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defaultThemeVersion="166925"/>
  <mc:AlternateContent xmlns:mc="http://schemas.openxmlformats.org/markup-compatibility/2006">
    <mc:Choice Requires="x15">
      <x15ac:absPath xmlns:x15ac="http://schemas.microsoft.com/office/spreadsheetml/2010/11/ac" url="https://fukushisoken001-my.sharepoint.com/personal/s-yanagi_fukushisoken001_onmicrosoft_com/Documents/デスクトップ/"/>
    </mc:Choice>
  </mc:AlternateContent>
  <xr:revisionPtr revIDLastSave="0" documentId="8_{8EF95F4C-1F9A-4BCA-9BF3-317FE97CCAAC}" xr6:coauthVersionLast="47" xr6:coauthVersionMax="47" xr10:uidLastSave="{00000000-0000-0000-0000-000000000000}"/>
  <bookViews>
    <workbookView xWindow="28680" yWindow="-120" windowWidth="29040" windowHeight="15720" tabRatio="927" activeTab="8" xr2:uid="{303141A4-2803-4F55-9ED6-B933DDDE3AA1}"/>
  </bookViews>
  <sheets>
    <sheet name="基本情報" sheetId="1" r:id="rId1"/>
    <sheet name="利用定員" sheetId="51" r:id="rId2"/>
    <sheet name="月初児童数" sheetId="24" r:id="rId3"/>
    <sheet name="月途中入退所" sheetId="41" r:id="rId4"/>
    <sheet name="①加減算" sheetId="57" r:id="rId5"/>
    <sheet name="①単価抽出" sheetId="111" r:id="rId6"/>
    <sheet name="①基本分" sheetId="113" r:id="rId7"/>
    <sheet name="①副園長" sheetId="115" r:id="rId8"/>
    <sheet name="①学級編成" sheetId="116" r:id="rId9"/>
    <sheet name="①３歳" sheetId="114" r:id="rId10"/>
    <sheet name="①４歳" sheetId="117" r:id="rId11"/>
    <sheet name="①満３歳" sheetId="118" r:id="rId12"/>
    <sheet name="①講師" sheetId="119" r:id="rId13"/>
    <sheet name="①チーム" sheetId="120" r:id="rId14"/>
    <sheet name="①送迎" sheetId="121" r:id="rId15"/>
    <sheet name="①給食" sheetId="122" r:id="rId16"/>
    <sheet name="①外部監査" sheetId="137" r:id="rId17"/>
    <sheet name="①副食費" sheetId="158" r:id="rId18"/>
    <sheet name="①取組未実施" sheetId="125" r:id="rId19"/>
    <sheet name="①基準未充足" sheetId="126" r:id="rId20"/>
    <sheet name="①資格未保有" sheetId="127" r:id="rId21"/>
    <sheet name="①定員超過" sheetId="128" r:id="rId22"/>
    <sheet name="①療育" sheetId="130" r:id="rId23"/>
    <sheet name="①事務職員" sheetId="131" r:id="rId24"/>
    <sheet name="①指導充実" sheetId="132" r:id="rId25"/>
    <sheet name="①事務負担" sheetId="133" r:id="rId26"/>
    <sheet name="①処遇Ⅱ" sheetId="134" r:id="rId27"/>
    <sheet name="①処遇Ⅲ" sheetId="135" r:id="rId28"/>
    <sheet name="①冷暖房" sheetId="136" r:id="rId29"/>
    <sheet name="①３月加算" sheetId="124" r:id="rId30"/>
    <sheet name="①４月" sheetId="156" r:id="rId31"/>
    <sheet name="①５月" sheetId="155" r:id="rId32"/>
    <sheet name="①６月" sheetId="154" r:id="rId33"/>
    <sheet name="①７月" sheetId="153" r:id="rId34"/>
    <sheet name="①８月" sheetId="152" r:id="rId35"/>
    <sheet name="①９月" sheetId="151" r:id="rId36"/>
    <sheet name="①10月" sheetId="150" r:id="rId37"/>
    <sheet name="①11月" sheetId="149" r:id="rId38"/>
    <sheet name="①12月" sheetId="148" r:id="rId39"/>
    <sheet name="①１月" sheetId="147" r:id="rId40"/>
    <sheet name="①２月" sheetId="146" r:id="rId41"/>
    <sheet name="①３月" sheetId="145" r:id="rId42"/>
    <sheet name="①日割分年額合計" sheetId="157" r:id="rId43"/>
    <sheet name="②③加減算" sheetId="110" r:id="rId44"/>
    <sheet name="②③単価抽出（本園）" sheetId="53" r:id="rId45"/>
    <sheet name="②③単価抽出（分園）" sheetId="54" r:id="rId46"/>
    <sheet name="②③基本分（本園）" sheetId="55" r:id="rId47"/>
    <sheet name="②③基本分（分園）" sheetId="56" r:id="rId48"/>
    <sheet name="②③３歳" sheetId="61" r:id="rId49"/>
    <sheet name="②③４歳" sheetId="109" r:id="rId50"/>
    <sheet name="②③休日" sheetId="62" r:id="rId51"/>
    <sheet name="②③夜間" sheetId="63" r:id="rId52"/>
    <sheet name="②③チーム" sheetId="138" r:id="rId53"/>
    <sheet name="②③減価償却" sheetId="64" r:id="rId54"/>
    <sheet name="②③賃借料加算" sheetId="65" r:id="rId55"/>
    <sheet name="②③外部監査" sheetId="29" r:id="rId56"/>
    <sheet name="②③副食費" sheetId="78" r:id="rId57"/>
    <sheet name="②③１号定員なし" sheetId="139" r:id="rId58"/>
    <sheet name="②③分園減算" sheetId="108" r:id="rId59"/>
    <sheet name="②③土曜日閉所減算" sheetId="67" r:id="rId60"/>
    <sheet name="②③主幹等未取組減算" sheetId="66" r:id="rId61"/>
    <sheet name="②③配置基準減算" sheetId="141" r:id="rId62"/>
    <sheet name="②③職員資格なし減算" sheetId="140" r:id="rId63"/>
    <sheet name="②③定員超過減算" sheetId="58" r:id="rId64"/>
    <sheet name="②③療育支援" sheetId="70" r:id="rId65"/>
    <sheet name="②③処遇Ⅱ" sheetId="72" r:id="rId66"/>
    <sheet name="②③処遇Ⅲ" sheetId="73" r:id="rId67"/>
    <sheet name="②③冷暖房費" sheetId="74" r:id="rId68"/>
    <sheet name="②③栄養管理" sheetId="75" r:id="rId69"/>
    <sheet name="②③３月加算" sheetId="77" r:id="rId70"/>
    <sheet name="②③４月" sheetId="22" r:id="rId71"/>
    <sheet name="②③５月" sheetId="30" r:id="rId72"/>
    <sheet name="②③６月" sheetId="31" r:id="rId73"/>
    <sheet name="②③７月" sheetId="32" r:id="rId74"/>
    <sheet name="②③８月" sheetId="33" r:id="rId75"/>
    <sheet name="②③９月" sheetId="34" r:id="rId76"/>
    <sheet name="②③10月" sheetId="35" r:id="rId77"/>
    <sheet name="②③11月" sheetId="36" r:id="rId78"/>
    <sheet name="②③12月" sheetId="37" r:id="rId79"/>
    <sheet name="②③１月" sheetId="38" r:id="rId80"/>
    <sheet name="②③２月" sheetId="39" r:id="rId81"/>
    <sheet name="②③３月" sheetId="40" r:id="rId82"/>
    <sheet name="②③日割分年間合計" sheetId="144" r:id="rId83"/>
    <sheet name="内訳表" sheetId="143" r:id="rId84"/>
    <sheet name="集計表" sheetId="92" r:id="rId85"/>
  </sheets>
  <externalReferences>
    <externalReference r:id="rId86"/>
  </externalReferences>
  <definedNames>
    <definedName name="_xlnm._FilterDatabase" localSheetId="55" hidden="1">②③外部監査!$A$9:$A$484</definedName>
    <definedName name="_xlnm._FilterDatabase" localSheetId="0" hidden="1">基本情報!#REF!</definedName>
    <definedName name="_xlnm.Print_Area" localSheetId="76">②③10月!$A$1:$AD$127</definedName>
    <definedName name="_xlnm.Print_Area" localSheetId="77">②③11月!$A$1:$AD$127</definedName>
    <definedName name="_xlnm.Print_Area" localSheetId="78">②③12月!$A$1:$AD$127</definedName>
    <definedName name="_xlnm.Print_Area" localSheetId="79">②③１月!$A$1:$AD$127</definedName>
    <definedName name="_xlnm.Print_Area" localSheetId="80">②③２月!$A$1:$AD$127</definedName>
    <definedName name="_xlnm.Print_Area" localSheetId="81">②③３月!$A$1:$AD$132</definedName>
    <definedName name="_xlnm.Print_Area" localSheetId="70">②③４月!$A$1:$AH$141</definedName>
    <definedName name="_xlnm.Print_Area" localSheetId="71">②③５月!$A$1:$AD$127</definedName>
    <definedName name="_xlnm.Print_Area" localSheetId="72">②③６月!$A$1:$AD$127</definedName>
    <definedName name="_xlnm.Print_Area" localSheetId="73">②③７月!$A$1:$AD$127</definedName>
    <definedName name="_xlnm.Print_Area" localSheetId="74">②③８月!$A$1:$AD$127</definedName>
    <definedName name="_xlnm.Print_Area" localSheetId="75">②③９月!$A$1:$AD$127</definedName>
    <definedName name="_xlnm.Print_Area" localSheetId="55">②③外部監査!$A$3:$A$552</definedName>
    <definedName name="_xlnm.Print_Area" localSheetId="3">月途中入退所!$A$1:$T$50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1" i="156" l="1"/>
  <c r="I61" i="156"/>
  <c r="F54" i="156"/>
  <c r="O6" i="128"/>
  <c r="P6" i="128"/>
  <c r="I5" i="128"/>
  <c r="H5" i="128"/>
  <c r="H4" i="115"/>
  <c r="M4" i="111"/>
  <c r="G33" i="22"/>
  <c r="G6" i="22"/>
  <c r="H5" i="29"/>
  <c r="J10" i="77"/>
  <c r="J7" i="77"/>
  <c r="J8" i="77" s="1"/>
  <c r="I8" i="124"/>
  <c r="J6" i="122"/>
  <c r="K6" i="122"/>
  <c r="J7" i="122"/>
  <c r="K7" i="122"/>
  <c r="J8" i="122"/>
  <c r="K8" i="122"/>
  <c r="J9" i="122"/>
  <c r="K9" i="122"/>
  <c r="J10" i="122"/>
  <c r="K10" i="122"/>
  <c r="J11" i="122"/>
  <c r="K11" i="122"/>
  <c r="J12" i="122"/>
  <c r="K12" i="122"/>
  <c r="J13" i="122"/>
  <c r="K13" i="122"/>
  <c r="J14" i="122"/>
  <c r="K14" i="122"/>
  <c r="J15" i="122"/>
  <c r="K15" i="122"/>
  <c r="J16" i="122"/>
  <c r="K16" i="122"/>
  <c r="K5" i="122"/>
  <c r="J5" i="122"/>
  <c r="AB75" i="30"/>
  <c r="AB75" i="31"/>
  <c r="AB75" i="32"/>
  <c r="AB75" i="33"/>
  <c r="AB75" i="34"/>
  <c r="AB75" i="35"/>
  <c r="AB75" i="36"/>
  <c r="AB75" i="37"/>
  <c r="AB75" i="38"/>
  <c r="AB75" i="39"/>
  <c r="AB75" i="40"/>
  <c r="AB75" i="22"/>
  <c r="AB74" i="30"/>
  <c r="AB74" i="31"/>
  <c r="AB74" i="32"/>
  <c r="AB74" i="33"/>
  <c r="AB74" i="34"/>
  <c r="AB74" i="35"/>
  <c r="AB74" i="36"/>
  <c r="AB74" i="37"/>
  <c r="AB74" i="38"/>
  <c r="AB74" i="39"/>
  <c r="AB74" i="40"/>
  <c r="AB74" i="22"/>
  <c r="J14" i="57"/>
  <c r="L51" i="63"/>
  <c r="K51" i="63"/>
  <c r="L49" i="63"/>
  <c r="K49" i="63"/>
  <c r="L47" i="63"/>
  <c r="K47" i="63"/>
  <c r="L45" i="63"/>
  <c r="K45" i="63"/>
  <c r="L43" i="63"/>
  <c r="K43" i="63"/>
  <c r="L41" i="63"/>
  <c r="K41" i="63"/>
  <c r="L39" i="63"/>
  <c r="K39" i="63"/>
  <c r="L37" i="63"/>
  <c r="K37" i="63"/>
  <c r="L35" i="63"/>
  <c r="K35" i="63"/>
  <c r="L33" i="63"/>
  <c r="K33" i="63"/>
  <c r="L31" i="63"/>
  <c r="K31" i="63"/>
  <c r="L29" i="63"/>
  <c r="K29" i="63"/>
  <c r="L27" i="63"/>
  <c r="K27" i="63"/>
  <c r="L25" i="63"/>
  <c r="K25" i="63"/>
  <c r="L23" i="63"/>
  <c r="K23" i="63"/>
  <c r="L21" i="63"/>
  <c r="K21" i="63"/>
  <c r="L19" i="63"/>
  <c r="K19" i="63"/>
  <c r="L17" i="63"/>
  <c r="K17" i="63"/>
  <c r="L15" i="63"/>
  <c r="K15" i="63"/>
  <c r="L13" i="63"/>
  <c r="K13" i="63"/>
  <c r="L11" i="63"/>
  <c r="K11" i="63"/>
  <c r="L9" i="63"/>
  <c r="K9" i="63"/>
  <c r="L7" i="63"/>
  <c r="K7" i="63"/>
  <c r="L5" i="63"/>
  <c r="K5" i="63"/>
  <c r="T9" i="92"/>
  <c r="J28" i="145"/>
  <c r="D16" i="158"/>
  <c r="AL81" i="24"/>
  <c r="AF82" i="24"/>
  <c r="AE82" i="24"/>
  <c r="Z82" i="24"/>
  <c r="H82" i="24"/>
  <c r="M82" i="24"/>
  <c r="R82" i="24"/>
  <c r="S57" i="24"/>
  <c r="AF50" i="24"/>
  <c r="AE50" i="24"/>
  <c r="AE36" i="24"/>
  <c r="AF36" i="24" s="1"/>
  <c r="Z22" i="24"/>
  <c r="AF22" i="24" s="1"/>
  <c r="AE22" i="24"/>
  <c r="AL89" i="24"/>
  <c r="AL88" i="24"/>
  <c r="AL87" i="24"/>
  <c r="AL86" i="24"/>
  <c r="AL85" i="24"/>
  <c r="AL84" i="24"/>
  <c r="AL83" i="24"/>
  <c r="AL82" i="24"/>
  <c r="AL80" i="24"/>
  <c r="AL79" i="24"/>
  <c r="AL78" i="24"/>
  <c r="AL75" i="24"/>
  <c r="AL74" i="24"/>
  <c r="AL73" i="24"/>
  <c r="AL72" i="24"/>
  <c r="AL71" i="24"/>
  <c r="AL70" i="24"/>
  <c r="AL69" i="24"/>
  <c r="AL68" i="24"/>
  <c r="AL67" i="24"/>
  <c r="AL66" i="24"/>
  <c r="AL65" i="24"/>
  <c r="AL64" i="24"/>
  <c r="AL61" i="24"/>
  <c r="AL60" i="24"/>
  <c r="AL59" i="24"/>
  <c r="AL58" i="24"/>
  <c r="AL57" i="24"/>
  <c r="AL56" i="24"/>
  <c r="AL55" i="24"/>
  <c r="AL54" i="24"/>
  <c r="AL53" i="24"/>
  <c r="AL52" i="24"/>
  <c r="AL51" i="24"/>
  <c r="AL50" i="24"/>
  <c r="AL47" i="24"/>
  <c r="AL46" i="24"/>
  <c r="AL45" i="24"/>
  <c r="AL44" i="24"/>
  <c r="AL43" i="24"/>
  <c r="AL42" i="24"/>
  <c r="AL41" i="24"/>
  <c r="AL40" i="24"/>
  <c r="AL39" i="24"/>
  <c r="AL38" i="24"/>
  <c r="AL37" i="24"/>
  <c r="AL36" i="24"/>
  <c r="AL33" i="24"/>
  <c r="AL32" i="24"/>
  <c r="AL31" i="24"/>
  <c r="AL30" i="24"/>
  <c r="AL29" i="24"/>
  <c r="AL28" i="24"/>
  <c r="AL27" i="24"/>
  <c r="AL26" i="24"/>
  <c r="AL25" i="24"/>
  <c r="AL24" i="24"/>
  <c r="AL23" i="24"/>
  <c r="AL22" i="24"/>
  <c r="AR201" i="30"/>
  <c r="AR200" i="30"/>
  <c r="AR199" i="30"/>
  <c r="AR198" i="30"/>
  <c r="AR197" i="30"/>
  <c r="AR196" i="30"/>
  <c r="AR195" i="30"/>
  <c r="AR194" i="30"/>
  <c r="AR193" i="30"/>
  <c r="AR192" i="30"/>
  <c r="AR191" i="30"/>
  <c r="AR190" i="30"/>
  <c r="AR189" i="30"/>
  <c r="AR188" i="30"/>
  <c r="AR187" i="30"/>
  <c r="AR186" i="30"/>
  <c r="AR185" i="30"/>
  <c r="AR184" i="30"/>
  <c r="AR183" i="30"/>
  <c r="AR182" i="30"/>
  <c r="AR201" i="31"/>
  <c r="AR200" i="31"/>
  <c r="AR199" i="31"/>
  <c r="AR198" i="31"/>
  <c r="AR197" i="31"/>
  <c r="AR196" i="31"/>
  <c r="AR195" i="31"/>
  <c r="AR194" i="31"/>
  <c r="AR193" i="31"/>
  <c r="AR192" i="31"/>
  <c r="AR191" i="31"/>
  <c r="AR190" i="31"/>
  <c r="AR189" i="31"/>
  <c r="AR188" i="31"/>
  <c r="AR187" i="31"/>
  <c r="AR186" i="31"/>
  <c r="AR185" i="31"/>
  <c r="AR184" i="31"/>
  <c r="AR183" i="31"/>
  <c r="AR182" i="31"/>
  <c r="AR201" i="32"/>
  <c r="AR200" i="32"/>
  <c r="AR199" i="32"/>
  <c r="AR198" i="32"/>
  <c r="AR197" i="32"/>
  <c r="AR196" i="32"/>
  <c r="AR195" i="32"/>
  <c r="AR194" i="32"/>
  <c r="AR193" i="32"/>
  <c r="AR192" i="32"/>
  <c r="AR191" i="32"/>
  <c r="AR190" i="32"/>
  <c r="AR189" i="32"/>
  <c r="AR188" i="32"/>
  <c r="AR187" i="32"/>
  <c r="AR186" i="32"/>
  <c r="AR185" i="32"/>
  <c r="AR184" i="32"/>
  <c r="AR183" i="32"/>
  <c r="AR182" i="32"/>
  <c r="AR201" i="33"/>
  <c r="AR200" i="33"/>
  <c r="AR199" i="33"/>
  <c r="AR198" i="33"/>
  <c r="AR197" i="33"/>
  <c r="AR196" i="33"/>
  <c r="AR195" i="33"/>
  <c r="AR194" i="33"/>
  <c r="AR193" i="33"/>
  <c r="AR192" i="33"/>
  <c r="AR191" i="33"/>
  <c r="AR190" i="33"/>
  <c r="AR189" i="33"/>
  <c r="AR188" i="33"/>
  <c r="AR187" i="33"/>
  <c r="AR186" i="33"/>
  <c r="AR185" i="33"/>
  <c r="AR184" i="33"/>
  <c r="AR183" i="33"/>
  <c r="AR182" i="33"/>
  <c r="AR201" i="34"/>
  <c r="AR200" i="34"/>
  <c r="AR199" i="34"/>
  <c r="AR198" i="34"/>
  <c r="AR197" i="34"/>
  <c r="AR196" i="34"/>
  <c r="AR195" i="34"/>
  <c r="AR194" i="34"/>
  <c r="AR193" i="34"/>
  <c r="AR192" i="34"/>
  <c r="AR191" i="34"/>
  <c r="AR190" i="34"/>
  <c r="AR189" i="34"/>
  <c r="AR188" i="34"/>
  <c r="AR187" i="34"/>
  <c r="AR186" i="34"/>
  <c r="AR185" i="34"/>
  <c r="AR184" i="34"/>
  <c r="AR183" i="34"/>
  <c r="AR182" i="34"/>
  <c r="AR201" i="35"/>
  <c r="AR200" i="35"/>
  <c r="AR199" i="35"/>
  <c r="AR198" i="35"/>
  <c r="AR197" i="35"/>
  <c r="AR196" i="35"/>
  <c r="AR195" i="35"/>
  <c r="AR194" i="35"/>
  <c r="AR193" i="35"/>
  <c r="AR192" i="35"/>
  <c r="AR191" i="35"/>
  <c r="AR190" i="35"/>
  <c r="AR189" i="35"/>
  <c r="AR188" i="35"/>
  <c r="AR187" i="35"/>
  <c r="AR186" i="35"/>
  <c r="AR185" i="35"/>
  <c r="AR184" i="35"/>
  <c r="AR183" i="35"/>
  <c r="AR182" i="35"/>
  <c r="AR201" i="36"/>
  <c r="AR200" i="36"/>
  <c r="AR199" i="36"/>
  <c r="AR198" i="36"/>
  <c r="AR197" i="36"/>
  <c r="AR196" i="36"/>
  <c r="AR195" i="36"/>
  <c r="AR194" i="36"/>
  <c r="AR193" i="36"/>
  <c r="AR192" i="36"/>
  <c r="AR191" i="36"/>
  <c r="AR190" i="36"/>
  <c r="AR189" i="36"/>
  <c r="AR188" i="36"/>
  <c r="AR187" i="36"/>
  <c r="AR186" i="36"/>
  <c r="AR185" i="36"/>
  <c r="AR184" i="36"/>
  <c r="AR183" i="36"/>
  <c r="AR182" i="36"/>
  <c r="AR201" i="37"/>
  <c r="AR200" i="37"/>
  <c r="AR199" i="37"/>
  <c r="AR198" i="37"/>
  <c r="AR197" i="37"/>
  <c r="AR196" i="37"/>
  <c r="AR195" i="37"/>
  <c r="AR194" i="37"/>
  <c r="AR193" i="37"/>
  <c r="AR192" i="37"/>
  <c r="AR191" i="37"/>
  <c r="AR190" i="37"/>
  <c r="AR189" i="37"/>
  <c r="AR188" i="37"/>
  <c r="AR187" i="37"/>
  <c r="AR186" i="37"/>
  <c r="AR185" i="37"/>
  <c r="AR184" i="37"/>
  <c r="AR183" i="37"/>
  <c r="AR182" i="37"/>
  <c r="AR201" i="38"/>
  <c r="AR200" i="38"/>
  <c r="AR199" i="38"/>
  <c r="AR198" i="38"/>
  <c r="AR197" i="38"/>
  <c r="AR196" i="38"/>
  <c r="AR195" i="38"/>
  <c r="AR194" i="38"/>
  <c r="AR193" i="38"/>
  <c r="AR192" i="38"/>
  <c r="AR191" i="38"/>
  <c r="AR190" i="38"/>
  <c r="AR189" i="38"/>
  <c r="AR188" i="38"/>
  <c r="AR187" i="38"/>
  <c r="AR186" i="38"/>
  <c r="AR185" i="38"/>
  <c r="AR184" i="38"/>
  <c r="AR183" i="38"/>
  <c r="AR182" i="38"/>
  <c r="AR201" i="39"/>
  <c r="AR200" i="39"/>
  <c r="AR199" i="39"/>
  <c r="AR198" i="39"/>
  <c r="AR197" i="39"/>
  <c r="AR196" i="39"/>
  <c r="AR195" i="39"/>
  <c r="AR194" i="39"/>
  <c r="AR193" i="39"/>
  <c r="AR192" i="39"/>
  <c r="AR191" i="39"/>
  <c r="AR190" i="39"/>
  <c r="AR189" i="39"/>
  <c r="AR188" i="39"/>
  <c r="AR187" i="39"/>
  <c r="AR186" i="39"/>
  <c r="AR185" i="39"/>
  <c r="AR184" i="39"/>
  <c r="AR183" i="39"/>
  <c r="AR182" i="39"/>
  <c r="AR201" i="40"/>
  <c r="AR200" i="40"/>
  <c r="AR199" i="40"/>
  <c r="AR198" i="40"/>
  <c r="AR197" i="40"/>
  <c r="AR196" i="40"/>
  <c r="AR195" i="40"/>
  <c r="AR194" i="40"/>
  <c r="AR193" i="40"/>
  <c r="AR192" i="40"/>
  <c r="AR191" i="40"/>
  <c r="AR190" i="40"/>
  <c r="AR189" i="40"/>
  <c r="AR188" i="40"/>
  <c r="AR187" i="40"/>
  <c r="AR186" i="40"/>
  <c r="AR185" i="40"/>
  <c r="AR184" i="40"/>
  <c r="AR183" i="40"/>
  <c r="AR182" i="40"/>
  <c r="AR201" i="22"/>
  <c r="AR200" i="22"/>
  <c r="AR199" i="22"/>
  <c r="AR198" i="22"/>
  <c r="AR197" i="22"/>
  <c r="AR196" i="22"/>
  <c r="AR195" i="22"/>
  <c r="AR194" i="22"/>
  <c r="AR193" i="22"/>
  <c r="AR192" i="22"/>
  <c r="AR191" i="22"/>
  <c r="AR190" i="22"/>
  <c r="AR189" i="22"/>
  <c r="AR188" i="22"/>
  <c r="AR187" i="22"/>
  <c r="AR186" i="22"/>
  <c r="AR185" i="22"/>
  <c r="AR184" i="22"/>
  <c r="AR183" i="22"/>
  <c r="AR182" i="22"/>
  <c r="AR177" i="30"/>
  <c r="AR176" i="30"/>
  <c r="AR175" i="30"/>
  <c r="AR174" i="30"/>
  <c r="AR173" i="30"/>
  <c r="AR172" i="30"/>
  <c r="AR171" i="30"/>
  <c r="AR170" i="30"/>
  <c r="AR169" i="30"/>
  <c r="AR168" i="30"/>
  <c r="AR167" i="30"/>
  <c r="AR166" i="30"/>
  <c r="AR165" i="30"/>
  <c r="AR164" i="30"/>
  <c r="AR163" i="30"/>
  <c r="AR162" i="30"/>
  <c r="AR161" i="30"/>
  <c r="AR160" i="30"/>
  <c r="AR159" i="30"/>
  <c r="AR158" i="30"/>
  <c r="AR177" i="31"/>
  <c r="AR176" i="31"/>
  <c r="AR175" i="31"/>
  <c r="AR174" i="31"/>
  <c r="AR173" i="31"/>
  <c r="AR172" i="31"/>
  <c r="AR171" i="31"/>
  <c r="AR170" i="31"/>
  <c r="AR169" i="31"/>
  <c r="AR168" i="31"/>
  <c r="AR167" i="31"/>
  <c r="AR166" i="31"/>
  <c r="AR165" i="31"/>
  <c r="AR164" i="31"/>
  <c r="AR163" i="31"/>
  <c r="AR162" i="31"/>
  <c r="AR161" i="31"/>
  <c r="AR160" i="31"/>
  <c r="AR159" i="31"/>
  <c r="AR158" i="31"/>
  <c r="AR177" i="32"/>
  <c r="AR176" i="32"/>
  <c r="AR175" i="32"/>
  <c r="AR174" i="32"/>
  <c r="AR173" i="32"/>
  <c r="AR172" i="32"/>
  <c r="AR171" i="32"/>
  <c r="AR170" i="32"/>
  <c r="AR169" i="32"/>
  <c r="AR168" i="32"/>
  <c r="AR167" i="32"/>
  <c r="AR166" i="32"/>
  <c r="AR165" i="32"/>
  <c r="AR164" i="32"/>
  <c r="AR163" i="32"/>
  <c r="AR162" i="32"/>
  <c r="AR161" i="32"/>
  <c r="AR160" i="32"/>
  <c r="AR159" i="32"/>
  <c r="AR158" i="32"/>
  <c r="AR177" i="33"/>
  <c r="AR176" i="33"/>
  <c r="AR175" i="33"/>
  <c r="AR174" i="33"/>
  <c r="AR173" i="33"/>
  <c r="AR172" i="33"/>
  <c r="AR171" i="33"/>
  <c r="AR170" i="33"/>
  <c r="AR169" i="33"/>
  <c r="AR168" i="33"/>
  <c r="AR167" i="33"/>
  <c r="AR166" i="33"/>
  <c r="AR165" i="33"/>
  <c r="AR164" i="33"/>
  <c r="AR163" i="33"/>
  <c r="AR162" i="33"/>
  <c r="AR161" i="33"/>
  <c r="AR160" i="33"/>
  <c r="AR159" i="33"/>
  <c r="AR158" i="33"/>
  <c r="AR177" i="34"/>
  <c r="AR176" i="34"/>
  <c r="AR175" i="34"/>
  <c r="AR174" i="34"/>
  <c r="AR173" i="34"/>
  <c r="AR172" i="34"/>
  <c r="AR171" i="34"/>
  <c r="AR170" i="34"/>
  <c r="AR169" i="34"/>
  <c r="AR168" i="34"/>
  <c r="AR167" i="34"/>
  <c r="AR166" i="34"/>
  <c r="AR165" i="34"/>
  <c r="AR164" i="34"/>
  <c r="AR163" i="34"/>
  <c r="AR162" i="34"/>
  <c r="AR161" i="34"/>
  <c r="AR160" i="34"/>
  <c r="AR159" i="34"/>
  <c r="AR158" i="34"/>
  <c r="AR177" i="35"/>
  <c r="AR176" i="35"/>
  <c r="AR175" i="35"/>
  <c r="AR174" i="35"/>
  <c r="AR173" i="35"/>
  <c r="AR172" i="35"/>
  <c r="AR171" i="35"/>
  <c r="AR170" i="35"/>
  <c r="AR169" i="35"/>
  <c r="AR168" i="35"/>
  <c r="AR167" i="35"/>
  <c r="AR166" i="35"/>
  <c r="AR165" i="35"/>
  <c r="AR164" i="35"/>
  <c r="AR163" i="35"/>
  <c r="AR162" i="35"/>
  <c r="AR161" i="35"/>
  <c r="AR160" i="35"/>
  <c r="AR159" i="35"/>
  <c r="AR158" i="35"/>
  <c r="AR177" i="36"/>
  <c r="AR176" i="36"/>
  <c r="AR175" i="36"/>
  <c r="AR174" i="36"/>
  <c r="AR173" i="36"/>
  <c r="AR172" i="36"/>
  <c r="AR171" i="36"/>
  <c r="AR170" i="36"/>
  <c r="AR169" i="36"/>
  <c r="AR168" i="36"/>
  <c r="AR167" i="36"/>
  <c r="AR166" i="36"/>
  <c r="AR165" i="36"/>
  <c r="AR164" i="36"/>
  <c r="AR163" i="36"/>
  <c r="AR162" i="36"/>
  <c r="AR161" i="36"/>
  <c r="AR160" i="36"/>
  <c r="AR159" i="36"/>
  <c r="AR158" i="36"/>
  <c r="AR177" i="37"/>
  <c r="AR176" i="37"/>
  <c r="AR175" i="37"/>
  <c r="AR174" i="37"/>
  <c r="AR173" i="37"/>
  <c r="AR172" i="37"/>
  <c r="AR171" i="37"/>
  <c r="AR170" i="37"/>
  <c r="AR169" i="37"/>
  <c r="AR168" i="37"/>
  <c r="AR167" i="37"/>
  <c r="AR166" i="37"/>
  <c r="AR165" i="37"/>
  <c r="AR164" i="37"/>
  <c r="AR163" i="37"/>
  <c r="AR162" i="37"/>
  <c r="AR161" i="37"/>
  <c r="AR160" i="37"/>
  <c r="AR159" i="37"/>
  <c r="AR158" i="37"/>
  <c r="AR177" i="38"/>
  <c r="AR176" i="38"/>
  <c r="AR175" i="38"/>
  <c r="AR174" i="38"/>
  <c r="AR173" i="38"/>
  <c r="AR172" i="38"/>
  <c r="AR171" i="38"/>
  <c r="AR170" i="38"/>
  <c r="AR169" i="38"/>
  <c r="AR168" i="38"/>
  <c r="AR167" i="38"/>
  <c r="AR166" i="38"/>
  <c r="AR165" i="38"/>
  <c r="AR164" i="38"/>
  <c r="AR163" i="38"/>
  <c r="AR162" i="38"/>
  <c r="AR161" i="38"/>
  <c r="AR160" i="38"/>
  <c r="AR159" i="38"/>
  <c r="AR158" i="38"/>
  <c r="AR177" i="39"/>
  <c r="AR176" i="39"/>
  <c r="AR175" i="39"/>
  <c r="AR174" i="39"/>
  <c r="AR173" i="39"/>
  <c r="AR172" i="39"/>
  <c r="AR171" i="39"/>
  <c r="AR170" i="39"/>
  <c r="AR169" i="39"/>
  <c r="AR168" i="39"/>
  <c r="AR167" i="39"/>
  <c r="AR166" i="39"/>
  <c r="AR165" i="39"/>
  <c r="AR164" i="39"/>
  <c r="AR163" i="39"/>
  <c r="AR162" i="39"/>
  <c r="AR161" i="39"/>
  <c r="AR160" i="39"/>
  <c r="AR159" i="39"/>
  <c r="AR158" i="39"/>
  <c r="AR177" i="40"/>
  <c r="AR176" i="40"/>
  <c r="AR175" i="40"/>
  <c r="AR174" i="40"/>
  <c r="AR173" i="40"/>
  <c r="AR172" i="40"/>
  <c r="AR171" i="40"/>
  <c r="AR170" i="40"/>
  <c r="AR169" i="40"/>
  <c r="AR168" i="40"/>
  <c r="AR167" i="40"/>
  <c r="AR166" i="40"/>
  <c r="AR165" i="40"/>
  <c r="AR164" i="40"/>
  <c r="AR163" i="40"/>
  <c r="AR162" i="40"/>
  <c r="AR161" i="40"/>
  <c r="AR160" i="40"/>
  <c r="AR159" i="40"/>
  <c r="AR158" i="40"/>
  <c r="AR177" i="22"/>
  <c r="AR176" i="22"/>
  <c r="AR175" i="22"/>
  <c r="AR174" i="22"/>
  <c r="AR173" i="22"/>
  <c r="AR172" i="22"/>
  <c r="AR171" i="22"/>
  <c r="AR170" i="22"/>
  <c r="AR169" i="22"/>
  <c r="AR168" i="22"/>
  <c r="AR167" i="22"/>
  <c r="AR166" i="22"/>
  <c r="AR165" i="22"/>
  <c r="AR164" i="22"/>
  <c r="AR163" i="22"/>
  <c r="AR162" i="22"/>
  <c r="AR161" i="22"/>
  <c r="AR160" i="22"/>
  <c r="AR159" i="22"/>
  <c r="AR158" i="22"/>
  <c r="AR150" i="30"/>
  <c r="AR149" i="30"/>
  <c r="AR148" i="30"/>
  <c r="AR147" i="30"/>
  <c r="AR146" i="30"/>
  <c r="AR145" i="30"/>
  <c r="AR144" i="30"/>
  <c r="AR143" i="30"/>
  <c r="AR142" i="30"/>
  <c r="AR141" i="30"/>
  <c r="AR140" i="30"/>
  <c r="AR139" i="30"/>
  <c r="AR138" i="30"/>
  <c r="AR137" i="30"/>
  <c r="AR136" i="30"/>
  <c r="AR135" i="30"/>
  <c r="AR134" i="30"/>
  <c r="AR133" i="30"/>
  <c r="AR132" i="30"/>
  <c r="AR131" i="30"/>
  <c r="AR150" i="31"/>
  <c r="AR149" i="31"/>
  <c r="AR148" i="31"/>
  <c r="AR147" i="31"/>
  <c r="AR146" i="31"/>
  <c r="AR145" i="31"/>
  <c r="AR144" i="31"/>
  <c r="AR143" i="31"/>
  <c r="AR142" i="31"/>
  <c r="AR141" i="31"/>
  <c r="AR140" i="31"/>
  <c r="AR139" i="31"/>
  <c r="AR138" i="31"/>
  <c r="AR137" i="31"/>
  <c r="AR136" i="31"/>
  <c r="AR135" i="31"/>
  <c r="AR134" i="31"/>
  <c r="AR133" i="31"/>
  <c r="AR132" i="31"/>
  <c r="AR131" i="31"/>
  <c r="AR150" i="32"/>
  <c r="AR149" i="32"/>
  <c r="AR148" i="32"/>
  <c r="AR147" i="32"/>
  <c r="AR146" i="32"/>
  <c r="AR145" i="32"/>
  <c r="AR144" i="32"/>
  <c r="AR143" i="32"/>
  <c r="AR142" i="32"/>
  <c r="AR141" i="32"/>
  <c r="AR140" i="32"/>
  <c r="AR139" i="32"/>
  <c r="AR138" i="32"/>
  <c r="AR137" i="32"/>
  <c r="AR136" i="32"/>
  <c r="AR135" i="32"/>
  <c r="AR134" i="32"/>
  <c r="AR133" i="32"/>
  <c r="AR132" i="32"/>
  <c r="AR131" i="32"/>
  <c r="AR150" i="33"/>
  <c r="AR149" i="33"/>
  <c r="AR148" i="33"/>
  <c r="AR147" i="33"/>
  <c r="AR146" i="33"/>
  <c r="AR145" i="33"/>
  <c r="AR144" i="33"/>
  <c r="AR143" i="33"/>
  <c r="AR142" i="33"/>
  <c r="AR141" i="33"/>
  <c r="AR140" i="33"/>
  <c r="AR139" i="33"/>
  <c r="AR138" i="33"/>
  <c r="AR137" i="33"/>
  <c r="AR136" i="33"/>
  <c r="AR135" i="33"/>
  <c r="AR134" i="33"/>
  <c r="AR133" i="33"/>
  <c r="AR132" i="33"/>
  <c r="AR131" i="33"/>
  <c r="AR150" i="34"/>
  <c r="AR149" i="34"/>
  <c r="AR148" i="34"/>
  <c r="AR147" i="34"/>
  <c r="AR146" i="34"/>
  <c r="AR145" i="34"/>
  <c r="AR144" i="34"/>
  <c r="AR143" i="34"/>
  <c r="AR142" i="34"/>
  <c r="AR141" i="34"/>
  <c r="AR140" i="34"/>
  <c r="AR139" i="34"/>
  <c r="AR138" i="34"/>
  <c r="AR137" i="34"/>
  <c r="AR136" i="34"/>
  <c r="AR135" i="34"/>
  <c r="AR134" i="34"/>
  <c r="AR133" i="34"/>
  <c r="AR132" i="34"/>
  <c r="AR131" i="34"/>
  <c r="AR150" i="35"/>
  <c r="AR149" i="35"/>
  <c r="AR148" i="35"/>
  <c r="AR147" i="35"/>
  <c r="AR146" i="35"/>
  <c r="AR145" i="35"/>
  <c r="AR144" i="35"/>
  <c r="AR143" i="35"/>
  <c r="AR142" i="35"/>
  <c r="AR141" i="35"/>
  <c r="AR140" i="35"/>
  <c r="AR139" i="35"/>
  <c r="AR138" i="35"/>
  <c r="AR137" i="35"/>
  <c r="AR136" i="35"/>
  <c r="AR135" i="35"/>
  <c r="AR134" i="35"/>
  <c r="AR133" i="35"/>
  <c r="AR132" i="35"/>
  <c r="AR131" i="35"/>
  <c r="AR150" i="36"/>
  <c r="AR149" i="36"/>
  <c r="AR148" i="36"/>
  <c r="AR147" i="36"/>
  <c r="AR146" i="36"/>
  <c r="AR145" i="36"/>
  <c r="AR144" i="36"/>
  <c r="AR143" i="36"/>
  <c r="AR142" i="36"/>
  <c r="AR141" i="36"/>
  <c r="AR140" i="36"/>
  <c r="AR139" i="36"/>
  <c r="AR138" i="36"/>
  <c r="AR137" i="36"/>
  <c r="AR136" i="36"/>
  <c r="AR135" i="36"/>
  <c r="AR134" i="36"/>
  <c r="AR133" i="36"/>
  <c r="AR132" i="36"/>
  <c r="AR131" i="36"/>
  <c r="AR150" i="37"/>
  <c r="AR149" i="37"/>
  <c r="AR148" i="37"/>
  <c r="AR147" i="37"/>
  <c r="AR146" i="37"/>
  <c r="AR145" i="37"/>
  <c r="AR144" i="37"/>
  <c r="AR143" i="37"/>
  <c r="AR142" i="37"/>
  <c r="AR141" i="37"/>
  <c r="AR140" i="37"/>
  <c r="AR139" i="37"/>
  <c r="AR138" i="37"/>
  <c r="AR137" i="37"/>
  <c r="AR136" i="37"/>
  <c r="AR135" i="37"/>
  <c r="AR134" i="37"/>
  <c r="AR133" i="37"/>
  <c r="AR132" i="37"/>
  <c r="AR131" i="37"/>
  <c r="AR150" i="38"/>
  <c r="AR149" i="38"/>
  <c r="AR148" i="38"/>
  <c r="AR147" i="38"/>
  <c r="AR146" i="38"/>
  <c r="AR145" i="38"/>
  <c r="AR144" i="38"/>
  <c r="AR143" i="38"/>
  <c r="AR142" i="38"/>
  <c r="AR141" i="38"/>
  <c r="AR140" i="38"/>
  <c r="AR139" i="38"/>
  <c r="AR138" i="38"/>
  <c r="AR137" i="38"/>
  <c r="AR136" i="38"/>
  <c r="AR135" i="38"/>
  <c r="AR134" i="38"/>
  <c r="AR133" i="38"/>
  <c r="AR132" i="38"/>
  <c r="AR131" i="38"/>
  <c r="AR150" i="39"/>
  <c r="AR149" i="39"/>
  <c r="AR148" i="39"/>
  <c r="AR147" i="39"/>
  <c r="AR146" i="39"/>
  <c r="AR145" i="39"/>
  <c r="AR144" i="39"/>
  <c r="AR143" i="39"/>
  <c r="AR142" i="39"/>
  <c r="AR141" i="39"/>
  <c r="AR140" i="39"/>
  <c r="AR139" i="39"/>
  <c r="AR138" i="39"/>
  <c r="AR137" i="39"/>
  <c r="AR136" i="39"/>
  <c r="AR135" i="39"/>
  <c r="AR134" i="39"/>
  <c r="AR133" i="39"/>
  <c r="AR132" i="39"/>
  <c r="AR131" i="39"/>
  <c r="AR150" i="40"/>
  <c r="AR149" i="40"/>
  <c r="AR148" i="40"/>
  <c r="AR147" i="40"/>
  <c r="AR146" i="40"/>
  <c r="AR145" i="40"/>
  <c r="AR144" i="40"/>
  <c r="AR143" i="40"/>
  <c r="AR142" i="40"/>
  <c r="AR141" i="40"/>
  <c r="AR140" i="40"/>
  <c r="AR139" i="40"/>
  <c r="AR138" i="40"/>
  <c r="AR137" i="40"/>
  <c r="AR136" i="40"/>
  <c r="AR135" i="40"/>
  <c r="AR134" i="40"/>
  <c r="AR133" i="40"/>
  <c r="AR132" i="40"/>
  <c r="AR131" i="40"/>
  <c r="AR150" i="22"/>
  <c r="AR149" i="22"/>
  <c r="AR148" i="22"/>
  <c r="AR147" i="22"/>
  <c r="AR146" i="22"/>
  <c r="AR145" i="22"/>
  <c r="AR144" i="22"/>
  <c r="AR143" i="22"/>
  <c r="AR142" i="22"/>
  <c r="AR141" i="22"/>
  <c r="AR140" i="22"/>
  <c r="AR139" i="22"/>
  <c r="AR138" i="22"/>
  <c r="AR137" i="22"/>
  <c r="AR136" i="22"/>
  <c r="AR135" i="22"/>
  <c r="AR134" i="22"/>
  <c r="AR133" i="22"/>
  <c r="AR132" i="22"/>
  <c r="AR131" i="22"/>
  <c r="AR108" i="30"/>
  <c r="AR109" i="30"/>
  <c r="AR110" i="30"/>
  <c r="AR111" i="30"/>
  <c r="AR112" i="30"/>
  <c r="AR113" i="30"/>
  <c r="AR114" i="30"/>
  <c r="AR115" i="30"/>
  <c r="AR116" i="30"/>
  <c r="AR117" i="30"/>
  <c r="AR118" i="30"/>
  <c r="AR119" i="30"/>
  <c r="AR120" i="30"/>
  <c r="AR121" i="30"/>
  <c r="AR122" i="30"/>
  <c r="AR123" i="30"/>
  <c r="AR124" i="30"/>
  <c r="AR125" i="30"/>
  <c r="AR126" i="30"/>
  <c r="AR108" i="31"/>
  <c r="AR109" i="31"/>
  <c r="AR110" i="31"/>
  <c r="AR111" i="31"/>
  <c r="AR112" i="31"/>
  <c r="AR113" i="31"/>
  <c r="AR114" i="31"/>
  <c r="AR115" i="31"/>
  <c r="AR116" i="31"/>
  <c r="AR117" i="31"/>
  <c r="AR118" i="31"/>
  <c r="AR119" i="31"/>
  <c r="AR120" i="31"/>
  <c r="AR121" i="31"/>
  <c r="AR122" i="31"/>
  <c r="AR123" i="31"/>
  <c r="AR124" i="31"/>
  <c r="AR125" i="31"/>
  <c r="AR126" i="31"/>
  <c r="AR108" i="32"/>
  <c r="AR109" i="32"/>
  <c r="AR110" i="32"/>
  <c r="AR111" i="32"/>
  <c r="AR112" i="32"/>
  <c r="AR113" i="32"/>
  <c r="AR114" i="32"/>
  <c r="AR115" i="32"/>
  <c r="AR116" i="32"/>
  <c r="AR117" i="32"/>
  <c r="AR118" i="32"/>
  <c r="AR119" i="32"/>
  <c r="AR120" i="32"/>
  <c r="AR121" i="32"/>
  <c r="AR122" i="32"/>
  <c r="AR123" i="32"/>
  <c r="AR124" i="32"/>
  <c r="AR125" i="32"/>
  <c r="AR126" i="32"/>
  <c r="AR108" i="33"/>
  <c r="AR109" i="33"/>
  <c r="AR110" i="33"/>
  <c r="AR111" i="33"/>
  <c r="AR112" i="33"/>
  <c r="AR113" i="33"/>
  <c r="AR114" i="33"/>
  <c r="AR115" i="33"/>
  <c r="AR116" i="33"/>
  <c r="AR117" i="33"/>
  <c r="AR118" i="33"/>
  <c r="AR119" i="33"/>
  <c r="AR120" i="33"/>
  <c r="AR121" i="33"/>
  <c r="AR122" i="33"/>
  <c r="AR123" i="33"/>
  <c r="AR124" i="33"/>
  <c r="AR125" i="33"/>
  <c r="AR126" i="33"/>
  <c r="AR108" i="34"/>
  <c r="AR109" i="34"/>
  <c r="AR110" i="34"/>
  <c r="AR111" i="34"/>
  <c r="AR112" i="34"/>
  <c r="AR113" i="34"/>
  <c r="AR114" i="34"/>
  <c r="AR115" i="34"/>
  <c r="AR116" i="34"/>
  <c r="AR117" i="34"/>
  <c r="AR118" i="34"/>
  <c r="AR119" i="34"/>
  <c r="AR120" i="34"/>
  <c r="AR121" i="34"/>
  <c r="AR122" i="34"/>
  <c r="AR123" i="34"/>
  <c r="AR124" i="34"/>
  <c r="AR125" i="34"/>
  <c r="AR126" i="34"/>
  <c r="AR108" i="35"/>
  <c r="AR109" i="35"/>
  <c r="AR110" i="35"/>
  <c r="AR111" i="35"/>
  <c r="AR112" i="35"/>
  <c r="AR113" i="35"/>
  <c r="AR114" i="35"/>
  <c r="AR115" i="35"/>
  <c r="AR116" i="35"/>
  <c r="AR117" i="35"/>
  <c r="AR118" i="35"/>
  <c r="AR119" i="35"/>
  <c r="AR120" i="35"/>
  <c r="AR121" i="35"/>
  <c r="AR122" i="35"/>
  <c r="AR123" i="35"/>
  <c r="AR124" i="35"/>
  <c r="AR125" i="35"/>
  <c r="AR126" i="35"/>
  <c r="AR108" i="36"/>
  <c r="AR109" i="36"/>
  <c r="AR110" i="36"/>
  <c r="AR111" i="36"/>
  <c r="AR112" i="36"/>
  <c r="AR113" i="36"/>
  <c r="AR114" i="36"/>
  <c r="AR115" i="36"/>
  <c r="AR116" i="36"/>
  <c r="AR117" i="36"/>
  <c r="AR118" i="36"/>
  <c r="AR119" i="36"/>
  <c r="AR120" i="36"/>
  <c r="AR121" i="36"/>
  <c r="AR122" i="36"/>
  <c r="AR123" i="36"/>
  <c r="AR124" i="36"/>
  <c r="AR125" i="36"/>
  <c r="AR126" i="36"/>
  <c r="AR108" i="37"/>
  <c r="AR109" i="37"/>
  <c r="AR110" i="37"/>
  <c r="AR111" i="37"/>
  <c r="AR112" i="37"/>
  <c r="AR113" i="37"/>
  <c r="AR114" i="37"/>
  <c r="AR115" i="37"/>
  <c r="AR116" i="37"/>
  <c r="AR117" i="37"/>
  <c r="AR118" i="37"/>
  <c r="AR119" i="37"/>
  <c r="AR120" i="37"/>
  <c r="AR121" i="37"/>
  <c r="AR122" i="37"/>
  <c r="AR123" i="37"/>
  <c r="AR124" i="37"/>
  <c r="AR125" i="37"/>
  <c r="AR126" i="37"/>
  <c r="AR108" i="38"/>
  <c r="AR109" i="38"/>
  <c r="AR110" i="38"/>
  <c r="AR111" i="38"/>
  <c r="AR112" i="38"/>
  <c r="AR113" i="38"/>
  <c r="AR114" i="38"/>
  <c r="AR115" i="38"/>
  <c r="AR116" i="38"/>
  <c r="AR117" i="38"/>
  <c r="AR118" i="38"/>
  <c r="AR119" i="38"/>
  <c r="AR120" i="38"/>
  <c r="AR121" i="38"/>
  <c r="AR122" i="38"/>
  <c r="AR123" i="38"/>
  <c r="AR124" i="38"/>
  <c r="AR125" i="38"/>
  <c r="AR126" i="38"/>
  <c r="AR108" i="39"/>
  <c r="AR109" i="39"/>
  <c r="AR110" i="39"/>
  <c r="AR111" i="39"/>
  <c r="AR112" i="39"/>
  <c r="AR113" i="39"/>
  <c r="AR114" i="39"/>
  <c r="AR115" i="39"/>
  <c r="AR116" i="39"/>
  <c r="AR117" i="39"/>
  <c r="AR118" i="39"/>
  <c r="AR119" i="39"/>
  <c r="AR120" i="39"/>
  <c r="AR121" i="39"/>
  <c r="AR122" i="39"/>
  <c r="AR123" i="39"/>
  <c r="AR124" i="39"/>
  <c r="AR125" i="39"/>
  <c r="AR126" i="39"/>
  <c r="AR108" i="40"/>
  <c r="AR109" i="40"/>
  <c r="AR110" i="40"/>
  <c r="AR111" i="40"/>
  <c r="AR112" i="40"/>
  <c r="AR113" i="40"/>
  <c r="AR114" i="40"/>
  <c r="AR115" i="40"/>
  <c r="AR116" i="40"/>
  <c r="AR117" i="40"/>
  <c r="AR118" i="40"/>
  <c r="AR119" i="40"/>
  <c r="AR120" i="40"/>
  <c r="AR121" i="40"/>
  <c r="AR122" i="40"/>
  <c r="AR123" i="40"/>
  <c r="AR124" i="40"/>
  <c r="AR125" i="40"/>
  <c r="AR126" i="40"/>
  <c r="AR108" i="22"/>
  <c r="AR109" i="22"/>
  <c r="AR110" i="22"/>
  <c r="AR111" i="22"/>
  <c r="AR112" i="22"/>
  <c r="AR113" i="22"/>
  <c r="AR114" i="22"/>
  <c r="AR115" i="22"/>
  <c r="AR116" i="22"/>
  <c r="AR117" i="22"/>
  <c r="AR118" i="22"/>
  <c r="AR119" i="22"/>
  <c r="AR120" i="22"/>
  <c r="AR121" i="22"/>
  <c r="AR122" i="22"/>
  <c r="AR123" i="22"/>
  <c r="AR124" i="22"/>
  <c r="AR125" i="22"/>
  <c r="AR126" i="22"/>
  <c r="AR107" i="35"/>
  <c r="J12" i="77"/>
  <c r="H27" i="58"/>
  <c r="H25" i="58"/>
  <c r="H23" i="58"/>
  <c r="H21" i="58"/>
  <c r="H19" i="58"/>
  <c r="H17" i="58"/>
  <c r="H15" i="58"/>
  <c r="H13" i="58"/>
  <c r="H11" i="58"/>
  <c r="H9" i="58"/>
  <c r="H7" i="58"/>
  <c r="H5" i="58"/>
  <c r="Q27" i="140"/>
  <c r="Q25" i="140"/>
  <c r="Q23" i="140"/>
  <c r="Q21" i="140"/>
  <c r="Q19" i="140"/>
  <c r="Q17" i="140"/>
  <c r="Q15" i="140"/>
  <c r="Q13" i="140"/>
  <c r="Q11" i="140"/>
  <c r="Q9" i="140"/>
  <c r="Q7" i="140"/>
  <c r="Q5" i="140"/>
  <c r="I27" i="140"/>
  <c r="I25" i="140"/>
  <c r="I23" i="140"/>
  <c r="I21" i="140"/>
  <c r="I19" i="140"/>
  <c r="I17" i="140"/>
  <c r="I15" i="140"/>
  <c r="I13" i="140"/>
  <c r="I11" i="140"/>
  <c r="I9" i="140"/>
  <c r="I7" i="140"/>
  <c r="I5" i="140"/>
  <c r="Q27" i="141"/>
  <c r="Q25" i="141"/>
  <c r="Q23" i="141"/>
  <c r="Q21" i="141"/>
  <c r="Q19" i="141"/>
  <c r="Q17" i="141"/>
  <c r="Q15" i="141"/>
  <c r="Q13" i="141"/>
  <c r="Q11" i="141"/>
  <c r="Q9" i="141"/>
  <c r="Q7" i="141"/>
  <c r="Q5" i="141"/>
  <c r="I27" i="141"/>
  <c r="I25" i="141"/>
  <c r="I23" i="141"/>
  <c r="I21" i="141"/>
  <c r="I19" i="141"/>
  <c r="I17" i="141"/>
  <c r="I15" i="141"/>
  <c r="I13" i="141"/>
  <c r="I11" i="141"/>
  <c r="I9" i="141"/>
  <c r="I7" i="141"/>
  <c r="I5" i="141"/>
  <c r="I27" i="139"/>
  <c r="I25" i="139"/>
  <c r="I23" i="139"/>
  <c r="I21" i="139"/>
  <c r="I19" i="139"/>
  <c r="I17" i="139"/>
  <c r="I15" i="139"/>
  <c r="I13" i="139"/>
  <c r="I11" i="139"/>
  <c r="I9" i="139"/>
  <c r="I7" i="139"/>
  <c r="I5" i="139"/>
  <c r="I27" i="138"/>
  <c r="I25" i="138"/>
  <c r="I23" i="138"/>
  <c r="I21" i="138"/>
  <c r="I19" i="138"/>
  <c r="I17" i="138"/>
  <c r="I15" i="138"/>
  <c r="I13" i="138"/>
  <c r="I11" i="138"/>
  <c r="I9" i="138"/>
  <c r="I7" i="138"/>
  <c r="I5" i="138"/>
  <c r="J27" i="62"/>
  <c r="J25" i="62"/>
  <c r="J23" i="62"/>
  <c r="J21" i="62"/>
  <c r="J19" i="62"/>
  <c r="J17" i="62"/>
  <c r="J15" i="62"/>
  <c r="J13" i="62"/>
  <c r="J11" i="62"/>
  <c r="J9" i="62"/>
  <c r="J7" i="62"/>
  <c r="J5" i="62"/>
  <c r="H6" i="109"/>
  <c r="H7" i="109"/>
  <c r="H8" i="109"/>
  <c r="H9" i="109"/>
  <c r="H10" i="109"/>
  <c r="H11" i="109"/>
  <c r="H12" i="109"/>
  <c r="H13" i="109"/>
  <c r="H14" i="109"/>
  <c r="H15" i="109"/>
  <c r="H16" i="109"/>
  <c r="H5" i="109"/>
  <c r="H6" i="61"/>
  <c r="H7" i="61"/>
  <c r="H8" i="61"/>
  <c r="H9" i="61"/>
  <c r="H10" i="61"/>
  <c r="H11" i="61"/>
  <c r="H12" i="61"/>
  <c r="H13" i="61"/>
  <c r="H14" i="61"/>
  <c r="H15" i="61"/>
  <c r="H16" i="61"/>
  <c r="H5" i="61"/>
  <c r="H27" i="128"/>
  <c r="H25" i="128"/>
  <c r="H23" i="128"/>
  <c r="H21" i="128"/>
  <c r="H19" i="128"/>
  <c r="H17" i="128"/>
  <c r="H15" i="128"/>
  <c r="H13" i="128"/>
  <c r="H11" i="128"/>
  <c r="H9" i="128"/>
  <c r="H7" i="128"/>
  <c r="I27" i="127"/>
  <c r="I25" i="127"/>
  <c r="I23" i="127"/>
  <c r="I21" i="127"/>
  <c r="I19" i="127"/>
  <c r="I17" i="127"/>
  <c r="I15" i="127"/>
  <c r="I13" i="127"/>
  <c r="I11" i="127"/>
  <c r="I9" i="127"/>
  <c r="I7" i="127"/>
  <c r="I5" i="127"/>
  <c r="I27" i="126"/>
  <c r="I25" i="126"/>
  <c r="I23" i="126"/>
  <c r="I21" i="126"/>
  <c r="I19" i="126"/>
  <c r="I17" i="126"/>
  <c r="I15" i="126"/>
  <c r="I13" i="126"/>
  <c r="I11" i="126"/>
  <c r="I9" i="126"/>
  <c r="I7" i="126"/>
  <c r="I5" i="126"/>
  <c r="D11" i="158"/>
  <c r="J28" i="150" s="1"/>
  <c r="C6" i="158"/>
  <c r="D6" i="158" s="1"/>
  <c r="J28" i="155" s="1"/>
  <c r="C7" i="158"/>
  <c r="D7" i="158" s="1"/>
  <c r="J28" i="154" s="1"/>
  <c r="C8" i="158"/>
  <c r="D8" i="158" s="1"/>
  <c r="J28" i="153" s="1"/>
  <c r="C9" i="158"/>
  <c r="D9" i="158" s="1"/>
  <c r="J28" i="152" s="1"/>
  <c r="C10" i="158"/>
  <c r="D10" i="158" s="1"/>
  <c r="J28" i="151" s="1"/>
  <c r="C11" i="158"/>
  <c r="C12" i="158"/>
  <c r="D12" i="158" s="1"/>
  <c r="J28" i="149" s="1"/>
  <c r="C13" i="158"/>
  <c r="D13" i="158" s="1"/>
  <c r="J28" i="148" s="1"/>
  <c r="C14" i="158"/>
  <c r="D14" i="158" s="1"/>
  <c r="J28" i="147" s="1"/>
  <c r="C15" i="158"/>
  <c r="D15" i="158" s="1"/>
  <c r="J28" i="146" s="1"/>
  <c r="C16" i="158"/>
  <c r="C5" i="158"/>
  <c r="D5" i="158" s="1"/>
  <c r="J28" i="156" s="1"/>
  <c r="I27" i="120"/>
  <c r="I25" i="120"/>
  <c r="I23" i="120"/>
  <c r="I21" i="120"/>
  <c r="I19" i="120"/>
  <c r="I17" i="120"/>
  <c r="I15" i="120"/>
  <c r="I13" i="120"/>
  <c r="I11" i="120"/>
  <c r="I9" i="120"/>
  <c r="I7" i="120"/>
  <c r="I5" i="120"/>
  <c r="H16" i="118"/>
  <c r="H15" i="118"/>
  <c r="H14" i="118"/>
  <c r="H13" i="118"/>
  <c r="H12" i="118"/>
  <c r="H11" i="118"/>
  <c r="H10" i="118"/>
  <c r="H9" i="118"/>
  <c r="H8" i="118"/>
  <c r="H7" i="118"/>
  <c r="H6" i="118"/>
  <c r="H5" i="118"/>
  <c r="H16" i="117"/>
  <c r="H15" i="117"/>
  <c r="H14" i="117"/>
  <c r="H13" i="117"/>
  <c r="H12" i="117"/>
  <c r="H11" i="117"/>
  <c r="H10" i="117"/>
  <c r="H9" i="117"/>
  <c r="H8" i="117"/>
  <c r="H7" i="117"/>
  <c r="H6" i="117"/>
  <c r="H5" i="117"/>
  <c r="H6" i="114"/>
  <c r="H7" i="114"/>
  <c r="H8" i="114"/>
  <c r="H9" i="114"/>
  <c r="H10" i="114"/>
  <c r="H11" i="114"/>
  <c r="H12" i="114"/>
  <c r="H13" i="114"/>
  <c r="H14" i="114"/>
  <c r="H15" i="114"/>
  <c r="H16" i="114"/>
  <c r="H5" i="114"/>
  <c r="I5" i="116"/>
  <c r="I27" i="116"/>
  <c r="I25" i="116"/>
  <c r="I23" i="116"/>
  <c r="I21" i="116"/>
  <c r="I19" i="116"/>
  <c r="I17" i="116"/>
  <c r="I15" i="116"/>
  <c r="I13" i="116"/>
  <c r="I11" i="116"/>
  <c r="I9" i="116"/>
  <c r="I7" i="116"/>
  <c r="I27" i="115"/>
  <c r="I25" i="115"/>
  <c r="I23" i="115"/>
  <c r="I21" i="115"/>
  <c r="I19" i="115"/>
  <c r="I17" i="115"/>
  <c r="I15" i="115"/>
  <c r="I13" i="115"/>
  <c r="I11" i="115"/>
  <c r="I9" i="115"/>
  <c r="I7" i="115"/>
  <c r="I5" i="115"/>
  <c r="I10" i="124"/>
  <c r="C28" i="57"/>
  <c r="C29" i="57" s="1"/>
  <c r="C30" i="57" s="1"/>
  <c r="C31" i="57" s="1"/>
  <c r="C32" i="57" s="1"/>
  <c r="C33" i="57" s="1"/>
  <c r="C34" i="57" s="1"/>
  <c r="C35" i="57" s="1"/>
  <c r="C36" i="57" s="1"/>
  <c r="C37" i="57" s="1"/>
  <c r="C38" i="57" s="1"/>
  <c r="C39" i="57" s="1"/>
  <c r="D28" i="57"/>
  <c r="D29" i="57" s="1"/>
  <c r="D30" i="57" s="1"/>
  <c r="D31" i="57" s="1"/>
  <c r="D32" i="57" s="1"/>
  <c r="D33" i="57" s="1"/>
  <c r="D34" i="57" s="1"/>
  <c r="D35" i="57" s="1"/>
  <c r="D36" i="57" s="1"/>
  <c r="D37" i="57" s="1"/>
  <c r="D38" i="57" s="1"/>
  <c r="D39" i="57" s="1"/>
  <c r="E28" i="57"/>
  <c r="E29" i="57" s="1"/>
  <c r="E30" i="57" s="1"/>
  <c r="E31" i="57" s="1"/>
  <c r="E32" i="57" s="1"/>
  <c r="E33" i="57" s="1"/>
  <c r="E34" i="57" s="1"/>
  <c r="E35" i="57" s="1"/>
  <c r="E36" i="57" s="1"/>
  <c r="E37" i="57" s="1"/>
  <c r="E38" i="57" s="1"/>
  <c r="E39" i="57" s="1"/>
  <c r="F28" i="57"/>
  <c r="F29" i="57" s="1"/>
  <c r="F30" i="57" s="1"/>
  <c r="F31" i="57" s="1"/>
  <c r="F32" i="57" s="1"/>
  <c r="F33" i="57" s="1"/>
  <c r="F34" i="57" s="1"/>
  <c r="F35" i="57" s="1"/>
  <c r="F36" i="57" s="1"/>
  <c r="F37" i="57" s="1"/>
  <c r="F38" i="57" s="1"/>
  <c r="F39" i="57" s="1"/>
  <c r="G28" i="57"/>
  <c r="G29" i="57" s="1"/>
  <c r="G30" i="57" s="1"/>
  <c r="G31" i="57" s="1"/>
  <c r="G32" i="57" s="1"/>
  <c r="G33" i="57" s="1"/>
  <c r="G34" i="57" s="1"/>
  <c r="G35" i="57" s="1"/>
  <c r="G36" i="57" s="1"/>
  <c r="G37" i="57" s="1"/>
  <c r="G38" i="57" s="1"/>
  <c r="G39" i="57" s="1"/>
  <c r="H28" i="57"/>
  <c r="H29" i="57" s="1"/>
  <c r="H30" i="57" s="1"/>
  <c r="H31" i="57" s="1"/>
  <c r="H32" i="57" s="1"/>
  <c r="H33" i="57" s="1"/>
  <c r="H34" i="57" s="1"/>
  <c r="H35" i="57" s="1"/>
  <c r="H36" i="57" s="1"/>
  <c r="H37" i="57" s="1"/>
  <c r="H38" i="57" s="1"/>
  <c r="H39" i="57" s="1"/>
  <c r="I28" i="57"/>
  <c r="I29" i="57" s="1"/>
  <c r="I30" i="57" s="1"/>
  <c r="I31" i="57" s="1"/>
  <c r="I32" i="57" s="1"/>
  <c r="I33" i="57" s="1"/>
  <c r="I34" i="57" s="1"/>
  <c r="I35" i="57" s="1"/>
  <c r="I36" i="57" s="1"/>
  <c r="I37" i="57" s="1"/>
  <c r="I38" i="57" s="1"/>
  <c r="I39" i="57" s="1"/>
  <c r="C46" i="92"/>
  <c r="C45" i="92"/>
  <c r="C44" i="92"/>
  <c r="C43" i="92"/>
  <c r="C42" i="92"/>
  <c r="C38" i="92"/>
  <c r="C37" i="92"/>
  <c r="C36" i="92"/>
  <c r="C35" i="92"/>
  <c r="C8" i="92"/>
  <c r="C34" i="92"/>
  <c r="C25" i="92"/>
  <c r="P37" i="92"/>
  <c r="P36" i="92"/>
  <c r="P35" i="92"/>
  <c r="P34" i="92"/>
  <c r="AQ201" i="30"/>
  <c r="AQ200" i="30"/>
  <c r="AQ199" i="30"/>
  <c r="AQ198" i="30"/>
  <c r="AQ197" i="30"/>
  <c r="AQ196" i="30"/>
  <c r="AQ195" i="30"/>
  <c r="AQ194" i="30"/>
  <c r="AQ193" i="30"/>
  <c r="AQ192" i="30"/>
  <c r="AQ191" i="30"/>
  <c r="AQ190" i="30"/>
  <c r="AQ189" i="30"/>
  <c r="AQ188" i="30"/>
  <c r="AQ187" i="30"/>
  <c r="AQ186" i="30"/>
  <c r="AQ185" i="30"/>
  <c r="AQ184" i="30"/>
  <c r="AQ183" i="30"/>
  <c r="AQ201" i="31"/>
  <c r="AQ200" i="31"/>
  <c r="AQ199" i="31"/>
  <c r="AQ198" i="31"/>
  <c r="AQ197" i="31"/>
  <c r="AQ196" i="31"/>
  <c r="AQ195" i="31"/>
  <c r="AQ194" i="31"/>
  <c r="AQ193" i="31"/>
  <c r="AQ192" i="31"/>
  <c r="AQ191" i="31"/>
  <c r="AQ190" i="31"/>
  <c r="AQ189" i="31"/>
  <c r="AQ188" i="31"/>
  <c r="AQ187" i="31"/>
  <c r="AQ186" i="31"/>
  <c r="AQ185" i="31"/>
  <c r="AQ184" i="31"/>
  <c r="AQ183" i="31"/>
  <c r="AQ201" i="32"/>
  <c r="AQ200" i="32"/>
  <c r="AQ199" i="32"/>
  <c r="AQ198" i="32"/>
  <c r="AQ197" i="32"/>
  <c r="AQ196" i="32"/>
  <c r="AQ195" i="32"/>
  <c r="AQ194" i="32"/>
  <c r="AQ193" i="32"/>
  <c r="AQ192" i="32"/>
  <c r="AQ191" i="32"/>
  <c r="AQ190" i="32"/>
  <c r="AQ189" i="32"/>
  <c r="AQ188" i="32"/>
  <c r="AQ187" i="32"/>
  <c r="AQ186" i="32"/>
  <c r="AQ185" i="32"/>
  <c r="AQ184" i="32"/>
  <c r="AQ183" i="32"/>
  <c r="AQ182" i="32"/>
  <c r="AQ201" i="33"/>
  <c r="AQ200" i="33"/>
  <c r="AQ199" i="33"/>
  <c r="AQ198" i="33"/>
  <c r="AQ197" i="33"/>
  <c r="AQ196" i="33"/>
  <c r="AQ195" i="33"/>
  <c r="AQ194" i="33"/>
  <c r="AQ193" i="33"/>
  <c r="AQ192" i="33"/>
  <c r="AQ191" i="33"/>
  <c r="AQ190" i="33"/>
  <c r="AQ189" i="33"/>
  <c r="AQ188" i="33"/>
  <c r="AQ187" i="33"/>
  <c r="AQ186" i="33"/>
  <c r="AQ185" i="33"/>
  <c r="AQ184" i="33"/>
  <c r="AQ183" i="33"/>
  <c r="AQ201" i="34"/>
  <c r="AQ200" i="34"/>
  <c r="AQ199" i="34"/>
  <c r="AQ198" i="34"/>
  <c r="AQ197" i="34"/>
  <c r="BT197" i="34" s="1"/>
  <c r="AQ196" i="34"/>
  <c r="AQ195" i="34"/>
  <c r="AQ194" i="34"/>
  <c r="AQ193" i="34"/>
  <c r="AQ192" i="34"/>
  <c r="AQ191" i="34"/>
  <c r="AQ190" i="34"/>
  <c r="AQ189" i="34"/>
  <c r="AQ188" i="34"/>
  <c r="AQ187" i="34"/>
  <c r="AQ186" i="34"/>
  <c r="AQ185" i="34"/>
  <c r="AQ184" i="34"/>
  <c r="AQ183" i="34"/>
  <c r="AQ182" i="34"/>
  <c r="AQ201" i="35"/>
  <c r="AQ200" i="35"/>
  <c r="AQ199" i="35"/>
  <c r="AQ198" i="35"/>
  <c r="AQ197" i="35"/>
  <c r="AQ196" i="35"/>
  <c r="AQ195" i="35"/>
  <c r="AQ194" i="35"/>
  <c r="AQ193" i="35"/>
  <c r="AQ192" i="35"/>
  <c r="AQ191" i="35"/>
  <c r="AQ190" i="35"/>
  <c r="AQ189" i="35"/>
  <c r="AQ188" i="35"/>
  <c r="AQ187" i="35"/>
  <c r="AQ186" i="35"/>
  <c r="AQ185" i="35"/>
  <c r="AQ184" i="35"/>
  <c r="AQ183" i="35"/>
  <c r="AQ201" i="36"/>
  <c r="AQ200" i="36"/>
  <c r="AQ199" i="36"/>
  <c r="AQ198" i="36"/>
  <c r="AQ197" i="36"/>
  <c r="AQ196" i="36"/>
  <c r="AQ195" i="36"/>
  <c r="AQ194" i="36"/>
  <c r="AQ193" i="36"/>
  <c r="AQ192" i="36"/>
  <c r="AQ191" i="36"/>
  <c r="AQ190" i="36"/>
  <c r="AQ189" i="36"/>
  <c r="AQ188" i="36"/>
  <c r="AQ187" i="36"/>
  <c r="AQ186" i="36"/>
  <c r="AQ185" i="36"/>
  <c r="AQ184" i="36"/>
  <c r="AQ183" i="36"/>
  <c r="BT183" i="36" s="1"/>
  <c r="AQ201" i="37"/>
  <c r="AQ200" i="37"/>
  <c r="AQ199" i="37"/>
  <c r="AQ198" i="37"/>
  <c r="AQ197" i="37"/>
  <c r="AQ196" i="37"/>
  <c r="AQ195" i="37"/>
  <c r="AQ194" i="37"/>
  <c r="AQ193" i="37"/>
  <c r="AQ192" i="37"/>
  <c r="AQ191" i="37"/>
  <c r="AQ190" i="37"/>
  <c r="AQ189" i="37"/>
  <c r="AQ188" i="37"/>
  <c r="AQ187" i="37"/>
  <c r="AQ186" i="37"/>
  <c r="AQ185" i="37"/>
  <c r="AQ184" i="37"/>
  <c r="AQ183" i="37"/>
  <c r="AQ201" i="38"/>
  <c r="AQ200" i="38"/>
  <c r="AQ199" i="38"/>
  <c r="AQ198" i="38"/>
  <c r="AQ197" i="38"/>
  <c r="AQ196" i="38"/>
  <c r="AQ195" i="38"/>
  <c r="AQ194" i="38"/>
  <c r="AQ193" i="38"/>
  <c r="AQ192" i="38"/>
  <c r="AQ191" i="38"/>
  <c r="AQ190" i="38"/>
  <c r="AQ189" i="38"/>
  <c r="AQ188" i="38"/>
  <c r="AQ187" i="38"/>
  <c r="AQ186" i="38"/>
  <c r="AQ185" i="38"/>
  <c r="AQ184" i="38"/>
  <c r="AQ183" i="38"/>
  <c r="AQ201" i="39"/>
  <c r="AQ200" i="39"/>
  <c r="AQ199" i="39"/>
  <c r="AQ198" i="39"/>
  <c r="AQ197" i="39"/>
  <c r="AQ196" i="39"/>
  <c r="AQ195" i="39"/>
  <c r="AQ194" i="39"/>
  <c r="BT194" i="39" s="1"/>
  <c r="AQ193" i="39"/>
  <c r="AQ192" i="39"/>
  <c r="AQ191" i="39"/>
  <c r="AQ190" i="39"/>
  <c r="AQ189" i="39"/>
  <c r="AQ188" i="39"/>
  <c r="AQ187" i="39"/>
  <c r="AQ186" i="39"/>
  <c r="AQ185" i="39"/>
  <c r="AQ184" i="39"/>
  <c r="AQ183" i="39"/>
  <c r="AQ201" i="40"/>
  <c r="AQ200" i="40"/>
  <c r="AQ199" i="40"/>
  <c r="AQ198" i="40"/>
  <c r="AQ197" i="40"/>
  <c r="AQ196" i="40"/>
  <c r="AQ195" i="40"/>
  <c r="AQ194" i="40"/>
  <c r="AQ193" i="40"/>
  <c r="AQ192" i="40"/>
  <c r="AQ191" i="40"/>
  <c r="AQ190" i="40"/>
  <c r="AQ189" i="40"/>
  <c r="AQ188" i="40"/>
  <c r="AQ187" i="40"/>
  <c r="AQ186" i="40"/>
  <c r="AQ185" i="40"/>
  <c r="AQ184" i="40"/>
  <c r="AQ183" i="40"/>
  <c r="AQ201" i="22"/>
  <c r="AQ200" i="22"/>
  <c r="AQ199" i="22"/>
  <c r="AQ198" i="22"/>
  <c r="AQ197" i="22"/>
  <c r="AQ196" i="22"/>
  <c r="AQ195" i="22"/>
  <c r="AQ194" i="22"/>
  <c r="AQ193" i="22"/>
  <c r="AQ192" i="22"/>
  <c r="AQ191" i="22"/>
  <c r="AQ190" i="22"/>
  <c r="AQ189" i="22"/>
  <c r="AQ188" i="22"/>
  <c r="AQ187" i="22"/>
  <c r="AQ186" i="22"/>
  <c r="AQ185" i="22"/>
  <c r="AQ184" i="22"/>
  <c r="AQ183" i="22"/>
  <c r="AQ177" i="30"/>
  <c r="AQ176" i="30"/>
  <c r="AQ175" i="30"/>
  <c r="AQ174" i="30"/>
  <c r="AQ173" i="30"/>
  <c r="AQ172" i="30"/>
  <c r="AQ171" i="30"/>
  <c r="AQ170" i="30"/>
  <c r="AQ169" i="30"/>
  <c r="AQ168" i="30"/>
  <c r="AQ167" i="30"/>
  <c r="AQ166" i="30"/>
  <c r="AQ165" i="30"/>
  <c r="AQ164" i="30"/>
  <c r="AQ163" i="30"/>
  <c r="AQ162" i="30"/>
  <c r="AQ161" i="30"/>
  <c r="AQ160" i="30"/>
  <c r="AQ177" i="31"/>
  <c r="AQ176" i="31"/>
  <c r="AQ175" i="31"/>
  <c r="AQ174" i="31"/>
  <c r="AQ173" i="31"/>
  <c r="AQ172" i="31"/>
  <c r="AQ171" i="31"/>
  <c r="AQ170" i="31"/>
  <c r="AQ169" i="31"/>
  <c r="AQ168" i="31"/>
  <c r="AQ167" i="31"/>
  <c r="AQ166" i="31"/>
  <c r="AQ165" i="31"/>
  <c r="AQ164" i="31"/>
  <c r="AQ163" i="31"/>
  <c r="AQ162" i="31"/>
  <c r="AQ161" i="31"/>
  <c r="AQ160" i="31"/>
  <c r="AQ159" i="31"/>
  <c r="AQ177" i="32"/>
  <c r="AQ176" i="32"/>
  <c r="AQ175" i="32"/>
  <c r="AQ174" i="32"/>
  <c r="AQ173" i="32"/>
  <c r="AQ172" i="32"/>
  <c r="AQ171" i="32"/>
  <c r="AQ170" i="32"/>
  <c r="AQ169" i="32"/>
  <c r="AQ168" i="32"/>
  <c r="AQ167" i="32"/>
  <c r="AQ166" i="32"/>
  <c r="AQ165" i="32"/>
  <c r="AQ164" i="32"/>
  <c r="AQ163" i="32"/>
  <c r="AQ162" i="32"/>
  <c r="AQ161" i="32"/>
  <c r="AQ160" i="32"/>
  <c r="AQ177" i="33"/>
  <c r="AQ176" i="33"/>
  <c r="AQ175" i="33"/>
  <c r="AQ174" i="33"/>
  <c r="AQ173" i="33"/>
  <c r="AQ172" i="33"/>
  <c r="AQ171" i="33"/>
  <c r="AQ170" i="33"/>
  <c r="AQ169" i="33"/>
  <c r="AQ168" i="33"/>
  <c r="AQ167" i="33"/>
  <c r="AQ166" i="33"/>
  <c r="AQ165" i="33"/>
  <c r="AQ164" i="33"/>
  <c r="AQ163" i="33"/>
  <c r="AQ162" i="33"/>
  <c r="AQ161" i="33"/>
  <c r="AQ160" i="33"/>
  <c r="AQ177" i="34"/>
  <c r="AQ176" i="34"/>
  <c r="AQ175" i="34"/>
  <c r="AQ174" i="34"/>
  <c r="AQ173" i="34"/>
  <c r="AQ172" i="34"/>
  <c r="AQ171" i="34"/>
  <c r="AQ170" i="34"/>
  <c r="AQ169" i="34"/>
  <c r="AQ168" i="34"/>
  <c r="AQ167" i="34"/>
  <c r="AQ166" i="34"/>
  <c r="AQ165" i="34"/>
  <c r="AQ164" i="34"/>
  <c r="AQ163" i="34"/>
  <c r="AQ162" i="34"/>
  <c r="AQ161" i="34"/>
  <c r="AQ160" i="34"/>
  <c r="AQ177" i="35"/>
  <c r="AQ176" i="35"/>
  <c r="AQ175" i="35"/>
  <c r="AQ174" i="35"/>
  <c r="AQ173" i="35"/>
  <c r="AQ172" i="35"/>
  <c r="AQ171" i="35"/>
  <c r="AQ170" i="35"/>
  <c r="AQ169" i="35"/>
  <c r="AQ168" i="35"/>
  <c r="AQ167" i="35"/>
  <c r="AQ166" i="35"/>
  <c r="AQ165" i="35"/>
  <c r="AQ164" i="35"/>
  <c r="AQ163" i="35"/>
  <c r="AQ162" i="35"/>
  <c r="AQ161" i="35"/>
  <c r="AQ160" i="35"/>
  <c r="AQ177" i="36"/>
  <c r="AQ176" i="36"/>
  <c r="AQ175" i="36"/>
  <c r="AQ174" i="36"/>
  <c r="AQ173" i="36"/>
  <c r="AQ172" i="36"/>
  <c r="AQ171" i="36"/>
  <c r="AQ170" i="36"/>
  <c r="AQ169" i="36"/>
  <c r="AQ168" i="36"/>
  <c r="AQ167" i="36"/>
  <c r="AQ166" i="36"/>
  <c r="AQ165" i="36"/>
  <c r="AQ164" i="36"/>
  <c r="AQ163" i="36"/>
  <c r="AQ162" i="36"/>
  <c r="AQ161" i="36"/>
  <c r="AQ160" i="36"/>
  <c r="AQ177" i="37"/>
  <c r="AQ176" i="37"/>
  <c r="AQ175" i="37"/>
  <c r="AQ174" i="37"/>
  <c r="AQ173" i="37"/>
  <c r="AQ172" i="37"/>
  <c r="AQ171" i="37"/>
  <c r="AQ170" i="37"/>
  <c r="AQ169" i="37"/>
  <c r="AQ168" i="37"/>
  <c r="AQ167" i="37"/>
  <c r="AQ166" i="37"/>
  <c r="AQ165" i="37"/>
  <c r="AQ164" i="37"/>
  <c r="AQ163" i="37"/>
  <c r="AQ162" i="37"/>
  <c r="AQ161" i="37"/>
  <c r="AQ160" i="37"/>
  <c r="AQ177" i="38"/>
  <c r="AQ176" i="38"/>
  <c r="AQ175" i="38"/>
  <c r="AQ174" i="38"/>
  <c r="AQ173" i="38"/>
  <c r="AQ172" i="38"/>
  <c r="AQ171" i="38"/>
  <c r="AQ170" i="38"/>
  <c r="AQ169" i="38"/>
  <c r="AQ168" i="38"/>
  <c r="AQ167" i="38"/>
  <c r="AQ166" i="38"/>
  <c r="AQ165" i="38"/>
  <c r="AQ164" i="38"/>
  <c r="AQ163" i="38"/>
  <c r="AQ162" i="38"/>
  <c r="AQ161" i="38"/>
  <c r="AQ160" i="38"/>
  <c r="AQ177" i="39"/>
  <c r="AQ176" i="39"/>
  <c r="AQ175" i="39"/>
  <c r="AQ174" i="39"/>
  <c r="AQ173" i="39"/>
  <c r="AQ172" i="39"/>
  <c r="AQ171" i="39"/>
  <c r="AQ170" i="39"/>
  <c r="AQ169" i="39"/>
  <c r="AQ168" i="39"/>
  <c r="AQ167" i="39"/>
  <c r="AQ166" i="39"/>
  <c r="AQ165" i="39"/>
  <c r="AQ164" i="39"/>
  <c r="AQ163" i="39"/>
  <c r="AQ162" i="39"/>
  <c r="AQ161" i="39"/>
  <c r="AQ160" i="39"/>
  <c r="AQ177" i="40"/>
  <c r="AQ176" i="40"/>
  <c r="AQ175" i="40"/>
  <c r="AQ174" i="40"/>
  <c r="AQ173" i="40"/>
  <c r="AQ172" i="40"/>
  <c r="AQ171" i="40"/>
  <c r="AQ170" i="40"/>
  <c r="AQ169" i="40"/>
  <c r="AQ168" i="40"/>
  <c r="AQ167" i="40"/>
  <c r="AQ166" i="40"/>
  <c r="AQ165" i="40"/>
  <c r="AQ164" i="40"/>
  <c r="AQ163" i="40"/>
  <c r="AQ162" i="40"/>
  <c r="AQ161" i="40"/>
  <c r="AQ160" i="40"/>
  <c r="AQ177" i="22"/>
  <c r="AQ176" i="22"/>
  <c r="AQ175" i="22"/>
  <c r="AQ174" i="22"/>
  <c r="AQ173" i="22"/>
  <c r="AQ172" i="22"/>
  <c r="AQ171" i="22"/>
  <c r="AQ170" i="22"/>
  <c r="AQ169" i="22"/>
  <c r="AQ168" i="22"/>
  <c r="AQ167" i="22"/>
  <c r="AQ166" i="22"/>
  <c r="AQ165" i="22"/>
  <c r="AQ164" i="22"/>
  <c r="AQ163" i="22"/>
  <c r="AQ162" i="22"/>
  <c r="AQ161" i="22"/>
  <c r="AQ160" i="22"/>
  <c r="AQ150" i="30"/>
  <c r="AQ149" i="30"/>
  <c r="AQ148" i="30"/>
  <c r="AQ147" i="30"/>
  <c r="AQ146" i="30"/>
  <c r="AQ145" i="30"/>
  <c r="AQ144" i="30"/>
  <c r="AQ143" i="30"/>
  <c r="AQ142" i="30"/>
  <c r="AQ141" i="30"/>
  <c r="AQ140" i="30"/>
  <c r="AQ139" i="30"/>
  <c r="AQ138" i="30"/>
  <c r="AQ137" i="30"/>
  <c r="AQ136" i="30"/>
  <c r="AQ135" i="30"/>
  <c r="AQ134" i="30"/>
  <c r="AQ133" i="30"/>
  <c r="AQ132" i="30"/>
  <c r="AQ150" i="31"/>
  <c r="AQ149" i="31"/>
  <c r="AQ148" i="31"/>
  <c r="AQ147" i="31"/>
  <c r="AQ146" i="31"/>
  <c r="AQ145" i="31"/>
  <c r="AQ144" i="31"/>
  <c r="AQ143" i="31"/>
  <c r="AQ142" i="31"/>
  <c r="AQ141" i="31"/>
  <c r="AQ140" i="31"/>
  <c r="AQ139" i="31"/>
  <c r="AQ138" i="31"/>
  <c r="AQ137" i="31"/>
  <c r="AQ136" i="31"/>
  <c r="AQ135" i="31"/>
  <c r="AQ134" i="31"/>
  <c r="AQ133" i="31"/>
  <c r="AQ132" i="31"/>
  <c r="AQ150" i="32"/>
  <c r="AQ149" i="32"/>
  <c r="AQ148" i="32"/>
  <c r="AQ147" i="32"/>
  <c r="AQ146" i="32"/>
  <c r="AQ145" i="32"/>
  <c r="AQ144" i="32"/>
  <c r="AQ143" i="32"/>
  <c r="AQ142" i="32"/>
  <c r="AQ141" i="32"/>
  <c r="AQ140" i="32"/>
  <c r="AQ139" i="32"/>
  <c r="AQ138" i="32"/>
  <c r="AQ137" i="32"/>
  <c r="AQ136" i="32"/>
  <c r="AQ135" i="32"/>
  <c r="AQ134" i="32"/>
  <c r="AQ133" i="32"/>
  <c r="AQ132" i="32"/>
  <c r="AQ150" i="33"/>
  <c r="AQ149" i="33"/>
  <c r="AQ148" i="33"/>
  <c r="AQ147" i="33"/>
  <c r="AQ146" i="33"/>
  <c r="AQ145" i="33"/>
  <c r="AQ144" i="33"/>
  <c r="AQ143" i="33"/>
  <c r="AQ142" i="33"/>
  <c r="AQ141" i="33"/>
  <c r="AQ140" i="33"/>
  <c r="AQ139" i="33"/>
  <c r="AQ138" i="33"/>
  <c r="AQ137" i="33"/>
  <c r="AQ136" i="33"/>
  <c r="AQ135" i="33"/>
  <c r="AQ134" i="33"/>
  <c r="AQ133" i="33"/>
  <c r="AQ132" i="33"/>
  <c r="AQ150" i="34"/>
  <c r="AQ149" i="34"/>
  <c r="AQ148" i="34"/>
  <c r="AQ147" i="34"/>
  <c r="AQ146" i="34"/>
  <c r="AQ145" i="34"/>
  <c r="AQ144" i="34"/>
  <c r="AQ143" i="34"/>
  <c r="AQ142" i="34"/>
  <c r="AQ141" i="34"/>
  <c r="AQ140" i="34"/>
  <c r="AQ139" i="34"/>
  <c r="AQ138" i="34"/>
  <c r="AQ137" i="34"/>
  <c r="AQ136" i="34"/>
  <c r="AQ135" i="34"/>
  <c r="AQ134" i="34"/>
  <c r="AQ133" i="34"/>
  <c r="AQ132" i="34"/>
  <c r="AQ150" i="35"/>
  <c r="AQ149" i="35"/>
  <c r="AQ148" i="35"/>
  <c r="AQ147" i="35"/>
  <c r="AQ146" i="35"/>
  <c r="AQ145" i="35"/>
  <c r="AQ144" i="35"/>
  <c r="AQ143" i="35"/>
  <c r="AQ142" i="35"/>
  <c r="AQ141" i="35"/>
  <c r="AQ140" i="35"/>
  <c r="AQ139" i="35"/>
  <c r="AQ138" i="35"/>
  <c r="AQ137" i="35"/>
  <c r="AQ136" i="35"/>
  <c r="AQ135" i="35"/>
  <c r="AQ134" i="35"/>
  <c r="AQ133" i="35"/>
  <c r="AQ132" i="35"/>
  <c r="AQ150" i="36"/>
  <c r="AQ149" i="36"/>
  <c r="AQ148" i="36"/>
  <c r="AQ147" i="36"/>
  <c r="AQ146" i="36"/>
  <c r="AQ145" i="36"/>
  <c r="AQ144" i="36"/>
  <c r="AQ143" i="36"/>
  <c r="AQ142" i="36"/>
  <c r="AQ141" i="36"/>
  <c r="AQ140" i="36"/>
  <c r="AQ139" i="36"/>
  <c r="AQ138" i="36"/>
  <c r="AQ137" i="36"/>
  <c r="AQ136" i="36"/>
  <c r="AQ135" i="36"/>
  <c r="AQ134" i="36"/>
  <c r="AQ133" i="36"/>
  <c r="AQ132" i="36"/>
  <c r="AQ150" i="37"/>
  <c r="AQ149" i="37"/>
  <c r="AQ148" i="37"/>
  <c r="AQ147" i="37"/>
  <c r="AQ146" i="37"/>
  <c r="AQ145" i="37"/>
  <c r="AQ144" i="37"/>
  <c r="AQ143" i="37"/>
  <c r="AQ142" i="37"/>
  <c r="AQ141" i="37"/>
  <c r="AQ140" i="37"/>
  <c r="AQ139" i="37"/>
  <c r="AQ138" i="37"/>
  <c r="AQ137" i="37"/>
  <c r="AQ136" i="37"/>
  <c r="AQ135" i="37"/>
  <c r="AQ134" i="37"/>
  <c r="AQ133" i="37"/>
  <c r="AQ132" i="37"/>
  <c r="AQ150" i="38"/>
  <c r="AQ149" i="38"/>
  <c r="AQ148" i="38"/>
  <c r="AQ147" i="38"/>
  <c r="AQ146" i="38"/>
  <c r="AQ145" i="38"/>
  <c r="AQ144" i="38"/>
  <c r="AQ143" i="38"/>
  <c r="AQ142" i="38"/>
  <c r="AQ141" i="38"/>
  <c r="AQ140" i="38"/>
  <c r="AQ139" i="38"/>
  <c r="AQ138" i="38"/>
  <c r="AQ137" i="38"/>
  <c r="AQ136" i="38"/>
  <c r="AQ135" i="38"/>
  <c r="AQ134" i="38"/>
  <c r="AQ133" i="38"/>
  <c r="AQ132" i="38"/>
  <c r="AQ150" i="39"/>
  <c r="AQ149" i="39"/>
  <c r="AQ148" i="39"/>
  <c r="AQ147" i="39"/>
  <c r="AQ146" i="39"/>
  <c r="AQ145" i="39"/>
  <c r="AQ144" i="39"/>
  <c r="AQ143" i="39"/>
  <c r="AQ142" i="39"/>
  <c r="AQ141" i="39"/>
  <c r="AQ140" i="39"/>
  <c r="AQ139" i="39"/>
  <c r="AQ138" i="39"/>
  <c r="AQ137" i="39"/>
  <c r="AQ136" i="39"/>
  <c r="AQ135" i="39"/>
  <c r="AQ134" i="39"/>
  <c r="AQ133" i="39"/>
  <c r="AQ132" i="39"/>
  <c r="AQ150" i="40"/>
  <c r="AQ149" i="40"/>
  <c r="AQ148" i="40"/>
  <c r="AQ147" i="40"/>
  <c r="AQ146" i="40"/>
  <c r="AQ145" i="40"/>
  <c r="AQ144" i="40"/>
  <c r="AQ143" i="40"/>
  <c r="AQ142" i="40"/>
  <c r="AQ141" i="40"/>
  <c r="AQ140" i="40"/>
  <c r="AQ139" i="40"/>
  <c r="AQ138" i="40"/>
  <c r="AQ137" i="40"/>
  <c r="AQ136" i="40"/>
  <c r="AQ135" i="40"/>
  <c r="AQ134" i="40"/>
  <c r="AQ133" i="40"/>
  <c r="AQ132" i="40"/>
  <c r="AQ150" i="22"/>
  <c r="AQ149" i="22"/>
  <c r="AQ148" i="22"/>
  <c r="AQ147" i="22"/>
  <c r="AQ146" i="22"/>
  <c r="AQ145" i="22"/>
  <c r="AQ144" i="22"/>
  <c r="AQ143" i="22"/>
  <c r="AQ142" i="22"/>
  <c r="AQ141" i="22"/>
  <c r="AQ140" i="22"/>
  <c r="AQ139" i="22"/>
  <c r="AQ138" i="22"/>
  <c r="AQ137" i="22"/>
  <c r="AQ136" i="22"/>
  <c r="AQ135" i="22"/>
  <c r="AQ134" i="22"/>
  <c r="AQ133" i="22"/>
  <c r="AQ132" i="22"/>
  <c r="AQ108" i="30"/>
  <c r="AQ113" i="30"/>
  <c r="AQ114" i="30"/>
  <c r="AQ115" i="30"/>
  <c r="AQ116" i="30"/>
  <c r="AQ117" i="30"/>
  <c r="AQ118" i="30"/>
  <c r="AQ119" i="30"/>
  <c r="AQ120" i="30"/>
  <c r="AQ121" i="30"/>
  <c r="AQ122" i="30"/>
  <c r="AQ123" i="30"/>
  <c r="AQ124" i="30"/>
  <c r="AQ125" i="30"/>
  <c r="AQ126" i="30"/>
  <c r="AQ113" i="31"/>
  <c r="AQ114" i="31"/>
  <c r="AQ115" i="31"/>
  <c r="AQ116" i="31"/>
  <c r="AQ117" i="31"/>
  <c r="AQ118" i="31"/>
  <c r="AQ119" i="31"/>
  <c r="AQ120" i="31"/>
  <c r="AQ121" i="31"/>
  <c r="AQ122" i="31"/>
  <c r="AQ123" i="31"/>
  <c r="AQ124" i="31"/>
  <c r="AQ125" i="31"/>
  <c r="AQ126" i="31"/>
  <c r="AQ110" i="32"/>
  <c r="AQ113" i="32"/>
  <c r="AQ114" i="32"/>
  <c r="AQ115" i="32"/>
  <c r="AQ116" i="32"/>
  <c r="AQ117" i="32"/>
  <c r="AQ118" i="32"/>
  <c r="AQ119" i="32"/>
  <c r="AQ120" i="32"/>
  <c r="AQ121" i="32"/>
  <c r="AQ122" i="32"/>
  <c r="AQ123" i="32"/>
  <c r="AQ124" i="32"/>
  <c r="AQ125" i="32"/>
  <c r="AQ126" i="32"/>
  <c r="AQ113" i="33"/>
  <c r="BT113" i="33" s="1"/>
  <c r="AQ114" i="33"/>
  <c r="AQ115" i="33"/>
  <c r="AQ116" i="33"/>
  <c r="AQ117" i="33"/>
  <c r="AQ118" i="33"/>
  <c r="AQ119" i="33"/>
  <c r="AQ120" i="33"/>
  <c r="AQ121" i="33"/>
  <c r="AQ122" i="33"/>
  <c r="AQ123" i="33"/>
  <c r="AQ124" i="33"/>
  <c r="AQ125" i="33"/>
  <c r="AQ126" i="33"/>
  <c r="AQ112" i="34"/>
  <c r="AQ113" i="34"/>
  <c r="AQ114" i="34"/>
  <c r="AQ115" i="34"/>
  <c r="AQ116" i="34"/>
  <c r="AQ117" i="34"/>
  <c r="AQ118" i="34"/>
  <c r="AQ119" i="34"/>
  <c r="AQ120" i="34"/>
  <c r="AQ121" i="34"/>
  <c r="AQ122" i="34"/>
  <c r="AQ123" i="34"/>
  <c r="AQ124" i="34"/>
  <c r="AQ125" i="34"/>
  <c r="AQ126" i="34"/>
  <c r="AQ109" i="35"/>
  <c r="AQ113" i="35"/>
  <c r="AQ114" i="35"/>
  <c r="AQ115" i="35"/>
  <c r="AQ116" i="35"/>
  <c r="AQ117" i="35"/>
  <c r="AQ118" i="35"/>
  <c r="AQ119" i="35"/>
  <c r="AQ120" i="35"/>
  <c r="AQ121" i="35"/>
  <c r="AQ122" i="35"/>
  <c r="AQ123" i="35"/>
  <c r="AQ124" i="35"/>
  <c r="AQ125" i="35"/>
  <c r="AQ126" i="35"/>
  <c r="AQ113" i="36"/>
  <c r="AQ114" i="36"/>
  <c r="AQ115" i="36"/>
  <c r="AQ116" i="36"/>
  <c r="AQ117" i="36"/>
  <c r="AQ118" i="36"/>
  <c r="AQ119" i="36"/>
  <c r="AQ120" i="36"/>
  <c r="AQ121" i="36"/>
  <c r="AQ122" i="36"/>
  <c r="AQ123" i="36"/>
  <c r="AQ124" i="36"/>
  <c r="AQ125" i="36"/>
  <c r="AQ126" i="36"/>
  <c r="AQ113" i="37"/>
  <c r="AQ114" i="37"/>
  <c r="AQ115" i="37"/>
  <c r="AQ116" i="37"/>
  <c r="AQ117" i="37"/>
  <c r="AQ118" i="37"/>
  <c r="AQ119" i="37"/>
  <c r="AQ120" i="37"/>
  <c r="AQ121" i="37"/>
  <c r="AQ122" i="37"/>
  <c r="AQ123" i="37"/>
  <c r="AQ124" i="37"/>
  <c r="AQ125" i="37"/>
  <c r="AQ126" i="37"/>
  <c r="AQ108" i="38"/>
  <c r="AQ113" i="38"/>
  <c r="AQ114" i="38"/>
  <c r="AQ115" i="38"/>
  <c r="AQ116" i="38"/>
  <c r="AQ117" i="38"/>
  <c r="AQ118" i="38"/>
  <c r="AQ119" i="38"/>
  <c r="AQ120" i="38"/>
  <c r="AQ121" i="38"/>
  <c r="AQ122" i="38"/>
  <c r="AQ123" i="38"/>
  <c r="AQ124" i="38"/>
  <c r="AQ125" i="38"/>
  <c r="AQ126" i="38"/>
  <c r="AQ113" i="39"/>
  <c r="AQ114" i="39"/>
  <c r="AQ115" i="39"/>
  <c r="AQ116" i="39"/>
  <c r="AQ117" i="39"/>
  <c r="AQ118" i="39"/>
  <c r="AQ119" i="39"/>
  <c r="AQ120" i="39"/>
  <c r="AQ121" i="39"/>
  <c r="AQ122" i="39"/>
  <c r="AQ123" i="39"/>
  <c r="AQ124" i="39"/>
  <c r="AQ125" i="39"/>
  <c r="AQ126" i="39"/>
  <c r="AQ110" i="40"/>
  <c r="AQ113" i="40"/>
  <c r="AQ114" i="40"/>
  <c r="AQ115" i="40"/>
  <c r="AQ116" i="40"/>
  <c r="AQ117" i="40"/>
  <c r="AQ118" i="40"/>
  <c r="AQ119" i="40"/>
  <c r="AQ120" i="40"/>
  <c r="AQ121" i="40"/>
  <c r="AQ122" i="40"/>
  <c r="AQ123" i="40"/>
  <c r="AQ124" i="40"/>
  <c r="AQ125" i="40"/>
  <c r="AQ126" i="40"/>
  <c r="AQ113" i="22"/>
  <c r="AQ114" i="22"/>
  <c r="AQ115" i="22"/>
  <c r="AQ116" i="22"/>
  <c r="AQ117" i="22"/>
  <c r="AQ118" i="22"/>
  <c r="AQ119" i="22"/>
  <c r="AQ120" i="22"/>
  <c r="AQ121" i="22"/>
  <c r="AQ122" i="22"/>
  <c r="AQ123" i="22"/>
  <c r="AQ124" i="22"/>
  <c r="AQ125" i="22"/>
  <c r="AQ126" i="22"/>
  <c r="P41" i="144"/>
  <c r="P42" i="144"/>
  <c r="P43" i="144"/>
  <c r="P44" i="144"/>
  <c r="P45" i="144"/>
  <c r="P46" i="144"/>
  <c r="P47" i="144"/>
  <c r="P48" i="144"/>
  <c r="P49" i="144"/>
  <c r="P50" i="144"/>
  <c r="P51" i="144"/>
  <c r="P24" i="144"/>
  <c r="P25" i="144"/>
  <c r="P26" i="144"/>
  <c r="P27" i="144"/>
  <c r="P28" i="144"/>
  <c r="P29" i="144"/>
  <c r="P30" i="144"/>
  <c r="P31" i="144"/>
  <c r="P32" i="144"/>
  <c r="P33" i="144"/>
  <c r="P34" i="144"/>
  <c r="P7" i="144"/>
  <c r="P8" i="144"/>
  <c r="P9" i="144"/>
  <c r="P10" i="144"/>
  <c r="P11" i="144"/>
  <c r="P12" i="144"/>
  <c r="P13" i="144"/>
  <c r="P14" i="144"/>
  <c r="P15" i="144"/>
  <c r="P16" i="144"/>
  <c r="P17" i="144"/>
  <c r="BE201" i="40"/>
  <c r="BE200" i="40"/>
  <c r="BE199" i="40"/>
  <c r="BE198" i="40"/>
  <c r="BE197" i="40"/>
  <c r="BE196" i="40"/>
  <c r="BE195" i="40"/>
  <c r="BE194" i="40"/>
  <c r="BE193" i="40"/>
  <c r="BE192" i="40"/>
  <c r="BE191" i="40"/>
  <c r="BE190" i="40"/>
  <c r="BE189" i="40"/>
  <c r="BE188" i="40"/>
  <c r="BE187" i="40"/>
  <c r="BE186" i="40"/>
  <c r="BE185" i="40"/>
  <c r="BE184" i="40"/>
  <c r="BE183" i="40"/>
  <c r="BE177" i="40"/>
  <c r="BE176" i="40"/>
  <c r="BE175" i="40"/>
  <c r="BE174" i="40"/>
  <c r="BE173" i="40"/>
  <c r="BE172" i="40"/>
  <c r="BE171" i="40"/>
  <c r="BE170" i="40"/>
  <c r="BE169" i="40"/>
  <c r="BE168" i="40"/>
  <c r="BE167" i="40"/>
  <c r="BE166" i="40"/>
  <c r="BE165" i="40"/>
  <c r="BE164" i="40"/>
  <c r="BE163" i="40"/>
  <c r="BE162" i="40"/>
  <c r="BE161" i="40"/>
  <c r="BE160" i="40"/>
  <c r="BE150" i="40"/>
  <c r="BE149" i="40"/>
  <c r="BE148" i="40"/>
  <c r="BE147" i="40"/>
  <c r="BE146" i="40"/>
  <c r="BE145" i="40"/>
  <c r="BE144" i="40"/>
  <c r="BE143" i="40"/>
  <c r="BE142" i="40"/>
  <c r="BE141" i="40"/>
  <c r="BE140" i="40"/>
  <c r="BE139" i="40"/>
  <c r="BE138" i="40"/>
  <c r="BE137" i="40"/>
  <c r="BE136" i="40"/>
  <c r="BE135" i="40"/>
  <c r="BE134" i="40"/>
  <c r="BE133" i="40"/>
  <c r="BE132" i="40"/>
  <c r="J200" i="31"/>
  <c r="J187" i="31"/>
  <c r="J186" i="31"/>
  <c r="J190" i="32"/>
  <c r="J189" i="36"/>
  <c r="J143" i="31"/>
  <c r="J140" i="31"/>
  <c r="J132" i="31"/>
  <c r="J139" i="32"/>
  <c r="J138" i="35"/>
  <c r="J174" i="31"/>
  <c r="J173" i="31"/>
  <c r="J172" i="31"/>
  <c r="J163" i="31"/>
  <c r="J172" i="32"/>
  <c r="J168" i="32"/>
  <c r="J170" i="33"/>
  <c r="J165" i="35"/>
  <c r="J160" i="37"/>
  <c r="J177" i="39"/>
  <c r="J116" i="31"/>
  <c r="J117" i="31"/>
  <c r="J118" i="35"/>
  <c r="J125" i="38"/>
  <c r="BX97" i="145"/>
  <c r="BX69" i="150"/>
  <c r="AG104" i="154"/>
  <c r="BL104" i="154" s="1"/>
  <c r="AD104" i="154"/>
  <c r="BI104" i="154" s="1"/>
  <c r="T104" i="154"/>
  <c r="AY104" i="154" s="1"/>
  <c r="S104" i="154"/>
  <c r="AX104" i="154" s="1"/>
  <c r="L104" i="154"/>
  <c r="J104" i="154"/>
  <c r="H104" i="154"/>
  <c r="AP104" i="154" s="1"/>
  <c r="BU104" i="154" s="1"/>
  <c r="G104" i="154"/>
  <c r="F104" i="154"/>
  <c r="L103" i="154"/>
  <c r="J103" i="154"/>
  <c r="H103" i="154"/>
  <c r="G103" i="154"/>
  <c r="F103" i="154"/>
  <c r="V102" i="154"/>
  <c r="BA102" i="154" s="1"/>
  <c r="L102" i="154"/>
  <c r="J102" i="154"/>
  <c r="H102" i="154"/>
  <c r="G102" i="154"/>
  <c r="F102" i="154"/>
  <c r="L101" i="154"/>
  <c r="J101" i="154"/>
  <c r="H101" i="154"/>
  <c r="G101" i="154"/>
  <c r="F101" i="154"/>
  <c r="AQ100" i="154"/>
  <c r="BV100" i="154" s="1"/>
  <c r="AO100" i="154"/>
  <c r="BT100" i="154" s="1"/>
  <c r="Y100" i="154"/>
  <c r="BD100" i="154" s="1"/>
  <c r="P100" i="154"/>
  <c r="AU100" i="154" s="1"/>
  <c r="L100" i="154"/>
  <c r="J100" i="154"/>
  <c r="I100" i="154"/>
  <c r="H100" i="154"/>
  <c r="AA100" i="154" s="1"/>
  <c r="BF100" i="154" s="1"/>
  <c r="G100" i="154"/>
  <c r="F100" i="154"/>
  <c r="AL99" i="154"/>
  <c r="BQ99" i="154" s="1"/>
  <c r="AI99" i="154"/>
  <c r="BN99" i="154" s="1"/>
  <c r="X99" i="154"/>
  <c r="BC99" i="154" s="1"/>
  <c r="V99" i="154"/>
  <c r="BA99" i="154" s="1"/>
  <c r="L99" i="154"/>
  <c r="J99" i="154"/>
  <c r="H99" i="154"/>
  <c r="G99" i="154"/>
  <c r="F99" i="154"/>
  <c r="AR98" i="154"/>
  <c r="BW98" i="154" s="1"/>
  <c r="AQ98" i="154"/>
  <c r="BV98" i="154" s="1"/>
  <c r="AG98" i="154"/>
  <c r="BL98" i="154" s="1"/>
  <c r="X98" i="154"/>
  <c r="BC98" i="154" s="1"/>
  <c r="V98" i="154"/>
  <c r="BA98" i="154" s="1"/>
  <c r="T98" i="154"/>
  <c r="AY98" i="154" s="1"/>
  <c r="L98" i="154"/>
  <c r="J98" i="154"/>
  <c r="I98" i="154"/>
  <c r="H98" i="154"/>
  <c r="AJ98" i="154" s="1"/>
  <c r="BO98" i="154" s="1"/>
  <c r="G98" i="154"/>
  <c r="F98" i="154"/>
  <c r="AP97" i="154"/>
  <c r="BU97" i="154" s="1"/>
  <c r="L97" i="154"/>
  <c r="J97" i="154"/>
  <c r="H97" i="154"/>
  <c r="X97" i="154" s="1"/>
  <c r="BC97" i="154" s="1"/>
  <c r="G97" i="154"/>
  <c r="F97" i="154"/>
  <c r="AQ96" i="154"/>
  <c r="BV96" i="154" s="1"/>
  <c r="AP96" i="154"/>
  <c r="BU96" i="154" s="1"/>
  <c r="AO96" i="154"/>
  <c r="BT96" i="154" s="1"/>
  <c r="V96" i="154"/>
  <c r="BA96" i="154" s="1"/>
  <c r="T96" i="154"/>
  <c r="AY96" i="154" s="1"/>
  <c r="S96" i="154"/>
  <c r="AX96" i="154" s="1"/>
  <c r="Q96" i="154"/>
  <c r="AV96" i="154" s="1"/>
  <c r="P96" i="154"/>
  <c r="AU96" i="154" s="1"/>
  <c r="L96" i="154"/>
  <c r="J96" i="154"/>
  <c r="H96" i="154"/>
  <c r="AH96" i="154" s="1"/>
  <c r="BM96" i="154" s="1"/>
  <c r="G96" i="154"/>
  <c r="F96" i="154"/>
  <c r="L95" i="154"/>
  <c r="J95" i="154"/>
  <c r="H95" i="154"/>
  <c r="G95" i="154"/>
  <c r="F95" i="154"/>
  <c r="L94" i="154"/>
  <c r="J94" i="154"/>
  <c r="H94" i="154"/>
  <c r="G94" i="154"/>
  <c r="F94" i="154"/>
  <c r="AR93" i="154"/>
  <c r="BW93" i="154" s="1"/>
  <c r="AD93" i="154"/>
  <c r="BI93" i="154" s="1"/>
  <c r="L93" i="154"/>
  <c r="J93" i="154"/>
  <c r="H93" i="154"/>
  <c r="G93" i="154"/>
  <c r="F93" i="154"/>
  <c r="L92" i="154"/>
  <c r="J92" i="154"/>
  <c r="H92" i="154"/>
  <c r="AO92" i="154" s="1"/>
  <c r="BT92" i="154" s="1"/>
  <c r="G92" i="154"/>
  <c r="F92" i="154"/>
  <c r="AQ91" i="154"/>
  <c r="BV91" i="154" s="1"/>
  <c r="L91" i="154"/>
  <c r="J91" i="154"/>
  <c r="H91" i="154"/>
  <c r="G91" i="154"/>
  <c r="F91" i="154"/>
  <c r="AO90" i="154"/>
  <c r="BT90" i="154" s="1"/>
  <c r="T90" i="154"/>
  <c r="AY90" i="154" s="1"/>
  <c r="S90" i="154"/>
  <c r="AX90" i="154" s="1"/>
  <c r="L90" i="154"/>
  <c r="J90" i="154"/>
  <c r="H90" i="154"/>
  <c r="G90" i="154"/>
  <c r="F90" i="154"/>
  <c r="AK89" i="154"/>
  <c r="BP89" i="154" s="1"/>
  <c r="AJ89" i="154"/>
  <c r="BO89" i="154" s="1"/>
  <c r="L89" i="154"/>
  <c r="J89" i="154"/>
  <c r="H89" i="154"/>
  <c r="AQ89" i="154" s="1"/>
  <c r="BV89" i="154" s="1"/>
  <c r="G89" i="154"/>
  <c r="F89" i="154"/>
  <c r="L88" i="154"/>
  <c r="J88" i="154"/>
  <c r="H88" i="154"/>
  <c r="G88" i="154"/>
  <c r="F88" i="154"/>
  <c r="AS87" i="154"/>
  <c r="BX87" i="154" s="1"/>
  <c r="AA87" i="154"/>
  <c r="BF87" i="154" s="1"/>
  <c r="Z87" i="154"/>
  <c r="BE87" i="154" s="1"/>
  <c r="Y87" i="154"/>
  <c r="BD87" i="154" s="1"/>
  <c r="O87" i="154"/>
  <c r="L87" i="154"/>
  <c r="J87" i="154"/>
  <c r="H87" i="154"/>
  <c r="AM87" i="154" s="1"/>
  <c r="BR87" i="154" s="1"/>
  <c r="G87" i="154"/>
  <c r="F87" i="154"/>
  <c r="AS86" i="154"/>
  <c r="BX86" i="154" s="1"/>
  <c r="AQ86" i="154"/>
  <c r="BV86" i="154" s="1"/>
  <c r="U86" i="154"/>
  <c r="AZ86" i="154" s="1"/>
  <c r="L86" i="154"/>
  <c r="J86" i="154"/>
  <c r="H86" i="154"/>
  <c r="G86" i="154"/>
  <c r="F86" i="154"/>
  <c r="AJ85" i="154"/>
  <c r="BO85" i="154" s="1"/>
  <c r="L85" i="154"/>
  <c r="J85" i="154"/>
  <c r="H85" i="154"/>
  <c r="S85" i="154" s="1"/>
  <c r="AX85" i="154" s="1"/>
  <c r="G85" i="154"/>
  <c r="F85" i="154"/>
  <c r="L80" i="154"/>
  <c r="J80" i="154"/>
  <c r="H80" i="154"/>
  <c r="G80" i="154"/>
  <c r="F80" i="154"/>
  <c r="AG79" i="154"/>
  <c r="BL79" i="154" s="1"/>
  <c r="Y79" i="154"/>
  <c r="BD79" i="154" s="1"/>
  <c r="X79" i="154"/>
  <c r="BC79" i="154" s="1"/>
  <c r="L79" i="154"/>
  <c r="J79" i="154"/>
  <c r="H79" i="154"/>
  <c r="AO79" i="154" s="1"/>
  <c r="BT79" i="154" s="1"/>
  <c r="G79" i="154"/>
  <c r="F79" i="154"/>
  <c r="L78" i="154"/>
  <c r="J78" i="154"/>
  <c r="H78" i="154"/>
  <c r="G78" i="154"/>
  <c r="F78" i="154"/>
  <c r="L77" i="154"/>
  <c r="J77" i="154"/>
  <c r="H77" i="154"/>
  <c r="G77" i="154"/>
  <c r="F77" i="154"/>
  <c r="AM76" i="154"/>
  <c r="BR76" i="154" s="1"/>
  <c r="AC76" i="154"/>
  <c r="BH76" i="154" s="1"/>
  <c r="L76" i="154"/>
  <c r="J76" i="154"/>
  <c r="H76" i="154"/>
  <c r="G76" i="154"/>
  <c r="F76" i="154"/>
  <c r="L75" i="154"/>
  <c r="J75" i="154"/>
  <c r="H75" i="154"/>
  <c r="G75" i="154"/>
  <c r="F75" i="154"/>
  <c r="AJ74" i="154"/>
  <c r="BO74" i="154" s="1"/>
  <c r="AD74" i="154"/>
  <c r="BI74" i="154" s="1"/>
  <c r="Y74" i="154"/>
  <c r="BD74" i="154" s="1"/>
  <c r="X74" i="154"/>
  <c r="BC74" i="154" s="1"/>
  <c r="L74" i="154"/>
  <c r="J74" i="154"/>
  <c r="H74" i="154"/>
  <c r="G74" i="154"/>
  <c r="F74" i="154"/>
  <c r="AC73" i="154"/>
  <c r="BH73" i="154" s="1"/>
  <c r="AB73" i="154"/>
  <c r="BG73" i="154" s="1"/>
  <c r="AA73" i="154"/>
  <c r="BF73" i="154" s="1"/>
  <c r="P73" i="154"/>
  <c r="AU73" i="154" s="1"/>
  <c r="L73" i="154"/>
  <c r="J73" i="154"/>
  <c r="H73" i="154"/>
  <c r="AJ73" i="154" s="1"/>
  <c r="BO73" i="154" s="1"/>
  <c r="G73" i="154"/>
  <c r="F73" i="154"/>
  <c r="L72" i="154"/>
  <c r="J72" i="154"/>
  <c r="H72" i="154"/>
  <c r="G72" i="154"/>
  <c r="F72" i="154"/>
  <c r="AM71" i="154"/>
  <c r="BR71" i="154" s="1"/>
  <c r="Z71" i="154"/>
  <c r="BE71" i="154" s="1"/>
  <c r="V71" i="154"/>
  <c r="BA71" i="154" s="1"/>
  <c r="S71" i="154"/>
  <c r="AX71" i="154" s="1"/>
  <c r="Q71" i="154"/>
  <c r="AV71" i="154" s="1"/>
  <c r="L71" i="154"/>
  <c r="J71" i="154"/>
  <c r="H71" i="154"/>
  <c r="G71" i="154"/>
  <c r="F71" i="154"/>
  <c r="L70" i="154"/>
  <c r="J70" i="154"/>
  <c r="H70" i="154"/>
  <c r="G70" i="154"/>
  <c r="F70" i="154"/>
  <c r="V69" i="154"/>
  <c r="BA69" i="154" s="1"/>
  <c r="S69" i="154"/>
  <c r="AX69" i="154" s="1"/>
  <c r="R69" i="154"/>
  <c r="AW69" i="154" s="1"/>
  <c r="L69" i="154"/>
  <c r="J69" i="154"/>
  <c r="H69" i="154"/>
  <c r="AM69" i="154" s="1"/>
  <c r="BR69" i="154" s="1"/>
  <c r="G69" i="154"/>
  <c r="F69" i="154"/>
  <c r="AL68" i="154"/>
  <c r="BQ68" i="154" s="1"/>
  <c r="AA68" i="154"/>
  <c r="BF68" i="154" s="1"/>
  <c r="L68" i="154"/>
  <c r="J68" i="154"/>
  <c r="H68" i="154"/>
  <c r="V68" i="154" s="1"/>
  <c r="BA68" i="154" s="1"/>
  <c r="G68" i="154"/>
  <c r="F68" i="154"/>
  <c r="AO67" i="154"/>
  <c r="BT67" i="154" s="1"/>
  <c r="AN67" i="154"/>
  <c r="BS67" i="154" s="1"/>
  <c r="AH67" i="154"/>
  <c r="BM67" i="154" s="1"/>
  <c r="W67" i="154"/>
  <c r="BB67" i="154" s="1"/>
  <c r="V67" i="154"/>
  <c r="BA67" i="154" s="1"/>
  <c r="U67" i="154"/>
  <c r="AZ67" i="154" s="1"/>
  <c r="S67" i="154"/>
  <c r="AX67" i="154" s="1"/>
  <c r="L67" i="154"/>
  <c r="J67" i="154"/>
  <c r="H67" i="154"/>
  <c r="AG67" i="154" s="1"/>
  <c r="BL67" i="154" s="1"/>
  <c r="G67" i="154"/>
  <c r="F67" i="154"/>
  <c r="L66" i="154"/>
  <c r="J66" i="154"/>
  <c r="H66" i="154"/>
  <c r="I66" i="154" s="1"/>
  <c r="G66" i="154"/>
  <c r="F66" i="154"/>
  <c r="L65" i="154"/>
  <c r="J65" i="154"/>
  <c r="H65" i="154"/>
  <c r="G65" i="154"/>
  <c r="F65" i="154"/>
  <c r="P64" i="154"/>
  <c r="AU64" i="154" s="1"/>
  <c r="L64" i="154"/>
  <c r="J64" i="154"/>
  <c r="H64" i="154"/>
  <c r="G64" i="154"/>
  <c r="F64" i="154"/>
  <c r="O63" i="154"/>
  <c r="L63" i="154"/>
  <c r="J63" i="154"/>
  <c r="H63" i="154"/>
  <c r="Z63" i="154" s="1"/>
  <c r="BE63" i="154" s="1"/>
  <c r="G63" i="154"/>
  <c r="AC63" i="154" s="1"/>
  <c r="BH63" i="154" s="1"/>
  <c r="F63" i="154"/>
  <c r="L62" i="154"/>
  <c r="J62" i="154"/>
  <c r="H62" i="154"/>
  <c r="AH62" i="154" s="1"/>
  <c r="BM62" i="154" s="1"/>
  <c r="G62" i="154"/>
  <c r="F62" i="154"/>
  <c r="L61" i="154"/>
  <c r="J61" i="154"/>
  <c r="H61" i="154"/>
  <c r="G61" i="154"/>
  <c r="F61" i="154"/>
  <c r="S53" i="154"/>
  <c r="K53" i="154"/>
  <c r="S42" i="154"/>
  <c r="L27" i="154"/>
  <c r="S26" i="154"/>
  <c r="P26" i="154"/>
  <c r="L26" i="154"/>
  <c r="L25" i="154"/>
  <c r="S24" i="154"/>
  <c r="P24" i="154"/>
  <c r="L24" i="154"/>
  <c r="L23" i="154"/>
  <c r="K19" i="154"/>
  <c r="N10" i="154"/>
  <c r="M10" i="154"/>
  <c r="L10" i="154"/>
  <c r="K10" i="154"/>
  <c r="N9" i="154"/>
  <c r="M9" i="154"/>
  <c r="L9" i="154"/>
  <c r="O9" i="154" s="1"/>
  <c r="K9" i="154"/>
  <c r="N8" i="154"/>
  <c r="M8" i="154"/>
  <c r="L8" i="154"/>
  <c r="O8" i="154" s="1"/>
  <c r="K8" i="154"/>
  <c r="K52" i="154" s="1"/>
  <c r="N7" i="154"/>
  <c r="M7" i="154"/>
  <c r="L7" i="154"/>
  <c r="K7" i="154"/>
  <c r="K16" i="154" s="1"/>
  <c r="K6" i="154"/>
  <c r="P23" i="154" s="1"/>
  <c r="AR104" i="153"/>
  <c r="BW104" i="153" s="1"/>
  <c r="AQ104" i="153"/>
  <c r="BV104" i="153" s="1"/>
  <c r="P104" i="153"/>
  <c r="AU104" i="153" s="1"/>
  <c r="O104" i="153"/>
  <c r="L104" i="153"/>
  <c r="J104" i="153"/>
  <c r="H104" i="153"/>
  <c r="G104" i="153"/>
  <c r="F104" i="153"/>
  <c r="L103" i="153"/>
  <c r="J103" i="153"/>
  <c r="H103" i="153"/>
  <c r="G103" i="153"/>
  <c r="F103" i="153"/>
  <c r="AM102" i="153"/>
  <c r="BR102" i="153" s="1"/>
  <c r="AJ102" i="153"/>
  <c r="BO102" i="153" s="1"/>
  <c r="AF102" i="153"/>
  <c r="BK102" i="153" s="1"/>
  <c r="AE102" i="153"/>
  <c r="BJ102" i="153" s="1"/>
  <c r="AA102" i="153"/>
  <c r="BF102" i="153" s="1"/>
  <c r="Q102" i="153"/>
  <c r="AV102" i="153" s="1"/>
  <c r="P102" i="153"/>
  <c r="AU102" i="153" s="1"/>
  <c r="O102" i="153"/>
  <c r="L102" i="153"/>
  <c r="J102" i="153"/>
  <c r="H102" i="153"/>
  <c r="AI102" i="153" s="1"/>
  <c r="BN102" i="153" s="1"/>
  <c r="G102" i="153"/>
  <c r="F102" i="153"/>
  <c r="AR101" i="153"/>
  <c r="BW101" i="153" s="1"/>
  <c r="AQ101" i="153"/>
  <c r="BV101" i="153" s="1"/>
  <c r="AP101" i="153"/>
  <c r="BU101" i="153" s="1"/>
  <c r="T101" i="153"/>
  <c r="AY101" i="153" s="1"/>
  <c r="S101" i="153"/>
  <c r="AX101" i="153" s="1"/>
  <c r="L101" i="153"/>
  <c r="J101" i="153"/>
  <c r="H101" i="153"/>
  <c r="G101" i="153"/>
  <c r="F101" i="153"/>
  <c r="AM100" i="153"/>
  <c r="BR100" i="153" s="1"/>
  <c r="L100" i="153"/>
  <c r="J100" i="153"/>
  <c r="I100" i="153"/>
  <c r="H100" i="153"/>
  <c r="G100" i="153"/>
  <c r="F100" i="153"/>
  <c r="AA99" i="153"/>
  <c r="BF99" i="153" s="1"/>
  <c r="Z99" i="153"/>
  <c r="BE99" i="153" s="1"/>
  <c r="W99" i="153"/>
  <c r="BB99" i="153" s="1"/>
  <c r="Q99" i="153"/>
  <c r="AV99" i="153" s="1"/>
  <c r="P99" i="153"/>
  <c r="AU99" i="153" s="1"/>
  <c r="L99" i="153"/>
  <c r="J99" i="153"/>
  <c r="H99" i="153"/>
  <c r="AQ99" i="153" s="1"/>
  <c r="BV99" i="153" s="1"/>
  <c r="G99" i="153"/>
  <c r="F99" i="153"/>
  <c r="L98" i="153"/>
  <c r="J98" i="153"/>
  <c r="H98" i="153"/>
  <c r="G98" i="153"/>
  <c r="F98" i="153"/>
  <c r="AM97" i="153"/>
  <c r="BR97" i="153" s="1"/>
  <c r="Y97" i="153"/>
  <c r="BD97" i="153" s="1"/>
  <c r="L97" i="153"/>
  <c r="J97" i="153"/>
  <c r="H97" i="153"/>
  <c r="G97" i="153"/>
  <c r="F97" i="153"/>
  <c r="AQ96" i="153"/>
  <c r="BV96" i="153" s="1"/>
  <c r="AG96" i="153"/>
  <c r="BL96" i="153" s="1"/>
  <c r="L96" i="153"/>
  <c r="J96" i="153"/>
  <c r="H96" i="153"/>
  <c r="G96" i="153"/>
  <c r="F96" i="153"/>
  <c r="L95" i="153"/>
  <c r="J95" i="153"/>
  <c r="H95" i="153"/>
  <c r="G95" i="153"/>
  <c r="F95" i="153"/>
  <c r="L94" i="153"/>
  <c r="J94" i="153"/>
  <c r="H94" i="153"/>
  <c r="AE94" i="153" s="1"/>
  <c r="BJ94" i="153" s="1"/>
  <c r="G94" i="153"/>
  <c r="F94" i="153"/>
  <c r="L93" i="153"/>
  <c r="J93" i="153"/>
  <c r="H93" i="153"/>
  <c r="G93" i="153"/>
  <c r="F93" i="153"/>
  <c r="L92" i="153"/>
  <c r="J92" i="153"/>
  <c r="H92" i="153"/>
  <c r="G92" i="153"/>
  <c r="F92" i="153"/>
  <c r="AF91" i="153"/>
  <c r="BK91" i="153" s="1"/>
  <c r="X91" i="153"/>
  <c r="BC91" i="153" s="1"/>
  <c r="L91" i="153"/>
  <c r="J91" i="153"/>
  <c r="I91" i="153"/>
  <c r="H91" i="153"/>
  <c r="AH91" i="153" s="1"/>
  <c r="BM91" i="153" s="1"/>
  <c r="G91" i="153"/>
  <c r="F91" i="153"/>
  <c r="AM90" i="153"/>
  <c r="BR90" i="153" s="1"/>
  <c r="AF90" i="153"/>
  <c r="BK90" i="153" s="1"/>
  <c r="Y90" i="153"/>
  <c r="BD90" i="153" s="1"/>
  <c r="X90" i="153"/>
  <c r="BC90" i="153" s="1"/>
  <c r="W90" i="153"/>
  <c r="BB90" i="153" s="1"/>
  <c r="L90" i="153"/>
  <c r="J90" i="153"/>
  <c r="H90" i="153"/>
  <c r="G90" i="153"/>
  <c r="F90" i="153"/>
  <c r="AP89" i="153"/>
  <c r="BU89" i="153" s="1"/>
  <c r="AM89" i="153"/>
  <c r="BR89" i="153" s="1"/>
  <c r="AK89" i="153"/>
  <c r="BP89" i="153" s="1"/>
  <c r="AI89" i="153"/>
  <c r="BN89" i="153" s="1"/>
  <c r="AE89" i="153"/>
  <c r="BJ89" i="153" s="1"/>
  <c r="AC89" i="153"/>
  <c r="BH89" i="153" s="1"/>
  <c r="AB89" i="153"/>
  <c r="BG89" i="153" s="1"/>
  <c r="W89" i="153"/>
  <c r="BB89" i="153" s="1"/>
  <c r="S89" i="153"/>
  <c r="AX89" i="153" s="1"/>
  <c r="Q89" i="153"/>
  <c r="AV89" i="153" s="1"/>
  <c r="O89" i="153"/>
  <c r="L89" i="153"/>
  <c r="J89" i="153"/>
  <c r="H89" i="153"/>
  <c r="AQ89" i="153" s="1"/>
  <c r="BV89" i="153" s="1"/>
  <c r="G89" i="153"/>
  <c r="F89" i="153"/>
  <c r="AQ88" i="153"/>
  <c r="BV88" i="153" s="1"/>
  <c r="AO88" i="153"/>
  <c r="BT88" i="153" s="1"/>
  <c r="AN88" i="153"/>
  <c r="BS88" i="153" s="1"/>
  <c r="AM88" i="153"/>
  <c r="BR88" i="153" s="1"/>
  <c r="S88" i="153"/>
  <c r="AX88" i="153" s="1"/>
  <c r="R88" i="153"/>
  <c r="AW88" i="153" s="1"/>
  <c r="L88" i="153"/>
  <c r="J88" i="153"/>
  <c r="I88" i="153"/>
  <c r="H88" i="153"/>
  <c r="AA88" i="153" s="1"/>
  <c r="BF88" i="153" s="1"/>
  <c r="G88" i="153"/>
  <c r="F88" i="153"/>
  <c r="AP87" i="153"/>
  <c r="BU87" i="153" s="1"/>
  <c r="Z87" i="153"/>
  <c r="BE87" i="153" s="1"/>
  <c r="X87" i="153"/>
  <c r="BC87" i="153" s="1"/>
  <c r="R87" i="153"/>
  <c r="AW87" i="153" s="1"/>
  <c r="Q87" i="153"/>
  <c r="AV87" i="153" s="1"/>
  <c r="O87" i="153"/>
  <c r="L87" i="153"/>
  <c r="J87" i="153"/>
  <c r="H87" i="153"/>
  <c r="AN87" i="153" s="1"/>
  <c r="BS87" i="153" s="1"/>
  <c r="G87" i="153"/>
  <c r="F87" i="153"/>
  <c r="L86" i="153"/>
  <c r="J86" i="153"/>
  <c r="H86" i="153"/>
  <c r="G86" i="153"/>
  <c r="F86" i="153"/>
  <c r="L85" i="153"/>
  <c r="J85" i="153"/>
  <c r="H85" i="153"/>
  <c r="G85" i="153"/>
  <c r="F85" i="153"/>
  <c r="AO80" i="153"/>
  <c r="BT80" i="153" s="1"/>
  <c r="AM80" i="153"/>
  <c r="BR80" i="153" s="1"/>
  <c r="Z80" i="153"/>
  <c r="BE80" i="153" s="1"/>
  <c r="L80" i="153"/>
  <c r="J80" i="153"/>
  <c r="H80" i="153"/>
  <c r="G80" i="153"/>
  <c r="F80" i="153"/>
  <c r="AP79" i="153"/>
  <c r="BU79" i="153" s="1"/>
  <c r="Z79" i="153"/>
  <c r="BE79" i="153" s="1"/>
  <c r="S79" i="153"/>
  <c r="AX79" i="153" s="1"/>
  <c r="L79" i="153"/>
  <c r="J79" i="153"/>
  <c r="H79" i="153"/>
  <c r="G79" i="153"/>
  <c r="F79" i="153"/>
  <c r="L78" i="153"/>
  <c r="J78" i="153"/>
  <c r="H78" i="153"/>
  <c r="G78" i="153"/>
  <c r="F78" i="153"/>
  <c r="AK77" i="153"/>
  <c r="BP77" i="153" s="1"/>
  <c r="AI77" i="153"/>
  <c r="BN77" i="153" s="1"/>
  <c r="U77" i="153"/>
  <c r="AZ77" i="153" s="1"/>
  <c r="T77" i="153"/>
  <c r="AY77" i="153" s="1"/>
  <c r="S77" i="153"/>
  <c r="AX77" i="153" s="1"/>
  <c r="Q77" i="153"/>
  <c r="AV77" i="153" s="1"/>
  <c r="L77" i="153"/>
  <c r="J77" i="153"/>
  <c r="H77" i="153"/>
  <c r="AP77" i="153" s="1"/>
  <c r="BU77" i="153" s="1"/>
  <c r="G77" i="153"/>
  <c r="F77" i="153"/>
  <c r="L76" i="153"/>
  <c r="J76" i="153"/>
  <c r="H76" i="153"/>
  <c r="G76" i="153"/>
  <c r="F76" i="153"/>
  <c r="AP75" i="153"/>
  <c r="BU75" i="153" s="1"/>
  <c r="AN75" i="153"/>
  <c r="BS75" i="153" s="1"/>
  <c r="AM75" i="153"/>
  <c r="BR75" i="153" s="1"/>
  <c r="AK75" i="153"/>
  <c r="BP75" i="153" s="1"/>
  <c r="AG75" i="153"/>
  <c r="BL75" i="153" s="1"/>
  <c r="Z75" i="153"/>
  <c r="BE75" i="153" s="1"/>
  <c r="X75" i="153"/>
  <c r="BC75" i="153" s="1"/>
  <c r="R75" i="153"/>
  <c r="AW75" i="153" s="1"/>
  <c r="Q75" i="153"/>
  <c r="AV75" i="153" s="1"/>
  <c r="O75" i="153"/>
  <c r="L75" i="153"/>
  <c r="J75" i="153"/>
  <c r="H75" i="153"/>
  <c r="AJ75" i="153" s="1"/>
  <c r="BO75" i="153" s="1"/>
  <c r="G75" i="153"/>
  <c r="F75" i="153"/>
  <c r="L74" i="153"/>
  <c r="J74" i="153"/>
  <c r="H74" i="153"/>
  <c r="G74" i="153"/>
  <c r="F74" i="153"/>
  <c r="AN73" i="153"/>
  <c r="BS73" i="153" s="1"/>
  <c r="Z73" i="153"/>
  <c r="BE73" i="153" s="1"/>
  <c r="Y73" i="153"/>
  <c r="BD73" i="153" s="1"/>
  <c r="X73" i="153"/>
  <c r="BC73" i="153" s="1"/>
  <c r="P73" i="153"/>
  <c r="AU73" i="153" s="1"/>
  <c r="L73" i="153"/>
  <c r="J73" i="153"/>
  <c r="H73" i="153"/>
  <c r="AS73" i="153" s="1"/>
  <c r="BX73" i="153" s="1"/>
  <c r="G73" i="153"/>
  <c r="F73" i="153"/>
  <c r="AQ72" i="153"/>
  <c r="BV72" i="153" s="1"/>
  <c r="AO72" i="153"/>
  <c r="BT72" i="153" s="1"/>
  <c r="AF72" i="153"/>
  <c r="BK72" i="153" s="1"/>
  <c r="X72" i="153"/>
  <c r="BC72" i="153" s="1"/>
  <c r="L72" i="153"/>
  <c r="J72" i="153"/>
  <c r="H72" i="153"/>
  <c r="G72" i="153"/>
  <c r="F72" i="153"/>
  <c r="AI71" i="153"/>
  <c r="BN71" i="153" s="1"/>
  <c r="AF71" i="153"/>
  <c r="BK71" i="153" s="1"/>
  <c r="Q71" i="153"/>
  <c r="AV71" i="153" s="1"/>
  <c r="P71" i="153"/>
  <c r="AU71" i="153" s="1"/>
  <c r="L71" i="153"/>
  <c r="J71" i="153"/>
  <c r="H71" i="153"/>
  <c r="AO71" i="153" s="1"/>
  <c r="BT71" i="153" s="1"/>
  <c r="G71" i="153"/>
  <c r="F71" i="153"/>
  <c r="AN70" i="153"/>
  <c r="BS70" i="153" s="1"/>
  <c r="AC70" i="153"/>
  <c r="BH70" i="153" s="1"/>
  <c r="AB70" i="153"/>
  <c r="BG70" i="153" s="1"/>
  <c r="L70" i="153"/>
  <c r="J70" i="153"/>
  <c r="H70" i="153"/>
  <c r="AQ70" i="153" s="1"/>
  <c r="BV70" i="153" s="1"/>
  <c r="G70" i="153"/>
  <c r="F70" i="153"/>
  <c r="AE69" i="153"/>
  <c r="BJ69" i="153" s="1"/>
  <c r="AC69" i="153"/>
  <c r="BH69" i="153" s="1"/>
  <c r="L69" i="153"/>
  <c r="J69" i="153"/>
  <c r="H69" i="153"/>
  <c r="G69" i="153"/>
  <c r="F69" i="153"/>
  <c r="W68" i="153"/>
  <c r="BB68" i="153" s="1"/>
  <c r="S68" i="153"/>
  <c r="AX68" i="153" s="1"/>
  <c r="L68" i="153"/>
  <c r="J68" i="153"/>
  <c r="H68" i="153"/>
  <c r="G68" i="153"/>
  <c r="F68" i="153"/>
  <c r="AM67" i="153"/>
  <c r="BR67" i="153" s="1"/>
  <c r="AK67" i="153"/>
  <c r="BP67" i="153" s="1"/>
  <c r="U67" i="153"/>
  <c r="AZ67" i="153" s="1"/>
  <c r="T67" i="153"/>
  <c r="AY67" i="153" s="1"/>
  <c r="L67" i="153"/>
  <c r="J67" i="153"/>
  <c r="H67" i="153"/>
  <c r="AN67" i="153" s="1"/>
  <c r="BS67" i="153" s="1"/>
  <c r="G67" i="153"/>
  <c r="F67" i="153"/>
  <c r="AQ66" i="153"/>
  <c r="BV66" i="153" s="1"/>
  <c r="L66" i="153"/>
  <c r="J66" i="153"/>
  <c r="H66" i="153"/>
  <c r="AK66" i="153" s="1"/>
  <c r="BP66" i="153" s="1"/>
  <c r="G66" i="153"/>
  <c r="F66" i="153"/>
  <c r="L65" i="153"/>
  <c r="J65" i="153"/>
  <c r="H65" i="153"/>
  <c r="G65" i="153"/>
  <c r="F65" i="153"/>
  <c r="L64" i="153"/>
  <c r="J64" i="153"/>
  <c r="H64" i="153"/>
  <c r="G64" i="153"/>
  <c r="F64" i="153"/>
  <c r="AP63" i="153"/>
  <c r="BU63" i="153" s="1"/>
  <c r="L63" i="153"/>
  <c r="J63" i="153"/>
  <c r="H63" i="153"/>
  <c r="G63" i="153"/>
  <c r="F63" i="153"/>
  <c r="L62" i="153"/>
  <c r="J62" i="153"/>
  <c r="H62" i="153"/>
  <c r="AO62" i="153" s="1"/>
  <c r="BT62" i="153" s="1"/>
  <c r="G62" i="153"/>
  <c r="F62" i="153"/>
  <c r="L61" i="153"/>
  <c r="J61" i="153"/>
  <c r="H61" i="153"/>
  <c r="AM61" i="153" s="1"/>
  <c r="G61" i="153"/>
  <c r="F61" i="153"/>
  <c r="S53" i="153"/>
  <c r="S52" i="153"/>
  <c r="P27" i="153"/>
  <c r="L27" i="153"/>
  <c r="K27" i="153"/>
  <c r="S26" i="153"/>
  <c r="P26" i="153"/>
  <c r="L26" i="153"/>
  <c r="P25" i="153"/>
  <c r="L25" i="153"/>
  <c r="P24" i="153"/>
  <c r="L24" i="153"/>
  <c r="L23" i="153"/>
  <c r="K18" i="153"/>
  <c r="K17" i="153"/>
  <c r="N10" i="153"/>
  <c r="M10" i="153"/>
  <c r="L10" i="153"/>
  <c r="O10" i="153" s="1"/>
  <c r="K10" i="153"/>
  <c r="N9" i="153"/>
  <c r="M9" i="153"/>
  <c r="L9" i="153"/>
  <c r="K9" i="153"/>
  <c r="N8" i="153"/>
  <c r="M8" i="153"/>
  <c r="L8" i="153"/>
  <c r="K8" i="153"/>
  <c r="K52" i="153" s="1"/>
  <c r="N7" i="153"/>
  <c r="M7" i="153"/>
  <c r="L7" i="153"/>
  <c r="K7" i="153"/>
  <c r="K16" i="153" s="1"/>
  <c r="K6" i="153"/>
  <c r="S50" i="153" s="1"/>
  <c r="AQ104" i="152"/>
  <c r="BV104" i="152" s="1"/>
  <c r="AM104" i="152"/>
  <c r="BR104" i="152" s="1"/>
  <c r="AI104" i="152"/>
  <c r="BN104" i="152" s="1"/>
  <c r="X104" i="152"/>
  <c r="BC104" i="152" s="1"/>
  <c r="L104" i="152"/>
  <c r="J104" i="152"/>
  <c r="H104" i="152"/>
  <c r="G104" i="152"/>
  <c r="F104" i="152"/>
  <c r="L103" i="152"/>
  <c r="J103" i="152"/>
  <c r="H103" i="152"/>
  <c r="G103" i="152"/>
  <c r="F103" i="152"/>
  <c r="AI102" i="152"/>
  <c r="BN102" i="152" s="1"/>
  <c r="AF102" i="152"/>
  <c r="BK102" i="152" s="1"/>
  <c r="Q102" i="152"/>
  <c r="AV102" i="152" s="1"/>
  <c r="P102" i="152"/>
  <c r="AU102" i="152" s="1"/>
  <c r="L102" i="152"/>
  <c r="J102" i="152"/>
  <c r="H102" i="152"/>
  <c r="AM102" i="152" s="1"/>
  <c r="BR102" i="152" s="1"/>
  <c r="G102" i="152"/>
  <c r="F102" i="152"/>
  <c r="L101" i="152"/>
  <c r="J101" i="152"/>
  <c r="H101" i="152"/>
  <c r="G101" i="152"/>
  <c r="F101" i="152"/>
  <c r="AI100" i="152"/>
  <c r="BN100" i="152" s="1"/>
  <c r="AF100" i="152"/>
  <c r="BK100" i="152" s="1"/>
  <c r="Y100" i="152"/>
  <c r="BD100" i="152" s="1"/>
  <c r="X100" i="152"/>
  <c r="BC100" i="152" s="1"/>
  <c r="L100" i="152"/>
  <c r="J100" i="152"/>
  <c r="H100" i="152"/>
  <c r="I100" i="152" s="1"/>
  <c r="G100" i="152"/>
  <c r="F100" i="152"/>
  <c r="AO99" i="152"/>
  <c r="BT99" i="152" s="1"/>
  <c r="W99" i="152"/>
  <c r="BB99" i="152" s="1"/>
  <c r="P99" i="152"/>
  <c r="AU99" i="152" s="1"/>
  <c r="L99" i="152"/>
  <c r="J99" i="152"/>
  <c r="H99" i="152"/>
  <c r="G99" i="152"/>
  <c r="F99" i="152"/>
  <c r="AN98" i="152"/>
  <c r="BS98" i="152" s="1"/>
  <c r="AI98" i="152"/>
  <c r="BN98" i="152" s="1"/>
  <c r="Y98" i="152"/>
  <c r="BD98" i="152" s="1"/>
  <c r="P98" i="152"/>
  <c r="AU98" i="152" s="1"/>
  <c r="L98" i="152"/>
  <c r="J98" i="152"/>
  <c r="I98" i="152"/>
  <c r="H98" i="152"/>
  <c r="G98" i="152"/>
  <c r="F98" i="152"/>
  <c r="L97" i="152"/>
  <c r="J97" i="152"/>
  <c r="H97" i="152"/>
  <c r="G97" i="152"/>
  <c r="F97" i="152"/>
  <c r="L96" i="152"/>
  <c r="J96" i="152"/>
  <c r="H96" i="152"/>
  <c r="G96" i="152"/>
  <c r="F96" i="152"/>
  <c r="AG95" i="152"/>
  <c r="BL95" i="152" s="1"/>
  <c r="L95" i="152"/>
  <c r="J95" i="152"/>
  <c r="I95" i="152"/>
  <c r="H95" i="152"/>
  <c r="G95" i="152"/>
  <c r="F95" i="152"/>
  <c r="AA94" i="152"/>
  <c r="BF94" i="152" s="1"/>
  <c r="L94" i="152"/>
  <c r="J94" i="152"/>
  <c r="H94" i="152"/>
  <c r="G94" i="152"/>
  <c r="F94" i="152"/>
  <c r="L93" i="152"/>
  <c r="J93" i="152"/>
  <c r="H93" i="152"/>
  <c r="AA93" i="152" s="1"/>
  <c r="BF93" i="152" s="1"/>
  <c r="G93" i="152"/>
  <c r="F93" i="152"/>
  <c r="L92" i="152"/>
  <c r="J92" i="152"/>
  <c r="H92" i="152"/>
  <c r="G92" i="152"/>
  <c r="F92" i="152"/>
  <c r="L91" i="152"/>
  <c r="J91" i="152"/>
  <c r="H91" i="152"/>
  <c r="AP91" i="152" s="1"/>
  <c r="BU91" i="152" s="1"/>
  <c r="G91" i="152"/>
  <c r="F91" i="152"/>
  <c r="W90" i="152"/>
  <c r="BB90" i="152" s="1"/>
  <c r="L90" i="152"/>
  <c r="J90" i="152"/>
  <c r="H90" i="152"/>
  <c r="G90" i="152"/>
  <c r="F90" i="152"/>
  <c r="AL89" i="152"/>
  <c r="BQ89" i="152" s="1"/>
  <c r="L89" i="152"/>
  <c r="J89" i="152"/>
  <c r="H89" i="152"/>
  <c r="AA89" i="152" s="1"/>
  <c r="BF89" i="152" s="1"/>
  <c r="G89" i="152"/>
  <c r="F89" i="152"/>
  <c r="AQ88" i="152"/>
  <c r="BV88" i="152" s="1"/>
  <c r="AM88" i="152"/>
  <c r="BR88" i="152" s="1"/>
  <c r="AC88" i="152"/>
  <c r="BH88" i="152" s="1"/>
  <c r="AB88" i="152"/>
  <c r="BG88" i="152" s="1"/>
  <c r="AA88" i="152"/>
  <c r="BF88" i="152" s="1"/>
  <c r="L88" i="152"/>
  <c r="J88" i="152"/>
  <c r="H88" i="152"/>
  <c r="G88" i="152"/>
  <c r="F88" i="152"/>
  <c r="AS87" i="152"/>
  <c r="BX87" i="152" s="1"/>
  <c r="AI87" i="152"/>
  <c r="BN87" i="152" s="1"/>
  <c r="V87" i="152"/>
  <c r="BA87" i="152" s="1"/>
  <c r="O87" i="152"/>
  <c r="L87" i="152"/>
  <c r="J87" i="152"/>
  <c r="H87" i="152"/>
  <c r="G87" i="152"/>
  <c r="F87" i="152"/>
  <c r="AK86" i="152"/>
  <c r="BP86" i="152" s="1"/>
  <c r="AI86" i="152"/>
  <c r="BN86" i="152" s="1"/>
  <c r="AE86" i="152"/>
  <c r="BJ86" i="152" s="1"/>
  <c r="AB86" i="152"/>
  <c r="BG86" i="152" s="1"/>
  <c r="W86" i="152"/>
  <c r="BB86" i="152" s="1"/>
  <c r="L86" i="152"/>
  <c r="J86" i="152"/>
  <c r="H86" i="152"/>
  <c r="G86" i="152"/>
  <c r="F86" i="152"/>
  <c r="L85" i="152"/>
  <c r="J85" i="152"/>
  <c r="H85" i="152"/>
  <c r="AJ85" i="152" s="1"/>
  <c r="BO85" i="152" s="1"/>
  <c r="G85" i="152"/>
  <c r="F85" i="152"/>
  <c r="AR80" i="152"/>
  <c r="BW80" i="152" s="1"/>
  <c r="AL80" i="152"/>
  <c r="BQ80" i="152" s="1"/>
  <c r="W80" i="152"/>
  <c r="BB80" i="152" s="1"/>
  <c r="V80" i="152"/>
  <c r="BA80" i="152" s="1"/>
  <c r="U80" i="152"/>
  <c r="AZ80" i="152" s="1"/>
  <c r="L80" i="152"/>
  <c r="J80" i="152"/>
  <c r="H80" i="152"/>
  <c r="AK80" i="152" s="1"/>
  <c r="BP80" i="152" s="1"/>
  <c r="G80" i="152"/>
  <c r="F80" i="152"/>
  <c r="AQ79" i="152"/>
  <c r="BV79" i="152" s="1"/>
  <c r="AL79" i="152"/>
  <c r="BQ79" i="152" s="1"/>
  <c r="AK79" i="152"/>
  <c r="BP79" i="152" s="1"/>
  <c r="AI79" i="152"/>
  <c r="BN79" i="152" s="1"/>
  <c r="U79" i="152"/>
  <c r="AZ79" i="152" s="1"/>
  <c r="T79" i="152"/>
  <c r="AY79" i="152" s="1"/>
  <c r="S79" i="152"/>
  <c r="AX79" i="152" s="1"/>
  <c r="L79" i="152"/>
  <c r="J79" i="152"/>
  <c r="H79" i="152"/>
  <c r="AE79" i="152" s="1"/>
  <c r="BJ79" i="152" s="1"/>
  <c r="G79" i="152"/>
  <c r="F79" i="152"/>
  <c r="AS78" i="152"/>
  <c r="BX78" i="152" s="1"/>
  <c r="AB78" i="152"/>
  <c r="BG78" i="152" s="1"/>
  <c r="AA78" i="152"/>
  <c r="BF78" i="152" s="1"/>
  <c r="S78" i="152"/>
  <c r="AX78" i="152" s="1"/>
  <c r="L78" i="152"/>
  <c r="J78" i="152"/>
  <c r="H78" i="152"/>
  <c r="AD78" i="152" s="1"/>
  <c r="BI78" i="152" s="1"/>
  <c r="G78" i="152"/>
  <c r="F78" i="152"/>
  <c r="AI77" i="152"/>
  <c r="BN77" i="152" s="1"/>
  <c r="AD77" i="152"/>
  <c r="BI77" i="152" s="1"/>
  <c r="W77" i="152"/>
  <c r="BB77" i="152" s="1"/>
  <c r="T77" i="152"/>
  <c r="AY77" i="152" s="1"/>
  <c r="S77" i="152"/>
  <c r="AX77" i="152" s="1"/>
  <c r="L77" i="152"/>
  <c r="J77" i="152"/>
  <c r="H77" i="152"/>
  <c r="G77" i="152"/>
  <c r="F77" i="152"/>
  <c r="AE76" i="152"/>
  <c r="BJ76" i="152" s="1"/>
  <c r="AD76" i="152"/>
  <c r="BI76" i="152" s="1"/>
  <c r="AB76" i="152"/>
  <c r="BG76" i="152" s="1"/>
  <c r="W76" i="152"/>
  <c r="BB76" i="152" s="1"/>
  <c r="V76" i="152"/>
  <c r="BA76" i="152" s="1"/>
  <c r="L76" i="152"/>
  <c r="J76" i="152"/>
  <c r="H76" i="152"/>
  <c r="G76" i="152"/>
  <c r="F76" i="152"/>
  <c r="AL75" i="152"/>
  <c r="BQ75" i="152" s="1"/>
  <c r="AK75" i="152"/>
  <c r="BP75" i="152" s="1"/>
  <c r="AI75" i="152"/>
  <c r="BN75" i="152" s="1"/>
  <c r="AE75" i="152"/>
  <c r="BJ75" i="152" s="1"/>
  <c r="AD75" i="152"/>
  <c r="BI75" i="152" s="1"/>
  <c r="T75" i="152"/>
  <c r="AY75" i="152" s="1"/>
  <c r="S75" i="152"/>
  <c r="AX75" i="152" s="1"/>
  <c r="O75" i="152"/>
  <c r="L75" i="152"/>
  <c r="J75" i="152"/>
  <c r="H75" i="152"/>
  <c r="AC75" i="152" s="1"/>
  <c r="BH75" i="152" s="1"/>
  <c r="G75" i="152"/>
  <c r="F75" i="152"/>
  <c r="U74" i="152"/>
  <c r="AZ74" i="152" s="1"/>
  <c r="T74" i="152"/>
  <c r="AY74" i="152" s="1"/>
  <c r="S74" i="152"/>
  <c r="AX74" i="152" s="1"/>
  <c r="L74" i="152"/>
  <c r="J74" i="152"/>
  <c r="H74" i="152"/>
  <c r="AJ74" i="152" s="1"/>
  <c r="BO74" i="152" s="1"/>
  <c r="G74" i="152"/>
  <c r="F74" i="152"/>
  <c r="AQ73" i="152"/>
  <c r="BV73" i="152" s="1"/>
  <c r="AL73" i="152"/>
  <c r="BQ73" i="152" s="1"/>
  <c r="AK73" i="152"/>
  <c r="BP73" i="152" s="1"/>
  <c r="AI73" i="152"/>
  <c r="BN73" i="152" s="1"/>
  <c r="U73" i="152"/>
  <c r="AZ73" i="152" s="1"/>
  <c r="T73" i="152"/>
  <c r="AY73" i="152" s="1"/>
  <c r="S73" i="152"/>
  <c r="AX73" i="152" s="1"/>
  <c r="L73" i="152"/>
  <c r="J73" i="152"/>
  <c r="H73" i="152"/>
  <c r="AE73" i="152" s="1"/>
  <c r="BJ73" i="152" s="1"/>
  <c r="G73" i="152"/>
  <c r="F73" i="152"/>
  <c r="AB72" i="152"/>
  <c r="BG72" i="152" s="1"/>
  <c r="L72" i="152"/>
  <c r="J72" i="152"/>
  <c r="H72" i="152"/>
  <c r="G72" i="152"/>
  <c r="F72" i="152"/>
  <c r="AR71" i="152"/>
  <c r="BW71" i="152" s="1"/>
  <c r="AQ71" i="152"/>
  <c r="BV71" i="152" s="1"/>
  <c r="AM71" i="152"/>
  <c r="BR71" i="152" s="1"/>
  <c r="AB71" i="152"/>
  <c r="BG71" i="152" s="1"/>
  <c r="AA71" i="152"/>
  <c r="BF71" i="152" s="1"/>
  <c r="V71" i="152"/>
  <c r="BA71" i="152" s="1"/>
  <c r="U71" i="152"/>
  <c r="AZ71" i="152" s="1"/>
  <c r="L71" i="152"/>
  <c r="J71" i="152"/>
  <c r="H71" i="152"/>
  <c r="AC71" i="152" s="1"/>
  <c r="BH71" i="152" s="1"/>
  <c r="G71" i="152"/>
  <c r="F71" i="152"/>
  <c r="L70" i="152"/>
  <c r="J70" i="152"/>
  <c r="H70" i="152"/>
  <c r="G70" i="152"/>
  <c r="F70" i="152"/>
  <c r="L69" i="152"/>
  <c r="J69" i="152"/>
  <c r="H69" i="152"/>
  <c r="G69" i="152"/>
  <c r="F69" i="152"/>
  <c r="AC68" i="152"/>
  <c r="BH68" i="152" s="1"/>
  <c r="L68" i="152"/>
  <c r="J68" i="152"/>
  <c r="H68" i="152"/>
  <c r="AQ68" i="152" s="1"/>
  <c r="BV68" i="152" s="1"/>
  <c r="G68" i="152"/>
  <c r="F68" i="152"/>
  <c r="AR67" i="152"/>
  <c r="BW67" i="152" s="1"/>
  <c r="AQ67" i="152"/>
  <c r="BV67" i="152" s="1"/>
  <c r="AL67" i="152"/>
  <c r="BQ67" i="152" s="1"/>
  <c r="AC67" i="152"/>
  <c r="BH67" i="152" s="1"/>
  <c r="AB67" i="152"/>
  <c r="BG67" i="152" s="1"/>
  <c r="W67" i="152"/>
  <c r="BB67" i="152" s="1"/>
  <c r="V67" i="152"/>
  <c r="BA67" i="152" s="1"/>
  <c r="U67" i="152"/>
  <c r="AZ67" i="152" s="1"/>
  <c r="L67" i="152"/>
  <c r="J67" i="152"/>
  <c r="H67" i="152"/>
  <c r="G67" i="152"/>
  <c r="F67" i="152"/>
  <c r="L66" i="152"/>
  <c r="J66" i="152"/>
  <c r="H66" i="152"/>
  <c r="U66" i="152" s="1"/>
  <c r="G66" i="152"/>
  <c r="F66" i="152"/>
  <c r="U65" i="152"/>
  <c r="L65" i="152"/>
  <c r="J65" i="152"/>
  <c r="H65" i="152"/>
  <c r="G65" i="152"/>
  <c r="F65" i="152"/>
  <c r="AJ64" i="152"/>
  <c r="BO64" i="152" s="1"/>
  <c r="L64" i="152"/>
  <c r="J64" i="152"/>
  <c r="H64" i="152"/>
  <c r="AL64" i="152" s="1"/>
  <c r="BQ64" i="152" s="1"/>
  <c r="G64" i="152"/>
  <c r="F64" i="152"/>
  <c r="W63" i="152"/>
  <c r="U63" i="152"/>
  <c r="AZ63" i="152" s="1"/>
  <c r="L63" i="152"/>
  <c r="J63" i="152"/>
  <c r="H63" i="152"/>
  <c r="AI63" i="152" s="1"/>
  <c r="G63" i="152"/>
  <c r="F63" i="152"/>
  <c r="AS62" i="152"/>
  <c r="BX62" i="152" s="1"/>
  <c r="W62" i="152"/>
  <c r="BB62" i="152" s="1"/>
  <c r="L62" i="152"/>
  <c r="J62" i="152"/>
  <c r="H62" i="152"/>
  <c r="G62" i="152"/>
  <c r="F62" i="152"/>
  <c r="L61" i="152"/>
  <c r="J61" i="152"/>
  <c r="H61" i="152"/>
  <c r="AC61" i="152" s="1"/>
  <c r="G61" i="152"/>
  <c r="F61" i="152"/>
  <c r="S54" i="152"/>
  <c r="S53" i="152"/>
  <c r="K52" i="152"/>
  <c r="S51" i="152"/>
  <c r="S42" i="152"/>
  <c r="L27" i="152"/>
  <c r="K27" i="152"/>
  <c r="L26" i="152"/>
  <c r="L25" i="152"/>
  <c r="P24" i="152"/>
  <c r="L24" i="152"/>
  <c r="L23" i="152"/>
  <c r="L28" i="152" s="1"/>
  <c r="S19" i="152"/>
  <c r="K19" i="152"/>
  <c r="N10" i="152"/>
  <c r="M10" i="152"/>
  <c r="L10" i="152"/>
  <c r="O10" i="152" s="1"/>
  <c r="K10" i="152"/>
  <c r="P27" i="152" s="1"/>
  <c r="N9" i="152"/>
  <c r="M9" i="152"/>
  <c r="L9" i="152"/>
  <c r="O9" i="152" s="1"/>
  <c r="K9" i="152"/>
  <c r="N8" i="152"/>
  <c r="M8" i="152"/>
  <c r="L8" i="152"/>
  <c r="K8" i="152"/>
  <c r="P25" i="152" s="1"/>
  <c r="N7" i="152"/>
  <c r="M7" i="152"/>
  <c r="L7" i="152"/>
  <c r="K7" i="152"/>
  <c r="S43" i="152" s="1"/>
  <c r="K6" i="152"/>
  <c r="K50" i="152" s="1"/>
  <c r="L104" i="151"/>
  <c r="J104" i="151"/>
  <c r="H104" i="151"/>
  <c r="G104" i="151"/>
  <c r="F104" i="151"/>
  <c r="L103" i="151"/>
  <c r="J103" i="151"/>
  <c r="H103" i="151"/>
  <c r="G103" i="151"/>
  <c r="F103" i="151"/>
  <c r="AN102" i="151"/>
  <c r="BS102" i="151" s="1"/>
  <c r="L102" i="151"/>
  <c r="J102" i="151"/>
  <c r="H102" i="151"/>
  <c r="G102" i="151"/>
  <c r="F102" i="151"/>
  <c r="L101" i="151"/>
  <c r="J101" i="151"/>
  <c r="H101" i="151"/>
  <c r="G101" i="151"/>
  <c r="F101" i="151"/>
  <c r="AO100" i="151"/>
  <c r="BT100" i="151" s="1"/>
  <c r="AN100" i="151"/>
  <c r="BS100" i="151" s="1"/>
  <c r="P100" i="151"/>
  <c r="AU100" i="151" s="1"/>
  <c r="L100" i="151"/>
  <c r="J100" i="151"/>
  <c r="H100" i="151"/>
  <c r="G100" i="151"/>
  <c r="F100" i="151"/>
  <c r="AO99" i="151"/>
  <c r="BT99" i="151" s="1"/>
  <c r="AN99" i="151"/>
  <c r="BS99" i="151" s="1"/>
  <c r="AH99" i="151"/>
  <c r="BM99" i="151" s="1"/>
  <c r="AF99" i="151"/>
  <c r="BK99" i="151" s="1"/>
  <c r="AB99" i="151"/>
  <c r="BG99" i="151" s="1"/>
  <c r="AA99" i="151"/>
  <c r="BF99" i="151" s="1"/>
  <c r="R99" i="151"/>
  <c r="AW99" i="151" s="1"/>
  <c r="Q99" i="151"/>
  <c r="AV99" i="151" s="1"/>
  <c r="P99" i="151"/>
  <c r="AU99" i="151" s="1"/>
  <c r="L99" i="151"/>
  <c r="J99" i="151"/>
  <c r="I99" i="151"/>
  <c r="H99" i="151"/>
  <c r="AJ99" i="151" s="1"/>
  <c r="BO99" i="151" s="1"/>
  <c r="G99" i="151"/>
  <c r="F99" i="151"/>
  <c r="L98" i="151"/>
  <c r="J98" i="151"/>
  <c r="H98" i="151"/>
  <c r="G98" i="151"/>
  <c r="F98" i="151"/>
  <c r="L97" i="151"/>
  <c r="J97" i="151"/>
  <c r="H97" i="151"/>
  <c r="G97" i="151"/>
  <c r="F97" i="151"/>
  <c r="L96" i="151"/>
  <c r="J96" i="151"/>
  <c r="H96" i="151"/>
  <c r="G96" i="151"/>
  <c r="F96" i="151"/>
  <c r="AJ95" i="151"/>
  <c r="BO95" i="151" s="1"/>
  <c r="AF95" i="151"/>
  <c r="BK95" i="151" s="1"/>
  <c r="AB95" i="151"/>
  <c r="BG95" i="151" s="1"/>
  <c r="AA95" i="151"/>
  <c r="BF95" i="151" s="1"/>
  <c r="P95" i="151"/>
  <c r="AU95" i="151" s="1"/>
  <c r="L95" i="151"/>
  <c r="J95" i="151"/>
  <c r="H95" i="151"/>
  <c r="G95" i="151"/>
  <c r="F95" i="151"/>
  <c r="L94" i="151"/>
  <c r="J94" i="151"/>
  <c r="H94" i="151"/>
  <c r="G94" i="151"/>
  <c r="F94" i="151"/>
  <c r="L93" i="151"/>
  <c r="J93" i="151"/>
  <c r="H93" i="151"/>
  <c r="G93" i="151"/>
  <c r="F93" i="151"/>
  <c r="L92" i="151"/>
  <c r="J92" i="151"/>
  <c r="H92" i="151"/>
  <c r="AJ92" i="151" s="1"/>
  <c r="BO92" i="151" s="1"/>
  <c r="G92" i="151"/>
  <c r="F92" i="151"/>
  <c r="AP91" i="151"/>
  <c r="BU91" i="151" s="1"/>
  <c r="AI91" i="151"/>
  <c r="BN91" i="151" s="1"/>
  <c r="AA91" i="151"/>
  <c r="BF91" i="151" s="1"/>
  <c r="Q91" i="151"/>
  <c r="AV91" i="151" s="1"/>
  <c r="P91" i="151"/>
  <c r="AU91" i="151" s="1"/>
  <c r="L91" i="151"/>
  <c r="J91" i="151"/>
  <c r="H91" i="151"/>
  <c r="G91" i="151"/>
  <c r="F91" i="151"/>
  <c r="AG90" i="151"/>
  <c r="BL90" i="151" s="1"/>
  <c r="AB90" i="151"/>
  <c r="BG90" i="151" s="1"/>
  <c r="AA90" i="151"/>
  <c r="BF90" i="151" s="1"/>
  <c r="Z90" i="151"/>
  <c r="BE90" i="151" s="1"/>
  <c r="P90" i="151"/>
  <c r="AU90" i="151" s="1"/>
  <c r="L90" i="151"/>
  <c r="J90" i="151"/>
  <c r="H90" i="151"/>
  <c r="AO90" i="151" s="1"/>
  <c r="BT90" i="151" s="1"/>
  <c r="G90" i="151"/>
  <c r="F90" i="151"/>
  <c r="L89" i="151"/>
  <c r="J89" i="151"/>
  <c r="H89" i="151"/>
  <c r="G89" i="151"/>
  <c r="F89" i="151"/>
  <c r="L88" i="151"/>
  <c r="J88" i="151"/>
  <c r="H88" i="151"/>
  <c r="G88" i="151"/>
  <c r="F88" i="151"/>
  <c r="AR87" i="151"/>
  <c r="BW87" i="151" s="1"/>
  <c r="L87" i="151"/>
  <c r="J87" i="151"/>
  <c r="H87" i="151"/>
  <c r="G87" i="151"/>
  <c r="F87" i="151"/>
  <c r="L86" i="151"/>
  <c r="J86" i="151"/>
  <c r="H86" i="151"/>
  <c r="G86" i="151"/>
  <c r="F86" i="151"/>
  <c r="L85" i="151"/>
  <c r="J85" i="151"/>
  <c r="H85" i="151"/>
  <c r="G85" i="151"/>
  <c r="F85" i="151"/>
  <c r="AH80" i="151"/>
  <c r="BM80" i="151" s="1"/>
  <c r="AG80" i="151"/>
  <c r="BL80" i="151" s="1"/>
  <c r="AF80" i="151"/>
  <c r="BK80" i="151" s="1"/>
  <c r="AD80" i="151"/>
  <c r="BI80" i="151" s="1"/>
  <c r="L80" i="151"/>
  <c r="J80" i="151"/>
  <c r="H80" i="151"/>
  <c r="G80" i="151"/>
  <c r="F80" i="151"/>
  <c r="AH79" i="151"/>
  <c r="BM79" i="151" s="1"/>
  <c r="AG79" i="151"/>
  <c r="BL79" i="151" s="1"/>
  <c r="AF79" i="151"/>
  <c r="BK79" i="151" s="1"/>
  <c r="T79" i="151"/>
  <c r="AY79" i="151" s="1"/>
  <c r="L79" i="151"/>
  <c r="J79" i="151"/>
  <c r="H79" i="151"/>
  <c r="G79" i="151"/>
  <c r="F79" i="151"/>
  <c r="Z78" i="151"/>
  <c r="BE78" i="151" s="1"/>
  <c r="Y78" i="151"/>
  <c r="BD78" i="151" s="1"/>
  <c r="L78" i="151"/>
  <c r="J78" i="151"/>
  <c r="H78" i="151"/>
  <c r="X78" i="151" s="1"/>
  <c r="BC78" i="151" s="1"/>
  <c r="G78" i="151"/>
  <c r="F78" i="151"/>
  <c r="L77" i="151"/>
  <c r="J77" i="151"/>
  <c r="H77" i="151"/>
  <c r="G77" i="151"/>
  <c r="F77" i="151"/>
  <c r="L76" i="151"/>
  <c r="J76" i="151"/>
  <c r="H76" i="151"/>
  <c r="AO76" i="151" s="1"/>
  <c r="BT76" i="151" s="1"/>
  <c r="G76" i="151"/>
  <c r="F76" i="151"/>
  <c r="AJ75" i="151"/>
  <c r="BO75" i="151" s="1"/>
  <c r="AI75" i="151"/>
  <c r="BN75" i="151" s="1"/>
  <c r="Y75" i="151"/>
  <c r="BD75" i="151" s="1"/>
  <c r="V75" i="151"/>
  <c r="BA75" i="151" s="1"/>
  <c r="U75" i="151"/>
  <c r="AZ75" i="151" s="1"/>
  <c r="P75" i="151"/>
  <c r="AU75" i="151" s="1"/>
  <c r="O75" i="151"/>
  <c r="L75" i="151"/>
  <c r="J75" i="151"/>
  <c r="H75" i="151"/>
  <c r="AR75" i="151" s="1"/>
  <c r="BW75" i="151" s="1"/>
  <c r="G75" i="151"/>
  <c r="F75" i="151"/>
  <c r="AR74" i="151"/>
  <c r="BW74" i="151" s="1"/>
  <c r="AN74" i="151"/>
  <c r="BS74" i="151" s="1"/>
  <c r="AM74" i="151"/>
  <c r="BR74" i="151" s="1"/>
  <c r="L74" i="151"/>
  <c r="J74" i="151"/>
  <c r="H74" i="151"/>
  <c r="G74" i="151"/>
  <c r="F74" i="151"/>
  <c r="L73" i="151"/>
  <c r="J73" i="151"/>
  <c r="H73" i="151"/>
  <c r="G73" i="151"/>
  <c r="F73" i="151"/>
  <c r="L72" i="151"/>
  <c r="J72" i="151"/>
  <c r="H72" i="151"/>
  <c r="G72" i="151"/>
  <c r="F72" i="151"/>
  <c r="L71" i="151"/>
  <c r="J71" i="151"/>
  <c r="H71" i="151"/>
  <c r="AG71" i="151" s="1"/>
  <c r="BL71" i="151" s="1"/>
  <c r="G71" i="151"/>
  <c r="F71" i="151"/>
  <c r="AR70" i="151"/>
  <c r="BW70" i="151" s="1"/>
  <c r="AP70" i="151"/>
  <c r="BU70" i="151" s="1"/>
  <c r="L70" i="151"/>
  <c r="J70" i="151"/>
  <c r="H70" i="151"/>
  <c r="G70" i="151"/>
  <c r="F70" i="151"/>
  <c r="L69" i="151"/>
  <c r="J69" i="151"/>
  <c r="H69" i="151"/>
  <c r="G69" i="151"/>
  <c r="F69" i="151"/>
  <c r="L68" i="151"/>
  <c r="J68" i="151"/>
  <c r="H68" i="151"/>
  <c r="G68" i="151"/>
  <c r="F68" i="151"/>
  <c r="AN67" i="151"/>
  <c r="BS67" i="151" s="1"/>
  <c r="Y67" i="151"/>
  <c r="BD67" i="151" s="1"/>
  <c r="X67" i="151"/>
  <c r="BC67" i="151" s="1"/>
  <c r="W67" i="151"/>
  <c r="BB67" i="151" s="1"/>
  <c r="P67" i="151"/>
  <c r="AU67" i="151" s="1"/>
  <c r="L67" i="151"/>
  <c r="J67" i="151"/>
  <c r="H67" i="151"/>
  <c r="AR67" i="151" s="1"/>
  <c r="BW67" i="151" s="1"/>
  <c r="G67" i="151"/>
  <c r="F67" i="151"/>
  <c r="L66" i="151"/>
  <c r="J66" i="151"/>
  <c r="H66" i="151"/>
  <c r="AF66" i="151" s="1"/>
  <c r="G66" i="151"/>
  <c r="F66" i="151"/>
  <c r="V65" i="151"/>
  <c r="U65" i="151"/>
  <c r="L65" i="151"/>
  <c r="J65" i="151"/>
  <c r="H65" i="151"/>
  <c r="AG65" i="151" s="1"/>
  <c r="BL65" i="151" s="1"/>
  <c r="G65" i="151"/>
  <c r="F65" i="151"/>
  <c r="L64" i="151"/>
  <c r="J64" i="151"/>
  <c r="H64" i="151"/>
  <c r="G64" i="151"/>
  <c r="F64" i="151"/>
  <c r="L63" i="151"/>
  <c r="J63" i="151"/>
  <c r="H63" i="151"/>
  <c r="AR63" i="151" s="1"/>
  <c r="G63" i="151"/>
  <c r="F63" i="151"/>
  <c r="L62" i="151"/>
  <c r="J62" i="151"/>
  <c r="H62" i="151"/>
  <c r="AO62" i="151" s="1"/>
  <c r="G62" i="151"/>
  <c r="F62" i="151"/>
  <c r="L61" i="151"/>
  <c r="J61" i="151"/>
  <c r="H61" i="151"/>
  <c r="G61" i="151"/>
  <c r="F61" i="151"/>
  <c r="S54" i="151"/>
  <c r="S46" i="151"/>
  <c r="P27" i="151"/>
  <c r="L27" i="151"/>
  <c r="L26" i="151"/>
  <c r="P25" i="151"/>
  <c r="L25" i="151"/>
  <c r="K25" i="151"/>
  <c r="L24" i="151"/>
  <c r="L23" i="151"/>
  <c r="K19" i="151"/>
  <c r="N10" i="151"/>
  <c r="M10" i="151"/>
  <c r="L10" i="151"/>
  <c r="K10" i="151"/>
  <c r="K54" i="151" s="1"/>
  <c r="N9" i="151"/>
  <c r="M9" i="151"/>
  <c r="L9" i="151"/>
  <c r="K9" i="151"/>
  <c r="N8" i="151"/>
  <c r="M8" i="151"/>
  <c r="L8" i="151"/>
  <c r="K8" i="151"/>
  <c r="S52" i="151" s="1"/>
  <c r="N7" i="151"/>
  <c r="M7" i="151"/>
  <c r="L7" i="151"/>
  <c r="K7" i="151"/>
  <c r="S16" i="151" s="1"/>
  <c r="K6" i="151"/>
  <c r="S42" i="151" s="1"/>
  <c r="AH104" i="150"/>
  <c r="BM104" i="150" s="1"/>
  <c r="L104" i="150"/>
  <c r="J104" i="150"/>
  <c r="H104" i="150"/>
  <c r="G104" i="150"/>
  <c r="F104" i="150"/>
  <c r="L103" i="150"/>
  <c r="J103" i="150"/>
  <c r="H103" i="150"/>
  <c r="G103" i="150"/>
  <c r="F103" i="150"/>
  <c r="L102" i="150"/>
  <c r="J102" i="150"/>
  <c r="H102" i="150"/>
  <c r="G102" i="150"/>
  <c r="F102" i="150"/>
  <c r="L101" i="150"/>
  <c r="J101" i="150"/>
  <c r="H101" i="150"/>
  <c r="G101" i="150"/>
  <c r="F101" i="150"/>
  <c r="L100" i="150"/>
  <c r="J100" i="150"/>
  <c r="H100" i="150"/>
  <c r="AP100" i="150" s="1"/>
  <c r="BU100" i="150" s="1"/>
  <c r="G100" i="150"/>
  <c r="F100" i="150"/>
  <c r="L99" i="150"/>
  <c r="J99" i="150"/>
  <c r="H99" i="150"/>
  <c r="G99" i="150"/>
  <c r="F99" i="150"/>
  <c r="L98" i="150"/>
  <c r="J98" i="150"/>
  <c r="H98" i="150"/>
  <c r="G98" i="150"/>
  <c r="F98" i="150"/>
  <c r="AG97" i="150"/>
  <c r="BL97" i="150" s="1"/>
  <c r="L97" i="150"/>
  <c r="J97" i="150"/>
  <c r="H97" i="150"/>
  <c r="G97" i="150"/>
  <c r="F97" i="150"/>
  <c r="L96" i="150"/>
  <c r="J96" i="150"/>
  <c r="H96" i="150"/>
  <c r="G96" i="150"/>
  <c r="F96" i="150"/>
  <c r="L95" i="150"/>
  <c r="J95" i="150"/>
  <c r="H95" i="150"/>
  <c r="G95" i="150"/>
  <c r="F95" i="150"/>
  <c r="L94" i="150"/>
  <c r="J94" i="150"/>
  <c r="H94" i="150"/>
  <c r="G94" i="150"/>
  <c r="F94" i="150"/>
  <c r="AA93" i="150"/>
  <c r="BF93" i="150" s="1"/>
  <c r="Z93" i="150"/>
  <c r="BE93" i="150" s="1"/>
  <c r="L93" i="150"/>
  <c r="J93" i="150"/>
  <c r="H93" i="150"/>
  <c r="G93" i="150"/>
  <c r="F93" i="150"/>
  <c r="L92" i="150"/>
  <c r="J92" i="150"/>
  <c r="H92" i="150"/>
  <c r="G92" i="150"/>
  <c r="F92" i="150"/>
  <c r="L91" i="150"/>
  <c r="J91" i="150"/>
  <c r="H91" i="150"/>
  <c r="G91" i="150"/>
  <c r="F91" i="150"/>
  <c r="L90" i="150"/>
  <c r="J90" i="150"/>
  <c r="H90" i="150"/>
  <c r="G90" i="150"/>
  <c r="F90" i="150"/>
  <c r="L89" i="150"/>
  <c r="J89" i="150"/>
  <c r="H89" i="150"/>
  <c r="AH89" i="150" s="1"/>
  <c r="BM89" i="150" s="1"/>
  <c r="G89" i="150"/>
  <c r="F89" i="150"/>
  <c r="AI88" i="150"/>
  <c r="BN88" i="150" s="1"/>
  <c r="L88" i="150"/>
  <c r="J88" i="150"/>
  <c r="H88" i="150"/>
  <c r="G88" i="150"/>
  <c r="F88" i="150"/>
  <c r="L87" i="150"/>
  <c r="J87" i="150"/>
  <c r="H87" i="150"/>
  <c r="G87" i="150"/>
  <c r="F87" i="150"/>
  <c r="Z86" i="150"/>
  <c r="BE86" i="150" s="1"/>
  <c r="Y86" i="150"/>
  <c r="BD86" i="150" s="1"/>
  <c r="L86" i="150"/>
  <c r="J86" i="150"/>
  <c r="H86" i="150"/>
  <c r="G86" i="150"/>
  <c r="F86" i="150"/>
  <c r="L85" i="150"/>
  <c r="J85" i="150"/>
  <c r="H85" i="150"/>
  <c r="AO85" i="150" s="1"/>
  <c r="BT85" i="150" s="1"/>
  <c r="G85" i="150"/>
  <c r="F85" i="150"/>
  <c r="AM80" i="150"/>
  <c r="BR80" i="150" s="1"/>
  <c r="AL80" i="150"/>
  <c r="BQ80" i="150" s="1"/>
  <c r="AE80" i="150"/>
  <c r="BJ80" i="150" s="1"/>
  <c r="AD80" i="150"/>
  <c r="BI80" i="150" s="1"/>
  <c r="U80" i="150"/>
  <c r="AZ80" i="150" s="1"/>
  <c r="L80" i="150"/>
  <c r="J80" i="150"/>
  <c r="H80" i="150"/>
  <c r="G80" i="150"/>
  <c r="F80" i="150"/>
  <c r="AN79" i="150"/>
  <c r="BS79" i="150" s="1"/>
  <c r="AM79" i="150"/>
  <c r="BR79" i="150" s="1"/>
  <c r="AL79" i="150"/>
  <c r="BQ79" i="150" s="1"/>
  <c r="AK79" i="150"/>
  <c r="BP79" i="150" s="1"/>
  <c r="Z79" i="150"/>
  <c r="BE79" i="150" s="1"/>
  <c r="T79" i="150"/>
  <c r="AY79" i="150" s="1"/>
  <c r="S79" i="150"/>
  <c r="AX79" i="150" s="1"/>
  <c r="R79" i="150"/>
  <c r="AW79" i="150" s="1"/>
  <c r="L79" i="150"/>
  <c r="J79" i="150"/>
  <c r="H79" i="150"/>
  <c r="AA79" i="150" s="1"/>
  <c r="BF79" i="150" s="1"/>
  <c r="G79" i="150"/>
  <c r="F79" i="150"/>
  <c r="AR78" i="150"/>
  <c r="BW78" i="150" s="1"/>
  <c r="AK78" i="150"/>
  <c r="BP78" i="150" s="1"/>
  <c r="X78" i="150"/>
  <c r="BC78" i="150" s="1"/>
  <c r="U78" i="150"/>
  <c r="AZ78" i="150" s="1"/>
  <c r="S78" i="150"/>
  <c r="AX78" i="150" s="1"/>
  <c r="R78" i="150"/>
  <c r="AW78" i="150" s="1"/>
  <c r="P78" i="150"/>
  <c r="AU78" i="150" s="1"/>
  <c r="L78" i="150"/>
  <c r="J78" i="150"/>
  <c r="H78" i="150"/>
  <c r="G78" i="150"/>
  <c r="F78" i="150"/>
  <c r="AN77" i="150"/>
  <c r="BS77" i="150" s="1"/>
  <c r="AJ77" i="150"/>
  <c r="BO77" i="150" s="1"/>
  <c r="L77" i="150"/>
  <c r="J77" i="150"/>
  <c r="I77" i="150"/>
  <c r="H77" i="150"/>
  <c r="G77" i="150"/>
  <c r="F77" i="150"/>
  <c r="L76" i="150"/>
  <c r="J76" i="150"/>
  <c r="H76" i="150"/>
  <c r="G76" i="150"/>
  <c r="F76" i="150"/>
  <c r="AC75" i="150"/>
  <c r="BH75" i="150" s="1"/>
  <c r="L75" i="150"/>
  <c r="J75" i="150"/>
  <c r="H75" i="150"/>
  <c r="G75" i="150"/>
  <c r="F75" i="150"/>
  <c r="AF74" i="150"/>
  <c r="BK74" i="150" s="1"/>
  <c r="L74" i="150"/>
  <c r="J74" i="150"/>
  <c r="H74" i="150"/>
  <c r="G74" i="150"/>
  <c r="F74" i="150"/>
  <c r="L73" i="150"/>
  <c r="J73" i="150"/>
  <c r="H73" i="150"/>
  <c r="G73" i="150"/>
  <c r="F73" i="150"/>
  <c r="AM72" i="150"/>
  <c r="BR72" i="150" s="1"/>
  <c r="AC72" i="150"/>
  <c r="BH72" i="150" s="1"/>
  <c r="O72" i="150"/>
  <c r="L72" i="150"/>
  <c r="J72" i="150"/>
  <c r="H72" i="150"/>
  <c r="G72" i="150"/>
  <c r="F72" i="150"/>
  <c r="AN71" i="150"/>
  <c r="BS71" i="150" s="1"/>
  <c r="AM71" i="150"/>
  <c r="BR71" i="150" s="1"/>
  <c r="AL71" i="150"/>
  <c r="BQ71" i="150" s="1"/>
  <c r="AK71" i="150"/>
  <c r="BP71" i="150" s="1"/>
  <c r="L71" i="150"/>
  <c r="J71" i="150"/>
  <c r="H71" i="150"/>
  <c r="G71" i="150"/>
  <c r="F71" i="150"/>
  <c r="L70" i="150"/>
  <c r="J70" i="150"/>
  <c r="H70" i="150"/>
  <c r="G70" i="150"/>
  <c r="F70" i="150"/>
  <c r="AS69" i="150"/>
  <c r="AJ69" i="150"/>
  <c r="BO69" i="150" s="1"/>
  <c r="AI69" i="150"/>
  <c r="BN69" i="150" s="1"/>
  <c r="AD69" i="150"/>
  <c r="BI69" i="150" s="1"/>
  <c r="AC69" i="150"/>
  <c r="BH69" i="150" s="1"/>
  <c r="AA69" i="150"/>
  <c r="BF69" i="150" s="1"/>
  <c r="S69" i="150"/>
  <c r="AX69" i="150" s="1"/>
  <c r="R69" i="150"/>
  <c r="AW69" i="150" s="1"/>
  <c r="O69" i="150"/>
  <c r="L69" i="150"/>
  <c r="J69" i="150"/>
  <c r="H69" i="150"/>
  <c r="AR69" i="150" s="1"/>
  <c r="BW69" i="150" s="1"/>
  <c r="G69" i="150"/>
  <c r="F69" i="150"/>
  <c r="AR68" i="150"/>
  <c r="BW68" i="150" s="1"/>
  <c r="AQ68" i="150"/>
  <c r="BV68" i="150" s="1"/>
  <c r="AK68" i="150"/>
  <c r="BP68" i="150" s="1"/>
  <c r="AJ68" i="150"/>
  <c r="BO68" i="150" s="1"/>
  <c r="AI68" i="150"/>
  <c r="BN68" i="150" s="1"/>
  <c r="AD68" i="150"/>
  <c r="BI68" i="150" s="1"/>
  <c r="AC68" i="150"/>
  <c r="BH68" i="150" s="1"/>
  <c r="AA68" i="150"/>
  <c r="BF68" i="150" s="1"/>
  <c r="Z68" i="150"/>
  <c r="BE68" i="150" s="1"/>
  <c r="U68" i="150"/>
  <c r="AZ68" i="150" s="1"/>
  <c r="S68" i="150"/>
  <c r="AX68" i="150" s="1"/>
  <c r="R68" i="150"/>
  <c r="AW68" i="150" s="1"/>
  <c r="O68" i="150"/>
  <c r="L68" i="150"/>
  <c r="J68" i="150"/>
  <c r="I68" i="150"/>
  <c r="H68" i="150"/>
  <c r="AL68" i="150" s="1"/>
  <c r="BQ68" i="150" s="1"/>
  <c r="G68" i="150"/>
  <c r="F68" i="150"/>
  <c r="AR67" i="150"/>
  <c r="BW67" i="150" s="1"/>
  <c r="AQ67" i="150"/>
  <c r="BV67" i="150" s="1"/>
  <c r="AL67" i="150"/>
  <c r="BQ67" i="150" s="1"/>
  <c r="AK67" i="150"/>
  <c r="BP67" i="150" s="1"/>
  <c r="X67" i="150"/>
  <c r="BC67" i="150" s="1"/>
  <c r="U67" i="150"/>
  <c r="AZ67" i="150" s="1"/>
  <c r="L67" i="150"/>
  <c r="J67" i="150"/>
  <c r="I67" i="150"/>
  <c r="H67" i="150"/>
  <c r="AA67" i="150" s="1"/>
  <c r="BF67" i="150" s="1"/>
  <c r="G67" i="150"/>
  <c r="F67" i="150"/>
  <c r="L66" i="150"/>
  <c r="J66" i="150"/>
  <c r="H66" i="150"/>
  <c r="Z66" i="150" s="1"/>
  <c r="G66" i="150"/>
  <c r="F66" i="150"/>
  <c r="L65" i="150"/>
  <c r="J65" i="150"/>
  <c r="H65" i="150"/>
  <c r="AM65" i="150" s="1"/>
  <c r="G65" i="150"/>
  <c r="F65" i="150"/>
  <c r="L64" i="150"/>
  <c r="J64" i="150"/>
  <c r="H64" i="150"/>
  <c r="G64" i="150"/>
  <c r="F64" i="150"/>
  <c r="L63" i="150"/>
  <c r="J63" i="150"/>
  <c r="H63" i="150"/>
  <c r="G63" i="150"/>
  <c r="F63" i="150"/>
  <c r="L62" i="150"/>
  <c r="J62" i="150"/>
  <c r="H62" i="150"/>
  <c r="AS62" i="150" s="1"/>
  <c r="BX62" i="150" s="1"/>
  <c r="G62" i="150"/>
  <c r="F62" i="150"/>
  <c r="L61" i="150"/>
  <c r="J61" i="150"/>
  <c r="H61" i="150"/>
  <c r="AQ61" i="150" s="1"/>
  <c r="BV61" i="150" s="1"/>
  <c r="G61" i="150"/>
  <c r="F61" i="150"/>
  <c r="K53" i="150"/>
  <c r="K52" i="150"/>
  <c r="K51" i="150"/>
  <c r="S45" i="150"/>
  <c r="S44" i="150"/>
  <c r="L27" i="150"/>
  <c r="P26" i="150"/>
  <c r="L26" i="150"/>
  <c r="P25" i="150"/>
  <c r="L25" i="150"/>
  <c r="K25" i="150"/>
  <c r="L24" i="150"/>
  <c r="L23" i="150"/>
  <c r="K23" i="150"/>
  <c r="K18" i="150"/>
  <c r="N10" i="150"/>
  <c r="M10" i="150"/>
  <c r="L10" i="150"/>
  <c r="K10" i="150"/>
  <c r="N9" i="150"/>
  <c r="M9" i="150"/>
  <c r="L9" i="150"/>
  <c r="K9" i="150"/>
  <c r="N8" i="150"/>
  <c r="M8" i="150"/>
  <c r="L8" i="150"/>
  <c r="K8" i="150"/>
  <c r="S52" i="150" s="1"/>
  <c r="N7" i="150"/>
  <c r="M7" i="150"/>
  <c r="L7" i="150"/>
  <c r="K7" i="150"/>
  <c r="K16" i="150" s="1"/>
  <c r="K6" i="150"/>
  <c r="P23" i="150" s="1"/>
  <c r="L104" i="149"/>
  <c r="J104" i="149"/>
  <c r="H104" i="149"/>
  <c r="G104" i="149"/>
  <c r="F104" i="149"/>
  <c r="AC103" i="149"/>
  <c r="BH103" i="149" s="1"/>
  <c r="AA103" i="149"/>
  <c r="BF103" i="149" s="1"/>
  <c r="L103" i="149"/>
  <c r="J103" i="149"/>
  <c r="I103" i="149"/>
  <c r="H103" i="149"/>
  <c r="AF103" i="149" s="1"/>
  <c r="BK103" i="149" s="1"/>
  <c r="G103" i="149"/>
  <c r="F103" i="149"/>
  <c r="AO102" i="149"/>
  <c r="BT102" i="149" s="1"/>
  <c r="AN102" i="149"/>
  <c r="BS102" i="149" s="1"/>
  <c r="AK102" i="149"/>
  <c r="BP102" i="149" s="1"/>
  <c r="AI102" i="149"/>
  <c r="BN102" i="149" s="1"/>
  <c r="AH102" i="149"/>
  <c r="BM102" i="149" s="1"/>
  <c r="AB102" i="149"/>
  <c r="BG102" i="149" s="1"/>
  <c r="X102" i="149"/>
  <c r="BC102" i="149" s="1"/>
  <c r="W102" i="149"/>
  <c r="BB102" i="149" s="1"/>
  <c r="P102" i="149"/>
  <c r="AU102" i="149" s="1"/>
  <c r="O102" i="149"/>
  <c r="L102" i="149"/>
  <c r="J102" i="149"/>
  <c r="H102" i="149"/>
  <c r="AR102" i="149" s="1"/>
  <c r="BW102" i="149" s="1"/>
  <c r="G102" i="149"/>
  <c r="F102" i="149"/>
  <c r="L101" i="149"/>
  <c r="J101" i="149"/>
  <c r="H101" i="149"/>
  <c r="G101" i="149"/>
  <c r="F101" i="149"/>
  <c r="L100" i="149"/>
  <c r="J100" i="149"/>
  <c r="H100" i="149"/>
  <c r="G100" i="149"/>
  <c r="F100" i="149"/>
  <c r="W99" i="149"/>
  <c r="BB99" i="149" s="1"/>
  <c r="T99" i="149"/>
  <c r="AY99" i="149" s="1"/>
  <c r="S99" i="149"/>
  <c r="AX99" i="149" s="1"/>
  <c r="L99" i="149"/>
  <c r="J99" i="149"/>
  <c r="H99" i="149"/>
  <c r="U99" i="149" s="1"/>
  <c r="AZ99" i="149" s="1"/>
  <c r="G99" i="149"/>
  <c r="F99" i="149"/>
  <c r="L98" i="149"/>
  <c r="J98" i="149"/>
  <c r="H98" i="149"/>
  <c r="G98" i="149"/>
  <c r="F98" i="149"/>
  <c r="AH97" i="149"/>
  <c r="BM97" i="149" s="1"/>
  <c r="AF97" i="149"/>
  <c r="BK97" i="149" s="1"/>
  <c r="L97" i="149"/>
  <c r="J97" i="149"/>
  <c r="H97" i="149"/>
  <c r="G97" i="149"/>
  <c r="F97" i="149"/>
  <c r="L96" i="149"/>
  <c r="J96" i="149"/>
  <c r="H96" i="149"/>
  <c r="G96" i="149"/>
  <c r="F96" i="149"/>
  <c r="AC95" i="149"/>
  <c r="BH95" i="149" s="1"/>
  <c r="AB95" i="149"/>
  <c r="BG95" i="149" s="1"/>
  <c r="T95" i="149"/>
  <c r="AY95" i="149" s="1"/>
  <c r="R95" i="149"/>
  <c r="AW95" i="149" s="1"/>
  <c r="P95" i="149"/>
  <c r="AU95" i="149" s="1"/>
  <c r="L95" i="149"/>
  <c r="J95" i="149"/>
  <c r="H95" i="149"/>
  <c r="G95" i="149"/>
  <c r="F95" i="149"/>
  <c r="AS94" i="149"/>
  <c r="BX94" i="149" s="1"/>
  <c r="AR94" i="149"/>
  <c r="BW94" i="149" s="1"/>
  <c r="AE94" i="149"/>
  <c r="BJ94" i="149" s="1"/>
  <c r="T94" i="149"/>
  <c r="AY94" i="149" s="1"/>
  <c r="L94" i="149"/>
  <c r="J94" i="149"/>
  <c r="H94" i="149"/>
  <c r="G94" i="149"/>
  <c r="F94" i="149"/>
  <c r="AJ93" i="149"/>
  <c r="BO93" i="149" s="1"/>
  <c r="AH93" i="149"/>
  <c r="BM93" i="149" s="1"/>
  <c r="AC93" i="149"/>
  <c r="BH93" i="149" s="1"/>
  <c r="L93" i="149"/>
  <c r="J93" i="149"/>
  <c r="H93" i="149"/>
  <c r="G93" i="149"/>
  <c r="F93" i="149"/>
  <c r="AP92" i="149"/>
  <c r="BU92" i="149" s="1"/>
  <c r="AM92" i="149"/>
  <c r="BR92" i="149" s="1"/>
  <c r="AL92" i="149"/>
  <c r="BQ92" i="149" s="1"/>
  <c r="AF92" i="149"/>
  <c r="BK92" i="149" s="1"/>
  <c r="AE92" i="149"/>
  <c r="BJ92" i="149" s="1"/>
  <c r="AD92" i="149"/>
  <c r="BI92" i="149" s="1"/>
  <c r="AC92" i="149"/>
  <c r="BH92" i="149" s="1"/>
  <c r="U92" i="149"/>
  <c r="AZ92" i="149" s="1"/>
  <c r="T92" i="149"/>
  <c r="AY92" i="149" s="1"/>
  <c r="R92" i="149"/>
  <c r="AW92" i="149" s="1"/>
  <c r="P92" i="149"/>
  <c r="AU92" i="149" s="1"/>
  <c r="L92" i="149"/>
  <c r="J92" i="149"/>
  <c r="I92" i="149"/>
  <c r="H92" i="149"/>
  <c r="AR92" i="149" s="1"/>
  <c r="BW92" i="149" s="1"/>
  <c r="G92" i="149"/>
  <c r="F92" i="149"/>
  <c r="AF91" i="149"/>
  <c r="BK91" i="149" s="1"/>
  <c r="AB91" i="149"/>
  <c r="BG91" i="149" s="1"/>
  <c r="Z91" i="149"/>
  <c r="BE91" i="149" s="1"/>
  <c r="X91" i="149"/>
  <c r="BC91" i="149" s="1"/>
  <c r="W91" i="149"/>
  <c r="BB91" i="149" s="1"/>
  <c r="L91" i="149"/>
  <c r="J91" i="149"/>
  <c r="H91" i="149"/>
  <c r="G91" i="149"/>
  <c r="F91" i="149"/>
  <c r="AK90" i="149"/>
  <c r="BP90" i="149" s="1"/>
  <c r="AE90" i="149"/>
  <c r="BJ90" i="149" s="1"/>
  <c r="AD90" i="149"/>
  <c r="BI90" i="149" s="1"/>
  <c r="AC90" i="149"/>
  <c r="BH90" i="149" s="1"/>
  <c r="AB90" i="149"/>
  <c r="BG90" i="149" s="1"/>
  <c r="P90" i="149"/>
  <c r="AU90" i="149" s="1"/>
  <c r="O90" i="149"/>
  <c r="L90" i="149"/>
  <c r="J90" i="149"/>
  <c r="I90" i="149"/>
  <c r="H90" i="149"/>
  <c r="AP90" i="149" s="1"/>
  <c r="BU90" i="149" s="1"/>
  <c r="G90" i="149"/>
  <c r="F90" i="149"/>
  <c r="AS89" i="149"/>
  <c r="BX89" i="149" s="1"/>
  <c r="X89" i="149"/>
  <c r="BC89" i="149" s="1"/>
  <c r="W89" i="149"/>
  <c r="BB89" i="149" s="1"/>
  <c r="V89" i="149"/>
  <c r="BA89" i="149" s="1"/>
  <c r="L89" i="149"/>
  <c r="J89" i="149"/>
  <c r="H89" i="149"/>
  <c r="AN89" i="149" s="1"/>
  <c r="BS89" i="149" s="1"/>
  <c r="G89" i="149"/>
  <c r="F89" i="149"/>
  <c r="AN88" i="149"/>
  <c r="BS88" i="149" s="1"/>
  <c r="L88" i="149"/>
  <c r="J88" i="149"/>
  <c r="H88" i="149"/>
  <c r="G88" i="149"/>
  <c r="F88" i="149"/>
  <c r="L87" i="149"/>
  <c r="J87" i="149"/>
  <c r="H87" i="149"/>
  <c r="G87" i="149"/>
  <c r="F87" i="149"/>
  <c r="AK86" i="149"/>
  <c r="BP86" i="149" s="1"/>
  <c r="AJ86" i="149"/>
  <c r="BO86" i="149" s="1"/>
  <c r="AH86" i="149"/>
  <c r="BM86" i="149" s="1"/>
  <c r="AC86" i="149"/>
  <c r="BH86" i="149" s="1"/>
  <c r="AB86" i="149"/>
  <c r="BG86" i="149" s="1"/>
  <c r="R86" i="149"/>
  <c r="AW86" i="149" s="1"/>
  <c r="P86" i="149"/>
  <c r="AU86" i="149" s="1"/>
  <c r="O86" i="149"/>
  <c r="L86" i="149"/>
  <c r="J86" i="149"/>
  <c r="H86" i="149"/>
  <c r="AQ86" i="149" s="1"/>
  <c r="BV86" i="149" s="1"/>
  <c r="G86" i="149"/>
  <c r="F86" i="149"/>
  <c r="AN85" i="149"/>
  <c r="BS85" i="149" s="1"/>
  <c r="Z85" i="149"/>
  <c r="BE85" i="149" s="1"/>
  <c r="X85" i="149"/>
  <c r="BC85" i="149" s="1"/>
  <c r="L85" i="149"/>
  <c r="J85" i="149"/>
  <c r="H85" i="149"/>
  <c r="AC85" i="149" s="1"/>
  <c r="BH85" i="149" s="1"/>
  <c r="G85" i="149"/>
  <c r="F85" i="149"/>
  <c r="AP80" i="149"/>
  <c r="BU80" i="149" s="1"/>
  <c r="L80" i="149"/>
  <c r="J80" i="149"/>
  <c r="H80" i="149"/>
  <c r="G80" i="149"/>
  <c r="F80" i="149"/>
  <c r="V79" i="149"/>
  <c r="BA79" i="149" s="1"/>
  <c r="U79" i="149"/>
  <c r="AZ79" i="149" s="1"/>
  <c r="L79" i="149"/>
  <c r="J79" i="149"/>
  <c r="H79" i="149"/>
  <c r="G79" i="149"/>
  <c r="F79" i="149"/>
  <c r="AF78" i="149"/>
  <c r="BK78" i="149" s="1"/>
  <c r="AE78" i="149"/>
  <c r="BJ78" i="149" s="1"/>
  <c r="Z78" i="149"/>
  <c r="BE78" i="149" s="1"/>
  <c r="L78" i="149"/>
  <c r="J78" i="149"/>
  <c r="H78" i="149"/>
  <c r="G78" i="149"/>
  <c r="F78" i="149"/>
  <c r="AR77" i="149"/>
  <c r="BW77" i="149" s="1"/>
  <c r="AL77" i="149"/>
  <c r="BQ77" i="149" s="1"/>
  <c r="AK77" i="149"/>
  <c r="BP77" i="149" s="1"/>
  <c r="AJ77" i="149"/>
  <c r="BO77" i="149" s="1"/>
  <c r="AH77" i="149"/>
  <c r="BM77" i="149" s="1"/>
  <c r="AF77" i="149"/>
  <c r="BK77" i="149" s="1"/>
  <c r="X77" i="149"/>
  <c r="BC77" i="149" s="1"/>
  <c r="W77" i="149"/>
  <c r="BB77" i="149" s="1"/>
  <c r="V77" i="149"/>
  <c r="BA77" i="149" s="1"/>
  <c r="P77" i="149"/>
  <c r="AU77" i="149" s="1"/>
  <c r="O77" i="149"/>
  <c r="L77" i="149"/>
  <c r="J77" i="149"/>
  <c r="H77" i="149"/>
  <c r="AQ77" i="149" s="1"/>
  <c r="BV77" i="149" s="1"/>
  <c r="G77" i="149"/>
  <c r="F77" i="149"/>
  <c r="AP76" i="149"/>
  <c r="BU76" i="149" s="1"/>
  <c r="AL76" i="149"/>
  <c r="BQ76" i="149" s="1"/>
  <c r="AK76" i="149"/>
  <c r="BP76" i="149" s="1"/>
  <c r="AE76" i="149"/>
  <c r="BJ76" i="149" s="1"/>
  <c r="AB76" i="149"/>
  <c r="BG76" i="149" s="1"/>
  <c r="T76" i="149"/>
  <c r="AY76" i="149" s="1"/>
  <c r="R76" i="149"/>
  <c r="AW76" i="149" s="1"/>
  <c r="P76" i="149"/>
  <c r="AU76" i="149" s="1"/>
  <c r="O76" i="149"/>
  <c r="L76" i="149"/>
  <c r="J76" i="149"/>
  <c r="H76" i="149"/>
  <c r="AD76" i="149" s="1"/>
  <c r="BI76" i="149" s="1"/>
  <c r="G76" i="149"/>
  <c r="F76" i="149"/>
  <c r="AR75" i="149"/>
  <c r="BW75" i="149" s="1"/>
  <c r="AP75" i="149"/>
  <c r="BU75" i="149" s="1"/>
  <c r="L75" i="149"/>
  <c r="J75" i="149"/>
  <c r="H75" i="149"/>
  <c r="G75" i="149"/>
  <c r="F75" i="149"/>
  <c r="AR74" i="149"/>
  <c r="BW74" i="149" s="1"/>
  <c r="AP74" i="149"/>
  <c r="BU74" i="149" s="1"/>
  <c r="AK74" i="149"/>
  <c r="BP74" i="149" s="1"/>
  <c r="AF74" i="149"/>
  <c r="BK74" i="149" s="1"/>
  <c r="AE74" i="149"/>
  <c r="BJ74" i="149" s="1"/>
  <c r="Z74" i="149"/>
  <c r="BE74" i="149" s="1"/>
  <c r="V74" i="149"/>
  <c r="BA74" i="149" s="1"/>
  <c r="R74" i="149"/>
  <c r="AW74" i="149" s="1"/>
  <c r="P74" i="149"/>
  <c r="AU74" i="149" s="1"/>
  <c r="O74" i="149"/>
  <c r="L74" i="149"/>
  <c r="J74" i="149"/>
  <c r="H74" i="149"/>
  <c r="X74" i="149" s="1"/>
  <c r="BC74" i="149" s="1"/>
  <c r="G74" i="149"/>
  <c r="F74" i="149"/>
  <c r="L73" i="149"/>
  <c r="J73" i="149"/>
  <c r="H73" i="149"/>
  <c r="AF73" i="149" s="1"/>
  <c r="BK73" i="149" s="1"/>
  <c r="G73" i="149"/>
  <c r="F73" i="149"/>
  <c r="AP72" i="149"/>
  <c r="BU72" i="149" s="1"/>
  <c r="AL72" i="149"/>
  <c r="BQ72" i="149" s="1"/>
  <c r="AK72" i="149"/>
  <c r="BP72" i="149" s="1"/>
  <c r="AJ72" i="149"/>
  <c r="BO72" i="149" s="1"/>
  <c r="Z72" i="149"/>
  <c r="BE72" i="149" s="1"/>
  <c r="X72" i="149"/>
  <c r="BC72" i="149" s="1"/>
  <c r="W72" i="149"/>
  <c r="BB72" i="149" s="1"/>
  <c r="V72" i="149"/>
  <c r="BA72" i="149" s="1"/>
  <c r="U72" i="149"/>
  <c r="AZ72" i="149" s="1"/>
  <c r="L72" i="149"/>
  <c r="J72" i="149"/>
  <c r="H72" i="149"/>
  <c r="G72" i="149"/>
  <c r="F72" i="149"/>
  <c r="L71" i="149"/>
  <c r="J71" i="149"/>
  <c r="H71" i="149"/>
  <c r="G71" i="149"/>
  <c r="F71" i="149"/>
  <c r="AK70" i="149"/>
  <c r="BP70" i="149" s="1"/>
  <c r="AJ70" i="149"/>
  <c r="BO70" i="149" s="1"/>
  <c r="AH70" i="149"/>
  <c r="BM70" i="149" s="1"/>
  <c r="AF70" i="149"/>
  <c r="BK70" i="149" s="1"/>
  <c r="AB70" i="149"/>
  <c r="BG70" i="149" s="1"/>
  <c r="V70" i="149"/>
  <c r="BA70" i="149" s="1"/>
  <c r="P70" i="149"/>
  <c r="AU70" i="149" s="1"/>
  <c r="O70" i="149"/>
  <c r="L70" i="149"/>
  <c r="J70" i="149"/>
  <c r="H70" i="149"/>
  <c r="AQ70" i="149" s="1"/>
  <c r="BV70" i="149" s="1"/>
  <c r="G70" i="149"/>
  <c r="F70" i="149"/>
  <c r="L69" i="149"/>
  <c r="J69" i="149"/>
  <c r="H69" i="149"/>
  <c r="G69" i="149"/>
  <c r="F69" i="149"/>
  <c r="AJ68" i="149"/>
  <c r="BO68" i="149" s="1"/>
  <c r="L68" i="149"/>
  <c r="J68" i="149"/>
  <c r="H68" i="149"/>
  <c r="G68" i="149"/>
  <c r="F68" i="149"/>
  <c r="U67" i="149"/>
  <c r="AZ67" i="149" s="1"/>
  <c r="T67" i="149"/>
  <c r="AY67" i="149" s="1"/>
  <c r="L67" i="149"/>
  <c r="J67" i="149"/>
  <c r="H67" i="149"/>
  <c r="G67" i="149"/>
  <c r="F67" i="149"/>
  <c r="L66" i="149"/>
  <c r="J66" i="149"/>
  <c r="H66" i="149"/>
  <c r="AD66" i="149" s="1"/>
  <c r="G66" i="149"/>
  <c r="F66" i="149"/>
  <c r="L65" i="149"/>
  <c r="J65" i="149"/>
  <c r="H65" i="149"/>
  <c r="G65" i="149"/>
  <c r="F65" i="149"/>
  <c r="AN64" i="149"/>
  <c r="O64" i="149"/>
  <c r="L64" i="149"/>
  <c r="J64" i="149"/>
  <c r="H64" i="149"/>
  <c r="G64" i="149"/>
  <c r="F64" i="149"/>
  <c r="AP63" i="149"/>
  <c r="AL63" i="149"/>
  <c r="AJ63" i="149"/>
  <c r="L63" i="149"/>
  <c r="J63" i="149"/>
  <c r="H63" i="149"/>
  <c r="AK63" i="149" s="1"/>
  <c r="BP63" i="149" s="1"/>
  <c r="G63" i="149"/>
  <c r="F63" i="149"/>
  <c r="L62" i="149"/>
  <c r="J62" i="149"/>
  <c r="H62" i="149"/>
  <c r="T62" i="149" s="1"/>
  <c r="AY62" i="149" s="1"/>
  <c r="G62" i="149"/>
  <c r="F62" i="149"/>
  <c r="L61" i="149"/>
  <c r="J61" i="149"/>
  <c r="H61" i="149"/>
  <c r="G61" i="149"/>
  <c r="F61" i="149"/>
  <c r="S45" i="149"/>
  <c r="L27" i="149"/>
  <c r="L26" i="149"/>
  <c r="L25" i="149"/>
  <c r="L24" i="149"/>
  <c r="L23" i="149"/>
  <c r="S17" i="149"/>
  <c r="N10" i="149"/>
  <c r="M10" i="149"/>
  <c r="L10" i="149"/>
  <c r="O10" i="149" s="1"/>
  <c r="K10" i="149"/>
  <c r="N9" i="149"/>
  <c r="M9" i="149"/>
  <c r="L9" i="149"/>
  <c r="K9" i="149"/>
  <c r="N8" i="149"/>
  <c r="M8" i="149"/>
  <c r="L8" i="149"/>
  <c r="K8" i="149"/>
  <c r="N7" i="149"/>
  <c r="M7" i="149"/>
  <c r="L7" i="149"/>
  <c r="K7" i="149"/>
  <c r="S16" i="149" s="1"/>
  <c r="K6" i="149"/>
  <c r="S42" i="149" s="1"/>
  <c r="L104" i="148"/>
  <c r="J104" i="148"/>
  <c r="H104" i="148"/>
  <c r="AC104" i="148" s="1"/>
  <c r="BH104" i="148" s="1"/>
  <c r="G104" i="148"/>
  <c r="F104" i="148"/>
  <c r="L103" i="148"/>
  <c r="J103" i="148"/>
  <c r="H103" i="148"/>
  <c r="G103" i="148"/>
  <c r="F103" i="148"/>
  <c r="AC102" i="148"/>
  <c r="BH102" i="148" s="1"/>
  <c r="AB102" i="148"/>
  <c r="BG102" i="148" s="1"/>
  <c r="AA102" i="148"/>
  <c r="BF102" i="148" s="1"/>
  <c r="Z102" i="148"/>
  <c r="BE102" i="148" s="1"/>
  <c r="Q102" i="148"/>
  <c r="AV102" i="148" s="1"/>
  <c r="L102" i="148"/>
  <c r="J102" i="148"/>
  <c r="H102" i="148"/>
  <c r="G102" i="148"/>
  <c r="F102" i="148"/>
  <c r="AP101" i="148"/>
  <c r="BU101" i="148" s="1"/>
  <c r="Z101" i="148"/>
  <c r="BE101" i="148" s="1"/>
  <c r="Y101" i="148"/>
  <c r="BD101" i="148" s="1"/>
  <c r="L101" i="148"/>
  <c r="J101" i="148"/>
  <c r="H101" i="148"/>
  <c r="U101" i="148" s="1"/>
  <c r="AZ101" i="148" s="1"/>
  <c r="G101" i="148"/>
  <c r="F101" i="148"/>
  <c r="AO100" i="148"/>
  <c r="BT100" i="148" s="1"/>
  <c r="AK100" i="148"/>
  <c r="BP100" i="148" s="1"/>
  <c r="L100" i="148"/>
  <c r="J100" i="148"/>
  <c r="H100" i="148"/>
  <c r="G100" i="148"/>
  <c r="F100" i="148"/>
  <c r="U99" i="148"/>
  <c r="AZ99" i="148" s="1"/>
  <c r="T99" i="148"/>
  <c r="AY99" i="148" s="1"/>
  <c r="S99" i="148"/>
  <c r="AX99" i="148" s="1"/>
  <c r="R99" i="148"/>
  <c r="AW99" i="148" s="1"/>
  <c r="L99" i="148"/>
  <c r="J99" i="148"/>
  <c r="H99" i="148"/>
  <c r="AC99" i="148" s="1"/>
  <c r="BH99" i="148" s="1"/>
  <c r="G99" i="148"/>
  <c r="F99" i="148"/>
  <c r="Y98" i="148"/>
  <c r="BD98" i="148" s="1"/>
  <c r="U98" i="148"/>
  <c r="AZ98" i="148" s="1"/>
  <c r="T98" i="148"/>
  <c r="AY98" i="148" s="1"/>
  <c r="L98" i="148"/>
  <c r="J98" i="148"/>
  <c r="H98" i="148"/>
  <c r="AS98" i="148" s="1"/>
  <c r="BX98" i="148" s="1"/>
  <c r="G98" i="148"/>
  <c r="F98" i="148"/>
  <c r="L97" i="148"/>
  <c r="J97" i="148"/>
  <c r="I97" i="148"/>
  <c r="H97" i="148"/>
  <c r="G97" i="148"/>
  <c r="F97" i="148"/>
  <c r="L96" i="148"/>
  <c r="J96" i="148"/>
  <c r="H96" i="148"/>
  <c r="G96" i="148"/>
  <c r="F96" i="148"/>
  <c r="L95" i="148"/>
  <c r="J95" i="148"/>
  <c r="H95" i="148"/>
  <c r="G95" i="148"/>
  <c r="F95" i="148"/>
  <c r="AJ94" i="148"/>
  <c r="BO94" i="148" s="1"/>
  <c r="AI94" i="148"/>
  <c r="BN94" i="148" s="1"/>
  <c r="U94" i="148"/>
  <c r="AZ94" i="148" s="1"/>
  <c r="L94" i="148"/>
  <c r="J94" i="148"/>
  <c r="H94" i="148"/>
  <c r="Z94" i="148" s="1"/>
  <c r="BE94" i="148" s="1"/>
  <c r="G94" i="148"/>
  <c r="F94" i="148"/>
  <c r="AR93" i="148"/>
  <c r="BW93" i="148" s="1"/>
  <c r="AQ93" i="148"/>
  <c r="BV93" i="148" s="1"/>
  <c r="AJ93" i="148"/>
  <c r="BO93" i="148" s="1"/>
  <c r="AI93" i="148"/>
  <c r="BN93" i="148" s="1"/>
  <c r="T93" i="148"/>
  <c r="AY93" i="148" s="1"/>
  <c r="S93" i="148"/>
  <c r="AX93" i="148" s="1"/>
  <c r="R93" i="148"/>
  <c r="AW93" i="148" s="1"/>
  <c r="L93" i="148"/>
  <c r="J93" i="148"/>
  <c r="I93" i="148"/>
  <c r="H93" i="148"/>
  <c r="AC93" i="148" s="1"/>
  <c r="BH93" i="148" s="1"/>
  <c r="G93" i="148"/>
  <c r="F93" i="148"/>
  <c r="AP92" i="148"/>
  <c r="BU92" i="148" s="1"/>
  <c r="L92" i="148"/>
  <c r="J92" i="148"/>
  <c r="H92" i="148"/>
  <c r="G92" i="148"/>
  <c r="F92" i="148"/>
  <c r="AC91" i="148"/>
  <c r="BH91" i="148" s="1"/>
  <c r="AB91" i="148"/>
  <c r="BG91" i="148" s="1"/>
  <c r="L91" i="148"/>
  <c r="J91" i="148"/>
  <c r="H91" i="148"/>
  <c r="G91" i="148"/>
  <c r="F91" i="148"/>
  <c r="AQ90" i="148"/>
  <c r="BV90" i="148" s="1"/>
  <c r="AP90" i="148"/>
  <c r="BU90" i="148" s="1"/>
  <c r="AA90" i="148"/>
  <c r="BF90" i="148" s="1"/>
  <c r="Z90" i="148"/>
  <c r="BE90" i="148" s="1"/>
  <c r="S90" i="148"/>
  <c r="AX90" i="148" s="1"/>
  <c r="L90" i="148"/>
  <c r="J90" i="148"/>
  <c r="H90" i="148"/>
  <c r="AO90" i="148" s="1"/>
  <c r="BT90" i="148" s="1"/>
  <c r="G90" i="148"/>
  <c r="F90" i="148"/>
  <c r="AB89" i="148"/>
  <c r="BG89" i="148" s="1"/>
  <c r="L89" i="148"/>
  <c r="J89" i="148"/>
  <c r="H89" i="148"/>
  <c r="G89" i="148"/>
  <c r="F89" i="148"/>
  <c r="AK88" i="148"/>
  <c r="BP88" i="148" s="1"/>
  <c r="L88" i="148"/>
  <c r="J88" i="148"/>
  <c r="H88" i="148"/>
  <c r="G88" i="148"/>
  <c r="F88" i="148"/>
  <c r="L87" i="148"/>
  <c r="J87" i="148"/>
  <c r="H87" i="148"/>
  <c r="G87" i="148"/>
  <c r="F87" i="148"/>
  <c r="L86" i="148"/>
  <c r="J86" i="148"/>
  <c r="H86" i="148"/>
  <c r="G86" i="148"/>
  <c r="F86" i="148"/>
  <c r="AJ85" i="148"/>
  <c r="BO85" i="148" s="1"/>
  <c r="L85" i="148"/>
  <c r="J85" i="148"/>
  <c r="H85" i="148"/>
  <c r="AI85" i="148" s="1"/>
  <c r="BN85" i="148" s="1"/>
  <c r="G85" i="148"/>
  <c r="F85" i="148"/>
  <c r="AC80" i="148"/>
  <c r="BH80" i="148" s="1"/>
  <c r="S80" i="148"/>
  <c r="AX80" i="148" s="1"/>
  <c r="R80" i="148"/>
  <c r="AW80" i="148" s="1"/>
  <c r="Q80" i="148"/>
  <c r="AV80" i="148" s="1"/>
  <c r="L80" i="148"/>
  <c r="J80" i="148"/>
  <c r="H80" i="148"/>
  <c r="AQ80" i="148" s="1"/>
  <c r="BV80" i="148" s="1"/>
  <c r="G80" i="148"/>
  <c r="F80" i="148"/>
  <c r="AS79" i="148"/>
  <c r="BX79" i="148" s="1"/>
  <c r="AC79" i="148"/>
  <c r="BH79" i="148" s="1"/>
  <c r="AB79" i="148"/>
  <c r="BG79" i="148" s="1"/>
  <c r="L79" i="148"/>
  <c r="J79" i="148"/>
  <c r="H79" i="148"/>
  <c r="AG79" i="148" s="1"/>
  <c r="BL79" i="148" s="1"/>
  <c r="G79" i="148"/>
  <c r="F79" i="148"/>
  <c r="AR78" i="148"/>
  <c r="BW78" i="148" s="1"/>
  <c r="AQ78" i="148"/>
  <c r="BV78" i="148" s="1"/>
  <c r="AP78" i="148"/>
  <c r="BU78" i="148" s="1"/>
  <c r="AA78" i="148"/>
  <c r="BF78" i="148" s="1"/>
  <c r="L78" i="148"/>
  <c r="J78" i="148"/>
  <c r="H78" i="148"/>
  <c r="G78" i="148"/>
  <c r="F78" i="148"/>
  <c r="AQ77" i="148"/>
  <c r="BV77" i="148" s="1"/>
  <c r="AP77" i="148"/>
  <c r="BU77" i="148" s="1"/>
  <c r="AJ77" i="148"/>
  <c r="BO77" i="148" s="1"/>
  <c r="AI77" i="148"/>
  <c r="BN77" i="148" s="1"/>
  <c r="AG77" i="148"/>
  <c r="BL77" i="148" s="1"/>
  <c r="AC77" i="148"/>
  <c r="BH77" i="148" s="1"/>
  <c r="U77" i="148"/>
  <c r="AZ77" i="148" s="1"/>
  <c r="S77" i="148"/>
  <c r="AX77" i="148" s="1"/>
  <c r="R77" i="148"/>
  <c r="AW77" i="148" s="1"/>
  <c r="Q77" i="148"/>
  <c r="AV77" i="148" s="1"/>
  <c r="L77" i="148"/>
  <c r="J77" i="148"/>
  <c r="H77" i="148"/>
  <c r="AO77" i="148" s="1"/>
  <c r="BT77" i="148" s="1"/>
  <c r="G77" i="148"/>
  <c r="F77" i="148"/>
  <c r="AP76" i="148"/>
  <c r="BU76" i="148" s="1"/>
  <c r="AO76" i="148"/>
  <c r="BT76" i="148" s="1"/>
  <c r="AK76" i="148"/>
  <c r="BP76" i="148" s="1"/>
  <c r="Z76" i="148"/>
  <c r="BE76" i="148" s="1"/>
  <c r="L76" i="148"/>
  <c r="J76" i="148"/>
  <c r="H76" i="148"/>
  <c r="G76" i="148"/>
  <c r="F76" i="148"/>
  <c r="U75" i="148"/>
  <c r="AZ75" i="148" s="1"/>
  <c r="T75" i="148"/>
  <c r="AY75" i="148" s="1"/>
  <c r="L75" i="148"/>
  <c r="J75" i="148"/>
  <c r="H75" i="148"/>
  <c r="G75" i="148"/>
  <c r="F75" i="148"/>
  <c r="AJ74" i="148"/>
  <c r="BO74" i="148" s="1"/>
  <c r="AI74" i="148"/>
  <c r="BN74" i="148" s="1"/>
  <c r="L74" i="148"/>
  <c r="J74" i="148"/>
  <c r="H74" i="148"/>
  <c r="G74" i="148"/>
  <c r="F74" i="148"/>
  <c r="AQ73" i="148"/>
  <c r="BV73" i="148" s="1"/>
  <c r="AJ73" i="148"/>
  <c r="BO73" i="148" s="1"/>
  <c r="AI73" i="148"/>
  <c r="BN73" i="148" s="1"/>
  <c r="AH73" i="148"/>
  <c r="BM73" i="148" s="1"/>
  <c r="U73" i="148"/>
  <c r="AZ73" i="148" s="1"/>
  <c r="L73" i="148"/>
  <c r="J73" i="148"/>
  <c r="H73" i="148"/>
  <c r="G73" i="148"/>
  <c r="F73" i="148"/>
  <c r="AC72" i="148"/>
  <c r="BH72" i="148" s="1"/>
  <c r="S72" i="148"/>
  <c r="AX72" i="148" s="1"/>
  <c r="R72" i="148"/>
  <c r="AW72" i="148" s="1"/>
  <c r="Q72" i="148"/>
  <c r="AV72" i="148" s="1"/>
  <c r="L72" i="148"/>
  <c r="J72" i="148"/>
  <c r="H72" i="148"/>
  <c r="AQ72" i="148" s="1"/>
  <c r="BV72" i="148" s="1"/>
  <c r="G72" i="148"/>
  <c r="F72" i="148"/>
  <c r="L71" i="148"/>
  <c r="J71" i="148"/>
  <c r="H71" i="148"/>
  <c r="G71" i="148"/>
  <c r="F71" i="148"/>
  <c r="AP70" i="148"/>
  <c r="BU70" i="148" s="1"/>
  <c r="AO70" i="148"/>
  <c r="BT70" i="148" s="1"/>
  <c r="AK70" i="148"/>
  <c r="BP70" i="148" s="1"/>
  <c r="AA70" i="148"/>
  <c r="BF70" i="148" s="1"/>
  <c r="Z70" i="148"/>
  <c r="BE70" i="148" s="1"/>
  <c r="L70" i="148"/>
  <c r="J70" i="148"/>
  <c r="H70" i="148"/>
  <c r="G70" i="148"/>
  <c r="F70" i="148"/>
  <c r="L69" i="148"/>
  <c r="J69" i="148"/>
  <c r="I69" i="148"/>
  <c r="H69" i="148"/>
  <c r="G69" i="148"/>
  <c r="F69" i="148"/>
  <c r="AP68" i="148"/>
  <c r="BU68" i="148" s="1"/>
  <c r="AO68" i="148"/>
  <c r="BT68" i="148" s="1"/>
  <c r="AI68" i="148"/>
  <c r="BN68" i="148" s="1"/>
  <c r="Z68" i="148"/>
  <c r="BE68" i="148" s="1"/>
  <c r="Y68" i="148"/>
  <c r="BD68" i="148" s="1"/>
  <c r="U68" i="148"/>
  <c r="AZ68" i="148" s="1"/>
  <c r="Q68" i="148"/>
  <c r="AV68" i="148" s="1"/>
  <c r="L68" i="148"/>
  <c r="J68" i="148"/>
  <c r="H68" i="148"/>
  <c r="AR68" i="148" s="1"/>
  <c r="BW68" i="148" s="1"/>
  <c r="G68" i="148"/>
  <c r="F68" i="148"/>
  <c r="AK67" i="148"/>
  <c r="BP67" i="148" s="1"/>
  <c r="AJ67" i="148"/>
  <c r="BO67" i="148" s="1"/>
  <c r="L67" i="148"/>
  <c r="J67" i="148"/>
  <c r="H67" i="148"/>
  <c r="AA67" i="148" s="1"/>
  <c r="BF67" i="148" s="1"/>
  <c r="G67" i="148"/>
  <c r="F67" i="148"/>
  <c r="L66" i="148"/>
  <c r="J66" i="148"/>
  <c r="H66" i="148"/>
  <c r="AI66" i="148" s="1"/>
  <c r="G66" i="148"/>
  <c r="F66" i="148"/>
  <c r="L65" i="148"/>
  <c r="J65" i="148"/>
  <c r="H65" i="148"/>
  <c r="U65" i="148" s="1"/>
  <c r="G65" i="148"/>
  <c r="F65" i="148"/>
  <c r="AG64" i="148"/>
  <c r="BL64" i="148" s="1"/>
  <c r="L64" i="148"/>
  <c r="J64" i="148"/>
  <c r="H64" i="148"/>
  <c r="AC64" i="148" s="1"/>
  <c r="BH64" i="148" s="1"/>
  <c r="G64" i="148"/>
  <c r="F64" i="148"/>
  <c r="L63" i="148"/>
  <c r="J63" i="148"/>
  <c r="H63" i="148"/>
  <c r="G63" i="148"/>
  <c r="F63" i="148"/>
  <c r="L62" i="148"/>
  <c r="J62" i="148"/>
  <c r="H62" i="148"/>
  <c r="AB62" i="148" s="1"/>
  <c r="G62" i="148"/>
  <c r="F62" i="148"/>
  <c r="L61" i="148"/>
  <c r="J61" i="148"/>
  <c r="H61" i="148"/>
  <c r="AJ61" i="148" s="1"/>
  <c r="G61" i="148"/>
  <c r="F61" i="148"/>
  <c r="S53" i="148"/>
  <c r="S52" i="148"/>
  <c r="K52" i="148"/>
  <c r="S43" i="148"/>
  <c r="L27" i="148"/>
  <c r="L26" i="148"/>
  <c r="K26" i="148"/>
  <c r="P25" i="148"/>
  <c r="L25" i="148"/>
  <c r="K25" i="148"/>
  <c r="S24" i="148"/>
  <c r="L24" i="148"/>
  <c r="L23" i="148"/>
  <c r="S18" i="148"/>
  <c r="K18" i="148"/>
  <c r="N10" i="148"/>
  <c r="M10" i="148"/>
  <c r="L10" i="148"/>
  <c r="K10" i="148"/>
  <c r="N9" i="148"/>
  <c r="M9" i="148"/>
  <c r="L9" i="148"/>
  <c r="K9" i="148"/>
  <c r="S17" i="148" s="1"/>
  <c r="N8" i="148"/>
  <c r="M8" i="148"/>
  <c r="L8" i="148"/>
  <c r="K8" i="148"/>
  <c r="S44" i="148" s="1"/>
  <c r="N7" i="148"/>
  <c r="M7" i="148"/>
  <c r="L7" i="148"/>
  <c r="K7" i="148"/>
  <c r="K24" i="148" s="1"/>
  <c r="K6" i="148"/>
  <c r="AM104" i="147"/>
  <c r="BR104" i="147" s="1"/>
  <c r="AL104" i="147"/>
  <c r="BQ104" i="147" s="1"/>
  <c r="AH104" i="147"/>
  <c r="BM104" i="147" s="1"/>
  <c r="AG104" i="147"/>
  <c r="BL104" i="147" s="1"/>
  <c r="L104" i="147"/>
  <c r="J104" i="147"/>
  <c r="H104" i="147"/>
  <c r="G104" i="147"/>
  <c r="F104" i="147"/>
  <c r="AM103" i="147"/>
  <c r="BR103" i="147" s="1"/>
  <c r="W103" i="147"/>
  <c r="BB103" i="147" s="1"/>
  <c r="V103" i="147"/>
  <c r="BA103" i="147" s="1"/>
  <c r="R103" i="147"/>
  <c r="AW103" i="147" s="1"/>
  <c r="L103" i="147"/>
  <c r="J103" i="147"/>
  <c r="H103" i="147"/>
  <c r="AH103" i="147" s="1"/>
  <c r="BM103" i="147" s="1"/>
  <c r="G103" i="147"/>
  <c r="F103" i="147"/>
  <c r="AP102" i="147"/>
  <c r="BU102" i="147" s="1"/>
  <c r="L102" i="147"/>
  <c r="J102" i="147"/>
  <c r="H102" i="147"/>
  <c r="G102" i="147"/>
  <c r="F102" i="147"/>
  <c r="L101" i="147"/>
  <c r="J101" i="147"/>
  <c r="H101" i="147"/>
  <c r="G101" i="147"/>
  <c r="F101" i="147"/>
  <c r="L100" i="147"/>
  <c r="J100" i="147"/>
  <c r="H100" i="147"/>
  <c r="G100" i="147"/>
  <c r="F100" i="147"/>
  <c r="L99" i="147"/>
  <c r="J99" i="147"/>
  <c r="H99" i="147"/>
  <c r="Y99" i="147" s="1"/>
  <c r="BD99" i="147" s="1"/>
  <c r="G99" i="147"/>
  <c r="F99" i="147"/>
  <c r="AP98" i="147"/>
  <c r="BU98" i="147" s="1"/>
  <c r="AO98" i="147"/>
  <c r="BT98" i="147" s="1"/>
  <c r="L98" i="147"/>
  <c r="J98" i="147"/>
  <c r="H98" i="147"/>
  <c r="G98" i="147"/>
  <c r="F98" i="147"/>
  <c r="L97" i="147"/>
  <c r="J97" i="147"/>
  <c r="H97" i="147"/>
  <c r="AI97" i="147" s="1"/>
  <c r="BN97" i="147" s="1"/>
  <c r="G97" i="147"/>
  <c r="F97" i="147"/>
  <c r="X96" i="147"/>
  <c r="BC96" i="147" s="1"/>
  <c r="L96" i="147"/>
  <c r="J96" i="147"/>
  <c r="H96" i="147"/>
  <c r="G96" i="147"/>
  <c r="F96" i="147"/>
  <c r="AH95" i="147"/>
  <c r="BM95" i="147" s="1"/>
  <c r="AG95" i="147"/>
  <c r="BL95" i="147" s="1"/>
  <c r="W95" i="147"/>
  <c r="BB95" i="147" s="1"/>
  <c r="Q95" i="147"/>
  <c r="AV95" i="147" s="1"/>
  <c r="P95" i="147"/>
  <c r="AU95" i="147" s="1"/>
  <c r="L95" i="147"/>
  <c r="J95" i="147"/>
  <c r="H95" i="147"/>
  <c r="G95" i="147"/>
  <c r="F95" i="147"/>
  <c r="AQ94" i="147"/>
  <c r="BV94" i="147" s="1"/>
  <c r="AH94" i="147"/>
  <c r="BM94" i="147" s="1"/>
  <c r="AF94" i="147"/>
  <c r="BK94" i="147" s="1"/>
  <c r="AE94" i="147"/>
  <c r="BJ94" i="147" s="1"/>
  <c r="AA94" i="147"/>
  <c r="BF94" i="147" s="1"/>
  <c r="Z94" i="147"/>
  <c r="BE94" i="147" s="1"/>
  <c r="P94" i="147"/>
  <c r="AU94" i="147" s="1"/>
  <c r="O94" i="147"/>
  <c r="L94" i="147"/>
  <c r="J94" i="147"/>
  <c r="I94" i="147"/>
  <c r="H94" i="147"/>
  <c r="AL94" i="147" s="1"/>
  <c r="BQ94" i="147" s="1"/>
  <c r="G94" i="147"/>
  <c r="F94" i="147"/>
  <c r="AO93" i="147"/>
  <c r="BT93" i="147" s="1"/>
  <c r="W93" i="147"/>
  <c r="BB93" i="147" s="1"/>
  <c r="V93" i="147"/>
  <c r="BA93" i="147" s="1"/>
  <c r="L93" i="147"/>
  <c r="J93" i="147"/>
  <c r="H93" i="147"/>
  <c r="AI93" i="147" s="1"/>
  <c r="BN93" i="147" s="1"/>
  <c r="G93" i="147"/>
  <c r="F93" i="147"/>
  <c r="AP92" i="147"/>
  <c r="BU92" i="147" s="1"/>
  <c r="AN92" i="147"/>
  <c r="BS92" i="147" s="1"/>
  <c r="AG92" i="147"/>
  <c r="BL92" i="147" s="1"/>
  <c r="AF92" i="147"/>
  <c r="BK92" i="147" s="1"/>
  <c r="X92" i="147"/>
  <c r="BC92" i="147" s="1"/>
  <c r="L92" i="147"/>
  <c r="J92" i="147"/>
  <c r="H92" i="147"/>
  <c r="G92" i="147"/>
  <c r="F92" i="147"/>
  <c r="L91" i="147"/>
  <c r="J91" i="147"/>
  <c r="H91" i="147"/>
  <c r="AO91" i="147" s="1"/>
  <c r="BT91" i="147" s="1"/>
  <c r="G91" i="147"/>
  <c r="F91" i="147"/>
  <c r="AP90" i="147"/>
  <c r="BU90" i="147" s="1"/>
  <c r="AO90" i="147"/>
  <c r="BT90" i="147" s="1"/>
  <c r="Z90" i="147"/>
  <c r="BE90" i="147" s="1"/>
  <c r="S90" i="147"/>
  <c r="AX90" i="147" s="1"/>
  <c r="Q90" i="147"/>
  <c r="AV90" i="147" s="1"/>
  <c r="L90" i="147"/>
  <c r="J90" i="147"/>
  <c r="H90" i="147"/>
  <c r="AL90" i="147" s="1"/>
  <c r="BQ90" i="147" s="1"/>
  <c r="G90" i="147"/>
  <c r="F90" i="147"/>
  <c r="AI89" i="147"/>
  <c r="BN89" i="147" s="1"/>
  <c r="L89" i="147"/>
  <c r="J89" i="147"/>
  <c r="H89" i="147"/>
  <c r="AE89" i="147" s="1"/>
  <c r="BJ89" i="147" s="1"/>
  <c r="G89" i="147"/>
  <c r="F89" i="147"/>
  <c r="L88" i="147"/>
  <c r="J88" i="147"/>
  <c r="H88" i="147"/>
  <c r="G88" i="147"/>
  <c r="F88" i="147"/>
  <c r="X87" i="147"/>
  <c r="BC87" i="147" s="1"/>
  <c r="L87" i="147"/>
  <c r="J87" i="147"/>
  <c r="H87" i="147"/>
  <c r="G87" i="147"/>
  <c r="F87" i="147"/>
  <c r="AE86" i="147"/>
  <c r="BJ86" i="147" s="1"/>
  <c r="S86" i="147"/>
  <c r="AX86" i="147" s="1"/>
  <c r="Q86" i="147"/>
  <c r="AV86" i="147" s="1"/>
  <c r="L86" i="147"/>
  <c r="J86" i="147"/>
  <c r="H86" i="147"/>
  <c r="AF86" i="147" s="1"/>
  <c r="BK86" i="147" s="1"/>
  <c r="G86" i="147"/>
  <c r="F86" i="147"/>
  <c r="AP85" i="147"/>
  <c r="BU85" i="147" s="1"/>
  <c r="AE85" i="147"/>
  <c r="BJ85" i="147" s="1"/>
  <c r="L85" i="147"/>
  <c r="J85" i="147"/>
  <c r="H85" i="147"/>
  <c r="Y85" i="147" s="1"/>
  <c r="BD85" i="147" s="1"/>
  <c r="G85" i="147"/>
  <c r="F85" i="147"/>
  <c r="AQ80" i="147"/>
  <c r="BV80" i="147" s="1"/>
  <c r="L80" i="147"/>
  <c r="J80" i="147"/>
  <c r="H80" i="147"/>
  <c r="G80" i="147"/>
  <c r="F80" i="147"/>
  <c r="L79" i="147"/>
  <c r="J79" i="147"/>
  <c r="H79" i="147"/>
  <c r="G79" i="147"/>
  <c r="F79" i="147"/>
  <c r="L78" i="147"/>
  <c r="J78" i="147"/>
  <c r="H78" i="147"/>
  <c r="G78" i="147"/>
  <c r="F78" i="147"/>
  <c r="L77" i="147"/>
  <c r="J77" i="147"/>
  <c r="H77" i="147"/>
  <c r="G77" i="147"/>
  <c r="F77" i="147"/>
  <c r="L76" i="147"/>
  <c r="J76" i="147"/>
  <c r="H76" i="147"/>
  <c r="G76" i="147"/>
  <c r="F76" i="147"/>
  <c r="L75" i="147"/>
  <c r="J75" i="147"/>
  <c r="H75" i="147"/>
  <c r="G75" i="147"/>
  <c r="F75" i="147"/>
  <c r="AP74" i="147"/>
  <c r="BU74" i="147" s="1"/>
  <c r="AO74" i="147"/>
  <c r="BT74" i="147" s="1"/>
  <c r="AM74" i="147"/>
  <c r="BR74" i="147" s="1"/>
  <c r="AF74" i="147"/>
  <c r="BK74" i="147" s="1"/>
  <c r="AE74" i="147"/>
  <c r="BJ74" i="147" s="1"/>
  <c r="AA74" i="147"/>
  <c r="BF74" i="147" s="1"/>
  <c r="Q74" i="147"/>
  <c r="AV74" i="147" s="1"/>
  <c r="P74" i="147"/>
  <c r="AU74" i="147" s="1"/>
  <c r="O74" i="147"/>
  <c r="L74" i="147"/>
  <c r="J74" i="147"/>
  <c r="I74" i="147"/>
  <c r="H74" i="147"/>
  <c r="AL74" i="147" s="1"/>
  <c r="BQ74" i="147" s="1"/>
  <c r="G74" i="147"/>
  <c r="F74" i="147"/>
  <c r="AO73" i="147"/>
  <c r="BT73" i="147" s="1"/>
  <c r="L73" i="147"/>
  <c r="J73" i="147"/>
  <c r="H73" i="147"/>
  <c r="G73" i="147"/>
  <c r="F73" i="147"/>
  <c r="L72" i="147"/>
  <c r="J72" i="147"/>
  <c r="H72" i="147"/>
  <c r="G72" i="147"/>
  <c r="F72" i="147"/>
  <c r="AN71" i="147"/>
  <c r="BS71" i="147" s="1"/>
  <c r="V71" i="147"/>
  <c r="BA71" i="147" s="1"/>
  <c r="L71" i="147"/>
  <c r="J71" i="147"/>
  <c r="I71" i="147"/>
  <c r="H71" i="147"/>
  <c r="AD71" i="147" s="1"/>
  <c r="BI71" i="147" s="1"/>
  <c r="G71" i="147"/>
  <c r="F71" i="147"/>
  <c r="L70" i="147"/>
  <c r="J70" i="147"/>
  <c r="H70" i="147"/>
  <c r="I70" i="147" s="1"/>
  <c r="G70" i="147"/>
  <c r="F70" i="147"/>
  <c r="L69" i="147"/>
  <c r="J69" i="147"/>
  <c r="H69" i="147"/>
  <c r="S69" i="147" s="1"/>
  <c r="AX69" i="147" s="1"/>
  <c r="G69" i="147"/>
  <c r="F69" i="147"/>
  <c r="L68" i="147"/>
  <c r="J68" i="147"/>
  <c r="H68" i="147"/>
  <c r="S68" i="147" s="1"/>
  <c r="AX68" i="147" s="1"/>
  <c r="G68" i="147"/>
  <c r="F68" i="147"/>
  <c r="L67" i="147"/>
  <c r="J67" i="147"/>
  <c r="H67" i="147"/>
  <c r="AA67" i="147" s="1"/>
  <c r="BF67" i="147" s="1"/>
  <c r="G67" i="147"/>
  <c r="F67" i="147"/>
  <c r="L66" i="147"/>
  <c r="J66" i="147"/>
  <c r="H66" i="147"/>
  <c r="AH66" i="147" s="1"/>
  <c r="BM66" i="147" s="1"/>
  <c r="G66" i="147"/>
  <c r="F66" i="147"/>
  <c r="L65" i="147"/>
  <c r="J65" i="147"/>
  <c r="H65" i="147"/>
  <c r="Y65" i="147" s="1"/>
  <c r="G65" i="147"/>
  <c r="F65" i="147"/>
  <c r="AH64" i="147"/>
  <c r="BM64" i="147" s="1"/>
  <c r="L64" i="147"/>
  <c r="J64" i="147"/>
  <c r="H64" i="147"/>
  <c r="P64" i="147" s="1"/>
  <c r="G64" i="147"/>
  <c r="F64" i="147"/>
  <c r="L63" i="147"/>
  <c r="J63" i="147"/>
  <c r="H63" i="147"/>
  <c r="G63" i="147"/>
  <c r="F63" i="147"/>
  <c r="L62" i="147"/>
  <c r="J62" i="147"/>
  <c r="H62" i="147"/>
  <c r="AR62" i="147" s="1"/>
  <c r="BW62" i="147" s="1"/>
  <c r="G62" i="147"/>
  <c r="F62" i="147"/>
  <c r="L61" i="147"/>
  <c r="J61" i="147"/>
  <c r="H61" i="147"/>
  <c r="G61" i="147"/>
  <c r="F61" i="147"/>
  <c r="K54" i="147"/>
  <c r="S46" i="147"/>
  <c r="S44" i="147"/>
  <c r="S27" i="147"/>
  <c r="L27" i="147"/>
  <c r="K27" i="147"/>
  <c r="P26" i="147"/>
  <c r="L26" i="147"/>
  <c r="K26" i="147"/>
  <c r="L25" i="147"/>
  <c r="K25" i="147"/>
  <c r="L24" i="147"/>
  <c r="L23" i="147"/>
  <c r="S19" i="147"/>
  <c r="S18" i="147"/>
  <c r="K18" i="147"/>
  <c r="N10" i="147"/>
  <c r="M10" i="147"/>
  <c r="L10" i="147"/>
  <c r="K10" i="147"/>
  <c r="P27" i="147" s="1"/>
  <c r="N9" i="147"/>
  <c r="O9" i="147" s="1"/>
  <c r="M9" i="147"/>
  <c r="L9" i="147"/>
  <c r="K9" i="147"/>
  <c r="S17" i="147" s="1"/>
  <c r="N8" i="147"/>
  <c r="M8" i="147"/>
  <c r="L8" i="147"/>
  <c r="K8" i="147"/>
  <c r="N7" i="147"/>
  <c r="M7" i="147"/>
  <c r="L7" i="147"/>
  <c r="K7" i="147"/>
  <c r="S51" i="147" s="1"/>
  <c r="K6" i="147"/>
  <c r="X104" i="146"/>
  <c r="BC104" i="146" s="1"/>
  <c r="W104" i="146"/>
  <c r="BB104" i="146" s="1"/>
  <c r="V104" i="146"/>
  <c r="BA104" i="146" s="1"/>
  <c r="L104" i="146"/>
  <c r="J104" i="146"/>
  <c r="H104" i="146"/>
  <c r="AM104" i="146" s="1"/>
  <c r="BR104" i="146" s="1"/>
  <c r="G104" i="146"/>
  <c r="F104" i="146"/>
  <c r="AE103" i="146"/>
  <c r="BJ103" i="146" s="1"/>
  <c r="W103" i="146"/>
  <c r="BB103" i="146" s="1"/>
  <c r="L103" i="146"/>
  <c r="J103" i="146"/>
  <c r="H103" i="146"/>
  <c r="V103" i="146" s="1"/>
  <c r="BA103" i="146" s="1"/>
  <c r="G103" i="146"/>
  <c r="F103" i="146"/>
  <c r="L102" i="146"/>
  <c r="J102" i="146"/>
  <c r="H102" i="146"/>
  <c r="G102" i="146"/>
  <c r="F102" i="146"/>
  <c r="AE101" i="146"/>
  <c r="BJ101" i="146" s="1"/>
  <c r="AD101" i="146"/>
  <c r="BI101" i="146" s="1"/>
  <c r="Q101" i="146"/>
  <c r="AV101" i="146" s="1"/>
  <c r="P101" i="146"/>
  <c r="AU101" i="146" s="1"/>
  <c r="O101" i="146"/>
  <c r="L101" i="146"/>
  <c r="J101" i="146"/>
  <c r="H101" i="146"/>
  <c r="G101" i="146"/>
  <c r="F101" i="146"/>
  <c r="AK100" i="146"/>
  <c r="BP100" i="146" s="1"/>
  <c r="Y100" i="146"/>
  <c r="BD100" i="146" s="1"/>
  <c r="X100" i="146"/>
  <c r="BC100" i="146" s="1"/>
  <c r="L100" i="146"/>
  <c r="J100" i="146"/>
  <c r="H100" i="146"/>
  <c r="W100" i="146" s="1"/>
  <c r="BB100" i="146" s="1"/>
  <c r="G100" i="146"/>
  <c r="F100" i="146"/>
  <c r="L99" i="146"/>
  <c r="J99" i="146"/>
  <c r="H99" i="146"/>
  <c r="G99" i="146"/>
  <c r="F99" i="146"/>
  <c r="AN98" i="146"/>
  <c r="BS98" i="146" s="1"/>
  <c r="AF98" i="146"/>
  <c r="BK98" i="146" s="1"/>
  <c r="AE98" i="146"/>
  <c r="BJ98" i="146" s="1"/>
  <c r="U98" i="146"/>
  <c r="AZ98" i="146" s="1"/>
  <c r="O98" i="146"/>
  <c r="L98" i="146"/>
  <c r="J98" i="146"/>
  <c r="H98" i="146"/>
  <c r="G98" i="146"/>
  <c r="F98" i="146"/>
  <c r="L97" i="146"/>
  <c r="J97" i="146"/>
  <c r="H97" i="146"/>
  <c r="G97" i="146"/>
  <c r="F97" i="146"/>
  <c r="L96" i="146"/>
  <c r="J96" i="146"/>
  <c r="H96" i="146"/>
  <c r="G96" i="146"/>
  <c r="F96" i="146"/>
  <c r="L95" i="146"/>
  <c r="J95" i="146"/>
  <c r="H95" i="146"/>
  <c r="AS95" i="146" s="1"/>
  <c r="BX95" i="146" s="1"/>
  <c r="G95" i="146"/>
  <c r="F95" i="146"/>
  <c r="AC94" i="146"/>
  <c r="BH94" i="146" s="1"/>
  <c r="U94" i="146"/>
  <c r="AZ94" i="146" s="1"/>
  <c r="L94" i="146"/>
  <c r="J94" i="146"/>
  <c r="H94" i="146"/>
  <c r="AK94" i="146" s="1"/>
  <c r="BP94" i="146" s="1"/>
  <c r="G94" i="146"/>
  <c r="F94" i="146"/>
  <c r="L93" i="146"/>
  <c r="J93" i="146"/>
  <c r="H93" i="146"/>
  <c r="AF93" i="146" s="1"/>
  <c r="BK93" i="146" s="1"/>
  <c r="G93" i="146"/>
  <c r="F93" i="146"/>
  <c r="L92" i="146"/>
  <c r="J92" i="146"/>
  <c r="H92" i="146"/>
  <c r="AM92" i="146" s="1"/>
  <c r="BR92" i="146" s="1"/>
  <c r="G92" i="146"/>
  <c r="F92" i="146"/>
  <c r="AG91" i="146"/>
  <c r="BL91" i="146" s="1"/>
  <c r="L91" i="146"/>
  <c r="J91" i="146"/>
  <c r="H91" i="146"/>
  <c r="AE91" i="146" s="1"/>
  <c r="BJ91" i="146" s="1"/>
  <c r="G91" i="146"/>
  <c r="F91" i="146"/>
  <c r="L90" i="146"/>
  <c r="J90" i="146"/>
  <c r="H90" i="146"/>
  <c r="G90" i="146"/>
  <c r="F90" i="146"/>
  <c r="AM89" i="146"/>
  <c r="BR89" i="146" s="1"/>
  <c r="AL89" i="146"/>
  <c r="BQ89" i="146" s="1"/>
  <c r="AE89" i="146"/>
  <c r="BJ89" i="146" s="1"/>
  <c r="AD89" i="146"/>
  <c r="BI89" i="146" s="1"/>
  <c r="Q89" i="146"/>
  <c r="AV89" i="146" s="1"/>
  <c r="L89" i="146"/>
  <c r="J89" i="146"/>
  <c r="H89" i="146"/>
  <c r="G89" i="146"/>
  <c r="F89" i="146"/>
  <c r="L88" i="146"/>
  <c r="J88" i="146"/>
  <c r="H88" i="146"/>
  <c r="G88" i="146"/>
  <c r="F88" i="146"/>
  <c r="L87" i="146"/>
  <c r="J87" i="146"/>
  <c r="H87" i="146"/>
  <c r="AS87" i="146" s="1"/>
  <c r="BX87" i="146" s="1"/>
  <c r="G87" i="146"/>
  <c r="F87" i="146"/>
  <c r="AC86" i="146"/>
  <c r="BH86" i="146" s="1"/>
  <c r="L86" i="146"/>
  <c r="J86" i="146"/>
  <c r="H86" i="146"/>
  <c r="AK86" i="146" s="1"/>
  <c r="BP86" i="146" s="1"/>
  <c r="G86" i="146"/>
  <c r="F86" i="146"/>
  <c r="AL85" i="146"/>
  <c r="BQ85" i="146" s="1"/>
  <c r="AE85" i="146"/>
  <c r="BJ85" i="146" s="1"/>
  <c r="L85" i="146"/>
  <c r="J85" i="146"/>
  <c r="H85" i="146"/>
  <c r="AD85" i="146" s="1"/>
  <c r="BI85" i="146" s="1"/>
  <c r="G85" i="146"/>
  <c r="F85" i="146"/>
  <c r="AM80" i="146"/>
  <c r="BR80" i="146" s="1"/>
  <c r="L80" i="146"/>
  <c r="J80" i="146"/>
  <c r="H80" i="146"/>
  <c r="G80" i="146"/>
  <c r="F80" i="146"/>
  <c r="L79" i="146"/>
  <c r="J79" i="146"/>
  <c r="H79" i="146"/>
  <c r="G79" i="146"/>
  <c r="F79" i="146"/>
  <c r="AF78" i="146"/>
  <c r="BK78" i="146" s="1"/>
  <c r="U78" i="146"/>
  <c r="AZ78" i="146" s="1"/>
  <c r="Q78" i="146"/>
  <c r="AV78" i="146" s="1"/>
  <c r="P78" i="146"/>
  <c r="AU78" i="146" s="1"/>
  <c r="O78" i="146"/>
  <c r="L78" i="146"/>
  <c r="J78" i="146"/>
  <c r="H78" i="146"/>
  <c r="AK78" i="146" s="1"/>
  <c r="BP78" i="146" s="1"/>
  <c r="G78" i="146"/>
  <c r="F78" i="146"/>
  <c r="AS77" i="146"/>
  <c r="BX77" i="146" s="1"/>
  <c r="AO77" i="146"/>
  <c r="BT77" i="146" s="1"/>
  <c r="AN77" i="146"/>
  <c r="BS77" i="146" s="1"/>
  <c r="Q77" i="146"/>
  <c r="AV77" i="146" s="1"/>
  <c r="L77" i="146"/>
  <c r="J77" i="146"/>
  <c r="H77" i="146"/>
  <c r="G77" i="146"/>
  <c r="F77" i="146"/>
  <c r="AL76" i="146"/>
  <c r="BQ76" i="146" s="1"/>
  <c r="L76" i="146"/>
  <c r="J76" i="146"/>
  <c r="H76" i="146"/>
  <c r="G76" i="146"/>
  <c r="F76" i="146"/>
  <c r="L75" i="146"/>
  <c r="J75" i="146"/>
  <c r="H75" i="146"/>
  <c r="AS75" i="146" s="1"/>
  <c r="BX75" i="146" s="1"/>
  <c r="G75" i="146"/>
  <c r="F75" i="146"/>
  <c r="AC74" i="146"/>
  <c r="BH74" i="146" s="1"/>
  <c r="L74" i="146"/>
  <c r="J74" i="146"/>
  <c r="H74" i="146"/>
  <c r="AK74" i="146" s="1"/>
  <c r="BP74" i="146" s="1"/>
  <c r="G74" i="146"/>
  <c r="F74" i="146"/>
  <c r="AN73" i="146"/>
  <c r="BS73" i="146" s="1"/>
  <c r="O73" i="146"/>
  <c r="L73" i="146"/>
  <c r="J73" i="146"/>
  <c r="H73" i="146"/>
  <c r="G73" i="146"/>
  <c r="F73" i="146"/>
  <c r="L72" i="146"/>
  <c r="J72" i="146"/>
  <c r="H72" i="146"/>
  <c r="G72" i="146"/>
  <c r="F72" i="146"/>
  <c r="L71" i="146"/>
  <c r="J71" i="146"/>
  <c r="H71" i="146"/>
  <c r="G71" i="146"/>
  <c r="F71" i="146"/>
  <c r="AO70" i="146"/>
  <c r="BT70" i="146" s="1"/>
  <c r="AC70" i="146"/>
  <c r="BH70" i="146" s="1"/>
  <c r="U70" i="146"/>
  <c r="AZ70" i="146" s="1"/>
  <c r="Q70" i="146"/>
  <c r="AV70" i="146" s="1"/>
  <c r="P70" i="146"/>
  <c r="AU70" i="146" s="1"/>
  <c r="L70" i="146"/>
  <c r="J70" i="146"/>
  <c r="H70" i="146"/>
  <c r="AK70" i="146" s="1"/>
  <c r="BP70" i="146" s="1"/>
  <c r="G70" i="146"/>
  <c r="F70" i="146"/>
  <c r="L69" i="146"/>
  <c r="J69" i="146"/>
  <c r="H69" i="146"/>
  <c r="G69" i="146"/>
  <c r="F69" i="146"/>
  <c r="L68" i="146"/>
  <c r="J68" i="146"/>
  <c r="H68" i="146"/>
  <c r="AK68" i="146" s="1"/>
  <c r="BP68" i="146" s="1"/>
  <c r="G68" i="146"/>
  <c r="F68" i="146"/>
  <c r="L67" i="146"/>
  <c r="J67" i="146"/>
  <c r="H67" i="146"/>
  <c r="AF67" i="146" s="1"/>
  <c r="BK67" i="146" s="1"/>
  <c r="G67" i="146"/>
  <c r="F67" i="146"/>
  <c r="L66" i="146"/>
  <c r="J66" i="146"/>
  <c r="H66" i="146"/>
  <c r="AL66" i="146" s="1"/>
  <c r="G66" i="146"/>
  <c r="F66" i="146"/>
  <c r="L65" i="146"/>
  <c r="J65" i="146"/>
  <c r="H65" i="146"/>
  <c r="AF65" i="146" s="1"/>
  <c r="G65" i="146"/>
  <c r="F65" i="146"/>
  <c r="AK64" i="146"/>
  <c r="BP64" i="146" s="1"/>
  <c r="L64" i="146"/>
  <c r="J64" i="146"/>
  <c r="H64" i="146"/>
  <c r="W64" i="146" s="1"/>
  <c r="BB64" i="146" s="1"/>
  <c r="G64" i="146"/>
  <c r="F64" i="146"/>
  <c r="L63" i="146"/>
  <c r="J63" i="146"/>
  <c r="H63" i="146"/>
  <c r="AG63" i="146" s="1"/>
  <c r="BL63" i="146" s="1"/>
  <c r="G63" i="146"/>
  <c r="F63" i="146"/>
  <c r="L62" i="146"/>
  <c r="J62" i="146"/>
  <c r="H62" i="146"/>
  <c r="AK62" i="146" s="1"/>
  <c r="G62" i="146"/>
  <c r="F62" i="146"/>
  <c r="L61" i="146"/>
  <c r="J61" i="146"/>
  <c r="H61" i="146"/>
  <c r="AF61" i="146" s="1"/>
  <c r="BK61" i="146" s="1"/>
  <c r="G61" i="146"/>
  <c r="F61" i="146"/>
  <c r="K54" i="146"/>
  <c r="S51" i="146"/>
  <c r="S46" i="146"/>
  <c r="L27" i="146"/>
  <c r="L26" i="146"/>
  <c r="S25" i="146"/>
  <c r="L25" i="146"/>
  <c r="L24" i="146"/>
  <c r="L23" i="146"/>
  <c r="K19" i="146"/>
  <c r="N10" i="146"/>
  <c r="M10" i="146"/>
  <c r="L10" i="146"/>
  <c r="K10" i="146"/>
  <c r="N9" i="146"/>
  <c r="M9" i="146"/>
  <c r="L9" i="146"/>
  <c r="K9" i="146"/>
  <c r="N8" i="146"/>
  <c r="M8" i="146"/>
  <c r="L8" i="146"/>
  <c r="K8" i="146"/>
  <c r="S44" i="146" s="1"/>
  <c r="N7" i="146"/>
  <c r="M7" i="146"/>
  <c r="L7" i="146"/>
  <c r="O7" i="146" s="1"/>
  <c r="K7" i="146"/>
  <c r="K6" i="146"/>
  <c r="AI104" i="145"/>
  <c r="BN104" i="145" s="1"/>
  <c r="AB104" i="145"/>
  <c r="BG104" i="145" s="1"/>
  <c r="AA104" i="145"/>
  <c r="BF104" i="145" s="1"/>
  <c r="S104" i="145"/>
  <c r="AX104" i="145" s="1"/>
  <c r="L104" i="145"/>
  <c r="J104" i="145"/>
  <c r="H104" i="145"/>
  <c r="G104" i="145"/>
  <c r="F104" i="145"/>
  <c r="AR103" i="145"/>
  <c r="BW103" i="145" s="1"/>
  <c r="AQ103" i="145"/>
  <c r="BV103" i="145" s="1"/>
  <c r="AK103" i="145"/>
  <c r="BP103" i="145" s="1"/>
  <c r="AJ103" i="145"/>
  <c r="BO103" i="145" s="1"/>
  <c r="AI103" i="145"/>
  <c r="BN103" i="145" s="1"/>
  <c r="AD103" i="145"/>
  <c r="BI103" i="145" s="1"/>
  <c r="AB103" i="145"/>
  <c r="BG103" i="145" s="1"/>
  <c r="V103" i="145"/>
  <c r="BA103" i="145" s="1"/>
  <c r="U103" i="145"/>
  <c r="AZ103" i="145" s="1"/>
  <c r="S103" i="145"/>
  <c r="AX103" i="145" s="1"/>
  <c r="R103" i="145"/>
  <c r="AW103" i="145" s="1"/>
  <c r="L103" i="145"/>
  <c r="J103" i="145"/>
  <c r="H103" i="145"/>
  <c r="AC103" i="145" s="1"/>
  <c r="BH103" i="145" s="1"/>
  <c r="G103" i="145"/>
  <c r="F103" i="145"/>
  <c r="AP102" i="145"/>
  <c r="BU102" i="145" s="1"/>
  <c r="AL102" i="145"/>
  <c r="BQ102" i="145" s="1"/>
  <c r="AK102" i="145"/>
  <c r="BP102" i="145" s="1"/>
  <c r="U102" i="145"/>
  <c r="AZ102" i="145" s="1"/>
  <c r="T102" i="145"/>
  <c r="AY102" i="145" s="1"/>
  <c r="L102" i="145"/>
  <c r="J102" i="145"/>
  <c r="H102" i="145"/>
  <c r="G102" i="145"/>
  <c r="F102" i="145"/>
  <c r="AR101" i="145"/>
  <c r="BW101" i="145" s="1"/>
  <c r="AQ101" i="145"/>
  <c r="BV101" i="145" s="1"/>
  <c r="AP101" i="145"/>
  <c r="BU101" i="145" s="1"/>
  <c r="Z101" i="145"/>
  <c r="BE101" i="145" s="1"/>
  <c r="V101" i="145"/>
  <c r="BA101" i="145" s="1"/>
  <c r="S101" i="145"/>
  <c r="AX101" i="145" s="1"/>
  <c r="R101" i="145"/>
  <c r="AW101" i="145" s="1"/>
  <c r="L101" i="145"/>
  <c r="J101" i="145"/>
  <c r="H101" i="145"/>
  <c r="G101" i="145"/>
  <c r="F101" i="145"/>
  <c r="AD100" i="145"/>
  <c r="BI100" i="145" s="1"/>
  <c r="L100" i="145"/>
  <c r="J100" i="145"/>
  <c r="H100" i="145"/>
  <c r="G100" i="145"/>
  <c r="F100" i="145"/>
  <c r="AB99" i="145"/>
  <c r="BG99" i="145" s="1"/>
  <c r="AA99" i="145"/>
  <c r="BF99" i="145" s="1"/>
  <c r="T99" i="145"/>
  <c r="AY99" i="145" s="1"/>
  <c r="L99" i="145"/>
  <c r="J99" i="145"/>
  <c r="H99" i="145"/>
  <c r="G99" i="145"/>
  <c r="F99" i="145"/>
  <c r="AS98" i="145"/>
  <c r="BX98" i="145" s="1"/>
  <c r="AR98" i="145"/>
  <c r="BW98" i="145" s="1"/>
  <c r="AQ98" i="145"/>
  <c r="BV98" i="145" s="1"/>
  <c r="AP98" i="145"/>
  <c r="BU98" i="145" s="1"/>
  <c r="AL98" i="145"/>
  <c r="BQ98" i="145" s="1"/>
  <c r="AH98" i="145"/>
  <c r="BM98" i="145" s="1"/>
  <c r="AD98" i="145"/>
  <c r="BI98" i="145" s="1"/>
  <c r="AC98" i="145"/>
  <c r="BH98" i="145" s="1"/>
  <c r="AB98" i="145"/>
  <c r="BG98" i="145" s="1"/>
  <c r="AA98" i="145"/>
  <c r="BF98" i="145" s="1"/>
  <c r="Z98" i="145"/>
  <c r="BE98" i="145" s="1"/>
  <c r="S98" i="145"/>
  <c r="AX98" i="145" s="1"/>
  <c r="R98" i="145"/>
  <c r="AW98" i="145" s="1"/>
  <c r="L98" i="145"/>
  <c r="J98" i="145"/>
  <c r="I98" i="145"/>
  <c r="K98" i="145" s="1"/>
  <c r="M98" i="145" s="1"/>
  <c r="H98" i="145"/>
  <c r="AO98" i="145" s="1"/>
  <c r="BT98" i="145" s="1"/>
  <c r="G98" i="145"/>
  <c r="F98" i="145"/>
  <c r="AD97" i="145"/>
  <c r="BI97" i="145" s="1"/>
  <c r="AC97" i="145"/>
  <c r="BH97" i="145" s="1"/>
  <c r="AB97" i="145"/>
  <c r="BG97" i="145" s="1"/>
  <c r="AA97" i="145"/>
  <c r="BF97" i="145" s="1"/>
  <c r="L97" i="145"/>
  <c r="J97" i="145"/>
  <c r="H97" i="145"/>
  <c r="AS97" i="145" s="1"/>
  <c r="G97" i="145"/>
  <c r="F97" i="145"/>
  <c r="L96" i="145"/>
  <c r="J96" i="145"/>
  <c r="H96" i="145"/>
  <c r="G96" i="145"/>
  <c r="F96" i="145"/>
  <c r="AR95" i="145"/>
  <c r="BW95" i="145" s="1"/>
  <c r="AK95" i="145"/>
  <c r="BP95" i="145" s="1"/>
  <c r="AJ95" i="145"/>
  <c r="BO95" i="145" s="1"/>
  <c r="AI95" i="145"/>
  <c r="BN95" i="145" s="1"/>
  <c r="AD95" i="145"/>
  <c r="BI95" i="145" s="1"/>
  <c r="AC95" i="145"/>
  <c r="BH95" i="145" s="1"/>
  <c r="AB95" i="145"/>
  <c r="BG95" i="145" s="1"/>
  <c r="U95" i="145"/>
  <c r="AZ95" i="145" s="1"/>
  <c r="S95" i="145"/>
  <c r="AX95" i="145" s="1"/>
  <c r="R95" i="145"/>
  <c r="AW95" i="145" s="1"/>
  <c r="L95" i="145"/>
  <c r="J95" i="145"/>
  <c r="I95" i="145"/>
  <c r="H95" i="145"/>
  <c r="AQ95" i="145" s="1"/>
  <c r="BV95" i="145" s="1"/>
  <c r="G95" i="145"/>
  <c r="F95" i="145"/>
  <c r="L94" i="145"/>
  <c r="J94" i="145"/>
  <c r="H94" i="145"/>
  <c r="G94" i="145"/>
  <c r="F94" i="145"/>
  <c r="L93" i="145"/>
  <c r="J93" i="145"/>
  <c r="H93" i="145"/>
  <c r="G93" i="145"/>
  <c r="F93" i="145"/>
  <c r="AJ92" i="145"/>
  <c r="BO92" i="145" s="1"/>
  <c r="AI92" i="145"/>
  <c r="BN92" i="145" s="1"/>
  <c r="AH92" i="145"/>
  <c r="BM92" i="145" s="1"/>
  <c r="AD92" i="145"/>
  <c r="BI92" i="145" s="1"/>
  <c r="T92" i="145"/>
  <c r="AY92" i="145" s="1"/>
  <c r="L92" i="145"/>
  <c r="J92" i="145"/>
  <c r="H92" i="145"/>
  <c r="G92" i="145"/>
  <c r="F92" i="145"/>
  <c r="AK91" i="145"/>
  <c r="BP91" i="145" s="1"/>
  <c r="AH91" i="145"/>
  <c r="BM91" i="145" s="1"/>
  <c r="AD91" i="145"/>
  <c r="BI91" i="145" s="1"/>
  <c r="L91" i="145"/>
  <c r="J91" i="145"/>
  <c r="I91" i="145"/>
  <c r="H91" i="145"/>
  <c r="G91" i="145"/>
  <c r="F91" i="145"/>
  <c r="L90" i="145"/>
  <c r="J90" i="145"/>
  <c r="H90" i="145"/>
  <c r="G90" i="145"/>
  <c r="F90" i="145"/>
  <c r="AC89" i="145"/>
  <c r="BH89" i="145" s="1"/>
  <c r="AB89" i="145"/>
  <c r="BG89" i="145" s="1"/>
  <c r="AA89" i="145"/>
  <c r="BF89" i="145" s="1"/>
  <c r="Z89" i="145"/>
  <c r="BE89" i="145" s="1"/>
  <c r="L89" i="145"/>
  <c r="J89" i="145"/>
  <c r="H89" i="145"/>
  <c r="G89" i="145"/>
  <c r="F89" i="145"/>
  <c r="AR88" i="145"/>
  <c r="BW88" i="145" s="1"/>
  <c r="AC88" i="145"/>
  <c r="BH88" i="145" s="1"/>
  <c r="AB88" i="145"/>
  <c r="BG88" i="145" s="1"/>
  <c r="L88" i="145"/>
  <c r="J88" i="145"/>
  <c r="H88" i="145"/>
  <c r="G88" i="145"/>
  <c r="F88" i="145"/>
  <c r="AQ87" i="145"/>
  <c r="BV87" i="145" s="1"/>
  <c r="AP87" i="145"/>
  <c r="BU87" i="145" s="1"/>
  <c r="AJ87" i="145"/>
  <c r="BO87" i="145" s="1"/>
  <c r="Z87" i="145"/>
  <c r="BE87" i="145" s="1"/>
  <c r="V87" i="145"/>
  <c r="BA87" i="145" s="1"/>
  <c r="T87" i="145"/>
  <c r="AY87" i="145" s="1"/>
  <c r="L87" i="145"/>
  <c r="J87" i="145"/>
  <c r="I87" i="145"/>
  <c r="K87" i="145" s="1"/>
  <c r="M87" i="145" s="1"/>
  <c r="H87" i="145"/>
  <c r="AA87" i="145" s="1"/>
  <c r="BF87" i="145" s="1"/>
  <c r="G87" i="145"/>
  <c r="F87" i="145"/>
  <c r="AH86" i="145"/>
  <c r="BM86" i="145" s="1"/>
  <c r="AB86" i="145"/>
  <c r="BG86" i="145" s="1"/>
  <c r="AA86" i="145"/>
  <c r="BF86" i="145" s="1"/>
  <c r="S86" i="145"/>
  <c r="AX86" i="145" s="1"/>
  <c r="L86" i="145"/>
  <c r="J86" i="145"/>
  <c r="H86" i="145"/>
  <c r="I86" i="145" s="1"/>
  <c r="K86" i="145" s="1"/>
  <c r="G86" i="145"/>
  <c r="F86" i="145"/>
  <c r="AC85" i="145"/>
  <c r="BH85" i="145" s="1"/>
  <c r="L85" i="145"/>
  <c r="J85" i="145"/>
  <c r="H85" i="145"/>
  <c r="AS85" i="145" s="1"/>
  <c r="BX85" i="145" s="1"/>
  <c r="G85" i="145"/>
  <c r="F85" i="145"/>
  <c r="Z80" i="145"/>
  <c r="BE80" i="145" s="1"/>
  <c r="L80" i="145"/>
  <c r="J80" i="145"/>
  <c r="H80" i="145"/>
  <c r="G80" i="145"/>
  <c r="F80" i="145"/>
  <c r="AS79" i="145"/>
  <c r="BX79" i="145" s="1"/>
  <c r="AI79" i="145"/>
  <c r="BN79" i="145" s="1"/>
  <c r="AH79" i="145"/>
  <c r="BM79" i="145" s="1"/>
  <c r="L79" i="145"/>
  <c r="J79" i="145"/>
  <c r="H79" i="145"/>
  <c r="G79" i="145"/>
  <c r="F79" i="145"/>
  <c r="AL78" i="145"/>
  <c r="BQ78" i="145" s="1"/>
  <c r="AK78" i="145"/>
  <c r="BP78" i="145" s="1"/>
  <c r="AJ78" i="145"/>
  <c r="BO78" i="145" s="1"/>
  <c r="AI78" i="145"/>
  <c r="BN78" i="145" s="1"/>
  <c r="AH78" i="145"/>
  <c r="BM78" i="145" s="1"/>
  <c r="AD78" i="145"/>
  <c r="BI78" i="145" s="1"/>
  <c r="T78" i="145"/>
  <c r="AY78" i="145" s="1"/>
  <c r="S78" i="145"/>
  <c r="AX78" i="145" s="1"/>
  <c r="R78" i="145"/>
  <c r="AW78" i="145" s="1"/>
  <c r="L78" i="145"/>
  <c r="J78" i="145"/>
  <c r="I78" i="145"/>
  <c r="K78" i="145" s="1"/>
  <c r="M78" i="145" s="1"/>
  <c r="H78" i="145"/>
  <c r="Z78" i="145" s="1"/>
  <c r="BE78" i="145" s="1"/>
  <c r="G78" i="145"/>
  <c r="F78" i="145"/>
  <c r="AD77" i="145"/>
  <c r="BI77" i="145" s="1"/>
  <c r="AC77" i="145"/>
  <c r="BH77" i="145" s="1"/>
  <c r="AB77" i="145"/>
  <c r="BG77" i="145" s="1"/>
  <c r="Z77" i="145"/>
  <c r="BE77" i="145" s="1"/>
  <c r="L77" i="145"/>
  <c r="J77" i="145"/>
  <c r="H77" i="145"/>
  <c r="AS77" i="145" s="1"/>
  <c r="BX77" i="145" s="1"/>
  <c r="G77" i="145"/>
  <c r="F77" i="145"/>
  <c r="L76" i="145"/>
  <c r="J76" i="145"/>
  <c r="H76" i="145"/>
  <c r="G76" i="145"/>
  <c r="F76" i="145"/>
  <c r="L75" i="145"/>
  <c r="J75" i="145"/>
  <c r="H75" i="145"/>
  <c r="G75" i="145"/>
  <c r="F75" i="145"/>
  <c r="AQ74" i="145"/>
  <c r="BV74" i="145" s="1"/>
  <c r="AP74" i="145"/>
  <c r="BU74" i="145" s="1"/>
  <c r="AL74" i="145"/>
  <c r="BQ74" i="145" s="1"/>
  <c r="AI74" i="145"/>
  <c r="BN74" i="145" s="1"/>
  <c r="AH74" i="145"/>
  <c r="BM74" i="145" s="1"/>
  <c r="AD74" i="145"/>
  <c r="BI74" i="145" s="1"/>
  <c r="AA74" i="145"/>
  <c r="BF74" i="145" s="1"/>
  <c r="U74" i="145"/>
  <c r="AZ74" i="145" s="1"/>
  <c r="T74" i="145"/>
  <c r="AY74" i="145" s="1"/>
  <c r="S74" i="145"/>
  <c r="AX74" i="145" s="1"/>
  <c r="R74" i="145"/>
  <c r="AW74" i="145" s="1"/>
  <c r="L74" i="145"/>
  <c r="J74" i="145"/>
  <c r="H74" i="145"/>
  <c r="AO74" i="145" s="1"/>
  <c r="BT74" i="145" s="1"/>
  <c r="G74" i="145"/>
  <c r="F74" i="145"/>
  <c r="L73" i="145"/>
  <c r="J73" i="145"/>
  <c r="H73" i="145"/>
  <c r="G73" i="145"/>
  <c r="F73" i="145"/>
  <c r="AC72" i="145"/>
  <c r="BH72" i="145" s="1"/>
  <c r="AB72" i="145"/>
  <c r="BG72" i="145" s="1"/>
  <c r="AA72" i="145"/>
  <c r="BF72" i="145" s="1"/>
  <c r="V72" i="145"/>
  <c r="BA72" i="145" s="1"/>
  <c r="L72" i="145"/>
  <c r="J72" i="145"/>
  <c r="H72" i="145"/>
  <c r="G72" i="145"/>
  <c r="F72" i="145"/>
  <c r="AP71" i="145"/>
  <c r="BU71" i="145" s="1"/>
  <c r="L71" i="145"/>
  <c r="J71" i="145"/>
  <c r="H71" i="145"/>
  <c r="G71" i="145"/>
  <c r="F71" i="145"/>
  <c r="AP70" i="145"/>
  <c r="BU70" i="145" s="1"/>
  <c r="AI70" i="145"/>
  <c r="BN70" i="145" s="1"/>
  <c r="U70" i="145"/>
  <c r="AZ70" i="145" s="1"/>
  <c r="L70" i="145"/>
  <c r="J70" i="145"/>
  <c r="H70" i="145"/>
  <c r="G70" i="145"/>
  <c r="F70" i="145"/>
  <c r="AP69" i="145"/>
  <c r="BU69" i="145" s="1"/>
  <c r="AL69" i="145"/>
  <c r="BQ69" i="145" s="1"/>
  <c r="AK69" i="145"/>
  <c r="BP69" i="145" s="1"/>
  <c r="AC69" i="145"/>
  <c r="BH69" i="145" s="1"/>
  <c r="L69" i="145"/>
  <c r="J69" i="145"/>
  <c r="H69" i="145"/>
  <c r="I69" i="145" s="1"/>
  <c r="G69" i="145"/>
  <c r="F69" i="145"/>
  <c r="AP68" i="145"/>
  <c r="BU68" i="145" s="1"/>
  <c r="AK68" i="145"/>
  <c r="BP68" i="145" s="1"/>
  <c r="AC68" i="145"/>
  <c r="BH68" i="145" s="1"/>
  <c r="AB68" i="145"/>
  <c r="BG68" i="145" s="1"/>
  <c r="AA68" i="145"/>
  <c r="BF68" i="145" s="1"/>
  <c r="L68" i="145"/>
  <c r="J68" i="145"/>
  <c r="I68" i="145"/>
  <c r="H68" i="145"/>
  <c r="G68" i="145"/>
  <c r="F68" i="145"/>
  <c r="AL67" i="145"/>
  <c r="BQ67" i="145" s="1"/>
  <c r="AK67" i="145"/>
  <c r="BP67" i="145" s="1"/>
  <c r="AC67" i="145"/>
  <c r="BH67" i="145" s="1"/>
  <c r="L67" i="145"/>
  <c r="J67" i="145"/>
  <c r="I67" i="145"/>
  <c r="H67" i="145"/>
  <c r="AP67" i="145" s="1"/>
  <c r="BU67" i="145" s="1"/>
  <c r="G67" i="145"/>
  <c r="F67" i="145"/>
  <c r="L66" i="145"/>
  <c r="J66" i="145"/>
  <c r="H66" i="145"/>
  <c r="G66" i="145"/>
  <c r="F66" i="145"/>
  <c r="L65" i="145"/>
  <c r="J65" i="145"/>
  <c r="H65" i="145"/>
  <c r="AP65" i="145" s="1"/>
  <c r="G65" i="145"/>
  <c r="F65" i="145"/>
  <c r="L64" i="145"/>
  <c r="J64" i="145"/>
  <c r="H64" i="145"/>
  <c r="U64" i="145" s="1"/>
  <c r="AZ64" i="145" s="1"/>
  <c r="G64" i="145"/>
  <c r="F64" i="145"/>
  <c r="L63" i="145"/>
  <c r="J63" i="145"/>
  <c r="H63" i="145"/>
  <c r="AR63" i="145" s="1"/>
  <c r="BW63" i="145" s="1"/>
  <c r="G63" i="145"/>
  <c r="F63" i="145"/>
  <c r="L62" i="145"/>
  <c r="J62" i="145"/>
  <c r="H62" i="145"/>
  <c r="AK62" i="145" s="1"/>
  <c r="G62" i="145"/>
  <c r="F62" i="145"/>
  <c r="L61" i="145"/>
  <c r="J61" i="145"/>
  <c r="H61" i="145"/>
  <c r="AS61" i="145" s="1"/>
  <c r="G61" i="145"/>
  <c r="F61" i="145"/>
  <c r="K53" i="145"/>
  <c r="K52" i="145"/>
  <c r="S45" i="145"/>
  <c r="P27" i="145"/>
  <c r="L27" i="145"/>
  <c r="M27" i="145" s="1"/>
  <c r="K27" i="145"/>
  <c r="S26" i="145"/>
  <c r="P26" i="145"/>
  <c r="L26" i="145"/>
  <c r="M26" i="145" s="1"/>
  <c r="P25" i="145"/>
  <c r="L25" i="145"/>
  <c r="L24" i="145"/>
  <c r="L23" i="145"/>
  <c r="S19" i="145"/>
  <c r="K18" i="145"/>
  <c r="N10" i="145"/>
  <c r="M10" i="145"/>
  <c r="L10" i="145"/>
  <c r="K10" i="145"/>
  <c r="K54" i="145" s="1"/>
  <c r="N9" i="145"/>
  <c r="M9" i="145"/>
  <c r="L9" i="145"/>
  <c r="K9" i="145"/>
  <c r="S17" i="145" s="1"/>
  <c r="N8" i="145"/>
  <c r="M8" i="145"/>
  <c r="L8" i="145"/>
  <c r="K8" i="145"/>
  <c r="K25" i="145" s="1"/>
  <c r="N7" i="145"/>
  <c r="M7" i="145"/>
  <c r="L7" i="145"/>
  <c r="K7" i="145"/>
  <c r="S43" i="145" s="1"/>
  <c r="K6" i="145"/>
  <c r="AF104" i="155"/>
  <c r="BK104" i="155" s="1"/>
  <c r="R104" i="155"/>
  <c r="AW104" i="155" s="1"/>
  <c r="L104" i="155"/>
  <c r="J104" i="155"/>
  <c r="H104" i="155"/>
  <c r="G104" i="155"/>
  <c r="F104" i="155"/>
  <c r="AI103" i="155"/>
  <c r="BN103" i="155" s="1"/>
  <c r="AH103" i="155"/>
  <c r="BM103" i="155" s="1"/>
  <c r="S103" i="155"/>
  <c r="AX103" i="155" s="1"/>
  <c r="R103" i="155"/>
  <c r="AW103" i="155" s="1"/>
  <c r="Q103" i="155"/>
  <c r="AV103" i="155" s="1"/>
  <c r="L103" i="155"/>
  <c r="J103" i="155"/>
  <c r="H103" i="155"/>
  <c r="AG103" i="155" s="1"/>
  <c r="BL103" i="155" s="1"/>
  <c r="G103" i="155"/>
  <c r="F103" i="155"/>
  <c r="AN102" i="155"/>
  <c r="BS102" i="155" s="1"/>
  <c r="L102" i="155"/>
  <c r="J102" i="155"/>
  <c r="H102" i="155"/>
  <c r="AQ102" i="155" s="1"/>
  <c r="BV102" i="155" s="1"/>
  <c r="G102" i="155"/>
  <c r="F102" i="155"/>
  <c r="AA101" i="155"/>
  <c r="BF101" i="155" s="1"/>
  <c r="Z101" i="155"/>
  <c r="BE101" i="155" s="1"/>
  <c r="L101" i="155"/>
  <c r="J101" i="155"/>
  <c r="H101" i="155"/>
  <c r="AG101" i="155" s="1"/>
  <c r="BL101" i="155" s="1"/>
  <c r="G101" i="155"/>
  <c r="F101" i="155"/>
  <c r="AN100" i="155"/>
  <c r="BS100" i="155" s="1"/>
  <c r="AI100" i="155"/>
  <c r="BN100" i="155" s="1"/>
  <c r="AH100" i="155"/>
  <c r="BM100" i="155" s="1"/>
  <c r="AG100" i="155"/>
  <c r="BL100" i="155" s="1"/>
  <c r="S100" i="155"/>
  <c r="AX100" i="155" s="1"/>
  <c r="L100" i="155"/>
  <c r="J100" i="155"/>
  <c r="H100" i="155"/>
  <c r="G100" i="155"/>
  <c r="F100" i="155"/>
  <c r="AH99" i="155"/>
  <c r="BM99" i="155" s="1"/>
  <c r="AG99" i="155"/>
  <c r="BL99" i="155" s="1"/>
  <c r="L99" i="155"/>
  <c r="J99" i="155"/>
  <c r="H99" i="155"/>
  <c r="G99" i="155"/>
  <c r="F99" i="155"/>
  <c r="L98" i="155"/>
  <c r="J98" i="155"/>
  <c r="H98" i="155"/>
  <c r="G98" i="155"/>
  <c r="F98" i="155"/>
  <c r="L97" i="155"/>
  <c r="J97" i="155"/>
  <c r="H97" i="155"/>
  <c r="G97" i="155"/>
  <c r="F97" i="155"/>
  <c r="AQ96" i="155"/>
  <c r="BV96" i="155" s="1"/>
  <c r="AN96" i="155"/>
  <c r="BS96" i="155" s="1"/>
  <c r="AF96" i="155"/>
  <c r="BK96" i="155" s="1"/>
  <c r="S96" i="155"/>
  <c r="AX96" i="155" s="1"/>
  <c r="R96" i="155"/>
  <c r="AW96" i="155" s="1"/>
  <c r="Q96" i="155"/>
  <c r="AV96" i="155" s="1"/>
  <c r="P96" i="155"/>
  <c r="AU96" i="155" s="1"/>
  <c r="L96" i="155"/>
  <c r="J96" i="155"/>
  <c r="H96" i="155"/>
  <c r="AA96" i="155" s="1"/>
  <c r="BF96" i="155" s="1"/>
  <c r="G96" i="155"/>
  <c r="F96" i="155"/>
  <c r="AQ95" i="155"/>
  <c r="BV95" i="155" s="1"/>
  <c r="Q95" i="155"/>
  <c r="AV95" i="155" s="1"/>
  <c r="L95" i="155"/>
  <c r="J95" i="155"/>
  <c r="H95" i="155"/>
  <c r="G95" i="155"/>
  <c r="F95" i="155"/>
  <c r="L94" i="155"/>
  <c r="J94" i="155"/>
  <c r="H94" i="155"/>
  <c r="G94" i="155"/>
  <c r="F94" i="155"/>
  <c r="L93" i="155"/>
  <c r="J93" i="155"/>
  <c r="H93" i="155"/>
  <c r="G93" i="155"/>
  <c r="F93" i="155"/>
  <c r="AI92" i="155"/>
  <c r="BN92" i="155" s="1"/>
  <c r="L92" i="155"/>
  <c r="J92" i="155"/>
  <c r="H92" i="155"/>
  <c r="AA92" i="155" s="1"/>
  <c r="BF92" i="155" s="1"/>
  <c r="G92" i="155"/>
  <c r="F92" i="155"/>
  <c r="L91" i="155"/>
  <c r="J91" i="155"/>
  <c r="I91" i="155"/>
  <c r="H91" i="155"/>
  <c r="G91" i="155"/>
  <c r="F91" i="155"/>
  <c r="L90" i="155"/>
  <c r="J90" i="155"/>
  <c r="H90" i="155"/>
  <c r="G90" i="155"/>
  <c r="F90" i="155"/>
  <c r="L89" i="155"/>
  <c r="J89" i="155"/>
  <c r="H89" i="155"/>
  <c r="AG89" i="155" s="1"/>
  <c r="BL89" i="155" s="1"/>
  <c r="G89" i="155"/>
  <c r="F89" i="155"/>
  <c r="AQ88" i="155"/>
  <c r="BV88" i="155" s="1"/>
  <c r="AH88" i="155"/>
  <c r="BM88" i="155" s="1"/>
  <c r="S88" i="155"/>
  <c r="AX88" i="155" s="1"/>
  <c r="R88" i="155"/>
  <c r="AW88" i="155" s="1"/>
  <c r="Q88" i="155"/>
  <c r="AV88" i="155" s="1"/>
  <c r="P88" i="155"/>
  <c r="AU88" i="155" s="1"/>
  <c r="L88" i="155"/>
  <c r="J88" i="155"/>
  <c r="H88" i="155"/>
  <c r="AG88" i="155" s="1"/>
  <c r="BL88" i="155" s="1"/>
  <c r="G88" i="155"/>
  <c r="F88" i="155"/>
  <c r="L87" i="155"/>
  <c r="J87" i="155"/>
  <c r="H87" i="155"/>
  <c r="G87" i="155"/>
  <c r="F87" i="155"/>
  <c r="L86" i="155"/>
  <c r="J86" i="155"/>
  <c r="H86" i="155"/>
  <c r="G86" i="155"/>
  <c r="F86" i="155"/>
  <c r="L85" i="155"/>
  <c r="J85" i="155"/>
  <c r="H85" i="155"/>
  <c r="AP85" i="155" s="1"/>
  <c r="BU85" i="155" s="1"/>
  <c r="G85" i="155"/>
  <c r="F85" i="155"/>
  <c r="AQ80" i="155"/>
  <c r="BV80" i="155" s="1"/>
  <c r="AI80" i="155"/>
  <c r="BN80" i="155" s="1"/>
  <c r="AG80" i="155"/>
  <c r="BL80" i="155" s="1"/>
  <c r="S80" i="155"/>
  <c r="AX80" i="155" s="1"/>
  <c r="Q80" i="155"/>
  <c r="AV80" i="155" s="1"/>
  <c r="L80" i="155"/>
  <c r="J80" i="155"/>
  <c r="H80" i="155"/>
  <c r="AH80" i="155" s="1"/>
  <c r="BM80" i="155" s="1"/>
  <c r="G80" i="155"/>
  <c r="F80" i="155"/>
  <c r="L79" i="155"/>
  <c r="J79" i="155"/>
  <c r="H79" i="155"/>
  <c r="AO79" i="155" s="1"/>
  <c r="BT79" i="155" s="1"/>
  <c r="G79" i="155"/>
  <c r="F79" i="155"/>
  <c r="AO78" i="155"/>
  <c r="BT78" i="155" s="1"/>
  <c r="AG78" i="155"/>
  <c r="BL78" i="155" s="1"/>
  <c r="S78" i="155"/>
  <c r="AX78" i="155" s="1"/>
  <c r="R78" i="155"/>
  <c r="AW78" i="155" s="1"/>
  <c r="L78" i="155"/>
  <c r="J78" i="155"/>
  <c r="H78" i="155"/>
  <c r="G78" i="155"/>
  <c r="F78" i="155"/>
  <c r="AO77" i="155"/>
  <c r="BT77" i="155" s="1"/>
  <c r="AG77" i="155"/>
  <c r="BL77" i="155" s="1"/>
  <c r="AF77" i="155"/>
  <c r="BK77" i="155" s="1"/>
  <c r="S77" i="155"/>
  <c r="AX77" i="155" s="1"/>
  <c r="R77" i="155"/>
  <c r="AW77" i="155" s="1"/>
  <c r="L77" i="155"/>
  <c r="J77" i="155"/>
  <c r="H77" i="155"/>
  <c r="G77" i="155"/>
  <c r="F77" i="155"/>
  <c r="AQ76" i="155"/>
  <c r="BV76" i="155" s="1"/>
  <c r="AP76" i="155"/>
  <c r="BU76" i="155" s="1"/>
  <c r="L76" i="155"/>
  <c r="J76" i="155"/>
  <c r="H76" i="155"/>
  <c r="G76" i="155"/>
  <c r="F76" i="155"/>
  <c r="L75" i="155"/>
  <c r="J75" i="155"/>
  <c r="H75" i="155"/>
  <c r="G75" i="155"/>
  <c r="F75" i="155"/>
  <c r="AG74" i="155"/>
  <c r="BL74" i="155" s="1"/>
  <c r="L74" i="155"/>
  <c r="J74" i="155"/>
  <c r="H74" i="155"/>
  <c r="AF74" i="155" s="1"/>
  <c r="BK74" i="155" s="1"/>
  <c r="G74" i="155"/>
  <c r="F74" i="155"/>
  <c r="AI73" i="155"/>
  <c r="BN73" i="155" s="1"/>
  <c r="AH73" i="155"/>
  <c r="BM73" i="155" s="1"/>
  <c r="AA73" i="155"/>
  <c r="BF73" i="155" s="1"/>
  <c r="R73" i="155"/>
  <c r="AW73" i="155" s="1"/>
  <c r="Q73" i="155"/>
  <c r="AV73" i="155" s="1"/>
  <c r="P73" i="155"/>
  <c r="AU73" i="155" s="1"/>
  <c r="L73" i="155"/>
  <c r="J73" i="155"/>
  <c r="H73" i="155"/>
  <c r="AQ73" i="155" s="1"/>
  <c r="BV73" i="155" s="1"/>
  <c r="G73" i="155"/>
  <c r="F73" i="155"/>
  <c r="AA72" i="155"/>
  <c r="BF72" i="155" s="1"/>
  <c r="L72" i="155"/>
  <c r="J72" i="155"/>
  <c r="I72" i="155"/>
  <c r="H72" i="155"/>
  <c r="AQ72" i="155" s="1"/>
  <c r="BV72" i="155" s="1"/>
  <c r="G72" i="155"/>
  <c r="F72" i="155"/>
  <c r="L71" i="155"/>
  <c r="J71" i="155"/>
  <c r="H71" i="155"/>
  <c r="AO71" i="155" s="1"/>
  <c r="BT71" i="155" s="1"/>
  <c r="G71" i="155"/>
  <c r="F71" i="155"/>
  <c r="L70" i="155"/>
  <c r="J70" i="155"/>
  <c r="H70" i="155"/>
  <c r="G70" i="155"/>
  <c r="F70" i="155"/>
  <c r="AG69" i="155"/>
  <c r="BL69" i="155" s="1"/>
  <c r="Z69" i="155"/>
  <c r="BE69" i="155" s="1"/>
  <c r="Q69" i="155"/>
  <c r="AV69" i="155" s="1"/>
  <c r="L69" i="155"/>
  <c r="J69" i="155"/>
  <c r="H69" i="155"/>
  <c r="G69" i="155"/>
  <c r="F69" i="155"/>
  <c r="AQ68" i="155"/>
  <c r="BV68" i="155" s="1"/>
  <c r="Y68" i="155"/>
  <c r="BD68" i="155" s="1"/>
  <c r="X68" i="155"/>
  <c r="BC68" i="155" s="1"/>
  <c r="S68" i="155"/>
  <c r="AX68" i="155" s="1"/>
  <c r="Q68" i="155"/>
  <c r="AV68" i="155" s="1"/>
  <c r="L68" i="155"/>
  <c r="J68" i="155"/>
  <c r="H68" i="155"/>
  <c r="AN68" i="155" s="1"/>
  <c r="BS68" i="155" s="1"/>
  <c r="G68" i="155"/>
  <c r="F68" i="155"/>
  <c r="AA67" i="155"/>
  <c r="BF67" i="155" s="1"/>
  <c r="L67" i="155"/>
  <c r="J67" i="155"/>
  <c r="I67" i="155"/>
  <c r="H67" i="155"/>
  <c r="AQ67" i="155" s="1"/>
  <c r="BV67" i="155" s="1"/>
  <c r="G67" i="155"/>
  <c r="F67" i="155"/>
  <c r="L66" i="155"/>
  <c r="J66" i="155"/>
  <c r="H66" i="155"/>
  <c r="AA66" i="155" s="1"/>
  <c r="G66" i="155"/>
  <c r="F66" i="155"/>
  <c r="L65" i="155"/>
  <c r="J65" i="155"/>
  <c r="H65" i="155"/>
  <c r="AO65" i="155" s="1"/>
  <c r="G65" i="155"/>
  <c r="F65" i="155"/>
  <c r="L64" i="155"/>
  <c r="J64" i="155"/>
  <c r="H64" i="155"/>
  <c r="AI64" i="155" s="1"/>
  <c r="BN64" i="155" s="1"/>
  <c r="G64" i="155"/>
  <c r="F64" i="155"/>
  <c r="L63" i="155"/>
  <c r="J63" i="155"/>
  <c r="H63" i="155"/>
  <c r="G63" i="155"/>
  <c r="F63" i="155"/>
  <c r="AQ62" i="155"/>
  <c r="BV62" i="155" s="1"/>
  <c r="L62" i="155"/>
  <c r="J62" i="155"/>
  <c r="H62" i="155"/>
  <c r="AI62" i="155" s="1"/>
  <c r="BN62" i="155" s="1"/>
  <c r="G62" i="155"/>
  <c r="F62" i="155"/>
  <c r="L61" i="155"/>
  <c r="J61" i="155"/>
  <c r="H61" i="155"/>
  <c r="R61" i="155" s="1"/>
  <c r="G61" i="155"/>
  <c r="F61" i="155"/>
  <c r="T44" i="155" s="1"/>
  <c r="K54" i="155"/>
  <c r="S50" i="155"/>
  <c r="S46" i="155"/>
  <c r="S45" i="155"/>
  <c r="S44" i="155"/>
  <c r="S27" i="155"/>
  <c r="P27" i="155"/>
  <c r="L27" i="155"/>
  <c r="L26" i="155"/>
  <c r="L25" i="155"/>
  <c r="L24" i="155"/>
  <c r="L23" i="155"/>
  <c r="S19" i="155"/>
  <c r="K19" i="155"/>
  <c r="K17" i="155"/>
  <c r="N10" i="155"/>
  <c r="M10" i="155"/>
  <c r="L10" i="155"/>
  <c r="O10" i="155" s="1"/>
  <c r="K10" i="155"/>
  <c r="S54" i="155" s="1"/>
  <c r="N9" i="155"/>
  <c r="M9" i="155"/>
  <c r="L9" i="155"/>
  <c r="K9" i="155"/>
  <c r="S53" i="155" s="1"/>
  <c r="N8" i="155"/>
  <c r="M8" i="155"/>
  <c r="L8" i="155"/>
  <c r="K8" i="155"/>
  <c r="N7" i="155"/>
  <c r="M7" i="155"/>
  <c r="L7" i="155"/>
  <c r="K7" i="155"/>
  <c r="S43" i="155" s="1"/>
  <c r="K6" i="155"/>
  <c r="K50" i="155" s="1"/>
  <c r="AH104" i="156"/>
  <c r="BM104" i="156" s="1"/>
  <c r="AG104" i="156"/>
  <c r="BL104" i="156" s="1"/>
  <c r="AF104" i="156"/>
  <c r="BK104" i="156" s="1"/>
  <c r="AS103" i="156"/>
  <c r="BX103" i="156" s="1"/>
  <c r="AP103" i="156"/>
  <c r="BU103" i="156" s="1"/>
  <c r="AO103" i="156"/>
  <c r="BT103" i="156" s="1"/>
  <c r="AN103" i="156"/>
  <c r="BS103" i="156" s="1"/>
  <c r="AL103" i="156"/>
  <c r="BQ103" i="156" s="1"/>
  <c r="AK103" i="156"/>
  <c r="BP103" i="156" s="1"/>
  <c r="AF103" i="156"/>
  <c r="BK103" i="156" s="1"/>
  <c r="AE103" i="156"/>
  <c r="BJ103" i="156" s="1"/>
  <c r="AD103" i="156"/>
  <c r="BI103" i="156" s="1"/>
  <c r="Z103" i="156"/>
  <c r="BE103" i="156" s="1"/>
  <c r="Y103" i="156"/>
  <c r="BD103" i="156" s="1"/>
  <c r="X103" i="156"/>
  <c r="BC103" i="156" s="1"/>
  <c r="U103" i="156"/>
  <c r="AZ103" i="156" s="1"/>
  <c r="R103" i="156"/>
  <c r="AW103" i="156" s="1"/>
  <c r="P103" i="156"/>
  <c r="AU103" i="156" s="1"/>
  <c r="O103" i="156"/>
  <c r="AS102" i="156"/>
  <c r="BX102" i="156" s="1"/>
  <c r="AR102" i="156"/>
  <c r="BW102" i="156" s="1"/>
  <c r="AJ102" i="156"/>
  <c r="BO102" i="156" s="1"/>
  <c r="AG102" i="156"/>
  <c r="BL102" i="156" s="1"/>
  <c r="AF102" i="156"/>
  <c r="BK102" i="156" s="1"/>
  <c r="AE102" i="156"/>
  <c r="BJ102" i="156" s="1"/>
  <c r="W102" i="156"/>
  <c r="BB102" i="156" s="1"/>
  <c r="V102" i="156"/>
  <c r="BA102" i="156" s="1"/>
  <c r="U102" i="156"/>
  <c r="AZ102" i="156" s="1"/>
  <c r="T102" i="156"/>
  <c r="AY102" i="156" s="1"/>
  <c r="AQ101" i="156"/>
  <c r="BV101" i="156" s="1"/>
  <c r="AN101" i="156"/>
  <c r="BS101" i="156" s="1"/>
  <c r="AB101" i="156"/>
  <c r="BG101" i="156" s="1"/>
  <c r="X101" i="156"/>
  <c r="BC101" i="156" s="1"/>
  <c r="S101" i="156"/>
  <c r="AX101" i="156" s="1"/>
  <c r="P101" i="156"/>
  <c r="AU101" i="156" s="1"/>
  <c r="AS100" i="156"/>
  <c r="BX100" i="156" s="1"/>
  <c r="AR100" i="156"/>
  <c r="BW100" i="156" s="1"/>
  <c r="AM100" i="156"/>
  <c r="BR100" i="156" s="1"/>
  <c r="AL100" i="156"/>
  <c r="BQ100" i="156" s="1"/>
  <c r="AK100" i="156"/>
  <c r="BP100" i="156" s="1"/>
  <c r="AI100" i="156"/>
  <c r="BN100" i="156" s="1"/>
  <c r="AH100" i="156"/>
  <c r="BM100" i="156" s="1"/>
  <c r="AE100" i="156"/>
  <c r="BJ100" i="156" s="1"/>
  <c r="AB100" i="156"/>
  <c r="BG100" i="156" s="1"/>
  <c r="AA100" i="156"/>
  <c r="BF100" i="156" s="1"/>
  <c r="W100" i="156"/>
  <c r="BB100" i="156" s="1"/>
  <c r="V100" i="156"/>
  <c r="BA100" i="156" s="1"/>
  <c r="U100" i="156"/>
  <c r="AZ100" i="156" s="1"/>
  <c r="T100" i="156"/>
  <c r="AY100" i="156" s="1"/>
  <c r="O100" i="156"/>
  <c r="AQ99" i="156"/>
  <c r="BV99" i="156" s="1"/>
  <c r="AC99" i="156"/>
  <c r="BH99" i="156" s="1"/>
  <c r="AB99" i="156"/>
  <c r="BG99" i="156" s="1"/>
  <c r="AA99" i="156"/>
  <c r="BF99" i="156" s="1"/>
  <c r="S99" i="156"/>
  <c r="AX99" i="156" s="1"/>
  <c r="AI98" i="156"/>
  <c r="BN98" i="156" s="1"/>
  <c r="AH98" i="156"/>
  <c r="BM98" i="156" s="1"/>
  <c r="AA98" i="156"/>
  <c r="BF98" i="156" s="1"/>
  <c r="AR97" i="156"/>
  <c r="BW97" i="156" s="1"/>
  <c r="AQ97" i="156"/>
  <c r="BV97" i="156" s="1"/>
  <c r="AM97" i="156"/>
  <c r="BR97" i="156" s="1"/>
  <c r="AJ97" i="156"/>
  <c r="BO97" i="156" s="1"/>
  <c r="AI97" i="156"/>
  <c r="BN97" i="156" s="1"/>
  <c r="AH97" i="156"/>
  <c r="BM97" i="156" s="1"/>
  <c r="AG97" i="156"/>
  <c r="BL97" i="156" s="1"/>
  <c r="AA97" i="156"/>
  <c r="BF97" i="156" s="1"/>
  <c r="Z97" i="156"/>
  <c r="BE97" i="156" s="1"/>
  <c r="Y97" i="156"/>
  <c r="BD97" i="156" s="1"/>
  <c r="X97" i="156"/>
  <c r="BC97" i="156" s="1"/>
  <c r="W97" i="156"/>
  <c r="BB97" i="156" s="1"/>
  <c r="Q97" i="156"/>
  <c r="AV97" i="156" s="1"/>
  <c r="P97" i="156"/>
  <c r="AU97" i="156" s="1"/>
  <c r="O97" i="156"/>
  <c r="AP96" i="156"/>
  <c r="BU96" i="156" s="1"/>
  <c r="AI96" i="156"/>
  <c r="BN96" i="156" s="1"/>
  <c r="AH96" i="156"/>
  <c r="BM96" i="156" s="1"/>
  <c r="V96" i="156"/>
  <c r="BA96" i="156" s="1"/>
  <c r="O96" i="156"/>
  <c r="AS95" i="156"/>
  <c r="BX95" i="156" s="1"/>
  <c r="AP95" i="156"/>
  <c r="BU95" i="156" s="1"/>
  <c r="AO95" i="156"/>
  <c r="BT95" i="156" s="1"/>
  <c r="AL95" i="156"/>
  <c r="BQ95" i="156" s="1"/>
  <c r="AK95" i="156"/>
  <c r="BP95" i="156" s="1"/>
  <c r="AH95" i="156"/>
  <c r="BM95" i="156" s="1"/>
  <c r="AG95" i="156"/>
  <c r="BL95" i="156" s="1"/>
  <c r="AF95" i="156"/>
  <c r="BK95" i="156" s="1"/>
  <c r="AE95" i="156"/>
  <c r="BJ95" i="156" s="1"/>
  <c r="Z95" i="156"/>
  <c r="BE95" i="156" s="1"/>
  <c r="Y95" i="156"/>
  <c r="BD95" i="156" s="1"/>
  <c r="X95" i="156"/>
  <c r="BC95" i="156" s="1"/>
  <c r="W95" i="156"/>
  <c r="BB95" i="156" s="1"/>
  <c r="V95" i="156"/>
  <c r="BA95" i="156" s="1"/>
  <c r="U95" i="156"/>
  <c r="AZ95" i="156" s="1"/>
  <c r="P95" i="156"/>
  <c r="AU95" i="156" s="1"/>
  <c r="O95" i="156"/>
  <c r="AS94" i="156"/>
  <c r="BX94" i="156" s="1"/>
  <c r="AR94" i="156"/>
  <c r="BW94" i="156" s="1"/>
  <c r="AO94" i="156"/>
  <c r="BT94" i="156" s="1"/>
  <c r="AN94" i="156"/>
  <c r="BS94" i="156" s="1"/>
  <c r="AG94" i="156"/>
  <c r="BL94" i="156" s="1"/>
  <c r="AF94" i="156"/>
  <c r="BK94" i="156" s="1"/>
  <c r="AE94" i="156"/>
  <c r="BJ94" i="156" s="1"/>
  <c r="AD94" i="156"/>
  <c r="BI94" i="156" s="1"/>
  <c r="W94" i="156"/>
  <c r="BB94" i="156" s="1"/>
  <c r="V94" i="156"/>
  <c r="BA94" i="156" s="1"/>
  <c r="U94" i="156"/>
  <c r="AZ94" i="156" s="1"/>
  <c r="T94" i="156"/>
  <c r="AY94" i="156" s="1"/>
  <c r="AR93" i="156"/>
  <c r="BW93" i="156" s="1"/>
  <c r="AQ93" i="156"/>
  <c r="BV93" i="156" s="1"/>
  <c r="AN93" i="156"/>
  <c r="BS93" i="156" s="1"/>
  <c r="AM93" i="156"/>
  <c r="BR93" i="156" s="1"/>
  <c r="V93" i="156"/>
  <c r="BA93" i="156" s="1"/>
  <c r="U93" i="156"/>
  <c r="AZ93" i="156" s="1"/>
  <c r="T93" i="156"/>
  <c r="AY93" i="156" s="1"/>
  <c r="S93" i="156"/>
  <c r="AX93" i="156" s="1"/>
  <c r="AS92" i="156"/>
  <c r="BX92" i="156" s="1"/>
  <c r="AR92" i="156"/>
  <c r="BW92" i="156" s="1"/>
  <c r="AQ92" i="156"/>
  <c r="BV92" i="156" s="1"/>
  <c r="AP92" i="156"/>
  <c r="BU92" i="156" s="1"/>
  <c r="AM92" i="156"/>
  <c r="BR92" i="156" s="1"/>
  <c r="AL92" i="156"/>
  <c r="BQ92" i="156" s="1"/>
  <c r="AI92" i="156"/>
  <c r="BN92" i="156" s="1"/>
  <c r="AH92" i="156"/>
  <c r="BM92" i="156" s="1"/>
  <c r="AE92" i="156"/>
  <c r="BJ92" i="156" s="1"/>
  <c r="AD92" i="156"/>
  <c r="BI92" i="156" s="1"/>
  <c r="AC92" i="156"/>
  <c r="BH92" i="156" s="1"/>
  <c r="AB92" i="156"/>
  <c r="BG92" i="156" s="1"/>
  <c r="W92" i="156"/>
  <c r="BB92" i="156" s="1"/>
  <c r="V92" i="156"/>
  <c r="BA92" i="156" s="1"/>
  <c r="U92" i="156"/>
  <c r="AZ92" i="156" s="1"/>
  <c r="T92" i="156"/>
  <c r="AY92" i="156" s="1"/>
  <c r="S92" i="156"/>
  <c r="AX92" i="156" s="1"/>
  <c r="R92" i="156"/>
  <c r="AW92" i="156" s="1"/>
  <c r="AP91" i="156"/>
  <c r="BU91" i="156" s="1"/>
  <c r="AL91" i="156"/>
  <c r="BQ91" i="156" s="1"/>
  <c r="AK91" i="156"/>
  <c r="BP91" i="156" s="1"/>
  <c r="AD91" i="156"/>
  <c r="BI91" i="156" s="1"/>
  <c r="AC91" i="156"/>
  <c r="BH91" i="156" s="1"/>
  <c r="T91" i="156"/>
  <c r="AY91" i="156" s="1"/>
  <c r="R91" i="156"/>
  <c r="AW91" i="156" s="1"/>
  <c r="Q91" i="156"/>
  <c r="AV91" i="156" s="1"/>
  <c r="AO90" i="156"/>
  <c r="BT90" i="156" s="1"/>
  <c r="AN90" i="156"/>
  <c r="BS90" i="156" s="1"/>
  <c r="Z90" i="156"/>
  <c r="BE90" i="156" s="1"/>
  <c r="S90" i="156"/>
  <c r="AX90" i="156" s="1"/>
  <c r="R90" i="156"/>
  <c r="AW90" i="156" s="1"/>
  <c r="AO89" i="156"/>
  <c r="BT89" i="156" s="1"/>
  <c r="AN89" i="156"/>
  <c r="BS89" i="156" s="1"/>
  <c r="AM89" i="156"/>
  <c r="BR89" i="156" s="1"/>
  <c r="AJ89" i="156"/>
  <c r="BO89" i="156" s="1"/>
  <c r="AI89" i="156"/>
  <c r="BN89" i="156" s="1"/>
  <c r="AE89" i="156"/>
  <c r="BJ89" i="156" s="1"/>
  <c r="AB89" i="156"/>
  <c r="BG89" i="156" s="1"/>
  <c r="AA89" i="156"/>
  <c r="BF89" i="156" s="1"/>
  <c r="Z89" i="156"/>
  <c r="BE89" i="156" s="1"/>
  <c r="Y89" i="156"/>
  <c r="BD89" i="156" s="1"/>
  <c r="S89" i="156"/>
  <c r="AX89" i="156" s="1"/>
  <c r="R89" i="156"/>
  <c r="AW89" i="156" s="1"/>
  <c r="Q89" i="156"/>
  <c r="AV89" i="156" s="1"/>
  <c r="P89" i="156"/>
  <c r="AU89" i="156" s="1"/>
  <c r="O89" i="156"/>
  <c r="AA88" i="156"/>
  <c r="BF88" i="156" s="1"/>
  <c r="Z88" i="156"/>
  <c r="BE88" i="156" s="1"/>
  <c r="Y88" i="156"/>
  <c r="BD88" i="156" s="1"/>
  <c r="AS87" i="156"/>
  <c r="BX87" i="156" s="1"/>
  <c r="AN87" i="156"/>
  <c r="BS87" i="156" s="1"/>
  <c r="AM87" i="156"/>
  <c r="BR87" i="156" s="1"/>
  <c r="AL87" i="156"/>
  <c r="BQ87" i="156" s="1"/>
  <c r="AK87" i="156"/>
  <c r="BP87" i="156" s="1"/>
  <c r="AH87" i="156"/>
  <c r="BM87" i="156" s="1"/>
  <c r="AG87" i="156"/>
  <c r="BL87" i="156" s="1"/>
  <c r="AD87" i="156"/>
  <c r="BI87" i="156" s="1"/>
  <c r="AC87" i="156"/>
  <c r="BH87" i="156" s="1"/>
  <c r="Z87" i="156"/>
  <c r="BE87" i="156" s="1"/>
  <c r="Y87" i="156"/>
  <c r="BD87" i="156" s="1"/>
  <c r="X87" i="156"/>
  <c r="BC87" i="156" s="1"/>
  <c r="W87" i="156"/>
  <c r="BB87" i="156" s="1"/>
  <c r="R87" i="156"/>
  <c r="AW87" i="156" s="1"/>
  <c r="Q87" i="156"/>
  <c r="AV87" i="156" s="1"/>
  <c r="P87" i="156"/>
  <c r="AU87" i="156" s="1"/>
  <c r="O87" i="156"/>
  <c r="AS86" i="156"/>
  <c r="BX86" i="156" s="1"/>
  <c r="AR86" i="156"/>
  <c r="BW86" i="156" s="1"/>
  <c r="AK86" i="156"/>
  <c r="BP86" i="156" s="1"/>
  <c r="AJ86" i="156"/>
  <c r="BO86" i="156" s="1"/>
  <c r="AG86" i="156"/>
  <c r="BL86" i="156" s="1"/>
  <c r="AF86" i="156"/>
  <c r="BK86" i="156" s="1"/>
  <c r="Y86" i="156"/>
  <c r="BD86" i="156" s="1"/>
  <c r="X86" i="156"/>
  <c r="BC86" i="156" s="1"/>
  <c r="W86" i="156"/>
  <c r="BB86" i="156" s="1"/>
  <c r="V86" i="156"/>
  <c r="BA86" i="156" s="1"/>
  <c r="O86" i="156"/>
  <c r="P71" i="156"/>
  <c r="AU71" i="156" s="1"/>
  <c r="P72" i="156"/>
  <c r="AU72" i="156" s="1"/>
  <c r="P75" i="156"/>
  <c r="AU75" i="156" s="1"/>
  <c r="P76" i="156"/>
  <c r="AU76" i="156" s="1"/>
  <c r="P80" i="156"/>
  <c r="AU80" i="156" s="1"/>
  <c r="AS72" i="156"/>
  <c r="BX72" i="156" s="1"/>
  <c r="AS73" i="156"/>
  <c r="BX73" i="156" s="1"/>
  <c r="AS74" i="156"/>
  <c r="BX74" i="156" s="1"/>
  <c r="AS75" i="156"/>
  <c r="BX75" i="156" s="1"/>
  <c r="AS76" i="156"/>
  <c r="BX76" i="156" s="1"/>
  <c r="AR69" i="156"/>
  <c r="BW69" i="156" s="1"/>
  <c r="AR77" i="156"/>
  <c r="BW77" i="156" s="1"/>
  <c r="AR78" i="156"/>
  <c r="BW78" i="156" s="1"/>
  <c r="AR79" i="156"/>
  <c r="BW79" i="156" s="1"/>
  <c r="AR80" i="156"/>
  <c r="BW80" i="156" s="1"/>
  <c r="AQ67" i="156"/>
  <c r="BV67" i="156" s="1"/>
  <c r="AQ69" i="156"/>
  <c r="BV69" i="156" s="1"/>
  <c r="AQ75" i="156"/>
  <c r="BV75" i="156" s="1"/>
  <c r="AQ77" i="156"/>
  <c r="BV77" i="156" s="1"/>
  <c r="AQ78" i="156"/>
  <c r="BV78" i="156" s="1"/>
  <c r="AP67" i="156"/>
  <c r="BU67" i="156" s="1"/>
  <c r="AP71" i="156"/>
  <c r="BU71" i="156" s="1"/>
  <c r="AP72" i="156"/>
  <c r="BU72" i="156" s="1"/>
  <c r="AP73" i="156"/>
  <c r="BU73" i="156" s="1"/>
  <c r="AP74" i="156"/>
  <c r="BU74" i="156" s="1"/>
  <c r="AP80" i="156"/>
  <c r="BU80" i="156" s="1"/>
  <c r="AO72" i="156"/>
  <c r="BT72" i="156" s="1"/>
  <c r="AO73" i="156"/>
  <c r="BT73" i="156" s="1"/>
  <c r="AO76" i="156"/>
  <c r="BT76" i="156" s="1"/>
  <c r="AO77" i="156"/>
  <c r="BT77" i="156" s="1"/>
  <c r="AO80" i="156"/>
  <c r="BT80" i="156" s="1"/>
  <c r="AN67" i="156"/>
  <c r="BS67" i="156" s="1"/>
  <c r="AN75" i="156"/>
  <c r="BS75" i="156" s="1"/>
  <c r="AN76" i="156"/>
  <c r="BS76" i="156" s="1"/>
  <c r="AN77" i="156"/>
  <c r="BS77" i="156" s="1"/>
  <c r="AN78" i="156"/>
  <c r="BS78" i="156" s="1"/>
  <c r="AM67" i="156"/>
  <c r="BR67" i="156" s="1"/>
  <c r="AM75" i="156"/>
  <c r="BR75" i="156" s="1"/>
  <c r="AM78" i="156"/>
  <c r="BR78" i="156" s="1"/>
  <c r="AM79" i="156"/>
  <c r="BR79" i="156" s="1"/>
  <c r="AM80" i="156"/>
  <c r="BR80" i="156" s="1"/>
  <c r="AL67" i="156"/>
  <c r="BQ67" i="156" s="1"/>
  <c r="AL69" i="156"/>
  <c r="BQ69" i="156" s="1"/>
  <c r="AL71" i="156"/>
  <c r="BQ71" i="156" s="1"/>
  <c r="AL72" i="156"/>
  <c r="BQ72" i="156" s="1"/>
  <c r="AL79" i="156"/>
  <c r="BQ79" i="156" s="1"/>
  <c r="AL80" i="156"/>
  <c r="BQ80" i="156" s="1"/>
  <c r="AK69" i="156"/>
  <c r="BP69" i="156" s="1"/>
  <c r="AK72" i="156"/>
  <c r="BP72" i="156" s="1"/>
  <c r="AK73" i="156"/>
  <c r="BP73" i="156" s="1"/>
  <c r="AK74" i="156"/>
  <c r="BP74" i="156" s="1"/>
  <c r="AK75" i="156"/>
  <c r="BP75" i="156" s="1"/>
  <c r="AK80" i="156"/>
  <c r="BP80" i="156" s="1"/>
  <c r="AJ72" i="156"/>
  <c r="BO72" i="156" s="1"/>
  <c r="AJ73" i="156"/>
  <c r="BO73" i="156" s="1"/>
  <c r="AJ74" i="156"/>
  <c r="BO74" i="156" s="1"/>
  <c r="AJ77" i="156"/>
  <c r="BO77" i="156" s="1"/>
  <c r="AI80" i="156"/>
  <c r="BN80" i="156" s="1"/>
  <c r="AI67" i="156"/>
  <c r="BN67" i="156" s="1"/>
  <c r="AI68" i="156"/>
  <c r="BN68" i="156" s="1"/>
  <c r="AI75" i="156"/>
  <c r="BN75" i="156" s="1"/>
  <c r="AI76" i="156"/>
  <c r="BN76" i="156" s="1"/>
  <c r="AI77" i="156"/>
  <c r="BN77" i="156" s="1"/>
  <c r="AH67" i="156"/>
  <c r="BM67" i="156" s="1"/>
  <c r="AH69" i="156"/>
  <c r="BM69" i="156" s="1"/>
  <c r="AH70" i="156"/>
  <c r="BM70" i="156" s="1"/>
  <c r="AH75" i="156"/>
  <c r="BM75" i="156" s="1"/>
  <c r="AH76" i="156"/>
  <c r="BM76" i="156" s="1"/>
  <c r="AH77" i="156"/>
  <c r="BM77" i="156" s="1"/>
  <c r="AG63" i="156"/>
  <c r="BL63" i="156" s="1"/>
  <c r="AG67" i="156"/>
  <c r="BL67" i="156" s="1"/>
  <c r="AG72" i="156"/>
  <c r="BL72" i="156" s="1"/>
  <c r="AG73" i="156"/>
  <c r="BL73" i="156" s="1"/>
  <c r="AG74" i="156"/>
  <c r="BL74" i="156" s="1"/>
  <c r="AG75" i="156"/>
  <c r="BL75" i="156" s="1"/>
  <c r="AG80" i="156"/>
  <c r="BL80" i="156" s="1"/>
  <c r="AF67" i="156"/>
  <c r="BK67" i="156" s="1"/>
  <c r="AF69" i="156"/>
  <c r="BK69" i="156" s="1"/>
  <c r="AF72" i="156"/>
  <c r="BK72" i="156" s="1"/>
  <c r="AF75" i="156"/>
  <c r="BK75" i="156" s="1"/>
  <c r="AF77" i="156"/>
  <c r="BK77" i="156" s="1"/>
  <c r="AF78" i="156"/>
  <c r="BK78" i="156" s="1"/>
  <c r="AF79" i="156"/>
  <c r="BK79" i="156" s="1"/>
  <c r="AF80" i="156"/>
  <c r="BK80" i="156" s="1"/>
  <c r="AE67" i="156"/>
  <c r="BJ67" i="156" s="1"/>
  <c r="AE69" i="156"/>
  <c r="BJ69" i="156" s="1"/>
  <c r="AE72" i="156"/>
  <c r="BJ72" i="156" s="1"/>
  <c r="AE74" i="156"/>
  <c r="BJ74" i="156" s="1"/>
  <c r="AE75" i="156"/>
  <c r="BJ75" i="156" s="1"/>
  <c r="AE76" i="156"/>
  <c r="BJ76" i="156" s="1"/>
  <c r="AE77" i="156"/>
  <c r="BJ77" i="156" s="1"/>
  <c r="AE80" i="156"/>
  <c r="BJ80" i="156" s="1"/>
  <c r="AD71" i="156"/>
  <c r="BI71" i="156" s="1"/>
  <c r="AD72" i="156"/>
  <c r="BI72" i="156" s="1"/>
  <c r="AD74" i="156"/>
  <c r="BI74" i="156" s="1"/>
  <c r="AD79" i="156"/>
  <c r="BI79" i="156" s="1"/>
  <c r="AD80" i="156"/>
  <c r="BI80" i="156" s="1"/>
  <c r="AC67" i="156"/>
  <c r="BH67" i="156" s="1"/>
  <c r="AC68" i="156"/>
  <c r="BH68" i="156" s="1"/>
  <c r="AC69" i="156"/>
  <c r="BH69" i="156" s="1"/>
  <c r="AC71" i="156"/>
  <c r="BH71" i="156" s="1"/>
  <c r="AC75" i="156"/>
  <c r="BH75" i="156" s="1"/>
  <c r="AC77" i="156"/>
  <c r="BH77" i="156" s="1"/>
  <c r="AC78" i="156"/>
  <c r="BH78" i="156" s="1"/>
  <c r="AC79" i="156"/>
  <c r="BH79" i="156" s="1"/>
  <c r="AB67" i="156"/>
  <c r="BG67" i="156" s="1"/>
  <c r="AB72" i="156"/>
  <c r="BG72" i="156" s="1"/>
  <c r="AB73" i="156"/>
  <c r="BG73" i="156" s="1"/>
  <c r="AB74" i="156"/>
  <c r="BG74" i="156" s="1"/>
  <c r="AB75" i="156"/>
  <c r="BG75" i="156" s="1"/>
  <c r="AB80" i="156"/>
  <c r="BG80" i="156" s="1"/>
  <c r="AA69" i="156"/>
  <c r="BF69" i="156" s="1"/>
  <c r="AA70" i="156"/>
  <c r="BF70" i="156" s="1"/>
  <c r="AA72" i="156"/>
  <c r="BF72" i="156" s="1"/>
  <c r="AA73" i="156"/>
  <c r="BF73" i="156" s="1"/>
  <c r="AA77" i="156"/>
  <c r="BF77" i="156" s="1"/>
  <c r="AA79" i="156"/>
  <c r="BF79" i="156" s="1"/>
  <c r="AA80" i="156"/>
  <c r="BF80" i="156" s="1"/>
  <c r="Z67" i="156"/>
  <c r="BE67" i="156" s="1"/>
  <c r="Z69" i="156"/>
  <c r="BE69" i="156" s="1"/>
  <c r="Z75" i="156"/>
  <c r="BE75" i="156" s="1"/>
  <c r="Z76" i="156"/>
  <c r="BE76" i="156" s="1"/>
  <c r="Z77" i="156"/>
  <c r="BE77" i="156" s="1"/>
  <c r="Z78" i="156"/>
  <c r="BE78" i="156" s="1"/>
  <c r="Y67" i="156"/>
  <c r="BD67" i="156" s="1"/>
  <c r="Y72" i="156"/>
  <c r="BD72" i="156" s="1"/>
  <c r="Y73" i="156"/>
  <c r="BD73" i="156" s="1"/>
  <c r="Y74" i="156"/>
  <c r="BD74" i="156" s="1"/>
  <c r="Y75" i="156"/>
  <c r="BD75" i="156" s="1"/>
  <c r="Y80" i="156"/>
  <c r="BD80" i="156" s="1"/>
  <c r="X80" i="156"/>
  <c r="BC80" i="156" s="1"/>
  <c r="X67" i="156"/>
  <c r="BC67" i="156" s="1"/>
  <c r="X68" i="156"/>
  <c r="BC68" i="156" s="1"/>
  <c r="X69" i="156"/>
  <c r="BC69" i="156" s="1"/>
  <c r="X70" i="156"/>
  <c r="BC70" i="156" s="1"/>
  <c r="X75" i="156"/>
  <c r="BC75" i="156" s="1"/>
  <c r="X77" i="156"/>
  <c r="BC77" i="156" s="1"/>
  <c r="X79" i="156"/>
  <c r="BC79" i="156" s="1"/>
  <c r="W67" i="156"/>
  <c r="BB67" i="156" s="1"/>
  <c r="W69" i="156"/>
  <c r="BB69" i="156" s="1"/>
  <c r="W72" i="156"/>
  <c r="BB72" i="156" s="1"/>
  <c r="W74" i="156"/>
  <c r="BB74" i="156" s="1"/>
  <c r="W75" i="156"/>
  <c r="BB75" i="156" s="1"/>
  <c r="W76" i="156"/>
  <c r="BB76" i="156" s="1"/>
  <c r="W77" i="156"/>
  <c r="BB77" i="156" s="1"/>
  <c r="W80" i="156"/>
  <c r="BB80" i="156" s="1"/>
  <c r="V71" i="156"/>
  <c r="BA71" i="156" s="1"/>
  <c r="V72" i="156"/>
  <c r="BA72" i="156" s="1"/>
  <c r="V73" i="156"/>
  <c r="BA73" i="156" s="1"/>
  <c r="V74" i="156"/>
  <c r="BA74" i="156" s="1"/>
  <c r="V80" i="156"/>
  <c r="BA80" i="156" s="1"/>
  <c r="U80" i="156"/>
  <c r="AZ80" i="156" s="1"/>
  <c r="U67" i="156"/>
  <c r="AZ67" i="156" s="1"/>
  <c r="U68" i="156"/>
  <c r="AZ68" i="156" s="1"/>
  <c r="U69" i="156"/>
  <c r="AZ69" i="156" s="1"/>
  <c r="U70" i="156"/>
  <c r="AZ70" i="156" s="1"/>
  <c r="U75" i="156"/>
  <c r="AZ75" i="156" s="1"/>
  <c r="U77" i="156"/>
  <c r="AZ77" i="156" s="1"/>
  <c r="T80" i="156"/>
  <c r="AY80" i="156" s="1"/>
  <c r="T67" i="156"/>
  <c r="AY67" i="156" s="1"/>
  <c r="T72" i="156"/>
  <c r="AY72" i="156" s="1"/>
  <c r="T73" i="156"/>
  <c r="AY73" i="156" s="1"/>
  <c r="T74" i="156"/>
  <c r="AY74" i="156" s="1"/>
  <c r="T75" i="156"/>
  <c r="AY75" i="156" s="1"/>
  <c r="S69" i="156"/>
  <c r="AX69" i="156" s="1"/>
  <c r="S70" i="156"/>
  <c r="AX70" i="156" s="1"/>
  <c r="S72" i="156"/>
  <c r="AX72" i="156" s="1"/>
  <c r="S73" i="156"/>
  <c r="AX73" i="156" s="1"/>
  <c r="S77" i="156"/>
  <c r="AX77" i="156" s="1"/>
  <c r="S78" i="156"/>
  <c r="AX78" i="156" s="1"/>
  <c r="S80" i="156"/>
  <c r="AX80" i="156" s="1"/>
  <c r="R67" i="156"/>
  <c r="AW67" i="156" s="1"/>
  <c r="R68" i="156"/>
  <c r="AW68" i="156" s="1"/>
  <c r="R69" i="156"/>
  <c r="AW69" i="156" s="1"/>
  <c r="R72" i="156"/>
  <c r="AW72" i="156" s="1"/>
  <c r="R74" i="156"/>
  <c r="AW74" i="156" s="1"/>
  <c r="R75" i="156"/>
  <c r="AW75" i="156" s="1"/>
  <c r="R77" i="156"/>
  <c r="AW77" i="156" s="1"/>
  <c r="Q80" i="156"/>
  <c r="AV80" i="156" s="1"/>
  <c r="Q63" i="156"/>
  <c r="AV63" i="156" s="1"/>
  <c r="Q72" i="156"/>
  <c r="AV72" i="156" s="1"/>
  <c r="Q74" i="156"/>
  <c r="AV74" i="156" s="1"/>
  <c r="Q79" i="156"/>
  <c r="AV79" i="156" s="1"/>
  <c r="I100" i="156"/>
  <c r="I99" i="156"/>
  <c r="I97" i="156"/>
  <c r="I96" i="156"/>
  <c r="I92" i="156"/>
  <c r="I91" i="156"/>
  <c r="I89" i="156"/>
  <c r="I67" i="156"/>
  <c r="I72" i="156"/>
  <c r="I74" i="156"/>
  <c r="I75" i="156"/>
  <c r="I80" i="156"/>
  <c r="F61" i="156"/>
  <c r="O67" i="156"/>
  <c r="O69" i="156"/>
  <c r="O72" i="156"/>
  <c r="O74" i="156"/>
  <c r="O75" i="156"/>
  <c r="O76" i="156"/>
  <c r="O77" i="156"/>
  <c r="L27" i="156"/>
  <c r="L26" i="156"/>
  <c r="L25" i="156"/>
  <c r="L24" i="156"/>
  <c r="L23" i="156"/>
  <c r="F86" i="156"/>
  <c r="G86" i="156"/>
  <c r="H86" i="156"/>
  <c r="AM86" i="156" s="1"/>
  <c r="BR86" i="156" s="1"/>
  <c r="J86" i="156"/>
  <c r="L86" i="156"/>
  <c r="F87" i="156"/>
  <c r="G87" i="156"/>
  <c r="H87" i="156"/>
  <c r="AO87" i="156" s="1"/>
  <c r="BT87" i="156" s="1"/>
  <c r="J87" i="156"/>
  <c r="L87" i="156"/>
  <c r="F88" i="156"/>
  <c r="G88" i="156"/>
  <c r="H88" i="156"/>
  <c r="AI88" i="156" s="1"/>
  <c r="BN88" i="156" s="1"/>
  <c r="J88" i="156"/>
  <c r="L88" i="156"/>
  <c r="F89" i="156"/>
  <c r="G89" i="156"/>
  <c r="H89" i="156"/>
  <c r="J89" i="156"/>
  <c r="L89" i="156"/>
  <c r="F90" i="156"/>
  <c r="G90" i="156"/>
  <c r="H90" i="156"/>
  <c r="J90" i="156"/>
  <c r="L90" i="156"/>
  <c r="F91" i="156"/>
  <c r="G91" i="156"/>
  <c r="H91" i="156"/>
  <c r="AO91" i="156" s="1"/>
  <c r="BT91" i="156" s="1"/>
  <c r="J91" i="156"/>
  <c r="L91" i="156"/>
  <c r="F92" i="156"/>
  <c r="G92" i="156"/>
  <c r="H92" i="156"/>
  <c r="J92" i="156"/>
  <c r="L92" i="156"/>
  <c r="F93" i="156"/>
  <c r="G93" i="156"/>
  <c r="H93" i="156"/>
  <c r="J93" i="156"/>
  <c r="L93" i="156"/>
  <c r="F94" i="156"/>
  <c r="G94" i="156"/>
  <c r="H94" i="156"/>
  <c r="AK94" i="156" s="1"/>
  <c r="BP94" i="156" s="1"/>
  <c r="J94" i="156"/>
  <c r="L94" i="156"/>
  <c r="F95" i="156"/>
  <c r="G95" i="156"/>
  <c r="H95" i="156"/>
  <c r="AM95" i="156" s="1"/>
  <c r="BR95" i="156" s="1"/>
  <c r="J95" i="156"/>
  <c r="L95" i="156"/>
  <c r="F96" i="156"/>
  <c r="G96" i="156"/>
  <c r="H96" i="156"/>
  <c r="X96" i="156" s="1"/>
  <c r="BC96" i="156" s="1"/>
  <c r="J96" i="156"/>
  <c r="L96" i="156"/>
  <c r="F97" i="156"/>
  <c r="G97" i="156"/>
  <c r="H97" i="156"/>
  <c r="J97" i="156"/>
  <c r="L97" i="156"/>
  <c r="F98" i="156"/>
  <c r="G98" i="156"/>
  <c r="H98" i="156"/>
  <c r="J98" i="156"/>
  <c r="L98" i="156"/>
  <c r="F99" i="156"/>
  <c r="G99" i="156"/>
  <c r="H99" i="156"/>
  <c r="AL99" i="156" s="1"/>
  <c r="BQ99" i="156" s="1"/>
  <c r="J99" i="156"/>
  <c r="L99" i="156"/>
  <c r="F100" i="156"/>
  <c r="G100" i="156"/>
  <c r="H100" i="156"/>
  <c r="J100" i="156"/>
  <c r="L100" i="156"/>
  <c r="F101" i="156"/>
  <c r="G101" i="156"/>
  <c r="H101" i="156"/>
  <c r="J101" i="156"/>
  <c r="L101" i="156"/>
  <c r="F102" i="156"/>
  <c r="G102" i="156"/>
  <c r="H102" i="156"/>
  <c r="AM102" i="156" s="1"/>
  <c r="BR102" i="156" s="1"/>
  <c r="J102" i="156"/>
  <c r="L102" i="156"/>
  <c r="F103" i="156"/>
  <c r="G103" i="156"/>
  <c r="H103" i="156"/>
  <c r="AG103" i="156" s="1"/>
  <c r="BL103" i="156" s="1"/>
  <c r="J103" i="156"/>
  <c r="L103" i="156"/>
  <c r="F104" i="156"/>
  <c r="G104" i="156"/>
  <c r="H104" i="156"/>
  <c r="AQ104" i="156" s="1"/>
  <c r="BV104" i="156" s="1"/>
  <c r="J104" i="156"/>
  <c r="L104" i="156"/>
  <c r="L85" i="156"/>
  <c r="J85" i="156"/>
  <c r="H85" i="156"/>
  <c r="AF85" i="156" s="1"/>
  <c r="BK85" i="156" s="1"/>
  <c r="G85" i="156"/>
  <c r="F85" i="156"/>
  <c r="F62" i="156"/>
  <c r="G62" i="156"/>
  <c r="H62" i="156"/>
  <c r="Q62" i="156" s="1"/>
  <c r="AV62" i="156" s="1"/>
  <c r="J62" i="156"/>
  <c r="L62" i="156"/>
  <c r="F63" i="156"/>
  <c r="G63" i="156"/>
  <c r="H63" i="156"/>
  <c r="AD63" i="156" s="1"/>
  <c r="BI63" i="156" s="1"/>
  <c r="J63" i="156"/>
  <c r="L63" i="156"/>
  <c r="F64" i="156"/>
  <c r="G64" i="156"/>
  <c r="H64" i="156"/>
  <c r="J64" i="156"/>
  <c r="L64" i="156"/>
  <c r="F65" i="156"/>
  <c r="G65" i="156"/>
  <c r="H65" i="156"/>
  <c r="AD65" i="156" s="1"/>
  <c r="J65" i="156"/>
  <c r="L65" i="156"/>
  <c r="F66" i="156"/>
  <c r="G66" i="156"/>
  <c r="H66" i="156"/>
  <c r="AS66" i="156" s="1"/>
  <c r="J66" i="156"/>
  <c r="L66" i="156"/>
  <c r="F67" i="156"/>
  <c r="G67" i="156"/>
  <c r="H67" i="156"/>
  <c r="AK67" i="156" s="1"/>
  <c r="BP67" i="156" s="1"/>
  <c r="J67" i="156"/>
  <c r="L67" i="156"/>
  <c r="F68" i="156"/>
  <c r="G68" i="156"/>
  <c r="H68" i="156"/>
  <c r="AN68" i="156" s="1"/>
  <c r="BS68" i="156" s="1"/>
  <c r="J68" i="156"/>
  <c r="L68" i="156"/>
  <c r="F69" i="156"/>
  <c r="G69" i="156"/>
  <c r="H69" i="156"/>
  <c r="J69" i="156"/>
  <c r="L69" i="156"/>
  <c r="F70" i="156"/>
  <c r="G70" i="156"/>
  <c r="H70" i="156"/>
  <c r="J70" i="156"/>
  <c r="L70" i="156"/>
  <c r="F71" i="156"/>
  <c r="G71" i="156"/>
  <c r="H71" i="156"/>
  <c r="AM71" i="156" s="1"/>
  <c r="BR71" i="156" s="1"/>
  <c r="J71" i="156"/>
  <c r="L71" i="156"/>
  <c r="F72" i="156"/>
  <c r="G72" i="156"/>
  <c r="H72" i="156"/>
  <c r="J72" i="156"/>
  <c r="L72" i="156"/>
  <c r="F73" i="156"/>
  <c r="G73" i="156"/>
  <c r="H73" i="156"/>
  <c r="J73" i="156"/>
  <c r="L73" i="156"/>
  <c r="F74" i="156"/>
  <c r="G74" i="156"/>
  <c r="H74" i="156"/>
  <c r="AM74" i="156" s="1"/>
  <c r="BR74" i="156" s="1"/>
  <c r="J74" i="156"/>
  <c r="L74" i="156"/>
  <c r="F75" i="156"/>
  <c r="G75" i="156"/>
  <c r="H75" i="156"/>
  <c r="AA75" i="156" s="1"/>
  <c r="BF75" i="156" s="1"/>
  <c r="J75" i="156"/>
  <c r="L75" i="156"/>
  <c r="F76" i="156"/>
  <c r="G76" i="156"/>
  <c r="H76" i="156"/>
  <c r="AC76" i="156" s="1"/>
  <c r="BH76" i="156" s="1"/>
  <c r="J76" i="156"/>
  <c r="L76" i="156"/>
  <c r="F77" i="156"/>
  <c r="G77" i="156"/>
  <c r="H77" i="156"/>
  <c r="J77" i="156"/>
  <c r="L77" i="156"/>
  <c r="F78" i="156"/>
  <c r="G78" i="156"/>
  <c r="H78" i="156"/>
  <c r="J78" i="156"/>
  <c r="L78" i="156"/>
  <c r="F79" i="156"/>
  <c r="G79" i="156"/>
  <c r="H79" i="156"/>
  <c r="J79" i="156"/>
  <c r="L79" i="156"/>
  <c r="F80" i="156"/>
  <c r="G80" i="156"/>
  <c r="H80" i="156"/>
  <c r="J80" i="156"/>
  <c r="L80" i="156"/>
  <c r="L61" i="156"/>
  <c r="J61" i="156"/>
  <c r="H61" i="156"/>
  <c r="G61" i="156"/>
  <c r="C9" i="57"/>
  <c r="C10" i="57" s="1"/>
  <c r="C11" i="57" s="1"/>
  <c r="C12" i="57" s="1"/>
  <c r="C13" i="57" s="1"/>
  <c r="C14" i="57" s="1"/>
  <c r="C15" i="57" s="1"/>
  <c r="C16" i="57" s="1"/>
  <c r="C17" i="57" s="1"/>
  <c r="C18" i="57" s="1"/>
  <c r="C19" i="57" s="1"/>
  <c r="C20" i="57" s="1"/>
  <c r="D9" i="57"/>
  <c r="D10" i="57" s="1"/>
  <c r="D11" i="57" s="1"/>
  <c r="D12" i="57" s="1"/>
  <c r="D13" i="57" s="1"/>
  <c r="D14" i="57" s="1"/>
  <c r="D15" i="57" s="1"/>
  <c r="D16" i="57" s="1"/>
  <c r="D17" i="57" s="1"/>
  <c r="D18" i="57" s="1"/>
  <c r="D19" i="57" s="1"/>
  <c r="D20" i="57" s="1"/>
  <c r="E9" i="57"/>
  <c r="E10" i="57" s="1"/>
  <c r="E11" i="57" s="1"/>
  <c r="E12" i="57" s="1"/>
  <c r="E13" i="57" s="1"/>
  <c r="E14" i="57" s="1"/>
  <c r="E15" i="57" s="1"/>
  <c r="E16" i="57" s="1"/>
  <c r="E17" i="57" s="1"/>
  <c r="E18" i="57" s="1"/>
  <c r="E19" i="57" s="1"/>
  <c r="E20" i="57" s="1"/>
  <c r="F9" i="57"/>
  <c r="F10" i="57" s="1"/>
  <c r="F11" i="57" s="1"/>
  <c r="F12" i="57" s="1"/>
  <c r="F13" i="57" s="1"/>
  <c r="F14" i="57" s="1"/>
  <c r="F15" i="57" s="1"/>
  <c r="F16" i="57" s="1"/>
  <c r="F17" i="57" s="1"/>
  <c r="F18" i="57" s="1"/>
  <c r="F19" i="57" s="1"/>
  <c r="F20" i="57" s="1"/>
  <c r="G9" i="57"/>
  <c r="G10" i="57" s="1"/>
  <c r="G11" i="57" s="1"/>
  <c r="G12" i="57" s="1"/>
  <c r="G13" i="57" s="1"/>
  <c r="G14" i="57" s="1"/>
  <c r="G15" i="57" s="1"/>
  <c r="G16" i="57" s="1"/>
  <c r="G17" i="57" s="1"/>
  <c r="G18" i="57" s="1"/>
  <c r="G19" i="57" s="1"/>
  <c r="G20" i="57" s="1"/>
  <c r="H9" i="57"/>
  <c r="H10" i="57" s="1"/>
  <c r="H11" i="57" s="1"/>
  <c r="H12" i="57" s="1"/>
  <c r="H13" i="57" s="1"/>
  <c r="H14" i="57" s="1"/>
  <c r="H15" i="57" s="1"/>
  <c r="H16" i="57" s="1"/>
  <c r="H17" i="57" s="1"/>
  <c r="H18" i="57" s="1"/>
  <c r="H19" i="57" s="1"/>
  <c r="H20" i="57" s="1"/>
  <c r="J9" i="57"/>
  <c r="J10" i="57" s="1"/>
  <c r="J11" i="57" s="1"/>
  <c r="J12" i="57" s="1"/>
  <c r="J13" i="57" s="1"/>
  <c r="J15" i="57" s="1"/>
  <c r="J16" i="57" s="1"/>
  <c r="J17" i="57" s="1"/>
  <c r="J18" i="57" s="1"/>
  <c r="J19" i="57" s="1"/>
  <c r="J20" i="57" s="1"/>
  <c r="K9" i="57"/>
  <c r="K10" i="57" s="1"/>
  <c r="K11" i="57" s="1"/>
  <c r="K12" i="57" s="1"/>
  <c r="K13" i="57" s="1"/>
  <c r="K14" i="57" s="1"/>
  <c r="K15" i="57" s="1"/>
  <c r="K16" i="57" s="1"/>
  <c r="K17" i="57" s="1"/>
  <c r="K18" i="57" s="1"/>
  <c r="K19" i="57" s="1"/>
  <c r="K20" i="57" s="1"/>
  <c r="M20" i="57"/>
  <c r="N10" i="156"/>
  <c r="M10" i="156"/>
  <c r="L10" i="156"/>
  <c r="N9" i="156"/>
  <c r="M9" i="156"/>
  <c r="L9" i="156"/>
  <c r="N8" i="156"/>
  <c r="M8" i="156"/>
  <c r="L8" i="156"/>
  <c r="N7" i="156"/>
  <c r="M7" i="156"/>
  <c r="L7" i="156"/>
  <c r="K10" i="156"/>
  <c r="S19" i="156" s="1"/>
  <c r="K9" i="156"/>
  <c r="K53" i="156" s="1"/>
  <c r="K8" i="156"/>
  <c r="S44" i="156" s="1"/>
  <c r="K7" i="156"/>
  <c r="P24" i="156" s="1"/>
  <c r="K6" i="156"/>
  <c r="K15" i="156" s="1"/>
  <c r="D6" i="134"/>
  <c r="C6" i="134"/>
  <c r="T11" i="144"/>
  <c r="T9" i="144"/>
  <c r="S9" i="144"/>
  <c r="AJ8" i="24"/>
  <c r="AJ9" i="24"/>
  <c r="AJ10" i="24"/>
  <c r="AJ11" i="24"/>
  <c r="AJ12" i="24"/>
  <c r="AJ13" i="24"/>
  <c r="AJ14" i="24"/>
  <c r="AJ15" i="24"/>
  <c r="AJ16" i="24"/>
  <c r="AJ17" i="24"/>
  <c r="AJ18" i="24"/>
  <c r="AJ19" i="24"/>
  <c r="AI8" i="24"/>
  <c r="E5" i="158" s="1"/>
  <c r="C29" i="92"/>
  <c r="C20" i="92"/>
  <c r="C28" i="92"/>
  <c r="C10" i="92"/>
  <c r="C27" i="92"/>
  <c r="C9" i="92"/>
  <c r="C26" i="92"/>
  <c r="C16" i="92"/>
  <c r="C19" i="92"/>
  <c r="C18" i="92"/>
  <c r="C17" i="92"/>
  <c r="C11" i="92"/>
  <c r="C7" i="92"/>
  <c r="AU152" i="143"/>
  <c r="AU151" i="143"/>
  <c r="D2" i="143"/>
  <c r="M201" i="31"/>
  <c r="K201" i="31"/>
  <c r="I201" i="31"/>
  <c r="J201" i="31" s="1"/>
  <c r="H201" i="31"/>
  <c r="G201" i="31"/>
  <c r="M200" i="31"/>
  <c r="K200" i="31"/>
  <c r="I200" i="31"/>
  <c r="AO200" i="31" s="1"/>
  <c r="H200" i="31"/>
  <c r="G200" i="31"/>
  <c r="M199" i="31"/>
  <c r="K199" i="31"/>
  <c r="I199" i="31"/>
  <c r="J199" i="31" s="1"/>
  <c r="H199" i="31"/>
  <c r="G199" i="31"/>
  <c r="M198" i="31"/>
  <c r="K198" i="31"/>
  <c r="I198" i="31"/>
  <c r="H198" i="31"/>
  <c r="G198" i="31"/>
  <c r="M197" i="31"/>
  <c r="K197" i="31"/>
  <c r="I197" i="31"/>
  <c r="H197" i="31"/>
  <c r="G197" i="31"/>
  <c r="M196" i="31"/>
  <c r="K196" i="31"/>
  <c r="I196" i="31"/>
  <c r="J196" i="31" s="1"/>
  <c r="H196" i="31"/>
  <c r="G196" i="31"/>
  <c r="M195" i="31"/>
  <c r="K195" i="31"/>
  <c r="I195" i="31"/>
  <c r="J195" i="31" s="1"/>
  <c r="H195" i="31"/>
  <c r="G195" i="31"/>
  <c r="M194" i="31"/>
  <c r="K194" i="31"/>
  <c r="I194" i="31"/>
  <c r="H194" i="31"/>
  <c r="G194" i="31"/>
  <c r="AD193" i="31"/>
  <c r="M193" i="31"/>
  <c r="K193" i="31"/>
  <c r="I193" i="31"/>
  <c r="H193" i="31"/>
  <c r="G193" i="31"/>
  <c r="M192" i="31"/>
  <c r="K192" i="31"/>
  <c r="I192" i="31"/>
  <c r="H192" i="31"/>
  <c r="G192" i="31"/>
  <c r="M191" i="31"/>
  <c r="K191" i="31"/>
  <c r="I191" i="31"/>
  <c r="H191" i="31"/>
  <c r="G191" i="31"/>
  <c r="AM190" i="31"/>
  <c r="AJ190" i="31"/>
  <c r="AG190" i="31"/>
  <c r="M190" i="31"/>
  <c r="K190" i="31"/>
  <c r="I190" i="31"/>
  <c r="H190" i="31"/>
  <c r="G190" i="31"/>
  <c r="W189" i="31"/>
  <c r="M189" i="31"/>
  <c r="K189" i="31"/>
  <c r="I189" i="31"/>
  <c r="H189" i="31"/>
  <c r="G189" i="31"/>
  <c r="M188" i="31"/>
  <c r="K188" i="31"/>
  <c r="I188" i="31"/>
  <c r="H188" i="31"/>
  <c r="G188" i="31"/>
  <c r="M187" i="31"/>
  <c r="K187" i="31"/>
  <c r="I187" i="31"/>
  <c r="H187" i="31"/>
  <c r="G187" i="31"/>
  <c r="AA186" i="31"/>
  <c r="M186" i="31"/>
  <c r="K186" i="31"/>
  <c r="I186" i="31"/>
  <c r="AK186" i="31" s="1"/>
  <c r="H186" i="31"/>
  <c r="G186" i="31"/>
  <c r="V185" i="31"/>
  <c r="M185" i="31"/>
  <c r="K185" i="31"/>
  <c r="I185" i="31"/>
  <c r="J185" i="31" s="1"/>
  <c r="H185" i="31"/>
  <c r="G185" i="31"/>
  <c r="M184" i="31"/>
  <c r="K184" i="31"/>
  <c r="I184" i="31"/>
  <c r="J184" i="31" s="1"/>
  <c r="H184" i="31"/>
  <c r="G184" i="31"/>
  <c r="AN183" i="31"/>
  <c r="M183" i="31"/>
  <c r="K183" i="31"/>
  <c r="I183" i="31"/>
  <c r="J183" i="31" s="1"/>
  <c r="L183" i="31" s="1"/>
  <c r="H183" i="31"/>
  <c r="G183" i="31"/>
  <c r="M182" i="31"/>
  <c r="K182" i="31"/>
  <c r="I182" i="31"/>
  <c r="J182" i="31" s="1"/>
  <c r="H182" i="31"/>
  <c r="G182" i="31"/>
  <c r="M177" i="31"/>
  <c r="K177" i="31"/>
  <c r="I177" i="31"/>
  <c r="H177" i="31"/>
  <c r="G177" i="31"/>
  <c r="M176" i="31"/>
  <c r="K176" i="31"/>
  <c r="I176" i="31"/>
  <c r="H176" i="31"/>
  <c r="G176" i="31"/>
  <c r="M175" i="31"/>
  <c r="K175" i="31"/>
  <c r="I175" i="31"/>
  <c r="H175" i="31"/>
  <c r="G175" i="31"/>
  <c r="M174" i="31"/>
  <c r="K174" i="31"/>
  <c r="I174" i="31"/>
  <c r="H174" i="31"/>
  <c r="G174" i="31"/>
  <c r="AE173" i="31"/>
  <c r="Z173" i="31"/>
  <c r="V173" i="31"/>
  <c r="M173" i="31"/>
  <c r="K173" i="31"/>
  <c r="I173" i="31"/>
  <c r="H173" i="31"/>
  <c r="G173" i="31"/>
  <c r="AD172" i="31"/>
  <c r="AC172" i="31"/>
  <c r="U172" i="31"/>
  <c r="M172" i="31"/>
  <c r="K172" i="31"/>
  <c r="I172" i="31"/>
  <c r="H172" i="31"/>
  <c r="G172" i="31"/>
  <c r="R171" i="31"/>
  <c r="M171" i="31"/>
  <c r="K171" i="31"/>
  <c r="I171" i="31"/>
  <c r="H171" i="31"/>
  <c r="G171" i="31"/>
  <c r="AO170" i="31"/>
  <c r="X170" i="31"/>
  <c r="W170" i="31"/>
  <c r="AZ170" i="31" s="1"/>
  <c r="M170" i="31"/>
  <c r="K170" i="31"/>
  <c r="I170" i="31"/>
  <c r="AP170" i="31" s="1"/>
  <c r="BS170" i="31" s="1"/>
  <c r="H170" i="31"/>
  <c r="G170" i="31"/>
  <c r="M169" i="31"/>
  <c r="K169" i="31"/>
  <c r="I169" i="31"/>
  <c r="H169" i="31"/>
  <c r="G169" i="31"/>
  <c r="M168" i="31"/>
  <c r="K168" i="31"/>
  <c r="I168" i="31"/>
  <c r="J168" i="31" s="1"/>
  <c r="H168" i="31"/>
  <c r="G168" i="31"/>
  <c r="M167" i="31"/>
  <c r="K167" i="31"/>
  <c r="I167" i="31"/>
  <c r="J167" i="31" s="1"/>
  <c r="H167" i="31"/>
  <c r="G167" i="31"/>
  <c r="AP166" i="31"/>
  <c r="BS166" i="31" s="1"/>
  <c r="AO166" i="31"/>
  <c r="AF166" i="31"/>
  <c r="BI166" i="31" s="1"/>
  <c r="AA166" i="31"/>
  <c r="M166" i="31"/>
  <c r="K166" i="31"/>
  <c r="I166" i="31"/>
  <c r="H166" i="31"/>
  <c r="G166" i="31"/>
  <c r="M165" i="31"/>
  <c r="K165" i="31"/>
  <c r="I165" i="31"/>
  <c r="J165" i="31" s="1"/>
  <c r="H165" i="31"/>
  <c r="G165" i="31"/>
  <c r="X164" i="31"/>
  <c r="BA164" i="31" s="1"/>
  <c r="M164" i="31"/>
  <c r="K164" i="31"/>
  <c r="I164" i="31"/>
  <c r="H164" i="31"/>
  <c r="G164" i="31"/>
  <c r="AN163" i="31"/>
  <c r="AF163" i="31"/>
  <c r="AD163" i="31"/>
  <c r="U163" i="31"/>
  <c r="AX163" i="31" s="1"/>
  <c r="R163" i="31"/>
  <c r="Q163" i="31"/>
  <c r="M163" i="31"/>
  <c r="K163" i="31"/>
  <c r="I163" i="31"/>
  <c r="AL163" i="31" s="1"/>
  <c r="H163" i="31"/>
  <c r="G163" i="31"/>
  <c r="X162" i="31"/>
  <c r="W162" i="31"/>
  <c r="U162" i="31"/>
  <c r="M162" i="31"/>
  <c r="K162" i="31"/>
  <c r="I162" i="31"/>
  <c r="H162" i="31"/>
  <c r="G162" i="31"/>
  <c r="M161" i="31"/>
  <c r="K161" i="31"/>
  <c r="I161" i="31"/>
  <c r="J161" i="31" s="1"/>
  <c r="H161" i="31"/>
  <c r="G161" i="31"/>
  <c r="M160" i="31"/>
  <c r="K160" i="31"/>
  <c r="I160" i="31"/>
  <c r="H160" i="31"/>
  <c r="G160" i="31"/>
  <c r="M159" i="31"/>
  <c r="K159" i="31"/>
  <c r="I159" i="31"/>
  <c r="J159" i="31" s="1"/>
  <c r="H159" i="31"/>
  <c r="G159" i="31"/>
  <c r="M158" i="31"/>
  <c r="K158" i="31"/>
  <c r="I158" i="31"/>
  <c r="J158" i="31" s="1"/>
  <c r="H158" i="31"/>
  <c r="G158" i="31"/>
  <c r="BI152" i="31"/>
  <c r="BH152" i="31"/>
  <c r="M150" i="31"/>
  <c r="K150" i="31"/>
  <c r="I150" i="31"/>
  <c r="J150" i="31" s="1"/>
  <c r="H150" i="31"/>
  <c r="G150" i="31"/>
  <c r="M149" i="31"/>
  <c r="K149" i="31"/>
  <c r="I149" i="31"/>
  <c r="J149" i="31" s="1"/>
  <c r="H149" i="31"/>
  <c r="G149" i="31"/>
  <c r="M148" i="31"/>
  <c r="K148" i="31"/>
  <c r="I148" i="31"/>
  <c r="AK148" i="31" s="1"/>
  <c r="H148" i="31"/>
  <c r="G148" i="31"/>
  <c r="M147" i="31"/>
  <c r="K147" i="31"/>
  <c r="I147" i="31"/>
  <c r="J147" i="31" s="1"/>
  <c r="H147" i="31"/>
  <c r="G147" i="31"/>
  <c r="M146" i="31"/>
  <c r="K146" i="31"/>
  <c r="I146" i="31"/>
  <c r="H146" i="31"/>
  <c r="G146" i="31"/>
  <c r="M145" i="31"/>
  <c r="K145" i="31"/>
  <c r="I145" i="31"/>
  <c r="H145" i="31"/>
  <c r="G145" i="31"/>
  <c r="M144" i="31"/>
  <c r="K144" i="31"/>
  <c r="I144" i="31"/>
  <c r="H144" i="31"/>
  <c r="G144" i="31"/>
  <c r="M143" i="31"/>
  <c r="K143" i="31"/>
  <c r="I143" i="31"/>
  <c r="P143" i="31" s="1"/>
  <c r="H143" i="31"/>
  <c r="G143" i="31"/>
  <c r="AP142" i="31"/>
  <c r="AO142" i="31"/>
  <c r="M142" i="31"/>
  <c r="K142" i="31"/>
  <c r="I142" i="31"/>
  <c r="H142" i="31"/>
  <c r="G142" i="31"/>
  <c r="Y141" i="31"/>
  <c r="BB141" i="31" s="1"/>
  <c r="M141" i="31"/>
  <c r="K141" i="31"/>
  <c r="I141" i="31"/>
  <c r="H141" i="31"/>
  <c r="G141" i="31"/>
  <c r="M140" i="31"/>
  <c r="K140" i="31"/>
  <c r="I140" i="31"/>
  <c r="H140" i="31"/>
  <c r="G140" i="31"/>
  <c r="M139" i="31"/>
  <c r="K139" i="31"/>
  <c r="I139" i="31"/>
  <c r="H139" i="31"/>
  <c r="G139" i="31"/>
  <c r="M138" i="31"/>
  <c r="K138" i="31"/>
  <c r="I138" i="31"/>
  <c r="H138" i="31"/>
  <c r="G138" i="31"/>
  <c r="M137" i="31"/>
  <c r="K137" i="31"/>
  <c r="I137" i="31"/>
  <c r="H137" i="31"/>
  <c r="G137" i="31"/>
  <c r="M136" i="31"/>
  <c r="K136" i="31"/>
  <c r="I136" i="31"/>
  <c r="H136" i="31"/>
  <c r="G136" i="31"/>
  <c r="AM135" i="31"/>
  <c r="M135" i="31"/>
  <c r="K135" i="31"/>
  <c r="I135" i="31"/>
  <c r="J135" i="31" s="1"/>
  <c r="H135" i="31"/>
  <c r="G135" i="31"/>
  <c r="M134" i="31"/>
  <c r="K134" i="31"/>
  <c r="I134" i="31"/>
  <c r="J134" i="31" s="1"/>
  <c r="H134" i="31"/>
  <c r="G134" i="31"/>
  <c r="M133" i="31"/>
  <c r="K133" i="31"/>
  <c r="I133" i="31"/>
  <c r="H133" i="31"/>
  <c r="G133" i="31"/>
  <c r="M132" i="31"/>
  <c r="K132" i="31"/>
  <c r="I132" i="31"/>
  <c r="H132" i="31"/>
  <c r="G132" i="31"/>
  <c r="M131" i="31"/>
  <c r="K131" i="31"/>
  <c r="I131" i="31"/>
  <c r="J131" i="31" s="1"/>
  <c r="H131" i="31"/>
  <c r="G131" i="31"/>
  <c r="M126" i="31"/>
  <c r="K126" i="31"/>
  <c r="I126" i="31"/>
  <c r="H126" i="31"/>
  <c r="G126" i="31"/>
  <c r="M125" i="31"/>
  <c r="K125" i="31"/>
  <c r="I125" i="31"/>
  <c r="J125" i="31" s="1"/>
  <c r="H125" i="31"/>
  <c r="G125" i="31"/>
  <c r="M124" i="31"/>
  <c r="K124" i="31"/>
  <c r="I124" i="31"/>
  <c r="H124" i="31"/>
  <c r="G124" i="31"/>
  <c r="M123" i="31"/>
  <c r="K123" i="31"/>
  <c r="I123" i="31"/>
  <c r="H123" i="31"/>
  <c r="G123" i="31"/>
  <c r="M122" i="31"/>
  <c r="K122" i="31"/>
  <c r="I122" i="31"/>
  <c r="J122" i="31" s="1"/>
  <c r="H122" i="31"/>
  <c r="G122" i="31"/>
  <c r="AO121" i="31"/>
  <c r="AC121" i="31"/>
  <c r="V121" i="31"/>
  <c r="M121" i="31"/>
  <c r="K121" i="31"/>
  <c r="I121" i="31"/>
  <c r="AD121" i="31" s="1"/>
  <c r="H121" i="31"/>
  <c r="G121" i="31"/>
  <c r="AC120" i="31"/>
  <c r="BF120" i="31" s="1"/>
  <c r="M120" i="31"/>
  <c r="K120" i="31"/>
  <c r="I120" i="31"/>
  <c r="AG120" i="31" s="1"/>
  <c r="H120" i="31"/>
  <c r="G120" i="31"/>
  <c r="M119" i="31"/>
  <c r="K119" i="31"/>
  <c r="I119" i="31"/>
  <c r="J119" i="31" s="1"/>
  <c r="H119" i="31"/>
  <c r="G119" i="31"/>
  <c r="X118" i="31"/>
  <c r="BA118" i="31" s="1"/>
  <c r="M118" i="31"/>
  <c r="K118" i="31"/>
  <c r="I118" i="31"/>
  <c r="H118" i="31"/>
  <c r="G118" i="31"/>
  <c r="AP117" i="31"/>
  <c r="U117" i="31"/>
  <c r="M117" i="31"/>
  <c r="K117" i="31"/>
  <c r="I117" i="31"/>
  <c r="AG117" i="31" s="1"/>
  <c r="H117" i="31"/>
  <c r="G117" i="31"/>
  <c r="AL116" i="31"/>
  <c r="U116" i="31"/>
  <c r="S116" i="31"/>
  <c r="M116" i="31"/>
  <c r="K116" i="31"/>
  <c r="I116" i="31"/>
  <c r="AG116" i="31" s="1"/>
  <c r="H116" i="31"/>
  <c r="G116" i="31"/>
  <c r="AL115" i="31"/>
  <c r="AD115" i="31"/>
  <c r="U115" i="31"/>
  <c r="M115" i="31"/>
  <c r="K115" i="31"/>
  <c r="I115" i="31"/>
  <c r="H115" i="31"/>
  <c r="G115" i="31"/>
  <c r="AL114" i="31"/>
  <c r="W114" i="31"/>
  <c r="U114" i="31"/>
  <c r="M114" i="31"/>
  <c r="K114" i="31"/>
  <c r="I114" i="31"/>
  <c r="AM114" i="31" s="1"/>
  <c r="H114" i="31"/>
  <c r="G114" i="31"/>
  <c r="BU113" i="31"/>
  <c r="W113" i="31"/>
  <c r="M113" i="31"/>
  <c r="K113" i="31"/>
  <c r="I113" i="31"/>
  <c r="J113" i="31" s="1"/>
  <c r="H113" i="31"/>
  <c r="G113" i="31"/>
  <c r="M112" i="31"/>
  <c r="K112" i="31"/>
  <c r="I112" i="31"/>
  <c r="AQ112" i="31" s="1"/>
  <c r="H112" i="31"/>
  <c r="G112" i="31"/>
  <c r="M111" i="31"/>
  <c r="K111" i="31"/>
  <c r="I111" i="31"/>
  <c r="AQ111" i="31" s="1"/>
  <c r="H111" i="31"/>
  <c r="G111" i="31"/>
  <c r="M110" i="31"/>
  <c r="K110" i="31"/>
  <c r="I110" i="31"/>
  <c r="AQ110" i="31" s="1"/>
  <c r="H110" i="31"/>
  <c r="G110" i="31"/>
  <c r="M109" i="31"/>
  <c r="K109" i="31"/>
  <c r="I109" i="31"/>
  <c r="AG109" i="31" s="1"/>
  <c r="H109" i="31"/>
  <c r="G109" i="31"/>
  <c r="M108" i="31"/>
  <c r="K108" i="31"/>
  <c r="I108" i="31"/>
  <c r="AK108" i="31" s="1"/>
  <c r="BN108" i="31" s="1"/>
  <c r="H108" i="31"/>
  <c r="G108" i="31"/>
  <c r="M107" i="31"/>
  <c r="K107" i="31"/>
  <c r="I107" i="31"/>
  <c r="AQ107" i="31" s="1"/>
  <c r="H107" i="31"/>
  <c r="G107" i="31"/>
  <c r="AB98" i="31"/>
  <c r="P76" i="31"/>
  <c r="R75" i="31"/>
  <c r="R74" i="31"/>
  <c r="R73" i="31"/>
  <c r="R72" i="31"/>
  <c r="R71" i="31"/>
  <c r="S71" i="31" s="1"/>
  <c r="W182" i="31"/>
  <c r="Y58" i="31"/>
  <c r="X58" i="31"/>
  <c r="W58" i="31"/>
  <c r="V58" i="31"/>
  <c r="U58" i="31"/>
  <c r="T58" i="31"/>
  <c r="S58" i="31"/>
  <c r="R58" i="31"/>
  <c r="Y57" i="31"/>
  <c r="X57" i="31"/>
  <c r="W57" i="31"/>
  <c r="V57" i="31"/>
  <c r="U57" i="31"/>
  <c r="T57" i="31"/>
  <c r="S57" i="31"/>
  <c r="R57" i="31"/>
  <c r="Y56" i="31"/>
  <c r="X56" i="31"/>
  <c r="W56" i="31"/>
  <c r="V56" i="31"/>
  <c r="U56" i="31"/>
  <c r="T56" i="31"/>
  <c r="S56" i="31"/>
  <c r="R56" i="31"/>
  <c r="Y55" i="31"/>
  <c r="X55" i="31"/>
  <c r="W55" i="31"/>
  <c r="V55" i="31"/>
  <c r="U55" i="31"/>
  <c r="T55" i="31"/>
  <c r="S55" i="31"/>
  <c r="R55" i="31"/>
  <c r="Y54" i="31"/>
  <c r="Y59" i="31" s="1"/>
  <c r="X54" i="31"/>
  <c r="W54" i="31"/>
  <c r="V54" i="31"/>
  <c r="V59" i="31" s="1"/>
  <c r="U54" i="31"/>
  <c r="T54" i="31"/>
  <c r="S54" i="31"/>
  <c r="R54" i="31"/>
  <c r="P28" i="31"/>
  <c r="R27" i="31"/>
  <c r="R26" i="31"/>
  <c r="R25" i="31"/>
  <c r="R24" i="31"/>
  <c r="R23" i="31"/>
  <c r="Y10" i="31"/>
  <c r="X10" i="31"/>
  <c r="W10" i="31"/>
  <c r="V10" i="31"/>
  <c r="U10" i="31"/>
  <c r="T10" i="31"/>
  <c r="S10" i="31"/>
  <c r="R10" i="31"/>
  <c r="Q10" i="31"/>
  <c r="Y9" i="31"/>
  <c r="X9" i="31"/>
  <c r="W9" i="31"/>
  <c r="V9" i="31"/>
  <c r="U9" i="31"/>
  <c r="T9" i="31"/>
  <c r="S9" i="31"/>
  <c r="R9" i="31"/>
  <c r="Q9" i="31"/>
  <c r="Q98" i="31" s="1"/>
  <c r="Y8" i="31"/>
  <c r="X8" i="31"/>
  <c r="W8" i="31"/>
  <c r="V8" i="31"/>
  <c r="U8" i="31"/>
  <c r="T8" i="31"/>
  <c r="S8" i="31"/>
  <c r="R8" i="31"/>
  <c r="Q8" i="31"/>
  <c r="Q47" i="31" s="1"/>
  <c r="Y7" i="31"/>
  <c r="X7" i="31"/>
  <c r="W7" i="31"/>
  <c r="V7" i="31"/>
  <c r="U7" i="31"/>
  <c r="T7" i="31"/>
  <c r="S7" i="31"/>
  <c r="R7" i="31"/>
  <c r="Q7" i="31"/>
  <c r="AB96" i="31" s="1"/>
  <c r="Y6" i="31"/>
  <c r="X6" i="31"/>
  <c r="W6" i="31"/>
  <c r="V6" i="31"/>
  <c r="U6" i="31"/>
  <c r="T6" i="31"/>
  <c r="S6" i="31"/>
  <c r="R6" i="31"/>
  <c r="Q6" i="31"/>
  <c r="AB87" i="31" s="1"/>
  <c r="AN201" i="32"/>
  <c r="M201" i="32"/>
  <c r="K201" i="32"/>
  <c r="I201" i="32"/>
  <c r="H201" i="32"/>
  <c r="G201" i="32"/>
  <c r="AP200" i="32"/>
  <c r="BS200" i="32" s="1"/>
  <c r="Y200" i="32"/>
  <c r="BB200" i="32" s="1"/>
  <c r="M200" i="32"/>
  <c r="K200" i="32"/>
  <c r="I200" i="32"/>
  <c r="H200" i="32"/>
  <c r="G200" i="32"/>
  <c r="AA199" i="32"/>
  <c r="BD199" i="32" s="1"/>
  <c r="M199" i="32"/>
  <c r="K199" i="32"/>
  <c r="I199" i="32"/>
  <c r="H199" i="32"/>
  <c r="G199" i="32"/>
  <c r="AD198" i="32"/>
  <c r="M198" i="32"/>
  <c r="K198" i="32"/>
  <c r="I198" i="32"/>
  <c r="AJ198" i="32" s="1"/>
  <c r="H198" i="32"/>
  <c r="G198" i="32"/>
  <c r="M197" i="32"/>
  <c r="K197" i="32"/>
  <c r="I197" i="32"/>
  <c r="J197" i="32" s="1"/>
  <c r="H197" i="32"/>
  <c r="G197" i="32"/>
  <c r="V196" i="32"/>
  <c r="U196" i="32"/>
  <c r="M196" i="32"/>
  <c r="K196" i="32"/>
  <c r="I196" i="32"/>
  <c r="H196" i="32"/>
  <c r="G196" i="32"/>
  <c r="M195" i="32"/>
  <c r="K195" i="32"/>
  <c r="I195" i="32"/>
  <c r="J195" i="32" s="1"/>
  <c r="H195" i="32"/>
  <c r="G195" i="32"/>
  <c r="AP194" i="32"/>
  <c r="M194" i="32"/>
  <c r="K194" i="32"/>
  <c r="I194" i="32"/>
  <c r="J194" i="32" s="1"/>
  <c r="H194" i="32"/>
  <c r="G194" i="32"/>
  <c r="M193" i="32"/>
  <c r="K193" i="32"/>
  <c r="I193" i="32"/>
  <c r="H193" i="32"/>
  <c r="G193" i="32"/>
  <c r="M192" i="32"/>
  <c r="K192" i="32"/>
  <c r="I192" i="32"/>
  <c r="J192" i="32" s="1"/>
  <c r="H192" i="32"/>
  <c r="G192" i="32"/>
  <c r="M191" i="32"/>
  <c r="K191" i="32"/>
  <c r="I191" i="32"/>
  <c r="H191" i="32"/>
  <c r="G191" i="32"/>
  <c r="AM190" i="32"/>
  <c r="M190" i="32"/>
  <c r="K190" i="32"/>
  <c r="I190" i="32"/>
  <c r="H190" i="32"/>
  <c r="G190" i="32"/>
  <c r="M189" i="32"/>
  <c r="K189" i="32"/>
  <c r="I189" i="32"/>
  <c r="J189" i="32" s="1"/>
  <c r="H189" i="32"/>
  <c r="G189" i="32"/>
  <c r="M188" i="32"/>
  <c r="K188" i="32"/>
  <c r="I188" i="32"/>
  <c r="H188" i="32"/>
  <c r="G188" i="32"/>
  <c r="M187" i="32"/>
  <c r="K187" i="32"/>
  <c r="I187" i="32"/>
  <c r="H187" i="32"/>
  <c r="G187" i="32"/>
  <c r="AM186" i="32"/>
  <c r="M186" i="32"/>
  <c r="K186" i="32"/>
  <c r="I186" i="32"/>
  <c r="H186" i="32"/>
  <c r="G186" i="32"/>
  <c r="M185" i="32"/>
  <c r="K185" i="32"/>
  <c r="I185" i="32"/>
  <c r="J185" i="32" s="1"/>
  <c r="H185" i="32"/>
  <c r="G185" i="32"/>
  <c r="M184" i="32"/>
  <c r="K184" i="32"/>
  <c r="I184" i="32"/>
  <c r="H184" i="32"/>
  <c r="G184" i="32"/>
  <c r="AC183" i="32"/>
  <c r="M183" i="32"/>
  <c r="K183" i="32"/>
  <c r="I183" i="32"/>
  <c r="J183" i="32" s="1"/>
  <c r="H183" i="32"/>
  <c r="G183" i="32"/>
  <c r="M182" i="32"/>
  <c r="K182" i="32"/>
  <c r="I182" i="32"/>
  <c r="J182" i="32" s="1"/>
  <c r="H182" i="32"/>
  <c r="G182" i="32"/>
  <c r="M177" i="32"/>
  <c r="K177" i="32"/>
  <c r="I177" i="32"/>
  <c r="H177" i="32"/>
  <c r="G177" i="32"/>
  <c r="M176" i="32"/>
  <c r="K176" i="32"/>
  <c r="I176" i="32"/>
  <c r="H176" i="32"/>
  <c r="G176" i="32"/>
  <c r="M175" i="32"/>
  <c r="K175" i="32"/>
  <c r="I175" i="32"/>
  <c r="H175" i="32"/>
  <c r="G175" i="32"/>
  <c r="M174" i="32"/>
  <c r="K174" i="32"/>
  <c r="I174" i="32"/>
  <c r="H174" i="32"/>
  <c r="G174" i="32"/>
  <c r="M173" i="32"/>
  <c r="K173" i="32"/>
  <c r="I173" i="32"/>
  <c r="H173" i="32"/>
  <c r="G173" i="32"/>
  <c r="AG172" i="32"/>
  <c r="BJ172" i="32" s="1"/>
  <c r="M172" i="32"/>
  <c r="K172" i="32"/>
  <c r="I172" i="32"/>
  <c r="H172" i="32"/>
  <c r="G172" i="32"/>
  <c r="M171" i="32"/>
  <c r="K171" i="32"/>
  <c r="I171" i="32"/>
  <c r="H171" i="32"/>
  <c r="G171" i="32"/>
  <c r="AI170" i="32"/>
  <c r="M170" i="32"/>
  <c r="K170" i="32"/>
  <c r="I170" i="32"/>
  <c r="H170" i="32"/>
  <c r="G170" i="32"/>
  <c r="M169" i="32"/>
  <c r="K169" i="32"/>
  <c r="I169" i="32"/>
  <c r="H169" i="32"/>
  <c r="G169" i="32"/>
  <c r="AL168" i="32"/>
  <c r="AH168" i="32"/>
  <c r="Y168" i="32"/>
  <c r="X168" i="32"/>
  <c r="V168" i="32"/>
  <c r="P168" i="32"/>
  <c r="M168" i="32"/>
  <c r="K168" i="32"/>
  <c r="I168" i="32"/>
  <c r="AJ168" i="32" s="1"/>
  <c r="H168" i="32"/>
  <c r="G168" i="32"/>
  <c r="M167" i="32"/>
  <c r="K167" i="32"/>
  <c r="I167" i="32"/>
  <c r="J167" i="32" s="1"/>
  <c r="H167" i="32"/>
  <c r="G167" i="32"/>
  <c r="T166" i="32"/>
  <c r="M166" i="32"/>
  <c r="K166" i="32"/>
  <c r="I166" i="32"/>
  <c r="H166" i="32"/>
  <c r="G166" i="32"/>
  <c r="M165" i="32"/>
  <c r="K165" i="32"/>
  <c r="I165" i="32"/>
  <c r="H165" i="32"/>
  <c r="G165" i="32"/>
  <c r="M164" i="32"/>
  <c r="K164" i="32"/>
  <c r="I164" i="32"/>
  <c r="H164" i="32"/>
  <c r="G164" i="32"/>
  <c r="AJ163" i="32"/>
  <c r="M163" i="32"/>
  <c r="K163" i="32"/>
  <c r="I163" i="32"/>
  <c r="J163" i="32" s="1"/>
  <c r="H163" i="32"/>
  <c r="G163" i="32"/>
  <c r="AC162" i="32"/>
  <c r="X162" i="32"/>
  <c r="M162" i="32"/>
  <c r="K162" i="32"/>
  <c r="I162" i="32"/>
  <c r="J162" i="32" s="1"/>
  <c r="H162" i="32"/>
  <c r="G162" i="32"/>
  <c r="AK161" i="32"/>
  <c r="BN161" i="32" s="1"/>
  <c r="AE161" i="32"/>
  <c r="W161" i="32"/>
  <c r="AZ161" i="32" s="1"/>
  <c r="M161" i="32"/>
  <c r="K161" i="32"/>
  <c r="I161" i="32"/>
  <c r="AF161" i="32" s="1"/>
  <c r="H161" i="32"/>
  <c r="G161" i="32"/>
  <c r="AD160" i="32"/>
  <c r="M160" i="32"/>
  <c r="K160" i="32"/>
  <c r="I160" i="32"/>
  <c r="AO160" i="32" s="1"/>
  <c r="H160" i="32"/>
  <c r="G160" i="32"/>
  <c r="M159" i="32"/>
  <c r="K159" i="32"/>
  <c r="I159" i="32"/>
  <c r="AQ159" i="32" s="1"/>
  <c r="H159" i="32"/>
  <c r="G159" i="32"/>
  <c r="M158" i="32"/>
  <c r="K158" i="32"/>
  <c r="I158" i="32"/>
  <c r="J158" i="32" s="1"/>
  <c r="H158" i="32"/>
  <c r="G158" i="32"/>
  <c r="BI152" i="32"/>
  <c r="T10" i="144" s="1"/>
  <c r="BH152" i="32"/>
  <c r="S10" i="144" s="1"/>
  <c r="M150" i="32"/>
  <c r="K150" i="32"/>
  <c r="I150" i="32"/>
  <c r="J150" i="32" s="1"/>
  <c r="H150" i="32"/>
  <c r="G150" i="32"/>
  <c r="X149" i="32"/>
  <c r="BA149" i="32" s="1"/>
  <c r="M149" i="32"/>
  <c r="K149" i="32"/>
  <c r="I149" i="32"/>
  <c r="H149" i="32"/>
  <c r="G149" i="32"/>
  <c r="AG148" i="32"/>
  <c r="AD148" i="32"/>
  <c r="Y148" i="32"/>
  <c r="X148" i="32"/>
  <c r="M148" i="32"/>
  <c r="K148" i="32"/>
  <c r="I148" i="32"/>
  <c r="J148" i="32" s="1"/>
  <c r="H148" i="32"/>
  <c r="G148" i="32"/>
  <c r="AO147" i="32"/>
  <c r="AM147" i="32"/>
  <c r="AL147" i="32"/>
  <c r="X147" i="32"/>
  <c r="W147" i="32"/>
  <c r="M147" i="32"/>
  <c r="K147" i="32"/>
  <c r="I147" i="32"/>
  <c r="H147" i="32"/>
  <c r="G147" i="32"/>
  <c r="Z146" i="32"/>
  <c r="R146" i="32"/>
  <c r="M146" i="32"/>
  <c r="K146" i="32"/>
  <c r="I146" i="32"/>
  <c r="H146" i="32"/>
  <c r="G146" i="32"/>
  <c r="AP145" i="32"/>
  <c r="BS145" i="32" s="1"/>
  <c r="AH145" i="32"/>
  <c r="BK145" i="32" s="1"/>
  <c r="X145" i="32"/>
  <c r="BA145" i="32" s="1"/>
  <c r="M145" i="32"/>
  <c r="K145" i="32"/>
  <c r="I145" i="32"/>
  <c r="H145" i="32"/>
  <c r="G145" i="32"/>
  <c r="AI144" i="32"/>
  <c r="M144" i="32"/>
  <c r="K144" i="32"/>
  <c r="I144" i="32"/>
  <c r="J144" i="32" s="1"/>
  <c r="H144" i="32"/>
  <c r="G144" i="32"/>
  <c r="AO143" i="32"/>
  <c r="AN143" i="32"/>
  <c r="AC143" i="32"/>
  <c r="P143" i="32"/>
  <c r="M143" i="32"/>
  <c r="K143" i="32"/>
  <c r="I143" i="32"/>
  <c r="AK143" i="32" s="1"/>
  <c r="H143" i="32"/>
  <c r="G143" i="32"/>
  <c r="M142" i="32"/>
  <c r="K142" i="32"/>
  <c r="I142" i="32"/>
  <c r="J142" i="32" s="1"/>
  <c r="H142" i="32"/>
  <c r="G142" i="32"/>
  <c r="M141" i="32"/>
  <c r="K141" i="32"/>
  <c r="I141" i="32"/>
  <c r="H141" i="32"/>
  <c r="G141" i="32"/>
  <c r="Q140" i="32"/>
  <c r="P140" i="32"/>
  <c r="M140" i="32"/>
  <c r="K140" i="32"/>
  <c r="I140" i="32"/>
  <c r="H140" i="32"/>
  <c r="G140" i="32"/>
  <c r="AD139" i="32"/>
  <c r="T139" i="32"/>
  <c r="M139" i="32"/>
  <c r="K139" i="32"/>
  <c r="I139" i="32"/>
  <c r="H139" i="32"/>
  <c r="G139" i="32"/>
  <c r="M138" i="32"/>
  <c r="K138" i="32"/>
  <c r="I138" i="32"/>
  <c r="H138" i="32"/>
  <c r="G138" i="32"/>
  <c r="M137" i="32"/>
  <c r="K137" i="32"/>
  <c r="I137" i="32"/>
  <c r="H137" i="32"/>
  <c r="G137" i="32"/>
  <c r="M136" i="32"/>
  <c r="K136" i="32"/>
  <c r="I136" i="32"/>
  <c r="H136" i="32"/>
  <c r="G136" i="32"/>
  <c r="M135" i="32"/>
  <c r="K135" i="32"/>
  <c r="I135" i="32"/>
  <c r="H135" i="32"/>
  <c r="G135" i="32"/>
  <c r="BU134" i="32"/>
  <c r="M134" i="32"/>
  <c r="K134" i="32"/>
  <c r="I134" i="32"/>
  <c r="AN134" i="32" s="1"/>
  <c r="H134" i="32"/>
  <c r="G134" i="32"/>
  <c r="M133" i="32"/>
  <c r="K133" i="32"/>
  <c r="I133" i="32"/>
  <c r="H133" i="32"/>
  <c r="G133" i="32"/>
  <c r="M132" i="32"/>
  <c r="K132" i="32"/>
  <c r="I132" i="32"/>
  <c r="H132" i="32"/>
  <c r="G132" i="32"/>
  <c r="M131" i="32"/>
  <c r="K131" i="32"/>
  <c r="I131" i="32"/>
  <c r="U131" i="32" s="1"/>
  <c r="H131" i="32"/>
  <c r="G131" i="32"/>
  <c r="M126" i="32"/>
  <c r="K126" i="32"/>
  <c r="I126" i="32"/>
  <c r="H126" i="32"/>
  <c r="G126" i="32"/>
  <c r="AJ125" i="32"/>
  <c r="T125" i="32"/>
  <c r="AW125" i="32" s="1"/>
  <c r="M125" i="32"/>
  <c r="K125" i="32"/>
  <c r="I125" i="32"/>
  <c r="AI125" i="32" s="1"/>
  <c r="H125" i="32"/>
  <c r="G125" i="32"/>
  <c r="M124" i="32"/>
  <c r="K124" i="32"/>
  <c r="I124" i="32"/>
  <c r="H124" i="32"/>
  <c r="G124" i="32"/>
  <c r="AC123" i="32"/>
  <c r="M123" i="32"/>
  <c r="K123" i="32"/>
  <c r="I123" i="32"/>
  <c r="H123" i="32"/>
  <c r="G123" i="32"/>
  <c r="M122" i="32"/>
  <c r="K122" i="32"/>
  <c r="I122" i="32"/>
  <c r="J122" i="32" s="1"/>
  <c r="H122" i="32"/>
  <c r="G122" i="32"/>
  <c r="AG121" i="32"/>
  <c r="M121" i="32"/>
  <c r="K121" i="32"/>
  <c r="I121" i="32"/>
  <c r="AO121" i="32" s="1"/>
  <c r="H121" i="32"/>
  <c r="G121" i="32"/>
  <c r="M120" i="32"/>
  <c r="K120" i="32"/>
  <c r="I120" i="32"/>
  <c r="H120" i="32"/>
  <c r="G120" i="32"/>
  <c r="M119" i="32"/>
  <c r="K119" i="32"/>
  <c r="I119" i="32"/>
  <c r="H119" i="32"/>
  <c r="G119" i="32"/>
  <c r="S118" i="32"/>
  <c r="M118" i="32"/>
  <c r="K118" i="32"/>
  <c r="I118" i="32"/>
  <c r="AG118" i="32" s="1"/>
  <c r="H118" i="32"/>
  <c r="G118" i="32"/>
  <c r="AM117" i="32"/>
  <c r="R117" i="32"/>
  <c r="M117" i="32"/>
  <c r="K117" i="32"/>
  <c r="I117" i="32"/>
  <c r="H117" i="32"/>
  <c r="G117" i="32"/>
  <c r="M116" i="32"/>
  <c r="K116" i="32"/>
  <c r="I116" i="32"/>
  <c r="J116" i="32" s="1"/>
  <c r="H116" i="32"/>
  <c r="G116" i="32"/>
  <c r="M115" i="32"/>
  <c r="K115" i="32"/>
  <c r="I115" i="32"/>
  <c r="J115" i="32" s="1"/>
  <c r="H115" i="32"/>
  <c r="G115" i="32"/>
  <c r="M114" i="32"/>
  <c r="K114" i="32"/>
  <c r="I114" i="32"/>
  <c r="J114" i="32" s="1"/>
  <c r="H114" i="32"/>
  <c r="G114" i="32"/>
  <c r="T113" i="32"/>
  <c r="M113" i="32"/>
  <c r="K113" i="32"/>
  <c r="I113" i="32"/>
  <c r="H113" i="32"/>
  <c r="G113" i="32"/>
  <c r="M112" i="32"/>
  <c r="K112" i="32"/>
  <c r="I112" i="32"/>
  <c r="AQ112" i="32" s="1"/>
  <c r="H112" i="32"/>
  <c r="G112" i="32"/>
  <c r="M111" i="32"/>
  <c r="K111" i="32"/>
  <c r="I111" i="32"/>
  <c r="AQ111" i="32" s="1"/>
  <c r="H111" i="32"/>
  <c r="G111" i="32"/>
  <c r="M110" i="32"/>
  <c r="K110" i="32"/>
  <c r="I110" i="32"/>
  <c r="AK110" i="32" s="1"/>
  <c r="H110" i="32"/>
  <c r="G110" i="32"/>
  <c r="M109" i="32"/>
  <c r="K109" i="32"/>
  <c r="I109" i="32"/>
  <c r="AQ109" i="32" s="1"/>
  <c r="H109" i="32"/>
  <c r="G109" i="32"/>
  <c r="M108" i="32"/>
  <c r="K108" i="32"/>
  <c r="I108" i="32"/>
  <c r="AQ108" i="32" s="1"/>
  <c r="H108" i="32"/>
  <c r="G108" i="32"/>
  <c r="M107" i="32"/>
  <c r="K107" i="32"/>
  <c r="I107" i="32"/>
  <c r="J107" i="32" s="1"/>
  <c r="H107" i="32"/>
  <c r="G107" i="32"/>
  <c r="AB99" i="32"/>
  <c r="P76" i="32"/>
  <c r="S75" i="32" s="1"/>
  <c r="R75" i="32"/>
  <c r="R74" i="32"/>
  <c r="R73" i="32"/>
  <c r="R72" i="32"/>
  <c r="R71" i="32"/>
  <c r="Y58" i="32"/>
  <c r="X58" i="32"/>
  <c r="W58" i="32"/>
  <c r="V58" i="32"/>
  <c r="U58" i="32"/>
  <c r="T58" i="32"/>
  <c r="S58" i="32"/>
  <c r="R58" i="32"/>
  <c r="Y57" i="32"/>
  <c r="X57" i="32"/>
  <c r="W57" i="32"/>
  <c r="V57" i="32"/>
  <c r="U57" i="32"/>
  <c r="T57" i="32"/>
  <c r="S57" i="32"/>
  <c r="R57" i="32"/>
  <c r="Y56" i="32"/>
  <c r="X56" i="32"/>
  <c r="W56" i="32"/>
  <c r="V56" i="32"/>
  <c r="U56" i="32"/>
  <c r="T56" i="32"/>
  <c r="S56" i="32"/>
  <c r="R56" i="32"/>
  <c r="Y55" i="32"/>
  <c r="X55" i="32"/>
  <c r="W55" i="32"/>
  <c r="V55" i="32"/>
  <c r="U55" i="32"/>
  <c r="T55" i="32"/>
  <c r="S55" i="32"/>
  <c r="R55" i="32"/>
  <c r="Y54" i="32"/>
  <c r="X54" i="32"/>
  <c r="W54" i="32"/>
  <c r="V54" i="32"/>
  <c r="U54" i="32"/>
  <c r="U59" i="32" s="1"/>
  <c r="T54" i="32"/>
  <c r="T59" i="32" s="1"/>
  <c r="S54" i="32"/>
  <c r="S59" i="32" s="1"/>
  <c r="R54" i="32"/>
  <c r="P28" i="32"/>
  <c r="R27" i="32"/>
  <c r="R26" i="32"/>
  <c r="R25" i="32"/>
  <c r="R24" i="32"/>
  <c r="R23" i="32"/>
  <c r="Y10" i="32"/>
  <c r="X10" i="32"/>
  <c r="W10" i="32"/>
  <c r="V10" i="32"/>
  <c r="U10" i="32"/>
  <c r="T10" i="32"/>
  <c r="S10" i="32"/>
  <c r="R10" i="32"/>
  <c r="Q10" i="32"/>
  <c r="Y9" i="32"/>
  <c r="X9" i="32"/>
  <c r="W9" i="32"/>
  <c r="V9" i="32"/>
  <c r="U9" i="32"/>
  <c r="T9" i="32"/>
  <c r="S9" i="32"/>
  <c r="R9" i="32"/>
  <c r="Q9" i="32"/>
  <c r="Y8" i="32"/>
  <c r="X8" i="32"/>
  <c r="W8" i="32"/>
  <c r="V8" i="32"/>
  <c r="U8" i="32"/>
  <c r="T8" i="32"/>
  <c r="S8" i="32"/>
  <c r="R8" i="32"/>
  <c r="Q8" i="32"/>
  <c r="Y7" i="32"/>
  <c r="X7" i="32"/>
  <c r="W7" i="32"/>
  <c r="V7" i="32"/>
  <c r="U7" i="32"/>
  <c r="T7" i="32"/>
  <c r="S7" i="32"/>
  <c r="R7" i="32"/>
  <c r="Q7" i="32"/>
  <c r="Y6" i="32"/>
  <c r="X6" i="32"/>
  <c r="W6" i="32"/>
  <c r="V6" i="32"/>
  <c r="U6" i="32"/>
  <c r="T6" i="32"/>
  <c r="S6" i="32"/>
  <c r="R6" i="32"/>
  <c r="Q6" i="32"/>
  <c r="Q71" i="32" s="1"/>
  <c r="AJ201" i="33"/>
  <c r="BM201" i="33" s="1"/>
  <c r="M201" i="33"/>
  <c r="K201" i="33"/>
  <c r="I201" i="33"/>
  <c r="H201" i="33"/>
  <c r="G201" i="33"/>
  <c r="AD200" i="33"/>
  <c r="BG200" i="33" s="1"/>
  <c r="M200" i="33"/>
  <c r="K200" i="33"/>
  <c r="I200" i="33"/>
  <c r="H200" i="33"/>
  <c r="G200" i="33"/>
  <c r="M199" i="33"/>
  <c r="K199" i="33"/>
  <c r="I199" i="33"/>
  <c r="J199" i="33" s="1"/>
  <c r="H199" i="33"/>
  <c r="G199" i="33"/>
  <c r="AP198" i="33"/>
  <c r="AF198" i="33"/>
  <c r="Y198" i="33"/>
  <c r="W198" i="33"/>
  <c r="V198" i="33"/>
  <c r="P198" i="33"/>
  <c r="M198" i="33"/>
  <c r="K198" i="33"/>
  <c r="I198" i="33"/>
  <c r="H198" i="33"/>
  <c r="G198" i="33"/>
  <c r="AE197" i="33"/>
  <c r="S197" i="33"/>
  <c r="AV197" i="33" s="1"/>
  <c r="M197" i="33"/>
  <c r="K197" i="33"/>
  <c r="I197" i="33"/>
  <c r="H197" i="33"/>
  <c r="G197" i="33"/>
  <c r="M196" i="33"/>
  <c r="K196" i="33"/>
  <c r="I196" i="33"/>
  <c r="J196" i="33" s="1"/>
  <c r="H196" i="33"/>
  <c r="G196" i="33"/>
  <c r="M195" i="33"/>
  <c r="K195" i="33"/>
  <c r="I195" i="33"/>
  <c r="J195" i="33" s="1"/>
  <c r="H195" i="33"/>
  <c r="G195" i="33"/>
  <c r="M194" i="33"/>
  <c r="K194" i="33"/>
  <c r="I194" i="33"/>
  <c r="H194" i="33"/>
  <c r="G194" i="33"/>
  <c r="AE193" i="33"/>
  <c r="M193" i="33"/>
  <c r="K193" i="33"/>
  <c r="I193" i="33"/>
  <c r="H193" i="33"/>
  <c r="G193" i="33"/>
  <c r="M192" i="33"/>
  <c r="K192" i="33"/>
  <c r="I192" i="33"/>
  <c r="H192" i="33"/>
  <c r="G192" i="33"/>
  <c r="U191" i="33"/>
  <c r="AX191" i="33" s="1"/>
  <c r="M191" i="33"/>
  <c r="K191" i="33"/>
  <c r="I191" i="33"/>
  <c r="J191" i="33" s="1"/>
  <c r="H191" i="33"/>
  <c r="G191" i="33"/>
  <c r="M190" i="33"/>
  <c r="K190" i="33"/>
  <c r="I190" i="33"/>
  <c r="H190" i="33"/>
  <c r="G190" i="33"/>
  <c r="S189" i="33"/>
  <c r="M189" i="33"/>
  <c r="K189" i="33"/>
  <c r="I189" i="33"/>
  <c r="H189" i="33"/>
  <c r="G189" i="33"/>
  <c r="M188" i="33"/>
  <c r="K188" i="33"/>
  <c r="I188" i="33"/>
  <c r="J188" i="33" s="1"/>
  <c r="H188" i="33"/>
  <c r="G188" i="33"/>
  <c r="M187" i="33"/>
  <c r="K187" i="33"/>
  <c r="I187" i="33"/>
  <c r="H187" i="33"/>
  <c r="G187" i="33"/>
  <c r="M186" i="33"/>
  <c r="K186" i="33"/>
  <c r="I186" i="33"/>
  <c r="H186" i="33"/>
  <c r="G186" i="33"/>
  <c r="AO185" i="33"/>
  <c r="AG185" i="33"/>
  <c r="M185" i="33"/>
  <c r="K185" i="33"/>
  <c r="I185" i="33"/>
  <c r="H185" i="33"/>
  <c r="G185" i="33"/>
  <c r="V184" i="33"/>
  <c r="AY184" i="33" s="1"/>
  <c r="M184" i="33"/>
  <c r="K184" i="33"/>
  <c r="I184" i="33"/>
  <c r="H184" i="33"/>
  <c r="G184" i="33"/>
  <c r="R183" i="33"/>
  <c r="AU183" i="33" s="1"/>
  <c r="M183" i="33"/>
  <c r="K183" i="33"/>
  <c r="I183" i="33"/>
  <c r="H183" i="33"/>
  <c r="G183" i="33"/>
  <c r="M182" i="33"/>
  <c r="K182" i="33"/>
  <c r="I182" i="33"/>
  <c r="AQ182" i="33" s="1"/>
  <c r="H182" i="33"/>
  <c r="G182" i="33"/>
  <c r="M177" i="33"/>
  <c r="K177" i="33"/>
  <c r="I177" i="33"/>
  <c r="H177" i="33"/>
  <c r="G177" i="33"/>
  <c r="M176" i="33"/>
  <c r="K176" i="33"/>
  <c r="I176" i="33"/>
  <c r="J176" i="33" s="1"/>
  <c r="H176" i="33"/>
  <c r="G176" i="33"/>
  <c r="AM175" i="33"/>
  <c r="AI175" i="33"/>
  <c r="P175" i="33"/>
  <c r="M175" i="33"/>
  <c r="K175" i="33"/>
  <c r="I175" i="33"/>
  <c r="H175" i="33"/>
  <c r="G175" i="33"/>
  <c r="M174" i="33"/>
  <c r="K174" i="33"/>
  <c r="I174" i="33"/>
  <c r="H174" i="33"/>
  <c r="G174" i="33"/>
  <c r="AC173" i="33"/>
  <c r="BF173" i="33" s="1"/>
  <c r="M173" i="33"/>
  <c r="K173" i="33"/>
  <c r="I173" i="33"/>
  <c r="H173" i="33"/>
  <c r="G173" i="33"/>
  <c r="M172" i="33"/>
  <c r="K172" i="33"/>
  <c r="I172" i="33"/>
  <c r="H172" i="33"/>
  <c r="G172" i="33"/>
  <c r="AO171" i="33"/>
  <c r="M171" i="33"/>
  <c r="K171" i="33"/>
  <c r="I171" i="33"/>
  <c r="H171" i="33"/>
  <c r="G171" i="33"/>
  <c r="M170" i="33"/>
  <c r="K170" i="33"/>
  <c r="I170" i="33"/>
  <c r="R170" i="33" s="1"/>
  <c r="H170" i="33"/>
  <c r="G170" i="33"/>
  <c r="M169" i="33"/>
  <c r="K169" i="33"/>
  <c r="I169" i="33"/>
  <c r="H169" i="33"/>
  <c r="G169" i="33"/>
  <c r="M168" i="33"/>
  <c r="K168" i="33"/>
  <c r="I168" i="33"/>
  <c r="H168" i="33"/>
  <c r="G168" i="33"/>
  <c r="AL167" i="33"/>
  <c r="BO167" i="33" s="1"/>
  <c r="AK167" i="33"/>
  <c r="BN167" i="33" s="1"/>
  <c r="AH167" i="33"/>
  <c r="Y167" i="33"/>
  <c r="T167" i="33"/>
  <c r="AW167" i="33" s="1"/>
  <c r="S167" i="33"/>
  <c r="Q167" i="33"/>
  <c r="M167" i="33"/>
  <c r="K167" i="33"/>
  <c r="I167" i="33"/>
  <c r="AN167" i="33" s="1"/>
  <c r="H167" i="33"/>
  <c r="G167" i="33"/>
  <c r="M166" i="33"/>
  <c r="K166" i="33"/>
  <c r="I166" i="33"/>
  <c r="J166" i="33" s="1"/>
  <c r="H166" i="33"/>
  <c r="G166" i="33"/>
  <c r="M165" i="33"/>
  <c r="K165" i="33"/>
  <c r="I165" i="33"/>
  <c r="H165" i="33"/>
  <c r="G165" i="33"/>
  <c r="AM164" i="33"/>
  <c r="M164" i="33"/>
  <c r="K164" i="33"/>
  <c r="I164" i="33"/>
  <c r="H164" i="33"/>
  <c r="G164" i="33"/>
  <c r="AO163" i="33"/>
  <c r="Y163" i="33"/>
  <c r="BB163" i="33" s="1"/>
  <c r="T163" i="33"/>
  <c r="S163" i="33"/>
  <c r="AV163" i="33" s="1"/>
  <c r="M163" i="33"/>
  <c r="K163" i="33"/>
  <c r="I163" i="33"/>
  <c r="AC163" i="33" s="1"/>
  <c r="BF163" i="33" s="1"/>
  <c r="H163" i="33"/>
  <c r="G163" i="33"/>
  <c r="M162" i="33"/>
  <c r="K162" i="33"/>
  <c r="I162" i="33"/>
  <c r="H162" i="33"/>
  <c r="G162" i="33"/>
  <c r="AC161" i="33"/>
  <c r="M161" i="33"/>
  <c r="K161" i="33"/>
  <c r="I161" i="33"/>
  <c r="H161" i="33"/>
  <c r="G161" i="33"/>
  <c r="AF160" i="33"/>
  <c r="M160" i="33"/>
  <c r="K160" i="33"/>
  <c r="I160" i="33"/>
  <c r="J160" i="33" s="1"/>
  <c r="H160" i="33"/>
  <c r="G160" i="33"/>
  <c r="AH159" i="33"/>
  <c r="M159" i="33"/>
  <c r="K159" i="33"/>
  <c r="I159" i="33"/>
  <c r="T159" i="33" s="1"/>
  <c r="H159" i="33"/>
  <c r="G159" i="33"/>
  <c r="M158" i="33"/>
  <c r="K158" i="33"/>
  <c r="I158" i="33"/>
  <c r="J158" i="33" s="1"/>
  <c r="H158" i="33"/>
  <c r="G158" i="33"/>
  <c r="BI152" i="33"/>
  <c r="BH152" i="33"/>
  <c r="S11" i="144" s="1"/>
  <c r="AO150" i="33"/>
  <c r="BR150" i="33" s="1"/>
  <c r="M150" i="33"/>
  <c r="K150" i="33"/>
  <c r="I150" i="33"/>
  <c r="J150" i="33" s="1"/>
  <c r="H150" i="33"/>
  <c r="G150" i="33"/>
  <c r="M149" i="33"/>
  <c r="K149" i="33"/>
  <c r="I149" i="33"/>
  <c r="H149" i="33"/>
  <c r="G149" i="33"/>
  <c r="AG148" i="33"/>
  <c r="M148" i="33"/>
  <c r="K148" i="33"/>
  <c r="I148" i="33"/>
  <c r="J148" i="33" s="1"/>
  <c r="L148" i="33" s="1"/>
  <c r="H148" i="33"/>
  <c r="G148" i="33"/>
  <c r="AN147" i="33"/>
  <c r="M147" i="33"/>
  <c r="K147" i="33"/>
  <c r="I147" i="33"/>
  <c r="J147" i="33" s="1"/>
  <c r="H147" i="33"/>
  <c r="G147" i="33"/>
  <c r="M146" i="33"/>
  <c r="K146" i="33"/>
  <c r="I146" i="33"/>
  <c r="H146" i="33"/>
  <c r="G146" i="33"/>
  <c r="M145" i="33"/>
  <c r="K145" i="33"/>
  <c r="I145" i="33"/>
  <c r="H145" i="33"/>
  <c r="G145" i="33"/>
  <c r="M144" i="33"/>
  <c r="K144" i="33"/>
  <c r="I144" i="33"/>
  <c r="J144" i="33" s="1"/>
  <c r="H144" i="33"/>
  <c r="G144" i="33"/>
  <c r="M143" i="33"/>
  <c r="K143" i="33"/>
  <c r="I143" i="33"/>
  <c r="H143" i="33"/>
  <c r="G143" i="33"/>
  <c r="M142" i="33"/>
  <c r="K142" i="33"/>
  <c r="I142" i="33"/>
  <c r="J142" i="33" s="1"/>
  <c r="H142" i="33"/>
  <c r="G142" i="33"/>
  <c r="AP141" i="33"/>
  <c r="AC141" i="33"/>
  <c r="BF141" i="33" s="1"/>
  <c r="M141" i="33"/>
  <c r="K141" i="33"/>
  <c r="I141" i="33"/>
  <c r="H141" i="33"/>
  <c r="G141" i="33"/>
  <c r="M140" i="33"/>
  <c r="K140" i="33"/>
  <c r="I140" i="33"/>
  <c r="J140" i="33" s="1"/>
  <c r="H140" i="33"/>
  <c r="G140" i="33"/>
  <c r="AD139" i="33"/>
  <c r="M139" i="33"/>
  <c r="K139" i="33"/>
  <c r="I139" i="33"/>
  <c r="H139" i="33"/>
  <c r="G139" i="33"/>
  <c r="M138" i="33"/>
  <c r="K138" i="33"/>
  <c r="I138" i="33"/>
  <c r="H138" i="33"/>
  <c r="G138" i="33"/>
  <c r="M137" i="33"/>
  <c r="K137" i="33"/>
  <c r="I137" i="33"/>
  <c r="H137" i="33"/>
  <c r="G137" i="33"/>
  <c r="M136" i="33"/>
  <c r="K136" i="33"/>
  <c r="I136" i="33"/>
  <c r="H136" i="33"/>
  <c r="G136" i="33"/>
  <c r="Y135" i="33"/>
  <c r="S135" i="33"/>
  <c r="P135" i="33"/>
  <c r="M135" i="33"/>
  <c r="K135" i="33"/>
  <c r="I135" i="33"/>
  <c r="H135" i="33"/>
  <c r="G135" i="33"/>
  <c r="M134" i="33"/>
  <c r="K134" i="33"/>
  <c r="I134" i="33"/>
  <c r="H134" i="33"/>
  <c r="G134" i="33"/>
  <c r="P133" i="33"/>
  <c r="M133" i="33"/>
  <c r="K133" i="33"/>
  <c r="I133" i="33"/>
  <c r="H133" i="33"/>
  <c r="G133" i="33"/>
  <c r="M132" i="33"/>
  <c r="K132" i="33"/>
  <c r="I132" i="33"/>
  <c r="H132" i="33"/>
  <c r="G132" i="33"/>
  <c r="M131" i="33"/>
  <c r="K131" i="33"/>
  <c r="I131" i="33"/>
  <c r="AQ131" i="33" s="1"/>
  <c r="H131" i="33"/>
  <c r="G131" i="33"/>
  <c r="M126" i="33"/>
  <c r="K126" i="33"/>
  <c r="I126" i="33"/>
  <c r="H126" i="33"/>
  <c r="G126" i="33"/>
  <c r="AG125" i="33"/>
  <c r="T125" i="33"/>
  <c r="Q125" i="33"/>
  <c r="P125" i="33"/>
  <c r="M125" i="33"/>
  <c r="K125" i="33"/>
  <c r="I125" i="33"/>
  <c r="AN125" i="33" s="1"/>
  <c r="H125" i="33"/>
  <c r="G125" i="33"/>
  <c r="M124" i="33"/>
  <c r="K124" i="33"/>
  <c r="I124" i="33"/>
  <c r="AM124" i="33" s="1"/>
  <c r="H124" i="33"/>
  <c r="G124" i="33"/>
  <c r="M123" i="33"/>
  <c r="K123" i="33"/>
  <c r="I123" i="33"/>
  <c r="J123" i="33" s="1"/>
  <c r="H123" i="33"/>
  <c r="G123" i="33"/>
  <c r="M122" i="33"/>
  <c r="K122" i="33"/>
  <c r="I122" i="33"/>
  <c r="H122" i="33"/>
  <c r="G122" i="33"/>
  <c r="M121" i="33"/>
  <c r="K121" i="33"/>
  <c r="I121" i="33"/>
  <c r="H121" i="33"/>
  <c r="G121" i="33"/>
  <c r="U120" i="33"/>
  <c r="M120" i="33"/>
  <c r="K120" i="33"/>
  <c r="I120" i="33"/>
  <c r="H120" i="33"/>
  <c r="G120" i="33"/>
  <c r="AM119" i="33"/>
  <c r="AL119" i="33"/>
  <c r="T119" i="33"/>
  <c r="M119" i="33"/>
  <c r="K119" i="33"/>
  <c r="I119" i="33"/>
  <c r="AK119" i="33" s="1"/>
  <c r="H119" i="33"/>
  <c r="G119" i="33"/>
  <c r="M118" i="33"/>
  <c r="K118" i="33"/>
  <c r="I118" i="33"/>
  <c r="J118" i="33" s="1"/>
  <c r="H118" i="33"/>
  <c r="G118" i="33"/>
  <c r="M117" i="33"/>
  <c r="K117" i="33"/>
  <c r="I117" i="33"/>
  <c r="H117" i="33"/>
  <c r="G117" i="33"/>
  <c r="AG116" i="33"/>
  <c r="AD116" i="33"/>
  <c r="M116" i="33"/>
  <c r="K116" i="33"/>
  <c r="I116" i="33"/>
  <c r="AM116" i="33" s="1"/>
  <c r="H116" i="33"/>
  <c r="G116" i="33"/>
  <c r="AI115" i="33"/>
  <c r="M115" i="33"/>
  <c r="K115" i="33"/>
  <c r="I115" i="33"/>
  <c r="H115" i="33"/>
  <c r="G115" i="33"/>
  <c r="M114" i="33"/>
  <c r="K114" i="33"/>
  <c r="I114" i="33"/>
  <c r="H114" i="33"/>
  <c r="G114" i="33"/>
  <c r="AC113" i="33"/>
  <c r="BF113" i="33" s="1"/>
  <c r="Q113" i="33"/>
  <c r="M113" i="33"/>
  <c r="K113" i="33"/>
  <c r="I113" i="33"/>
  <c r="H113" i="33"/>
  <c r="G113" i="33"/>
  <c r="M112" i="33"/>
  <c r="K112" i="33"/>
  <c r="I112" i="33"/>
  <c r="AG112" i="33" s="1"/>
  <c r="H112" i="33"/>
  <c r="G112" i="33"/>
  <c r="M111" i="33"/>
  <c r="K111" i="33"/>
  <c r="I111" i="33"/>
  <c r="J111" i="33" s="1"/>
  <c r="H111" i="33"/>
  <c r="G111" i="33"/>
  <c r="M110" i="33"/>
  <c r="K110" i="33"/>
  <c r="I110" i="33"/>
  <c r="AK110" i="33" s="1"/>
  <c r="H110" i="33"/>
  <c r="G110" i="33"/>
  <c r="M109" i="33"/>
  <c r="K109" i="33"/>
  <c r="I109" i="33"/>
  <c r="AQ109" i="33" s="1"/>
  <c r="H109" i="33"/>
  <c r="G109" i="33"/>
  <c r="M108" i="33"/>
  <c r="K108" i="33"/>
  <c r="I108" i="33"/>
  <c r="U108" i="33" s="1"/>
  <c r="H108" i="33"/>
  <c r="G108" i="33"/>
  <c r="M107" i="33"/>
  <c r="K107" i="33"/>
  <c r="I107" i="33"/>
  <c r="AQ107" i="33" s="1"/>
  <c r="H107" i="33"/>
  <c r="G107" i="33"/>
  <c r="P76" i="33"/>
  <c r="R75" i="33"/>
  <c r="S75" i="33" s="1"/>
  <c r="R74" i="33"/>
  <c r="S74" i="33" s="1"/>
  <c r="R73" i="33"/>
  <c r="R72" i="33"/>
  <c r="S72" i="33" s="1"/>
  <c r="R71" i="33"/>
  <c r="Y58" i="33"/>
  <c r="X58" i="33"/>
  <c r="W58" i="33"/>
  <c r="V58" i="33"/>
  <c r="U58" i="33"/>
  <c r="T58" i="33"/>
  <c r="S58" i="33"/>
  <c r="R58" i="33"/>
  <c r="Y57" i="33"/>
  <c r="X57" i="33"/>
  <c r="W57" i="33"/>
  <c r="V57" i="33"/>
  <c r="U57" i="33"/>
  <c r="T57" i="33"/>
  <c r="S57" i="33"/>
  <c r="R57" i="33"/>
  <c r="Y56" i="33"/>
  <c r="X56" i="33"/>
  <c r="W56" i="33"/>
  <c r="V56" i="33"/>
  <c r="U56" i="33"/>
  <c r="T56" i="33"/>
  <c r="S56" i="33"/>
  <c r="R56" i="33"/>
  <c r="Y55" i="33"/>
  <c r="X55" i="33"/>
  <c r="W55" i="33"/>
  <c r="V55" i="33"/>
  <c r="U55" i="33"/>
  <c r="T55" i="33"/>
  <c r="S55" i="33"/>
  <c r="R55" i="33"/>
  <c r="Y54" i="33"/>
  <c r="Y59" i="33" s="1"/>
  <c r="X54" i="33"/>
  <c r="W54" i="33"/>
  <c r="W59" i="33" s="1"/>
  <c r="V54" i="33"/>
  <c r="V59" i="33" s="1"/>
  <c r="U54" i="33"/>
  <c r="T54" i="33"/>
  <c r="S54" i="33"/>
  <c r="R54" i="33"/>
  <c r="P28" i="33"/>
  <c r="R27" i="33"/>
  <c r="R26" i="33"/>
  <c r="S26" i="33" s="1"/>
  <c r="Q26" i="33"/>
  <c r="R25" i="33"/>
  <c r="R24" i="33"/>
  <c r="R23" i="33"/>
  <c r="Y10" i="33"/>
  <c r="X10" i="33"/>
  <c r="W10" i="33"/>
  <c r="V10" i="33"/>
  <c r="U10" i="33"/>
  <c r="T10" i="33"/>
  <c r="S10" i="33"/>
  <c r="R10" i="33"/>
  <c r="Q10" i="33"/>
  <c r="Y9" i="33"/>
  <c r="X9" i="33"/>
  <c r="W9" i="33"/>
  <c r="V9" i="33"/>
  <c r="U9" i="33"/>
  <c r="T9" i="33"/>
  <c r="S9" i="33"/>
  <c r="R9" i="33"/>
  <c r="Q9" i="33"/>
  <c r="Y8" i="33"/>
  <c r="X8" i="33"/>
  <c r="W8" i="33"/>
  <c r="V8" i="33"/>
  <c r="U8" i="33"/>
  <c r="T8" i="33"/>
  <c r="S8" i="33"/>
  <c r="R8" i="33"/>
  <c r="Q8" i="33"/>
  <c r="Y7" i="33"/>
  <c r="X7" i="33"/>
  <c r="W7" i="33"/>
  <c r="V7" i="33"/>
  <c r="U7" i="33"/>
  <c r="T7" i="33"/>
  <c r="S7" i="33"/>
  <c r="R7" i="33"/>
  <c r="Q7" i="33"/>
  <c r="V24" i="33" s="1"/>
  <c r="Y6" i="33"/>
  <c r="X6" i="33"/>
  <c r="W6" i="33"/>
  <c r="V6" i="33"/>
  <c r="U6" i="33"/>
  <c r="T6" i="33"/>
  <c r="S6" i="33"/>
  <c r="R6" i="33"/>
  <c r="Q6" i="33"/>
  <c r="AB95" i="33" s="1"/>
  <c r="S201" i="34"/>
  <c r="M201" i="34"/>
  <c r="K201" i="34"/>
  <c r="I201" i="34"/>
  <c r="H201" i="34"/>
  <c r="G201" i="34"/>
  <c r="M200" i="34"/>
  <c r="K200" i="34"/>
  <c r="I200" i="34"/>
  <c r="H200" i="34"/>
  <c r="G200" i="34"/>
  <c r="V199" i="34"/>
  <c r="AY199" i="34" s="1"/>
  <c r="M199" i="34"/>
  <c r="K199" i="34"/>
  <c r="I199" i="34"/>
  <c r="AI199" i="34" s="1"/>
  <c r="H199" i="34"/>
  <c r="G199" i="34"/>
  <c r="AE198" i="34"/>
  <c r="Q198" i="34"/>
  <c r="M198" i="34"/>
  <c r="K198" i="34"/>
  <c r="I198" i="34"/>
  <c r="AN198" i="34" s="1"/>
  <c r="H198" i="34"/>
  <c r="G198" i="34"/>
  <c r="AE197" i="34"/>
  <c r="Z197" i="34"/>
  <c r="M197" i="34"/>
  <c r="K197" i="34"/>
  <c r="I197" i="34"/>
  <c r="AI197" i="34" s="1"/>
  <c r="H197" i="34"/>
  <c r="G197" i="34"/>
  <c r="AG196" i="34"/>
  <c r="BJ196" i="34" s="1"/>
  <c r="X196" i="34"/>
  <c r="T196" i="34"/>
  <c r="AW196" i="34" s="1"/>
  <c r="M196" i="34"/>
  <c r="K196" i="34"/>
  <c r="I196" i="34"/>
  <c r="H196" i="34"/>
  <c r="G196" i="34"/>
  <c r="Z195" i="34"/>
  <c r="BC195" i="34" s="1"/>
  <c r="M195" i="34"/>
  <c r="K195" i="34"/>
  <c r="I195" i="34"/>
  <c r="H195" i="34"/>
  <c r="G195" i="34"/>
  <c r="Q194" i="34"/>
  <c r="M194" i="34"/>
  <c r="K194" i="34"/>
  <c r="I194" i="34"/>
  <c r="H194" i="34"/>
  <c r="G194" i="34"/>
  <c r="M193" i="34"/>
  <c r="K193" i="34"/>
  <c r="I193" i="34"/>
  <c r="J193" i="34" s="1"/>
  <c r="H193" i="34"/>
  <c r="G193" i="34"/>
  <c r="M192" i="34"/>
  <c r="K192" i="34"/>
  <c r="I192" i="34"/>
  <c r="J192" i="34" s="1"/>
  <c r="H192" i="34"/>
  <c r="G192" i="34"/>
  <c r="R191" i="34"/>
  <c r="M191" i="34"/>
  <c r="K191" i="34"/>
  <c r="I191" i="34"/>
  <c r="H191" i="34"/>
  <c r="G191" i="34"/>
  <c r="M190" i="34"/>
  <c r="K190" i="34"/>
  <c r="I190" i="34"/>
  <c r="H190" i="34"/>
  <c r="G190" i="34"/>
  <c r="M189" i="34"/>
  <c r="K189" i="34"/>
  <c r="I189" i="34"/>
  <c r="H189" i="34"/>
  <c r="G189" i="34"/>
  <c r="M188" i="34"/>
  <c r="K188" i="34"/>
  <c r="I188" i="34"/>
  <c r="J188" i="34" s="1"/>
  <c r="H188" i="34"/>
  <c r="G188" i="34"/>
  <c r="M187" i="34"/>
  <c r="K187" i="34"/>
  <c r="I187" i="34"/>
  <c r="J187" i="34" s="1"/>
  <c r="H187" i="34"/>
  <c r="G187" i="34"/>
  <c r="AO186" i="34"/>
  <c r="AE186" i="34"/>
  <c r="Y186" i="34"/>
  <c r="U186" i="34"/>
  <c r="M186" i="34"/>
  <c r="K186" i="34"/>
  <c r="I186" i="34"/>
  <c r="H186" i="34"/>
  <c r="G186" i="34"/>
  <c r="M185" i="34"/>
  <c r="K185" i="34"/>
  <c r="I185" i="34"/>
  <c r="H185" i="34"/>
  <c r="G185" i="34"/>
  <c r="Z184" i="34"/>
  <c r="M184" i="34"/>
  <c r="K184" i="34"/>
  <c r="I184" i="34"/>
  <c r="AG184" i="34" s="1"/>
  <c r="H184" i="34"/>
  <c r="G184" i="34"/>
  <c r="M183" i="34"/>
  <c r="K183" i="34"/>
  <c r="I183" i="34"/>
  <c r="H183" i="34"/>
  <c r="G183" i="34"/>
  <c r="M182" i="34"/>
  <c r="K182" i="34"/>
  <c r="I182" i="34"/>
  <c r="P182" i="34" s="1"/>
  <c r="H182" i="34"/>
  <c r="G182" i="34"/>
  <c r="M177" i="34"/>
  <c r="K177" i="34"/>
  <c r="I177" i="34"/>
  <c r="J177" i="34" s="1"/>
  <c r="H177" i="34"/>
  <c r="G177" i="34"/>
  <c r="M176" i="34"/>
  <c r="K176" i="34"/>
  <c r="I176" i="34"/>
  <c r="J176" i="34" s="1"/>
  <c r="H176" i="34"/>
  <c r="G176" i="34"/>
  <c r="M175" i="34"/>
  <c r="K175" i="34"/>
  <c r="I175" i="34"/>
  <c r="J175" i="34" s="1"/>
  <c r="H175" i="34"/>
  <c r="G175" i="34"/>
  <c r="AP174" i="34"/>
  <c r="AD174" i="34"/>
  <c r="U174" i="34"/>
  <c r="Q174" i="34"/>
  <c r="M174" i="34"/>
  <c r="K174" i="34"/>
  <c r="I174" i="34"/>
  <c r="AN174" i="34" s="1"/>
  <c r="H174" i="34"/>
  <c r="G174" i="34"/>
  <c r="AO173" i="34"/>
  <c r="AF173" i="34"/>
  <c r="M173" i="34"/>
  <c r="K173" i="34"/>
  <c r="I173" i="34"/>
  <c r="H173" i="34"/>
  <c r="G173" i="34"/>
  <c r="M172" i="34"/>
  <c r="K172" i="34"/>
  <c r="I172" i="34"/>
  <c r="H172" i="34"/>
  <c r="G172" i="34"/>
  <c r="AI171" i="34"/>
  <c r="BL171" i="34" s="1"/>
  <c r="AA171" i="34"/>
  <c r="BD171" i="34" s="1"/>
  <c r="M171" i="34"/>
  <c r="K171" i="34"/>
  <c r="I171" i="34"/>
  <c r="H171" i="34"/>
  <c r="G171" i="34"/>
  <c r="M170" i="34"/>
  <c r="K170" i="34"/>
  <c r="I170" i="34"/>
  <c r="H170" i="34"/>
  <c r="G170" i="34"/>
  <c r="AA169" i="34"/>
  <c r="M169" i="34"/>
  <c r="K169" i="34"/>
  <c r="I169" i="34"/>
  <c r="J169" i="34" s="1"/>
  <c r="H169" i="34"/>
  <c r="G169" i="34"/>
  <c r="M168" i="34"/>
  <c r="K168" i="34"/>
  <c r="I168" i="34"/>
  <c r="J168" i="34" s="1"/>
  <c r="H168" i="34"/>
  <c r="G168" i="34"/>
  <c r="Z167" i="34"/>
  <c r="M167" i="34"/>
  <c r="K167" i="34"/>
  <c r="I167" i="34"/>
  <c r="J167" i="34" s="1"/>
  <c r="H167" i="34"/>
  <c r="G167" i="34"/>
  <c r="P166" i="34"/>
  <c r="M166" i="34"/>
  <c r="K166" i="34"/>
  <c r="I166" i="34"/>
  <c r="H166" i="34"/>
  <c r="G166" i="34"/>
  <c r="M165" i="34"/>
  <c r="K165" i="34"/>
  <c r="I165" i="34"/>
  <c r="H165" i="34"/>
  <c r="G165" i="34"/>
  <c r="AM164" i="34"/>
  <c r="BP164" i="34" s="1"/>
  <c r="AC164" i="34"/>
  <c r="M164" i="34"/>
  <c r="K164" i="34"/>
  <c r="I164" i="34"/>
  <c r="H164" i="34"/>
  <c r="G164" i="34"/>
  <c r="AN163" i="34"/>
  <c r="M163" i="34"/>
  <c r="K163" i="34"/>
  <c r="I163" i="34"/>
  <c r="H163" i="34"/>
  <c r="G163" i="34"/>
  <c r="M162" i="34"/>
  <c r="K162" i="34"/>
  <c r="I162" i="34"/>
  <c r="H162" i="34"/>
  <c r="G162" i="34"/>
  <c r="M161" i="34"/>
  <c r="K161" i="34"/>
  <c r="I161" i="34"/>
  <c r="J161" i="34" s="1"/>
  <c r="H161" i="34"/>
  <c r="G161" i="34"/>
  <c r="AP160" i="34"/>
  <c r="BS160" i="34" s="1"/>
  <c r="AN160" i="34"/>
  <c r="BQ160" i="34" s="1"/>
  <c r="M160" i="34"/>
  <c r="K160" i="34"/>
  <c r="I160" i="34"/>
  <c r="H160" i="34"/>
  <c r="G160" i="34"/>
  <c r="M159" i="34"/>
  <c r="K159" i="34"/>
  <c r="I159" i="34"/>
  <c r="AQ159" i="34" s="1"/>
  <c r="H159" i="34"/>
  <c r="G159" i="34"/>
  <c r="M158" i="34"/>
  <c r="K158" i="34"/>
  <c r="I158" i="34"/>
  <c r="AQ158" i="34" s="1"/>
  <c r="H158" i="34"/>
  <c r="G158" i="34"/>
  <c r="BI152" i="34"/>
  <c r="T12" i="144" s="1"/>
  <c r="BH152" i="34"/>
  <c r="S12" i="144" s="1"/>
  <c r="AJ150" i="34"/>
  <c r="AI150" i="34"/>
  <c r="Q150" i="34"/>
  <c r="AT150" i="34" s="1"/>
  <c r="M150" i="34"/>
  <c r="K150" i="34"/>
  <c r="I150" i="34"/>
  <c r="AP150" i="34" s="1"/>
  <c r="BS150" i="34" s="1"/>
  <c r="H150" i="34"/>
  <c r="G150" i="34"/>
  <c r="M149" i="34"/>
  <c r="K149" i="34"/>
  <c r="I149" i="34"/>
  <c r="J149" i="34" s="1"/>
  <c r="H149" i="34"/>
  <c r="G149" i="34"/>
  <c r="X148" i="34"/>
  <c r="BA148" i="34" s="1"/>
  <c r="S148" i="34"/>
  <c r="AV148" i="34" s="1"/>
  <c r="M148" i="34"/>
  <c r="K148" i="34"/>
  <c r="I148" i="34"/>
  <c r="H148" i="34"/>
  <c r="G148" i="34"/>
  <c r="M147" i="34"/>
  <c r="K147" i="34"/>
  <c r="I147" i="34"/>
  <c r="J147" i="34" s="1"/>
  <c r="H147" i="34"/>
  <c r="G147" i="34"/>
  <c r="AP146" i="34"/>
  <c r="BS146" i="34" s="1"/>
  <c r="AJ146" i="34"/>
  <c r="AH146" i="34"/>
  <c r="AC146" i="34"/>
  <c r="BF146" i="34" s="1"/>
  <c r="S146" i="34"/>
  <c r="Q146" i="34"/>
  <c r="M146" i="34"/>
  <c r="K146" i="34"/>
  <c r="I146" i="34"/>
  <c r="H146" i="34"/>
  <c r="G146" i="34"/>
  <c r="M145" i="34"/>
  <c r="K145" i="34"/>
  <c r="I145" i="34"/>
  <c r="J145" i="34" s="1"/>
  <c r="H145" i="34"/>
  <c r="G145" i="34"/>
  <c r="AP144" i="34"/>
  <c r="AC144" i="34"/>
  <c r="AA144" i="34"/>
  <c r="U144" i="34"/>
  <c r="S144" i="34"/>
  <c r="M144" i="34"/>
  <c r="K144" i="34"/>
  <c r="I144" i="34"/>
  <c r="AI144" i="34" s="1"/>
  <c r="H144" i="34"/>
  <c r="G144" i="34"/>
  <c r="AO143" i="34"/>
  <c r="AA143" i="34"/>
  <c r="Z143" i="34"/>
  <c r="V143" i="34"/>
  <c r="M143" i="34"/>
  <c r="K143" i="34"/>
  <c r="I143" i="34"/>
  <c r="H143" i="34"/>
  <c r="G143" i="34"/>
  <c r="M142" i="34"/>
  <c r="K142" i="34"/>
  <c r="I142" i="34"/>
  <c r="J142" i="34" s="1"/>
  <c r="H142" i="34"/>
  <c r="G142" i="34"/>
  <c r="M141" i="34"/>
  <c r="K141" i="34"/>
  <c r="I141" i="34"/>
  <c r="H141" i="34"/>
  <c r="G141" i="34"/>
  <c r="U140" i="34"/>
  <c r="M140" i="34"/>
  <c r="K140" i="34"/>
  <c r="I140" i="34"/>
  <c r="H140" i="34"/>
  <c r="G140" i="34"/>
  <c r="AL139" i="34"/>
  <c r="M139" i="34"/>
  <c r="K139" i="34"/>
  <c r="I139" i="34"/>
  <c r="H139" i="34"/>
  <c r="G139" i="34"/>
  <c r="M138" i="34"/>
  <c r="K138" i="34"/>
  <c r="I138" i="34"/>
  <c r="H138" i="34"/>
  <c r="G138" i="34"/>
  <c r="M137" i="34"/>
  <c r="K137" i="34"/>
  <c r="I137" i="34"/>
  <c r="J137" i="34" s="1"/>
  <c r="H137" i="34"/>
  <c r="G137" i="34"/>
  <c r="S136" i="34"/>
  <c r="M136" i="34"/>
  <c r="K136" i="34"/>
  <c r="I136" i="34"/>
  <c r="AD136" i="34" s="1"/>
  <c r="H136" i="34"/>
  <c r="G136" i="34"/>
  <c r="AJ135" i="34"/>
  <c r="BM135" i="34" s="1"/>
  <c r="Z135" i="34"/>
  <c r="S135" i="34"/>
  <c r="R135" i="34"/>
  <c r="M135" i="34"/>
  <c r="K135" i="34"/>
  <c r="BU135" i="34" s="1"/>
  <c r="I135" i="34"/>
  <c r="AA135" i="34" s="1"/>
  <c r="BD135" i="34" s="1"/>
  <c r="H135" i="34"/>
  <c r="G135" i="34"/>
  <c r="AH134" i="34"/>
  <c r="BK134" i="34" s="1"/>
  <c r="AC134" i="34"/>
  <c r="T134" i="34"/>
  <c r="M134" i="34"/>
  <c r="K134" i="34"/>
  <c r="I134" i="34"/>
  <c r="H134" i="34"/>
  <c r="G134" i="34"/>
  <c r="AP133" i="34"/>
  <c r="Z133" i="34"/>
  <c r="M133" i="34"/>
  <c r="K133" i="34"/>
  <c r="I133" i="34"/>
  <c r="H133" i="34"/>
  <c r="G133" i="34"/>
  <c r="M132" i="34"/>
  <c r="K132" i="34"/>
  <c r="I132" i="34"/>
  <c r="J132" i="34" s="1"/>
  <c r="H132" i="34"/>
  <c r="G132" i="34"/>
  <c r="M131" i="34"/>
  <c r="K131" i="34"/>
  <c r="I131" i="34"/>
  <c r="J131" i="34" s="1"/>
  <c r="H131" i="34"/>
  <c r="G131" i="34"/>
  <c r="M126" i="34"/>
  <c r="K126" i="34"/>
  <c r="I126" i="34"/>
  <c r="J126" i="34" s="1"/>
  <c r="H126" i="34"/>
  <c r="G126" i="34"/>
  <c r="AJ125" i="34"/>
  <c r="AD125" i="34"/>
  <c r="M125" i="34"/>
  <c r="K125" i="34"/>
  <c r="I125" i="34"/>
  <c r="H125" i="34"/>
  <c r="G125" i="34"/>
  <c r="AM124" i="34"/>
  <c r="BP124" i="34" s="1"/>
  <c r="M124" i="34"/>
  <c r="K124" i="34"/>
  <c r="I124" i="34"/>
  <c r="H124" i="34"/>
  <c r="G124" i="34"/>
  <c r="AN123" i="34"/>
  <c r="BQ123" i="34" s="1"/>
  <c r="R123" i="34"/>
  <c r="AU123" i="34" s="1"/>
  <c r="M123" i="34"/>
  <c r="K123" i="34"/>
  <c r="I123" i="34"/>
  <c r="H123" i="34"/>
  <c r="G123" i="34"/>
  <c r="M122" i="34"/>
  <c r="K122" i="34"/>
  <c r="I122" i="34"/>
  <c r="H122" i="34"/>
  <c r="G122" i="34"/>
  <c r="M121" i="34"/>
  <c r="K121" i="34"/>
  <c r="I121" i="34"/>
  <c r="H121" i="34"/>
  <c r="G121" i="34"/>
  <c r="M120" i="34"/>
  <c r="K120" i="34"/>
  <c r="I120" i="34"/>
  <c r="H120" i="34"/>
  <c r="G120" i="34"/>
  <c r="AM119" i="34"/>
  <c r="AH119" i="34"/>
  <c r="M119" i="34"/>
  <c r="K119" i="34"/>
  <c r="I119" i="34"/>
  <c r="H119" i="34"/>
  <c r="G119" i="34"/>
  <c r="AN118" i="34"/>
  <c r="AD118" i="34"/>
  <c r="BG118" i="34" s="1"/>
  <c r="M118" i="34"/>
  <c r="K118" i="34"/>
  <c r="I118" i="34"/>
  <c r="J118" i="34" s="1"/>
  <c r="H118" i="34"/>
  <c r="G118" i="34"/>
  <c r="AM117" i="34"/>
  <c r="M117" i="34"/>
  <c r="K117" i="34"/>
  <c r="I117" i="34"/>
  <c r="J117" i="34" s="1"/>
  <c r="H117" i="34"/>
  <c r="G117" i="34"/>
  <c r="M116" i="34"/>
  <c r="K116" i="34"/>
  <c r="I116" i="34"/>
  <c r="H116" i="34"/>
  <c r="G116" i="34"/>
  <c r="AL115" i="34"/>
  <c r="AG115" i="34"/>
  <c r="AC115" i="34"/>
  <c r="AA115" i="34"/>
  <c r="W115" i="34"/>
  <c r="P115" i="34"/>
  <c r="M115" i="34"/>
  <c r="K115" i="34"/>
  <c r="I115" i="34"/>
  <c r="H115" i="34"/>
  <c r="G115" i="34"/>
  <c r="U114" i="34"/>
  <c r="M114" i="34"/>
  <c r="K114" i="34"/>
  <c r="I114" i="34"/>
  <c r="H114" i="34"/>
  <c r="G114" i="34"/>
  <c r="M113" i="34"/>
  <c r="K113" i="34"/>
  <c r="I113" i="34"/>
  <c r="H113" i="34"/>
  <c r="G113" i="34"/>
  <c r="M112" i="34"/>
  <c r="K112" i="34"/>
  <c r="I112" i="34"/>
  <c r="H112" i="34"/>
  <c r="G112" i="34"/>
  <c r="M111" i="34"/>
  <c r="K111" i="34"/>
  <c r="I111" i="34"/>
  <c r="AH111" i="34" s="1"/>
  <c r="H111" i="34"/>
  <c r="G111" i="34"/>
  <c r="M110" i="34"/>
  <c r="K110" i="34"/>
  <c r="I110" i="34"/>
  <c r="AQ110" i="34" s="1"/>
  <c r="H110" i="34"/>
  <c r="G110" i="34"/>
  <c r="M109" i="34"/>
  <c r="K109" i="34"/>
  <c r="I109" i="34"/>
  <c r="AQ109" i="34" s="1"/>
  <c r="H109" i="34"/>
  <c r="G109" i="34"/>
  <c r="M108" i="34"/>
  <c r="K108" i="34"/>
  <c r="I108" i="34"/>
  <c r="J108" i="34" s="1"/>
  <c r="H108" i="34"/>
  <c r="G108" i="34"/>
  <c r="M107" i="34"/>
  <c r="K107" i="34"/>
  <c r="I107" i="34"/>
  <c r="AH107" i="34" s="1"/>
  <c r="H107" i="34"/>
  <c r="G107" i="34"/>
  <c r="P76" i="34"/>
  <c r="R75" i="34"/>
  <c r="R74" i="34"/>
  <c r="R73" i="34"/>
  <c r="S73" i="34" s="1"/>
  <c r="R72" i="34"/>
  <c r="R71" i="34"/>
  <c r="Q66" i="34"/>
  <c r="W158" i="34"/>
  <c r="Y58" i="34"/>
  <c r="X58" i="34"/>
  <c r="W58" i="34"/>
  <c r="V58" i="34"/>
  <c r="U58" i="34"/>
  <c r="T58" i="34"/>
  <c r="S58" i="34"/>
  <c r="R58" i="34"/>
  <c r="Y57" i="34"/>
  <c r="X57" i="34"/>
  <c r="W57" i="34"/>
  <c r="V57" i="34"/>
  <c r="U57" i="34"/>
  <c r="T57" i="34"/>
  <c r="S57" i="34"/>
  <c r="R57" i="34"/>
  <c r="Y56" i="34"/>
  <c r="X56" i="34"/>
  <c r="W56" i="34"/>
  <c r="V56" i="34"/>
  <c r="U56" i="34"/>
  <c r="T56" i="34"/>
  <c r="S56" i="34"/>
  <c r="R56" i="34"/>
  <c r="Y55" i="34"/>
  <c r="X55" i="34"/>
  <c r="W55" i="34"/>
  <c r="V55" i="34"/>
  <c r="U55" i="34"/>
  <c r="T55" i="34"/>
  <c r="S55" i="34"/>
  <c r="R55" i="34"/>
  <c r="Y54" i="34"/>
  <c r="X54" i="34"/>
  <c r="X59" i="34" s="1"/>
  <c r="W54" i="34"/>
  <c r="V54" i="34"/>
  <c r="U54" i="34"/>
  <c r="T54" i="34"/>
  <c r="S54" i="34"/>
  <c r="R54" i="34"/>
  <c r="P28" i="34"/>
  <c r="R27" i="34"/>
  <c r="R26" i="34"/>
  <c r="R25" i="34"/>
  <c r="R24" i="34"/>
  <c r="R23" i="34"/>
  <c r="Y10" i="34"/>
  <c r="X10" i="34"/>
  <c r="W10" i="34"/>
  <c r="V10" i="34"/>
  <c r="U10" i="34"/>
  <c r="T10" i="34"/>
  <c r="S10" i="34"/>
  <c r="R10" i="34"/>
  <c r="Q10" i="34"/>
  <c r="Y9" i="34"/>
  <c r="X9" i="34"/>
  <c r="W9" i="34"/>
  <c r="V9" i="34"/>
  <c r="U9" i="34"/>
  <c r="T9" i="34"/>
  <c r="S9" i="34"/>
  <c r="R9" i="34"/>
  <c r="Q9" i="34"/>
  <c r="AB66" i="34" s="1"/>
  <c r="Y8" i="34"/>
  <c r="X8" i="34"/>
  <c r="W8" i="34"/>
  <c r="V8" i="34"/>
  <c r="U8" i="34"/>
  <c r="T8" i="34"/>
  <c r="S8" i="34"/>
  <c r="R8" i="34"/>
  <c r="Q8" i="34"/>
  <c r="Q47" i="34" s="1"/>
  <c r="Y7" i="34"/>
  <c r="X7" i="34"/>
  <c r="W7" i="34"/>
  <c r="V7" i="34"/>
  <c r="U7" i="34"/>
  <c r="T7" i="34"/>
  <c r="S7" i="34"/>
  <c r="R7" i="34"/>
  <c r="Q7" i="34"/>
  <c r="Y6" i="34"/>
  <c r="X6" i="34"/>
  <c r="W6" i="34"/>
  <c r="V6" i="34"/>
  <c r="U6" i="34"/>
  <c r="T6" i="34"/>
  <c r="S6" i="34"/>
  <c r="R6" i="34"/>
  <c r="R11" i="34" s="1"/>
  <c r="Q6" i="34"/>
  <c r="BU201" i="35"/>
  <c r="M201" i="35"/>
  <c r="K201" i="35"/>
  <c r="I201" i="35"/>
  <c r="J201" i="35" s="1"/>
  <c r="H201" i="35"/>
  <c r="G201" i="35"/>
  <c r="AD200" i="35"/>
  <c r="AC200" i="35"/>
  <c r="Q200" i="35"/>
  <c r="M200" i="35"/>
  <c r="K200" i="35"/>
  <c r="I200" i="35"/>
  <c r="H200" i="35"/>
  <c r="G200" i="35"/>
  <c r="AF199" i="35"/>
  <c r="M199" i="35"/>
  <c r="K199" i="35"/>
  <c r="I199" i="35"/>
  <c r="H199" i="35"/>
  <c r="G199" i="35"/>
  <c r="AO198" i="35"/>
  <c r="AJ198" i="35"/>
  <c r="BM198" i="35" s="1"/>
  <c r="AF198" i="35"/>
  <c r="BI198" i="35" s="1"/>
  <c r="X198" i="35"/>
  <c r="BA198" i="35" s="1"/>
  <c r="T198" i="35"/>
  <c r="AW198" i="35" s="1"/>
  <c r="M198" i="35"/>
  <c r="K198" i="35"/>
  <c r="I198" i="35"/>
  <c r="H198" i="35"/>
  <c r="G198" i="35"/>
  <c r="M197" i="35"/>
  <c r="K197" i="35"/>
  <c r="I197" i="35"/>
  <c r="H197" i="35"/>
  <c r="G197" i="35"/>
  <c r="M196" i="35"/>
  <c r="K196" i="35"/>
  <c r="I196" i="35"/>
  <c r="H196" i="35"/>
  <c r="G196" i="35"/>
  <c r="M195" i="35"/>
  <c r="K195" i="35"/>
  <c r="I195" i="35"/>
  <c r="J195" i="35" s="1"/>
  <c r="H195" i="35"/>
  <c r="G195" i="35"/>
  <c r="M194" i="35"/>
  <c r="K194" i="35"/>
  <c r="I194" i="35"/>
  <c r="J194" i="35" s="1"/>
  <c r="H194" i="35"/>
  <c r="G194" i="35"/>
  <c r="M193" i="35"/>
  <c r="K193" i="35"/>
  <c r="I193" i="35"/>
  <c r="H193" i="35"/>
  <c r="G193" i="35"/>
  <c r="AA192" i="35"/>
  <c r="M192" i="35"/>
  <c r="K192" i="35"/>
  <c r="I192" i="35"/>
  <c r="H192" i="35"/>
  <c r="G192" i="35"/>
  <c r="AG191" i="35"/>
  <c r="W191" i="35"/>
  <c r="P191" i="35"/>
  <c r="M191" i="35"/>
  <c r="K191" i="35"/>
  <c r="I191" i="35"/>
  <c r="AJ191" i="35" s="1"/>
  <c r="H191" i="35"/>
  <c r="G191" i="35"/>
  <c r="S190" i="35"/>
  <c r="M190" i="35"/>
  <c r="K190" i="35"/>
  <c r="I190" i="35"/>
  <c r="AN190" i="35" s="1"/>
  <c r="BQ190" i="35" s="1"/>
  <c r="H190" i="35"/>
  <c r="G190" i="35"/>
  <c r="AK189" i="35"/>
  <c r="BN189" i="35" s="1"/>
  <c r="AH189" i="35"/>
  <c r="BK189" i="35" s="1"/>
  <c r="T189" i="35"/>
  <c r="AW189" i="35" s="1"/>
  <c r="Q189" i="35"/>
  <c r="AT189" i="35" s="1"/>
  <c r="M189" i="35"/>
  <c r="K189" i="35"/>
  <c r="I189" i="35"/>
  <c r="H189" i="35"/>
  <c r="G189" i="35"/>
  <c r="AF188" i="35"/>
  <c r="BI188" i="35" s="1"/>
  <c r="AA188" i="35"/>
  <c r="BD188" i="35" s="1"/>
  <c r="S188" i="35"/>
  <c r="AV188" i="35" s="1"/>
  <c r="M188" i="35"/>
  <c r="K188" i="35"/>
  <c r="I188" i="35"/>
  <c r="H188" i="35"/>
  <c r="G188" i="35"/>
  <c r="M187" i="35"/>
  <c r="K187" i="35"/>
  <c r="I187" i="35"/>
  <c r="J187" i="35" s="1"/>
  <c r="H187" i="35"/>
  <c r="G187" i="35"/>
  <c r="AA186" i="35"/>
  <c r="W186" i="35"/>
  <c r="V186" i="35"/>
  <c r="S186" i="35"/>
  <c r="M186" i="35"/>
  <c r="K186" i="35"/>
  <c r="I186" i="35"/>
  <c r="AJ186" i="35" s="1"/>
  <c r="H186" i="35"/>
  <c r="G186" i="35"/>
  <c r="M185" i="35"/>
  <c r="K185" i="35"/>
  <c r="I185" i="35"/>
  <c r="H185" i="35"/>
  <c r="G185" i="35"/>
  <c r="M184" i="35"/>
  <c r="K184" i="35"/>
  <c r="I184" i="35"/>
  <c r="H184" i="35"/>
  <c r="G184" i="35"/>
  <c r="AG183" i="35"/>
  <c r="AF183" i="35"/>
  <c r="W183" i="35"/>
  <c r="AZ183" i="35" s="1"/>
  <c r="V183" i="35"/>
  <c r="AY183" i="35" s="1"/>
  <c r="P183" i="35"/>
  <c r="M183" i="35"/>
  <c r="K183" i="35"/>
  <c r="I183" i="35"/>
  <c r="H183" i="35"/>
  <c r="G183" i="35"/>
  <c r="S182" i="35"/>
  <c r="M182" i="35"/>
  <c r="K182" i="35"/>
  <c r="I182" i="35"/>
  <c r="P182" i="35" s="1"/>
  <c r="H182" i="35"/>
  <c r="G182" i="35"/>
  <c r="AN177" i="35"/>
  <c r="BQ177" i="35" s="1"/>
  <c r="AK177" i="35"/>
  <c r="BN177" i="35" s="1"/>
  <c r="AG177" i="35"/>
  <c r="Y177" i="35"/>
  <c r="M177" i="35"/>
  <c r="K177" i="35"/>
  <c r="I177" i="35"/>
  <c r="H177" i="35"/>
  <c r="G177" i="35"/>
  <c r="AA176" i="35"/>
  <c r="M176" i="35"/>
  <c r="K176" i="35"/>
  <c r="I176" i="35"/>
  <c r="H176" i="35"/>
  <c r="G176" i="35"/>
  <c r="M175" i="35"/>
  <c r="K175" i="35"/>
  <c r="I175" i="35"/>
  <c r="H175" i="35"/>
  <c r="G175" i="35"/>
  <c r="AM174" i="35"/>
  <c r="M174" i="35"/>
  <c r="K174" i="35"/>
  <c r="I174" i="35"/>
  <c r="J174" i="35" s="1"/>
  <c r="H174" i="35"/>
  <c r="G174" i="35"/>
  <c r="AF173" i="35"/>
  <c r="BI173" i="35" s="1"/>
  <c r="Q173" i="35"/>
  <c r="M173" i="35"/>
  <c r="K173" i="35"/>
  <c r="I173" i="35"/>
  <c r="AL173" i="35" s="1"/>
  <c r="H173" i="35"/>
  <c r="G173" i="35"/>
  <c r="AJ172" i="35"/>
  <c r="R172" i="35"/>
  <c r="M172" i="35"/>
  <c r="K172" i="35"/>
  <c r="I172" i="35"/>
  <c r="AH172" i="35" s="1"/>
  <c r="H172" i="35"/>
  <c r="G172" i="35"/>
  <c r="P171" i="35"/>
  <c r="M171" i="35"/>
  <c r="K171" i="35"/>
  <c r="I171" i="35"/>
  <c r="H171" i="35"/>
  <c r="G171" i="35"/>
  <c r="M170" i="35"/>
  <c r="K170" i="35"/>
  <c r="I170" i="35"/>
  <c r="J170" i="35" s="1"/>
  <c r="H170" i="35"/>
  <c r="G170" i="35"/>
  <c r="M169" i="35"/>
  <c r="K169" i="35"/>
  <c r="I169" i="35"/>
  <c r="H169" i="35"/>
  <c r="G169" i="35"/>
  <c r="M168" i="35"/>
  <c r="K168" i="35"/>
  <c r="I168" i="35"/>
  <c r="H168" i="35"/>
  <c r="G168" i="35"/>
  <c r="AA167" i="35"/>
  <c r="M167" i="35"/>
  <c r="K167" i="35"/>
  <c r="I167" i="35"/>
  <c r="H167" i="35"/>
  <c r="G167" i="35"/>
  <c r="M166" i="35"/>
  <c r="K166" i="35"/>
  <c r="I166" i="35"/>
  <c r="H166" i="35"/>
  <c r="G166" i="35"/>
  <c r="AH165" i="35"/>
  <c r="W165" i="35"/>
  <c r="U165" i="35"/>
  <c r="AX165" i="35" s="1"/>
  <c r="Q165" i="35"/>
  <c r="M165" i="35"/>
  <c r="K165" i="35"/>
  <c r="I165" i="35"/>
  <c r="X165" i="35" s="1"/>
  <c r="H165" i="35"/>
  <c r="G165" i="35"/>
  <c r="AA164" i="35"/>
  <c r="BD164" i="35" s="1"/>
  <c r="M164" i="35"/>
  <c r="K164" i="35"/>
  <c r="I164" i="35"/>
  <c r="Z164" i="35" s="1"/>
  <c r="H164" i="35"/>
  <c r="G164" i="35"/>
  <c r="AO163" i="35"/>
  <c r="BR163" i="35" s="1"/>
  <c r="AL163" i="35"/>
  <c r="AD163" i="35"/>
  <c r="AC163" i="35"/>
  <c r="S163" i="35"/>
  <c r="AV163" i="35" s="1"/>
  <c r="M163" i="35"/>
  <c r="K163" i="35"/>
  <c r="I163" i="35"/>
  <c r="H163" i="35"/>
  <c r="G163" i="35"/>
  <c r="M162" i="35"/>
  <c r="K162" i="35"/>
  <c r="I162" i="35"/>
  <c r="H162" i="35"/>
  <c r="G162" i="35"/>
  <c r="M161" i="35"/>
  <c r="K161" i="35"/>
  <c r="I161" i="35"/>
  <c r="H161" i="35"/>
  <c r="G161" i="35"/>
  <c r="AE160" i="35"/>
  <c r="AA160" i="35"/>
  <c r="W160" i="35"/>
  <c r="M160" i="35"/>
  <c r="K160" i="35"/>
  <c r="I160" i="35"/>
  <c r="H160" i="35"/>
  <c r="G160" i="35"/>
  <c r="M159" i="35"/>
  <c r="K159" i="35"/>
  <c r="I159" i="35"/>
  <c r="AQ159" i="35" s="1"/>
  <c r="H159" i="35"/>
  <c r="G159" i="35"/>
  <c r="M158" i="35"/>
  <c r="K158" i="35"/>
  <c r="I158" i="35"/>
  <c r="J158" i="35" s="1"/>
  <c r="H158" i="35"/>
  <c r="G158" i="35"/>
  <c r="BI152" i="35"/>
  <c r="T13" i="144" s="1"/>
  <c r="BH152" i="35"/>
  <c r="S13" i="144" s="1"/>
  <c r="M150" i="35"/>
  <c r="K150" i="35"/>
  <c r="I150" i="35"/>
  <c r="H150" i="35"/>
  <c r="G150" i="35"/>
  <c r="M149" i="35"/>
  <c r="K149" i="35"/>
  <c r="I149" i="35"/>
  <c r="H149" i="35"/>
  <c r="G149" i="35"/>
  <c r="M148" i="35"/>
  <c r="K148" i="35"/>
  <c r="I148" i="35"/>
  <c r="H148" i="35"/>
  <c r="G148" i="35"/>
  <c r="M147" i="35"/>
  <c r="K147" i="35"/>
  <c r="I147" i="35"/>
  <c r="H147" i="35"/>
  <c r="G147" i="35"/>
  <c r="Z146" i="35"/>
  <c r="BC146" i="35" s="1"/>
  <c r="M146" i="35"/>
  <c r="K146" i="35"/>
  <c r="I146" i="35"/>
  <c r="H146" i="35"/>
  <c r="G146" i="35"/>
  <c r="AP145" i="35"/>
  <c r="AO145" i="35"/>
  <c r="AM145" i="35"/>
  <c r="AG145" i="35"/>
  <c r="BJ145" i="35" s="1"/>
  <c r="AC145" i="35"/>
  <c r="X145" i="35"/>
  <c r="S145" i="35"/>
  <c r="AV145" i="35" s="1"/>
  <c r="Q145" i="35"/>
  <c r="P145" i="35"/>
  <c r="M145" i="35"/>
  <c r="K145" i="35"/>
  <c r="I145" i="35"/>
  <c r="Y145" i="35" s="1"/>
  <c r="H145" i="35"/>
  <c r="G145" i="35"/>
  <c r="AP144" i="35"/>
  <c r="AH144" i="35"/>
  <c r="Q144" i="35"/>
  <c r="M144" i="35"/>
  <c r="K144" i="35"/>
  <c r="I144" i="35"/>
  <c r="H144" i="35"/>
  <c r="G144" i="35"/>
  <c r="M143" i="35"/>
  <c r="K143" i="35"/>
  <c r="I143" i="35"/>
  <c r="J143" i="35" s="1"/>
  <c r="H143" i="35"/>
  <c r="G143" i="35"/>
  <c r="M142" i="35"/>
  <c r="K142" i="35"/>
  <c r="I142" i="35"/>
  <c r="H142" i="35"/>
  <c r="G142" i="35"/>
  <c r="AJ141" i="35"/>
  <c r="AC141" i="35"/>
  <c r="X141" i="35"/>
  <c r="W141" i="35"/>
  <c r="M141" i="35"/>
  <c r="K141" i="35"/>
  <c r="I141" i="35"/>
  <c r="H141" i="35"/>
  <c r="G141" i="35"/>
  <c r="M140" i="35"/>
  <c r="K140" i="35"/>
  <c r="I140" i="35"/>
  <c r="H140" i="35"/>
  <c r="G140" i="35"/>
  <c r="M139" i="35"/>
  <c r="K139" i="35"/>
  <c r="I139" i="35"/>
  <c r="J139" i="35" s="1"/>
  <c r="H139" i="35"/>
  <c r="G139" i="35"/>
  <c r="AD138" i="35"/>
  <c r="BG138" i="35" s="1"/>
  <c r="M138" i="35"/>
  <c r="K138" i="35"/>
  <c r="I138" i="35"/>
  <c r="AA138" i="35" s="1"/>
  <c r="BD138" i="35" s="1"/>
  <c r="H138" i="35"/>
  <c r="G138" i="35"/>
  <c r="AH137" i="35"/>
  <c r="BK137" i="35" s="1"/>
  <c r="X137" i="35"/>
  <c r="M137" i="35"/>
  <c r="K137" i="35"/>
  <c r="I137" i="35"/>
  <c r="H137" i="35"/>
  <c r="G137" i="35"/>
  <c r="M136" i="35"/>
  <c r="K136" i="35"/>
  <c r="I136" i="35"/>
  <c r="H136" i="35"/>
  <c r="G136" i="35"/>
  <c r="M135" i="35"/>
  <c r="K135" i="35"/>
  <c r="I135" i="35"/>
  <c r="J135" i="35" s="1"/>
  <c r="H135" i="35"/>
  <c r="G135" i="35"/>
  <c r="X134" i="35"/>
  <c r="BA134" i="35" s="1"/>
  <c r="M134" i="35"/>
  <c r="K134" i="35"/>
  <c r="I134" i="35"/>
  <c r="H134" i="35"/>
  <c r="G134" i="35"/>
  <c r="M133" i="35"/>
  <c r="K133" i="35"/>
  <c r="I133" i="35"/>
  <c r="H133" i="35"/>
  <c r="G133" i="35"/>
  <c r="AH132" i="35"/>
  <c r="M132" i="35"/>
  <c r="K132" i="35"/>
  <c r="I132" i="35"/>
  <c r="H132" i="35"/>
  <c r="G132" i="35"/>
  <c r="M131" i="35"/>
  <c r="K131" i="35"/>
  <c r="I131" i="35"/>
  <c r="AQ131" i="35" s="1"/>
  <c r="H131" i="35"/>
  <c r="G131" i="35"/>
  <c r="M126" i="35"/>
  <c r="K126" i="35"/>
  <c r="I126" i="35"/>
  <c r="H126" i="35"/>
  <c r="G126" i="35"/>
  <c r="AP125" i="35"/>
  <c r="BS125" i="35" s="1"/>
  <c r="AG125" i="35"/>
  <c r="W125" i="35"/>
  <c r="AZ125" i="35" s="1"/>
  <c r="T125" i="35"/>
  <c r="AW125" i="35" s="1"/>
  <c r="S125" i="35"/>
  <c r="Q125" i="35"/>
  <c r="M125" i="35"/>
  <c r="K125" i="35"/>
  <c r="I125" i="35"/>
  <c r="H125" i="35"/>
  <c r="G125" i="35"/>
  <c r="AP124" i="35"/>
  <c r="BS124" i="35" s="1"/>
  <c r="T124" i="35"/>
  <c r="M124" i="35"/>
  <c r="K124" i="35"/>
  <c r="I124" i="35"/>
  <c r="U124" i="35" s="1"/>
  <c r="AX124" i="35" s="1"/>
  <c r="H124" i="35"/>
  <c r="G124" i="35"/>
  <c r="M123" i="35"/>
  <c r="K123" i="35"/>
  <c r="I123" i="35"/>
  <c r="H123" i="35"/>
  <c r="G123" i="35"/>
  <c r="S122" i="35"/>
  <c r="AV122" i="35" s="1"/>
  <c r="P122" i="35"/>
  <c r="M122" i="35"/>
  <c r="K122" i="35"/>
  <c r="I122" i="35"/>
  <c r="H122" i="35"/>
  <c r="G122" i="35"/>
  <c r="AA121" i="35"/>
  <c r="V121" i="35"/>
  <c r="M121" i="35"/>
  <c r="K121" i="35"/>
  <c r="I121" i="35"/>
  <c r="H121" i="35"/>
  <c r="G121" i="35"/>
  <c r="M120" i="35"/>
  <c r="K120" i="35"/>
  <c r="I120" i="35"/>
  <c r="H120" i="35"/>
  <c r="G120" i="35"/>
  <c r="M119" i="35"/>
  <c r="K119" i="35"/>
  <c r="I119" i="35"/>
  <c r="J119" i="35" s="1"/>
  <c r="H119" i="35"/>
  <c r="G119" i="35"/>
  <c r="M118" i="35"/>
  <c r="K118" i="35"/>
  <c r="I118" i="35"/>
  <c r="H118" i="35"/>
  <c r="G118" i="35"/>
  <c r="M117" i="35"/>
  <c r="K117" i="35"/>
  <c r="I117" i="35"/>
  <c r="H117" i="35"/>
  <c r="G117" i="35"/>
  <c r="M116" i="35"/>
  <c r="K116" i="35"/>
  <c r="I116" i="35"/>
  <c r="H116" i="35"/>
  <c r="G116" i="35"/>
  <c r="M115" i="35"/>
  <c r="K115" i="35"/>
  <c r="I115" i="35"/>
  <c r="H115" i="35"/>
  <c r="G115" i="35"/>
  <c r="BU114" i="35"/>
  <c r="M114" i="35"/>
  <c r="K114" i="35"/>
  <c r="I114" i="35"/>
  <c r="J114" i="35" s="1"/>
  <c r="H114" i="35"/>
  <c r="G114" i="35"/>
  <c r="AG113" i="35"/>
  <c r="X113" i="35"/>
  <c r="W113" i="35"/>
  <c r="S113" i="35"/>
  <c r="M113" i="35"/>
  <c r="K113" i="35"/>
  <c r="I113" i="35"/>
  <c r="AN113" i="35" s="1"/>
  <c r="H113" i="35"/>
  <c r="G113" i="35"/>
  <c r="M112" i="35"/>
  <c r="K112" i="35"/>
  <c r="I112" i="35"/>
  <c r="AN112" i="35" s="1"/>
  <c r="BQ112" i="35" s="1"/>
  <c r="H112" i="35"/>
  <c r="G112" i="35"/>
  <c r="M111" i="35"/>
  <c r="K111" i="35"/>
  <c r="I111" i="35"/>
  <c r="AQ111" i="35" s="1"/>
  <c r="H111" i="35"/>
  <c r="G111" i="35"/>
  <c r="M110" i="35"/>
  <c r="K110" i="35"/>
  <c r="I110" i="35"/>
  <c r="AQ110" i="35" s="1"/>
  <c r="H110" i="35"/>
  <c r="G110" i="35"/>
  <c r="M109" i="35"/>
  <c r="K109" i="35"/>
  <c r="I109" i="35"/>
  <c r="H109" i="35"/>
  <c r="G109" i="35"/>
  <c r="AN108" i="35"/>
  <c r="M108" i="35"/>
  <c r="K108" i="35"/>
  <c r="I108" i="35"/>
  <c r="Y108" i="35" s="1"/>
  <c r="H108" i="35"/>
  <c r="G108" i="35"/>
  <c r="M107" i="35"/>
  <c r="K107" i="35"/>
  <c r="I107" i="35"/>
  <c r="AQ107" i="35" s="1"/>
  <c r="H107" i="35"/>
  <c r="G107" i="35"/>
  <c r="P76" i="35"/>
  <c r="R75" i="35"/>
  <c r="R74" i="35"/>
  <c r="R73" i="35"/>
  <c r="R72" i="35"/>
  <c r="R71" i="35"/>
  <c r="W182" i="35"/>
  <c r="Y58" i="35"/>
  <c r="X58" i="35"/>
  <c r="W58" i="35"/>
  <c r="V58" i="35"/>
  <c r="U58" i="35"/>
  <c r="T58" i="35"/>
  <c r="S58" i="35"/>
  <c r="R58" i="35"/>
  <c r="Y57" i="35"/>
  <c r="X57" i="35"/>
  <c r="W57" i="35"/>
  <c r="V57" i="35"/>
  <c r="U57" i="35"/>
  <c r="T57" i="35"/>
  <c r="S57" i="35"/>
  <c r="R57" i="35"/>
  <c r="Y56" i="35"/>
  <c r="X56" i="35"/>
  <c r="W56" i="35"/>
  <c r="V56" i="35"/>
  <c r="U56" i="35"/>
  <c r="T56" i="35"/>
  <c r="S56" i="35"/>
  <c r="R56" i="35"/>
  <c r="Y55" i="35"/>
  <c r="X55" i="35"/>
  <c r="W55" i="35"/>
  <c r="V55" i="35"/>
  <c r="U55" i="35"/>
  <c r="T55" i="35"/>
  <c r="S55" i="35"/>
  <c r="R55" i="35"/>
  <c r="Y54" i="35"/>
  <c r="X54" i="35"/>
  <c r="X59" i="35" s="1"/>
  <c r="W54" i="35"/>
  <c r="V54" i="35"/>
  <c r="U54" i="35"/>
  <c r="T54" i="35"/>
  <c r="S54" i="35"/>
  <c r="R54" i="35"/>
  <c r="P28" i="35"/>
  <c r="R27" i="35"/>
  <c r="V26" i="35"/>
  <c r="R26" i="35"/>
  <c r="R25" i="35"/>
  <c r="R24" i="35"/>
  <c r="R23" i="35"/>
  <c r="Q17" i="35"/>
  <c r="Y10" i="35"/>
  <c r="X10" i="35"/>
  <c r="W10" i="35"/>
  <c r="V10" i="35"/>
  <c r="U10" i="35"/>
  <c r="T10" i="35"/>
  <c r="S10" i="35"/>
  <c r="R10" i="35"/>
  <c r="Q10" i="35"/>
  <c r="Y9" i="35"/>
  <c r="X9" i="35"/>
  <c r="W9" i="35"/>
  <c r="V9" i="35"/>
  <c r="U9" i="35"/>
  <c r="T9" i="35"/>
  <c r="S9" i="35"/>
  <c r="R9" i="35"/>
  <c r="Q9" i="35"/>
  <c r="Q18" i="35" s="1"/>
  <c r="Y8" i="35"/>
  <c r="X8" i="35"/>
  <c r="W8" i="35"/>
  <c r="V8" i="35"/>
  <c r="U8" i="35"/>
  <c r="T8" i="35"/>
  <c r="S8" i="35"/>
  <c r="R8" i="35"/>
  <c r="Q8" i="35"/>
  <c r="Y7" i="35"/>
  <c r="X7" i="35"/>
  <c r="W7" i="35"/>
  <c r="V7" i="35"/>
  <c r="U7" i="35"/>
  <c r="T7" i="35"/>
  <c r="S7" i="35"/>
  <c r="R7" i="35"/>
  <c r="Q7" i="35"/>
  <c r="Y6" i="35"/>
  <c r="X6" i="35"/>
  <c r="W6" i="35"/>
  <c r="V6" i="35"/>
  <c r="U6" i="35"/>
  <c r="T6" i="35"/>
  <c r="S6" i="35"/>
  <c r="R6" i="35"/>
  <c r="Q6" i="35"/>
  <c r="T201" i="36"/>
  <c r="M201" i="36"/>
  <c r="K201" i="36"/>
  <c r="I201" i="36"/>
  <c r="H201" i="36"/>
  <c r="G201" i="36"/>
  <c r="AM200" i="36"/>
  <c r="S200" i="36"/>
  <c r="M200" i="36"/>
  <c r="K200" i="36"/>
  <c r="I200" i="36"/>
  <c r="T200" i="36" s="1"/>
  <c r="H200" i="36"/>
  <c r="G200" i="36"/>
  <c r="M199" i="36"/>
  <c r="K199" i="36"/>
  <c r="I199" i="36"/>
  <c r="H199" i="36"/>
  <c r="G199" i="36"/>
  <c r="M198" i="36"/>
  <c r="K198" i="36"/>
  <c r="I198" i="36"/>
  <c r="J198" i="36" s="1"/>
  <c r="H198" i="36"/>
  <c r="G198" i="36"/>
  <c r="M197" i="36"/>
  <c r="K197" i="36"/>
  <c r="I197" i="36"/>
  <c r="H197" i="36"/>
  <c r="G197" i="36"/>
  <c r="T196" i="36"/>
  <c r="P196" i="36"/>
  <c r="M196" i="36"/>
  <c r="K196" i="36"/>
  <c r="I196" i="36"/>
  <c r="H196" i="36"/>
  <c r="G196" i="36"/>
  <c r="M195" i="36"/>
  <c r="K195" i="36"/>
  <c r="I195" i="36"/>
  <c r="J195" i="36" s="1"/>
  <c r="H195" i="36"/>
  <c r="G195" i="36"/>
  <c r="M194" i="36"/>
  <c r="K194" i="36"/>
  <c r="I194" i="36"/>
  <c r="J194" i="36" s="1"/>
  <c r="H194" i="36"/>
  <c r="G194" i="36"/>
  <c r="M193" i="36"/>
  <c r="K193" i="36"/>
  <c r="I193" i="36"/>
  <c r="H193" i="36"/>
  <c r="G193" i="36"/>
  <c r="M192" i="36"/>
  <c r="K192" i="36"/>
  <c r="I192" i="36"/>
  <c r="H192" i="36"/>
  <c r="G192" i="36"/>
  <c r="M191" i="36"/>
  <c r="K191" i="36"/>
  <c r="I191" i="36"/>
  <c r="H191" i="36"/>
  <c r="G191" i="36"/>
  <c r="AG190" i="36"/>
  <c r="BJ190" i="36" s="1"/>
  <c r="AD190" i="36"/>
  <c r="BG190" i="36" s="1"/>
  <c r="W190" i="36"/>
  <c r="AZ190" i="36" s="1"/>
  <c r="U190" i="36"/>
  <c r="AX190" i="36" s="1"/>
  <c r="M190" i="36"/>
  <c r="K190" i="36"/>
  <c r="I190" i="36"/>
  <c r="J190" i="36" s="1"/>
  <c r="H190" i="36"/>
  <c r="G190" i="36"/>
  <c r="M189" i="36"/>
  <c r="K189" i="36"/>
  <c r="I189" i="36"/>
  <c r="H189" i="36"/>
  <c r="G189" i="36"/>
  <c r="AK188" i="36"/>
  <c r="AE188" i="36"/>
  <c r="M188" i="36"/>
  <c r="K188" i="36"/>
  <c r="I188" i="36"/>
  <c r="H188" i="36"/>
  <c r="G188" i="36"/>
  <c r="M187" i="36"/>
  <c r="K187" i="36"/>
  <c r="I187" i="36"/>
  <c r="H187" i="36"/>
  <c r="G187" i="36"/>
  <c r="M186" i="36"/>
  <c r="K186" i="36"/>
  <c r="I186" i="36"/>
  <c r="H186" i="36"/>
  <c r="G186" i="36"/>
  <c r="M185" i="36"/>
  <c r="K185" i="36"/>
  <c r="I185" i="36"/>
  <c r="H185" i="36"/>
  <c r="G185" i="36"/>
  <c r="AO184" i="36"/>
  <c r="BR184" i="36" s="1"/>
  <c r="AC184" i="36"/>
  <c r="Y184" i="36"/>
  <c r="BB184" i="36" s="1"/>
  <c r="Q184" i="36"/>
  <c r="P184" i="36"/>
  <c r="M184" i="36"/>
  <c r="K184" i="36"/>
  <c r="I184" i="36"/>
  <c r="S184" i="36" s="1"/>
  <c r="H184" i="36"/>
  <c r="G184" i="36"/>
  <c r="Z183" i="36"/>
  <c r="BC183" i="36" s="1"/>
  <c r="M183" i="36"/>
  <c r="K183" i="36"/>
  <c r="BU183" i="36" s="1"/>
  <c r="I183" i="36"/>
  <c r="H183" i="36"/>
  <c r="G183" i="36"/>
  <c r="M182" i="36"/>
  <c r="K182" i="36"/>
  <c r="I182" i="36"/>
  <c r="AQ182" i="36" s="1"/>
  <c r="H182" i="36"/>
  <c r="G182" i="36"/>
  <c r="AP177" i="36"/>
  <c r="AK177" i="36"/>
  <c r="AJ177" i="36"/>
  <c r="M177" i="36"/>
  <c r="K177" i="36"/>
  <c r="I177" i="36"/>
  <c r="H177" i="36"/>
  <c r="G177" i="36"/>
  <c r="AP176" i="36"/>
  <c r="T176" i="36"/>
  <c r="S176" i="36"/>
  <c r="M176" i="36"/>
  <c r="K176" i="36"/>
  <c r="I176" i="36"/>
  <c r="H176" i="36"/>
  <c r="G176" i="36"/>
  <c r="X175" i="36"/>
  <c r="U175" i="36"/>
  <c r="M175" i="36"/>
  <c r="K175" i="36"/>
  <c r="I175" i="36"/>
  <c r="H175" i="36"/>
  <c r="G175" i="36"/>
  <c r="M174" i="36"/>
  <c r="K174" i="36"/>
  <c r="I174" i="36"/>
  <c r="J174" i="36" s="1"/>
  <c r="H174" i="36"/>
  <c r="G174" i="36"/>
  <c r="S173" i="36"/>
  <c r="AV173" i="36" s="1"/>
  <c r="M173" i="36"/>
  <c r="K173" i="36"/>
  <c r="I173" i="36"/>
  <c r="H173" i="36"/>
  <c r="G173" i="36"/>
  <c r="M172" i="36"/>
  <c r="K172" i="36"/>
  <c r="I172" i="36"/>
  <c r="H172" i="36"/>
  <c r="G172" i="36"/>
  <c r="M171" i="36"/>
  <c r="K171" i="36"/>
  <c r="I171" i="36"/>
  <c r="H171" i="36"/>
  <c r="G171" i="36"/>
  <c r="M170" i="36"/>
  <c r="K170" i="36"/>
  <c r="I170" i="36"/>
  <c r="J170" i="36" s="1"/>
  <c r="H170" i="36"/>
  <c r="G170" i="36"/>
  <c r="M169" i="36"/>
  <c r="K169" i="36"/>
  <c r="I169" i="36"/>
  <c r="J169" i="36" s="1"/>
  <c r="H169" i="36"/>
  <c r="G169" i="36"/>
  <c r="M168" i="36"/>
  <c r="K168" i="36"/>
  <c r="I168" i="36"/>
  <c r="H168" i="36"/>
  <c r="G168" i="36"/>
  <c r="AM167" i="36"/>
  <c r="M167" i="36"/>
  <c r="K167" i="36"/>
  <c r="I167" i="36"/>
  <c r="H167" i="36"/>
  <c r="G167" i="36"/>
  <c r="AF166" i="36"/>
  <c r="BI166" i="36" s="1"/>
  <c r="M166" i="36"/>
  <c r="K166" i="36"/>
  <c r="I166" i="36"/>
  <c r="H166" i="36"/>
  <c r="G166" i="36"/>
  <c r="M165" i="36"/>
  <c r="K165" i="36"/>
  <c r="I165" i="36"/>
  <c r="H165" i="36"/>
  <c r="G165" i="36"/>
  <c r="M164" i="36"/>
  <c r="K164" i="36"/>
  <c r="I164" i="36"/>
  <c r="H164" i="36"/>
  <c r="G164" i="36"/>
  <c r="M163" i="36"/>
  <c r="K163" i="36"/>
  <c r="I163" i="36"/>
  <c r="J163" i="36" s="1"/>
  <c r="H163" i="36"/>
  <c r="G163" i="36"/>
  <c r="M162" i="36"/>
  <c r="K162" i="36"/>
  <c r="I162" i="36"/>
  <c r="H162" i="36"/>
  <c r="G162" i="36"/>
  <c r="M161" i="36"/>
  <c r="K161" i="36"/>
  <c r="I161" i="36"/>
  <c r="H161" i="36"/>
  <c r="G161" i="36"/>
  <c r="M160" i="36"/>
  <c r="K160" i="36"/>
  <c r="I160" i="36"/>
  <c r="H160" i="36"/>
  <c r="G160" i="36"/>
  <c r="M159" i="36"/>
  <c r="K159" i="36"/>
  <c r="I159" i="36"/>
  <c r="AQ159" i="36" s="1"/>
  <c r="H159" i="36"/>
  <c r="G159" i="36"/>
  <c r="M158" i="36"/>
  <c r="K158" i="36"/>
  <c r="I158" i="36"/>
  <c r="J158" i="36" s="1"/>
  <c r="H158" i="36"/>
  <c r="G158" i="36"/>
  <c r="BI152" i="36"/>
  <c r="T14" i="144" s="1"/>
  <c r="BH152" i="36"/>
  <c r="S14" i="144" s="1"/>
  <c r="M150" i="36"/>
  <c r="K150" i="36"/>
  <c r="I150" i="36"/>
  <c r="H150" i="36"/>
  <c r="G150" i="36"/>
  <c r="AM149" i="36"/>
  <c r="AG149" i="36"/>
  <c r="W149" i="36"/>
  <c r="M149" i="36"/>
  <c r="K149" i="36"/>
  <c r="I149" i="36"/>
  <c r="AI149" i="36" s="1"/>
  <c r="H149" i="36"/>
  <c r="G149" i="36"/>
  <c r="AO148" i="36"/>
  <c r="M148" i="36"/>
  <c r="K148" i="36"/>
  <c r="I148" i="36"/>
  <c r="H148" i="36"/>
  <c r="G148" i="36"/>
  <c r="M147" i="36"/>
  <c r="K147" i="36"/>
  <c r="I147" i="36"/>
  <c r="H147" i="36"/>
  <c r="G147" i="36"/>
  <c r="AD146" i="36"/>
  <c r="X146" i="36"/>
  <c r="BA146" i="36" s="1"/>
  <c r="M146" i="36"/>
  <c r="K146" i="36"/>
  <c r="I146" i="36"/>
  <c r="H146" i="36"/>
  <c r="G146" i="36"/>
  <c r="X145" i="36"/>
  <c r="M145" i="36"/>
  <c r="K145" i="36"/>
  <c r="I145" i="36"/>
  <c r="H145" i="36"/>
  <c r="G145" i="36"/>
  <c r="M144" i="36"/>
  <c r="K144" i="36"/>
  <c r="I144" i="36"/>
  <c r="H144" i="36"/>
  <c r="G144" i="36"/>
  <c r="M143" i="36"/>
  <c r="K143" i="36"/>
  <c r="I143" i="36"/>
  <c r="J143" i="36" s="1"/>
  <c r="H143" i="36"/>
  <c r="G143" i="36"/>
  <c r="AG142" i="36"/>
  <c r="M142" i="36"/>
  <c r="K142" i="36"/>
  <c r="I142" i="36"/>
  <c r="H142" i="36"/>
  <c r="G142" i="36"/>
  <c r="M141" i="36"/>
  <c r="K141" i="36"/>
  <c r="I141" i="36"/>
  <c r="J141" i="36" s="1"/>
  <c r="H141" i="36"/>
  <c r="G141" i="36"/>
  <c r="M140" i="36"/>
  <c r="K140" i="36"/>
  <c r="I140" i="36"/>
  <c r="H140" i="36"/>
  <c r="G140" i="36"/>
  <c r="M139" i="36"/>
  <c r="K139" i="36"/>
  <c r="I139" i="36"/>
  <c r="H139" i="36"/>
  <c r="G139" i="36"/>
  <c r="M138" i="36"/>
  <c r="K138" i="36"/>
  <c r="I138" i="36"/>
  <c r="H138" i="36"/>
  <c r="G138" i="36"/>
  <c r="M137" i="36"/>
  <c r="K137" i="36"/>
  <c r="I137" i="36"/>
  <c r="J137" i="36" s="1"/>
  <c r="H137" i="36"/>
  <c r="G137" i="36"/>
  <c r="M136" i="36"/>
  <c r="K136" i="36"/>
  <c r="I136" i="36"/>
  <c r="H136" i="36"/>
  <c r="G136" i="36"/>
  <c r="M135" i="36"/>
  <c r="K135" i="36"/>
  <c r="I135" i="36"/>
  <c r="J135" i="36" s="1"/>
  <c r="H135" i="36"/>
  <c r="G135" i="36"/>
  <c r="AJ134" i="36"/>
  <c r="AI134" i="36"/>
  <c r="Q134" i="36"/>
  <c r="M134" i="36"/>
  <c r="K134" i="36"/>
  <c r="I134" i="36"/>
  <c r="J134" i="36" s="1"/>
  <c r="H134" i="36"/>
  <c r="G134" i="36"/>
  <c r="M133" i="36"/>
  <c r="K133" i="36"/>
  <c r="I133" i="36"/>
  <c r="J133" i="36" s="1"/>
  <c r="H133" i="36"/>
  <c r="G133" i="36"/>
  <c r="M132" i="36"/>
  <c r="K132" i="36"/>
  <c r="I132" i="36"/>
  <c r="H132" i="36"/>
  <c r="G132" i="36"/>
  <c r="M131" i="36"/>
  <c r="K131" i="36"/>
  <c r="I131" i="36"/>
  <c r="J131" i="36" s="1"/>
  <c r="H131" i="36"/>
  <c r="G131" i="36"/>
  <c r="M126" i="36"/>
  <c r="K126" i="36"/>
  <c r="I126" i="36"/>
  <c r="H126" i="36"/>
  <c r="G126" i="36"/>
  <c r="AG125" i="36"/>
  <c r="M125" i="36"/>
  <c r="K125" i="36"/>
  <c r="I125" i="36"/>
  <c r="H125" i="36"/>
  <c r="G125" i="36"/>
  <c r="AN124" i="36"/>
  <c r="BQ124" i="36" s="1"/>
  <c r="M124" i="36"/>
  <c r="K124" i="36"/>
  <c r="I124" i="36"/>
  <c r="H124" i="36"/>
  <c r="G124" i="36"/>
  <c r="BU123" i="36"/>
  <c r="M123" i="36"/>
  <c r="K123" i="36"/>
  <c r="I123" i="36"/>
  <c r="H123" i="36"/>
  <c r="G123" i="36"/>
  <c r="AI122" i="36"/>
  <c r="T122" i="36"/>
  <c r="M122" i="36"/>
  <c r="K122" i="36"/>
  <c r="I122" i="36"/>
  <c r="H122" i="36"/>
  <c r="G122" i="36"/>
  <c r="AG121" i="36"/>
  <c r="Y121" i="36"/>
  <c r="M121" i="36"/>
  <c r="K121" i="36"/>
  <c r="I121" i="36"/>
  <c r="H121" i="36"/>
  <c r="G121" i="36"/>
  <c r="AP120" i="36"/>
  <c r="AJ120" i="36"/>
  <c r="AC120" i="36"/>
  <c r="AA120" i="36"/>
  <c r="M120" i="36"/>
  <c r="K120" i="36"/>
  <c r="I120" i="36"/>
  <c r="H120" i="36"/>
  <c r="G120" i="36"/>
  <c r="M119" i="36"/>
  <c r="K119" i="36"/>
  <c r="I119" i="36"/>
  <c r="H119" i="36"/>
  <c r="G119" i="36"/>
  <c r="M118" i="36"/>
  <c r="K118" i="36"/>
  <c r="I118" i="36"/>
  <c r="H118" i="36"/>
  <c r="G118" i="36"/>
  <c r="M117" i="36"/>
  <c r="K117" i="36"/>
  <c r="I117" i="36"/>
  <c r="J117" i="36" s="1"/>
  <c r="H117" i="36"/>
  <c r="G117" i="36"/>
  <c r="Q116" i="36"/>
  <c r="M116" i="36"/>
  <c r="K116" i="36"/>
  <c r="I116" i="36"/>
  <c r="AN116" i="36" s="1"/>
  <c r="H116" i="36"/>
  <c r="G116" i="36"/>
  <c r="Z115" i="36"/>
  <c r="M115" i="36"/>
  <c r="K115" i="36"/>
  <c r="I115" i="36"/>
  <c r="AK115" i="36" s="1"/>
  <c r="H115" i="36"/>
  <c r="G115" i="36"/>
  <c r="AI114" i="36"/>
  <c r="BL114" i="36" s="1"/>
  <c r="U114" i="36"/>
  <c r="M114" i="36"/>
  <c r="K114" i="36"/>
  <c r="I114" i="36"/>
  <c r="AJ114" i="36" s="1"/>
  <c r="H114" i="36"/>
  <c r="G114" i="36"/>
  <c r="M113" i="36"/>
  <c r="K113" i="36"/>
  <c r="I113" i="36"/>
  <c r="J113" i="36" s="1"/>
  <c r="H113" i="36"/>
  <c r="G113" i="36"/>
  <c r="M112" i="36"/>
  <c r="K112" i="36"/>
  <c r="I112" i="36"/>
  <c r="J112" i="36" s="1"/>
  <c r="H112" i="36"/>
  <c r="G112" i="36"/>
  <c r="M111" i="36"/>
  <c r="K111" i="36"/>
  <c r="I111" i="36"/>
  <c r="AQ111" i="36" s="1"/>
  <c r="H111" i="36"/>
  <c r="G111" i="36"/>
  <c r="M110" i="36"/>
  <c r="K110" i="36"/>
  <c r="I110" i="36"/>
  <c r="AQ110" i="36" s="1"/>
  <c r="H110" i="36"/>
  <c r="G110" i="36"/>
  <c r="Y109" i="36"/>
  <c r="W109" i="36"/>
  <c r="M109" i="36"/>
  <c r="K109" i="36"/>
  <c r="I109" i="36"/>
  <c r="AQ109" i="36" s="1"/>
  <c r="H109" i="36"/>
  <c r="G109" i="36"/>
  <c r="AA108" i="36"/>
  <c r="W108" i="36"/>
  <c r="P108" i="36"/>
  <c r="M108" i="36"/>
  <c r="K108" i="36"/>
  <c r="I108" i="36"/>
  <c r="AQ108" i="36" s="1"/>
  <c r="H108" i="36"/>
  <c r="G108" i="36"/>
  <c r="M107" i="36"/>
  <c r="K107" i="36"/>
  <c r="I107" i="36"/>
  <c r="AQ107" i="36" s="1"/>
  <c r="H107" i="36"/>
  <c r="G107" i="36"/>
  <c r="AB91" i="36"/>
  <c r="P76" i="36"/>
  <c r="R75" i="36"/>
  <c r="R74" i="36"/>
  <c r="S74" i="36" s="1"/>
  <c r="AB73" i="36"/>
  <c r="R73" i="36"/>
  <c r="R72" i="36"/>
  <c r="R71" i="36"/>
  <c r="AB67" i="36"/>
  <c r="Y58" i="36"/>
  <c r="X58" i="36"/>
  <c r="W58" i="36"/>
  <c r="V58" i="36"/>
  <c r="U58" i="36"/>
  <c r="T58" i="36"/>
  <c r="S58" i="36"/>
  <c r="R58" i="36"/>
  <c r="Q58" i="36"/>
  <c r="Y57" i="36"/>
  <c r="X57" i="36"/>
  <c r="W57" i="36"/>
  <c r="V57" i="36"/>
  <c r="U57" i="36"/>
  <c r="T57" i="36"/>
  <c r="S57" i="36"/>
  <c r="R57" i="36"/>
  <c r="Z57" i="36" s="1"/>
  <c r="Y56" i="36"/>
  <c r="X56" i="36"/>
  <c r="W56" i="36"/>
  <c r="V56" i="36"/>
  <c r="U56" i="36"/>
  <c r="T56" i="36"/>
  <c r="S56" i="36"/>
  <c r="R56" i="36"/>
  <c r="Y55" i="36"/>
  <c r="X55" i="36"/>
  <c r="W55" i="36"/>
  <c r="V55" i="36"/>
  <c r="U55" i="36"/>
  <c r="T55" i="36"/>
  <c r="S55" i="36"/>
  <c r="R55" i="36"/>
  <c r="Y54" i="36"/>
  <c r="X54" i="36"/>
  <c r="W54" i="36"/>
  <c r="V54" i="36"/>
  <c r="U54" i="36"/>
  <c r="T54" i="36"/>
  <c r="S54" i="36"/>
  <c r="R54" i="36"/>
  <c r="P28" i="36"/>
  <c r="R27" i="36"/>
  <c r="S27" i="36" s="1"/>
  <c r="R26" i="36"/>
  <c r="R25" i="36"/>
  <c r="S25" i="36" s="1"/>
  <c r="R24" i="36"/>
  <c r="R23" i="36"/>
  <c r="Y10" i="36"/>
  <c r="X10" i="36"/>
  <c r="W10" i="36"/>
  <c r="V10" i="36"/>
  <c r="U10" i="36"/>
  <c r="T10" i="36"/>
  <c r="S10" i="36"/>
  <c r="R10" i="36"/>
  <c r="Q10" i="36"/>
  <c r="Q19" i="36" s="1"/>
  <c r="Y9" i="36"/>
  <c r="X9" i="36"/>
  <c r="W9" i="36"/>
  <c r="V9" i="36"/>
  <c r="U9" i="36"/>
  <c r="T9" i="36"/>
  <c r="S9" i="36"/>
  <c r="R9" i="36"/>
  <c r="Q9" i="36"/>
  <c r="Y8" i="36"/>
  <c r="X8" i="36"/>
  <c r="W8" i="36"/>
  <c r="V8" i="36"/>
  <c r="U8" i="36"/>
  <c r="T8" i="36"/>
  <c r="S8" i="36"/>
  <c r="R8" i="36"/>
  <c r="Q8" i="36"/>
  <c r="Q25" i="36" s="1"/>
  <c r="Y7" i="36"/>
  <c r="X7" i="36"/>
  <c r="W7" i="36"/>
  <c r="V7" i="36"/>
  <c r="U7" i="36"/>
  <c r="T7" i="36"/>
  <c r="S7" i="36"/>
  <c r="R7" i="36"/>
  <c r="Q7" i="36"/>
  <c r="AB96" i="36" s="1"/>
  <c r="Y6" i="36"/>
  <c r="X6" i="36"/>
  <c r="W6" i="36"/>
  <c r="V6" i="36"/>
  <c r="U6" i="36"/>
  <c r="T6" i="36"/>
  <c r="S6" i="36"/>
  <c r="R6" i="36"/>
  <c r="Q6" i="36"/>
  <c r="M201" i="37"/>
  <c r="K201" i="37"/>
  <c r="I201" i="37"/>
  <c r="H201" i="37"/>
  <c r="G201" i="37"/>
  <c r="M200" i="37"/>
  <c r="K200" i="37"/>
  <c r="I200" i="37"/>
  <c r="J200" i="37" s="1"/>
  <c r="H200" i="37"/>
  <c r="G200" i="37"/>
  <c r="M199" i="37"/>
  <c r="K199" i="37"/>
  <c r="I199" i="37"/>
  <c r="J199" i="37" s="1"/>
  <c r="H199" i="37"/>
  <c r="G199" i="37"/>
  <c r="S198" i="37"/>
  <c r="AV198" i="37" s="1"/>
  <c r="M198" i="37"/>
  <c r="K198" i="37"/>
  <c r="I198" i="37"/>
  <c r="AG198" i="37" s="1"/>
  <c r="H198" i="37"/>
  <c r="G198" i="37"/>
  <c r="AC197" i="37"/>
  <c r="R197" i="37"/>
  <c r="M197" i="37"/>
  <c r="K197" i="37"/>
  <c r="I197" i="37"/>
  <c r="H197" i="37"/>
  <c r="G197" i="37"/>
  <c r="M196" i="37"/>
  <c r="K196" i="37"/>
  <c r="I196" i="37"/>
  <c r="H196" i="37"/>
  <c r="G196" i="37"/>
  <c r="AO195" i="37"/>
  <c r="AM195" i="37"/>
  <c r="AG195" i="37"/>
  <c r="AC195" i="37"/>
  <c r="M195" i="37"/>
  <c r="K195" i="37"/>
  <c r="I195" i="37"/>
  <c r="H195" i="37"/>
  <c r="G195" i="37"/>
  <c r="M194" i="37"/>
  <c r="K194" i="37"/>
  <c r="I194" i="37"/>
  <c r="H194" i="37"/>
  <c r="G194" i="37"/>
  <c r="M193" i="37"/>
  <c r="K193" i="37"/>
  <c r="I193" i="37"/>
  <c r="H193" i="37"/>
  <c r="G193" i="37"/>
  <c r="M192" i="37"/>
  <c r="K192" i="37"/>
  <c r="I192" i="37"/>
  <c r="H192" i="37"/>
  <c r="G192" i="37"/>
  <c r="M191" i="37"/>
  <c r="K191" i="37"/>
  <c r="I191" i="37"/>
  <c r="H191" i="37"/>
  <c r="G191" i="37"/>
  <c r="AO190" i="37"/>
  <c r="M190" i="37"/>
  <c r="K190" i="37"/>
  <c r="I190" i="37"/>
  <c r="H190" i="37"/>
  <c r="G190" i="37"/>
  <c r="AH189" i="37"/>
  <c r="AC189" i="37"/>
  <c r="Z189" i="37"/>
  <c r="M189" i="37"/>
  <c r="K189" i="37"/>
  <c r="I189" i="37"/>
  <c r="H189" i="37"/>
  <c r="G189" i="37"/>
  <c r="M188" i="37"/>
  <c r="K188" i="37"/>
  <c r="I188" i="37"/>
  <c r="J188" i="37" s="1"/>
  <c r="H188" i="37"/>
  <c r="G188" i="37"/>
  <c r="M187" i="37"/>
  <c r="K187" i="37"/>
  <c r="I187" i="37"/>
  <c r="H187" i="37"/>
  <c r="G187" i="37"/>
  <c r="M186" i="37"/>
  <c r="K186" i="37"/>
  <c r="I186" i="37"/>
  <c r="J186" i="37" s="1"/>
  <c r="H186" i="37"/>
  <c r="G186" i="37"/>
  <c r="AE185" i="37"/>
  <c r="Y185" i="37"/>
  <c r="M185" i="37"/>
  <c r="K185" i="37"/>
  <c r="I185" i="37"/>
  <c r="H185" i="37"/>
  <c r="G185" i="37"/>
  <c r="M184" i="37"/>
  <c r="K184" i="37"/>
  <c r="I184" i="37"/>
  <c r="J184" i="37" s="1"/>
  <c r="H184" i="37"/>
  <c r="G184" i="37"/>
  <c r="M183" i="37"/>
  <c r="K183" i="37"/>
  <c r="I183" i="37"/>
  <c r="H183" i="37"/>
  <c r="G183" i="37"/>
  <c r="M182" i="37"/>
  <c r="K182" i="37"/>
  <c r="I182" i="37"/>
  <c r="AQ182" i="37" s="1"/>
  <c r="H182" i="37"/>
  <c r="G182" i="37"/>
  <c r="AP177" i="37"/>
  <c r="BS177" i="37" s="1"/>
  <c r="AO177" i="37"/>
  <c r="M177" i="37"/>
  <c r="K177" i="37"/>
  <c r="I177" i="37"/>
  <c r="H177" i="37"/>
  <c r="G177" i="37"/>
  <c r="BU176" i="37"/>
  <c r="M176" i="37"/>
  <c r="K176" i="37"/>
  <c r="I176" i="37"/>
  <c r="H176" i="37"/>
  <c r="G176" i="37"/>
  <c r="AI175" i="37"/>
  <c r="M175" i="37"/>
  <c r="K175" i="37"/>
  <c r="I175" i="37"/>
  <c r="H175" i="37"/>
  <c r="G175" i="37"/>
  <c r="AI174" i="37"/>
  <c r="Z174" i="37"/>
  <c r="BC174" i="37" s="1"/>
  <c r="M174" i="37"/>
  <c r="K174" i="37"/>
  <c r="I174" i="37"/>
  <c r="H174" i="37"/>
  <c r="G174" i="37"/>
  <c r="AE173" i="37"/>
  <c r="M173" i="37"/>
  <c r="K173" i="37"/>
  <c r="I173" i="37"/>
  <c r="H173" i="37"/>
  <c r="G173" i="37"/>
  <c r="M172" i="37"/>
  <c r="K172" i="37"/>
  <c r="I172" i="37"/>
  <c r="H172" i="37"/>
  <c r="G172" i="37"/>
  <c r="M171" i="37"/>
  <c r="K171" i="37"/>
  <c r="I171" i="37"/>
  <c r="J171" i="37" s="1"/>
  <c r="H171" i="37"/>
  <c r="G171" i="37"/>
  <c r="AK170" i="37"/>
  <c r="Z170" i="37"/>
  <c r="M170" i="37"/>
  <c r="K170" i="37"/>
  <c r="I170" i="37"/>
  <c r="H170" i="37"/>
  <c r="G170" i="37"/>
  <c r="AE169" i="37"/>
  <c r="BH169" i="37" s="1"/>
  <c r="M169" i="37"/>
  <c r="K169" i="37"/>
  <c r="I169" i="37"/>
  <c r="H169" i="37"/>
  <c r="G169" i="37"/>
  <c r="M168" i="37"/>
  <c r="K168" i="37"/>
  <c r="I168" i="37"/>
  <c r="J168" i="37" s="1"/>
  <c r="H168" i="37"/>
  <c r="G168" i="37"/>
  <c r="AI167" i="37"/>
  <c r="M167" i="37"/>
  <c r="K167" i="37"/>
  <c r="I167" i="37"/>
  <c r="H167" i="37"/>
  <c r="G167" i="37"/>
  <c r="AK166" i="37"/>
  <c r="BN166" i="37" s="1"/>
  <c r="AI166" i="37"/>
  <c r="Z166" i="37"/>
  <c r="BC166" i="37" s="1"/>
  <c r="M166" i="37"/>
  <c r="K166" i="37"/>
  <c r="I166" i="37"/>
  <c r="H166" i="37"/>
  <c r="G166" i="37"/>
  <c r="AO165" i="37"/>
  <c r="BR165" i="37" s="1"/>
  <c r="AE165" i="37"/>
  <c r="BH165" i="37" s="1"/>
  <c r="M165" i="37"/>
  <c r="K165" i="37"/>
  <c r="I165" i="37"/>
  <c r="H165" i="37"/>
  <c r="G165" i="37"/>
  <c r="M164" i="37"/>
  <c r="K164" i="37"/>
  <c r="I164" i="37"/>
  <c r="H164" i="37"/>
  <c r="G164" i="37"/>
  <c r="M163" i="37"/>
  <c r="K163" i="37"/>
  <c r="I163" i="37"/>
  <c r="H163" i="37"/>
  <c r="G163" i="37"/>
  <c r="Z162" i="37"/>
  <c r="M162" i="37"/>
  <c r="K162" i="37"/>
  <c r="I162" i="37"/>
  <c r="H162" i="37"/>
  <c r="G162" i="37"/>
  <c r="M161" i="37"/>
  <c r="K161" i="37"/>
  <c r="I161" i="37"/>
  <c r="H161" i="37"/>
  <c r="G161" i="37"/>
  <c r="T160" i="37"/>
  <c r="AW160" i="37" s="1"/>
  <c r="Q160" i="37"/>
  <c r="AT160" i="37" s="1"/>
  <c r="P160" i="37"/>
  <c r="M160" i="37"/>
  <c r="K160" i="37"/>
  <c r="I160" i="37"/>
  <c r="AM160" i="37" s="1"/>
  <c r="H160" i="37"/>
  <c r="G160" i="37"/>
  <c r="M159" i="37"/>
  <c r="K159" i="37"/>
  <c r="I159" i="37"/>
  <c r="AQ159" i="37" s="1"/>
  <c r="H159" i="37"/>
  <c r="G159" i="37"/>
  <c r="M158" i="37"/>
  <c r="K158" i="37"/>
  <c r="I158" i="37"/>
  <c r="AQ158" i="37" s="1"/>
  <c r="H158" i="37"/>
  <c r="G158" i="37"/>
  <c r="BI152" i="37"/>
  <c r="T15" i="144" s="1"/>
  <c r="BH152" i="37"/>
  <c r="S15" i="144" s="1"/>
  <c r="W150" i="37"/>
  <c r="M150" i="37"/>
  <c r="K150" i="37"/>
  <c r="I150" i="37"/>
  <c r="AM150" i="37" s="1"/>
  <c r="H150" i="37"/>
  <c r="G150" i="37"/>
  <c r="M149" i="37"/>
  <c r="K149" i="37"/>
  <c r="I149" i="37"/>
  <c r="H149" i="37"/>
  <c r="G149" i="37"/>
  <c r="W148" i="37"/>
  <c r="Q148" i="37"/>
  <c r="AT148" i="37" s="1"/>
  <c r="P148" i="37"/>
  <c r="M148" i="37"/>
  <c r="K148" i="37"/>
  <c r="I148" i="37"/>
  <c r="AN148" i="37" s="1"/>
  <c r="BQ148" i="37" s="1"/>
  <c r="H148" i="37"/>
  <c r="G148" i="37"/>
  <c r="AJ147" i="37"/>
  <c r="BM147" i="37" s="1"/>
  <c r="AH147" i="37"/>
  <c r="BK147" i="37" s="1"/>
  <c r="Y147" i="37"/>
  <c r="BB147" i="37" s="1"/>
  <c r="M147" i="37"/>
  <c r="K147" i="37"/>
  <c r="I147" i="37"/>
  <c r="H147" i="37"/>
  <c r="G147" i="37"/>
  <c r="AM146" i="37"/>
  <c r="BP146" i="37" s="1"/>
  <c r="Y146" i="37"/>
  <c r="X146" i="37"/>
  <c r="W146" i="37"/>
  <c r="M146" i="37"/>
  <c r="K146" i="37"/>
  <c r="I146" i="37"/>
  <c r="J146" i="37" s="1"/>
  <c r="H146" i="37"/>
  <c r="G146" i="37"/>
  <c r="AO145" i="37"/>
  <c r="AN145" i="37"/>
  <c r="M145" i="37"/>
  <c r="K145" i="37"/>
  <c r="I145" i="37"/>
  <c r="H145" i="37"/>
  <c r="G145" i="37"/>
  <c r="AI144" i="37"/>
  <c r="AC144" i="37"/>
  <c r="BF144" i="37" s="1"/>
  <c r="AA144" i="37"/>
  <c r="BD144" i="37" s="1"/>
  <c r="M144" i="37"/>
  <c r="K144" i="37"/>
  <c r="I144" i="37"/>
  <c r="J144" i="37" s="1"/>
  <c r="H144" i="37"/>
  <c r="G144" i="37"/>
  <c r="M143" i="37"/>
  <c r="K143" i="37"/>
  <c r="I143" i="37"/>
  <c r="J143" i="37" s="1"/>
  <c r="H143" i="37"/>
  <c r="G143" i="37"/>
  <c r="AM142" i="37"/>
  <c r="AL142" i="37"/>
  <c r="W142" i="37"/>
  <c r="U142" i="37"/>
  <c r="M142" i="37"/>
  <c r="K142" i="37"/>
  <c r="I142" i="37"/>
  <c r="J142" i="37" s="1"/>
  <c r="H142" i="37"/>
  <c r="G142" i="37"/>
  <c r="M141" i="37"/>
  <c r="K141" i="37"/>
  <c r="I141" i="37"/>
  <c r="J141" i="37" s="1"/>
  <c r="H141" i="37"/>
  <c r="G141" i="37"/>
  <c r="W140" i="37"/>
  <c r="AZ140" i="37" s="1"/>
  <c r="U140" i="37"/>
  <c r="AX140" i="37" s="1"/>
  <c r="P140" i="37"/>
  <c r="M140" i="37"/>
  <c r="K140" i="37"/>
  <c r="I140" i="37"/>
  <c r="AI140" i="37" s="1"/>
  <c r="BL140" i="37" s="1"/>
  <c r="H140" i="37"/>
  <c r="G140" i="37"/>
  <c r="AJ139" i="37"/>
  <c r="BM139" i="37" s="1"/>
  <c r="Y139" i="37"/>
  <c r="BB139" i="37" s="1"/>
  <c r="M139" i="37"/>
  <c r="K139" i="37"/>
  <c r="I139" i="37"/>
  <c r="H139" i="37"/>
  <c r="G139" i="37"/>
  <c r="AA138" i="37"/>
  <c r="W138" i="37"/>
  <c r="U138" i="37"/>
  <c r="AX138" i="37" s="1"/>
  <c r="M138" i="37"/>
  <c r="K138" i="37"/>
  <c r="I138" i="37"/>
  <c r="H138" i="37"/>
  <c r="G138" i="37"/>
  <c r="AJ137" i="37"/>
  <c r="BM137" i="37" s="1"/>
  <c r="AG137" i="37"/>
  <c r="BJ137" i="37" s="1"/>
  <c r="AD137" i="37"/>
  <c r="BG137" i="37" s="1"/>
  <c r="Q137" i="37"/>
  <c r="M137" i="37"/>
  <c r="K137" i="37"/>
  <c r="I137" i="37"/>
  <c r="H137" i="37"/>
  <c r="G137" i="37"/>
  <c r="AP136" i="37"/>
  <c r="BS136" i="37" s="1"/>
  <c r="Y136" i="37"/>
  <c r="X136" i="37"/>
  <c r="BA136" i="37" s="1"/>
  <c r="M136" i="37"/>
  <c r="K136" i="37"/>
  <c r="I136" i="37"/>
  <c r="H136" i="37"/>
  <c r="G136" i="37"/>
  <c r="AH135" i="37"/>
  <c r="BK135" i="37" s="1"/>
  <c r="W135" i="37"/>
  <c r="AZ135" i="37" s="1"/>
  <c r="M135" i="37"/>
  <c r="K135" i="37"/>
  <c r="I135" i="37"/>
  <c r="H135" i="37"/>
  <c r="G135" i="37"/>
  <c r="M134" i="37"/>
  <c r="K134" i="37"/>
  <c r="I134" i="37"/>
  <c r="H134" i="37"/>
  <c r="G134" i="37"/>
  <c r="AO133" i="37"/>
  <c r="Y133" i="37"/>
  <c r="BB133" i="37" s="1"/>
  <c r="S133" i="37"/>
  <c r="AV133" i="37" s="1"/>
  <c r="M133" i="37"/>
  <c r="K133" i="37"/>
  <c r="I133" i="37"/>
  <c r="AL133" i="37" s="1"/>
  <c r="H133" i="37"/>
  <c r="G133" i="37"/>
  <c r="M132" i="37"/>
  <c r="K132" i="37"/>
  <c r="I132" i="37"/>
  <c r="H132" i="37"/>
  <c r="G132" i="37"/>
  <c r="M131" i="37"/>
  <c r="K131" i="37"/>
  <c r="I131" i="37"/>
  <c r="J131" i="37" s="1"/>
  <c r="H131" i="37"/>
  <c r="G131" i="37"/>
  <c r="AP126" i="37"/>
  <c r="BS126" i="37" s="1"/>
  <c r="AC126" i="37"/>
  <c r="BF126" i="37" s="1"/>
  <c r="S126" i="37"/>
  <c r="AV126" i="37" s="1"/>
  <c r="M126" i="37"/>
  <c r="K126" i="37"/>
  <c r="I126" i="37"/>
  <c r="H126" i="37"/>
  <c r="G126" i="37"/>
  <c r="AL125" i="37"/>
  <c r="BO125" i="37" s="1"/>
  <c r="S125" i="37"/>
  <c r="M125" i="37"/>
  <c r="K125" i="37"/>
  <c r="I125" i="37"/>
  <c r="H125" i="37"/>
  <c r="G125" i="37"/>
  <c r="AL124" i="37"/>
  <c r="BO124" i="37" s="1"/>
  <c r="AI124" i="37"/>
  <c r="BL124" i="37" s="1"/>
  <c r="X124" i="37"/>
  <c r="BA124" i="37" s="1"/>
  <c r="W124" i="37"/>
  <c r="AZ124" i="37" s="1"/>
  <c r="M124" i="37"/>
  <c r="K124" i="37"/>
  <c r="I124" i="37"/>
  <c r="J124" i="37" s="1"/>
  <c r="H124" i="37"/>
  <c r="G124" i="37"/>
  <c r="AP123" i="37"/>
  <c r="W123" i="37"/>
  <c r="M123" i="37"/>
  <c r="K123" i="37"/>
  <c r="I123" i="37"/>
  <c r="H123" i="37"/>
  <c r="G123" i="37"/>
  <c r="Y122" i="37"/>
  <c r="BB122" i="37" s="1"/>
  <c r="M122" i="37"/>
  <c r="K122" i="37"/>
  <c r="I122" i="37"/>
  <c r="J122" i="37" s="1"/>
  <c r="H122" i="37"/>
  <c r="G122" i="37"/>
  <c r="AN121" i="37"/>
  <c r="AJ121" i="37"/>
  <c r="AG121" i="37"/>
  <c r="M121" i="37"/>
  <c r="K121" i="37"/>
  <c r="I121" i="37"/>
  <c r="H121" i="37"/>
  <c r="G121" i="37"/>
  <c r="AN120" i="37"/>
  <c r="AM120" i="37"/>
  <c r="AD120" i="37"/>
  <c r="Y120" i="37"/>
  <c r="BB120" i="37" s="1"/>
  <c r="X120" i="37"/>
  <c r="S120" i="37"/>
  <c r="AV120" i="37" s="1"/>
  <c r="M120" i="37"/>
  <c r="K120" i="37"/>
  <c r="I120" i="37"/>
  <c r="H120" i="37"/>
  <c r="G120" i="37"/>
  <c r="BU119" i="37"/>
  <c r="M119" i="37"/>
  <c r="K119" i="37"/>
  <c r="I119" i="37"/>
  <c r="J119" i="37" s="1"/>
  <c r="H119" i="37"/>
  <c r="G119" i="37"/>
  <c r="S118" i="37"/>
  <c r="AV118" i="37" s="1"/>
  <c r="Q118" i="37"/>
  <c r="AT118" i="37" s="1"/>
  <c r="M118" i="37"/>
  <c r="K118" i="37"/>
  <c r="I118" i="37"/>
  <c r="H118" i="37"/>
  <c r="G118" i="37"/>
  <c r="M117" i="37"/>
  <c r="K117" i="37"/>
  <c r="I117" i="37"/>
  <c r="H117" i="37"/>
  <c r="G117" i="37"/>
  <c r="AP116" i="37"/>
  <c r="AH116" i="37"/>
  <c r="BK116" i="37" s="1"/>
  <c r="AA116" i="37"/>
  <c r="BD116" i="37" s="1"/>
  <c r="Y116" i="37"/>
  <c r="BB116" i="37" s="1"/>
  <c r="S116" i="37"/>
  <c r="AV116" i="37" s="1"/>
  <c r="M116" i="37"/>
  <c r="K116" i="37"/>
  <c r="I116" i="37"/>
  <c r="H116" i="37"/>
  <c r="G116" i="37"/>
  <c r="M115" i="37"/>
  <c r="K115" i="37"/>
  <c r="I115" i="37"/>
  <c r="J115" i="37" s="1"/>
  <c r="H115" i="37"/>
  <c r="G115" i="37"/>
  <c r="M114" i="37"/>
  <c r="K114" i="37"/>
  <c r="I114" i="37"/>
  <c r="H114" i="37"/>
  <c r="G114" i="37"/>
  <c r="M113" i="37"/>
  <c r="K113" i="37"/>
  <c r="I113" i="37"/>
  <c r="J113" i="37" s="1"/>
  <c r="H113" i="37"/>
  <c r="G113" i="37"/>
  <c r="M112" i="37"/>
  <c r="K112" i="37"/>
  <c r="I112" i="37"/>
  <c r="AQ112" i="37" s="1"/>
  <c r="H112" i="37"/>
  <c r="G112" i="37"/>
  <c r="M111" i="37"/>
  <c r="K111" i="37"/>
  <c r="I111" i="37"/>
  <c r="J111" i="37" s="1"/>
  <c r="H111" i="37"/>
  <c r="G111" i="37"/>
  <c r="M110" i="37"/>
  <c r="K110" i="37"/>
  <c r="I110" i="37"/>
  <c r="AQ110" i="37" s="1"/>
  <c r="H110" i="37"/>
  <c r="G110" i="37"/>
  <c r="M109" i="37"/>
  <c r="K109" i="37"/>
  <c r="I109" i="37"/>
  <c r="AQ109" i="37" s="1"/>
  <c r="H109" i="37"/>
  <c r="G109" i="37"/>
  <c r="M108" i="37"/>
  <c r="K108" i="37"/>
  <c r="I108" i="37"/>
  <c r="J108" i="37" s="1"/>
  <c r="H108" i="37"/>
  <c r="G108" i="37"/>
  <c r="M107" i="37"/>
  <c r="K107" i="37"/>
  <c r="I107" i="37"/>
  <c r="J107" i="37" s="1"/>
  <c r="H107" i="37"/>
  <c r="G107" i="37"/>
  <c r="P76" i="37"/>
  <c r="V75" i="37"/>
  <c r="R75" i="37"/>
  <c r="R74" i="37"/>
  <c r="R73" i="37"/>
  <c r="R72" i="37"/>
  <c r="R71" i="37"/>
  <c r="Y58" i="37"/>
  <c r="X58" i="37"/>
  <c r="W58" i="37"/>
  <c r="V58" i="37"/>
  <c r="U58" i="37"/>
  <c r="T58" i="37"/>
  <c r="S58" i="37"/>
  <c r="R58" i="37"/>
  <c r="Y57" i="37"/>
  <c r="X57" i="37"/>
  <c r="W57" i="37"/>
  <c r="V57" i="37"/>
  <c r="U57" i="37"/>
  <c r="T57" i="37"/>
  <c r="S57" i="37"/>
  <c r="R57" i="37"/>
  <c r="Y56" i="37"/>
  <c r="X56" i="37"/>
  <c r="W56" i="37"/>
  <c r="V56" i="37"/>
  <c r="U56" i="37"/>
  <c r="T56" i="37"/>
  <c r="S56" i="37"/>
  <c r="R56" i="37"/>
  <c r="Y55" i="37"/>
  <c r="X55" i="37"/>
  <c r="W55" i="37"/>
  <c r="V55" i="37"/>
  <c r="U55" i="37"/>
  <c r="T55" i="37"/>
  <c r="S55" i="37"/>
  <c r="R55" i="37"/>
  <c r="Y54" i="37"/>
  <c r="X54" i="37"/>
  <c r="W54" i="37"/>
  <c r="V54" i="37"/>
  <c r="U54" i="37"/>
  <c r="T54" i="37"/>
  <c r="S54" i="37"/>
  <c r="R54" i="37"/>
  <c r="P28" i="37"/>
  <c r="R27" i="37"/>
  <c r="R26" i="37"/>
  <c r="R25" i="37"/>
  <c r="R24" i="37"/>
  <c r="R23" i="37"/>
  <c r="W131" i="37"/>
  <c r="Y10" i="37"/>
  <c r="X10" i="37"/>
  <c r="W10" i="37"/>
  <c r="V10" i="37"/>
  <c r="U10" i="37"/>
  <c r="T10" i="37"/>
  <c r="S10" i="37"/>
  <c r="R10" i="37"/>
  <c r="Q10" i="37"/>
  <c r="Q19" i="37" s="1"/>
  <c r="Y9" i="37"/>
  <c r="X9" i="37"/>
  <c r="W9" i="37"/>
  <c r="V9" i="37"/>
  <c r="U9" i="37"/>
  <c r="T9" i="37"/>
  <c r="S9" i="37"/>
  <c r="R9" i="37"/>
  <c r="Q9" i="37"/>
  <c r="Y8" i="37"/>
  <c r="X8" i="37"/>
  <c r="W8" i="37"/>
  <c r="V8" i="37"/>
  <c r="U8" i="37"/>
  <c r="T8" i="37"/>
  <c r="S8" i="37"/>
  <c r="R8" i="37"/>
  <c r="Q8" i="37"/>
  <c r="Y7" i="37"/>
  <c r="X7" i="37"/>
  <c r="W7" i="37"/>
  <c r="V7" i="37"/>
  <c r="U7" i="37"/>
  <c r="T7" i="37"/>
  <c r="S7" i="37"/>
  <c r="R7" i="37"/>
  <c r="Q7" i="37"/>
  <c r="AB64" i="37" s="1"/>
  <c r="Y6" i="37"/>
  <c r="X6" i="37"/>
  <c r="W6" i="37"/>
  <c r="V6" i="37"/>
  <c r="U6" i="37"/>
  <c r="T6" i="37"/>
  <c r="S6" i="37"/>
  <c r="R6" i="37"/>
  <c r="Q6" i="37"/>
  <c r="M201" i="38"/>
  <c r="K201" i="38"/>
  <c r="I201" i="38"/>
  <c r="H201" i="38"/>
  <c r="G201" i="38"/>
  <c r="BU200" i="38"/>
  <c r="M200" i="38"/>
  <c r="K200" i="38"/>
  <c r="I200" i="38"/>
  <c r="J200" i="38" s="1"/>
  <c r="H200" i="38"/>
  <c r="G200" i="38"/>
  <c r="M199" i="38"/>
  <c r="K199" i="38"/>
  <c r="I199" i="38"/>
  <c r="H199" i="38"/>
  <c r="G199" i="38"/>
  <c r="M198" i="38"/>
  <c r="K198" i="38"/>
  <c r="I198" i="38"/>
  <c r="J198" i="38" s="1"/>
  <c r="H198" i="38"/>
  <c r="G198" i="38"/>
  <c r="M197" i="38"/>
  <c r="K197" i="38"/>
  <c r="I197" i="38"/>
  <c r="H197" i="38"/>
  <c r="G197" i="38"/>
  <c r="M196" i="38"/>
  <c r="K196" i="38"/>
  <c r="I196" i="38"/>
  <c r="J196" i="38" s="1"/>
  <c r="H196" i="38"/>
  <c r="G196" i="38"/>
  <c r="M195" i="38"/>
  <c r="K195" i="38"/>
  <c r="I195" i="38"/>
  <c r="H195" i="38"/>
  <c r="G195" i="38"/>
  <c r="M194" i="38"/>
  <c r="K194" i="38"/>
  <c r="I194" i="38"/>
  <c r="H194" i="38"/>
  <c r="G194" i="38"/>
  <c r="M193" i="38"/>
  <c r="K193" i="38"/>
  <c r="I193" i="38"/>
  <c r="H193" i="38"/>
  <c r="G193" i="38"/>
  <c r="M192" i="38"/>
  <c r="K192" i="38"/>
  <c r="I192" i="38"/>
  <c r="H192" i="38"/>
  <c r="G192" i="38"/>
  <c r="AA191" i="38"/>
  <c r="M191" i="38"/>
  <c r="K191" i="38"/>
  <c r="I191" i="38"/>
  <c r="J191" i="38" s="1"/>
  <c r="H191" i="38"/>
  <c r="G191" i="38"/>
  <c r="M190" i="38"/>
  <c r="K190" i="38"/>
  <c r="I190" i="38"/>
  <c r="J190" i="38" s="1"/>
  <c r="H190" i="38"/>
  <c r="G190" i="38"/>
  <c r="M189" i="38"/>
  <c r="K189" i="38"/>
  <c r="I189" i="38"/>
  <c r="H189" i="38"/>
  <c r="G189" i="38"/>
  <c r="AC188" i="38"/>
  <c r="Y188" i="38"/>
  <c r="M188" i="38"/>
  <c r="K188" i="38"/>
  <c r="I188" i="38"/>
  <c r="AE188" i="38" s="1"/>
  <c r="H188" i="38"/>
  <c r="G188" i="38"/>
  <c r="M187" i="38"/>
  <c r="K187" i="38"/>
  <c r="I187" i="38"/>
  <c r="J187" i="38" s="1"/>
  <c r="H187" i="38"/>
  <c r="G187" i="38"/>
  <c r="U186" i="38"/>
  <c r="M186" i="38"/>
  <c r="K186" i="38"/>
  <c r="I186" i="38"/>
  <c r="H186" i="38"/>
  <c r="G186" i="38"/>
  <c r="Y185" i="38"/>
  <c r="W185" i="38"/>
  <c r="M185" i="38"/>
  <c r="K185" i="38"/>
  <c r="I185" i="38"/>
  <c r="AM185" i="38" s="1"/>
  <c r="H185" i="38"/>
  <c r="G185" i="38"/>
  <c r="M184" i="38"/>
  <c r="K184" i="38"/>
  <c r="I184" i="38"/>
  <c r="J184" i="38" s="1"/>
  <c r="H184" i="38"/>
  <c r="G184" i="38"/>
  <c r="M183" i="38"/>
  <c r="K183" i="38"/>
  <c r="I183" i="38"/>
  <c r="H183" i="38"/>
  <c r="G183" i="38"/>
  <c r="M182" i="38"/>
  <c r="K182" i="38"/>
  <c r="I182" i="38"/>
  <c r="AQ182" i="38" s="1"/>
  <c r="H182" i="38"/>
  <c r="G182" i="38"/>
  <c r="AM177" i="38"/>
  <c r="AH177" i="38"/>
  <c r="Y177" i="38"/>
  <c r="W177" i="38"/>
  <c r="M177" i="38"/>
  <c r="K177" i="38"/>
  <c r="I177" i="38"/>
  <c r="H177" i="38"/>
  <c r="G177" i="38"/>
  <c r="BU176" i="38"/>
  <c r="M176" i="38"/>
  <c r="K176" i="38"/>
  <c r="I176" i="38"/>
  <c r="J176" i="38" s="1"/>
  <c r="H176" i="38"/>
  <c r="G176" i="38"/>
  <c r="AJ175" i="38"/>
  <c r="X175" i="38"/>
  <c r="M175" i="38"/>
  <c r="K175" i="38"/>
  <c r="I175" i="38"/>
  <c r="H175" i="38"/>
  <c r="G175" i="38"/>
  <c r="M174" i="38"/>
  <c r="K174" i="38"/>
  <c r="I174" i="38"/>
  <c r="J174" i="38" s="1"/>
  <c r="H174" i="38"/>
  <c r="G174" i="38"/>
  <c r="M173" i="38"/>
  <c r="K173" i="38"/>
  <c r="I173" i="38"/>
  <c r="J173" i="38" s="1"/>
  <c r="H173" i="38"/>
  <c r="G173" i="38"/>
  <c r="BU172" i="38"/>
  <c r="V172" i="38"/>
  <c r="AY172" i="38" s="1"/>
  <c r="M172" i="38"/>
  <c r="K172" i="38"/>
  <c r="I172" i="38"/>
  <c r="H172" i="38"/>
  <c r="G172" i="38"/>
  <c r="AJ171" i="38"/>
  <c r="AD171" i="38"/>
  <c r="BG171" i="38" s="1"/>
  <c r="M171" i="38"/>
  <c r="K171" i="38"/>
  <c r="I171" i="38"/>
  <c r="AO171" i="38" s="1"/>
  <c r="H171" i="38"/>
  <c r="G171" i="38"/>
  <c r="M170" i="38"/>
  <c r="K170" i="38"/>
  <c r="I170" i="38"/>
  <c r="J170" i="38" s="1"/>
  <c r="H170" i="38"/>
  <c r="G170" i="38"/>
  <c r="M169" i="38"/>
  <c r="K169" i="38"/>
  <c r="I169" i="38"/>
  <c r="J169" i="38" s="1"/>
  <c r="H169" i="38"/>
  <c r="G169" i="38"/>
  <c r="M168" i="38"/>
  <c r="K168" i="38"/>
  <c r="I168" i="38"/>
  <c r="H168" i="38"/>
  <c r="G168" i="38"/>
  <c r="AD167" i="38"/>
  <c r="P167" i="38"/>
  <c r="M167" i="38"/>
  <c r="K167" i="38"/>
  <c r="I167" i="38"/>
  <c r="H167" i="38"/>
  <c r="G167" i="38"/>
  <c r="AD166" i="38"/>
  <c r="BG166" i="38" s="1"/>
  <c r="M166" i="38"/>
  <c r="K166" i="38"/>
  <c r="I166" i="38"/>
  <c r="H166" i="38"/>
  <c r="G166" i="38"/>
  <c r="AH165" i="38"/>
  <c r="BK165" i="38" s="1"/>
  <c r="Y165" i="38"/>
  <c r="BB165" i="38" s="1"/>
  <c r="M165" i="38"/>
  <c r="K165" i="38"/>
  <c r="I165" i="38"/>
  <c r="H165" i="38"/>
  <c r="G165" i="38"/>
  <c r="M164" i="38"/>
  <c r="K164" i="38"/>
  <c r="I164" i="38"/>
  <c r="H164" i="38"/>
  <c r="G164" i="38"/>
  <c r="M163" i="38"/>
  <c r="K163" i="38"/>
  <c r="I163" i="38"/>
  <c r="H163" i="38"/>
  <c r="G163" i="38"/>
  <c r="M162" i="38"/>
  <c r="K162" i="38"/>
  <c r="I162" i="38"/>
  <c r="J162" i="38" s="1"/>
  <c r="H162" i="38"/>
  <c r="G162" i="38"/>
  <c r="AP161" i="38"/>
  <c r="AM161" i="38"/>
  <c r="AH161" i="38"/>
  <c r="M161" i="38"/>
  <c r="K161" i="38"/>
  <c r="I161" i="38"/>
  <c r="H161" i="38"/>
  <c r="G161" i="38"/>
  <c r="M160" i="38"/>
  <c r="K160" i="38"/>
  <c r="I160" i="38"/>
  <c r="H160" i="38"/>
  <c r="G160" i="38"/>
  <c r="M159" i="38"/>
  <c r="K159" i="38"/>
  <c r="I159" i="38"/>
  <c r="J159" i="38" s="1"/>
  <c r="H159" i="38"/>
  <c r="G159" i="38"/>
  <c r="M158" i="38"/>
  <c r="K158" i="38"/>
  <c r="I158" i="38"/>
  <c r="U158" i="38" s="1"/>
  <c r="H158" i="38"/>
  <c r="G158" i="38"/>
  <c r="BI152" i="38"/>
  <c r="T16" i="144" s="1"/>
  <c r="BH152" i="38"/>
  <c r="S16" i="144" s="1"/>
  <c r="AN150" i="38"/>
  <c r="AM150" i="38"/>
  <c r="S150" i="38"/>
  <c r="M150" i="38"/>
  <c r="K150" i="38"/>
  <c r="I150" i="38"/>
  <c r="AD150" i="38" s="1"/>
  <c r="H150" i="38"/>
  <c r="G150" i="38"/>
  <c r="M149" i="38"/>
  <c r="K149" i="38"/>
  <c r="I149" i="38"/>
  <c r="J149" i="38" s="1"/>
  <c r="H149" i="38"/>
  <c r="G149" i="38"/>
  <c r="M148" i="38"/>
  <c r="K148" i="38"/>
  <c r="I148" i="38"/>
  <c r="H148" i="38"/>
  <c r="G148" i="38"/>
  <c r="M147" i="38"/>
  <c r="K147" i="38"/>
  <c r="I147" i="38"/>
  <c r="J147" i="38" s="1"/>
  <c r="H147" i="38"/>
  <c r="G147" i="38"/>
  <c r="M146" i="38"/>
  <c r="K146" i="38"/>
  <c r="I146" i="38"/>
  <c r="J146" i="38" s="1"/>
  <c r="H146" i="38"/>
  <c r="G146" i="38"/>
  <c r="W145" i="38"/>
  <c r="V145" i="38"/>
  <c r="M145" i="38"/>
  <c r="K145" i="38"/>
  <c r="I145" i="38"/>
  <c r="H145" i="38"/>
  <c r="G145" i="38"/>
  <c r="AN144" i="38"/>
  <c r="W144" i="38"/>
  <c r="M144" i="38"/>
  <c r="K144" i="38"/>
  <c r="I144" i="38"/>
  <c r="H144" i="38"/>
  <c r="G144" i="38"/>
  <c r="M143" i="38"/>
  <c r="K143" i="38"/>
  <c r="I143" i="38"/>
  <c r="J143" i="38" s="1"/>
  <c r="H143" i="38"/>
  <c r="G143" i="38"/>
  <c r="AG142" i="38"/>
  <c r="X142" i="38"/>
  <c r="Q142" i="38"/>
  <c r="P142" i="38"/>
  <c r="M142" i="38"/>
  <c r="K142" i="38"/>
  <c r="I142" i="38"/>
  <c r="AL142" i="38" s="1"/>
  <c r="H142" i="38"/>
  <c r="G142" i="38"/>
  <c r="M141" i="38"/>
  <c r="K141" i="38"/>
  <c r="I141" i="38"/>
  <c r="H141" i="38"/>
  <c r="G141" i="38"/>
  <c r="M140" i="38"/>
  <c r="K140" i="38"/>
  <c r="I140" i="38"/>
  <c r="J140" i="38" s="1"/>
  <c r="H140" i="38"/>
  <c r="G140" i="38"/>
  <c r="M139" i="38"/>
  <c r="K139" i="38"/>
  <c r="I139" i="38"/>
  <c r="J139" i="38" s="1"/>
  <c r="H139" i="38"/>
  <c r="G139" i="38"/>
  <c r="X138" i="38"/>
  <c r="M138" i="38"/>
  <c r="K138" i="38"/>
  <c r="I138" i="38"/>
  <c r="AM138" i="38" s="1"/>
  <c r="H138" i="38"/>
  <c r="G138" i="38"/>
  <c r="M137" i="38"/>
  <c r="K137" i="38"/>
  <c r="I137" i="38"/>
  <c r="H137" i="38"/>
  <c r="G137" i="38"/>
  <c r="M136" i="38"/>
  <c r="K136" i="38"/>
  <c r="I136" i="38"/>
  <c r="J136" i="38" s="1"/>
  <c r="H136" i="38"/>
  <c r="G136" i="38"/>
  <c r="M135" i="38"/>
  <c r="K135" i="38"/>
  <c r="I135" i="38"/>
  <c r="H135" i="38"/>
  <c r="G135" i="38"/>
  <c r="V134" i="38"/>
  <c r="M134" i="38"/>
  <c r="K134" i="38"/>
  <c r="I134" i="38"/>
  <c r="H134" i="38"/>
  <c r="G134" i="38"/>
  <c r="AG133" i="38"/>
  <c r="Y133" i="38"/>
  <c r="W133" i="38"/>
  <c r="T133" i="38"/>
  <c r="M133" i="38"/>
  <c r="K133" i="38"/>
  <c r="I133" i="38"/>
  <c r="AJ133" i="38" s="1"/>
  <c r="H133" i="38"/>
  <c r="G133" i="38"/>
  <c r="M132" i="38"/>
  <c r="K132" i="38"/>
  <c r="I132" i="38"/>
  <c r="J132" i="38" s="1"/>
  <c r="H132" i="38"/>
  <c r="G132" i="38"/>
  <c r="M131" i="38"/>
  <c r="K131" i="38"/>
  <c r="I131" i="38"/>
  <c r="AQ131" i="38" s="1"/>
  <c r="H131" i="38"/>
  <c r="G131" i="38"/>
  <c r="M126" i="38"/>
  <c r="K126" i="38"/>
  <c r="I126" i="38"/>
  <c r="H126" i="38"/>
  <c r="G126" i="38"/>
  <c r="M125" i="38"/>
  <c r="K125" i="38"/>
  <c r="I125" i="38"/>
  <c r="H125" i="38"/>
  <c r="G125" i="38"/>
  <c r="AH124" i="38"/>
  <c r="Z124" i="38"/>
  <c r="M124" i="38"/>
  <c r="K124" i="38"/>
  <c r="I124" i="38"/>
  <c r="H124" i="38"/>
  <c r="G124" i="38"/>
  <c r="M123" i="38"/>
  <c r="K123" i="38"/>
  <c r="I123" i="38"/>
  <c r="H123" i="38"/>
  <c r="G123" i="38"/>
  <c r="M122" i="38"/>
  <c r="K122" i="38"/>
  <c r="I122" i="38"/>
  <c r="H122" i="38"/>
  <c r="G122" i="38"/>
  <c r="AP121" i="38"/>
  <c r="BS121" i="38" s="1"/>
  <c r="AH121" i="38"/>
  <c r="BK121" i="38" s="1"/>
  <c r="M121" i="38"/>
  <c r="K121" i="38"/>
  <c r="I121" i="38"/>
  <c r="H121" i="38"/>
  <c r="G121" i="38"/>
  <c r="M120" i="38"/>
  <c r="K120" i="38"/>
  <c r="I120" i="38"/>
  <c r="H120" i="38"/>
  <c r="G120" i="38"/>
  <c r="M119" i="38"/>
  <c r="K119" i="38"/>
  <c r="I119" i="38"/>
  <c r="J119" i="38" s="1"/>
  <c r="H119" i="38"/>
  <c r="G119" i="38"/>
  <c r="R118" i="38"/>
  <c r="M118" i="38"/>
  <c r="K118" i="38"/>
  <c r="I118" i="38"/>
  <c r="H118" i="38"/>
  <c r="G118" i="38"/>
  <c r="AG117" i="38"/>
  <c r="R117" i="38"/>
  <c r="M117" i="38"/>
  <c r="K117" i="38"/>
  <c r="I117" i="38"/>
  <c r="H117" i="38"/>
  <c r="G117" i="38"/>
  <c r="AO116" i="38"/>
  <c r="AM116" i="38"/>
  <c r="AK116" i="38"/>
  <c r="M116" i="38"/>
  <c r="K116" i="38"/>
  <c r="I116" i="38"/>
  <c r="H116" i="38"/>
  <c r="G116" i="38"/>
  <c r="M115" i="38"/>
  <c r="K115" i="38"/>
  <c r="I115" i="38"/>
  <c r="J115" i="38" s="1"/>
  <c r="H115" i="38"/>
  <c r="G115" i="38"/>
  <c r="AJ114" i="38"/>
  <c r="BM114" i="38" s="1"/>
  <c r="AA114" i="38"/>
  <c r="M114" i="38"/>
  <c r="K114" i="38"/>
  <c r="I114" i="38"/>
  <c r="H114" i="38"/>
  <c r="G114" i="38"/>
  <c r="Y113" i="38"/>
  <c r="M113" i="38"/>
  <c r="K113" i="38"/>
  <c r="I113" i="38"/>
  <c r="H113" i="38"/>
  <c r="G113" i="38"/>
  <c r="M112" i="38"/>
  <c r="K112" i="38"/>
  <c r="I112" i="38"/>
  <c r="J112" i="38" s="1"/>
  <c r="H112" i="38"/>
  <c r="G112" i="38"/>
  <c r="M111" i="38"/>
  <c r="K111" i="38"/>
  <c r="I111" i="38"/>
  <c r="J111" i="38" s="1"/>
  <c r="H111" i="38"/>
  <c r="G111" i="38"/>
  <c r="M110" i="38"/>
  <c r="K110" i="38"/>
  <c r="I110" i="38"/>
  <c r="AQ110" i="38" s="1"/>
  <c r="H110" i="38"/>
  <c r="G110" i="38"/>
  <c r="M109" i="38"/>
  <c r="K109" i="38"/>
  <c r="I109" i="38"/>
  <c r="AP109" i="38" s="1"/>
  <c r="H109" i="38"/>
  <c r="G109" i="38"/>
  <c r="M108" i="38"/>
  <c r="K108" i="38"/>
  <c r="I108" i="38"/>
  <c r="J108" i="38" s="1"/>
  <c r="H108" i="38"/>
  <c r="G108" i="38"/>
  <c r="M107" i="38"/>
  <c r="K107" i="38"/>
  <c r="I107" i="38"/>
  <c r="J107" i="38" s="1"/>
  <c r="H107" i="38"/>
  <c r="G107" i="38"/>
  <c r="AB89" i="38"/>
  <c r="P76" i="38"/>
  <c r="R75" i="38"/>
  <c r="R74" i="38"/>
  <c r="R73" i="38"/>
  <c r="R72" i="38"/>
  <c r="R71" i="38"/>
  <c r="Y58" i="38"/>
  <c r="X58" i="38"/>
  <c r="W58" i="38"/>
  <c r="V58" i="38"/>
  <c r="U58" i="38"/>
  <c r="T58" i="38"/>
  <c r="S58" i="38"/>
  <c r="R58" i="38"/>
  <c r="Y57" i="38"/>
  <c r="X57" i="38"/>
  <c r="W57" i="38"/>
  <c r="V57" i="38"/>
  <c r="U57" i="38"/>
  <c r="T57" i="38"/>
  <c r="S57" i="38"/>
  <c r="R57" i="38"/>
  <c r="Y56" i="38"/>
  <c r="X56" i="38"/>
  <c r="W56" i="38"/>
  <c r="V56" i="38"/>
  <c r="U56" i="38"/>
  <c r="T56" i="38"/>
  <c r="S56" i="38"/>
  <c r="R56" i="38"/>
  <c r="Y55" i="38"/>
  <c r="X55" i="38"/>
  <c r="W55" i="38"/>
  <c r="V55" i="38"/>
  <c r="U55" i="38"/>
  <c r="T55" i="38"/>
  <c r="S55" i="38"/>
  <c r="R55" i="38"/>
  <c r="Y54" i="38"/>
  <c r="X54" i="38"/>
  <c r="W54" i="38"/>
  <c r="V54" i="38"/>
  <c r="U54" i="38"/>
  <c r="T54" i="38"/>
  <c r="S54" i="38"/>
  <c r="S59" i="38" s="1"/>
  <c r="R54" i="38"/>
  <c r="P28" i="38"/>
  <c r="R27" i="38"/>
  <c r="R26" i="38"/>
  <c r="R25" i="38"/>
  <c r="R24" i="38"/>
  <c r="R23" i="38"/>
  <c r="S23" i="38" s="1"/>
  <c r="Y10" i="38"/>
  <c r="X10" i="38"/>
  <c r="W10" i="38"/>
  <c r="V10" i="38"/>
  <c r="U10" i="38"/>
  <c r="T10" i="38"/>
  <c r="S10" i="38"/>
  <c r="R10" i="38"/>
  <c r="Q10" i="38"/>
  <c r="Y9" i="38"/>
  <c r="X9" i="38"/>
  <c r="W9" i="38"/>
  <c r="V9" i="38"/>
  <c r="U9" i="38"/>
  <c r="T9" i="38"/>
  <c r="S9" i="38"/>
  <c r="R9" i="38"/>
  <c r="Q9" i="38"/>
  <c r="Q26" i="38" s="1"/>
  <c r="Y8" i="38"/>
  <c r="X8" i="38"/>
  <c r="W8" i="38"/>
  <c r="V8" i="38"/>
  <c r="U8" i="38"/>
  <c r="T8" i="38"/>
  <c r="S8" i="38"/>
  <c r="R8" i="38"/>
  <c r="Q8" i="38"/>
  <c r="Y7" i="38"/>
  <c r="X7" i="38"/>
  <c r="W7" i="38"/>
  <c r="V7" i="38"/>
  <c r="U7" i="38"/>
  <c r="T7" i="38"/>
  <c r="S7" i="38"/>
  <c r="R7" i="38"/>
  <c r="Q7" i="38"/>
  <c r="Y6" i="38"/>
  <c r="X6" i="38"/>
  <c r="W6" i="38"/>
  <c r="V6" i="38"/>
  <c r="U6" i="38"/>
  <c r="T6" i="38"/>
  <c r="S6" i="38"/>
  <c r="R6" i="38"/>
  <c r="Q6" i="38"/>
  <c r="M201" i="39"/>
  <c r="K201" i="39"/>
  <c r="I201" i="39"/>
  <c r="H201" i="39"/>
  <c r="G201" i="39"/>
  <c r="M200" i="39"/>
  <c r="K200" i="39"/>
  <c r="I200" i="39"/>
  <c r="J200" i="39" s="1"/>
  <c r="H200" i="39"/>
  <c r="G200" i="39"/>
  <c r="W199" i="39"/>
  <c r="AZ199" i="39" s="1"/>
  <c r="M199" i="39"/>
  <c r="K199" i="39"/>
  <c r="I199" i="39"/>
  <c r="H199" i="39"/>
  <c r="G199" i="39"/>
  <c r="M198" i="39"/>
  <c r="K198" i="39"/>
  <c r="I198" i="39"/>
  <c r="H198" i="39"/>
  <c r="G198" i="39"/>
  <c r="M197" i="39"/>
  <c r="K197" i="39"/>
  <c r="I197" i="39"/>
  <c r="H197" i="39"/>
  <c r="G197" i="39"/>
  <c r="M196" i="39"/>
  <c r="K196" i="39"/>
  <c r="I196" i="39"/>
  <c r="H196" i="39"/>
  <c r="G196" i="39"/>
  <c r="AN195" i="39"/>
  <c r="AC195" i="39"/>
  <c r="U195" i="39"/>
  <c r="AX195" i="39" s="1"/>
  <c r="Q195" i="39"/>
  <c r="AT195" i="39" s="1"/>
  <c r="P195" i="39"/>
  <c r="M195" i="39"/>
  <c r="K195" i="39"/>
  <c r="I195" i="39"/>
  <c r="AG195" i="39" s="1"/>
  <c r="BJ195" i="39" s="1"/>
  <c r="H195" i="39"/>
  <c r="G195" i="39"/>
  <c r="AF194" i="39"/>
  <c r="BI194" i="39" s="1"/>
  <c r="M194" i="39"/>
  <c r="K194" i="39"/>
  <c r="I194" i="39"/>
  <c r="J194" i="39" s="1"/>
  <c r="H194" i="39"/>
  <c r="G194" i="39"/>
  <c r="AH193" i="39"/>
  <c r="Y193" i="39"/>
  <c r="M193" i="39"/>
  <c r="K193" i="39"/>
  <c r="I193" i="39"/>
  <c r="AK193" i="39" s="1"/>
  <c r="H193" i="39"/>
  <c r="G193" i="39"/>
  <c r="AE192" i="39"/>
  <c r="M192" i="39"/>
  <c r="K192" i="39"/>
  <c r="I192" i="39"/>
  <c r="J192" i="39" s="1"/>
  <c r="H192" i="39"/>
  <c r="G192" i="39"/>
  <c r="AJ191" i="39"/>
  <c r="AF191" i="39"/>
  <c r="BI191" i="39" s="1"/>
  <c r="AC191" i="39"/>
  <c r="BF191" i="39" s="1"/>
  <c r="M191" i="39"/>
  <c r="K191" i="39"/>
  <c r="I191" i="39"/>
  <c r="H191" i="39"/>
  <c r="G191" i="39"/>
  <c r="M190" i="39"/>
  <c r="K190" i="39"/>
  <c r="I190" i="39"/>
  <c r="J190" i="39" s="1"/>
  <c r="H190" i="39"/>
  <c r="G190" i="39"/>
  <c r="AD189" i="39"/>
  <c r="BG189" i="39" s="1"/>
  <c r="M189" i="39"/>
  <c r="K189" i="39"/>
  <c r="I189" i="39"/>
  <c r="J189" i="39" s="1"/>
  <c r="H189" i="39"/>
  <c r="G189" i="39"/>
  <c r="AE188" i="39"/>
  <c r="V188" i="39"/>
  <c r="AY188" i="39" s="1"/>
  <c r="S188" i="39"/>
  <c r="AV188" i="39" s="1"/>
  <c r="M188" i="39"/>
  <c r="K188" i="39"/>
  <c r="I188" i="39"/>
  <c r="H188" i="39"/>
  <c r="G188" i="39"/>
  <c r="AK187" i="39"/>
  <c r="BN187" i="39" s="1"/>
  <c r="AH187" i="39"/>
  <c r="BK187" i="39" s="1"/>
  <c r="W187" i="39"/>
  <c r="AZ187" i="39" s="1"/>
  <c r="M187" i="39"/>
  <c r="K187" i="39"/>
  <c r="I187" i="39"/>
  <c r="H187" i="39"/>
  <c r="G187" i="39"/>
  <c r="M186" i="39"/>
  <c r="K186" i="39"/>
  <c r="I186" i="39"/>
  <c r="J186" i="39" s="1"/>
  <c r="H186" i="39"/>
  <c r="G186" i="39"/>
  <c r="AH185" i="39"/>
  <c r="AD185" i="39"/>
  <c r="W185" i="39"/>
  <c r="S185" i="39"/>
  <c r="P185" i="39"/>
  <c r="M185" i="39"/>
  <c r="K185" i="39"/>
  <c r="I185" i="39"/>
  <c r="H185" i="39"/>
  <c r="G185" i="39"/>
  <c r="M184" i="39"/>
  <c r="K184" i="39"/>
  <c r="I184" i="39"/>
  <c r="H184" i="39"/>
  <c r="G184" i="39"/>
  <c r="M183" i="39"/>
  <c r="K183" i="39"/>
  <c r="I183" i="39"/>
  <c r="J183" i="39" s="1"/>
  <c r="H183" i="39"/>
  <c r="G183" i="39"/>
  <c r="M182" i="39"/>
  <c r="K182" i="39"/>
  <c r="I182" i="39"/>
  <c r="AQ182" i="39" s="1"/>
  <c r="H182" i="39"/>
  <c r="G182" i="39"/>
  <c r="AH177" i="39"/>
  <c r="AD177" i="39"/>
  <c r="BG177" i="39" s="1"/>
  <c r="W177" i="39"/>
  <c r="S177" i="39"/>
  <c r="P177" i="39"/>
  <c r="M177" i="39"/>
  <c r="K177" i="39"/>
  <c r="I177" i="39"/>
  <c r="H177" i="39"/>
  <c r="G177" i="39"/>
  <c r="M176" i="39"/>
  <c r="K176" i="39"/>
  <c r="I176" i="39"/>
  <c r="J176" i="39" s="1"/>
  <c r="H176" i="39"/>
  <c r="G176" i="39"/>
  <c r="M175" i="39"/>
  <c r="K175" i="39"/>
  <c r="I175" i="39"/>
  <c r="H175" i="39"/>
  <c r="G175" i="39"/>
  <c r="M174" i="39"/>
  <c r="K174" i="39"/>
  <c r="I174" i="39"/>
  <c r="H174" i="39"/>
  <c r="G174" i="39"/>
  <c r="M173" i="39"/>
  <c r="K173" i="39"/>
  <c r="I173" i="39"/>
  <c r="J173" i="39" s="1"/>
  <c r="H173" i="39"/>
  <c r="G173" i="39"/>
  <c r="AI172" i="39"/>
  <c r="AE172" i="39"/>
  <c r="AA172" i="39"/>
  <c r="S172" i="39"/>
  <c r="M172" i="39"/>
  <c r="K172" i="39"/>
  <c r="I172" i="39"/>
  <c r="J172" i="39" s="1"/>
  <c r="H172" i="39"/>
  <c r="G172" i="39"/>
  <c r="M171" i="39"/>
  <c r="K171" i="39"/>
  <c r="I171" i="39"/>
  <c r="H171" i="39"/>
  <c r="G171" i="39"/>
  <c r="Z170" i="39"/>
  <c r="BC170" i="39" s="1"/>
  <c r="M170" i="39"/>
  <c r="K170" i="39"/>
  <c r="I170" i="39"/>
  <c r="H170" i="39"/>
  <c r="G170" i="39"/>
  <c r="AO169" i="39"/>
  <c r="BR169" i="39" s="1"/>
  <c r="W169" i="39"/>
  <c r="AZ169" i="39" s="1"/>
  <c r="U169" i="39"/>
  <c r="AX169" i="39" s="1"/>
  <c r="M169" i="39"/>
  <c r="K169" i="39"/>
  <c r="I169" i="39"/>
  <c r="H169" i="39"/>
  <c r="G169" i="39"/>
  <c r="M168" i="39"/>
  <c r="K168" i="39"/>
  <c r="I168" i="39"/>
  <c r="J168" i="39" s="1"/>
  <c r="H168" i="39"/>
  <c r="G168" i="39"/>
  <c r="M167" i="39"/>
  <c r="K167" i="39"/>
  <c r="I167" i="39"/>
  <c r="H167" i="39"/>
  <c r="G167" i="39"/>
  <c r="M166" i="39"/>
  <c r="K166" i="39"/>
  <c r="I166" i="39"/>
  <c r="J166" i="39" s="1"/>
  <c r="H166" i="39"/>
  <c r="G166" i="39"/>
  <c r="M165" i="39"/>
  <c r="K165" i="39"/>
  <c r="I165" i="39"/>
  <c r="J165" i="39" s="1"/>
  <c r="H165" i="39"/>
  <c r="G165" i="39"/>
  <c r="AA164" i="39"/>
  <c r="M164" i="39"/>
  <c r="K164" i="39"/>
  <c r="I164" i="39"/>
  <c r="J164" i="39" s="1"/>
  <c r="H164" i="39"/>
  <c r="G164" i="39"/>
  <c r="M163" i="39"/>
  <c r="K163" i="39"/>
  <c r="I163" i="39"/>
  <c r="H163" i="39"/>
  <c r="G163" i="39"/>
  <c r="M162" i="39"/>
  <c r="K162" i="39"/>
  <c r="I162" i="39"/>
  <c r="H162" i="39"/>
  <c r="G162" i="39"/>
  <c r="M161" i="39"/>
  <c r="K161" i="39"/>
  <c r="I161" i="39"/>
  <c r="H161" i="39"/>
  <c r="G161" i="39"/>
  <c r="M160" i="39"/>
  <c r="K160" i="39"/>
  <c r="I160" i="39"/>
  <c r="J160" i="39" s="1"/>
  <c r="H160" i="39"/>
  <c r="G160" i="39"/>
  <c r="M159" i="39"/>
  <c r="K159" i="39"/>
  <c r="I159" i="39"/>
  <c r="X159" i="39" s="1"/>
  <c r="H159" i="39"/>
  <c r="G159" i="39"/>
  <c r="M158" i="39"/>
  <c r="K158" i="39"/>
  <c r="I158" i="39"/>
  <c r="AQ158" i="39" s="1"/>
  <c r="H158" i="39"/>
  <c r="G158" i="39"/>
  <c r="BI152" i="39"/>
  <c r="T17" i="144" s="1"/>
  <c r="BH152" i="39"/>
  <c r="S17" i="144" s="1"/>
  <c r="AD150" i="39"/>
  <c r="M150" i="39"/>
  <c r="K150" i="39"/>
  <c r="I150" i="39"/>
  <c r="AJ150" i="39" s="1"/>
  <c r="H150" i="39"/>
  <c r="G150" i="39"/>
  <c r="AP149" i="39"/>
  <c r="BS149" i="39" s="1"/>
  <c r="AM149" i="39"/>
  <c r="AA149" i="39"/>
  <c r="BD149" i="39" s="1"/>
  <c r="Y149" i="39"/>
  <c r="W149" i="39"/>
  <c r="T149" i="39"/>
  <c r="Q149" i="39"/>
  <c r="M149" i="39"/>
  <c r="K149" i="39"/>
  <c r="I149" i="39"/>
  <c r="H149" i="39"/>
  <c r="G149" i="39"/>
  <c r="V148" i="39"/>
  <c r="AY148" i="39" s="1"/>
  <c r="M148" i="39"/>
  <c r="K148" i="39"/>
  <c r="I148" i="39"/>
  <c r="H148" i="39"/>
  <c r="G148" i="39"/>
  <c r="AP147" i="39"/>
  <c r="AL147" i="39"/>
  <c r="BO147" i="39" s="1"/>
  <c r="AJ147" i="39"/>
  <c r="BM147" i="39" s="1"/>
  <c r="M147" i="39"/>
  <c r="K147" i="39"/>
  <c r="I147" i="39"/>
  <c r="H147" i="39"/>
  <c r="G147" i="39"/>
  <c r="M146" i="39"/>
  <c r="K146" i="39"/>
  <c r="I146" i="39"/>
  <c r="H146" i="39"/>
  <c r="G146" i="39"/>
  <c r="X145" i="39"/>
  <c r="M145" i="39"/>
  <c r="K145" i="39"/>
  <c r="I145" i="39"/>
  <c r="J145" i="39" s="1"/>
  <c r="H145" i="39"/>
  <c r="G145" i="39"/>
  <c r="Z144" i="39"/>
  <c r="Y144" i="39"/>
  <c r="BB144" i="39" s="1"/>
  <c r="M144" i="39"/>
  <c r="K144" i="39"/>
  <c r="I144" i="39"/>
  <c r="H144" i="39"/>
  <c r="G144" i="39"/>
  <c r="M143" i="39"/>
  <c r="K143" i="39"/>
  <c r="I143" i="39"/>
  <c r="H143" i="39"/>
  <c r="G143" i="39"/>
  <c r="R142" i="39"/>
  <c r="M142" i="39"/>
  <c r="K142" i="39"/>
  <c r="I142" i="39"/>
  <c r="AJ142" i="39" s="1"/>
  <c r="BM142" i="39" s="1"/>
  <c r="H142" i="39"/>
  <c r="G142" i="39"/>
  <c r="AL141" i="39"/>
  <c r="AD141" i="39"/>
  <c r="U141" i="39"/>
  <c r="S141" i="39"/>
  <c r="P141" i="39"/>
  <c r="M141" i="39"/>
  <c r="K141" i="39"/>
  <c r="I141" i="39"/>
  <c r="H141" i="39"/>
  <c r="G141" i="39"/>
  <c r="M140" i="39"/>
  <c r="K140" i="39"/>
  <c r="I140" i="39"/>
  <c r="J140" i="39" s="1"/>
  <c r="H140" i="39"/>
  <c r="G140" i="39"/>
  <c r="U139" i="39"/>
  <c r="T139" i="39"/>
  <c r="M139" i="39"/>
  <c r="K139" i="39"/>
  <c r="I139" i="39"/>
  <c r="AN139" i="39" s="1"/>
  <c r="BQ139" i="39" s="1"/>
  <c r="H139" i="39"/>
  <c r="G139" i="39"/>
  <c r="M138" i="39"/>
  <c r="K138" i="39"/>
  <c r="I138" i="39"/>
  <c r="J138" i="39" s="1"/>
  <c r="H138" i="39"/>
  <c r="G138" i="39"/>
  <c r="M137" i="39"/>
  <c r="K137" i="39"/>
  <c r="I137" i="39"/>
  <c r="H137" i="39"/>
  <c r="G137" i="39"/>
  <c r="M136" i="39"/>
  <c r="K136" i="39"/>
  <c r="I136" i="39"/>
  <c r="H136" i="39"/>
  <c r="G136" i="39"/>
  <c r="AL135" i="39"/>
  <c r="AJ135" i="39"/>
  <c r="BM135" i="39" s="1"/>
  <c r="W135" i="39"/>
  <c r="M135" i="39"/>
  <c r="K135" i="39"/>
  <c r="I135" i="39"/>
  <c r="H135" i="39"/>
  <c r="G135" i="39"/>
  <c r="AP134" i="39"/>
  <c r="AD134" i="39"/>
  <c r="AA134" i="39"/>
  <c r="BD134" i="39" s="1"/>
  <c r="M134" i="39"/>
  <c r="K134" i="39"/>
  <c r="I134" i="39"/>
  <c r="H134" i="39"/>
  <c r="G134" i="39"/>
  <c r="M133" i="39"/>
  <c r="K133" i="39"/>
  <c r="I133" i="39"/>
  <c r="H133" i="39"/>
  <c r="G133" i="39"/>
  <c r="M132" i="39"/>
  <c r="K132" i="39"/>
  <c r="I132" i="39"/>
  <c r="H132" i="39"/>
  <c r="G132" i="39"/>
  <c r="M131" i="39"/>
  <c r="K131" i="39"/>
  <c r="I131" i="39"/>
  <c r="AQ131" i="39" s="1"/>
  <c r="H131" i="39"/>
  <c r="G131" i="39"/>
  <c r="M126" i="39"/>
  <c r="K126" i="39"/>
  <c r="I126" i="39"/>
  <c r="H126" i="39"/>
  <c r="G126" i="39"/>
  <c r="BU125" i="39"/>
  <c r="AG125" i="39"/>
  <c r="BJ125" i="39" s="1"/>
  <c r="M125" i="39"/>
  <c r="K125" i="39"/>
  <c r="I125" i="39"/>
  <c r="H125" i="39"/>
  <c r="G125" i="39"/>
  <c r="M124" i="39"/>
  <c r="K124" i="39"/>
  <c r="I124" i="39"/>
  <c r="H124" i="39"/>
  <c r="G124" i="39"/>
  <c r="M123" i="39"/>
  <c r="K123" i="39"/>
  <c r="I123" i="39"/>
  <c r="H123" i="39"/>
  <c r="G123" i="39"/>
  <c r="M122" i="39"/>
  <c r="K122" i="39"/>
  <c r="I122" i="39"/>
  <c r="H122" i="39"/>
  <c r="G122" i="39"/>
  <c r="AG121" i="39"/>
  <c r="BJ121" i="39" s="1"/>
  <c r="X121" i="39"/>
  <c r="BA121" i="39" s="1"/>
  <c r="V121" i="39"/>
  <c r="AY121" i="39" s="1"/>
  <c r="M121" i="39"/>
  <c r="K121" i="39"/>
  <c r="I121" i="39"/>
  <c r="H121" i="39"/>
  <c r="G121" i="39"/>
  <c r="M120" i="39"/>
  <c r="K120" i="39"/>
  <c r="I120" i="39"/>
  <c r="H120" i="39"/>
  <c r="G120" i="39"/>
  <c r="M119" i="39"/>
  <c r="K119" i="39"/>
  <c r="I119" i="39"/>
  <c r="H119" i="39"/>
  <c r="G119" i="39"/>
  <c r="M118" i="39"/>
  <c r="K118" i="39"/>
  <c r="I118" i="39"/>
  <c r="H118" i="39"/>
  <c r="G118" i="39"/>
  <c r="P117" i="39"/>
  <c r="M117" i="39"/>
  <c r="K117" i="39"/>
  <c r="I117" i="39"/>
  <c r="V117" i="39" s="1"/>
  <c r="H117" i="39"/>
  <c r="G117" i="39"/>
  <c r="M116" i="39"/>
  <c r="K116" i="39"/>
  <c r="I116" i="39"/>
  <c r="H116" i="39"/>
  <c r="G116" i="39"/>
  <c r="M115" i="39"/>
  <c r="K115" i="39"/>
  <c r="I115" i="39"/>
  <c r="H115" i="39"/>
  <c r="G115" i="39"/>
  <c r="M114" i="39"/>
  <c r="K114" i="39"/>
  <c r="I114" i="39"/>
  <c r="H114" i="39"/>
  <c r="G114" i="39"/>
  <c r="M113" i="39"/>
  <c r="K113" i="39"/>
  <c r="I113" i="39"/>
  <c r="J113" i="39" s="1"/>
  <c r="H113" i="39"/>
  <c r="G113" i="39"/>
  <c r="M112" i="39"/>
  <c r="K112" i="39"/>
  <c r="I112" i="39"/>
  <c r="AQ112" i="39" s="1"/>
  <c r="H112" i="39"/>
  <c r="G112" i="39"/>
  <c r="M111" i="39"/>
  <c r="K111" i="39"/>
  <c r="I111" i="39"/>
  <c r="J111" i="39" s="1"/>
  <c r="H111" i="39"/>
  <c r="G111" i="39"/>
  <c r="M110" i="39"/>
  <c r="K110" i="39"/>
  <c r="I110" i="39"/>
  <c r="AQ110" i="39" s="1"/>
  <c r="H110" i="39"/>
  <c r="G110" i="39"/>
  <c r="M109" i="39"/>
  <c r="K109" i="39"/>
  <c r="I109" i="39"/>
  <c r="AQ109" i="39" s="1"/>
  <c r="H109" i="39"/>
  <c r="G109" i="39"/>
  <c r="M108" i="39"/>
  <c r="K108" i="39"/>
  <c r="I108" i="39"/>
  <c r="J108" i="39" s="1"/>
  <c r="H108" i="39"/>
  <c r="G108" i="39"/>
  <c r="M107" i="39"/>
  <c r="K107" i="39"/>
  <c r="I107" i="39"/>
  <c r="AQ107" i="39" s="1"/>
  <c r="H107" i="39"/>
  <c r="G107" i="39"/>
  <c r="P76" i="39"/>
  <c r="R75" i="39"/>
  <c r="R74" i="39"/>
  <c r="AB73" i="39"/>
  <c r="V73" i="39"/>
  <c r="R73" i="39"/>
  <c r="R72" i="39"/>
  <c r="R71" i="39"/>
  <c r="Y58" i="39"/>
  <c r="X58" i="39"/>
  <c r="W58" i="39"/>
  <c r="V58" i="39"/>
  <c r="U58" i="39"/>
  <c r="T58" i="39"/>
  <c r="S58" i="39"/>
  <c r="R58" i="39"/>
  <c r="Y57" i="39"/>
  <c r="X57" i="39"/>
  <c r="W57" i="39"/>
  <c r="V57" i="39"/>
  <c r="U57" i="39"/>
  <c r="T57" i="39"/>
  <c r="S57" i="39"/>
  <c r="R57" i="39"/>
  <c r="Y56" i="39"/>
  <c r="X56" i="39"/>
  <c r="W56" i="39"/>
  <c r="V56" i="39"/>
  <c r="U56" i="39"/>
  <c r="T56" i="39"/>
  <c r="S56" i="39"/>
  <c r="R56" i="39"/>
  <c r="Y55" i="39"/>
  <c r="X55" i="39"/>
  <c r="W55" i="39"/>
  <c r="V55" i="39"/>
  <c r="U55" i="39"/>
  <c r="T55" i="39"/>
  <c r="S55" i="39"/>
  <c r="R55" i="39"/>
  <c r="Y54" i="39"/>
  <c r="X54" i="39"/>
  <c r="W54" i="39"/>
  <c r="W59" i="39" s="1"/>
  <c r="V54" i="39"/>
  <c r="U54" i="39"/>
  <c r="T54" i="39"/>
  <c r="T59" i="39" s="1"/>
  <c r="S54" i="39"/>
  <c r="S59" i="39" s="1"/>
  <c r="R54" i="39"/>
  <c r="P28" i="39"/>
  <c r="R27" i="39"/>
  <c r="R26" i="39"/>
  <c r="R25" i="39"/>
  <c r="R24" i="39"/>
  <c r="R23" i="39"/>
  <c r="Y10" i="39"/>
  <c r="X10" i="39"/>
  <c r="W10" i="39"/>
  <c r="V10" i="39"/>
  <c r="U10" i="39"/>
  <c r="T10" i="39"/>
  <c r="S10" i="39"/>
  <c r="R10" i="39"/>
  <c r="Q10" i="39"/>
  <c r="Q49" i="39" s="1"/>
  <c r="Y9" i="39"/>
  <c r="X9" i="39"/>
  <c r="W9" i="39"/>
  <c r="V9" i="39"/>
  <c r="U9" i="39"/>
  <c r="T9" i="39"/>
  <c r="S9" i="39"/>
  <c r="R9" i="39"/>
  <c r="Q9" i="39"/>
  <c r="V26" i="39" s="1"/>
  <c r="Y8" i="39"/>
  <c r="X8" i="39"/>
  <c r="W8" i="39"/>
  <c r="V8" i="39"/>
  <c r="U8" i="39"/>
  <c r="T8" i="39"/>
  <c r="S8" i="39"/>
  <c r="R8" i="39"/>
  <c r="Q8" i="39"/>
  <c r="Y7" i="39"/>
  <c r="X7" i="39"/>
  <c r="W7" i="39"/>
  <c r="V7" i="39"/>
  <c r="U7" i="39"/>
  <c r="T7" i="39"/>
  <c r="S7" i="39"/>
  <c r="R7" i="39"/>
  <c r="Q7" i="39"/>
  <c r="Y6" i="39"/>
  <c r="X6" i="39"/>
  <c r="W6" i="39"/>
  <c r="V6" i="39"/>
  <c r="U6" i="39"/>
  <c r="T6" i="39"/>
  <c r="S6" i="39"/>
  <c r="R6" i="39"/>
  <c r="Q6" i="39"/>
  <c r="AB63" i="39" s="1"/>
  <c r="M201" i="40"/>
  <c r="K201" i="40"/>
  <c r="I201" i="40"/>
  <c r="J201" i="40" s="1"/>
  <c r="H201" i="40"/>
  <c r="G201" i="40"/>
  <c r="AM200" i="40"/>
  <c r="M200" i="40"/>
  <c r="K200" i="40"/>
  <c r="I200" i="40"/>
  <c r="H200" i="40"/>
  <c r="G200" i="40"/>
  <c r="AN199" i="40"/>
  <c r="AC199" i="40"/>
  <c r="Y199" i="40"/>
  <c r="U199" i="40"/>
  <c r="P199" i="40"/>
  <c r="M199" i="40"/>
  <c r="K199" i="40"/>
  <c r="I199" i="40"/>
  <c r="AG199" i="40" s="1"/>
  <c r="H199" i="40"/>
  <c r="G199" i="40"/>
  <c r="AN198" i="40"/>
  <c r="AJ198" i="40"/>
  <c r="AH198" i="40"/>
  <c r="M198" i="40"/>
  <c r="K198" i="40"/>
  <c r="I198" i="40"/>
  <c r="H198" i="40"/>
  <c r="G198" i="40"/>
  <c r="BU197" i="40"/>
  <c r="S197" i="40"/>
  <c r="M197" i="40"/>
  <c r="K197" i="40"/>
  <c r="I197" i="40"/>
  <c r="J197" i="40" s="1"/>
  <c r="H197" i="40"/>
  <c r="G197" i="40"/>
  <c r="AM196" i="40"/>
  <c r="M196" i="40"/>
  <c r="K196" i="40"/>
  <c r="I196" i="40"/>
  <c r="H196" i="40"/>
  <c r="G196" i="40"/>
  <c r="P195" i="40"/>
  <c r="M195" i="40"/>
  <c r="K195" i="40"/>
  <c r="I195" i="40"/>
  <c r="AN195" i="40" s="1"/>
  <c r="H195" i="40"/>
  <c r="G195" i="40"/>
  <c r="AF194" i="40"/>
  <c r="Q194" i="40"/>
  <c r="M194" i="40"/>
  <c r="K194" i="40"/>
  <c r="I194" i="40"/>
  <c r="J194" i="40" s="1"/>
  <c r="H194" i="40"/>
  <c r="G194" i="40"/>
  <c r="M193" i="40"/>
  <c r="K193" i="40"/>
  <c r="I193" i="40"/>
  <c r="J193" i="40" s="1"/>
  <c r="H193" i="40"/>
  <c r="G193" i="40"/>
  <c r="M192" i="40"/>
  <c r="K192" i="40"/>
  <c r="I192" i="40"/>
  <c r="H192" i="40"/>
  <c r="G192" i="40"/>
  <c r="M191" i="40"/>
  <c r="K191" i="40"/>
  <c r="I191" i="40"/>
  <c r="H191" i="40"/>
  <c r="G191" i="40"/>
  <c r="AA190" i="40"/>
  <c r="S190" i="40"/>
  <c r="M190" i="40"/>
  <c r="K190" i="40"/>
  <c r="I190" i="40"/>
  <c r="AN190" i="40" s="1"/>
  <c r="H190" i="40"/>
  <c r="G190" i="40"/>
  <c r="AN189" i="40"/>
  <c r="AJ189" i="40"/>
  <c r="BM189" i="40" s="1"/>
  <c r="X189" i="40"/>
  <c r="BA189" i="40" s="1"/>
  <c r="T189" i="40"/>
  <c r="AW189" i="40" s="1"/>
  <c r="M189" i="40"/>
  <c r="K189" i="40"/>
  <c r="I189" i="40"/>
  <c r="J189" i="40" s="1"/>
  <c r="H189" i="40"/>
  <c r="G189" i="40"/>
  <c r="M188" i="40"/>
  <c r="K188" i="40"/>
  <c r="I188" i="40"/>
  <c r="AP188" i="40" s="1"/>
  <c r="H188" i="40"/>
  <c r="G188" i="40"/>
  <c r="M187" i="40"/>
  <c r="K187" i="40"/>
  <c r="I187" i="40"/>
  <c r="H187" i="40"/>
  <c r="G187" i="40"/>
  <c r="AN186" i="40"/>
  <c r="BQ186" i="40" s="1"/>
  <c r="AH186" i="40"/>
  <c r="M186" i="40"/>
  <c r="K186" i="40"/>
  <c r="I186" i="40"/>
  <c r="J186" i="40" s="1"/>
  <c r="H186" i="40"/>
  <c r="G186" i="40"/>
  <c r="M185" i="40"/>
  <c r="K185" i="40"/>
  <c r="I185" i="40"/>
  <c r="J185" i="40" s="1"/>
  <c r="H185" i="40"/>
  <c r="G185" i="40"/>
  <c r="AP184" i="40"/>
  <c r="AF184" i="40"/>
  <c r="W184" i="40"/>
  <c r="AZ184" i="40" s="1"/>
  <c r="V184" i="40"/>
  <c r="AY184" i="40" s="1"/>
  <c r="U184" i="40"/>
  <c r="Q184" i="40"/>
  <c r="M184" i="40"/>
  <c r="K184" i="40"/>
  <c r="I184" i="40"/>
  <c r="H184" i="40"/>
  <c r="G184" i="40"/>
  <c r="AN183" i="40"/>
  <c r="AD183" i="40"/>
  <c r="M183" i="40"/>
  <c r="K183" i="40"/>
  <c r="I183" i="40"/>
  <c r="H183" i="40"/>
  <c r="G183" i="40"/>
  <c r="M182" i="40"/>
  <c r="BE182" i="40" s="1"/>
  <c r="K182" i="40"/>
  <c r="I182" i="40"/>
  <c r="AQ182" i="40" s="1"/>
  <c r="H182" i="40"/>
  <c r="G182" i="40"/>
  <c r="M177" i="40"/>
  <c r="K177" i="40"/>
  <c r="I177" i="40"/>
  <c r="J177" i="40" s="1"/>
  <c r="H177" i="40"/>
  <c r="G177" i="40"/>
  <c r="AF176" i="40"/>
  <c r="AE176" i="40"/>
  <c r="AA176" i="40"/>
  <c r="M176" i="40"/>
  <c r="K176" i="40"/>
  <c r="I176" i="40"/>
  <c r="H176" i="40"/>
  <c r="G176" i="40"/>
  <c r="AN175" i="40"/>
  <c r="BQ175" i="40" s="1"/>
  <c r="AK175" i="40"/>
  <c r="BN175" i="40" s="1"/>
  <c r="AA175" i="40"/>
  <c r="BD175" i="40" s="1"/>
  <c r="Y175" i="40"/>
  <c r="BB175" i="40" s="1"/>
  <c r="W175" i="40"/>
  <c r="U175" i="40"/>
  <c r="AX175" i="40" s="1"/>
  <c r="Q175" i="40"/>
  <c r="AT175" i="40" s="1"/>
  <c r="M175" i="40"/>
  <c r="K175" i="40"/>
  <c r="I175" i="40"/>
  <c r="H175" i="40"/>
  <c r="G175" i="40"/>
  <c r="M174" i="40"/>
  <c r="K174" i="40"/>
  <c r="I174" i="40"/>
  <c r="J174" i="40" s="1"/>
  <c r="H174" i="40"/>
  <c r="G174" i="40"/>
  <c r="M173" i="40"/>
  <c r="K173" i="40"/>
  <c r="I173" i="40"/>
  <c r="H173" i="40"/>
  <c r="G173" i="40"/>
  <c r="AF172" i="40"/>
  <c r="AE172" i="40"/>
  <c r="BH172" i="40" s="1"/>
  <c r="Y172" i="40"/>
  <c r="U172" i="40"/>
  <c r="S172" i="40"/>
  <c r="AV172" i="40" s="1"/>
  <c r="M172" i="40"/>
  <c r="K172" i="40"/>
  <c r="I172" i="40"/>
  <c r="H172" i="40"/>
  <c r="G172" i="40"/>
  <c r="M171" i="40"/>
  <c r="K171" i="40"/>
  <c r="I171" i="40"/>
  <c r="J171" i="40" s="1"/>
  <c r="H171" i="40"/>
  <c r="G171" i="40"/>
  <c r="M170" i="40"/>
  <c r="K170" i="40"/>
  <c r="I170" i="40"/>
  <c r="H170" i="40"/>
  <c r="G170" i="40"/>
  <c r="M169" i="40"/>
  <c r="K169" i="40"/>
  <c r="I169" i="40"/>
  <c r="J169" i="40" s="1"/>
  <c r="H169" i="40"/>
  <c r="G169" i="40"/>
  <c r="AF168" i="40"/>
  <c r="Y168" i="40"/>
  <c r="BB168" i="40" s="1"/>
  <c r="U168" i="40"/>
  <c r="AX168" i="40" s="1"/>
  <c r="M168" i="40"/>
  <c r="K168" i="40"/>
  <c r="I168" i="40"/>
  <c r="J168" i="40" s="1"/>
  <c r="H168" i="40"/>
  <c r="G168" i="40"/>
  <c r="AP167" i="40"/>
  <c r="BS167" i="40" s="1"/>
  <c r="AA167" i="40"/>
  <c r="BD167" i="40" s="1"/>
  <c r="U167" i="40"/>
  <c r="AX167" i="40" s="1"/>
  <c r="M167" i="40"/>
  <c r="K167" i="40"/>
  <c r="I167" i="40"/>
  <c r="J167" i="40" s="1"/>
  <c r="H167" i="40"/>
  <c r="G167" i="40"/>
  <c r="AP166" i="40"/>
  <c r="BS166" i="40" s="1"/>
  <c r="Q166" i="40"/>
  <c r="AT166" i="40" s="1"/>
  <c r="M166" i="40"/>
  <c r="K166" i="40"/>
  <c r="I166" i="40"/>
  <c r="J166" i="40" s="1"/>
  <c r="H166" i="40"/>
  <c r="G166" i="40"/>
  <c r="AO165" i="40"/>
  <c r="AN165" i="40"/>
  <c r="AJ165" i="40"/>
  <c r="P165" i="40"/>
  <c r="M165" i="40"/>
  <c r="K165" i="40"/>
  <c r="I165" i="40"/>
  <c r="AD165" i="40" s="1"/>
  <c r="H165" i="40"/>
  <c r="G165" i="40"/>
  <c r="S164" i="40"/>
  <c r="M164" i="40"/>
  <c r="K164" i="40"/>
  <c r="I164" i="40"/>
  <c r="AM164" i="40" s="1"/>
  <c r="H164" i="40"/>
  <c r="G164" i="40"/>
  <c r="X163" i="40"/>
  <c r="BA163" i="40" s="1"/>
  <c r="M163" i="40"/>
  <c r="K163" i="40"/>
  <c r="I163" i="40"/>
  <c r="J163" i="40" s="1"/>
  <c r="H163" i="40"/>
  <c r="G163" i="40"/>
  <c r="M162" i="40"/>
  <c r="K162" i="40"/>
  <c r="I162" i="40"/>
  <c r="H162" i="40"/>
  <c r="G162" i="40"/>
  <c r="AC161" i="40"/>
  <c r="BF161" i="40" s="1"/>
  <c r="AA161" i="40"/>
  <c r="BD161" i="40" s="1"/>
  <c r="W161" i="40"/>
  <c r="AZ161" i="40" s="1"/>
  <c r="M161" i="40"/>
  <c r="K161" i="40"/>
  <c r="I161" i="40"/>
  <c r="H161" i="40"/>
  <c r="G161" i="40"/>
  <c r="M160" i="40"/>
  <c r="K160" i="40"/>
  <c r="I160" i="40"/>
  <c r="H160" i="40"/>
  <c r="G160" i="40"/>
  <c r="M159" i="40"/>
  <c r="BE159" i="40" s="1"/>
  <c r="K159" i="40"/>
  <c r="I159" i="40"/>
  <c r="AQ159" i="40" s="1"/>
  <c r="H159" i="40"/>
  <c r="G159" i="40"/>
  <c r="M158" i="40"/>
  <c r="BE158" i="40" s="1"/>
  <c r="K158" i="40"/>
  <c r="I158" i="40"/>
  <c r="AQ158" i="40" s="1"/>
  <c r="H158" i="40"/>
  <c r="G158" i="40"/>
  <c r="BI152" i="40"/>
  <c r="T18" i="144" s="1"/>
  <c r="BH152" i="40"/>
  <c r="S18" i="144" s="1"/>
  <c r="V150" i="40"/>
  <c r="M150" i="40"/>
  <c r="K150" i="40"/>
  <c r="I150" i="40"/>
  <c r="H150" i="40"/>
  <c r="G150" i="40"/>
  <c r="M149" i="40"/>
  <c r="K149" i="40"/>
  <c r="I149" i="40"/>
  <c r="J149" i="40" s="1"/>
  <c r="H149" i="40"/>
  <c r="G149" i="40"/>
  <c r="M148" i="40"/>
  <c r="K148" i="40"/>
  <c r="I148" i="40"/>
  <c r="J148" i="40" s="1"/>
  <c r="H148" i="40"/>
  <c r="G148" i="40"/>
  <c r="AM147" i="40"/>
  <c r="P147" i="40"/>
  <c r="M147" i="40"/>
  <c r="K147" i="40"/>
  <c r="I147" i="40"/>
  <c r="AH147" i="40" s="1"/>
  <c r="H147" i="40"/>
  <c r="G147" i="40"/>
  <c r="M146" i="40"/>
  <c r="K146" i="40"/>
  <c r="I146" i="40"/>
  <c r="H146" i="40"/>
  <c r="G146" i="40"/>
  <c r="AD145" i="40"/>
  <c r="BG145" i="40" s="1"/>
  <c r="AC145" i="40"/>
  <c r="BF145" i="40" s="1"/>
  <c r="T145" i="40"/>
  <c r="Q145" i="40"/>
  <c r="P145" i="40"/>
  <c r="M145" i="40"/>
  <c r="K145" i="40"/>
  <c r="I145" i="40"/>
  <c r="H145" i="40"/>
  <c r="G145" i="40"/>
  <c r="AK144" i="40"/>
  <c r="BN144" i="40" s="1"/>
  <c r="AA144" i="40"/>
  <c r="BD144" i="40" s="1"/>
  <c r="Z144" i="40"/>
  <c r="BC144" i="40" s="1"/>
  <c r="M144" i="40"/>
  <c r="K144" i="40"/>
  <c r="I144" i="40"/>
  <c r="H144" i="40"/>
  <c r="G144" i="40"/>
  <c r="AM143" i="40"/>
  <c r="AJ143" i="40"/>
  <c r="U143" i="40"/>
  <c r="S143" i="40"/>
  <c r="P143" i="40"/>
  <c r="M143" i="40"/>
  <c r="K143" i="40"/>
  <c r="I143" i="40"/>
  <c r="AC143" i="40" s="1"/>
  <c r="H143" i="40"/>
  <c r="G143" i="40"/>
  <c r="AO142" i="40"/>
  <c r="U142" i="40"/>
  <c r="AX142" i="40" s="1"/>
  <c r="S142" i="40"/>
  <c r="AV142" i="40" s="1"/>
  <c r="Q142" i="40"/>
  <c r="AT142" i="40" s="1"/>
  <c r="M142" i="40"/>
  <c r="K142" i="40"/>
  <c r="I142" i="40"/>
  <c r="H142" i="40"/>
  <c r="G142" i="40"/>
  <c r="AH141" i="40"/>
  <c r="M141" i="40"/>
  <c r="K141" i="40"/>
  <c r="I141" i="40"/>
  <c r="H141" i="40"/>
  <c r="G141" i="40"/>
  <c r="M140" i="40"/>
  <c r="K140" i="40"/>
  <c r="I140" i="40"/>
  <c r="J140" i="40" s="1"/>
  <c r="H140" i="40"/>
  <c r="G140" i="40"/>
  <c r="M139" i="40"/>
  <c r="K139" i="40"/>
  <c r="I139" i="40"/>
  <c r="H139" i="40"/>
  <c r="G139" i="40"/>
  <c r="M138" i="40"/>
  <c r="K138" i="40"/>
  <c r="I138" i="40"/>
  <c r="H138" i="40"/>
  <c r="G138" i="40"/>
  <c r="M137" i="40"/>
  <c r="K137" i="40"/>
  <c r="I137" i="40"/>
  <c r="H137" i="40"/>
  <c r="G137" i="40"/>
  <c r="M136" i="40"/>
  <c r="K136" i="40"/>
  <c r="I136" i="40"/>
  <c r="J136" i="40" s="1"/>
  <c r="H136" i="40"/>
  <c r="G136" i="40"/>
  <c r="AI135" i="40"/>
  <c r="AA135" i="40"/>
  <c r="BD135" i="40" s="1"/>
  <c r="U135" i="40"/>
  <c r="AX135" i="40" s="1"/>
  <c r="S135" i="40"/>
  <c r="M135" i="40"/>
  <c r="K135" i="40"/>
  <c r="I135" i="40"/>
  <c r="H135" i="40"/>
  <c r="G135" i="40"/>
  <c r="AO134" i="40"/>
  <c r="BR134" i="40" s="1"/>
  <c r="AA134" i="40"/>
  <c r="M134" i="40"/>
  <c r="K134" i="40"/>
  <c r="I134" i="40"/>
  <c r="J134" i="40" s="1"/>
  <c r="H134" i="40"/>
  <c r="G134" i="40"/>
  <c r="M133" i="40"/>
  <c r="K133" i="40"/>
  <c r="I133" i="40"/>
  <c r="J133" i="40" s="1"/>
  <c r="H133" i="40"/>
  <c r="G133" i="40"/>
  <c r="W132" i="40"/>
  <c r="Q132" i="40"/>
  <c r="M132" i="40"/>
  <c r="K132" i="40"/>
  <c r="I132" i="40"/>
  <c r="AN132" i="40" s="1"/>
  <c r="H132" i="40"/>
  <c r="G132" i="40"/>
  <c r="S131" i="40"/>
  <c r="M131" i="40"/>
  <c r="BE131" i="40" s="1"/>
  <c r="K131" i="40"/>
  <c r="I131" i="40"/>
  <c r="AD131" i="40" s="1"/>
  <c r="H131" i="40"/>
  <c r="G131" i="40"/>
  <c r="M126" i="40"/>
  <c r="K126" i="40"/>
  <c r="I126" i="40"/>
  <c r="H126" i="40"/>
  <c r="G126" i="40"/>
  <c r="T125" i="40"/>
  <c r="M125" i="40"/>
  <c r="K125" i="40"/>
  <c r="I125" i="40"/>
  <c r="AN125" i="40" s="1"/>
  <c r="H125" i="40"/>
  <c r="G125" i="40"/>
  <c r="M124" i="40"/>
  <c r="K124" i="40"/>
  <c r="I124" i="40"/>
  <c r="H124" i="40"/>
  <c r="G124" i="40"/>
  <c r="M123" i="40"/>
  <c r="K123" i="40"/>
  <c r="I123" i="40"/>
  <c r="H123" i="40"/>
  <c r="G123" i="40"/>
  <c r="M122" i="40"/>
  <c r="K122" i="40"/>
  <c r="I122" i="40"/>
  <c r="H122" i="40"/>
  <c r="G122" i="40"/>
  <c r="X121" i="40"/>
  <c r="M121" i="40"/>
  <c r="K121" i="40"/>
  <c r="I121" i="40"/>
  <c r="AM121" i="40" s="1"/>
  <c r="H121" i="40"/>
  <c r="G121" i="40"/>
  <c r="M120" i="40"/>
  <c r="K120" i="40"/>
  <c r="I120" i="40"/>
  <c r="H120" i="40"/>
  <c r="G120" i="40"/>
  <c r="M119" i="40"/>
  <c r="K119" i="40"/>
  <c r="I119" i="40"/>
  <c r="H119" i="40"/>
  <c r="G119" i="40"/>
  <c r="M118" i="40"/>
  <c r="K118" i="40"/>
  <c r="I118" i="40"/>
  <c r="H118" i="40"/>
  <c r="G118" i="40"/>
  <c r="AL117" i="40"/>
  <c r="M117" i="40"/>
  <c r="K117" i="40"/>
  <c r="I117" i="40"/>
  <c r="H117" i="40"/>
  <c r="G117" i="40"/>
  <c r="M116" i="40"/>
  <c r="K116" i="40"/>
  <c r="I116" i="40"/>
  <c r="H116" i="40"/>
  <c r="G116" i="40"/>
  <c r="AA115" i="40"/>
  <c r="T115" i="40"/>
  <c r="AW115" i="40" s="1"/>
  <c r="P115" i="40"/>
  <c r="M115" i="40"/>
  <c r="K115" i="40"/>
  <c r="I115" i="40"/>
  <c r="AH115" i="40" s="1"/>
  <c r="H115" i="40"/>
  <c r="G115" i="40"/>
  <c r="M114" i="40"/>
  <c r="K114" i="40"/>
  <c r="I114" i="40"/>
  <c r="H114" i="40"/>
  <c r="G114" i="40"/>
  <c r="M113" i="40"/>
  <c r="K113" i="40"/>
  <c r="I113" i="40"/>
  <c r="H113" i="40"/>
  <c r="G113" i="40"/>
  <c r="M112" i="40"/>
  <c r="K112" i="40"/>
  <c r="I112" i="40"/>
  <c r="AQ112" i="40" s="1"/>
  <c r="H112" i="40"/>
  <c r="G112" i="40"/>
  <c r="M111" i="40"/>
  <c r="K111" i="40"/>
  <c r="I111" i="40"/>
  <c r="AQ111" i="40" s="1"/>
  <c r="H111" i="40"/>
  <c r="G111" i="40"/>
  <c r="M110" i="40"/>
  <c r="K110" i="40"/>
  <c r="I110" i="40"/>
  <c r="AB110" i="40" s="1"/>
  <c r="BE110" i="40" s="1"/>
  <c r="H110" i="40"/>
  <c r="G110" i="40"/>
  <c r="M109" i="40"/>
  <c r="K109" i="40"/>
  <c r="I109" i="40"/>
  <c r="AA109" i="40" s="1"/>
  <c r="H109" i="40"/>
  <c r="G109" i="40"/>
  <c r="M108" i="40"/>
  <c r="K108" i="40"/>
  <c r="I108" i="40"/>
  <c r="AQ108" i="40" s="1"/>
  <c r="H108" i="40"/>
  <c r="G108" i="40"/>
  <c r="M107" i="40"/>
  <c r="K107" i="40"/>
  <c r="I107" i="40"/>
  <c r="AQ107" i="40" s="1"/>
  <c r="H107" i="40"/>
  <c r="G107" i="40"/>
  <c r="P76" i="40"/>
  <c r="R75" i="40"/>
  <c r="R74" i="40"/>
  <c r="S74" i="40" s="1"/>
  <c r="R73" i="40"/>
  <c r="Q73" i="40"/>
  <c r="R72" i="40"/>
  <c r="S72" i="40" s="1"/>
  <c r="R71" i="40"/>
  <c r="AB65" i="40"/>
  <c r="W182" i="40"/>
  <c r="Y58" i="40"/>
  <c r="X58" i="40"/>
  <c r="W58" i="40"/>
  <c r="V58" i="40"/>
  <c r="U58" i="40"/>
  <c r="T58" i="40"/>
  <c r="S58" i="40"/>
  <c r="R58" i="40"/>
  <c r="Y57" i="40"/>
  <c r="X57" i="40"/>
  <c r="W57" i="40"/>
  <c r="V57" i="40"/>
  <c r="U57" i="40"/>
  <c r="T57" i="40"/>
  <c r="S57" i="40"/>
  <c r="R57" i="40"/>
  <c r="Y56" i="40"/>
  <c r="X56" i="40"/>
  <c r="W56" i="40"/>
  <c r="V56" i="40"/>
  <c r="U56" i="40"/>
  <c r="T56" i="40"/>
  <c r="S56" i="40"/>
  <c r="R56" i="40"/>
  <c r="Q56" i="40"/>
  <c r="Y55" i="40"/>
  <c r="X55" i="40"/>
  <c r="W55" i="40"/>
  <c r="V55" i="40"/>
  <c r="U55" i="40"/>
  <c r="T55" i="40"/>
  <c r="S55" i="40"/>
  <c r="R55" i="40"/>
  <c r="Y54" i="40"/>
  <c r="X54" i="40"/>
  <c r="W54" i="40"/>
  <c r="V54" i="40"/>
  <c r="U54" i="40"/>
  <c r="T54" i="40"/>
  <c r="S54" i="40"/>
  <c r="R54" i="40"/>
  <c r="P28" i="40"/>
  <c r="R27" i="40"/>
  <c r="R26" i="40"/>
  <c r="R25" i="40"/>
  <c r="Q25" i="40"/>
  <c r="R24" i="40"/>
  <c r="S24" i="40" s="1"/>
  <c r="R23" i="40"/>
  <c r="Y10" i="40"/>
  <c r="X10" i="40"/>
  <c r="W10" i="40"/>
  <c r="V10" i="40"/>
  <c r="U10" i="40"/>
  <c r="T10" i="40"/>
  <c r="S10" i="40"/>
  <c r="R10" i="40"/>
  <c r="Q10" i="40"/>
  <c r="Q58" i="40" s="1"/>
  <c r="Y9" i="40"/>
  <c r="X9" i="40"/>
  <c r="W9" i="40"/>
  <c r="V9" i="40"/>
  <c r="U9" i="40"/>
  <c r="T9" i="40"/>
  <c r="S9" i="40"/>
  <c r="R9" i="40"/>
  <c r="Q9" i="40"/>
  <c r="Y8" i="40"/>
  <c r="X8" i="40"/>
  <c r="W8" i="40"/>
  <c r="V8" i="40"/>
  <c r="U8" i="40"/>
  <c r="T8" i="40"/>
  <c r="S8" i="40"/>
  <c r="R8" i="40"/>
  <c r="Q8" i="40"/>
  <c r="V73" i="40" s="1"/>
  <c r="Y7" i="40"/>
  <c r="X7" i="40"/>
  <c r="W7" i="40"/>
  <c r="V7" i="40"/>
  <c r="U7" i="40"/>
  <c r="T7" i="40"/>
  <c r="S7" i="40"/>
  <c r="R7" i="40"/>
  <c r="Q7" i="40"/>
  <c r="Y6" i="40"/>
  <c r="X6" i="40"/>
  <c r="W6" i="40"/>
  <c r="V6" i="40"/>
  <c r="U6" i="40"/>
  <c r="T6" i="40"/>
  <c r="S6" i="40"/>
  <c r="R6" i="40"/>
  <c r="Q6" i="40"/>
  <c r="M201" i="30"/>
  <c r="K201" i="30"/>
  <c r="I201" i="30"/>
  <c r="H201" i="30"/>
  <c r="G201" i="30"/>
  <c r="AG200" i="30"/>
  <c r="BJ200" i="30" s="1"/>
  <c r="M200" i="30"/>
  <c r="K200" i="30"/>
  <c r="I200" i="30"/>
  <c r="H200" i="30"/>
  <c r="G200" i="30"/>
  <c r="AL199" i="30"/>
  <c r="BO199" i="30" s="1"/>
  <c r="AG199" i="30"/>
  <c r="BJ199" i="30" s="1"/>
  <c r="M199" i="30"/>
  <c r="K199" i="30"/>
  <c r="I199" i="30"/>
  <c r="H199" i="30"/>
  <c r="G199" i="30"/>
  <c r="AK198" i="30"/>
  <c r="M198" i="30"/>
  <c r="K198" i="30"/>
  <c r="I198" i="30"/>
  <c r="H198" i="30"/>
  <c r="G198" i="30"/>
  <c r="AM197" i="30"/>
  <c r="Y197" i="30"/>
  <c r="M197" i="30"/>
  <c r="K197" i="30"/>
  <c r="I197" i="30"/>
  <c r="J197" i="30" s="1"/>
  <c r="H197" i="30"/>
  <c r="G197" i="30"/>
  <c r="AE196" i="30"/>
  <c r="BH196" i="30" s="1"/>
  <c r="S196" i="30"/>
  <c r="AV196" i="30" s="1"/>
  <c r="M196" i="30"/>
  <c r="K196" i="30"/>
  <c r="I196" i="30"/>
  <c r="AK196" i="30" s="1"/>
  <c r="BN196" i="30" s="1"/>
  <c r="H196" i="30"/>
  <c r="G196" i="30"/>
  <c r="M195" i="30"/>
  <c r="K195" i="30"/>
  <c r="I195" i="30"/>
  <c r="H195" i="30"/>
  <c r="G195" i="30"/>
  <c r="M194" i="30"/>
  <c r="K194" i="30"/>
  <c r="I194" i="30"/>
  <c r="H194" i="30"/>
  <c r="G194" i="30"/>
  <c r="M193" i="30"/>
  <c r="K193" i="30"/>
  <c r="I193" i="30"/>
  <c r="H193" i="30"/>
  <c r="G193" i="30"/>
  <c r="T192" i="30"/>
  <c r="AW192" i="30" s="1"/>
  <c r="M192" i="30"/>
  <c r="K192" i="30"/>
  <c r="I192" i="30"/>
  <c r="H192" i="30"/>
  <c r="G192" i="30"/>
  <c r="M191" i="30"/>
  <c r="K191" i="30"/>
  <c r="I191" i="30"/>
  <c r="H191" i="30"/>
  <c r="G191" i="30"/>
  <c r="AH190" i="30"/>
  <c r="BK190" i="30" s="1"/>
  <c r="M190" i="30"/>
  <c r="K190" i="30"/>
  <c r="I190" i="30"/>
  <c r="H190" i="30"/>
  <c r="G190" i="30"/>
  <c r="AK189" i="30"/>
  <c r="M189" i="30"/>
  <c r="K189" i="30"/>
  <c r="I189" i="30"/>
  <c r="H189" i="30"/>
  <c r="G189" i="30"/>
  <c r="AG188" i="30"/>
  <c r="BJ188" i="30" s="1"/>
  <c r="M188" i="30"/>
  <c r="K188" i="30"/>
  <c r="I188" i="30"/>
  <c r="H188" i="30"/>
  <c r="G188" i="30"/>
  <c r="M187" i="30"/>
  <c r="K187" i="30"/>
  <c r="I187" i="30"/>
  <c r="J187" i="30" s="1"/>
  <c r="H187" i="30"/>
  <c r="G187" i="30"/>
  <c r="M186" i="30"/>
  <c r="K186" i="30"/>
  <c r="I186" i="30"/>
  <c r="J186" i="30" s="1"/>
  <c r="H186" i="30"/>
  <c r="G186" i="30"/>
  <c r="M185" i="30"/>
  <c r="K185" i="30"/>
  <c r="I185" i="30"/>
  <c r="H185" i="30"/>
  <c r="G185" i="30"/>
  <c r="AA184" i="30"/>
  <c r="M184" i="30"/>
  <c r="K184" i="30"/>
  <c r="I184" i="30"/>
  <c r="H184" i="30"/>
  <c r="G184" i="30"/>
  <c r="AE183" i="30"/>
  <c r="X183" i="30"/>
  <c r="W183" i="30"/>
  <c r="P183" i="30"/>
  <c r="M183" i="30"/>
  <c r="K183" i="30"/>
  <c r="I183" i="30"/>
  <c r="AM183" i="30" s="1"/>
  <c r="H183" i="30"/>
  <c r="G183" i="30"/>
  <c r="M182" i="30"/>
  <c r="K182" i="30"/>
  <c r="I182" i="30"/>
  <c r="AQ182" i="30" s="1"/>
  <c r="H182" i="30"/>
  <c r="G182" i="30"/>
  <c r="M177" i="30"/>
  <c r="K177" i="30"/>
  <c r="I177" i="30"/>
  <c r="H177" i="30"/>
  <c r="G177" i="30"/>
  <c r="T176" i="30"/>
  <c r="S176" i="30"/>
  <c r="M176" i="30"/>
  <c r="K176" i="30"/>
  <c r="I176" i="30"/>
  <c r="AO176" i="30" s="1"/>
  <c r="H176" i="30"/>
  <c r="G176" i="30"/>
  <c r="AF175" i="30"/>
  <c r="AE175" i="30"/>
  <c r="P175" i="30"/>
  <c r="M175" i="30"/>
  <c r="K175" i="30"/>
  <c r="I175" i="30"/>
  <c r="J175" i="30" s="1"/>
  <c r="H175" i="30"/>
  <c r="G175" i="30"/>
  <c r="M174" i="30"/>
  <c r="K174" i="30"/>
  <c r="I174" i="30"/>
  <c r="J174" i="30" s="1"/>
  <c r="H174" i="30"/>
  <c r="G174" i="30"/>
  <c r="M173" i="30"/>
  <c r="K173" i="30"/>
  <c r="I173" i="30"/>
  <c r="H173" i="30"/>
  <c r="G173" i="30"/>
  <c r="M172" i="30"/>
  <c r="K172" i="30"/>
  <c r="I172" i="30"/>
  <c r="H172" i="30"/>
  <c r="G172" i="30"/>
  <c r="M171" i="30"/>
  <c r="K171" i="30"/>
  <c r="I171" i="30"/>
  <c r="J171" i="30" s="1"/>
  <c r="H171" i="30"/>
  <c r="G171" i="30"/>
  <c r="AC170" i="30"/>
  <c r="BF170" i="30" s="1"/>
  <c r="Z170" i="30"/>
  <c r="BC170" i="30" s="1"/>
  <c r="M170" i="30"/>
  <c r="K170" i="30"/>
  <c r="I170" i="30"/>
  <c r="H170" i="30"/>
  <c r="G170" i="30"/>
  <c r="AH169" i="30"/>
  <c r="M169" i="30"/>
  <c r="K169" i="30"/>
  <c r="I169" i="30"/>
  <c r="H169" i="30"/>
  <c r="G169" i="30"/>
  <c r="M168" i="30"/>
  <c r="K168" i="30"/>
  <c r="I168" i="30"/>
  <c r="H168" i="30"/>
  <c r="G168" i="30"/>
  <c r="M167" i="30"/>
  <c r="K167" i="30"/>
  <c r="I167" i="30"/>
  <c r="J167" i="30" s="1"/>
  <c r="H167" i="30"/>
  <c r="G167" i="30"/>
  <c r="AN166" i="30"/>
  <c r="AC166" i="30"/>
  <c r="BF166" i="30" s="1"/>
  <c r="X166" i="30"/>
  <c r="M166" i="30"/>
  <c r="K166" i="30"/>
  <c r="I166" i="30"/>
  <c r="H166" i="30"/>
  <c r="G166" i="30"/>
  <c r="M165" i="30"/>
  <c r="K165" i="30"/>
  <c r="I165" i="30"/>
  <c r="J165" i="30" s="1"/>
  <c r="H165" i="30"/>
  <c r="G165" i="30"/>
  <c r="M164" i="30"/>
  <c r="K164" i="30"/>
  <c r="I164" i="30"/>
  <c r="J164" i="30" s="1"/>
  <c r="H164" i="30"/>
  <c r="G164" i="30"/>
  <c r="AE163" i="30"/>
  <c r="M163" i="30"/>
  <c r="K163" i="30"/>
  <c r="I163" i="30"/>
  <c r="H163" i="30"/>
  <c r="G163" i="30"/>
  <c r="M162" i="30"/>
  <c r="K162" i="30"/>
  <c r="I162" i="30"/>
  <c r="H162" i="30"/>
  <c r="G162" i="30"/>
  <c r="M161" i="30"/>
  <c r="K161" i="30"/>
  <c r="I161" i="30"/>
  <c r="H161" i="30"/>
  <c r="G161" i="30"/>
  <c r="P160" i="30"/>
  <c r="M160" i="30"/>
  <c r="K160" i="30"/>
  <c r="I160" i="30"/>
  <c r="H160" i="30"/>
  <c r="G160" i="30"/>
  <c r="M159" i="30"/>
  <c r="K159" i="30"/>
  <c r="I159" i="30"/>
  <c r="J159" i="30" s="1"/>
  <c r="H159" i="30"/>
  <c r="G159" i="30"/>
  <c r="M158" i="30"/>
  <c r="K158" i="30"/>
  <c r="I158" i="30"/>
  <c r="AQ158" i="30" s="1"/>
  <c r="H158" i="30"/>
  <c r="AN158" i="30" s="1"/>
  <c r="G158" i="30"/>
  <c r="BI152" i="30"/>
  <c r="T8" i="144" s="1"/>
  <c r="BH152" i="30"/>
  <c r="S8" i="144" s="1"/>
  <c r="AM150" i="30"/>
  <c r="AD150" i="30"/>
  <c r="P150" i="30"/>
  <c r="M150" i="30"/>
  <c r="K150" i="30"/>
  <c r="I150" i="30"/>
  <c r="H150" i="30"/>
  <c r="G150" i="30"/>
  <c r="T149" i="30"/>
  <c r="S149" i="30"/>
  <c r="M149" i="30"/>
  <c r="K149" i="30"/>
  <c r="I149" i="30"/>
  <c r="H149" i="30"/>
  <c r="G149" i="30"/>
  <c r="AK148" i="30"/>
  <c r="AH148" i="30"/>
  <c r="W148" i="30"/>
  <c r="T148" i="30"/>
  <c r="M148" i="30"/>
  <c r="K148" i="30"/>
  <c r="I148" i="30"/>
  <c r="H148" i="30"/>
  <c r="G148" i="30"/>
  <c r="X147" i="30"/>
  <c r="BA147" i="30" s="1"/>
  <c r="W147" i="30"/>
  <c r="AZ147" i="30" s="1"/>
  <c r="M147" i="30"/>
  <c r="K147" i="30"/>
  <c r="I147" i="30"/>
  <c r="H147" i="30"/>
  <c r="G147" i="30"/>
  <c r="AL146" i="30"/>
  <c r="BO146" i="30" s="1"/>
  <c r="AI146" i="30"/>
  <c r="M146" i="30"/>
  <c r="K146" i="30"/>
  <c r="I146" i="30"/>
  <c r="J146" i="30" s="1"/>
  <c r="H146" i="30"/>
  <c r="G146" i="30"/>
  <c r="M145" i="30"/>
  <c r="K145" i="30"/>
  <c r="I145" i="30"/>
  <c r="J145" i="30" s="1"/>
  <c r="H145" i="30"/>
  <c r="G145" i="30"/>
  <c r="M144" i="30"/>
  <c r="K144" i="30"/>
  <c r="I144" i="30"/>
  <c r="J144" i="30" s="1"/>
  <c r="H144" i="30"/>
  <c r="G144" i="30"/>
  <c r="M143" i="30"/>
  <c r="K143" i="30"/>
  <c r="I143" i="30"/>
  <c r="W143" i="30" s="1"/>
  <c r="AZ143" i="30" s="1"/>
  <c r="H143" i="30"/>
  <c r="G143" i="30"/>
  <c r="P142" i="30"/>
  <c r="M142" i="30"/>
  <c r="K142" i="30"/>
  <c r="I142" i="30"/>
  <c r="AN142" i="30" s="1"/>
  <c r="H142" i="30"/>
  <c r="G142" i="30"/>
  <c r="M141" i="30"/>
  <c r="K141" i="30"/>
  <c r="I141" i="30"/>
  <c r="H141" i="30"/>
  <c r="G141" i="30"/>
  <c r="M140" i="30"/>
  <c r="K140" i="30"/>
  <c r="I140" i="30"/>
  <c r="H140" i="30"/>
  <c r="G140" i="30"/>
  <c r="M139" i="30"/>
  <c r="K139" i="30"/>
  <c r="I139" i="30"/>
  <c r="H139" i="30"/>
  <c r="G139" i="30"/>
  <c r="V138" i="30"/>
  <c r="M138" i="30"/>
  <c r="K138" i="30"/>
  <c r="I138" i="30"/>
  <c r="AN138" i="30" s="1"/>
  <c r="H138" i="30"/>
  <c r="G138" i="30"/>
  <c r="AL137" i="30"/>
  <c r="S137" i="30"/>
  <c r="M137" i="30"/>
  <c r="K137" i="30"/>
  <c r="I137" i="30"/>
  <c r="H137" i="30"/>
  <c r="G137" i="30"/>
  <c r="M136" i="30"/>
  <c r="K136" i="30"/>
  <c r="I136" i="30"/>
  <c r="H136" i="30"/>
  <c r="G136" i="30"/>
  <c r="M135" i="30"/>
  <c r="K135" i="30"/>
  <c r="I135" i="30"/>
  <c r="J135" i="30" s="1"/>
  <c r="H135" i="30"/>
  <c r="G135" i="30"/>
  <c r="X134" i="30"/>
  <c r="P134" i="30"/>
  <c r="M134" i="30"/>
  <c r="K134" i="30"/>
  <c r="I134" i="30"/>
  <c r="H134" i="30"/>
  <c r="G134" i="30"/>
  <c r="M133" i="30"/>
  <c r="K133" i="30"/>
  <c r="I133" i="30"/>
  <c r="H133" i="30"/>
  <c r="G133" i="30"/>
  <c r="Y132" i="30"/>
  <c r="M132" i="30"/>
  <c r="K132" i="30"/>
  <c r="I132" i="30"/>
  <c r="H132" i="30"/>
  <c r="G132" i="30"/>
  <c r="M131" i="30"/>
  <c r="K131" i="30"/>
  <c r="I131" i="30"/>
  <c r="AQ131" i="30" s="1"/>
  <c r="H131" i="30"/>
  <c r="G131" i="30"/>
  <c r="M126" i="30"/>
  <c r="K126" i="30"/>
  <c r="I126" i="30"/>
  <c r="H126" i="30"/>
  <c r="G126" i="30"/>
  <c r="M125" i="30"/>
  <c r="K125" i="30"/>
  <c r="I125" i="30"/>
  <c r="J125" i="30" s="1"/>
  <c r="H125" i="30"/>
  <c r="G125" i="30"/>
  <c r="Y124" i="30"/>
  <c r="BB124" i="30" s="1"/>
  <c r="X124" i="30"/>
  <c r="M124" i="30"/>
  <c r="K124" i="30"/>
  <c r="I124" i="30"/>
  <c r="H124" i="30"/>
  <c r="G124" i="30"/>
  <c r="AG123" i="30"/>
  <c r="X123" i="30"/>
  <c r="P123" i="30"/>
  <c r="M123" i="30"/>
  <c r="K123" i="30"/>
  <c r="I123" i="30"/>
  <c r="H123" i="30"/>
  <c r="G123" i="30"/>
  <c r="V122" i="30"/>
  <c r="U122" i="30"/>
  <c r="M122" i="30"/>
  <c r="K122" i="30"/>
  <c r="I122" i="30"/>
  <c r="H122" i="30"/>
  <c r="G122" i="30"/>
  <c r="AA121" i="30"/>
  <c r="M121" i="30"/>
  <c r="K121" i="30"/>
  <c r="I121" i="30"/>
  <c r="AL121" i="30" s="1"/>
  <c r="H121" i="30"/>
  <c r="G121" i="30"/>
  <c r="M120" i="30"/>
  <c r="K120" i="30"/>
  <c r="BU120" i="30" s="1"/>
  <c r="I120" i="30"/>
  <c r="H120" i="30"/>
  <c r="G120" i="30"/>
  <c r="AI119" i="30"/>
  <c r="M119" i="30"/>
  <c r="K119" i="30"/>
  <c r="I119" i="30"/>
  <c r="H119" i="30"/>
  <c r="G119" i="30"/>
  <c r="AM118" i="30"/>
  <c r="BP118" i="30" s="1"/>
  <c r="AL118" i="30"/>
  <c r="V118" i="30"/>
  <c r="S118" i="30"/>
  <c r="Q118" i="30"/>
  <c r="P118" i="30"/>
  <c r="M118" i="30"/>
  <c r="K118" i="30"/>
  <c r="I118" i="30"/>
  <c r="AA118" i="30" s="1"/>
  <c r="BD118" i="30" s="1"/>
  <c r="H118" i="30"/>
  <c r="G118" i="30"/>
  <c r="M117" i="30"/>
  <c r="K117" i="30"/>
  <c r="I117" i="30"/>
  <c r="H117" i="30"/>
  <c r="G117" i="30"/>
  <c r="M116" i="30"/>
  <c r="K116" i="30"/>
  <c r="I116" i="30"/>
  <c r="H116" i="30"/>
  <c r="G116" i="30"/>
  <c r="M115" i="30"/>
  <c r="K115" i="30"/>
  <c r="I115" i="30"/>
  <c r="H115" i="30"/>
  <c r="G115" i="30"/>
  <c r="AO114" i="30"/>
  <c r="M114" i="30"/>
  <c r="K114" i="30"/>
  <c r="I114" i="30"/>
  <c r="H114" i="30"/>
  <c r="G114" i="30"/>
  <c r="M113" i="30"/>
  <c r="K113" i="30"/>
  <c r="I113" i="30"/>
  <c r="H113" i="30"/>
  <c r="G113" i="30"/>
  <c r="M112" i="30"/>
  <c r="K112" i="30"/>
  <c r="I112" i="30"/>
  <c r="P112" i="30" s="1"/>
  <c r="H112" i="30"/>
  <c r="G112" i="30"/>
  <c r="M111" i="30"/>
  <c r="K111" i="30"/>
  <c r="I111" i="30"/>
  <c r="J111" i="30" s="1"/>
  <c r="H111" i="30"/>
  <c r="G111" i="30"/>
  <c r="M110" i="30"/>
  <c r="K110" i="30"/>
  <c r="I110" i="30"/>
  <c r="AQ110" i="30" s="1"/>
  <c r="H110" i="30"/>
  <c r="G110" i="30"/>
  <c r="M109" i="30"/>
  <c r="K109" i="30"/>
  <c r="I109" i="30"/>
  <c r="AQ109" i="30" s="1"/>
  <c r="H109" i="30"/>
  <c r="G109" i="30"/>
  <c r="M108" i="30"/>
  <c r="K108" i="30"/>
  <c r="I108" i="30"/>
  <c r="H108" i="30"/>
  <c r="G108" i="30"/>
  <c r="M107" i="30"/>
  <c r="K107" i="30"/>
  <c r="I107" i="30"/>
  <c r="W107" i="30" s="1"/>
  <c r="H107" i="30"/>
  <c r="G107" i="30"/>
  <c r="AB91" i="30"/>
  <c r="P76" i="30"/>
  <c r="R75" i="30"/>
  <c r="R74" i="30"/>
  <c r="R73" i="30"/>
  <c r="R72" i="30"/>
  <c r="R71" i="30"/>
  <c r="Y58" i="30"/>
  <c r="X58" i="30"/>
  <c r="W58" i="30"/>
  <c r="V58" i="30"/>
  <c r="U58" i="30"/>
  <c r="T58" i="30"/>
  <c r="S58" i="30"/>
  <c r="R58" i="30"/>
  <c r="Y57" i="30"/>
  <c r="X57" i="30"/>
  <c r="W57" i="30"/>
  <c r="V57" i="30"/>
  <c r="U57" i="30"/>
  <c r="T57" i="30"/>
  <c r="S57" i="30"/>
  <c r="R57" i="30"/>
  <c r="Y56" i="30"/>
  <c r="X56" i="30"/>
  <c r="W56" i="30"/>
  <c r="V56" i="30"/>
  <c r="U56" i="30"/>
  <c r="T56" i="30"/>
  <c r="S56" i="30"/>
  <c r="R56" i="30"/>
  <c r="Y55" i="30"/>
  <c r="X55" i="30"/>
  <c r="W55" i="30"/>
  <c r="V55" i="30"/>
  <c r="U55" i="30"/>
  <c r="T55" i="30"/>
  <c r="S55" i="30"/>
  <c r="R55" i="30"/>
  <c r="Y54" i="30"/>
  <c r="X54" i="30"/>
  <c r="X59" i="30" s="1"/>
  <c r="W54" i="30"/>
  <c r="V54" i="30"/>
  <c r="U54" i="30"/>
  <c r="T54" i="30"/>
  <c r="S54" i="30"/>
  <c r="R54" i="30"/>
  <c r="P28" i="30"/>
  <c r="R27" i="30"/>
  <c r="R26" i="30"/>
  <c r="R25" i="30"/>
  <c r="R24" i="30"/>
  <c r="S24" i="30" s="1"/>
  <c r="R23" i="30"/>
  <c r="Y10" i="30"/>
  <c r="X10" i="30"/>
  <c r="W10" i="30"/>
  <c r="V10" i="30"/>
  <c r="U10" i="30"/>
  <c r="T10" i="30"/>
  <c r="S10" i="30"/>
  <c r="R10" i="30"/>
  <c r="Q10" i="30"/>
  <c r="Q67" i="30" s="1"/>
  <c r="Y9" i="30"/>
  <c r="X9" i="30"/>
  <c r="W9" i="30"/>
  <c r="V9" i="30"/>
  <c r="U9" i="30"/>
  <c r="T9" i="30"/>
  <c r="S9" i="30"/>
  <c r="R9" i="30"/>
  <c r="Q9" i="30"/>
  <c r="AB90" i="30" s="1"/>
  <c r="Y8" i="30"/>
  <c r="X8" i="30"/>
  <c r="W8" i="30"/>
  <c r="V8" i="30"/>
  <c r="U8" i="30"/>
  <c r="T8" i="30"/>
  <c r="S8" i="30"/>
  <c r="R8" i="30"/>
  <c r="Q8" i="30"/>
  <c r="Y7" i="30"/>
  <c r="X7" i="30"/>
  <c r="W7" i="30"/>
  <c r="V7" i="30"/>
  <c r="U7" i="30"/>
  <c r="T7" i="30"/>
  <c r="S7" i="30"/>
  <c r="R7" i="30"/>
  <c r="Q7" i="30"/>
  <c r="AB64" i="30" s="1"/>
  <c r="Y6" i="30"/>
  <c r="X6" i="30"/>
  <c r="W6" i="30"/>
  <c r="V6" i="30"/>
  <c r="U6" i="30"/>
  <c r="T6" i="30"/>
  <c r="S6" i="30"/>
  <c r="R6" i="30"/>
  <c r="Q6" i="30"/>
  <c r="AB63" i="30" s="1"/>
  <c r="C5" i="73"/>
  <c r="D6" i="72"/>
  <c r="C6" i="72"/>
  <c r="R75" i="22"/>
  <c r="R74" i="22"/>
  <c r="R73" i="22"/>
  <c r="R72" i="22"/>
  <c r="R71" i="22"/>
  <c r="R27" i="22"/>
  <c r="R26" i="22"/>
  <c r="R25" i="22"/>
  <c r="R24" i="22"/>
  <c r="R23" i="22"/>
  <c r="BH152" i="22"/>
  <c r="S7" i="144" s="1"/>
  <c r="BI152" i="22"/>
  <c r="T7" i="144" s="1"/>
  <c r="AJ20" i="24" l="1"/>
  <c r="M27" i="148"/>
  <c r="F5" i="158"/>
  <c r="M23" i="155"/>
  <c r="M23" i="147"/>
  <c r="M27" i="147"/>
  <c r="M24" i="147"/>
  <c r="C17" i="158"/>
  <c r="M25" i="155"/>
  <c r="M26" i="155"/>
  <c r="M25" i="147"/>
  <c r="M27" i="155"/>
  <c r="M27" i="150"/>
  <c r="M26" i="147"/>
  <c r="M27" i="146"/>
  <c r="M26" i="148"/>
  <c r="M24" i="150"/>
  <c r="M25" i="152"/>
  <c r="M27" i="153"/>
  <c r="AR107" i="36"/>
  <c r="AR107" i="34"/>
  <c r="AR107" i="33"/>
  <c r="AR107" i="40"/>
  <c r="AR107" i="32"/>
  <c r="AR107" i="39"/>
  <c r="AR107" i="31"/>
  <c r="AR107" i="38"/>
  <c r="AR107" i="30"/>
  <c r="AR107" i="37"/>
  <c r="R76" i="30"/>
  <c r="S72" i="31"/>
  <c r="P23" i="155"/>
  <c r="P24" i="145"/>
  <c r="S43" i="147"/>
  <c r="K16" i="148"/>
  <c r="K51" i="148"/>
  <c r="S51" i="149"/>
  <c r="K24" i="150"/>
  <c r="S24" i="152"/>
  <c r="S24" i="153"/>
  <c r="S16" i="154"/>
  <c r="K50" i="154"/>
  <c r="S42" i="155"/>
  <c r="K51" i="154"/>
  <c r="Q16" i="31"/>
  <c r="K16" i="155"/>
  <c r="P24" i="155"/>
  <c r="S24" i="149"/>
  <c r="P24" i="150"/>
  <c r="S16" i="153"/>
  <c r="S43" i="153"/>
  <c r="K23" i="154"/>
  <c r="Q64" i="36"/>
  <c r="Q45" i="32"/>
  <c r="AB95" i="32"/>
  <c r="K51" i="147"/>
  <c r="S24" i="150"/>
  <c r="S43" i="150"/>
  <c r="K23" i="152"/>
  <c r="K16" i="147"/>
  <c r="K24" i="147"/>
  <c r="S16" i="150"/>
  <c r="S51" i="153"/>
  <c r="S23" i="154"/>
  <c r="V24" i="36"/>
  <c r="P24" i="148"/>
  <c r="S23" i="152"/>
  <c r="K23" i="155"/>
  <c r="P24" i="147"/>
  <c r="P23" i="151"/>
  <c r="T11" i="36"/>
  <c r="S82" i="24"/>
  <c r="BU124" i="32"/>
  <c r="L188" i="34"/>
  <c r="N188" i="34" s="1"/>
  <c r="L200" i="31"/>
  <c r="N200" i="31" s="1"/>
  <c r="L142" i="37"/>
  <c r="L182" i="31"/>
  <c r="L182" i="32"/>
  <c r="L158" i="31"/>
  <c r="L146" i="37"/>
  <c r="N146" i="37" s="1"/>
  <c r="L192" i="34"/>
  <c r="N192" i="34" s="1"/>
  <c r="L198" i="36"/>
  <c r="N198" i="36" s="1"/>
  <c r="L172" i="31"/>
  <c r="N172" i="31" s="1"/>
  <c r="L200" i="38"/>
  <c r="N200" i="38" s="1"/>
  <c r="L117" i="34"/>
  <c r="L147" i="33"/>
  <c r="N147" i="33" s="1"/>
  <c r="L147" i="31"/>
  <c r="N147" i="31" s="1"/>
  <c r="L196" i="31"/>
  <c r="N196" i="31" s="1"/>
  <c r="L197" i="30"/>
  <c r="N197" i="30" s="1"/>
  <c r="L189" i="39"/>
  <c r="N189" i="39" s="1"/>
  <c r="L176" i="38"/>
  <c r="N176" i="38" s="1"/>
  <c r="L145" i="30"/>
  <c r="N145" i="30" s="1"/>
  <c r="L131" i="36"/>
  <c r="L174" i="31"/>
  <c r="N174" i="31" s="1"/>
  <c r="L169" i="38"/>
  <c r="N169" i="38" s="1"/>
  <c r="L173" i="38"/>
  <c r="N173" i="38" s="1"/>
  <c r="L137" i="36"/>
  <c r="N137" i="36" s="1"/>
  <c r="L174" i="30"/>
  <c r="N174" i="30" s="1"/>
  <c r="L194" i="36"/>
  <c r="N194" i="36" s="1"/>
  <c r="L125" i="31"/>
  <c r="N125" i="31" s="1"/>
  <c r="L173" i="39"/>
  <c r="L108" i="38"/>
  <c r="N108" i="38" s="1"/>
  <c r="L113" i="31"/>
  <c r="N113" i="31" s="1"/>
  <c r="D17" i="158"/>
  <c r="AW61" i="155"/>
  <c r="BX61" i="145"/>
  <c r="BR61" i="153"/>
  <c r="BO61" i="148"/>
  <c r="O61" i="152"/>
  <c r="AI61" i="152"/>
  <c r="BN61" i="152" s="1"/>
  <c r="V61" i="156"/>
  <c r="BA61" i="156" s="1"/>
  <c r="AK61" i="152"/>
  <c r="BP61" i="152" s="1"/>
  <c r="U107" i="31"/>
  <c r="AX107" i="31" s="1"/>
  <c r="AQ61" i="152"/>
  <c r="BV61" i="152" s="1"/>
  <c r="AH61" i="155"/>
  <c r="BM61" i="155" s="1"/>
  <c r="BH61" i="152"/>
  <c r="T61" i="153"/>
  <c r="AY61" i="153" s="1"/>
  <c r="O61" i="146"/>
  <c r="AG61" i="153"/>
  <c r="BL61" i="153" s="1"/>
  <c r="V107" i="34"/>
  <c r="AY107" i="34" s="1"/>
  <c r="AQ107" i="34"/>
  <c r="W107" i="34"/>
  <c r="AZ107" i="34" s="1"/>
  <c r="X107" i="30"/>
  <c r="BA107" i="30" s="1"/>
  <c r="AL107" i="31"/>
  <c r="BO107" i="31" s="1"/>
  <c r="S61" i="152"/>
  <c r="AX61" i="152" s="1"/>
  <c r="AI158" i="40"/>
  <c r="BL158" i="40" s="1"/>
  <c r="BU158" i="33"/>
  <c r="AQ158" i="35"/>
  <c r="BT158" i="35" s="1"/>
  <c r="AQ158" i="33"/>
  <c r="BT158" i="33" s="1"/>
  <c r="AQ158" i="31"/>
  <c r="BT158" i="31" s="1"/>
  <c r="AQ159" i="39"/>
  <c r="BT159" i="39" s="1"/>
  <c r="AQ159" i="33"/>
  <c r="BT159" i="33" s="1"/>
  <c r="BE203" i="40"/>
  <c r="P35" i="144" s="1"/>
  <c r="P36" i="144" s="1"/>
  <c r="AQ158" i="38"/>
  <c r="BT158" i="38" s="1"/>
  <c r="AQ158" i="36"/>
  <c r="BT158" i="36" s="1"/>
  <c r="AQ158" i="32"/>
  <c r="BT158" i="32" s="1"/>
  <c r="AQ159" i="38"/>
  <c r="BT159" i="38" s="1"/>
  <c r="AQ159" i="30"/>
  <c r="BT159" i="30" s="1"/>
  <c r="AZ182" i="40"/>
  <c r="AQ182" i="35"/>
  <c r="AQ182" i="31"/>
  <c r="BT182" i="31" s="1"/>
  <c r="AF182" i="35"/>
  <c r="BI182" i="35" s="1"/>
  <c r="P182" i="31"/>
  <c r="AI85" i="156"/>
  <c r="BN85" i="156" s="1"/>
  <c r="U85" i="156"/>
  <c r="AZ85" i="156" s="1"/>
  <c r="AJ85" i="156"/>
  <c r="BO85" i="156" s="1"/>
  <c r="Y85" i="150"/>
  <c r="BD85" i="150" s="1"/>
  <c r="V85" i="156"/>
  <c r="BA85" i="156" s="1"/>
  <c r="AK85" i="156"/>
  <c r="BP85" i="156" s="1"/>
  <c r="AB85" i="145"/>
  <c r="BG85" i="145" s="1"/>
  <c r="AM85" i="146"/>
  <c r="BR85" i="146" s="1"/>
  <c r="AB85" i="149"/>
  <c r="BG85" i="149" s="1"/>
  <c r="Z85" i="150"/>
  <c r="BE85" i="150" s="1"/>
  <c r="J131" i="32"/>
  <c r="L131" i="32" s="1"/>
  <c r="W85" i="156"/>
  <c r="BB85" i="156" s="1"/>
  <c r="AQ85" i="156"/>
  <c r="BV85" i="156" s="1"/>
  <c r="AP85" i="150"/>
  <c r="BU85" i="150" s="1"/>
  <c r="AQ131" i="40"/>
  <c r="BT131" i="40" s="1"/>
  <c r="AQ131" i="36"/>
  <c r="BT131" i="36" s="1"/>
  <c r="AQ131" i="34"/>
  <c r="BT131" i="34" s="1"/>
  <c r="AQ131" i="32"/>
  <c r="BT131" i="32" s="1"/>
  <c r="O85" i="156"/>
  <c r="X85" i="156"/>
  <c r="BC85" i="156" s="1"/>
  <c r="AR85" i="156"/>
  <c r="BW85" i="156" s="1"/>
  <c r="I85" i="155"/>
  <c r="K85" i="155" s="1"/>
  <c r="M85" i="155" s="1"/>
  <c r="AQ85" i="150"/>
  <c r="BV85" i="150" s="1"/>
  <c r="AR85" i="150"/>
  <c r="BW85" i="150" s="1"/>
  <c r="AS85" i="156"/>
  <c r="BX85" i="156" s="1"/>
  <c r="AE85" i="156"/>
  <c r="BJ85" i="156" s="1"/>
  <c r="O85" i="150"/>
  <c r="AS85" i="150"/>
  <c r="BX85" i="150" s="1"/>
  <c r="AA85" i="156"/>
  <c r="BF85" i="156" s="1"/>
  <c r="T85" i="149"/>
  <c r="AY85" i="149" s="1"/>
  <c r="Q85" i="150"/>
  <c r="AV85" i="150" s="1"/>
  <c r="AQ131" i="37"/>
  <c r="BT131" i="37" s="1"/>
  <c r="AQ131" i="31"/>
  <c r="BT131" i="31" s="1"/>
  <c r="V85" i="150"/>
  <c r="BA85" i="150" s="1"/>
  <c r="X109" i="40"/>
  <c r="BA109" i="40" s="1"/>
  <c r="L107" i="32"/>
  <c r="AF63" i="156"/>
  <c r="BK63" i="156" s="1"/>
  <c r="P62" i="156"/>
  <c r="AU62" i="156" s="1"/>
  <c r="AI61" i="155"/>
  <c r="BN61" i="155" s="1"/>
  <c r="AL61" i="145"/>
  <c r="BQ61" i="145" s="1"/>
  <c r="W62" i="145"/>
  <c r="BB62" i="145" s="1"/>
  <c r="P61" i="146"/>
  <c r="AU61" i="146" s="1"/>
  <c r="U63" i="149"/>
  <c r="AZ63" i="149" s="1"/>
  <c r="X62" i="151"/>
  <c r="BC62" i="151" s="1"/>
  <c r="Y63" i="151"/>
  <c r="BD63" i="151" s="1"/>
  <c r="BB63" i="152"/>
  <c r="U61" i="153"/>
  <c r="AZ61" i="153" s="1"/>
  <c r="P111" i="40"/>
  <c r="AQ109" i="40"/>
  <c r="BT109" i="40" s="1"/>
  <c r="AQ108" i="35"/>
  <c r="BT108" i="35" s="1"/>
  <c r="AQ111" i="34"/>
  <c r="BT111" i="34" s="1"/>
  <c r="AJ108" i="36"/>
  <c r="BM108" i="36" s="1"/>
  <c r="L111" i="33"/>
  <c r="AA63" i="156"/>
  <c r="BF63" i="156" s="1"/>
  <c r="AC62" i="156"/>
  <c r="BH62" i="156" s="1"/>
  <c r="AM61" i="145"/>
  <c r="BR61" i="145" s="1"/>
  <c r="AA62" i="145"/>
  <c r="BF62" i="145" s="1"/>
  <c r="W63" i="145"/>
  <c r="BB63" i="145" s="1"/>
  <c r="AI64" i="145"/>
  <c r="BN64" i="145" s="1"/>
  <c r="Q61" i="146"/>
  <c r="AV61" i="146" s="1"/>
  <c r="BP62" i="146"/>
  <c r="AQ62" i="147"/>
  <c r="BV62" i="147" s="1"/>
  <c r="BG62" i="148"/>
  <c r="R62" i="149"/>
  <c r="AW62" i="149" s="1"/>
  <c r="V63" i="149"/>
  <c r="BA63" i="149" s="1"/>
  <c r="Y62" i="151"/>
  <c r="BD62" i="151" s="1"/>
  <c r="T61" i="152"/>
  <c r="AY61" i="152" s="1"/>
  <c r="AR61" i="152"/>
  <c r="BW61" i="152" s="1"/>
  <c r="AE63" i="152"/>
  <c r="BJ63" i="152" s="1"/>
  <c r="J108" i="31"/>
  <c r="L108" i="31" s="1"/>
  <c r="N108" i="31" s="1"/>
  <c r="AQ111" i="39"/>
  <c r="BT111" i="39" s="1"/>
  <c r="AQ112" i="36"/>
  <c r="BT112" i="36" s="1"/>
  <c r="AQ107" i="32"/>
  <c r="BT107" i="32" s="1"/>
  <c r="W107" i="37"/>
  <c r="AZ107" i="37" s="1"/>
  <c r="AP62" i="156"/>
  <c r="BU62" i="156" s="1"/>
  <c r="AS62" i="156"/>
  <c r="BX62" i="156" s="1"/>
  <c r="BF66" i="155"/>
  <c r="AM62" i="145"/>
  <c r="BR62" i="145" s="1"/>
  <c r="AB63" i="145"/>
  <c r="BG63" i="145" s="1"/>
  <c r="AS64" i="145"/>
  <c r="BX64" i="145" s="1"/>
  <c r="X61" i="146"/>
  <c r="BC61" i="146" s="1"/>
  <c r="BK65" i="146"/>
  <c r="AU64" i="147"/>
  <c r="AZ65" i="148"/>
  <c r="W63" i="149"/>
  <c r="BB63" i="149" s="1"/>
  <c r="BE66" i="150"/>
  <c r="AG62" i="151"/>
  <c r="BL62" i="151" s="1"/>
  <c r="U61" i="152"/>
  <c r="AZ61" i="152" s="1"/>
  <c r="AK61" i="153"/>
  <c r="BP61" i="153" s="1"/>
  <c r="Y63" i="154"/>
  <c r="BD63" i="154" s="1"/>
  <c r="AQ108" i="37"/>
  <c r="BT108" i="37" s="1"/>
  <c r="AQ112" i="33"/>
  <c r="S62" i="156"/>
  <c r="AX62" i="156" s="1"/>
  <c r="AM112" i="38"/>
  <c r="BP112" i="38" s="1"/>
  <c r="R107" i="35"/>
  <c r="AU107" i="35" s="1"/>
  <c r="Q108" i="35"/>
  <c r="AT108" i="35" s="1"/>
  <c r="T107" i="34"/>
  <c r="AW107" i="34" s="1"/>
  <c r="V108" i="33"/>
  <c r="AY108" i="33" s="1"/>
  <c r="AQ62" i="145"/>
  <c r="BV62" i="145" s="1"/>
  <c r="AC63" i="145"/>
  <c r="BH63" i="145" s="1"/>
  <c r="AE61" i="146"/>
  <c r="BJ61" i="146" s="1"/>
  <c r="AH63" i="149"/>
  <c r="BM63" i="149" s="1"/>
  <c r="V61" i="152"/>
  <c r="BA61" i="152" s="1"/>
  <c r="BN63" i="152"/>
  <c r="AO61" i="153"/>
  <c r="BT61" i="153" s="1"/>
  <c r="AQ112" i="38"/>
  <c r="BT112" i="38" s="1"/>
  <c r="AQ108" i="34"/>
  <c r="BT108" i="34" s="1"/>
  <c r="AQ111" i="33"/>
  <c r="BT111" i="33" s="1"/>
  <c r="AQ109" i="31"/>
  <c r="BT109" i="31" s="1"/>
  <c r="AQ112" i="30"/>
  <c r="BT112" i="30" s="1"/>
  <c r="AQ107" i="38"/>
  <c r="BT107" i="38" s="1"/>
  <c r="AQ107" i="30"/>
  <c r="BT107" i="30" s="1"/>
  <c r="AQ111" i="37"/>
  <c r="BT111" i="37" s="1"/>
  <c r="P107" i="30"/>
  <c r="L108" i="39"/>
  <c r="N108" i="39" s="1"/>
  <c r="L107" i="37"/>
  <c r="AA107" i="35"/>
  <c r="BD107" i="35" s="1"/>
  <c r="T108" i="35"/>
  <c r="AW108" i="35" s="1"/>
  <c r="AA107" i="34"/>
  <c r="BD107" i="34" s="1"/>
  <c r="AM61" i="146"/>
  <c r="BR61" i="146" s="1"/>
  <c r="BO63" i="149"/>
  <c r="AD61" i="152"/>
  <c r="BI61" i="152" s="1"/>
  <c r="AP61" i="153"/>
  <c r="BU61" i="153" s="1"/>
  <c r="AQ108" i="39"/>
  <c r="BT108" i="39" s="1"/>
  <c r="AQ111" i="38"/>
  <c r="BT111" i="38" s="1"/>
  <c r="AQ112" i="35"/>
  <c r="BT112" i="35" s="1"/>
  <c r="AQ110" i="33"/>
  <c r="BT110" i="33" s="1"/>
  <c r="AQ108" i="31"/>
  <c r="BT108" i="31" s="1"/>
  <c r="AQ111" i="30"/>
  <c r="BT111" i="30" s="1"/>
  <c r="AQ107" i="37"/>
  <c r="BT107" i="37" s="1"/>
  <c r="AH107" i="35"/>
  <c r="BK107" i="35" s="1"/>
  <c r="U108" i="35"/>
  <c r="AX108" i="35" s="1"/>
  <c r="BT65" i="155"/>
  <c r="BP62" i="145"/>
  <c r="AN61" i="146"/>
  <c r="BS61" i="146" s="1"/>
  <c r="T64" i="147"/>
  <c r="AY64" i="147" s="1"/>
  <c r="BT62" i="151"/>
  <c r="BW63" i="151"/>
  <c r="J109" i="38"/>
  <c r="L109" i="38" s="1"/>
  <c r="N109" i="38" s="1"/>
  <c r="BU63" i="149"/>
  <c r="V107" i="30"/>
  <c r="AY107" i="30" s="1"/>
  <c r="AG107" i="30"/>
  <c r="BJ107" i="30" s="1"/>
  <c r="T108" i="39"/>
  <c r="AW108" i="39" s="1"/>
  <c r="AH111" i="32"/>
  <c r="BK111" i="32" s="1"/>
  <c r="S63" i="156"/>
  <c r="AX63" i="156" s="1"/>
  <c r="T63" i="156"/>
  <c r="AY63" i="156" s="1"/>
  <c r="S61" i="155"/>
  <c r="AX61" i="155" s="1"/>
  <c r="Y62" i="155"/>
  <c r="BD62" i="155" s="1"/>
  <c r="AQ64" i="155"/>
  <c r="BV64" i="155" s="1"/>
  <c r="AO61" i="146"/>
  <c r="BT61" i="146" s="1"/>
  <c r="AG64" i="146"/>
  <c r="BL64" i="146" s="1"/>
  <c r="X64" i="147"/>
  <c r="BC64" i="147" s="1"/>
  <c r="BQ63" i="149"/>
  <c r="BS64" i="149"/>
  <c r="AJ61" i="152"/>
  <c r="BO61" i="152" s="1"/>
  <c r="T63" i="152"/>
  <c r="AY63" i="152" s="1"/>
  <c r="AQ109" i="38"/>
  <c r="BT109" i="38" s="1"/>
  <c r="AQ108" i="33"/>
  <c r="BT108" i="33" s="1"/>
  <c r="M23" i="149"/>
  <c r="K100" i="153"/>
  <c r="M100" i="153" s="1"/>
  <c r="K74" i="147"/>
  <c r="M74" i="147" s="1"/>
  <c r="BT134" i="35"/>
  <c r="BJ112" i="33"/>
  <c r="BN66" i="148"/>
  <c r="BX66" i="156"/>
  <c r="BI66" i="149"/>
  <c r="AZ66" i="152"/>
  <c r="BK66" i="151"/>
  <c r="AK112" i="38"/>
  <c r="BN112" i="38" s="1"/>
  <c r="AK66" i="150"/>
  <c r="BP66" i="150" s="1"/>
  <c r="AR66" i="153"/>
  <c r="BW66" i="153" s="1"/>
  <c r="AJ66" i="156"/>
  <c r="BO66" i="156" s="1"/>
  <c r="AN66" i="156"/>
  <c r="BS66" i="156" s="1"/>
  <c r="AR66" i="156"/>
  <c r="BW66" i="156" s="1"/>
  <c r="Q66" i="156"/>
  <c r="AV66" i="156" s="1"/>
  <c r="AI66" i="156"/>
  <c r="BN66" i="156" s="1"/>
  <c r="AM66" i="156"/>
  <c r="BR66" i="156" s="1"/>
  <c r="V112" i="38"/>
  <c r="AY112" i="38" s="1"/>
  <c r="AJ66" i="150"/>
  <c r="BO66" i="150" s="1"/>
  <c r="BQ66" i="146"/>
  <c r="T112" i="39"/>
  <c r="R66" i="149"/>
  <c r="AW66" i="149" s="1"/>
  <c r="I66" i="150"/>
  <c r="K66" i="150" s="1"/>
  <c r="M66" i="150" s="1"/>
  <c r="AM66" i="150"/>
  <c r="BR66" i="150" s="1"/>
  <c r="AL66" i="150"/>
  <c r="BQ66" i="150" s="1"/>
  <c r="O66" i="156"/>
  <c r="I66" i="156"/>
  <c r="K66" i="156" s="1"/>
  <c r="M66" i="156" s="1"/>
  <c r="R66" i="156"/>
  <c r="AW66" i="156" s="1"/>
  <c r="AB66" i="156"/>
  <c r="BG66" i="156" s="1"/>
  <c r="AD66" i="156"/>
  <c r="BI66" i="156" s="1"/>
  <c r="T66" i="149"/>
  <c r="AY66" i="149" s="1"/>
  <c r="AR66" i="150"/>
  <c r="BW66" i="150" s="1"/>
  <c r="T66" i="156"/>
  <c r="AY66" i="156" s="1"/>
  <c r="V66" i="156"/>
  <c r="BA66" i="156" s="1"/>
  <c r="Y66" i="156"/>
  <c r="BD66" i="156" s="1"/>
  <c r="AE66" i="156"/>
  <c r="BJ66" i="156" s="1"/>
  <c r="AG66" i="156"/>
  <c r="BL66" i="156" s="1"/>
  <c r="AB66" i="147"/>
  <c r="BG66" i="147" s="1"/>
  <c r="AK66" i="149"/>
  <c r="BP66" i="149" s="1"/>
  <c r="P66" i="153"/>
  <c r="AU66" i="153" s="1"/>
  <c r="W66" i="156"/>
  <c r="BB66" i="156" s="1"/>
  <c r="AF66" i="147"/>
  <c r="BK66" i="147" s="1"/>
  <c r="AL66" i="149"/>
  <c r="BQ66" i="149" s="1"/>
  <c r="S66" i="150"/>
  <c r="AX66" i="150" s="1"/>
  <c r="Q66" i="153"/>
  <c r="AV66" i="153" s="1"/>
  <c r="T66" i="145"/>
  <c r="AY66" i="145" s="1"/>
  <c r="T66" i="150"/>
  <c r="AY66" i="150" s="1"/>
  <c r="S66" i="153"/>
  <c r="AX66" i="153" s="1"/>
  <c r="BU121" i="30"/>
  <c r="L113" i="39"/>
  <c r="N113" i="39" s="1"/>
  <c r="Y182" i="39"/>
  <c r="BB182" i="39" s="1"/>
  <c r="J182" i="39"/>
  <c r="L182" i="39" s="1"/>
  <c r="N182" i="39" s="1"/>
  <c r="P182" i="39"/>
  <c r="L184" i="38"/>
  <c r="N184" i="38" s="1"/>
  <c r="BU184" i="38"/>
  <c r="AO114" i="37"/>
  <c r="BR114" i="37" s="1"/>
  <c r="J114" i="37"/>
  <c r="L114" i="37" s="1"/>
  <c r="N114" i="37" s="1"/>
  <c r="Y114" i="37"/>
  <c r="BB114" i="37" s="1"/>
  <c r="X114" i="37"/>
  <c r="BA114" i="37" s="1"/>
  <c r="T114" i="37"/>
  <c r="AW114" i="37" s="1"/>
  <c r="P114" i="37"/>
  <c r="AN114" i="37"/>
  <c r="BQ114" i="37" s="1"/>
  <c r="J158" i="37"/>
  <c r="L158" i="37" s="1"/>
  <c r="S158" i="37"/>
  <c r="AV158" i="37" s="1"/>
  <c r="AP163" i="37"/>
  <c r="BS163" i="37" s="1"/>
  <c r="J163" i="37"/>
  <c r="L163" i="37" s="1"/>
  <c r="N163" i="37" s="1"/>
  <c r="X163" i="37"/>
  <c r="BA163" i="37" s="1"/>
  <c r="AC145" i="33"/>
  <c r="BF145" i="33" s="1"/>
  <c r="J145" i="33"/>
  <c r="L145" i="33" s="1"/>
  <c r="N145" i="33" s="1"/>
  <c r="BT145" i="33"/>
  <c r="AN145" i="33"/>
  <c r="BQ145" i="33" s="1"/>
  <c r="P145" i="33"/>
  <c r="W145" i="33"/>
  <c r="AZ145" i="33" s="1"/>
  <c r="AK109" i="30"/>
  <c r="BN109" i="30" s="1"/>
  <c r="J109" i="30"/>
  <c r="L109" i="30" s="1"/>
  <c r="N109" i="30" s="1"/>
  <c r="AJ120" i="30"/>
  <c r="BM120" i="30" s="1"/>
  <c r="J120" i="30"/>
  <c r="L120" i="30" s="1"/>
  <c r="N120" i="30" s="1"/>
  <c r="AD126" i="30"/>
  <c r="BG126" i="30" s="1"/>
  <c r="J126" i="30"/>
  <c r="L126" i="30" s="1"/>
  <c r="N126" i="30" s="1"/>
  <c r="J173" i="30"/>
  <c r="L173" i="30" s="1"/>
  <c r="N173" i="30" s="1"/>
  <c r="AE173" i="30"/>
  <c r="BH173" i="30" s="1"/>
  <c r="Y173" i="30"/>
  <c r="BB173" i="30" s="1"/>
  <c r="AI107" i="40"/>
  <c r="BL107" i="40" s="1"/>
  <c r="AB107" i="40"/>
  <c r="BE107" i="40" s="1"/>
  <c r="J107" i="40"/>
  <c r="L107" i="40" s="1"/>
  <c r="W107" i="40"/>
  <c r="AZ107" i="40" s="1"/>
  <c r="AH107" i="40"/>
  <c r="BK107" i="40" s="1"/>
  <c r="AA107" i="40"/>
  <c r="BD107" i="40" s="1"/>
  <c r="T107" i="40"/>
  <c r="AW107" i="40" s="1"/>
  <c r="AP132" i="39"/>
  <c r="BS132" i="39" s="1"/>
  <c r="J132" i="39"/>
  <c r="L132" i="39" s="1"/>
  <c r="N132" i="39" s="1"/>
  <c r="AC141" i="30"/>
  <c r="BF141" i="30" s="1"/>
  <c r="J141" i="30"/>
  <c r="L141" i="30" s="1"/>
  <c r="N141" i="30" s="1"/>
  <c r="AA141" i="30"/>
  <c r="BD141" i="30" s="1"/>
  <c r="BU132" i="39"/>
  <c r="L140" i="39"/>
  <c r="N140" i="39" s="1"/>
  <c r="J184" i="39"/>
  <c r="L184" i="39" s="1"/>
  <c r="N184" i="39" s="1"/>
  <c r="AE184" i="39"/>
  <c r="BH184" i="39" s="1"/>
  <c r="AD184" i="39"/>
  <c r="BG184" i="39" s="1"/>
  <c r="S184" i="39"/>
  <c r="AV184" i="39" s="1"/>
  <c r="AK196" i="39"/>
  <c r="BN196" i="39" s="1"/>
  <c r="J196" i="39"/>
  <c r="L196" i="39" s="1"/>
  <c r="N196" i="39" s="1"/>
  <c r="AE196" i="39"/>
  <c r="BH196" i="39" s="1"/>
  <c r="V196" i="39"/>
  <c r="AY196" i="39" s="1"/>
  <c r="S196" i="39"/>
  <c r="AV196" i="39" s="1"/>
  <c r="J183" i="38"/>
  <c r="L183" i="38" s="1"/>
  <c r="N183" i="38" s="1"/>
  <c r="AJ183" i="38"/>
  <c r="BM183" i="38" s="1"/>
  <c r="X183" i="38"/>
  <c r="AB96" i="37"/>
  <c r="Q72" i="37"/>
  <c r="BU111" i="37"/>
  <c r="L111" i="37"/>
  <c r="N111" i="37" s="1"/>
  <c r="AK161" i="37"/>
  <c r="BN161" i="37" s="1"/>
  <c r="J161" i="37"/>
  <c r="L161" i="37" s="1"/>
  <c r="N161" i="37" s="1"/>
  <c r="AH161" i="37"/>
  <c r="BK161" i="37" s="1"/>
  <c r="AD161" i="37"/>
  <c r="BG161" i="37" s="1"/>
  <c r="U161" i="37"/>
  <c r="AX161" i="37" s="1"/>
  <c r="S161" i="37"/>
  <c r="BU131" i="35"/>
  <c r="AP142" i="35"/>
  <c r="BS142" i="35" s="1"/>
  <c r="J142" i="35"/>
  <c r="L142" i="35" s="1"/>
  <c r="N142" i="35" s="1"/>
  <c r="AN142" i="35"/>
  <c r="BQ142" i="35" s="1"/>
  <c r="AD142" i="35"/>
  <c r="BG142" i="35" s="1"/>
  <c r="AA142" i="35"/>
  <c r="BD142" i="35" s="1"/>
  <c r="S142" i="35"/>
  <c r="AV142" i="35" s="1"/>
  <c r="V142" i="35"/>
  <c r="AY142" i="35" s="1"/>
  <c r="AF197" i="35"/>
  <c r="BI197" i="35" s="1"/>
  <c r="J197" i="35"/>
  <c r="L197" i="35" s="1"/>
  <c r="N197" i="35" s="1"/>
  <c r="V197" i="35"/>
  <c r="AY197" i="35" s="1"/>
  <c r="AA197" i="35"/>
  <c r="BD197" i="35" s="1"/>
  <c r="L123" i="33"/>
  <c r="N123" i="33" s="1"/>
  <c r="BT172" i="30"/>
  <c r="J172" i="30"/>
  <c r="L172" i="30" s="1"/>
  <c r="N172" i="30" s="1"/>
  <c r="AM172" i="30"/>
  <c r="BP172" i="30" s="1"/>
  <c r="S172" i="30"/>
  <c r="AV172" i="30" s="1"/>
  <c r="AL172" i="30"/>
  <c r="BO172" i="30" s="1"/>
  <c r="P172" i="30"/>
  <c r="AK172" i="30"/>
  <c r="BN172" i="30" s="1"/>
  <c r="AG172" i="30"/>
  <c r="BJ172" i="30" s="1"/>
  <c r="AH182" i="30"/>
  <c r="BK182" i="30" s="1"/>
  <c r="P182" i="30"/>
  <c r="J182" i="30"/>
  <c r="L182" i="30" s="1"/>
  <c r="V24" i="40"/>
  <c r="V72" i="40"/>
  <c r="AN167" i="39"/>
  <c r="BQ167" i="39" s="1"/>
  <c r="J167" i="39"/>
  <c r="L167" i="39" s="1"/>
  <c r="N167" i="39" s="1"/>
  <c r="U167" i="39"/>
  <c r="AX167" i="39" s="1"/>
  <c r="AN194" i="38"/>
  <c r="BQ194" i="38" s="1"/>
  <c r="J194" i="38"/>
  <c r="L194" i="38" s="1"/>
  <c r="N194" i="38" s="1"/>
  <c r="AK194" i="38"/>
  <c r="BN194" i="38" s="1"/>
  <c r="AC194" i="38"/>
  <c r="BF194" i="38" s="1"/>
  <c r="X194" i="38"/>
  <c r="BA194" i="38" s="1"/>
  <c r="P194" i="38"/>
  <c r="AP183" i="37"/>
  <c r="BS183" i="37" s="1"/>
  <c r="J183" i="37"/>
  <c r="L183" i="37" s="1"/>
  <c r="N183" i="37" s="1"/>
  <c r="BU198" i="37"/>
  <c r="BU143" i="35"/>
  <c r="L143" i="35"/>
  <c r="N143" i="35" s="1"/>
  <c r="AB98" i="30"/>
  <c r="AX122" i="30"/>
  <c r="AK133" i="30"/>
  <c r="BN133" i="30" s="1"/>
  <c r="J133" i="30"/>
  <c r="L133" i="30" s="1"/>
  <c r="N133" i="30" s="1"/>
  <c r="J120" i="40"/>
  <c r="L120" i="40" s="1"/>
  <c r="N120" i="40" s="1"/>
  <c r="AB120" i="40"/>
  <c r="BE120" i="40" s="1"/>
  <c r="AM191" i="40"/>
  <c r="BP191" i="40" s="1"/>
  <c r="J191" i="40"/>
  <c r="L191" i="40" s="1"/>
  <c r="N191" i="40" s="1"/>
  <c r="AJ191" i="40"/>
  <c r="BM191" i="40" s="1"/>
  <c r="Y191" i="40"/>
  <c r="BB191" i="40" s="1"/>
  <c r="X191" i="40"/>
  <c r="BA191" i="40" s="1"/>
  <c r="W191" i="40"/>
  <c r="AZ191" i="40" s="1"/>
  <c r="AD161" i="39"/>
  <c r="BG161" i="39" s="1"/>
  <c r="J161" i="39"/>
  <c r="L161" i="39" s="1"/>
  <c r="N161" i="39" s="1"/>
  <c r="AO161" i="39"/>
  <c r="BR161" i="39" s="1"/>
  <c r="AC161" i="39"/>
  <c r="BF161" i="39" s="1"/>
  <c r="W161" i="39"/>
  <c r="AZ161" i="39" s="1"/>
  <c r="Q161" i="39"/>
  <c r="AT161" i="39" s="1"/>
  <c r="BU117" i="37"/>
  <c r="L189" i="36"/>
  <c r="N189" i="36" s="1"/>
  <c r="BU189" i="36"/>
  <c r="L195" i="35"/>
  <c r="N195" i="35" s="1"/>
  <c r="BU109" i="30"/>
  <c r="AP116" i="30"/>
  <c r="BS116" i="30" s="1"/>
  <c r="J116" i="30"/>
  <c r="L116" i="30" s="1"/>
  <c r="N116" i="30" s="1"/>
  <c r="BU133" i="30"/>
  <c r="AI193" i="30"/>
  <c r="BL193" i="30" s="1"/>
  <c r="J193" i="30"/>
  <c r="L193" i="30" s="1"/>
  <c r="N193" i="30" s="1"/>
  <c r="AA193" i="30"/>
  <c r="BD193" i="30" s="1"/>
  <c r="Q193" i="30"/>
  <c r="AT193" i="30" s="1"/>
  <c r="AK201" i="30"/>
  <c r="BN201" i="30" s="1"/>
  <c r="J201" i="30"/>
  <c r="L201" i="30" s="1"/>
  <c r="N201" i="30" s="1"/>
  <c r="AI201" i="30"/>
  <c r="BL201" i="30" s="1"/>
  <c r="AA201" i="30"/>
  <c r="BD201" i="30" s="1"/>
  <c r="AP138" i="40"/>
  <c r="BS138" i="40" s="1"/>
  <c r="J138" i="40"/>
  <c r="L138" i="40" s="1"/>
  <c r="N138" i="40" s="1"/>
  <c r="AJ138" i="40"/>
  <c r="BM138" i="40" s="1"/>
  <c r="Y138" i="40"/>
  <c r="BB138" i="40" s="1"/>
  <c r="V138" i="40"/>
  <c r="AY138" i="40" s="1"/>
  <c r="Q138" i="40"/>
  <c r="BU191" i="40"/>
  <c r="Q17" i="39"/>
  <c r="AB97" i="39"/>
  <c r="AJ109" i="39"/>
  <c r="BM109" i="39" s="1"/>
  <c r="J109" i="39"/>
  <c r="L109" i="39" s="1"/>
  <c r="N109" i="39" s="1"/>
  <c r="V24" i="38"/>
  <c r="V72" i="38"/>
  <c r="AN137" i="38"/>
  <c r="BQ137" i="38" s="1"/>
  <c r="J137" i="38"/>
  <c r="L137" i="38" s="1"/>
  <c r="N137" i="38" s="1"/>
  <c r="Y137" i="38"/>
  <c r="BB137" i="38" s="1"/>
  <c r="W137" i="38"/>
  <c r="AZ137" i="38" s="1"/>
  <c r="T137" i="38"/>
  <c r="AW137" i="38" s="1"/>
  <c r="Q137" i="38"/>
  <c r="AT137" i="38" s="1"/>
  <c r="AO137" i="38"/>
  <c r="BR137" i="38" s="1"/>
  <c r="AN141" i="38"/>
  <c r="BQ141" i="38" s="1"/>
  <c r="J141" i="38"/>
  <c r="L141" i="38" s="1"/>
  <c r="N141" i="38" s="1"/>
  <c r="Y141" i="38"/>
  <c r="BB141" i="38" s="1"/>
  <c r="W141" i="38"/>
  <c r="AZ141" i="38" s="1"/>
  <c r="V141" i="38"/>
  <c r="AY141" i="38" s="1"/>
  <c r="AB73" i="30"/>
  <c r="BU113" i="30"/>
  <c r="BU116" i="30"/>
  <c r="AN119" i="30"/>
  <c r="BQ119" i="30" s="1"/>
  <c r="J119" i="30"/>
  <c r="L119" i="30" s="1"/>
  <c r="N119" i="30" s="1"/>
  <c r="AP132" i="30"/>
  <c r="BS132" i="30" s="1"/>
  <c r="J132" i="30"/>
  <c r="L132" i="30" s="1"/>
  <c r="N132" i="30" s="1"/>
  <c r="X132" i="30"/>
  <c r="BA132" i="30" s="1"/>
  <c r="Q132" i="30"/>
  <c r="AT132" i="30" s="1"/>
  <c r="P132" i="30"/>
  <c r="AJ136" i="30"/>
  <c r="BM136" i="30" s="1"/>
  <c r="J136" i="30"/>
  <c r="L136" i="30" s="1"/>
  <c r="N136" i="30" s="1"/>
  <c r="AK138" i="30"/>
  <c r="BN138" i="30" s="1"/>
  <c r="S142" i="30"/>
  <c r="AV142" i="30" s="1"/>
  <c r="L146" i="30"/>
  <c r="N146" i="30" s="1"/>
  <c r="BU164" i="30"/>
  <c r="L164" i="30"/>
  <c r="N164" i="30" s="1"/>
  <c r="T172" i="30"/>
  <c r="AW172" i="30" s="1"/>
  <c r="AI177" i="30"/>
  <c r="BL177" i="30" s="1"/>
  <c r="J177" i="30"/>
  <c r="L177" i="30" s="1"/>
  <c r="N177" i="30" s="1"/>
  <c r="AH177" i="30"/>
  <c r="BK177" i="30" s="1"/>
  <c r="S177" i="30"/>
  <c r="AV177" i="30" s="1"/>
  <c r="R182" i="30"/>
  <c r="AU182" i="30" s="1"/>
  <c r="BU170" i="40"/>
  <c r="J198" i="40"/>
  <c r="L198" i="40" s="1"/>
  <c r="N198" i="40" s="1"/>
  <c r="Y198" i="40"/>
  <c r="BB198" i="40" s="1"/>
  <c r="W198" i="40"/>
  <c r="AZ198" i="40" s="1"/>
  <c r="S198" i="40"/>
  <c r="AV198" i="40" s="1"/>
  <c r="AY117" i="39"/>
  <c r="AN120" i="39"/>
  <c r="BQ120" i="39" s="1"/>
  <c r="J120" i="39"/>
  <c r="L120" i="39" s="1"/>
  <c r="N120" i="39" s="1"/>
  <c r="BU139" i="39"/>
  <c r="AU142" i="39"/>
  <c r="AH150" i="39"/>
  <c r="BK150" i="39" s="1"/>
  <c r="U163" i="39"/>
  <c r="AX163" i="39" s="1"/>
  <c r="J163" i="39"/>
  <c r="L163" i="39" s="1"/>
  <c r="N163" i="39" s="1"/>
  <c r="AB65" i="38"/>
  <c r="Q56" i="38"/>
  <c r="V59" i="38"/>
  <c r="BU174" i="38"/>
  <c r="L174" i="38"/>
  <c r="N174" i="38" s="1"/>
  <c r="AD193" i="38"/>
  <c r="BG193" i="38" s="1"/>
  <c r="J193" i="38"/>
  <c r="L193" i="38" s="1"/>
  <c r="N193" i="38" s="1"/>
  <c r="AO193" i="38"/>
  <c r="BR193" i="38" s="1"/>
  <c r="AE193" i="38"/>
  <c r="BH193" i="38" s="1"/>
  <c r="Q193" i="38"/>
  <c r="AT193" i="38" s="1"/>
  <c r="BU196" i="38"/>
  <c r="L196" i="38"/>
  <c r="N196" i="38" s="1"/>
  <c r="L108" i="37"/>
  <c r="N108" i="37" s="1"/>
  <c r="AA114" i="37"/>
  <c r="BD114" i="37" s="1"/>
  <c r="J149" i="37"/>
  <c r="L149" i="37" s="1"/>
  <c r="N149" i="37" s="1"/>
  <c r="Y149" i="37"/>
  <c r="BB149" i="37" s="1"/>
  <c r="Q149" i="37"/>
  <c r="AT149" i="37" s="1"/>
  <c r="AN192" i="37"/>
  <c r="BQ192" i="37" s="1"/>
  <c r="J192" i="37"/>
  <c r="L192" i="37" s="1"/>
  <c r="N192" i="37" s="1"/>
  <c r="AF196" i="37"/>
  <c r="BI196" i="37" s="1"/>
  <c r="J196" i="37"/>
  <c r="L196" i="37" s="1"/>
  <c r="N196" i="37" s="1"/>
  <c r="AI196" i="37"/>
  <c r="BL196" i="37" s="1"/>
  <c r="AA196" i="37"/>
  <c r="BD196" i="37" s="1"/>
  <c r="X161" i="36"/>
  <c r="BA161" i="36" s="1"/>
  <c r="J161" i="36"/>
  <c r="L161" i="36" s="1"/>
  <c r="N161" i="36" s="1"/>
  <c r="Q161" i="36"/>
  <c r="AT161" i="36" s="1"/>
  <c r="AN161" i="36"/>
  <c r="BQ161" i="36" s="1"/>
  <c r="AJ161" i="36"/>
  <c r="BM161" i="36" s="1"/>
  <c r="J192" i="36"/>
  <c r="L192" i="36" s="1"/>
  <c r="N192" i="36" s="1"/>
  <c r="Q192" i="36"/>
  <c r="AT192" i="36" s="1"/>
  <c r="AO192" i="36"/>
  <c r="BR192" i="36" s="1"/>
  <c r="AM192" i="36"/>
  <c r="BP192" i="36" s="1"/>
  <c r="AJ192" i="36"/>
  <c r="BM192" i="36" s="1"/>
  <c r="BU170" i="35"/>
  <c r="L170" i="35"/>
  <c r="N170" i="35" s="1"/>
  <c r="Y175" i="35"/>
  <c r="BB175" i="35" s="1"/>
  <c r="J175" i="35"/>
  <c r="L175" i="35" s="1"/>
  <c r="N175" i="35" s="1"/>
  <c r="AP175" i="35"/>
  <c r="BS175" i="35" s="1"/>
  <c r="AO175" i="35"/>
  <c r="BR175" i="35" s="1"/>
  <c r="Z183" i="34"/>
  <c r="BC183" i="34" s="1"/>
  <c r="J183" i="34"/>
  <c r="L183" i="34" s="1"/>
  <c r="N183" i="34" s="1"/>
  <c r="AP112" i="30"/>
  <c r="BS112" i="30" s="1"/>
  <c r="J112" i="30"/>
  <c r="L112" i="30" s="1"/>
  <c r="N112" i="30" s="1"/>
  <c r="J143" i="30"/>
  <c r="L143" i="30" s="1"/>
  <c r="N143" i="30" s="1"/>
  <c r="T143" i="30"/>
  <c r="AW143" i="30" s="1"/>
  <c r="L165" i="30"/>
  <c r="N165" i="30" s="1"/>
  <c r="BU160" i="38"/>
  <c r="J117" i="37"/>
  <c r="L117" i="37" s="1"/>
  <c r="N117" i="37" s="1"/>
  <c r="AN117" i="37"/>
  <c r="BQ117" i="37" s="1"/>
  <c r="BU107" i="36"/>
  <c r="BK169" i="30"/>
  <c r="AB126" i="40"/>
  <c r="BE126" i="40" s="1"/>
  <c r="J126" i="40"/>
  <c r="L126" i="40" s="1"/>
  <c r="N126" i="40" s="1"/>
  <c r="AG126" i="40"/>
  <c r="BJ126" i="40" s="1"/>
  <c r="AM171" i="39"/>
  <c r="BP171" i="39" s="1"/>
  <c r="J171" i="39"/>
  <c r="L171" i="39" s="1"/>
  <c r="N171" i="39" s="1"/>
  <c r="Y171" i="39"/>
  <c r="BB171" i="39" s="1"/>
  <c r="X171" i="39"/>
  <c r="BA171" i="39" s="1"/>
  <c r="U171" i="39"/>
  <c r="AX171" i="39" s="1"/>
  <c r="S23" i="30"/>
  <c r="Q74" i="30"/>
  <c r="AN107" i="30"/>
  <c r="BQ107" i="30" s="1"/>
  <c r="J107" i="30"/>
  <c r="L107" i="30" s="1"/>
  <c r="L111" i="30"/>
  <c r="N111" i="30" s="1"/>
  <c r="Q112" i="30"/>
  <c r="AT112" i="30" s="1"/>
  <c r="AK118" i="30"/>
  <c r="BN118" i="30" s="1"/>
  <c r="J118" i="30"/>
  <c r="L118" i="30" s="1"/>
  <c r="N118" i="30" s="1"/>
  <c r="AC118" i="30"/>
  <c r="BF118" i="30" s="1"/>
  <c r="BU119" i="30"/>
  <c r="BU136" i="30"/>
  <c r="AL138" i="30"/>
  <c r="BO138" i="30" s="1"/>
  <c r="AM142" i="30"/>
  <c r="BP142" i="30" s="1"/>
  <c r="Z143" i="30"/>
  <c r="BC143" i="30" s="1"/>
  <c r="AA160" i="30"/>
  <c r="BD160" i="30" s="1"/>
  <c r="J160" i="30"/>
  <c r="L160" i="30" s="1"/>
  <c r="N160" i="30" s="1"/>
  <c r="S160" i="30"/>
  <c r="AV160" i="30" s="1"/>
  <c r="AL163" i="30"/>
  <c r="BO163" i="30" s="1"/>
  <c r="J163" i="30"/>
  <c r="L163" i="30" s="1"/>
  <c r="N163" i="30" s="1"/>
  <c r="AD163" i="30"/>
  <c r="BG163" i="30" s="1"/>
  <c r="X163" i="30"/>
  <c r="BA163" i="30" s="1"/>
  <c r="P163" i="30"/>
  <c r="V172" i="30"/>
  <c r="AY172" i="30" s="1"/>
  <c r="BT192" i="30"/>
  <c r="J192" i="30"/>
  <c r="L192" i="30" s="1"/>
  <c r="N192" i="30" s="1"/>
  <c r="AL192" i="30"/>
  <c r="BO192" i="30" s="1"/>
  <c r="AG192" i="30"/>
  <c r="BJ192" i="30" s="1"/>
  <c r="AA192" i="30"/>
  <c r="BD192" i="30" s="1"/>
  <c r="X192" i="30"/>
  <c r="BA192" i="30" s="1"/>
  <c r="J195" i="30"/>
  <c r="L195" i="30" s="1"/>
  <c r="N195" i="30" s="1"/>
  <c r="AL195" i="30"/>
  <c r="BO195" i="30" s="1"/>
  <c r="J200" i="30"/>
  <c r="L200" i="30" s="1"/>
  <c r="N200" i="30" s="1"/>
  <c r="X200" i="30"/>
  <c r="BA200" i="30" s="1"/>
  <c r="T200" i="30"/>
  <c r="AW200" i="30" s="1"/>
  <c r="AB119" i="40"/>
  <c r="BE119" i="40" s="1"/>
  <c r="J119" i="40"/>
  <c r="L119" i="40" s="1"/>
  <c r="N119" i="40" s="1"/>
  <c r="AC119" i="40"/>
  <c r="BF119" i="40" s="1"/>
  <c r="Y119" i="40"/>
  <c r="BB119" i="40" s="1"/>
  <c r="X119" i="40"/>
  <c r="BA119" i="40" s="1"/>
  <c r="Q119" i="40"/>
  <c r="AT119" i="40" s="1"/>
  <c r="J122" i="40"/>
  <c r="L122" i="40" s="1"/>
  <c r="N122" i="40" s="1"/>
  <c r="AB122" i="40"/>
  <c r="BE122" i="40" s="1"/>
  <c r="AO122" i="40"/>
  <c r="BR122" i="40" s="1"/>
  <c r="AJ122" i="40"/>
  <c r="BM122" i="40" s="1"/>
  <c r="AH122" i="40"/>
  <c r="BK122" i="40" s="1"/>
  <c r="Y122" i="40"/>
  <c r="BB122" i="40" s="1"/>
  <c r="BU125" i="40"/>
  <c r="BU133" i="40"/>
  <c r="L133" i="40"/>
  <c r="N133" i="40" s="1"/>
  <c r="BU147" i="40"/>
  <c r="BT161" i="40"/>
  <c r="J161" i="40"/>
  <c r="L161" i="40" s="1"/>
  <c r="N161" i="40" s="1"/>
  <c r="S161" i="40"/>
  <c r="AV161" i="40" s="1"/>
  <c r="AN161" i="40"/>
  <c r="BQ161" i="40" s="1"/>
  <c r="Q161" i="40"/>
  <c r="AT161" i="40" s="1"/>
  <c r="AL161" i="40"/>
  <c r="BO161" i="40" s="1"/>
  <c r="P161" i="40"/>
  <c r="AJ161" i="40"/>
  <c r="BM161" i="40" s="1"/>
  <c r="AD161" i="40"/>
  <c r="BG161" i="40" s="1"/>
  <c r="J162" i="40"/>
  <c r="L162" i="40" s="1"/>
  <c r="N162" i="40" s="1"/>
  <c r="AI162" i="40"/>
  <c r="BL162" i="40" s="1"/>
  <c r="AK176" i="40"/>
  <c r="BN176" i="40" s="1"/>
  <c r="J176" i="40"/>
  <c r="L176" i="40" s="1"/>
  <c r="N176" i="40" s="1"/>
  <c r="Y176" i="40"/>
  <c r="BB176" i="40" s="1"/>
  <c r="U176" i="40"/>
  <c r="AX176" i="40" s="1"/>
  <c r="AP176" i="40"/>
  <c r="BS176" i="40" s="1"/>
  <c r="Q176" i="40"/>
  <c r="AT176" i="40" s="1"/>
  <c r="AN176" i="40"/>
  <c r="BQ176" i="40" s="1"/>
  <c r="AH176" i="40"/>
  <c r="BK176" i="40" s="1"/>
  <c r="AF188" i="40"/>
  <c r="BI188" i="40" s="1"/>
  <c r="BU117" i="39"/>
  <c r="AM131" i="39"/>
  <c r="BP131" i="39" s="1"/>
  <c r="J131" i="39"/>
  <c r="L131" i="39" s="1"/>
  <c r="N131" i="39" s="1"/>
  <c r="AJ131" i="39"/>
  <c r="BM131" i="39" s="1"/>
  <c r="W131" i="39"/>
  <c r="AZ131" i="39" s="1"/>
  <c r="T131" i="39"/>
  <c r="AW131" i="39" s="1"/>
  <c r="AG171" i="39"/>
  <c r="BJ171" i="39" s="1"/>
  <c r="U175" i="39"/>
  <c r="AX175" i="39" s="1"/>
  <c r="J175" i="39"/>
  <c r="L175" i="39" s="1"/>
  <c r="N175" i="39" s="1"/>
  <c r="AD175" i="39"/>
  <c r="BG175" i="39" s="1"/>
  <c r="L186" i="39"/>
  <c r="N186" i="39" s="1"/>
  <c r="AM191" i="39"/>
  <c r="BP191" i="39" s="1"/>
  <c r="J191" i="39"/>
  <c r="L191" i="39" s="1"/>
  <c r="AA191" i="39"/>
  <c r="BD191" i="39" s="1"/>
  <c r="W191" i="39"/>
  <c r="AZ191" i="39" s="1"/>
  <c r="T191" i="39"/>
  <c r="AW191" i="39" s="1"/>
  <c r="AN191" i="39"/>
  <c r="BQ191" i="39" s="1"/>
  <c r="Q191" i="39"/>
  <c r="AT191" i="39" s="1"/>
  <c r="AL191" i="39"/>
  <c r="BO191" i="39" s="1"/>
  <c r="J201" i="39"/>
  <c r="L201" i="39" s="1"/>
  <c r="N201" i="39" s="1"/>
  <c r="AK201" i="39"/>
  <c r="BN201" i="39" s="1"/>
  <c r="AC201" i="39"/>
  <c r="BF201" i="39" s="1"/>
  <c r="L143" i="38"/>
  <c r="N143" i="38" s="1"/>
  <c r="BU147" i="38"/>
  <c r="L147" i="38"/>
  <c r="N147" i="38" s="1"/>
  <c r="AL161" i="38"/>
  <c r="BO161" i="38" s="1"/>
  <c r="J161" i="38"/>
  <c r="L161" i="38" s="1"/>
  <c r="N161" i="38" s="1"/>
  <c r="AE161" i="38"/>
  <c r="BH161" i="38" s="1"/>
  <c r="Y161" i="38"/>
  <c r="BB161" i="38" s="1"/>
  <c r="W161" i="38"/>
  <c r="AZ161" i="38" s="1"/>
  <c r="V161" i="38"/>
  <c r="BU186" i="38"/>
  <c r="L190" i="38"/>
  <c r="N190" i="38" s="1"/>
  <c r="AD201" i="38"/>
  <c r="BG201" i="38" s="1"/>
  <c r="J201" i="38"/>
  <c r="L201" i="38" s="1"/>
  <c r="N201" i="38" s="1"/>
  <c r="AE201" i="38"/>
  <c r="BH201" i="38" s="1"/>
  <c r="Q201" i="38"/>
  <c r="AT201" i="38" s="1"/>
  <c r="V72" i="37"/>
  <c r="AL114" i="37"/>
  <c r="BO114" i="37" s="1"/>
  <c r="BO133" i="37"/>
  <c r="BU161" i="37"/>
  <c r="Z177" i="37"/>
  <c r="BC177" i="37" s="1"/>
  <c r="J177" i="37"/>
  <c r="L177" i="37" s="1"/>
  <c r="N177" i="37" s="1"/>
  <c r="AL177" i="37"/>
  <c r="BO177" i="37" s="1"/>
  <c r="Y177" i="37"/>
  <c r="BB177" i="37" s="1"/>
  <c r="X177" i="37"/>
  <c r="BA177" i="37" s="1"/>
  <c r="T177" i="37"/>
  <c r="AW177" i="37" s="1"/>
  <c r="R177" i="37"/>
  <c r="AU177" i="37" s="1"/>
  <c r="BU196" i="37"/>
  <c r="BU133" i="36"/>
  <c r="L133" i="36"/>
  <c r="N133" i="36" s="1"/>
  <c r="AM139" i="36"/>
  <c r="BP139" i="36" s="1"/>
  <c r="J139" i="36"/>
  <c r="L139" i="36" s="1"/>
  <c r="N139" i="36" s="1"/>
  <c r="X139" i="36"/>
  <c r="BA139" i="36" s="1"/>
  <c r="AK139" i="36"/>
  <c r="BN139" i="36" s="1"/>
  <c r="AD139" i="36"/>
  <c r="BG139" i="36" s="1"/>
  <c r="AI187" i="36"/>
  <c r="BL187" i="36" s="1"/>
  <c r="J187" i="36"/>
  <c r="L187" i="36" s="1"/>
  <c r="N187" i="36" s="1"/>
  <c r="AD187" i="36"/>
  <c r="BG187" i="36" s="1"/>
  <c r="T107" i="33"/>
  <c r="AW107" i="33" s="1"/>
  <c r="J107" i="33"/>
  <c r="L107" i="33" s="1"/>
  <c r="AL107" i="33"/>
  <c r="BO107" i="33" s="1"/>
  <c r="AI107" i="33"/>
  <c r="BL107" i="33" s="1"/>
  <c r="AK109" i="32"/>
  <c r="BN109" i="32" s="1"/>
  <c r="J109" i="32"/>
  <c r="L109" i="32" s="1"/>
  <c r="N109" i="32" s="1"/>
  <c r="L187" i="30"/>
  <c r="N187" i="30" s="1"/>
  <c r="L149" i="40"/>
  <c r="N149" i="40" s="1"/>
  <c r="BU160" i="40"/>
  <c r="BU171" i="40"/>
  <c r="L171" i="40"/>
  <c r="N171" i="40" s="1"/>
  <c r="Y137" i="39"/>
  <c r="BB137" i="39" s="1"/>
  <c r="J137" i="39"/>
  <c r="L137" i="39" s="1"/>
  <c r="N137" i="39" s="1"/>
  <c r="AH137" i="39"/>
  <c r="BK137" i="39" s="1"/>
  <c r="AA137" i="39"/>
  <c r="BD137" i="39" s="1"/>
  <c r="W137" i="39"/>
  <c r="AZ137" i="39" s="1"/>
  <c r="P137" i="39"/>
  <c r="AD146" i="39"/>
  <c r="BG146" i="39" s="1"/>
  <c r="J146" i="39"/>
  <c r="L146" i="39" s="1"/>
  <c r="N146" i="39" s="1"/>
  <c r="AI123" i="38"/>
  <c r="BL123" i="38" s="1"/>
  <c r="J123" i="38"/>
  <c r="L123" i="38" s="1"/>
  <c r="N123" i="38" s="1"/>
  <c r="P123" i="38"/>
  <c r="AI162" i="36"/>
  <c r="BL162" i="36" s="1"/>
  <c r="J162" i="36"/>
  <c r="L162" i="36" s="1"/>
  <c r="N162" i="36" s="1"/>
  <c r="J168" i="36"/>
  <c r="L168" i="36" s="1"/>
  <c r="N168" i="36" s="1"/>
  <c r="P168" i="36"/>
  <c r="AL168" i="36"/>
  <c r="BO168" i="36" s="1"/>
  <c r="AK168" i="36"/>
  <c r="BN168" i="36" s="1"/>
  <c r="AD168" i="36"/>
  <c r="BG168" i="36" s="1"/>
  <c r="X168" i="36"/>
  <c r="BA168" i="36" s="1"/>
  <c r="AJ168" i="36"/>
  <c r="BM168" i="36" s="1"/>
  <c r="T168" i="36"/>
  <c r="AW168" i="36" s="1"/>
  <c r="S168" i="36"/>
  <c r="AV168" i="36" s="1"/>
  <c r="J110" i="34"/>
  <c r="L110" i="34" s="1"/>
  <c r="N110" i="34" s="1"/>
  <c r="J168" i="30"/>
  <c r="L168" i="30" s="1"/>
  <c r="N168" i="30" s="1"/>
  <c r="AM168" i="30"/>
  <c r="BP168" i="30" s="1"/>
  <c r="AK168" i="30"/>
  <c r="BN168" i="30" s="1"/>
  <c r="AM123" i="40"/>
  <c r="BP123" i="40" s="1"/>
  <c r="J123" i="40"/>
  <c r="L123" i="40" s="1"/>
  <c r="N123" i="40" s="1"/>
  <c r="AB123" i="40"/>
  <c r="BE123" i="40" s="1"/>
  <c r="AI123" i="40"/>
  <c r="BL123" i="40" s="1"/>
  <c r="AC123" i="40"/>
  <c r="BF123" i="40" s="1"/>
  <c r="Q123" i="40"/>
  <c r="AT123" i="40" s="1"/>
  <c r="BU123" i="38"/>
  <c r="AA163" i="38"/>
  <c r="BD163" i="38" s="1"/>
  <c r="J163" i="38"/>
  <c r="L163" i="38" s="1"/>
  <c r="N163" i="38" s="1"/>
  <c r="AD163" i="38"/>
  <c r="BG163" i="38" s="1"/>
  <c r="AY122" i="30"/>
  <c r="AV164" i="40"/>
  <c r="Q18" i="30"/>
  <c r="Q48" i="30"/>
  <c r="BU108" i="30"/>
  <c r="X112" i="30"/>
  <c r="BA112" i="30" s="1"/>
  <c r="AH115" i="30"/>
  <c r="BK115" i="30" s="1"/>
  <c r="J115" i="30"/>
  <c r="L115" i="30" s="1"/>
  <c r="N115" i="30" s="1"/>
  <c r="AD118" i="30"/>
  <c r="BG118" i="30" s="1"/>
  <c r="AP123" i="30"/>
  <c r="BS123" i="30" s="1"/>
  <c r="J123" i="30"/>
  <c r="L123" i="30" s="1"/>
  <c r="N123" i="30" s="1"/>
  <c r="AP124" i="30"/>
  <c r="BS124" i="30" s="1"/>
  <c r="J124" i="30"/>
  <c r="L124" i="30" s="1"/>
  <c r="N124" i="30" s="1"/>
  <c r="L125" i="30"/>
  <c r="N125" i="30" s="1"/>
  <c r="Z140" i="30"/>
  <c r="BC140" i="30" s="1"/>
  <c r="J140" i="30"/>
  <c r="L140" i="30" s="1"/>
  <c r="N140" i="30" s="1"/>
  <c r="AH140" i="30"/>
  <c r="BK140" i="30" s="1"/>
  <c r="Y140" i="30"/>
  <c r="BB140" i="30" s="1"/>
  <c r="AK143" i="30"/>
  <c r="BN143" i="30" s="1"/>
  <c r="BL146" i="30"/>
  <c r="AA172" i="30"/>
  <c r="BD172" i="30" s="1"/>
  <c r="J185" i="30"/>
  <c r="L185" i="30" s="1"/>
  <c r="N185" i="30" s="1"/>
  <c r="BU192" i="30"/>
  <c r="BU195" i="30"/>
  <c r="J137" i="40"/>
  <c r="L137" i="40" s="1"/>
  <c r="N137" i="40" s="1"/>
  <c r="AN137" i="40"/>
  <c r="BQ137" i="40" s="1"/>
  <c r="AA137" i="40"/>
  <c r="BD137" i="40" s="1"/>
  <c r="X137" i="40"/>
  <c r="BA137" i="40" s="1"/>
  <c r="BU177" i="40"/>
  <c r="L177" i="40"/>
  <c r="N177" i="40" s="1"/>
  <c r="BU193" i="40"/>
  <c r="L193" i="40"/>
  <c r="N193" i="40" s="1"/>
  <c r="S200" i="40"/>
  <c r="AV200" i="40" s="1"/>
  <c r="J200" i="40"/>
  <c r="L200" i="40" s="1"/>
  <c r="N200" i="40" s="1"/>
  <c r="AL200" i="40"/>
  <c r="BO200" i="40" s="1"/>
  <c r="Y200" i="40"/>
  <c r="BB200" i="40" s="1"/>
  <c r="W200" i="40"/>
  <c r="AZ200" i="40" s="1"/>
  <c r="Q200" i="40"/>
  <c r="AT200" i="40" s="1"/>
  <c r="AN123" i="39"/>
  <c r="BQ123" i="39" s="1"/>
  <c r="J123" i="39"/>
  <c r="L123" i="39" s="1"/>
  <c r="N123" i="39" s="1"/>
  <c r="BU131" i="39"/>
  <c r="AM147" i="39"/>
  <c r="BP147" i="39" s="1"/>
  <c r="J147" i="39"/>
  <c r="L147" i="39" s="1"/>
  <c r="N147" i="39" s="1"/>
  <c r="AH147" i="39"/>
  <c r="BK147" i="39" s="1"/>
  <c r="Y147" i="39"/>
  <c r="BB147" i="39" s="1"/>
  <c r="W147" i="39"/>
  <c r="AZ147" i="39" s="1"/>
  <c r="T147" i="39"/>
  <c r="AW147" i="39" s="1"/>
  <c r="P147" i="39"/>
  <c r="AJ171" i="39"/>
  <c r="BM171" i="39" s="1"/>
  <c r="BU175" i="39"/>
  <c r="AL184" i="39"/>
  <c r="BO184" i="39" s="1"/>
  <c r="L192" i="39"/>
  <c r="N192" i="39" s="1"/>
  <c r="AG116" i="38"/>
  <c r="BJ116" i="38" s="1"/>
  <c r="J116" i="38"/>
  <c r="L116" i="38" s="1"/>
  <c r="N116" i="38" s="1"/>
  <c r="AI116" i="38"/>
  <c r="BL116" i="38" s="1"/>
  <c r="AC116" i="38"/>
  <c r="BF116" i="38" s="1"/>
  <c r="W116" i="38"/>
  <c r="AZ116" i="38" s="1"/>
  <c r="T116" i="38"/>
  <c r="AW116" i="38" s="1"/>
  <c r="R116" i="38"/>
  <c r="AU116" i="38" s="1"/>
  <c r="BU132" i="38"/>
  <c r="L132" i="38"/>
  <c r="N132" i="38" s="1"/>
  <c r="AH137" i="38"/>
  <c r="BK137" i="38" s="1"/>
  <c r="AG141" i="38"/>
  <c r="BJ141" i="38" s="1"/>
  <c r="AG195" i="38"/>
  <c r="BJ195" i="38" s="1"/>
  <c r="J195" i="38"/>
  <c r="L195" i="38" s="1"/>
  <c r="N195" i="38" s="1"/>
  <c r="U195" i="38"/>
  <c r="AX195" i="38" s="1"/>
  <c r="AB72" i="37"/>
  <c r="AM114" i="37"/>
  <c r="BP114" i="37" s="1"/>
  <c r="J121" i="37"/>
  <c r="L121" i="37" s="1"/>
  <c r="N121" i="37" s="1"/>
  <c r="AD121" i="37"/>
  <c r="BG121" i="37" s="1"/>
  <c r="V121" i="37"/>
  <c r="AY121" i="37" s="1"/>
  <c r="U121" i="37"/>
  <c r="AX121" i="37" s="1"/>
  <c r="S121" i="37"/>
  <c r="AV121" i="37" s="1"/>
  <c r="Q121" i="37"/>
  <c r="AT121" i="37" s="1"/>
  <c r="AO159" i="37"/>
  <c r="BR159" i="37" s="1"/>
  <c r="J159" i="37"/>
  <c r="L159" i="37" s="1"/>
  <c r="N159" i="37" s="1"/>
  <c r="BT164" i="37"/>
  <c r="J164" i="37"/>
  <c r="L164" i="37" s="1"/>
  <c r="N164" i="37" s="1"/>
  <c r="BU117" i="36"/>
  <c r="L117" i="36"/>
  <c r="N117" i="36" s="1"/>
  <c r="BU121" i="36"/>
  <c r="AN109" i="35"/>
  <c r="BQ109" i="35" s="1"/>
  <c r="J109" i="35"/>
  <c r="L109" i="35" s="1"/>
  <c r="N109" i="35" s="1"/>
  <c r="J123" i="35"/>
  <c r="L123" i="35" s="1"/>
  <c r="N123" i="35" s="1"/>
  <c r="R123" i="35"/>
  <c r="AU123" i="35" s="1"/>
  <c r="AK123" i="35"/>
  <c r="BN123" i="35" s="1"/>
  <c r="Z123" i="35"/>
  <c r="BC123" i="35" s="1"/>
  <c r="AM169" i="35"/>
  <c r="BP169" i="35" s="1"/>
  <c r="J169" i="35"/>
  <c r="L169" i="35" s="1"/>
  <c r="N169" i="35" s="1"/>
  <c r="Y169" i="35"/>
  <c r="BB169" i="35" s="1"/>
  <c r="W169" i="35"/>
  <c r="AZ169" i="35" s="1"/>
  <c r="AN169" i="35"/>
  <c r="BQ169" i="35" s="1"/>
  <c r="T169" i="35"/>
  <c r="AW169" i="35" s="1"/>
  <c r="AN170" i="34"/>
  <c r="BQ170" i="34" s="1"/>
  <c r="J170" i="34"/>
  <c r="L170" i="34" s="1"/>
  <c r="N170" i="34" s="1"/>
  <c r="U170" i="34"/>
  <c r="AX170" i="34" s="1"/>
  <c r="Q170" i="34"/>
  <c r="AT170" i="34" s="1"/>
  <c r="Y170" i="34"/>
  <c r="BB170" i="34" s="1"/>
  <c r="AP170" i="34"/>
  <c r="BS170" i="34" s="1"/>
  <c r="AM170" i="34"/>
  <c r="BP170" i="34" s="1"/>
  <c r="AE170" i="34"/>
  <c r="BH170" i="34" s="1"/>
  <c r="J182" i="33"/>
  <c r="L182" i="33" s="1"/>
  <c r="P182" i="33"/>
  <c r="J186" i="33"/>
  <c r="L186" i="33" s="1"/>
  <c r="N186" i="33" s="1"/>
  <c r="R186" i="33"/>
  <c r="AU186" i="33" s="1"/>
  <c r="BU185" i="40"/>
  <c r="L185" i="40"/>
  <c r="N185" i="40" s="1"/>
  <c r="BA159" i="39"/>
  <c r="L141" i="37"/>
  <c r="N141" i="37" s="1"/>
  <c r="BU141" i="37"/>
  <c r="AJ140" i="36"/>
  <c r="BM140" i="36" s="1"/>
  <c r="J140" i="36"/>
  <c r="L140" i="36" s="1"/>
  <c r="N140" i="36" s="1"/>
  <c r="P140" i="36"/>
  <c r="AP140" i="36"/>
  <c r="BS140" i="36" s="1"/>
  <c r="AI140" i="36"/>
  <c r="BL140" i="36" s="1"/>
  <c r="Z140" i="36"/>
  <c r="BC140" i="36" s="1"/>
  <c r="U140" i="36"/>
  <c r="AG140" i="36"/>
  <c r="BJ140" i="36" s="1"/>
  <c r="R140" i="36"/>
  <c r="AU140" i="36" s="1"/>
  <c r="Q140" i="36"/>
  <c r="AT140" i="36" s="1"/>
  <c r="AK134" i="33"/>
  <c r="BN134" i="33" s="1"/>
  <c r="J134" i="33"/>
  <c r="L134" i="33" s="1"/>
  <c r="N134" i="33" s="1"/>
  <c r="AK113" i="30"/>
  <c r="BN113" i="30" s="1"/>
  <c r="J113" i="30"/>
  <c r="L113" i="30" s="1"/>
  <c r="N113" i="30" s="1"/>
  <c r="AH161" i="30"/>
  <c r="BK161" i="30" s="1"/>
  <c r="J161" i="30"/>
  <c r="L161" i="30" s="1"/>
  <c r="N161" i="30" s="1"/>
  <c r="BU196" i="30"/>
  <c r="BU163" i="40"/>
  <c r="L163" i="40"/>
  <c r="N163" i="40" s="1"/>
  <c r="J110" i="30"/>
  <c r="L110" i="30" s="1"/>
  <c r="N110" i="30" s="1"/>
  <c r="Y112" i="30"/>
  <c r="BB112" i="30" s="1"/>
  <c r="AI122" i="30"/>
  <c r="BL122" i="30" s="1"/>
  <c r="J122" i="30"/>
  <c r="L122" i="30" s="1"/>
  <c r="N122" i="30" s="1"/>
  <c r="AN131" i="30"/>
  <c r="BQ131" i="30" s="1"/>
  <c r="J131" i="30"/>
  <c r="L131" i="30" s="1"/>
  <c r="AH131" i="30"/>
  <c r="BK131" i="30" s="1"/>
  <c r="V131" i="30"/>
  <c r="AY131" i="30" s="1"/>
  <c r="AA134" i="30"/>
  <c r="BD134" i="30" s="1"/>
  <c r="J134" i="30"/>
  <c r="L134" i="30" s="1"/>
  <c r="N134" i="30" s="1"/>
  <c r="AO134" i="30"/>
  <c r="BR134" i="30" s="1"/>
  <c r="AD134" i="30"/>
  <c r="BG134" i="30" s="1"/>
  <c r="Y134" i="30"/>
  <c r="BB134" i="30" s="1"/>
  <c r="S169" i="30"/>
  <c r="AV169" i="30" s="1"/>
  <c r="J169" i="30"/>
  <c r="L169" i="30" s="1"/>
  <c r="N169" i="30" s="1"/>
  <c r="AD172" i="30"/>
  <c r="BG172" i="30" s="1"/>
  <c r="J108" i="40"/>
  <c r="L108" i="40" s="1"/>
  <c r="N108" i="40" s="1"/>
  <c r="AB108" i="40"/>
  <c r="BE108" i="40" s="1"/>
  <c r="AP114" i="40"/>
  <c r="BS114" i="40" s="1"/>
  <c r="AB114" i="40"/>
  <c r="BE114" i="40" s="1"/>
  <c r="J114" i="40"/>
  <c r="L114" i="40" s="1"/>
  <c r="N114" i="40" s="1"/>
  <c r="BP121" i="40"/>
  <c r="W124" i="40"/>
  <c r="AZ124" i="40" s="1"/>
  <c r="J124" i="40"/>
  <c r="L124" i="40" s="1"/>
  <c r="N124" i="40" s="1"/>
  <c r="AB124" i="40"/>
  <c r="BE124" i="40" s="1"/>
  <c r="BG131" i="40"/>
  <c r="BU140" i="40"/>
  <c r="L140" i="40"/>
  <c r="N140" i="40" s="1"/>
  <c r="U146" i="40"/>
  <c r="AX146" i="40" s="1"/>
  <c r="J146" i="40"/>
  <c r="L146" i="40" s="1"/>
  <c r="N146" i="40" s="1"/>
  <c r="AO146" i="40"/>
  <c r="BR146" i="40" s="1"/>
  <c r="AG146" i="40"/>
  <c r="BJ146" i="40" s="1"/>
  <c r="AJ173" i="40"/>
  <c r="BM173" i="40" s="1"/>
  <c r="J173" i="40"/>
  <c r="L173" i="40" s="1"/>
  <c r="N173" i="40" s="1"/>
  <c r="U173" i="40"/>
  <c r="AX173" i="40" s="1"/>
  <c r="AJ183" i="40"/>
  <c r="BM183" i="40" s="1"/>
  <c r="Y183" i="40"/>
  <c r="BB183" i="40" s="1"/>
  <c r="Q183" i="40"/>
  <c r="AT183" i="40" s="1"/>
  <c r="J183" i="40"/>
  <c r="L183" i="40" s="1"/>
  <c r="N183" i="40" s="1"/>
  <c r="P183" i="40"/>
  <c r="AK192" i="40"/>
  <c r="BN192" i="40" s="1"/>
  <c r="J192" i="40"/>
  <c r="L192" i="40" s="1"/>
  <c r="N192" i="40" s="1"/>
  <c r="S192" i="40"/>
  <c r="AV192" i="40" s="1"/>
  <c r="W196" i="40"/>
  <c r="AZ196" i="40" s="1"/>
  <c r="J196" i="40"/>
  <c r="L196" i="40" s="1"/>
  <c r="N196" i="40" s="1"/>
  <c r="Y196" i="40"/>
  <c r="BB196" i="40" s="1"/>
  <c r="S196" i="40"/>
  <c r="AV196" i="40" s="1"/>
  <c r="Q196" i="40"/>
  <c r="AT196" i="40" s="1"/>
  <c r="BU200" i="40"/>
  <c r="BT116" i="39"/>
  <c r="J116" i="39"/>
  <c r="L116" i="39" s="1"/>
  <c r="N116" i="39" s="1"/>
  <c r="AP116" i="39"/>
  <c r="BS116" i="39" s="1"/>
  <c r="X116" i="39"/>
  <c r="BA116" i="39" s="1"/>
  <c r="L138" i="39"/>
  <c r="N138" i="39" s="1"/>
  <c r="AI143" i="39"/>
  <c r="BL143" i="39" s="1"/>
  <c r="J143" i="39"/>
  <c r="L143" i="39" s="1"/>
  <c r="N143" i="39" s="1"/>
  <c r="BU147" i="39"/>
  <c r="AF162" i="39"/>
  <c r="BI162" i="39" s="1"/>
  <c r="J162" i="39"/>
  <c r="L162" i="39" s="1"/>
  <c r="N162" i="39" s="1"/>
  <c r="AL162" i="39"/>
  <c r="BO162" i="39" s="1"/>
  <c r="AJ162" i="39"/>
  <c r="BM162" i="39" s="1"/>
  <c r="AD162" i="39"/>
  <c r="BG162" i="39" s="1"/>
  <c r="AK171" i="39"/>
  <c r="BN171" i="39" s="1"/>
  <c r="AM184" i="39"/>
  <c r="BP184" i="39" s="1"/>
  <c r="AJ137" i="38"/>
  <c r="BM137" i="38" s="1"/>
  <c r="AM141" i="38"/>
  <c r="BP141" i="38" s="1"/>
  <c r="BU158" i="38"/>
  <c r="AA164" i="38"/>
  <c r="BD164" i="38" s="1"/>
  <c r="J164" i="38"/>
  <c r="L164" i="38" s="1"/>
  <c r="N164" i="38" s="1"/>
  <c r="AG164" i="38"/>
  <c r="BJ164" i="38" s="1"/>
  <c r="J171" i="38"/>
  <c r="L171" i="38" s="1"/>
  <c r="N171" i="38" s="1"/>
  <c r="X171" i="38"/>
  <c r="BA171" i="38" s="1"/>
  <c r="U171" i="38"/>
  <c r="AX171" i="38" s="1"/>
  <c r="S171" i="38"/>
  <c r="AV171" i="38" s="1"/>
  <c r="AN188" i="38"/>
  <c r="BQ188" i="38" s="1"/>
  <c r="J188" i="38"/>
  <c r="L188" i="38" s="1"/>
  <c r="N188" i="38" s="1"/>
  <c r="T188" i="38"/>
  <c r="AW188" i="38" s="1"/>
  <c r="AP188" i="38"/>
  <c r="BS188" i="38" s="1"/>
  <c r="S188" i="38"/>
  <c r="AV188" i="38" s="1"/>
  <c r="AO188" i="38"/>
  <c r="BR188" i="38" s="1"/>
  <c r="Q188" i="38"/>
  <c r="AT188" i="38" s="1"/>
  <c r="AM188" i="38"/>
  <c r="BP188" i="38" s="1"/>
  <c r="AH188" i="38"/>
  <c r="BK188" i="38" s="1"/>
  <c r="J189" i="38"/>
  <c r="L189" i="38" s="1"/>
  <c r="N189" i="38" s="1"/>
  <c r="AF189" i="38"/>
  <c r="BI189" i="38" s="1"/>
  <c r="AN192" i="38"/>
  <c r="BQ192" i="38" s="1"/>
  <c r="J192" i="38"/>
  <c r="L192" i="38" s="1"/>
  <c r="N192" i="38" s="1"/>
  <c r="AC192" i="38"/>
  <c r="BF192" i="38" s="1"/>
  <c r="T192" i="38"/>
  <c r="AW192" i="38" s="1"/>
  <c r="Q46" i="37"/>
  <c r="BU121" i="37"/>
  <c r="BU159" i="37"/>
  <c r="AJ161" i="37"/>
  <c r="BM161" i="37" s="1"/>
  <c r="BU164" i="37"/>
  <c r="J172" i="37"/>
  <c r="L172" i="37" s="1"/>
  <c r="N172" i="37" s="1"/>
  <c r="BH173" i="37"/>
  <c r="AF176" i="37"/>
  <c r="BI176" i="37" s="1"/>
  <c r="J176" i="37"/>
  <c r="L176" i="37" s="1"/>
  <c r="N176" i="37" s="1"/>
  <c r="AP187" i="37"/>
  <c r="BS187" i="37" s="1"/>
  <c r="J187" i="37"/>
  <c r="L187" i="37" s="1"/>
  <c r="N187" i="37" s="1"/>
  <c r="AI187" i="37"/>
  <c r="BL187" i="37" s="1"/>
  <c r="R187" i="37"/>
  <c r="AU187" i="37" s="1"/>
  <c r="AJ191" i="37"/>
  <c r="BM191" i="37" s="1"/>
  <c r="J191" i="37"/>
  <c r="L191" i="37" s="1"/>
  <c r="N191" i="37" s="1"/>
  <c r="Q191" i="37"/>
  <c r="AT191" i="37" s="1"/>
  <c r="AO191" i="37"/>
  <c r="BR191" i="37" s="1"/>
  <c r="AM191" i="37"/>
  <c r="BP191" i="37" s="1"/>
  <c r="Y191" i="37"/>
  <c r="BB191" i="37" s="1"/>
  <c r="AG191" i="37"/>
  <c r="BJ191" i="37" s="1"/>
  <c r="AC191" i="37"/>
  <c r="BF191" i="37" s="1"/>
  <c r="U191" i="37"/>
  <c r="AX191" i="37" s="1"/>
  <c r="T191" i="37"/>
  <c r="AW191" i="37" s="1"/>
  <c r="AK132" i="36"/>
  <c r="BN132" i="36" s="1"/>
  <c r="J132" i="36"/>
  <c r="L132" i="36" s="1"/>
  <c r="N132" i="36" s="1"/>
  <c r="AD132" i="36"/>
  <c r="BG132" i="36" s="1"/>
  <c r="AC132" i="36"/>
  <c r="BF132" i="36" s="1"/>
  <c r="T132" i="36"/>
  <c r="AW132" i="36" s="1"/>
  <c r="Q132" i="36"/>
  <c r="AT132" i="36" s="1"/>
  <c r="S132" i="36"/>
  <c r="AV132" i="36" s="1"/>
  <c r="BU150" i="36"/>
  <c r="J160" i="36"/>
  <c r="L160" i="36" s="1"/>
  <c r="N160" i="36" s="1"/>
  <c r="Y160" i="36"/>
  <c r="BB160" i="36" s="1"/>
  <c r="U160" i="36"/>
  <c r="AX160" i="36" s="1"/>
  <c r="R160" i="36"/>
  <c r="AU160" i="36" s="1"/>
  <c r="AP160" i="36"/>
  <c r="BS160" i="36" s="1"/>
  <c r="AM160" i="36"/>
  <c r="BP160" i="36" s="1"/>
  <c r="P160" i="36"/>
  <c r="AL116" i="35"/>
  <c r="BO116" i="35" s="1"/>
  <c r="J116" i="35"/>
  <c r="L116" i="35" s="1"/>
  <c r="N116" i="35" s="1"/>
  <c r="AP116" i="35"/>
  <c r="BS116" i="35" s="1"/>
  <c r="J174" i="33"/>
  <c r="L174" i="33" s="1"/>
  <c r="N174" i="33" s="1"/>
  <c r="AC174" i="33"/>
  <c r="BF174" i="33" s="1"/>
  <c r="AH124" i="32"/>
  <c r="BK124" i="32" s="1"/>
  <c r="J124" i="32"/>
  <c r="L124" i="32" s="1"/>
  <c r="N124" i="32" s="1"/>
  <c r="AH188" i="40"/>
  <c r="BK188" i="40" s="1"/>
  <c r="J188" i="40"/>
  <c r="L188" i="40" s="1"/>
  <c r="N188" i="40" s="1"/>
  <c r="AE188" i="40"/>
  <c r="BH188" i="40" s="1"/>
  <c r="U188" i="40"/>
  <c r="AX188" i="40" s="1"/>
  <c r="S188" i="40"/>
  <c r="AV188" i="40" s="1"/>
  <c r="AJ158" i="39"/>
  <c r="BM158" i="39" s="1"/>
  <c r="J158" i="39"/>
  <c r="L158" i="39" s="1"/>
  <c r="N158" i="39" s="1"/>
  <c r="L164" i="39"/>
  <c r="N164" i="39" s="1"/>
  <c r="J126" i="38"/>
  <c r="L126" i="38" s="1"/>
  <c r="N126" i="38" s="1"/>
  <c r="AG126" i="38"/>
  <c r="BJ126" i="38" s="1"/>
  <c r="X126" i="38"/>
  <c r="BA126" i="38" s="1"/>
  <c r="L139" i="38"/>
  <c r="N139" i="38" s="1"/>
  <c r="Q54" i="37"/>
  <c r="Q15" i="37"/>
  <c r="BU142" i="33"/>
  <c r="L142" i="33"/>
  <c r="N142" i="33" s="1"/>
  <c r="BR114" i="30"/>
  <c r="AZ183" i="30"/>
  <c r="BN198" i="30"/>
  <c r="Y170" i="40"/>
  <c r="BB170" i="40" s="1"/>
  <c r="J170" i="40"/>
  <c r="L170" i="40" s="1"/>
  <c r="N170" i="40" s="1"/>
  <c r="AN170" i="40"/>
  <c r="BQ170" i="40" s="1"/>
  <c r="AB67" i="30"/>
  <c r="AK114" i="30"/>
  <c r="BN114" i="30" s="1"/>
  <c r="J114" i="30"/>
  <c r="L114" i="30" s="1"/>
  <c r="N114" i="30" s="1"/>
  <c r="AK117" i="30"/>
  <c r="BN117" i="30" s="1"/>
  <c r="J117" i="30"/>
  <c r="L117" i="30" s="1"/>
  <c r="N117" i="30" s="1"/>
  <c r="AK121" i="30"/>
  <c r="BN121" i="30" s="1"/>
  <c r="J121" i="30"/>
  <c r="L121" i="30" s="1"/>
  <c r="N121" i="30" s="1"/>
  <c r="L135" i="30"/>
  <c r="N135" i="30" s="1"/>
  <c r="J138" i="30"/>
  <c r="L138" i="30" s="1"/>
  <c r="N138" i="30" s="1"/>
  <c r="U138" i="30"/>
  <c r="AX138" i="30" s="1"/>
  <c r="AK142" i="30"/>
  <c r="BN142" i="30" s="1"/>
  <c r="J142" i="30"/>
  <c r="L142" i="30" s="1"/>
  <c r="N142" i="30" s="1"/>
  <c r="AL142" i="30"/>
  <c r="BO142" i="30" s="1"/>
  <c r="AC142" i="30"/>
  <c r="BF142" i="30" s="1"/>
  <c r="V142" i="30"/>
  <c r="AY142" i="30" s="1"/>
  <c r="J184" i="30"/>
  <c r="L184" i="30" s="1"/>
  <c r="N184" i="30" s="1"/>
  <c r="AO184" i="30"/>
  <c r="BR184" i="30" s="1"/>
  <c r="AC184" i="30"/>
  <c r="BF184" i="30" s="1"/>
  <c r="AD191" i="30"/>
  <c r="BG191" i="30" s="1"/>
  <c r="J191" i="30"/>
  <c r="L191" i="30" s="1"/>
  <c r="N191" i="30" s="1"/>
  <c r="AN191" i="30"/>
  <c r="BQ191" i="30" s="1"/>
  <c r="Z194" i="30"/>
  <c r="BC194" i="30" s="1"/>
  <c r="J194" i="30"/>
  <c r="L194" i="30" s="1"/>
  <c r="N194" i="30" s="1"/>
  <c r="BT194" i="30"/>
  <c r="AH194" i="30"/>
  <c r="BK194" i="30" s="1"/>
  <c r="P194" i="30"/>
  <c r="Q54" i="40"/>
  <c r="Q71" i="40"/>
  <c r="BU114" i="40"/>
  <c r="J118" i="40"/>
  <c r="L118" i="40" s="1"/>
  <c r="N118" i="40" s="1"/>
  <c r="AB118" i="40"/>
  <c r="BE118" i="40" s="1"/>
  <c r="AL118" i="40"/>
  <c r="BO118" i="40" s="1"/>
  <c r="Y118" i="40"/>
  <c r="BB118" i="40" s="1"/>
  <c r="J139" i="40"/>
  <c r="L139" i="40" s="1"/>
  <c r="N139" i="40" s="1"/>
  <c r="AP139" i="40"/>
  <c r="BS139" i="40" s="1"/>
  <c r="BU146" i="40"/>
  <c r="AN160" i="40"/>
  <c r="BQ160" i="40" s="1"/>
  <c r="J160" i="40"/>
  <c r="L160" i="40" s="1"/>
  <c r="N160" i="40" s="1"/>
  <c r="AP160" i="40"/>
  <c r="BS160" i="40" s="1"/>
  <c r="AD160" i="40"/>
  <c r="BG160" i="40" s="1"/>
  <c r="W160" i="40"/>
  <c r="AZ160" i="40" s="1"/>
  <c r="V160" i="40"/>
  <c r="AY160" i="40" s="1"/>
  <c r="Q160" i="40"/>
  <c r="AT160" i="40" s="1"/>
  <c r="AN107" i="39"/>
  <c r="BQ107" i="39" s="1"/>
  <c r="J107" i="39"/>
  <c r="L107" i="39" s="1"/>
  <c r="N107" i="39" s="1"/>
  <c r="T107" i="39"/>
  <c r="AW107" i="39" s="1"/>
  <c r="BU143" i="39"/>
  <c r="AL150" i="39"/>
  <c r="BO150" i="39" s="1"/>
  <c r="J150" i="39"/>
  <c r="L150" i="39" s="1"/>
  <c r="N150" i="39" s="1"/>
  <c r="V150" i="39"/>
  <c r="AY150" i="39" s="1"/>
  <c r="U150" i="39"/>
  <c r="AX150" i="39" s="1"/>
  <c r="R150" i="39"/>
  <c r="AU150" i="39" s="1"/>
  <c r="AP150" i="39"/>
  <c r="BS150" i="39" s="1"/>
  <c r="AN150" i="39"/>
  <c r="BQ150" i="39" s="1"/>
  <c r="AO197" i="39"/>
  <c r="BR197" i="39" s="1"/>
  <c r="J197" i="39"/>
  <c r="L197" i="39" s="1"/>
  <c r="N197" i="39" s="1"/>
  <c r="AA197" i="39"/>
  <c r="BD197" i="39" s="1"/>
  <c r="L111" i="38"/>
  <c r="N111" i="38" s="1"/>
  <c r="AL131" i="38"/>
  <c r="BO131" i="38" s="1"/>
  <c r="J131" i="38"/>
  <c r="L131" i="38" s="1"/>
  <c r="AM137" i="38"/>
  <c r="BP137" i="38" s="1"/>
  <c r="AO141" i="38"/>
  <c r="BR141" i="38" s="1"/>
  <c r="J160" i="38"/>
  <c r="L160" i="38" s="1"/>
  <c r="N160" i="38" s="1"/>
  <c r="AG160" i="38"/>
  <c r="BJ160" i="38" s="1"/>
  <c r="AE160" i="38"/>
  <c r="BH160" i="38" s="1"/>
  <c r="J168" i="38"/>
  <c r="L168" i="38" s="1"/>
  <c r="N168" i="38" s="1"/>
  <c r="V168" i="38"/>
  <c r="AY168" i="38" s="1"/>
  <c r="Q64" i="37"/>
  <c r="T132" i="37"/>
  <c r="AW132" i="37" s="1"/>
  <c r="J132" i="37"/>
  <c r="L132" i="37" s="1"/>
  <c r="N132" i="37" s="1"/>
  <c r="BU143" i="37"/>
  <c r="L143" i="37"/>
  <c r="N143" i="37" s="1"/>
  <c r="AP161" i="37"/>
  <c r="BS161" i="37" s="1"/>
  <c r="BU172" i="37"/>
  <c r="U107" i="36"/>
  <c r="AX107" i="36" s="1"/>
  <c r="J107" i="36"/>
  <c r="L107" i="36" s="1"/>
  <c r="AD107" i="36"/>
  <c r="BG107" i="36" s="1"/>
  <c r="BU112" i="36"/>
  <c r="L112" i="36"/>
  <c r="N112" i="36" s="1"/>
  <c r="J197" i="36"/>
  <c r="L197" i="36" s="1"/>
  <c r="N197" i="36" s="1"/>
  <c r="AK197" i="36"/>
  <c r="BN197" i="36" s="1"/>
  <c r="Q19" i="35"/>
  <c r="Q58" i="35"/>
  <c r="AB67" i="35"/>
  <c r="Q99" i="35"/>
  <c r="AF162" i="35"/>
  <c r="BI162" i="35" s="1"/>
  <c r="J162" i="35"/>
  <c r="L162" i="35" s="1"/>
  <c r="N162" i="35" s="1"/>
  <c r="R162" i="35"/>
  <c r="AL162" i="35"/>
  <c r="BO162" i="35" s="1"/>
  <c r="BU108" i="34"/>
  <c r="L108" i="34"/>
  <c r="N108" i="34" s="1"/>
  <c r="BU123" i="34"/>
  <c r="AJ162" i="34"/>
  <c r="BM162" i="34" s="1"/>
  <c r="J162" i="34"/>
  <c r="L162" i="34" s="1"/>
  <c r="N162" i="34" s="1"/>
  <c r="P162" i="34"/>
  <c r="AL162" i="34"/>
  <c r="BO162" i="34" s="1"/>
  <c r="Y162" i="34"/>
  <c r="BB162" i="34" s="1"/>
  <c r="J165" i="33"/>
  <c r="L165" i="33" s="1"/>
  <c r="N165" i="33" s="1"/>
  <c r="AP165" i="33"/>
  <c r="BS165" i="33" s="1"/>
  <c r="AK137" i="30"/>
  <c r="BN137" i="30" s="1"/>
  <c r="J137" i="30"/>
  <c r="L137" i="30" s="1"/>
  <c r="N137" i="30" s="1"/>
  <c r="BU138" i="30"/>
  <c r="AM148" i="30"/>
  <c r="BP148" i="30" s="1"/>
  <c r="J148" i="30"/>
  <c r="L148" i="30" s="1"/>
  <c r="N148" i="30" s="1"/>
  <c r="AN150" i="30"/>
  <c r="BQ150" i="30" s="1"/>
  <c r="J150" i="30"/>
  <c r="L150" i="30" s="1"/>
  <c r="N150" i="30" s="1"/>
  <c r="L159" i="30"/>
  <c r="N159" i="30" s="1"/>
  <c r="AK162" i="30"/>
  <c r="BN162" i="30" s="1"/>
  <c r="J162" i="30"/>
  <c r="L162" i="30" s="1"/>
  <c r="N162" i="30" s="1"/>
  <c r="AO166" i="30"/>
  <c r="BR166" i="30" s="1"/>
  <c r="J166" i="30"/>
  <c r="L166" i="30" s="1"/>
  <c r="N166" i="30" s="1"/>
  <c r="BU172" i="30"/>
  <c r="X176" i="30"/>
  <c r="BA176" i="30" s="1"/>
  <c r="T190" i="30"/>
  <c r="AW190" i="30" s="1"/>
  <c r="J190" i="30"/>
  <c r="L190" i="30" s="1"/>
  <c r="N190" i="30" s="1"/>
  <c r="AN199" i="30"/>
  <c r="BQ199" i="30" s="1"/>
  <c r="J199" i="30"/>
  <c r="L199" i="30" s="1"/>
  <c r="N199" i="30" s="1"/>
  <c r="S25" i="40"/>
  <c r="AK113" i="40"/>
  <c r="BN113" i="40" s="1"/>
  <c r="AB113" i="40"/>
  <c r="BE113" i="40" s="1"/>
  <c r="J113" i="40"/>
  <c r="L113" i="40" s="1"/>
  <c r="N113" i="40" s="1"/>
  <c r="Y121" i="40"/>
  <c r="BB121" i="40" s="1"/>
  <c r="X125" i="40"/>
  <c r="BA125" i="40" s="1"/>
  <c r="AJ135" i="40"/>
  <c r="BM135" i="40" s="1"/>
  <c r="J135" i="40"/>
  <c r="L135" i="40" s="1"/>
  <c r="N135" i="40" s="1"/>
  <c r="AA143" i="40"/>
  <c r="BD143" i="40" s="1"/>
  <c r="S144" i="40"/>
  <c r="AV144" i="40" s="1"/>
  <c r="J144" i="40"/>
  <c r="L144" i="40" s="1"/>
  <c r="N144" i="40" s="1"/>
  <c r="AK145" i="40"/>
  <c r="BN145" i="40" s="1"/>
  <c r="J145" i="40"/>
  <c r="L145" i="40" s="1"/>
  <c r="N145" i="40" s="1"/>
  <c r="AH145" i="40"/>
  <c r="BK145" i="40" s="1"/>
  <c r="Q147" i="40"/>
  <c r="AT147" i="40" s="1"/>
  <c r="BU161" i="40"/>
  <c r="AD163" i="40"/>
  <c r="BG163" i="40" s="1"/>
  <c r="AH164" i="40"/>
  <c r="BK164" i="40" s="1"/>
  <c r="Q165" i="40"/>
  <c r="AT165" i="40" s="1"/>
  <c r="AM175" i="40"/>
  <c r="BP175" i="40" s="1"/>
  <c r="J175" i="40"/>
  <c r="L175" i="40" s="1"/>
  <c r="N175" i="40" s="1"/>
  <c r="AC175" i="40"/>
  <c r="BF175" i="40" s="1"/>
  <c r="BU183" i="40"/>
  <c r="BI184" i="40"/>
  <c r="BQ189" i="40"/>
  <c r="AF190" i="40"/>
  <c r="BI190" i="40" s="1"/>
  <c r="AH194" i="40"/>
  <c r="BK194" i="40" s="1"/>
  <c r="U195" i="40"/>
  <c r="AX195" i="40" s="1"/>
  <c r="BU196" i="40"/>
  <c r="BU198" i="40"/>
  <c r="T11" i="39"/>
  <c r="BU182" i="39"/>
  <c r="W108" i="39"/>
  <c r="AZ108" i="39" s="1"/>
  <c r="L111" i="39"/>
  <c r="N111" i="39" s="1"/>
  <c r="W112" i="39"/>
  <c r="AZ112" i="39" s="1"/>
  <c r="AN115" i="39"/>
  <c r="BQ115" i="39" s="1"/>
  <c r="J115" i="39"/>
  <c r="L115" i="39" s="1"/>
  <c r="N115" i="39" s="1"/>
  <c r="AN119" i="39"/>
  <c r="BQ119" i="39" s="1"/>
  <c r="J119" i="39"/>
  <c r="L119" i="39" s="1"/>
  <c r="N119" i="39" s="1"/>
  <c r="AO126" i="39"/>
  <c r="BR126" i="39" s="1"/>
  <c r="J126" i="39"/>
  <c r="L126" i="39" s="1"/>
  <c r="N126" i="39" s="1"/>
  <c r="AL134" i="39"/>
  <c r="BO134" i="39" s="1"/>
  <c r="J134" i="39"/>
  <c r="L134" i="39" s="1"/>
  <c r="N134" i="39" s="1"/>
  <c r="X135" i="39"/>
  <c r="BA135" i="39" s="1"/>
  <c r="J135" i="39"/>
  <c r="L135" i="39" s="1"/>
  <c r="N135" i="39" s="1"/>
  <c r="AP136" i="39"/>
  <c r="BS136" i="39" s="1"/>
  <c r="J136" i="39"/>
  <c r="L136" i="39" s="1"/>
  <c r="N136" i="39" s="1"/>
  <c r="U142" i="39"/>
  <c r="AX142" i="39" s="1"/>
  <c r="AK149" i="39"/>
  <c r="BN149" i="39" s="1"/>
  <c r="J149" i="39"/>
  <c r="L149" i="39" s="1"/>
  <c r="N149" i="39" s="1"/>
  <c r="AC149" i="39"/>
  <c r="BF149" i="39" s="1"/>
  <c r="AJ164" i="39"/>
  <c r="BM164" i="39" s="1"/>
  <c r="AL169" i="39"/>
  <c r="BO169" i="39" s="1"/>
  <c r="J169" i="39"/>
  <c r="L169" i="39" s="1"/>
  <c r="N169" i="39" s="1"/>
  <c r="AE170" i="39"/>
  <c r="BH170" i="39" s="1"/>
  <c r="J170" i="39"/>
  <c r="L170" i="39" s="1"/>
  <c r="N170" i="39" s="1"/>
  <c r="AN174" i="39"/>
  <c r="BQ174" i="39" s="1"/>
  <c r="J174" i="39"/>
  <c r="L174" i="39" s="1"/>
  <c r="N174" i="39" s="1"/>
  <c r="AL177" i="39"/>
  <c r="BO177" i="39" s="1"/>
  <c r="BF195" i="39"/>
  <c r="L200" i="39"/>
  <c r="N200" i="39" s="1"/>
  <c r="AG110" i="38"/>
  <c r="BJ110" i="38" s="1"/>
  <c r="J110" i="38"/>
  <c r="L110" i="38" s="1"/>
  <c r="N110" i="38" s="1"/>
  <c r="AG114" i="38"/>
  <c r="BJ114" i="38" s="1"/>
  <c r="J114" i="38"/>
  <c r="L114" i="38" s="1"/>
  <c r="N114" i="38" s="1"/>
  <c r="L119" i="38"/>
  <c r="N119" i="38" s="1"/>
  <c r="AI122" i="38"/>
  <c r="BL122" i="38" s="1"/>
  <c r="J122" i="38"/>
  <c r="L122" i="38" s="1"/>
  <c r="N122" i="38" s="1"/>
  <c r="Y138" i="38"/>
  <c r="BB138" i="38" s="1"/>
  <c r="BJ142" i="38"/>
  <c r="L149" i="38"/>
  <c r="N149" i="38" s="1"/>
  <c r="T150" i="38"/>
  <c r="AW150" i="38" s="1"/>
  <c r="BU163" i="38"/>
  <c r="J167" i="38"/>
  <c r="L167" i="38" s="1"/>
  <c r="N167" i="38" s="1"/>
  <c r="BU171" i="38"/>
  <c r="AL177" i="38"/>
  <c r="BO177" i="38" s="1"/>
  <c r="J177" i="38"/>
  <c r="L177" i="38" s="1"/>
  <c r="N177" i="38" s="1"/>
  <c r="AH185" i="38"/>
  <c r="BK185" i="38" s="1"/>
  <c r="L198" i="38"/>
  <c r="N198" i="38" s="1"/>
  <c r="BU201" i="38"/>
  <c r="S25" i="37"/>
  <c r="AK116" i="37"/>
  <c r="BN116" i="37" s="1"/>
  <c r="J116" i="37"/>
  <c r="L116" i="37" s="1"/>
  <c r="N116" i="37" s="1"/>
  <c r="AJ116" i="37"/>
  <c r="BM116" i="37" s="1"/>
  <c r="AK120" i="37"/>
  <c r="BN120" i="37" s="1"/>
  <c r="J120" i="37"/>
  <c r="L120" i="37" s="1"/>
  <c r="N120" i="37" s="1"/>
  <c r="AH120" i="37"/>
  <c r="BK120" i="37" s="1"/>
  <c r="BT123" i="37"/>
  <c r="J123" i="37"/>
  <c r="L123" i="37" s="1"/>
  <c r="N123" i="37" s="1"/>
  <c r="AK136" i="37"/>
  <c r="BN136" i="37" s="1"/>
  <c r="J136" i="37"/>
  <c r="L136" i="37" s="1"/>
  <c r="N136" i="37" s="1"/>
  <c r="AA140" i="37"/>
  <c r="BD140" i="37" s="1"/>
  <c r="X142" i="37"/>
  <c r="BA142" i="37" s="1"/>
  <c r="AM148" i="37"/>
  <c r="BP148" i="37" s="1"/>
  <c r="X150" i="37"/>
  <c r="BA150" i="37" s="1"/>
  <c r="BU158" i="37"/>
  <c r="AG160" i="37"/>
  <c r="BJ160" i="37" s="1"/>
  <c r="BU168" i="37"/>
  <c r="L168" i="37"/>
  <c r="N168" i="37" s="1"/>
  <c r="AP175" i="37"/>
  <c r="BS175" i="37" s="1"/>
  <c r="J175" i="37"/>
  <c r="L175" i="37" s="1"/>
  <c r="N175" i="37" s="1"/>
  <c r="AL185" i="37"/>
  <c r="BO185" i="37" s="1"/>
  <c r="J185" i="37"/>
  <c r="L185" i="37" s="1"/>
  <c r="N185" i="37" s="1"/>
  <c r="BT194" i="37"/>
  <c r="J194" i="37"/>
  <c r="L194" i="37" s="1"/>
  <c r="N194" i="37" s="1"/>
  <c r="AF194" i="37"/>
  <c r="BI194" i="37" s="1"/>
  <c r="AE194" i="37"/>
  <c r="BH194" i="37" s="1"/>
  <c r="BU111" i="36"/>
  <c r="S116" i="36"/>
  <c r="AV116" i="36" s="1"/>
  <c r="AN186" i="36"/>
  <c r="BQ186" i="36" s="1"/>
  <c r="J186" i="36"/>
  <c r="L186" i="36" s="1"/>
  <c r="N186" i="36" s="1"/>
  <c r="Z186" i="36"/>
  <c r="BC186" i="36" s="1"/>
  <c r="BU126" i="35"/>
  <c r="AJ136" i="35"/>
  <c r="BM136" i="35" s="1"/>
  <c r="J136" i="35"/>
  <c r="L136" i="35" s="1"/>
  <c r="N136" i="35" s="1"/>
  <c r="Q136" i="35"/>
  <c r="AT136" i="35" s="1"/>
  <c r="AN140" i="35"/>
  <c r="BQ140" i="35" s="1"/>
  <c r="J140" i="35"/>
  <c r="L140" i="35" s="1"/>
  <c r="N140" i="35" s="1"/>
  <c r="AK147" i="35"/>
  <c r="BN147" i="35" s="1"/>
  <c r="AH147" i="35"/>
  <c r="BK147" i="35" s="1"/>
  <c r="AD147" i="35"/>
  <c r="BG147" i="35" s="1"/>
  <c r="J147" i="35"/>
  <c r="L147" i="35" s="1"/>
  <c r="N147" i="35" s="1"/>
  <c r="X147" i="35"/>
  <c r="BA147" i="35" s="1"/>
  <c r="AG150" i="35"/>
  <c r="BJ150" i="35" s="1"/>
  <c r="J150" i="35"/>
  <c r="L150" i="35" s="1"/>
  <c r="N150" i="35" s="1"/>
  <c r="AJ150" i="35"/>
  <c r="BM150" i="35" s="1"/>
  <c r="R150" i="35"/>
  <c r="AU150" i="35" s="1"/>
  <c r="L158" i="35"/>
  <c r="AL185" i="35"/>
  <c r="BO185" i="35" s="1"/>
  <c r="J185" i="35"/>
  <c r="L185" i="35" s="1"/>
  <c r="N185" i="35" s="1"/>
  <c r="BU187" i="35"/>
  <c r="L187" i="35"/>
  <c r="N187" i="35" s="1"/>
  <c r="AM189" i="34"/>
  <c r="BP189" i="34" s="1"/>
  <c r="J189" i="34"/>
  <c r="L189" i="34" s="1"/>
  <c r="N189" i="34" s="1"/>
  <c r="AL137" i="33"/>
  <c r="BO137" i="33" s="1"/>
  <c r="J137" i="33"/>
  <c r="L137" i="33" s="1"/>
  <c r="N137" i="33" s="1"/>
  <c r="U137" i="33"/>
  <c r="AX137" i="33" s="1"/>
  <c r="W137" i="33"/>
  <c r="AZ137" i="33" s="1"/>
  <c r="AJ169" i="33"/>
  <c r="BM169" i="33" s="1"/>
  <c r="J169" i="33"/>
  <c r="L169" i="33" s="1"/>
  <c r="N169" i="33" s="1"/>
  <c r="Y169" i="33"/>
  <c r="BB169" i="33" s="1"/>
  <c r="U169" i="33"/>
  <c r="AX169" i="33" s="1"/>
  <c r="P169" i="33"/>
  <c r="AP169" i="33"/>
  <c r="BS169" i="33" s="1"/>
  <c r="AD169" i="33"/>
  <c r="BG169" i="33" s="1"/>
  <c r="AL194" i="33"/>
  <c r="BO194" i="33" s="1"/>
  <c r="AO194" i="33"/>
  <c r="BR194" i="33" s="1"/>
  <c r="Q194" i="33"/>
  <c r="AT194" i="33" s="1"/>
  <c r="AN194" i="33"/>
  <c r="BQ194" i="33" s="1"/>
  <c r="AH194" i="33"/>
  <c r="BK194" i="33" s="1"/>
  <c r="AF194" i="33"/>
  <c r="BI194" i="33" s="1"/>
  <c r="J194" i="33"/>
  <c r="L194" i="33" s="1"/>
  <c r="N194" i="33" s="1"/>
  <c r="AG194" i="33"/>
  <c r="BJ194" i="33" s="1"/>
  <c r="Y194" i="33"/>
  <c r="BB194" i="33" s="1"/>
  <c r="V194" i="33"/>
  <c r="AY194" i="33" s="1"/>
  <c r="BU200" i="33"/>
  <c r="AI108" i="32"/>
  <c r="BL108" i="32" s="1"/>
  <c r="V108" i="32"/>
  <c r="AY108" i="32" s="1"/>
  <c r="AI139" i="30"/>
  <c r="BL139" i="30" s="1"/>
  <c r="J139" i="30"/>
  <c r="L139" i="30" s="1"/>
  <c r="N139" i="30" s="1"/>
  <c r="BU144" i="30"/>
  <c r="L144" i="30"/>
  <c r="N144" i="30" s="1"/>
  <c r="AO147" i="30"/>
  <c r="BR147" i="30" s="1"/>
  <c r="J147" i="30"/>
  <c r="L147" i="30" s="1"/>
  <c r="N147" i="30" s="1"/>
  <c r="AJ149" i="30"/>
  <c r="BM149" i="30" s="1"/>
  <c r="J149" i="30"/>
  <c r="L149" i="30" s="1"/>
  <c r="N149" i="30" s="1"/>
  <c r="BQ158" i="30"/>
  <c r="BU167" i="30"/>
  <c r="L167" i="30"/>
  <c r="N167" i="30" s="1"/>
  <c r="AA176" i="30"/>
  <c r="BD176" i="30" s="1"/>
  <c r="BU199" i="30"/>
  <c r="S26" i="40"/>
  <c r="S110" i="40"/>
  <c r="AV110" i="40" s="1"/>
  <c r="J110" i="40"/>
  <c r="L110" i="40" s="1"/>
  <c r="N110" i="40" s="1"/>
  <c r="BU113" i="40"/>
  <c r="J117" i="40"/>
  <c r="L117" i="40" s="1"/>
  <c r="N117" i="40" s="1"/>
  <c r="AB117" i="40"/>
  <c r="BE117" i="40" s="1"/>
  <c r="AA121" i="40"/>
  <c r="BD121" i="40" s="1"/>
  <c r="AC125" i="40"/>
  <c r="BF125" i="40" s="1"/>
  <c r="AJ142" i="40"/>
  <c r="BM142" i="40" s="1"/>
  <c r="J142" i="40"/>
  <c r="L142" i="40" s="1"/>
  <c r="N142" i="40" s="1"/>
  <c r="BU144" i="40"/>
  <c r="AL145" i="40"/>
  <c r="BO145" i="40" s="1"/>
  <c r="U147" i="40"/>
  <c r="AX147" i="40" s="1"/>
  <c r="BU148" i="40"/>
  <c r="L148" i="40"/>
  <c r="N148" i="40" s="1"/>
  <c r="AN163" i="40"/>
  <c r="BQ163" i="40" s="1"/>
  <c r="T165" i="40"/>
  <c r="AW165" i="40" s="1"/>
  <c r="AK172" i="40"/>
  <c r="BN172" i="40" s="1"/>
  <c r="J172" i="40"/>
  <c r="L172" i="40" s="1"/>
  <c r="N172" i="40" s="1"/>
  <c r="AH172" i="40"/>
  <c r="BK172" i="40" s="1"/>
  <c r="BU175" i="40"/>
  <c r="AH175" i="40"/>
  <c r="BK175" i="40" s="1"/>
  <c r="AL184" i="40"/>
  <c r="BO184" i="40" s="1"/>
  <c r="J184" i="40"/>
  <c r="L184" i="40" s="1"/>
  <c r="N184" i="40" s="1"/>
  <c r="AH184" i="40"/>
  <c r="BK184" i="40" s="1"/>
  <c r="AJ190" i="40"/>
  <c r="BM190" i="40" s="1"/>
  <c r="AN194" i="40"/>
  <c r="BQ194" i="40" s="1"/>
  <c r="AA195" i="40"/>
  <c r="BD195" i="40" s="1"/>
  <c r="L197" i="40"/>
  <c r="N197" i="40" s="1"/>
  <c r="BU201" i="40"/>
  <c r="L201" i="40"/>
  <c r="N201" i="40" s="1"/>
  <c r="AI108" i="39"/>
  <c r="BL108" i="39" s="1"/>
  <c r="AG112" i="39"/>
  <c r="BJ112" i="39" s="1"/>
  <c r="AJ125" i="39"/>
  <c r="BM125" i="39" s="1"/>
  <c r="J125" i="39"/>
  <c r="L125" i="39" s="1"/>
  <c r="N125" i="39" s="1"/>
  <c r="BU136" i="39"/>
  <c r="AN141" i="39"/>
  <c r="BQ141" i="39" s="1"/>
  <c r="J141" i="39"/>
  <c r="L141" i="39" s="1"/>
  <c r="N141" i="39" s="1"/>
  <c r="AM141" i="39"/>
  <c r="BP141" i="39" s="1"/>
  <c r="W142" i="39"/>
  <c r="AZ142" i="39" s="1"/>
  <c r="AJ149" i="39"/>
  <c r="BM149" i="39" s="1"/>
  <c r="L166" i="39"/>
  <c r="N166" i="39" s="1"/>
  <c r="BU169" i="39"/>
  <c r="L177" i="39"/>
  <c r="N177" i="39" s="1"/>
  <c r="AO177" i="39"/>
  <c r="BR177" i="39" s="1"/>
  <c r="BT185" i="39"/>
  <c r="J185" i="39"/>
  <c r="L185" i="39" s="1"/>
  <c r="N185" i="39" s="1"/>
  <c r="AL185" i="39"/>
  <c r="BO185" i="39" s="1"/>
  <c r="AP199" i="39"/>
  <c r="BS199" i="39" s="1"/>
  <c r="J199" i="39"/>
  <c r="L199" i="39" s="1"/>
  <c r="N199" i="39" s="1"/>
  <c r="L107" i="38"/>
  <c r="BU115" i="38"/>
  <c r="L115" i="38"/>
  <c r="N115" i="38" s="1"/>
  <c r="AC118" i="38"/>
  <c r="BF118" i="38" s="1"/>
  <c r="J118" i="38"/>
  <c r="L118" i="38" s="1"/>
  <c r="N118" i="38" s="1"/>
  <c r="AN121" i="38"/>
  <c r="BQ121" i="38" s="1"/>
  <c r="J121" i="38"/>
  <c r="L121" i="38" s="1"/>
  <c r="N121" i="38" s="1"/>
  <c r="BU126" i="38"/>
  <c r="AN133" i="38"/>
  <c r="BQ133" i="38" s="1"/>
  <c r="J133" i="38"/>
  <c r="L133" i="38" s="1"/>
  <c r="N133" i="38" s="1"/>
  <c r="AM133" i="38"/>
  <c r="BP133" i="38" s="1"/>
  <c r="AL138" i="38"/>
  <c r="BO138" i="38" s="1"/>
  <c r="AN145" i="38"/>
  <c r="BQ145" i="38" s="1"/>
  <c r="J145" i="38"/>
  <c r="L145" i="38" s="1"/>
  <c r="N145" i="38" s="1"/>
  <c r="L146" i="38"/>
  <c r="N146" i="38" s="1"/>
  <c r="X150" i="38"/>
  <c r="BA150" i="38" s="1"/>
  <c r="BU167" i="38"/>
  <c r="J182" i="38"/>
  <c r="L182" i="38" s="1"/>
  <c r="N182" i="38" s="1"/>
  <c r="P182" i="38"/>
  <c r="Q67" i="37"/>
  <c r="AO110" i="37"/>
  <c r="BR110" i="37" s="1"/>
  <c r="J110" i="37"/>
  <c r="L110" i="37" s="1"/>
  <c r="N110" i="37" s="1"/>
  <c r="L113" i="37"/>
  <c r="N113" i="37" s="1"/>
  <c r="BU116" i="37"/>
  <c r="BS116" i="37"/>
  <c r="BU120" i="37"/>
  <c r="BP120" i="37"/>
  <c r="BU124" i="37"/>
  <c r="L124" i="37"/>
  <c r="N124" i="37" s="1"/>
  <c r="AD126" i="37"/>
  <c r="BG126" i="37" s="1"/>
  <c r="J126" i="37"/>
  <c r="L126" i="37" s="1"/>
  <c r="N126" i="37" s="1"/>
  <c r="BR133" i="37"/>
  <c r="AD135" i="37"/>
  <c r="BG135" i="37" s="1"/>
  <c r="J135" i="37"/>
  <c r="L135" i="37" s="1"/>
  <c r="N135" i="37" s="1"/>
  <c r="AM137" i="37"/>
  <c r="BP137" i="37" s="1"/>
  <c r="J137" i="37"/>
  <c r="L137" i="37" s="1"/>
  <c r="N137" i="37" s="1"/>
  <c r="AL150" i="37"/>
  <c r="BO150" i="37" s="1"/>
  <c r="AH160" i="37"/>
  <c r="BK160" i="37" s="1"/>
  <c r="AO162" i="37"/>
  <c r="BR162" i="37" s="1"/>
  <c r="J162" i="37"/>
  <c r="L162" i="37" s="1"/>
  <c r="N162" i="37" s="1"/>
  <c r="AO166" i="37"/>
  <c r="BR166" i="37" s="1"/>
  <c r="J166" i="37"/>
  <c r="L166" i="37" s="1"/>
  <c r="N166" i="37" s="1"/>
  <c r="AP167" i="37"/>
  <c r="BS167" i="37" s="1"/>
  <c r="J167" i="37"/>
  <c r="L167" i="37" s="1"/>
  <c r="N167" i="37" s="1"/>
  <c r="AO174" i="37"/>
  <c r="BR174" i="37" s="1"/>
  <c r="J174" i="37"/>
  <c r="L174" i="37" s="1"/>
  <c r="N174" i="37" s="1"/>
  <c r="Z182" i="37"/>
  <c r="BC182" i="37" s="1"/>
  <c r="J182" i="37"/>
  <c r="L182" i="37" s="1"/>
  <c r="P182" i="37"/>
  <c r="BU194" i="37"/>
  <c r="AD116" i="36"/>
  <c r="BG116" i="36" s="1"/>
  <c r="BU171" i="36"/>
  <c r="BU118" i="35"/>
  <c r="L118" i="35"/>
  <c r="N118" i="35" s="1"/>
  <c r="AA146" i="35"/>
  <c r="BD146" i="35" s="1"/>
  <c r="AG146" i="35"/>
  <c r="BJ146" i="35" s="1"/>
  <c r="J146" i="35"/>
  <c r="L146" i="35" s="1"/>
  <c r="N146" i="35" s="1"/>
  <c r="R146" i="35"/>
  <c r="AU146" i="35" s="1"/>
  <c r="Z168" i="35"/>
  <c r="BC168" i="35" s="1"/>
  <c r="J168" i="35"/>
  <c r="L168" i="35" s="1"/>
  <c r="N168" i="35" s="1"/>
  <c r="AP168" i="35"/>
  <c r="BS168" i="35" s="1"/>
  <c r="AH168" i="35"/>
  <c r="BK168" i="35" s="1"/>
  <c r="J196" i="35"/>
  <c r="L196" i="35" s="1"/>
  <c r="N196" i="35" s="1"/>
  <c r="AJ196" i="35"/>
  <c r="BM196" i="35" s="1"/>
  <c r="X196" i="35"/>
  <c r="BA196" i="35" s="1"/>
  <c r="BF200" i="35"/>
  <c r="AO109" i="34"/>
  <c r="BR109" i="34" s="1"/>
  <c r="J109" i="34"/>
  <c r="L109" i="34" s="1"/>
  <c r="N109" i="34" s="1"/>
  <c r="AN112" i="34"/>
  <c r="BQ112" i="34" s="1"/>
  <c r="J112" i="34"/>
  <c r="L112" i="34" s="1"/>
  <c r="N112" i="34" s="1"/>
  <c r="Q112" i="34"/>
  <c r="AT112" i="34" s="1"/>
  <c r="BT160" i="34"/>
  <c r="J160" i="34"/>
  <c r="L160" i="34" s="1"/>
  <c r="N160" i="34" s="1"/>
  <c r="T160" i="34"/>
  <c r="AW160" i="34" s="1"/>
  <c r="S160" i="34"/>
  <c r="AV160" i="34" s="1"/>
  <c r="AK160" i="34"/>
  <c r="BN160" i="34" s="1"/>
  <c r="AG160" i="34"/>
  <c r="BJ160" i="34" s="1"/>
  <c r="AC160" i="34"/>
  <c r="BF160" i="34" s="1"/>
  <c r="AN117" i="33"/>
  <c r="BQ117" i="33" s="1"/>
  <c r="J117" i="33"/>
  <c r="L117" i="33" s="1"/>
  <c r="N117" i="33" s="1"/>
  <c r="AN121" i="33"/>
  <c r="BQ121" i="33" s="1"/>
  <c r="J121" i="33"/>
  <c r="L121" i="33" s="1"/>
  <c r="N121" i="33" s="1"/>
  <c r="AM121" i="33"/>
  <c r="BP121" i="33" s="1"/>
  <c r="AI121" i="33"/>
  <c r="BL121" i="33" s="1"/>
  <c r="AC121" i="33"/>
  <c r="BF121" i="33" s="1"/>
  <c r="T121" i="33"/>
  <c r="AW121" i="33" s="1"/>
  <c r="L144" i="33"/>
  <c r="N144" i="33" s="1"/>
  <c r="Y145" i="31"/>
  <c r="BB145" i="31" s="1"/>
  <c r="P145" i="31"/>
  <c r="J145" i="31"/>
  <c r="L145" i="31" s="1"/>
  <c r="N145" i="31" s="1"/>
  <c r="AM145" i="31"/>
  <c r="BP145" i="31" s="1"/>
  <c r="J108" i="32"/>
  <c r="L108" i="32" s="1"/>
  <c r="N108" i="32" s="1"/>
  <c r="J158" i="38"/>
  <c r="L158" i="38" s="1"/>
  <c r="AG158" i="30"/>
  <c r="BJ158" i="30" s="1"/>
  <c r="J158" i="30"/>
  <c r="L158" i="30" s="1"/>
  <c r="AG183" i="30"/>
  <c r="BJ183" i="30" s="1"/>
  <c r="J183" i="30"/>
  <c r="L183" i="30" s="1"/>
  <c r="N183" i="30" s="1"/>
  <c r="L186" i="30"/>
  <c r="N186" i="30" s="1"/>
  <c r="AI189" i="30"/>
  <c r="BL189" i="30" s="1"/>
  <c r="J189" i="30"/>
  <c r="L189" i="30" s="1"/>
  <c r="N189" i="30" s="1"/>
  <c r="AH198" i="30"/>
  <c r="BK198" i="30" s="1"/>
  <c r="J198" i="30"/>
  <c r="L198" i="30" s="1"/>
  <c r="N198" i="30" s="1"/>
  <c r="Q27" i="40"/>
  <c r="AB97" i="40"/>
  <c r="AK109" i="40"/>
  <c r="BN109" i="40" s="1"/>
  <c r="J109" i="40"/>
  <c r="L109" i="40" s="1"/>
  <c r="N109" i="40" s="1"/>
  <c r="AB109" i="40"/>
  <c r="BE109" i="40" s="1"/>
  <c r="AO115" i="40"/>
  <c r="BR115" i="40" s="1"/>
  <c r="J115" i="40"/>
  <c r="L115" i="40" s="1"/>
  <c r="N115" i="40" s="1"/>
  <c r="AB115" i="40"/>
  <c r="BE115" i="40" s="1"/>
  <c r="AH125" i="40"/>
  <c r="BK125" i="40" s="1"/>
  <c r="L134" i="40"/>
  <c r="N134" i="40" s="1"/>
  <c r="BU136" i="40"/>
  <c r="L136" i="40"/>
  <c r="N136" i="40" s="1"/>
  <c r="BU142" i="40"/>
  <c r="AO143" i="40"/>
  <c r="BR143" i="40" s="1"/>
  <c r="J143" i="40"/>
  <c r="L143" i="40" s="1"/>
  <c r="N143" i="40" s="1"/>
  <c r="AD143" i="40"/>
  <c r="BG143" i="40" s="1"/>
  <c r="AC147" i="40"/>
  <c r="BF147" i="40" s="1"/>
  <c r="AL150" i="40"/>
  <c r="BO150" i="40" s="1"/>
  <c r="J150" i="40"/>
  <c r="L150" i="40" s="1"/>
  <c r="N150" i="40" s="1"/>
  <c r="AJ158" i="40"/>
  <c r="BM158" i="40" s="1"/>
  <c r="J158" i="40"/>
  <c r="L158" i="40" s="1"/>
  <c r="X165" i="40"/>
  <c r="BA165" i="40" s="1"/>
  <c r="L167" i="40"/>
  <c r="N167" i="40" s="1"/>
  <c r="BU168" i="40"/>
  <c r="L168" i="40"/>
  <c r="N168" i="40" s="1"/>
  <c r="L169" i="40"/>
  <c r="N169" i="40" s="1"/>
  <c r="BU172" i="40"/>
  <c r="AN172" i="40"/>
  <c r="BQ172" i="40" s="1"/>
  <c r="AJ175" i="40"/>
  <c r="BM175" i="40" s="1"/>
  <c r="J182" i="40"/>
  <c r="L182" i="40" s="1"/>
  <c r="P182" i="40"/>
  <c r="BU184" i="40"/>
  <c r="AJ184" i="40"/>
  <c r="BM184" i="40" s="1"/>
  <c r="AN187" i="40"/>
  <c r="BQ187" i="40" s="1"/>
  <c r="J187" i="40"/>
  <c r="L187" i="40" s="1"/>
  <c r="N187" i="40" s="1"/>
  <c r="AL195" i="40"/>
  <c r="BO195" i="40" s="1"/>
  <c r="AP199" i="40"/>
  <c r="BS199" i="40" s="1"/>
  <c r="J199" i="40"/>
  <c r="L199" i="40" s="1"/>
  <c r="N199" i="40" s="1"/>
  <c r="AL199" i="40"/>
  <c r="BO199" i="40" s="1"/>
  <c r="AM108" i="39"/>
  <c r="BP108" i="39" s="1"/>
  <c r="AL110" i="39"/>
  <c r="BO110" i="39" s="1"/>
  <c r="J110" i="39"/>
  <c r="L110" i="39" s="1"/>
  <c r="N110" i="39" s="1"/>
  <c r="AP112" i="39"/>
  <c r="BS112" i="39" s="1"/>
  <c r="BT121" i="39"/>
  <c r="J121" i="39"/>
  <c r="L121" i="39" s="1"/>
  <c r="N121" i="39" s="1"/>
  <c r="AL122" i="39"/>
  <c r="BO122" i="39" s="1"/>
  <c r="J122" i="39"/>
  <c r="L122" i="39" s="1"/>
  <c r="N122" i="39" s="1"/>
  <c r="AA144" i="39"/>
  <c r="BD144" i="39" s="1"/>
  <c r="J144" i="39"/>
  <c r="L144" i="39" s="1"/>
  <c r="N144" i="39" s="1"/>
  <c r="L145" i="39"/>
  <c r="N145" i="39" s="1"/>
  <c r="AP148" i="39"/>
  <c r="BS148" i="39" s="1"/>
  <c r="J148" i="39"/>
  <c r="L148" i="39" s="1"/>
  <c r="N148" i="39" s="1"/>
  <c r="AL149" i="39"/>
  <c r="BO149" i="39" s="1"/>
  <c r="BU160" i="39"/>
  <c r="L160" i="39"/>
  <c r="N160" i="39" s="1"/>
  <c r="AO185" i="39"/>
  <c r="BR185" i="39" s="1"/>
  <c r="Y187" i="39"/>
  <c r="BB187" i="39" s="1"/>
  <c r="J187" i="39"/>
  <c r="L187" i="39" s="1"/>
  <c r="N187" i="39" s="1"/>
  <c r="AK188" i="39"/>
  <c r="BN188" i="39" s="1"/>
  <c r="J188" i="39"/>
  <c r="L188" i="39" s="1"/>
  <c r="N188" i="39" s="1"/>
  <c r="BU190" i="39"/>
  <c r="L190" i="39"/>
  <c r="N190" i="39" s="1"/>
  <c r="AM195" i="39"/>
  <c r="BP195" i="39" s="1"/>
  <c r="J195" i="39"/>
  <c r="L195" i="39" s="1"/>
  <c r="N195" i="39" s="1"/>
  <c r="AL195" i="39"/>
  <c r="BO195" i="39" s="1"/>
  <c r="R28" i="38"/>
  <c r="AH113" i="38"/>
  <c r="BK113" i="38" s="1"/>
  <c r="J113" i="38"/>
  <c r="L113" i="38" s="1"/>
  <c r="N113" i="38" s="1"/>
  <c r="Z117" i="38"/>
  <c r="BC117" i="38" s="1"/>
  <c r="J117" i="38"/>
  <c r="L117" i="38" s="1"/>
  <c r="N117" i="38" s="1"/>
  <c r="BU121" i="38"/>
  <c r="BU133" i="38"/>
  <c r="BU136" i="38"/>
  <c r="L136" i="38"/>
  <c r="N136" i="38" s="1"/>
  <c r="AP142" i="38"/>
  <c r="BS142" i="38" s="1"/>
  <c r="J142" i="38"/>
  <c r="L142" i="38" s="1"/>
  <c r="N142" i="38" s="1"/>
  <c r="AK144" i="38"/>
  <c r="BN144" i="38" s="1"/>
  <c r="J144" i="38"/>
  <c r="L144" i="38" s="1"/>
  <c r="N144" i="38" s="1"/>
  <c r="AD148" i="38"/>
  <c r="BG148" i="38" s="1"/>
  <c r="J148" i="38"/>
  <c r="L148" i="38" s="1"/>
  <c r="N148" i="38" s="1"/>
  <c r="Y150" i="38"/>
  <c r="BB150" i="38" s="1"/>
  <c r="L159" i="38"/>
  <c r="N159" i="38" s="1"/>
  <c r="AK166" i="38"/>
  <c r="BN166" i="38" s="1"/>
  <c r="J166" i="38"/>
  <c r="L166" i="38" s="1"/>
  <c r="N166" i="38" s="1"/>
  <c r="AJ172" i="38"/>
  <c r="BM172" i="38" s="1"/>
  <c r="J172" i="38"/>
  <c r="L172" i="38" s="1"/>
  <c r="N172" i="38" s="1"/>
  <c r="L191" i="38"/>
  <c r="N191" i="38" s="1"/>
  <c r="AM197" i="38"/>
  <c r="BP197" i="38" s="1"/>
  <c r="J197" i="38"/>
  <c r="L197" i="38" s="1"/>
  <c r="N197" i="38" s="1"/>
  <c r="Q27" i="37"/>
  <c r="V59" i="37"/>
  <c r="AB67" i="37"/>
  <c r="Q75" i="37"/>
  <c r="BT116" i="37"/>
  <c r="BQ120" i="37"/>
  <c r="Y125" i="37"/>
  <c r="BB125" i="37" s="1"/>
  <c r="J125" i="37"/>
  <c r="L125" i="37" s="1"/>
  <c r="N125" i="37" s="1"/>
  <c r="BU131" i="37"/>
  <c r="L131" i="37"/>
  <c r="BU135" i="37"/>
  <c r="BU137" i="37"/>
  <c r="AD138" i="37"/>
  <c r="BG138" i="37" s="1"/>
  <c r="J138" i="37"/>
  <c r="L138" i="37" s="1"/>
  <c r="N138" i="37" s="1"/>
  <c r="AM140" i="37"/>
  <c r="BP140" i="37" s="1"/>
  <c r="J140" i="37"/>
  <c r="L140" i="37" s="1"/>
  <c r="N140" i="37" s="1"/>
  <c r="AL140" i="37"/>
  <c r="BO140" i="37" s="1"/>
  <c r="AJ145" i="37"/>
  <c r="BM145" i="37" s="1"/>
  <c r="J145" i="37"/>
  <c r="L145" i="37" s="1"/>
  <c r="N145" i="37" s="1"/>
  <c r="W147" i="37"/>
  <c r="AZ147" i="37" s="1"/>
  <c r="J147" i="37"/>
  <c r="L147" i="37" s="1"/>
  <c r="N147" i="37" s="1"/>
  <c r="AJ148" i="37"/>
  <c r="BM148" i="37" s="1"/>
  <c r="J148" i="37"/>
  <c r="L148" i="37" s="1"/>
  <c r="N148" i="37" s="1"/>
  <c r="AP148" i="37"/>
  <c r="BS148" i="37" s="1"/>
  <c r="BP160" i="37"/>
  <c r="AL160" i="37"/>
  <c r="BO160" i="37" s="1"/>
  <c r="BU162" i="37"/>
  <c r="AI165" i="37"/>
  <c r="BL165" i="37" s="1"/>
  <c r="J165" i="37"/>
  <c r="L165" i="37" s="1"/>
  <c r="N165" i="37" s="1"/>
  <c r="BU166" i="37"/>
  <c r="AO170" i="37"/>
  <c r="BR170" i="37" s="1"/>
  <c r="J170" i="37"/>
  <c r="L170" i="37" s="1"/>
  <c r="N170" i="37" s="1"/>
  <c r="L171" i="37"/>
  <c r="N171" i="37" s="1"/>
  <c r="AL118" i="36"/>
  <c r="BO118" i="36" s="1"/>
  <c r="J118" i="36"/>
  <c r="L118" i="36" s="1"/>
  <c r="N118" i="36" s="1"/>
  <c r="BS120" i="36"/>
  <c r="AE173" i="36"/>
  <c r="BH173" i="36" s="1"/>
  <c r="J173" i="36"/>
  <c r="L173" i="36" s="1"/>
  <c r="N173" i="36" s="1"/>
  <c r="AP173" i="36"/>
  <c r="BS173" i="36" s="1"/>
  <c r="AA173" i="36"/>
  <c r="BD173" i="36" s="1"/>
  <c r="V173" i="36"/>
  <c r="AY173" i="36" s="1"/>
  <c r="AM183" i="36"/>
  <c r="BP183" i="36" s="1"/>
  <c r="J183" i="36"/>
  <c r="L183" i="36" s="1"/>
  <c r="N183" i="36" s="1"/>
  <c r="U183" i="36"/>
  <c r="AX183" i="36" s="1"/>
  <c r="L195" i="36"/>
  <c r="N195" i="36" s="1"/>
  <c r="Q95" i="35"/>
  <c r="Q71" i="35"/>
  <c r="BU115" i="35"/>
  <c r="U120" i="35"/>
  <c r="AX120" i="35" s="1"/>
  <c r="J120" i="35"/>
  <c r="L120" i="35" s="1"/>
  <c r="N120" i="35" s="1"/>
  <c r="BU177" i="35"/>
  <c r="AM193" i="35"/>
  <c r="BP193" i="35" s="1"/>
  <c r="R193" i="35"/>
  <c r="AU193" i="35" s="1"/>
  <c r="J193" i="35"/>
  <c r="L193" i="35" s="1"/>
  <c r="N193" i="35" s="1"/>
  <c r="V193" i="35"/>
  <c r="AY193" i="35" s="1"/>
  <c r="BG200" i="35"/>
  <c r="AO121" i="34"/>
  <c r="BR121" i="34" s="1"/>
  <c r="AA121" i="34"/>
  <c r="BD121" i="34" s="1"/>
  <c r="S121" i="34"/>
  <c r="AV121" i="34" s="1"/>
  <c r="J121" i="34"/>
  <c r="L121" i="34" s="1"/>
  <c r="N121" i="34" s="1"/>
  <c r="AP121" i="34"/>
  <c r="BS121" i="34" s="1"/>
  <c r="X11" i="33"/>
  <c r="J187" i="33"/>
  <c r="L187" i="33" s="1"/>
  <c r="N187" i="33" s="1"/>
  <c r="AD187" i="33"/>
  <c r="BG187" i="33" s="1"/>
  <c r="J193" i="33"/>
  <c r="L193" i="33" s="1"/>
  <c r="N193" i="33" s="1"/>
  <c r="V193" i="33"/>
  <c r="AY193" i="33" s="1"/>
  <c r="AG193" i="33"/>
  <c r="BJ193" i="33" s="1"/>
  <c r="BU166" i="32"/>
  <c r="AA171" i="32"/>
  <c r="BD171" i="32" s="1"/>
  <c r="J171" i="32"/>
  <c r="L171" i="32" s="1"/>
  <c r="N171" i="32" s="1"/>
  <c r="AI174" i="32"/>
  <c r="BL174" i="32" s="1"/>
  <c r="U174" i="32"/>
  <c r="AX174" i="32" s="1"/>
  <c r="J174" i="32"/>
  <c r="L174" i="32" s="1"/>
  <c r="N174" i="32" s="1"/>
  <c r="AC174" i="32"/>
  <c r="BF174" i="32" s="1"/>
  <c r="AP174" i="32"/>
  <c r="BS174" i="32" s="1"/>
  <c r="AP199" i="32"/>
  <c r="BS199" i="32" s="1"/>
  <c r="J199" i="32"/>
  <c r="L199" i="32" s="1"/>
  <c r="N199" i="32" s="1"/>
  <c r="V199" i="32"/>
  <c r="AY199" i="32" s="1"/>
  <c r="P199" i="32"/>
  <c r="AM199" i="32"/>
  <c r="BP199" i="32" s="1"/>
  <c r="W199" i="32"/>
  <c r="AZ199" i="32" s="1"/>
  <c r="J194" i="31"/>
  <c r="L194" i="31" s="1"/>
  <c r="N194" i="31" s="1"/>
  <c r="Z194" i="31"/>
  <c r="BC194" i="31" s="1"/>
  <c r="AH170" i="30"/>
  <c r="BK170" i="30" s="1"/>
  <c r="J170" i="30"/>
  <c r="L170" i="30" s="1"/>
  <c r="N170" i="30" s="1"/>
  <c r="L171" i="30"/>
  <c r="N171" i="30" s="1"/>
  <c r="L175" i="30"/>
  <c r="N175" i="30" s="1"/>
  <c r="AG176" i="30"/>
  <c r="BJ176" i="30" s="1"/>
  <c r="J176" i="30"/>
  <c r="L176" i="30" s="1"/>
  <c r="N176" i="30" s="1"/>
  <c r="AA188" i="30"/>
  <c r="BD188" i="30" s="1"/>
  <c r="J188" i="30"/>
  <c r="L188" i="30" s="1"/>
  <c r="N188" i="30" s="1"/>
  <c r="V196" i="30"/>
  <c r="AY196" i="30" s="1"/>
  <c r="J196" i="30"/>
  <c r="L196" i="30" s="1"/>
  <c r="N196" i="30" s="1"/>
  <c r="S27" i="40"/>
  <c r="AN112" i="40"/>
  <c r="BQ112" i="40" s="1"/>
  <c r="AB112" i="40"/>
  <c r="BE112" i="40" s="1"/>
  <c r="J112" i="40"/>
  <c r="L112" i="40" s="1"/>
  <c r="N112" i="40" s="1"/>
  <c r="AO116" i="40"/>
  <c r="BR116" i="40" s="1"/>
  <c r="J116" i="40"/>
  <c r="L116" i="40" s="1"/>
  <c r="N116" i="40" s="1"/>
  <c r="AB116" i="40"/>
  <c r="BE116" i="40" s="1"/>
  <c r="AH132" i="40"/>
  <c r="BK132" i="40" s="1"/>
  <c r="J132" i="40"/>
  <c r="L132" i="40" s="1"/>
  <c r="N132" i="40" s="1"/>
  <c r="BT141" i="40"/>
  <c r="J141" i="40"/>
  <c r="L141" i="40" s="1"/>
  <c r="N141" i="40" s="1"/>
  <c r="BU166" i="40"/>
  <c r="L166" i="40"/>
  <c r="N166" i="40" s="1"/>
  <c r="BS184" i="40"/>
  <c r="BU187" i="40"/>
  <c r="BU189" i="40"/>
  <c r="L189" i="40"/>
  <c r="N189" i="40" s="1"/>
  <c r="BT190" i="40"/>
  <c r="J190" i="40"/>
  <c r="L190" i="40" s="1"/>
  <c r="N190" i="40" s="1"/>
  <c r="AP190" i="40"/>
  <c r="BS190" i="40" s="1"/>
  <c r="W11" i="39"/>
  <c r="AL114" i="39"/>
  <c r="BO114" i="39" s="1"/>
  <c r="J114" i="39"/>
  <c r="L114" i="39" s="1"/>
  <c r="N114" i="39" s="1"/>
  <c r="AL118" i="39"/>
  <c r="BO118" i="39" s="1"/>
  <c r="J118" i="39"/>
  <c r="L118" i="39" s="1"/>
  <c r="N118" i="39" s="1"/>
  <c r="BU121" i="39"/>
  <c r="AK133" i="39"/>
  <c r="BN133" i="39" s="1"/>
  <c r="J133" i="39"/>
  <c r="L133" i="39" s="1"/>
  <c r="N133" i="39" s="1"/>
  <c r="AL139" i="39"/>
  <c r="BO139" i="39" s="1"/>
  <c r="J139" i="39"/>
  <c r="L139" i="39" s="1"/>
  <c r="N139" i="39" s="1"/>
  <c r="BU148" i="39"/>
  <c r="AL159" i="39"/>
  <c r="BO159" i="39" s="1"/>
  <c r="J159" i="39"/>
  <c r="L159" i="39" s="1"/>
  <c r="N159" i="39" s="1"/>
  <c r="L172" i="39"/>
  <c r="N172" i="39" s="1"/>
  <c r="L183" i="39"/>
  <c r="N183" i="39" s="1"/>
  <c r="BU187" i="39"/>
  <c r="J193" i="39"/>
  <c r="L193" i="39" s="1"/>
  <c r="N193" i="39" s="1"/>
  <c r="BU195" i="39"/>
  <c r="BQ195" i="39"/>
  <c r="X11" i="38"/>
  <c r="BU112" i="38"/>
  <c r="L112" i="38"/>
  <c r="N112" i="38" s="1"/>
  <c r="Q114" i="38"/>
  <c r="AT114" i="38" s="1"/>
  <c r="AN124" i="38"/>
  <c r="BQ124" i="38" s="1"/>
  <c r="J124" i="38"/>
  <c r="L124" i="38" s="1"/>
  <c r="N124" i="38" s="1"/>
  <c r="L125" i="38"/>
  <c r="N125" i="38" s="1"/>
  <c r="L140" i="38"/>
  <c r="N140" i="38" s="1"/>
  <c r="BU142" i="38"/>
  <c r="BU148" i="38"/>
  <c r="L162" i="38"/>
  <c r="N162" i="38" s="1"/>
  <c r="AL165" i="38"/>
  <c r="BO165" i="38" s="1"/>
  <c r="J165" i="38"/>
  <c r="L165" i="38" s="1"/>
  <c r="N165" i="38" s="1"/>
  <c r="BU170" i="38"/>
  <c r="L170" i="38"/>
  <c r="N170" i="38" s="1"/>
  <c r="J175" i="38"/>
  <c r="L175" i="38" s="1"/>
  <c r="N175" i="38" s="1"/>
  <c r="AL185" i="38"/>
  <c r="BO185" i="38" s="1"/>
  <c r="J185" i="38"/>
  <c r="L185" i="38" s="1"/>
  <c r="N185" i="38" s="1"/>
  <c r="BU187" i="38"/>
  <c r="L187" i="38"/>
  <c r="N187" i="38" s="1"/>
  <c r="AK112" i="37"/>
  <c r="BN112" i="37" s="1"/>
  <c r="J112" i="37"/>
  <c r="L112" i="37" s="1"/>
  <c r="N112" i="37" s="1"/>
  <c r="AA113" i="37"/>
  <c r="BD113" i="37" s="1"/>
  <c r="Q116" i="37"/>
  <c r="AT116" i="37" s="1"/>
  <c r="AP118" i="37"/>
  <c r="BS118" i="37" s="1"/>
  <c r="J118" i="37"/>
  <c r="L118" i="37" s="1"/>
  <c r="N118" i="37" s="1"/>
  <c r="L119" i="37"/>
  <c r="N119" i="37" s="1"/>
  <c r="Q120" i="37"/>
  <c r="AT120" i="37" s="1"/>
  <c r="L122" i="37"/>
  <c r="N122" i="37" s="1"/>
  <c r="Q123" i="37"/>
  <c r="AT123" i="37" s="1"/>
  <c r="T124" i="37"/>
  <c r="AW124" i="37" s="1"/>
  <c r="BU125" i="37"/>
  <c r="V133" i="37"/>
  <c r="AY133" i="37" s="1"/>
  <c r="J133" i="37"/>
  <c r="L133" i="37" s="1"/>
  <c r="N133" i="37" s="1"/>
  <c r="Q136" i="37"/>
  <c r="AT136" i="37" s="1"/>
  <c r="AH139" i="37"/>
  <c r="BK139" i="37" s="1"/>
  <c r="J139" i="37"/>
  <c r="L139" i="37" s="1"/>
  <c r="N139" i="37" s="1"/>
  <c r="L144" i="37"/>
  <c r="N144" i="37" s="1"/>
  <c r="BU145" i="37"/>
  <c r="BU147" i="37"/>
  <c r="BU148" i="37"/>
  <c r="BU160" i="37"/>
  <c r="L160" i="37"/>
  <c r="N160" i="37" s="1"/>
  <c r="BU170" i="37"/>
  <c r="AK173" i="37"/>
  <c r="BN173" i="37" s="1"/>
  <c r="J173" i="37"/>
  <c r="L173" i="37" s="1"/>
  <c r="N173" i="37" s="1"/>
  <c r="X175" i="37"/>
  <c r="BA175" i="37" s="1"/>
  <c r="R185" i="37"/>
  <c r="AU185" i="37" s="1"/>
  <c r="L188" i="37"/>
  <c r="N188" i="37" s="1"/>
  <c r="AK134" i="36"/>
  <c r="BN134" i="36" s="1"/>
  <c r="AC134" i="36"/>
  <c r="BF134" i="36" s="1"/>
  <c r="AA134" i="36"/>
  <c r="BD134" i="36" s="1"/>
  <c r="X134" i="36"/>
  <c r="BA134" i="36" s="1"/>
  <c r="P134" i="36"/>
  <c r="AN134" i="36"/>
  <c r="BQ134" i="36" s="1"/>
  <c r="BU138" i="36"/>
  <c r="BU167" i="36"/>
  <c r="U186" i="36"/>
  <c r="AX186" i="36" s="1"/>
  <c r="BU191" i="36"/>
  <c r="AB64" i="35"/>
  <c r="AB72" i="35"/>
  <c r="U140" i="35"/>
  <c r="AX140" i="35" s="1"/>
  <c r="Y147" i="35"/>
  <c r="BB147" i="35" s="1"/>
  <c r="AP176" i="35"/>
  <c r="BS176" i="35" s="1"/>
  <c r="R176" i="35"/>
  <c r="AU176" i="35" s="1"/>
  <c r="J176" i="35"/>
  <c r="L176" i="35" s="1"/>
  <c r="N176" i="35" s="1"/>
  <c r="S176" i="35"/>
  <c r="AV176" i="35" s="1"/>
  <c r="X185" i="35"/>
  <c r="BA185" i="35" s="1"/>
  <c r="BU193" i="35"/>
  <c r="BT140" i="34"/>
  <c r="AH172" i="34"/>
  <c r="BK172" i="34" s="1"/>
  <c r="J172" i="34"/>
  <c r="L172" i="34" s="1"/>
  <c r="N172" i="34" s="1"/>
  <c r="P172" i="34"/>
  <c r="AJ137" i="33"/>
  <c r="BM137" i="33" s="1"/>
  <c r="AM139" i="33"/>
  <c r="BP139" i="33" s="1"/>
  <c r="T139" i="33"/>
  <c r="AW139" i="33" s="1"/>
  <c r="Q139" i="33"/>
  <c r="AT139" i="33" s="1"/>
  <c r="P139" i="33"/>
  <c r="J139" i="33"/>
  <c r="L139" i="33" s="1"/>
  <c r="N139" i="33" s="1"/>
  <c r="AJ139" i="33"/>
  <c r="BM139" i="33" s="1"/>
  <c r="AI139" i="33"/>
  <c r="BL139" i="33" s="1"/>
  <c r="AA139" i="33"/>
  <c r="BD139" i="33" s="1"/>
  <c r="J161" i="33"/>
  <c r="L161" i="33" s="1"/>
  <c r="N161" i="33" s="1"/>
  <c r="T161" i="33"/>
  <c r="AW161" i="33" s="1"/>
  <c r="P161" i="33"/>
  <c r="AO161" i="33"/>
  <c r="BR161" i="33" s="1"/>
  <c r="AH161" i="33"/>
  <c r="BK161" i="33" s="1"/>
  <c r="AG161" i="33"/>
  <c r="BJ161" i="33" s="1"/>
  <c r="Y161" i="33"/>
  <c r="BB161" i="33" s="1"/>
  <c r="AH169" i="33"/>
  <c r="BK169" i="33" s="1"/>
  <c r="BT172" i="33"/>
  <c r="J172" i="33"/>
  <c r="L172" i="33" s="1"/>
  <c r="N172" i="33" s="1"/>
  <c r="W194" i="33"/>
  <c r="AZ194" i="33" s="1"/>
  <c r="AN126" i="32"/>
  <c r="BQ126" i="32" s="1"/>
  <c r="J126" i="32"/>
  <c r="L126" i="32" s="1"/>
  <c r="N126" i="32" s="1"/>
  <c r="R126" i="32"/>
  <c r="AU126" i="32" s="1"/>
  <c r="AO126" i="32"/>
  <c r="BR126" i="32" s="1"/>
  <c r="AI133" i="32"/>
  <c r="BL133" i="32" s="1"/>
  <c r="J133" i="32"/>
  <c r="L133" i="32" s="1"/>
  <c r="N133" i="32" s="1"/>
  <c r="AM136" i="32"/>
  <c r="BP136" i="32" s="1"/>
  <c r="J136" i="32"/>
  <c r="L136" i="32" s="1"/>
  <c r="N136" i="32" s="1"/>
  <c r="X136" i="32"/>
  <c r="BA136" i="32" s="1"/>
  <c r="V136" i="32"/>
  <c r="AY136" i="32" s="1"/>
  <c r="AJ136" i="32"/>
  <c r="BM136" i="32" s="1"/>
  <c r="Q136" i="32"/>
  <c r="AT136" i="32" s="1"/>
  <c r="L158" i="32"/>
  <c r="N158" i="32" s="1"/>
  <c r="L162" i="32"/>
  <c r="N162" i="32" s="1"/>
  <c r="BU112" i="40"/>
  <c r="J121" i="40"/>
  <c r="L121" i="40" s="1"/>
  <c r="N121" i="40" s="1"/>
  <c r="AB121" i="40"/>
  <c r="BE121" i="40" s="1"/>
  <c r="AM125" i="40"/>
  <c r="BP125" i="40" s="1"/>
  <c r="J125" i="40"/>
  <c r="L125" i="40" s="1"/>
  <c r="N125" i="40" s="1"/>
  <c r="AB125" i="40"/>
  <c r="BE125" i="40" s="1"/>
  <c r="AL131" i="40"/>
  <c r="BO131" i="40" s="1"/>
  <c r="J131" i="40"/>
  <c r="L131" i="40" s="1"/>
  <c r="N131" i="40" s="1"/>
  <c r="AO147" i="40"/>
  <c r="BR147" i="40" s="1"/>
  <c r="J147" i="40"/>
  <c r="L147" i="40" s="1"/>
  <c r="N147" i="40" s="1"/>
  <c r="AI147" i="40"/>
  <c r="BL147" i="40" s="1"/>
  <c r="AK164" i="40"/>
  <c r="BN164" i="40" s="1"/>
  <c r="J164" i="40"/>
  <c r="L164" i="40" s="1"/>
  <c r="N164" i="40" s="1"/>
  <c r="J165" i="40"/>
  <c r="L165" i="40" s="1"/>
  <c r="N165" i="40" s="1"/>
  <c r="AF165" i="40"/>
  <c r="BI165" i="40" s="1"/>
  <c r="L174" i="40"/>
  <c r="N174" i="40" s="1"/>
  <c r="BU186" i="40"/>
  <c r="L186" i="40"/>
  <c r="N186" i="40" s="1"/>
  <c r="L194" i="40"/>
  <c r="N194" i="40" s="1"/>
  <c r="Q195" i="40"/>
  <c r="AT195" i="40" s="1"/>
  <c r="J195" i="40"/>
  <c r="L195" i="40" s="1"/>
  <c r="N195" i="40" s="1"/>
  <c r="AH112" i="39"/>
  <c r="BK112" i="39" s="1"/>
  <c r="J112" i="39"/>
  <c r="L112" i="39" s="1"/>
  <c r="N112" i="39" s="1"/>
  <c r="X117" i="39"/>
  <c r="BA117" i="39" s="1"/>
  <c r="J117" i="39"/>
  <c r="L117" i="39" s="1"/>
  <c r="N117" i="39" s="1"/>
  <c r="AN124" i="39"/>
  <c r="BQ124" i="39" s="1"/>
  <c r="J124" i="39"/>
  <c r="L124" i="39" s="1"/>
  <c r="N124" i="39" s="1"/>
  <c r="AH142" i="39"/>
  <c r="BK142" i="39" s="1"/>
  <c r="J142" i="39"/>
  <c r="L142" i="39" s="1"/>
  <c r="N142" i="39" s="1"/>
  <c r="BU165" i="39"/>
  <c r="L165" i="39"/>
  <c r="N165" i="39" s="1"/>
  <c r="L168" i="39"/>
  <c r="N168" i="39" s="1"/>
  <c r="L176" i="39"/>
  <c r="N176" i="39" s="1"/>
  <c r="BU194" i="39"/>
  <c r="L194" i="39"/>
  <c r="N194" i="39" s="1"/>
  <c r="Z198" i="39"/>
  <c r="BC198" i="39" s="1"/>
  <c r="J198" i="39"/>
  <c r="L198" i="39" s="1"/>
  <c r="N198" i="39" s="1"/>
  <c r="AO120" i="38"/>
  <c r="BR120" i="38" s="1"/>
  <c r="J120" i="38"/>
  <c r="L120" i="38" s="1"/>
  <c r="N120" i="38" s="1"/>
  <c r="AL134" i="38"/>
  <c r="BO134" i="38" s="1"/>
  <c r="J134" i="38"/>
  <c r="L134" i="38" s="1"/>
  <c r="N134" i="38" s="1"/>
  <c r="AL135" i="38"/>
  <c r="BO135" i="38" s="1"/>
  <c r="J135" i="38"/>
  <c r="L135" i="38" s="1"/>
  <c r="N135" i="38" s="1"/>
  <c r="AP138" i="38"/>
  <c r="BS138" i="38" s="1"/>
  <c r="J138" i="38"/>
  <c r="L138" i="38" s="1"/>
  <c r="N138" i="38" s="1"/>
  <c r="AP150" i="38"/>
  <c r="BS150" i="38" s="1"/>
  <c r="J150" i="38"/>
  <c r="L150" i="38" s="1"/>
  <c r="N150" i="38" s="1"/>
  <c r="AG150" i="38"/>
  <c r="BJ150" i="38" s="1"/>
  <c r="AX158" i="38"/>
  <c r="BU175" i="38"/>
  <c r="AK186" i="38"/>
  <c r="BN186" i="38" s="1"/>
  <c r="J186" i="38"/>
  <c r="L186" i="38" s="1"/>
  <c r="N186" i="38" s="1"/>
  <c r="AG199" i="38"/>
  <c r="BJ199" i="38" s="1"/>
  <c r="J199" i="38"/>
  <c r="L199" i="38" s="1"/>
  <c r="N199" i="38" s="1"/>
  <c r="AM109" i="37"/>
  <c r="BP109" i="37" s="1"/>
  <c r="J109" i="37"/>
  <c r="L109" i="37" s="1"/>
  <c r="N109" i="37" s="1"/>
  <c r="BU112" i="37"/>
  <c r="L115" i="37"/>
  <c r="N115" i="37" s="1"/>
  <c r="BU118" i="37"/>
  <c r="BU133" i="37"/>
  <c r="AP134" i="37"/>
  <c r="BS134" i="37" s="1"/>
  <c r="J134" i="37"/>
  <c r="L134" i="37" s="1"/>
  <c r="N134" i="37" s="1"/>
  <c r="BU139" i="37"/>
  <c r="U150" i="37"/>
  <c r="AX150" i="37" s="1"/>
  <c r="J150" i="37"/>
  <c r="L150" i="37" s="1"/>
  <c r="N150" i="37" s="1"/>
  <c r="AI169" i="37"/>
  <c r="BL169" i="37" s="1"/>
  <c r="J169" i="37"/>
  <c r="L169" i="37" s="1"/>
  <c r="N169" i="37" s="1"/>
  <c r="BU184" i="37"/>
  <c r="L184" i="37"/>
  <c r="N184" i="37" s="1"/>
  <c r="AA198" i="37"/>
  <c r="BD198" i="37" s="1"/>
  <c r="J198" i="37"/>
  <c r="L198" i="37" s="1"/>
  <c r="N198" i="37" s="1"/>
  <c r="AO198" i="37"/>
  <c r="BR198" i="37" s="1"/>
  <c r="L199" i="37"/>
  <c r="N199" i="37" s="1"/>
  <c r="BU109" i="36"/>
  <c r="AA116" i="36"/>
  <c r="BD116" i="36" s="1"/>
  <c r="J116" i="36"/>
  <c r="L116" i="36" s="1"/>
  <c r="N116" i="36" s="1"/>
  <c r="AL116" i="36"/>
  <c r="BO116" i="36" s="1"/>
  <c r="P116" i="36"/>
  <c r="AI116" i="36"/>
  <c r="BL116" i="36" s="1"/>
  <c r="AH116" i="36"/>
  <c r="BK116" i="36" s="1"/>
  <c r="AC116" i="36"/>
  <c r="BF116" i="36" s="1"/>
  <c r="T116" i="36"/>
  <c r="AW116" i="36" s="1"/>
  <c r="L134" i="36"/>
  <c r="N134" i="36" s="1"/>
  <c r="BU142" i="36"/>
  <c r="BU145" i="36"/>
  <c r="J200" i="36"/>
  <c r="L200" i="36" s="1"/>
  <c r="N200" i="36" s="1"/>
  <c r="Q200" i="36"/>
  <c r="AT200" i="36" s="1"/>
  <c r="AP200" i="36"/>
  <c r="BS200" i="36" s="1"/>
  <c r="AO200" i="36"/>
  <c r="BR200" i="36" s="1"/>
  <c r="AJ200" i="36"/>
  <c r="BM200" i="36" s="1"/>
  <c r="X200" i="36"/>
  <c r="BA200" i="36" s="1"/>
  <c r="AI201" i="36"/>
  <c r="BL201" i="36" s="1"/>
  <c r="J201" i="36"/>
  <c r="L201" i="36" s="1"/>
  <c r="N201" i="36" s="1"/>
  <c r="AE201" i="36"/>
  <c r="BH201" i="36" s="1"/>
  <c r="J112" i="35"/>
  <c r="L112" i="35" s="1"/>
  <c r="N112" i="35" s="1"/>
  <c r="AP112" i="35"/>
  <c r="BS112" i="35" s="1"/>
  <c r="AL124" i="35"/>
  <c r="BO124" i="35" s="1"/>
  <c r="J124" i="35"/>
  <c r="L124" i="35" s="1"/>
  <c r="N124" i="35" s="1"/>
  <c r="Y124" i="35"/>
  <c r="BB124" i="35" s="1"/>
  <c r="W124" i="35"/>
  <c r="AZ124" i="35" s="1"/>
  <c r="Q124" i="35"/>
  <c r="AT124" i="35" s="1"/>
  <c r="AN124" i="35"/>
  <c r="BQ124" i="35" s="1"/>
  <c r="AM124" i="35"/>
  <c r="BP124" i="35" s="1"/>
  <c r="AK131" i="35"/>
  <c r="BN131" i="35" s="1"/>
  <c r="J131" i="35"/>
  <c r="L131" i="35" s="1"/>
  <c r="AP134" i="35"/>
  <c r="BS134" i="35" s="1"/>
  <c r="J134" i="35"/>
  <c r="L134" i="35" s="1"/>
  <c r="N134" i="35" s="1"/>
  <c r="S134" i="35"/>
  <c r="AV134" i="35" s="1"/>
  <c r="Q134" i="35"/>
  <c r="AT134" i="35" s="1"/>
  <c r="AO134" i="35"/>
  <c r="BR134" i="35" s="1"/>
  <c r="AA134" i="35"/>
  <c r="BD134" i="35" s="1"/>
  <c r="Y134" i="35"/>
  <c r="BB134" i="35" s="1"/>
  <c r="BU135" i="35"/>
  <c r="L135" i="35"/>
  <c r="N135" i="35" s="1"/>
  <c r="W146" i="35"/>
  <c r="AZ146" i="35" s="1"/>
  <c r="AJ159" i="35"/>
  <c r="BM159" i="35" s="1"/>
  <c r="J159" i="35"/>
  <c r="L159" i="35" s="1"/>
  <c r="N159" i="35" s="1"/>
  <c r="BM191" i="35"/>
  <c r="AH196" i="35"/>
  <c r="BK196" i="35" s="1"/>
  <c r="L142" i="34"/>
  <c r="N142" i="34" s="1"/>
  <c r="L145" i="34"/>
  <c r="N145" i="34" s="1"/>
  <c r="AM159" i="34"/>
  <c r="BP159" i="34" s="1"/>
  <c r="J159" i="34"/>
  <c r="L159" i="34" s="1"/>
  <c r="N159" i="34" s="1"/>
  <c r="P160" i="34"/>
  <c r="AA163" i="34"/>
  <c r="BD163" i="34" s="1"/>
  <c r="J163" i="34"/>
  <c r="L163" i="34" s="1"/>
  <c r="N163" i="34" s="1"/>
  <c r="X163" i="34"/>
  <c r="BA163" i="34" s="1"/>
  <c r="AJ163" i="34"/>
  <c r="BM163" i="34" s="1"/>
  <c r="AI167" i="34"/>
  <c r="BL167" i="34" s="1"/>
  <c r="AK167" i="34"/>
  <c r="BN167" i="34" s="1"/>
  <c r="AF167" i="34"/>
  <c r="BI167" i="34" s="1"/>
  <c r="AK115" i="33"/>
  <c r="BN115" i="33" s="1"/>
  <c r="J115" i="33"/>
  <c r="L115" i="33" s="1"/>
  <c r="N115" i="33" s="1"/>
  <c r="T115" i="33"/>
  <c r="AW115" i="33" s="1"/>
  <c r="P115" i="33"/>
  <c r="BT115" i="33"/>
  <c r="AM115" i="33"/>
  <c r="BP115" i="33" s="1"/>
  <c r="X115" i="33"/>
  <c r="BA115" i="33" s="1"/>
  <c r="W121" i="33"/>
  <c r="AZ121" i="33" s="1"/>
  <c r="BU136" i="33"/>
  <c r="J149" i="33"/>
  <c r="L149" i="33" s="1"/>
  <c r="N149" i="33" s="1"/>
  <c r="AP149" i="33"/>
  <c r="BS149" i="33" s="1"/>
  <c r="AN169" i="33"/>
  <c r="BQ169" i="33" s="1"/>
  <c r="AP119" i="32"/>
  <c r="BS119" i="32" s="1"/>
  <c r="P119" i="32"/>
  <c r="J119" i="32"/>
  <c r="L119" i="32" s="1"/>
  <c r="N119" i="32" s="1"/>
  <c r="AI119" i="32"/>
  <c r="BL119" i="32" s="1"/>
  <c r="BF189" i="37"/>
  <c r="AJ195" i="37"/>
  <c r="BM195" i="37" s="1"/>
  <c r="J195" i="37"/>
  <c r="L195" i="37" s="1"/>
  <c r="N195" i="37" s="1"/>
  <c r="AH195" i="37"/>
  <c r="BK195" i="37" s="1"/>
  <c r="P197" i="37"/>
  <c r="AC201" i="37"/>
  <c r="BF201" i="37" s="1"/>
  <c r="J201" i="37"/>
  <c r="L201" i="37" s="1"/>
  <c r="N201" i="37" s="1"/>
  <c r="AB64" i="36"/>
  <c r="S75" i="36"/>
  <c r="AZ108" i="36"/>
  <c r="AK120" i="36"/>
  <c r="BN120" i="36" s="1"/>
  <c r="J120" i="36"/>
  <c r="L120" i="36" s="1"/>
  <c r="N120" i="36" s="1"/>
  <c r="AH120" i="36"/>
  <c r="BK120" i="36" s="1"/>
  <c r="BL122" i="36"/>
  <c r="AM136" i="36"/>
  <c r="BP136" i="36" s="1"/>
  <c r="J136" i="36"/>
  <c r="L136" i="36" s="1"/>
  <c r="N136" i="36" s="1"/>
  <c r="BJ142" i="36"/>
  <c r="AG144" i="36"/>
  <c r="BJ144" i="36" s="1"/>
  <c r="J144" i="36"/>
  <c r="L144" i="36" s="1"/>
  <c r="N144" i="36" s="1"/>
  <c r="L163" i="36"/>
  <c r="N163" i="36" s="1"/>
  <c r="AH166" i="36"/>
  <c r="BK166" i="36" s="1"/>
  <c r="J166" i="36"/>
  <c r="L166" i="36" s="1"/>
  <c r="N166" i="36" s="1"/>
  <c r="BU169" i="36"/>
  <c r="L169" i="36"/>
  <c r="N169" i="36" s="1"/>
  <c r="AG172" i="36"/>
  <c r="BJ172" i="36" s="1"/>
  <c r="J172" i="36"/>
  <c r="L172" i="36" s="1"/>
  <c r="N172" i="36" s="1"/>
  <c r="BU173" i="36"/>
  <c r="BM177" i="36"/>
  <c r="Y190" i="36"/>
  <c r="BB190" i="36" s="1"/>
  <c r="Q73" i="35"/>
  <c r="Q25" i="35"/>
  <c r="S71" i="35"/>
  <c r="BU112" i="35"/>
  <c r="L114" i="35"/>
  <c r="N114" i="35" s="1"/>
  <c r="J117" i="35"/>
  <c r="L117" i="35" s="1"/>
  <c r="N117" i="35" s="1"/>
  <c r="AG117" i="35"/>
  <c r="BJ117" i="35" s="1"/>
  <c r="AC117" i="35"/>
  <c r="BF117" i="35" s="1"/>
  <c r="BD121" i="35"/>
  <c r="AO149" i="35"/>
  <c r="BR149" i="35" s="1"/>
  <c r="J149" i="35"/>
  <c r="L149" i="35" s="1"/>
  <c r="N149" i="35" s="1"/>
  <c r="AN149" i="35"/>
  <c r="BQ149" i="35" s="1"/>
  <c r="Q149" i="35"/>
  <c r="AT149" i="35" s="1"/>
  <c r="BT184" i="35"/>
  <c r="J184" i="35"/>
  <c r="L184" i="35" s="1"/>
  <c r="N184" i="35" s="1"/>
  <c r="AP184" i="35"/>
  <c r="BS184" i="35" s="1"/>
  <c r="BU185" i="35"/>
  <c r="U191" i="35"/>
  <c r="AX191" i="35" s="1"/>
  <c r="AE199" i="35"/>
  <c r="BH199" i="35" s="1"/>
  <c r="J199" i="35"/>
  <c r="L199" i="35" s="1"/>
  <c r="N199" i="35" s="1"/>
  <c r="BT200" i="35"/>
  <c r="J200" i="35"/>
  <c r="L200" i="35" s="1"/>
  <c r="N200" i="35" s="1"/>
  <c r="Y200" i="35"/>
  <c r="BB200" i="35" s="1"/>
  <c r="X200" i="35"/>
  <c r="BA200" i="35" s="1"/>
  <c r="AN200" i="35"/>
  <c r="BQ200" i="35" s="1"/>
  <c r="T113" i="34"/>
  <c r="AW113" i="34" s="1"/>
  <c r="S113" i="34"/>
  <c r="AV113" i="34" s="1"/>
  <c r="J113" i="34"/>
  <c r="L113" i="34" s="1"/>
  <c r="N113" i="34" s="1"/>
  <c r="AM116" i="34"/>
  <c r="BP116" i="34" s="1"/>
  <c r="AJ116" i="34"/>
  <c r="BM116" i="34" s="1"/>
  <c r="U116" i="34"/>
  <c r="AX116" i="34" s="1"/>
  <c r="J116" i="34"/>
  <c r="L116" i="34" s="1"/>
  <c r="N116" i="34" s="1"/>
  <c r="BP117" i="34"/>
  <c r="Z139" i="34"/>
  <c r="BC139" i="34" s="1"/>
  <c r="J139" i="34"/>
  <c r="L139" i="34" s="1"/>
  <c r="N139" i="34" s="1"/>
  <c r="AL140" i="34"/>
  <c r="BO140" i="34" s="1"/>
  <c r="J140" i="34"/>
  <c r="L140" i="34" s="1"/>
  <c r="N140" i="34" s="1"/>
  <c r="AP140" i="34"/>
  <c r="BS140" i="34" s="1"/>
  <c r="AI140" i="34"/>
  <c r="BL140" i="34" s="1"/>
  <c r="L147" i="34"/>
  <c r="N147" i="34" s="1"/>
  <c r="L167" i="34"/>
  <c r="N167" i="34" s="1"/>
  <c r="L168" i="34"/>
  <c r="N168" i="34" s="1"/>
  <c r="AG173" i="34"/>
  <c r="BJ173" i="34" s="1"/>
  <c r="J173" i="34"/>
  <c r="L173" i="34" s="1"/>
  <c r="N173" i="34" s="1"/>
  <c r="W173" i="34"/>
  <c r="AZ173" i="34" s="1"/>
  <c r="P173" i="34"/>
  <c r="L176" i="34"/>
  <c r="N176" i="34" s="1"/>
  <c r="AN186" i="34"/>
  <c r="BQ186" i="34" s="1"/>
  <c r="AM186" i="34"/>
  <c r="BP186" i="34" s="1"/>
  <c r="AH186" i="34"/>
  <c r="BK186" i="34" s="1"/>
  <c r="J186" i="34"/>
  <c r="L186" i="34" s="1"/>
  <c r="N186" i="34" s="1"/>
  <c r="AG186" i="34"/>
  <c r="BJ186" i="34" s="1"/>
  <c r="AH141" i="33"/>
  <c r="BK141" i="33" s="1"/>
  <c r="BU149" i="33"/>
  <c r="AL164" i="33"/>
  <c r="BO164" i="33" s="1"/>
  <c r="J164" i="33"/>
  <c r="L164" i="33" s="1"/>
  <c r="N164" i="33" s="1"/>
  <c r="AE164" i="33"/>
  <c r="BH164" i="33" s="1"/>
  <c r="AN171" i="33"/>
  <c r="BQ171" i="33" s="1"/>
  <c r="J171" i="33"/>
  <c r="L171" i="33" s="1"/>
  <c r="N171" i="33" s="1"/>
  <c r="Q171" i="33"/>
  <c r="AT171" i="33" s="1"/>
  <c r="BU201" i="33"/>
  <c r="BU122" i="32"/>
  <c r="L122" i="32"/>
  <c r="N122" i="32" s="1"/>
  <c r="BU125" i="32"/>
  <c r="L148" i="32"/>
  <c r="N148" i="32" s="1"/>
  <c r="AM165" i="32"/>
  <c r="BP165" i="32" s="1"/>
  <c r="J165" i="32"/>
  <c r="L165" i="32" s="1"/>
  <c r="N165" i="32" s="1"/>
  <c r="AE165" i="32"/>
  <c r="BH165" i="32" s="1"/>
  <c r="AA165" i="32"/>
  <c r="BD165" i="32" s="1"/>
  <c r="BO168" i="32"/>
  <c r="AC170" i="32"/>
  <c r="BF170" i="32" s="1"/>
  <c r="J170" i="32"/>
  <c r="L170" i="32" s="1"/>
  <c r="N170" i="32" s="1"/>
  <c r="AD170" i="32"/>
  <c r="BG170" i="32" s="1"/>
  <c r="U170" i="32"/>
  <c r="AX170" i="32" s="1"/>
  <c r="AH170" i="32"/>
  <c r="BK170" i="32" s="1"/>
  <c r="T170" i="32"/>
  <c r="AW170" i="32" s="1"/>
  <c r="R170" i="32"/>
  <c r="AU170" i="32" s="1"/>
  <c r="AP170" i="32"/>
  <c r="BS170" i="32" s="1"/>
  <c r="BD108" i="36"/>
  <c r="AA111" i="36"/>
  <c r="BD111" i="36" s="1"/>
  <c r="J111" i="36"/>
  <c r="L111" i="36" s="1"/>
  <c r="N111" i="36" s="1"/>
  <c r="AD114" i="36"/>
  <c r="BG114" i="36" s="1"/>
  <c r="J114" i="36"/>
  <c r="L114" i="36" s="1"/>
  <c r="N114" i="36" s="1"/>
  <c r="AM114" i="36"/>
  <c r="BP114" i="36" s="1"/>
  <c r="BJ121" i="36"/>
  <c r="W124" i="36"/>
  <c r="AZ124" i="36" s="1"/>
  <c r="J124" i="36"/>
  <c r="L124" i="36" s="1"/>
  <c r="N124" i="36" s="1"/>
  <c r="AN125" i="36"/>
  <c r="BQ125" i="36" s="1"/>
  <c r="J125" i="36"/>
  <c r="L125" i="36" s="1"/>
  <c r="N125" i="36" s="1"/>
  <c r="AI126" i="36"/>
  <c r="BL126" i="36" s="1"/>
  <c r="J126" i="36"/>
  <c r="L126" i="36" s="1"/>
  <c r="N126" i="36" s="1"/>
  <c r="BU141" i="36"/>
  <c r="L141" i="36"/>
  <c r="N141" i="36" s="1"/>
  <c r="BU144" i="36"/>
  <c r="T148" i="36"/>
  <c r="AW148" i="36" s="1"/>
  <c r="J148" i="36"/>
  <c r="L148" i="36" s="1"/>
  <c r="N148" i="36" s="1"/>
  <c r="J149" i="36"/>
  <c r="L149" i="36" s="1"/>
  <c r="N149" i="36" s="1"/>
  <c r="AJ149" i="36"/>
  <c r="BM149" i="36" s="1"/>
  <c r="AJ159" i="36"/>
  <c r="BM159" i="36" s="1"/>
  <c r="J159" i="36"/>
  <c r="L159" i="36" s="1"/>
  <c r="N159" i="36" s="1"/>
  <c r="AK165" i="36"/>
  <c r="BN165" i="36" s="1"/>
  <c r="J165" i="36"/>
  <c r="L165" i="36" s="1"/>
  <c r="N165" i="36" s="1"/>
  <c r="BU166" i="36"/>
  <c r="AJ167" i="36"/>
  <c r="BM167" i="36" s="1"/>
  <c r="J167" i="36"/>
  <c r="L167" i="36" s="1"/>
  <c r="N167" i="36" s="1"/>
  <c r="AM171" i="36"/>
  <c r="BP171" i="36" s="1"/>
  <c r="J171" i="36"/>
  <c r="L171" i="36" s="1"/>
  <c r="N171" i="36" s="1"/>
  <c r="BU174" i="36"/>
  <c r="L174" i="36"/>
  <c r="N174" i="36" s="1"/>
  <c r="AP185" i="36"/>
  <c r="BS185" i="36" s="1"/>
  <c r="J185" i="36"/>
  <c r="L185" i="36" s="1"/>
  <c r="N185" i="36" s="1"/>
  <c r="AB89" i="35"/>
  <c r="W111" i="35"/>
  <c r="AZ111" i="35" s="1"/>
  <c r="J111" i="35"/>
  <c r="L111" i="35" s="1"/>
  <c r="N111" i="35" s="1"/>
  <c r="U126" i="35"/>
  <c r="AX126" i="35" s="1"/>
  <c r="J126" i="35"/>
  <c r="L126" i="35" s="1"/>
  <c r="N126" i="35" s="1"/>
  <c r="J133" i="35"/>
  <c r="L133" i="35" s="1"/>
  <c r="N133" i="35" s="1"/>
  <c r="AA133" i="35"/>
  <c r="BD133" i="35" s="1"/>
  <c r="AH148" i="35"/>
  <c r="BK148" i="35" s="1"/>
  <c r="AL148" i="35"/>
  <c r="BO148" i="35" s="1"/>
  <c r="AA148" i="35"/>
  <c r="BD148" i="35" s="1"/>
  <c r="J148" i="35"/>
  <c r="L148" i="35" s="1"/>
  <c r="N148" i="35" s="1"/>
  <c r="AK161" i="35"/>
  <c r="BN161" i="35" s="1"/>
  <c r="J161" i="35"/>
  <c r="L161" i="35" s="1"/>
  <c r="N161" i="35" s="1"/>
  <c r="BU190" i="35"/>
  <c r="AZ191" i="35"/>
  <c r="BU200" i="35"/>
  <c r="Q95" i="34"/>
  <c r="Q71" i="34"/>
  <c r="Q23" i="34"/>
  <c r="AZ158" i="34"/>
  <c r="BU116" i="34"/>
  <c r="AD123" i="34"/>
  <c r="BG123" i="34" s="1"/>
  <c r="J123" i="34"/>
  <c r="L123" i="34" s="1"/>
  <c r="N123" i="34" s="1"/>
  <c r="W124" i="34"/>
  <c r="AZ124" i="34" s="1"/>
  <c r="J124" i="34"/>
  <c r="L124" i="34" s="1"/>
  <c r="N124" i="34" s="1"/>
  <c r="L132" i="34"/>
  <c r="N132" i="34" s="1"/>
  <c r="BU140" i="34"/>
  <c r="U141" i="34"/>
  <c r="AX141" i="34" s="1"/>
  <c r="J141" i="34"/>
  <c r="L141" i="34" s="1"/>
  <c r="N141" i="34" s="1"/>
  <c r="AP141" i="34"/>
  <c r="BS141" i="34" s="1"/>
  <c r="AK150" i="34"/>
  <c r="BN150" i="34" s="1"/>
  <c r="Y150" i="34"/>
  <c r="BB150" i="34" s="1"/>
  <c r="T150" i="34"/>
  <c r="AW150" i="34" s="1"/>
  <c r="J150" i="34"/>
  <c r="L150" i="34" s="1"/>
  <c r="N150" i="34" s="1"/>
  <c r="AH166" i="34"/>
  <c r="BK166" i="34" s="1"/>
  <c r="J166" i="34"/>
  <c r="L166" i="34" s="1"/>
  <c r="N166" i="34" s="1"/>
  <c r="BU173" i="34"/>
  <c r="AI191" i="34"/>
  <c r="BL191" i="34" s="1"/>
  <c r="J191" i="34"/>
  <c r="L191" i="34" s="1"/>
  <c r="N191" i="34" s="1"/>
  <c r="AI195" i="34"/>
  <c r="BL195" i="34" s="1"/>
  <c r="J195" i="34"/>
  <c r="L195" i="34" s="1"/>
  <c r="N195" i="34" s="1"/>
  <c r="AH201" i="34"/>
  <c r="BK201" i="34" s="1"/>
  <c r="J201" i="34"/>
  <c r="L201" i="34" s="1"/>
  <c r="N201" i="34" s="1"/>
  <c r="Z122" i="33"/>
  <c r="BC122" i="33" s="1"/>
  <c r="J122" i="33"/>
  <c r="L122" i="33" s="1"/>
  <c r="N122" i="33" s="1"/>
  <c r="AK126" i="33"/>
  <c r="BN126" i="33" s="1"/>
  <c r="J126" i="33"/>
  <c r="L126" i="33" s="1"/>
  <c r="N126" i="33" s="1"/>
  <c r="AN133" i="33"/>
  <c r="BQ133" i="33" s="1"/>
  <c r="J133" i="33"/>
  <c r="L133" i="33" s="1"/>
  <c r="N133" i="33" s="1"/>
  <c r="AI133" i="33"/>
  <c r="BL133" i="33" s="1"/>
  <c r="AV135" i="33"/>
  <c r="AJ138" i="33"/>
  <c r="BM138" i="33" s="1"/>
  <c r="Y138" i="33"/>
  <c r="BB138" i="33" s="1"/>
  <c r="J138" i="33"/>
  <c r="L138" i="33" s="1"/>
  <c r="N138" i="33" s="1"/>
  <c r="AM141" i="33"/>
  <c r="BP141" i="33" s="1"/>
  <c r="BU175" i="33"/>
  <c r="L176" i="33"/>
  <c r="N176" i="33" s="1"/>
  <c r="BT197" i="33"/>
  <c r="J197" i="33"/>
  <c r="L197" i="33" s="1"/>
  <c r="N197" i="33" s="1"/>
  <c r="P197" i="33"/>
  <c r="AJ197" i="33"/>
  <c r="BM197" i="33" s="1"/>
  <c r="AK200" i="33"/>
  <c r="BN200" i="33" s="1"/>
  <c r="J200" i="33"/>
  <c r="U200" i="33"/>
  <c r="AX200" i="33" s="1"/>
  <c r="Q99" i="32"/>
  <c r="Q27" i="32"/>
  <c r="V27" i="32"/>
  <c r="AG111" i="32"/>
  <c r="BJ111" i="32" s="1"/>
  <c r="AD111" i="32"/>
  <c r="BG111" i="32" s="1"/>
  <c r="J111" i="32"/>
  <c r="L111" i="32" s="1"/>
  <c r="N111" i="32" s="1"/>
  <c r="AD176" i="32"/>
  <c r="BG176" i="32" s="1"/>
  <c r="J176" i="32"/>
  <c r="L176" i="32" s="1"/>
  <c r="N176" i="32" s="1"/>
  <c r="AG176" i="32"/>
  <c r="BJ176" i="32" s="1"/>
  <c r="Z176" i="32"/>
  <c r="BC176" i="32" s="1"/>
  <c r="P176" i="32"/>
  <c r="J115" i="36"/>
  <c r="L115" i="36" s="1"/>
  <c r="N115" i="36" s="1"/>
  <c r="P195" i="37"/>
  <c r="AP195" i="37"/>
  <c r="BS195" i="37" s="1"/>
  <c r="T201" i="37"/>
  <c r="AW201" i="37" s="1"/>
  <c r="S71" i="36"/>
  <c r="Q96" i="36"/>
  <c r="AK119" i="36"/>
  <c r="BN119" i="36" s="1"/>
  <c r="J119" i="36"/>
  <c r="L119" i="36" s="1"/>
  <c r="N119" i="36" s="1"/>
  <c r="P120" i="36"/>
  <c r="AK123" i="36"/>
  <c r="BN123" i="36" s="1"/>
  <c r="J123" i="36"/>
  <c r="L123" i="36" s="1"/>
  <c r="N123" i="36" s="1"/>
  <c r="BU131" i="36"/>
  <c r="R136" i="36"/>
  <c r="AU136" i="36" s="1"/>
  <c r="T166" i="36"/>
  <c r="AW166" i="36" s="1"/>
  <c r="AK172" i="36"/>
  <c r="BN172" i="36" s="1"/>
  <c r="J184" i="36"/>
  <c r="L184" i="36" s="1"/>
  <c r="N184" i="36" s="1"/>
  <c r="AD184" i="36"/>
  <c r="BG184" i="36" s="1"/>
  <c r="Z193" i="36"/>
  <c r="BC193" i="36" s="1"/>
  <c r="J193" i="36"/>
  <c r="L193" i="36" s="1"/>
  <c r="N193" i="36" s="1"/>
  <c r="AP196" i="36"/>
  <c r="BS196" i="36" s="1"/>
  <c r="J196" i="36"/>
  <c r="L196" i="36" s="1"/>
  <c r="N196" i="36" s="1"/>
  <c r="BU200" i="36"/>
  <c r="BB108" i="35"/>
  <c r="L119" i="35"/>
  <c r="N119" i="35" s="1"/>
  <c r="U122" i="35"/>
  <c r="AX122" i="35" s="1"/>
  <c r="J122" i="35"/>
  <c r="L122" i="35" s="1"/>
  <c r="N122" i="35" s="1"/>
  <c r="BU123" i="35"/>
  <c r="AN137" i="35"/>
  <c r="BQ137" i="35" s="1"/>
  <c r="J137" i="35"/>
  <c r="L137" i="35" s="1"/>
  <c r="N137" i="35" s="1"/>
  <c r="AG137" i="35"/>
  <c r="BJ137" i="35" s="1"/>
  <c r="Y137" i="35"/>
  <c r="BB137" i="35" s="1"/>
  <c r="L139" i="35"/>
  <c r="N139" i="35" s="1"/>
  <c r="BU146" i="35"/>
  <c r="AP149" i="35"/>
  <c r="BS149" i="35" s="1"/>
  <c r="BU164" i="35"/>
  <c r="AZ165" i="35"/>
  <c r="BU168" i="35"/>
  <c r="AC171" i="35"/>
  <c r="BF171" i="35" s="1"/>
  <c r="J171" i="35"/>
  <c r="L171" i="35" s="1"/>
  <c r="N171" i="35" s="1"/>
  <c r="AF184" i="35"/>
  <c r="BI184" i="35" s="1"/>
  <c r="Q199" i="35"/>
  <c r="AT199" i="35" s="1"/>
  <c r="P200" i="35"/>
  <c r="AK115" i="34"/>
  <c r="BN115" i="34" s="1"/>
  <c r="AN115" i="34"/>
  <c r="BQ115" i="34" s="1"/>
  <c r="U115" i="34"/>
  <c r="AX115" i="34" s="1"/>
  <c r="AM115" i="34"/>
  <c r="BP115" i="34" s="1"/>
  <c r="T115" i="34"/>
  <c r="AW115" i="34" s="1"/>
  <c r="J115" i="34"/>
  <c r="L115" i="34" s="1"/>
  <c r="N115" i="34" s="1"/>
  <c r="AH115" i="34"/>
  <c r="BK115" i="34" s="1"/>
  <c r="AH138" i="34"/>
  <c r="BK138" i="34" s="1"/>
  <c r="J138" i="34"/>
  <c r="L138" i="34" s="1"/>
  <c r="N138" i="34" s="1"/>
  <c r="V139" i="34"/>
  <c r="AY139" i="34" s="1"/>
  <c r="T140" i="34"/>
  <c r="AW140" i="34" s="1"/>
  <c r="AK146" i="34"/>
  <c r="BN146" i="34" s="1"/>
  <c r="J146" i="34"/>
  <c r="L146" i="34" s="1"/>
  <c r="N146" i="34" s="1"/>
  <c r="Y146" i="34"/>
  <c r="BB146" i="34" s="1"/>
  <c r="T146" i="34"/>
  <c r="AW146" i="34" s="1"/>
  <c r="AM146" i="34"/>
  <c r="BP146" i="34" s="1"/>
  <c r="L161" i="34"/>
  <c r="N161" i="34" s="1"/>
  <c r="X173" i="34"/>
  <c r="BA173" i="34" s="1"/>
  <c r="BU175" i="34"/>
  <c r="L175" i="34"/>
  <c r="N175" i="34" s="1"/>
  <c r="AN185" i="34"/>
  <c r="BQ185" i="34" s="1"/>
  <c r="J185" i="34"/>
  <c r="L185" i="34" s="1"/>
  <c r="N185" i="34" s="1"/>
  <c r="Q186" i="34"/>
  <c r="AT186" i="34" s="1"/>
  <c r="AN194" i="34"/>
  <c r="BQ194" i="34" s="1"/>
  <c r="J194" i="34"/>
  <c r="L194" i="34" s="1"/>
  <c r="N194" i="34" s="1"/>
  <c r="AE194" i="34"/>
  <c r="BH194" i="34" s="1"/>
  <c r="BA196" i="34"/>
  <c r="BH198" i="34"/>
  <c r="Q74" i="33"/>
  <c r="AB90" i="33"/>
  <c r="AM112" i="33"/>
  <c r="BP112" i="33" s="1"/>
  <c r="J112" i="33"/>
  <c r="L112" i="33" s="1"/>
  <c r="N112" i="33" s="1"/>
  <c r="J143" i="33"/>
  <c r="L143" i="33" s="1"/>
  <c r="N143" i="33" s="1"/>
  <c r="Y143" i="33"/>
  <c r="BB143" i="33" s="1"/>
  <c r="AF164" i="33"/>
  <c r="BI164" i="33" s="1"/>
  <c r="AD171" i="33"/>
  <c r="BG171" i="33" s="1"/>
  <c r="BU192" i="33"/>
  <c r="AG159" i="32"/>
  <c r="BJ159" i="32" s="1"/>
  <c r="J159" i="32"/>
  <c r="L159" i="32" s="1"/>
  <c r="N159" i="32" s="1"/>
  <c r="AK164" i="32"/>
  <c r="BN164" i="32" s="1"/>
  <c r="J164" i="32"/>
  <c r="L164" i="32" s="1"/>
  <c r="N164" i="32" s="1"/>
  <c r="AG164" i="32"/>
  <c r="BJ164" i="32" s="1"/>
  <c r="L186" i="37"/>
  <c r="N186" i="37" s="1"/>
  <c r="AD189" i="37"/>
  <c r="BG189" i="37" s="1"/>
  <c r="J189" i="37"/>
  <c r="L189" i="37" s="1"/>
  <c r="N189" i="37" s="1"/>
  <c r="AG190" i="37"/>
  <c r="BJ190" i="37" s="1"/>
  <c r="J190" i="37"/>
  <c r="L190" i="37" s="1"/>
  <c r="N190" i="37" s="1"/>
  <c r="AH193" i="37"/>
  <c r="BK193" i="37" s="1"/>
  <c r="J193" i="37"/>
  <c r="L193" i="37" s="1"/>
  <c r="N193" i="37" s="1"/>
  <c r="T195" i="37"/>
  <c r="AW195" i="37" s="1"/>
  <c r="BU200" i="37"/>
  <c r="L200" i="37"/>
  <c r="N200" i="37" s="1"/>
  <c r="AH201" i="37"/>
  <c r="BK201" i="37" s="1"/>
  <c r="V27" i="36"/>
  <c r="AK108" i="36"/>
  <c r="BN108" i="36" s="1"/>
  <c r="J108" i="36"/>
  <c r="L108" i="36" s="1"/>
  <c r="N108" i="36" s="1"/>
  <c r="AO110" i="36"/>
  <c r="BR110" i="36" s="1"/>
  <c r="J110" i="36"/>
  <c r="L110" i="36" s="1"/>
  <c r="N110" i="36" s="1"/>
  <c r="L113" i="36"/>
  <c r="N113" i="36" s="1"/>
  <c r="Q114" i="36"/>
  <c r="AT114" i="36" s="1"/>
  <c r="BU119" i="36"/>
  <c r="Q120" i="36"/>
  <c r="AT120" i="36" s="1"/>
  <c r="AD122" i="36"/>
  <c r="BG122" i="36" s="1"/>
  <c r="J122" i="36"/>
  <c r="L122" i="36" s="1"/>
  <c r="N122" i="36" s="1"/>
  <c r="T124" i="36"/>
  <c r="AW124" i="36" s="1"/>
  <c r="V125" i="36"/>
  <c r="AY125" i="36" s="1"/>
  <c r="V126" i="36"/>
  <c r="AY126" i="36" s="1"/>
  <c r="L135" i="36"/>
  <c r="N135" i="36" s="1"/>
  <c r="X136" i="36"/>
  <c r="BA136" i="36" s="1"/>
  <c r="BU143" i="36"/>
  <c r="L143" i="36"/>
  <c r="N143" i="36" s="1"/>
  <c r="AK146" i="36"/>
  <c r="BN146" i="36" s="1"/>
  <c r="J146" i="36"/>
  <c r="L146" i="36" s="1"/>
  <c r="N146" i="36" s="1"/>
  <c r="AI147" i="36"/>
  <c r="BL147" i="36" s="1"/>
  <c r="J147" i="36"/>
  <c r="L147" i="36" s="1"/>
  <c r="N147" i="36" s="1"/>
  <c r="AC148" i="36"/>
  <c r="BF148" i="36" s="1"/>
  <c r="S149" i="36"/>
  <c r="AV149" i="36" s="1"/>
  <c r="AK159" i="36"/>
  <c r="BN159" i="36" s="1"/>
  <c r="AM164" i="36"/>
  <c r="BP164" i="36" s="1"/>
  <c r="J164" i="36"/>
  <c r="L164" i="36" s="1"/>
  <c r="N164" i="36" s="1"/>
  <c r="AF165" i="36"/>
  <c r="BI165" i="36" s="1"/>
  <c r="U166" i="36"/>
  <c r="AX166" i="36" s="1"/>
  <c r="V167" i="36"/>
  <c r="AY167" i="36" s="1"/>
  <c r="AD171" i="36"/>
  <c r="BG171" i="36" s="1"/>
  <c r="BU172" i="36"/>
  <c r="AO176" i="36"/>
  <c r="BR176" i="36" s="1"/>
  <c r="J176" i="36"/>
  <c r="L176" i="36" s="1"/>
  <c r="N176" i="36" s="1"/>
  <c r="AG184" i="36"/>
  <c r="BJ184" i="36" s="1"/>
  <c r="Y185" i="36"/>
  <c r="BB185" i="36" s="1"/>
  <c r="BU190" i="36"/>
  <c r="L190" i="36"/>
  <c r="N190" i="36" s="1"/>
  <c r="S27" i="35"/>
  <c r="BQ108" i="35"/>
  <c r="AP110" i="35"/>
  <c r="BS110" i="35" s="1"/>
  <c r="J110" i="35"/>
  <c r="L110" i="35" s="1"/>
  <c r="N110" i="35" s="1"/>
  <c r="AK111" i="35"/>
  <c r="BN111" i="35" s="1"/>
  <c r="AC121" i="35"/>
  <c r="BF121" i="35" s="1"/>
  <c r="J121" i="35"/>
  <c r="L121" i="35" s="1"/>
  <c r="N121" i="35" s="1"/>
  <c r="AC133" i="35"/>
  <c r="BF133" i="35" s="1"/>
  <c r="L138" i="35"/>
  <c r="N138" i="35" s="1"/>
  <c r="W148" i="35"/>
  <c r="AZ148" i="35" s="1"/>
  <c r="BD160" i="35"/>
  <c r="U167" i="35"/>
  <c r="AX167" i="35" s="1"/>
  <c r="J167" i="35"/>
  <c r="L167" i="35" s="1"/>
  <c r="N167" i="35" s="1"/>
  <c r="X167" i="35"/>
  <c r="BA167" i="35" s="1"/>
  <c r="AN184" i="35"/>
  <c r="BQ184" i="35" s="1"/>
  <c r="BU189" i="35"/>
  <c r="AL190" i="35"/>
  <c r="BO190" i="35" s="1"/>
  <c r="J190" i="35"/>
  <c r="L190" i="35" s="1"/>
  <c r="N190" i="35" s="1"/>
  <c r="J191" i="35"/>
  <c r="L191" i="35" s="1"/>
  <c r="N191" i="35" s="1"/>
  <c r="AF191" i="35"/>
  <c r="BI191" i="35" s="1"/>
  <c r="AE191" i="35"/>
  <c r="BH191" i="35" s="1"/>
  <c r="AN191" i="35"/>
  <c r="BQ191" i="35" s="1"/>
  <c r="AT200" i="35"/>
  <c r="BU118" i="34"/>
  <c r="L118" i="34"/>
  <c r="N118" i="34" s="1"/>
  <c r="BT122" i="34"/>
  <c r="J122" i="34"/>
  <c r="L122" i="34" s="1"/>
  <c r="N122" i="34" s="1"/>
  <c r="L131" i="34"/>
  <c r="BO139" i="34"/>
  <c r="AK149" i="34"/>
  <c r="BN149" i="34" s="1"/>
  <c r="R149" i="34"/>
  <c r="AU149" i="34" s="1"/>
  <c r="AJ165" i="34"/>
  <c r="BM165" i="34" s="1"/>
  <c r="AE165" i="34"/>
  <c r="BH165" i="34" s="1"/>
  <c r="J165" i="34"/>
  <c r="L165" i="34" s="1"/>
  <c r="N165" i="34" s="1"/>
  <c r="T184" i="34"/>
  <c r="AW184" i="34" s="1"/>
  <c r="J184" i="34"/>
  <c r="L184" i="34" s="1"/>
  <c r="N184" i="34" s="1"/>
  <c r="AG190" i="34"/>
  <c r="BJ190" i="34" s="1"/>
  <c r="J190" i="34"/>
  <c r="L190" i="34" s="1"/>
  <c r="N190" i="34" s="1"/>
  <c r="AC200" i="34"/>
  <c r="BF200" i="34" s="1"/>
  <c r="J200" i="34"/>
  <c r="L200" i="34" s="1"/>
  <c r="N200" i="34" s="1"/>
  <c r="AB99" i="33"/>
  <c r="Q19" i="33"/>
  <c r="AN109" i="33"/>
  <c r="BQ109" i="33" s="1"/>
  <c r="J109" i="33"/>
  <c r="L109" i="33" s="1"/>
  <c r="N109" i="33" s="1"/>
  <c r="BU118" i="33"/>
  <c r="L118" i="33"/>
  <c r="N118" i="33" s="1"/>
  <c r="BU124" i="33"/>
  <c r="AM132" i="33"/>
  <c r="BP132" i="33" s="1"/>
  <c r="J132" i="33"/>
  <c r="L132" i="33" s="1"/>
  <c r="N132" i="33" s="1"/>
  <c r="AD132" i="33"/>
  <c r="BG132" i="33" s="1"/>
  <c r="J141" i="33"/>
  <c r="L141" i="33" s="1"/>
  <c r="N141" i="33" s="1"/>
  <c r="W141" i="33"/>
  <c r="AZ141" i="33" s="1"/>
  <c r="T141" i="33"/>
  <c r="AW141" i="33" s="1"/>
  <c r="Y173" i="33"/>
  <c r="BB173" i="33" s="1"/>
  <c r="J173" i="33"/>
  <c r="L173" i="33" s="1"/>
  <c r="N173" i="33" s="1"/>
  <c r="AO173" i="33"/>
  <c r="BR173" i="33" s="1"/>
  <c r="AI173" i="33"/>
  <c r="BL173" i="33" s="1"/>
  <c r="AG113" i="32"/>
  <c r="BJ113" i="32" s="1"/>
  <c r="J113" i="32"/>
  <c r="L113" i="32" s="1"/>
  <c r="N113" i="32" s="1"/>
  <c r="Y113" i="32"/>
  <c r="BB113" i="32" s="1"/>
  <c r="Q113" i="32"/>
  <c r="AT113" i="32" s="1"/>
  <c r="BU114" i="32"/>
  <c r="AK123" i="32"/>
  <c r="BN123" i="32" s="1"/>
  <c r="J123" i="32"/>
  <c r="L123" i="32" s="1"/>
  <c r="N123" i="32" s="1"/>
  <c r="AO123" i="32"/>
  <c r="BR123" i="32" s="1"/>
  <c r="P123" i="32"/>
  <c r="AN123" i="32"/>
  <c r="BQ123" i="32" s="1"/>
  <c r="BU172" i="32"/>
  <c r="L172" i="32"/>
  <c r="N172" i="32" s="1"/>
  <c r="L185" i="32"/>
  <c r="N185" i="32" s="1"/>
  <c r="BU188" i="32"/>
  <c r="J124" i="33"/>
  <c r="L124" i="33" s="1"/>
  <c r="N124" i="33" s="1"/>
  <c r="BU190" i="37"/>
  <c r="BU193" i="37"/>
  <c r="U195" i="37"/>
  <c r="AX195" i="37" s="1"/>
  <c r="AO197" i="37"/>
  <c r="BR197" i="37" s="1"/>
  <c r="J197" i="37"/>
  <c r="L197" i="37" s="1"/>
  <c r="N197" i="37" s="1"/>
  <c r="S73" i="36"/>
  <c r="AM109" i="36"/>
  <c r="BP109" i="36" s="1"/>
  <c r="J109" i="36"/>
  <c r="L109" i="36" s="1"/>
  <c r="N109" i="36" s="1"/>
  <c r="S114" i="36"/>
  <c r="AV114" i="36" s="1"/>
  <c r="Y120" i="36"/>
  <c r="BB120" i="36" s="1"/>
  <c r="AN121" i="36"/>
  <c r="BQ121" i="36" s="1"/>
  <c r="J121" i="36"/>
  <c r="L121" i="36" s="1"/>
  <c r="N121" i="36" s="1"/>
  <c r="AM124" i="36"/>
  <c r="BP124" i="36" s="1"/>
  <c r="Y125" i="36"/>
  <c r="BB125" i="36" s="1"/>
  <c r="BT126" i="36"/>
  <c r="AN136" i="36"/>
  <c r="BQ136" i="36" s="1"/>
  <c r="AM138" i="36"/>
  <c r="BP138" i="36" s="1"/>
  <c r="J138" i="36"/>
  <c r="L138" i="36" s="1"/>
  <c r="N138" i="36" s="1"/>
  <c r="V142" i="36"/>
  <c r="AY142" i="36" s="1"/>
  <c r="J142" i="36"/>
  <c r="L142" i="36" s="1"/>
  <c r="N142" i="36" s="1"/>
  <c r="AL145" i="36"/>
  <c r="BO145" i="36" s="1"/>
  <c r="J145" i="36"/>
  <c r="L145" i="36" s="1"/>
  <c r="N145" i="36" s="1"/>
  <c r="AJ148" i="36"/>
  <c r="BM148" i="36" s="1"/>
  <c r="T149" i="36"/>
  <c r="AW149" i="36" s="1"/>
  <c r="AJ150" i="36"/>
  <c r="BM150" i="36" s="1"/>
  <c r="J150" i="36"/>
  <c r="L150" i="36" s="1"/>
  <c r="N150" i="36" s="1"/>
  <c r="L158" i="36"/>
  <c r="AI165" i="36"/>
  <c r="BL165" i="36" s="1"/>
  <c r="AC166" i="36"/>
  <c r="BF166" i="36" s="1"/>
  <c r="W167" i="36"/>
  <c r="AZ167" i="36" s="1"/>
  <c r="BU170" i="36"/>
  <c r="L170" i="36"/>
  <c r="N170" i="36" s="1"/>
  <c r="AI171" i="36"/>
  <c r="BL171" i="36" s="1"/>
  <c r="J175" i="36"/>
  <c r="L175" i="36" s="1"/>
  <c r="N175" i="36" s="1"/>
  <c r="Y177" i="36"/>
  <c r="BB177" i="36" s="1"/>
  <c r="J177" i="36"/>
  <c r="L177" i="36" s="1"/>
  <c r="N177" i="36" s="1"/>
  <c r="P182" i="36"/>
  <c r="J182" i="36"/>
  <c r="L182" i="36" s="1"/>
  <c r="AL184" i="36"/>
  <c r="BO184" i="36" s="1"/>
  <c r="Y188" i="36"/>
  <c r="BB188" i="36" s="1"/>
  <c r="J188" i="36"/>
  <c r="L188" i="36" s="1"/>
  <c r="N188" i="36" s="1"/>
  <c r="AI191" i="36"/>
  <c r="BL191" i="36" s="1"/>
  <c r="J191" i="36"/>
  <c r="L191" i="36" s="1"/>
  <c r="N191" i="36" s="1"/>
  <c r="AO199" i="36"/>
  <c r="BR199" i="36" s="1"/>
  <c r="J199" i="36"/>
  <c r="L199" i="36" s="1"/>
  <c r="N199" i="36" s="1"/>
  <c r="Q56" i="35"/>
  <c r="Z115" i="35"/>
  <c r="BC115" i="35" s="1"/>
  <c r="J115" i="35"/>
  <c r="L115" i="35" s="1"/>
  <c r="N115" i="35" s="1"/>
  <c r="AN125" i="35"/>
  <c r="BQ125" i="35" s="1"/>
  <c r="J125" i="35"/>
  <c r="L125" i="35" s="1"/>
  <c r="N125" i="35" s="1"/>
  <c r="AM125" i="35"/>
  <c r="BP125" i="35" s="1"/>
  <c r="AL125" i="35"/>
  <c r="BO125" i="35" s="1"/>
  <c r="AJ125" i="35"/>
  <c r="BM125" i="35" s="1"/>
  <c r="AN148" i="35"/>
  <c r="BQ148" i="35" s="1"/>
  <c r="BU159" i="35"/>
  <c r="J163" i="35"/>
  <c r="L163" i="35" s="1"/>
  <c r="N163" i="35" s="1"/>
  <c r="Q163" i="35"/>
  <c r="AT163" i="35" s="1"/>
  <c r="AM177" i="35"/>
  <c r="BP177" i="35" s="1"/>
  <c r="J177" i="35"/>
  <c r="L177" i="35" s="1"/>
  <c r="N177" i="35" s="1"/>
  <c r="U177" i="35"/>
  <c r="AX177" i="35" s="1"/>
  <c r="J183" i="35"/>
  <c r="L183" i="35" s="1"/>
  <c r="N183" i="35" s="1"/>
  <c r="AK183" i="35"/>
  <c r="BN183" i="35" s="1"/>
  <c r="AJ183" i="35"/>
  <c r="BM183" i="35" s="1"/>
  <c r="AP191" i="35"/>
  <c r="BS191" i="35" s="1"/>
  <c r="L194" i="35"/>
  <c r="N194" i="35" s="1"/>
  <c r="AM198" i="35"/>
  <c r="BP198" i="35" s="1"/>
  <c r="J198" i="35"/>
  <c r="L198" i="35" s="1"/>
  <c r="N198" i="35" s="1"/>
  <c r="S198" i="35"/>
  <c r="AV198" i="35" s="1"/>
  <c r="AP198" i="35"/>
  <c r="BS198" i="35" s="1"/>
  <c r="AH199" i="35"/>
  <c r="BK199" i="35" s="1"/>
  <c r="S200" i="35"/>
  <c r="AV200" i="35" s="1"/>
  <c r="AB71" i="34"/>
  <c r="AL107" i="34"/>
  <c r="BO107" i="34" s="1"/>
  <c r="J107" i="34"/>
  <c r="L107" i="34" s="1"/>
  <c r="AN114" i="34"/>
  <c r="BQ114" i="34" s="1"/>
  <c r="AC114" i="34"/>
  <c r="BF114" i="34" s="1"/>
  <c r="J114" i="34"/>
  <c r="L114" i="34" s="1"/>
  <c r="N114" i="34" s="1"/>
  <c r="BU122" i="34"/>
  <c r="AG123" i="34"/>
  <c r="BJ123" i="34" s="1"/>
  <c r="AH133" i="34"/>
  <c r="BK133" i="34" s="1"/>
  <c r="J133" i="34"/>
  <c r="L133" i="34" s="1"/>
  <c r="N133" i="34" s="1"/>
  <c r="Y134" i="34"/>
  <c r="BB134" i="34" s="1"/>
  <c r="J134" i="34"/>
  <c r="L134" i="34" s="1"/>
  <c r="N134" i="34" s="1"/>
  <c r="AN135" i="34"/>
  <c r="BQ135" i="34" s="1"/>
  <c r="J135" i="34"/>
  <c r="L135" i="34" s="1"/>
  <c r="N135" i="34" s="1"/>
  <c r="AN139" i="34"/>
  <c r="BQ139" i="34" s="1"/>
  <c r="AA140" i="34"/>
  <c r="BD140" i="34" s="1"/>
  <c r="AL148" i="34"/>
  <c r="BO148" i="34" s="1"/>
  <c r="J148" i="34"/>
  <c r="L148" i="34" s="1"/>
  <c r="N148" i="34" s="1"/>
  <c r="L149" i="34"/>
  <c r="N149" i="34" s="1"/>
  <c r="AA150" i="34"/>
  <c r="BD150" i="34" s="1"/>
  <c r="T158" i="34"/>
  <c r="AW158" i="34" s="1"/>
  <c r="J158" i="34"/>
  <c r="L158" i="34" s="1"/>
  <c r="AP164" i="34"/>
  <c r="BS164" i="34" s="1"/>
  <c r="X164" i="34"/>
  <c r="BA164" i="34" s="1"/>
  <c r="J164" i="34"/>
  <c r="L164" i="34" s="1"/>
  <c r="N164" i="34" s="1"/>
  <c r="AJ173" i="34"/>
  <c r="BM173" i="34" s="1"/>
  <c r="L177" i="34"/>
  <c r="N177" i="34" s="1"/>
  <c r="V186" i="34"/>
  <c r="AY186" i="34" s="1"/>
  <c r="L187" i="34"/>
  <c r="N187" i="34" s="1"/>
  <c r="AE191" i="34"/>
  <c r="BH191" i="34" s="1"/>
  <c r="AP201" i="34"/>
  <c r="BS201" i="34" s="1"/>
  <c r="AM108" i="33"/>
  <c r="BP108" i="33" s="1"/>
  <c r="AD108" i="33"/>
  <c r="BG108" i="33" s="1"/>
  <c r="BU141" i="33"/>
  <c r="AG146" i="33"/>
  <c r="BJ146" i="33" s="1"/>
  <c r="J146" i="33"/>
  <c r="L146" i="33" s="1"/>
  <c r="N146" i="33" s="1"/>
  <c r="L150" i="33"/>
  <c r="N150" i="33" s="1"/>
  <c r="L158" i="33"/>
  <c r="N158" i="33" s="1"/>
  <c r="AN163" i="33"/>
  <c r="BQ163" i="33" s="1"/>
  <c r="J163" i="33"/>
  <c r="L163" i="33" s="1"/>
  <c r="N163" i="33" s="1"/>
  <c r="AK163" i="33"/>
  <c r="BN163" i="33" s="1"/>
  <c r="Q163" i="33"/>
  <c r="AT163" i="33" s="1"/>
  <c r="AH163" i="33"/>
  <c r="BK163" i="33" s="1"/>
  <c r="AG163" i="33"/>
  <c r="BJ163" i="33" s="1"/>
  <c r="AA163" i="33"/>
  <c r="BD163" i="33" s="1"/>
  <c r="AP163" i="33"/>
  <c r="BS163" i="33" s="1"/>
  <c r="BP175" i="33"/>
  <c r="AO177" i="33"/>
  <c r="BR177" i="33" s="1"/>
  <c r="P177" i="33"/>
  <c r="J177" i="33"/>
  <c r="L177" i="33" s="1"/>
  <c r="N177" i="33" s="1"/>
  <c r="BU188" i="33"/>
  <c r="L188" i="33"/>
  <c r="N188" i="33" s="1"/>
  <c r="BU191" i="33"/>
  <c r="L191" i="33"/>
  <c r="N191" i="33" s="1"/>
  <c r="L196" i="33"/>
  <c r="N196" i="33" s="1"/>
  <c r="Y197" i="33"/>
  <c r="BB197" i="33" s="1"/>
  <c r="L199" i="33"/>
  <c r="N199" i="33" s="1"/>
  <c r="BU120" i="32"/>
  <c r="AP141" i="32"/>
  <c r="BS141" i="32" s="1"/>
  <c r="X141" i="32"/>
  <c r="BA141" i="32" s="1"/>
  <c r="J141" i="32"/>
  <c r="L141" i="32" s="1"/>
  <c r="N141" i="32" s="1"/>
  <c r="J108" i="33"/>
  <c r="L108" i="33" s="1"/>
  <c r="N108" i="33" s="1"/>
  <c r="L114" i="32"/>
  <c r="N114" i="32" s="1"/>
  <c r="AN138" i="32"/>
  <c r="BQ138" i="32" s="1"/>
  <c r="AK138" i="32"/>
  <c r="BN138" i="32" s="1"/>
  <c r="J138" i="32"/>
  <c r="L138" i="32" s="1"/>
  <c r="N138" i="32" s="1"/>
  <c r="BU144" i="32"/>
  <c r="L144" i="32"/>
  <c r="N144" i="32" s="1"/>
  <c r="AO149" i="32"/>
  <c r="BR149" i="32" s="1"/>
  <c r="AI149" i="32"/>
  <c r="BL149" i="32" s="1"/>
  <c r="J149" i="32"/>
  <c r="L149" i="32" s="1"/>
  <c r="N149" i="32" s="1"/>
  <c r="BU150" i="32"/>
  <c r="L150" i="32"/>
  <c r="N150" i="32" s="1"/>
  <c r="BM163" i="32"/>
  <c r="L189" i="32"/>
  <c r="N189" i="32" s="1"/>
  <c r="BU199" i="32"/>
  <c r="L122" i="31"/>
  <c r="N122" i="31" s="1"/>
  <c r="BP135" i="31"/>
  <c r="AC137" i="31"/>
  <c r="BF137" i="31" s="1"/>
  <c r="J137" i="31"/>
  <c r="L137" i="31" s="1"/>
  <c r="N137" i="31" s="1"/>
  <c r="AM137" i="31"/>
  <c r="BP137" i="31" s="1"/>
  <c r="BU145" i="31"/>
  <c r="W164" i="31"/>
  <c r="AZ164" i="31" s="1"/>
  <c r="P164" i="31"/>
  <c r="AM171" i="31"/>
  <c r="BP171" i="31" s="1"/>
  <c r="J171" i="31"/>
  <c r="L171" i="31" s="1"/>
  <c r="N171" i="31" s="1"/>
  <c r="L173" i="31"/>
  <c r="N173" i="31" s="1"/>
  <c r="Z177" i="31"/>
  <c r="BC177" i="31" s="1"/>
  <c r="J177" i="31"/>
  <c r="L177" i="31" s="1"/>
  <c r="N177" i="31" s="1"/>
  <c r="AP193" i="31"/>
  <c r="BS193" i="31" s="1"/>
  <c r="T193" i="31"/>
  <c r="AW193" i="31" s="1"/>
  <c r="J193" i="31"/>
  <c r="L193" i="31" s="1"/>
  <c r="N193" i="31" s="1"/>
  <c r="J113" i="35"/>
  <c r="L113" i="35" s="1"/>
  <c r="N113" i="35" s="1"/>
  <c r="J119" i="33"/>
  <c r="L119" i="33" s="1"/>
  <c r="N119" i="33" s="1"/>
  <c r="J120" i="31"/>
  <c r="L120" i="31" s="1"/>
  <c r="N120" i="31" s="1"/>
  <c r="J172" i="35"/>
  <c r="L172" i="35" s="1"/>
  <c r="N172" i="35" s="1"/>
  <c r="J174" i="34"/>
  <c r="L174" i="34" s="1"/>
  <c r="N174" i="34" s="1"/>
  <c r="J182" i="34"/>
  <c r="L182" i="34" s="1"/>
  <c r="L134" i="31"/>
  <c r="N134" i="31" s="1"/>
  <c r="L192" i="32"/>
  <c r="N192" i="32" s="1"/>
  <c r="BU195" i="32"/>
  <c r="L195" i="32"/>
  <c r="N195" i="32" s="1"/>
  <c r="V11" i="31"/>
  <c r="BT112" i="31"/>
  <c r="J112" i="31"/>
  <c r="L112" i="31" s="1"/>
  <c r="N112" i="31" s="1"/>
  <c r="BU120" i="31"/>
  <c r="R124" i="31"/>
  <c r="AU124" i="31" s="1"/>
  <c r="J124" i="31"/>
  <c r="L124" i="31" s="1"/>
  <c r="N124" i="31" s="1"/>
  <c r="L131" i="31"/>
  <c r="AO144" i="31"/>
  <c r="BR144" i="31" s="1"/>
  <c r="J144" i="31"/>
  <c r="L144" i="31" s="1"/>
  <c r="N144" i="31" s="1"/>
  <c r="W144" i="31"/>
  <c r="AZ144" i="31" s="1"/>
  <c r="U144" i="31"/>
  <c r="AX144" i="31" s="1"/>
  <c r="BU161" i="31"/>
  <c r="L161" i="31"/>
  <c r="N161" i="31" s="1"/>
  <c r="BU164" i="31"/>
  <c r="AF169" i="31"/>
  <c r="BI169" i="31" s="1"/>
  <c r="J169" i="31"/>
  <c r="L169" i="31" s="1"/>
  <c r="N169" i="31" s="1"/>
  <c r="BU171" i="31"/>
  <c r="AK176" i="31"/>
  <c r="BN176" i="31" s="1"/>
  <c r="AA176" i="31"/>
  <c r="BD176" i="31" s="1"/>
  <c r="J176" i="31"/>
  <c r="L176" i="31" s="1"/>
  <c r="N176" i="31" s="1"/>
  <c r="Y176" i="31"/>
  <c r="BB176" i="31" s="1"/>
  <c r="AO192" i="31"/>
  <c r="BR192" i="31" s="1"/>
  <c r="P192" i="31"/>
  <c r="J192" i="31"/>
  <c r="L192" i="31" s="1"/>
  <c r="N192" i="31" s="1"/>
  <c r="BU199" i="31"/>
  <c r="L199" i="31"/>
  <c r="N199" i="31" s="1"/>
  <c r="J121" i="32"/>
  <c r="L121" i="32" s="1"/>
  <c r="N121" i="32" s="1"/>
  <c r="J173" i="35"/>
  <c r="L173" i="35" s="1"/>
  <c r="N173" i="35" s="1"/>
  <c r="BU166" i="33"/>
  <c r="L166" i="33"/>
  <c r="N166" i="33" s="1"/>
  <c r="AV167" i="33"/>
  <c r="BU169" i="33"/>
  <c r="BL175" i="33"/>
  <c r="J185" i="33"/>
  <c r="L185" i="33" s="1"/>
  <c r="N185" i="33" s="1"/>
  <c r="AI190" i="33"/>
  <c r="BL190" i="33" s="1"/>
  <c r="J190" i="33"/>
  <c r="L190" i="33" s="1"/>
  <c r="N190" i="33" s="1"/>
  <c r="L195" i="33"/>
  <c r="N195" i="33" s="1"/>
  <c r="AI112" i="32"/>
  <c r="BL112" i="32" s="1"/>
  <c r="J112" i="32"/>
  <c r="L112" i="32" s="1"/>
  <c r="N112" i="32" s="1"/>
  <c r="BU116" i="32"/>
  <c r="L116" i="32"/>
  <c r="N116" i="32" s="1"/>
  <c r="BP117" i="32"/>
  <c r="BT120" i="32"/>
  <c r="J120" i="32"/>
  <c r="L120" i="32" s="1"/>
  <c r="N120" i="32" s="1"/>
  <c r="AK137" i="32"/>
  <c r="BN137" i="32" s="1"/>
  <c r="J137" i="32"/>
  <c r="L137" i="32" s="1"/>
  <c r="N137" i="32" s="1"/>
  <c r="L142" i="32"/>
  <c r="N142" i="32" s="1"/>
  <c r="BH161" i="32"/>
  <c r="BU165" i="32"/>
  <c r="BU168" i="32"/>
  <c r="L168" i="32"/>
  <c r="N168" i="32" s="1"/>
  <c r="AK175" i="32"/>
  <c r="BN175" i="32" s="1"/>
  <c r="J175" i="32"/>
  <c r="L175" i="32" s="1"/>
  <c r="N175" i="32" s="1"/>
  <c r="BP186" i="32"/>
  <c r="AL188" i="32"/>
  <c r="BO188" i="32" s="1"/>
  <c r="AG188" i="32"/>
  <c r="BJ188" i="32" s="1"/>
  <c r="J188" i="32"/>
  <c r="L188" i="32" s="1"/>
  <c r="N188" i="32" s="1"/>
  <c r="AJ191" i="32"/>
  <c r="BM191" i="32" s="1"/>
  <c r="T191" i="32"/>
  <c r="AW191" i="32" s="1"/>
  <c r="BU112" i="31"/>
  <c r="AZ113" i="31"/>
  <c r="BG115" i="31"/>
  <c r="AP133" i="31"/>
  <c r="BS133" i="31" s="1"/>
  <c r="J133" i="31"/>
  <c r="L133" i="31" s="1"/>
  <c r="N133" i="31" s="1"/>
  <c r="AN133" i="31"/>
  <c r="BQ133" i="31" s="1"/>
  <c r="AD133" i="31"/>
  <c r="BG133" i="31" s="1"/>
  <c r="AP139" i="31"/>
  <c r="BS139" i="31" s="1"/>
  <c r="J139" i="31"/>
  <c r="L139" i="31" s="1"/>
  <c r="N139" i="31" s="1"/>
  <c r="BU144" i="31"/>
  <c r="L150" i="31"/>
  <c r="N150" i="31" s="1"/>
  <c r="BU169" i="31"/>
  <c r="BT190" i="31"/>
  <c r="J190" i="31"/>
  <c r="L190" i="31" s="1"/>
  <c r="N190" i="31" s="1"/>
  <c r="V190" i="31"/>
  <c r="AY190" i="31" s="1"/>
  <c r="T190" i="31"/>
  <c r="AW190" i="31" s="1"/>
  <c r="S190" i="31"/>
  <c r="AV190" i="31" s="1"/>
  <c r="J160" i="32"/>
  <c r="L160" i="32" s="1"/>
  <c r="N160" i="32" s="1"/>
  <c r="J164" i="31"/>
  <c r="L164" i="31" s="1"/>
  <c r="N164" i="31" s="1"/>
  <c r="L140" i="31"/>
  <c r="N140" i="31" s="1"/>
  <c r="AG126" i="31"/>
  <c r="BJ126" i="31" s="1"/>
  <c r="J126" i="31"/>
  <c r="L126" i="31" s="1"/>
  <c r="N126" i="31" s="1"/>
  <c r="AJ160" i="31"/>
  <c r="BM160" i="31" s="1"/>
  <c r="J160" i="31"/>
  <c r="L160" i="31" s="1"/>
  <c r="N160" i="31" s="1"/>
  <c r="AO189" i="31"/>
  <c r="BR189" i="31" s="1"/>
  <c r="J189" i="31"/>
  <c r="L189" i="31" s="1"/>
  <c r="N189" i="31" s="1"/>
  <c r="AH189" i="31"/>
  <c r="BK189" i="31" s="1"/>
  <c r="Z189" i="31"/>
  <c r="BC189" i="31" s="1"/>
  <c r="AO198" i="31"/>
  <c r="BR198" i="31" s="1"/>
  <c r="J198" i="31"/>
  <c r="L198" i="31" s="1"/>
  <c r="N198" i="31" s="1"/>
  <c r="AF198" i="31"/>
  <c r="BI198" i="31" s="1"/>
  <c r="X198" i="31"/>
  <c r="BA198" i="31" s="1"/>
  <c r="L201" i="31"/>
  <c r="N201" i="31" s="1"/>
  <c r="J116" i="33"/>
  <c r="L116" i="33" s="1"/>
  <c r="N116" i="33" s="1"/>
  <c r="J118" i="32"/>
  <c r="L118" i="32" s="1"/>
  <c r="N118" i="32" s="1"/>
  <c r="J159" i="33"/>
  <c r="L159" i="33" s="1"/>
  <c r="N159" i="33" s="1"/>
  <c r="J161" i="32"/>
  <c r="L161" i="32" s="1"/>
  <c r="N161" i="32" s="1"/>
  <c r="J136" i="34"/>
  <c r="L136" i="34" s="1"/>
  <c r="N136" i="34" s="1"/>
  <c r="J197" i="34"/>
  <c r="L197" i="34" s="1"/>
  <c r="N197" i="34" s="1"/>
  <c r="J191" i="32"/>
  <c r="L191" i="32" s="1"/>
  <c r="N191" i="32" s="1"/>
  <c r="BU137" i="33"/>
  <c r="BU165" i="33"/>
  <c r="BB167" i="33"/>
  <c r="AM168" i="33"/>
  <c r="BP168" i="33" s="1"/>
  <c r="J168" i="33"/>
  <c r="L168" i="33" s="1"/>
  <c r="N168" i="33" s="1"/>
  <c r="BU172" i="33"/>
  <c r="AJ184" i="33"/>
  <c r="BM184" i="33" s="1"/>
  <c r="J184" i="33"/>
  <c r="L184" i="33" s="1"/>
  <c r="N184" i="33" s="1"/>
  <c r="BT189" i="33"/>
  <c r="J189" i="33"/>
  <c r="L189" i="33" s="1"/>
  <c r="N189" i="33" s="1"/>
  <c r="BU197" i="33"/>
  <c r="BI198" i="33"/>
  <c r="BU111" i="32"/>
  <c r="BM125" i="32"/>
  <c r="AJ132" i="32"/>
  <c r="BM132" i="32" s="1"/>
  <c r="J132" i="32"/>
  <c r="L132" i="32" s="1"/>
  <c r="N132" i="32" s="1"/>
  <c r="W132" i="32"/>
  <c r="AZ132" i="32" s="1"/>
  <c r="AK135" i="32"/>
  <c r="BN135" i="32" s="1"/>
  <c r="J135" i="32"/>
  <c r="L135" i="32" s="1"/>
  <c r="N135" i="32" s="1"/>
  <c r="AD135" i="32"/>
  <c r="BG135" i="32" s="1"/>
  <c r="AN140" i="32"/>
  <c r="BQ140" i="32" s="1"/>
  <c r="J140" i="32"/>
  <c r="L140" i="32" s="1"/>
  <c r="N140" i="32" s="1"/>
  <c r="AD140" i="32"/>
  <c r="BG140" i="32" s="1"/>
  <c r="Y140" i="32"/>
  <c r="BB140" i="32" s="1"/>
  <c r="BR143" i="32"/>
  <c r="AK147" i="32"/>
  <c r="BN147" i="32" s="1"/>
  <c r="J147" i="32"/>
  <c r="L147" i="32" s="1"/>
  <c r="N147" i="32" s="1"/>
  <c r="P147" i="32"/>
  <c r="AH149" i="32"/>
  <c r="BK149" i="32" s="1"/>
  <c r="AF169" i="32"/>
  <c r="BI169" i="32" s="1"/>
  <c r="AK169" i="32"/>
  <c r="BN169" i="32" s="1"/>
  <c r="Q111" i="31"/>
  <c r="AT111" i="31" s="1"/>
  <c r="J111" i="31"/>
  <c r="L111" i="31" s="1"/>
  <c r="N111" i="31" s="1"/>
  <c r="W112" i="31"/>
  <c r="AZ112" i="31" s="1"/>
  <c r="L119" i="31"/>
  <c r="N119" i="31" s="1"/>
  <c r="J123" i="31"/>
  <c r="L123" i="31" s="1"/>
  <c r="N123" i="31" s="1"/>
  <c r="AI123" i="31"/>
  <c r="BL123" i="31" s="1"/>
  <c r="AK142" i="31"/>
  <c r="BN142" i="31" s="1"/>
  <c r="AA142" i="31"/>
  <c r="BD142" i="31" s="1"/>
  <c r="W142" i="31"/>
  <c r="AZ142" i="31" s="1"/>
  <c r="AP144" i="31"/>
  <c r="BS144" i="31" s="1"/>
  <c r="AG164" i="31"/>
  <c r="BJ164" i="31" s="1"/>
  <c r="Z169" i="31"/>
  <c r="BC169" i="31" s="1"/>
  <c r="BA170" i="31"/>
  <c r="Z171" i="31"/>
  <c r="BC171" i="31" s="1"/>
  <c r="R175" i="31"/>
  <c r="AU175" i="31" s="1"/>
  <c r="J175" i="31"/>
  <c r="L175" i="31" s="1"/>
  <c r="N175" i="31" s="1"/>
  <c r="S176" i="31"/>
  <c r="AV176" i="31" s="1"/>
  <c r="L186" i="31"/>
  <c r="N186" i="31" s="1"/>
  <c r="T192" i="31"/>
  <c r="AW192" i="31" s="1"/>
  <c r="AK193" i="31"/>
  <c r="BN193" i="31" s="1"/>
  <c r="J109" i="31"/>
  <c r="L109" i="31" s="1"/>
  <c r="N109" i="31" s="1"/>
  <c r="J182" i="35"/>
  <c r="L182" i="35" s="1"/>
  <c r="J198" i="34"/>
  <c r="L198" i="34" s="1"/>
  <c r="N198" i="34" s="1"/>
  <c r="L163" i="32"/>
  <c r="N163" i="32" s="1"/>
  <c r="W107" i="35"/>
  <c r="AZ107" i="35" s="1"/>
  <c r="J107" i="35"/>
  <c r="L107" i="35" s="1"/>
  <c r="AL108" i="35"/>
  <c r="BO108" i="35" s="1"/>
  <c r="J108" i="35"/>
  <c r="L108" i="35" s="1"/>
  <c r="N108" i="35" s="1"/>
  <c r="AL113" i="35"/>
  <c r="BO113" i="35" s="1"/>
  <c r="AD132" i="35"/>
  <c r="BG132" i="35" s="1"/>
  <c r="J132" i="35"/>
  <c r="L132" i="35" s="1"/>
  <c r="N132" i="35" s="1"/>
  <c r="BU196" i="35"/>
  <c r="L201" i="35"/>
  <c r="N201" i="35" s="1"/>
  <c r="Z131" i="34"/>
  <c r="BC131" i="34" s="1"/>
  <c r="S25" i="34"/>
  <c r="BU112" i="34"/>
  <c r="AN120" i="34"/>
  <c r="BQ120" i="34" s="1"/>
  <c r="J120" i="34"/>
  <c r="L120" i="34" s="1"/>
  <c r="N120" i="34" s="1"/>
  <c r="BU134" i="34"/>
  <c r="L137" i="34"/>
  <c r="N137" i="34" s="1"/>
  <c r="AG143" i="34"/>
  <c r="BJ143" i="34" s="1"/>
  <c r="J143" i="34"/>
  <c r="L143" i="34" s="1"/>
  <c r="N143" i="34" s="1"/>
  <c r="L169" i="34"/>
  <c r="N169" i="34" s="1"/>
  <c r="AF171" i="34"/>
  <c r="BI171" i="34" s="1"/>
  <c r="J171" i="34"/>
  <c r="L171" i="34" s="1"/>
  <c r="N171" i="34" s="1"/>
  <c r="L193" i="34"/>
  <c r="N193" i="34" s="1"/>
  <c r="BL199" i="34"/>
  <c r="AN113" i="33"/>
  <c r="BQ113" i="33" s="1"/>
  <c r="J113" i="33"/>
  <c r="L113" i="33" s="1"/>
  <c r="N113" i="33" s="1"/>
  <c r="R114" i="33"/>
  <c r="AU114" i="33" s="1"/>
  <c r="J114" i="33"/>
  <c r="L114" i="33" s="1"/>
  <c r="N114" i="33" s="1"/>
  <c r="AH125" i="33"/>
  <c r="BK125" i="33" s="1"/>
  <c r="BU160" i="33"/>
  <c r="L160" i="33"/>
  <c r="N160" i="33" s="1"/>
  <c r="AC167" i="33"/>
  <c r="BF167" i="33" s="1"/>
  <c r="BU168" i="33"/>
  <c r="AU170" i="33"/>
  <c r="X185" i="33"/>
  <c r="BA185" i="33" s="1"/>
  <c r="Q190" i="33"/>
  <c r="AT190" i="33" s="1"/>
  <c r="AL198" i="33"/>
  <c r="BO198" i="33" s="1"/>
  <c r="J198" i="33"/>
  <c r="L198" i="33" s="1"/>
  <c r="N198" i="33" s="1"/>
  <c r="AH198" i="33"/>
  <c r="BK198" i="33" s="1"/>
  <c r="L115" i="32"/>
  <c r="N115" i="32" s="1"/>
  <c r="AM120" i="32"/>
  <c r="BP120" i="32" s="1"/>
  <c r="S137" i="32"/>
  <c r="AV137" i="32" s="1"/>
  <c r="AK139" i="32"/>
  <c r="BN139" i="32" s="1"/>
  <c r="AO139" i="32"/>
  <c r="BR139" i="32" s="1"/>
  <c r="AI145" i="32"/>
  <c r="BL145" i="32" s="1"/>
  <c r="J145" i="32"/>
  <c r="L145" i="32" s="1"/>
  <c r="N145" i="32" s="1"/>
  <c r="AK146" i="32"/>
  <c r="BN146" i="32" s="1"/>
  <c r="J146" i="32"/>
  <c r="L146" i="32" s="1"/>
  <c r="N146" i="32" s="1"/>
  <c r="L167" i="32"/>
  <c r="N167" i="32" s="1"/>
  <c r="AY168" i="32"/>
  <c r="AO177" i="32"/>
  <c r="BR177" i="32" s="1"/>
  <c r="J177" i="32"/>
  <c r="L177" i="32" s="1"/>
  <c r="N177" i="32" s="1"/>
  <c r="AE177" i="32"/>
  <c r="BH177" i="32" s="1"/>
  <c r="J184" i="32"/>
  <c r="L184" i="32" s="1"/>
  <c r="N184" i="32" s="1"/>
  <c r="U184" i="32"/>
  <c r="AX184" i="32" s="1"/>
  <c r="AK191" i="32"/>
  <c r="BN191" i="32" s="1"/>
  <c r="AK193" i="32"/>
  <c r="BN193" i="32" s="1"/>
  <c r="J193" i="32"/>
  <c r="L193" i="32" s="1"/>
  <c r="N193" i="32" s="1"/>
  <c r="AM196" i="32"/>
  <c r="BP196" i="32" s="1"/>
  <c r="J196" i="32"/>
  <c r="L196" i="32" s="1"/>
  <c r="N196" i="32" s="1"/>
  <c r="AL196" i="32"/>
  <c r="BO196" i="32" s="1"/>
  <c r="L197" i="32"/>
  <c r="N197" i="32" s="1"/>
  <c r="R138" i="31"/>
  <c r="AU138" i="31" s="1"/>
  <c r="J138" i="31"/>
  <c r="L138" i="31" s="1"/>
  <c r="N138" i="31" s="1"/>
  <c r="T139" i="31"/>
  <c r="AW139" i="31" s="1"/>
  <c r="BU142" i="31"/>
  <c r="AD146" i="31"/>
  <c r="BG146" i="31" s="1"/>
  <c r="J146" i="31"/>
  <c r="L146" i="31" s="1"/>
  <c r="N146" i="31" s="1"/>
  <c r="AA146" i="31"/>
  <c r="BD146" i="31" s="1"/>
  <c r="L149" i="31"/>
  <c r="N149" i="31" s="1"/>
  <c r="AK164" i="31"/>
  <c r="BN164" i="31" s="1"/>
  <c r="BU168" i="31"/>
  <c r="L168" i="31"/>
  <c r="N168" i="31" s="1"/>
  <c r="AE169" i="31"/>
  <c r="BH169" i="31" s="1"/>
  <c r="BR170" i="31"/>
  <c r="AO176" i="31"/>
  <c r="BR176" i="31" s="1"/>
  <c r="BQ183" i="31"/>
  <c r="AA190" i="31"/>
  <c r="BD190" i="31" s="1"/>
  <c r="AC192" i="31"/>
  <c r="BF192" i="31" s="1"/>
  <c r="L195" i="31"/>
  <c r="N195" i="31" s="1"/>
  <c r="J110" i="33"/>
  <c r="L110" i="33" s="1"/>
  <c r="N110" i="33" s="1"/>
  <c r="J110" i="32"/>
  <c r="L110" i="32" s="1"/>
  <c r="N110" i="32" s="1"/>
  <c r="J167" i="33"/>
  <c r="L167" i="33" s="1"/>
  <c r="N167" i="33" s="1"/>
  <c r="J169" i="32"/>
  <c r="L169" i="32" s="1"/>
  <c r="N169" i="32" s="1"/>
  <c r="J199" i="34"/>
  <c r="L199" i="34" s="1"/>
  <c r="N199" i="34" s="1"/>
  <c r="AZ182" i="35"/>
  <c r="BU107" i="35"/>
  <c r="AN141" i="35"/>
  <c r="BQ141" i="35" s="1"/>
  <c r="J141" i="35"/>
  <c r="L141" i="35" s="1"/>
  <c r="N141" i="35" s="1"/>
  <c r="AL144" i="35"/>
  <c r="BO144" i="35" s="1"/>
  <c r="J144" i="35"/>
  <c r="L144" i="35" s="1"/>
  <c r="N144" i="35" s="1"/>
  <c r="AN145" i="35"/>
  <c r="BQ145" i="35" s="1"/>
  <c r="J145" i="35"/>
  <c r="L145" i="35" s="1"/>
  <c r="N145" i="35" s="1"/>
  <c r="AA145" i="35"/>
  <c r="BD145" i="35" s="1"/>
  <c r="AN160" i="35"/>
  <c r="BQ160" i="35" s="1"/>
  <c r="J160" i="35"/>
  <c r="L160" i="35" s="1"/>
  <c r="N160" i="35" s="1"/>
  <c r="BC164" i="35"/>
  <c r="BU165" i="35"/>
  <c r="L165" i="35"/>
  <c r="N165" i="35" s="1"/>
  <c r="S166" i="35"/>
  <c r="AV166" i="35" s="1"/>
  <c r="J166" i="35"/>
  <c r="L166" i="35" s="1"/>
  <c r="N166" i="35" s="1"/>
  <c r="L174" i="35"/>
  <c r="N174" i="35" s="1"/>
  <c r="AL186" i="35"/>
  <c r="BO186" i="35" s="1"/>
  <c r="J186" i="35"/>
  <c r="L186" i="35" s="1"/>
  <c r="N186" i="35" s="1"/>
  <c r="AN186" i="35"/>
  <c r="BQ186" i="35" s="1"/>
  <c r="BT188" i="35"/>
  <c r="J188" i="35"/>
  <c r="L188" i="35" s="1"/>
  <c r="N188" i="35" s="1"/>
  <c r="AN189" i="35"/>
  <c r="BQ189" i="35" s="1"/>
  <c r="J189" i="35"/>
  <c r="L189" i="35" s="1"/>
  <c r="N189" i="35" s="1"/>
  <c r="S26" i="34"/>
  <c r="AG111" i="34"/>
  <c r="BJ111" i="34" s="1"/>
  <c r="J111" i="34"/>
  <c r="L111" i="34" s="1"/>
  <c r="N111" i="34" s="1"/>
  <c r="AK119" i="34"/>
  <c r="BN119" i="34" s="1"/>
  <c r="J119" i="34"/>
  <c r="L119" i="34" s="1"/>
  <c r="N119" i="34" s="1"/>
  <c r="BU120" i="34"/>
  <c r="U125" i="34"/>
  <c r="AX125" i="34" s="1"/>
  <c r="J125" i="34"/>
  <c r="L125" i="34" s="1"/>
  <c r="N125" i="34" s="1"/>
  <c r="L126" i="34"/>
  <c r="N126" i="34" s="1"/>
  <c r="BU143" i="34"/>
  <c r="AO144" i="34"/>
  <c r="BR144" i="34" s="1"/>
  <c r="J144" i="34"/>
  <c r="L144" i="34" s="1"/>
  <c r="N144" i="34" s="1"/>
  <c r="AL144" i="34"/>
  <c r="BO144" i="34" s="1"/>
  <c r="BU171" i="34"/>
  <c r="AJ196" i="34"/>
  <c r="BM196" i="34" s="1"/>
  <c r="J196" i="34"/>
  <c r="L196" i="34" s="1"/>
  <c r="N196" i="34" s="1"/>
  <c r="BQ198" i="34"/>
  <c r="S24" i="33"/>
  <c r="BU114" i="33"/>
  <c r="AM120" i="33"/>
  <c r="BP120" i="33" s="1"/>
  <c r="J120" i="33"/>
  <c r="L120" i="33" s="1"/>
  <c r="N120" i="33" s="1"/>
  <c r="T131" i="33"/>
  <c r="AW131" i="33" s="1"/>
  <c r="J131" i="33"/>
  <c r="L131" i="33" s="1"/>
  <c r="AN135" i="33"/>
  <c r="BQ135" i="33" s="1"/>
  <c r="J135" i="33"/>
  <c r="L135" i="33" s="1"/>
  <c r="N135" i="33" s="1"/>
  <c r="AH136" i="33"/>
  <c r="BK136" i="33" s="1"/>
  <c r="J136" i="33"/>
  <c r="L136" i="33" s="1"/>
  <c r="N136" i="33" s="1"/>
  <c r="L140" i="33"/>
  <c r="N140" i="33" s="1"/>
  <c r="S162" i="33"/>
  <c r="AV162" i="33" s="1"/>
  <c r="J162" i="33"/>
  <c r="L162" i="33" s="1"/>
  <c r="N162" i="33" s="1"/>
  <c r="AD167" i="33"/>
  <c r="BG167" i="33" s="1"/>
  <c r="L170" i="33"/>
  <c r="N170" i="33" s="1"/>
  <c r="AL175" i="33"/>
  <c r="BO175" i="33" s="1"/>
  <c r="J175" i="33"/>
  <c r="L175" i="33" s="1"/>
  <c r="N175" i="33" s="1"/>
  <c r="AG183" i="33"/>
  <c r="BJ183" i="33" s="1"/>
  <c r="J183" i="33"/>
  <c r="L183" i="33" s="1"/>
  <c r="N183" i="33" s="1"/>
  <c r="AC185" i="33"/>
  <c r="BF185" i="33" s="1"/>
  <c r="Z192" i="33"/>
  <c r="BC192" i="33" s="1"/>
  <c r="J192" i="33"/>
  <c r="L192" i="33" s="1"/>
  <c r="N192" i="33" s="1"/>
  <c r="AK198" i="33"/>
  <c r="BN198" i="33" s="1"/>
  <c r="J201" i="33"/>
  <c r="L201" i="33" s="1"/>
  <c r="N201" i="33" s="1"/>
  <c r="S11" i="32"/>
  <c r="AL117" i="32"/>
  <c r="BO117" i="32" s="1"/>
  <c r="J117" i="32"/>
  <c r="L117" i="32" s="1"/>
  <c r="N117" i="32" s="1"/>
  <c r="L139" i="32"/>
  <c r="N139" i="32" s="1"/>
  <c r="BI161" i="32"/>
  <c r="AL166" i="32"/>
  <c r="BO166" i="32" s="1"/>
  <c r="J166" i="32"/>
  <c r="L166" i="32" s="1"/>
  <c r="N166" i="32" s="1"/>
  <c r="AK166" i="32"/>
  <c r="BN166" i="32" s="1"/>
  <c r="U166" i="32"/>
  <c r="AX166" i="32" s="1"/>
  <c r="AL201" i="32"/>
  <c r="BO201" i="32" s="1"/>
  <c r="J201" i="32"/>
  <c r="L201" i="32" s="1"/>
  <c r="N201" i="32" s="1"/>
  <c r="AJ201" i="32"/>
  <c r="BM201" i="32" s="1"/>
  <c r="L135" i="31"/>
  <c r="N135" i="31" s="1"/>
  <c r="BU138" i="31"/>
  <c r="U139" i="31"/>
  <c r="AX139" i="31" s="1"/>
  <c r="AP141" i="31"/>
  <c r="BS141" i="31" s="1"/>
  <c r="J141" i="31"/>
  <c r="L141" i="31" s="1"/>
  <c r="N141" i="31" s="1"/>
  <c r="W141" i="31"/>
  <c r="AZ141" i="31" s="1"/>
  <c r="AD143" i="31"/>
  <c r="BG143" i="31" s="1"/>
  <c r="BU146" i="31"/>
  <c r="AM166" i="31"/>
  <c r="BP166" i="31" s="1"/>
  <c r="T166" i="31"/>
  <c r="AW166" i="31" s="1"/>
  <c r="J166" i="31"/>
  <c r="L166" i="31" s="1"/>
  <c r="N166" i="31" s="1"/>
  <c r="S166" i="31"/>
  <c r="AV166" i="31" s="1"/>
  <c r="L185" i="31"/>
  <c r="N185" i="31" s="1"/>
  <c r="J188" i="31"/>
  <c r="L188" i="31" s="1"/>
  <c r="N188" i="31" s="1"/>
  <c r="AO188" i="31"/>
  <c r="BR188" i="31" s="1"/>
  <c r="V189" i="31"/>
  <c r="AY189" i="31" s="1"/>
  <c r="AE190" i="31"/>
  <c r="BH190" i="31" s="1"/>
  <c r="AP197" i="31"/>
  <c r="BS197" i="31" s="1"/>
  <c r="J197" i="31"/>
  <c r="L197" i="31" s="1"/>
  <c r="N197" i="31" s="1"/>
  <c r="R197" i="31"/>
  <c r="AU197" i="31" s="1"/>
  <c r="P182" i="32"/>
  <c r="J125" i="33"/>
  <c r="L125" i="33" s="1"/>
  <c r="N125" i="33" s="1"/>
  <c r="J164" i="35"/>
  <c r="L164" i="35" s="1"/>
  <c r="N164" i="35" s="1"/>
  <c r="J142" i="31"/>
  <c r="L142" i="31" s="1"/>
  <c r="N142" i="31" s="1"/>
  <c r="J192" i="35"/>
  <c r="L192" i="35" s="1"/>
  <c r="N192" i="35" s="1"/>
  <c r="AX131" i="32"/>
  <c r="BQ134" i="32"/>
  <c r="AI187" i="32"/>
  <c r="BL187" i="32" s="1"/>
  <c r="J187" i="32"/>
  <c r="L187" i="32" s="1"/>
  <c r="N187" i="32" s="1"/>
  <c r="AC200" i="32"/>
  <c r="BF200" i="32" s="1"/>
  <c r="J200" i="32"/>
  <c r="L200" i="32" s="1"/>
  <c r="N200" i="32" s="1"/>
  <c r="S73" i="31"/>
  <c r="S76" i="31" s="1"/>
  <c r="BT118" i="31"/>
  <c r="J118" i="31"/>
  <c r="L118" i="31" s="1"/>
  <c r="N118" i="31" s="1"/>
  <c r="BU141" i="31"/>
  <c r="L143" i="31"/>
  <c r="N143" i="31" s="1"/>
  <c r="AC162" i="31"/>
  <c r="BF162" i="31" s="1"/>
  <c r="J162" i="31"/>
  <c r="L162" i="31" s="1"/>
  <c r="N162" i="31" s="1"/>
  <c r="AH163" i="31"/>
  <c r="BK163" i="31" s="1"/>
  <c r="BU184" i="31"/>
  <c r="L184" i="31"/>
  <c r="N184" i="31" s="1"/>
  <c r="BU192" i="31"/>
  <c r="BU194" i="31"/>
  <c r="J114" i="31"/>
  <c r="L114" i="31" s="1"/>
  <c r="N114" i="31" s="1"/>
  <c r="J143" i="32"/>
  <c r="L143" i="32" s="1"/>
  <c r="N143" i="32" s="1"/>
  <c r="BL125" i="32"/>
  <c r="BU131" i="32"/>
  <c r="AK168" i="32"/>
  <c r="BN168" i="32" s="1"/>
  <c r="BU187" i="32"/>
  <c r="L190" i="32"/>
  <c r="N190" i="32" s="1"/>
  <c r="L194" i="32"/>
  <c r="N194" i="32" s="1"/>
  <c r="BU198" i="32"/>
  <c r="Q74" i="31"/>
  <c r="AN107" i="31"/>
  <c r="BQ107" i="31" s="1"/>
  <c r="J107" i="31"/>
  <c r="L107" i="31" s="1"/>
  <c r="BU108" i="31"/>
  <c r="AN115" i="31"/>
  <c r="BQ115" i="31" s="1"/>
  <c r="J115" i="31"/>
  <c r="L115" i="31" s="1"/>
  <c r="N115" i="31" s="1"/>
  <c r="BG121" i="31"/>
  <c r="BU163" i="31"/>
  <c r="L163" i="31"/>
  <c r="N163" i="31" s="1"/>
  <c r="AI163" i="31"/>
  <c r="BL163" i="31" s="1"/>
  <c r="BU165" i="31"/>
  <c r="L165" i="31"/>
  <c r="N165" i="31" s="1"/>
  <c r="L187" i="31"/>
  <c r="N187" i="31" s="1"/>
  <c r="J125" i="32"/>
  <c r="L125" i="32" s="1"/>
  <c r="N125" i="32" s="1"/>
  <c r="J134" i="32"/>
  <c r="L134" i="32" s="1"/>
  <c r="N134" i="32" s="1"/>
  <c r="L159" i="31"/>
  <c r="N159" i="31" s="1"/>
  <c r="AG173" i="32"/>
  <c r="BJ173" i="32" s="1"/>
  <c r="J173" i="32"/>
  <c r="L173" i="32" s="1"/>
  <c r="N173" i="32" s="1"/>
  <c r="L183" i="32"/>
  <c r="N183" i="32" s="1"/>
  <c r="AP186" i="32"/>
  <c r="BS186" i="32" s="1"/>
  <c r="J186" i="32"/>
  <c r="L186" i="32" s="1"/>
  <c r="N186" i="32" s="1"/>
  <c r="S74" i="31"/>
  <c r="AO110" i="31"/>
  <c r="BR110" i="31" s="1"/>
  <c r="J110" i="31"/>
  <c r="L110" i="31" s="1"/>
  <c r="N110" i="31" s="1"/>
  <c r="L116" i="31"/>
  <c r="N116" i="31" s="1"/>
  <c r="L117" i="31"/>
  <c r="N117" i="31" s="1"/>
  <c r="L132" i="31"/>
  <c r="N132" i="31" s="1"/>
  <c r="AO136" i="31"/>
  <c r="BR136" i="31" s="1"/>
  <c r="J136" i="31"/>
  <c r="L136" i="31" s="1"/>
  <c r="N136" i="31" s="1"/>
  <c r="AJ163" i="31"/>
  <c r="BM163" i="31" s="1"/>
  <c r="L167" i="31"/>
  <c r="N167" i="31" s="1"/>
  <c r="V170" i="31"/>
  <c r="AY170" i="31" s="1"/>
  <c r="J170" i="31"/>
  <c r="L170" i="31" s="1"/>
  <c r="N170" i="31" s="1"/>
  <c r="BU183" i="31"/>
  <c r="V191" i="31"/>
  <c r="AY191" i="31" s="1"/>
  <c r="J191" i="31"/>
  <c r="L191" i="31" s="1"/>
  <c r="N191" i="31" s="1"/>
  <c r="J198" i="32"/>
  <c r="L198" i="32" s="1"/>
  <c r="N198" i="32" s="1"/>
  <c r="J121" i="31"/>
  <c r="L121" i="31" s="1"/>
  <c r="N121" i="31" s="1"/>
  <c r="J148" i="31"/>
  <c r="L148" i="31" s="1"/>
  <c r="N148" i="31" s="1"/>
  <c r="BU159" i="31"/>
  <c r="AW159" i="33"/>
  <c r="AJ159" i="33"/>
  <c r="BM159" i="33" s="1"/>
  <c r="U159" i="37"/>
  <c r="AX159" i="37" s="1"/>
  <c r="Q159" i="37"/>
  <c r="AT159" i="37" s="1"/>
  <c r="AP159" i="37"/>
  <c r="BS159" i="37" s="1"/>
  <c r="AD159" i="33"/>
  <c r="BG159" i="33" s="1"/>
  <c r="AF159" i="39"/>
  <c r="BI159" i="39" s="1"/>
  <c r="AH159" i="39"/>
  <c r="BK159" i="39" s="1"/>
  <c r="Y159" i="37"/>
  <c r="BB159" i="37" s="1"/>
  <c r="AJ159" i="39"/>
  <c r="BM159" i="39" s="1"/>
  <c r="AN159" i="39"/>
  <c r="BQ159" i="39" s="1"/>
  <c r="AP159" i="39"/>
  <c r="BS159" i="39" s="1"/>
  <c r="P159" i="39"/>
  <c r="T159" i="39"/>
  <c r="AW159" i="39" s="1"/>
  <c r="BK159" i="33"/>
  <c r="AZ65" i="151"/>
  <c r="BK111" i="34"/>
  <c r="BA65" i="151"/>
  <c r="AZ65" i="152"/>
  <c r="BU65" i="145"/>
  <c r="Q65" i="156"/>
  <c r="AV65" i="156" s="1"/>
  <c r="U65" i="145"/>
  <c r="AZ65" i="145" s="1"/>
  <c r="O65" i="146"/>
  <c r="S65" i="155"/>
  <c r="AX65" i="155" s="1"/>
  <c r="V65" i="145"/>
  <c r="BA65" i="145" s="1"/>
  <c r="P65" i="146"/>
  <c r="AU65" i="146" s="1"/>
  <c r="W65" i="151"/>
  <c r="BB65" i="151" s="1"/>
  <c r="T65" i="156"/>
  <c r="AY65" i="156" s="1"/>
  <c r="AA65" i="156"/>
  <c r="BF65" i="156" s="1"/>
  <c r="AJ65" i="156"/>
  <c r="BO65" i="156" s="1"/>
  <c r="Y65" i="155"/>
  <c r="BD65" i="155" s="1"/>
  <c r="Z65" i="145"/>
  <c r="BE65" i="145" s="1"/>
  <c r="Q65" i="146"/>
  <c r="AV65" i="146" s="1"/>
  <c r="V65" i="156"/>
  <c r="BA65" i="156" s="1"/>
  <c r="AI65" i="156"/>
  <c r="BN65" i="156" s="1"/>
  <c r="AG65" i="155"/>
  <c r="BL65" i="155" s="1"/>
  <c r="AI65" i="145"/>
  <c r="BN65" i="145" s="1"/>
  <c r="X65" i="146"/>
  <c r="BC65" i="146" s="1"/>
  <c r="S111" i="34"/>
  <c r="AV111" i="34" s="1"/>
  <c r="U111" i="32"/>
  <c r="AX111" i="32" s="1"/>
  <c r="AI65" i="155"/>
  <c r="BN65" i="155" s="1"/>
  <c r="AJ65" i="145"/>
  <c r="BO65" i="145" s="1"/>
  <c r="Y65" i="146"/>
  <c r="BD65" i="146" s="1"/>
  <c r="AR65" i="148"/>
  <c r="BW65" i="148" s="1"/>
  <c r="BR65" i="150"/>
  <c r="AN111" i="30"/>
  <c r="BQ111" i="30" s="1"/>
  <c r="AO111" i="30"/>
  <c r="BR111" i="30" s="1"/>
  <c r="AN111" i="39"/>
  <c r="BQ111" i="39" s="1"/>
  <c r="AM111" i="39"/>
  <c r="BP111" i="39" s="1"/>
  <c r="U111" i="38"/>
  <c r="AX111" i="38" s="1"/>
  <c r="AO111" i="38"/>
  <c r="BR111" i="38" s="1"/>
  <c r="AA111" i="38"/>
  <c r="BD111" i="38" s="1"/>
  <c r="AK111" i="33"/>
  <c r="BN111" i="33" s="1"/>
  <c r="AI111" i="33"/>
  <c r="BL111" i="33" s="1"/>
  <c r="BI65" i="156"/>
  <c r="AN65" i="149"/>
  <c r="BS65" i="149" s="1"/>
  <c r="AJ65" i="149"/>
  <c r="BO65" i="149" s="1"/>
  <c r="AO65" i="156"/>
  <c r="BT65" i="156" s="1"/>
  <c r="I65" i="156"/>
  <c r="K65" i="156" s="1"/>
  <c r="M65" i="156" s="1"/>
  <c r="AO65" i="151"/>
  <c r="BT65" i="151" s="1"/>
  <c r="AP65" i="151"/>
  <c r="BU65" i="151" s="1"/>
  <c r="O65" i="151"/>
  <c r="AM65" i="151"/>
  <c r="BR65" i="151" s="1"/>
  <c r="AH65" i="151"/>
  <c r="BM65" i="151" s="1"/>
  <c r="AR65" i="151"/>
  <c r="BW65" i="151" s="1"/>
  <c r="AM65" i="152"/>
  <c r="BR65" i="152" s="1"/>
  <c r="AL65" i="152"/>
  <c r="BQ65" i="152" s="1"/>
  <c r="AK65" i="152"/>
  <c r="BP65" i="152" s="1"/>
  <c r="T111" i="33"/>
  <c r="AW111" i="33" s="1"/>
  <c r="BD65" i="147"/>
  <c r="V65" i="149"/>
  <c r="BA65" i="149" s="1"/>
  <c r="AP111" i="37"/>
  <c r="BS111" i="37" s="1"/>
  <c r="AH65" i="149"/>
  <c r="BM65" i="149" s="1"/>
  <c r="P65" i="151"/>
  <c r="AU65" i="151" s="1"/>
  <c r="T65" i="152"/>
  <c r="AY65" i="152" s="1"/>
  <c r="AN65" i="146"/>
  <c r="BS65" i="146" s="1"/>
  <c r="AO65" i="146"/>
  <c r="BT65" i="146" s="1"/>
  <c r="BU111" i="35"/>
  <c r="AS65" i="146"/>
  <c r="BX65" i="146" s="1"/>
  <c r="V24" i="30"/>
  <c r="Q46" i="30"/>
  <c r="AM164" i="30"/>
  <c r="BP164" i="30" s="1"/>
  <c r="S164" i="30"/>
  <c r="AV164" i="30" s="1"/>
  <c r="AK164" i="30"/>
  <c r="BN164" i="30" s="1"/>
  <c r="P164" i="30"/>
  <c r="AD164" i="30"/>
  <c r="BG164" i="30" s="1"/>
  <c r="AK149" i="40"/>
  <c r="BN149" i="40" s="1"/>
  <c r="W149" i="40"/>
  <c r="AZ149" i="40" s="1"/>
  <c r="S149" i="40"/>
  <c r="AV149" i="40" s="1"/>
  <c r="AM149" i="40"/>
  <c r="BP149" i="40" s="1"/>
  <c r="R28" i="30"/>
  <c r="V71" i="30"/>
  <c r="AB96" i="30"/>
  <c r="AP111" i="30"/>
  <c r="BS111" i="30" s="1"/>
  <c r="X122" i="30"/>
  <c r="BA122" i="30" s="1"/>
  <c r="AZ148" i="30"/>
  <c r="AE193" i="30"/>
  <c r="BH193" i="30" s="1"/>
  <c r="BO117" i="40"/>
  <c r="AT132" i="40"/>
  <c r="AL139" i="40"/>
  <c r="BO139" i="40" s="1"/>
  <c r="Y139" i="40"/>
  <c r="BB139" i="40" s="1"/>
  <c r="U139" i="40"/>
  <c r="AX139" i="40" s="1"/>
  <c r="T139" i="40"/>
  <c r="AW139" i="40" s="1"/>
  <c r="AM139" i="40"/>
  <c r="BP139" i="40" s="1"/>
  <c r="R174" i="40"/>
  <c r="AU174" i="40" s="1"/>
  <c r="AP174" i="40"/>
  <c r="BS174" i="40" s="1"/>
  <c r="AN174" i="40"/>
  <c r="BQ174" i="40" s="1"/>
  <c r="AI174" i="40"/>
  <c r="BL174" i="40" s="1"/>
  <c r="Q174" i="40"/>
  <c r="AT174" i="40" s="1"/>
  <c r="AK176" i="39"/>
  <c r="BN176" i="39" s="1"/>
  <c r="AL176" i="39"/>
  <c r="BO176" i="39" s="1"/>
  <c r="S176" i="39"/>
  <c r="AV176" i="39" s="1"/>
  <c r="V176" i="39"/>
  <c r="AY176" i="39" s="1"/>
  <c r="AM176" i="39"/>
  <c r="BP176" i="39" s="1"/>
  <c r="AL119" i="38"/>
  <c r="BO119" i="38" s="1"/>
  <c r="R119" i="38"/>
  <c r="AU119" i="38" s="1"/>
  <c r="AN184" i="38"/>
  <c r="BQ184" i="38" s="1"/>
  <c r="AO184" i="38"/>
  <c r="BR184" i="38" s="1"/>
  <c r="X184" i="38"/>
  <c r="BA184" i="38" s="1"/>
  <c r="AM184" i="38"/>
  <c r="BP184" i="38" s="1"/>
  <c r="T184" i="38"/>
  <c r="AW184" i="38" s="1"/>
  <c r="AK184" i="38"/>
  <c r="BN184" i="38" s="1"/>
  <c r="S184" i="38"/>
  <c r="AV184" i="38" s="1"/>
  <c r="AH184" i="38"/>
  <c r="BK184" i="38" s="1"/>
  <c r="Q184" i="38"/>
  <c r="AT184" i="38" s="1"/>
  <c r="AG184" i="38"/>
  <c r="BJ184" i="38" s="1"/>
  <c r="AE184" i="38"/>
  <c r="BH184" i="38" s="1"/>
  <c r="AA184" i="38"/>
  <c r="BD184" i="38" s="1"/>
  <c r="Y184" i="38"/>
  <c r="BB184" i="38" s="1"/>
  <c r="BT201" i="40"/>
  <c r="AD201" i="40"/>
  <c r="BG201" i="40" s="1"/>
  <c r="T201" i="40"/>
  <c r="AW201" i="40" s="1"/>
  <c r="S201" i="40"/>
  <c r="AV201" i="40" s="1"/>
  <c r="AP201" i="40"/>
  <c r="BS201" i="40" s="1"/>
  <c r="AO201" i="40"/>
  <c r="BR201" i="40" s="1"/>
  <c r="AK137" i="36"/>
  <c r="BN137" i="36" s="1"/>
  <c r="W137" i="36"/>
  <c r="AZ137" i="36" s="1"/>
  <c r="AK147" i="30"/>
  <c r="BN147" i="30" s="1"/>
  <c r="U160" i="30"/>
  <c r="AX160" i="30" s="1"/>
  <c r="AW176" i="30"/>
  <c r="BT184" i="30"/>
  <c r="AM184" i="30"/>
  <c r="BP184" i="30" s="1"/>
  <c r="U184" i="30"/>
  <c r="AX184" i="30" s="1"/>
  <c r="AL184" i="30"/>
  <c r="BO184" i="30" s="1"/>
  <c r="T184" i="30"/>
  <c r="AW184" i="30" s="1"/>
  <c r="AE184" i="30"/>
  <c r="BH184" i="30" s="1"/>
  <c r="AG184" i="30"/>
  <c r="BJ184" i="30" s="1"/>
  <c r="AF187" i="30"/>
  <c r="BI187" i="30" s="1"/>
  <c r="AG187" i="30"/>
  <c r="BJ187" i="30" s="1"/>
  <c r="AM188" i="30"/>
  <c r="BP188" i="30" s="1"/>
  <c r="Q26" i="30"/>
  <c r="Q54" i="30"/>
  <c r="Q72" i="30"/>
  <c r="Q75" i="30"/>
  <c r="Q98" i="30"/>
  <c r="P111" i="30"/>
  <c r="P114" i="30"/>
  <c r="BO118" i="30"/>
  <c r="BL119" i="30"/>
  <c r="BA123" i="30"/>
  <c r="BA124" i="30"/>
  <c r="BU140" i="30"/>
  <c r="AP143" i="30"/>
  <c r="BS143" i="30" s="1"/>
  <c r="AG143" i="30"/>
  <c r="BJ143" i="30" s="1"/>
  <c r="AD143" i="30"/>
  <c r="BG143" i="30" s="1"/>
  <c r="AO143" i="30"/>
  <c r="BR143" i="30" s="1"/>
  <c r="V143" i="30"/>
  <c r="AY143" i="30" s="1"/>
  <c r="AI143" i="30"/>
  <c r="BL143" i="30" s="1"/>
  <c r="BG150" i="30"/>
  <c r="BA166" i="30"/>
  <c r="AJ184" i="30"/>
  <c r="BM184" i="30" s="1"/>
  <c r="AE199" i="30"/>
  <c r="BH199" i="30" s="1"/>
  <c r="AF199" i="30"/>
  <c r="BI199" i="30" s="1"/>
  <c r="X199" i="30"/>
  <c r="BA199" i="30" s="1"/>
  <c r="P199" i="30"/>
  <c r="W11" i="40"/>
  <c r="Q23" i="40"/>
  <c r="AC121" i="40"/>
  <c r="BF121" i="40" s="1"/>
  <c r="AP121" i="40"/>
  <c r="BS121" i="40" s="1"/>
  <c r="W121" i="40"/>
  <c r="AZ121" i="40" s="1"/>
  <c r="AN121" i="40"/>
  <c r="BQ121" i="40" s="1"/>
  <c r="T121" i="40"/>
  <c r="AW121" i="40" s="1"/>
  <c r="AH121" i="40"/>
  <c r="BK121" i="40" s="1"/>
  <c r="AI121" i="40"/>
  <c r="BL121" i="40" s="1"/>
  <c r="BU126" i="40"/>
  <c r="AV131" i="40"/>
  <c r="AZ132" i="40"/>
  <c r="AK137" i="40"/>
  <c r="BN137" i="40" s="1"/>
  <c r="AL137" i="40"/>
  <c r="BO137" i="40" s="1"/>
  <c r="T137" i="40"/>
  <c r="AW137" i="40" s="1"/>
  <c r="AJ137" i="40"/>
  <c r="BM137" i="40" s="1"/>
  <c r="S137" i="40"/>
  <c r="AV137" i="40" s="1"/>
  <c r="AH137" i="40"/>
  <c r="BK137" i="40" s="1"/>
  <c r="Q137" i="40"/>
  <c r="AT137" i="40" s="1"/>
  <c r="AC137" i="40"/>
  <c r="BF137" i="40" s="1"/>
  <c r="AD137" i="40"/>
  <c r="BG137" i="40" s="1"/>
  <c r="BU150" i="40"/>
  <c r="Y59" i="39"/>
  <c r="AM183" i="39"/>
  <c r="BP183" i="39" s="1"/>
  <c r="X183" i="39"/>
  <c r="BA183" i="39" s="1"/>
  <c r="AL183" i="39"/>
  <c r="BO183" i="39" s="1"/>
  <c r="AJ183" i="39"/>
  <c r="BM183" i="39" s="1"/>
  <c r="AH183" i="39"/>
  <c r="BK183" i="39" s="1"/>
  <c r="AA183" i="39"/>
  <c r="BD183" i="39" s="1"/>
  <c r="W183" i="39"/>
  <c r="AZ183" i="39" s="1"/>
  <c r="AD120" i="40"/>
  <c r="BG120" i="40" s="1"/>
  <c r="U120" i="40"/>
  <c r="AX120" i="40" s="1"/>
  <c r="AO120" i="40"/>
  <c r="BR120" i="40" s="1"/>
  <c r="R120" i="40"/>
  <c r="AU120" i="40" s="1"/>
  <c r="AH120" i="40"/>
  <c r="BK120" i="40" s="1"/>
  <c r="Y171" i="40"/>
  <c r="BB171" i="40" s="1"/>
  <c r="AP171" i="40"/>
  <c r="BS171" i="40" s="1"/>
  <c r="AF171" i="40"/>
  <c r="BI171" i="40" s="1"/>
  <c r="U171" i="40"/>
  <c r="AX171" i="40" s="1"/>
  <c r="AJ113" i="39"/>
  <c r="BM113" i="39" s="1"/>
  <c r="P113" i="39"/>
  <c r="X113" i="39"/>
  <c r="BA113" i="39" s="1"/>
  <c r="V113" i="39"/>
  <c r="AY113" i="39" s="1"/>
  <c r="Y140" i="39"/>
  <c r="BB140" i="39" s="1"/>
  <c r="AO140" i="39"/>
  <c r="BR140" i="39" s="1"/>
  <c r="AL165" i="39"/>
  <c r="BO165" i="39" s="1"/>
  <c r="AC165" i="39"/>
  <c r="BF165" i="39" s="1"/>
  <c r="BN148" i="30"/>
  <c r="AJ160" i="30"/>
  <c r="BM160" i="30" s="1"/>
  <c r="AE160" i="30"/>
  <c r="BH160" i="30" s="1"/>
  <c r="X160" i="30"/>
  <c r="BA160" i="30" s="1"/>
  <c r="W120" i="40"/>
  <c r="AZ120" i="40" s="1"/>
  <c r="BQ132" i="40"/>
  <c r="AK108" i="37"/>
  <c r="BN108" i="37" s="1"/>
  <c r="AH108" i="37"/>
  <c r="BK108" i="37" s="1"/>
  <c r="T108" i="37"/>
  <c r="AW108" i="37" s="1"/>
  <c r="Q96" i="30"/>
  <c r="Q64" i="30"/>
  <c r="P116" i="30"/>
  <c r="S117" i="30"/>
  <c r="AV117" i="30" s="1"/>
  <c r="AK122" i="30"/>
  <c r="BN122" i="30" s="1"/>
  <c r="AM122" i="30"/>
  <c r="BP122" i="30" s="1"/>
  <c r="AL122" i="30"/>
  <c r="BO122" i="30" s="1"/>
  <c r="Y122" i="30"/>
  <c r="BB122" i="30" s="1"/>
  <c r="AJ122" i="30"/>
  <c r="BM122" i="30" s="1"/>
  <c r="V146" i="30"/>
  <c r="AY146" i="30" s="1"/>
  <c r="U146" i="30"/>
  <c r="AX146" i="30" s="1"/>
  <c r="AC160" i="30"/>
  <c r="BF160" i="30" s="1"/>
  <c r="T164" i="30"/>
  <c r="AW164" i="30" s="1"/>
  <c r="BT186" i="30"/>
  <c r="AK186" i="30"/>
  <c r="BN186" i="30" s="1"/>
  <c r="AK193" i="30"/>
  <c r="BN193" i="30" s="1"/>
  <c r="Z193" i="30"/>
  <c r="BC193" i="30" s="1"/>
  <c r="S193" i="30"/>
  <c r="AV193" i="30" s="1"/>
  <c r="AP193" i="30"/>
  <c r="BS193" i="30" s="1"/>
  <c r="BT193" i="30"/>
  <c r="AK148" i="40"/>
  <c r="BN148" i="40" s="1"/>
  <c r="R148" i="40"/>
  <c r="AU148" i="40" s="1"/>
  <c r="Y149" i="40"/>
  <c r="BB149" i="40" s="1"/>
  <c r="T171" i="40"/>
  <c r="AW171" i="40" s="1"/>
  <c r="AF201" i="40"/>
  <c r="BI201" i="40" s="1"/>
  <c r="AI113" i="39"/>
  <c r="BL113" i="39" s="1"/>
  <c r="V23" i="30"/>
  <c r="V26" i="30"/>
  <c r="V72" i="30"/>
  <c r="AH107" i="30"/>
  <c r="BK107" i="30" s="1"/>
  <c r="W111" i="30"/>
  <c r="AZ111" i="30" s="1"/>
  <c r="AI112" i="30"/>
  <c r="BL112" i="30" s="1"/>
  <c r="AL113" i="30"/>
  <c r="BO113" i="30" s="1"/>
  <c r="T114" i="30"/>
  <c r="AW114" i="30" s="1"/>
  <c r="BU115" i="30"/>
  <c r="Q116" i="30"/>
  <c r="AT116" i="30" s="1"/>
  <c r="AA117" i="30"/>
  <c r="BD117" i="30" s="1"/>
  <c r="V139" i="30"/>
  <c r="AY139" i="30" s="1"/>
  <c r="AM143" i="30"/>
  <c r="BP143" i="30" s="1"/>
  <c r="AL160" i="30"/>
  <c r="BO160" i="30" s="1"/>
  <c r="AA161" i="30"/>
  <c r="BD161" i="30" s="1"/>
  <c r="V164" i="30"/>
  <c r="AY164" i="30" s="1"/>
  <c r="BQ166" i="30"/>
  <c r="AG175" i="30"/>
  <c r="BJ175" i="30" s="1"/>
  <c r="AD175" i="30"/>
  <c r="BG175" i="30" s="1"/>
  <c r="R175" i="30"/>
  <c r="AU175" i="30" s="1"/>
  <c r="U187" i="30"/>
  <c r="AX187" i="30" s="1"/>
  <c r="V188" i="30"/>
  <c r="AY188" i="30" s="1"/>
  <c r="BU191" i="30"/>
  <c r="AI197" i="30"/>
  <c r="BL197" i="30" s="1"/>
  <c r="AP197" i="30"/>
  <c r="BS197" i="30" s="1"/>
  <c r="Q197" i="30"/>
  <c r="AT197" i="30" s="1"/>
  <c r="BT200" i="30"/>
  <c r="AL200" i="30"/>
  <c r="BO200" i="30" s="1"/>
  <c r="BD115" i="40"/>
  <c r="AO119" i="40"/>
  <c r="BR119" i="40" s="1"/>
  <c r="BT119" i="40"/>
  <c r="U119" i="40"/>
  <c r="AX119" i="40" s="1"/>
  <c r="AP119" i="40"/>
  <c r="BS119" i="40" s="1"/>
  <c r="S119" i="40"/>
  <c r="AV119" i="40" s="1"/>
  <c r="AD119" i="40"/>
  <c r="BG119" i="40" s="1"/>
  <c r="AI119" i="40"/>
  <c r="BL119" i="40" s="1"/>
  <c r="Z120" i="40"/>
  <c r="BC120" i="40" s="1"/>
  <c r="BU132" i="40"/>
  <c r="Z136" i="40"/>
  <c r="BC136" i="40" s="1"/>
  <c r="AP136" i="40"/>
  <c r="BS136" i="40" s="1"/>
  <c r="W136" i="40"/>
  <c r="AZ136" i="40" s="1"/>
  <c r="AP137" i="40"/>
  <c r="BS137" i="40" s="1"/>
  <c r="AH140" i="40"/>
  <c r="BK140" i="40" s="1"/>
  <c r="Q140" i="40"/>
  <c r="AT140" i="40" s="1"/>
  <c r="BK141" i="40"/>
  <c r="BU145" i="40"/>
  <c r="AD149" i="40"/>
  <c r="BG149" i="40" s="1"/>
  <c r="AM167" i="40"/>
  <c r="BP167" i="40" s="1"/>
  <c r="AL167" i="40"/>
  <c r="BO167" i="40" s="1"/>
  <c r="P167" i="40"/>
  <c r="AK167" i="40"/>
  <c r="BN167" i="40" s="1"/>
  <c r="AG167" i="40"/>
  <c r="BJ167" i="40" s="1"/>
  <c r="AF167" i="40"/>
  <c r="BI167" i="40" s="1"/>
  <c r="Y167" i="40"/>
  <c r="BB167" i="40" s="1"/>
  <c r="AL177" i="40"/>
  <c r="BO177" i="40" s="1"/>
  <c r="AN177" i="40"/>
  <c r="BQ177" i="40" s="1"/>
  <c r="AA186" i="40"/>
  <c r="BD186" i="40" s="1"/>
  <c r="S186" i="40"/>
  <c r="AV186" i="40" s="1"/>
  <c r="Q186" i="40"/>
  <c r="AT186" i="40" s="1"/>
  <c r="AP186" i="40"/>
  <c r="BS186" i="40" s="1"/>
  <c r="AJ186" i="40"/>
  <c r="BM186" i="40" s="1"/>
  <c r="BT189" i="40"/>
  <c r="AH189" i="40"/>
  <c r="BK189" i="40" s="1"/>
  <c r="Q189" i="40"/>
  <c r="AT189" i="40" s="1"/>
  <c r="AF189" i="40"/>
  <c r="BI189" i="40" s="1"/>
  <c r="AD189" i="40"/>
  <c r="BG189" i="40" s="1"/>
  <c r="AC189" i="40"/>
  <c r="BF189" i="40" s="1"/>
  <c r="AO189" i="40"/>
  <c r="BR189" i="40" s="1"/>
  <c r="W189" i="40"/>
  <c r="AZ189" i="40" s="1"/>
  <c r="AP189" i="40"/>
  <c r="BS189" i="40" s="1"/>
  <c r="BO141" i="39"/>
  <c r="AE176" i="39"/>
  <c r="BH176" i="39" s="1"/>
  <c r="BT147" i="30"/>
  <c r="AC147" i="30"/>
  <c r="BF147" i="30" s="1"/>
  <c r="P108" i="30"/>
  <c r="AZ107" i="30"/>
  <c r="Q24" i="30"/>
  <c r="Q27" i="30"/>
  <c r="Q66" i="30"/>
  <c r="AB72" i="30"/>
  <c r="AB87" i="30"/>
  <c r="X111" i="30"/>
  <c r="BA111" i="30" s="1"/>
  <c r="AA114" i="30"/>
  <c r="BD114" i="30" s="1"/>
  <c r="AL117" i="30"/>
  <c r="BO117" i="30" s="1"/>
  <c r="AV118" i="30"/>
  <c r="X139" i="30"/>
  <c r="BA139" i="30" s="1"/>
  <c r="P143" i="30"/>
  <c r="BT143" i="30"/>
  <c r="AP148" i="30"/>
  <c r="BS148" i="30" s="1"/>
  <c r="Z148" i="30"/>
  <c r="BC148" i="30" s="1"/>
  <c r="X148" i="30"/>
  <c r="BA148" i="30" s="1"/>
  <c r="AO148" i="30"/>
  <c r="BR148" i="30" s="1"/>
  <c r="P148" i="30"/>
  <c r="AM160" i="30"/>
  <c r="BP160" i="30" s="1"/>
  <c r="AG163" i="30"/>
  <c r="BJ163" i="30" s="1"/>
  <c r="BT163" i="30"/>
  <c r="W163" i="30"/>
  <c r="AZ163" i="30" s="1"/>
  <c r="AN163" i="30"/>
  <c r="BQ163" i="30" s="1"/>
  <c r="U163" i="30"/>
  <c r="AX163" i="30" s="1"/>
  <c r="AF163" i="30"/>
  <c r="BI163" i="30" s="1"/>
  <c r="AM163" i="30"/>
  <c r="BP163" i="30" s="1"/>
  <c r="AA164" i="30"/>
  <c r="BD164" i="30" s="1"/>
  <c r="AE176" i="30"/>
  <c r="BH176" i="30" s="1"/>
  <c r="AC176" i="30"/>
  <c r="BF176" i="30" s="1"/>
  <c r="AM176" i="30"/>
  <c r="BP176" i="30" s="1"/>
  <c r="U176" i="30"/>
  <c r="AX176" i="30" s="1"/>
  <c r="AJ176" i="30"/>
  <c r="BM176" i="30" s="1"/>
  <c r="BH183" i="30"/>
  <c r="S184" i="30"/>
  <c r="AV184" i="30" s="1"/>
  <c r="X188" i="30"/>
  <c r="BA188" i="30" s="1"/>
  <c r="R199" i="30"/>
  <c r="AU199" i="30" s="1"/>
  <c r="AP108" i="40"/>
  <c r="BS108" i="40" s="1"/>
  <c r="W108" i="40"/>
  <c r="AZ108" i="40" s="1"/>
  <c r="BK115" i="40"/>
  <c r="AP118" i="40"/>
  <c r="BS118" i="40" s="1"/>
  <c r="AO118" i="40"/>
  <c r="BR118" i="40" s="1"/>
  <c r="Q118" i="40"/>
  <c r="AT118" i="40" s="1"/>
  <c r="AL119" i="40"/>
  <c r="BO119" i="40" s="1"/>
  <c r="AA120" i="40"/>
  <c r="BD120" i="40" s="1"/>
  <c r="BT137" i="40"/>
  <c r="AC139" i="40"/>
  <c r="BF139" i="40" s="1"/>
  <c r="Y142" i="40"/>
  <c r="BB142" i="40" s="1"/>
  <c r="AJ149" i="40"/>
  <c r="BM149" i="40" s="1"/>
  <c r="BT166" i="40"/>
  <c r="AN166" i="40"/>
  <c r="BQ166" i="40" s="1"/>
  <c r="AI166" i="40"/>
  <c r="BL166" i="40" s="1"/>
  <c r="AF166" i="40"/>
  <c r="BI166" i="40" s="1"/>
  <c r="Y166" i="40"/>
  <c r="BB166" i="40" s="1"/>
  <c r="AK168" i="40"/>
  <c r="BN168" i="40" s="1"/>
  <c r="S168" i="40"/>
  <c r="AV168" i="40" s="1"/>
  <c r="AN168" i="40"/>
  <c r="BQ168" i="40" s="1"/>
  <c r="AM168" i="40"/>
  <c r="BP168" i="40" s="1"/>
  <c r="AH168" i="40"/>
  <c r="BK168" i="40" s="1"/>
  <c r="AA168" i="40"/>
  <c r="BD168" i="40" s="1"/>
  <c r="AA169" i="40"/>
  <c r="BD169" i="40" s="1"/>
  <c r="AN169" i="40"/>
  <c r="BQ169" i="40" s="1"/>
  <c r="AC169" i="40"/>
  <c r="BF169" i="40" s="1"/>
  <c r="U169" i="40"/>
  <c r="AX169" i="40" s="1"/>
  <c r="Q169" i="40"/>
  <c r="AT169" i="40" s="1"/>
  <c r="BP200" i="40"/>
  <c r="BT112" i="39"/>
  <c r="P183" i="39"/>
  <c r="Z9" i="30"/>
  <c r="S26" i="30"/>
  <c r="V111" i="30"/>
  <c r="AY111" i="30" s="1"/>
  <c r="Q114" i="30"/>
  <c r="AT114" i="30" s="1"/>
  <c r="BJ123" i="30"/>
  <c r="P139" i="30"/>
  <c r="BP150" i="30"/>
  <c r="P188" i="30"/>
  <c r="BT193" i="40"/>
  <c r="AP193" i="40"/>
  <c r="BS193" i="40" s="1"/>
  <c r="X193" i="40"/>
  <c r="BA193" i="40" s="1"/>
  <c r="AH193" i="40"/>
  <c r="BK193" i="40" s="1"/>
  <c r="Q193" i="40"/>
  <c r="AT193" i="40" s="1"/>
  <c r="AO193" i="40"/>
  <c r="BR193" i="40" s="1"/>
  <c r="S193" i="40"/>
  <c r="AV193" i="40" s="1"/>
  <c r="AN193" i="40"/>
  <c r="BQ193" i="40" s="1"/>
  <c r="AJ193" i="40"/>
  <c r="BM193" i="40" s="1"/>
  <c r="AF193" i="40"/>
  <c r="BI193" i="40" s="1"/>
  <c r="AC193" i="40"/>
  <c r="BF193" i="40" s="1"/>
  <c r="W193" i="40"/>
  <c r="AZ193" i="40" s="1"/>
  <c r="Q15" i="30"/>
  <c r="S27" i="30"/>
  <c r="AB66" i="30"/>
  <c r="AB88" i="30"/>
  <c r="AG111" i="30"/>
  <c r="BJ111" i="30" s="1"/>
  <c r="AC114" i="30"/>
  <c r="BF114" i="30" s="1"/>
  <c r="AN123" i="30"/>
  <c r="BQ123" i="30" s="1"/>
  <c r="W123" i="30"/>
  <c r="AZ123" i="30" s="1"/>
  <c r="V123" i="30"/>
  <c r="AY123" i="30" s="1"/>
  <c r="BT123" i="30"/>
  <c r="AK134" i="30"/>
  <c r="BN134" i="30" s="1"/>
  <c r="AN134" i="30"/>
  <c r="BQ134" i="30" s="1"/>
  <c r="S134" i="30"/>
  <c r="AV134" i="30" s="1"/>
  <c r="AM134" i="30"/>
  <c r="BP134" i="30" s="1"/>
  <c r="Q134" i="30"/>
  <c r="AT134" i="30" s="1"/>
  <c r="AC134" i="30"/>
  <c r="BF134" i="30" s="1"/>
  <c r="AL134" i="30"/>
  <c r="BO134" i="30" s="1"/>
  <c r="AK139" i="30"/>
  <c r="BN139" i="30" s="1"/>
  <c r="R143" i="30"/>
  <c r="AU143" i="30" s="1"/>
  <c r="X146" i="30"/>
  <c r="BA146" i="30" s="1"/>
  <c r="P147" i="30"/>
  <c r="BU148" i="30"/>
  <c r="X150" i="30"/>
  <c r="BA150" i="30" s="1"/>
  <c r="AI150" i="30"/>
  <c r="BL150" i="30" s="1"/>
  <c r="AO160" i="30"/>
  <c r="BR160" i="30" s="1"/>
  <c r="AE164" i="30"/>
  <c r="BH164" i="30" s="1"/>
  <c r="AC169" i="30"/>
  <c r="BF169" i="30" s="1"/>
  <c r="P170" i="30"/>
  <c r="AL176" i="30"/>
  <c r="BO176" i="30" s="1"/>
  <c r="BP183" i="30"/>
  <c r="X184" i="30"/>
  <c r="BA184" i="30" s="1"/>
  <c r="BT185" i="30"/>
  <c r="Q186" i="30"/>
  <c r="AT186" i="30" s="1"/>
  <c r="AG195" i="30"/>
  <c r="BJ195" i="30" s="1"/>
  <c r="W195" i="30"/>
  <c r="AZ195" i="30" s="1"/>
  <c r="X198" i="30"/>
  <c r="BA198" i="30" s="1"/>
  <c r="U199" i="30"/>
  <c r="AX199" i="30" s="1"/>
  <c r="BU108" i="40"/>
  <c r="AK117" i="40"/>
  <c r="BN117" i="40" s="1"/>
  <c r="X117" i="40"/>
  <c r="BA117" i="40" s="1"/>
  <c r="AJ120" i="40"/>
  <c r="BM120" i="40" s="1"/>
  <c r="Q121" i="40"/>
  <c r="AT121" i="40" s="1"/>
  <c r="AP122" i="40"/>
  <c r="BS122" i="40" s="1"/>
  <c r="V122" i="40"/>
  <c r="AY122" i="40" s="1"/>
  <c r="Q122" i="40"/>
  <c r="AT122" i="40" s="1"/>
  <c r="AL122" i="40"/>
  <c r="BO122" i="40" s="1"/>
  <c r="BQ125" i="40"/>
  <c r="P137" i="40"/>
  <c r="AH139" i="40"/>
  <c r="BK139" i="40" s="1"/>
  <c r="BT143" i="40"/>
  <c r="AT145" i="40"/>
  <c r="BK147" i="40"/>
  <c r="BT149" i="40"/>
  <c r="S163" i="40"/>
  <c r="AV163" i="40" s="1"/>
  <c r="Q163" i="40"/>
  <c r="AT163" i="40" s="1"/>
  <c r="AO163" i="40"/>
  <c r="BR163" i="40" s="1"/>
  <c r="AH163" i="40"/>
  <c r="BK163" i="40" s="1"/>
  <c r="T193" i="40"/>
  <c r="AW193" i="40" s="1"/>
  <c r="AX199" i="40"/>
  <c r="Y11" i="30"/>
  <c r="Q16" i="30"/>
  <c r="AI111" i="30"/>
  <c r="BL111" i="30" s="1"/>
  <c r="AN114" i="30"/>
  <c r="BQ114" i="30" s="1"/>
  <c r="BQ142" i="30"/>
  <c r="BU159" i="30"/>
  <c r="AG164" i="30"/>
  <c r="BJ164" i="30" s="1"/>
  <c r="BR176" i="30"/>
  <c r="AL188" i="30"/>
  <c r="BO188" i="30" s="1"/>
  <c r="T188" i="30"/>
  <c r="AW188" i="30" s="1"/>
  <c r="AK188" i="30"/>
  <c r="BN188" i="30" s="1"/>
  <c r="S188" i="30"/>
  <c r="AV188" i="30" s="1"/>
  <c r="AD188" i="30"/>
  <c r="BG188" i="30" s="1"/>
  <c r="AE188" i="30"/>
  <c r="BH188" i="30" s="1"/>
  <c r="Q49" i="40"/>
  <c r="AB67" i="40"/>
  <c r="AC67" i="40" s="1"/>
  <c r="Q67" i="40"/>
  <c r="Q75" i="40"/>
  <c r="AL120" i="40"/>
  <c r="BO120" i="40" s="1"/>
  <c r="AN124" i="40"/>
  <c r="BQ124" i="40" s="1"/>
  <c r="AK124" i="40"/>
  <c r="BN124" i="40" s="1"/>
  <c r="AL133" i="40"/>
  <c r="BO133" i="40" s="1"/>
  <c r="AC133" i="40"/>
  <c r="BF133" i="40" s="1"/>
  <c r="AD136" i="40"/>
  <c r="BG136" i="40" s="1"/>
  <c r="W137" i="40"/>
  <c r="AZ137" i="40" s="1"/>
  <c r="AI139" i="40"/>
  <c r="BL139" i="40" s="1"/>
  <c r="AM142" i="40"/>
  <c r="BP142" i="40" s="1"/>
  <c r="AH142" i="40"/>
  <c r="BK142" i="40" s="1"/>
  <c r="AG142" i="40"/>
  <c r="BJ142" i="40" s="1"/>
  <c r="AA142" i="40"/>
  <c r="BD142" i="40" s="1"/>
  <c r="AP142" i="40"/>
  <c r="BS142" i="40" s="1"/>
  <c r="V142" i="40"/>
  <c r="AY142" i="40" s="1"/>
  <c r="AL142" i="40"/>
  <c r="BO142" i="40" s="1"/>
  <c r="AW145" i="40"/>
  <c r="T167" i="40"/>
  <c r="AW167" i="40" s="1"/>
  <c r="BU176" i="40"/>
  <c r="W177" i="40"/>
  <c r="AZ177" i="40" s="1"/>
  <c r="AF186" i="40"/>
  <c r="BI186" i="40" s="1"/>
  <c r="S189" i="40"/>
  <c r="AV189" i="40" s="1"/>
  <c r="AD193" i="40"/>
  <c r="BG193" i="40" s="1"/>
  <c r="BQ199" i="40"/>
  <c r="Q67" i="39"/>
  <c r="V27" i="39"/>
  <c r="Q99" i="39"/>
  <c r="AB99" i="39"/>
  <c r="AZ135" i="39"/>
  <c r="AO138" i="39"/>
  <c r="BR138" i="39" s="1"/>
  <c r="U138" i="39"/>
  <c r="AX138" i="39" s="1"/>
  <c r="BA145" i="39"/>
  <c r="BT189" i="39"/>
  <c r="Y189" i="39"/>
  <c r="BB189" i="39" s="1"/>
  <c r="AL189" i="39"/>
  <c r="BO189" i="39" s="1"/>
  <c r="P189" i="39"/>
  <c r="AK189" i="39"/>
  <c r="BN189" i="39" s="1"/>
  <c r="AH189" i="39"/>
  <c r="BK189" i="39" s="1"/>
  <c r="AB95" i="38"/>
  <c r="AB63" i="38"/>
  <c r="AL115" i="38"/>
  <c r="BO115" i="38" s="1"/>
  <c r="AN115" i="38"/>
  <c r="BQ115" i="38" s="1"/>
  <c r="AC115" i="38"/>
  <c r="BF115" i="38" s="1"/>
  <c r="V115" i="38"/>
  <c r="AY115" i="38" s="1"/>
  <c r="Z163" i="36"/>
  <c r="BC163" i="36" s="1"/>
  <c r="AN163" i="36"/>
  <c r="BQ163" i="36" s="1"/>
  <c r="X163" i="36"/>
  <c r="BA163" i="36" s="1"/>
  <c r="W163" i="36"/>
  <c r="AZ163" i="36" s="1"/>
  <c r="P163" i="36"/>
  <c r="AP169" i="36"/>
  <c r="BS169" i="36" s="1"/>
  <c r="AK169" i="36"/>
  <c r="BN169" i="36" s="1"/>
  <c r="AH169" i="36"/>
  <c r="BK169" i="36" s="1"/>
  <c r="AF169" i="36"/>
  <c r="BI169" i="36" s="1"/>
  <c r="V169" i="36"/>
  <c r="AY169" i="36" s="1"/>
  <c r="BT193" i="36"/>
  <c r="AM195" i="36"/>
  <c r="BP195" i="36" s="1"/>
  <c r="AE195" i="36"/>
  <c r="BH195" i="36" s="1"/>
  <c r="AA166" i="33"/>
  <c r="BD166" i="33" s="1"/>
  <c r="R166" i="33"/>
  <c r="AU166" i="33" s="1"/>
  <c r="AJ118" i="30"/>
  <c r="BM118" i="30" s="1"/>
  <c r="BU123" i="30"/>
  <c r="BU126" i="30"/>
  <c r="W131" i="30"/>
  <c r="AZ131" i="30" s="1"/>
  <c r="AA137" i="30"/>
  <c r="BD137" i="30" s="1"/>
  <c r="P138" i="30"/>
  <c r="U142" i="30"/>
  <c r="AX142" i="30" s="1"/>
  <c r="BU163" i="30"/>
  <c r="Y166" i="30"/>
  <c r="BB166" i="30" s="1"/>
  <c r="X172" i="30"/>
  <c r="BA172" i="30" s="1"/>
  <c r="T177" i="30"/>
  <c r="AW177" i="30" s="1"/>
  <c r="BT182" i="30"/>
  <c r="BA183" i="30"/>
  <c r="BU187" i="30"/>
  <c r="AD192" i="30"/>
  <c r="BG192" i="30" s="1"/>
  <c r="BU193" i="30"/>
  <c r="Q17" i="40"/>
  <c r="Q65" i="40"/>
  <c r="S71" i="40"/>
  <c r="S76" i="40" s="1"/>
  <c r="U107" i="40"/>
  <c r="AX107" i="40" s="1"/>
  <c r="AH109" i="40"/>
  <c r="BK109" i="40" s="1"/>
  <c r="X115" i="40"/>
  <c r="BA115" i="40" s="1"/>
  <c r="W123" i="40"/>
  <c r="AZ123" i="40" s="1"/>
  <c r="AL125" i="40"/>
  <c r="BO125" i="40" s="1"/>
  <c r="AD135" i="40"/>
  <c r="BG135" i="40" s="1"/>
  <c r="AG138" i="40"/>
  <c r="BJ138" i="40" s="1"/>
  <c r="Q143" i="40"/>
  <c r="AT143" i="40" s="1"/>
  <c r="AI143" i="40"/>
  <c r="BL143" i="40" s="1"/>
  <c r="S145" i="40"/>
  <c r="AV145" i="40" s="1"/>
  <c r="AJ145" i="40"/>
  <c r="BM145" i="40" s="1"/>
  <c r="T147" i="40"/>
  <c r="AW147" i="40" s="1"/>
  <c r="AL147" i="40"/>
  <c r="BO147" i="40" s="1"/>
  <c r="AA160" i="40"/>
  <c r="BD160" i="40" s="1"/>
  <c r="X161" i="40"/>
  <c r="BA161" i="40" s="1"/>
  <c r="AO161" i="40"/>
  <c r="BR161" i="40" s="1"/>
  <c r="AN164" i="40"/>
  <c r="BQ164" i="40" s="1"/>
  <c r="S165" i="40"/>
  <c r="AV165" i="40" s="1"/>
  <c r="AK165" i="40"/>
  <c r="BN165" i="40" s="1"/>
  <c r="AA172" i="40"/>
  <c r="BD172" i="40" s="1"/>
  <c r="BU174" i="40"/>
  <c r="X175" i="40"/>
  <c r="BA175" i="40" s="1"/>
  <c r="AL175" i="40"/>
  <c r="BO175" i="40" s="1"/>
  <c r="S176" i="40"/>
  <c r="AV176" i="40" s="1"/>
  <c r="AM176" i="40"/>
  <c r="BP176" i="40" s="1"/>
  <c r="X183" i="40"/>
  <c r="BA183" i="40" s="1"/>
  <c r="AE184" i="40"/>
  <c r="BH184" i="40" s="1"/>
  <c r="V188" i="40"/>
  <c r="AY188" i="40" s="1"/>
  <c r="Q190" i="40"/>
  <c r="AT190" i="40" s="1"/>
  <c r="AH191" i="40"/>
  <c r="BK191" i="40" s="1"/>
  <c r="Q192" i="40"/>
  <c r="AT192" i="40" s="1"/>
  <c r="S194" i="40"/>
  <c r="AV194" i="40" s="1"/>
  <c r="AJ194" i="40"/>
  <c r="BM194" i="40" s="1"/>
  <c r="AP194" i="40"/>
  <c r="BS194" i="40" s="1"/>
  <c r="AD197" i="40"/>
  <c r="BG197" i="40" s="1"/>
  <c r="AF197" i="40"/>
  <c r="BI197" i="40" s="1"/>
  <c r="BM198" i="40"/>
  <c r="T199" i="40"/>
  <c r="AW199" i="40" s="1"/>
  <c r="Q45" i="39"/>
  <c r="AN108" i="39"/>
  <c r="BQ108" i="39" s="1"/>
  <c r="AO108" i="39"/>
  <c r="BR108" i="39" s="1"/>
  <c r="V108" i="39"/>
  <c r="AY108" i="39" s="1"/>
  <c r="AP108" i="39"/>
  <c r="BS108" i="39" s="1"/>
  <c r="AC111" i="39"/>
  <c r="BF111" i="39" s="1"/>
  <c r="V112" i="39"/>
  <c r="AY112" i="39" s="1"/>
  <c r="AG124" i="39"/>
  <c r="BJ124" i="39" s="1"/>
  <c r="BS134" i="39"/>
  <c r="BT145" i="39"/>
  <c r="U158" i="39"/>
  <c r="AX158" i="39" s="1"/>
  <c r="Q159" i="39"/>
  <c r="AT159" i="39" s="1"/>
  <c r="T167" i="39"/>
  <c r="AW167" i="39" s="1"/>
  <c r="AJ172" i="39"/>
  <c r="BM172" i="39" s="1"/>
  <c r="U172" i="39"/>
  <c r="AX172" i="39" s="1"/>
  <c r="AL172" i="39"/>
  <c r="BO172" i="39" s="1"/>
  <c r="AK184" i="39"/>
  <c r="BN184" i="39" s="1"/>
  <c r="AJ184" i="39"/>
  <c r="BM184" i="39" s="1"/>
  <c r="V184" i="39"/>
  <c r="AY184" i="39" s="1"/>
  <c r="U184" i="39"/>
  <c r="AX184" i="39" s="1"/>
  <c r="BU186" i="39"/>
  <c r="AO189" i="39"/>
  <c r="BR189" i="39" s="1"/>
  <c r="AK192" i="39"/>
  <c r="BN192" i="39" s="1"/>
  <c r="AL192" i="39"/>
  <c r="BO192" i="39" s="1"/>
  <c r="P197" i="39"/>
  <c r="BU198" i="39"/>
  <c r="BT201" i="39"/>
  <c r="AN201" i="39"/>
  <c r="BQ201" i="39" s="1"/>
  <c r="Y201" i="39"/>
  <c r="BB201" i="39" s="1"/>
  <c r="Q201" i="39"/>
  <c r="AT201" i="39" s="1"/>
  <c r="AC65" i="38"/>
  <c r="S73" i="38"/>
  <c r="S74" i="38"/>
  <c r="AP115" i="37"/>
  <c r="BS115" i="37" s="1"/>
  <c r="AN115" i="37"/>
  <c r="BQ115" i="37" s="1"/>
  <c r="AD115" i="37"/>
  <c r="BG115" i="37" s="1"/>
  <c r="U115" i="37"/>
  <c r="AX115" i="37" s="1"/>
  <c r="Q115" i="37"/>
  <c r="AT115" i="37" s="1"/>
  <c r="AN119" i="37"/>
  <c r="BQ119" i="37" s="1"/>
  <c r="AD119" i="37"/>
  <c r="BG119" i="37" s="1"/>
  <c r="Y119" i="37"/>
  <c r="BB119" i="37" s="1"/>
  <c r="W119" i="37"/>
  <c r="AZ119" i="37" s="1"/>
  <c r="U119" i="37"/>
  <c r="AX119" i="37" s="1"/>
  <c r="AM135" i="40"/>
  <c r="BP135" i="40" s="1"/>
  <c r="AL138" i="40"/>
  <c r="BO138" i="40" s="1"/>
  <c r="AX143" i="40"/>
  <c r="BP143" i="40"/>
  <c r="W145" i="40"/>
  <c r="AZ145" i="40" s="1"/>
  <c r="AN145" i="40"/>
  <c r="BQ145" i="40" s="1"/>
  <c r="X147" i="40"/>
  <c r="BA147" i="40" s="1"/>
  <c r="AN147" i="40"/>
  <c r="BQ147" i="40" s="1"/>
  <c r="AJ160" i="40"/>
  <c r="BM160" i="40" s="1"/>
  <c r="U164" i="40"/>
  <c r="AX164" i="40" s="1"/>
  <c r="BG183" i="40"/>
  <c r="AK191" i="40"/>
  <c r="BN191" i="40" s="1"/>
  <c r="AD192" i="40"/>
  <c r="BG192" i="40" s="1"/>
  <c r="BU194" i="40"/>
  <c r="AK196" i="40"/>
  <c r="BN196" i="40" s="1"/>
  <c r="U196" i="40"/>
  <c r="AX196" i="40" s="1"/>
  <c r="AF196" i="40"/>
  <c r="BI196" i="40" s="1"/>
  <c r="AE196" i="40"/>
  <c r="BH196" i="40" s="1"/>
  <c r="BB199" i="40"/>
  <c r="X11" i="39"/>
  <c r="V75" i="39"/>
  <c r="AJ121" i="39"/>
  <c r="BM121" i="39" s="1"/>
  <c r="AI121" i="39"/>
  <c r="BL121" i="39" s="1"/>
  <c r="BO135" i="39"/>
  <c r="R138" i="39"/>
  <c r="AU138" i="39" s="1"/>
  <c r="AA142" i="39"/>
  <c r="BD142" i="39" s="1"/>
  <c r="AO142" i="39"/>
  <c r="BR142" i="39" s="1"/>
  <c r="Q142" i="39"/>
  <c r="AT142" i="39" s="1"/>
  <c r="AL142" i="39"/>
  <c r="BO142" i="39" s="1"/>
  <c r="BT161" i="39"/>
  <c r="S161" i="39"/>
  <c r="AV161" i="39" s="1"/>
  <c r="AN161" i="39"/>
  <c r="BQ161" i="39" s="1"/>
  <c r="AH161" i="39"/>
  <c r="BK161" i="39" s="1"/>
  <c r="AN164" i="39"/>
  <c r="BQ164" i="39" s="1"/>
  <c r="AL164" i="39"/>
  <c r="BO164" i="39" s="1"/>
  <c r="Z164" i="39"/>
  <c r="BC164" i="39" s="1"/>
  <c r="AD169" i="39"/>
  <c r="BG169" i="39" s="1"/>
  <c r="AA169" i="39"/>
  <c r="BD169" i="39" s="1"/>
  <c r="AD197" i="39"/>
  <c r="BG197" i="39" s="1"/>
  <c r="AK200" i="39"/>
  <c r="BN200" i="39" s="1"/>
  <c r="AL200" i="39"/>
  <c r="BO200" i="39" s="1"/>
  <c r="U200" i="39"/>
  <c r="AX200" i="39" s="1"/>
  <c r="AB90" i="38"/>
  <c r="AC90" i="38" s="1"/>
  <c r="Q18" i="38"/>
  <c r="AB66" i="38"/>
  <c r="AC66" i="38" s="1"/>
  <c r="Q48" i="38"/>
  <c r="AK170" i="38"/>
  <c r="BN170" i="38" s="1"/>
  <c r="AL170" i="38"/>
  <c r="BO170" i="38" s="1"/>
  <c r="U170" i="38"/>
  <c r="AX170" i="38" s="1"/>
  <c r="X118" i="30"/>
  <c r="BA118" i="30" s="1"/>
  <c r="AN118" i="30"/>
  <c r="BQ118" i="30" s="1"/>
  <c r="X119" i="30"/>
  <c r="BA119" i="30" s="1"/>
  <c r="AI120" i="30"/>
  <c r="BL120" i="30" s="1"/>
  <c r="AI132" i="30"/>
  <c r="BL132" i="30" s="1"/>
  <c r="AA133" i="30"/>
  <c r="BD133" i="30" s="1"/>
  <c r="X138" i="30"/>
  <c r="BA138" i="30" s="1"/>
  <c r="AI142" i="30"/>
  <c r="BL142" i="30" s="1"/>
  <c r="BU143" i="30"/>
  <c r="BU147" i="30"/>
  <c r="AE172" i="30"/>
  <c r="BH172" i="30" s="1"/>
  <c r="BT183" i="30"/>
  <c r="AK185" i="30"/>
  <c r="BN185" i="30" s="1"/>
  <c r="R190" i="30"/>
  <c r="AU190" i="30" s="1"/>
  <c r="W191" i="30"/>
  <c r="AZ191" i="30" s="1"/>
  <c r="AM192" i="30"/>
  <c r="BP192" i="30" s="1"/>
  <c r="BU182" i="40"/>
  <c r="AL115" i="40"/>
  <c r="BO115" i="40" s="1"/>
  <c r="P125" i="40"/>
  <c r="AO138" i="40"/>
  <c r="BR138" i="40" s="1"/>
  <c r="W143" i="40"/>
  <c r="AZ143" i="40" s="1"/>
  <c r="AN143" i="40"/>
  <c r="BQ143" i="40" s="1"/>
  <c r="X145" i="40"/>
  <c r="BA145" i="40" s="1"/>
  <c r="AP145" i="40"/>
  <c r="BS145" i="40" s="1"/>
  <c r="Q146" i="40"/>
  <c r="AT146" i="40" s="1"/>
  <c r="Y147" i="40"/>
  <c r="BB147" i="40" s="1"/>
  <c r="AP147" i="40"/>
  <c r="BS147" i="40" s="1"/>
  <c r="AL160" i="40"/>
  <c r="BO160" i="40" s="1"/>
  <c r="Y164" i="40"/>
  <c r="BB164" i="40" s="1"/>
  <c r="Y165" i="40"/>
  <c r="BB165" i="40" s="1"/>
  <c r="AP165" i="40"/>
  <c r="BS165" i="40" s="1"/>
  <c r="BD176" i="40"/>
  <c r="AH183" i="40"/>
  <c r="BK183" i="40" s="1"/>
  <c r="AT184" i="40"/>
  <c r="AJ188" i="40"/>
  <c r="BM188" i="40" s="1"/>
  <c r="AE192" i="40"/>
  <c r="BH192" i="40" s="1"/>
  <c r="AM195" i="40"/>
  <c r="BP195" i="40" s="1"/>
  <c r="Y195" i="40"/>
  <c r="BB195" i="40" s="1"/>
  <c r="AK195" i="40"/>
  <c r="BN195" i="40" s="1"/>
  <c r="AC195" i="40"/>
  <c r="BF195" i="40" s="1"/>
  <c r="AH196" i="40"/>
  <c r="BK196" i="40" s="1"/>
  <c r="AV197" i="40"/>
  <c r="BF199" i="40"/>
  <c r="AK200" i="40"/>
  <c r="BN200" i="40" s="1"/>
  <c r="AF200" i="40"/>
  <c r="BI200" i="40" s="1"/>
  <c r="U200" i="40"/>
  <c r="AX200" i="40" s="1"/>
  <c r="AE200" i="40"/>
  <c r="BH200" i="40" s="1"/>
  <c r="S72" i="39"/>
  <c r="P108" i="39"/>
  <c r="AN116" i="39"/>
  <c r="BQ116" i="39" s="1"/>
  <c r="W116" i="39"/>
  <c r="AZ116" i="39" s="1"/>
  <c r="AJ117" i="39"/>
  <c r="BM117" i="39" s="1"/>
  <c r="AG117" i="39"/>
  <c r="BJ117" i="39" s="1"/>
  <c r="AO135" i="39"/>
  <c r="BR135" i="39" s="1"/>
  <c r="Y135" i="39"/>
  <c r="BB135" i="39" s="1"/>
  <c r="AM135" i="39"/>
  <c r="BP135" i="39" s="1"/>
  <c r="AL137" i="39"/>
  <c r="BO137" i="39" s="1"/>
  <c r="AC137" i="39"/>
  <c r="BF137" i="39" s="1"/>
  <c r="AP137" i="39"/>
  <c r="BS137" i="39" s="1"/>
  <c r="Q137" i="39"/>
  <c r="AT137" i="39" s="1"/>
  <c r="AJ137" i="39"/>
  <c r="BM137" i="39" s="1"/>
  <c r="Z138" i="39"/>
  <c r="BC138" i="39" s="1"/>
  <c r="AW139" i="39"/>
  <c r="AV141" i="39"/>
  <c r="AP142" i="39"/>
  <c r="BS142" i="39" s="1"/>
  <c r="AJ144" i="39"/>
  <c r="BM144" i="39" s="1"/>
  <c r="Q144" i="39"/>
  <c r="AT144" i="39" s="1"/>
  <c r="BS147" i="39"/>
  <c r="AM159" i="39"/>
  <c r="BP159" i="39" s="1"/>
  <c r="AK159" i="39"/>
  <c r="BN159" i="39" s="1"/>
  <c r="W159" i="39"/>
  <c r="AZ159" i="39" s="1"/>
  <c r="AC159" i="39"/>
  <c r="BF159" i="39" s="1"/>
  <c r="Y159" i="39"/>
  <c r="BB159" i="39" s="1"/>
  <c r="S189" i="39"/>
  <c r="AV189" i="39" s="1"/>
  <c r="BH192" i="39"/>
  <c r="AL197" i="39"/>
  <c r="BO197" i="39" s="1"/>
  <c r="U11" i="38"/>
  <c r="AB99" i="38"/>
  <c r="V75" i="38"/>
  <c r="Q58" i="38"/>
  <c r="Q67" i="38"/>
  <c r="V27" i="38"/>
  <c r="Q49" i="38"/>
  <c r="Q99" i="38"/>
  <c r="V26" i="38"/>
  <c r="AN176" i="38"/>
  <c r="BQ176" i="38" s="1"/>
  <c r="AO176" i="38"/>
  <c r="BR176" i="38" s="1"/>
  <c r="X176" i="38"/>
  <c r="BA176" i="38" s="1"/>
  <c r="AM176" i="38"/>
  <c r="BP176" i="38" s="1"/>
  <c r="T176" i="38"/>
  <c r="AW176" i="38" s="1"/>
  <c r="AK176" i="38"/>
  <c r="BN176" i="38" s="1"/>
  <c r="S176" i="38"/>
  <c r="AV176" i="38" s="1"/>
  <c r="AH176" i="38"/>
  <c r="BK176" i="38" s="1"/>
  <c r="Q176" i="38"/>
  <c r="AT176" i="38" s="1"/>
  <c r="AG176" i="38"/>
  <c r="BJ176" i="38" s="1"/>
  <c r="AE176" i="38"/>
  <c r="BH176" i="38" s="1"/>
  <c r="AA176" i="38"/>
  <c r="BD176" i="38" s="1"/>
  <c r="Y176" i="38"/>
  <c r="BB176" i="38" s="1"/>
  <c r="Q47" i="37"/>
  <c r="Q73" i="37"/>
  <c r="AB65" i="37"/>
  <c r="Q17" i="37"/>
  <c r="Q25" i="37"/>
  <c r="Q56" i="37"/>
  <c r="AD107" i="37"/>
  <c r="BG107" i="37" s="1"/>
  <c r="U107" i="37"/>
  <c r="AX107" i="37" s="1"/>
  <c r="Y118" i="30"/>
  <c r="BB118" i="30" s="1"/>
  <c r="AO118" i="30"/>
  <c r="BR118" i="30" s="1"/>
  <c r="AG119" i="30"/>
  <c r="BJ119" i="30" s="1"/>
  <c r="S121" i="30"/>
  <c r="AV121" i="30" s="1"/>
  <c r="BU124" i="30"/>
  <c r="AL133" i="30"/>
  <c r="BO133" i="30" s="1"/>
  <c r="AI138" i="30"/>
  <c r="BL138" i="30" s="1"/>
  <c r="BU142" i="30"/>
  <c r="BU150" i="30"/>
  <c r="BU171" i="30"/>
  <c r="BU183" i="30"/>
  <c r="AG190" i="30"/>
  <c r="BJ190" i="30" s="1"/>
  <c r="P192" i="30"/>
  <c r="BU201" i="30"/>
  <c r="Q47" i="40"/>
  <c r="Y59" i="40"/>
  <c r="AN115" i="40"/>
  <c r="BQ115" i="40" s="1"/>
  <c r="BU134" i="40"/>
  <c r="BU141" i="40"/>
  <c r="Y143" i="40"/>
  <c r="BB143" i="40" s="1"/>
  <c r="AP143" i="40"/>
  <c r="BS143" i="40" s="1"/>
  <c r="AA145" i="40"/>
  <c r="BD145" i="40" s="1"/>
  <c r="BT145" i="40"/>
  <c r="Y146" i="40"/>
  <c r="BB146" i="40" s="1"/>
  <c r="AA147" i="40"/>
  <c r="BD147" i="40" s="1"/>
  <c r="AH161" i="40"/>
  <c r="BK161" i="40" s="1"/>
  <c r="BU162" i="40"/>
  <c r="AA164" i="40"/>
  <c r="BD164" i="40" s="1"/>
  <c r="AC165" i="40"/>
  <c r="BF165" i="40" s="1"/>
  <c r="Q172" i="40"/>
  <c r="AT172" i="40" s="1"/>
  <c r="AM172" i="40"/>
  <c r="BP172" i="40" s="1"/>
  <c r="P175" i="40"/>
  <c r="AG175" i="40"/>
  <c r="BJ175" i="40" s="1"/>
  <c r="AD176" i="40"/>
  <c r="BG176" i="40" s="1"/>
  <c r="AL183" i="40"/>
  <c r="BO183" i="40" s="1"/>
  <c r="S184" i="40"/>
  <c r="AV184" i="40" s="1"/>
  <c r="AL188" i="40"/>
  <c r="BO188" i="40" s="1"/>
  <c r="AH190" i="40"/>
  <c r="BK190" i="40" s="1"/>
  <c r="AF192" i="40"/>
  <c r="BI192" i="40" s="1"/>
  <c r="W194" i="40"/>
  <c r="AZ194" i="40" s="1"/>
  <c r="AG195" i="40"/>
  <c r="BJ195" i="40" s="1"/>
  <c r="AL196" i="40"/>
  <c r="BO196" i="40" s="1"/>
  <c r="T197" i="40"/>
  <c r="AW197" i="40" s="1"/>
  <c r="AM199" i="40"/>
  <c r="BP199" i="40" s="1"/>
  <c r="AK199" i="40"/>
  <c r="BN199" i="40" s="1"/>
  <c r="Q199" i="40"/>
  <c r="AT199" i="40" s="1"/>
  <c r="AA199" i="40"/>
  <c r="BD199" i="40" s="1"/>
  <c r="AF199" i="40"/>
  <c r="BI199" i="40" s="1"/>
  <c r="AH200" i="40"/>
  <c r="BK200" i="40" s="1"/>
  <c r="AB95" i="39"/>
  <c r="AN112" i="39"/>
  <c r="BQ112" i="39" s="1"/>
  <c r="AO112" i="39"/>
  <c r="BR112" i="39" s="1"/>
  <c r="P112" i="39"/>
  <c r="X112" i="39"/>
  <c r="BA112" i="39" s="1"/>
  <c r="AM112" i="39"/>
  <c r="BP112" i="39" s="1"/>
  <c r="BU122" i="39"/>
  <c r="BU134" i="39"/>
  <c r="AM137" i="39"/>
  <c r="BP137" i="39" s="1"/>
  <c r="AD138" i="39"/>
  <c r="BG138" i="39" s="1"/>
  <c r="AX139" i="39"/>
  <c r="AX141" i="39"/>
  <c r="AH158" i="39"/>
  <c r="BK158" i="39" s="1"/>
  <c r="AA159" i="39"/>
  <c r="BD159" i="39" s="1"/>
  <c r="AM162" i="39"/>
  <c r="BP162" i="39" s="1"/>
  <c r="AI162" i="39"/>
  <c r="BL162" i="39" s="1"/>
  <c r="U162" i="39"/>
  <c r="AX162" i="39" s="1"/>
  <c r="R162" i="39"/>
  <c r="AU162" i="39" s="1"/>
  <c r="AH170" i="39"/>
  <c r="BK170" i="39" s="1"/>
  <c r="AN170" i="39"/>
  <c r="BQ170" i="39" s="1"/>
  <c r="BD172" i="39"/>
  <c r="AM187" i="39"/>
  <c r="BP187" i="39" s="1"/>
  <c r="AG187" i="39"/>
  <c r="BJ187" i="39" s="1"/>
  <c r="U187" i="39"/>
  <c r="AX187" i="39" s="1"/>
  <c r="W189" i="39"/>
  <c r="AZ189" i="39" s="1"/>
  <c r="S27" i="38"/>
  <c r="BN116" i="38"/>
  <c r="AJ187" i="38"/>
  <c r="BM187" i="38" s="1"/>
  <c r="AB98" i="37"/>
  <c r="AB66" i="37"/>
  <c r="V26" i="37"/>
  <c r="Q18" i="37"/>
  <c r="Q48" i="37"/>
  <c r="Q26" i="37"/>
  <c r="Q57" i="37"/>
  <c r="AF164" i="40"/>
  <c r="BI164" i="40" s="1"/>
  <c r="BQ183" i="40"/>
  <c r="AP192" i="40"/>
  <c r="BS192" i="40" s="1"/>
  <c r="BP196" i="40"/>
  <c r="BJ199" i="40"/>
  <c r="AB89" i="39"/>
  <c r="AC89" i="39" s="1"/>
  <c r="S26" i="39"/>
  <c r="U59" i="39"/>
  <c r="Q97" i="39"/>
  <c r="AN138" i="39"/>
  <c r="BQ138" i="39" s="1"/>
  <c r="BG141" i="39"/>
  <c r="AP167" i="39"/>
  <c r="BS167" i="39" s="1"/>
  <c r="AL167" i="39"/>
  <c r="BO167" i="39" s="1"/>
  <c r="AC167" i="39"/>
  <c r="BF167" i="39" s="1"/>
  <c r="AA189" i="39"/>
  <c r="BD189" i="39" s="1"/>
  <c r="BT197" i="39"/>
  <c r="AH197" i="39"/>
  <c r="BK197" i="39" s="1"/>
  <c r="W197" i="39"/>
  <c r="AZ197" i="39" s="1"/>
  <c r="S197" i="39"/>
  <c r="AV197" i="39" s="1"/>
  <c r="BU107" i="38"/>
  <c r="S26" i="38"/>
  <c r="BU135" i="38"/>
  <c r="AK139" i="38"/>
  <c r="BN139" i="38" s="1"/>
  <c r="U139" i="38"/>
  <c r="AX139" i="38" s="1"/>
  <c r="S139" i="38"/>
  <c r="AV139" i="38" s="1"/>
  <c r="BT139" i="38"/>
  <c r="P139" i="38"/>
  <c r="AN139" i="38"/>
  <c r="BQ139" i="38" s="1"/>
  <c r="AL139" i="38"/>
  <c r="BO139" i="38" s="1"/>
  <c r="AI139" i="38"/>
  <c r="BL139" i="38" s="1"/>
  <c r="AD139" i="38"/>
  <c r="BG139" i="38" s="1"/>
  <c r="AA139" i="38"/>
  <c r="BD139" i="38" s="1"/>
  <c r="AI147" i="38"/>
  <c r="BL147" i="38" s="1"/>
  <c r="X147" i="38"/>
  <c r="BA147" i="38" s="1"/>
  <c r="U147" i="38"/>
  <c r="AX147" i="38" s="1"/>
  <c r="P147" i="38"/>
  <c r="AN147" i="38"/>
  <c r="BQ147" i="38" s="1"/>
  <c r="AF198" i="40"/>
  <c r="BI198" i="40" s="1"/>
  <c r="Z56" i="39"/>
  <c r="S74" i="39"/>
  <c r="AM107" i="39"/>
  <c r="BP107" i="39" s="1"/>
  <c r="BU118" i="39"/>
  <c r="AI141" i="39"/>
  <c r="BL141" i="39" s="1"/>
  <c r="AC147" i="39"/>
  <c r="BF147" i="39" s="1"/>
  <c r="X149" i="39"/>
  <c r="BA149" i="39" s="1"/>
  <c r="AN149" i="39"/>
  <c r="BQ149" i="39" s="1"/>
  <c r="Q150" i="39"/>
  <c r="AT150" i="39" s="1"/>
  <c r="AK150" i="39"/>
  <c r="BN150" i="39" s="1"/>
  <c r="BU158" i="39"/>
  <c r="AC171" i="39"/>
  <c r="BF171" i="39" s="1"/>
  <c r="Y177" i="39"/>
  <c r="BB177" i="39" s="1"/>
  <c r="BU183" i="39"/>
  <c r="Y185" i="39"/>
  <c r="BB185" i="39" s="1"/>
  <c r="AL188" i="39"/>
  <c r="BO188" i="39" s="1"/>
  <c r="P191" i="39"/>
  <c r="AH191" i="39"/>
  <c r="BK191" i="39" s="1"/>
  <c r="X195" i="39"/>
  <c r="BA195" i="39" s="1"/>
  <c r="AM196" i="39"/>
  <c r="BP196" i="39" s="1"/>
  <c r="S72" i="38"/>
  <c r="AM108" i="38"/>
  <c r="BP108" i="38" s="1"/>
  <c r="S108" i="38"/>
  <c r="AV108" i="38" s="1"/>
  <c r="BU109" i="38"/>
  <c r="AN111" i="38"/>
  <c r="BQ111" i="38" s="1"/>
  <c r="P111" i="38"/>
  <c r="AK111" i="38"/>
  <c r="BN111" i="38" s="1"/>
  <c r="AC111" i="38"/>
  <c r="BF111" i="38" s="1"/>
  <c r="AI112" i="38"/>
  <c r="BL112" i="38" s="1"/>
  <c r="AD112" i="38"/>
  <c r="BG112" i="38" s="1"/>
  <c r="AC112" i="38"/>
  <c r="BF112" i="38" s="1"/>
  <c r="W112" i="38"/>
  <c r="AZ112" i="38" s="1"/>
  <c r="P112" i="38"/>
  <c r="AP112" i="38"/>
  <c r="BS112" i="38" s="1"/>
  <c r="BM133" i="38"/>
  <c r="BU143" i="38"/>
  <c r="BD191" i="38"/>
  <c r="BU170" i="39"/>
  <c r="AA177" i="39"/>
  <c r="BD177" i="39" s="1"/>
  <c r="AA185" i="39"/>
  <c r="BD185" i="39" s="1"/>
  <c r="AM188" i="39"/>
  <c r="BP188" i="39" s="1"/>
  <c r="BM191" i="39"/>
  <c r="AA195" i="39"/>
  <c r="BD195" i="39" s="1"/>
  <c r="S11" i="38"/>
  <c r="AB97" i="38"/>
  <c r="Q97" i="38"/>
  <c r="Q25" i="38"/>
  <c r="BU113" i="38"/>
  <c r="AO125" i="38"/>
  <c r="BR125" i="38" s="1"/>
  <c r="AI125" i="38"/>
  <c r="BL125" i="38" s="1"/>
  <c r="X125" i="38"/>
  <c r="BA125" i="38" s="1"/>
  <c r="V160" i="38"/>
  <c r="AY160" i="38" s="1"/>
  <c r="U160" i="38"/>
  <c r="AX160" i="38" s="1"/>
  <c r="T160" i="38"/>
  <c r="AW160" i="38" s="1"/>
  <c r="P160" i="38"/>
  <c r="AP160" i="38"/>
  <c r="BS160" i="38" s="1"/>
  <c r="AL160" i="38"/>
  <c r="BO160" i="38" s="1"/>
  <c r="AH169" i="38"/>
  <c r="BK169" i="38" s="1"/>
  <c r="AC169" i="38"/>
  <c r="BF169" i="38" s="1"/>
  <c r="AL189" i="38"/>
  <c r="BO189" i="38" s="1"/>
  <c r="W189" i="38"/>
  <c r="AZ189" i="38" s="1"/>
  <c r="AP189" i="38"/>
  <c r="BS189" i="38" s="1"/>
  <c r="V189" i="38"/>
  <c r="AY189" i="38" s="1"/>
  <c r="AN189" i="38"/>
  <c r="BQ189" i="38" s="1"/>
  <c r="T189" i="38"/>
  <c r="AW189" i="38" s="1"/>
  <c r="AM189" i="38"/>
  <c r="BP189" i="38" s="1"/>
  <c r="Q189" i="38"/>
  <c r="AT189" i="38" s="1"/>
  <c r="AK189" i="38"/>
  <c r="BN189" i="38" s="1"/>
  <c r="AH189" i="38"/>
  <c r="BK189" i="38" s="1"/>
  <c r="AM113" i="37"/>
  <c r="BP113" i="37" s="1"/>
  <c r="AO113" i="37"/>
  <c r="BR113" i="37" s="1"/>
  <c r="U113" i="37"/>
  <c r="AX113" i="37" s="1"/>
  <c r="AN113" i="37"/>
  <c r="BQ113" i="37" s="1"/>
  <c r="S113" i="37"/>
  <c r="AV113" i="37" s="1"/>
  <c r="AL113" i="37"/>
  <c r="BO113" i="37" s="1"/>
  <c r="Q113" i="37"/>
  <c r="AT113" i="37" s="1"/>
  <c r="AJ113" i="37"/>
  <c r="BM113" i="37" s="1"/>
  <c r="AG113" i="37"/>
  <c r="BJ113" i="37" s="1"/>
  <c r="AD113" i="37"/>
  <c r="BG113" i="37" s="1"/>
  <c r="AJ117" i="37"/>
  <c r="BM117" i="37" s="1"/>
  <c r="AD117" i="37"/>
  <c r="BG117" i="37" s="1"/>
  <c r="Y117" i="37"/>
  <c r="BB117" i="37" s="1"/>
  <c r="U117" i="37"/>
  <c r="AX117" i="37" s="1"/>
  <c r="Q117" i="37"/>
  <c r="AT117" i="37" s="1"/>
  <c r="AO122" i="37"/>
  <c r="BR122" i="37" s="1"/>
  <c r="AJ122" i="37"/>
  <c r="BM122" i="37" s="1"/>
  <c r="U122" i="37"/>
  <c r="AX122" i="37" s="1"/>
  <c r="AD122" i="37"/>
  <c r="BG122" i="37" s="1"/>
  <c r="Q122" i="37"/>
  <c r="AT122" i="37" s="1"/>
  <c r="AP122" i="37"/>
  <c r="BS122" i="37" s="1"/>
  <c r="AA122" i="37"/>
  <c r="BD122" i="37" s="1"/>
  <c r="W122" i="37"/>
  <c r="AZ122" i="37" s="1"/>
  <c r="AN122" i="37"/>
  <c r="BQ122" i="37" s="1"/>
  <c r="S122" i="37"/>
  <c r="AV122" i="37" s="1"/>
  <c r="AM122" i="37"/>
  <c r="BP122" i="37" s="1"/>
  <c r="P122" i="37"/>
  <c r="AL122" i="37"/>
  <c r="BO122" i="37" s="1"/>
  <c r="AI122" i="37"/>
  <c r="BL122" i="37" s="1"/>
  <c r="AC122" i="37"/>
  <c r="BF122" i="37" s="1"/>
  <c r="AK135" i="36"/>
  <c r="BN135" i="36" s="1"/>
  <c r="V135" i="36"/>
  <c r="AY135" i="36" s="1"/>
  <c r="U135" i="36"/>
  <c r="AX135" i="36" s="1"/>
  <c r="R135" i="36"/>
  <c r="AU135" i="36" s="1"/>
  <c r="AM135" i="36"/>
  <c r="BP135" i="36" s="1"/>
  <c r="P135" i="36"/>
  <c r="AL135" i="36"/>
  <c r="BO135" i="36" s="1"/>
  <c r="AI135" i="36"/>
  <c r="BL135" i="36" s="1"/>
  <c r="AH135" i="36"/>
  <c r="BK135" i="36" s="1"/>
  <c r="AG135" i="36"/>
  <c r="BJ135" i="36" s="1"/>
  <c r="BU141" i="38"/>
  <c r="AD146" i="38"/>
  <c r="BG146" i="38" s="1"/>
  <c r="U146" i="38"/>
  <c r="AX146" i="38" s="1"/>
  <c r="AJ149" i="38"/>
  <c r="BM149" i="38" s="1"/>
  <c r="Q149" i="38"/>
  <c r="AT149" i="38" s="1"/>
  <c r="AO196" i="38"/>
  <c r="BR196" i="38" s="1"/>
  <c r="AJ196" i="38"/>
  <c r="BM196" i="38" s="1"/>
  <c r="AC196" i="38"/>
  <c r="BF196" i="38" s="1"/>
  <c r="X196" i="38"/>
  <c r="BA196" i="38" s="1"/>
  <c r="BU115" i="36"/>
  <c r="AK174" i="38"/>
  <c r="BN174" i="38" s="1"/>
  <c r="U174" i="38"/>
  <c r="AX174" i="38" s="1"/>
  <c r="BT184" i="37"/>
  <c r="AF184" i="37"/>
  <c r="BI184" i="37" s="1"/>
  <c r="AK112" i="36"/>
  <c r="BN112" i="36" s="1"/>
  <c r="AN112" i="36"/>
  <c r="BQ112" i="36" s="1"/>
  <c r="AA112" i="36"/>
  <c r="BD112" i="36" s="1"/>
  <c r="P112" i="36"/>
  <c r="Q198" i="40"/>
  <c r="AT198" i="40" s="1"/>
  <c r="AP198" i="40"/>
  <c r="BS198" i="40" s="1"/>
  <c r="AI125" i="39"/>
  <c r="BL125" i="39" s="1"/>
  <c r="Z134" i="39"/>
  <c r="BC134" i="39" s="1"/>
  <c r="BU135" i="39"/>
  <c r="Q141" i="39"/>
  <c r="AT141" i="39" s="1"/>
  <c r="Q147" i="39"/>
  <c r="AT147" i="39" s="1"/>
  <c r="AJ148" i="39"/>
  <c r="BM148" i="39" s="1"/>
  <c r="P149" i="39"/>
  <c r="AH149" i="39"/>
  <c r="BK149" i="39" s="1"/>
  <c r="Z150" i="39"/>
  <c r="BC150" i="39" s="1"/>
  <c r="BU167" i="39"/>
  <c r="Q171" i="39"/>
  <c r="AT171" i="39" s="1"/>
  <c r="AN171" i="39"/>
  <c r="BQ171" i="39" s="1"/>
  <c r="AK177" i="39"/>
  <c r="BN177" i="39" s="1"/>
  <c r="AK185" i="39"/>
  <c r="BN185" i="39" s="1"/>
  <c r="X191" i="39"/>
  <c r="BA191" i="39" s="1"/>
  <c r="AP191" i="39"/>
  <c r="BS191" i="39" s="1"/>
  <c r="W193" i="39"/>
  <c r="AZ193" i="39" s="1"/>
  <c r="AJ195" i="39"/>
  <c r="BM195" i="39" s="1"/>
  <c r="R198" i="39"/>
  <c r="AU198" i="39" s="1"/>
  <c r="Q17" i="38"/>
  <c r="T59" i="38"/>
  <c r="T125" i="38"/>
  <c r="AW125" i="38" s="1"/>
  <c r="AD132" i="38"/>
  <c r="BG132" i="38" s="1"/>
  <c r="U132" i="38"/>
  <c r="AX132" i="38" s="1"/>
  <c r="AK140" i="38"/>
  <c r="BN140" i="38" s="1"/>
  <c r="AN140" i="38"/>
  <c r="BQ140" i="38" s="1"/>
  <c r="U140" i="38"/>
  <c r="AX140" i="38" s="1"/>
  <c r="AG159" i="38"/>
  <c r="BJ159" i="38" s="1"/>
  <c r="S159" i="38"/>
  <c r="AV159" i="38" s="1"/>
  <c r="Y189" i="38"/>
  <c r="BB189" i="38" s="1"/>
  <c r="V113" i="37"/>
  <c r="AY113" i="37" s="1"/>
  <c r="AL117" i="37"/>
  <c r="BO117" i="37" s="1"/>
  <c r="X122" i="37"/>
  <c r="BA122" i="37" s="1"/>
  <c r="S24" i="38"/>
  <c r="V114" i="38"/>
  <c r="AY114" i="38" s="1"/>
  <c r="AD116" i="38"/>
  <c r="BG116" i="38" s="1"/>
  <c r="BU125" i="38"/>
  <c r="Q133" i="38"/>
  <c r="AT133" i="38" s="1"/>
  <c r="AP133" i="38"/>
  <c r="BS133" i="38" s="1"/>
  <c r="BT135" i="38"/>
  <c r="AG137" i="38"/>
  <c r="BJ137" i="38" s="1"/>
  <c r="AD138" i="38"/>
  <c r="BG138" i="38" s="1"/>
  <c r="T141" i="38"/>
  <c r="AW141" i="38" s="1"/>
  <c r="AP141" i="38"/>
  <c r="BS141" i="38" s="1"/>
  <c r="S142" i="38"/>
  <c r="AV142" i="38" s="1"/>
  <c r="AM142" i="38"/>
  <c r="BP142" i="38" s="1"/>
  <c r="AG145" i="38"/>
  <c r="BJ145" i="38" s="1"/>
  <c r="BU146" i="38"/>
  <c r="P150" i="38"/>
  <c r="AL150" i="38"/>
  <c r="BO150" i="38" s="1"/>
  <c r="Q161" i="38"/>
  <c r="AT161" i="38" s="1"/>
  <c r="AN161" i="38"/>
  <c r="BQ161" i="38" s="1"/>
  <c r="AN165" i="38"/>
  <c r="BQ165" i="38" s="1"/>
  <c r="AL166" i="38"/>
  <c r="BO166" i="38" s="1"/>
  <c r="S167" i="38"/>
  <c r="AV167" i="38" s="1"/>
  <c r="U175" i="38"/>
  <c r="AX175" i="38" s="1"/>
  <c r="AE177" i="38"/>
  <c r="BH177" i="38" s="1"/>
  <c r="U183" i="38"/>
  <c r="AX183" i="38" s="1"/>
  <c r="AE185" i="38"/>
  <c r="BH185" i="38" s="1"/>
  <c r="P188" i="38"/>
  <c r="AG188" i="38"/>
  <c r="BJ188" i="38" s="1"/>
  <c r="BU190" i="38"/>
  <c r="AH192" i="38"/>
  <c r="BK192" i="38" s="1"/>
  <c r="Z193" i="38"/>
  <c r="BC193" i="38" s="1"/>
  <c r="U11" i="37"/>
  <c r="V24" i="37"/>
  <c r="V27" i="37"/>
  <c r="Q58" i="37"/>
  <c r="BU109" i="37"/>
  <c r="AH114" i="37"/>
  <c r="BK114" i="37" s="1"/>
  <c r="T116" i="37"/>
  <c r="AW116" i="37" s="1"/>
  <c r="AM116" i="37"/>
  <c r="BP116" i="37" s="1"/>
  <c r="AA118" i="37"/>
  <c r="BD118" i="37" s="1"/>
  <c r="T120" i="37"/>
  <c r="AW120" i="37" s="1"/>
  <c r="AJ120" i="37"/>
  <c r="BM120" i="37" s="1"/>
  <c r="AM121" i="37"/>
  <c r="BP121" i="37" s="1"/>
  <c r="AO121" i="37"/>
  <c r="BR121" i="37" s="1"/>
  <c r="AL121" i="37"/>
  <c r="BO121" i="37" s="1"/>
  <c r="AA121" i="37"/>
  <c r="BD121" i="37" s="1"/>
  <c r="U124" i="37"/>
  <c r="AX124" i="37" s="1"/>
  <c r="AJ124" i="37"/>
  <c r="BM124" i="37" s="1"/>
  <c r="AO142" i="37"/>
  <c r="BR142" i="37" s="1"/>
  <c r="AJ142" i="37"/>
  <c r="BM142" i="37" s="1"/>
  <c r="T142" i="37"/>
  <c r="AW142" i="37" s="1"/>
  <c r="AI142" i="37"/>
  <c r="BL142" i="37" s="1"/>
  <c r="P142" i="37"/>
  <c r="AH142" i="37"/>
  <c r="BK142" i="37" s="1"/>
  <c r="AA142" i="37"/>
  <c r="BD142" i="37" s="1"/>
  <c r="Y142" i="37"/>
  <c r="BB142" i="37" s="1"/>
  <c r="AN142" i="37"/>
  <c r="BQ142" i="37" s="1"/>
  <c r="AN144" i="37"/>
  <c r="BQ144" i="37" s="1"/>
  <c r="W144" i="37"/>
  <c r="AZ144" i="37" s="1"/>
  <c r="P144" i="37"/>
  <c r="AP144" i="37"/>
  <c r="BS144" i="37" s="1"/>
  <c r="AJ144" i="37"/>
  <c r="BM144" i="37" s="1"/>
  <c r="AO146" i="37"/>
  <c r="BR146" i="37" s="1"/>
  <c r="AL146" i="37"/>
  <c r="BO146" i="37" s="1"/>
  <c r="U146" i="37"/>
  <c r="AX146" i="37" s="1"/>
  <c r="AJ146" i="37"/>
  <c r="BM146" i="37" s="1"/>
  <c r="T146" i="37"/>
  <c r="AW146" i="37" s="1"/>
  <c r="AI146" i="37"/>
  <c r="BL146" i="37" s="1"/>
  <c r="P146" i="37"/>
  <c r="AH146" i="37"/>
  <c r="BK146" i="37" s="1"/>
  <c r="AA146" i="37"/>
  <c r="BD146" i="37" s="1"/>
  <c r="AN146" i="37"/>
  <c r="BQ146" i="37" s="1"/>
  <c r="AF159" i="36"/>
  <c r="BI159" i="36" s="1"/>
  <c r="AG159" i="36"/>
  <c r="BJ159" i="36" s="1"/>
  <c r="AA159" i="36"/>
  <c r="BD159" i="36" s="1"/>
  <c r="W159" i="36"/>
  <c r="AZ159" i="36" s="1"/>
  <c r="S159" i="36"/>
  <c r="AV159" i="36" s="1"/>
  <c r="R159" i="36"/>
  <c r="AU159" i="36" s="1"/>
  <c r="BT159" i="36"/>
  <c r="AU172" i="35"/>
  <c r="BD114" i="38"/>
  <c r="BU117" i="38"/>
  <c r="AG138" i="38"/>
  <c r="BJ138" i="38" s="1"/>
  <c r="BU139" i="38"/>
  <c r="T142" i="38"/>
  <c r="AW142" i="38" s="1"/>
  <c r="AN142" i="38"/>
  <c r="BQ142" i="38" s="1"/>
  <c r="AH145" i="38"/>
  <c r="BK145" i="38" s="1"/>
  <c r="BU159" i="38"/>
  <c r="AP165" i="38"/>
  <c r="BS165" i="38" s="1"/>
  <c r="U167" i="38"/>
  <c r="AX167" i="38" s="1"/>
  <c r="AF177" i="38"/>
  <c r="BI177" i="38" s="1"/>
  <c r="AF185" i="38"/>
  <c r="BI185" i="38" s="1"/>
  <c r="AP192" i="38"/>
  <c r="BS192" i="38" s="1"/>
  <c r="AZ131" i="37"/>
  <c r="S27" i="37"/>
  <c r="BU113" i="37"/>
  <c r="BU114" i="37"/>
  <c r="W116" i="37"/>
  <c r="AZ116" i="37" s="1"/>
  <c r="AN116" i="37"/>
  <c r="BQ116" i="37" s="1"/>
  <c r="AJ118" i="37"/>
  <c r="BM118" i="37" s="1"/>
  <c r="W120" i="37"/>
  <c r="AZ120" i="37" s="1"/>
  <c r="AL120" i="37"/>
  <c r="BO120" i="37" s="1"/>
  <c r="T126" i="37"/>
  <c r="AW126" i="37" s="1"/>
  <c r="BT126" i="37"/>
  <c r="Q126" i="37"/>
  <c r="AT126" i="37" s="1"/>
  <c r="AN126" i="37"/>
  <c r="BQ126" i="37" s="1"/>
  <c r="AH126" i="37"/>
  <c r="BK126" i="37" s="1"/>
  <c r="Q47" i="36"/>
  <c r="AB89" i="36"/>
  <c r="Q73" i="36"/>
  <c r="Q56" i="36"/>
  <c r="AB65" i="36"/>
  <c r="Q65" i="36"/>
  <c r="Q17" i="36"/>
  <c r="Q97" i="36"/>
  <c r="BU116" i="35"/>
  <c r="AK170" i="35"/>
  <c r="BN170" i="35" s="1"/>
  <c r="AF170" i="35"/>
  <c r="BI170" i="35" s="1"/>
  <c r="W170" i="35"/>
  <c r="AZ170" i="35" s="1"/>
  <c r="V170" i="35"/>
  <c r="AY170" i="35" s="1"/>
  <c r="U170" i="35"/>
  <c r="AX170" i="35" s="1"/>
  <c r="AN170" i="35"/>
  <c r="BQ170" i="35" s="1"/>
  <c r="S170" i="35"/>
  <c r="AV170" i="35" s="1"/>
  <c r="AM170" i="35"/>
  <c r="BP170" i="35" s="1"/>
  <c r="AL170" i="35"/>
  <c r="BO170" i="35" s="1"/>
  <c r="AJ170" i="35"/>
  <c r="BM170" i="35" s="1"/>
  <c r="AZ133" i="38"/>
  <c r="AJ145" i="38"/>
  <c r="BM145" i="38" s="1"/>
  <c r="BG167" i="38"/>
  <c r="AM118" i="37"/>
  <c r="BP118" i="37" s="1"/>
  <c r="AL141" i="37"/>
  <c r="BO141" i="37" s="1"/>
  <c r="AB98" i="36"/>
  <c r="Q57" i="36"/>
  <c r="AB66" i="36"/>
  <c r="V26" i="36"/>
  <c r="Q18" i="36"/>
  <c r="Q48" i="36"/>
  <c r="Q98" i="36"/>
  <c r="Q26" i="36"/>
  <c r="V74" i="36"/>
  <c r="AG117" i="36"/>
  <c r="BJ117" i="36" s="1"/>
  <c r="AD117" i="36"/>
  <c r="BG117" i="36" s="1"/>
  <c r="Y117" i="36"/>
  <c r="BB117" i="36" s="1"/>
  <c r="V117" i="36"/>
  <c r="AY117" i="36" s="1"/>
  <c r="Q117" i="36"/>
  <c r="AT117" i="36" s="1"/>
  <c r="BU176" i="36"/>
  <c r="AK114" i="38"/>
  <c r="BN114" i="38" s="1"/>
  <c r="BP116" i="38"/>
  <c r="AU117" i="38"/>
  <c r="AU118" i="38"/>
  <c r="BC124" i="38"/>
  <c r="BP138" i="38"/>
  <c r="Y142" i="38"/>
  <c r="BB142" i="38" s="1"/>
  <c r="AO145" i="38"/>
  <c r="BR145" i="38" s="1"/>
  <c r="BT150" i="38"/>
  <c r="BT167" i="38"/>
  <c r="AL167" i="38"/>
  <c r="BO167" i="38" s="1"/>
  <c r="BP185" i="38"/>
  <c r="AX186" i="38"/>
  <c r="X59" i="37"/>
  <c r="AN118" i="37"/>
  <c r="BQ118" i="37" s="1"/>
  <c r="BM121" i="37"/>
  <c r="AZ138" i="37"/>
  <c r="AO186" i="37"/>
  <c r="BR186" i="37" s="1"/>
  <c r="Z186" i="37"/>
  <c r="BC186" i="37" s="1"/>
  <c r="S75" i="38"/>
  <c r="AO114" i="38"/>
  <c r="BR114" i="38" s="1"/>
  <c r="BJ117" i="38"/>
  <c r="Q121" i="38"/>
  <c r="AT121" i="38" s="1"/>
  <c r="BK124" i="38"/>
  <c r="S138" i="38"/>
  <c r="AV138" i="38" s="1"/>
  <c r="BT138" i="38"/>
  <c r="AA142" i="38"/>
  <c r="BD142" i="38" s="1"/>
  <c r="AP145" i="38"/>
  <c r="BS145" i="38" s="1"/>
  <c r="X163" i="38"/>
  <c r="BA163" i="38" s="1"/>
  <c r="S164" i="38"/>
  <c r="AV164" i="38" s="1"/>
  <c r="Q165" i="38"/>
  <c r="AT165" i="38" s="1"/>
  <c r="AO167" i="38"/>
  <c r="BR167" i="38" s="1"/>
  <c r="Q177" i="38"/>
  <c r="AT177" i="38" s="1"/>
  <c r="AN177" i="38"/>
  <c r="BQ177" i="38" s="1"/>
  <c r="Q185" i="38"/>
  <c r="AT185" i="38" s="1"/>
  <c r="AN185" i="38"/>
  <c r="BQ185" i="38" s="1"/>
  <c r="BB188" i="38"/>
  <c r="BT199" i="38"/>
  <c r="S72" i="37"/>
  <c r="BU108" i="37"/>
  <c r="Q111" i="37"/>
  <c r="AT111" i="37" s="1"/>
  <c r="AC116" i="37"/>
  <c r="BF116" i="37" s="1"/>
  <c r="AA120" i="37"/>
  <c r="BD120" i="37" s="1"/>
  <c r="AP120" i="37"/>
  <c r="BS120" i="37" s="1"/>
  <c r="AZ123" i="37"/>
  <c r="AK169" i="37"/>
  <c r="BN169" i="37" s="1"/>
  <c r="AD169" i="37"/>
  <c r="BG169" i="37" s="1"/>
  <c r="Y169" i="37"/>
  <c r="BB169" i="37" s="1"/>
  <c r="X169" i="37"/>
  <c r="BA169" i="37" s="1"/>
  <c r="AP169" i="37"/>
  <c r="BS169" i="37" s="1"/>
  <c r="T169" i="37"/>
  <c r="AW169" i="37" s="1"/>
  <c r="AO169" i="37"/>
  <c r="BR169" i="37" s="1"/>
  <c r="P169" i="37"/>
  <c r="AL169" i="37"/>
  <c r="BO169" i="37" s="1"/>
  <c r="AP173" i="37"/>
  <c r="BS173" i="37" s="1"/>
  <c r="AD173" i="37"/>
  <c r="BG173" i="37" s="1"/>
  <c r="X173" i="37"/>
  <c r="BA173" i="37" s="1"/>
  <c r="T173" i="37"/>
  <c r="AW173" i="37" s="1"/>
  <c r="R173" i="37"/>
  <c r="AU173" i="37" s="1"/>
  <c r="AO173" i="37"/>
  <c r="BR173" i="37" s="1"/>
  <c r="AL173" i="37"/>
  <c r="BO173" i="37" s="1"/>
  <c r="AM113" i="36"/>
  <c r="BP113" i="36" s="1"/>
  <c r="AN113" i="36"/>
  <c r="BQ113" i="36" s="1"/>
  <c r="AG113" i="36"/>
  <c r="BJ113" i="36" s="1"/>
  <c r="Y113" i="36"/>
  <c r="BB113" i="36" s="1"/>
  <c r="U113" i="36"/>
  <c r="AX113" i="36" s="1"/>
  <c r="AK124" i="36"/>
  <c r="BN124" i="36" s="1"/>
  <c r="AJ124" i="36"/>
  <c r="BM124" i="36" s="1"/>
  <c r="S124" i="36"/>
  <c r="AV124" i="36" s="1"/>
  <c r="AH124" i="36"/>
  <c r="BK124" i="36" s="1"/>
  <c r="Q124" i="36"/>
  <c r="AT124" i="36" s="1"/>
  <c r="AD124" i="36"/>
  <c r="BG124" i="36" s="1"/>
  <c r="P124" i="36"/>
  <c r="AC124" i="36"/>
  <c r="BF124" i="36" s="1"/>
  <c r="BT124" i="36"/>
  <c r="AA124" i="36"/>
  <c r="BD124" i="36" s="1"/>
  <c r="AP124" i="36"/>
  <c r="BS124" i="36" s="1"/>
  <c r="Y124" i="36"/>
  <c r="BB124" i="36" s="1"/>
  <c r="AD170" i="36"/>
  <c r="BG170" i="36" s="1"/>
  <c r="AL170" i="36"/>
  <c r="BO170" i="36" s="1"/>
  <c r="AC170" i="36"/>
  <c r="BF170" i="36" s="1"/>
  <c r="Z170" i="36"/>
  <c r="BC170" i="36" s="1"/>
  <c r="R170" i="36"/>
  <c r="AU170" i="36" s="1"/>
  <c r="R76" i="38"/>
  <c r="V116" i="38"/>
  <c r="AY116" i="38" s="1"/>
  <c r="AM117" i="38"/>
  <c r="BP117" i="38" s="1"/>
  <c r="BU120" i="38"/>
  <c r="Y121" i="38"/>
  <c r="BB121" i="38" s="1"/>
  <c r="AL123" i="38"/>
  <c r="BO123" i="38" s="1"/>
  <c r="AH133" i="38"/>
  <c r="BK133" i="38" s="1"/>
  <c r="V137" i="38"/>
  <c r="AY137" i="38" s="1"/>
  <c r="AP137" i="38"/>
  <c r="BS137" i="38" s="1"/>
  <c r="T138" i="38"/>
  <c r="AW138" i="38" s="1"/>
  <c r="AH141" i="38"/>
  <c r="BK141" i="38" s="1"/>
  <c r="AD142" i="38"/>
  <c r="BG142" i="38" s="1"/>
  <c r="U144" i="38"/>
  <c r="AX144" i="38" s="1"/>
  <c r="Q145" i="38"/>
  <c r="AT145" i="38" s="1"/>
  <c r="AA150" i="38"/>
  <c r="BD150" i="38" s="1"/>
  <c r="AF161" i="38"/>
  <c r="BI161" i="38" s="1"/>
  <c r="BU162" i="38"/>
  <c r="T164" i="38"/>
  <c r="AW164" i="38" s="1"/>
  <c r="W165" i="38"/>
  <c r="AZ165" i="38" s="1"/>
  <c r="BU166" i="38"/>
  <c r="AG171" i="38"/>
  <c r="BJ171" i="38" s="1"/>
  <c r="V177" i="38"/>
  <c r="AY177" i="38" s="1"/>
  <c r="AP177" i="38"/>
  <c r="BS177" i="38" s="1"/>
  <c r="V185" i="38"/>
  <c r="AY185" i="38" s="1"/>
  <c r="AP185" i="38"/>
  <c r="BS185" i="38" s="1"/>
  <c r="AA188" i="38"/>
  <c r="BD188" i="38" s="1"/>
  <c r="BU191" i="38"/>
  <c r="P192" i="38"/>
  <c r="BU193" i="38"/>
  <c r="AO194" i="38"/>
  <c r="BR194" i="38" s="1"/>
  <c r="Y11" i="37"/>
  <c r="R59" i="37"/>
  <c r="Q55" i="37"/>
  <c r="U111" i="37"/>
  <c r="AX111" i="37" s="1"/>
  <c r="P116" i="37"/>
  <c r="AD116" i="37"/>
  <c r="BG116" i="37" s="1"/>
  <c r="P118" i="37"/>
  <c r="P120" i="37"/>
  <c r="AC120" i="37"/>
  <c r="BF120" i="37" s="1"/>
  <c r="AV125" i="37"/>
  <c r="P126" i="37"/>
  <c r="AO150" i="37"/>
  <c r="BR150" i="37" s="1"/>
  <c r="AJ150" i="37"/>
  <c r="BM150" i="37" s="1"/>
  <c r="T150" i="37"/>
  <c r="AW150" i="37" s="1"/>
  <c r="AI150" i="37"/>
  <c r="BL150" i="37" s="1"/>
  <c r="P150" i="37"/>
  <c r="AH150" i="37"/>
  <c r="BK150" i="37" s="1"/>
  <c r="AA150" i="37"/>
  <c r="BD150" i="37" s="1"/>
  <c r="Y150" i="37"/>
  <c r="BB150" i="37" s="1"/>
  <c r="AN150" i="37"/>
  <c r="BQ150" i="37" s="1"/>
  <c r="AO117" i="36"/>
  <c r="BR117" i="36" s="1"/>
  <c r="AG133" i="36"/>
  <c r="BJ133" i="36" s="1"/>
  <c r="AO133" i="36"/>
  <c r="BR133" i="36" s="1"/>
  <c r="BC162" i="37"/>
  <c r="AP165" i="37"/>
  <c r="BS165" i="37" s="1"/>
  <c r="BC170" i="37"/>
  <c r="BL174" i="37"/>
  <c r="BR190" i="37"/>
  <c r="AG194" i="37"/>
  <c r="BJ194" i="37" s="1"/>
  <c r="Z9" i="36"/>
  <c r="BC115" i="36"/>
  <c r="AT116" i="36"/>
  <c r="BG146" i="36"/>
  <c r="BT165" i="36"/>
  <c r="BA175" i="36"/>
  <c r="AA183" i="36"/>
  <c r="BD183" i="36" s="1"/>
  <c r="AC186" i="36"/>
  <c r="BF186" i="36" s="1"/>
  <c r="AW196" i="36"/>
  <c r="Z158" i="35"/>
  <c r="BC158" i="35" s="1"/>
  <c r="S72" i="35"/>
  <c r="AP114" i="35"/>
  <c r="BS114" i="35" s="1"/>
  <c r="S114" i="35"/>
  <c r="AV114" i="35" s="1"/>
  <c r="AO114" i="35"/>
  <c r="BR114" i="35" s="1"/>
  <c r="Q114" i="35"/>
  <c r="AT114" i="35" s="1"/>
  <c r="AL114" i="35"/>
  <c r="BO114" i="35" s="1"/>
  <c r="P114" i="35"/>
  <c r="AI114" i="35"/>
  <c r="BL114" i="35" s="1"/>
  <c r="AG114" i="35"/>
  <c r="BJ114" i="35" s="1"/>
  <c r="AD114" i="35"/>
  <c r="BG114" i="35" s="1"/>
  <c r="U123" i="37"/>
  <c r="AX123" i="37" s="1"/>
  <c r="AA136" i="37"/>
  <c r="BD136" i="37" s="1"/>
  <c r="AL137" i="37"/>
  <c r="BO137" i="37" s="1"/>
  <c r="Y138" i="37"/>
  <c r="BB138" i="37" s="1"/>
  <c r="AC140" i="37"/>
  <c r="BF140" i="37" s="1"/>
  <c r="AN147" i="37"/>
  <c r="BQ147" i="37" s="1"/>
  <c r="U148" i="37"/>
  <c r="AX148" i="37" s="1"/>
  <c r="U149" i="37"/>
  <c r="AX149" i="37" s="1"/>
  <c r="W159" i="37"/>
  <c r="AZ159" i="37" s="1"/>
  <c r="U160" i="37"/>
  <c r="AX160" i="37" s="1"/>
  <c r="AN160" i="37"/>
  <c r="BQ160" i="37" s="1"/>
  <c r="Q161" i="37"/>
  <c r="AT161" i="37" s="1"/>
  <c r="AL161" i="37"/>
  <c r="BO161" i="37" s="1"/>
  <c r="AI162" i="37"/>
  <c r="BL162" i="37" s="1"/>
  <c r="AI170" i="37"/>
  <c r="BL170" i="37" s="1"/>
  <c r="AO189" i="37"/>
  <c r="BR189" i="37" s="1"/>
  <c r="AM194" i="37"/>
  <c r="BP194" i="37" s="1"/>
  <c r="BR195" i="37"/>
  <c r="Z197" i="37"/>
  <c r="BC197" i="37" s="1"/>
  <c r="AP201" i="37"/>
  <c r="BS201" i="37" s="1"/>
  <c r="Q46" i="36"/>
  <c r="Q72" i="36"/>
  <c r="X114" i="36"/>
  <c r="BA114" i="36" s="1"/>
  <c r="AN114" i="36"/>
  <c r="BQ114" i="36" s="1"/>
  <c r="BJ125" i="36"/>
  <c r="AT134" i="36"/>
  <c r="BT145" i="36"/>
  <c r="Y168" i="36"/>
  <c r="BB168" i="36" s="1"/>
  <c r="AM168" i="36"/>
  <c r="BP168" i="36" s="1"/>
  <c r="AH173" i="36"/>
  <c r="BK173" i="36" s="1"/>
  <c r="U176" i="36"/>
  <c r="AX176" i="36" s="1"/>
  <c r="AD183" i="36"/>
  <c r="BG183" i="36" s="1"/>
  <c r="U184" i="36"/>
  <c r="AX184" i="36" s="1"/>
  <c r="AH184" i="36"/>
  <c r="BK184" i="36" s="1"/>
  <c r="AD186" i="36"/>
  <c r="BG186" i="36" s="1"/>
  <c r="AO190" i="36"/>
  <c r="BR190" i="36" s="1"/>
  <c r="AL190" i="36"/>
  <c r="BO190" i="36" s="1"/>
  <c r="R190" i="36"/>
  <c r="AU190" i="36" s="1"/>
  <c r="AI190" i="36"/>
  <c r="BL190" i="36" s="1"/>
  <c r="Q190" i="36"/>
  <c r="AT190" i="36" s="1"/>
  <c r="AH190" i="36"/>
  <c r="BK190" i="36" s="1"/>
  <c r="BT190" i="36"/>
  <c r="BT192" i="36"/>
  <c r="AC192" i="36"/>
  <c r="BF192" i="36" s="1"/>
  <c r="X192" i="36"/>
  <c r="BA192" i="36" s="1"/>
  <c r="S192" i="36"/>
  <c r="AV192" i="36" s="1"/>
  <c r="AM175" i="35"/>
  <c r="BP175" i="35" s="1"/>
  <c r="T175" i="35"/>
  <c r="AW175" i="35" s="1"/>
  <c r="AL175" i="35"/>
  <c r="BO175" i="35" s="1"/>
  <c r="S175" i="35"/>
  <c r="AV175" i="35" s="1"/>
  <c r="AK175" i="35"/>
  <c r="BN175" i="35" s="1"/>
  <c r="Q175" i="35"/>
  <c r="AT175" i="35" s="1"/>
  <c r="AE175" i="35"/>
  <c r="BH175" i="35" s="1"/>
  <c r="P175" i="35"/>
  <c r="AD175" i="35"/>
  <c r="BG175" i="35" s="1"/>
  <c r="AC175" i="35"/>
  <c r="BF175" i="35" s="1"/>
  <c r="AC136" i="37"/>
  <c r="BF136" i="37" s="1"/>
  <c r="BQ145" i="37"/>
  <c r="AZ148" i="37"/>
  <c r="W160" i="37"/>
  <c r="AZ160" i="37" s="1"/>
  <c r="AP160" i="37"/>
  <c r="BS160" i="37" s="1"/>
  <c r="AV161" i="37"/>
  <c r="BN170" i="37"/>
  <c r="AD177" i="37"/>
  <c r="BG177" i="37" s="1"/>
  <c r="AP189" i="37"/>
  <c r="BS189" i="37" s="1"/>
  <c r="W11" i="36"/>
  <c r="S26" i="36"/>
  <c r="Q99" i="36"/>
  <c r="AN108" i="36"/>
  <c r="BQ108" i="36" s="1"/>
  <c r="AO109" i="36"/>
  <c r="BR109" i="36" s="1"/>
  <c r="Y114" i="36"/>
  <c r="BB114" i="36" s="1"/>
  <c r="BT114" i="36"/>
  <c r="BQ116" i="36"/>
  <c r="AJ125" i="36"/>
  <c r="BM125" i="36" s="1"/>
  <c r="AH132" i="36"/>
  <c r="BK132" i="36" s="1"/>
  <c r="S134" i="36"/>
  <c r="AV134" i="36" s="1"/>
  <c r="AL134" i="36"/>
  <c r="BO134" i="36" s="1"/>
  <c r="AC136" i="36"/>
  <c r="BF136" i="36" s="1"/>
  <c r="AG160" i="36"/>
  <c r="BJ160" i="36" s="1"/>
  <c r="AL166" i="36"/>
  <c r="BO166" i="36" s="1"/>
  <c r="Z167" i="36"/>
  <c r="BC167" i="36" s="1"/>
  <c r="AA168" i="36"/>
  <c r="BD168" i="36" s="1"/>
  <c r="AO168" i="36"/>
  <c r="BR168" i="36" s="1"/>
  <c r="AI173" i="36"/>
  <c r="BL173" i="36" s="1"/>
  <c r="Y176" i="36"/>
  <c r="BB176" i="36" s="1"/>
  <c r="AF183" i="36"/>
  <c r="BI183" i="36" s="1"/>
  <c r="V184" i="36"/>
  <c r="AY184" i="36" s="1"/>
  <c r="AJ184" i="36"/>
  <c r="BM184" i="36" s="1"/>
  <c r="AG186" i="36"/>
  <c r="BJ186" i="36" s="1"/>
  <c r="AW200" i="36"/>
  <c r="AP118" i="35"/>
  <c r="BS118" i="35" s="1"/>
  <c r="AO118" i="35"/>
  <c r="BR118" i="35" s="1"/>
  <c r="AA118" i="35"/>
  <c r="BD118" i="35" s="1"/>
  <c r="Y118" i="35"/>
  <c r="BB118" i="35" s="1"/>
  <c r="T187" i="35"/>
  <c r="AW187" i="35" s="1"/>
  <c r="AM187" i="35"/>
  <c r="BP187" i="35" s="1"/>
  <c r="AD187" i="35"/>
  <c r="BG187" i="35" s="1"/>
  <c r="AP195" i="35"/>
  <c r="BS195" i="35" s="1"/>
  <c r="AE195" i="35"/>
  <c r="BH195" i="35" s="1"/>
  <c r="AN123" i="37"/>
  <c r="BQ123" i="37" s="1"/>
  <c r="AL136" i="37"/>
  <c r="BO136" i="37" s="1"/>
  <c r="AJ138" i="37"/>
  <c r="BM138" i="37" s="1"/>
  <c r="AJ140" i="37"/>
  <c r="BM140" i="37" s="1"/>
  <c r="BR145" i="37"/>
  <c r="AC148" i="37"/>
  <c r="BF148" i="37" s="1"/>
  <c r="AG149" i="37"/>
  <c r="BJ149" i="37" s="1"/>
  <c r="AD159" i="37"/>
  <c r="BG159" i="37" s="1"/>
  <c r="AA160" i="37"/>
  <c r="BD160" i="37" s="1"/>
  <c r="R165" i="37"/>
  <c r="AU165" i="37" s="1"/>
  <c r="AE177" i="37"/>
  <c r="BH177" i="37" s="1"/>
  <c r="AI183" i="37"/>
  <c r="BL183" i="37" s="1"/>
  <c r="AK185" i="37"/>
  <c r="BN185" i="37" s="1"/>
  <c r="AE191" i="37"/>
  <c r="BH191" i="37" s="1"/>
  <c r="P193" i="37"/>
  <c r="P194" i="37"/>
  <c r="Y195" i="37"/>
  <c r="BB195" i="37" s="1"/>
  <c r="AD197" i="37"/>
  <c r="BG197" i="37" s="1"/>
  <c r="Q55" i="36"/>
  <c r="V72" i="36"/>
  <c r="V75" i="36"/>
  <c r="AA114" i="36"/>
  <c r="BD114" i="36" s="1"/>
  <c r="U116" i="36"/>
  <c r="AX116" i="36" s="1"/>
  <c r="BT116" i="36"/>
  <c r="T120" i="36"/>
  <c r="AW120" i="36" s="1"/>
  <c r="AL120" i="36"/>
  <c r="BO120" i="36" s="1"/>
  <c r="AP132" i="36"/>
  <c r="BS132" i="36" s="1"/>
  <c r="W134" i="36"/>
  <c r="AZ134" i="36" s="1"/>
  <c r="AM134" i="36"/>
  <c r="BP134" i="36" s="1"/>
  <c r="AJ136" i="36"/>
  <c r="BM136" i="36" s="1"/>
  <c r="AC140" i="36"/>
  <c r="BF140" i="36" s="1"/>
  <c r="T142" i="36"/>
  <c r="AW142" i="36" s="1"/>
  <c r="AH149" i="36"/>
  <c r="BK149" i="36" s="1"/>
  <c r="AH160" i="36"/>
  <c r="BK160" i="36" s="1"/>
  <c r="P164" i="36"/>
  <c r="S165" i="36"/>
  <c r="AV165" i="36" s="1"/>
  <c r="AG167" i="36"/>
  <c r="BJ167" i="36" s="1"/>
  <c r="AC168" i="36"/>
  <c r="BF168" i="36" s="1"/>
  <c r="AP168" i="36"/>
  <c r="BS168" i="36" s="1"/>
  <c r="V171" i="36"/>
  <c r="AY171" i="36" s="1"/>
  <c r="AK173" i="36"/>
  <c r="BN173" i="36" s="1"/>
  <c r="AD176" i="36"/>
  <c r="BG176" i="36" s="1"/>
  <c r="BU177" i="36"/>
  <c r="AG183" i="36"/>
  <c r="BJ183" i="36" s="1"/>
  <c r="X184" i="36"/>
  <c r="BA184" i="36" s="1"/>
  <c r="AK184" i="36"/>
  <c r="BN184" i="36" s="1"/>
  <c r="BU185" i="36"/>
  <c r="P186" i="36"/>
  <c r="AH186" i="36"/>
  <c r="BK186" i="36" s="1"/>
  <c r="T188" i="36"/>
  <c r="AW188" i="36" s="1"/>
  <c r="S74" i="35"/>
  <c r="V114" i="35"/>
  <c r="AY114" i="35" s="1"/>
  <c r="AN117" i="35"/>
  <c r="BQ117" i="35" s="1"/>
  <c r="AA117" i="35"/>
  <c r="BD117" i="35" s="1"/>
  <c r="X117" i="35"/>
  <c r="BA117" i="35" s="1"/>
  <c r="S117" i="35"/>
  <c r="AV117" i="35" s="1"/>
  <c r="AP117" i="35"/>
  <c r="BS117" i="35" s="1"/>
  <c r="Q117" i="35"/>
  <c r="AT117" i="35" s="1"/>
  <c r="AO117" i="35"/>
  <c r="BR117" i="35" s="1"/>
  <c r="P117" i="35"/>
  <c r="AL117" i="35"/>
  <c r="BO117" i="35" s="1"/>
  <c r="BU166" i="35"/>
  <c r="AM136" i="37"/>
  <c r="BP136" i="37" s="1"/>
  <c r="AN138" i="37"/>
  <c r="BQ138" i="37" s="1"/>
  <c r="AI148" i="37"/>
  <c r="BL148" i="37" s="1"/>
  <c r="AN149" i="37"/>
  <c r="BQ149" i="37" s="1"/>
  <c r="AL159" i="37"/>
  <c r="BO159" i="37" s="1"/>
  <c r="AC160" i="37"/>
  <c r="BF160" i="37" s="1"/>
  <c r="Y161" i="37"/>
  <c r="BB161" i="37" s="1"/>
  <c r="T165" i="37"/>
  <c r="AW165" i="37" s="1"/>
  <c r="AI177" i="37"/>
  <c r="BL177" i="37" s="1"/>
  <c r="AP185" i="37"/>
  <c r="BS185" i="37" s="1"/>
  <c r="P189" i="37"/>
  <c r="AC193" i="37"/>
  <c r="BF193" i="37" s="1"/>
  <c r="R194" i="37"/>
  <c r="AU194" i="37" s="1"/>
  <c r="AH197" i="37"/>
  <c r="BK197" i="37" s="1"/>
  <c r="Y11" i="36"/>
  <c r="X11" i="36"/>
  <c r="S23" i="36"/>
  <c r="Q27" i="36"/>
  <c r="AC114" i="36"/>
  <c r="BF114" i="36" s="1"/>
  <c r="S118" i="36"/>
  <c r="AV118" i="36" s="1"/>
  <c r="W120" i="36"/>
  <c r="AZ120" i="36" s="1"/>
  <c r="AM120" i="36"/>
  <c r="BP120" i="36" s="1"/>
  <c r="Q121" i="36"/>
  <c r="AT121" i="36" s="1"/>
  <c r="BT132" i="36"/>
  <c r="U142" i="36"/>
  <c r="AX142" i="36" s="1"/>
  <c r="U148" i="36"/>
  <c r="AX148" i="36" s="1"/>
  <c r="AD150" i="36"/>
  <c r="BG150" i="36" s="1"/>
  <c r="R164" i="36"/>
  <c r="AU164" i="36" s="1"/>
  <c r="W165" i="36"/>
  <c r="AZ165" i="36" s="1"/>
  <c r="BP167" i="36"/>
  <c r="W171" i="36"/>
  <c r="AZ171" i="36" s="1"/>
  <c r="AG176" i="36"/>
  <c r="BJ176" i="36" s="1"/>
  <c r="P183" i="36"/>
  <c r="AJ183" i="36"/>
  <c r="BM183" i="36" s="1"/>
  <c r="Q186" i="36"/>
  <c r="AT186" i="36" s="1"/>
  <c r="AK186" i="36"/>
  <c r="BN186" i="36" s="1"/>
  <c r="X188" i="36"/>
  <c r="BA188" i="36" s="1"/>
  <c r="BT196" i="36"/>
  <c r="AL196" i="36"/>
  <c r="BO196" i="36" s="1"/>
  <c r="AE196" i="36"/>
  <c r="BH196" i="36" s="1"/>
  <c r="AA196" i="36"/>
  <c r="BD196" i="36" s="1"/>
  <c r="AP197" i="36"/>
  <c r="BS197" i="36" s="1"/>
  <c r="AE197" i="36"/>
  <c r="BH197" i="36" s="1"/>
  <c r="AC197" i="36"/>
  <c r="BF197" i="36" s="1"/>
  <c r="Q57" i="35"/>
  <c r="Q26" i="35"/>
  <c r="AB66" i="35"/>
  <c r="Q48" i="35"/>
  <c r="V74" i="35"/>
  <c r="Y114" i="35"/>
  <c r="BB114" i="35" s="1"/>
  <c r="AP138" i="35"/>
  <c r="BS138" i="35" s="1"/>
  <c r="X138" i="35"/>
  <c r="BA138" i="35" s="1"/>
  <c r="V138" i="35"/>
  <c r="AY138" i="35" s="1"/>
  <c r="P138" i="35"/>
  <c r="AN138" i="35"/>
  <c r="BQ138" i="35" s="1"/>
  <c r="AL138" i="35"/>
  <c r="BO138" i="35" s="1"/>
  <c r="AK139" i="35"/>
  <c r="BN139" i="35" s="1"/>
  <c r="Z139" i="35"/>
  <c r="BC139" i="35" s="1"/>
  <c r="Z143" i="35"/>
  <c r="BC143" i="35" s="1"/>
  <c r="AK143" i="35"/>
  <c r="BN143" i="35" s="1"/>
  <c r="AK126" i="34"/>
  <c r="BN126" i="34" s="1"/>
  <c r="AL126" i="34"/>
  <c r="BO126" i="34" s="1"/>
  <c r="AA126" i="34"/>
  <c r="BD126" i="34" s="1"/>
  <c r="X126" i="34"/>
  <c r="BA126" i="34" s="1"/>
  <c r="W126" i="34"/>
  <c r="AZ126" i="34" s="1"/>
  <c r="P126" i="34"/>
  <c r="AM126" i="34"/>
  <c r="BP126" i="34" s="1"/>
  <c r="BT126" i="34"/>
  <c r="AC126" i="34"/>
  <c r="BF126" i="34" s="1"/>
  <c r="Q131" i="37"/>
  <c r="AT131" i="37" s="1"/>
  <c r="P136" i="37"/>
  <c r="AN136" i="37"/>
  <c r="BQ136" i="37" s="1"/>
  <c r="S137" i="37"/>
  <c r="AV137" i="37" s="1"/>
  <c r="BU138" i="37"/>
  <c r="AP138" i="37"/>
  <c r="BS138" i="37" s="1"/>
  <c r="Q140" i="37"/>
  <c r="AT140" i="37" s="1"/>
  <c r="AN159" i="37"/>
  <c r="BQ159" i="37" s="1"/>
  <c r="AF160" i="37"/>
  <c r="BI160" i="37" s="1"/>
  <c r="AA161" i="37"/>
  <c r="BD161" i="37" s="1"/>
  <c r="Z165" i="37"/>
  <c r="BC165" i="37" s="1"/>
  <c r="BU174" i="37"/>
  <c r="T176" i="37"/>
  <c r="AW176" i="37" s="1"/>
  <c r="P177" i="37"/>
  <c r="AK177" i="37"/>
  <c r="BN177" i="37" s="1"/>
  <c r="BU188" i="37"/>
  <c r="T189" i="37"/>
  <c r="AW189" i="37" s="1"/>
  <c r="AH191" i="37"/>
  <c r="BK191" i="37" s="1"/>
  <c r="Z192" i="37"/>
  <c r="BC192" i="37" s="1"/>
  <c r="AP193" i="37"/>
  <c r="BS193" i="37" s="1"/>
  <c r="W194" i="37"/>
  <c r="AZ194" i="37" s="1"/>
  <c r="AD195" i="37"/>
  <c r="BG195" i="37" s="1"/>
  <c r="AP197" i="37"/>
  <c r="BS197" i="37" s="1"/>
  <c r="S24" i="36"/>
  <c r="T59" i="36"/>
  <c r="Q67" i="36"/>
  <c r="P114" i="36"/>
  <c r="BN115" i="36"/>
  <c r="AI118" i="36"/>
  <c r="BL118" i="36" s="1"/>
  <c r="X120" i="36"/>
  <c r="BA120" i="36" s="1"/>
  <c r="AN120" i="36"/>
  <c r="BQ120" i="36" s="1"/>
  <c r="V121" i="36"/>
  <c r="AY121" i="36" s="1"/>
  <c r="AW122" i="36"/>
  <c r="BU125" i="36"/>
  <c r="Y134" i="36"/>
  <c r="BB134" i="36" s="1"/>
  <c r="AH140" i="36"/>
  <c r="BK140" i="36" s="1"/>
  <c r="Z148" i="36"/>
  <c r="BC148" i="36" s="1"/>
  <c r="AO160" i="36"/>
  <c r="BR160" i="36" s="1"/>
  <c r="AH161" i="36"/>
  <c r="BK161" i="36" s="1"/>
  <c r="Y165" i="36"/>
  <c r="BB165" i="36" s="1"/>
  <c r="AN167" i="36"/>
  <c r="BQ167" i="36" s="1"/>
  <c r="Q168" i="36"/>
  <c r="AT168" i="36" s="1"/>
  <c r="AE168" i="36"/>
  <c r="BH168" i="36" s="1"/>
  <c r="X171" i="36"/>
  <c r="BA171" i="36" s="1"/>
  <c r="R173" i="36"/>
  <c r="AU173" i="36" s="1"/>
  <c r="Q177" i="36"/>
  <c r="AT177" i="36" s="1"/>
  <c r="R183" i="36"/>
  <c r="AU183" i="36" s="1"/>
  <c r="AN183" i="36"/>
  <c r="BQ183" i="36" s="1"/>
  <c r="AA184" i="36"/>
  <c r="BD184" i="36" s="1"/>
  <c r="AM184" i="36"/>
  <c r="BP184" i="36" s="1"/>
  <c r="AJ185" i="36"/>
  <c r="BM185" i="36" s="1"/>
  <c r="R186" i="36"/>
  <c r="AU186" i="36" s="1"/>
  <c r="AO186" i="36"/>
  <c r="BR186" i="36" s="1"/>
  <c r="AD192" i="36"/>
  <c r="BG192" i="36" s="1"/>
  <c r="BP200" i="36"/>
  <c r="U11" i="35"/>
  <c r="S26" i="35"/>
  <c r="AL112" i="35"/>
  <c r="BO112" i="35" s="1"/>
  <c r="AM112" i="35"/>
  <c r="BP112" i="35" s="1"/>
  <c r="AH112" i="35"/>
  <c r="BK112" i="35" s="1"/>
  <c r="W112" i="35"/>
  <c r="AZ112" i="35" s="1"/>
  <c r="U112" i="35"/>
  <c r="AX112" i="35" s="1"/>
  <c r="T112" i="35"/>
  <c r="AW112" i="35" s="1"/>
  <c r="AA175" i="35"/>
  <c r="BD175" i="35" s="1"/>
  <c r="AM194" i="35"/>
  <c r="BP194" i="35" s="1"/>
  <c r="AG194" i="35"/>
  <c r="BJ194" i="35" s="1"/>
  <c r="U194" i="35"/>
  <c r="AX194" i="35" s="1"/>
  <c r="BD192" i="35"/>
  <c r="V24" i="34"/>
  <c r="AB72" i="34"/>
  <c r="AH145" i="34"/>
  <c r="BK145" i="34" s="1"/>
  <c r="AO145" i="34"/>
  <c r="BR145" i="34" s="1"/>
  <c r="AG145" i="34"/>
  <c r="BJ145" i="34" s="1"/>
  <c r="R161" i="34"/>
  <c r="AU161" i="34" s="1"/>
  <c r="AI161" i="34"/>
  <c r="BL161" i="34" s="1"/>
  <c r="AE161" i="34"/>
  <c r="BH161" i="34" s="1"/>
  <c r="Z161" i="34"/>
  <c r="BC161" i="34" s="1"/>
  <c r="V161" i="34"/>
  <c r="AY161" i="34" s="1"/>
  <c r="AG142" i="33"/>
  <c r="BJ142" i="33" s="1"/>
  <c r="AA142" i="33"/>
  <c r="BD142" i="33" s="1"/>
  <c r="Y142" i="33"/>
  <c r="BB142" i="33" s="1"/>
  <c r="AC200" i="36"/>
  <c r="BF200" i="36" s="1"/>
  <c r="Y11" i="35"/>
  <c r="S23" i="35"/>
  <c r="Q27" i="35"/>
  <c r="Q64" i="35"/>
  <c r="Q75" i="35"/>
  <c r="AD108" i="35"/>
  <c r="BG108" i="35" s="1"/>
  <c r="W116" i="35"/>
  <c r="AZ116" i="35" s="1"/>
  <c r="AO121" i="35"/>
  <c r="BR121" i="35" s="1"/>
  <c r="Y122" i="35"/>
  <c r="BB122" i="35" s="1"/>
  <c r="AD124" i="35"/>
  <c r="BG124" i="35" s="1"/>
  <c r="X125" i="35"/>
  <c r="BA125" i="35" s="1"/>
  <c r="AD126" i="35"/>
  <c r="BG126" i="35" s="1"/>
  <c r="AG134" i="35"/>
  <c r="BJ134" i="35" s="1"/>
  <c r="AC136" i="35"/>
  <c r="BF136" i="35" s="1"/>
  <c r="P137" i="35"/>
  <c r="AL137" i="35"/>
  <c r="BO137" i="35" s="1"/>
  <c r="AC140" i="35"/>
  <c r="BF140" i="35" s="1"/>
  <c r="AL141" i="35"/>
  <c r="BO141" i="35" s="1"/>
  <c r="AG142" i="35"/>
  <c r="BJ142" i="35" s="1"/>
  <c r="U144" i="35"/>
  <c r="AX144" i="35" s="1"/>
  <c r="T145" i="35"/>
  <c r="AW145" i="35" s="1"/>
  <c r="AI145" i="35"/>
  <c r="BL145" i="35" s="1"/>
  <c r="AL146" i="35"/>
  <c r="BO146" i="35" s="1"/>
  <c r="P147" i="35"/>
  <c r="AL147" i="35"/>
  <c r="BO147" i="35" s="1"/>
  <c r="AO148" i="35"/>
  <c r="BR148" i="35" s="1"/>
  <c r="T149" i="35"/>
  <c r="AW149" i="35" s="1"/>
  <c r="AL150" i="35"/>
  <c r="BO150" i="35" s="1"/>
  <c r="AM160" i="35"/>
  <c r="BP160" i="35" s="1"/>
  <c r="X163" i="35"/>
  <c r="BA163" i="35" s="1"/>
  <c r="AP163" i="35"/>
  <c r="BS163" i="35" s="1"/>
  <c r="AG165" i="35"/>
  <c r="BJ165" i="35" s="1"/>
  <c r="AF166" i="35"/>
  <c r="BI166" i="35" s="1"/>
  <c r="AK167" i="35"/>
  <c r="BN167" i="35" s="1"/>
  <c r="Q168" i="35"/>
  <c r="AT168" i="35" s="1"/>
  <c r="AG169" i="35"/>
  <c r="BJ169" i="35" s="1"/>
  <c r="Q171" i="35"/>
  <c r="AT171" i="35" s="1"/>
  <c r="S172" i="35"/>
  <c r="AV172" i="35" s="1"/>
  <c r="BU175" i="35"/>
  <c r="Y176" i="35"/>
  <c r="BB176" i="35" s="1"/>
  <c r="T177" i="35"/>
  <c r="AW177" i="35" s="1"/>
  <c r="X183" i="35"/>
  <c r="BA183" i="35" s="1"/>
  <c r="AO183" i="35"/>
  <c r="BR183" i="35" s="1"/>
  <c r="Q184" i="35"/>
  <c r="AT184" i="35" s="1"/>
  <c r="AF186" i="35"/>
  <c r="BI186" i="35" s="1"/>
  <c r="V191" i="35"/>
  <c r="AY191" i="35" s="1"/>
  <c r="AO191" i="35"/>
  <c r="BR191" i="35" s="1"/>
  <c r="AF192" i="35"/>
  <c r="BI192" i="35" s="1"/>
  <c r="W193" i="35"/>
  <c r="AZ193" i="35" s="1"/>
  <c r="P196" i="35"/>
  <c r="AL196" i="35"/>
  <c r="BO196" i="35" s="1"/>
  <c r="W198" i="35"/>
  <c r="AZ198" i="35" s="1"/>
  <c r="Q65" i="34"/>
  <c r="V25" i="34"/>
  <c r="Y11" i="34"/>
  <c r="Q24" i="34"/>
  <c r="AG118" i="34"/>
  <c r="BJ118" i="34" s="1"/>
  <c r="U118" i="34"/>
  <c r="AX118" i="34" s="1"/>
  <c r="T118" i="34"/>
  <c r="AW118" i="34" s="1"/>
  <c r="AM118" i="34"/>
  <c r="BP118" i="34" s="1"/>
  <c r="BT200" i="36"/>
  <c r="AD200" i="36"/>
  <c r="BG200" i="36" s="1"/>
  <c r="S24" i="35"/>
  <c r="Q65" i="35"/>
  <c r="AJ108" i="35"/>
  <c r="BM108" i="35" s="1"/>
  <c r="AD116" i="35"/>
  <c r="BG116" i="35" s="1"/>
  <c r="AD122" i="35"/>
  <c r="BG122" i="35" s="1"/>
  <c r="AH124" i="35"/>
  <c r="BK124" i="35" s="1"/>
  <c r="Y125" i="35"/>
  <c r="BB125" i="35" s="1"/>
  <c r="AG126" i="35"/>
  <c r="BJ126" i="35" s="1"/>
  <c r="AI134" i="35"/>
  <c r="BL134" i="35" s="1"/>
  <c r="AH136" i="35"/>
  <c r="BK136" i="35" s="1"/>
  <c r="S137" i="35"/>
  <c r="AV137" i="35" s="1"/>
  <c r="AM137" i="35"/>
  <c r="BP137" i="35" s="1"/>
  <c r="AD140" i="35"/>
  <c r="BG140" i="35" s="1"/>
  <c r="P141" i="35"/>
  <c r="AO141" i="35"/>
  <c r="BR141" i="35" s="1"/>
  <c r="P142" i="35"/>
  <c r="AI142" i="35"/>
  <c r="BL142" i="35" s="1"/>
  <c r="W144" i="35"/>
  <c r="AZ144" i="35" s="1"/>
  <c r="V145" i="35"/>
  <c r="AY145" i="35" s="1"/>
  <c r="AJ145" i="35"/>
  <c r="BM145" i="35" s="1"/>
  <c r="AP146" i="35"/>
  <c r="BS146" i="35" s="1"/>
  <c r="S147" i="35"/>
  <c r="AV147" i="35" s="1"/>
  <c r="AM147" i="35"/>
  <c r="BP147" i="35" s="1"/>
  <c r="S148" i="35"/>
  <c r="AV148" i="35" s="1"/>
  <c r="X149" i="35"/>
  <c r="BA149" i="35" s="1"/>
  <c r="Y163" i="35"/>
  <c r="BB163" i="35" s="1"/>
  <c r="BK165" i="35"/>
  <c r="AO167" i="35"/>
  <c r="BR167" i="35" s="1"/>
  <c r="R168" i="35"/>
  <c r="AU168" i="35" s="1"/>
  <c r="AH169" i="35"/>
  <c r="BK169" i="35" s="1"/>
  <c r="BU171" i="35"/>
  <c r="Y172" i="35"/>
  <c r="BB172" i="35" s="1"/>
  <c r="BO173" i="35"/>
  <c r="Y183" i="35"/>
  <c r="BB183" i="35" s="1"/>
  <c r="AP183" i="35"/>
  <c r="BS183" i="35" s="1"/>
  <c r="S184" i="35"/>
  <c r="AV184" i="35" s="1"/>
  <c r="AA193" i="35"/>
  <c r="BD193" i="35" s="1"/>
  <c r="U196" i="35"/>
  <c r="AX196" i="35" s="1"/>
  <c r="BK107" i="34"/>
  <c r="AE200" i="36"/>
  <c r="BH200" i="36" s="1"/>
  <c r="X11" i="35"/>
  <c r="V24" i="35"/>
  <c r="V27" i="35"/>
  <c r="AB65" i="35"/>
  <c r="Q72" i="35"/>
  <c r="V75" i="35"/>
  <c r="BU108" i="35"/>
  <c r="AM108" i="35"/>
  <c r="BP108" i="35" s="1"/>
  <c r="AJ113" i="35"/>
  <c r="BM113" i="35" s="1"/>
  <c r="AH116" i="35"/>
  <c r="BK116" i="35" s="1"/>
  <c r="AJ122" i="35"/>
  <c r="BM122" i="35" s="1"/>
  <c r="AJ124" i="35"/>
  <c r="BM124" i="35" s="1"/>
  <c r="AC125" i="35"/>
  <c r="BF125" i="35" s="1"/>
  <c r="AN134" i="35"/>
  <c r="BQ134" i="35" s="1"/>
  <c r="T137" i="35"/>
  <c r="AW137" i="35" s="1"/>
  <c r="AO137" i="35"/>
  <c r="BR137" i="35" s="1"/>
  <c r="Q141" i="35"/>
  <c r="AT141" i="35" s="1"/>
  <c r="AP141" i="35"/>
  <c r="BS141" i="35" s="1"/>
  <c r="Q142" i="35"/>
  <c r="AT142" i="35" s="1"/>
  <c r="AL142" i="35"/>
  <c r="BO142" i="35" s="1"/>
  <c r="AD144" i="35"/>
  <c r="BG144" i="35" s="1"/>
  <c r="W145" i="35"/>
  <c r="AZ145" i="35" s="1"/>
  <c r="AL145" i="35"/>
  <c r="BO145" i="35" s="1"/>
  <c r="T147" i="35"/>
  <c r="AW147" i="35" s="1"/>
  <c r="AN147" i="35"/>
  <c r="BQ147" i="35" s="1"/>
  <c r="V148" i="35"/>
  <c r="AY148" i="35" s="1"/>
  <c r="Y149" i="35"/>
  <c r="BB149" i="35" s="1"/>
  <c r="AA163" i="35"/>
  <c r="BD163" i="35" s="1"/>
  <c r="BA165" i="35"/>
  <c r="AK165" i="35"/>
  <c r="BN165" i="35" s="1"/>
  <c r="AF168" i="35"/>
  <c r="BI168" i="35" s="1"/>
  <c r="BU169" i="35"/>
  <c r="AK169" i="35"/>
  <c r="BN169" i="35" s="1"/>
  <c r="Z172" i="35"/>
  <c r="BC172" i="35" s="1"/>
  <c r="BU173" i="35"/>
  <c r="W177" i="35"/>
  <c r="AZ177" i="35" s="1"/>
  <c r="BU183" i="35"/>
  <c r="AA183" i="35"/>
  <c r="BD183" i="35" s="1"/>
  <c r="W184" i="35"/>
  <c r="AZ184" i="35" s="1"/>
  <c r="AM186" i="35"/>
  <c r="BP186" i="35" s="1"/>
  <c r="W188" i="35"/>
  <c r="AZ188" i="35" s="1"/>
  <c r="BT191" i="35"/>
  <c r="Y191" i="35"/>
  <c r="BB191" i="35" s="1"/>
  <c r="AH193" i="35"/>
  <c r="BK193" i="35" s="1"/>
  <c r="W196" i="35"/>
  <c r="AZ196" i="35" s="1"/>
  <c r="AD198" i="35"/>
  <c r="BG198" i="35" s="1"/>
  <c r="U11" i="34"/>
  <c r="Q19" i="34"/>
  <c r="AB67" i="34"/>
  <c r="AO113" i="34"/>
  <c r="BR113" i="34" s="1"/>
  <c r="AP113" i="34"/>
  <c r="BS113" i="34" s="1"/>
  <c r="AA113" i="34"/>
  <c r="BD113" i="34" s="1"/>
  <c r="BK119" i="34"/>
  <c r="BG125" i="34"/>
  <c r="AP132" i="34"/>
  <c r="BS132" i="34" s="1"/>
  <c r="X132" i="34"/>
  <c r="BA132" i="34" s="1"/>
  <c r="V145" i="34"/>
  <c r="AY145" i="34" s="1"/>
  <c r="AO122" i="35"/>
  <c r="BR122" i="35" s="1"/>
  <c r="AC149" i="35"/>
  <c r="BF149" i="35" s="1"/>
  <c r="BM172" i="35"/>
  <c r="BB177" i="35"/>
  <c r="BI183" i="35"/>
  <c r="AN193" i="35"/>
  <c r="BQ193" i="35" s="1"/>
  <c r="V11" i="34"/>
  <c r="AK111" i="34"/>
  <c r="BN111" i="34" s="1"/>
  <c r="X111" i="34"/>
  <c r="BA111" i="34" s="1"/>
  <c r="P111" i="34"/>
  <c r="AP111" i="34"/>
  <c r="BS111" i="34" s="1"/>
  <c r="AO111" i="34"/>
  <c r="BR111" i="34" s="1"/>
  <c r="AA111" i="34"/>
  <c r="BD111" i="34" s="1"/>
  <c r="AO148" i="34"/>
  <c r="BR148" i="34" s="1"/>
  <c r="AN148" i="34"/>
  <c r="BQ148" i="34" s="1"/>
  <c r="T148" i="34"/>
  <c r="AW148" i="34" s="1"/>
  <c r="AI148" i="34"/>
  <c r="BL148" i="34" s="1"/>
  <c r="P148" i="34"/>
  <c r="AH148" i="34"/>
  <c r="BK148" i="34" s="1"/>
  <c r="AD148" i="34"/>
  <c r="BG148" i="34" s="1"/>
  <c r="AA148" i="34"/>
  <c r="BD148" i="34" s="1"/>
  <c r="AP148" i="34"/>
  <c r="BS148" i="34" s="1"/>
  <c r="U148" i="34"/>
  <c r="AX148" i="34" s="1"/>
  <c r="AK123" i="33"/>
  <c r="BN123" i="33" s="1"/>
  <c r="X123" i="33"/>
  <c r="BA123" i="33" s="1"/>
  <c r="T123" i="33"/>
  <c r="AW123" i="33" s="1"/>
  <c r="AL149" i="33"/>
  <c r="BO149" i="33" s="1"/>
  <c r="AM149" i="33"/>
  <c r="BP149" i="33" s="1"/>
  <c r="Q149" i="33"/>
  <c r="AT149" i="33" s="1"/>
  <c r="AJ149" i="33"/>
  <c r="BM149" i="33" s="1"/>
  <c r="P149" i="33"/>
  <c r="Y149" i="33"/>
  <c r="BB149" i="33" s="1"/>
  <c r="AD149" i="33"/>
  <c r="BG149" i="33" s="1"/>
  <c r="AC149" i="33"/>
  <c r="BF149" i="33" s="1"/>
  <c r="W149" i="33"/>
  <c r="AZ149" i="33" s="1"/>
  <c r="U149" i="33"/>
  <c r="AX149" i="33" s="1"/>
  <c r="BT149" i="33"/>
  <c r="AH149" i="33"/>
  <c r="BK149" i="33" s="1"/>
  <c r="S25" i="35"/>
  <c r="Y59" i="35"/>
  <c r="BT122" i="35"/>
  <c r="AJ144" i="35"/>
  <c r="BM144" i="35" s="1"/>
  <c r="BR145" i="35"/>
  <c r="AH149" i="35"/>
  <c r="BK149" i="35" s="1"/>
  <c r="AI168" i="35"/>
  <c r="BL168" i="35" s="1"/>
  <c r="AP172" i="35"/>
  <c r="BS172" i="35" s="1"/>
  <c r="AT173" i="35"/>
  <c r="BP174" i="35"/>
  <c r="BJ177" i="35"/>
  <c r="BJ183" i="35"/>
  <c r="AH184" i="35"/>
  <c r="BK184" i="35" s="1"/>
  <c r="AV190" i="35"/>
  <c r="BT192" i="35"/>
  <c r="AA196" i="35"/>
  <c r="BD196" i="35" s="1"/>
  <c r="AM108" i="34"/>
  <c r="BP108" i="34" s="1"/>
  <c r="AJ108" i="34"/>
  <c r="BM108" i="34" s="1"/>
  <c r="AX114" i="34"/>
  <c r="AP143" i="33"/>
  <c r="BS143" i="33" s="1"/>
  <c r="AN143" i="33"/>
  <c r="BQ143" i="33" s="1"/>
  <c r="AM143" i="33"/>
  <c r="BP143" i="33" s="1"/>
  <c r="S143" i="33"/>
  <c r="AV143" i="33" s="1"/>
  <c r="AC143" i="33"/>
  <c r="BF143" i="33" s="1"/>
  <c r="T143" i="33"/>
  <c r="AW143" i="33" s="1"/>
  <c r="Q143" i="33"/>
  <c r="AT143" i="33" s="1"/>
  <c r="P143" i="33"/>
  <c r="AJ143" i="33"/>
  <c r="BM143" i="33" s="1"/>
  <c r="AI143" i="33"/>
  <c r="BL143" i="33" s="1"/>
  <c r="AD143" i="33"/>
  <c r="BG143" i="33" s="1"/>
  <c r="X143" i="33"/>
  <c r="BA143" i="33" s="1"/>
  <c r="Z55" i="35"/>
  <c r="Q67" i="35"/>
  <c r="S73" i="35"/>
  <c r="Q97" i="35"/>
  <c r="AY121" i="35"/>
  <c r="BK132" i="35"/>
  <c r="AA137" i="35"/>
  <c r="BD137" i="35" s="1"/>
  <c r="AA141" i="35"/>
  <c r="BD141" i="35" s="1"/>
  <c r="X142" i="35"/>
  <c r="BA142" i="35" s="1"/>
  <c r="AN144" i="35"/>
  <c r="BQ144" i="35" s="1"/>
  <c r="AA147" i="35"/>
  <c r="BD147" i="35" s="1"/>
  <c r="AD148" i="35"/>
  <c r="BG148" i="35" s="1"/>
  <c r="BU149" i="35"/>
  <c r="AI149" i="35"/>
  <c r="BL149" i="35" s="1"/>
  <c r="P163" i="35"/>
  <c r="AK163" i="35"/>
  <c r="BN163" i="35" s="1"/>
  <c r="AT165" i="35"/>
  <c r="AJ168" i="35"/>
  <c r="BM168" i="35" s="1"/>
  <c r="U169" i="35"/>
  <c r="AX169" i="35" s="1"/>
  <c r="Y173" i="35"/>
  <c r="BB173" i="35" s="1"/>
  <c r="AH177" i="35"/>
  <c r="BK177" i="35" s="1"/>
  <c r="Q183" i="35"/>
  <c r="AT183" i="35" s="1"/>
  <c r="AH183" i="35"/>
  <c r="BK183" i="35" s="1"/>
  <c r="AJ184" i="35"/>
  <c r="BM184" i="35" s="1"/>
  <c r="AN188" i="35"/>
  <c r="BQ188" i="35" s="1"/>
  <c r="V190" i="35"/>
  <c r="AY190" i="35" s="1"/>
  <c r="BJ191" i="35"/>
  <c r="BU192" i="35"/>
  <c r="AG196" i="35"/>
  <c r="BJ196" i="35" s="1"/>
  <c r="BR198" i="35"/>
  <c r="R199" i="35"/>
  <c r="AU199" i="35" s="1"/>
  <c r="BU107" i="34"/>
  <c r="AG147" i="34"/>
  <c r="BJ147" i="34" s="1"/>
  <c r="AK147" i="34"/>
  <c r="BN147" i="34" s="1"/>
  <c r="R147" i="34"/>
  <c r="AU147" i="34" s="1"/>
  <c r="AN190" i="34"/>
  <c r="BQ190" i="34" s="1"/>
  <c r="AC190" i="34"/>
  <c r="BF190" i="34" s="1"/>
  <c r="V190" i="34"/>
  <c r="AY190" i="34" s="1"/>
  <c r="T190" i="34"/>
  <c r="AW190" i="34" s="1"/>
  <c r="AP190" i="34"/>
  <c r="BS190" i="34" s="1"/>
  <c r="P190" i="34"/>
  <c r="AO190" i="34"/>
  <c r="BR190" i="34" s="1"/>
  <c r="AK190" i="34"/>
  <c r="BN190" i="34" s="1"/>
  <c r="AD190" i="34"/>
  <c r="BG190" i="34" s="1"/>
  <c r="AL188" i="33"/>
  <c r="BO188" i="33" s="1"/>
  <c r="S188" i="33"/>
  <c r="AV188" i="33" s="1"/>
  <c r="W200" i="35"/>
  <c r="AZ200" i="35" s="1"/>
  <c r="BU114" i="34"/>
  <c r="BD115" i="34"/>
  <c r="BT115" i="34"/>
  <c r="X119" i="34"/>
  <c r="BA119" i="34" s="1"/>
  <c r="AN122" i="34"/>
  <c r="BQ122" i="34" s="1"/>
  <c r="Z125" i="34"/>
  <c r="BC125" i="34" s="1"/>
  <c r="AP134" i="34"/>
  <c r="BS134" i="34" s="1"/>
  <c r="BC135" i="34"/>
  <c r="BU136" i="34"/>
  <c r="AL138" i="34"/>
  <c r="BO138" i="34" s="1"/>
  <c r="S140" i="34"/>
  <c r="AV140" i="34" s="1"/>
  <c r="AM140" i="34"/>
  <c r="BP140" i="34" s="1"/>
  <c r="AJ141" i="34"/>
  <c r="BM141" i="34" s="1"/>
  <c r="U158" i="34"/>
  <c r="AX158" i="34" s="1"/>
  <c r="Y160" i="34"/>
  <c r="BB160" i="34" s="1"/>
  <c r="U162" i="34"/>
  <c r="AX162" i="34" s="1"/>
  <c r="BT162" i="34"/>
  <c r="V164" i="34"/>
  <c r="AY164" i="34" s="1"/>
  <c r="BU169" i="34"/>
  <c r="P170" i="34"/>
  <c r="AK170" i="34"/>
  <c r="BN170" i="34" s="1"/>
  <c r="T171" i="34"/>
  <c r="AW171" i="34" s="1"/>
  <c r="AE173" i="34"/>
  <c r="BH173" i="34" s="1"/>
  <c r="AH174" i="34"/>
  <c r="BK174" i="34" s="1"/>
  <c r="BH186" i="34"/>
  <c r="AD194" i="34"/>
  <c r="BG194" i="34" s="1"/>
  <c r="P196" i="34"/>
  <c r="BL197" i="34"/>
  <c r="AD198" i="34"/>
  <c r="BG198" i="34" s="1"/>
  <c r="AK200" i="34"/>
  <c r="BN200" i="34" s="1"/>
  <c r="Q71" i="33"/>
  <c r="AA107" i="33"/>
  <c r="BD107" i="33" s="1"/>
  <c r="Y113" i="33"/>
  <c r="BB113" i="33" s="1"/>
  <c r="V116" i="33"/>
  <c r="AY116" i="33" s="1"/>
  <c r="AI119" i="33"/>
  <c r="BL119" i="33" s="1"/>
  <c r="BP124" i="33"/>
  <c r="AH133" i="33"/>
  <c r="BK133" i="33" s="1"/>
  <c r="AA144" i="33"/>
  <c r="BD144" i="33" s="1"/>
  <c r="W144" i="33"/>
  <c r="AZ144" i="33" s="1"/>
  <c r="BQ147" i="33"/>
  <c r="AN165" i="33"/>
  <c r="BQ165" i="33" s="1"/>
  <c r="AD165" i="33"/>
  <c r="BG165" i="33" s="1"/>
  <c r="BU193" i="33"/>
  <c r="AP185" i="32"/>
  <c r="BS185" i="32" s="1"/>
  <c r="AE185" i="32"/>
  <c r="BH185" i="32" s="1"/>
  <c r="AA185" i="32"/>
  <c r="BD185" i="32" s="1"/>
  <c r="X185" i="32"/>
  <c r="BA185" i="32" s="1"/>
  <c r="AO185" i="32"/>
  <c r="BR185" i="32" s="1"/>
  <c r="V185" i="32"/>
  <c r="AY185" i="32" s="1"/>
  <c r="AJ185" i="32"/>
  <c r="BM185" i="32" s="1"/>
  <c r="AN185" i="32"/>
  <c r="BQ185" i="32" s="1"/>
  <c r="AM185" i="32"/>
  <c r="BP185" i="32" s="1"/>
  <c r="AC185" i="32"/>
  <c r="BF185" i="32" s="1"/>
  <c r="P185" i="32"/>
  <c r="AL168" i="31"/>
  <c r="BO168" i="31" s="1"/>
  <c r="S168" i="31"/>
  <c r="AV168" i="31" s="1"/>
  <c r="AF168" i="31"/>
  <c r="BI168" i="31" s="1"/>
  <c r="P168" i="31"/>
  <c r="AD168" i="31"/>
  <c r="BG168" i="31" s="1"/>
  <c r="AC168" i="31"/>
  <c r="BF168" i="31" s="1"/>
  <c r="AN168" i="31"/>
  <c r="BQ168" i="31" s="1"/>
  <c r="T168" i="31"/>
  <c r="AW168" i="31" s="1"/>
  <c r="AO168" i="31"/>
  <c r="BR168" i="31" s="1"/>
  <c r="AK168" i="31"/>
  <c r="BN168" i="31" s="1"/>
  <c r="AA168" i="31"/>
  <c r="BD168" i="31" s="1"/>
  <c r="Y168" i="31"/>
  <c r="BB168" i="31" s="1"/>
  <c r="Q168" i="31"/>
  <c r="AT168" i="31" s="1"/>
  <c r="BM125" i="34"/>
  <c r="AV136" i="34"/>
  <c r="BD143" i="34"/>
  <c r="BK146" i="34"/>
  <c r="AC162" i="34"/>
  <c r="BF162" i="34" s="1"/>
  <c r="T166" i="34"/>
  <c r="AW166" i="34" s="1"/>
  <c r="BD169" i="34"/>
  <c r="Q172" i="34"/>
  <c r="AT172" i="34" s="1"/>
  <c r="AH194" i="34"/>
  <c r="BK194" i="34" s="1"/>
  <c r="BT195" i="34"/>
  <c r="AH198" i="34"/>
  <c r="BK198" i="34" s="1"/>
  <c r="W11" i="33"/>
  <c r="AG113" i="33"/>
  <c r="BJ113" i="33" s="1"/>
  <c r="V120" i="33"/>
  <c r="AY120" i="33" s="1"/>
  <c r="AG132" i="33"/>
  <c r="BJ132" i="33" s="1"/>
  <c r="Q133" i="33"/>
  <c r="AT133" i="33" s="1"/>
  <c r="AJ133" i="33"/>
  <c r="BM133" i="33" s="1"/>
  <c r="BU134" i="33"/>
  <c r="AH138" i="33"/>
  <c r="BK138" i="33" s="1"/>
  <c r="X177" i="33"/>
  <c r="BA177" i="33" s="1"/>
  <c r="AF183" i="33"/>
  <c r="BI183" i="33" s="1"/>
  <c r="AM191" i="33"/>
  <c r="BP191" i="33" s="1"/>
  <c r="AK191" i="33"/>
  <c r="BN191" i="33" s="1"/>
  <c r="AD191" i="33"/>
  <c r="BG191" i="33" s="1"/>
  <c r="AC191" i="33"/>
  <c r="BF191" i="33" s="1"/>
  <c r="AG184" i="31"/>
  <c r="BJ184" i="31" s="1"/>
  <c r="AO184" i="31"/>
  <c r="BR184" i="31" s="1"/>
  <c r="Z184" i="31"/>
  <c r="BC184" i="31" s="1"/>
  <c r="U184" i="31"/>
  <c r="AX184" i="31" s="1"/>
  <c r="AI184" i="31"/>
  <c r="BL184" i="31" s="1"/>
  <c r="AA200" i="35"/>
  <c r="BD200" i="35" s="1"/>
  <c r="V23" i="34"/>
  <c r="S24" i="34"/>
  <c r="V74" i="34"/>
  <c r="S107" i="34"/>
  <c r="AV107" i="34" s="1"/>
  <c r="BU111" i="34"/>
  <c r="AP125" i="34"/>
  <c r="BS125" i="34" s="1"/>
  <c r="AJ133" i="34"/>
  <c r="BM133" i="34" s="1"/>
  <c r="Q134" i="34"/>
  <c r="AT134" i="34" s="1"/>
  <c r="AM136" i="34"/>
  <c r="BP136" i="34" s="1"/>
  <c r="W140" i="34"/>
  <c r="AZ140" i="34" s="1"/>
  <c r="AL143" i="34"/>
  <c r="BO143" i="34" s="1"/>
  <c r="T144" i="34"/>
  <c r="AW144" i="34" s="1"/>
  <c r="P146" i="34"/>
  <c r="AI146" i="34"/>
  <c r="BL146" i="34" s="1"/>
  <c r="AH150" i="34"/>
  <c r="BK150" i="34" s="1"/>
  <c r="AH160" i="34"/>
  <c r="BK160" i="34" s="1"/>
  <c r="AD162" i="34"/>
  <c r="BG162" i="34" s="1"/>
  <c r="AH164" i="34"/>
  <c r="BK164" i="34" s="1"/>
  <c r="AD166" i="34"/>
  <c r="BG166" i="34" s="1"/>
  <c r="S167" i="34"/>
  <c r="AV167" i="34" s="1"/>
  <c r="BU168" i="34"/>
  <c r="V170" i="34"/>
  <c r="AY170" i="34" s="1"/>
  <c r="AN171" i="34"/>
  <c r="BQ171" i="34" s="1"/>
  <c r="X172" i="34"/>
  <c r="BA172" i="34" s="1"/>
  <c r="AN173" i="34"/>
  <c r="BQ173" i="34" s="1"/>
  <c r="P174" i="34"/>
  <c r="BU183" i="34"/>
  <c r="T186" i="34"/>
  <c r="AW186" i="34" s="1"/>
  <c r="AK186" i="34"/>
  <c r="BN186" i="34" s="1"/>
  <c r="V191" i="34"/>
  <c r="AY191" i="34" s="1"/>
  <c r="AP194" i="34"/>
  <c r="BS194" i="34" s="1"/>
  <c r="AC196" i="34"/>
  <c r="BF196" i="34" s="1"/>
  <c r="R197" i="34"/>
  <c r="AU197" i="34" s="1"/>
  <c r="AP198" i="34"/>
  <c r="BS198" i="34" s="1"/>
  <c r="V27" i="33"/>
  <c r="S73" i="33"/>
  <c r="AG108" i="33"/>
  <c r="BJ108" i="33" s="1"/>
  <c r="S111" i="33"/>
  <c r="AV111" i="33" s="1"/>
  <c r="AH113" i="33"/>
  <c r="BK113" i="33" s="1"/>
  <c r="S115" i="33"/>
  <c r="AV115" i="33" s="1"/>
  <c r="AN116" i="33"/>
  <c r="BQ116" i="33" s="1"/>
  <c r="AD120" i="33"/>
  <c r="BG120" i="33" s="1"/>
  <c r="V121" i="33"/>
  <c r="AY121" i="33" s="1"/>
  <c r="AG124" i="33"/>
  <c r="BJ124" i="33" s="1"/>
  <c r="AT125" i="33"/>
  <c r="AC131" i="33"/>
  <c r="BF131" i="33" s="1"/>
  <c r="AN132" i="33"/>
  <c r="BQ132" i="33" s="1"/>
  <c r="T133" i="33"/>
  <c r="AW133" i="33" s="1"/>
  <c r="AM133" i="33"/>
  <c r="BP133" i="33" s="1"/>
  <c r="T135" i="33"/>
  <c r="AW135" i="33" s="1"/>
  <c r="AM137" i="33"/>
  <c r="BP137" i="33" s="1"/>
  <c r="S139" i="33"/>
  <c r="AV139" i="33" s="1"/>
  <c r="BT139" i="33"/>
  <c r="AL141" i="33"/>
  <c r="BO141" i="33" s="1"/>
  <c r="Y141" i="33"/>
  <c r="BB141" i="33" s="1"/>
  <c r="AJ141" i="33"/>
  <c r="BM141" i="33" s="1"/>
  <c r="Q141" i="33"/>
  <c r="AT141" i="33" s="1"/>
  <c r="AI141" i="33"/>
  <c r="BL141" i="33" s="1"/>
  <c r="AP159" i="33"/>
  <c r="BS159" i="33" s="1"/>
  <c r="Q159" i="33"/>
  <c r="AT159" i="33" s="1"/>
  <c r="AL159" i="33"/>
  <c r="BO159" i="33" s="1"/>
  <c r="P159" i="33"/>
  <c r="Y159" i="33"/>
  <c r="BB159" i="33" s="1"/>
  <c r="AJ161" i="33"/>
  <c r="BM161" i="33" s="1"/>
  <c r="AN161" i="33"/>
  <c r="BQ161" i="33" s="1"/>
  <c r="W161" i="33"/>
  <c r="AZ161" i="33" s="1"/>
  <c r="AK161" i="33"/>
  <c r="BN161" i="33" s="1"/>
  <c r="U161" i="33"/>
  <c r="AX161" i="33" s="1"/>
  <c r="AD161" i="33"/>
  <c r="BG161" i="33" s="1"/>
  <c r="AF161" i="33"/>
  <c r="BI161" i="33" s="1"/>
  <c r="P165" i="33"/>
  <c r="BR171" i="33"/>
  <c r="Y177" i="33"/>
  <c r="BB177" i="33" s="1"/>
  <c r="AM187" i="33"/>
  <c r="BP187" i="33" s="1"/>
  <c r="P187" i="33"/>
  <c r="AG187" i="33"/>
  <c r="BJ187" i="33" s="1"/>
  <c r="AM144" i="32"/>
  <c r="BP144" i="32" s="1"/>
  <c r="AG144" i="32"/>
  <c r="BJ144" i="32" s="1"/>
  <c r="AD144" i="32"/>
  <c r="BG144" i="32" s="1"/>
  <c r="X144" i="32"/>
  <c r="BA144" i="32" s="1"/>
  <c r="Q144" i="32"/>
  <c r="AT144" i="32" s="1"/>
  <c r="P144" i="32"/>
  <c r="AJ144" i="32"/>
  <c r="BM144" i="32" s="1"/>
  <c r="AP168" i="31"/>
  <c r="BS168" i="31" s="1"/>
  <c r="AT146" i="34"/>
  <c r="BM146" i="34"/>
  <c r="AE162" i="34"/>
  <c r="BH162" i="34" s="1"/>
  <c r="AL166" i="34"/>
  <c r="BO166" i="34" s="1"/>
  <c r="AP172" i="34"/>
  <c r="BS172" i="34" s="1"/>
  <c r="BC184" i="34"/>
  <c r="BC197" i="34"/>
  <c r="AJ113" i="33"/>
  <c r="BM113" i="33" s="1"/>
  <c r="P119" i="33"/>
  <c r="AG120" i="33"/>
  <c r="BJ120" i="33" s="1"/>
  <c r="AN124" i="33"/>
  <c r="BQ124" i="33" s="1"/>
  <c r="AW125" i="33"/>
  <c r="V133" i="33"/>
  <c r="AY133" i="33" s="1"/>
  <c r="BT133" i="33"/>
  <c r="BB135" i="33"/>
  <c r="AA147" i="33"/>
  <c r="BD147" i="33" s="1"/>
  <c r="T147" i="33"/>
  <c r="AW147" i="33" s="1"/>
  <c r="Q147" i="33"/>
  <c r="AT147" i="33" s="1"/>
  <c r="BT147" i="33"/>
  <c r="X165" i="33"/>
  <c r="BA165" i="33" s="1"/>
  <c r="AH177" i="33"/>
  <c r="BK177" i="33" s="1"/>
  <c r="Q65" i="32"/>
  <c r="Q17" i="32"/>
  <c r="AB97" i="32"/>
  <c r="Q73" i="32"/>
  <c r="Q54" i="34"/>
  <c r="BU119" i="34"/>
  <c r="BU131" i="34"/>
  <c r="BF134" i="34"/>
  <c r="AH140" i="34"/>
  <c r="BK140" i="34" s="1"/>
  <c r="AV146" i="34"/>
  <c r="AI162" i="34"/>
  <c r="BL162" i="34" s="1"/>
  <c r="AP166" i="34"/>
  <c r="BS166" i="34" s="1"/>
  <c r="AD170" i="34"/>
  <c r="BG170" i="34" s="1"/>
  <c r="BT172" i="34"/>
  <c r="BT183" i="34"/>
  <c r="BJ184" i="34"/>
  <c r="P194" i="34"/>
  <c r="AO196" i="34"/>
  <c r="BR196" i="34" s="1"/>
  <c r="BH197" i="34"/>
  <c r="P198" i="34"/>
  <c r="Q63" i="33"/>
  <c r="V74" i="33"/>
  <c r="X111" i="33"/>
  <c r="BA111" i="33" s="1"/>
  <c r="AD112" i="33"/>
  <c r="BG112" i="33" s="1"/>
  <c r="P113" i="33"/>
  <c r="AP113" i="33"/>
  <c r="BS113" i="33" s="1"/>
  <c r="S119" i="33"/>
  <c r="AV119" i="33" s="1"/>
  <c r="BU122" i="33"/>
  <c r="BJ125" i="33"/>
  <c r="BU126" i="33"/>
  <c r="W133" i="33"/>
  <c r="AZ133" i="33" s="1"/>
  <c r="AD135" i="33"/>
  <c r="BG135" i="33" s="1"/>
  <c r="Y139" i="33"/>
  <c r="BB139" i="33" s="1"/>
  <c r="BU143" i="33"/>
  <c r="Z150" i="33"/>
  <c r="BC150" i="33" s="1"/>
  <c r="W150" i="33"/>
  <c r="AZ150" i="33" s="1"/>
  <c r="AW163" i="33"/>
  <c r="BP164" i="33"/>
  <c r="Y165" i="33"/>
  <c r="BB165" i="33" s="1"/>
  <c r="AN186" i="33"/>
  <c r="BQ186" i="33" s="1"/>
  <c r="Q186" i="33"/>
  <c r="AT186" i="33" s="1"/>
  <c r="AI186" i="33"/>
  <c r="BL186" i="33" s="1"/>
  <c r="T191" i="33"/>
  <c r="AW191" i="33" s="1"/>
  <c r="AM195" i="33"/>
  <c r="BP195" i="33" s="1"/>
  <c r="AC195" i="33"/>
  <c r="BF195" i="33" s="1"/>
  <c r="V73" i="32"/>
  <c r="BT136" i="32"/>
  <c r="AM196" i="31"/>
  <c r="BP196" i="31" s="1"/>
  <c r="AK196" i="31"/>
  <c r="BN196" i="31" s="1"/>
  <c r="AG196" i="31"/>
  <c r="BJ196" i="31" s="1"/>
  <c r="W196" i="31"/>
  <c r="AZ196" i="31" s="1"/>
  <c r="T196" i="31"/>
  <c r="AW196" i="31" s="1"/>
  <c r="AN196" i="31"/>
  <c r="BQ196" i="31" s="1"/>
  <c r="AJ196" i="31"/>
  <c r="BM196" i="31" s="1"/>
  <c r="S196" i="31"/>
  <c r="AV196" i="31" s="1"/>
  <c r="P196" i="31"/>
  <c r="AC133" i="33"/>
  <c r="BF133" i="33" s="1"/>
  <c r="S170" i="33"/>
  <c r="AV170" i="33" s="1"/>
  <c r="AA170" i="33"/>
  <c r="BD170" i="33" s="1"/>
  <c r="Z170" i="33"/>
  <c r="BC170" i="33" s="1"/>
  <c r="BT177" i="33"/>
  <c r="AG177" i="33"/>
  <c r="BJ177" i="33" s="1"/>
  <c r="AC177" i="33"/>
  <c r="BF177" i="33" s="1"/>
  <c r="AA177" i="33"/>
  <c r="BD177" i="33" s="1"/>
  <c r="AM177" i="33"/>
  <c r="BP177" i="33" s="1"/>
  <c r="T177" i="33"/>
  <c r="AW177" i="33" s="1"/>
  <c r="AK177" i="33"/>
  <c r="BN177" i="33" s="1"/>
  <c r="S177" i="33"/>
  <c r="AV177" i="33" s="1"/>
  <c r="AP177" i="33"/>
  <c r="BS177" i="33" s="1"/>
  <c r="AD183" i="33"/>
  <c r="BG183" i="33" s="1"/>
  <c r="P183" i="33"/>
  <c r="BT183" i="33"/>
  <c r="AL183" i="33"/>
  <c r="BO183" i="33" s="1"/>
  <c r="AC183" i="33"/>
  <c r="BF183" i="33" s="1"/>
  <c r="W183" i="33"/>
  <c r="AZ183" i="33" s="1"/>
  <c r="AK118" i="32"/>
  <c r="BN118" i="32" s="1"/>
  <c r="P118" i="32"/>
  <c r="AI118" i="32"/>
  <c r="BL118" i="32" s="1"/>
  <c r="AD118" i="32"/>
  <c r="BG118" i="32" s="1"/>
  <c r="AC118" i="32"/>
  <c r="BF118" i="32" s="1"/>
  <c r="T118" i="32"/>
  <c r="AW118" i="32" s="1"/>
  <c r="U200" i="35"/>
  <c r="AX200" i="35" s="1"/>
  <c r="AO200" i="35"/>
  <c r="BR200" i="35" s="1"/>
  <c r="Q15" i="34"/>
  <c r="Q63" i="34"/>
  <c r="X115" i="34"/>
  <c r="BA115" i="34" s="1"/>
  <c r="AO115" i="34"/>
  <c r="BR115" i="34" s="1"/>
  <c r="Y116" i="34"/>
  <c r="BB116" i="34" s="1"/>
  <c r="U119" i="34"/>
  <c r="AX119" i="34" s="1"/>
  <c r="T121" i="34"/>
  <c r="AW121" i="34" s="1"/>
  <c r="U122" i="34"/>
  <c r="AX122" i="34" s="1"/>
  <c r="Y123" i="34"/>
  <c r="BB123" i="34" s="1"/>
  <c r="Y125" i="34"/>
  <c r="BB125" i="34" s="1"/>
  <c r="AL134" i="34"/>
  <c r="BO134" i="34" s="1"/>
  <c r="BG136" i="34"/>
  <c r="Q138" i="34"/>
  <c r="AT138" i="34" s="1"/>
  <c r="R139" i="34"/>
  <c r="AU139" i="34" s="1"/>
  <c r="S143" i="34"/>
  <c r="AV143" i="34" s="1"/>
  <c r="AH144" i="34"/>
  <c r="BK144" i="34" s="1"/>
  <c r="X146" i="34"/>
  <c r="BA146" i="34" s="1"/>
  <c r="AG149" i="34"/>
  <c r="BJ149" i="34" s="1"/>
  <c r="S150" i="34"/>
  <c r="AV150" i="34" s="1"/>
  <c r="BT150" i="34"/>
  <c r="S158" i="34"/>
  <c r="AV158" i="34" s="1"/>
  <c r="X160" i="34"/>
  <c r="BA160" i="34" s="1"/>
  <c r="T162" i="34"/>
  <c r="AW162" i="34" s="1"/>
  <c r="AO162" i="34"/>
  <c r="BR162" i="34" s="1"/>
  <c r="W163" i="34"/>
  <c r="AZ163" i="34" s="1"/>
  <c r="AN167" i="34"/>
  <c r="BQ167" i="34" s="1"/>
  <c r="AH170" i="34"/>
  <c r="BK170" i="34" s="1"/>
  <c r="AA173" i="34"/>
  <c r="BD173" i="34" s="1"/>
  <c r="AE174" i="34"/>
  <c r="BH174" i="34" s="1"/>
  <c r="AC186" i="34"/>
  <c r="BF186" i="34" s="1"/>
  <c r="U194" i="34"/>
  <c r="AX194" i="34" s="1"/>
  <c r="U198" i="34"/>
  <c r="AX198" i="34" s="1"/>
  <c r="X200" i="34"/>
  <c r="BA200" i="34" s="1"/>
  <c r="AN201" i="34"/>
  <c r="BQ201" i="34" s="1"/>
  <c r="Q66" i="33"/>
  <c r="X107" i="33"/>
  <c r="BA107" i="33" s="1"/>
  <c r="AN112" i="33"/>
  <c r="BQ112" i="33" s="1"/>
  <c r="V113" i="33"/>
  <c r="AY113" i="33" s="1"/>
  <c r="AL115" i="33"/>
  <c r="BO115" i="33" s="1"/>
  <c r="U116" i="33"/>
  <c r="AX116" i="33" s="1"/>
  <c r="AC119" i="33"/>
  <c r="BF119" i="33" s="1"/>
  <c r="AJ121" i="33"/>
  <c r="BM121" i="33" s="1"/>
  <c r="BQ125" i="33"/>
  <c r="AI125" i="33"/>
  <c r="BL125" i="33" s="1"/>
  <c r="AG133" i="33"/>
  <c r="BJ133" i="33" s="1"/>
  <c r="BU138" i="33"/>
  <c r="AC139" i="33"/>
  <c r="BF139" i="33" s="1"/>
  <c r="BU140" i="33"/>
  <c r="U141" i="33"/>
  <c r="AX141" i="33" s="1"/>
  <c r="U147" i="33"/>
  <c r="AX147" i="33" s="1"/>
  <c r="U159" i="33"/>
  <c r="AX159" i="33" s="1"/>
  <c r="Q161" i="33"/>
  <c r="AT161" i="33" s="1"/>
  <c r="AP161" i="33"/>
  <c r="BS161" i="33" s="1"/>
  <c r="BU184" i="33"/>
  <c r="AN191" i="33"/>
  <c r="BQ191" i="33" s="1"/>
  <c r="AZ198" i="33"/>
  <c r="S26" i="32"/>
  <c r="AE173" i="33"/>
  <c r="BH173" i="33" s="1"/>
  <c r="Y185" i="33"/>
  <c r="BB185" i="33" s="1"/>
  <c r="AP185" i="33"/>
  <c r="BS185" i="33" s="1"/>
  <c r="Y193" i="33"/>
  <c r="BB193" i="33" s="1"/>
  <c r="BB198" i="33"/>
  <c r="S72" i="32"/>
  <c r="AJ108" i="32"/>
  <c r="BM108" i="32" s="1"/>
  <c r="AO117" i="32"/>
  <c r="BR117" i="32" s="1"/>
  <c r="AL121" i="32"/>
  <c r="BO121" i="32" s="1"/>
  <c r="AD123" i="32"/>
  <c r="BG123" i="32" s="1"/>
  <c r="S126" i="32"/>
  <c r="AV126" i="32" s="1"/>
  <c r="AG135" i="32"/>
  <c r="BJ135" i="32" s="1"/>
  <c r="X137" i="32"/>
  <c r="BA137" i="32" s="1"/>
  <c r="U139" i="32"/>
  <c r="AX139" i="32" s="1"/>
  <c r="AP139" i="32"/>
  <c r="BS139" i="32" s="1"/>
  <c r="BN143" i="32"/>
  <c r="AD143" i="32"/>
  <c r="BG143" i="32" s="1"/>
  <c r="AM160" i="32"/>
  <c r="BP160" i="32" s="1"/>
  <c r="X175" i="32"/>
  <c r="BA175" i="32" s="1"/>
  <c r="S175" i="32"/>
  <c r="AV175" i="32" s="1"/>
  <c r="P175" i="32"/>
  <c r="AJ175" i="32"/>
  <c r="BM175" i="32" s="1"/>
  <c r="AC175" i="32"/>
  <c r="BF175" i="32" s="1"/>
  <c r="AF177" i="32"/>
  <c r="BI177" i="32" s="1"/>
  <c r="AO184" i="32"/>
  <c r="BR184" i="32" s="1"/>
  <c r="AH184" i="32"/>
  <c r="BK184" i="32" s="1"/>
  <c r="AC112" i="31"/>
  <c r="BF112" i="31" s="1"/>
  <c r="AD117" i="31"/>
  <c r="BG117" i="31" s="1"/>
  <c r="AG125" i="31"/>
  <c r="BJ125" i="31" s="1"/>
  <c r="AC125" i="31"/>
  <c r="BF125" i="31" s="1"/>
  <c r="AD186" i="31"/>
  <c r="BG186" i="31" s="1"/>
  <c r="X163" i="33"/>
  <c r="BA163" i="33" s="1"/>
  <c r="AL163" i="33"/>
  <c r="BO163" i="33" s="1"/>
  <c r="W164" i="33"/>
  <c r="AZ164" i="33" s="1"/>
  <c r="BQ167" i="33"/>
  <c r="X167" i="33"/>
  <c r="BA167" i="33" s="1"/>
  <c r="AP167" i="33"/>
  <c r="BS167" i="33" s="1"/>
  <c r="AF169" i="33"/>
  <c r="BI169" i="33" s="1"/>
  <c r="AH173" i="33"/>
  <c r="BK173" i="33" s="1"/>
  <c r="T175" i="33"/>
  <c r="AW175" i="33" s="1"/>
  <c r="AA185" i="33"/>
  <c r="BD185" i="33" s="1"/>
  <c r="AA193" i="33"/>
  <c r="BD193" i="33" s="1"/>
  <c r="AC194" i="33"/>
  <c r="BF194" i="33" s="1"/>
  <c r="BU196" i="33"/>
  <c r="AE198" i="33"/>
  <c r="BH198" i="33" s="1"/>
  <c r="S201" i="33"/>
  <c r="AV201" i="33" s="1"/>
  <c r="W111" i="32"/>
  <c r="AZ111" i="32" s="1"/>
  <c r="S113" i="32"/>
  <c r="AV113" i="32" s="1"/>
  <c r="BU119" i="32"/>
  <c r="AM123" i="32"/>
  <c r="BP123" i="32" s="1"/>
  <c r="U126" i="32"/>
  <c r="AX126" i="32" s="1"/>
  <c r="AP135" i="32"/>
  <c r="BS135" i="32" s="1"/>
  <c r="U136" i="32"/>
  <c r="AX136" i="32" s="1"/>
  <c r="AA137" i="32"/>
  <c r="BD137" i="32" s="1"/>
  <c r="AA139" i="32"/>
  <c r="BD139" i="32" s="1"/>
  <c r="U140" i="32"/>
  <c r="AX140" i="32" s="1"/>
  <c r="AM143" i="32"/>
  <c r="BP143" i="32" s="1"/>
  <c r="U147" i="32"/>
  <c r="AX147" i="32" s="1"/>
  <c r="AN147" i="32"/>
  <c r="BQ147" i="32" s="1"/>
  <c r="AN183" i="32"/>
  <c r="BQ183" i="32" s="1"/>
  <c r="X183" i="32"/>
  <c r="BA183" i="32" s="1"/>
  <c r="BT183" i="32"/>
  <c r="Z183" i="32"/>
  <c r="BC183" i="32" s="1"/>
  <c r="BG198" i="32"/>
  <c r="AM143" i="31"/>
  <c r="BP143" i="31" s="1"/>
  <c r="AN143" i="31"/>
  <c r="BQ143" i="31" s="1"/>
  <c r="AA143" i="31"/>
  <c r="BD143" i="31" s="1"/>
  <c r="Y143" i="31"/>
  <c r="BB143" i="31" s="1"/>
  <c r="X143" i="31"/>
  <c r="BA143" i="31" s="1"/>
  <c r="AP143" i="31"/>
  <c r="BS143" i="31" s="1"/>
  <c r="AI145" i="31"/>
  <c r="BL145" i="31" s="1"/>
  <c r="W145" i="31"/>
  <c r="AZ145" i="31" s="1"/>
  <c r="AL145" i="31"/>
  <c r="BO145" i="31" s="1"/>
  <c r="AK145" i="31"/>
  <c r="BN145" i="31" s="1"/>
  <c r="AJ145" i="31"/>
  <c r="BM145" i="31" s="1"/>
  <c r="X145" i="31"/>
  <c r="BA145" i="31" s="1"/>
  <c r="BU177" i="31"/>
  <c r="AL183" i="31"/>
  <c r="BO183" i="31" s="1"/>
  <c r="AF183" i="31"/>
  <c r="BI183" i="31" s="1"/>
  <c r="BR200" i="31"/>
  <c r="V11" i="32"/>
  <c r="AA126" i="32"/>
  <c r="BD126" i="32" s="1"/>
  <c r="AC139" i="32"/>
  <c r="BF139" i="32" s="1"/>
  <c r="X160" i="32"/>
  <c r="BA160" i="32" s="1"/>
  <c r="AP160" i="32"/>
  <c r="BS160" i="32" s="1"/>
  <c r="Y160" i="32"/>
  <c r="BB160" i="32" s="1"/>
  <c r="AJ164" i="32"/>
  <c r="BM164" i="32" s="1"/>
  <c r="U164" i="32"/>
  <c r="AX164" i="32" s="1"/>
  <c r="AP164" i="32"/>
  <c r="BS164" i="32" s="1"/>
  <c r="V164" i="32"/>
  <c r="AY164" i="32" s="1"/>
  <c r="AC189" i="32"/>
  <c r="BF189" i="32" s="1"/>
  <c r="W189" i="32"/>
  <c r="AZ189" i="32" s="1"/>
  <c r="AK189" i="32"/>
  <c r="BN189" i="32" s="1"/>
  <c r="AG194" i="32"/>
  <c r="BJ194" i="32" s="1"/>
  <c r="Z194" i="32"/>
  <c r="BC194" i="32" s="1"/>
  <c r="P194" i="32"/>
  <c r="BT194" i="32"/>
  <c r="AH194" i="32"/>
  <c r="BK194" i="32" s="1"/>
  <c r="AP195" i="32"/>
  <c r="BS195" i="32" s="1"/>
  <c r="AJ195" i="32"/>
  <c r="BM195" i="32" s="1"/>
  <c r="AF195" i="32"/>
  <c r="BI195" i="32" s="1"/>
  <c r="AE195" i="32"/>
  <c r="BH195" i="32" s="1"/>
  <c r="AP135" i="31"/>
  <c r="BS135" i="31" s="1"/>
  <c r="X135" i="31"/>
  <c r="BA135" i="31" s="1"/>
  <c r="S135" i="31"/>
  <c r="AV135" i="31" s="1"/>
  <c r="P135" i="31"/>
  <c r="BT135" i="31"/>
  <c r="AI135" i="31"/>
  <c r="BL135" i="31" s="1"/>
  <c r="AJ146" i="31"/>
  <c r="BM146" i="31" s="1"/>
  <c r="Y146" i="31"/>
  <c r="BB146" i="31" s="1"/>
  <c r="P146" i="31"/>
  <c r="AO146" i="31"/>
  <c r="BR146" i="31" s="1"/>
  <c r="AI146" i="31"/>
  <c r="BL146" i="31" s="1"/>
  <c r="Z146" i="31"/>
  <c r="BC146" i="31" s="1"/>
  <c r="AF161" i="31"/>
  <c r="BI161" i="31" s="1"/>
  <c r="Z161" i="31"/>
  <c r="BC161" i="31" s="1"/>
  <c r="AC126" i="32"/>
  <c r="BF126" i="32" s="1"/>
  <c r="AI163" i="32"/>
  <c r="BL163" i="32" s="1"/>
  <c r="AE163" i="32"/>
  <c r="BH163" i="32" s="1"/>
  <c r="AF163" i="32"/>
  <c r="BI163" i="32" s="1"/>
  <c r="BT172" i="32"/>
  <c r="Y172" i="32"/>
  <c r="BB172" i="32" s="1"/>
  <c r="AP177" i="32"/>
  <c r="BS177" i="32" s="1"/>
  <c r="AA177" i="32"/>
  <c r="BD177" i="32" s="1"/>
  <c r="P177" i="32"/>
  <c r="AN177" i="32"/>
  <c r="BQ177" i="32" s="1"/>
  <c r="AC177" i="32"/>
  <c r="BF177" i="32" s="1"/>
  <c r="S112" i="31"/>
  <c r="AV112" i="31" s="1"/>
  <c r="AL112" i="31"/>
  <c r="BO112" i="31" s="1"/>
  <c r="AI112" i="31"/>
  <c r="BL112" i="31" s="1"/>
  <c r="AD112" i="31"/>
  <c r="BG112" i="31" s="1"/>
  <c r="U112" i="31"/>
  <c r="AX112" i="31" s="1"/>
  <c r="Z186" i="31"/>
  <c r="BC186" i="31" s="1"/>
  <c r="T186" i="31"/>
  <c r="AW186" i="31" s="1"/>
  <c r="AJ186" i="31"/>
  <c r="BM186" i="31" s="1"/>
  <c r="P186" i="31"/>
  <c r="AI186" i="31"/>
  <c r="BL186" i="31" s="1"/>
  <c r="AG186" i="31"/>
  <c r="BJ186" i="31" s="1"/>
  <c r="W186" i="31"/>
  <c r="AZ186" i="31" s="1"/>
  <c r="BT194" i="31"/>
  <c r="V194" i="31"/>
  <c r="AY194" i="31" s="1"/>
  <c r="R173" i="33"/>
  <c r="AU173" i="33" s="1"/>
  <c r="AP173" i="33"/>
  <c r="BS173" i="33" s="1"/>
  <c r="AM184" i="33"/>
  <c r="BP184" i="33" s="1"/>
  <c r="P185" i="33"/>
  <c r="AH185" i="33"/>
  <c r="BK185" i="33" s="1"/>
  <c r="AV189" i="33"/>
  <c r="W190" i="33"/>
  <c r="AZ190" i="33" s="1"/>
  <c r="P193" i="33"/>
  <c r="AJ193" i="33"/>
  <c r="BM193" i="33" s="1"/>
  <c r="AJ113" i="32"/>
  <c r="BM113" i="32" s="1"/>
  <c r="T117" i="32"/>
  <c r="AW117" i="32" s="1"/>
  <c r="V119" i="32"/>
  <c r="AY119" i="32" s="1"/>
  <c r="S123" i="32"/>
  <c r="AV123" i="32" s="1"/>
  <c r="AP123" i="32"/>
  <c r="BS123" i="32" s="1"/>
  <c r="AD126" i="32"/>
  <c r="BG126" i="32" s="1"/>
  <c r="AK132" i="32"/>
  <c r="BN132" i="32" s="1"/>
  <c r="AG139" i="32"/>
  <c r="BJ139" i="32" s="1"/>
  <c r="AI140" i="32"/>
  <c r="BL140" i="32" s="1"/>
  <c r="S143" i="32"/>
  <c r="AV143" i="32" s="1"/>
  <c r="AP143" i="32"/>
  <c r="BS143" i="32" s="1"/>
  <c r="AA147" i="32"/>
  <c r="BD147" i="32" s="1"/>
  <c r="AN159" i="32"/>
  <c r="BQ159" i="32" s="1"/>
  <c r="AF159" i="32"/>
  <c r="BI159" i="32" s="1"/>
  <c r="AO159" i="32"/>
  <c r="BR159" i="32" s="1"/>
  <c r="AD162" i="32"/>
  <c r="BG162" i="32" s="1"/>
  <c r="Y162" i="32"/>
  <c r="BB162" i="32" s="1"/>
  <c r="AO162" i="32"/>
  <c r="BR162" i="32" s="1"/>
  <c r="R175" i="32"/>
  <c r="AU175" i="32" s="1"/>
  <c r="BF183" i="32"/>
  <c r="Z184" i="32"/>
  <c r="BC184" i="32" s="1"/>
  <c r="AD113" i="31"/>
  <c r="BG113" i="31" s="1"/>
  <c r="Y113" i="31"/>
  <c r="BB113" i="31" s="1"/>
  <c r="V113" i="31"/>
  <c r="AY113" i="31" s="1"/>
  <c r="U113" i="31"/>
  <c r="AX113" i="31" s="1"/>
  <c r="AP113" i="31"/>
  <c r="BS113" i="31" s="1"/>
  <c r="AL117" i="31"/>
  <c r="BO117" i="31" s="1"/>
  <c r="V117" i="31"/>
  <c r="AY117" i="31" s="1"/>
  <c r="AM117" i="31"/>
  <c r="BP117" i="31" s="1"/>
  <c r="T117" i="31"/>
  <c r="AW117" i="31" s="1"/>
  <c r="AI117" i="31"/>
  <c r="BL117" i="31" s="1"/>
  <c r="P117" i="31"/>
  <c r="AH117" i="31"/>
  <c r="BK117" i="31" s="1"/>
  <c r="AC117" i="31"/>
  <c r="BF117" i="31" s="1"/>
  <c r="AK134" i="31"/>
  <c r="BN134" i="31" s="1"/>
  <c r="AG134" i="31"/>
  <c r="BJ134" i="31" s="1"/>
  <c r="V134" i="31"/>
  <c r="AY134" i="31" s="1"/>
  <c r="BU158" i="31"/>
  <c r="AX172" i="31"/>
  <c r="T145" i="33"/>
  <c r="AW145" i="33" s="1"/>
  <c r="P163" i="33"/>
  <c r="AD163" i="33"/>
  <c r="BG163" i="33" s="1"/>
  <c r="P167" i="33"/>
  <c r="AG167" i="33"/>
  <c r="BJ167" i="33" s="1"/>
  <c r="Q169" i="33"/>
  <c r="AT169" i="33" s="1"/>
  <c r="AA171" i="33"/>
  <c r="BD171" i="33" s="1"/>
  <c r="V173" i="33"/>
  <c r="AY173" i="33" s="1"/>
  <c r="S185" i="33"/>
  <c r="AV185" i="33" s="1"/>
  <c r="AK185" i="33"/>
  <c r="BN185" i="33" s="1"/>
  <c r="AG189" i="33"/>
  <c r="BJ189" i="33" s="1"/>
  <c r="Q193" i="33"/>
  <c r="AT193" i="33" s="1"/>
  <c r="AM193" i="33"/>
  <c r="BP193" i="33" s="1"/>
  <c r="T194" i="33"/>
  <c r="AW194" i="33" s="1"/>
  <c r="AK194" i="33"/>
  <c r="BN194" i="33" s="1"/>
  <c r="AG197" i="33"/>
  <c r="BJ197" i="33" s="1"/>
  <c r="Q198" i="33"/>
  <c r="AT198" i="33" s="1"/>
  <c r="AN198" i="33"/>
  <c r="BQ198" i="33" s="1"/>
  <c r="Q49" i="32"/>
  <c r="AK113" i="32"/>
  <c r="BN113" i="32" s="1"/>
  <c r="V117" i="32"/>
  <c r="AY117" i="32" s="1"/>
  <c r="Z119" i="32"/>
  <c r="BC119" i="32" s="1"/>
  <c r="Z120" i="32"/>
  <c r="BC120" i="32" s="1"/>
  <c r="S121" i="32"/>
  <c r="AV121" i="32" s="1"/>
  <c r="X123" i="32"/>
  <c r="BA123" i="32" s="1"/>
  <c r="AJ126" i="32"/>
  <c r="BM126" i="32" s="1"/>
  <c r="S135" i="32"/>
  <c r="AV135" i="32" s="1"/>
  <c r="AN136" i="32"/>
  <c r="BQ136" i="32" s="1"/>
  <c r="P139" i="32"/>
  <c r="AH139" i="32"/>
  <c r="BK139" i="32" s="1"/>
  <c r="AJ140" i="32"/>
  <c r="BM140" i="32" s="1"/>
  <c r="AI141" i="32"/>
  <c r="BL141" i="32" s="1"/>
  <c r="X143" i="32"/>
  <c r="BA143" i="32" s="1"/>
  <c r="AC147" i="32"/>
  <c r="BF147" i="32" s="1"/>
  <c r="P160" i="32"/>
  <c r="BU161" i="32"/>
  <c r="BU162" i="32"/>
  <c r="X164" i="32"/>
  <c r="BA164" i="32" s="1"/>
  <c r="AW166" i="32"/>
  <c r="AF173" i="32"/>
  <c r="BI173" i="32" s="1"/>
  <c r="AF175" i="32"/>
  <c r="BI175" i="32" s="1"/>
  <c r="AO183" i="32"/>
  <c r="BR183" i="32" s="1"/>
  <c r="X189" i="32"/>
  <c r="BA189" i="32" s="1"/>
  <c r="Q194" i="32"/>
  <c r="AT194" i="32" s="1"/>
  <c r="P195" i="32"/>
  <c r="AO118" i="31"/>
  <c r="BR118" i="31" s="1"/>
  <c r="Z118" i="31"/>
  <c r="BC118" i="31" s="1"/>
  <c r="P118" i="31"/>
  <c r="AI118" i="31"/>
  <c r="BL118" i="31" s="1"/>
  <c r="T135" i="31"/>
  <c r="AW135" i="31" s="1"/>
  <c r="AH185" i="31"/>
  <c r="BK185" i="31" s="1"/>
  <c r="AN185" i="31"/>
  <c r="BQ185" i="31" s="1"/>
  <c r="AT167" i="33"/>
  <c r="BK167" i="33"/>
  <c r="BU170" i="33"/>
  <c r="X173" i="33"/>
  <c r="BA173" i="33" s="1"/>
  <c r="T185" i="33"/>
  <c r="AW185" i="33" s="1"/>
  <c r="AM185" i="33"/>
  <c r="BP185" i="33" s="1"/>
  <c r="S193" i="33"/>
  <c r="AV193" i="33" s="1"/>
  <c r="AP193" i="33"/>
  <c r="BS193" i="33" s="1"/>
  <c r="AY198" i="33"/>
  <c r="BS198" i="33"/>
  <c r="BT201" i="33"/>
  <c r="V75" i="32"/>
  <c r="U108" i="32"/>
  <c r="AX108" i="32" s="1"/>
  <c r="BU113" i="32"/>
  <c r="AM113" i="32"/>
  <c r="BP113" i="32" s="1"/>
  <c r="AA117" i="32"/>
  <c r="BD117" i="32" s="1"/>
  <c r="AH119" i="32"/>
  <c r="BK119" i="32" s="1"/>
  <c r="AI120" i="32"/>
  <c r="BL120" i="32" s="1"/>
  <c r="AC121" i="32"/>
  <c r="BF121" i="32" s="1"/>
  <c r="AA123" i="32"/>
  <c r="BD123" i="32" s="1"/>
  <c r="Q126" i="32"/>
  <c r="AT126" i="32" s="1"/>
  <c r="AK126" i="32"/>
  <c r="BN126" i="32" s="1"/>
  <c r="T135" i="32"/>
  <c r="AW135" i="32" s="1"/>
  <c r="AO136" i="32"/>
  <c r="BR136" i="32" s="1"/>
  <c r="S139" i="32"/>
  <c r="AV139" i="32" s="1"/>
  <c r="AN139" i="32"/>
  <c r="BQ139" i="32" s="1"/>
  <c r="AA143" i="32"/>
  <c r="BD143" i="32" s="1"/>
  <c r="AH147" i="32"/>
  <c r="BK147" i="32" s="1"/>
  <c r="AC160" i="32"/>
  <c r="BF160" i="32" s="1"/>
  <c r="V163" i="32"/>
  <c r="AY163" i="32" s="1"/>
  <c r="AF164" i="32"/>
  <c r="BI164" i="32" s="1"/>
  <c r="BK168" i="32"/>
  <c r="X172" i="32"/>
  <c r="BA172" i="32" s="1"/>
  <c r="AG175" i="32"/>
  <c r="BJ175" i="32" s="1"/>
  <c r="S177" i="32"/>
  <c r="AV177" i="32" s="1"/>
  <c r="AL191" i="32"/>
  <c r="BO191" i="32" s="1"/>
  <c r="AC191" i="32"/>
  <c r="BF191" i="32" s="1"/>
  <c r="S191" i="32"/>
  <c r="AV191" i="32" s="1"/>
  <c r="AN191" i="32"/>
  <c r="BQ191" i="32" s="1"/>
  <c r="AF191" i="32"/>
  <c r="BI191" i="32" s="1"/>
  <c r="AI194" i="32"/>
  <c r="BL194" i="32" s="1"/>
  <c r="S195" i="32"/>
  <c r="AV195" i="32" s="1"/>
  <c r="Q96" i="31"/>
  <c r="Q24" i="31"/>
  <c r="AB88" i="31"/>
  <c r="Q112" i="31"/>
  <c r="AT112" i="31" s="1"/>
  <c r="AL135" i="31"/>
  <c r="BO135" i="31" s="1"/>
  <c r="Z145" i="31"/>
  <c r="BC145" i="31" s="1"/>
  <c r="Q146" i="31"/>
  <c r="AT146" i="31" s="1"/>
  <c r="AH164" i="31"/>
  <c r="BK164" i="31" s="1"/>
  <c r="S164" i="31"/>
  <c r="AV164" i="31" s="1"/>
  <c r="AD164" i="31"/>
  <c r="BG164" i="31" s="1"/>
  <c r="AA164" i="31"/>
  <c r="BD164" i="31" s="1"/>
  <c r="AO164" i="31"/>
  <c r="BR164" i="31" s="1"/>
  <c r="Y164" i="31"/>
  <c r="BB164" i="31" s="1"/>
  <c r="AJ164" i="31"/>
  <c r="BM164" i="31" s="1"/>
  <c r="U164" i="31"/>
  <c r="AX164" i="31" s="1"/>
  <c r="AL164" i="31"/>
  <c r="BO164" i="31" s="1"/>
  <c r="BR166" i="31"/>
  <c r="R186" i="31"/>
  <c r="AU186" i="31" s="1"/>
  <c r="W149" i="32"/>
  <c r="AZ149" i="32" s="1"/>
  <c r="AG168" i="32"/>
  <c r="BJ168" i="32" s="1"/>
  <c r="Q170" i="32"/>
  <c r="AT170" i="32" s="1"/>
  <c r="AM170" i="32"/>
  <c r="BP170" i="32" s="1"/>
  <c r="BU185" i="32"/>
  <c r="S187" i="32"/>
  <c r="AV187" i="32" s="1"/>
  <c r="AE200" i="32"/>
  <c r="BH200" i="32" s="1"/>
  <c r="AF201" i="32"/>
  <c r="BI201" i="32" s="1"/>
  <c r="P131" i="31"/>
  <c r="T11" i="31"/>
  <c r="S26" i="31"/>
  <c r="T107" i="31"/>
  <c r="AW107" i="31" s="1"/>
  <c r="BU110" i="31"/>
  <c r="P114" i="31"/>
  <c r="AN114" i="31"/>
  <c r="BQ114" i="31" s="1"/>
  <c r="S115" i="31"/>
  <c r="AV115" i="31" s="1"/>
  <c r="AM119" i="31"/>
  <c r="BP119" i="31" s="1"/>
  <c r="AM120" i="31"/>
  <c r="BP120" i="31" s="1"/>
  <c r="X121" i="31"/>
  <c r="BA121" i="31" s="1"/>
  <c r="BU122" i="31"/>
  <c r="AC123" i="31"/>
  <c r="BF123" i="31" s="1"/>
  <c r="X137" i="31"/>
  <c r="BA137" i="31" s="1"/>
  <c r="AK138" i="31"/>
  <c r="BN138" i="31" s="1"/>
  <c r="P139" i="31"/>
  <c r="BU140" i="31"/>
  <c r="U141" i="31"/>
  <c r="AX141" i="31" s="1"/>
  <c r="AN142" i="31"/>
  <c r="BQ142" i="31" s="1"/>
  <c r="BU143" i="31"/>
  <c r="S144" i="31"/>
  <c r="AV144" i="31" s="1"/>
  <c r="AI148" i="31"/>
  <c r="BL148" i="31" s="1"/>
  <c r="Y163" i="31"/>
  <c r="BB163" i="31" s="1"/>
  <c r="Q166" i="31"/>
  <c r="AT166" i="31" s="1"/>
  <c r="AN166" i="31"/>
  <c r="BQ166" i="31" s="1"/>
  <c r="Y169" i="31"/>
  <c r="BB169" i="31" s="1"/>
  <c r="Q176" i="31"/>
  <c r="AT176" i="31" s="1"/>
  <c r="AN176" i="31"/>
  <c r="BQ176" i="31" s="1"/>
  <c r="AJ177" i="31"/>
  <c r="BM177" i="31" s="1"/>
  <c r="Q189" i="31"/>
  <c r="AT189" i="31" s="1"/>
  <c r="AL189" i="31"/>
  <c r="BO189" i="31" s="1"/>
  <c r="P190" i="31"/>
  <c r="AD190" i="31"/>
  <c r="BG190" i="31" s="1"/>
  <c r="AO190" i="31"/>
  <c r="BR190" i="31" s="1"/>
  <c r="S192" i="31"/>
  <c r="AV192" i="31" s="1"/>
  <c r="AI197" i="31"/>
  <c r="BL197" i="31" s="1"/>
  <c r="BU194" i="32"/>
  <c r="AX196" i="32"/>
  <c r="W11" i="31"/>
  <c r="AZ182" i="31"/>
  <c r="BU109" i="31"/>
  <c r="X114" i="31"/>
  <c r="BA114" i="31" s="1"/>
  <c r="AJ115" i="31"/>
  <c r="BM115" i="31" s="1"/>
  <c r="AV116" i="31"/>
  <c r="BU118" i="31"/>
  <c r="AP121" i="31"/>
  <c r="BS121" i="31" s="1"/>
  <c r="AI139" i="31"/>
  <c r="BL139" i="31" s="1"/>
  <c r="AL141" i="31"/>
  <c r="BO141" i="31" s="1"/>
  <c r="AH144" i="31"/>
  <c r="BK144" i="31" s="1"/>
  <c r="AX162" i="31"/>
  <c r="BD166" i="31"/>
  <c r="AU171" i="31"/>
  <c r="BF172" i="31"/>
  <c r="AF192" i="31"/>
  <c r="BI192" i="31" s="1"/>
  <c r="AN200" i="31"/>
  <c r="BQ200" i="31" s="1"/>
  <c r="AY196" i="32"/>
  <c r="AA114" i="31"/>
  <c r="BD114" i="31" s="1"/>
  <c r="BO115" i="31"/>
  <c r="AX116" i="31"/>
  <c r="AN139" i="31"/>
  <c r="BQ139" i="31" s="1"/>
  <c r="AN141" i="31"/>
  <c r="BQ141" i="31" s="1"/>
  <c r="AL144" i="31"/>
  <c r="BO144" i="31" s="1"/>
  <c r="AZ162" i="31"/>
  <c r="AT163" i="31"/>
  <c r="AC166" i="31"/>
  <c r="BF166" i="31" s="1"/>
  <c r="BG172" i="31"/>
  <c r="AC176" i="31"/>
  <c r="BF176" i="31" s="1"/>
  <c r="AD189" i="31"/>
  <c r="BG189" i="31" s="1"/>
  <c r="W190" i="31"/>
  <c r="AZ190" i="31" s="1"/>
  <c r="AK190" i="31"/>
  <c r="BN190" i="31" s="1"/>
  <c r="AG192" i="31"/>
  <c r="BJ192" i="31" s="1"/>
  <c r="Y166" i="32"/>
  <c r="BB166" i="32" s="1"/>
  <c r="W168" i="32"/>
  <c r="AZ168" i="32" s="1"/>
  <c r="AE170" i="32"/>
  <c r="BH170" i="32" s="1"/>
  <c r="AC196" i="32"/>
  <c r="BF196" i="32" s="1"/>
  <c r="AG199" i="32"/>
  <c r="BJ199" i="32" s="1"/>
  <c r="Q66" i="31"/>
  <c r="BU111" i="31"/>
  <c r="AJ114" i="31"/>
  <c r="BM114" i="31" s="1"/>
  <c r="AO115" i="31"/>
  <c r="BR115" i="31" s="1"/>
  <c r="Y142" i="31"/>
  <c r="BB142" i="31" s="1"/>
  <c r="AN144" i="31"/>
  <c r="BQ144" i="31" s="1"/>
  <c r="BA162" i="31"/>
  <c r="AU163" i="31"/>
  <c r="BU166" i="31"/>
  <c r="AD166" i="31"/>
  <c r="BG166" i="31" s="1"/>
  <c r="AD176" i="31"/>
  <c r="BG176" i="31" s="1"/>
  <c r="AG189" i="31"/>
  <c r="BJ189" i="31" s="1"/>
  <c r="X190" i="31"/>
  <c r="BA190" i="31" s="1"/>
  <c r="AL190" i="31"/>
  <c r="BO190" i="31" s="1"/>
  <c r="AI192" i="31"/>
  <c r="BL192" i="31" s="1"/>
  <c r="AE193" i="31"/>
  <c r="BH193" i="31" s="1"/>
  <c r="BB168" i="32"/>
  <c r="BL170" i="32"/>
  <c r="BT176" i="32"/>
  <c r="Z193" i="32"/>
  <c r="BC193" i="32" s="1"/>
  <c r="BM198" i="32"/>
  <c r="AN199" i="32"/>
  <c r="BQ199" i="32" s="1"/>
  <c r="S201" i="32"/>
  <c r="AV201" i="32" s="1"/>
  <c r="AB71" i="31"/>
  <c r="R111" i="31"/>
  <c r="AU111" i="31" s="1"/>
  <c r="Q115" i="31"/>
  <c r="AT115" i="31" s="1"/>
  <c r="AD120" i="31"/>
  <c r="BG120" i="31" s="1"/>
  <c r="W121" i="31"/>
  <c r="AZ121" i="31" s="1"/>
  <c r="W137" i="31"/>
  <c r="AZ137" i="31" s="1"/>
  <c r="AD142" i="31"/>
  <c r="BG142" i="31" s="1"/>
  <c r="V163" i="31"/>
  <c r="AY163" i="31" s="1"/>
  <c r="P166" i="31"/>
  <c r="AL166" i="31"/>
  <c r="BO166" i="31" s="1"/>
  <c r="P176" i="31"/>
  <c r="AL176" i="31"/>
  <c r="BO176" i="31" s="1"/>
  <c r="P177" i="31"/>
  <c r="P189" i="31"/>
  <c r="AI189" i="31"/>
  <c r="BL189" i="31" s="1"/>
  <c r="AC190" i="31"/>
  <c r="BF190" i="31" s="1"/>
  <c r="AN190" i="31"/>
  <c r="BQ190" i="31" s="1"/>
  <c r="AP191" i="31"/>
  <c r="BS191" i="31" s="1"/>
  <c r="Q192" i="31"/>
  <c r="AT192" i="31" s="1"/>
  <c r="Y197" i="31"/>
  <c r="BB197" i="31" s="1"/>
  <c r="AA198" i="31"/>
  <c r="BD198" i="31" s="1"/>
  <c r="AS90" i="145"/>
  <c r="BX90" i="145" s="1"/>
  <c r="AD90" i="145"/>
  <c r="BI90" i="145" s="1"/>
  <c r="AC90" i="145"/>
  <c r="BH90" i="145" s="1"/>
  <c r="Z90" i="145"/>
  <c r="BE90" i="145" s="1"/>
  <c r="R90" i="145"/>
  <c r="AW90" i="145" s="1"/>
  <c r="AQ93" i="145"/>
  <c r="BV93" i="145" s="1"/>
  <c r="AL93" i="145"/>
  <c r="BQ93" i="145" s="1"/>
  <c r="AH93" i="145"/>
  <c r="BM93" i="145" s="1"/>
  <c r="Z93" i="145"/>
  <c r="BE93" i="145" s="1"/>
  <c r="V93" i="145"/>
  <c r="BA93" i="145" s="1"/>
  <c r="AR93" i="145"/>
  <c r="BW93" i="145" s="1"/>
  <c r="AK93" i="145"/>
  <c r="BP93" i="145" s="1"/>
  <c r="S93" i="145"/>
  <c r="AX93" i="145" s="1"/>
  <c r="R93" i="145"/>
  <c r="AW93" i="145" s="1"/>
  <c r="AF101" i="154"/>
  <c r="BK101" i="154" s="1"/>
  <c r="AR101" i="154"/>
  <c r="BW101" i="154" s="1"/>
  <c r="AK78" i="156"/>
  <c r="BP78" i="156" s="1"/>
  <c r="AS78" i="156"/>
  <c r="BX78" i="156" s="1"/>
  <c r="AP78" i="156"/>
  <c r="BU78" i="156" s="1"/>
  <c r="AO78" i="156"/>
  <c r="BT78" i="156" s="1"/>
  <c r="AE78" i="156"/>
  <c r="BJ78" i="156" s="1"/>
  <c r="W78" i="156"/>
  <c r="BB78" i="156" s="1"/>
  <c r="R78" i="156"/>
  <c r="AW78" i="156" s="1"/>
  <c r="O78" i="156"/>
  <c r="Q78" i="156"/>
  <c r="AV78" i="156" s="1"/>
  <c r="P78" i="156"/>
  <c r="AU78" i="156" s="1"/>
  <c r="AB78" i="156"/>
  <c r="BG78" i="156" s="1"/>
  <c r="AD78" i="156"/>
  <c r="BI78" i="156" s="1"/>
  <c r="AG78" i="156"/>
  <c r="BL78" i="156" s="1"/>
  <c r="Y78" i="156"/>
  <c r="BD78" i="156" s="1"/>
  <c r="T78" i="156"/>
  <c r="AY78" i="156" s="1"/>
  <c r="I78" i="156"/>
  <c r="K78" i="156" s="1"/>
  <c r="M78" i="156" s="1"/>
  <c r="AL78" i="156"/>
  <c r="BQ78" i="156" s="1"/>
  <c r="V78" i="156"/>
  <c r="BA78" i="156" s="1"/>
  <c r="AK70" i="156"/>
  <c r="BP70" i="156" s="1"/>
  <c r="AS70" i="156"/>
  <c r="BX70" i="156" s="1"/>
  <c r="AP70" i="156"/>
  <c r="BU70" i="156" s="1"/>
  <c r="AE70" i="156"/>
  <c r="BJ70" i="156" s="1"/>
  <c r="W70" i="156"/>
  <c r="BB70" i="156" s="1"/>
  <c r="R70" i="156"/>
  <c r="AW70" i="156" s="1"/>
  <c r="O70" i="156"/>
  <c r="AD70" i="156"/>
  <c r="BI70" i="156" s="1"/>
  <c r="Q70" i="156"/>
  <c r="AV70" i="156" s="1"/>
  <c r="AN70" i="156"/>
  <c r="BS70" i="156" s="1"/>
  <c r="AJ70" i="156"/>
  <c r="BO70" i="156" s="1"/>
  <c r="AI70" i="156"/>
  <c r="BN70" i="156" s="1"/>
  <c r="AB70" i="156"/>
  <c r="BG70" i="156" s="1"/>
  <c r="V70" i="156"/>
  <c r="BA70" i="156" s="1"/>
  <c r="AO70" i="156"/>
  <c r="BT70" i="156" s="1"/>
  <c r="AG70" i="156"/>
  <c r="BL70" i="156" s="1"/>
  <c r="Y70" i="156"/>
  <c r="BD70" i="156" s="1"/>
  <c r="T70" i="156"/>
  <c r="AY70" i="156" s="1"/>
  <c r="I70" i="156"/>
  <c r="K70" i="156" s="1"/>
  <c r="M70" i="156" s="1"/>
  <c r="P70" i="156"/>
  <c r="AU70" i="156" s="1"/>
  <c r="AQ62" i="156"/>
  <c r="BV62" i="156" s="1"/>
  <c r="AN62" i="156"/>
  <c r="BS62" i="156" s="1"/>
  <c r="AI62" i="156"/>
  <c r="BN62" i="156" s="1"/>
  <c r="AK62" i="156"/>
  <c r="BP62" i="156" s="1"/>
  <c r="AL62" i="156"/>
  <c r="BQ62" i="156" s="1"/>
  <c r="AH62" i="156"/>
  <c r="BM62" i="156" s="1"/>
  <c r="Z62" i="156"/>
  <c r="BE62" i="156" s="1"/>
  <c r="U62" i="156"/>
  <c r="AZ62" i="156" s="1"/>
  <c r="AG62" i="156"/>
  <c r="BL62" i="156" s="1"/>
  <c r="Y62" i="156"/>
  <c r="BD62" i="156" s="1"/>
  <c r="AM62" i="156"/>
  <c r="BR62" i="156" s="1"/>
  <c r="AE62" i="156"/>
  <c r="BJ62" i="156" s="1"/>
  <c r="W62" i="156"/>
  <c r="BB62" i="156" s="1"/>
  <c r="R62" i="156"/>
  <c r="O62" i="156"/>
  <c r="I62" i="156"/>
  <c r="K62" i="156" s="1"/>
  <c r="M62" i="156" s="1"/>
  <c r="AR62" i="156"/>
  <c r="BW62" i="156" s="1"/>
  <c r="AB62" i="156"/>
  <c r="BG62" i="156" s="1"/>
  <c r="T62" i="156"/>
  <c r="AY62" i="156" s="1"/>
  <c r="AM98" i="156"/>
  <c r="BR98" i="156" s="1"/>
  <c r="AE98" i="156"/>
  <c r="BJ98" i="156" s="1"/>
  <c r="W98" i="156"/>
  <c r="BB98" i="156" s="1"/>
  <c r="O98" i="156"/>
  <c r="AL98" i="156"/>
  <c r="BQ98" i="156" s="1"/>
  <c r="AD98" i="156"/>
  <c r="BI98" i="156" s="1"/>
  <c r="V98" i="156"/>
  <c r="BA98" i="156" s="1"/>
  <c r="AR98" i="156"/>
  <c r="BW98" i="156" s="1"/>
  <c r="AQ98" i="156"/>
  <c r="BV98" i="156" s="1"/>
  <c r="AG98" i="156"/>
  <c r="BL98" i="156" s="1"/>
  <c r="U98" i="156"/>
  <c r="AZ98" i="156" s="1"/>
  <c r="AB98" i="156"/>
  <c r="BG98" i="156" s="1"/>
  <c r="AP98" i="156"/>
  <c r="BU98" i="156" s="1"/>
  <c r="AF98" i="156"/>
  <c r="BK98" i="156" s="1"/>
  <c r="T98" i="156"/>
  <c r="AY98" i="156" s="1"/>
  <c r="R98" i="156"/>
  <c r="AW98" i="156" s="1"/>
  <c r="AO98" i="156"/>
  <c r="BT98" i="156" s="1"/>
  <c r="AC98" i="156"/>
  <c r="BH98" i="156" s="1"/>
  <c r="S98" i="156"/>
  <c r="AX98" i="156" s="1"/>
  <c r="AN98" i="156"/>
  <c r="BS98" i="156" s="1"/>
  <c r="AM90" i="156"/>
  <c r="BR90" i="156" s="1"/>
  <c r="AE90" i="156"/>
  <c r="BJ90" i="156" s="1"/>
  <c r="W90" i="156"/>
  <c r="BB90" i="156" s="1"/>
  <c r="O90" i="156"/>
  <c r="AL90" i="156"/>
  <c r="BQ90" i="156" s="1"/>
  <c r="AD90" i="156"/>
  <c r="BI90" i="156" s="1"/>
  <c r="V90" i="156"/>
  <c r="BA90" i="156" s="1"/>
  <c r="AS90" i="156"/>
  <c r="BX90" i="156" s="1"/>
  <c r="AI90" i="156"/>
  <c r="BN90" i="156" s="1"/>
  <c r="Y90" i="156"/>
  <c r="BD90" i="156" s="1"/>
  <c r="T90" i="156"/>
  <c r="AY90" i="156" s="1"/>
  <c r="AR90" i="156"/>
  <c r="BW90" i="156" s="1"/>
  <c r="AH90" i="156"/>
  <c r="BM90" i="156" s="1"/>
  <c r="X90" i="156"/>
  <c r="BC90" i="156" s="1"/>
  <c r="AF90" i="156"/>
  <c r="BK90" i="156" s="1"/>
  <c r="AQ90" i="156"/>
  <c r="BV90" i="156" s="1"/>
  <c r="AG90" i="156"/>
  <c r="BL90" i="156" s="1"/>
  <c r="U90" i="156"/>
  <c r="AZ90" i="156" s="1"/>
  <c r="AP90" i="156"/>
  <c r="BU90" i="156" s="1"/>
  <c r="X78" i="156"/>
  <c r="BC78" i="156" s="1"/>
  <c r="AA78" i="156"/>
  <c r="BF78" i="156" s="1"/>
  <c r="AF62" i="156"/>
  <c r="BK62" i="156" s="1"/>
  <c r="AH88" i="156"/>
  <c r="BM88" i="156" s="1"/>
  <c r="AA90" i="156"/>
  <c r="BF90" i="156" s="1"/>
  <c r="W96" i="156"/>
  <c r="BB96" i="156" s="1"/>
  <c r="AQ96" i="156"/>
  <c r="BV96" i="156" s="1"/>
  <c r="P98" i="156"/>
  <c r="AU98" i="156" s="1"/>
  <c r="AJ98" i="156"/>
  <c r="BO98" i="156" s="1"/>
  <c r="AI104" i="156"/>
  <c r="BN104" i="156" s="1"/>
  <c r="AO73" i="145"/>
  <c r="BT73" i="145" s="1"/>
  <c r="AL73" i="145"/>
  <c r="BQ73" i="145" s="1"/>
  <c r="V73" i="145"/>
  <c r="BA73" i="145" s="1"/>
  <c r="AK73" i="145"/>
  <c r="BP73" i="145" s="1"/>
  <c r="T73" i="145"/>
  <c r="AY73" i="145" s="1"/>
  <c r="AJ73" i="145"/>
  <c r="BO73" i="145" s="1"/>
  <c r="S73" i="145"/>
  <c r="AX73" i="145" s="1"/>
  <c r="AR73" i="145"/>
  <c r="BW73" i="145" s="1"/>
  <c r="R73" i="145"/>
  <c r="AW73" i="145" s="1"/>
  <c r="AQ73" i="145"/>
  <c r="BV73" i="145" s="1"/>
  <c r="AB73" i="145"/>
  <c r="BG73" i="145" s="1"/>
  <c r="AA73" i="145"/>
  <c r="BF73" i="145" s="1"/>
  <c r="AP73" i="145"/>
  <c r="BU73" i="145" s="1"/>
  <c r="AD73" i="145"/>
  <c r="BI73" i="145" s="1"/>
  <c r="Z73" i="145"/>
  <c r="BE73" i="145" s="1"/>
  <c r="AC73" i="145"/>
  <c r="BH73" i="145" s="1"/>
  <c r="K23" i="146"/>
  <c r="P23" i="146"/>
  <c r="AF69" i="146"/>
  <c r="BK69" i="146" s="1"/>
  <c r="X69" i="146"/>
  <c r="BC69" i="146" s="1"/>
  <c r="AS69" i="146"/>
  <c r="BX69" i="146" s="1"/>
  <c r="AO69" i="146"/>
  <c r="BT69" i="146" s="1"/>
  <c r="Y69" i="146"/>
  <c r="BD69" i="146" s="1"/>
  <c r="AE63" i="150"/>
  <c r="BJ63" i="150" s="1"/>
  <c r="S63" i="150"/>
  <c r="AX63" i="150" s="1"/>
  <c r="AS63" i="150"/>
  <c r="BX63" i="150" s="1"/>
  <c r="AD63" i="150"/>
  <c r="BI63" i="150" s="1"/>
  <c r="R63" i="150"/>
  <c r="AW63" i="150" s="1"/>
  <c r="AR63" i="150"/>
  <c r="BW63" i="150" s="1"/>
  <c r="AC63" i="150"/>
  <c r="BH63" i="150" s="1"/>
  <c r="AM63" i="150"/>
  <c r="BR63" i="150" s="1"/>
  <c r="T63" i="150"/>
  <c r="AY63" i="150" s="1"/>
  <c r="AL63" i="150"/>
  <c r="BQ63" i="150" s="1"/>
  <c r="P63" i="150"/>
  <c r="AU63" i="150" s="1"/>
  <c r="AK63" i="150"/>
  <c r="BP63" i="150" s="1"/>
  <c r="AB63" i="150"/>
  <c r="BG63" i="150" s="1"/>
  <c r="AA63" i="150"/>
  <c r="BF63" i="150" s="1"/>
  <c r="Z63" i="150"/>
  <c r="BE63" i="150" s="1"/>
  <c r="AN63" i="150"/>
  <c r="BS63" i="150" s="1"/>
  <c r="AJ63" i="150"/>
  <c r="BO63" i="150" s="1"/>
  <c r="V63" i="150"/>
  <c r="BA63" i="150" s="1"/>
  <c r="AP97" i="152"/>
  <c r="BU97" i="152" s="1"/>
  <c r="AO97" i="152"/>
  <c r="BT97" i="152" s="1"/>
  <c r="W97" i="152"/>
  <c r="BB97" i="152" s="1"/>
  <c r="AM97" i="152"/>
  <c r="BR97" i="152" s="1"/>
  <c r="R97" i="152"/>
  <c r="AW97" i="152" s="1"/>
  <c r="AI97" i="152"/>
  <c r="BN97" i="152" s="1"/>
  <c r="P97" i="152"/>
  <c r="AU97" i="152" s="1"/>
  <c r="O97" i="152"/>
  <c r="AQ97" i="152"/>
  <c r="BV97" i="152" s="1"/>
  <c r="Z97" i="152"/>
  <c r="BE97" i="152" s="1"/>
  <c r="Y97" i="152"/>
  <c r="BD97" i="152" s="1"/>
  <c r="AH97" i="152"/>
  <c r="BM97" i="152" s="1"/>
  <c r="AF97" i="152"/>
  <c r="BK97" i="152" s="1"/>
  <c r="AA97" i="152"/>
  <c r="BF97" i="152" s="1"/>
  <c r="AQ76" i="153"/>
  <c r="BV76" i="153" s="1"/>
  <c r="AB76" i="153"/>
  <c r="BG76" i="153" s="1"/>
  <c r="AA76" i="153"/>
  <c r="BF76" i="153" s="1"/>
  <c r="U76" i="153"/>
  <c r="AZ76" i="153" s="1"/>
  <c r="I76" i="153"/>
  <c r="K76" i="153" s="1"/>
  <c r="M76" i="153" s="1"/>
  <c r="P76" i="153"/>
  <c r="AU76" i="153" s="1"/>
  <c r="AJ76" i="153"/>
  <c r="BO76" i="153" s="1"/>
  <c r="AH76" i="153"/>
  <c r="BM76" i="153" s="1"/>
  <c r="AK76" i="153"/>
  <c r="BP76" i="153" s="1"/>
  <c r="AM76" i="153"/>
  <c r="BR76" i="153" s="1"/>
  <c r="K100" i="154"/>
  <c r="M100" i="154" s="1"/>
  <c r="X103" i="153"/>
  <c r="BC103" i="153" s="1"/>
  <c r="P103" i="153"/>
  <c r="AU103" i="153" s="1"/>
  <c r="AR103" i="153"/>
  <c r="BW103" i="153" s="1"/>
  <c r="O103" i="153"/>
  <c r="Y103" i="153"/>
  <c r="BD103" i="153" s="1"/>
  <c r="AP103" i="153"/>
  <c r="BU103" i="153" s="1"/>
  <c r="AM103" i="153"/>
  <c r="BR103" i="153" s="1"/>
  <c r="Z103" i="153"/>
  <c r="BE103" i="153" s="1"/>
  <c r="AQ103" i="153"/>
  <c r="BV103" i="153" s="1"/>
  <c r="AC80" i="154"/>
  <c r="BH80" i="154" s="1"/>
  <c r="AB80" i="154"/>
  <c r="BG80" i="154" s="1"/>
  <c r="AA80" i="154"/>
  <c r="BF80" i="154" s="1"/>
  <c r="AS80" i="154"/>
  <c r="BX80" i="154" s="1"/>
  <c r="AD80" i="154"/>
  <c r="BI80" i="154" s="1"/>
  <c r="S80" i="154"/>
  <c r="AX80" i="154" s="1"/>
  <c r="AI61" i="156"/>
  <c r="BN61" i="156" s="1"/>
  <c r="AR61" i="156"/>
  <c r="BW61" i="156" s="1"/>
  <c r="AS61" i="156"/>
  <c r="BX61" i="156" s="1"/>
  <c r="U61" i="156"/>
  <c r="AZ61" i="156" s="1"/>
  <c r="Z61" i="156"/>
  <c r="BE61" i="156" s="1"/>
  <c r="P73" i="156"/>
  <c r="AU73" i="156" s="1"/>
  <c r="AL73" i="156"/>
  <c r="BQ73" i="156" s="1"/>
  <c r="AQ73" i="156"/>
  <c r="BV73" i="156" s="1"/>
  <c r="AF73" i="156"/>
  <c r="BK73" i="156" s="1"/>
  <c r="R73" i="156"/>
  <c r="AW73" i="156" s="1"/>
  <c r="O73" i="156"/>
  <c r="AM73" i="156"/>
  <c r="BR73" i="156" s="1"/>
  <c r="AC73" i="156"/>
  <c r="BH73" i="156" s="1"/>
  <c r="X73" i="156"/>
  <c r="BC73" i="156" s="1"/>
  <c r="AE73" i="156"/>
  <c r="BJ73" i="156" s="1"/>
  <c r="W73" i="156"/>
  <c r="BB73" i="156" s="1"/>
  <c r="AR73" i="156"/>
  <c r="BW73" i="156" s="1"/>
  <c r="AN73" i="156"/>
  <c r="BS73" i="156" s="1"/>
  <c r="AI73" i="156"/>
  <c r="BN73" i="156" s="1"/>
  <c r="AH73" i="156"/>
  <c r="BM73" i="156" s="1"/>
  <c r="Z73" i="156"/>
  <c r="BE73" i="156" s="1"/>
  <c r="U73" i="156"/>
  <c r="AZ73" i="156" s="1"/>
  <c r="P65" i="156"/>
  <c r="AU65" i="156" s="1"/>
  <c r="AL65" i="156"/>
  <c r="BQ65" i="156" s="1"/>
  <c r="AP65" i="156"/>
  <c r="BU65" i="156" s="1"/>
  <c r="AF65" i="156"/>
  <c r="BK65" i="156" s="1"/>
  <c r="AE65" i="156"/>
  <c r="BJ65" i="156" s="1"/>
  <c r="R65" i="156"/>
  <c r="AW65" i="156" s="1"/>
  <c r="AC65" i="156"/>
  <c r="BH65" i="156" s="1"/>
  <c r="X65" i="156"/>
  <c r="BC65" i="156" s="1"/>
  <c r="W65" i="156"/>
  <c r="BB65" i="156" s="1"/>
  <c r="O65" i="156"/>
  <c r="AQ65" i="156"/>
  <c r="BV65" i="156" s="1"/>
  <c r="AH65" i="156"/>
  <c r="BM65" i="156" s="1"/>
  <c r="Z65" i="156"/>
  <c r="BE65" i="156" s="1"/>
  <c r="U65" i="156"/>
  <c r="AZ65" i="156" s="1"/>
  <c r="AM65" i="156"/>
  <c r="BR65" i="156" s="1"/>
  <c r="AP101" i="156"/>
  <c r="BU101" i="156" s="1"/>
  <c r="AH101" i="156"/>
  <c r="BM101" i="156" s="1"/>
  <c r="Z101" i="156"/>
  <c r="BE101" i="156" s="1"/>
  <c r="R101" i="156"/>
  <c r="AO101" i="156"/>
  <c r="BT101" i="156" s="1"/>
  <c r="AG101" i="156"/>
  <c r="BL101" i="156" s="1"/>
  <c r="Y101" i="156"/>
  <c r="BD101" i="156" s="1"/>
  <c r="Q101" i="156"/>
  <c r="AV101" i="156" s="1"/>
  <c r="AK101" i="156"/>
  <c r="BP101" i="156" s="1"/>
  <c r="AA101" i="156"/>
  <c r="BF101" i="156" s="1"/>
  <c r="O101" i="156"/>
  <c r="AJ101" i="156"/>
  <c r="BO101" i="156" s="1"/>
  <c r="W101" i="156"/>
  <c r="BB101" i="156" s="1"/>
  <c r="AR101" i="156"/>
  <c r="BW101" i="156" s="1"/>
  <c r="AI101" i="156"/>
  <c r="BN101" i="156" s="1"/>
  <c r="V101" i="156"/>
  <c r="BA101" i="156" s="1"/>
  <c r="T101" i="156"/>
  <c r="AY101" i="156" s="1"/>
  <c r="AS101" i="156"/>
  <c r="BX101" i="156" s="1"/>
  <c r="AF101" i="156"/>
  <c r="BK101" i="156" s="1"/>
  <c r="U101" i="156"/>
  <c r="AZ101" i="156" s="1"/>
  <c r="I101" i="156"/>
  <c r="K101" i="156" s="1"/>
  <c r="M101" i="156" s="1"/>
  <c r="AE101" i="156"/>
  <c r="BJ101" i="156" s="1"/>
  <c r="AP93" i="156"/>
  <c r="BU93" i="156" s="1"/>
  <c r="AH93" i="156"/>
  <c r="BM93" i="156" s="1"/>
  <c r="Z93" i="156"/>
  <c r="BE93" i="156" s="1"/>
  <c r="R93" i="156"/>
  <c r="AW93" i="156" s="1"/>
  <c r="AO93" i="156"/>
  <c r="BT93" i="156" s="1"/>
  <c r="AG93" i="156"/>
  <c r="BL93" i="156" s="1"/>
  <c r="Y93" i="156"/>
  <c r="BD93" i="156" s="1"/>
  <c r="Q93" i="156"/>
  <c r="AV93" i="156" s="1"/>
  <c r="AL93" i="156"/>
  <c r="BQ93" i="156" s="1"/>
  <c r="AB93" i="156"/>
  <c r="BG93" i="156" s="1"/>
  <c r="P93" i="156"/>
  <c r="AU93" i="156" s="1"/>
  <c r="W93" i="156"/>
  <c r="BB93" i="156" s="1"/>
  <c r="AK93" i="156"/>
  <c r="BP93" i="156" s="1"/>
  <c r="AA93" i="156"/>
  <c r="BF93" i="156" s="1"/>
  <c r="O93" i="156"/>
  <c r="AS93" i="156"/>
  <c r="BX93" i="156" s="1"/>
  <c r="AJ93" i="156"/>
  <c r="BO93" i="156" s="1"/>
  <c r="X93" i="156"/>
  <c r="BC93" i="156" s="1"/>
  <c r="I93" i="156"/>
  <c r="K93" i="156" s="1"/>
  <c r="M93" i="156" s="1"/>
  <c r="AI93" i="156"/>
  <c r="BN93" i="156" s="1"/>
  <c r="I63" i="156"/>
  <c r="K63" i="156" s="1"/>
  <c r="M63" i="156" s="1"/>
  <c r="I98" i="156"/>
  <c r="K98" i="156" s="1"/>
  <c r="M98" i="156" s="1"/>
  <c r="Q73" i="156"/>
  <c r="AV73" i="156" s="1"/>
  <c r="S71" i="156"/>
  <c r="AX71" i="156" s="1"/>
  <c r="U78" i="156"/>
  <c r="AZ78" i="156" s="1"/>
  <c r="X62" i="156"/>
  <c r="BC62" i="156" s="1"/>
  <c r="Z70" i="156"/>
  <c r="BE70" i="156" s="1"/>
  <c r="AA62" i="156"/>
  <c r="BF62" i="156" s="1"/>
  <c r="AB68" i="156"/>
  <c r="BG68" i="156" s="1"/>
  <c r="AG65" i="156"/>
  <c r="BL65" i="156" s="1"/>
  <c r="AH68" i="156"/>
  <c r="BM68" i="156" s="1"/>
  <c r="AL70" i="156"/>
  <c r="BQ70" i="156" s="1"/>
  <c r="AQ70" i="156"/>
  <c r="BV70" i="156" s="1"/>
  <c r="AR70" i="156"/>
  <c r="BW70" i="156" s="1"/>
  <c r="O88" i="156"/>
  <c r="AB90" i="156"/>
  <c r="BG90" i="156" s="1"/>
  <c r="S91" i="156"/>
  <c r="AX91" i="156" s="1"/>
  <c r="AC93" i="156"/>
  <c r="BH93" i="156" s="1"/>
  <c r="Q98" i="156"/>
  <c r="AV98" i="156" s="1"/>
  <c r="AK98" i="156"/>
  <c r="BP98" i="156" s="1"/>
  <c r="AD99" i="156"/>
  <c r="BI99" i="156" s="1"/>
  <c r="AC101" i="156"/>
  <c r="BH101" i="156" s="1"/>
  <c r="Q104" i="156"/>
  <c r="AV104" i="156" s="1"/>
  <c r="AN94" i="155"/>
  <c r="BS94" i="155" s="1"/>
  <c r="AF94" i="155"/>
  <c r="BK94" i="155" s="1"/>
  <c r="Z94" i="155"/>
  <c r="BE94" i="155" s="1"/>
  <c r="X94" i="155"/>
  <c r="BC94" i="155" s="1"/>
  <c r="AO94" i="155"/>
  <c r="BT94" i="155" s="1"/>
  <c r="I73" i="145"/>
  <c r="K73" i="145" s="1"/>
  <c r="M73" i="145" s="1"/>
  <c r="I63" i="150"/>
  <c r="K63" i="150" s="1"/>
  <c r="M63" i="150" s="1"/>
  <c r="I97" i="152"/>
  <c r="K97" i="152" s="1"/>
  <c r="M97" i="152" s="1"/>
  <c r="AM76" i="156"/>
  <c r="BR76" i="156" s="1"/>
  <c r="AR76" i="156"/>
  <c r="BW76" i="156" s="1"/>
  <c r="AJ76" i="156"/>
  <c r="BO76" i="156" s="1"/>
  <c r="AK76" i="156"/>
  <c r="BP76" i="156" s="1"/>
  <c r="AG76" i="156"/>
  <c r="BL76" i="156" s="1"/>
  <c r="Y76" i="156"/>
  <c r="BD76" i="156" s="1"/>
  <c r="T76" i="156"/>
  <c r="AY76" i="156" s="1"/>
  <c r="I76" i="156"/>
  <c r="K76" i="156" s="1"/>
  <c r="M76" i="156" s="1"/>
  <c r="AP76" i="156"/>
  <c r="BU76" i="156" s="1"/>
  <c r="AL76" i="156"/>
  <c r="BQ76" i="156" s="1"/>
  <c r="AD76" i="156"/>
  <c r="BI76" i="156" s="1"/>
  <c r="V76" i="156"/>
  <c r="BA76" i="156" s="1"/>
  <c r="Q76" i="156"/>
  <c r="AV76" i="156" s="1"/>
  <c r="AF76" i="156"/>
  <c r="BK76" i="156" s="1"/>
  <c r="AA76" i="156"/>
  <c r="BF76" i="156" s="1"/>
  <c r="S76" i="156"/>
  <c r="AX76" i="156" s="1"/>
  <c r="AQ76" i="156"/>
  <c r="BV76" i="156" s="1"/>
  <c r="AM68" i="156"/>
  <c r="BR68" i="156" s="1"/>
  <c r="AR68" i="156"/>
  <c r="BW68" i="156" s="1"/>
  <c r="AJ68" i="156"/>
  <c r="BO68" i="156" s="1"/>
  <c r="AO68" i="156"/>
  <c r="BT68" i="156" s="1"/>
  <c r="AG68" i="156"/>
  <c r="BL68" i="156" s="1"/>
  <c r="Y68" i="156"/>
  <c r="BD68" i="156" s="1"/>
  <c r="T68" i="156"/>
  <c r="AY68" i="156" s="1"/>
  <c r="I68" i="156"/>
  <c r="K68" i="156" s="1"/>
  <c r="M68" i="156" s="1"/>
  <c r="P68" i="156"/>
  <c r="AS68" i="156"/>
  <c r="BX68" i="156" s="1"/>
  <c r="AD68" i="156"/>
  <c r="BI68" i="156" s="1"/>
  <c r="V68" i="156"/>
  <c r="BA68" i="156" s="1"/>
  <c r="Q68" i="156"/>
  <c r="AV68" i="156" s="1"/>
  <c r="AP68" i="156"/>
  <c r="BU68" i="156" s="1"/>
  <c r="AL68" i="156"/>
  <c r="BQ68" i="156" s="1"/>
  <c r="AK68" i="156"/>
  <c r="BP68" i="156" s="1"/>
  <c r="AA68" i="156"/>
  <c r="BF68" i="156" s="1"/>
  <c r="S68" i="156"/>
  <c r="AX68" i="156" s="1"/>
  <c r="AF68" i="156"/>
  <c r="BK68" i="156" s="1"/>
  <c r="AC104" i="156"/>
  <c r="BH104" i="156" s="1"/>
  <c r="AL104" i="156"/>
  <c r="BQ104" i="156" s="1"/>
  <c r="AD104" i="156"/>
  <c r="BI104" i="156" s="1"/>
  <c r="U104" i="156"/>
  <c r="AZ104" i="156" s="1"/>
  <c r="AS104" i="156"/>
  <c r="BX104" i="156" s="1"/>
  <c r="AK104" i="156"/>
  <c r="BP104" i="156" s="1"/>
  <c r="AB104" i="156"/>
  <c r="BG104" i="156" s="1"/>
  <c r="T104" i="156"/>
  <c r="AY104" i="156" s="1"/>
  <c r="AO104" i="156"/>
  <c r="BT104" i="156" s="1"/>
  <c r="AE104" i="156"/>
  <c r="BJ104" i="156" s="1"/>
  <c r="R104" i="156"/>
  <c r="AW104" i="156" s="1"/>
  <c r="AP104" i="156"/>
  <c r="BU104" i="156" s="1"/>
  <c r="AA104" i="156"/>
  <c r="BF104" i="156" s="1"/>
  <c r="P104" i="156"/>
  <c r="AJ104" i="156"/>
  <c r="BO104" i="156" s="1"/>
  <c r="AN104" i="156"/>
  <c r="BS104" i="156" s="1"/>
  <c r="Z104" i="156"/>
  <c r="BE104" i="156" s="1"/>
  <c r="O104" i="156"/>
  <c r="X104" i="156"/>
  <c r="BC104" i="156" s="1"/>
  <c r="AM104" i="156"/>
  <c r="BR104" i="156" s="1"/>
  <c r="Y104" i="156"/>
  <c r="BD104" i="156" s="1"/>
  <c r="AS96" i="156"/>
  <c r="BX96" i="156" s="1"/>
  <c r="AK96" i="156"/>
  <c r="BP96" i="156" s="1"/>
  <c r="AC96" i="156"/>
  <c r="BH96" i="156" s="1"/>
  <c r="U96" i="156"/>
  <c r="AZ96" i="156" s="1"/>
  <c r="AR96" i="156"/>
  <c r="BW96" i="156" s="1"/>
  <c r="AJ96" i="156"/>
  <c r="BO96" i="156" s="1"/>
  <c r="AB96" i="156"/>
  <c r="BG96" i="156" s="1"/>
  <c r="T96" i="156"/>
  <c r="AY96" i="156" s="1"/>
  <c r="AO96" i="156"/>
  <c r="BT96" i="156" s="1"/>
  <c r="AE96" i="156"/>
  <c r="BJ96" i="156" s="1"/>
  <c r="S96" i="156"/>
  <c r="AX96" i="156" s="1"/>
  <c r="AN96" i="156"/>
  <c r="BS96" i="156" s="1"/>
  <c r="AD96" i="156"/>
  <c r="BI96" i="156" s="1"/>
  <c r="R96" i="156"/>
  <c r="AW96" i="156" s="1"/>
  <c r="Z96" i="156"/>
  <c r="BE96" i="156" s="1"/>
  <c r="AM96" i="156"/>
  <c r="BR96" i="156" s="1"/>
  <c r="AA96" i="156"/>
  <c r="BF96" i="156" s="1"/>
  <c r="Q96" i="156"/>
  <c r="AV96" i="156" s="1"/>
  <c r="AL96" i="156"/>
  <c r="BQ96" i="156" s="1"/>
  <c r="P96" i="156"/>
  <c r="AU96" i="156" s="1"/>
  <c r="AS88" i="156"/>
  <c r="BX88" i="156" s="1"/>
  <c r="AK88" i="156"/>
  <c r="BP88" i="156" s="1"/>
  <c r="AC88" i="156"/>
  <c r="BH88" i="156" s="1"/>
  <c r="U88" i="156"/>
  <c r="AZ88" i="156" s="1"/>
  <c r="AR88" i="156"/>
  <c r="BW88" i="156" s="1"/>
  <c r="AJ88" i="156"/>
  <c r="BO88" i="156" s="1"/>
  <c r="AB88" i="156"/>
  <c r="BG88" i="156" s="1"/>
  <c r="T88" i="156"/>
  <c r="AY88" i="156" s="1"/>
  <c r="AQ88" i="156"/>
  <c r="BV88" i="156" s="1"/>
  <c r="AG88" i="156"/>
  <c r="BL88" i="156" s="1"/>
  <c r="W88" i="156"/>
  <c r="BB88" i="156" s="1"/>
  <c r="R88" i="156"/>
  <c r="AW88" i="156" s="1"/>
  <c r="AP88" i="156"/>
  <c r="BU88" i="156" s="1"/>
  <c r="AF88" i="156"/>
  <c r="BK88" i="156" s="1"/>
  <c r="V88" i="156"/>
  <c r="BA88" i="156" s="1"/>
  <c r="AO88" i="156"/>
  <c r="BT88" i="156" s="1"/>
  <c r="AE88" i="156"/>
  <c r="BJ88" i="156" s="1"/>
  <c r="S88" i="156"/>
  <c r="AX88" i="156" s="1"/>
  <c r="AN88" i="156"/>
  <c r="BS88" i="156" s="1"/>
  <c r="AD88" i="156"/>
  <c r="BI88" i="156" s="1"/>
  <c r="I88" i="156"/>
  <c r="K88" i="156" s="1"/>
  <c r="M88" i="156" s="1"/>
  <c r="R76" i="156"/>
  <c r="AW76" i="156" s="1"/>
  <c r="X76" i="156"/>
  <c r="BC76" i="156" s="1"/>
  <c r="AD62" i="156"/>
  <c r="BI62" i="156" s="1"/>
  <c r="AE68" i="156"/>
  <c r="BJ68" i="156" s="1"/>
  <c r="AM70" i="156"/>
  <c r="BR70" i="156" s="1"/>
  <c r="P88" i="156"/>
  <c r="AU88" i="156" s="1"/>
  <c r="AL88" i="156"/>
  <c r="BQ88" i="156" s="1"/>
  <c r="AC90" i="156"/>
  <c r="BH90" i="156" s="1"/>
  <c r="AD93" i="156"/>
  <c r="BI93" i="156" s="1"/>
  <c r="Y96" i="156"/>
  <c r="BD96" i="156" s="1"/>
  <c r="X98" i="156"/>
  <c r="BC98" i="156" s="1"/>
  <c r="AS98" i="156"/>
  <c r="BX98" i="156" s="1"/>
  <c r="AD101" i="156"/>
  <c r="BI101" i="156" s="1"/>
  <c r="S104" i="156"/>
  <c r="AX104" i="156" s="1"/>
  <c r="AR104" i="156"/>
  <c r="BW104" i="156" s="1"/>
  <c r="Z94" i="145"/>
  <c r="BE94" i="145" s="1"/>
  <c r="V94" i="145"/>
  <c r="BA94" i="145" s="1"/>
  <c r="AA94" i="145"/>
  <c r="BF94" i="145" s="1"/>
  <c r="AQ94" i="145"/>
  <c r="BV94" i="145" s="1"/>
  <c r="AB94" i="145"/>
  <c r="BG94" i="145" s="1"/>
  <c r="AR101" i="149"/>
  <c r="BW101" i="149" s="1"/>
  <c r="AH101" i="149"/>
  <c r="BM101" i="149" s="1"/>
  <c r="T101" i="149"/>
  <c r="AY101" i="149" s="1"/>
  <c r="AG101" i="149"/>
  <c r="BL101" i="149" s="1"/>
  <c r="P101" i="149"/>
  <c r="AU101" i="149" s="1"/>
  <c r="AF101" i="149"/>
  <c r="BK101" i="149" s="1"/>
  <c r="O101" i="149"/>
  <c r="AE101" i="149"/>
  <c r="BJ101" i="149" s="1"/>
  <c r="AC101" i="149"/>
  <c r="BH101" i="149" s="1"/>
  <c r="Y101" i="149"/>
  <c r="BD101" i="149" s="1"/>
  <c r="AO101" i="149"/>
  <c r="BT101" i="149" s="1"/>
  <c r="AM101" i="149"/>
  <c r="BR101" i="149" s="1"/>
  <c r="W101" i="149"/>
  <c r="BB101" i="149" s="1"/>
  <c r="AQ101" i="149"/>
  <c r="BV101" i="149" s="1"/>
  <c r="AP101" i="149"/>
  <c r="BU101" i="149" s="1"/>
  <c r="U101" i="149"/>
  <c r="AZ101" i="149" s="1"/>
  <c r="AH92" i="150"/>
  <c r="BM92" i="150" s="1"/>
  <c r="AG92" i="150"/>
  <c r="BL92" i="150" s="1"/>
  <c r="Z92" i="150"/>
  <c r="BE92" i="150" s="1"/>
  <c r="AP92" i="150"/>
  <c r="BU92" i="150" s="1"/>
  <c r="Q101" i="150"/>
  <c r="AV101" i="150" s="1"/>
  <c r="AQ101" i="150"/>
  <c r="BV101" i="150" s="1"/>
  <c r="AI101" i="150"/>
  <c r="BN101" i="150" s="1"/>
  <c r="AA101" i="150"/>
  <c r="BF101" i="150" s="1"/>
  <c r="V101" i="150"/>
  <c r="BA101" i="150" s="1"/>
  <c r="O101" i="150"/>
  <c r="AR101" i="150"/>
  <c r="BW101" i="150" s="1"/>
  <c r="AR61" i="151"/>
  <c r="BW61" i="151" s="1"/>
  <c r="Y61" i="151"/>
  <c r="BD61" i="151" s="1"/>
  <c r="Y65" i="153"/>
  <c r="BD65" i="153" s="1"/>
  <c r="AB65" i="153"/>
  <c r="BG65" i="153" s="1"/>
  <c r="AQ79" i="156"/>
  <c r="BV79" i="156" s="1"/>
  <c r="AN79" i="156"/>
  <c r="BS79" i="156" s="1"/>
  <c r="AI79" i="156"/>
  <c r="BN79" i="156" s="1"/>
  <c r="AK79" i="156"/>
  <c r="BP79" i="156" s="1"/>
  <c r="AS79" i="156"/>
  <c r="BX79" i="156" s="1"/>
  <c r="AJ79" i="156"/>
  <c r="BO79" i="156" s="1"/>
  <c r="AH79" i="156"/>
  <c r="BM79" i="156" s="1"/>
  <c r="Z79" i="156"/>
  <c r="BE79" i="156" s="1"/>
  <c r="U79" i="156"/>
  <c r="AZ79" i="156" s="1"/>
  <c r="AG79" i="156"/>
  <c r="BL79" i="156" s="1"/>
  <c r="T79" i="156"/>
  <c r="AY79" i="156" s="1"/>
  <c r="AO79" i="156"/>
  <c r="BT79" i="156" s="1"/>
  <c r="AE79" i="156"/>
  <c r="BJ79" i="156" s="1"/>
  <c r="W79" i="156"/>
  <c r="BB79" i="156" s="1"/>
  <c r="R79" i="156"/>
  <c r="AW79" i="156" s="1"/>
  <c r="O79" i="156"/>
  <c r="Y79" i="156"/>
  <c r="BD79" i="156" s="1"/>
  <c r="P79" i="156"/>
  <c r="AP79" i="156"/>
  <c r="BU79" i="156" s="1"/>
  <c r="AB79" i="156"/>
  <c r="BG79" i="156" s="1"/>
  <c r="I79" i="156"/>
  <c r="K79" i="156" s="1"/>
  <c r="M79" i="156" s="1"/>
  <c r="AQ71" i="156"/>
  <c r="BV71" i="156" s="1"/>
  <c r="AN71" i="156"/>
  <c r="BS71" i="156" s="1"/>
  <c r="AI71" i="156"/>
  <c r="BN71" i="156" s="1"/>
  <c r="AK71" i="156"/>
  <c r="BP71" i="156" s="1"/>
  <c r="AR71" i="156"/>
  <c r="BW71" i="156" s="1"/>
  <c r="AH71" i="156"/>
  <c r="BM71" i="156" s="1"/>
  <c r="Z71" i="156"/>
  <c r="BE71" i="156" s="1"/>
  <c r="U71" i="156"/>
  <c r="AZ71" i="156" s="1"/>
  <c r="I71" i="156"/>
  <c r="K71" i="156" s="1"/>
  <c r="M71" i="156" s="1"/>
  <c r="AE71" i="156"/>
  <c r="BJ71" i="156" s="1"/>
  <c r="W71" i="156"/>
  <c r="BB71" i="156" s="1"/>
  <c r="R71" i="156"/>
  <c r="AW71" i="156" s="1"/>
  <c r="O71" i="156"/>
  <c r="AG71" i="156"/>
  <c r="BL71" i="156" s="1"/>
  <c r="T71" i="156"/>
  <c r="AY71" i="156" s="1"/>
  <c r="AS71" i="156"/>
  <c r="BX71" i="156" s="1"/>
  <c r="AJ71" i="156"/>
  <c r="BO71" i="156" s="1"/>
  <c r="AB71" i="156"/>
  <c r="BG71" i="156" s="1"/>
  <c r="AO71" i="156"/>
  <c r="BT71" i="156" s="1"/>
  <c r="Y71" i="156"/>
  <c r="BD71" i="156" s="1"/>
  <c r="AQ63" i="156"/>
  <c r="BV63" i="156" s="1"/>
  <c r="AN63" i="156"/>
  <c r="BS63" i="156" s="1"/>
  <c r="AI63" i="156"/>
  <c r="BN63" i="156" s="1"/>
  <c r="AC63" i="156"/>
  <c r="BH63" i="156" s="1"/>
  <c r="X63" i="156"/>
  <c r="BC63" i="156" s="1"/>
  <c r="AL63" i="156"/>
  <c r="BQ63" i="156" s="1"/>
  <c r="AH63" i="156"/>
  <c r="BM63" i="156" s="1"/>
  <c r="Z63" i="156"/>
  <c r="BE63" i="156" s="1"/>
  <c r="U63" i="156"/>
  <c r="AZ63" i="156" s="1"/>
  <c r="AB63" i="156"/>
  <c r="BG63" i="156" s="1"/>
  <c r="AM63" i="156"/>
  <c r="BR63" i="156" s="1"/>
  <c r="AE63" i="156"/>
  <c r="BJ63" i="156" s="1"/>
  <c r="W63" i="156"/>
  <c r="BB63" i="156" s="1"/>
  <c r="R63" i="156"/>
  <c r="AW63" i="156" s="1"/>
  <c r="O63" i="156"/>
  <c r="AR63" i="156"/>
  <c r="BW63" i="156" s="1"/>
  <c r="AN99" i="156"/>
  <c r="BS99" i="156" s="1"/>
  <c r="AF99" i="156"/>
  <c r="BK99" i="156" s="1"/>
  <c r="X99" i="156"/>
  <c r="BC99" i="156" s="1"/>
  <c r="P99" i="156"/>
  <c r="AU99" i="156" s="1"/>
  <c r="AM99" i="156"/>
  <c r="BR99" i="156" s="1"/>
  <c r="AE99" i="156"/>
  <c r="BJ99" i="156" s="1"/>
  <c r="W99" i="156"/>
  <c r="BB99" i="156" s="1"/>
  <c r="O99" i="156"/>
  <c r="AS99" i="156"/>
  <c r="BX99" i="156" s="1"/>
  <c r="AI99" i="156"/>
  <c r="BN99" i="156" s="1"/>
  <c r="Y99" i="156"/>
  <c r="BD99" i="156" s="1"/>
  <c r="AK99" i="156"/>
  <c r="BP99" i="156" s="1"/>
  <c r="Z99" i="156"/>
  <c r="BE99" i="156" s="1"/>
  <c r="AJ99" i="156"/>
  <c r="BO99" i="156" s="1"/>
  <c r="V99" i="156"/>
  <c r="BA99" i="156" s="1"/>
  <c r="AH99" i="156"/>
  <c r="BM99" i="156" s="1"/>
  <c r="U99" i="156"/>
  <c r="AZ99" i="156" s="1"/>
  <c r="AR99" i="156"/>
  <c r="BW99" i="156" s="1"/>
  <c r="AG99" i="156"/>
  <c r="BL99" i="156" s="1"/>
  <c r="T99" i="156"/>
  <c r="AY99" i="156" s="1"/>
  <c r="AN91" i="156"/>
  <c r="BS91" i="156" s="1"/>
  <c r="AF91" i="156"/>
  <c r="BK91" i="156" s="1"/>
  <c r="X91" i="156"/>
  <c r="BC91" i="156" s="1"/>
  <c r="P91" i="156"/>
  <c r="AU91" i="156" s="1"/>
  <c r="AM91" i="156"/>
  <c r="BR91" i="156" s="1"/>
  <c r="AE91" i="156"/>
  <c r="BJ91" i="156" s="1"/>
  <c r="W91" i="156"/>
  <c r="BB91" i="156" s="1"/>
  <c r="O91" i="156"/>
  <c r="AJ91" i="156"/>
  <c r="BO91" i="156" s="1"/>
  <c r="Z91" i="156"/>
  <c r="BE91" i="156" s="1"/>
  <c r="U91" i="156"/>
  <c r="AZ91" i="156" s="1"/>
  <c r="AS91" i="156"/>
  <c r="BX91" i="156" s="1"/>
  <c r="AI91" i="156"/>
  <c r="BN91" i="156" s="1"/>
  <c r="Y91" i="156"/>
  <c r="BD91" i="156" s="1"/>
  <c r="AG91" i="156"/>
  <c r="BL91" i="156" s="1"/>
  <c r="AR91" i="156"/>
  <c r="BW91" i="156" s="1"/>
  <c r="AH91" i="156"/>
  <c r="BM91" i="156" s="1"/>
  <c r="V91" i="156"/>
  <c r="BA91" i="156" s="1"/>
  <c r="AQ91" i="156"/>
  <c r="BV91" i="156" s="1"/>
  <c r="O68" i="156"/>
  <c r="Q71" i="156"/>
  <c r="AV71" i="156" s="1"/>
  <c r="U76" i="156"/>
  <c r="AZ76" i="156" s="1"/>
  <c r="V63" i="156"/>
  <c r="BA63" i="156" s="1"/>
  <c r="Y61" i="156"/>
  <c r="BD61" i="156" s="1"/>
  <c r="Y65" i="156"/>
  <c r="BD65" i="156" s="1"/>
  <c r="Z68" i="156"/>
  <c r="BE68" i="156" s="1"/>
  <c r="AC70" i="156"/>
  <c r="BH70" i="156" s="1"/>
  <c r="AF71" i="156"/>
  <c r="BK71" i="156" s="1"/>
  <c r="AH78" i="156"/>
  <c r="BM78" i="156" s="1"/>
  <c r="AI78" i="156"/>
  <c r="BN78" i="156" s="1"/>
  <c r="AJ63" i="156"/>
  <c r="BO63" i="156" s="1"/>
  <c r="AK65" i="156"/>
  <c r="BP65" i="156" s="1"/>
  <c r="AO63" i="156"/>
  <c r="BT63" i="156" s="1"/>
  <c r="AQ68" i="156"/>
  <c r="BV68" i="156" s="1"/>
  <c r="AS65" i="156"/>
  <c r="BX65" i="156" s="1"/>
  <c r="Q88" i="156"/>
  <c r="AV88" i="156" s="1"/>
  <c r="AM88" i="156"/>
  <c r="BR88" i="156" s="1"/>
  <c r="P90" i="156"/>
  <c r="AU90" i="156" s="1"/>
  <c r="AJ90" i="156"/>
  <c r="BO90" i="156" s="1"/>
  <c r="AA91" i="156"/>
  <c r="BF91" i="156" s="1"/>
  <c r="AE93" i="156"/>
  <c r="BJ93" i="156" s="1"/>
  <c r="AF96" i="156"/>
  <c r="BK96" i="156" s="1"/>
  <c r="Y98" i="156"/>
  <c r="BD98" i="156" s="1"/>
  <c r="Q99" i="156"/>
  <c r="AV99" i="156" s="1"/>
  <c r="AO99" i="156"/>
  <c r="BT99" i="156" s="1"/>
  <c r="AL101" i="156"/>
  <c r="BQ101" i="156" s="1"/>
  <c r="V104" i="156"/>
  <c r="BA104" i="156" s="1"/>
  <c r="AN90" i="155"/>
  <c r="BS90" i="155" s="1"/>
  <c r="AF90" i="155"/>
  <c r="BK90" i="155" s="1"/>
  <c r="Z90" i="155"/>
  <c r="BE90" i="155" s="1"/>
  <c r="X90" i="155"/>
  <c r="BC90" i="155" s="1"/>
  <c r="AL71" i="149"/>
  <c r="BQ71" i="149" s="1"/>
  <c r="P71" i="149"/>
  <c r="AU71" i="149" s="1"/>
  <c r="AK71" i="149"/>
  <c r="BP71" i="149" s="1"/>
  <c r="O71" i="149"/>
  <c r="AE71" i="149"/>
  <c r="BJ71" i="149" s="1"/>
  <c r="R71" i="149"/>
  <c r="AW71" i="149" s="1"/>
  <c r="AC71" i="149"/>
  <c r="BH71" i="149" s="1"/>
  <c r="Z71" i="149"/>
  <c r="BE71" i="149" s="1"/>
  <c r="T71" i="149"/>
  <c r="AY71" i="149" s="1"/>
  <c r="AN71" i="149"/>
  <c r="BS71" i="149" s="1"/>
  <c r="AD71" i="149"/>
  <c r="BI71" i="149" s="1"/>
  <c r="AQ96" i="149"/>
  <c r="BV96" i="149" s="1"/>
  <c r="AF96" i="149"/>
  <c r="BK96" i="149" s="1"/>
  <c r="AE96" i="149"/>
  <c r="BJ96" i="149" s="1"/>
  <c r="AS96" i="149"/>
  <c r="BX96" i="149" s="1"/>
  <c r="Z96" i="149"/>
  <c r="BE96" i="149" s="1"/>
  <c r="I96" i="149"/>
  <c r="K96" i="149" s="1"/>
  <c r="M96" i="149" s="1"/>
  <c r="W96" i="149"/>
  <c r="BB96" i="149" s="1"/>
  <c r="V96" i="149"/>
  <c r="BA96" i="149" s="1"/>
  <c r="AR96" i="149"/>
  <c r="BW96" i="149" s="1"/>
  <c r="U96" i="149"/>
  <c r="AZ96" i="149" s="1"/>
  <c r="AH96" i="149"/>
  <c r="BM96" i="149" s="1"/>
  <c r="X96" i="149"/>
  <c r="BC96" i="149" s="1"/>
  <c r="O96" i="149"/>
  <c r="AP96" i="149"/>
  <c r="BU96" i="149" s="1"/>
  <c r="AJ96" i="149"/>
  <c r="BO96" i="149" s="1"/>
  <c r="AK96" i="149"/>
  <c r="BP96" i="149" s="1"/>
  <c r="AQ63" i="155"/>
  <c r="BV63" i="155" s="1"/>
  <c r="AA63" i="155"/>
  <c r="BF63" i="155" s="1"/>
  <c r="I73" i="156"/>
  <c r="K73" i="156" s="1"/>
  <c r="M73" i="156" s="1"/>
  <c r="I90" i="156"/>
  <c r="K90" i="156" s="1"/>
  <c r="M90" i="156" s="1"/>
  <c r="I104" i="156"/>
  <c r="K104" i="156" s="1"/>
  <c r="M104" i="156" s="1"/>
  <c r="S79" i="156"/>
  <c r="AX79" i="156" s="1"/>
  <c r="S65" i="156"/>
  <c r="AX65" i="156" s="1"/>
  <c r="V79" i="156"/>
  <c r="BA79" i="156" s="1"/>
  <c r="V62" i="156"/>
  <c r="W68" i="156"/>
  <c r="BB68" i="156" s="1"/>
  <c r="X71" i="156"/>
  <c r="Y63" i="156"/>
  <c r="BD63" i="156" s="1"/>
  <c r="AA71" i="156"/>
  <c r="BF71" i="156" s="1"/>
  <c r="AB76" i="156"/>
  <c r="BG76" i="156" s="1"/>
  <c r="AB65" i="156"/>
  <c r="BG65" i="156" s="1"/>
  <c r="AD73" i="156"/>
  <c r="BI73" i="156" s="1"/>
  <c r="AF70" i="156"/>
  <c r="BK70" i="156" s="1"/>
  <c r="AJ78" i="156"/>
  <c r="BO78" i="156" s="1"/>
  <c r="AJ62" i="156"/>
  <c r="BO62" i="156" s="1"/>
  <c r="AK63" i="156"/>
  <c r="BP63" i="156" s="1"/>
  <c r="AN65" i="156"/>
  <c r="BS65" i="156" s="1"/>
  <c r="AO62" i="156"/>
  <c r="BT62" i="156" s="1"/>
  <c r="AP63" i="156"/>
  <c r="BU63" i="156" s="1"/>
  <c r="AR65" i="156"/>
  <c r="BW65" i="156" s="1"/>
  <c r="AS63" i="156"/>
  <c r="BX63" i="156" s="1"/>
  <c r="P63" i="156"/>
  <c r="AU63" i="156" s="1"/>
  <c r="X88" i="156"/>
  <c r="BC88" i="156" s="1"/>
  <c r="Q90" i="156"/>
  <c r="AV90" i="156" s="1"/>
  <c r="AK90" i="156"/>
  <c r="BP90" i="156" s="1"/>
  <c r="AB91" i="156"/>
  <c r="BG91" i="156" s="1"/>
  <c r="AF93" i="156"/>
  <c r="BK93" i="156" s="1"/>
  <c r="AG96" i="156"/>
  <c r="BL96" i="156" s="1"/>
  <c r="Z98" i="156"/>
  <c r="BE98" i="156" s="1"/>
  <c r="R99" i="156"/>
  <c r="AW99" i="156" s="1"/>
  <c r="AP99" i="156"/>
  <c r="BU99" i="156" s="1"/>
  <c r="AM101" i="156"/>
  <c r="BR101" i="156" s="1"/>
  <c r="W104" i="156"/>
  <c r="BB104" i="156" s="1"/>
  <c r="Y75" i="155"/>
  <c r="BD75" i="155" s="1"/>
  <c r="AG75" i="155"/>
  <c r="BL75" i="155" s="1"/>
  <c r="I75" i="155"/>
  <c r="K75" i="155" s="1"/>
  <c r="M75" i="155" s="1"/>
  <c r="AR76" i="145"/>
  <c r="BW76" i="145" s="1"/>
  <c r="T76" i="145"/>
  <c r="AY76" i="145" s="1"/>
  <c r="AC76" i="145"/>
  <c r="BH76" i="145" s="1"/>
  <c r="V76" i="145"/>
  <c r="BA76" i="145" s="1"/>
  <c r="U76" i="145"/>
  <c r="AZ76" i="145" s="1"/>
  <c r="AO88" i="145"/>
  <c r="BT88" i="145" s="1"/>
  <c r="AJ88" i="145"/>
  <c r="BO88" i="145" s="1"/>
  <c r="T88" i="145"/>
  <c r="AY88" i="145" s="1"/>
  <c r="AH88" i="145"/>
  <c r="BM88" i="145" s="1"/>
  <c r="S88" i="145"/>
  <c r="AX88" i="145" s="1"/>
  <c r="AS88" i="145"/>
  <c r="BX88" i="145" s="1"/>
  <c r="AD88" i="145"/>
  <c r="BI88" i="145" s="1"/>
  <c r="R88" i="145"/>
  <c r="AW88" i="145" s="1"/>
  <c r="AP88" i="145"/>
  <c r="BU88" i="145" s="1"/>
  <c r="AL88" i="145"/>
  <c r="BQ88" i="145" s="1"/>
  <c r="AQ88" i="145"/>
  <c r="BV88" i="145" s="1"/>
  <c r="AK88" i="145"/>
  <c r="BP88" i="145" s="1"/>
  <c r="I88" i="145"/>
  <c r="K88" i="145" s="1"/>
  <c r="M88" i="145" s="1"/>
  <c r="AA88" i="145"/>
  <c r="BF88" i="145" s="1"/>
  <c r="Z88" i="145"/>
  <c r="BE88" i="145" s="1"/>
  <c r="V88" i="145"/>
  <c r="BA88" i="145" s="1"/>
  <c r="I71" i="149"/>
  <c r="K71" i="149" s="1"/>
  <c r="M71" i="149" s="1"/>
  <c r="AF97" i="146"/>
  <c r="BK97" i="146" s="1"/>
  <c r="AS97" i="146"/>
  <c r="BX97" i="146" s="1"/>
  <c r="AO97" i="146"/>
  <c r="BT97" i="146" s="1"/>
  <c r="X97" i="146"/>
  <c r="BC97" i="146" s="1"/>
  <c r="Q97" i="146"/>
  <c r="AV97" i="146" s="1"/>
  <c r="P97" i="146"/>
  <c r="AU97" i="146" s="1"/>
  <c r="AN97" i="146"/>
  <c r="BS97" i="146" s="1"/>
  <c r="AM97" i="146"/>
  <c r="BR97" i="146" s="1"/>
  <c r="S50" i="148"/>
  <c r="S23" i="148"/>
  <c r="P23" i="148"/>
  <c r="K50" i="148"/>
  <c r="S15" i="148"/>
  <c r="AH96" i="148"/>
  <c r="BM96" i="148" s="1"/>
  <c r="U96" i="148"/>
  <c r="AZ96" i="148" s="1"/>
  <c r="Q96" i="148"/>
  <c r="AV96" i="148" s="1"/>
  <c r="AR96" i="148"/>
  <c r="BW96" i="148" s="1"/>
  <c r="AP96" i="148"/>
  <c r="BU96" i="148" s="1"/>
  <c r="AO96" i="148"/>
  <c r="BT96" i="148" s="1"/>
  <c r="AA96" i="148"/>
  <c r="BF96" i="148" s="1"/>
  <c r="AQ61" i="149"/>
  <c r="BV61" i="149" s="1"/>
  <c r="AH61" i="149"/>
  <c r="BM61" i="149" s="1"/>
  <c r="R61" i="149"/>
  <c r="AW61" i="149" s="1"/>
  <c r="AD61" i="149"/>
  <c r="BI61" i="149" s="1"/>
  <c r="P61" i="149"/>
  <c r="AU61" i="149" s="1"/>
  <c r="AS61" i="149"/>
  <c r="BX61" i="149" s="1"/>
  <c r="AC61" i="149"/>
  <c r="BH61" i="149" s="1"/>
  <c r="O61" i="149"/>
  <c r="AB61" i="149"/>
  <c r="BG61" i="149" s="1"/>
  <c r="Z61" i="149"/>
  <c r="BE61" i="149" s="1"/>
  <c r="X61" i="149"/>
  <c r="BC61" i="149" s="1"/>
  <c r="W61" i="149"/>
  <c r="BB61" i="149" s="1"/>
  <c r="T61" i="149"/>
  <c r="AY61" i="149" s="1"/>
  <c r="AN61" i="149"/>
  <c r="BS61" i="149" s="1"/>
  <c r="AM61" i="149"/>
  <c r="BR61" i="149" s="1"/>
  <c r="AL61" i="149"/>
  <c r="BQ61" i="149" s="1"/>
  <c r="Z95" i="150"/>
  <c r="BE95" i="150" s="1"/>
  <c r="Y95" i="150"/>
  <c r="BD95" i="150" s="1"/>
  <c r="V95" i="150"/>
  <c r="BA95" i="150" s="1"/>
  <c r="AJ95" i="150"/>
  <c r="BO95" i="150" s="1"/>
  <c r="AI95" i="150"/>
  <c r="BN95" i="150" s="1"/>
  <c r="AO66" i="156"/>
  <c r="BT66" i="156" s="1"/>
  <c r="P66" i="156"/>
  <c r="AU66" i="156" s="1"/>
  <c r="AL66" i="156"/>
  <c r="BQ66" i="156" s="1"/>
  <c r="Z66" i="156"/>
  <c r="BE66" i="156" s="1"/>
  <c r="AH74" i="156"/>
  <c r="BM74" i="156" s="1"/>
  <c r="AQ66" i="156"/>
  <c r="BV66" i="156" s="1"/>
  <c r="AR74" i="156"/>
  <c r="BW74" i="156" s="1"/>
  <c r="AB86" i="156"/>
  <c r="BG86" i="156" s="1"/>
  <c r="AL86" i="156"/>
  <c r="BQ86" i="156" s="1"/>
  <c r="AJ94" i="156"/>
  <c r="BO94" i="156" s="1"/>
  <c r="AK72" i="145"/>
  <c r="BP72" i="145" s="1"/>
  <c r="R72" i="145"/>
  <c r="AW72" i="145" s="1"/>
  <c r="AJ72" i="145"/>
  <c r="BO72" i="145" s="1"/>
  <c r="AI72" i="145"/>
  <c r="BN72" i="145" s="1"/>
  <c r="U72" i="145"/>
  <c r="AZ72" i="145" s="1"/>
  <c r="AK90" i="146"/>
  <c r="BP90" i="146" s="1"/>
  <c r="AC90" i="146"/>
  <c r="BH90" i="146" s="1"/>
  <c r="AK74" i="153"/>
  <c r="BP74" i="153" s="1"/>
  <c r="AM74" i="153"/>
  <c r="BR74" i="153" s="1"/>
  <c r="R74" i="153"/>
  <c r="AW74" i="153" s="1"/>
  <c r="AI74" i="153"/>
  <c r="BN74" i="153" s="1"/>
  <c r="Q74" i="153"/>
  <c r="AV74" i="153" s="1"/>
  <c r="AF74" i="153"/>
  <c r="BK74" i="153" s="1"/>
  <c r="P74" i="153"/>
  <c r="AU74" i="153" s="1"/>
  <c r="AC74" i="153"/>
  <c r="BH74" i="153" s="1"/>
  <c r="AB74" i="153"/>
  <c r="BG74" i="153" s="1"/>
  <c r="AA74" i="153"/>
  <c r="BF74" i="153" s="1"/>
  <c r="Z74" i="153"/>
  <c r="BE74" i="153" s="1"/>
  <c r="S74" i="153"/>
  <c r="AX74" i="153" s="1"/>
  <c r="AO74" i="153"/>
  <c r="BT74" i="153" s="1"/>
  <c r="AR74" i="153"/>
  <c r="BW74" i="153" s="1"/>
  <c r="AQ74" i="153"/>
  <c r="BV74" i="153" s="1"/>
  <c r="AS77" i="156"/>
  <c r="BX77" i="156" s="1"/>
  <c r="AP77" i="156"/>
  <c r="BU77" i="156" s="1"/>
  <c r="AM77" i="156"/>
  <c r="BR77" i="156" s="1"/>
  <c r="AS69" i="156"/>
  <c r="BX69" i="156" s="1"/>
  <c r="AP69" i="156"/>
  <c r="BU69" i="156" s="1"/>
  <c r="AM69" i="156"/>
  <c r="BR69" i="156" s="1"/>
  <c r="AP85" i="156"/>
  <c r="BU85" i="156" s="1"/>
  <c r="AH85" i="156"/>
  <c r="BM85" i="156" s="1"/>
  <c r="Z85" i="156"/>
  <c r="BE85" i="156" s="1"/>
  <c r="R85" i="156"/>
  <c r="AW85" i="156" s="1"/>
  <c r="AO85" i="156"/>
  <c r="BT85" i="156" s="1"/>
  <c r="AG85" i="156"/>
  <c r="BL85" i="156" s="1"/>
  <c r="Y85" i="156"/>
  <c r="BD85" i="156" s="1"/>
  <c r="Q85" i="156"/>
  <c r="AV85" i="156" s="1"/>
  <c r="AL97" i="156"/>
  <c r="BQ97" i="156" s="1"/>
  <c r="AD97" i="156"/>
  <c r="BI97" i="156" s="1"/>
  <c r="V97" i="156"/>
  <c r="BA97" i="156" s="1"/>
  <c r="AS97" i="156"/>
  <c r="BX97" i="156" s="1"/>
  <c r="AK97" i="156"/>
  <c r="BP97" i="156" s="1"/>
  <c r="AC97" i="156"/>
  <c r="BH97" i="156" s="1"/>
  <c r="U97" i="156"/>
  <c r="AZ97" i="156" s="1"/>
  <c r="AL89" i="156"/>
  <c r="BQ89" i="156" s="1"/>
  <c r="AD89" i="156"/>
  <c r="BI89" i="156" s="1"/>
  <c r="V89" i="156"/>
  <c r="BA89" i="156" s="1"/>
  <c r="AS89" i="156"/>
  <c r="BX89" i="156" s="1"/>
  <c r="AK89" i="156"/>
  <c r="BP89" i="156" s="1"/>
  <c r="AC89" i="156"/>
  <c r="BH89" i="156" s="1"/>
  <c r="U89" i="156"/>
  <c r="AZ89" i="156" s="1"/>
  <c r="I85" i="156"/>
  <c r="K85" i="156" s="1"/>
  <c r="M85" i="156" s="1"/>
  <c r="Q77" i="156"/>
  <c r="AV77" i="156" s="1"/>
  <c r="Q69" i="156"/>
  <c r="AV69" i="156" s="1"/>
  <c r="V77" i="156"/>
  <c r="BA77" i="156" s="1"/>
  <c r="V69" i="156"/>
  <c r="BA69" i="156" s="1"/>
  <c r="X74" i="156"/>
  <c r="BC74" i="156" s="1"/>
  <c r="X66" i="156"/>
  <c r="BC66" i="156" s="1"/>
  <c r="AC74" i="156"/>
  <c r="BH74" i="156" s="1"/>
  <c r="AC66" i="156"/>
  <c r="BH66" i="156" s="1"/>
  <c r="AD77" i="156"/>
  <c r="BI77" i="156" s="1"/>
  <c r="AD69" i="156"/>
  <c r="BI69" i="156" s="1"/>
  <c r="AL77" i="156"/>
  <c r="BQ77" i="156" s="1"/>
  <c r="P69" i="156"/>
  <c r="AU69" i="156" s="1"/>
  <c r="P85" i="156"/>
  <c r="AU85" i="156" s="1"/>
  <c r="AB85" i="156"/>
  <c r="BG85" i="156" s="1"/>
  <c r="AL85" i="156"/>
  <c r="BQ85" i="156" s="1"/>
  <c r="Q86" i="156"/>
  <c r="AV86" i="156" s="1"/>
  <c r="AC86" i="156"/>
  <c r="BH86" i="156" s="1"/>
  <c r="T89" i="156"/>
  <c r="AF89" i="156"/>
  <c r="BK89" i="156" s="1"/>
  <c r="AP89" i="156"/>
  <c r="BU89" i="156" s="1"/>
  <c r="O94" i="156"/>
  <c r="Y94" i="156"/>
  <c r="BD94" i="156" s="1"/>
  <c r="R97" i="156"/>
  <c r="AB97" i="156"/>
  <c r="BG97" i="156" s="1"/>
  <c r="AN97" i="156"/>
  <c r="BS97" i="156" s="1"/>
  <c r="Y102" i="156"/>
  <c r="BD102" i="156" s="1"/>
  <c r="Y66" i="155"/>
  <c r="BD66" i="155" s="1"/>
  <c r="AF66" i="155"/>
  <c r="BK66" i="155" s="1"/>
  <c r="AP69" i="155"/>
  <c r="BU69" i="155" s="1"/>
  <c r="AQ69" i="155"/>
  <c r="BV69" i="155" s="1"/>
  <c r="AH69" i="155"/>
  <c r="BM69" i="155" s="1"/>
  <c r="P69" i="155"/>
  <c r="AU69" i="155" s="1"/>
  <c r="AF69" i="155"/>
  <c r="BK69" i="155" s="1"/>
  <c r="AA69" i="155"/>
  <c r="BF69" i="155" s="1"/>
  <c r="AA77" i="155"/>
  <c r="BF77" i="155" s="1"/>
  <c r="AI77" i="155"/>
  <c r="BN77" i="155" s="1"/>
  <c r="AH77" i="155"/>
  <c r="BM77" i="155" s="1"/>
  <c r="P77" i="155"/>
  <c r="AU77" i="155" s="1"/>
  <c r="Q77" i="155"/>
  <c r="AV77" i="155" s="1"/>
  <c r="AP95" i="155"/>
  <c r="BU95" i="155" s="1"/>
  <c r="AI95" i="155"/>
  <c r="BN95" i="155" s="1"/>
  <c r="P95" i="155"/>
  <c r="AU95" i="155" s="1"/>
  <c r="AH95" i="155"/>
  <c r="BM95" i="155" s="1"/>
  <c r="AG95" i="155"/>
  <c r="BL95" i="155" s="1"/>
  <c r="AA95" i="155"/>
  <c r="BF95" i="155" s="1"/>
  <c r="Z95" i="155"/>
  <c r="BE95" i="155" s="1"/>
  <c r="AF95" i="155"/>
  <c r="BK95" i="155" s="1"/>
  <c r="R95" i="155"/>
  <c r="AW95" i="155" s="1"/>
  <c r="AQ99" i="155"/>
  <c r="BV99" i="155" s="1"/>
  <c r="R99" i="155"/>
  <c r="AW99" i="155" s="1"/>
  <c r="AO99" i="155"/>
  <c r="BT99" i="155" s="1"/>
  <c r="Q99" i="155"/>
  <c r="AV99" i="155" s="1"/>
  <c r="AI99" i="155"/>
  <c r="BN99" i="155" s="1"/>
  <c r="P99" i="155"/>
  <c r="AU99" i="155" s="1"/>
  <c r="S99" i="155"/>
  <c r="AX99" i="155" s="1"/>
  <c r="AF99" i="155"/>
  <c r="BK99" i="155" s="1"/>
  <c r="AA99" i="155"/>
  <c r="BF99" i="155" s="1"/>
  <c r="I72" i="145"/>
  <c r="K72" i="145" s="1"/>
  <c r="M72" i="145" s="1"/>
  <c r="AQ72" i="145"/>
  <c r="BV72" i="145" s="1"/>
  <c r="AJ79" i="145"/>
  <c r="BO79" i="145" s="1"/>
  <c r="AR79" i="145"/>
  <c r="BW79" i="145" s="1"/>
  <c r="Z79" i="145"/>
  <c r="BE79" i="145" s="1"/>
  <c r="AP79" i="145"/>
  <c r="BU79" i="145" s="1"/>
  <c r="T79" i="145"/>
  <c r="AY79" i="145" s="1"/>
  <c r="AL79" i="145"/>
  <c r="BQ79" i="145" s="1"/>
  <c r="S79" i="145"/>
  <c r="AX79" i="145" s="1"/>
  <c r="AA79" i="145"/>
  <c r="BF79" i="145" s="1"/>
  <c r="AD79" i="145"/>
  <c r="BI79" i="145" s="1"/>
  <c r="AB79" i="145"/>
  <c r="BG79" i="145" s="1"/>
  <c r="AO89" i="145"/>
  <c r="BT89" i="145" s="1"/>
  <c r="AI89" i="145"/>
  <c r="BN89" i="145" s="1"/>
  <c r="T89" i="145"/>
  <c r="AY89" i="145" s="1"/>
  <c r="AH89" i="145"/>
  <c r="BM89" i="145" s="1"/>
  <c r="S89" i="145"/>
  <c r="AX89" i="145" s="1"/>
  <c r="AS89" i="145"/>
  <c r="BX89" i="145" s="1"/>
  <c r="AD89" i="145"/>
  <c r="BI89" i="145" s="1"/>
  <c r="R89" i="145"/>
  <c r="AW89" i="145" s="1"/>
  <c r="AP89" i="145"/>
  <c r="BU89" i="145" s="1"/>
  <c r="AL89" i="145"/>
  <c r="BQ89" i="145" s="1"/>
  <c r="U89" i="145"/>
  <c r="AZ89" i="145" s="1"/>
  <c r="AR89" i="145"/>
  <c r="BW89" i="145" s="1"/>
  <c r="AK89" i="145"/>
  <c r="BP89" i="145" s="1"/>
  <c r="S45" i="146"/>
  <c r="S18" i="146"/>
  <c r="S17" i="146"/>
  <c r="K26" i="146"/>
  <c r="K53" i="146"/>
  <c r="AJ63" i="147"/>
  <c r="BO63" i="147" s="1"/>
  <c r="I63" i="147"/>
  <c r="K63" i="147" s="1"/>
  <c r="M63" i="147" s="1"/>
  <c r="T63" i="147"/>
  <c r="AY63" i="147" s="1"/>
  <c r="S63" i="147"/>
  <c r="AX63" i="147" s="1"/>
  <c r="AR63" i="147"/>
  <c r="BW63" i="147" s="1"/>
  <c r="AI63" i="147"/>
  <c r="BN63" i="147" s="1"/>
  <c r="X63" i="147"/>
  <c r="BC63" i="147" s="1"/>
  <c r="AA87" i="148"/>
  <c r="BF87" i="148" s="1"/>
  <c r="AS87" i="148"/>
  <c r="BX87" i="148" s="1"/>
  <c r="AJ87" i="148"/>
  <c r="BO87" i="148" s="1"/>
  <c r="Y87" i="148"/>
  <c r="BD87" i="148" s="1"/>
  <c r="U87" i="148"/>
  <c r="AZ87" i="148" s="1"/>
  <c r="T87" i="148"/>
  <c r="AY87" i="148" s="1"/>
  <c r="AP69" i="149"/>
  <c r="BU69" i="149" s="1"/>
  <c r="U69" i="149"/>
  <c r="AZ69" i="149" s="1"/>
  <c r="T69" i="149"/>
  <c r="AY69" i="149" s="1"/>
  <c r="R69" i="149"/>
  <c r="AW69" i="149" s="1"/>
  <c r="AE69" i="149"/>
  <c r="BJ69" i="149" s="1"/>
  <c r="P69" i="149"/>
  <c r="AU69" i="149" s="1"/>
  <c r="AL69" i="149"/>
  <c r="BQ69" i="149" s="1"/>
  <c r="AF69" i="149"/>
  <c r="BK69" i="149" s="1"/>
  <c r="AM69" i="149"/>
  <c r="BR69" i="149" s="1"/>
  <c r="AP61" i="150"/>
  <c r="BU61" i="150" s="1"/>
  <c r="AE61" i="150"/>
  <c r="BJ61" i="150" s="1"/>
  <c r="AA61" i="150"/>
  <c r="BF61" i="150" s="1"/>
  <c r="Z61" i="150"/>
  <c r="BE61" i="150" s="1"/>
  <c r="AN61" i="150"/>
  <c r="BS61" i="150" s="1"/>
  <c r="AM61" i="150"/>
  <c r="BR61" i="150" s="1"/>
  <c r="R61" i="150"/>
  <c r="AW61" i="150" s="1"/>
  <c r="O61" i="150"/>
  <c r="V75" i="150"/>
  <c r="BA75" i="150" s="1"/>
  <c r="AM75" i="150"/>
  <c r="BR75" i="150" s="1"/>
  <c r="R75" i="150"/>
  <c r="AW75" i="150" s="1"/>
  <c r="AL75" i="150"/>
  <c r="BQ75" i="150" s="1"/>
  <c r="W75" i="150"/>
  <c r="BB75" i="150" s="1"/>
  <c r="AB75" i="150"/>
  <c r="BG75" i="150" s="1"/>
  <c r="I75" i="150"/>
  <c r="K75" i="150" s="1"/>
  <c r="M75" i="150" s="1"/>
  <c r="AJ75" i="150"/>
  <c r="BO75" i="150" s="1"/>
  <c r="AF75" i="150"/>
  <c r="BK75" i="150" s="1"/>
  <c r="AO74" i="156"/>
  <c r="BT74" i="156" s="1"/>
  <c r="P74" i="156"/>
  <c r="AU74" i="156" s="1"/>
  <c r="AL74" i="156"/>
  <c r="BQ74" i="156" s="1"/>
  <c r="AQ102" i="156"/>
  <c r="BV102" i="156" s="1"/>
  <c r="AI102" i="156"/>
  <c r="BN102" i="156" s="1"/>
  <c r="AA102" i="156"/>
  <c r="BF102" i="156" s="1"/>
  <c r="S102" i="156"/>
  <c r="AX102" i="156" s="1"/>
  <c r="AP102" i="156"/>
  <c r="BU102" i="156" s="1"/>
  <c r="AH102" i="156"/>
  <c r="BM102" i="156" s="1"/>
  <c r="Z102" i="156"/>
  <c r="BE102" i="156" s="1"/>
  <c r="R102" i="156"/>
  <c r="AW102" i="156" s="1"/>
  <c r="AL102" i="156"/>
  <c r="BQ102" i="156" s="1"/>
  <c r="AB102" i="156"/>
  <c r="BG102" i="156" s="1"/>
  <c r="P102" i="156"/>
  <c r="AU102" i="156" s="1"/>
  <c r="AQ94" i="156"/>
  <c r="BV94" i="156" s="1"/>
  <c r="AI94" i="156"/>
  <c r="BN94" i="156" s="1"/>
  <c r="AA94" i="156"/>
  <c r="BF94" i="156" s="1"/>
  <c r="S94" i="156"/>
  <c r="AX94" i="156" s="1"/>
  <c r="AP94" i="156"/>
  <c r="BU94" i="156" s="1"/>
  <c r="AH94" i="156"/>
  <c r="BM94" i="156" s="1"/>
  <c r="Z94" i="156"/>
  <c r="BE94" i="156" s="1"/>
  <c r="R94" i="156"/>
  <c r="AW94" i="156" s="1"/>
  <c r="AQ86" i="156"/>
  <c r="BV86" i="156" s="1"/>
  <c r="AI86" i="156"/>
  <c r="BN86" i="156" s="1"/>
  <c r="AA86" i="156"/>
  <c r="BF86" i="156" s="1"/>
  <c r="S86" i="156"/>
  <c r="AX86" i="156" s="1"/>
  <c r="AP86" i="156"/>
  <c r="BU86" i="156" s="1"/>
  <c r="AH86" i="156"/>
  <c r="BM86" i="156" s="1"/>
  <c r="Z86" i="156"/>
  <c r="BE86" i="156" s="1"/>
  <c r="R86" i="156"/>
  <c r="AW86" i="156" s="1"/>
  <c r="U74" i="156"/>
  <c r="AZ74" i="156" s="1"/>
  <c r="Z74" i="156"/>
  <c r="BE74" i="156" s="1"/>
  <c r="AH66" i="156"/>
  <c r="BM66" i="156" s="1"/>
  <c r="AI74" i="156"/>
  <c r="BN74" i="156" s="1"/>
  <c r="AN74" i="156"/>
  <c r="BS74" i="156" s="1"/>
  <c r="P86" i="156"/>
  <c r="AU86" i="156" s="1"/>
  <c r="X102" i="156"/>
  <c r="BC102" i="156" s="1"/>
  <c r="AM72" i="146"/>
  <c r="BR72" i="146" s="1"/>
  <c r="W72" i="146"/>
  <c r="BB72" i="146" s="1"/>
  <c r="V72" i="146"/>
  <c r="BA72" i="146" s="1"/>
  <c r="AK79" i="146"/>
  <c r="BP79" i="146" s="1"/>
  <c r="AG79" i="146"/>
  <c r="BL79" i="146" s="1"/>
  <c r="Q79" i="146"/>
  <c r="AV79" i="146" s="1"/>
  <c r="W88" i="146"/>
  <c r="BB88" i="146" s="1"/>
  <c r="V88" i="146"/>
  <c r="BA88" i="146" s="1"/>
  <c r="AA86" i="153"/>
  <c r="BF86" i="153" s="1"/>
  <c r="Z86" i="153"/>
  <c r="BE86" i="153" s="1"/>
  <c r="S86" i="153"/>
  <c r="AX86" i="153" s="1"/>
  <c r="AO86" i="153"/>
  <c r="BT86" i="153" s="1"/>
  <c r="AB86" i="153"/>
  <c r="BG86" i="153" s="1"/>
  <c r="P86" i="153"/>
  <c r="AU86" i="153" s="1"/>
  <c r="AR86" i="153"/>
  <c r="BW86" i="153" s="1"/>
  <c r="AQ86" i="153"/>
  <c r="BV86" i="153" s="1"/>
  <c r="AS80" i="156"/>
  <c r="BX80" i="156" s="1"/>
  <c r="AN80" i="156"/>
  <c r="BS80" i="156" s="1"/>
  <c r="AQ72" i="156"/>
  <c r="BV72" i="156" s="1"/>
  <c r="AN72" i="156"/>
  <c r="BS72" i="156" s="1"/>
  <c r="AI72" i="156"/>
  <c r="BN72" i="156" s="1"/>
  <c r="AO100" i="156"/>
  <c r="BT100" i="156" s="1"/>
  <c r="AG100" i="156"/>
  <c r="BL100" i="156" s="1"/>
  <c r="Y100" i="156"/>
  <c r="BD100" i="156" s="1"/>
  <c r="Q100" i="156"/>
  <c r="AV100" i="156" s="1"/>
  <c r="AN100" i="156"/>
  <c r="BS100" i="156" s="1"/>
  <c r="AF100" i="156"/>
  <c r="BK100" i="156" s="1"/>
  <c r="X100" i="156"/>
  <c r="BC100" i="156" s="1"/>
  <c r="P100" i="156"/>
  <c r="AU100" i="156" s="1"/>
  <c r="AJ100" i="156"/>
  <c r="BO100" i="156" s="1"/>
  <c r="Z100" i="156"/>
  <c r="BE100" i="156" s="1"/>
  <c r="AO92" i="156"/>
  <c r="BT92" i="156" s="1"/>
  <c r="AG92" i="156"/>
  <c r="BL92" i="156" s="1"/>
  <c r="Y92" i="156"/>
  <c r="BD92" i="156" s="1"/>
  <c r="Q92" i="156"/>
  <c r="AV92" i="156" s="1"/>
  <c r="AN92" i="156"/>
  <c r="BS92" i="156" s="1"/>
  <c r="AF92" i="156"/>
  <c r="BK92" i="156" s="1"/>
  <c r="X92" i="156"/>
  <c r="BC92" i="156" s="1"/>
  <c r="P92" i="156"/>
  <c r="AU92" i="156" s="1"/>
  <c r="I77" i="156"/>
  <c r="K77" i="156" s="1"/>
  <c r="M77" i="156" s="1"/>
  <c r="I69" i="156"/>
  <c r="K69" i="156" s="1"/>
  <c r="M69" i="156" s="1"/>
  <c r="I86" i="156"/>
  <c r="K86" i="156" s="1"/>
  <c r="M86" i="156" s="1"/>
  <c r="I94" i="156"/>
  <c r="K94" i="156" s="1"/>
  <c r="M94" i="156" s="1"/>
  <c r="I102" i="156"/>
  <c r="K102" i="156" s="1"/>
  <c r="M102" i="156" s="1"/>
  <c r="S75" i="156"/>
  <c r="AX75" i="156" s="1"/>
  <c r="S67" i="156"/>
  <c r="AX67" i="156" s="1"/>
  <c r="T77" i="156"/>
  <c r="AY77" i="156" s="1"/>
  <c r="T69" i="156"/>
  <c r="AY69" i="156" s="1"/>
  <c r="U72" i="156"/>
  <c r="AZ72" i="156" s="1"/>
  <c r="Y77" i="156"/>
  <c r="BD77" i="156" s="1"/>
  <c r="Y69" i="156"/>
  <c r="BD69" i="156" s="1"/>
  <c r="Z80" i="156"/>
  <c r="Z72" i="156"/>
  <c r="BE72" i="156" s="1"/>
  <c r="AA67" i="156"/>
  <c r="BF67" i="156" s="1"/>
  <c r="AF74" i="156"/>
  <c r="BK74" i="156" s="1"/>
  <c r="AF66" i="156"/>
  <c r="BK66" i="156" s="1"/>
  <c r="AG77" i="156"/>
  <c r="BL77" i="156" s="1"/>
  <c r="AG69" i="156"/>
  <c r="BL69" i="156" s="1"/>
  <c r="AH80" i="156"/>
  <c r="BM80" i="156" s="1"/>
  <c r="AH72" i="156"/>
  <c r="BM72" i="156" s="1"/>
  <c r="AJ80" i="156"/>
  <c r="BO80" i="156" s="1"/>
  <c r="AK77" i="156"/>
  <c r="BP77" i="156" s="1"/>
  <c r="AO69" i="156"/>
  <c r="BT69" i="156" s="1"/>
  <c r="AP66" i="156"/>
  <c r="BU66" i="156" s="1"/>
  <c r="AQ74" i="156"/>
  <c r="BV74" i="156" s="1"/>
  <c r="AQ80" i="156"/>
  <c r="BV80" i="156" s="1"/>
  <c r="AR72" i="156"/>
  <c r="BW72" i="156" s="1"/>
  <c r="S85" i="156"/>
  <c r="AX85" i="156" s="1"/>
  <c r="AC85" i="156"/>
  <c r="BH85" i="156" s="1"/>
  <c r="AM85" i="156"/>
  <c r="BR85" i="156" s="1"/>
  <c r="T86" i="156"/>
  <c r="AY86" i="156" s="1"/>
  <c r="AD86" i="156"/>
  <c r="BI86" i="156" s="1"/>
  <c r="AN86" i="156"/>
  <c r="BS86" i="156" s="1"/>
  <c r="U87" i="156"/>
  <c r="AZ87" i="156" s="1"/>
  <c r="AE87" i="156"/>
  <c r="BJ87" i="156" s="1"/>
  <c r="W89" i="156"/>
  <c r="BB89" i="156" s="1"/>
  <c r="AG89" i="156"/>
  <c r="BL89" i="156" s="1"/>
  <c r="AQ89" i="156"/>
  <c r="BV89" i="156" s="1"/>
  <c r="Z92" i="156"/>
  <c r="BE92" i="156" s="1"/>
  <c r="AJ92" i="156"/>
  <c r="BO92" i="156" s="1"/>
  <c r="P94" i="156"/>
  <c r="AU94" i="156" s="1"/>
  <c r="AB94" i="156"/>
  <c r="BG94" i="156" s="1"/>
  <c r="AL94" i="156"/>
  <c r="BQ94" i="156" s="1"/>
  <c r="Q95" i="156"/>
  <c r="AV95" i="156" s="1"/>
  <c r="AC95" i="156"/>
  <c r="BH95" i="156" s="1"/>
  <c r="S97" i="156"/>
  <c r="AX97" i="156" s="1"/>
  <c r="AE97" i="156"/>
  <c r="BJ97" i="156" s="1"/>
  <c r="AO97" i="156"/>
  <c r="BT97" i="156" s="1"/>
  <c r="R100" i="156"/>
  <c r="AW100" i="156" s="1"/>
  <c r="AC100" i="156"/>
  <c r="BH100" i="156" s="1"/>
  <c r="AP100" i="156"/>
  <c r="BU100" i="156" s="1"/>
  <c r="O102" i="156"/>
  <c r="AC102" i="156"/>
  <c r="BH102" i="156" s="1"/>
  <c r="AN102" i="156"/>
  <c r="BS102" i="156" s="1"/>
  <c r="V103" i="156"/>
  <c r="BA103" i="156" s="1"/>
  <c r="Q64" i="155"/>
  <c r="AV64" i="155" s="1"/>
  <c r="AG64" i="155"/>
  <c r="BL64" i="155" s="1"/>
  <c r="X64" i="155"/>
  <c r="BC64" i="155" s="1"/>
  <c r="I69" i="155"/>
  <c r="AH76" i="155"/>
  <c r="BM76" i="155" s="1"/>
  <c r="Y76" i="155"/>
  <c r="BD76" i="155" s="1"/>
  <c r="S76" i="155"/>
  <c r="AX76" i="155" s="1"/>
  <c r="Z76" i="155"/>
  <c r="BE76" i="155" s="1"/>
  <c r="Q76" i="155"/>
  <c r="AV76" i="155" s="1"/>
  <c r="I95" i="155"/>
  <c r="K95" i="155" s="1"/>
  <c r="M95" i="155" s="1"/>
  <c r="I79" i="145"/>
  <c r="K79" i="145" s="1"/>
  <c r="M79" i="145" s="1"/>
  <c r="I89" i="145"/>
  <c r="K89" i="145" s="1"/>
  <c r="M89" i="145" s="1"/>
  <c r="AQ89" i="145"/>
  <c r="BV89" i="145" s="1"/>
  <c r="AP96" i="145"/>
  <c r="BU96" i="145" s="1"/>
  <c r="AD96" i="145"/>
  <c r="BI96" i="145" s="1"/>
  <c r="AA96" i="145"/>
  <c r="BF96" i="145" s="1"/>
  <c r="Z96" i="145"/>
  <c r="BE96" i="145" s="1"/>
  <c r="V96" i="145"/>
  <c r="BA96" i="145" s="1"/>
  <c r="X96" i="146"/>
  <c r="BC96" i="146" s="1"/>
  <c r="AM96" i="146"/>
  <c r="BR96" i="146" s="1"/>
  <c r="AL96" i="146"/>
  <c r="BQ96" i="146" s="1"/>
  <c r="Y97" i="146"/>
  <c r="BD97" i="146" s="1"/>
  <c r="Z96" i="148"/>
  <c r="BE96" i="148" s="1"/>
  <c r="AJ61" i="149"/>
  <c r="BO61" i="149" s="1"/>
  <c r="S17" i="155"/>
  <c r="K26" i="155"/>
  <c r="S18" i="155"/>
  <c r="K53" i="155"/>
  <c r="S26" i="155"/>
  <c r="P26" i="155"/>
  <c r="K18" i="155"/>
  <c r="AH87" i="155"/>
  <c r="BM87" i="155" s="1"/>
  <c r="Q87" i="155"/>
  <c r="AV87" i="155" s="1"/>
  <c r="AA87" i="155"/>
  <c r="BF87" i="155" s="1"/>
  <c r="Y87" i="155"/>
  <c r="BD87" i="155" s="1"/>
  <c r="S87" i="155"/>
  <c r="AX87" i="155" s="1"/>
  <c r="Y92" i="155"/>
  <c r="BD92" i="155" s="1"/>
  <c r="R92" i="155"/>
  <c r="AW92" i="155" s="1"/>
  <c r="Q92" i="155"/>
  <c r="AV92" i="155" s="1"/>
  <c r="AN92" i="155"/>
  <c r="BS92" i="155" s="1"/>
  <c r="P92" i="155"/>
  <c r="AU92" i="155" s="1"/>
  <c r="AG92" i="155"/>
  <c r="BL92" i="155" s="1"/>
  <c r="AF92" i="155"/>
  <c r="BK92" i="155" s="1"/>
  <c r="I92" i="155"/>
  <c r="K92" i="155" s="1"/>
  <c r="M92" i="155" s="1"/>
  <c r="Z97" i="155"/>
  <c r="BE97" i="155" s="1"/>
  <c r="AA97" i="155"/>
  <c r="BF97" i="155" s="1"/>
  <c r="W73" i="151"/>
  <c r="BB73" i="151" s="1"/>
  <c r="AO73" i="151"/>
  <c r="BT73" i="151" s="1"/>
  <c r="V73" i="151"/>
  <c r="BA73" i="151" s="1"/>
  <c r="AN73" i="151"/>
  <c r="BS73" i="151" s="1"/>
  <c r="U73" i="151"/>
  <c r="AZ73" i="151" s="1"/>
  <c r="X73" i="151"/>
  <c r="BC73" i="151" s="1"/>
  <c r="P73" i="151"/>
  <c r="AU73" i="151" s="1"/>
  <c r="AH73" i="151"/>
  <c r="BM73" i="151" s="1"/>
  <c r="AG73" i="151"/>
  <c r="BL73" i="151" s="1"/>
  <c r="AF73" i="151"/>
  <c r="BK73" i="151" s="1"/>
  <c r="AM73" i="151"/>
  <c r="BR73" i="151" s="1"/>
  <c r="U66" i="156"/>
  <c r="AZ66" i="156" s="1"/>
  <c r="X94" i="156"/>
  <c r="BC94" i="156" s="1"/>
  <c r="AK102" i="156"/>
  <c r="BP102" i="156" s="1"/>
  <c r="AO69" i="145"/>
  <c r="BT69" i="145" s="1"/>
  <c r="AI69" i="145"/>
  <c r="BN69" i="145" s="1"/>
  <c r="T69" i="145"/>
  <c r="AY69" i="145" s="1"/>
  <c r="AH69" i="145"/>
  <c r="BM69" i="145" s="1"/>
  <c r="S69" i="145"/>
  <c r="AX69" i="145" s="1"/>
  <c r="AS69" i="145"/>
  <c r="BX69" i="145" s="1"/>
  <c r="AD69" i="145"/>
  <c r="BI69" i="145" s="1"/>
  <c r="R69" i="145"/>
  <c r="AW69" i="145" s="1"/>
  <c r="AR69" i="145"/>
  <c r="BW69" i="145" s="1"/>
  <c r="Z69" i="145"/>
  <c r="BE69" i="145" s="1"/>
  <c r="AQ69" i="145"/>
  <c r="BV69" i="145" s="1"/>
  <c r="U69" i="145"/>
  <c r="AZ69" i="145" s="1"/>
  <c r="AB69" i="145"/>
  <c r="BG69" i="145" s="1"/>
  <c r="AA69" i="145"/>
  <c r="BF69" i="145" s="1"/>
  <c r="AL72" i="145"/>
  <c r="BQ72" i="145" s="1"/>
  <c r="AJ85" i="145"/>
  <c r="BO85" i="145" s="1"/>
  <c r="AL85" i="145"/>
  <c r="BQ85" i="145" s="1"/>
  <c r="R85" i="145"/>
  <c r="AW85" i="145" s="1"/>
  <c r="AI85" i="145"/>
  <c r="BN85" i="145" s="1"/>
  <c r="AH85" i="145"/>
  <c r="BM85" i="145" s="1"/>
  <c r="AQ85" i="145"/>
  <c r="BV85" i="145" s="1"/>
  <c r="AP85" i="145"/>
  <c r="BU85" i="145" s="1"/>
  <c r="I85" i="145"/>
  <c r="K85" i="145" s="1"/>
  <c r="M85" i="145" s="1"/>
  <c r="Z85" i="145"/>
  <c r="BE85" i="145" s="1"/>
  <c r="T85" i="145"/>
  <c r="AY85" i="145" s="1"/>
  <c r="AE72" i="147"/>
  <c r="BJ72" i="147" s="1"/>
  <c r="AH72" i="147"/>
  <c r="BM72" i="147" s="1"/>
  <c r="AG72" i="147"/>
  <c r="BL72" i="147" s="1"/>
  <c r="AF72" i="147"/>
  <c r="BK72" i="147" s="1"/>
  <c r="AN72" i="147"/>
  <c r="BS72" i="147" s="1"/>
  <c r="S72" i="147"/>
  <c r="AX72" i="147" s="1"/>
  <c r="R72" i="147"/>
  <c r="AW72" i="147" s="1"/>
  <c r="AO101" i="147"/>
  <c r="BT101" i="147" s="1"/>
  <c r="AD101" i="147"/>
  <c r="BI101" i="147" s="1"/>
  <c r="V101" i="147"/>
  <c r="BA101" i="147" s="1"/>
  <c r="Q101" i="147"/>
  <c r="AV101" i="147" s="1"/>
  <c r="Y92" i="152"/>
  <c r="BD92" i="152" s="1"/>
  <c r="X92" i="152"/>
  <c r="BC92" i="152" s="1"/>
  <c r="W92" i="152"/>
  <c r="BB92" i="152" s="1"/>
  <c r="AM92" i="152"/>
  <c r="BR92" i="152" s="1"/>
  <c r="AK92" i="152"/>
  <c r="BP92" i="152" s="1"/>
  <c r="AA92" i="152"/>
  <c r="BF92" i="152" s="1"/>
  <c r="AQ92" i="152"/>
  <c r="BV92" i="152" s="1"/>
  <c r="Q92" i="152"/>
  <c r="AV92" i="152" s="1"/>
  <c r="AS92" i="152"/>
  <c r="BX92" i="152" s="1"/>
  <c r="P98" i="153"/>
  <c r="AU98" i="153" s="1"/>
  <c r="Q98" i="153"/>
  <c r="AV98" i="153" s="1"/>
  <c r="AI98" i="153"/>
  <c r="BN98" i="153" s="1"/>
  <c r="AF98" i="153"/>
  <c r="BK98" i="153" s="1"/>
  <c r="AR75" i="156"/>
  <c r="BW75" i="156" s="1"/>
  <c r="AJ75" i="156"/>
  <c r="BO75" i="156" s="1"/>
  <c r="AO75" i="156"/>
  <c r="BT75" i="156" s="1"/>
  <c r="AR67" i="156"/>
  <c r="BW67" i="156" s="1"/>
  <c r="AJ67" i="156"/>
  <c r="BO67" i="156" s="1"/>
  <c r="AO67" i="156"/>
  <c r="BT67" i="156" s="1"/>
  <c r="AR103" i="156"/>
  <c r="BW103" i="156" s="1"/>
  <c r="AJ103" i="156"/>
  <c r="BO103" i="156" s="1"/>
  <c r="AB103" i="156"/>
  <c r="BG103" i="156" s="1"/>
  <c r="T103" i="156"/>
  <c r="AY103" i="156" s="1"/>
  <c r="AQ103" i="156"/>
  <c r="BV103" i="156" s="1"/>
  <c r="AI103" i="156"/>
  <c r="BN103" i="156" s="1"/>
  <c r="AA103" i="156"/>
  <c r="BF103" i="156" s="1"/>
  <c r="S103" i="156"/>
  <c r="AX103" i="156" s="1"/>
  <c r="AM103" i="156"/>
  <c r="BR103" i="156" s="1"/>
  <c r="AC103" i="156"/>
  <c r="BH103" i="156" s="1"/>
  <c r="Q103" i="156"/>
  <c r="AV103" i="156" s="1"/>
  <c r="AR95" i="156"/>
  <c r="BW95" i="156" s="1"/>
  <c r="AJ95" i="156"/>
  <c r="BO95" i="156" s="1"/>
  <c r="AB95" i="156"/>
  <c r="BG95" i="156" s="1"/>
  <c r="T95" i="156"/>
  <c r="AY95" i="156" s="1"/>
  <c r="AQ95" i="156"/>
  <c r="BV95" i="156" s="1"/>
  <c r="AI95" i="156"/>
  <c r="BN95" i="156" s="1"/>
  <c r="AA95" i="156"/>
  <c r="BF95" i="156" s="1"/>
  <c r="S95" i="156"/>
  <c r="AX95" i="156" s="1"/>
  <c r="AR87" i="156"/>
  <c r="BW87" i="156" s="1"/>
  <c r="AJ87" i="156"/>
  <c r="BO87" i="156" s="1"/>
  <c r="AB87" i="156"/>
  <c r="BG87" i="156" s="1"/>
  <c r="T87" i="156"/>
  <c r="AY87" i="156" s="1"/>
  <c r="AQ87" i="156"/>
  <c r="BV87" i="156" s="1"/>
  <c r="AI87" i="156"/>
  <c r="BN87" i="156" s="1"/>
  <c r="AA87" i="156"/>
  <c r="BF87" i="156" s="1"/>
  <c r="S87" i="156"/>
  <c r="AX87" i="156" s="1"/>
  <c r="O80" i="156"/>
  <c r="I87" i="156"/>
  <c r="K87" i="156" s="1"/>
  <c r="M87" i="156" s="1"/>
  <c r="I95" i="156"/>
  <c r="K95" i="156" s="1"/>
  <c r="M95" i="156" s="1"/>
  <c r="I103" i="156"/>
  <c r="K103" i="156" s="1"/>
  <c r="M103" i="156" s="1"/>
  <c r="Q75" i="156"/>
  <c r="AV75" i="156" s="1"/>
  <c r="Q67" i="156"/>
  <c r="AV67" i="156" s="1"/>
  <c r="R80" i="156"/>
  <c r="AW80" i="156" s="1"/>
  <c r="S74" i="156"/>
  <c r="AX74" i="156" s="1"/>
  <c r="S66" i="156"/>
  <c r="AX66" i="156" s="1"/>
  <c r="V75" i="156"/>
  <c r="V67" i="156"/>
  <c r="BA67" i="156" s="1"/>
  <c r="X72" i="156"/>
  <c r="AA74" i="156"/>
  <c r="BF74" i="156" s="1"/>
  <c r="AA66" i="156"/>
  <c r="BF66" i="156" s="1"/>
  <c r="AB77" i="156"/>
  <c r="BG77" i="156" s="1"/>
  <c r="AB69" i="156"/>
  <c r="BG69" i="156" s="1"/>
  <c r="AC80" i="156"/>
  <c r="BH80" i="156" s="1"/>
  <c r="AC72" i="156"/>
  <c r="BH72" i="156" s="1"/>
  <c r="AD75" i="156"/>
  <c r="BI75" i="156" s="1"/>
  <c r="AD67" i="156"/>
  <c r="BI67" i="156" s="1"/>
  <c r="AI69" i="156"/>
  <c r="BN69" i="156" s="1"/>
  <c r="AJ69" i="156"/>
  <c r="BO69" i="156" s="1"/>
  <c r="AK66" i="156"/>
  <c r="BP66" i="156" s="1"/>
  <c r="AL75" i="156"/>
  <c r="BQ75" i="156" s="1"/>
  <c r="AM72" i="156"/>
  <c r="BR72" i="156" s="1"/>
  <c r="AN69" i="156"/>
  <c r="BS69" i="156" s="1"/>
  <c r="AP75" i="156"/>
  <c r="BU75" i="156" s="1"/>
  <c r="AS67" i="156"/>
  <c r="BX67" i="156" s="1"/>
  <c r="P77" i="156"/>
  <c r="AU77" i="156" s="1"/>
  <c r="P67" i="156"/>
  <c r="AU67" i="156" s="1"/>
  <c r="T85" i="156"/>
  <c r="AY85" i="156" s="1"/>
  <c r="AD85" i="156"/>
  <c r="BI85" i="156" s="1"/>
  <c r="AN85" i="156"/>
  <c r="BS85" i="156" s="1"/>
  <c r="U86" i="156"/>
  <c r="AZ86" i="156" s="1"/>
  <c r="AE86" i="156"/>
  <c r="BJ86" i="156" s="1"/>
  <c r="AO86" i="156"/>
  <c r="BT86" i="156" s="1"/>
  <c r="V87" i="156"/>
  <c r="BA87" i="156" s="1"/>
  <c r="AF87" i="156"/>
  <c r="BK87" i="156" s="1"/>
  <c r="AP87" i="156"/>
  <c r="BU87" i="156" s="1"/>
  <c r="X89" i="156"/>
  <c r="BC89" i="156" s="1"/>
  <c r="AH89" i="156"/>
  <c r="BM89" i="156" s="1"/>
  <c r="AR89" i="156"/>
  <c r="BW89" i="156" s="1"/>
  <c r="O92" i="156"/>
  <c r="AA92" i="156"/>
  <c r="BF92" i="156" s="1"/>
  <c r="AK92" i="156"/>
  <c r="BP92" i="156" s="1"/>
  <c r="Q94" i="156"/>
  <c r="AV94" i="156" s="1"/>
  <c r="AC94" i="156"/>
  <c r="BH94" i="156" s="1"/>
  <c r="AM94" i="156"/>
  <c r="BR94" i="156" s="1"/>
  <c r="R95" i="156"/>
  <c r="AW95" i="156" s="1"/>
  <c r="AD95" i="156"/>
  <c r="BI95" i="156" s="1"/>
  <c r="AN95" i="156"/>
  <c r="BS95" i="156" s="1"/>
  <c r="T97" i="156"/>
  <c r="AY97" i="156" s="1"/>
  <c r="AF97" i="156"/>
  <c r="BK97" i="156" s="1"/>
  <c r="AP97" i="156"/>
  <c r="BU97" i="156" s="1"/>
  <c r="S100" i="156"/>
  <c r="AX100" i="156" s="1"/>
  <c r="AD100" i="156"/>
  <c r="BI100" i="156" s="1"/>
  <c r="AQ100" i="156"/>
  <c r="BV100" i="156" s="1"/>
  <c r="Q102" i="156"/>
  <c r="AV102" i="156" s="1"/>
  <c r="AD102" i="156"/>
  <c r="BI102" i="156" s="1"/>
  <c r="AO102" i="156"/>
  <c r="BT102" i="156" s="1"/>
  <c r="W103" i="156"/>
  <c r="BB103" i="156" s="1"/>
  <c r="AH103" i="156"/>
  <c r="BM103" i="156" s="1"/>
  <c r="AF70" i="155"/>
  <c r="BK70" i="155" s="1"/>
  <c r="Y70" i="155"/>
  <c r="BD70" i="155" s="1"/>
  <c r="AG70" i="155"/>
  <c r="BL70" i="155" s="1"/>
  <c r="AH92" i="155"/>
  <c r="BM92" i="155" s="1"/>
  <c r="AO67" i="145"/>
  <c r="BT67" i="145" s="1"/>
  <c r="AJ67" i="145"/>
  <c r="BO67" i="145" s="1"/>
  <c r="T67" i="145"/>
  <c r="AY67" i="145" s="1"/>
  <c r="AH67" i="145"/>
  <c r="BM67" i="145" s="1"/>
  <c r="S67" i="145"/>
  <c r="AX67" i="145" s="1"/>
  <c r="AS67" i="145"/>
  <c r="BX67" i="145" s="1"/>
  <c r="AD67" i="145"/>
  <c r="BI67" i="145" s="1"/>
  <c r="R67" i="145"/>
  <c r="AW67" i="145" s="1"/>
  <c r="AR67" i="145"/>
  <c r="BW67" i="145" s="1"/>
  <c r="Z67" i="145"/>
  <c r="BE67" i="145" s="1"/>
  <c r="AQ67" i="145"/>
  <c r="BV67" i="145" s="1"/>
  <c r="V67" i="145"/>
  <c r="BA67" i="145" s="1"/>
  <c r="AB67" i="145"/>
  <c r="BG67" i="145" s="1"/>
  <c r="AA67" i="145"/>
  <c r="BF67" i="145" s="1"/>
  <c r="AA85" i="145"/>
  <c r="BF85" i="145" s="1"/>
  <c r="Q71" i="146"/>
  <c r="AV71" i="146" s="1"/>
  <c r="AK71" i="146"/>
  <c r="BP71" i="146" s="1"/>
  <c r="AF71" i="146"/>
  <c r="BK71" i="146" s="1"/>
  <c r="U71" i="146"/>
  <c r="AZ71" i="146" s="1"/>
  <c r="W71" i="146"/>
  <c r="BB71" i="146" s="1"/>
  <c r="AS79" i="146"/>
  <c r="BX79" i="146" s="1"/>
  <c r="X88" i="146"/>
  <c r="BC88" i="146" s="1"/>
  <c r="U90" i="146"/>
  <c r="AZ90" i="146" s="1"/>
  <c r="Z66" i="148"/>
  <c r="BE66" i="148" s="1"/>
  <c r="S66" i="148"/>
  <c r="AX66" i="148" s="1"/>
  <c r="T66" i="148"/>
  <c r="AY66" i="148" s="1"/>
  <c r="U66" i="148"/>
  <c r="AZ66" i="148" s="1"/>
  <c r="AJ66" i="148"/>
  <c r="BO66" i="148" s="1"/>
  <c r="AQ96" i="148"/>
  <c r="BV96" i="148" s="1"/>
  <c r="AK61" i="149"/>
  <c r="BP61" i="149" s="1"/>
  <c r="S15" i="155"/>
  <c r="K15" i="155"/>
  <c r="S23" i="155"/>
  <c r="O7" i="155"/>
  <c r="AA86" i="155"/>
  <c r="BF86" i="155" s="1"/>
  <c r="AG86" i="155"/>
  <c r="BL86" i="155" s="1"/>
  <c r="S86" i="155"/>
  <c r="AX86" i="155" s="1"/>
  <c r="AN93" i="155"/>
  <c r="BS93" i="155" s="1"/>
  <c r="AQ93" i="155"/>
  <c r="BV93" i="155" s="1"/>
  <c r="Z93" i="155"/>
  <c r="BE93" i="155" s="1"/>
  <c r="X93" i="155"/>
  <c r="BC93" i="155" s="1"/>
  <c r="R93" i="155"/>
  <c r="AW93" i="155" s="1"/>
  <c r="P23" i="145"/>
  <c r="S23" i="145"/>
  <c r="S42" i="145"/>
  <c r="K23" i="145"/>
  <c r="S15" i="145"/>
  <c r="O7" i="145"/>
  <c r="L28" i="145"/>
  <c r="AO68" i="145"/>
  <c r="BT68" i="145" s="1"/>
  <c r="AJ68" i="145"/>
  <c r="BO68" i="145" s="1"/>
  <c r="T68" i="145"/>
  <c r="AY68" i="145" s="1"/>
  <c r="AH68" i="145"/>
  <c r="BM68" i="145" s="1"/>
  <c r="S68" i="145"/>
  <c r="AX68" i="145" s="1"/>
  <c r="AS68" i="145"/>
  <c r="BX68" i="145" s="1"/>
  <c r="AD68" i="145"/>
  <c r="BI68" i="145" s="1"/>
  <c r="R68" i="145"/>
  <c r="AW68" i="145" s="1"/>
  <c r="AR68" i="145"/>
  <c r="BW68" i="145" s="1"/>
  <c r="Z68" i="145"/>
  <c r="BE68" i="145" s="1"/>
  <c r="AQ68" i="145"/>
  <c r="BV68" i="145" s="1"/>
  <c r="V68" i="145"/>
  <c r="BA68" i="145" s="1"/>
  <c r="AL68" i="145"/>
  <c r="BQ68" i="145" s="1"/>
  <c r="T70" i="145"/>
  <c r="AY70" i="145" s="1"/>
  <c r="AR70" i="145"/>
  <c r="BW70" i="145" s="1"/>
  <c r="S70" i="145"/>
  <c r="AX70" i="145" s="1"/>
  <c r="AQ70" i="145"/>
  <c r="BV70" i="145" s="1"/>
  <c r="R70" i="145"/>
  <c r="AW70" i="145" s="1"/>
  <c r="AH70" i="145"/>
  <c r="BM70" i="145" s="1"/>
  <c r="AD70" i="145"/>
  <c r="BI70" i="145" s="1"/>
  <c r="AK71" i="145"/>
  <c r="BP71" i="145" s="1"/>
  <c r="Z71" i="145"/>
  <c r="BE71" i="145" s="1"/>
  <c r="V71" i="145"/>
  <c r="BA71" i="145" s="1"/>
  <c r="U71" i="145"/>
  <c r="AZ71" i="145" s="1"/>
  <c r="T71" i="145"/>
  <c r="AY71" i="145" s="1"/>
  <c r="AQ75" i="145"/>
  <c r="BV75" i="145" s="1"/>
  <c r="AB75" i="145"/>
  <c r="BG75" i="145" s="1"/>
  <c r="AA75" i="145"/>
  <c r="BF75" i="145" s="1"/>
  <c r="U75" i="145"/>
  <c r="AZ75" i="145" s="1"/>
  <c r="AS75" i="145"/>
  <c r="BX75" i="145" s="1"/>
  <c r="AC75" i="145"/>
  <c r="BH75" i="145" s="1"/>
  <c r="M86" i="145"/>
  <c r="AR91" i="145"/>
  <c r="BW91" i="145" s="1"/>
  <c r="S91" i="145"/>
  <c r="AX91" i="145" s="1"/>
  <c r="AQ91" i="145"/>
  <c r="BV91" i="145" s="1"/>
  <c r="R91" i="145"/>
  <c r="AW91" i="145" s="1"/>
  <c r="AP91" i="145"/>
  <c r="BU91" i="145" s="1"/>
  <c r="AC91" i="145"/>
  <c r="BH91" i="145" s="1"/>
  <c r="V91" i="145"/>
  <c r="BA91" i="145" s="1"/>
  <c r="AM73" i="147"/>
  <c r="BR73" i="147" s="1"/>
  <c r="V73" i="147"/>
  <c r="BA73" i="147" s="1"/>
  <c r="S73" i="147"/>
  <c r="AX73" i="147" s="1"/>
  <c r="AI73" i="147"/>
  <c r="BN73" i="147" s="1"/>
  <c r="AH73" i="147"/>
  <c r="BM73" i="147" s="1"/>
  <c r="W73" i="147"/>
  <c r="BB73" i="147" s="1"/>
  <c r="W102" i="147"/>
  <c r="BB102" i="147" s="1"/>
  <c r="R102" i="147"/>
  <c r="AW102" i="147" s="1"/>
  <c r="Q102" i="147"/>
  <c r="AV102" i="147" s="1"/>
  <c r="AG102" i="147"/>
  <c r="BL102" i="147" s="1"/>
  <c r="V102" i="147"/>
  <c r="BA102" i="147" s="1"/>
  <c r="AO89" i="148"/>
  <c r="BT89" i="148" s="1"/>
  <c r="AR89" i="148"/>
  <c r="BW89" i="148" s="1"/>
  <c r="AA89" i="148"/>
  <c r="BF89" i="148" s="1"/>
  <c r="AQ89" i="148"/>
  <c r="BV89" i="148" s="1"/>
  <c r="U89" i="148"/>
  <c r="AZ89" i="148" s="1"/>
  <c r="AP89" i="148"/>
  <c r="BU89" i="148" s="1"/>
  <c r="S89" i="148"/>
  <c r="AX89" i="148" s="1"/>
  <c r="Q89" i="148"/>
  <c r="AV89" i="148" s="1"/>
  <c r="AJ89" i="148"/>
  <c r="BO89" i="148" s="1"/>
  <c r="AI89" i="148"/>
  <c r="BN89" i="148" s="1"/>
  <c r="AG89" i="148"/>
  <c r="BL89" i="148" s="1"/>
  <c r="AC89" i="148"/>
  <c r="BH89" i="148" s="1"/>
  <c r="R89" i="148"/>
  <c r="AW89" i="148" s="1"/>
  <c r="AQ92" i="148"/>
  <c r="BV92" i="148" s="1"/>
  <c r="AC92" i="148"/>
  <c r="BH92" i="148" s="1"/>
  <c r="S92" i="148"/>
  <c r="AX92" i="148" s="1"/>
  <c r="R92" i="148"/>
  <c r="AW92" i="148" s="1"/>
  <c r="Q92" i="148"/>
  <c r="AV92" i="148" s="1"/>
  <c r="AI92" i="148"/>
  <c r="BN92" i="148" s="1"/>
  <c r="AQ78" i="149"/>
  <c r="BV78" i="149" s="1"/>
  <c r="AP78" i="149"/>
  <c r="BU78" i="149" s="1"/>
  <c r="W78" i="149"/>
  <c r="BB78" i="149" s="1"/>
  <c r="AK78" i="149"/>
  <c r="BP78" i="149" s="1"/>
  <c r="V78" i="149"/>
  <c r="BA78" i="149" s="1"/>
  <c r="AJ78" i="149"/>
  <c r="BO78" i="149" s="1"/>
  <c r="U78" i="149"/>
  <c r="AZ78" i="149" s="1"/>
  <c r="X78" i="149"/>
  <c r="BC78" i="149" s="1"/>
  <c r="O78" i="149"/>
  <c r="AS78" i="149"/>
  <c r="BX78" i="149" s="1"/>
  <c r="I78" i="149"/>
  <c r="K78" i="149" s="1"/>
  <c r="M78" i="149" s="1"/>
  <c r="AR78" i="149"/>
  <c r="BW78" i="149" s="1"/>
  <c r="AH78" i="149"/>
  <c r="BM78" i="149" s="1"/>
  <c r="AQ93" i="149"/>
  <c r="BV93" i="149" s="1"/>
  <c r="AM93" i="149"/>
  <c r="BR93" i="149" s="1"/>
  <c r="X93" i="149"/>
  <c r="BC93" i="149" s="1"/>
  <c r="AL93" i="149"/>
  <c r="BQ93" i="149" s="1"/>
  <c r="W93" i="149"/>
  <c r="BB93" i="149" s="1"/>
  <c r="AK93" i="149"/>
  <c r="BP93" i="149" s="1"/>
  <c r="R93" i="149"/>
  <c r="AW93" i="149" s="1"/>
  <c r="P93" i="149"/>
  <c r="AU93" i="149" s="1"/>
  <c r="O93" i="149"/>
  <c r="AS93" i="149"/>
  <c r="BX93" i="149" s="1"/>
  <c r="Z93" i="149"/>
  <c r="BE93" i="149" s="1"/>
  <c r="AB93" i="149"/>
  <c r="BG93" i="149" s="1"/>
  <c r="AA64" i="150"/>
  <c r="BF64" i="150" s="1"/>
  <c r="AC64" i="150"/>
  <c r="BH64" i="150" s="1"/>
  <c r="Z64" i="150"/>
  <c r="BE64" i="150" s="1"/>
  <c r="R64" i="150"/>
  <c r="AW64" i="150" s="1"/>
  <c r="AD64" i="150"/>
  <c r="BI64" i="150" s="1"/>
  <c r="AF78" i="155"/>
  <c r="BK78" i="155" s="1"/>
  <c r="Q78" i="155"/>
  <c r="AV78" i="155" s="1"/>
  <c r="AQ78" i="155"/>
  <c r="BV78" i="155" s="1"/>
  <c r="P78" i="155"/>
  <c r="AU78" i="155" s="1"/>
  <c r="AI78" i="155"/>
  <c r="BN78" i="155" s="1"/>
  <c r="AH78" i="155"/>
  <c r="BM78" i="155" s="1"/>
  <c r="S85" i="155"/>
  <c r="AX85" i="155" s="1"/>
  <c r="AO85" i="155"/>
  <c r="BT85" i="155" s="1"/>
  <c r="Y85" i="155"/>
  <c r="BD85" i="155" s="1"/>
  <c r="AP91" i="155"/>
  <c r="BU91" i="155" s="1"/>
  <c r="AA91" i="155"/>
  <c r="BF91" i="155" s="1"/>
  <c r="Z91" i="155"/>
  <c r="BE91" i="155" s="1"/>
  <c r="Y91" i="155"/>
  <c r="BD91" i="155" s="1"/>
  <c r="K50" i="145"/>
  <c r="AO66" i="145"/>
  <c r="BT66" i="145" s="1"/>
  <c r="AD66" i="145"/>
  <c r="BI66" i="145" s="1"/>
  <c r="AS66" i="145"/>
  <c r="BX66" i="145" s="1"/>
  <c r="AC66" i="145"/>
  <c r="BH66" i="145" s="1"/>
  <c r="S66" i="145"/>
  <c r="AX66" i="145" s="1"/>
  <c r="R66" i="145"/>
  <c r="AW66" i="145" s="1"/>
  <c r="AL66" i="145"/>
  <c r="BQ66" i="145" s="1"/>
  <c r="AO87" i="145"/>
  <c r="BT87" i="145" s="1"/>
  <c r="AH87" i="145"/>
  <c r="BM87" i="145" s="1"/>
  <c r="S87" i="145"/>
  <c r="AX87" i="145" s="1"/>
  <c r="AS87" i="145"/>
  <c r="BX87" i="145" s="1"/>
  <c r="AD87" i="145"/>
  <c r="BI87" i="145" s="1"/>
  <c r="R87" i="145"/>
  <c r="AW87" i="145" s="1"/>
  <c r="AR87" i="145"/>
  <c r="BW87" i="145" s="1"/>
  <c r="AC87" i="145"/>
  <c r="BH87" i="145" s="1"/>
  <c r="AL87" i="145"/>
  <c r="BQ87" i="145" s="1"/>
  <c r="AK87" i="145"/>
  <c r="BP87" i="145" s="1"/>
  <c r="AB87" i="145"/>
  <c r="BG87" i="145" s="1"/>
  <c r="K91" i="145"/>
  <c r="M91" i="145" s="1"/>
  <c r="AK102" i="146"/>
  <c r="BP102" i="146" s="1"/>
  <c r="AC102" i="146"/>
  <c r="BH102" i="146" s="1"/>
  <c r="U102" i="146"/>
  <c r="AZ102" i="146" s="1"/>
  <c r="AG85" i="148"/>
  <c r="BL85" i="148" s="1"/>
  <c r="S85" i="148"/>
  <c r="AX85" i="148" s="1"/>
  <c r="AR85" i="148"/>
  <c r="BW85" i="148" s="1"/>
  <c r="R85" i="148"/>
  <c r="AW85" i="148" s="1"/>
  <c r="AQ85" i="148"/>
  <c r="BV85" i="148" s="1"/>
  <c r="AH85" i="148"/>
  <c r="BM85" i="148" s="1"/>
  <c r="U85" i="148"/>
  <c r="AZ85" i="148" s="1"/>
  <c r="T85" i="148"/>
  <c r="AY85" i="148" s="1"/>
  <c r="AD88" i="149"/>
  <c r="BI88" i="149" s="1"/>
  <c r="AC88" i="149"/>
  <c r="BH88" i="149" s="1"/>
  <c r="AB88" i="149"/>
  <c r="BG88" i="149" s="1"/>
  <c r="I88" i="149"/>
  <c r="K88" i="149" s="1"/>
  <c r="M88" i="149" s="1"/>
  <c r="X88" i="149"/>
  <c r="BC88" i="149" s="1"/>
  <c r="R88" i="149"/>
  <c r="AW88" i="149" s="1"/>
  <c r="P88" i="149"/>
  <c r="AU88" i="149" s="1"/>
  <c r="AM88" i="149"/>
  <c r="BR88" i="149" s="1"/>
  <c r="AK88" i="149"/>
  <c r="BP88" i="149" s="1"/>
  <c r="AJ88" i="149"/>
  <c r="BO88" i="149" s="1"/>
  <c r="Z88" i="149"/>
  <c r="BE88" i="149" s="1"/>
  <c r="O88" i="149"/>
  <c r="AR100" i="149"/>
  <c r="BW100" i="149" s="1"/>
  <c r="W100" i="149"/>
  <c r="BB100" i="149" s="1"/>
  <c r="U100" i="149"/>
  <c r="AZ100" i="149" s="1"/>
  <c r="T100" i="149"/>
  <c r="AY100" i="149" s="1"/>
  <c r="S100" i="149"/>
  <c r="AX100" i="149" s="1"/>
  <c r="AE72" i="151"/>
  <c r="BJ72" i="151" s="1"/>
  <c r="P72" i="151"/>
  <c r="AU72" i="151" s="1"/>
  <c r="AR72" i="151"/>
  <c r="BW72" i="151" s="1"/>
  <c r="AN72" i="151"/>
  <c r="BS72" i="151" s="1"/>
  <c r="AH72" i="151"/>
  <c r="BM72" i="151" s="1"/>
  <c r="W72" i="151"/>
  <c r="BB72" i="151" s="1"/>
  <c r="V72" i="151"/>
  <c r="BA72" i="151" s="1"/>
  <c r="AM72" i="151"/>
  <c r="BR72" i="151" s="1"/>
  <c r="U72" i="151"/>
  <c r="AZ72" i="151" s="1"/>
  <c r="S25" i="155"/>
  <c r="K52" i="155"/>
  <c r="O9" i="155"/>
  <c r="S52" i="155"/>
  <c r="AF100" i="155"/>
  <c r="BK100" i="155" s="1"/>
  <c r="R100" i="155"/>
  <c r="AW100" i="155" s="1"/>
  <c r="Q100" i="155"/>
  <c r="AV100" i="155" s="1"/>
  <c r="AQ100" i="155"/>
  <c r="BV100" i="155" s="1"/>
  <c r="P100" i="155"/>
  <c r="AU100" i="155" s="1"/>
  <c r="O9" i="145"/>
  <c r="S92" i="145"/>
  <c r="AX92" i="145" s="1"/>
  <c r="R92" i="145"/>
  <c r="AW92" i="145" s="1"/>
  <c r="AK92" i="145"/>
  <c r="BP92" i="145" s="1"/>
  <c r="S52" i="146"/>
  <c r="AF85" i="146"/>
  <c r="BK85" i="146" s="1"/>
  <c r="P85" i="146"/>
  <c r="AU85" i="146" s="1"/>
  <c r="O85" i="146"/>
  <c r="AN85" i="146"/>
  <c r="BS85" i="146" s="1"/>
  <c r="Q85" i="146"/>
  <c r="AV85" i="146" s="1"/>
  <c r="S42" i="147"/>
  <c r="S23" i="147"/>
  <c r="P23" i="147"/>
  <c r="S50" i="147"/>
  <c r="K15" i="147"/>
  <c r="K50" i="147"/>
  <c r="AD78" i="147"/>
  <c r="BI78" i="147" s="1"/>
  <c r="AF78" i="147"/>
  <c r="BK78" i="147" s="1"/>
  <c r="AE78" i="147"/>
  <c r="BJ78" i="147" s="1"/>
  <c r="AR88" i="148"/>
  <c r="BW88" i="148" s="1"/>
  <c r="U88" i="148"/>
  <c r="AZ88" i="148" s="1"/>
  <c r="Q88" i="148"/>
  <c r="AV88" i="148" s="1"/>
  <c r="AP88" i="148"/>
  <c r="BU88" i="148" s="1"/>
  <c r="AA88" i="148"/>
  <c r="BF88" i="148" s="1"/>
  <c r="Z88" i="148"/>
  <c r="BE88" i="148" s="1"/>
  <c r="Y88" i="148"/>
  <c r="BD88" i="148" s="1"/>
  <c r="AO88" i="148"/>
  <c r="BT88" i="148" s="1"/>
  <c r="AN87" i="149"/>
  <c r="BS87" i="149" s="1"/>
  <c r="AC87" i="149"/>
  <c r="BH87" i="149" s="1"/>
  <c r="W87" i="149"/>
  <c r="BB87" i="149" s="1"/>
  <c r="V87" i="149"/>
  <c r="BA87" i="149" s="1"/>
  <c r="AS87" i="149"/>
  <c r="BX87" i="149" s="1"/>
  <c r="AR87" i="149"/>
  <c r="BW87" i="149" s="1"/>
  <c r="AE77" i="150"/>
  <c r="BJ77" i="150" s="1"/>
  <c r="S77" i="150"/>
  <c r="AX77" i="150" s="1"/>
  <c r="AS77" i="150"/>
  <c r="BX77" i="150" s="1"/>
  <c r="AD77" i="150"/>
  <c r="BI77" i="150" s="1"/>
  <c r="R77" i="150"/>
  <c r="AW77" i="150" s="1"/>
  <c r="AR77" i="150"/>
  <c r="BW77" i="150" s="1"/>
  <c r="AC77" i="150"/>
  <c r="BH77" i="150" s="1"/>
  <c r="P77" i="150"/>
  <c r="AU77" i="150" s="1"/>
  <c r="AM77" i="150"/>
  <c r="BR77" i="150" s="1"/>
  <c r="T77" i="150"/>
  <c r="AY77" i="150" s="1"/>
  <c r="AL77" i="150"/>
  <c r="BQ77" i="150" s="1"/>
  <c r="AK77" i="150"/>
  <c r="BP77" i="150" s="1"/>
  <c r="Z77" i="150"/>
  <c r="BE77" i="150" s="1"/>
  <c r="V77" i="150"/>
  <c r="BA77" i="150" s="1"/>
  <c r="AB77" i="150"/>
  <c r="BG77" i="150" s="1"/>
  <c r="AA77" i="150"/>
  <c r="BF77" i="150" s="1"/>
  <c r="S51" i="155"/>
  <c r="K24" i="155"/>
  <c r="K51" i="155"/>
  <c r="S16" i="155"/>
  <c r="O8" i="155"/>
  <c r="K25" i="155"/>
  <c r="AH65" i="155"/>
  <c r="BM65" i="155" s="1"/>
  <c r="Q65" i="155"/>
  <c r="AV65" i="155" s="1"/>
  <c r="AQ65" i="155"/>
  <c r="BV65" i="155" s="1"/>
  <c r="P65" i="155"/>
  <c r="AU65" i="155" s="1"/>
  <c r="AP65" i="155"/>
  <c r="BU65" i="155" s="1"/>
  <c r="AN98" i="155"/>
  <c r="BS98" i="155" s="1"/>
  <c r="AO98" i="155"/>
  <c r="BT98" i="155" s="1"/>
  <c r="AF98" i="155"/>
  <c r="BK98" i="155" s="1"/>
  <c r="Z98" i="155"/>
  <c r="BE98" i="155" s="1"/>
  <c r="AO104" i="155"/>
  <c r="BT104" i="155" s="1"/>
  <c r="AG104" i="155"/>
  <c r="BL104" i="155" s="1"/>
  <c r="K51" i="145"/>
  <c r="S24" i="145"/>
  <c r="S16" i="145"/>
  <c r="AJ61" i="145"/>
  <c r="BO61" i="145" s="1"/>
  <c r="AA61" i="145"/>
  <c r="BF61" i="145" s="1"/>
  <c r="W61" i="145"/>
  <c r="BB61" i="145" s="1"/>
  <c r="V61" i="145"/>
  <c r="BA61" i="145" s="1"/>
  <c r="AP80" i="145"/>
  <c r="BU80" i="145" s="1"/>
  <c r="V80" i="145"/>
  <c r="BA80" i="145" s="1"/>
  <c r="U80" i="145"/>
  <c r="AZ80" i="145" s="1"/>
  <c r="S16" i="146"/>
  <c r="S24" i="146"/>
  <c r="K16" i="146"/>
  <c r="AF73" i="146"/>
  <c r="BK73" i="146" s="1"/>
  <c r="AD73" i="146"/>
  <c r="BI73" i="146" s="1"/>
  <c r="Q73" i="146"/>
  <c r="AV73" i="146" s="1"/>
  <c r="P73" i="146"/>
  <c r="AU73" i="146" s="1"/>
  <c r="AM73" i="146"/>
  <c r="BR73" i="146" s="1"/>
  <c r="AL73" i="146"/>
  <c r="BQ73" i="146" s="1"/>
  <c r="AE73" i="146"/>
  <c r="BJ73" i="146" s="1"/>
  <c r="AF77" i="146"/>
  <c r="BK77" i="146" s="1"/>
  <c r="AM77" i="146"/>
  <c r="BR77" i="146" s="1"/>
  <c r="Y77" i="146"/>
  <c r="BD77" i="146" s="1"/>
  <c r="X77" i="146"/>
  <c r="BC77" i="146" s="1"/>
  <c r="P77" i="146"/>
  <c r="AU77" i="146" s="1"/>
  <c r="T61" i="147"/>
  <c r="AY61" i="147" s="1"/>
  <c r="S61" i="147"/>
  <c r="AX61" i="147" s="1"/>
  <c r="R61" i="147"/>
  <c r="AW61" i="147" s="1"/>
  <c r="AB61" i="147"/>
  <c r="BG61" i="147" s="1"/>
  <c r="AR61" i="147"/>
  <c r="BW61" i="147" s="1"/>
  <c r="AG61" i="147"/>
  <c r="BL61" i="147" s="1"/>
  <c r="AB63" i="148"/>
  <c r="BG63" i="148" s="1"/>
  <c r="AH63" i="148"/>
  <c r="BM63" i="148" s="1"/>
  <c r="AG63" i="148"/>
  <c r="BL63" i="148" s="1"/>
  <c r="AC63" i="148"/>
  <c r="BH63" i="148" s="1"/>
  <c r="S27" i="149"/>
  <c r="S54" i="149"/>
  <c r="K54" i="149"/>
  <c r="P27" i="149"/>
  <c r="S46" i="149"/>
  <c r="AB68" i="149"/>
  <c r="BG68" i="149" s="1"/>
  <c r="O68" i="149"/>
  <c r="AL68" i="149"/>
  <c r="BQ68" i="149" s="1"/>
  <c r="AK68" i="149"/>
  <c r="BP68" i="149" s="1"/>
  <c r="AH68" i="149"/>
  <c r="BM68" i="149" s="1"/>
  <c r="W68" i="149"/>
  <c r="BB68" i="149" s="1"/>
  <c r="R68" i="149"/>
  <c r="AW68" i="149" s="1"/>
  <c r="P68" i="149"/>
  <c r="AU68" i="149" s="1"/>
  <c r="AG96" i="155"/>
  <c r="BL96" i="155" s="1"/>
  <c r="AO103" i="155"/>
  <c r="BT103" i="155" s="1"/>
  <c r="AK65" i="145"/>
  <c r="BP65" i="145" s="1"/>
  <c r="AK86" i="145"/>
  <c r="BP86" i="145" s="1"/>
  <c r="AJ102" i="145"/>
  <c r="BO102" i="145" s="1"/>
  <c r="Z102" i="145"/>
  <c r="BE102" i="145" s="1"/>
  <c r="V102" i="145"/>
  <c r="BA102" i="145" s="1"/>
  <c r="AR102" i="145"/>
  <c r="BW102" i="145" s="1"/>
  <c r="AM75" i="147"/>
  <c r="BR75" i="147" s="1"/>
  <c r="AL75" i="147"/>
  <c r="BQ75" i="147" s="1"/>
  <c r="Y75" i="147"/>
  <c r="BD75" i="147" s="1"/>
  <c r="X75" i="147"/>
  <c r="BC75" i="147" s="1"/>
  <c r="W75" i="147"/>
  <c r="BB75" i="147" s="1"/>
  <c r="AR61" i="148"/>
  <c r="BW61" i="148" s="1"/>
  <c r="AI61" i="148"/>
  <c r="BN61" i="148" s="1"/>
  <c r="AG61" i="148"/>
  <c r="BL61" i="148" s="1"/>
  <c r="U61" i="148"/>
  <c r="AZ61" i="148" s="1"/>
  <c r="S61" i="148"/>
  <c r="AX61" i="148" s="1"/>
  <c r="R61" i="148"/>
  <c r="AW61" i="148" s="1"/>
  <c r="AK102" i="148"/>
  <c r="BP102" i="148" s="1"/>
  <c r="AO102" i="148"/>
  <c r="BT102" i="148" s="1"/>
  <c r="U102" i="148"/>
  <c r="AZ102" i="148" s="1"/>
  <c r="AJ102" i="148"/>
  <c r="BO102" i="148" s="1"/>
  <c r="S102" i="148"/>
  <c r="AX102" i="148" s="1"/>
  <c r="AI102" i="148"/>
  <c r="BN102" i="148" s="1"/>
  <c r="R102" i="148"/>
  <c r="AW102" i="148" s="1"/>
  <c r="AQ102" i="148"/>
  <c r="BV102" i="148" s="1"/>
  <c r="AP102" i="148"/>
  <c r="BU102" i="148" s="1"/>
  <c r="AG102" i="148"/>
  <c r="BL102" i="148" s="1"/>
  <c r="I102" i="148"/>
  <c r="K102" i="148" s="1"/>
  <c r="M102" i="148" s="1"/>
  <c r="AR102" i="148"/>
  <c r="BW102" i="148" s="1"/>
  <c r="AR67" i="149"/>
  <c r="BW67" i="149" s="1"/>
  <c r="AH67" i="149"/>
  <c r="BM67" i="149" s="1"/>
  <c r="AF67" i="149"/>
  <c r="BK67" i="149" s="1"/>
  <c r="V67" i="149"/>
  <c r="BA67" i="149" s="1"/>
  <c r="AN67" i="149"/>
  <c r="BS67" i="149" s="1"/>
  <c r="AJ67" i="149"/>
  <c r="BO67" i="149" s="1"/>
  <c r="AM97" i="149"/>
  <c r="BR97" i="149" s="1"/>
  <c r="AS97" i="149"/>
  <c r="BX97" i="149" s="1"/>
  <c r="W97" i="149"/>
  <c r="BB97" i="149" s="1"/>
  <c r="AR97" i="149"/>
  <c r="BW97" i="149" s="1"/>
  <c r="T97" i="149"/>
  <c r="AY97" i="149" s="1"/>
  <c r="AP97" i="149"/>
  <c r="BU97" i="149" s="1"/>
  <c r="R97" i="149"/>
  <c r="AW97" i="149" s="1"/>
  <c r="AE97" i="149"/>
  <c r="BJ97" i="149" s="1"/>
  <c r="AD97" i="149"/>
  <c r="BI97" i="149" s="1"/>
  <c r="AC97" i="149"/>
  <c r="BH97" i="149" s="1"/>
  <c r="AS74" i="150"/>
  <c r="BX74" i="150" s="1"/>
  <c r="U74" i="150"/>
  <c r="AZ74" i="150" s="1"/>
  <c r="AL74" i="150"/>
  <c r="BQ74" i="150" s="1"/>
  <c r="S74" i="150"/>
  <c r="AX74" i="150" s="1"/>
  <c r="AK74" i="150"/>
  <c r="BP74" i="150" s="1"/>
  <c r="AE74" i="150"/>
  <c r="BJ74" i="150" s="1"/>
  <c r="AD74" i="150"/>
  <c r="BI74" i="150" s="1"/>
  <c r="AA74" i="150"/>
  <c r="BF74" i="150" s="1"/>
  <c r="V74" i="150"/>
  <c r="BA74" i="150" s="1"/>
  <c r="Y93" i="150"/>
  <c r="BD93" i="150" s="1"/>
  <c r="V93" i="150"/>
  <c r="BA93" i="150" s="1"/>
  <c r="AS93" i="150"/>
  <c r="BX93" i="150" s="1"/>
  <c r="AR93" i="150"/>
  <c r="BW93" i="150" s="1"/>
  <c r="AQ93" i="150"/>
  <c r="BV93" i="150" s="1"/>
  <c r="AE93" i="150"/>
  <c r="BJ93" i="150" s="1"/>
  <c r="AP102" i="150"/>
  <c r="BU102" i="150" s="1"/>
  <c r="AO102" i="150"/>
  <c r="BT102" i="150" s="1"/>
  <c r="Z102" i="150"/>
  <c r="BE102" i="150" s="1"/>
  <c r="AQ102" i="150"/>
  <c r="BV102" i="150" s="1"/>
  <c r="AD70" i="152"/>
  <c r="BI70" i="152" s="1"/>
  <c r="AB70" i="152"/>
  <c r="BG70" i="152" s="1"/>
  <c r="Z64" i="153"/>
  <c r="BE64" i="153" s="1"/>
  <c r="R64" i="153"/>
  <c r="AW64" i="153" s="1"/>
  <c r="Q64" i="153"/>
  <c r="AV64" i="153" s="1"/>
  <c r="P64" i="153"/>
  <c r="AU64" i="153" s="1"/>
  <c r="O64" i="153"/>
  <c r="AO68" i="155"/>
  <c r="BT68" i="155" s="1"/>
  <c r="AF73" i="155"/>
  <c r="BK73" i="155" s="1"/>
  <c r="AO80" i="155"/>
  <c r="BT80" i="155" s="1"/>
  <c r="AI88" i="155"/>
  <c r="BN88" i="155" s="1"/>
  <c r="AH96" i="155"/>
  <c r="BM96" i="155" s="1"/>
  <c r="S53" i="145"/>
  <c r="AL65" i="145"/>
  <c r="BQ65" i="145" s="1"/>
  <c r="AB74" i="145"/>
  <c r="BG74" i="145" s="1"/>
  <c r="AR74" i="145"/>
  <c r="BW74" i="145" s="1"/>
  <c r="U78" i="145"/>
  <c r="AZ78" i="145" s="1"/>
  <c r="AI101" i="145"/>
  <c r="BN101" i="145" s="1"/>
  <c r="AD101" i="145"/>
  <c r="BI101" i="145" s="1"/>
  <c r="AC101" i="145"/>
  <c r="BH101" i="145" s="1"/>
  <c r="AS101" i="145"/>
  <c r="BX101" i="145" s="1"/>
  <c r="AB101" i="145"/>
  <c r="BG101" i="145" s="1"/>
  <c r="I101" i="145"/>
  <c r="K101" i="145" s="1"/>
  <c r="M101" i="145" s="1"/>
  <c r="AH101" i="145"/>
  <c r="BM101" i="145" s="1"/>
  <c r="AG76" i="146"/>
  <c r="BL76" i="146" s="1"/>
  <c r="AM76" i="146"/>
  <c r="BR76" i="146" s="1"/>
  <c r="X80" i="146"/>
  <c r="BC80" i="146" s="1"/>
  <c r="W80" i="146"/>
  <c r="BB80" i="146" s="1"/>
  <c r="AO66" i="147"/>
  <c r="BT66" i="147" s="1"/>
  <c r="AQ66" i="147"/>
  <c r="BV66" i="147" s="1"/>
  <c r="R66" i="147"/>
  <c r="AW66" i="147" s="1"/>
  <c r="AP66" i="147"/>
  <c r="BU66" i="147" s="1"/>
  <c r="Q66" i="147"/>
  <c r="AV66" i="147" s="1"/>
  <c r="AN66" i="147"/>
  <c r="BS66" i="147" s="1"/>
  <c r="P66" i="147"/>
  <c r="AU66" i="147" s="1"/>
  <c r="AA66" i="147"/>
  <c r="BF66" i="147" s="1"/>
  <c r="Y66" i="147"/>
  <c r="BD66" i="147" s="1"/>
  <c r="AG100" i="148"/>
  <c r="BL100" i="148" s="1"/>
  <c r="T100" i="148"/>
  <c r="AY100" i="148" s="1"/>
  <c r="S100" i="148"/>
  <c r="AX100" i="148" s="1"/>
  <c r="Q100" i="148"/>
  <c r="AV100" i="148" s="1"/>
  <c r="AI100" i="148"/>
  <c r="BN100" i="148" s="1"/>
  <c r="AH100" i="148"/>
  <c r="BM100" i="148" s="1"/>
  <c r="Y100" i="148"/>
  <c r="BD100" i="148" s="1"/>
  <c r="AC75" i="149"/>
  <c r="BH75" i="149" s="1"/>
  <c r="AB75" i="149"/>
  <c r="BG75" i="149" s="1"/>
  <c r="V75" i="149"/>
  <c r="BA75" i="149" s="1"/>
  <c r="AE75" i="149"/>
  <c r="BJ75" i="149" s="1"/>
  <c r="P75" i="149"/>
  <c r="AU75" i="149" s="1"/>
  <c r="V80" i="149"/>
  <c r="BA80" i="149" s="1"/>
  <c r="AL80" i="149"/>
  <c r="BQ80" i="149" s="1"/>
  <c r="U80" i="149"/>
  <c r="AZ80" i="149" s="1"/>
  <c r="T80" i="149"/>
  <c r="AY80" i="149" s="1"/>
  <c r="AN80" i="149"/>
  <c r="BS80" i="149" s="1"/>
  <c r="AM80" i="149"/>
  <c r="BR80" i="149" s="1"/>
  <c r="R80" i="149"/>
  <c r="AW80" i="149" s="1"/>
  <c r="K90" i="149"/>
  <c r="M90" i="149" s="1"/>
  <c r="AM94" i="149"/>
  <c r="BR94" i="149" s="1"/>
  <c r="AP94" i="149"/>
  <c r="BU94" i="149" s="1"/>
  <c r="R94" i="149"/>
  <c r="AW94" i="149" s="1"/>
  <c r="AH94" i="149"/>
  <c r="BM94" i="149" s="1"/>
  <c r="AF94" i="149"/>
  <c r="BK94" i="149" s="1"/>
  <c r="AD94" i="149"/>
  <c r="BI94" i="149" s="1"/>
  <c r="AC94" i="149"/>
  <c r="BH94" i="149" s="1"/>
  <c r="W94" i="149"/>
  <c r="BB94" i="149" s="1"/>
  <c r="I97" i="149"/>
  <c r="K97" i="149" s="1"/>
  <c r="M97" i="149" s="1"/>
  <c r="S19" i="150"/>
  <c r="S54" i="150"/>
  <c r="S46" i="150"/>
  <c r="K19" i="150"/>
  <c r="K27" i="150"/>
  <c r="K54" i="150"/>
  <c r="L28" i="150"/>
  <c r="P27" i="150"/>
  <c r="AK65" i="150"/>
  <c r="BP65" i="150" s="1"/>
  <c r="AB65" i="150"/>
  <c r="BG65" i="150" s="1"/>
  <c r="P65" i="150"/>
  <c r="AU65" i="150" s="1"/>
  <c r="AF71" i="150"/>
  <c r="BK71" i="150" s="1"/>
  <c r="T71" i="150"/>
  <c r="AY71" i="150" s="1"/>
  <c r="AE71" i="150"/>
  <c r="BJ71" i="150" s="1"/>
  <c r="S71" i="150"/>
  <c r="AX71" i="150" s="1"/>
  <c r="AS71" i="150"/>
  <c r="BX71" i="150" s="1"/>
  <c r="AD71" i="150"/>
  <c r="BI71" i="150" s="1"/>
  <c r="R71" i="150"/>
  <c r="AW71" i="150" s="1"/>
  <c r="AB71" i="150"/>
  <c r="BG71" i="150" s="1"/>
  <c r="AA71" i="150"/>
  <c r="BF71" i="150" s="1"/>
  <c r="AP71" i="150"/>
  <c r="BU71" i="150" s="1"/>
  <c r="W71" i="150"/>
  <c r="BB71" i="150" s="1"/>
  <c r="AC71" i="150"/>
  <c r="BH71" i="150" s="1"/>
  <c r="U71" i="150"/>
  <c r="AZ71" i="150" s="1"/>
  <c r="I74" i="150"/>
  <c r="K74" i="150" s="1"/>
  <c r="M74" i="150" s="1"/>
  <c r="AP99" i="150"/>
  <c r="BU99" i="150" s="1"/>
  <c r="V99" i="150"/>
  <c r="BA99" i="150" s="1"/>
  <c r="AP68" i="151"/>
  <c r="BU68" i="151" s="1"/>
  <c r="W68" i="151"/>
  <c r="BB68" i="151" s="1"/>
  <c r="AO68" i="151"/>
  <c r="BT68" i="151" s="1"/>
  <c r="V68" i="151"/>
  <c r="BA68" i="151" s="1"/>
  <c r="AN68" i="151"/>
  <c r="BS68" i="151" s="1"/>
  <c r="O68" i="151"/>
  <c r="AE68" i="151"/>
  <c r="BJ68" i="151" s="1"/>
  <c r="Y68" i="151"/>
  <c r="BD68" i="151" s="1"/>
  <c r="X68" i="151"/>
  <c r="BC68" i="151" s="1"/>
  <c r="AR68" i="151"/>
  <c r="BW68" i="151" s="1"/>
  <c r="AM68" i="151"/>
  <c r="BR68" i="151" s="1"/>
  <c r="AH68" i="151"/>
  <c r="BM68" i="151" s="1"/>
  <c r="AB94" i="151"/>
  <c r="BG94" i="151" s="1"/>
  <c r="AA94" i="151"/>
  <c r="BF94" i="151" s="1"/>
  <c r="S94" i="151"/>
  <c r="AX94" i="151" s="1"/>
  <c r="AG94" i="151"/>
  <c r="BL94" i="151" s="1"/>
  <c r="AF94" i="151"/>
  <c r="BK94" i="151" s="1"/>
  <c r="K27" i="155"/>
  <c r="AN64" i="155"/>
  <c r="BS64" i="155" s="1"/>
  <c r="AP68" i="155"/>
  <c r="BU68" i="155" s="1"/>
  <c r="AG73" i="155"/>
  <c r="BL73" i="155" s="1"/>
  <c r="I80" i="155"/>
  <c r="K80" i="155" s="1"/>
  <c r="M80" i="155" s="1"/>
  <c r="AP80" i="155"/>
  <c r="BU80" i="155" s="1"/>
  <c r="AN88" i="155"/>
  <c r="BS88" i="155" s="1"/>
  <c r="AI96" i="155"/>
  <c r="BN96" i="155" s="1"/>
  <c r="O10" i="145"/>
  <c r="K19" i="145"/>
  <c r="S54" i="145"/>
  <c r="AC74" i="145"/>
  <c r="BH74" i="145" s="1"/>
  <c r="AS74" i="145"/>
  <c r="BX74" i="145" s="1"/>
  <c r="AD99" i="145"/>
  <c r="BI99" i="145" s="1"/>
  <c r="AC99" i="145"/>
  <c r="BH99" i="145" s="1"/>
  <c r="AS100" i="145"/>
  <c r="BX100" i="145" s="1"/>
  <c r="AA100" i="145"/>
  <c r="BF100" i="145" s="1"/>
  <c r="V100" i="145"/>
  <c r="BA100" i="145" s="1"/>
  <c r="R100" i="145"/>
  <c r="AW100" i="145" s="1"/>
  <c r="AK101" i="145"/>
  <c r="BP101" i="145" s="1"/>
  <c r="AF89" i="146"/>
  <c r="BK89" i="146" s="1"/>
  <c r="P89" i="146"/>
  <c r="AU89" i="146" s="1"/>
  <c r="O89" i="146"/>
  <c r="AN89" i="146"/>
  <c r="BS89" i="146" s="1"/>
  <c r="AA96" i="147"/>
  <c r="BF96" i="147" s="1"/>
  <c r="AN96" i="147"/>
  <c r="BS96" i="147" s="1"/>
  <c r="Z96" i="147"/>
  <c r="BE96" i="147" s="1"/>
  <c r="Y96" i="147"/>
  <c r="BD96" i="147" s="1"/>
  <c r="AK69" i="148"/>
  <c r="BP69" i="148" s="1"/>
  <c r="AO69" i="148"/>
  <c r="BT69" i="148" s="1"/>
  <c r="Z74" i="148"/>
  <c r="BE74" i="148" s="1"/>
  <c r="AK74" i="148"/>
  <c r="BP74" i="148" s="1"/>
  <c r="Z86" i="148"/>
  <c r="BE86" i="148" s="1"/>
  <c r="AJ86" i="148"/>
  <c r="BO86" i="148" s="1"/>
  <c r="AI86" i="148"/>
  <c r="BN86" i="148" s="1"/>
  <c r="I75" i="149"/>
  <c r="K75" i="149" s="1"/>
  <c r="M75" i="149" s="1"/>
  <c r="T79" i="149"/>
  <c r="AY79" i="149" s="1"/>
  <c r="AN79" i="149"/>
  <c r="BS79" i="149" s="1"/>
  <c r="AJ79" i="149"/>
  <c r="BO79" i="149" s="1"/>
  <c r="AH79" i="149"/>
  <c r="BM79" i="149" s="1"/>
  <c r="AF79" i="149"/>
  <c r="BK79" i="149" s="1"/>
  <c r="AE79" i="149"/>
  <c r="BJ79" i="149" s="1"/>
  <c r="I94" i="149"/>
  <c r="K94" i="149" s="1"/>
  <c r="M94" i="149" s="1"/>
  <c r="K26" i="150"/>
  <c r="S26" i="150"/>
  <c r="S53" i="150"/>
  <c r="S27" i="150"/>
  <c r="I71" i="150"/>
  <c r="K71" i="150" s="1"/>
  <c r="M71" i="150" s="1"/>
  <c r="AO63" i="153"/>
  <c r="BT63" i="153" s="1"/>
  <c r="AF63" i="153"/>
  <c r="BK63" i="153" s="1"/>
  <c r="AE63" i="153"/>
  <c r="BJ63" i="153" s="1"/>
  <c r="W63" i="153"/>
  <c r="BB63" i="153" s="1"/>
  <c r="AR63" i="153"/>
  <c r="BW63" i="153" s="1"/>
  <c r="U63" i="153"/>
  <c r="AZ63" i="153" s="1"/>
  <c r="AQ63" i="153"/>
  <c r="BV63" i="153" s="1"/>
  <c r="Q63" i="153"/>
  <c r="AV63" i="153" s="1"/>
  <c r="AH63" i="153"/>
  <c r="BM63" i="153" s="1"/>
  <c r="AG63" i="153"/>
  <c r="BL63" i="153" s="1"/>
  <c r="Z63" i="153"/>
  <c r="BE63" i="153" s="1"/>
  <c r="P63" i="153"/>
  <c r="AU63" i="153" s="1"/>
  <c r="O63" i="153"/>
  <c r="AI63" i="153"/>
  <c r="BN63" i="153" s="1"/>
  <c r="AS70" i="146"/>
  <c r="BX70" i="146" s="1"/>
  <c r="AN78" i="146"/>
  <c r="BS78" i="146" s="1"/>
  <c r="AK98" i="146"/>
  <c r="BP98" i="146" s="1"/>
  <c r="Q98" i="146"/>
  <c r="AV98" i="146" s="1"/>
  <c r="P98" i="146"/>
  <c r="AU98" i="146" s="1"/>
  <c r="AO98" i="146"/>
  <c r="BT98" i="146" s="1"/>
  <c r="AP65" i="147"/>
  <c r="BU65" i="147" s="1"/>
  <c r="AA65" i="147"/>
  <c r="BF65" i="147" s="1"/>
  <c r="Z65" i="147"/>
  <c r="BE65" i="147" s="1"/>
  <c r="AQ87" i="147"/>
  <c r="BV87" i="147" s="1"/>
  <c r="AM87" i="147"/>
  <c r="BR87" i="147" s="1"/>
  <c r="Z87" i="147"/>
  <c r="BE87" i="147" s="1"/>
  <c r="Y87" i="147"/>
  <c r="BD87" i="147" s="1"/>
  <c r="AH92" i="147"/>
  <c r="BM92" i="147" s="1"/>
  <c r="R92" i="147"/>
  <c r="AW92" i="147" s="1"/>
  <c r="K54" i="148"/>
  <c r="S19" i="148"/>
  <c r="S54" i="148"/>
  <c r="K27" i="148"/>
  <c r="AQ65" i="148"/>
  <c r="BV65" i="148" s="1"/>
  <c r="T65" i="148"/>
  <c r="AY65" i="148" s="1"/>
  <c r="AS91" i="148"/>
  <c r="BX91" i="148" s="1"/>
  <c r="AG91" i="148"/>
  <c r="BL91" i="148" s="1"/>
  <c r="S26" i="149"/>
  <c r="K53" i="149"/>
  <c r="AQ91" i="149"/>
  <c r="BV91" i="149" s="1"/>
  <c r="AK91" i="149"/>
  <c r="BP91" i="149" s="1"/>
  <c r="V91" i="149"/>
  <c r="BA91" i="149" s="1"/>
  <c r="AJ91" i="149"/>
  <c r="BO91" i="149" s="1"/>
  <c r="P91" i="149"/>
  <c r="AU91" i="149" s="1"/>
  <c r="AH91" i="149"/>
  <c r="BM91" i="149" s="1"/>
  <c r="O91" i="149"/>
  <c r="AL91" i="149"/>
  <c r="BQ91" i="149" s="1"/>
  <c r="AK95" i="149"/>
  <c r="BP95" i="149" s="1"/>
  <c r="O95" i="149"/>
  <c r="AE95" i="149"/>
  <c r="BJ95" i="149" s="1"/>
  <c r="AD95" i="149"/>
  <c r="BI95" i="149" s="1"/>
  <c r="AL95" i="149"/>
  <c r="BQ95" i="149" s="1"/>
  <c r="X101" i="152"/>
  <c r="BC101" i="152" s="1"/>
  <c r="AO101" i="152"/>
  <c r="BT101" i="152" s="1"/>
  <c r="W101" i="152"/>
  <c r="BB101" i="152" s="1"/>
  <c r="AA101" i="152"/>
  <c r="BF101" i="152" s="1"/>
  <c r="Z101" i="152"/>
  <c r="BE101" i="152" s="1"/>
  <c r="R101" i="152"/>
  <c r="AW101" i="152" s="1"/>
  <c r="AI101" i="152"/>
  <c r="BN101" i="152" s="1"/>
  <c r="AF101" i="152"/>
  <c r="BK101" i="152" s="1"/>
  <c r="O101" i="152"/>
  <c r="AN101" i="152"/>
  <c r="BS101" i="152" s="1"/>
  <c r="AM101" i="152"/>
  <c r="BR101" i="152" s="1"/>
  <c r="AI72" i="154"/>
  <c r="BN72" i="154" s="1"/>
  <c r="AL72" i="154"/>
  <c r="BQ72" i="154" s="1"/>
  <c r="AM78" i="154"/>
  <c r="BR78" i="154" s="1"/>
  <c r="U78" i="154"/>
  <c r="AZ78" i="154" s="1"/>
  <c r="AH103" i="154"/>
  <c r="BM103" i="154" s="1"/>
  <c r="AL103" i="154"/>
  <c r="BQ103" i="154" s="1"/>
  <c r="Y103" i="154"/>
  <c r="BD103" i="154" s="1"/>
  <c r="X103" i="154"/>
  <c r="BC103" i="154" s="1"/>
  <c r="AO103" i="154"/>
  <c r="BT103" i="154" s="1"/>
  <c r="V103" i="154"/>
  <c r="BA103" i="154" s="1"/>
  <c r="V95" i="145"/>
  <c r="BA95" i="145" s="1"/>
  <c r="AP95" i="145"/>
  <c r="BU95" i="145" s="1"/>
  <c r="T98" i="145"/>
  <c r="AY98" i="145" s="1"/>
  <c r="AJ98" i="145"/>
  <c r="BO98" i="145" s="1"/>
  <c r="AL65" i="146"/>
  <c r="BQ65" i="146" s="1"/>
  <c r="AO78" i="146"/>
  <c r="BT78" i="146" s="1"/>
  <c r="AS98" i="146"/>
  <c r="BX98" i="146" s="1"/>
  <c r="AF101" i="146"/>
  <c r="BK101" i="146" s="1"/>
  <c r="AN101" i="146"/>
  <c r="BS101" i="146" s="1"/>
  <c r="AM101" i="146"/>
  <c r="BR101" i="146" s="1"/>
  <c r="AL101" i="146"/>
  <c r="BQ101" i="146" s="1"/>
  <c r="S25" i="147"/>
  <c r="S52" i="147"/>
  <c r="K17" i="147"/>
  <c r="K52" i="147"/>
  <c r="AA95" i="147"/>
  <c r="BF95" i="147" s="1"/>
  <c r="O95" i="147"/>
  <c r="AL95" i="147"/>
  <c r="BQ95" i="147" s="1"/>
  <c r="AI95" i="147"/>
  <c r="BN95" i="147" s="1"/>
  <c r="AP104" i="147"/>
  <c r="BU104" i="147" s="1"/>
  <c r="V104" i="147"/>
  <c r="BA104" i="147" s="1"/>
  <c r="O104" i="147"/>
  <c r="AI64" i="148"/>
  <c r="BN64" i="148" s="1"/>
  <c r="S64" i="148"/>
  <c r="AX64" i="148" s="1"/>
  <c r="R64" i="148"/>
  <c r="AW64" i="148" s="1"/>
  <c r="Q64" i="148"/>
  <c r="AV64" i="148" s="1"/>
  <c r="AG70" i="148"/>
  <c r="BL70" i="148" s="1"/>
  <c r="S70" i="148"/>
  <c r="AX70" i="148" s="1"/>
  <c r="AR70" i="148"/>
  <c r="BW70" i="148" s="1"/>
  <c r="R70" i="148"/>
  <c r="AW70" i="148" s="1"/>
  <c r="AQ70" i="148"/>
  <c r="BV70" i="148" s="1"/>
  <c r="Q70" i="148"/>
  <c r="AV70" i="148" s="1"/>
  <c r="AG73" i="148"/>
  <c r="BL73" i="148" s="1"/>
  <c r="T73" i="148"/>
  <c r="AY73" i="148" s="1"/>
  <c r="S73" i="148"/>
  <c r="AX73" i="148" s="1"/>
  <c r="AR73" i="148"/>
  <c r="BW73" i="148" s="1"/>
  <c r="R73" i="148"/>
  <c r="AW73" i="148" s="1"/>
  <c r="AR76" i="148"/>
  <c r="BW76" i="148" s="1"/>
  <c r="Y76" i="148"/>
  <c r="BD76" i="148" s="1"/>
  <c r="U76" i="148"/>
  <c r="AZ76" i="148" s="1"/>
  <c r="Q76" i="148"/>
  <c r="AV76" i="148" s="1"/>
  <c r="O9" i="149"/>
  <c r="AQ63" i="149"/>
  <c r="BV63" i="149" s="1"/>
  <c r="AF63" i="149"/>
  <c r="BK63" i="149" s="1"/>
  <c r="P63" i="149"/>
  <c r="AU63" i="149" s="1"/>
  <c r="AS63" i="149"/>
  <c r="BX63" i="149" s="1"/>
  <c r="AE63" i="149"/>
  <c r="BJ63" i="149" s="1"/>
  <c r="O63" i="149"/>
  <c r="AR63" i="149"/>
  <c r="BW63" i="149" s="1"/>
  <c r="AB63" i="149"/>
  <c r="BG63" i="149" s="1"/>
  <c r="X63" i="149"/>
  <c r="BC63" i="149" s="1"/>
  <c r="U65" i="149"/>
  <c r="AZ65" i="149" s="1"/>
  <c r="T65" i="149"/>
  <c r="AY65" i="149" s="1"/>
  <c r="AR91" i="149"/>
  <c r="BW91" i="149" s="1"/>
  <c r="AP95" i="149"/>
  <c r="BU95" i="149" s="1"/>
  <c r="M26" i="150"/>
  <c r="V72" i="150"/>
  <c r="BA72" i="150" s="1"/>
  <c r="AQ72" i="150"/>
  <c r="BV72" i="150" s="1"/>
  <c r="U72" i="150"/>
  <c r="AZ72" i="150" s="1"/>
  <c r="AN72" i="150"/>
  <c r="BS72" i="150" s="1"/>
  <c r="S72" i="150"/>
  <c r="AX72" i="150" s="1"/>
  <c r="AF72" i="150"/>
  <c r="BK72" i="150" s="1"/>
  <c r="AE72" i="150"/>
  <c r="BJ72" i="150" s="1"/>
  <c r="AD72" i="150"/>
  <c r="BI72" i="150" s="1"/>
  <c r="AR73" i="150"/>
  <c r="BW73" i="150" s="1"/>
  <c r="AI73" i="150"/>
  <c r="BN73" i="150" s="1"/>
  <c r="AA73" i="150"/>
  <c r="BF73" i="150" s="1"/>
  <c r="S73" i="150"/>
  <c r="AX73" i="150" s="1"/>
  <c r="Z88" i="150"/>
  <c r="BE88" i="150" s="1"/>
  <c r="Y88" i="150"/>
  <c r="BD88" i="150" s="1"/>
  <c r="V88" i="150"/>
  <c r="BA88" i="150" s="1"/>
  <c r="R88" i="150"/>
  <c r="AW88" i="150" s="1"/>
  <c r="AP88" i="150"/>
  <c r="BU88" i="150" s="1"/>
  <c r="V91" i="150"/>
  <c r="BA91" i="150" s="1"/>
  <c r="AQ91" i="150"/>
  <c r="BV91" i="150" s="1"/>
  <c r="AI91" i="150"/>
  <c r="BN91" i="150" s="1"/>
  <c r="AE91" i="150"/>
  <c r="BJ91" i="150" s="1"/>
  <c r="AR91" i="150"/>
  <c r="BW91" i="150" s="1"/>
  <c r="Y91" i="150"/>
  <c r="BD91" i="150" s="1"/>
  <c r="R91" i="150"/>
  <c r="AW91" i="150" s="1"/>
  <c r="AA103" i="150"/>
  <c r="BF103" i="150" s="1"/>
  <c r="Z103" i="150"/>
  <c r="BE103" i="150" s="1"/>
  <c r="I101" i="152"/>
  <c r="K101" i="152" s="1"/>
  <c r="M101" i="152" s="1"/>
  <c r="AA95" i="145"/>
  <c r="BF95" i="145" s="1"/>
  <c r="V98" i="145"/>
  <c r="BA98" i="145" s="1"/>
  <c r="AK98" i="145"/>
  <c r="BP98" i="145" s="1"/>
  <c r="M23" i="146"/>
  <c r="AL61" i="146"/>
  <c r="BQ61" i="146" s="1"/>
  <c r="AM65" i="146"/>
  <c r="BR65" i="146" s="1"/>
  <c r="AS78" i="146"/>
  <c r="BX78" i="146" s="1"/>
  <c r="Z100" i="147"/>
  <c r="BE100" i="147" s="1"/>
  <c r="AP100" i="147"/>
  <c r="BU100" i="147" s="1"/>
  <c r="AA75" i="148"/>
  <c r="BF75" i="148" s="1"/>
  <c r="AS75" i="148"/>
  <c r="BX75" i="148" s="1"/>
  <c r="AJ75" i="148"/>
  <c r="BO75" i="148" s="1"/>
  <c r="Y75" i="148"/>
  <c r="BD75" i="148" s="1"/>
  <c r="AO78" i="148"/>
  <c r="BT78" i="148" s="1"/>
  <c r="Z78" i="148"/>
  <c r="BE78" i="148" s="1"/>
  <c r="S78" i="148"/>
  <c r="AX78" i="148" s="1"/>
  <c r="AD62" i="149"/>
  <c r="BI62" i="149" s="1"/>
  <c r="AL62" i="149"/>
  <c r="BQ62" i="149" s="1"/>
  <c r="AF62" i="149"/>
  <c r="BK62" i="149" s="1"/>
  <c r="I63" i="149"/>
  <c r="K63" i="149" s="1"/>
  <c r="M63" i="149" s="1"/>
  <c r="Z63" i="149"/>
  <c r="BE63" i="149" s="1"/>
  <c r="AL64" i="149"/>
  <c r="BQ64" i="149" s="1"/>
  <c r="AD64" i="149"/>
  <c r="BI64" i="149" s="1"/>
  <c r="V64" i="149"/>
  <c r="BA64" i="149" s="1"/>
  <c r="AQ72" i="149"/>
  <c r="BV72" i="149" s="1"/>
  <c r="AF72" i="149"/>
  <c r="BK72" i="149" s="1"/>
  <c r="P72" i="149"/>
  <c r="AU72" i="149" s="1"/>
  <c r="AS72" i="149"/>
  <c r="BX72" i="149" s="1"/>
  <c r="AE72" i="149"/>
  <c r="BJ72" i="149" s="1"/>
  <c r="O72" i="149"/>
  <c r="AR72" i="149"/>
  <c r="BW72" i="149" s="1"/>
  <c r="AB72" i="149"/>
  <c r="BG72" i="149" s="1"/>
  <c r="AH72" i="149"/>
  <c r="BM72" i="149" s="1"/>
  <c r="AS91" i="149"/>
  <c r="BX91" i="149" s="1"/>
  <c r="S64" i="150"/>
  <c r="AX64" i="150" s="1"/>
  <c r="AQ78" i="150"/>
  <c r="BV78" i="150" s="1"/>
  <c r="AB78" i="150"/>
  <c r="BG78" i="150" s="1"/>
  <c r="O78" i="150"/>
  <c r="AM78" i="150"/>
  <c r="BR78" i="150" s="1"/>
  <c r="AA78" i="150"/>
  <c r="BF78" i="150" s="1"/>
  <c r="AL78" i="150"/>
  <c r="BQ78" i="150" s="1"/>
  <c r="Z78" i="150"/>
  <c r="BE78" i="150" s="1"/>
  <c r="AI78" i="150"/>
  <c r="BN78" i="150" s="1"/>
  <c r="AD78" i="150"/>
  <c r="BI78" i="150" s="1"/>
  <c r="AC78" i="150"/>
  <c r="BH78" i="150" s="1"/>
  <c r="I78" i="150"/>
  <c r="K78" i="150" s="1"/>
  <c r="M78" i="150" s="1"/>
  <c r="AJ78" i="150"/>
  <c r="BO78" i="150" s="1"/>
  <c r="AP94" i="150"/>
  <c r="BU94" i="150" s="1"/>
  <c r="AO94" i="150"/>
  <c r="BT94" i="150" s="1"/>
  <c r="Y94" i="150"/>
  <c r="BD94" i="150" s="1"/>
  <c r="AR94" i="150"/>
  <c r="BW94" i="150" s="1"/>
  <c r="W94" i="150"/>
  <c r="BB94" i="150" s="1"/>
  <c r="O94" i="150"/>
  <c r="M25" i="151"/>
  <c r="AE70" i="151"/>
  <c r="BJ70" i="151" s="1"/>
  <c r="X70" i="151"/>
  <c r="BC70" i="151" s="1"/>
  <c r="W70" i="151"/>
  <c r="BB70" i="151" s="1"/>
  <c r="V70" i="151"/>
  <c r="BA70" i="151" s="1"/>
  <c r="AO70" i="151"/>
  <c r="BT70" i="151" s="1"/>
  <c r="AN70" i="151"/>
  <c r="BS70" i="151" s="1"/>
  <c r="Y70" i="151"/>
  <c r="BD70" i="151" s="1"/>
  <c r="P86" i="151"/>
  <c r="AU86" i="151" s="1"/>
  <c r="Y86" i="151"/>
  <c r="BD86" i="151" s="1"/>
  <c r="AH86" i="151"/>
  <c r="BM86" i="151" s="1"/>
  <c r="AB86" i="151"/>
  <c r="BG86" i="151" s="1"/>
  <c r="Z86" i="151"/>
  <c r="BE86" i="151" s="1"/>
  <c r="T85" i="152"/>
  <c r="AY85" i="152" s="1"/>
  <c r="AR85" i="152"/>
  <c r="BW85" i="152" s="1"/>
  <c r="AK85" i="152"/>
  <c r="BP85" i="152" s="1"/>
  <c r="U85" i="152"/>
  <c r="AZ85" i="152" s="1"/>
  <c r="AI85" i="152"/>
  <c r="BN85" i="152" s="1"/>
  <c r="AC85" i="152"/>
  <c r="BH85" i="152" s="1"/>
  <c r="V85" i="152"/>
  <c r="BA85" i="152" s="1"/>
  <c r="AM94" i="152"/>
  <c r="BR94" i="152" s="1"/>
  <c r="W94" i="152"/>
  <c r="BB94" i="152" s="1"/>
  <c r="AR69" i="153"/>
  <c r="BW69" i="153" s="1"/>
  <c r="AN69" i="153"/>
  <c r="BS69" i="153" s="1"/>
  <c r="S69" i="153"/>
  <c r="AX69" i="153" s="1"/>
  <c r="AG69" i="153"/>
  <c r="BL69" i="153" s="1"/>
  <c r="O69" i="153"/>
  <c r="AP69" i="153"/>
  <c r="BU69" i="153" s="1"/>
  <c r="AO69" i="153"/>
  <c r="BT69" i="153" s="1"/>
  <c r="AF69" i="153"/>
  <c r="BK69" i="153" s="1"/>
  <c r="I69" i="153"/>
  <c r="K69" i="153" s="1"/>
  <c r="M69" i="153" s="1"/>
  <c r="AB69" i="153"/>
  <c r="BG69" i="153" s="1"/>
  <c r="X69" i="153"/>
  <c r="BC69" i="153" s="1"/>
  <c r="T69" i="153"/>
  <c r="AY69" i="153" s="1"/>
  <c r="AI64" i="147"/>
  <c r="BN64" i="147" s="1"/>
  <c r="AP71" i="147"/>
  <c r="BU71" i="147" s="1"/>
  <c r="S74" i="147"/>
  <c r="AX74" i="147" s="1"/>
  <c r="AQ74" i="147"/>
  <c r="BV74" i="147" s="1"/>
  <c r="AP86" i="147"/>
  <c r="BU86" i="147" s="1"/>
  <c r="Q94" i="147"/>
  <c r="AV94" i="147" s="1"/>
  <c r="AM94" i="147"/>
  <c r="BR94" i="147" s="1"/>
  <c r="AF103" i="147"/>
  <c r="BK103" i="147" s="1"/>
  <c r="P26" i="148"/>
  <c r="AJ68" i="148"/>
  <c r="BO68" i="148" s="1"/>
  <c r="AI72" i="148"/>
  <c r="BN72" i="148" s="1"/>
  <c r="AA77" i="148"/>
  <c r="BF77" i="148" s="1"/>
  <c r="AR77" i="148"/>
  <c r="BW77" i="148" s="1"/>
  <c r="AG80" i="148"/>
  <c r="BL80" i="148" s="1"/>
  <c r="AR90" i="148"/>
  <c r="BW90" i="148" s="1"/>
  <c r="AG93" i="148"/>
  <c r="BL93" i="148" s="1"/>
  <c r="AI99" i="148"/>
  <c r="BN99" i="148" s="1"/>
  <c r="AQ101" i="148"/>
  <c r="BV101" i="148" s="1"/>
  <c r="W70" i="149"/>
  <c r="BB70" i="149" s="1"/>
  <c r="AL70" i="149"/>
  <c r="BQ70" i="149" s="1"/>
  <c r="W74" i="149"/>
  <c r="BB74" i="149" s="1"/>
  <c r="AS74" i="149"/>
  <c r="BX74" i="149" s="1"/>
  <c r="AC76" i="149"/>
  <c r="BH76" i="149" s="1"/>
  <c r="Z77" i="149"/>
  <c r="BE77" i="149" s="1"/>
  <c r="AS77" i="149"/>
  <c r="BX77" i="149" s="1"/>
  <c r="W86" i="149"/>
  <c r="BB86" i="149" s="1"/>
  <c r="AL86" i="149"/>
  <c r="BQ86" i="149" s="1"/>
  <c r="R90" i="149"/>
  <c r="AW90" i="149" s="1"/>
  <c r="AL90" i="149"/>
  <c r="BQ90" i="149" s="1"/>
  <c r="AB92" i="149"/>
  <c r="BG92" i="149" s="1"/>
  <c r="AK99" i="149"/>
  <c r="BP99" i="149" s="1"/>
  <c r="Y102" i="149"/>
  <c r="BD102" i="149" s="1"/>
  <c r="AE103" i="149"/>
  <c r="BJ103" i="149" s="1"/>
  <c r="K17" i="150"/>
  <c r="S23" i="150"/>
  <c r="V66" i="150"/>
  <c r="BA66" i="150" s="1"/>
  <c r="Z67" i="150"/>
  <c r="BE67" i="150" s="1"/>
  <c r="AI80" i="150"/>
  <c r="BN80" i="150" s="1"/>
  <c r="T80" i="150"/>
  <c r="AY80" i="150" s="1"/>
  <c r="R80" i="150"/>
  <c r="AW80" i="150" s="1"/>
  <c r="P80" i="150"/>
  <c r="AU80" i="150" s="1"/>
  <c r="AI90" i="150"/>
  <c r="BN90" i="150" s="1"/>
  <c r="W90" i="150"/>
  <c r="BB90" i="150" s="1"/>
  <c r="S24" i="151"/>
  <c r="S51" i="151"/>
  <c r="S15" i="151"/>
  <c r="S50" i="151"/>
  <c r="AN62" i="151"/>
  <c r="BS62" i="151" s="1"/>
  <c r="AR69" i="151"/>
  <c r="BW69" i="151" s="1"/>
  <c r="Y69" i="151"/>
  <c r="BD69" i="151" s="1"/>
  <c r="K18" i="152"/>
  <c r="S45" i="152"/>
  <c r="S26" i="152"/>
  <c r="P26" i="152"/>
  <c r="AC78" i="152"/>
  <c r="BH78" i="152" s="1"/>
  <c r="AR87" i="152"/>
  <c r="BW87" i="152" s="1"/>
  <c r="U87" i="152"/>
  <c r="AZ87" i="152" s="1"/>
  <c r="AK87" i="152"/>
  <c r="BP87" i="152" s="1"/>
  <c r="T87" i="152"/>
  <c r="AY87" i="152" s="1"/>
  <c r="AJ87" i="152"/>
  <c r="BO87" i="152" s="1"/>
  <c r="S87" i="152"/>
  <c r="AX87" i="152" s="1"/>
  <c r="AE87" i="152"/>
  <c r="BJ87" i="152" s="1"/>
  <c r="AD87" i="152"/>
  <c r="BI87" i="152" s="1"/>
  <c r="AC87" i="152"/>
  <c r="BH87" i="152" s="1"/>
  <c r="AH98" i="152"/>
  <c r="BM98" i="152" s="1"/>
  <c r="O98" i="152"/>
  <c r="AF98" i="152"/>
  <c r="BK98" i="152" s="1"/>
  <c r="AE98" i="152"/>
  <c r="BJ98" i="152" s="1"/>
  <c r="X98" i="152"/>
  <c r="BC98" i="152" s="1"/>
  <c r="R98" i="152"/>
  <c r="AW98" i="152" s="1"/>
  <c r="Q98" i="152"/>
  <c r="AV98" i="152" s="1"/>
  <c r="AP98" i="152"/>
  <c r="BU98" i="152" s="1"/>
  <c r="AG91" i="153"/>
  <c r="BL91" i="153" s="1"/>
  <c r="AP96" i="153"/>
  <c r="BU96" i="153" s="1"/>
  <c r="S96" i="153"/>
  <c r="AX96" i="153" s="1"/>
  <c r="AI96" i="153"/>
  <c r="BN96" i="153" s="1"/>
  <c r="Q96" i="153"/>
  <c r="AV96" i="153" s="1"/>
  <c r="AH96" i="153"/>
  <c r="BM96" i="153" s="1"/>
  <c r="O96" i="153"/>
  <c r="AE96" i="153"/>
  <c r="BJ96" i="153" s="1"/>
  <c r="W96" i="153"/>
  <c r="BB96" i="153" s="1"/>
  <c r="T96" i="153"/>
  <c r="AY96" i="153" s="1"/>
  <c r="AF96" i="153"/>
  <c r="BK96" i="153" s="1"/>
  <c r="AO64" i="147"/>
  <c r="BT64" i="147" s="1"/>
  <c r="Z74" i="147"/>
  <c r="BE74" i="147" s="1"/>
  <c r="AQ86" i="147"/>
  <c r="BV86" i="147" s="1"/>
  <c r="S94" i="147"/>
  <c r="AX94" i="147" s="1"/>
  <c r="AO94" i="147"/>
  <c r="BT94" i="147" s="1"/>
  <c r="I103" i="147"/>
  <c r="K103" i="147" s="1"/>
  <c r="M103" i="147" s="1"/>
  <c r="AL103" i="147"/>
  <c r="BQ103" i="147" s="1"/>
  <c r="K17" i="148"/>
  <c r="T44" i="148"/>
  <c r="AK68" i="148"/>
  <c r="BP68" i="148" s="1"/>
  <c r="AP72" i="148"/>
  <c r="BU72" i="148" s="1"/>
  <c r="AB77" i="148"/>
  <c r="BG77" i="148" s="1"/>
  <c r="AP80" i="148"/>
  <c r="BU80" i="148" s="1"/>
  <c r="AH93" i="148"/>
  <c r="BM93" i="148" s="1"/>
  <c r="AS99" i="148"/>
  <c r="BX99" i="148" s="1"/>
  <c r="X70" i="149"/>
  <c r="BC70" i="149" s="1"/>
  <c r="AR70" i="149"/>
  <c r="BW70" i="149" s="1"/>
  <c r="AB77" i="149"/>
  <c r="BG77" i="149" s="1"/>
  <c r="X86" i="149"/>
  <c r="BC86" i="149" s="1"/>
  <c r="AM86" i="149"/>
  <c r="BR86" i="149" s="1"/>
  <c r="T90" i="149"/>
  <c r="AY90" i="149" s="1"/>
  <c r="AN90" i="149"/>
  <c r="BS90" i="149" s="1"/>
  <c r="Z102" i="149"/>
  <c r="BE102" i="149" s="1"/>
  <c r="K15" i="150"/>
  <c r="K50" i="150"/>
  <c r="AN76" i="150"/>
  <c r="BS76" i="150" s="1"/>
  <c r="AJ76" i="150"/>
  <c r="BO76" i="150" s="1"/>
  <c r="R76" i="150"/>
  <c r="AW76" i="150" s="1"/>
  <c r="AD79" i="150"/>
  <c r="BI79" i="150" s="1"/>
  <c r="P79" i="150"/>
  <c r="AU79" i="150" s="1"/>
  <c r="AS79" i="150"/>
  <c r="BX79" i="150" s="1"/>
  <c r="AC79" i="150"/>
  <c r="BH79" i="150" s="1"/>
  <c r="AR79" i="150"/>
  <c r="BW79" i="150" s="1"/>
  <c r="AB79" i="150"/>
  <c r="BG79" i="150" s="1"/>
  <c r="AE79" i="150"/>
  <c r="BJ79" i="150" s="1"/>
  <c r="M27" i="151"/>
  <c r="K51" i="151"/>
  <c r="W74" i="151"/>
  <c r="BB74" i="151" s="1"/>
  <c r="V74" i="151"/>
  <c r="BA74" i="151" s="1"/>
  <c r="U74" i="151"/>
  <c r="AZ74" i="151" s="1"/>
  <c r="AI102" i="151"/>
  <c r="BN102" i="151" s="1"/>
  <c r="AH102" i="151"/>
  <c r="BM102" i="151" s="1"/>
  <c r="AG102" i="151"/>
  <c r="BL102" i="151" s="1"/>
  <c r="S102" i="151"/>
  <c r="AX102" i="151" s="1"/>
  <c r="AB69" i="152"/>
  <c r="BG69" i="152" s="1"/>
  <c r="AC69" i="152"/>
  <c r="BH69" i="152" s="1"/>
  <c r="AA93" i="153"/>
  <c r="BF93" i="153" s="1"/>
  <c r="T93" i="153"/>
  <c r="AY93" i="153" s="1"/>
  <c r="S93" i="153"/>
  <c r="AX93" i="153" s="1"/>
  <c r="AN93" i="153"/>
  <c r="BS93" i="153" s="1"/>
  <c r="Z93" i="153"/>
  <c r="BE93" i="153" s="1"/>
  <c r="S53" i="147"/>
  <c r="W94" i="147"/>
  <c r="BB94" i="147" s="1"/>
  <c r="AP94" i="147"/>
  <c r="BU94" i="147" s="1"/>
  <c r="AK64" i="149"/>
  <c r="BP64" i="149" s="1"/>
  <c r="Z70" i="149"/>
  <c r="BE70" i="149" s="1"/>
  <c r="AS70" i="149"/>
  <c r="BX70" i="149" s="1"/>
  <c r="Z86" i="149"/>
  <c r="BE86" i="149" s="1"/>
  <c r="AS86" i="149"/>
  <c r="BX86" i="149" s="1"/>
  <c r="Z90" i="149"/>
  <c r="BE90" i="149" s="1"/>
  <c r="S15" i="150"/>
  <c r="AK64" i="150"/>
  <c r="BP64" i="150" s="1"/>
  <c r="S42" i="150"/>
  <c r="S50" i="150"/>
  <c r="AE66" i="150"/>
  <c r="BJ66" i="150" s="1"/>
  <c r="P66" i="150"/>
  <c r="AU66" i="150" s="1"/>
  <c r="AD66" i="150"/>
  <c r="BI66" i="150" s="1"/>
  <c r="AS66" i="150"/>
  <c r="BX66" i="150" s="1"/>
  <c r="AB66" i="150"/>
  <c r="BG66" i="150" s="1"/>
  <c r="AA66" i="150"/>
  <c r="BF66" i="150" s="1"/>
  <c r="AJ67" i="150"/>
  <c r="BO67" i="150" s="1"/>
  <c r="S67" i="150"/>
  <c r="AX67" i="150" s="1"/>
  <c r="AI67" i="150"/>
  <c r="BN67" i="150" s="1"/>
  <c r="R67" i="150"/>
  <c r="AW67" i="150" s="1"/>
  <c r="AD67" i="150"/>
  <c r="BI67" i="150" s="1"/>
  <c r="O67" i="150"/>
  <c r="AC67" i="150"/>
  <c r="BH67" i="150" s="1"/>
  <c r="U62" i="151"/>
  <c r="AZ62" i="151" s="1"/>
  <c r="AR62" i="151"/>
  <c r="BW62" i="151" s="1"/>
  <c r="P62" i="151"/>
  <c r="AU62" i="151" s="1"/>
  <c r="AP62" i="151"/>
  <c r="BU62" i="151" s="1"/>
  <c r="O62" i="151"/>
  <c r="AP78" i="152"/>
  <c r="BU78" i="152" s="1"/>
  <c r="AL78" i="152"/>
  <c r="BQ78" i="152" s="1"/>
  <c r="V78" i="152"/>
  <c r="BA78" i="152" s="1"/>
  <c r="AJ78" i="152"/>
  <c r="BO78" i="152" s="1"/>
  <c r="U78" i="152"/>
  <c r="AZ78" i="152" s="1"/>
  <c r="AI78" i="152"/>
  <c r="BN78" i="152" s="1"/>
  <c r="T78" i="152"/>
  <c r="AY78" i="152" s="1"/>
  <c r="AQ78" i="152"/>
  <c r="BV78" i="152" s="1"/>
  <c r="O78" i="152"/>
  <c r="AM78" i="152"/>
  <c r="BR78" i="152" s="1"/>
  <c r="AE78" i="152"/>
  <c r="BJ78" i="152" s="1"/>
  <c r="AR78" i="152"/>
  <c r="BW78" i="152" s="1"/>
  <c r="AH70" i="153"/>
  <c r="BM70" i="153" s="1"/>
  <c r="O70" i="153"/>
  <c r="AG70" i="153"/>
  <c r="BL70" i="153" s="1"/>
  <c r="S70" i="153"/>
  <c r="AX70" i="153" s="1"/>
  <c r="Q70" i="153"/>
  <c r="AV70" i="153" s="1"/>
  <c r="AR70" i="153"/>
  <c r="BW70" i="153" s="1"/>
  <c r="P70" i="153"/>
  <c r="AU70" i="153" s="1"/>
  <c r="Z70" i="153"/>
  <c r="BE70" i="153" s="1"/>
  <c r="U78" i="153"/>
  <c r="AZ78" i="153" s="1"/>
  <c r="AG78" i="153"/>
  <c r="BL78" i="153" s="1"/>
  <c r="AN91" i="153"/>
  <c r="BS91" i="153" s="1"/>
  <c r="AQ91" i="153"/>
  <c r="BV91" i="153" s="1"/>
  <c r="AE91" i="153"/>
  <c r="BJ91" i="153" s="1"/>
  <c r="O91" i="153"/>
  <c r="AP91" i="153"/>
  <c r="BU91" i="153" s="1"/>
  <c r="Z91" i="153"/>
  <c r="BE91" i="153" s="1"/>
  <c r="AO91" i="153"/>
  <c r="BT91" i="153" s="1"/>
  <c r="Y91" i="153"/>
  <c r="BD91" i="153" s="1"/>
  <c r="AR91" i="153"/>
  <c r="BW91" i="153" s="1"/>
  <c r="U91" i="153"/>
  <c r="AZ91" i="153" s="1"/>
  <c r="AK91" i="153"/>
  <c r="BP91" i="153" s="1"/>
  <c r="T91" i="153"/>
  <c r="AY91" i="153" s="1"/>
  <c r="AI91" i="153"/>
  <c r="BN91" i="153" s="1"/>
  <c r="P91" i="153"/>
  <c r="AU91" i="153" s="1"/>
  <c r="W91" i="153"/>
  <c r="BB91" i="153" s="1"/>
  <c r="AS61" i="154"/>
  <c r="BX61" i="154" s="1"/>
  <c r="AB61" i="154"/>
  <c r="BG61" i="154" s="1"/>
  <c r="AA61" i="154"/>
  <c r="BF61" i="154" s="1"/>
  <c r="AS65" i="154"/>
  <c r="BX65" i="154" s="1"/>
  <c r="Z65" i="154"/>
  <c r="BE65" i="154" s="1"/>
  <c r="V65" i="154"/>
  <c r="BA65" i="154" s="1"/>
  <c r="I65" i="154"/>
  <c r="K65" i="154" s="1"/>
  <c r="M65" i="154" s="1"/>
  <c r="U69" i="150"/>
  <c r="AZ69" i="150" s="1"/>
  <c r="AK69" i="150"/>
  <c r="BP69" i="150" s="1"/>
  <c r="S27" i="151"/>
  <c r="AD65" i="151"/>
  <c r="BI65" i="151" s="1"/>
  <c r="AO67" i="151"/>
  <c r="BT67" i="151" s="1"/>
  <c r="AF75" i="151"/>
  <c r="BK75" i="151" s="1"/>
  <c r="AQ79" i="151"/>
  <c r="BV79" i="151" s="1"/>
  <c r="S79" i="151"/>
  <c r="AX79" i="151" s="1"/>
  <c r="AK76" i="152"/>
  <c r="BP76" i="152" s="1"/>
  <c r="U76" i="152"/>
  <c r="AZ76" i="152" s="1"/>
  <c r="AJ76" i="152"/>
  <c r="BO76" i="152" s="1"/>
  <c r="T76" i="152"/>
  <c r="AY76" i="152" s="1"/>
  <c r="AI76" i="152"/>
  <c r="BN76" i="152" s="1"/>
  <c r="S76" i="152"/>
  <c r="AX76" i="152" s="1"/>
  <c r="AL76" i="152"/>
  <c r="BQ76" i="152" s="1"/>
  <c r="P23" i="153"/>
  <c r="S15" i="153"/>
  <c r="T16" i="153" s="1"/>
  <c r="K50" i="153"/>
  <c r="O7" i="153"/>
  <c r="K23" i="153"/>
  <c r="AQ93" i="154"/>
  <c r="BV93" i="154" s="1"/>
  <c r="AC93" i="154"/>
  <c r="BH93" i="154" s="1"/>
  <c r="T93" i="154"/>
  <c r="AY93" i="154" s="1"/>
  <c r="AS93" i="154"/>
  <c r="BX93" i="154" s="1"/>
  <c r="S93" i="154"/>
  <c r="AX93" i="154" s="1"/>
  <c r="AJ93" i="154"/>
  <c r="BO93" i="154" s="1"/>
  <c r="AH93" i="154"/>
  <c r="BM93" i="154" s="1"/>
  <c r="AG93" i="154"/>
  <c r="BL93" i="154" s="1"/>
  <c r="AP94" i="154"/>
  <c r="BU94" i="154" s="1"/>
  <c r="V94" i="154"/>
  <c r="BA94" i="154" s="1"/>
  <c r="U94" i="154"/>
  <c r="AZ94" i="154" s="1"/>
  <c r="T94" i="154"/>
  <c r="AY94" i="154" s="1"/>
  <c r="S94" i="154"/>
  <c r="AX94" i="154" s="1"/>
  <c r="X69" i="150"/>
  <c r="BC69" i="150" s="1"/>
  <c r="AL69" i="150"/>
  <c r="BQ69" i="150" s="1"/>
  <c r="O10" i="151"/>
  <c r="M24" i="151"/>
  <c r="K52" i="151"/>
  <c r="AE65" i="151"/>
  <c r="BJ65" i="151" s="1"/>
  <c r="AP67" i="151"/>
  <c r="BU67" i="151" s="1"/>
  <c r="AG75" i="151"/>
  <c r="BL75" i="151" s="1"/>
  <c r="AJ100" i="151"/>
  <c r="BO100" i="151" s="1"/>
  <c r="AB100" i="151"/>
  <c r="BG100" i="151" s="1"/>
  <c r="AS63" i="152"/>
  <c r="BX63" i="152" s="1"/>
  <c r="S63" i="152"/>
  <c r="AX63" i="152" s="1"/>
  <c r="AM63" i="152"/>
  <c r="BR63" i="152" s="1"/>
  <c r="O63" i="152"/>
  <c r="AJ63" i="152"/>
  <c r="BO63" i="152" s="1"/>
  <c r="AP71" i="152"/>
  <c r="BU71" i="152" s="1"/>
  <c r="AI71" i="152"/>
  <c r="BN71" i="152" s="1"/>
  <c r="T71" i="152"/>
  <c r="AY71" i="152" s="1"/>
  <c r="AE71" i="152"/>
  <c r="BJ71" i="152" s="1"/>
  <c r="S71" i="152"/>
  <c r="AX71" i="152" s="1"/>
  <c r="AS71" i="152"/>
  <c r="BX71" i="152" s="1"/>
  <c r="AD71" i="152"/>
  <c r="BI71" i="152" s="1"/>
  <c r="O71" i="152"/>
  <c r="AJ71" i="152"/>
  <c r="BO71" i="152" s="1"/>
  <c r="AR76" i="152"/>
  <c r="BW76" i="152" s="1"/>
  <c r="U86" i="152"/>
  <c r="AZ86" i="152" s="1"/>
  <c r="AQ86" i="152"/>
  <c r="BV86" i="152" s="1"/>
  <c r="T86" i="152"/>
  <c r="AY86" i="152" s="1"/>
  <c r="AL86" i="152"/>
  <c r="BQ86" i="152" s="1"/>
  <c r="S86" i="152"/>
  <c r="AX86" i="152" s="1"/>
  <c r="S42" i="153"/>
  <c r="AH71" i="153"/>
  <c r="BM71" i="153" s="1"/>
  <c r="AG71" i="153"/>
  <c r="BL71" i="153" s="1"/>
  <c r="W71" i="153"/>
  <c r="BB71" i="153" s="1"/>
  <c r="U71" i="153"/>
  <c r="AZ71" i="153" s="1"/>
  <c r="T71" i="153"/>
  <c r="AY71" i="153" s="1"/>
  <c r="AO79" i="153"/>
  <c r="BT79" i="153" s="1"/>
  <c r="Q79" i="153"/>
  <c r="AV79" i="153" s="1"/>
  <c r="AN79" i="153"/>
  <c r="BS79" i="153" s="1"/>
  <c r="P79" i="153"/>
  <c r="AU79" i="153" s="1"/>
  <c r="AF79" i="153"/>
  <c r="BK79" i="153" s="1"/>
  <c r="O79" i="153"/>
  <c r="AE79" i="153"/>
  <c r="BJ79" i="153" s="1"/>
  <c r="AC79" i="153"/>
  <c r="BH79" i="153" s="1"/>
  <c r="AB79" i="153"/>
  <c r="BG79" i="153" s="1"/>
  <c r="AR80" i="153"/>
  <c r="BW80" i="153" s="1"/>
  <c r="R80" i="153"/>
  <c r="AW80" i="153" s="1"/>
  <c r="AQ80" i="153"/>
  <c r="BV80" i="153" s="1"/>
  <c r="Q80" i="153"/>
  <c r="AV80" i="153" s="1"/>
  <c r="AP80" i="153"/>
  <c r="BU80" i="153" s="1"/>
  <c r="Y80" i="153"/>
  <c r="BD80" i="153" s="1"/>
  <c r="T80" i="153"/>
  <c r="AY80" i="153" s="1"/>
  <c r="AJ92" i="153"/>
  <c r="BO92" i="153" s="1"/>
  <c r="AB92" i="153"/>
  <c r="BG92" i="153" s="1"/>
  <c r="AA92" i="153"/>
  <c r="BF92" i="153" s="1"/>
  <c r="AE92" i="153"/>
  <c r="BJ92" i="153" s="1"/>
  <c r="AK64" i="154"/>
  <c r="BP64" i="154" s="1"/>
  <c r="AC64" i="154"/>
  <c r="BH64" i="154" s="1"/>
  <c r="AA64" i="154"/>
  <c r="BF64" i="154" s="1"/>
  <c r="AL77" i="154"/>
  <c r="BQ77" i="154" s="1"/>
  <c r="AM77" i="154"/>
  <c r="BR77" i="154" s="1"/>
  <c r="I93" i="154"/>
  <c r="K93" i="154" s="1"/>
  <c r="M93" i="154" s="1"/>
  <c r="T102" i="154"/>
  <c r="AY102" i="154" s="1"/>
  <c r="AQ102" i="154"/>
  <c r="BV102" i="154" s="1"/>
  <c r="S102" i="154"/>
  <c r="AX102" i="154" s="1"/>
  <c r="AP102" i="154"/>
  <c r="BU102" i="154" s="1"/>
  <c r="Q102" i="154"/>
  <c r="AV102" i="154" s="1"/>
  <c r="AH102" i="154"/>
  <c r="BM102" i="154" s="1"/>
  <c r="AI102" i="154"/>
  <c r="BN102" i="154" s="1"/>
  <c r="AG102" i="154"/>
  <c r="BL102" i="154" s="1"/>
  <c r="AF102" i="154"/>
  <c r="BK102" i="154" s="1"/>
  <c r="X68" i="150"/>
  <c r="BC68" i="150" s="1"/>
  <c r="I69" i="150"/>
  <c r="K69" i="150" s="1"/>
  <c r="M69" i="150" s="1"/>
  <c r="Z69" i="150"/>
  <c r="BE69" i="150" s="1"/>
  <c r="AF65" i="151"/>
  <c r="BK65" i="151" s="1"/>
  <c r="AH75" i="151"/>
  <c r="BM75" i="151" s="1"/>
  <c r="T91" i="151"/>
  <c r="AY91" i="151" s="1"/>
  <c r="R91" i="151"/>
  <c r="AW91" i="151" s="1"/>
  <c r="AQ91" i="151"/>
  <c r="BV91" i="151" s="1"/>
  <c r="R93" i="151"/>
  <c r="AW93" i="151" s="1"/>
  <c r="Q93" i="151"/>
  <c r="AV93" i="151" s="1"/>
  <c r="AB62" i="152"/>
  <c r="BG62" i="152" s="1"/>
  <c r="AA62" i="152"/>
  <c r="BF62" i="152" s="1"/>
  <c r="AC65" i="152"/>
  <c r="BH65" i="152" s="1"/>
  <c r="AA65" i="152"/>
  <c r="BF65" i="152" s="1"/>
  <c r="W65" i="152"/>
  <c r="BB65" i="152" s="1"/>
  <c r="AR65" i="152"/>
  <c r="BW65" i="152" s="1"/>
  <c r="AJ67" i="152"/>
  <c r="BO67" i="152" s="1"/>
  <c r="S67" i="152"/>
  <c r="AX67" i="152" s="1"/>
  <c r="AI67" i="152"/>
  <c r="BN67" i="152" s="1"/>
  <c r="O67" i="152"/>
  <c r="AD67" i="152"/>
  <c r="BI67" i="152" s="1"/>
  <c r="AK67" i="152"/>
  <c r="BP67" i="152" s="1"/>
  <c r="AL71" i="152"/>
  <c r="BQ71" i="152" s="1"/>
  <c r="AS76" i="152"/>
  <c r="BX76" i="152" s="1"/>
  <c r="AO95" i="152"/>
  <c r="BT95" i="152" s="1"/>
  <c r="P95" i="152"/>
  <c r="AU95" i="152" s="1"/>
  <c r="S23" i="153"/>
  <c r="AQ95" i="153"/>
  <c r="BV95" i="153" s="1"/>
  <c r="AP95" i="153"/>
  <c r="BU95" i="153" s="1"/>
  <c r="W95" i="153"/>
  <c r="BB95" i="153" s="1"/>
  <c r="T95" i="153"/>
  <c r="AY95" i="153" s="1"/>
  <c r="Y99" i="151"/>
  <c r="BD99" i="151" s="1"/>
  <c r="AP99" i="151"/>
  <c r="BU99" i="151" s="1"/>
  <c r="O8" i="152"/>
  <c r="M27" i="152"/>
  <c r="AB61" i="152"/>
  <c r="BG61" i="152" s="1"/>
  <c r="W73" i="152"/>
  <c r="BB73" i="152" s="1"/>
  <c r="U75" i="152"/>
  <c r="AZ75" i="152" s="1"/>
  <c r="AR75" i="152"/>
  <c r="BW75" i="152" s="1"/>
  <c r="W79" i="152"/>
  <c r="BB79" i="152" s="1"/>
  <c r="AC80" i="152"/>
  <c r="BH80" i="152" s="1"/>
  <c r="S27" i="153"/>
  <c r="K54" i="153"/>
  <c r="S19" i="153"/>
  <c r="K19" i="153"/>
  <c r="AI66" i="153"/>
  <c r="BN66" i="153" s="1"/>
  <c r="AF68" i="153"/>
  <c r="BK68" i="153" s="1"/>
  <c r="AA68" i="153"/>
  <c r="BF68" i="153" s="1"/>
  <c r="AR72" i="153"/>
  <c r="BW72" i="153" s="1"/>
  <c r="W72" i="153"/>
  <c r="BB72" i="153" s="1"/>
  <c r="AN85" i="153"/>
  <c r="BS85" i="153" s="1"/>
  <c r="AK85" i="153"/>
  <c r="BP85" i="153" s="1"/>
  <c r="Y88" i="153"/>
  <c r="BD88" i="153" s="1"/>
  <c r="X97" i="153"/>
  <c r="BC97" i="153" s="1"/>
  <c r="S97" i="153"/>
  <c r="AX97" i="153" s="1"/>
  <c r="R97" i="153"/>
  <c r="AW97" i="153" s="1"/>
  <c r="AH101" i="153"/>
  <c r="BM101" i="153" s="1"/>
  <c r="R101" i="153"/>
  <c r="AW101" i="153" s="1"/>
  <c r="O101" i="153"/>
  <c r="K54" i="154"/>
  <c r="K27" i="154"/>
  <c r="S54" i="154"/>
  <c r="K17" i="154"/>
  <c r="S19" i="154"/>
  <c r="AG69" i="154"/>
  <c r="BL69" i="154" s="1"/>
  <c r="AN79" i="154"/>
  <c r="BS79" i="154" s="1"/>
  <c r="AH90" i="154"/>
  <c r="BM90" i="154" s="1"/>
  <c r="AJ90" i="154"/>
  <c r="BO90" i="154" s="1"/>
  <c r="AI90" i="154"/>
  <c r="BN90" i="154" s="1"/>
  <c r="U90" i="154"/>
  <c r="AZ90" i="154" s="1"/>
  <c r="AH91" i="154"/>
  <c r="BM91" i="154" s="1"/>
  <c r="AG91" i="154"/>
  <c r="BL91" i="154" s="1"/>
  <c r="Z100" i="154"/>
  <c r="BE100" i="154" s="1"/>
  <c r="Z99" i="151"/>
  <c r="BE99" i="151" s="1"/>
  <c r="AQ99" i="151"/>
  <c r="BV99" i="151" s="1"/>
  <c r="O7" i="152"/>
  <c r="S15" i="152"/>
  <c r="M26" i="152"/>
  <c r="AB73" i="152"/>
  <c r="BG73" i="152" s="1"/>
  <c r="W75" i="152"/>
  <c r="BB75" i="152" s="1"/>
  <c r="AS75" i="152"/>
  <c r="BX75" i="152" s="1"/>
  <c r="AB79" i="152"/>
  <c r="BG79" i="152" s="1"/>
  <c r="AJ80" i="152"/>
  <c r="BO80" i="152" s="1"/>
  <c r="Z102" i="152"/>
  <c r="BE102" i="152" s="1"/>
  <c r="W102" i="152"/>
  <c r="BB102" i="152" s="1"/>
  <c r="AP102" i="152"/>
  <c r="BU102" i="152" s="1"/>
  <c r="AH104" i="152"/>
  <c r="BM104" i="152" s="1"/>
  <c r="S104" i="152"/>
  <c r="AX104" i="152" s="1"/>
  <c r="R104" i="152"/>
  <c r="AW104" i="152" s="1"/>
  <c r="AR64" i="153"/>
  <c r="BW64" i="153" s="1"/>
  <c r="X61" i="153"/>
  <c r="BC61" i="153" s="1"/>
  <c r="W61" i="153"/>
  <c r="BB61" i="153" s="1"/>
  <c r="AN61" i="153"/>
  <c r="BS61" i="153" s="1"/>
  <c r="AP90" i="153"/>
  <c r="BU90" i="153" s="1"/>
  <c r="P90" i="153"/>
  <c r="AU90" i="153" s="1"/>
  <c r="AO90" i="153"/>
  <c r="BT90" i="153" s="1"/>
  <c r="O90" i="153"/>
  <c r="AN90" i="153"/>
  <c r="BS90" i="153" s="1"/>
  <c r="AQ90" i="153"/>
  <c r="BV90" i="153" s="1"/>
  <c r="AA100" i="153"/>
  <c r="BF100" i="153" s="1"/>
  <c r="AG100" i="153"/>
  <c r="BL100" i="153" s="1"/>
  <c r="X100" i="153"/>
  <c r="BC100" i="153" s="1"/>
  <c r="AA104" i="153"/>
  <c r="BF104" i="153" s="1"/>
  <c r="Z104" i="153"/>
  <c r="BE104" i="153" s="1"/>
  <c r="Y104" i="153"/>
  <c r="BD104" i="153" s="1"/>
  <c r="K26" i="154"/>
  <c r="S45" i="154"/>
  <c r="K18" i="154"/>
  <c r="P27" i="154"/>
  <c r="Z99" i="154"/>
  <c r="BE99" i="154" s="1"/>
  <c r="T99" i="154"/>
  <c r="AY99" i="154" s="1"/>
  <c r="AR99" i="154"/>
  <c r="BW99" i="154" s="1"/>
  <c r="AJ99" i="154"/>
  <c r="BO99" i="154" s="1"/>
  <c r="Z66" i="153"/>
  <c r="BE66" i="153" s="1"/>
  <c r="Y66" i="153"/>
  <c r="BD66" i="153" s="1"/>
  <c r="AM66" i="153"/>
  <c r="BR66" i="153" s="1"/>
  <c r="AK88" i="153"/>
  <c r="BP88" i="153" s="1"/>
  <c r="AH88" i="153"/>
  <c r="BM88" i="153" s="1"/>
  <c r="P88" i="153"/>
  <c r="AU88" i="153" s="1"/>
  <c r="AE88" i="153"/>
  <c r="BJ88" i="153" s="1"/>
  <c r="AC88" i="153"/>
  <c r="BH88" i="153" s="1"/>
  <c r="AB88" i="153"/>
  <c r="BG88" i="153" s="1"/>
  <c r="S52" i="154"/>
  <c r="P25" i="154"/>
  <c r="K25" i="154"/>
  <c r="AF69" i="154"/>
  <c r="BK69" i="154" s="1"/>
  <c r="Q69" i="154"/>
  <c r="AV69" i="154" s="1"/>
  <c r="AQ69" i="154"/>
  <c r="BV69" i="154" s="1"/>
  <c r="AN69" i="154"/>
  <c r="BS69" i="154" s="1"/>
  <c r="AF79" i="154"/>
  <c r="BK79" i="154" s="1"/>
  <c r="U79" i="154"/>
  <c r="AZ79" i="154" s="1"/>
  <c r="AS79" i="154"/>
  <c r="BX79" i="154" s="1"/>
  <c r="T79" i="154"/>
  <c r="AY79" i="154" s="1"/>
  <c r="AR79" i="154"/>
  <c r="BW79" i="154" s="1"/>
  <c r="O79" i="154"/>
  <c r="AI86" i="154"/>
  <c r="BN86" i="154" s="1"/>
  <c r="T86" i="154"/>
  <c r="AY86" i="154" s="1"/>
  <c r="R86" i="154"/>
  <c r="AW86" i="154" s="1"/>
  <c r="AR100" i="154"/>
  <c r="BW100" i="154" s="1"/>
  <c r="AL100" i="154"/>
  <c r="BQ100" i="154" s="1"/>
  <c r="X100" i="154"/>
  <c r="BC100" i="154" s="1"/>
  <c r="AJ100" i="154"/>
  <c r="BO100" i="154" s="1"/>
  <c r="V100" i="154"/>
  <c r="BA100" i="154" s="1"/>
  <c r="AI100" i="154"/>
  <c r="BN100" i="154" s="1"/>
  <c r="S100" i="154"/>
  <c r="AX100" i="154" s="1"/>
  <c r="AF100" i="154"/>
  <c r="BK100" i="154" s="1"/>
  <c r="AH100" i="154"/>
  <c r="BM100" i="154" s="1"/>
  <c r="AF98" i="154"/>
  <c r="BK98" i="154" s="1"/>
  <c r="AF104" i="154"/>
  <c r="BK104" i="154" s="1"/>
  <c r="AA75" i="153"/>
  <c r="BF75" i="153" s="1"/>
  <c r="AS75" i="153"/>
  <c r="BX75" i="153" s="1"/>
  <c r="K91" i="153"/>
  <c r="M91" i="153" s="1"/>
  <c r="AO99" i="153"/>
  <c r="BT99" i="153" s="1"/>
  <c r="S102" i="153"/>
  <c r="AX102" i="153" s="1"/>
  <c r="AO102" i="153"/>
  <c r="BT102" i="153" s="1"/>
  <c r="S15" i="154"/>
  <c r="AL63" i="154"/>
  <c r="BQ63" i="154" s="1"/>
  <c r="AH87" i="154"/>
  <c r="BM87" i="154" s="1"/>
  <c r="AH98" i="154"/>
  <c r="BM98" i="154" s="1"/>
  <c r="AL104" i="154"/>
  <c r="BQ104" i="154" s="1"/>
  <c r="O9" i="153"/>
  <c r="AP73" i="153"/>
  <c r="BU73" i="153" s="1"/>
  <c r="AB75" i="153"/>
  <c r="BG75" i="153" s="1"/>
  <c r="AF77" i="153"/>
  <c r="BK77" i="153" s="1"/>
  <c r="AM87" i="153"/>
  <c r="BR87" i="153" s="1"/>
  <c r="X89" i="153"/>
  <c r="BC89" i="153" s="1"/>
  <c r="AN89" i="153"/>
  <c r="BS89" i="153" s="1"/>
  <c r="AP99" i="153"/>
  <c r="BU99" i="153" s="1"/>
  <c r="Y102" i="153"/>
  <c r="BD102" i="153" s="1"/>
  <c r="AP102" i="153"/>
  <c r="BU102" i="153" s="1"/>
  <c r="AS63" i="154"/>
  <c r="BX63" i="154" s="1"/>
  <c r="AF67" i="154"/>
  <c r="BK67" i="154" s="1"/>
  <c r="I87" i="154"/>
  <c r="K87" i="154" s="1"/>
  <c r="M87" i="154" s="1"/>
  <c r="AL87" i="154"/>
  <c r="BQ87" i="154" s="1"/>
  <c r="AG96" i="154"/>
  <c r="BL96" i="154" s="1"/>
  <c r="AI98" i="154"/>
  <c r="BN98" i="154" s="1"/>
  <c r="P104" i="154"/>
  <c r="AU104" i="154" s="1"/>
  <c r="AO104" i="154"/>
  <c r="BT104" i="154" s="1"/>
  <c r="O8" i="153"/>
  <c r="K25" i="153"/>
  <c r="AC75" i="153"/>
  <c r="BH75" i="153" s="1"/>
  <c r="AG77" i="153"/>
  <c r="BL77" i="153" s="1"/>
  <c r="I89" i="153"/>
  <c r="K89" i="153" s="1"/>
  <c r="M89" i="153" s="1"/>
  <c r="Z89" i="153"/>
  <c r="BE89" i="153" s="1"/>
  <c r="AO89" i="153"/>
  <c r="BT89" i="153" s="1"/>
  <c r="Z102" i="153"/>
  <c r="BE102" i="153" s="1"/>
  <c r="AQ102" i="153"/>
  <c r="BV102" i="153" s="1"/>
  <c r="M27" i="154"/>
  <c r="S43" i="154"/>
  <c r="T43" i="154" s="1"/>
  <c r="S98" i="154"/>
  <c r="AX98" i="154" s="1"/>
  <c r="Q104" i="154"/>
  <c r="AV104" i="154" s="1"/>
  <c r="AI62" i="145"/>
  <c r="BN62" i="145" s="1"/>
  <c r="T17" i="145"/>
  <c r="AB64" i="145"/>
  <c r="BG64" i="145" s="1"/>
  <c r="AI61" i="145"/>
  <c r="BN61" i="145" s="1"/>
  <c r="O62" i="145"/>
  <c r="AJ62" i="145"/>
  <c r="BO62" i="145" s="1"/>
  <c r="O63" i="145"/>
  <c r="AQ63" i="145"/>
  <c r="BV63" i="145" s="1"/>
  <c r="AJ71" i="145"/>
  <c r="BO71" i="145" s="1"/>
  <c r="AP75" i="145"/>
  <c r="BU75" i="145" s="1"/>
  <c r="I76" i="145"/>
  <c r="K76" i="145" s="1"/>
  <c r="M76" i="145" s="1"/>
  <c r="AL76" i="145"/>
  <c r="BQ76" i="145" s="1"/>
  <c r="I77" i="145"/>
  <c r="K77" i="145" s="1"/>
  <c r="M77" i="145" s="1"/>
  <c r="AR77" i="145"/>
  <c r="BW77" i="145" s="1"/>
  <c r="AL80" i="145"/>
  <c r="BQ80" i="145" s="1"/>
  <c r="AI90" i="145"/>
  <c r="BN90" i="145" s="1"/>
  <c r="I96" i="145"/>
  <c r="K96" i="145" s="1"/>
  <c r="M96" i="145" s="1"/>
  <c r="I97" i="145"/>
  <c r="K97" i="145" s="1"/>
  <c r="M97" i="145" s="1"/>
  <c r="AR97" i="145"/>
  <c r="BW97" i="145" s="1"/>
  <c r="AO99" i="145"/>
  <c r="BT99" i="145" s="1"/>
  <c r="AK99" i="145"/>
  <c r="BP99" i="145" s="1"/>
  <c r="Z99" i="145"/>
  <c r="BE99" i="145" s="1"/>
  <c r="I99" i="145"/>
  <c r="K99" i="145" s="1"/>
  <c r="M99" i="145" s="1"/>
  <c r="AL99" i="145"/>
  <c r="BQ99" i="145" s="1"/>
  <c r="V99" i="145"/>
  <c r="BA99" i="145" s="1"/>
  <c r="AJ99" i="145"/>
  <c r="BO99" i="145" s="1"/>
  <c r="U99" i="145"/>
  <c r="AZ99" i="145" s="1"/>
  <c r="AP99" i="145"/>
  <c r="BU99" i="145" s="1"/>
  <c r="S99" i="145"/>
  <c r="AX99" i="145" s="1"/>
  <c r="AI99" i="145"/>
  <c r="BN99" i="145" s="1"/>
  <c r="R99" i="145"/>
  <c r="AW99" i="145" s="1"/>
  <c r="AH99" i="145"/>
  <c r="BM99" i="145" s="1"/>
  <c r="AQ99" i="145"/>
  <c r="BV99" i="145" s="1"/>
  <c r="I100" i="145"/>
  <c r="K100" i="145" s="1"/>
  <c r="M100" i="145" s="1"/>
  <c r="AI100" i="145"/>
  <c r="BN100" i="145" s="1"/>
  <c r="T45" i="145"/>
  <c r="AD63" i="145"/>
  <c r="BI63" i="145" s="1"/>
  <c r="AE61" i="145"/>
  <c r="BJ61" i="145" s="1"/>
  <c r="I71" i="145"/>
  <c r="K71" i="145" s="1"/>
  <c r="M71" i="145" s="1"/>
  <c r="AI71" i="145"/>
  <c r="BN71" i="145" s="1"/>
  <c r="AD75" i="145"/>
  <c r="BI75" i="145" s="1"/>
  <c r="AD76" i="145"/>
  <c r="BI76" i="145" s="1"/>
  <c r="T61" i="145"/>
  <c r="AY61" i="145" s="1"/>
  <c r="U62" i="145"/>
  <c r="AZ62" i="145" s="1"/>
  <c r="U63" i="145"/>
  <c r="AZ63" i="145" s="1"/>
  <c r="AO65" i="145"/>
  <c r="BT65" i="145" s="1"/>
  <c r="AS65" i="145"/>
  <c r="BX65" i="145" s="1"/>
  <c r="AH65" i="145"/>
  <c r="BM65" i="145" s="1"/>
  <c r="T65" i="145"/>
  <c r="AY65" i="145" s="1"/>
  <c r="AR65" i="145"/>
  <c r="BW65" i="145" s="1"/>
  <c r="AD65" i="145"/>
  <c r="BI65" i="145" s="1"/>
  <c r="S65" i="145"/>
  <c r="AX65" i="145" s="1"/>
  <c r="AQ65" i="145"/>
  <c r="BV65" i="145" s="1"/>
  <c r="AC65" i="145"/>
  <c r="BH65" i="145" s="1"/>
  <c r="R65" i="145"/>
  <c r="AW65" i="145" s="1"/>
  <c r="AA65" i="145"/>
  <c r="BF65" i="145" s="1"/>
  <c r="AO70" i="145"/>
  <c r="BT70" i="145" s="1"/>
  <c r="AL70" i="145"/>
  <c r="BQ70" i="145" s="1"/>
  <c r="AA70" i="145"/>
  <c r="BF70" i="145" s="1"/>
  <c r="AK70" i="145"/>
  <c r="BP70" i="145" s="1"/>
  <c r="Z70" i="145"/>
  <c r="BE70" i="145" s="1"/>
  <c r="AJ70" i="145"/>
  <c r="BO70" i="145" s="1"/>
  <c r="V70" i="145"/>
  <c r="BA70" i="145" s="1"/>
  <c r="I70" i="145"/>
  <c r="K70" i="145" s="1"/>
  <c r="M70" i="145" s="1"/>
  <c r="AB70" i="145"/>
  <c r="BG70" i="145" s="1"/>
  <c r="AS70" i="145"/>
  <c r="BX70" i="145" s="1"/>
  <c r="AO94" i="145"/>
  <c r="BT94" i="145" s="1"/>
  <c r="AR94" i="145"/>
  <c r="BW94" i="145" s="1"/>
  <c r="AD94" i="145"/>
  <c r="BI94" i="145" s="1"/>
  <c r="S94" i="145"/>
  <c r="AX94" i="145" s="1"/>
  <c r="AH94" i="145"/>
  <c r="BM94" i="145" s="1"/>
  <c r="R94" i="145"/>
  <c r="AW94" i="145" s="1"/>
  <c r="AS94" i="145"/>
  <c r="BX94" i="145" s="1"/>
  <c r="AC94" i="145"/>
  <c r="BH94" i="145" s="1"/>
  <c r="AL94" i="145"/>
  <c r="BQ94" i="145" s="1"/>
  <c r="U94" i="145"/>
  <c r="AZ94" i="145" s="1"/>
  <c r="AK94" i="145"/>
  <c r="BP94" i="145" s="1"/>
  <c r="T94" i="145"/>
  <c r="AY94" i="145" s="1"/>
  <c r="AJ94" i="145"/>
  <c r="BO94" i="145" s="1"/>
  <c r="AI94" i="145"/>
  <c r="BN94" i="145" s="1"/>
  <c r="AR99" i="145"/>
  <c r="BW99" i="145" s="1"/>
  <c r="AO104" i="145"/>
  <c r="BT104" i="145" s="1"/>
  <c r="AS104" i="145"/>
  <c r="BX104" i="145" s="1"/>
  <c r="AH104" i="145"/>
  <c r="BM104" i="145" s="1"/>
  <c r="T104" i="145"/>
  <c r="AY104" i="145" s="1"/>
  <c r="AD104" i="145"/>
  <c r="BI104" i="145" s="1"/>
  <c r="R104" i="145"/>
  <c r="AW104" i="145" s="1"/>
  <c r="AR104" i="145"/>
  <c r="BW104" i="145" s="1"/>
  <c r="AC104" i="145"/>
  <c r="BH104" i="145" s="1"/>
  <c r="AQ104" i="145"/>
  <c r="BV104" i="145" s="1"/>
  <c r="Z104" i="145"/>
  <c r="BE104" i="145" s="1"/>
  <c r="AP104" i="145"/>
  <c r="BU104" i="145" s="1"/>
  <c r="V104" i="145"/>
  <c r="BA104" i="145" s="1"/>
  <c r="AL104" i="145"/>
  <c r="BQ104" i="145" s="1"/>
  <c r="U104" i="145"/>
  <c r="AZ104" i="145" s="1"/>
  <c r="AJ104" i="145"/>
  <c r="BO104" i="145" s="1"/>
  <c r="AP62" i="145"/>
  <c r="BU62" i="145" s="1"/>
  <c r="AS62" i="145"/>
  <c r="BX62" i="145" s="1"/>
  <c r="AE62" i="145"/>
  <c r="BJ62" i="145" s="1"/>
  <c r="T62" i="145"/>
  <c r="AY62" i="145" s="1"/>
  <c r="AR62" i="145"/>
  <c r="BW62" i="145" s="1"/>
  <c r="AD62" i="145"/>
  <c r="BI62" i="145" s="1"/>
  <c r="S62" i="145"/>
  <c r="AX62" i="145" s="1"/>
  <c r="AB62" i="145"/>
  <c r="BG62" i="145" s="1"/>
  <c r="AJ63" i="145"/>
  <c r="BO63" i="145" s="1"/>
  <c r="AI63" i="145"/>
  <c r="BN63" i="145" s="1"/>
  <c r="T63" i="145"/>
  <c r="AY63" i="145" s="1"/>
  <c r="AH63" i="145"/>
  <c r="BM63" i="145" s="1"/>
  <c r="S63" i="145"/>
  <c r="AX63" i="145" s="1"/>
  <c r="T43" i="145"/>
  <c r="AP61" i="145"/>
  <c r="BU61" i="145" s="1"/>
  <c r="AR61" i="145"/>
  <c r="BW61" i="145" s="1"/>
  <c r="AD61" i="145"/>
  <c r="BI61" i="145" s="1"/>
  <c r="S61" i="145"/>
  <c r="AX61" i="145" s="1"/>
  <c r="AQ61" i="145"/>
  <c r="BV61" i="145" s="1"/>
  <c r="AC61" i="145"/>
  <c r="BH61" i="145" s="1"/>
  <c r="O61" i="145"/>
  <c r="AB61" i="145"/>
  <c r="BG61" i="145" s="1"/>
  <c r="AC62" i="145"/>
  <c r="BH62" i="145" s="1"/>
  <c r="AD64" i="145"/>
  <c r="BI64" i="145" s="1"/>
  <c r="AC64" i="145"/>
  <c r="BH64" i="145" s="1"/>
  <c r="V64" i="145"/>
  <c r="BA64" i="145" s="1"/>
  <c r="AO71" i="145"/>
  <c r="BT71" i="145" s="1"/>
  <c r="AS71" i="145"/>
  <c r="BX71" i="145" s="1"/>
  <c r="AH71" i="145"/>
  <c r="BM71" i="145" s="1"/>
  <c r="AR71" i="145"/>
  <c r="BW71" i="145" s="1"/>
  <c r="AD71" i="145"/>
  <c r="BI71" i="145" s="1"/>
  <c r="S71" i="145"/>
  <c r="AX71" i="145" s="1"/>
  <c r="AC71" i="145"/>
  <c r="BH71" i="145" s="1"/>
  <c r="AB71" i="145"/>
  <c r="BG71" i="145" s="1"/>
  <c r="AQ71" i="145"/>
  <c r="BV71" i="145" s="1"/>
  <c r="AA71" i="145"/>
  <c r="BF71" i="145" s="1"/>
  <c r="AO80" i="145"/>
  <c r="BT80" i="145" s="1"/>
  <c r="AQ80" i="145"/>
  <c r="BV80" i="145" s="1"/>
  <c r="AC80" i="145"/>
  <c r="BH80" i="145" s="1"/>
  <c r="R80" i="145"/>
  <c r="AW80" i="145" s="1"/>
  <c r="AS80" i="145"/>
  <c r="BX80" i="145" s="1"/>
  <c r="AD80" i="145"/>
  <c r="BI80" i="145" s="1"/>
  <c r="AR80" i="145"/>
  <c r="BW80" i="145" s="1"/>
  <c r="AB80" i="145"/>
  <c r="BG80" i="145" s="1"/>
  <c r="AJ80" i="145"/>
  <c r="BO80" i="145" s="1"/>
  <c r="S80" i="145"/>
  <c r="AX80" i="145" s="1"/>
  <c r="AI80" i="145"/>
  <c r="BN80" i="145" s="1"/>
  <c r="AH80" i="145"/>
  <c r="BM80" i="145" s="1"/>
  <c r="AA80" i="145"/>
  <c r="BF80" i="145" s="1"/>
  <c r="R64" i="145"/>
  <c r="AW64" i="145" s="1"/>
  <c r="AP63" i="145"/>
  <c r="BU63" i="145" s="1"/>
  <c r="AO75" i="145"/>
  <c r="BT75" i="145" s="1"/>
  <c r="AK75" i="145"/>
  <c r="BP75" i="145" s="1"/>
  <c r="Z75" i="145"/>
  <c r="BE75" i="145" s="1"/>
  <c r="AJ75" i="145"/>
  <c r="BO75" i="145" s="1"/>
  <c r="V75" i="145"/>
  <c r="BA75" i="145" s="1"/>
  <c r="I75" i="145"/>
  <c r="K75" i="145" s="1"/>
  <c r="M75" i="145" s="1"/>
  <c r="AL75" i="145"/>
  <c r="BQ75" i="145" s="1"/>
  <c r="T75" i="145"/>
  <c r="AY75" i="145" s="1"/>
  <c r="AI75" i="145"/>
  <c r="BN75" i="145" s="1"/>
  <c r="S75" i="145"/>
  <c r="AX75" i="145" s="1"/>
  <c r="AH75" i="145"/>
  <c r="BM75" i="145" s="1"/>
  <c r="R75" i="145"/>
  <c r="AW75" i="145" s="1"/>
  <c r="AO76" i="145"/>
  <c r="BT76" i="145" s="1"/>
  <c r="AK76" i="145"/>
  <c r="BP76" i="145" s="1"/>
  <c r="Z76" i="145"/>
  <c r="BE76" i="145" s="1"/>
  <c r="AQ76" i="145"/>
  <c r="BV76" i="145" s="1"/>
  <c r="AB76" i="145"/>
  <c r="BG76" i="145" s="1"/>
  <c r="AP76" i="145"/>
  <c r="BU76" i="145" s="1"/>
  <c r="AA76" i="145"/>
  <c r="BF76" i="145" s="1"/>
  <c r="AJ76" i="145"/>
  <c r="BO76" i="145" s="1"/>
  <c r="S76" i="145"/>
  <c r="AX76" i="145" s="1"/>
  <c r="AI76" i="145"/>
  <c r="BN76" i="145" s="1"/>
  <c r="R76" i="145"/>
  <c r="AW76" i="145" s="1"/>
  <c r="AH76" i="145"/>
  <c r="BM76" i="145" s="1"/>
  <c r="AO77" i="145"/>
  <c r="BT77" i="145" s="1"/>
  <c r="AL77" i="145"/>
  <c r="BQ77" i="145" s="1"/>
  <c r="AA77" i="145"/>
  <c r="BF77" i="145" s="1"/>
  <c r="AI77" i="145"/>
  <c r="BN77" i="145" s="1"/>
  <c r="T77" i="145"/>
  <c r="AY77" i="145" s="1"/>
  <c r="AH77" i="145"/>
  <c r="BM77" i="145" s="1"/>
  <c r="S77" i="145"/>
  <c r="AX77" i="145" s="1"/>
  <c r="AQ77" i="145"/>
  <c r="BV77" i="145" s="1"/>
  <c r="V77" i="145"/>
  <c r="BA77" i="145" s="1"/>
  <c r="AP77" i="145"/>
  <c r="BU77" i="145" s="1"/>
  <c r="U77" i="145"/>
  <c r="AZ77" i="145" s="1"/>
  <c r="AK77" i="145"/>
  <c r="BP77" i="145" s="1"/>
  <c r="R77" i="145"/>
  <c r="AW77" i="145" s="1"/>
  <c r="AJ77" i="145"/>
  <c r="BO77" i="145" s="1"/>
  <c r="I80" i="145"/>
  <c r="K80" i="145" s="1"/>
  <c r="M80" i="145" s="1"/>
  <c r="AK80" i="145"/>
  <c r="BP80" i="145" s="1"/>
  <c r="AO90" i="145"/>
  <c r="BT90" i="145" s="1"/>
  <c r="AJ90" i="145"/>
  <c r="BO90" i="145" s="1"/>
  <c r="V90" i="145"/>
  <c r="BA90" i="145" s="1"/>
  <c r="I90" i="145"/>
  <c r="K90" i="145" s="1"/>
  <c r="M90" i="145" s="1"/>
  <c r="AQ90" i="145"/>
  <c r="BV90" i="145" s="1"/>
  <c r="AB90" i="145"/>
  <c r="BG90" i="145" s="1"/>
  <c r="AP90" i="145"/>
  <c r="BU90" i="145" s="1"/>
  <c r="AA90" i="145"/>
  <c r="BF90" i="145" s="1"/>
  <c r="AR90" i="145"/>
  <c r="BW90" i="145" s="1"/>
  <c r="U90" i="145"/>
  <c r="AZ90" i="145" s="1"/>
  <c r="AL90" i="145"/>
  <c r="BQ90" i="145" s="1"/>
  <c r="T90" i="145"/>
  <c r="AY90" i="145" s="1"/>
  <c r="AK90" i="145"/>
  <c r="BP90" i="145" s="1"/>
  <c r="S90" i="145"/>
  <c r="AX90" i="145" s="1"/>
  <c r="AH90" i="145"/>
  <c r="BM90" i="145" s="1"/>
  <c r="AO96" i="145"/>
  <c r="BT96" i="145" s="1"/>
  <c r="AS96" i="145"/>
  <c r="BX96" i="145" s="1"/>
  <c r="AH96" i="145"/>
  <c r="BM96" i="145" s="1"/>
  <c r="T96" i="145"/>
  <c r="AY96" i="145" s="1"/>
  <c r="AR96" i="145"/>
  <c r="BW96" i="145" s="1"/>
  <c r="AC96" i="145"/>
  <c r="BH96" i="145" s="1"/>
  <c r="AQ96" i="145"/>
  <c r="BV96" i="145" s="1"/>
  <c r="AB96" i="145"/>
  <c r="BG96" i="145" s="1"/>
  <c r="AL96" i="145"/>
  <c r="BQ96" i="145" s="1"/>
  <c r="U96" i="145"/>
  <c r="AZ96" i="145" s="1"/>
  <c r="AK96" i="145"/>
  <c r="BP96" i="145" s="1"/>
  <c r="S96" i="145"/>
  <c r="AX96" i="145" s="1"/>
  <c r="AJ96" i="145"/>
  <c r="BO96" i="145" s="1"/>
  <c r="R96" i="145"/>
  <c r="AW96" i="145" s="1"/>
  <c r="AI96" i="145"/>
  <c r="BN96" i="145" s="1"/>
  <c r="AO97" i="145"/>
  <c r="BT97" i="145" s="1"/>
  <c r="AI97" i="145"/>
  <c r="BN97" i="145" s="1"/>
  <c r="U97" i="145"/>
  <c r="AZ97" i="145" s="1"/>
  <c r="AK97" i="145"/>
  <c r="BP97" i="145" s="1"/>
  <c r="V97" i="145"/>
  <c r="BA97" i="145" s="1"/>
  <c r="AJ97" i="145"/>
  <c r="BO97" i="145" s="1"/>
  <c r="T97" i="145"/>
  <c r="AY97" i="145" s="1"/>
  <c r="AQ97" i="145"/>
  <c r="BV97" i="145" s="1"/>
  <c r="Z97" i="145"/>
  <c r="BE97" i="145" s="1"/>
  <c r="AP97" i="145"/>
  <c r="BU97" i="145" s="1"/>
  <c r="S97" i="145"/>
  <c r="AX97" i="145" s="1"/>
  <c r="AL97" i="145"/>
  <c r="BQ97" i="145" s="1"/>
  <c r="R97" i="145"/>
  <c r="AW97" i="145" s="1"/>
  <c r="AH97" i="145"/>
  <c r="BM97" i="145" s="1"/>
  <c r="AO100" i="145"/>
  <c r="BT100" i="145" s="1"/>
  <c r="AK100" i="145"/>
  <c r="BP100" i="145" s="1"/>
  <c r="Z100" i="145"/>
  <c r="BE100" i="145" s="1"/>
  <c r="AR100" i="145"/>
  <c r="BW100" i="145" s="1"/>
  <c r="AC100" i="145"/>
  <c r="BH100" i="145" s="1"/>
  <c r="AQ100" i="145"/>
  <c r="BV100" i="145" s="1"/>
  <c r="AB100" i="145"/>
  <c r="BG100" i="145" s="1"/>
  <c r="AP100" i="145"/>
  <c r="BU100" i="145" s="1"/>
  <c r="U100" i="145"/>
  <c r="AZ100" i="145" s="1"/>
  <c r="AL100" i="145"/>
  <c r="BQ100" i="145" s="1"/>
  <c r="T100" i="145"/>
  <c r="AY100" i="145" s="1"/>
  <c r="AJ100" i="145"/>
  <c r="BO100" i="145" s="1"/>
  <c r="S100" i="145"/>
  <c r="AX100" i="145" s="1"/>
  <c r="AH100" i="145"/>
  <c r="BM100" i="145" s="1"/>
  <c r="O8" i="145"/>
  <c r="U61" i="145"/>
  <c r="AZ61" i="145" s="1"/>
  <c r="AK61" i="145"/>
  <c r="BP61" i="145" s="1"/>
  <c r="V62" i="145"/>
  <c r="BA62" i="145" s="1"/>
  <c r="AL62" i="145"/>
  <c r="BQ62" i="145" s="1"/>
  <c r="V63" i="145"/>
  <c r="BA63" i="145" s="1"/>
  <c r="AS63" i="145"/>
  <c r="BX63" i="145" s="1"/>
  <c r="AH64" i="145"/>
  <c r="BM64" i="145" s="1"/>
  <c r="I65" i="145"/>
  <c r="K65" i="145" s="1"/>
  <c r="M65" i="145" s="1"/>
  <c r="AB65" i="145"/>
  <c r="BG65" i="145" s="1"/>
  <c r="AC70" i="145"/>
  <c r="BH70" i="145" s="1"/>
  <c r="R71" i="145"/>
  <c r="AW71" i="145" s="1"/>
  <c r="AL71" i="145"/>
  <c r="BQ71" i="145" s="1"/>
  <c r="AR75" i="145"/>
  <c r="BW75" i="145" s="1"/>
  <c r="AS76" i="145"/>
  <c r="BX76" i="145" s="1"/>
  <c r="T80" i="145"/>
  <c r="AY80" i="145" s="1"/>
  <c r="AO86" i="145"/>
  <c r="BT86" i="145" s="1"/>
  <c r="AI86" i="145"/>
  <c r="BN86" i="145" s="1"/>
  <c r="U86" i="145"/>
  <c r="AZ86" i="145" s="1"/>
  <c r="AS86" i="145"/>
  <c r="BX86" i="145" s="1"/>
  <c r="AD86" i="145"/>
  <c r="BI86" i="145" s="1"/>
  <c r="R86" i="145"/>
  <c r="AW86" i="145" s="1"/>
  <c r="AR86" i="145"/>
  <c r="BW86" i="145" s="1"/>
  <c r="AC86" i="145"/>
  <c r="BH86" i="145" s="1"/>
  <c r="AQ86" i="145"/>
  <c r="BV86" i="145" s="1"/>
  <c r="Z86" i="145"/>
  <c r="BE86" i="145" s="1"/>
  <c r="AP86" i="145"/>
  <c r="BU86" i="145" s="1"/>
  <c r="V86" i="145"/>
  <c r="BA86" i="145" s="1"/>
  <c r="AL86" i="145"/>
  <c r="BQ86" i="145" s="1"/>
  <c r="T86" i="145"/>
  <c r="AY86" i="145" s="1"/>
  <c r="AJ86" i="145"/>
  <c r="BO86" i="145" s="1"/>
  <c r="I94" i="145"/>
  <c r="K94" i="145" s="1"/>
  <c r="M94" i="145" s="1"/>
  <c r="AP94" i="145"/>
  <c r="BU94" i="145" s="1"/>
  <c r="K95" i="145"/>
  <c r="M95" i="145" s="1"/>
  <c r="AS99" i="145"/>
  <c r="BX99" i="145" s="1"/>
  <c r="I104" i="145"/>
  <c r="K104" i="145" s="1"/>
  <c r="M104" i="145" s="1"/>
  <c r="AK104" i="145"/>
  <c r="BP104" i="145" s="1"/>
  <c r="AO92" i="145"/>
  <c r="BT92" i="145" s="1"/>
  <c r="AL92" i="145"/>
  <c r="BQ92" i="145" s="1"/>
  <c r="AA92" i="145"/>
  <c r="BF92" i="145" s="1"/>
  <c r="AQ92" i="145"/>
  <c r="BV92" i="145" s="1"/>
  <c r="AB92" i="145"/>
  <c r="BG92" i="145" s="1"/>
  <c r="AP92" i="145"/>
  <c r="BU92" i="145" s="1"/>
  <c r="Z92" i="145"/>
  <c r="BE92" i="145" s="1"/>
  <c r="U92" i="145"/>
  <c r="AZ92" i="145" s="1"/>
  <c r="AR92" i="145"/>
  <c r="BW92" i="145" s="1"/>
  <c r="AO93" i="145"/>
  <c r="BT93" i="145" s="1"/>
  <c r="AP93" i="145"/>
  <c r="BU93" i="145" s="1"/>
  <c r="AB93" i="145"/>
  <c r="BG93" i="145" s="1"/>
  <c r="AJ93" i="145"/>
  <c r="BO93" i="145" s="1"/>
  <c r="U93" i="145"/>
  <c r="AZ93" i="145" s="1"/>
  <c r="AI93" i="145"/>
  <c r="BN93" i="145" s="1"/>
  <c r="T93" i="145"/>
  <c r="AY93" i="145" s="1"/>
  <c r="AA93" i="145"/>
  <c r="BF93" i="145" s="1"/>
  <c r="AS93" i="145"/>
  <c r="BX93" i="145" s="1"/>
  <c r="AO102" i="145"/>
  <c r="BT102" i="145" s="1"/>
  <c r="AQ102" i="145"/>
  <c r="BV102" i="145" s="1"/>
  <c r="AC102" i="145"/>
  <c r="BH102" i="145" s="1"/>
  <c r="R102" i="145"/>
  <c r="AW102" i="145" s="1"/>
  <c r="AH102" i="145"/>
  <c r="BM102" i="145" s="1"/>
  <c r="S102" i="145"/>
  <c r="AX102" i="145" s="1"/>
  <c r="AS102" i="145"/>
  <c r="BX102" i="145" s="1"/>
  <c r="AD102" i="145"/>
  <c r="BI102" i="145" s="1"/>
  <c r="AA102" i="145"/>
  <c r="BF102" i="145" s="1"/>
  <c r="Z64" i="145"/>
  <c r="BE64" i="145" s="1"/>
  <c r="U67" i="145"/>
  <c r="AZ67" i="145" s="1"/>
  <c r="AI67" i="145"/>
  <c r="BN67" i="145" s="1"/>
  <c r="U68" i="145"/>
  <c r="AZ68" i="145" s="1"/>
  <c r="AI68" i="145"/>
  <c r="BN68" i="145" s="1"/>
  <c r="V69" i="145"/>
  <c r="BA69" i="145" s="1"/>
  <c r="AJ69" i="145"/>
  <c r="BO69" i="145" s="1"/>
  <c r="AO72" i="145"/>
  <c r="BT72" i="145" s="1"/>
  <c r="AS72" i="145"/>
  <c r="BX72" i="145" s="1"/>
  <c r="AH72" i="145"/>
  <c r="BM72" i="145" s="1"/>
  <c r="T72" i="145"/>
  <c r="AY72" i="145" s="1"/>
  <c r="AR72" i="145"/>
  <c r="BW72" i="145" s="1"/>
  <c r="AD72" i="145"/>
  <c r="BI72" i="145" s="1"/>
  <c r="S72" i="145"/>
  <c r="AX72" i="145" s="1"/>
  <c r="Z72" i="145"/>
  <c r="BE72" i="145" s="1"/>
  <c r="AP72" i="145"/>
  <c r="BU72" i="145" s="1"/>
  <c r="AO78" i="145"/>
  <c r="BT78" i="145" s="1"/>
  <c r="AP78" i="145"/>
  <c r="BU78" i="145" s="1"/>
  <c r="AB78" i="145"/>
  <c r="BG78" i="145" s="1"/>
  <c r="AR78" i="145"/>
  <c r="BW78" i="145" s="1"/>
  <c r="AC78" i="145"/>
  <c r="BH78" i="145" s="1"/>
  <c r="AQ78" i="145"/>
  <c r="BV78" i="145" s="1"/>
  <c r="AA78" i="145"/>
  <c r="BF78" i="145" s="1"/>
  <c r="V78" i="145"/>
  <c r="BA78" i="145" s="1"/>
  <c r="AS78" i="145"/>
  <c r="BX78" i="145" s="1"/>
  <c r="Z91" i="145"/>
  <c r="BE91" i="145" s="1"/>
  <c r="I92" i="145"/>
  <c r="K92" i="145" s="1"/>
  <c r="M92" i="145" s="1"/>
  <c r="V92" i="145"/>
  <c r="BA92" i="145" s="1"/>
  <c r="AS92" i="145"/>
  <c r="BX92" i="145" s="1"/>
  <c r="I93" i="145"/>
  <c r="K93" i="145" s="1"/>
  <c r="M93" i="145" s="1"/>
  <c r="AC93" i="145"/>
  <c r="BH93" i="145" s="1"/>
  <c r="I102" i="145"/>
  <c r="K102" i="145" s="1"/>
  <c r="M102" i="145" s="1"/>
  <c r="AB102" i="145"/>
  <c r="BG102" i="145" s="1"/>
  <c r="AK64" i="145"/>
  <c r="BP64" i="145" s="1"/>
  <c r="K67" i="145"/>
  <c r="M67" i="145" s="1"/>
  <c r="K68" i="145"/>
  <c r="M68" i="145" s="1"/>
  <c r="K69" i="145"/>
  <c r="M69" i="145" s="1"/>
  <c r="AO91" i="145"/>
  <c r="BT91" i="145" s="1"/>
  <c r="AL91" i="145"/>
  <c r="BQ91" i="145" s="1"/>
  <c r="AA91" i="145"/>
  <c r="BF91" i="145" s="1"/>
  <c r="AJ91" i="145"/>
  <c r="BO91" i="145" s="1"/>
  <c r="U91" i="145"/>
  <c r="AZ91" i="145" s="1"/>
  <c r="AI91" i="145"/>
  <c r="BN91" i="145" s="1"/>
  <c r="T91" i="145"/>
  <c r="AY91" i="145" s="1"/>
  <c r="AB91" i="145"/>
  <c r="BG91" i="145" s="1"/>
  <c r="AS91" i="145"/>
  <c r="BX91" i="145" s="1"/>
  <c r="AC92" i="145"/>
  <c r="BH92" i="145" s="1"/>
  <c r="AD93" i="145"/>
  <c r="BI93" i="145" s="1"/>
  <c r="AI102" i="145"/>
  <c r="BN102" i="145" s="1"/>
  <c r="AH73" i="145"/>
  <c r="BM73" i="145" s="1"/>
  <c r="AS73" i="145"/>
  <c r="BX73" i="145" s="1"/>
  <c r="V74" i="145"/>
  <c r="BA74" i="145" s="1"/>
  <c r="AJ74" i="145"/>
  <c r="BO74" i="145" s="1"/>
  <c r="U79" i="145"/>
  <c r="AZ79" i="145" s="1"/>
  <c r="U85" i="145"/>
  <c r="AZ85" i="145" s="1"/>
  <c r="T101" i="145"/>
  <c r="AY101" i="145" s="1"/>
  <c r="AO103" i="145"/>
  <c r="BT103" i="145" s="1"/>
  <c r="AS103" i="145"/>
  <c r="BX103" i="145" s="1"/>
  <c r="AH103" i="145"/>
  <c r="BM103" i="145" s="1"/>
  <c r="T103" i="145"/>
  <c r="AY103" i="145" s="1"/>
  <c r="Z103" i="145"/>
  <c r="BE103" i="145" s="1"/>
  <c r="AL103" i="145"/>
  <c r="BQ103" i="145" s="1"/>
  <c r="U73" i="145"/>
  <c r="AZ73" i="145" s="1"/>
  <c r="AI73" i="145"/>
  <c r="BN73" i="145" s="1"/>
  <c r="I74" i="145"/>
  <c r="K74" i="145" s="1"/>
  <c r="M74" i="145" s="1"/>
  <c r="Z74" i="145"/>
  <c r="BE74" i="145" s="1"/>
  <c r="AK74" i="145"/>
  <c r="BP74" i="145" s="1"/>
  <c r="AO79" i="145"/>
  <c r="BT79" i="145" s="1"/>
  <c r="AQ79" i="145"/>
  <c r="BV79" i="145" s="1"/>
  <c r="AC79" i="145"/>
  <c r="BH79" i="145" s="1"/>
  <c r="R79" i="145"/>
  <c r="AW79" i="145" s="1"/>
  <c r="V79" i="145"/>
  <c r="BA79" i="145" s="1"/>
  <c r="AK79" i="145"/>
  <c r="BP79" i="145" s="1"/>
  <c r="AO85" i="145"/>
  <c r="BT85" i="145" s="1"/>
  <c r="AR85" i="145"/>
  <c r="BW85" i="145" s="1"/>
  <c r="AD85" i="145"/>
  <c r="BI85" i="145" s="1"/>
  <c r="S85" i="145"/>
  <c r="AX85" i="145" s="1"/>
  <c r="V85" i="145"/>
  <c r="BA85" i="145" s="1"/>
  <c r="AK85" i="145"/>
  <c r="BP85" i="145" s="1"/>
  <c r="AO95" i="145"/>
  <c r="BT95" i="145" s="1"/>
  <c r="AS95" i="145"/>
  <c r="BX95" i="145" s="1"/>
  <c r="AH95" i="145"/>
  <c r="BM95" i="145" s="1"/>
  <c r="T95" i="145"/>
  <c r="AY95" i="145" s="1"/>
  <c r="Z95" i="145"/>
  <c r="BE95" i="145" s="1"/>
  <c r="AL95" i="145"/>
  <c r="BQ95" i="145" s="1"/>
  <c r="AO101" i="145"/>
  <c r="BT101" i="145" s="1"/>
  <c r="AL101" i="145"/>
  <c r="BQ101" i="145" s="1"/>
  <c r="AA101" i="145"/>
  <c r="BF101" i="145" s="1"/>
  <c r="U101" i="145"/>
  <c r="AZ101" i="145" s="1"/>
  <c r="AJ101" i="145"/>
  <c r="BO101" i="145" s="1"/>
  <c r="I103" i="145"/>
  <c r="K103" i="145" s="1"/>
  <c r="M103" i="145" s="1"/>
  <c r="AA103" i="145"/>
  <c r="BF103" i="145" s="1"/>
  <c r="AP103" i="145"/>
  <c r="BU103" i="145" s="1"/>
  <c r="U87" i="145"/>
  <c r="AZ87" i="145" s="1"/>
  <c r="AI87" i="145"/>
  <c r="BN87" i="145" s="1"/>
  <c r="U88" i="145"/>
  <c r="AZ88" i="145" s="1"/>
  <c r="AI88" i="145"/>
  <c r="BN88" i="145" s="1"/>
  <c r="V89" i="145"/>
  <c r="BA89" i="145" s="1"/>
  <c r="AJ89" i="145"/>
  <c r="BO89" i="145" s="1"/>
  <c r="U98" i="145"/>
  <c r="AZ98" i="145" s="1"/>
  <c r="AI98" i="145"/>
  <c r="BN98" i="145" s="1"/>
  <c r="O62" i="146"/>
  <c r="AN62" i="146"/>
  <c r="BS62" i="146" s="1"/>
  <c r="Q63" i="146"/>
  <c r="AV63" i="146" s="1"/>
  <c r="AN66" i="146"/>
  <c r="BS66" i="146" s="1"/>
  <c r="AE94" i="146"/>
  <c r="BJ94" i="146" s="1"/>
  <c r="AL100" i="146"/>
  <c r="BQ100" i="146" s="1"/>
  <c r="AE102" i="146"/>
  <c r="BJ102" i="146" s="1"/>
  <c r="AO66" i="146"/>
  <c r="BT66" i="146" s="1"/>
  <c r="AE69" i="146"/>
  <c r="BJ69" i="146" s="1"/>
  <c r="AS71" i="146"/>
  <c r="BX71" i="146" s="1"/>
  <c r="O74" i="146"/>
  <c r="AF75" i="146"/>
  <c r="BK75" i="146" s="1"/>
  <c r="AG87" i="146"/>
  <c r="BL87" i="146" s="1"/>
  <c r="Y61" i="146"/>
  <c r="BD61" i="146" s="1"/>
  <c r="AS61" i="146"/>
  <c r="BX61" i="146" s="1"/>
  <c r="Q62" i="146"/>
  <c r="AV62" i="146" s="1"/>
  <c r="AS62" i="146"/>
  <c r="BX62" i="146" s="1"/>
  <c r="W63" i="146"/>
  <c r="BB63" i="146" s="1"/>
  <c r="AC65" i="146"/>
  <c r="BH65" i="146" s="1"/>
  <c r="Q66" i="146"/>
  <c r="AV66" i="146" s="1"/>
  <c r="AS66" i="146"/>
  <c r="BX66" i="146" s="1"/>
  <c r="W67" i="146"/>
  <c r="BB67" i="146" s="1"/>
  <c r="V68" i="146"/>
  <c r="BA68" i="146" s="1"/>
  <c r="O69" i="146"/>
  <c r="AL69" i="146"/>
  <c r="BQ69" i="146" s="1"/>
  <c r="AE70" i="146"/>
  <c r="BJ70" i="146" s="1"/>
  <c r="X73" i="146"/>
  <c r="BC73" i="146" s="1"/>
  <c r="AO73" i="146"/>
  <c r="BT73" i="146" s="1"/>
  <c r="P74" i="146"/>
  <c r="AU74" i="146" s="1"/>
  <c r="AO74" i="146"/>
  <c r="BT74" i="146" s="1"/>
  <c r="AG75" i="146"/>
  <c r="BL75" i="146" s="1"/>
  <c r="V76" i="146"/>
  <c r="BA76" i="146" s="1"/>
  <c r="AD77" i="146"/>
  <c r="BI77" i="146" s="1"/>
  <c r="AC78" i="146"/>
  <c r="BH78" i="146" s="1"/>
  <c r="X85" i="146"/>
  <c r="BC85" i="146" s="1"/>
  <c r="AO85" i="146"/>
  <c r="BT85" i="146" s="1"/>
  <c r="P86" i="146"/>
  <c r="AU86" i="146" s="1"/>
  <c r="AO86" i="146"/>
  <c r="BT86" i="146" s="1"/>
  <c r="X89" i="146"/>
  <c r="BC89" i="146" s="1"/>
  <c r="AO89" i="146"/>
  <c r="BT89" i="146" s="1"/>
  <c r="O90" i="146"/>
  <c r="AN90" i="146"/>
  <c r="BS90" i="146" s="1"/>
  <c r="U91" i="146"/>
  <c r="AZ91" i="146" s="1"/>
  <c r="Q93" i="146"/>
  <c r="AV93" i="146" s="1"/>
  <c r="AN93" i="146"/>
  <c r="BS93" i="146" s="1"/>
  <c r="O94" i="146"/>
  <c r="AN94" i="146"/>
  <c r="BS94" i="146" s="1"/>
  <c r="Q95" i="146"/>
  <c r="AV95" i="146" s="1"/>
  <c r="V96" i="146"/>
  <c r="BA96" i="146" s="1"/>
  <c r="AD97" i="146"/>
  <c r="BI97" i="146" s="1"/>
  <c r="AC98" i="146"/>
  <c r="BH98" i="146" s="1"/>
  <c r="X101" i="146"/>
  <c r="BC101" i="146" s="1"/>
  <c r="AO101" i="146"/>
  <c r="BT101" i="146" s="1"/>
  <c r="O102" i="146"/>
  <c r="AN102" i="146"/>
  <c r="BS102" i="146" s="1"/>
  <c r="Q103" i="146"/>
  <c r="AV103" i="146" s="1"/>
  <c r="AG104" i="146"/>
  <c r="BL104" i="146" s="1"/>
  <c r="AC69" i="146"/>
  <c r="BH69" i="146" s="1"/>
  <c r="AD90" i="146"/>
  <c r="BI90" i="146" s="1"/>
  <c r="AE93" i="146"/>
  <c r="BJ93" i="146" s="1"/>
  <c r="O66" i="146"/>
  <c r="Q67" i="146"/>
  <c r="AV67" i="146" s="1"/>
  <c r="AD69" i="146"/>
  <c r="BI69" i="146" s="1"/>
  <c r="AF74" i="146"/>
  <c r="BK74" i="146" s="1"/>
  <c r="AF86" i="146"/>
  <c r="BK86" i="146" s="1"/>
  <c r="AE90" i="146"/>
  <c r="BJ90" i="146" s="1"/>
  <c r="O93" i="146"/>
  <c r="AL93" i="146"/>
  <c r="BQ93" i="146" s="1"/>
  <c r="AK103" i="146"/>
  <c r="BP103" i="146" s="1"/>
  <c r="AO62" i="146"/>
  <c r="BT62" i="146" s="1"/>
  <c r="V67" i="146"/>
  <c r="BA67" i="146" s="1"/>
  <c r="AN74" i="146"/>
  <c r="BS74" i="146" s="1"/>
  <c r="AC77" i="146"/>
  <c r="BH77" i="146" s="1"/>
  <c r="AF90" i="146"/>
  <c r="BK90" i="146" s="1"/>
  <c r="AM100" i="146"/>
  <c r="BR100" i="146" s="1"/>
  <c r="O10" i="146"/>
  <c r="T45" i="146"/>
  <c r="AC61" i="146"/>
  <c r="BH61" i="146" s="1"/>
  <c r="U62" i="146"/>
  <c r="AZ62" i="146" s="1"/>
  <c r="AE63" i="146"/>
  <c r="BJ63" i="146" s="1"/>
  <c r="AD65" i="146"/>
  <c r="BI65" i="146" s="1"/>
  <c r="U66" i="146"/>
  <c r="AZ66" i="146" s="1"/>
  <c r="AG67" i="146"/>
  <c r="BL67" i="146" s="1"/>
  <c r="Y68" i="146"/>
  <c r="BD68" i="146" s="1"/>
  <c r="P69" i="146"/>
  <c r="AU69" i="146" s="1"/>
  <c r="AM69" i="146"/>
  <c r="BR69" i="146" s="1"/>
  <c r="AF70" i="146"/>
  <c r="BK70" i="146" s="1"/>
  <c r="Y73" i="146"/>
  <c r="BD73" i="146" s="1"/>
  <c r="AS73" i="146"/>
  <c r="BX73" i="146" s="1"/>
  <c r="Q74" i="146"/>
  <c r="AV74" i="146" s="1"/>
  <c r="AS74" i="146"/>
  <c r="BX74" i="146" s="1"/>
  <c r="AK75" i="146"/>
  <c r="BP75" i="146" s="1"/>
  <c r="Y76" i="146"/>
  <c r="BD76" i="146" s="1"/>
  <c r="AE77" i="146"/>
  <c r="BJ77" i="146" s="1"/>
  <c r="AD78" i="146"/>
  <c r="BI78" i="146" s="1"/>
  <c r="Y85" i="146"/>
  <c r="BD85" i="146" s="1"/>
  <c r="AS85" i="146"/>
  <c r="BX85" i="146" s="1"/>
  <c r="Q86" i="146"/>
  <c r="AV86" i="146" s="1"/>
  <c r="AS86" i="146"/>
  <c r="BX86" i="146" s="1"/>
  <c r="Y89" i="146"/>
  <c r="BD89" i="146" s="1"/>
  <c r="AS89" i="146"/>
  <c r="BX89" i="146" s="1"/>
  <c r="P90" i="146"/>
  <c r="AU90" i="146" s="1"/>
  <c r="AO90" i="146"/>
  <c r="BT90" i="146" s="1"/>
  <c r="V91" i="146"/>
  <c r="BA91" i="146" s="1"/>
  <c r="X93" i="146"/>
  <c r="BC93" i="146" s="1"/>
  <c r="AO93" i="146"/>
  <c r="BT93" i="146" s="1"/>
  <c r="P94" i="146"/>
  <c r="AU94" i="146" s="1"/>
  <c r="AO94" i="146"/>
  <c r="BT94" i="146" s="1"/>
  <c r="AF95" i="146"/>
  <c r="BK95" i="146" s="1"/>
  <c r="W96" i="146"/>
  <c r="BB96" i="146" s="1"/>
  <c r="AE97" i="146"/>
  <c r="BJ97" i="146" s="1"/>
  <c r="AD98" i="146"/>
  <c r="BI98" i="146" s="1"/>
  <c r="V100" i="146"/>
  <c r="BA100" i="146" s="1"/>
  <c r="Y101" i="146"/>
  <c r="BD101" i="146" s="1"/>
  <c r="AS101" i="146"/>
  <c r="BX101" i="146" s="1"/>
  <c r="P102" i="146"/>
  <c r="AU102" i="146" s="1"/>
  <c r="AO102" i="146"/>
  <c r="BT102" i="146" s="1"/>
  <c r="U103" i="146"/>
  <c r="AZ103" i="146" s="1"/>
  <c r="AL104" i="146"/>
  <c r="BQ104" i="146" s="1"/>
  <c r="AD62" i="146"/>
  <c r="BI62" i="146" s="1"/>
  <c r="AK63" i="146"/>
  <c r="BP63" i="146" s="1"/>
  <c r="AD66" i="146"/>
  <c r="BI66" i="146" s="1"/>
  <c r="AC93" i="146"/>
  <c r="BH93" i="146" s="1"/>
  <c r="T44" i="146"/>
  <c r="AE62" i="146"/>
  <c r="BJ62" i="146" s="1"/>
  <c r="AS63" i="146"/>
  <c r="BX63" i="146" s="1"/>
  <c r="AE66" i="146"/>
  <c r="BJ66" i="146" s="1"/>
  <c r="AD74" i="146"/>
  <c r="BI74" i="146" s="1"/>
  <c r="AD86" i="146"/>
  <c r="BI86" i="146" s="1"/>
  <c r="AD93" i="146"/>
  <c r="BI93" i="146" s="1"/>
  <c r="AF62" i="146"/>
  <c r="BK62" i="146" s="1"/>
  <c r="AF66" i="146"/>
  <c r="BK66" i="146" s="1"/>
  <c r="AE74" i="146"/>
  <c r="BJ74" i="146" s="1"/>
  <c r="AE86" i="146"/>
  <c r="BJ86" i="146" s="1"/>
  <c r="AD94" i="146"/>
  <c r="BI94" i="146" s="1"/>
  <c r="AD102" i="146"/>
  <c r="BI102" i="146" s="1"/>
  <c r="AG103" i="146"/>
  <c r="BL103" i="146" s="1"/>
  <c r="P62" i="146"/>
  <c r="AU62" i="146" s="1"/>
  <c r="U63" i="146"/>
  <c r="AZ63" i="146" s="1"/>
  <c r="P66" i="146"/>
  <c r="AU66" i="146" s="1"/>
  <c r="AD70" i="146"/>
  <c r="BI70" i="146" s="1"/>
  <c r="O86" i="146"/>
  <c r="AN86" i="146"/>
  <c r="BS86" i="146" s="1"/>
  <c r="P93" i="146"/>
  <c r="AU93" i="146" s="1"/>
  <c r="AM93" i="146"/>
  <c r="BR93" i="146" s="1"/>
  <c r="AF94" i="146"/>
  <c r="BK94" i="146" s="1"/>
  <c r="AC97" i="146"/>
  <c r="BH97" i="146" s="1"/>
  <c r="AF102" i="146"/>
  <c r="BK102" i="146" s="1"/>
  <c r="AS103" i="146"/>
  <c r="BX103" i="146" s="1"/>
  <c r="T46" i="146"/>
  <c r="AD61" i="146"/>
  <c r="BI61" i="146" s="1"/>
  <c r="AC62" i="146"/>
  <c r="BH62" i="146" s="1"/>
  <c r="AE65" i="146"/>
  <c r="BJ65" i="146" s="1"/>
  <c r="AC66" i="146"/>
  <c r="BH66" i="146" s="1"/>
  <c r="AS67" i="146"/>
  <c r="BX67" i="146" s="1"/>
  <c r="AG68" i="146"/>
  <c r="BL68" i="146" s="1"/>
  <c r="Q69" i="146"/>
  <c r="AV69" i="146" s="1"/>
  <c r="AN69" i="146"/>
  <c r="BS69" i="146" s="1"/>
  <c r="O70" i="146"/>
  <c r="AN70" i="146"/>
  <c r="BS70" i="146" s="1"/>
  <c r="AC73" i="146"/>
  <c r="BH73" i="146" s="1"/>
  <c r="U74" i="146"/>
  <c r="AZ74" i="146" s="1"/>
  <c r="O77" i="146"/>
  <c r="AL77" i="146"/>
  <c r="BQ77" i="146" s="1"/>
  <c r="AE78" i="146"/>
  <c r="BJ78" i="146" s="1"/>
  <c r="AC85" i="146"/>
  <c r="BH85" i="146" s="1"/>
  <c r="U86" i="146"/>
  <c r="AZ86" i="146" s="1"/>
  <c r="AC89" i="146"/>
  <c r="BH89" i="146" s="1"/>
  <c r="Q90" i="146"/>
  <c r="AV90" i="146" s="1"/>
  <c r="AS90" i="146"/>
  <c r="BX90" i="146" s="1"/>
  <c r="Y93" i="146"/>
  <c r="BD93" i="146" s="1"/>
  <c r="AS93" i="146"/>
  <c r="BX93" i="146" s="1"/>
  <c r="Q94" i="146"/>
  <c r="AV94" i="146" s="1"/>
  <c r="AS94" i="146"/>
  <c r="BX94" i="146" s="1"/>
  <c r="Y96" i="146"/>
  <c r="BD96" i="146" s="1"/>
  <c r="O97" i="146"/>
  <c r="AL97" i="146"/>
  <c r="BQ97" i="146" s="1"/>
  <c r="AC101" i="146"/>
  <c r="BH101" i="146" s="1"/>
  <c r="Q102" i="146"/>
  <c r="AV102" i="146" s="1"/>
  <c r="AS102" i="146"/>
  <c r="BX102" i="146" s="1"/>
  <c r="AI88" i="147"/>
  <c r="BN88" i="147" s="1"/>
  <c r="Z88" i="147"/>
  <c r="BE88" i="147" s="1"/>
  <c r="Y88" i="147"/>
  <c r="BD88" i="147" s="1"/>
  <c r="O88" i="147"/>
  <c r="R88" i="147"/>
  <c r="AW88" i="147" s="1"/>
  <c r="AH88" i="147"/>
  <c r="BM88" i="147" s="1"/>
  <c r="AN88" i="147"/>
  <c r="BS88" i="147" s="1"/>
  <c r="P88" i="147"/>
  <c r="AU88" i="147" s="1"/>
  <c r="AL88" i="147"/>
  <c r="BQ88" i="147" s="1"/>
  <c r="AL76" i="147"/>
  <c r="BQ76" i="147" s="1"/>
  <c r="Z76" i="147"/>
  <c r="BE76" i="147" s="1"/>
  <c r="Q76" i="147"/>
  <c r="AV76" i="147" s="1"/>
  <c r="AI76" i="147"/>
  <c r="BN76" i="147" s="1"/>
  <c r="P76" i="147"/>
  <c r="AU76" i="147" s="1"/>
  <c r="O76" i="147"/>
  <c r="AN77" i="147"/>
  <c r="BS77" i="147" s="1"/>
  <c r="AI77" i="147"/>
  <c r="BN77" i="147" s="1"/>
  <c r="Y77" i="147"/>
  <c r="BD77" i="147" s="1"/>
  <c r="Q77" i="147"/>
  <c r="AV77" i="147" s="1"/>
  <c r="R77" i="147"/>
  <c r="AW77" i="147" s="1"/>
  <c r="T43" i="147"/>
  <c r="AN80" i="147"/>
  <c r="BS80" i="147" s="1"/>
  <c r="AF80" i="147"/>
  <c r="BK80" i="147" s="1"/>
  <c r="AE80" i="147"/>
  <c r="BJ80" i="147" s="1"/>
  <c r="AD80" i="147"/>
  <c r="BI80" i="147" s="1"/>
  <c r="R80" i="147"/>
  <c r="AW80" i="147" s="1"/>
  <c r="S80" i="147"/>
  <c r="AX80" i="147" s="1"/>
  <c r="AM85" i="147"/>
  <c r="BR85" i="147" s="1"/>
  <c r="AO85" i="147"/>
  <c r="BT85" i="147" s="1"/>
  <c r="W85" i="147"/>
  <c r="BB85" i="147" s="1"/>
  <c r="AI85" i="147"/>
  <c r="BN85" i="147" s="1"/>
  <c r="V85" i="147"/>
  <c r="BA85" i="147" s="1"/>
  <c r="AH85" i="147"/>
  <c r="BM85" i="147" s="1"/>
  <c r="S85" i="147"/>
  <c r="AX85" i="147" s="1"/>
  <c r="AF85" i="147"/>
  <c r="BK85" i="147" s="1"/>
  <c r="AG85" i="147"/>
  <c r="BL85" i="147" s="1"/>
  <c r="O85" i="147"/>
  <c r="AQ85" i="147"/>
  <c r="BV85" i="147" s="1"/>
  <c r="AA88" i="147"/>
  <c r="BF88" i="147" s="1"/>
  <c r="AE97" i="147"/>
  <c r="BJ97" i="147" s="1"/>
  <c r="O8" i="147"/>
  <c r="AA76" i="147"/>
  <c r="BF76" i="147" s="1"/>
  <c r="I85" i="147"/>
  <c r="K85" i="147" s="1"/>
  <c r="M85" i="147" s="1"/>
  <c r="V86" i="147"/>
  <c r="BA86" i="147" s="1"/>
  <c r="AD88" i="147"/>
  <c r="BI88" i="147" s="1"/>
  <c r="AH67" i="147"/>
  <c r="BM67" i="147" s="1"/>
  <c r="Z67" i="147"/>
  <c r="BE67" i="147" s="1"/>
  <c r="AQ67" i="147"/>
  <c r="BV67" i="147" s="1"/>
  <c r="R67" i="147"/>
  <c r="AW67" i="147" s="1"/>
  <c r="AP67" i="147"/>
  <c r="BU67" i="147" s="1"/>
  <c r="Q67" i="147"/>
  <c r="AV67" i="147" s="1"/>
  <c r="AO67" i="147"/>
  <c r="BT67" i="147" s="1"/>
  <c r="P67" i="147"/>
  <c r="AU67" i="147" s="1"/>
  <c r="AN67" i="147"/>
  <c r="BS67" i="147" s="1"/>
  <c r="AR68" i="147"/>
  <c r="BW68" i="147" s="1"/>
  <c r="R68" i="147"/>
  <c r="AW68" i="147" s="1"/>
  <c r="AQ68" i="147"/>
  <c r="BV68" i="147" s="1"/>
  <c r="Q68" i="147"/>
  <c r="AV68" i="147" s="1"/>
  <c r="AP68" i="147"/>
  <c r="BU68" i="147" s="1"/>
  <c r="P68" i="147"/>
  <c r="AU68" i="147" s="1"/>
  <c r="AO68" i="147"/>
  <c r="BT68" i="147" s="1"/>
  <c r="AG68" i="147"/>
  <c r="BL68" i="147" s="1"/>
  <c r="R69" i="147"/>
  <c r="AW69" i="147" s="1"/>
  <c r="Q69" i="147"/>
  <c r="AV69" i="147" s="1"/>
  <c r="AR69" i="147"/>
  <c r="BW69" i="147" s="1"/>
  <c r="I69" i="147"/>
  <c r="K69" i="147" s="1"/>
  <c r="M69" i="147" s="1"/>
  <c r="AQ69" i="147"/>
  <c r="BV69" i="147" s="1"/>
  <c r="AP69" i="147"/>
  <c r="BU69" i="147" s="1"/>
  <c r="AR70" i="147"/>
  <c r="BW70" i="147" s="1"/>
  <c r="AG70" i="147"/>
  <c r="BL70" i="147" s="1"/>
  <c r="X70" i="147"/>
  <c r="BC70" i="147" s="1"/>
  <c r="T70" i="147"/>
  <c r="AY70" i="147" s="1"/>
  <c r="R70" i="147"/>
  <c r="AW70" i="147" s="1"/>
  <c r="O7" i="147"/>
  <c r="AQ65" i="147"/>
  <c r="BV65" i="147" s="1"/>
  <c r="AO65" i="147"/>
  <c r="BT65" i="147" s="1"/>
  <c r="X65" i="147"/>
  <c r="BC65" i="147" s="1"/>
  <c r="AB65" i="147"/>
  <c r="BG65" i="147" s="1"/>
  <c r="AN65" i="147"/>
  <c r="BS65" i="147" s="1"/>
  <c r="Q65" i="147"/>
  <c r="AV65" i="147" s="1"/>
  <c r="AJ65" i="147"/>
  <c r="BO65" i="147" s="1"/>
  <c r="P65" i="147"/>
  <c r="AU65" i="147" s="1"/>
  <c r="AI65" i="147"/>
  <c r="BN65" i="147" s="1"/>
  <c r="AB67" i="147"/>
  <c r="BG67" i="147" s="1"/>
  <c r="AA68" i="147"/>
  <c r="BF68" i="147" s="1"/>
  <c r="AB69" i="147"/>
  <c r="BG69" i="147" s="1"/>
  <c r="AH70" i="147"/>
  <c r="BM70" i="147" s="1"/>
  <c r="AD76" i="147"/>
  <c r="BI76" i="147" s="1"/>
  <c r="AL87" i="147"/>
  <c r="BQ87" i="147" s="1"/>
  <c r="W87" i="147"/>
  <c r="BB87" i="147" s="1"/>
  <c r="AI87" i="147"/>
  <c r="BN87" i="147" s="1"/>
  <c r="Q87" i="147"/>
  <c r="AV87" i="147" s="1"/>
  <c r="AH87" i="147"/>
  <c r="BM87" i="147" s="1"/>
  <c r="P87" i="147"/>
  <c r="AU87" i="147" s="1"/>
  <c r="AA87" i="147"/>
  <c r="BF87" i="147" s="1"/>
  <c r="AG87" i="147"/>
  <c r="BL87" i="147" s="1"/>
  <c r="O87" i="147"/>
  <c r="AN97" i="147"/>
  <c r="BS97" i="147" s="1"/>
  <c r="AD97" i="147"/>
  <c r="BI97" i="147" s="1"/>
  <c r="R97" i="147"/>
  <c r="AW97" i="147" s="1"/>
  <c r="Q97" i="147"/>
  <c r="AV97" i="147" s="1"/>
  <c r="O97" i="147"/>
  <c r="AL97" i="147"/>
  <c r="BQ97" i="147" s="1"/>
  <c r="P97" i="147"/>
  <c r="AU97" i="147" s="1"/>
  <c r="AF67" i="147"/>
  <c r="BK67" i="147" s="1"/>
  <c r="AF68" i="147"/>
  <c r="BK68" i="147" s="1"/>
  <c r="AH69" i="147"/>
  <c r="BM69" i="147" s="1"/>
  <c r="AI70" i="147"/>
  <c r="BN70" i="147" s="1"/>
  <c r="AI75" i="147"/>
  <c r="BN75" i="147" s="1"/>
  <c r="Q75" i="147"/>
  <c r="AV75" i="147" s="1"/>
  <c r="AH75" i="147"/>
  <c r="BM75" i="147" s="1"/>
  <c r="P75" i="147"/>
  <c r="AU75" i="147" s="1"/>
  <c r="Z75" i="147"/>
  <c r="BE75" i="147" s="1"/>
  <c r="AG75" i="147"/>
  <c r="BL75" i="147" s="1"/>
  <c r="O75" i="147"/>
  <c r="AA75" i="147"/>
  <c r="BF75" i="147" s="1"/>
  <c r="AQ75" i="147"/>
  <c r="BV75" i="147" s="1"/>
  <c r="AH76" i="147"/>
  <c r="BM76" i="147" s="1"/>
  <c r="AM78" i="147"/>
  <c r="BR78" i="147" s="1"/>
  <c r="AA78" i="147"/>
  <c r="BF78" i="147" s="1"/>
  <c r="R78" i="147"/>
  <c r="AW78" i="147" s="1"/>
  <c r="Q78" i="147"/>
  <c r="AV78" i="147" s="1"/>
  <c r="AL78" i="147"/>
  <c r="BQ78" i="147" s="1"/>
  <c r="AP78" i="147"/>
  <c r="BU78" i="147" s="1"/>
  <c r="P78" i="147"/>
  <c r="AU78" i="147" s="1"/>
  <c r="AN79" i="147"/>
  <c r="BS79" i="147" s="1"/>
  <c r="S79" i="147"/>
  <c r="AX79" i="147" s="1"/>
  <c r="AG80" i="147"/>
  <c r="BL80" i="147" s="1"/>
  <c r="X62" i="147"/>
  <c r="BC62" i="147" s="1"/>
  <c r="AI62" i="147"/>
  <c r="BN62" i="147" s="1"/>
  <c r="S62" i="147"/>
  <c r="AX62" i="147" s="1"/>
  <c r="R62" i="147"/>
  <c r="AW62" i="147" s="1"/>
  <c r="AQ70" i="147"/>
  <c r="BV70" i="147" s="1"/>
  <c r="AH80" i="147"/>
  <c r="BM80" i="147" s="1"/>
  <c r="X85" i="147"/>
  <c r="BC85" i="147" s="1"/>
  <c r="AO86" i="147"/>
  <c r="BT86" i="147" s="1"/>
  <c r="AA86" i="147"/>
  <c r="BF86" i="147" s="1"/>
  <c r="P86" i="147"/>
  <c r="AU86" i="147" s="1"/>
  <c r="AM86" i="147"/>
  <c r="BR86" i="147" s="1"/>
  <c r="Z86" i="147"/>
  <c r="BE86" i="147" s="1"/>
  <c r="O86" i="147"/>
  <c r="W86" i="147"/>
  <c r="BB86" i="147" s="1"/>
  <c r="AL86" i="147"/>
  <c r="BQ86" i="147" s="1"/>
  <c r="Y86" i="147"/>
  <c r="BD86" i="147" s="1"/>
  <c r="AH86" i="147"/>
  <c r="BM86" i="147" s="1"/>
  <c r="I86" i="147"/>
  <c r="K86" i="147" s="1"/>
  <c r="M86" i="147" s="1"/>
  <c r="AI86" i="147"/>
  <c r="BN86" i="147" s="1"/>
  <c r="X86" i="147"/>
  <c r="BC86" i="147" s="1"/>
  <c r="AG86" i="147"/>
  <c r="BL86" i="147" s="1"/>
  <c r="AM93" i="147"/>
  <c r="BR93" i="147" s="1"/>
  <c r="AH93" i="147"/>
  <c r="BM93" i="147" s="1"/>
  <c r="S93" i="147"/>
  <c r="AX93" i="147" s="1"/>
  <c r="AG93" i="147"/>
  <c r="BL93" i="147" s="1"/>
  <c r="O93" i="147"/>
  <c r="AQ93" i="147"/>
  <c r="BV93" i="147" s="1"/>
  <c r="Y93" i="147"/>
  <c r="BD93" i="147" s="1"/>
  <c r="AF93" i="147"/>
  <c r="BK93" i="147" s="1"/>
  <c r="AP93" i="147"/>
  <c r="BU93" i="147" s="1"/>
  <c r="X93" i="147"/>
  <c r="BC93" i="147" s="1"/>
  <c r="I93" i="147"/>
  <c r="K93" i="147" s="1"/>
  <c r="M93" i="147" s="1"/>
  <c r="AE93" i="147"/>
  <c r="BJ93" i="147" s="1"/>
  <c r="X73" i="147"/>
  <c r="BC73" i="147" s="1"/>
  <c r="AH61" i="147"/>
  <c r="BM61" i="147" s="1"/>
  <c r="AG63" i="147"/>
  <c r="BL63" i="147" s="1"/>
  <c r="AJ64" i="147"/>
  <c r="BO64" i="147" s="1"/>
  <c r="T66" i="147"/>
  <c r="AY66" i="147" s="1"/>
  <c r="AI66" i="147"/>
  <c r="BN66" i="147" s="1"/>
  <c r="V72" i="147"/>
  <c r="BA72" i="147" s="1"/>
  <c r="AP72" i="147"/>
  <c r="BU72" i="147" s="1"/>
  <c r="I73" i="147"/>
  <c r="K73" i="147" s="1"/>
  <c r="M73" i="147" s="1"/>
  <c r="Y73" i="147"/>
  <c r="BD73" i="147" s="1"/>
  <c r="AQ73" i="147"/>
  <c r="BV73" i="147" s="1"/>
  <c r="V74" i="147"/>
  <c r="BA74" i="147" s="1"/>
  <c r="AG74" i="147"/>
  <c r="BL74" i="147" s="1"/>
  <c r="I90" i="147"/>
  <c r="K90" i="147" s="1"/>
  <c r="M90" i="147" s="1"/>
  <c r="AD90" i="147"/>
  <c r="BI90" i="147" s="1"/>
  <c r="V92" i="147"/>
  <c r="BA92" i="147" s="1"/>
  <c r="AQ92" i="147"/>
  <c r="BV92" i="147" s="1"/>
  <c r="V94" i="147"/>
  <c r="BA94" i="147" s="1"/>
  <c r="AG94" i="147"/>
  <c r="BL94" i="147" s="1"/>
  <c r="X95" i="147"/>
  <c r="BC95" i="147" s="1"/>
  <c r="AM95" i="147"/>
  <c r="BR95" i="147" s="1"/>
  <c r="I101" i="147"/>
  <c r="K101" i="147" s="1"/>
  <c r="M101" i="147" s="1"/>
  <c r="AF101" i="147"/>
  <c r="BK101" i="147" s="1"/>
  <c r="AF102" i="147"/>
  <c r="BK102" i="147" s="1"/>
  <c r="Y103" i="147"/>
  <c r="BD103" i="147" s="1"/>
  <c r="W104" i="147"/>
  <c r="BB104" i="147" s="1"/>
  <c r="AN104" i="147"/>
  <c r="BS104" i="147" s="1"/>
  <c r="AE101" i="147"/>
  <c r="BJ101" i="147" s="1"/>
  <c r="I61" i="147"/>
  <c r="K61" i="147" s="1"/>
  <c r="M61" i="147" s="1"/>
  <c r="AQ61" i="147"/>
  <c r="BV61" i="147" s="1"/>
  <c r="AH63" i="147"/>
  <c r="BM63" i="147" s="1"/>
  <c r="AN64" i="147"/>
  <c r="BS64" i="147" s="1"/>
  <c r="I66" i="147"/>
  <c r="K66" i="147" s="1"/>
  <c r="M66" i="147" s="1"/>
  <c r="X66" i="147"/>
  <c r="BC66" i="147" s="1"/>
  <c r="AJ66" i="147"/>
  <c r="BO66" i="147" s="1"/>
  <c r="X72" i="147"/>
  <c r="BC72" i="147" s="1"/>
  <c r="AQ72" i="147"/>
  <c r="BV72" i="147" s="1"/>
  <c r="AE73" i="147"/>
  <c r="BJ73" i="147" s="1"/>
  <c r="W74" i="147"/>
  <c r="BB74" i="147" s="1"/>
  <c r="AH74" i="147"/>
  <c r="BM74" i="147" s="1"/>
  <c r="P89" i="147"/>
  <c r="AU89" i="147" s="1"/>
  <c r="AE90" i="147"/>
  <c r="BJ90" i="147" s="1"/>
  <c r="Y95" i="147"/>
  <c r="BD95" i="147" s="1"/>
  <c r="AQ95" i="147"/>
  <c r="BV95" i="147" s="1"/>
  <c r="AG101" i="147"/>
  <c r="BL101" i="147" s="1"/>
  <c r="X104" i="147"/>
  <c r="BC104" i="147" s="1"/>
  <c r="AD72" i="147"/>
  <c r="BI72" i="147" s="1"/>
  <c r="AF73" i="147"/>
  <c r="BK73" i="147" s="1"/>
  <c r="X74" i="147"/>
  <c r="BC74" i="147" s="1"/>
  <c r="AI74" i="147"/>
  <c r="BN74" i="147" s="1"/>
  <c r="Q89" i="147"/>
  <c r="AV89" i="147" s="1"/>
  <c r="AF90" i="147"/>
  <c r="BK90" i="147" s="1"/>
  <c r="AD92" i="147"/>
  <c r="BI92" i="147" s="1"/>
  <c r="K94" i="147"/>
  <c r="M94" i="147" s="1"/>
  <c r="X94" i="147"/>
  <c r="BC94" i="147" s="1"/>
  <c r="AI94" i="147"/>
  <c r="BN94" i="147" s="1"/>
  <c r="Z95" i="147"/>
  <c r="BE95" i="147" s="1"/>
  <c r="AD100" i="147"/>
  <c r="BI100" i="147" s="1"/>
  <c r="AH101" i="147"/>
  <c r="BM101" i="147" s="1"/>
  <c r="AH102" i="147"/>
  <c r="BM102" i="147" s="1"/>
  <c r="AG103" i="147"/>
  <c r="BL103" i="147" s="1"/>
  <c r="I104" i="147"/>
  <c r="K104" i="147" s="1"/>
  <c r="M104" i="147" s="1"/>
  <c r="Y104" i="147"/>
  <c r="BD104" i="147" s="1"/>
  <c r="AP73" i="147"/>
  <c r="BU73" i="147" s="1"/>
  <c r="AA90" i="147"/>
  <c r="BF90" i="147" s="1"/>
  <c r="I100" i="147"/>
  <c r="K100" i="147" s="1"/>
  <c r="M100" i="147" s="1"/>
  <c r="O10" i="147"/>
  <c r="Z66" i="147"/>
  <c r="BE66" i="147" s="1"/>
  <c r="I72" i="147"/>
  <c r="K72" i="147" s="1"/>
  <c r="M72" i="147" s="1"/>
  <c r="O73" i="147"/>
  <c r="AG73" i="147"/>
  <c r="BL73" i="147" s="1"/>
  <c r="Y74" i="147"/>
  <c r="BD74" i="147" s="1"/>
  <c r="S89" i="147"/>
  <c r="AX89" i="147" s="1"/>
  <c r="P90" i="147"/>
  <c r="AU90" i="147" s="1"/>
  <c r="AM90" i="147"/>
  <c r="BR90" i="147" s="1"/>
  <c r="I92" i="147"/>
  <c r="K92" i="147" s="1"/>
  <c r="M92" i="147" s="1"/>
  <c r="AE92" i="147"/>
  <c r="BJ92" i="147" s="1"/>
  <c r="Y94" i="147"/>
  <c r="BD94" i="147" s="1"/>
  <c r="AE100" i="147"/>
  <c r="BJ100" i="147" s="1"/>
  <c r="P101" i="147"/>
  <c r="AU101" i="147" s="1"/>
  <c r="AP101" i="147"/>
  <c r="BU101" i="147" s="1"/>
  <c r="AL102" i="147"/>
  <c r="BQ102" i="147" s="1"/>
  <c r="Z104" i="147"/>
  <c r="BE104" i="147" s="1"/>
  <c r="AR62" i="148"/>
  <c r="BW62" i="148" s="1"/>
  <c r="AA62" i="148"/>
  <c r="BF62" i="148" s="1"/>
  <c r="AQ62" i="148"/>
  <c r="BV62" i="148" s="1"/>
  <c r="Z62" i="148"/>
  <c r="BE62" i="148" s="1"/>
  <c r="Q62" i="148"/>
  <c r="AV62" i="148" s="1"/>
  <c r="AP62" i="148"/>
  <c r="BU62" i="148" s="1"/>
  <c r="S62" i="148"/>
  <c r="AX62" i="148" s="1"/>
  <c r="AO62" i="148"/>
  <c r="BT62" i="148" s="1"/>
  <c r="R62" i="148"/>
  <c r="AW62" i="148" s="1"/>
  <c r="AK62" i="148"/>
  <c r="BP62" i="148" s="1"/>
  <c r="AG62" i="148"/>
  <c r="BL62" i="148" s="1"/>
  <c r="AJ69" i="148"/>
  <c r="BO69" i="148" s="1"/>
  <c r="U69" i="148"/>
  <c r="AZ69" i="148" s="1"/>
  <c r="AP69" i="148"/>
  <c r="BU69" i="148" s="1"/>
  <c r="AA69" i="148"/>
  <c r="BF69" i="148" s="1"/>
  <c r="AI69" i="148"/>
  <c r="BN69" i="148" s="1"/>
  <c r="S69" i="148"/>
  <c r="AX69" i="148" s="1"/>
  <c r="AG69" i="148"/>
  <c r="BL69" i="148" s="1"/>
  <c r="R69" i="148"/>
  <c r="AW69" i="148" s="1"/>
  <c r="AR69" i="148"/>
  <c r="BW69" i="148" s="1"/>
  <c r="AC69" i="148"/>
  <c r="BH69" i="148" s="1"/>
  <c r="Q69" i="148"/>
  <c r="AV69" i="148" s="1"/>
  <c r="AQ69" i="148"/>
  <c r="BV69" i="148" s="1"/>
  <c r="AB69" i="148"/>
  <c r="BG69" i="148" s="1"/>
  <c r="T43" i="148"/>
  <c r="AA95" i="148"/>
  <c r="BF95" i="148" s="1"/>
  <c r="AK95" i="148"/>
  <c r="BP95" i="148" s="1"/>
  <c r="AJ95" i="148"/>
  <c r="BO95" i="148" s="1"/>
  <c r="Y95" i="148"/>
  <c r="BD95" i="148" s="1"/>
  <c r="U95" i="148"/>
  <c r="AZ95" i="148" s="1"/>
  <c r="T95" i="148"/>
  <c r="AY95" i="148" s="1"/>
  <c r="AC62" i="148"/>
  <c r="BH62" i="148" s="1"/>
  <c r="AS104" i="148"/>
  <c r="BX104" i="148" s="1"/>
  <c r="AA104" i="148"/>
  <c r="BF104" i="148" s="1"/>
  <c r="AR104" i="148"/>
  <c r="BW104" i="148" s="1"/>
  <c r="S104" i="148"/>
  <c r="AX104" i="148" s="1"/>
  <c r="AQ104" i="148"/>
  <c r="BV104" i="148" s="1"/>
  <c r="R104" i="148"/>
  <c r="AW104" i="148" s="1"/>
  <c r="AP104" i="148"/>
  <c r="BU104" i="148" s="1"/>
  <c r="Q104" i="148"/>
  <c r="AV104" i="148" s="1"/>
  <c r="AH104" i="148"/>
  <c r="BM104" i="148" s="1"/>
  <c r="AG104" i="148"/>
  <c r="BL104" i="148" s="1"/>
  <c r="AC71" i="148"/>
  <c r="BH71" i="148" s="1"/>
  <c r="AB71" i="148"/>
  <c r="BG71" i="148" s="1"/>
  <c r="Y69" i="148"/>
  <c r="BD69" i="148" s="1"/>
  <c r="AO95" i="148"/>
  <c r="BT95" i="148" s="1"/>
  <c r="Z69" i="148"/>
  <c r="BE69" i="148" s="1"/>
  <c r="AS95" i="148"/>
  <c r="BX95" i="148" s="1"/>
  <c r="AG103" i="148"/>
  <c r="BL103" i="148" s="1"/>
  <c r="AC103" i="148"/>
  <c r="BH103" i="148" s="1"/>
  <c r="Y103" i="148"/>
  <c r="BD103" i="148" s="1"/>
  <c r="AB104" i="148"/>
  <c r="BG104" i="148" s="1"/>
  <c r="AC65" i="148"/>
  <c r="BH65" i="148" s="1"/>
  <c r="AK61" i="148"/>
  <c r="BP61" i="148" s="1"/>
  <c r="AG65" i="148"/>
  <c r="BL65" i="148" s="1"/>
  <c r="AS67" i="148"/>
  <c r="BX67" i="148" s="1"/>
  <c r="AR74" i="148"/>
  <c r="BW74" i="148" s="1"/>
  <c r="AB90" i="148"/>
  <c r="BG90" i="148" s="1"/>
  <c r="AK94" i="148"/>
  <c r="BP94" i="148" s="1"/>
  <c r="I61" i="148"/>
  <c r="K61" i="148" s="1"/>
  <c r="M61" i="148" s="1"/>
  <c r="Z61" i="148"/>
  <c r="BE61" i="148" s="1"/>
  <c r="AA76" i="148"/>
  <c r="BF76" i="148" s="1"/>
  <c r="AC78" i="148"/>
  <c r="BH78" i="148" s="1"/>
  <c r="AC90" i="148"/>
  <c r="BH90" i="148" s="1"/>
  <c r="AR94" i="148"/>
  <c r="BW94" i="148" s="1"/>
  <c r="Z100" i="148"/>
  <c r="BE100" i="148" s="1"/>
  <c r="AP100" i="148"/>
  <c r="BU100" i="148" s="1"/>
  <c r="O9" i="148"/>
  <c r="AA61" i="148"/>
  <c r="BF61" i="148" s="1"/>
  <c r="AP61" i="148"/>
  <c r="BU61" i="148" s="1"/>
  <c r="AH64" i="148"/>
  <c r="BM64" i="148" s="1"/>
  <c r="AI65" i="148"/>
  <c r="BN65" i="148" s="1"/>
  <c r="AK66" i="148"/>
  <c r="BP66" i="148" s="1"/>
  <c r="T67" i="148"/>
  <c r="AY67" i="148" s="1"/>
  <c r="AB70" i="148"/>
  <c r="BG70" i="148" s="1"/>
  <c r="S74" i="148"/>
  <c r="AX74" i="148" s="1"/>
  <c r="I76" i="148"/>
  <c r="K76" i="148" s="1"/>
  <c r="M76" i="148" s="1"/>
  <c r="AB76" i="148"/>
  <c r="BG76" i="148" s="1"/>
  <c r="AG78" i="148"/>
  <c r="BL78" i="148" s="1"/>
  <c r="S86" i="148"/>
  <c r="AX86" i="148" s="1"/>
  <c r="I88" i="148"/>
  <c r="K88" i="148" s="1"/>
  <c r="M88" i="148" s="1"/>
  <c r="AB88" i="148"/>
  <c r="BG88" i="148" s="1"/>
  <c r="AG90" i="148"/>
  <c r="BL90" i="148" s="1"/>
  <c r="AB96" i="148"/>
  <c r="BG96" i="148" s="1"/>
  <c r="I100" i="148"/>
  <c r="K100" i="148" s="1"/>
  <c r="M100" i="148" s="1"/>
  <c r="AA100" i="148"/>
  <c r="BF100" i="148" s="1"/>
  <c r="AR100" i="148"/>
  <c r="BW100" i="148" s="1"/>
  <c r="AK86" i="148"/>
  <c r="BP86" i="148" s="1"/>
  <c r="Y61" i="148"/>
  <c r="BD61" i="148" s="1"/>
  <c r="I65" i="148"/>
  <c r="K65" i="148" s="1"/>
  <c r="M65" i="148" s="1"/>
  <c r="AB78" i="148"/>
  <c r="BG78" i="148" s="1"/>
  <c r="AR86" i="148"/>
  <c r="BW86" i="148" s="1"/>
  <c r="O10" i="148"/>
  <c r="AO61" i="148"/>
  <c r="BT61" i="148" s="1"/>
  <c r="AH65" i="148"/>
  <c r="BM65" i="148" s="1"/>
  <c r="O8" i="148"/>
  <c r="AB61" i="148"/>
  <c r="BG61" i="148" s="1"/>
  <c r="AQ61" i="148"/>
  <c r="BV61" i="148" s="1"/>
  <c r="Q63" i="148"/>
  <c r="AV63" i="148" s="1"/>
  <c r="R65" i="148"/>
  <c r="AW65" i="148" s="1"/>
  <c r="AJ65" i="148"/>
  <c r="BO65" i="148" s="1"/>
  <c r="AR66" i="148"/>
  <c r="BW66" i="148" s="1"/>
  <c r="U67" i="148"/>
  <c r="AZ67" i="148" s="1"/>
  <c r="AA68" i="148"/>
  <c r="BF68" i="148" s="1"/>
  <c r="AC70" i="148"/>
  <c r="BH70" i="148" s="1"/>
  <c r="AG72" i="148"/>
  <c r="BL72" i="148" s="1"/>
  <c r="AC73" i="148"/>
  <c r="BH73" i="148" s="1"/>
  <c r="T74" i="148"/>
  <c r="AY74" i="148" s="1"/>
  <c r="AK75" i="148"/>
  <c r="BP75" i="148" s="1"/>
  <c r="AI76" i="148"/>
  <c r="BN76" i="148" s="1"/>
  <c r="Y77" i="148"/>
  <c r="BD77" i="148" s="1"/>
  <c r="AK77" i="148"/>
  <c r="BP77" i="148" s="1"/>
  <c r="Q78" i="148"/>
  <c r="AV78" i="148" s="1"/>
  <c r="AK78" i="148"/>
  <c r="BP78" i="148" s="1"/>
  <c r="AH80" i="148"/>
  <c r="BM80" i="148" s="1"/>
  <c r="AC85" i="148"/>
  <c r="BH85" i="148" s="1"/>
  <c r="T86" i="148"/>
  <c r="AY86" i="148" s="1"/>
  <c r="AK87" i="148"/>
  <c r="BP87" i="148" s="1"/>
  <c r="AI88" i="148"/>
  <c r="BN88" i="148" s="1"/>
  <c r="Y89" i="148"/>
  <c r="BD89" i="148" s="1"/>
  <c r="AK89" i="148"/>
  <c r="BP89" i="148" s="1"/>
  <c r="Q90" i="148"/>
  <c r="AV90" i="148" s="1"/>
  <c r="AK90" i="148"/>
  <c r="BP90" i="148" s="1"/>
  <c r="AG92" i="148"/>
  <c r="BL92" i="148" s="1"/>
  <c r="U93" i="148"/>
  <c r="AZ93" i="148" s="1"/>
  <c r="S94" i="148"/>
  <c r="AX94" i="148" s="1"/>
  <c r="I96" i="148"/>
  <c r="K96" i="148" s="1"/>
  <c r="M96" i="148" s="1"/>
  <c r="AC96" i="148"/>
  <c r="BH96" i="148" s="1"/>
  <c r="AJ99" i="148"/>
  <c r="BO99" i="148" s="1"/>
  <c r="AB100" i="148"/>
  <c r="BG100" i="148" s="1"/>
  <c r="AS100" i="148"/>
  <c r="BX100" i="148" s="1"/>
  <c r="Y102" i="148"/>
  <c r="BD102" i="148" s="1"/>
  <c r="AO67" i="148"/>
  <c r="BT67" i="148" s="1"/>
  <c r="K69" i="148"/>
  <c r="M69" i="148" s="1"/>
  <c r="O7" i="148"/>
  <c r="Q61" i="148"/>
  <c r="AV61" i="148" s="1"/>
  <c r="AC61" i="148"/>
  <c r="BH61" i="148" s="1"/>
  <c r="S65" i="148"/>
  <c r="AX65" i="148" s="1"/>
  <c r="Y67" i="148"/>
  <c r="BD67" i="148" s="1"/>
  <c r="I68" i="148"/>
  <c r="K68" i="148" s="1"/>
  <c r="M68" i="148" s="1"/>
  <c r="AB68" i="148"/>
  <c r="BG68" i="148" s="1"/>
  <c r="AH72" i="148"/>
  <c r="BM72" i="148" s="1"/>
  <c r="I73" i="148"/>
  <c r="K73" i="148" s="1"/>
  <c r="M73" i="148" s="1"/>
  <c r="U74" i="148"/>
  <c r="AZ74" i="148" s="1"/>
  <c r="AO75" i="148"/>
  <c r="BT75" i="148" s="1"/>
  <c r="AJ76" i="148"/>
  <c r="BO76" i="148" s="1"/>
  <c r="I77" i="148"/>
  <c r="K77" i="148" s="1"/>
  <c r="M77" i="148" s="1"/>
  <c r="Z77" i="148"/>
  <c r="BE77" i="148" s="1"/>
  <c r="R78" i="148"/>
  <c r="AW78" i="148" s="1"/>
  <c r="AI80" i="148"/>
  <c r="BN80" i="148" s="1"/>
  <c r="I85" i="148"/>
  <c r="K85" i="148" s="1"/>
  <c r="M85" i="148" s="1"/>
  <c r="U86" i="148"/>
  <c r="AZ86" i="148" s="1"/>
  <c r="AO87" i="148"/>
  <c r="BT87" i="148" s="1"/>
  <c r="AJ88" i="148"/>
  <c r="BO88" i="148" s="1"/>
  <c r="I89" i="148"/>
  <c r="K89" i="148" s="1"/>
  <c r="M89" i="148" s="1"/>
  <c r="Z89" i="148"/>
  <c r="BE89" i="148" s="1"/>
  <c r="R90" i="148"/>
  <c r="AW90" i="148" s="1"/>
  <c r="AH92" i="148"/>
  <c r="BM92" i="148" s="1"/>
  <c r="T94" i="148"/>
  <c r="AY94" i="148" s="1"/>
  <c r="AK96" i="148"/>
  <c r="BP96" i="148" s="1"/>
  <c r="AR99" i="148"/>
  <c r="BW99" i="148" s="1"/>
  <c r="AB73" i="149"/>
  <c r="BG73" i="149" s="1"/>
  <c r="AP73" i="149"/>
  <c r="BU73" i="149" s="1"/>
  <c r="U62" i="149"/>
  <c r="AZ62" i="149" s="1"/>
  <c r="U66" i="149"/>
  <c r="AZ66" i="149" s="1"/>
  <c r="AC73" i="149"/>
  <c r="BH73" i="149" s="1"/>
  <c r="AQ65" i="149"/>
  <c r="BV65" i="149" s="1"/>
  <c r="AM65" i="149"/>
  <c r="BR65" i="149" s="1"/>
  <c r="AC65" i="149"/>
  <c r="BH65" i="149" s="1"/>
  <c r="R65" i="149"/>
  <c r="AW65" i="149" s="1"/>
  <c r="AL65" i="149"/>
  <c r="BQ65" i="149" s="1"/>
  <c r="AB65" i="149"/>
  <c r="BG65" i="149" s="1"/>
  <c r="P65" i="149"/>
  <c r="AU65" i="149" s="1"/>
  <c r="AK65" i="149"/>
  <c r="BP65" i="149" s="1"/>
  <c r="Z65" i="149"/>
  <c r="BE65" i="149" s="1"/>
  <c r="O65" i="149"/>
  <c r="I66" i="149"/>
  <c r="K66" i="149" s="1"/>
  <c r="M66" i="149" s="1"/>
  <c r="AN66" i="149"/>
  <c r="BS66" i="149" s="1"/>
  <c r="AD73" i="149"/>
  <c r="BI73" i="149" s="1"/>
  <c r="AC62" i="149"/>
  <c r="BH62" i="149" s="1"/>
  <c r="AR62" i="149"/>
  <c r="BW62" i="149" s="1"/>
  <c r="AD65" i="149"/>
  <c r="BI65" i="149" s="1"/>
  <c r="AS65" i="149"/>
  <c r="BX65" i="149" s="1"/>
  <c r="AC66" i="149"/>
  <c r="BH66" i="149" s="1"/>
  <c r="I67" i="149"/>
  <c r="K67" i="149" s="1"/>
  <c r="M67" i="149" s="1"/>
  <c r="X67" i="149"/>
  <c r="BC67" i="149" s="1"/>
  <c r="Z68" i="149"/>
  <c r="BE68" i="149" s="1"/>
  <c r="AS68" i="149"/>
  <c r="BX68" i="149" s="1"/>
  <c r="I69" i="149"/>
  <c r="K69" i="149" s="1"/>
  <c r="M69" i="149" s="1"/>
  <c r="AB69" i="149"/>
  <c r="BG69" i="149" s="1"/>
  <c r="AQ71" i="149"/>
  <c r="BV71" i="149" s="1"/>
  <c r="AJ71" i="149"/>
  <c r="BO71" i="149" s="1"/>
  <c r="X71" i="149"/>
  <c r="BC71" i="149" s="1"/>
  <c r="AS71" i="149"/>
  <c r="BX71" i="149" s="1"/>
  <c r="AH71" i="149"/>
  <c r="BM71" i="149" s="1"/>
  <c r="W71" i="149"/>
  <c r="BB71" i="149" s="1"/>
  <c r="AR71" i="149"/>
  <c r="BW71" i="149" s="1"/>
  <c r="AF71" i="149"/>
  <c r="BK71" i="149" s="1"/>
  <c r="V71" i="149"/>
  <c r="BA71" i="149" s="1"/>
  <c r="U71" i="149"/>
  <c r="AZ71" i="149" s="1"/>
  <c r="AM71" i="149"/>
  <c r="BR71" i="149" s="1"/>
  <c r="R73" i="149"/>
  <c r="AW73" i="149" s="1"/>
  <c r="AQ75" i="149"/>
  <c r="BV75" i="149" s="1"/>
  <c r="AK75" i="149"/>
  <c r="BP75" i="149" s="1"/>
  <c r="Z75" i="149"/>
  <c r="BE75" i="149" s="1"/>
  <c r="O75" i="149"/>
  <c r="AJ75" i="149"/>
  <c r="BO75" i="149" s="1"/>
  <c r="X75" i="149"/>
  <c r="BC75" i="149" s="1"/>
  <c r="AS75" i="149"/>
  <c r="BX75" i="149" s="1"/>
  <c r="AH75" i="149"/>
  <c r="BM75" i="149" s="1"/>
  <c r="W75" i="149"/>
  <c r="BB75" i="149" s="1"/>
  <c r="AM75" i="149"/>
  <c r="BR75" i="149" s="1"/>
  <c r="U75" i="149"/>
  <c r="AZ75" i="149" s="1"/>
  <c r="AL75" i="149"/>
  <c r="BQ75" i="149" s="1"/>
  <c r="T75" i="149"/>
  <c r="AY75" i="149" s="1"/>
  <c r="AF75" i="149"/>
  <c r="BK75" i="149" s="1"/>
  <c r="R75" i="149"/>
  <c r="AW75" i="149" s="1"/>
  <c r="AD75" i="149"/>
  <c r="BI75" i="149" s="1"/>
  <c r="I87" i="149"/>
  <c r="K87" i="149" s="1"/>
  <c r="M87" i="149" s="1"/>
  <c r="AE87" i="149"/>
  <c r="BJ87" i="149" s="1"/>
  <c r="AQ100" i="149"/>
  <c r="BV100" i="149" s="1"/>
  <c r="AN100" i="149"/>
  <c r="BS100" i="149" s="1"/>
  <c r="AB100" i="149"/>
  <c r="BG100" i="149" s="1"/>
  <c r="O100" i="149"/>
  <c r="AM100" i="149"/>
  <c r="BR100" i="149" s="1"/>
  <c r="Z100" i="149"/>
  <c r="BE100" i="149" s="1"/>
  <c r="AK100" i="149"/>
  <c r="BP100" i="149" s="1"/>
  <c r="X100" i="149"/>
  <c r="BC100" i="149" s="1"/>
  <c r="AG100" i="149"/>
  <c r="BL100" i="149" s="1"/>
  <c r="Q100" i="149"/>
  <c r="AV100" i="149" s="1"/>
  <c r="AC100" i="149"/>
  <c r="BH100" i="149" s="1"/>
  <c r="AF100" i="149"/>
  <c r="BK100" i="149" s="1"/>
  <c r="AE100" i="149"/>
  <c r="BJ100" i="149" s="1"/>
  <c r="AI100" i="149"/>
  <c r="BN100" i="149" s="1"/>
  <c r="AQ73" i="149"/>
  <c r="BV73" i="149" s="1"/>
  <c r="AK73" i="149"/>
  <c r="BP73" i="149" s="1"/>
  <c r="Z73" i="149"/>
  <c r="BE73" i="149" s="1"/>
  <c r="O73" i="149"/>
  <c r="AJ73" i="149"/>
  <c r="BO73" i="149" s="1"/>
  <c r="X73" i="149"/>
  <c r="BC73" i="149" s="1"/>
  <c r="AS73" i="149"/>
  <c r="BX73" i="149" s="1"/>
  <c r="AH73" i="149"/>
  <c r="BM73" i="149" s="1"/>
  <c r="W73" i="149"/>
  <c r="BB73" i="149" s="1"/>
  <c r="AN73" i="149"/>
  <c r="BS73" i="149" s="1"/>
  <c r="I73" i="149"/>
  <c r="K73" i="149" s="1"/>
  <c r="M73" i="149" s="1"/>
  <c r="AM62" i="149"/>
  <c r="BR62" i="149" s="1"/>
  <c r="AM66" i="149"/>
  <c r="BR66" i="149" s="1"/>
  <c r="V62" i="149"/>
  <c r="BA62" i="149" s="1"/>
  <c r="AN62" i="149"/>
  <c r="BS62" i="149" s="1"/>
  <c r="AP65" i="149"/>
  <c r="BU65" i="149" s="1"/>
  <c r="AQ89" i="149"/>
  <c r="BV89" i="149" s="1"/>
  <c r="AM89" i="149"/>
  <c r="BR89" i="149" s="1"/>
  <c r="AC89" i="149"/>
  <c r="BH89" i="149" s="1"/>
  <c r="R89" i="149"/>
  <c r="AW89" i="149" s="1"/>
  <c r="AL89" i="149"/>
  <c r="BQ89" i="149" s="1"/>
  <c r="AB89" i="149"/>
  <c r="BG89" i="149" s="1"/>
  <c r="P89" i="149"/>
  <c r="AU89" i="149" s="1"/>
  <c r="AK89" i="149"/>
  <c r="BP89" i="149" s="1"/>
  <c r="Z89" i="149"/>
  <c r="BE89" i="149" s="1"/>
  <c r="O89" i="149"/>
  <c r="AJ89" i="149"/>
  <c r="BO89" i="149" s="1"/>
  <c r="U89" i="149"/>
  <c r="AZ89" i="149" s="1"/>
  <c r="AH89" i="149"/>
  <c r="BM89" i="149" s="1"/>
  <c r="T89" i="149"/>
  <c r="AY89" i="149" s="1"/>
  <c r="AF89" i="149"/>
  <c r="BK89" i="149" s="1"/>
  <c r="K103" i="149"/>
  <c r="M103" i="149" s="1"/>
  <c r="AB62" i="149"/>
  <c r="BG62" i="149" s="1"/>
  <c r="X65" i="149"/>
  <c r="BC65" i="149" s="1"/>
  <c r="AR65" i="149"/>
  <c r="BW65" i="149" s="1"/>
  <c r="AQ67" i="149"/>
  <c r="BV67" i="149" s="1"/>
  <c r="AM67" i="149"/>
  <c r="BR67" i="149" s="1"/>
  <c r="AC67" i="149"/>
  <c r="BH67" i="149" s="1"/>
  <c r="R67" i="149"/>
  <c r="AW67" i="149" s="1"/>
  <c r="AL67" i="149"/>
  <c r="BQ67" i="149" s="1"/>
  <c r="AB67" i="149"/>
  <c r="BG67" i="149" s="1"/>
  <c r="P67" i="149"/>
  <c r="AU67" i="149" s="1"/>
  <c r="AK67" i="149"/>
  <c r="BP67" i="149" s="1"/>
  <c r="Z67" i="149"/>
  <c r="BE67" i="149" s="1"/>
  <c r="O67" i="149"/>
  <c r="W67" i="149"/>
  <c r="BB67" i="149" s="1"/>
  <c r="AP67" i="149"/>
  <c r="BU67" i="149" s="1"/>
  <c r="AQ69" i="149"/>
  <c r="BV69" i="149" s="1"/>
  <c r="AK69" i="149"/>
  <c r="BP69" i="149" s="1"/>
  <c r="Z69" i="149"/>
  <c r="BE69" i="149" s="1"/>
  <c r="O69" i="149"/>
  <c r="AJ69" i="149"/>
  <c r="BO69" i="149" s="1"/>
  <c r="X69" i="149"/>
  <c r="BC69" i="149" s="1"/>
  <c r="AS69" i="149"/>
  <c r="BX69" i="149" s="1"/>
  <c r="AH69" i="149"/>
  <c r="BM69" i="149" s="1"/>
  <c r="W69" i="149"/>
  <c r="BB69" i="149" s="1"/>
  <c r="AN69" i="149"/>
  <c r="BS69" i="149" s="1"/>
  <c r="P73" i="149"/>
  <c r="AU73" i="149" s="1"/>
  <c r="AE89" i="149"/>
  <c r="BJ89" i="149" s="1"/>
  <c r="AE65" i="149"/>
  <c r="BJ65" i="149" s="1"/>
  <c r="O66" i="149"/>
  <c r="AD67" i="149"/>
  <c r="BI67" i="149" s="1"/>
  <c r="AS67" i="149"/>
  <c r="BX67" i="149" s="1"/>
  <c r="AC69" i="149"/>
  <c r="BH69" i="149" s="1"/>
  <c r="AR69" i="149"/>
  <c r="BW69" i="149" s="1"/>
  <c r="T73" i="149"/>
  <c r="AY73" i="149" s="1"/>
  <c r="AL73" i="149"/>
  <c r="BQ73" i="149" s="1"/>
  <c r="AQ80" i="149"/>
  <c r="BV80" i="149" s="1"/>
  <c r="AK80" i="149"/>
  <c r="BP80" i="149" s="1"/>
  <c r="Z80" i="149"/>
  <c r="BE80" i="149" s="1"/>
  <c r="O80" i="149"/>
  <c r="AJ80" i="149"/>
  <c r="BO80" i="149" s="1"/>
  <c r="X80" i="149"/>
  <c r="BC80" i="149" s="1"/>
  <c r="AS80" i="149"/>
  <c r="BX80" i="149" s="1"/>
  <c r="AH80" i="149"/>
  <c r="BM80" i="149" s="1"/>
  <c r="W80" i="149"/>
  <c r="BB80" i="149" s="1"/>
  <c r="AE80" i="149"/>
  <c r="BJ80" i="149" s="1"/>
  <c r="P80" i="149"/>
  <c r="AU80" i="149" s="1"/>
  <c r="AD80" i="149"/>
  <c r="BI80" i="149" s="1"/>
  <c r="AR80" i="149"/>
  <c r="BW80" i="149" s="1"/>
  <c r="AC80" i="149"/>
  <c r="BH80" i="149" s="1"/>
  <c r="AB80" i="149"/>
  <c r="BG80" i="149" s="1"/>
  <c r="AQ85" i="149"/>
  <c r="BV85" i="149" s="1"/>
  <c r="AS85" i="149"/>
  <c r="BX85" i="149" s="1"/>
  <c r="AH85" i="149"/>
  <c r="BM85" i="149" s="1"/>
  <c r="W85" i="149"/>
  <c r="BB85" i="149" s="1"/>
  <c r="AR85" i="149"/>
  <c r="BW85" i="149" s="1"/>
  <c r="AF85" i="149"/>
  <c r="BK85" i="149" s="1"/>
  <c r="V85" i="149"/>
  <c r="BA85" i="149" s="1"/>
  <c r="AP85" i="149"/>
  <c r="BU85" i="149" s="1"/>
  <c r="AE85" i="149"/>
  <c r="BJ85" i="149" s="1"/>
  <c r="U85" i="149"/>
  <c r="AZ85" i="149" s="1"/>
  <c r="I85" i="149"/>
  <c r="K85" i="149" s="1"/>
  <c r="M85" i="149" s="1"/>
  <c r="AK85" i="149"/>
  <c r="BP85" i="149" s="1"/>
  <c r="R85" i="149"/>
  <c r="AW85" i="149" s="1"/>
  <c r="AJ85" i="149"/>
  <c r="BO85" i="149" s="1"/>
  <c r="P85" i="149"/>
  <c r="AU85" i="149" s="1"/>
  <c r="AD85" i="149"/>
  <c r="BI85" i="149" s="1"/>
  <c r="O85" i="149"/>
  <c r="AL85" i="149"/>
  <c r="BQ85" i="149" s="1"/>
  <c r="AP89" i="149"/>
  <c r="BU89" i="149" s="1"/>
  <c r="I100" i="149"/>
  <c r="K100" i="149" s="1"/>
  <c r="M100" i="149" s="1"/>
  <c r="AO100" i="149"/>
  <c r="BT100" i="149" s="1"/>
  <c r="V73" i="149"/>
  <c r="BA73" i="149" s="1"/>
  <c r="AQ62" i="149"/>
  <c r="BV62" i="149" s="1"/>
  <c r="AK62" i="149"/>
  <c r="BP62" i="149" s="1"/>
  <c r="Z62" i="149"/>
  <c r="BE62" i="149" s="1"/>
  <c r="O62" i="149"/>
  <c r="AJ62" i="149"/>
  <c r="BO62" i="149" s="1"/>
  <c r="X62" i="149"/>
  <c r="BC62" i="149" s="1"/>
  <c r="AS62" i="149"/>
  <c r="BX62" i="149" s="1"/>
  <c r="AH62" i="149"/>
  <c r="BM62" i="149" s="1"/>
  <c r="W62" i="149"/>
  <c r="BB62" i="149" s="1"/>
  <c r="AQ66" i="149"/>
  <c r="BV66" i="149" s="1"/>
  <c r="AJ66" i="149"/>
  <c r="BO66" i="149" s="1"/>
  <c r="X66" i="149"/>
  <c r="BC66" i="149" s="1"/>
  <c r="AS66" i="149"/>
  <c r="BX66" i="149" s="1"/>
  <c r="AH66" i="149"/>
  <c r="BM66" i="149" s="1"/>
  <c r="W66" i="149"/>
  <c r="BB66" i="149" s="1"/>
  <c r="AR66" i="149"/>
  <c r="BW66" i="149" s="1"/>
  <c r="AF66" i="149"/>
  <c r="BK66" i="149" s="1"/>
  <c r="V66" i="149"/>
  <c r="BA66" i="149" s="1"/>
  <c r="AR73" i="149"/>
  <c r="BW73" i="149" s="1"/>
  <c r="I62" i="149"/>
  <c r="K62" i="149" s="1"/>
  <c r="M62" i="149" s="1"/>
  <c r="W65" i="149"/>
  <c r="BB65" i="149" s="1"/>
  <c r="Z66" i="149"/>
  <c r="BE66" i="149" s="1"/>
  <c r="AD89" i="149"/>
  <c r="BI89" i="149" s="1"/>
  <c r="K92" i="149"/>
  <c r="M92" i="149" s="1"/>
  <c r="AP62" i="149"/>
  <c r="BU62" i="149" s="1"/>
  <c r="I65" i="149"/>
  <c r="K65" i="149" s="1"/>
  <c r="M65" i="149" s="1"/>
  <c r="AB66" i="149"/>
  <c r="BG66" i="149" s="1"/>
  <c r="AP66" i="149"/>
  <c r="BU66" i="149" s="1"/>
  <c r="AQ68" i="149"/>
  <c r="BV68" i="149" s="1"/>
  <c r="AR68" i="149"/>
  <c r="BW68" i="149" s="1"/>
  <c r="AF68" i="149"/>
  <c r="BK68" i="149" s="1"/>
  <c r="V68" i="149"/>
  <c r="BA68" i="149" s="1"/>
  <c r="AP68" i="149"/>
  <c r="BU68" i="149" s="1"/>
  <c r="AE68" i="149"/>
  <c r="BJ68" i="149" s="1"/>
  <c r="U68" i="149"/>
  <c r="AZ68" i="149" s="1"/>
  <c r="AN68" i="149"/>
  <c r="BS68" i="149" s="1"/>
  <c r="AD68" i="149"/>
  <c r="BI68" i="149" s="1"/>
  <c r="T68" i="149"/>
  <c r="AY68" i="149" s="1"/>
  <c r="I68" i="149"/>
  <c r="K68" i="149" s="1"/>
  <c r="M68" i="149" s="1"/>
  <c r="X68" i="149"/>
  <c r="BC68" i="149" s="1"/>
  <c r="AM68" i="149"/>
  <c r="BR68" i="149" s="1"/>
  <c r="V69" i="149"/>
  <c r="BA69" i="149" s="1"/>
  <c r="AE73" i="149"/>
  <c r="BJ73" i="149" s="1"/>
  <c r="AQ87" i="149"/>
  <c r="BV87" i="149" s="1"/>
  <c r="AL87" i="149"/>
  <c r="BQ87" i="149" s="1"/>
  <c r="AB87" i="149"/>
  <c r="BG87" i="149" s="1"/>
  <c r="P87" i="149"/>
  <c r="AU87" i="149" s="1"/>
  <c r="AK87" i="149"/>
  <c r="BP87" i="149" s="1"/>
  <c r="Z87" i="149"/>
  <c r="BE87" i="149" s="1"/>
  <c r="O87" i="149"/>
  <c r="AJ87" i="149"/>
  <c r="BO87" i="149" s="1"/>
  <c r="X87" i="149"/>
  <c r="BC87" i="149" s="1"/>
  <c r="AM87" i="149"/>
  <c r="BR87" i="149" s="1"/>
  <c r="U87" i="149"/>
  <c r="AZ87" i="149" s="1"/>
  <c r="AH87" i="149"/>
  <c r="BM87" i="149" s="1"/>
  <c r="T87" i="149"/>
  <c r="AY87" i="149" s="1"/>
  <c r="AF87" i="149"/>
  <c r="BK87" i="149" s="1"/>
  <c r="R87" i="149"/>
  <c r="AW87" i="149" s="1"/>
  <c r="AD87" i="149"/>
  <c r="BI87" i="149" s="1"/>
  <c r="I89" i="149"/>
  <c r="K89" i="149" s="1"/>
  <c r="M89" i="149" s="1"/>
  <c r="P62" i="149"/>
  <c r="AU62" i="149" s="1"/>
  <c r="AE62" i="149"/>
  <c r="BJ62" i="149" s="1"/>
  <c r="AC64" i="149"/>
  <c r="BH64" i="149" s="1"/>
  <c r="X64" i="149"/>
  <c r="BC64" i="149" s="1"/>
  <c r="W64" i="149"/>
  <c r="BB64" i="149" s="1"/>
  <c r="AS64" i="149"/>
  <c r="BX64" i="149" s="1"/>
  <c r="AF65" i="149"/>
  <c r="BK65" i="149" s="1"/>
  <c r="P66" i="149"/>
  <c r="AU66" i="149" s="1"/>
  <c r="AE66" i="149"/>
  <c r="BJ66" i="149" s="1"/>
  <c r="AE67" i="149"/>
  <c r="BJ67" i="149" s="1"/>
  <c r="AC68" i="149"/>
  <c r="BH68" i="149" s="1"/>
  <c r="AD69" i="149"/>
  <c r="BI69" i="149" s="1"/>
  <c r="AB71" i="149"/>
  <c r="BG71" i="149" s="1"/>
  <c r="AP71" i="149"/>
  <c r="BU71" i="149" s="1"/>
  <c r="U73" i="149"/>
  <c r="AZ73" i="149" s="1"/>
  <c r="AM73" i="149"/>
  <c r="BR73" i="149" s="1"/>
  <c r="AN75" i="149"/>
  <c r="BS75" i="149" s="1"/>
  <c r="I80" i="149"/>
  <c r="K80" i="149" s="1"/>
  <c r="M80" i="149" s="1"/>
  <c r="AF80" i="149"/>
  <c r="BK80" i="149" s="1"/>
  <c r="AM85" i="149"/>
  <c r="BR85" i="149" s="1"/>
  <c r="AP87" i="149"/>
  <c r="BU87" i="149" s="1"/>
  <c r="AR89" i="149"/>
  <c r="BW89" i="149" s="1"/>
  <c r="AP100" i="149"/>
  <c r="BU100" i="149" s="1"/>
  <c r="AR64" i="149"/>
  <c r="BW64" i="149" s="1"/>
  <c r="R70" i="149"/>
  <c r="AW70" i="149" s="1"/>
  <c r="AC70" i="149"/>
  <c r="BH70" i="149" s="1"/>
  <c r="AM70" i="149"/>
  <c r="BR70" i="149" s="1"/>
  <c r="AQ79" i="149"/>
  <c r="BV79" i="149" s="1"/>
  <c r="AM79" i="149"/>
  <c r="BR79" i="149" s="1"/>
  <c r="AC79" i="149"/>
  <c r="BH79" i="149" s="1"/>
  <c r="R79" i="149"/>
  <c r="AW79" i="149" s="1"/>
  <c r="AL79" i="149"/>
  <c r="BQ79" i="149" s="1"/>
  <c r="AB79" i="149"/>
  <c r="BG79" i="149" s="1"/>
  <c r="P79" i="149"/>
  <c r="AU79" i="149" s="1"/>
  <c r="AK79" i="149"/>
  <c r="BP79" i="149" s="1"/>
  <c r="Z79" i="149"/>
  <c r="BE79" i="149" s="1"/>
  <c r="O79" i="149"/>
  <c r="W79" i="149"/>
  <c r="BB79" i="149" s="1"/>
  <c r="AP79" i="149"/>
  <c r="BU79" i="149" s="1"/>
  <c r="O8" i="149"/>
  <c r="U61" i="149"/>
  <c r="AZ61" i="149" s="1"/>
  <c r="AE61" i="149"/>
  <c r="BJ61" i="149" s="1"/>
  <c r="AP61" i="149"/>
  <c r="BU61" i="149" s="1"/>
  <c r="R63" i="149"/>
  <c r="AW63" i="149" s="1"/>
  <c r="AC63" i="149"/>
  <c r="BH63" i="149" s="1"/>
  <c r="AM63" i="149"/>
  <c r="BR63" i="149" s="1"/>
  <c r="I70" i="149"/>
  <c r="K70" i="149" s="1"/>
  <c r="M70" i="149" s="1"/>
  <c r="T70" i="149"/>
  <c r="AY70" i="149" s="1"/>
  <c r="AD70" i="149"/>
  <c r="BI70" i="149" s="1"/>
  <c r="AN70" i="149"/>
  <c r="BS70" i="149" s="1"/>
  <c r="R72" i="149"/>
  <c r="AW72" i="149" s="1"/>
  <c r="AC72" i="149"/>
  <c r="BH72" i="149" s="1"/>
  <c r="AM72" i="149"/>
  <c r="BR72" i="149" s="1"/>
  <c r="AQ74" i="149"/>
  <c r="BV74" i="149" s="1"/>
  <c r="AN74" i="149"/>
  <c r="BS74" i="149" s="1"/>
  <c r="AD74" i="149"/>
  <c r="BI74" i="149" s="1"/>
  <c r="AM74" i="149"/>
  <c r="BR74" i="149" s="1"/>
  <c r="AC74" i="149"/>
  <c r="BH74" i="149" s="1"/>
  <c r="AL74" i="149"/>
  <c r="BQ74" i="149" s="1"/>
  <c r="AB74" i="149"/>
  <c r="BG74" i="149" s="1"/>
  <c r="T74" i="149"/>
  <c r="AY74" i="149" s="1"/>
  <c r="AH74" i="149"/>
  <c r="BM74" i="149" s="1"/>
  <c r="AQ76" i="149"/>
  <c r="BV76" i="149" s="1"/>
  <c r="AJ76" i="149"/>
  <c r="BO76" i="149" s="1"/>
  <c r="X76" i="149"/>
  <c r="BC76" i="149" s="1"/>
  <c r="AS76" i="149"/>
  <c r="BX76" i="149" s="1"/>
  <c r="AH76" i="149"/>
  <c r="BM76" i="149" s="1"/>
  <c r="W76" i="149"/>
  <c r="BB76" i="149" s="1"/>
  <c r="AR76" i="149"/>
  <c r="BW76" i="149" s="1"/>
  <c r="AF76" i="149"/>
  <c r="BK76" i="149" s="1"/>
  <c r="V76" i="149"/>
  <c r="BA76" i="149" s="1"/>
  <c r="U76" i="149"/>
  <c r="AZ76" i="149" s="1"/>
  <c r="AM76" i="149"/>
  <c r="BR76" i="149" s="1"/>
  <c r="I79" i="149"/>
  <c r="K79" i="149" s="1"/>
  <c r="M79" i="149" s="1"/>
  <c r="X79" i="149"/>
  <c r="BC79" i="149" s="1"/>
  <c r="AR79" i="149"/>
  <c r="BW79" i="149" s="1"/>
  <c r="U94" i="149"/>
  <c r="AZ94" i="149" s="1"/>
  <c r="AQ95" i="149"/>
  <c r="BV95" i="149" s="1"/>
  <c r="AJ95" i="149"/>
  <c r="BO95" i="149" s="1"/>
  <c r="X95" i="149"/>
  <c r="BC95" i="149" s="1"/>
  <c r="AS95" i="149"/>
  <c r="BX95" i="149" s="1"/>
  <c r="AH95" i="149"/>
  <c r="BM95" i="149" s="1"/>
  <c r="W95" i="149"/>
  <c r="BB95" i="149" s="1"/>
  <c r="AR95" i="149"/>
  <c r="BW95" i="149" s="1"/>
  <c r="AF95" i="149"/>
  <c r="BK95" i="149" s="1"/>
  <c r="V95" i="149"/>
  <c r="BA95" i="149" s="1"/>
  <c r="U95" i="149"/>
  <c r="AZ95" i="149" s="1"/>
  <c r="AM95" i="149"/>
  <c r="BR95" i="149" s="1"/>
  <c r="U97" i="149"/>
  <c r="AZ97" i="149" s="1"/>
  <c r="O7" i="149"/>
  <c r="I61" i="149"/>
  <c r="K61" i="149" s="1"/>
  <c r="M61" i="149" s="1"/>
  <c r="V61" i="149"/>
  <c r="BA61" i="149" s="1"/>
  <c r="AF61" i="149"/>
  <c r="BK61" i="149" s="1"/>
  <c r="AR61" i="149"/>
  <c r="BW61" i="149" s="1"/>
  <c r="T63" i="149"/>
  <c r="AY63" i="149" s="1"/>
  <c r="AD63" i="149"/>
  <c r="BI63" i="149" s="1"/>
  <c r="AN63" i="149"/>
  <c r="BS63" i="149" s="1"/>
  <c r="AF64" i="149"/>
  <c r="BK64" i="149" s="1"/>
  <c r="U70" i="149"/>
  <c r="AZ70" i="149" s="1"/>
  <c r="AE70" i="149"/>
  <c r="BJ70" i="149" s="1"/>
  <c r="AP70" i="149"/>
  <c r="BU70" i="149" s="1"/>
  <c r="I72" i="149"/>
  <c r="K72" i="149" s="1"/>
  <c r="M72" i="149" s="1"/>
  <c r="T72" i="149"/>
  <c r="AY72" i="149" s="1"/>
  <c r="AD72" i="149"/>
  <c r="BI72" i="149" s="1"/>
  <c r="AN72" i="149"/>
  <c r="BS72" i="149" s="1"/>
  <c r="I74" i="149"/>
  <c r="K74" i="149" s="1"/>
  <c r="M74" i="149" s="1"/>
  <c r="U74" i="149"/>
  <c r="AZ74" i="149" s="1"/>
  <c r="AJ74" i="149"/>
  <c r="BO74" i="149" s="1"/>
  <c r="I76" i="149"/>
  <c r="K76" i="149" s="1"/>
  <c r="M76" i="149" s="1"/>
  <c r="Z76" i="149"/>
  <c r="BE76" i="149" s="1"/>
  <c r="AN76" i="149"/>
  <c r="BS76" i="149" s="1"/>
  <c r="AD79" i="149"/>
  <c r="BI79" i="149" s="1"/>
  <c r="AS79" i="149"/>
  <c r="BX79" i="149" s="1"/>
  <c r="AQ88" i="149"/>
  <c r="BV88" i="149" s="1"/>
  <c r="AS88" i="149"/>
  <c r="BX88" i="149" s="1"/>
  <c r="AH88" i="149"/>
  <c r="BM88" i="149" s="1"/>
  <c r="W88" i="149"/>
  <c r="BB88" i="149" s="1"/>
  <c r="AR88" i="149"/>
  <c r="BW88" i="149" s="1"/>
  <c r="AF88" i="149"/>
  <c r="BK88" i="149" s="1"/>
  <c r="V88" i="149"/>
  <c r="BA88" i="149" s="1"/>
  <c r="AP88" i="149"/>
  <c r="BU88" i="149" s="1"/>
  <c r="AE88" i="149"/>
  <c r="BJ88" i="149" s="1"/>
  <c r="U88" i="149"/>
  <c r="AZ88" i="149" s="1"/>
  <c r="T88" i="149"/>
  <c r="AY88" i="149" s="1"/>
  <c r="AL88" i="149"/>
  <c r="BQ88" i="149" s="1"/>
  <c r="AQ90" i="149"/>
  <c r="BV90" i="149" s="1"/>
  <c r="AJ90" i="149"/>
  <c r="BO90" i="149" s="1"/>
  <c r="X90" i="149"/>
  <c r="BC90" i="149" s="1"/>
  <c r="AS90" i="149"/>
  <c r="BX90" i="149" s="1"/>
  <c r="AH90" i="149"/>
  <c r="BM90" i="149" s="1"/>
  <c r="W90" i="149"/>
  <c r="BB90" i="149" s="1"/>
  <c r="AR90" i="149"/>
  <c r="BW90" i="149" s="1"/>
  <c r="AF90" i="149"/>
  <c r="BK90" i="149" s="1"/>
  <c r="V90" i="149"/>
  <c r="BA90" i="149" s="1"/>
  <c r="U90" i="149"/>
  <c r="AZ90" i="149" s="1"/>
  <c r="AM90" i="149"/>
  <c r="BR90" i="149" s="1"/>
  <c r="AQ92" i="149"/>
  <c r="BV92" i="149" s="1"/>
  <c r="AK92" i="149"/>
  <c r="BP92" i="149" s="1"/>
  <c r="Z92" i="149"/>
  <c r="BE92" i="149" s="1"/>
  <c r="O92" i="149"/>
  <c r="AJ92" i="149"/>
  <c r="BO92" i="149" s="1"/>
  <c r="X92" i="149"/>
  <c r="BC92" i="149" s="1"/>
  <c r="AS92" i="149"/>
  <c r="BX92" i="149" s="1"/>
  <c r="AH92" i="149"/>
  <c r="BM92" i="149" s="1"/>
  <c r="W92" i="149"/>
  <c r="BB92" i="149" s="1"/>
  <c r="V92" i="149"/>
  <c r="BA92" i="149" s="1"/>
  <c r="AN92" i="149"/>
  <c r="BS92" i="149" s="1"/>
  <c r="AQ94" i="149"/>
  <c r="BV94" i="149" s="1"/>
  <c r="AL94" i="149"/>
  <c r="BQ94" i="149" s="1"/>
  <c r="AB94" i="149"/>
  <c r="BG94" i="149" s="1"/>
  <c r="P94" i="149"/>
  <c r="AU94" i="149" s="1"/>
  <c r="AK94" i="149"/>
  <c r="BP94" i="149" s="1"/>
  <c r="Z94" i="149"/>
  <c r="BE94" i="149" s="1"/>
  <c r="O94" i="149"/>
  <c r="AJ94" i="149"/>
  <c r="BO94" i="149" s="1"/>
  <c r="X94" i="149"/>
  <c r="BC94" i="149" s="1"/>
  <c r="V94" i="149"/>
  <c r="BA94" i="149" s="1"/>
  <c r="AN94" i="149"/>
  <c r="BS94" i="149" s="1"/>
  <c r="I95" i="149"/>
  <c r="K95" i="149" s="1"/>
  <c r="M95" i="149" s="1"/>
  <c r="Z95" i="149"/>
  <c r="BE95" i="149" s="1"/>
  <c r="AN95" i="149"/>
  <c r="BS95" i="149" s="1"/>
  <c r="AQ97" i="149"/>
  <c r="BV97" i="149" s="1"/>
  <c r="AL97" i="149"/>
  <c r="BQ97" i="149" s="1"/>
  <c r="AB97" i="149"/>
  <c r="BG97" i="149" s="1"/>
  <c r="P97" i="149"/>
  <c r="AU97" i="149" s="1"/>
  <c r="AK97" i="149"/>
  <c r="BP97" i="149" s="1"/>
  <c r="Z97" i="149"/>
  <c r="BE97" i="149" s="1"/>
  <c r="O97" i="149"/>
  <c r="AJ97" i="149"/>
  <c r="BO97" i="149" s="1"/>
  <c r="X97" i="149"/>
  <c r="BC97" i="149" s="1"/>
  <c r="V97" i="149"/>
  <c r="BA97" i="149" s="1"/>
  <c r="AN97" i="149"/>
  <c r="BS97" i="149" s="1"/>
  <c r="AN103" i="149"/>
  <c r="BS103" i="149" s="1"/>
  <c r="R103" i="149"/>
  <c r="AW103" i="149" s="1"/>
  <c r="AQ103" i="149"/>
  <c r="BV103" i="149" s="1"/>
  <c r="Q103" i="149"/>
  <c r="AV103" i="149" s="1"/>
  <c r="AP103" i="149"/>
  <c r="BU103" i="149" s="1"/>
  <c r="AG103" i="149"/>
  <c r="BL103" i="149" s="1"/>
  <c r="R77" i="149"/>
  <c r="AW77" i="149" s="1"/>
  <c r="AC77" i="149"/>
  <c r="BH77" i="149" s="1"/>
  <c r="AM77" i="149"/>
  <c r="BR77" i="149" s="1"/>
  <c r="P78" i="149"/>
  <c r="AU78" i="149" s="1"/>
  <c r="AB78" i="149"/>
  <c r="BG78" i="149" s="1"/>
  <c r="AL78" i="149"/>
  <c r="BQ78" i="149" s="1"/>
  <c r="T86" i="149"/>
  <c r="AY86" i="149" s="1"/>
  <c r="AD86" i="149"/>
  <c r="BI86" i="149" s="1"/>
  <c r="AN86" i="149"/>
  <c r="BS86" i="149" s="1"/>
  <c r="R91" i="149"/>
  <c r="AW91" i="149" s="1"/>
  <c r="AC91" i="149"/>
  <c r="BH91" i="149" s="1"/>
  <c r="AM91" i="149"/>
  <c r="BR91" i="149" s="1"/>
  <c r="T93" i="149"/>
  <c r="AY93" i="149" s="1"/>
  <c r="AD93" i="149"/>
  <c r="BI93" i="149" s="1"/>
  <c r="AN93" i="149"/>
  <c r="BS93" i="149" s="1"/>
  <c r="P96" i="149"/>
  <c r="AU96" i="149" s="1"/>
  <c r="AB96" i="149"/>
  <c r="BG96" i="149" s="1"/>
  <c r="AL96" i="149"/>
  <c r="BQ96" i="149" s="1"/>
  <c r="AM99" i="149"/>
  <c r="BR99" i="149" s="1"/>
  <c r="Q102" i="149"/>
  <c r="AV102" i="149" s="1"/>
  <c r="AE102" i="149"/>
  <c r="BJ102" i="149" s="1"/>
  <c r="AP102" i="149"/>
  <c r="BU102" i="149" s="1"/>
  <c r="T77" i="149"/>
  <c r="AY77" i="149" s="1"/>
  <c r="AD77" i="149"/>
  <c r="BI77" i="149" s="1"/>
  <c r="AN77" i="149"/>
  <c r="BS77" i="149" s="1"/>
  <c r="R78" i="149"/>
  <c r="AW78" i="149" s="1"/>
  <c r="AC78" i="149"/>
  <c r="BH78" i="149" s="1"/>
  <c r="AM78" i="149"/>
  <c r="BR78" i="149" s="1"/>
  <c r="I86" i="149"/>
  <c r="K86" i="149" s="1"/>
  <c r="M86" i="149" s="1"/>
  <c r="U86" i="149"/>
  <c r="AZ86" i="149" s="1"/>
  <c r="AE86" i="149"/>
  <c r="BJ86" i="149" s="1"/>
  <c r="AP86" i="149"/>
  <c r="BU86" i="149" s="1"/>
  <c r="T91" i="149"/>
  <c r="AY91" i="149" s="1"/>
  <c r="AD91" i="149"/>
  <c r="BI91" i="149" s="1"/>
  <c r="AN91" i="149"/>
  <c r="BS91" i="149" s="1"/>
  <c r="I93" i="149"/>
  <c r="K93" i="149" s="1"/>
  <c r="M93" i="149" s="1"/>
  <c r="U93" i="149"/>
  <c r="AZ93" i="149" s="1"/>
  <c r="AE93" i="149"/>
  <c r="BJ93" i="149" s="1"/>
  <c r="AP93" i="149"/>
  <c r="BU93" i="149" s="1"/>
  <c r="R96" i="149"/>
  <c r="AW96" i="149" s="1"/>
  <c r="AC96" i="149"/>
  <c r="BH96" i="149" s="1"/>
  <c r="AM96" i="149"/>
  <c r="BR96" i="149" s="1"/>
  <c r="I99" i="149"/>
  <c r="K99" i="149" s="1"/>
  <c r="M99" i="149" s="1"/>
  <c r="AS99" i="149"/>
  <c r="BX99" i="149" s="1"/>
  <c r="S102" i="149"/>
  <c r="AX102" i="149" s="1"/>
  <c r="AF102" i="149"/>
  <c r="BK102" i="149" s="1"/>
  <c r="AQ102" i="149"/>
  <c r="BV102" i="149" s="1"/>
  <c r="I77" i="149"/>
  <c r="K77" i="149" s="1"/>
  <c r="M77" i="149" s="1"/>
  <c r="U77" i="149"/>
  <c r="AZ77" i="149" s="1"/>
  <c r="AE77" i="149"/>
  <c r="BJ77" i="149" s="1"/>
  <c r="AP77" i="149"/>
  <c r="BU77" i="149" s="1"/>
  <c r="T78" i="149"/>
  <c r="AY78" i="149" s="1"/>
  <c r="AD78" i="149"/>
  <c r="BI78" i="149" s="1"/>
  <c r="AN78" i="149"/>
  <c r="BS78" i="149" s="1"/>
  <c r="V86" i="149"/>
  <c r="BA86" i="149" s="1"/>
  <c r="AF86" i="149"/>
  <c r="BK86" i="149" s="1"/>
  <c r="AR86" i="149"/>
  <c r="BW86" i="149" s="1"/>
  <c r="I91" i="149"/>
  <c r="K91" i="149" s="1"/>
  <c r="M91" i="149" s="1"/>
  <c r="U91" i="149"/>
  <c r="AZ91" i="149" s="1"/>
  <c r="AE91" i="149"/>
  <c r="BJ91" i="149" s="1"/>
  <c r="AP91" i="149"/>
  <c r="BU91" i="149" s="1"/>
  <c r="V93" i="149"/>
  <c r="BA93" i="149" s="1"/>
  <c r="AF93" i="149"/>
  <c r="BK93" i="149" s="1"/>
  <c r="AR93" i="149"/>
  <c r="BW93" i="149" s="1"/>
  <c r="T96" i="149"/>
  <c r="AY96" i="149" s="1"/>
  <c r="AD96" i="149"/>
  <c r="BI96" i="149" s="1"/>
  <c r="AN96" i="149"/>
  <c r="BS96" i="149" s="1"/>
  <c r="X101" i="149"/>
  <c r="BC101" i="149" s="1"/>
  <c r="AN101" i="149"/>
  <c r="BS101" i="149" s="1"/>
  <c r="I102" i="149"/>
  <c r="K102" i="149" s="1"/>
  <c r="M102" i="149" s="1"/>
  <c r="U102" i="149"/>
  <c r="AZ102" i="149" s="1"/>
  <c r="AG102" i="149"/>
  <c r="BL102" i="149" s="1"/>
  <c r="AO70" i="150"/>
  <c r="BT70" i="150" s="1"/>
  <c r="AR70" i="150"/>
  <c r="BW70" i="150" s="1"/>
  <c r="AI70" i="150"/>
  <c r="BN70" i="150" s="1"/>
  <c r="Z70" i="150"/>
  <c r="BE70" i="150" s="1"/>
  <c r="P70" i="150"/>
  <c r="AU70" i="150" s="1"/>
  <c r="AQ70" i="150"/>
  <c r="BV70" i="150" s="1"/>
  <c r="AH70" i="150"/>
  <c r="BM70" i="150" s="1"/>
  <c r="X70" i="150"/>
  <c r="BC70" i="150" s="1"/>
  <c r="O70" i="150"/>
  <c r="AS70" i="150"/>
  <c r="BX70" i="150" s="1"/>
  <c r="AE70" i="150"/>
  <c r="BJ70" i="150" s="1"/>
  <c r="T70" i="150"/>
  <c r="AY70" i="150" s="1"/>
  <c r="AP70" i="150"/>
  <c r="BU70" i="150" s="1"/>
  <c r="AD70" i="150"/>
  <c r="BI70" i="150" s="1"/>
  <c r="S70" i="150"/>
  <c r="AX70" i="150" s="1"/>
  <c r="AM70" i="150"/>
  <c r="BR70" i="150" s="1"/>
  <c r="W70" i="150"/>
  <c r="BB70" i="150" s="1"/>
  <c r="AL70" i="150"/>
  <c r="BQ70" i="150" s="1"/>
  <c r="V70" i="150"/>
  <c r="BA70" i="150" s="1"/>
  <c r="AK70" i="150"/>
  <c r="BP70" i="150" s="1"/>
  <c r="U70" i="150"/>
  <c r="AZ70" i="150" s="1"/>
  <c r="AF70" i="150"/>
  <c r="BK70" i="150" s="1"/>
  <c r="AJ70" i="150"/>
  <c r="BO70" i="150" s="1"/>
  <c r="R70" i="150"/>
  <c r="AW70" i="150" s="1"/>
  <c r="AC70" i="150"/>
  <c r="BH70" i="150" s="1"/>
  <c r="AB70" i="150"/>
  <c r="BG70" i="150" s="1"/>
  <c r="I70" i="150"/>
  <c r="K70" i="150" s="1"/>
  <c r="M70" i="150" s="1"/>
  <c r="AN70" i="150"/>
  <c r="BS70" i="150" s="1"/>
  <c r="AA70" i="150"/>
  <c r="BF70" i="150" s="1"/>
  <c r="AO62" i="150"/>
  <c r="BT62" i="150" s="1"/>
  <c r="AP62" i="150"/>
  <c r="BU62" i="150" s="1"/>
  <c r="AF62" i="150"/>
  <c r="BK62" i="150" s="1"/>
  <c r="W62" i="150"/>
  <c r="BB62" i="150" s="1"/>
  <c r="AN62" i="150"/>
  <c r="BS62" i="150" s="1"/>
  <c r="AE62" i="150"/>
  <c r="BJ62" i="150" s="1"/>
  <c r="V62" i="150"/>
  <c r="BA62" i="150" s="1"/>
  <c r="AR62" i="150"/>
  <c r="BW62" i="150" s="1"/>
  <c r="AD62" i="150"/>
  <c r="BI62" i="150" s="1"/>
  <c r="S62" i="150"/>
  <c r="AX62" i="150" s="1"/>
  <c r="AQ62" i="150"/>
  <c r="BV62" i="150" s="1"/>
  <c r="AC62" i="150"/>
  <c r="BH62" i="150" s="1"/>
  <c r="R62" i="150"/>
  <c r="AW62" i="150" s="1"/>
  <c r="AK62" i="150"/>
  <c r="BP62" i="150" s="1"/>
  <c r="AM62" i="150"/>
  <c r="BR62" i="150" s="1"/>
  <c r="AB62" i="150"/>
  <c r="BG62" i="150" s="1"/>
  <c r="P62" i="150"/>
  <c r="AU62" i="150" s="1"/>
  <c r="Z62" i="150"/>
  <c r="BE62" i="150" s="1"/>
  <c r="AL62" i="150"/>
  <c r="BQ62" i="150" s="1"/>
  <c r="AA62" i="150"/>
  <c r="BF62" i="150" s="1"/>
  <c r="O62" i="150"/>
  <c r="AJ62" i="150"/>
  <c r="BO62" i="150" s="1"/>
  <c r="X62" i="150"/>
  <c r="BC62" i="150" s="1"/>
  <c r="AI62" i="150"/>
  <c r="BN62" i="150" s="1"/>
  <c r="U62" i="150"/>
  <c r="AZ62" i="150" s="1"/>
  <c r="I62" i="150"/>
  <c r="K62" i="150" s="1"/>
  <c r="M62" i="150" s="1"/>
  <c r="T62" i="150"/>
  <c r="AY62" i="150" s="1"/>
  <c r="AH62" i="150"/>
  <c r="BM62" i="150" s="1"/>
  <c r="AJ98" i="150"/>
  <c r="BO98" i="150" s="1"/>
  <c r="O98" i="150"/>
  <c r="AI98" i="150"/>
  <c r="BN98" i="150" s="1"/>
  <c r="R98" i="150"/>
  <c r="AW98" i="150" s="1"/>
  <c r="Q98" i="150"/>
  <c r="AV98" i="150" s="1"/>
  <c r="AS98" i="150"/>
  <c r="BX98" i="150" s="1"/>
  <c r="R65" i="150"/>
  <c r="AW65" i="150" s="1"/>
  <c r="AC65" i="150"/>
  <c r="BH65" i="150" s="1"/>
  <c r="AQ65" i="150"/>
  <c r="BV65" i="150" s="1"/>
  <c r="T73" i="150"/>
  <c r="AY73" i="150" s="1"/>
  <c r="AL73" i="150"/>
  <c r="BQ73" i="150" s="1"/>
  <c r="U76" i="150"/>
  <c r="AZ76" i="150" s="1"/>
  <c r="AK76" i="150"/>
  <c r="BP76" i="150" s="1"/>
  <c r="AG90" i="150"/>
  <c r="BL90" i="150" s="1"/>
  <c r="AA99" i="150"/>
  <c r="BF99" i="150" s="1"/>
  <c r="AI100" i="150"/>
  <c r="BN100" i="150" s="1"/>
  <c r="AR100" i="150"/>
  <c r="BW100" i="150" s="1"/>
  <c r="R100" i="150"/>
  <c r="AW100" i="150" s="1"/>
  <c r="AQ100" i="150"/>
  <c r="BV100" i="150" s="1"/>
  <c r="Q100" i="150"/>
  <c r="AV100" i="150" s="1"/>
  <c r="AE100" i="150"/>
  <c r="BJ100" i="150" s="1"/>
  <c r="AA100" i="150"/>
  <c r="BF100" i="150" s="1"/>
  <c r="AS100" i="150"/>
  <c r="BX100" i="150" s="1"/>
  <c r="P61" i="150"/>
  <c r="AU61" i="150" s="1"/>
  <c r="AD61" i="150"/>
  <c r="BI61" i="150" s="1"/>
  <c r="S65" i="150"/>
  <c r="AX65" i="150" s="1"/>
  <c r="AD65" i="150"/>
  <c r="BI65" i="150" s="1"/>
  <c r="AR65" i="150"/>
  <c r="BW65" i="150" s="1"/>
  <c r="AO66" i="150"/>
  <c r="BT66" i="150" s="1"/>
  <c r="AQ66" i="150"/>
  <c r="BV66" i="150" s="1"/>
  <c r="AH66" i="150"/>
  <c r="BM66" i="150" s="1"/>
  <c r="X66" i="150"/>
  <c r="BC66" i="150" s="1"/>
  <c r="O66" i="150"/>
  <c r="AP66" i="150"/>
  <c r="BU66" i="150" s="1"/>
  <c r="AF66" i="150"/>
  <c r="BK66" i="150" s="1"/>
  <c r="W66" i="150"/>
  <c r="BB66" i="150" s="1"/>
  <c r="U66" i="150"/>
  <c r="AZ66" i="150" s="1"/>
  <c r="AI66" i="150"/>
  <c r="BN66" i="150" s="1"/>
  <c r="AO67" i="150"/>
  <c r="BT67" i="150" s="1"/>
  <c r="AP67" i="150"/>
  <c r="BU67" i="150" s="1"/>
  <c r="AF67" i="150"/>
  <c r="BK67" i="150" s="1"/>
  <c r="W67" i="150"/>
  <c r="BB67" i="150" s="1"/>
  <c r="AN67" i="150"/>
  <c r="BS67" i="150" s="1"/>
  <c r="AE67" i="150"/>
  <c r="BJ67" i="150" s="1"/>
  <c r="V67" i="150"/>
  <c r="BA67" i="150" s="1"/>
  <c r="T67" i="150"/>
  <c r="AY67" i="150" s="1"/>
  <c r="AH67" i="150"/>
  <c r="BM67" i="150" s="1"/>
  <c r="AS67" i="150"/>
  <c r="BX67" i="150" s="1"/>
  <c r="AO68" i="150"/>
  <c r="BT68" i="150" s="1"/>
  <c r="AP68" i="150"/>
  <c r="BU68" i="150" s="1"/>
  <c r="AF68" i="150"/>
  <c r="BK68" i="150" s="1"/>
  <c r="W68" i="150"/>
  <c r="BB68" i="150" s="1"/>
  <c r="AN68" i="150"/>
  <c r="BS68" i="150" s="1"/>
  <c r="AE68" i="150"/>
  <c r="BJ68" i="150" s="1"/>
  <c r="V68" i="150"/>
  <c r="BA68" i="150" s="1"/>
  <c r="T68" i="150"/>
  <c r="AY68" i="150" s="1"/>
  <c r="AH68" i="150"/>
  <c r="BM68" i="150" s="1"/>
  <c r="AS68" i="150"/>
  <c r="BX68" i="150" s="1"/>
  <c r="AO69" i="150"/>
  <c r="BT69" i="150" s="1"/>
  <c r="AQ69" i="150"/>
  <c r="BV69" i="150" s="1"/>
  <c r="AP69" i="150"/>
  <c r="BU69" i="150" s="1"/>
  <c r="AF69" i="150"/>
  <c r="BK69" i="150" s="1"/>
  <c r="W69" i="150"/>
  <c r="BB69" i="150" s="1"/>
  <c r="AN69" i="150"/>
  <c r="BS69" i="150" s="1"/>
  <c r="AE69" i="150"/>
  <c r="BJ69" i="150" s="1"/>
  <c r="V69" i="150"/>
  <c r="BA69" i="150" s="1"/>
  <c r="T69" i="150"/>
  <c r="AY69" i="150" s="1"/>
  <c r="AH69" i="150"/>
  <c r="BM69" i="150" s="1"/>
  <c r="AO72" i="150"/>
  <c r="BT72" i="150" s="1"/>
  <c r="AS72" i="150"/>
  <c r="BX72" i="150" s="1"/>
  <c r="AJ72" i="150"/>
  <c r="BO72" i="150" s="1"/>
  <c r="AA72" i="150"/>
  <c r="BF72" i="150" s="1"/>
  <c r="R72" i="150"/>
  <c r="AW72" i="150" s="1"/>
  <c r="AR72" i="150"/>
  <c r="BW72" i="150" s="1"/>
  <c r="AI72" i="150"/>
  <c r="BN72" i="150" s="1"/>
  <c r="Z72" i="150"/>
  <c r="BE72" i="150" s="1"/>
  <c r="P72" i="150"/>
  <c r="AU72" i="150" s="1"/>
  <c r="AL72" i="150"/>
  <c r="BQ72" i="150" s="1"/>
  <c r="X72" i="150"/>
  <c r="BC72" i="150" s="1"/>
  <c r="AK72" i="150"/>
  <c r="BP72" i="150" s="1"/>
  <c r="W72" i="150"/>
  <c r="BB72" i="150" s="1"/>
  <c r="I72" i="150"/>
  <c r="K72" i="150" s="1"/>
  <c r="M72" i="150" s="1"/>
  <c r="AB72" i="150"/>
  <c r="BG72" i="150" s="1"/>
  <c r="AP72" i="150"/>
  <c r="BU72" i="150" s="1"/>
  <c r="U73" i="150"/>
  <c r="AZ73" i="150" s="1"/>
  <c r="AM73" i="150"/>
  <c r="BR73" i="150" s="1"/>
  <c r="AO74" i="150"/>
  <c r="BT74" i="150" s="1"/>
  <c r="AR74" i="150"/>
  <c r="BW74" i="150" s="1"/>
  <c r="AI74" i="150"/>
  <c r="BN74" i="150" s="1"/>
  <c r="Z74" i="150"/>
  <c r="BE74" i="150" s="1"/>
  <c r="P74" i="150"/>
  <c r="AU74" i="150" s="1"/>
  <c r="AQ74" i="150"/>
  <c r="BV74" i="150" s="1"/>
  <c r="AH74" i="150"/>
  <c r="BM74" i="150" s="1"/>
  <c r="X74" i="150"/>
  <c r="BC74" i="150" s="1"/>
  <c r="O74" i="150"/>
  <c r="AN74" i="150"/>
  <c r="BS74" i="150" s="1"/>
  <c r="AC74" i="150"/>
  <c r="BH74" i="150" s="1"/>
  <c r="R74" i="150"/>
  <c r="AW74" i="150" s="1"/>
  <c r="AM74" i="150"/>
  <c r="BR74" i="150" s="1"/>
  <c r="AB74" i="150"/>
  <c r="BG74" i="150" s="1"/>
  <c r="W74" i="150"/>
  <c r="BB74" i="150" s="1"/>
  <c r="AP74" i="150"/>
  <c r="BU74" i="150" s="1"/>
  <c r="AO75" i="150"/>
  <c r="BT75" i="150" s="1"/>
  <c r="AR75" i="150"/>
  <c r="BW75" i="150" s="1"/>
  <c r="AI75" i="150"/>
  <c r="BN75" i="150" s="1"/>
  <c r="Z75" i="150"/>
  <c r="BE75" i="150" s="1"/>
  <c r="P75" i="150"/>
  <c r="AU75" i="150" s="1"/>
  <c r="AQ75" i="150"/>
  <c r="BV75" i="150" s="1"/>
  <c r="AH75" i="150"/>
  <c r="BM75" i="150" s="1"/>
  <c r="X75" i="150"/>
  <c r="BC75" i="150" s="1"/>
  <c r="O75" i="150"/>
  <c r="AS75" i="150"/>
  <c r="BX75" i="150" s="1"/>
  <c r="AE75" i="150"/>
  <c r="BJ75" i="150" s="1"/>
  <c r="T75" i="150"/>
  <c r="AY75" i="150" s="1"/>
  <c r="AP75" i="150"/>
  <c r="BU75" i="150" s="1"/>
  <c r="AD75" i="150"/>
  <c r="BI75" i="150" s="1"/>
  <c r="S75" i="150"/>
  <c r="AX75" i="150" s="1"/>
  <c r="AA75" i="150"/>
  <c r="BF75" i="150" s="1"/>
  <c r="AN75" i="150"/>
  <c r="BS75" i="150" s="1"/>
  <c r="V76" i="150"/>
  <c r="BA76" i="150" s="1"/>
  <c r="AL76" i="150"/>
  <c r="BQ76" i="150" s="1"/>
  <c r="S80" i="150"/>
  <c r="AX80" i="150" s="1"/>
  <c r="AI97" i="150"/>
  <c r="BN97" i="150" s="1"/>
  <c r="W97" i="150"/>
  <c r="BB97" i="150" s="1"/>
  <c r="V97" i="150"/>
  <c r="BA97" i="150" s="1"/>
  <c r="Y97" i="150"/>
  <c r="BD97" i="150" s="1"/>
  <c r="AH99" i="150"/>
  <c r="BM99" i="150" s="1"/>
  <c r="AR90" i="150"/>
  <c r="BW90" i="150" s="1"/>
  <c r="O90" i="150"/>
  <c r="AJ90" i="150"/>
  <c r="BO90" i="150" s="1"/>
  <c r="Q90" i="150"/>
  <c r="AV90" i="150" s="1"/>
  <c r="AO61" i="150"/>
  <c r="BT61" i="150" s="1"/>
  <c r="AL61" i="150"/>
  <c r="BQ61" i="150" s="1"/>
  <c r="AC61" i="150"/>
  <c r="BH61" i="150" s="1"/>
  <c r="T61" i="150"/>
  <c r="AY61" i="150" s="1"/>
  <c r="AK61" i="150"/>
  <c r="BP61" i="150" s="1"/>
  <c r="AB61" i="150"/>
  <c r="BG61" i="150" s="1"/>
  <c r="S61" i="150"/>
  <c r="AX61" i="150" s="1"/>
  <c r="I61" i="150"/>
  <c r="K61" i="150" s="1"/>
  <c r="M61" i="150" s="1"/>
  <c r="U61" i="150"/>
  <c r="AZ61" i="150" s="1"/>
  <c r="AF61" i="150"/>
  <c r="BK61" i="150" s="1"/>
  <c r="AR61" i="150"/>
  <c r="BW61" i="150" s="1"/>
  <c r="I65" i="150"/>
  <c r="K65" i="150" s="1"/>
  <c r="M65" i="150" s="1"/>
  <c r="U65" i="150"/>
  <c r="AZ65" i="150" s="1"/>
  <c r="AI65" i="150"/>
  <c r="BN65" i="150" s="1"/>
  <c r="AB73" i="150"/>
  <c r="BG73" i="150" s="1"/>
  <c r="I76" i="150"/>
  <c r="K76" i="150" s="1"/>
  <c r="M76" i="150" s="1"/>
  <c r="AA76" i="150"/>
  <c r="BF76" i="150" s="1"/>
  <c r="AI89" i="150"/>
  <c r="BN89" i="150" s="1"/>
  <c r="Y89" i="150"/>
  <c r="BD89" i="150" s="1"/>
  <c r="R89" i="150"/>
  <c r="AW89" i="150" s="1"/>
  <c r="AI92" i="150"/>
  <c r="BN92" i="150" s="1"/>
  <c r="AR92" i="150"/>
  <c r="BW92" i="150" s="1"/>
  <c r="R92" i="150"/>
  <c r="AW92" i="150" s="1"/>
  <c r="AQ92" i="150"/>
  <c r="BV92" i="150" s="1"/>
  <c r="Q92" i="150"/>
  <c r="AV92" i="150" s="1"/>
  <c r="AE92" i="150"/>
  <c r="BJ92" i="150" s="1"/>
  <c r="AA92" i="150"/>
  <c r="BF92" i="150" s="1"/>
  <c r="AS92" i="150"/>
  <c r="BX92" i="150" s="1"/>
  <c r="W98" i="150"/>
  <c r="BB98" i="150" s="1"/>
  <c r="AO99" i="150"/>
  <c r="BT99" i="150" s="1"/>
  <c r="O100" i="150"/>
  <c r="Y102" i="150"/>
  <c r="BD102" i="150" s="1"/>
  <c r="AR102" i="150"/>
  <c r="BW102" i="150" s="1"/>
  <c r="W102" i="150"/>
  <c r="BB102" i="150" s="1"/>
  <c r="AJ102" i="150"/>
  <c r="BO102" i="150" s="1"/>
  <c r="AE102" i="150"/>
  <c r="BJ102" i="150" s="1"/>
  <c r="AO73" i="150"/>
  <c r="BT73" i="150" s="1"/>
  <c r="AQ73" i="150"/>
  <c r="BV73" i="150" s="1"/>
  <c r="AH73" i="150"/>
  <c r="BM73" i="150" s="1"/>
  <c r="X73" i="150"/>
  <c r="BC73" i="150" s="1"/>
  <c r="O73" i="150"/>
  <c r="AP73" i="150"/>
  <c r="BU73" i="150" s="1"/>
  <c r="AF73" i="150"/>
  <c r="BK73" i="150" s="1"/>
  <c r="W73" i="150"/>
  <c r="BB73" i="150" s="1"/>
  <c r="AK73" i="150"/>
  <c r="BP73" i="150" s="1"/>
  <c r="Z73" i="150"/>
  <c r="BE73" i="150" s="1"/>
  <c r="AJ73" i="150"/>
  <c r="BO73" i="150" s="1"/>
  <c r="V73" i="150"/>
  <c r="BA73" i="150" s="1"/>
  <c r="I73" i="150"/>
  <c r="K73" i="150" s="1"/>
  <c r="M73" i="150" s="1"/>
  <c r="AN73" i="150"/>
  <c r="BS73" i="150" s="1"/>
  <c r="AO76" i="150"/>
  <c r="BT76" i="150" s="1"/>
  <c r="AQ76" i="150"/>
  <c r="BV76" i="150" s="1"/>
  <c r="AH76" i="150"/>
  <c r="BM76" i="150" s="1"/>
  <c r="X76" i="150"/>
  <c r="BC76" i="150" s="1"/>
  <c r="O76" i="150"/>
  <c r="AP76" i="150"/>
  <c r="BU76" i="150" s="1"/>
  <c r="AF76" i="150"/>
  <c r="BK76" i="150" s="1"/>
  <c r="W76" i="150"/>
  <c r="BB76" i="150" s="1"/>
  <c r="AS76" i="150"/>
  <c r="BX76" i="150" s="1"/>
  <c r="AE76" i="150"/>
  <c r="BJ76" i="150" s="1"/>
  <c r="T76" i="150"/>
  <c r="AY76" i="150" s="1"/>
  <c r="AR76" i="150"/>
  <c r="BW76" i="150" s="1"/>
  <c r="AD76" i="150"/>
  <c r="BI76" i="150" s="1"/>
  <c r="S76" i="150"/>
  <c r="AX76" i="150" s="1"/>
  <c r="Z76" i="150"/>
  <c r="BE76" i="150" s="1"/>
  <c r="AM76" i="150"/>
  <c r="BR76" i="150" s="1"/>
  <c r="V61" i="150"/>
  <c r="BA61" i="150" s="1"/>
  <c r="AH61" i="150"/>
  <c r="BM61" i="150" s="1"/>
  <c r="AS61" i="150"/>
  <c r="BX61" i="150" s="1"/>
  <c r="V64" i="150"/>
  <c r="BA64" i="150" s="1"/>
  <c r="AJ64" i="150"/>
  <c r="BO64" i="150" s="1"/>
  <c r="U64" i="150"/>
  <c r="AZ64" i="150" s="1"/>
  <c r="AH64" i="150"/>
  <c r="BM64" i="150" s="1"/>
  <c r="X65" i="150"/>
  <c r="BC65" i="150" s="1"/>
  <c r="AJ65" i="150"/>
  <c r="BO65" i="150" s="1"/>
  <c r="AC73" i="150"/>
  <c r="BH73" i="150" s="1"/>
  <c r="AS73" i="150"/>
  <c r="BX73" i="150" s="1"/>
  <c r="AB76" i="150"/>
  <c r="BG76" i="150" s="1"/>
  <c r="AO80" i="150"/>
  <c r="BT80" i="150" s="1"/>
  <c r="AQ80" i="150"/>
  <c r="BV80" i="150" s="1"/>
  <c r="AH80" i="150"/>
  <c r="BM80" i="150" s="1"/>
  <c r="X80" i="150"/>
  <c r="BC80" i="150" s="1"/>
  <c r="O80" i="150"/>
  <c r="AP80" i="150"/>
  <c r="BU80" i="150" s="1"/>
  <c r="AF80" i="150"/>
  <c r="W80" i="150"/>
  <c r="BB80" i="150" s="1"/>
  <c r="AK80" i="150"/>
  <c r="BP80" i="150" s="1"/>
  <c r="Z80" i="150"/>
  <c r="BE80" i="150" s="1"/>
  <c r="AJ80" i="150"/>
  <c r="BO80" i="150" s="1"/>
  <c r="V80" i="150"/>
  <c r="BA80" i="150" s="1"/>
  <c r="I80" i="150"/>
  <c r="K80" i="150" s="1"/>
  <c r="M80" i="150" s="1"/>
  <c r="AA80" i="150"/>
  <c r="BF80" i="150" s="1"/>
  <c r="AN80" i="150"/>
  <c r="BS80" i="150" s="1"/>
  <c r="AG98" i="150"/>
  <c r="BL98" i="150" s="1"/>
  <c r="Z100" i="150"/>
  <c r="BE100" i="150" s="1"/>
  <c r="Z104" i="150"/>
  <c r="BE104" i="150" s="1"/>
  <c r="Y104" i="150"/>
  <c r="BD104" i="150" s="1"/>
  <c r="W104" i="150"/>
  <c r="BB104" i="150" s="1"/>
  <c r="AS90" i="150"/>
  <c r="BX90" i="150" s="1"/>
  <c r="AI96" i="150"/>
  <c r="BN96" i="150" s="1"/>
  <c r="AH96" i="150"/>
  <c r="BM96" i="150" s="1"/>
  <c r="V98" i="150"/>
  <c r="BA98" i="150" s="1"/>
  <c r="AG99" i="150"/>
  <c r="BL99" i="150" s="1"/>
  <c r="O99" i="150"/>
  <c r="AS99" i="150"/>
  <c r="BX99" i="150" s="1"/>
  <c r="AE99" i="150"/>
  <c r="BJ99" i="150" s="1"/>
  <c r="Z99" i="150"/>
  <c r="BE99" i="150" s="1"/>
  <c r="AR99" i="150"/>
  <c r="BW99" i="150" s="1"/>
  <c r="Y99" i="150"/>
  <c r="BD99" i="150" s="1"/>
  <c r="AI99" i="150"/>
  <c r="BN99" i="150" s="1"/>
  <c r="W61" i="150"/>
  <c r="BB61" i="150" s="1"/>
  <c r="AI61" i="150"/>
  <c r="BN61" i="150" s="1"/>
  <c r="AS64" i="150"/>
  <c r="BX64" i="150" s="1"/>
  <c r="AI64" i="150"/>
  <c r="BN64" i="150" s="1"/>
  <c r="Z65" i="150"/>
  <c r="BE65" i="150" s="1"/>
  <c r="P73" i="150"/>
  <c r="AU73" i="150" s="1"/>
  <c r="AD73" i="150"/>
  <c r="BI73" i="150" s="1"/>
  <c r="AC76" i="150"/>
  <c r="BH76" i="150" s="1"/>
  <c r="K77" i="150"/>
  <c r="M77" i="150" s="1"/>
  <c r="AB80" i="150"/>
  <c r="BG80" i="150" s="1"/>
  <c r="AR80" i="150"/>
  <c r="BW80" i="150" s="1"/>
  <c r="R90" i="150"/>
  <c r="AW90" i="150" s="1"/>
  <c r="AH91" i="150"/>
  <c r="BM91" i="150" s="1"/>
  <c r="Q91" i="150"/>
  <c r="AV91" i="150" s="1"/>
  <c r="AG91" i="150"/>
  <c r="BL91" i="150" s="1"/>
  <c r="O91" i="150"/>
  <c r="AA91" i="150"/>
  <c r="BF91" i="150" s="1"/>
  <c r="AS91" i="150"/>
  <c r="BX91" i="150" s="1"/>
  <c r="Z91" i="150"/>
  <c r="BE91" i="150" s="1"/>
  <c r="AO91" i="150"/>
  <c r="BT91" i="150" s="1"/>
  <c r="Z96" i="150"/>
  <c r="BE96" i="150" s="1"/>
  <c r="AH98" i="150"/>
  <c r="BM98" i="150" s="1"/>
  <c r="Q99" i="150"/>
  <c r="AV99" i="150" s="1"/>
  <c r="AQ99" i="150"/>
  <c r="BV99" i="150" s="1"/>
  <c r="AG100" i="150"/>
  <c r="BL100" i="150" s="1"/>
  <c r="AH101" i="150"/>
  <c r="BM101" i="150" s="1"/>
  <c r="AG101" i="150"/>
  <c r="BL101" i="150" s="1"/>
  <c r="AE101" i="150"/>
  <c r="BJ101" i="150" s="1"/>
  <c r="Z101" i="150"/>
  <c r="BE101" i="150" s="1"/>
  <c r="AS101" i="150"/>
  <c r="BX101" i="150" s="1"/>
  <c r="Y101" i="150"/>
  <c r="BD101" i="150" s="1"/>
  <c r="AO101" i="150"/>
  <c r="BT101" i="150" s="1"/>
  <c r="AJ103" i="150"/>
  <c r="BO103" i="150" s="1"/>
  <c r="AI103" i="150"/>
  <c r="BN103" i="150" s="1"/>
  <c r="AO65" i="150"/>
  <c r="BT65" i="150" s="1"/>
  <c r="AP65" i="150"/>
  <c r="BU65" i="150" s="1"/>
  <c r="AF65" i="150"/>
  <c r="BK65" i="150" s="1"/>
  <c r="W65" i="150"/>
  <c r="BB65" i="150" s="1"/>
  <c r="AN65" i="150"/>
  <c r="BS65" i="150" s="1"/>
  <c r="AE65" i="150"/>
  <c r="BJ65" i="150" s="1"/>
  <c r="V65" i="150"/>
  <c r="BA65" i="150" s="1"/>
  <c r="T65" i="150"/>
  <c r="AY65" i="150" s="1"/>
  <c r="AH65" i="150"/>
  <c r="BM65" i="150" s="1"/>
  <c r="AS65" i="150"/>
  <c r="BX65" i="150" s="1"/>
  <c r="AL64" i="150"/>
  <c r="BQ64" i="150" s="1"/>
  <c r="AR64" i="150"/>
  <c r="BW64" i="150" s="1"/>
  <c r="X61" i="150"/>
  <c r="BC61" i="150" s="1"/>
  <c r="AJ61" i="150"/>
  <c r="BO61" i="150" s="1"/>
  <c r="AO63" i="150"/>
  <c r="BT63" i="150" s="1"/>
  <c r="AQ63" i="150"/>
  <c r="BV63" i="150" s="1"/>
  <c r="AH63" i="150"/>
  <c r="BM63" i="150" s="1"/>
  <c r="X63" i="150"/>
  <c r="BC63" i="150" s="1"/>
  <c r="O63" i="150"/>
  <c r="AP63" i="150"/>
  <c r="BU63" i="150" s="1"/>
  <c r="AF63" i="150"/>
  <c r="W63" i="150"/>
  <c r="BB63" i="150" s="1"/>
  <c r="U63" i="150"/>
  <c r="AZ63" i="150" s="1"/>
  <c r="AI63" i="150"/>
  <c r="BN63" i="150" s="1"/>
  <c r="O65" i="150"/>
  <c r="AA65" i="150"/>
  <c r="BF65" i="150" s="1"/>
  <c r="AL65" i="150"/>
  <c r="BQ65" i="150" s="1"/>
  <c r="R66" i="150"/>
  <c r="AW66" i="150" s="1"/>
  <c r="AC66" i="150"/>
  <c r="BH66" i="150" s="1"/>
  <c r="AN66" i="150"/>
  <c r="BS66" i="150" s="1"/>
  <c r="P67" i="150"/>
  <c r="AU67" i="150" s="1"/>
  <c r="AB67" i="150"/>
  <c r="BG67" i="150" s="1"/>
  <c r="AM67" i="150"/>
  <c r="BR67" i="150" s="1"/>
  <c r="P68" i="150"/>
  <c r="AU68" i="150" s="1"/>
  <c r="AB68" i="150"/>
  <c r="BG68" i="150" s="1"/>
  <c r="AM68" i="150"/>
  <c r="BR68" i="150" s="1"/>
  <c r="P69" i="150"/>
  <c r="AU69" i="150" s="1"/>
  <c r="AB69" i="150"/>
  <c r="BG69" i="150" s="1"/>
  <c r="AM69" i="150"/>
  <c r="BR69" i="150" s="1"/>
  <c r="T72" i="150"/>
  <c r="AY72" i="150" s="1"/>
  <c r="AH72" i="150"/>
  <c r="BM72" i="150" s="1"/>
  <c r="R73" i="150"/>
  <c r="AW73" i="150" s="1"/>
  <c r="AE73" i="150"/>
  <c r="BJ73" i="150" s="1"/>
  <c r="T74" i="150"/>
  <c r="AY74" i="150" s="1"/>
  <c r="AJ74" i="150"/>
  <c r="BO74" i="150" s="1"/>
  <c r="U75" i="150"/>
  <c r="AZ75" i="150" s="1"/>
  <c r="AK75" i="150"/>
  <c r="BP75" i="150" s="1"/>
  <c r="P76" i="150"/>
  <c r="AU76" i="150" s="1"/>
  <c r="AI76" i="150"/>
  <c r="BN76" i="150" s="1"/>
  <c r="AC80" i="150"/>
  <c r="BH80" i="150" s="1"/>
  <c r="AS80" i="150"/>
  <c r="BX80" i="150" s="1"/>
  <c r="AG89" i="150"/>
  <c r="BL89" i="150" s="1"/>
  <c r="V90" i="150"/>
  <c r="BA90" i="150" s="1"/>
  <c r="AP91" i="150"/>
  <c r="BU91" i="150" s="1"/>
  <c r="O92" i="150"/>
  <c r="AJ96" i="150"/>
  <c r="BO96" i="150" s="1"/>
  <c r="AR98" i="150"/>
  <c r="BW98" i="150" s="1"/>
  <c r="R99" i="150"/>
  <c r="AW99" i="150" s="1"/>
  <c r="AH100" i="150"/>
  <c r="BM100" i="150" s="1"/>
  <c r="AP101" i="150"/>
  <c r="BU101" i="150" s="1"/>
  <c r="O102" i="150"/>
  <c r="K68" i="150"/>
  <c r="M68" i="150" s="1"/>
  <c r="AO79" i="150"/>
  <c r="BT79" i="150" s="1"/>
  <c r="AQ79" i="150"/>
  <c r="BV79" i="150" s="1"/>
  <c r="AH79" i="150"/>
  <c r="BM79" i="150" s="1"/>
  <c r="X79" i="150"/>
  <c r="BC79" i="150" s="1"/>
  <c r="O79" i="150"/>
  <c r="AP79" i="150"/>
  <c r="BU79" i="150" s="1"/>
  <c r="AF79" i="150"/>
  <c r="BK79" i="150" s="1"/>
  <c r="W79" i="150"/>
  <c r="BB79" i="150" s="1"/>
  <c r="U79" i="150"/>
  <c r="AZ79" i="150" s="1"/>
  <c r="AI79" i="150"/>
  <c r="BN79" i="150" s="1"/>
  <c r="AH85" i="150"/>
  <c r="BM85" i="150" s="1"/>
  <c r="AG85" i="150"/>
  <c r="BL85" i="150" s="1"/>
  <c r="AE85" i="150"/>
  <c r="BJ85" i="150" s="1"/>
  <c r="AA85" i="150"/>
  <c r="BF85" i="150" s="1"/>
  <c r="AH93" i="150"/>
  <c r="BM93" i="150" s="1"/>
  <c r="AO93" i="150"/>
  <c r="BT93" i="150" s="1"/>
  <c r="Q93" i="150"/>
  <c r="AV93" i="150" s="1"/>
  <c r="AI93" i="150"/>
  <c r="BN93" i="150" s="1"/>
  <c r="O93" i="150"/>
  <c r="AG93" i="150"/>
  <c r="BL93" i="150" s="1"/>
  <c r="AB64" i="150"/>
  <c r="BG64" i="150" s="1"/>
  <c r="AO71" i="150"/>
  <c r="BT71" i="150" s="1"/>
  <c r="AR71" i="150"/>
  <c r="BW71" i="150" s="1"/>
  <c r="AI71" i="150"/>
  <c r="BN71" i="150" s="1"/>
  <c r="Z71" i="150"/>
  <c r="BE71" i="150" s="1"/>
  <c r="P71" i="150"/>
  <c r="AU71" i="150" s="1"/>
  <c r="AQ71" i="150"/>
  <c r="BV71" i="150" s="1"/>
  <c r="AH71" i="150"/>
  <c r="BM71" i="150" s="1"/>
  <c r="X71" i="150"/>
  <c r="BC71" i="150" s="1"/>
  <c r="O71" i="150"/>
  <c r="V71" i="150"/>
  <c r="BA71" i="150" s="1"/>
  <c r="AJ71" i="150"/>
  <c r="BO71" i="150" s="1"/>
  <c r="AO77" i="150"/>
  <c r="BT77" i="150" s="1"/>
  <c r="AQ77" i="150"/>
  <c r="BV77" i="150" s="1"/>
  <c r="AH77" i="150"/>
  <c r="BM77" i="150" s="1"/>
  <c r="X77" i="150"/>
  <c r="BC77" i="150" s="1"/>
  <c r="O77" i="150"/>
  <c r="AP77" i="150"/>
  <c r="BU77" i="150" s="1"/>
  <c r="AF77" i="150"/>
  <c r="BK77" i="150" s="1"/>
  <c r="W77" i="150"/>
  <c r="BB77" i="150" s="1"/>
  <c r="U77" i="150"/>
  <c r="AZ77" i="150" s="1"/>
  <c r="AI77" i="150"/>
  <c r="BN77" i="150" s="1"/>
  <c r="AO78" i="150"/>
  <c r="BT78" i="150" s="1"/>
  <c r="AP78" i="150"/>
  <c r="BU78" i="150" s="1"/>
  <c r="AF78" i="150"/>
  <c r="BK78" i="150" s="1"/>
  <c r="W78" i="150"/>
  <c r="BB78" i="150" s="1"/>
  <c r="AN78" i="150"/>
  <c r="BS78" i="150" s="1"/>
  <c r="AE78" i="150"/>
  <c r="BJ78" i="150" s="1"/>
  <c r="V78" i="150"/>
  <c r="BA78" i="150" s="1"/>
  <c r="T78" i="150"/>
  <c r="AY78" i="150" s="1"/>
  <c r="AH78" i="150"/>
  <c r="BM78" i="150" s="1"/>
  <c r="AS78" i="150"/>
  <c r="BX78" i="150" s="1"/>
  <c r="I79" i="150"/>
  <c r="K79" i="150" s="1"/>
  <c r="M79" i="150" s="1"/>
  <c r="V79" i="150"/>
  <c r="BA79" i="150" s="1"/>
  <c r="AJ79" i="150"/>
  <c r="BO79" i="150" s="1"/>
  <c r="AI85" i="150"/>
  <c r="BN85" i="150" s="1"/>
  <c r="AE86" i="150"/>
  <c r="BJ86" i="150" s="1"/>
  <c r="AR86" i="150"/>
  <c r="BW86" i="150" s="1"/>
  <c r="AA86" i="150"/>
  <c r="BF86" i="150" s="1"/>
  <c r="AP93" i="150"/>
  <c r="BU93" i="150" s="1"/>
  <c r="AE94" i="150"/>
  <c r="BJ94" i="150" s="1"/>
  <c r="Z94" i="150"/>
  <c r="BE94" i="150" s="1"/>
  <c r="AQ94" i="150"/>
  <c r="BV94" i="150" s="1"/>
  <c r="T43" i="150"/>
  <c r="AJ88" i="150"/>
  <c r="BO88" i="150" s="1"/>
  <c r="AO95" i="150"/>
  <c r="BT95" i="150" s="1"/>
  <c r="AO88" i="150"/>
  <c r="BT88" i="150" s="1"/>
  <c r="AP95" i="150"/>
  <c r="BU95" i="150" s="1"/>
  <c r="AD66" i="151"/>
  <c r="BI66" i="151" s="1"/>
  <c r="AB85" i="151"/>
  <c r="BG85" i="151" s="1"/>
  <c r="Y85" i="151"/>
  <c r="BD85" i="151" s="1"/>
  <c r="Q98" i="151"/>
  <c r="AV98" i="151" s="1"/>
  <c r="P98" i="151"/>
  <c r="AU98" i="151" s="1"/>
  <c r="AM61" i="151"/>
  <c r="BR61" i="151" s="1"/>
  <c r="W61" i="151"/>
  <c r="BB61" i="151" s="1"/>
  <c r="AH61" i="151"/>
  <c r="BM61" i="151" s="1"/>
  <c r="V61" i="151"/>
  <c r="BA61" i="151" s="1"/>
  <c r="AD61" i="151"/>
  <c r="BI61" i="151" s="1"/>
  <c r="AM63" i="151"/>
  <c r="BR63" i="151" s="1"/>
  <c r="W63" i="151"/>
  <c r="BB63" i="151" s="1"/>
  <c r="AH63" i="151"/>
  <c r="BM63" i="151" s="1"/>
  <c r="V63" i="151"/>
  <c r="BA63" i="151" s="1"/>
  <c r="AD63" i="151"/>
  <c r="BI63" i="151" s="1"/>
  <c r="AE66" i="151"/>
  <c r="BJ66" i="151" s="1"/>
  <c r="AH69" i="151"/>
  <c r="BM69" i="151" s="1"/>
  <c r="V69" i="151"/>
  <c r="BA69" i="151" s="1"/>
  <c r="AG69" i="151"/>
  <c r="BL69" i="151" s="1"/>
  <c r="U69" i="151"/>
  <c r="AZ69" i="151" s="1"/>
  <c r="AD69" i="151"/>
  <c r="BI69" i="151" s="1"/>
  <c r="AF71" i="151"/>
  <c r="BK71" i="151" s="1"/>
  <c r="AN85" i="151"/>
  <c r="BS85" i="151" s="1"/>
  <c r="Z101" i="151"/>
  <c r="BE101" i="151" s="1"/>
  <c r="Y101" i="151"/>
  <c r="BD101" i="151" s="1"/>
  <c r="S101" i="151"/>
  <c r="AX101" i="151" s="1"/>
  <c r="T101" i="151"/>
  <c r="AY101" i="151" s="1"/>
  <c r="AG103" i="151"/>
  <c r="BL103" i="151" s="1"/>
  <c r="AR103" i="151"/>
  <c r="BW103" i="151" s="1"/>
  <c r="AE61" i="151"/>
  <c r="BJ61" i="151" s="1"/>
  <c r="AE63" i="151"/>
  <c r="BJ63" i="151" s="1"/>
  <c r="AE69" i="151"/>
  <c r="BJ69" i="151" s="1"/>
  <c r="AO85" i="151"/>
  <c r="BT85" i="151" s="1"/>
  <c r="AB96" i="151"/>
  <c r="BG96" i="151" s="1"/>
  <c r="I96" i="151"/>
  <c r="K96" i="151" s="1"/>
  <c r="M96" i="151" s="1"/>
  <c r="AR71" i="151"/>
  <c r="BW71" i="151" s="1"/>
  <c r="AE71" i="151"/>
  <c r="BJ71" i="151" s="1"/>
  <c r="O71" i="151"/>
  <c r="AP71" i="151"/>
  <c r="BU71" i="151" s="1"/>
  <c r="AD71" i="151"/>
  <c r="BI71" i="151" s="1"/>
  <c r="Y71" i="151"/>
  <c r="BD71" i="151" s="1"/>
  <c r="AJ85" i="151"/>
  <c r="BO85" i="151" s="1"/>
  <c r="AH104" i="151"/>
  <c r="BM104" i="151" s="1"/>
  <c r="AR104" i="151"/>
  <c r="BW104" i="151" s="1"/>
  <c r="Y104" i="151"/>
  <c r="BD104" i="151" s="1"/>
  <c r="AP104" i="151"/>
  <c r="BU104" i="151" s="1"/>
  <c r="Q104" i="151"/>
  <c r="AV104" i="151" s="1"/>
  <c r="AQ104" i="151"/>
  <c r="BV104" i="151" s="1"/>
  <c r="R104" i="151"/>
  <c r="AW104" i="151" s="1"/>
  <c r="AM66" i="151"/>
  <c r="BR66" i="151" s="1"/>
  <c r="W66" i="151"/>
  <c r="BB66" i="151" s="1"/>
  <c r="AH66" i="151"/>
  <c r="BM66" i="151" s="1"/>
  <c r="V66" i="151"/>
  <c r="BA66" i="151" s="1"/>
  <c r="AQ89" i="151"/>
  <c r="BV89" i="151" s="1"/>
  <c r="AP89" i="151"/>
  <c r="BU89" i="151" s="1"/>
  <c r="AF61" i="151"/>
  <c r="BK61" i="151" s="1"/>
  <c r="AF63" i="151"/>
  <c r="BK63" i="151" s="1"/>
  <c r="O66" i="151"/>
  <c r="AG66" i="151"/>
  <c r="BL66" i="151" s="1"/>
  <c r="AF69" i="151"/>
  <c r="BK69" i="151" s="1"/>
  <c r="P71" i="151"/>
  <c r="AU71" i="151" s="1"/>
  <c r="AH71" i="151"/>
  <c r="BM71" i="151" s="1"/>
  <c r="AP74" i="151"/>
  <c r="BU74" i="151" s="1"/>
  <c r="AD74" i="151"/>
  <c r="BI74" i="151" s="1"/>
  <c r="AO74" i="151"/>
  <c r="BT74" i="151" s="1"/>
  <c r="Y74" i="151"/>
  <c r="BD74" i="151" s="1"/>
  <c r="X74" i="151"/>
  <c r="BC74" i="151" s="1"/>
  <c r="AP78" i="151"/>
  <c r="BU78" i="151" s="1"/>
  <c r="AI78" i="151"/>
  <c r="BN78" i="151" s="1"/>
  <c r="AH78" i="151"/>
  <c r="BM78" i="151" s="1"/>
  <c r="AB78" i="151"/>
  <c r="BG78" i="151" s="1"/>
  <c r="P85" i="151"/>
  <c r="AU85" i="151" s="1"/>
  <c r="AP85" i="151"/>
  <c r="BU85" i="151" s="1"/>
  <c r="S89" i="151"/>
  <c r="AX89" i="151" s="1"/>
  <c r="AG92" i="151"/>
  <c r="BL92" i="151" s="1"/>
  <c r="AB98" i="151"/>
  <c r="BG98" i="151" s="1"/>
  <c r="Z104" i="151"/>
  <c r="BE104" i="151" s="1"/>
  <c r="O61" i="151"/>
  <c r="AG61" i="151"/>
  <c r="BL61" i="151" s="1"/>
  <c r="AN66" i="151"/>
  <c r="BS66" i="151" s="1"/>
  <c r="AH67" i="151"/>
  <c r="BM67" i="151" s="1"/>
  <c r="V67" i="151"/>
  <c r="BA67" i="151" s="1"/>
  <c r="AG67" i="151"/>
  <c r="BL67" i="151" s="1"/>
  <c r="U67" i="151"/>
  <c r="AZ67" i="151" s="1"/>
  <c r="AD67" i="151"/>
  <c r="BI67" i="151" s="1"/>
  <c r="AM69" i="151"/>
  <c r="BR69" i="151" s="1"/>
  <c r="AD70" i="151"/>
  <c r="BI70" i="151" s="1"/>
  <c r="U71" i="151"/>
  <c r="AZ71" i="151" s="1"/>
  <c r="AJ78" i="151"/>
  <c r="BO78" i="151" s="1"/>
  <c r="AP80" i="151"/>
  <c r="BU80" i="151" s="1"/>
  <c r="S80" i="151"/>
  <c r="AX80" i="151" s="1"/>
  <c r="R80" i="151"/>
  <c r="AW80" i="151" s="1"/>
  <c r="AO80" i="151"/>
  <c r="BT80" i="151" s="1"/>
  <c r="R85" i="151"/>
  <c r="AW85" i="151" s="1"/>
  <c r="AI92" i="151"/>
  <c r="BN92" i="151" s="1"/>
  <c r="K99" i="151"/>
  <c r="M99" i="151" s="1"/>
  <c r="AB103" i="151"/>
  <c r="BG103" i="151" s="1"/>
  <c r="AB104" i="151"/>
  <c r="BG104" i="151" s="1"/>
  <c r="P61" i="151"/>
  <c r="AU61" i="151" s="1"/>
  <c r="AN61" i="151"/>
  <c r="BS61" i="151" s="1"/>
  <c r="AM62" i="151"/>
  <c r="BR62" i="151" s="1"/>
  <c r="W62" i="151"/>
  <c r="BB62" i="151" s="1"/>
  <c r="AH62" i="151"/>
  <c r="BM62" i="151" s="1"/>
  <c r="V62" i="151"/>
  <c r="BA62" i="151" s="1"/>
  <c r="AD62" i="151"/>
  <c r="BI62" i="151" s="1"/>
  <c r="P63" i="151"/>
  <c r="AU63" i="151" s="1"/>
  <c r="AN63" i="151"/>
  <c r="BS63" i="151" s="1"/>
  <c r="U66" i="151"/>
  <c r="AZ66" i="151" s="1"/>
  <c r="AO66" i="151"/>
  <c r="BT66" i="151" s="1"/>
  <c r="AE67" i="151"/>
  <c r="BJ67" i="151" s="1"/>
  <c r="P69" i="151"/>
  <c r="AU69" i="151" s="1"/>
  <c r="AN69" i="151"/>
  <c r="BS69" i="151" s="1"/>
  <c r="V71" i="151"/>
  <c r="BA71" i="151" s="1"/>
  <c r="AN71" i="151"/>
  <c r="BS71" i="151" s="1"/>
  <c r="AF74" i="151"/>
  <c r="BK74" i="151" s="1"/>
  <c r="AN78" i="151"/>
  <c r="BS78" i="151" s="1"/>
  <c r="S85" i="151"/>
  <c r="AX85" i="151" s="1"/>
  <c r="AO91" i="151"/>
  <c r="BT91" i="151" s="1"/>
  <c r="Z91" i="151"/>
  <c r="BE91" i="151" s="1"/>
  <c r="AJ91" i="151"/>
  <c r="BO91" i="151" s="1"/>
  <c r="X91" i="151"/>
  <c r="BC91" i="151" s="1"/>
  <c r="I91" i="151"/>
  <c r="K91" i="151" s="1"/>
  <c r="M91" i="151" s="1"/>
  <c r="AN91" i="151"/>
  <c r="BS91" i="151" s="1"/>
  <c r="Y91" i="151"/>
  <c r="BD91" i="151" s="1"/>
  <c r="AB91" i="151"/>
  <c r="BG91" i="151" s="1"/>
  <c r="AG95" i="151"/>
  <c r="BL95" i="151" s="1"/>
  <c r="AR95" i="151"/>
  <c r="BW95" i="151" s="1"/>
  <c r="Y95" i="151"/>
  <c r="BD95" i="151" s="1"/>
  <c r="AP95" i="151"/>
  <c r="BU95" i="151" s="1"/>
  <c r="Q95" i="151"/>
  <c r="AV95" i="151" s="1"/>
  <c r="AQ95" i="151"/>
  <c r="BV95" i="151" s="1"/>
  <c r="X95" i="151"/>
  <c r="BC95" i="151" s="1"/>
  <c r="AO95" i="151"/>
  <c r="BT95" i="151" s="1"/>
  <c r="Y96" i="151"/>
  <c r="BD96" i="151" s="1"/>
  <c r="AH98" i="151"/>
  <c r="BM98" i="151" s="1"/>
  <c r="AF103" i="151"/>
  <c r="BK103" i="151" s="1"/>
  <c r="AF104" i="151"/>
  <c r="BK104" i="151" s="1"/>
  <c r="L28" i="151"/>
  <c r="O63" i="151"/>
  <c r="P66" i="151"/>
  <c r="AU66" i="151" s="1"/>
  <c r="O69" i="151"/>
  <c r="AG70" i="151"/>
  <c r="BL70" i="151" s="1"/>
  <c r="U70" i="151"/>
  <c r="AZ70" i="151" s="1"/>
  <c r="AF70" i="151"/>
  <c r="BK70" i="151" s="1"/>
  <c r="P70" i="151"/>
  <c r="AU70" i="151" s="1"/>
  <c r="AM71" i="151"/>
  <c r="BR71" i="151" s="1"/>
  <c r="AP72" i="151"/>
  <c r="BU72" i="151" s="1"/>
  <c r="AD72" i="151"/>
  <c r="BI72" i="151" s="1"/>
  <c r="AO72" i="151"/>
  <c r="BT72" i="151" s="1"/>
  <c r="Y72" i="151"/>
  <c r="BD72" i="151" s="1"/>
  <c r="X72" i="151"/>
  <c r="BC72" i="151" s="1"/>
  <c r="AE74" i="151"/>
  <c r="BJ74" i="151" s="1"/>
  <c r="Y87" i="151"/>
  <c r="BD87" i="151" s="1"/>
  <c r="V87" i="151"/>
  <c r="BA87" i="151" s="1"/>
  <c r="AO89" i="151"/>
  <c r="BT89" i="151" s="1"/>
  <c r="AG98" i="151"/>
  <c r="BL98" i="151" s="1"/>
  <c r="U61" i="151"/>
  <c r="AZ61" i="151" s="1"/>
  <c r="AO61" i="151"/>
  <c r="BT61" i="151" s="1"/>
  <c r="AE62" i="151"/>
  <c r="BJ62" i="151" s="1"/>
  <c r="U63" i="151"/>
  <c r="AZ63" i="151" s="1"/>
  <c r="AO63" i="151"/>
  <c r="BT63" i="151" s="1"/>
  <c r="X66" i="151"/>
  <c r="BC66" i="151" s="1"/>
  <c r="AP66" i="151"/>
  <c r="BU66" i="151" s="1"/>
  <c r="AF67" i="151"/>
  <c r="BK67" i="151" s="1"/>
  <c r="W69" i="151"/>
  <c r="BB69" i="151" s="1"/>
  <c r="AO69" i="151"/>
  <c r="BT69" i="151" s="1"/>
  <c r="AH70" i="151"/>
  <c r="BM70" i="151" s="1"/>
  <c r="W71" i="151"/>
  <c r="BB71" i="151" s="1"/>
  <c r="AO71" i="151"/>
  <c r="BT71" i="151" s="1"/>
  <c r="AF72" i="151"/>
  <c r="BK72" i="151" s="1"/>
  <c r="O74" i="151"/>
  <c r="AG74" i="151"/>
  <c r="BL74" i="151" s="1"/>
  <c r="P78" i="151"/>
  <c r="AU78" i="151" s="1"/>
  <c r="AO78" i="151"/>
  <c r="BT78" i="151" s="1"/>
  <c r="AD85" i="151"/>
  <c r="BI85" i="151" s="1"/>
  <c r="AP86" i="151"/>
  <c r="BU86" i="151" s="1"/>
  <c r="AO86" i="151"/>
  <c r="BT86" i="151" s="1"/>
  <c r="X86" i="151"/>
  <c r="BC86" i="151" s="1"/>
  <c r="AN86" i="151"/>
  <c r="BS86" i="151" s="1"/>
  <c r="V86" i="151"/>
  <c r="BA86" i="151" s="1"/>
  <c r="AI86" i="151"/>
  <c r="BN86" i="151" s="1"/>
  <c r="AF91" i="151"/>
  <c r="BK91" i="151" s="1"/>
  <c r="AQ94" i="151"/>
  <c r="BV94" i="151" s="1"/>
  <c r="R94" i="151"/>
  <c r="AW94" i="151" s="1"/>
  <c r="AH94" i="151"/>
  <c r="BM94" i="151" s="1"/>
  <c r="P94" i="151"/>
  <c r="AU94" i="151" s="1"/>
  <c r="AP94" i="151"/>
  <c r="BU94" i="151" s="1"/>
  <c r="Q94" i="151"/>
  <c r="AV94" i="151" s="1"/>
  <c r="AR94" i="151"/>
  <c r="BW94" i="151" s="1"/>
  <c r="Z96" i="151"/>
  <c r="BE96" i="151" s="1"/>
  <c r="AP98" i="151"/>
  <c r="BU98" i="151" s="1"/>
  <c r="Z100" i="151"/>
  <c r="BE100" i="151" s="1"/>
  <c r="AQ100" i="151"/>
  <c r="BV100" i="151" s="1"/>
  <c r="X100" i="151"/>
  <c r="BC100" i="151" s="1"/>
  <c r="Y100" i="151"/>
  <c r="BD100" i="151" s="1"/>
  <c r="AP100" i="151"/>
  <c r="BU100" i="151" s="1"/>
  <c r="AG104" i="151"/>
  <c r="BL104" i="151" s="1"/>
  <c r="AG63" i="151"/>
  <c r="BL63" i="151" s="1"/>
  <c r="X61" i="151"/>
  <c r="BC61" i="151" s="1"/>
  <c r="AP61" i="151"/>
  <c r="BU61" i="151" s="1"/>
  <c r="AF62" i="151"/>
  <c r="BK62" i="151" s="1"/>
  <c r="X63" i="151"/>
  <c r="BC63" i="151" s="1"/>
  <c r="AP63" i="151"/>
  <c r="BU63" i="151" s="1"/>
  <c r="Y66" i="151"/>
  <c r="BD66" i="151" s="1"/>
  <c r="AR66" i="151"/>
  <c r="BW66" i="151" s="1"/>
  <c r="O67" i="151"/>
  <c r="AM67" i="151"/>
  <c r="BR67" i="151" s="1"/>
  <c r="AG68" i="151"/>
  <c r="BL68" i="151" s="1"/>
  <c r="U68" i="151"/>
  <c r="AZ68" i="151" s="1"/>
  <c r="AF68" i="151"/>
  <c r="BK68" i="151" s="1"/>
  <c r="P68" i="151"/>
  <c r="AU68" i="151" s="1"/>
  <c r="AD68" i="151"/>
  <c r="BI68" i="151" s="1"/>
  <c r="X69" i="151"/>
  <c r="BC69" i="151" s="1"/>
  <c r="AP69" i="151"/>
  <c r="BU69" i="151" s="1"/>
  <c r="O70" i="151"/>
  <c r="AM70" i="151"/>
  <c r="BR70" i="151" s="1"/>
  <c r="X71" i="151"/>
  <c r="BC71" i="151" s="1"/>
  <c r="O72" i="151"/>
  <c r="AG72" i="151"/>
  <c r="BL72" i="151" s="1"/>
  <c r="AR73" i="151"/>
  <c r="BW73" i="151" s="1"/>
  <c r="AE73" i="151"/>
  <c r="BJ73" i="151" s="1"/>
  <c r="O73" i="151"/>
  <c r="AP73" i="151"/>
  <c r="BU73" i="151" s="1"/>
  <c r="AD73" i="151"/>
  <c r="BI73" i="151" s="1"/>
  <c r="Y73" i="151"/>
  <c r="BD73" i="151" s="1"/>
  <c r="P74" i="151"/>
  <c r="AU74" i="151" s="1"/>
  <c r="AH74" i="151"/>
  <c r="BM74" i="151" s="1"/>
  <c r="V78" i="151"/>
  <c r="BA78" i="151" s="1"/>
  <c r="P80" i="151"/>
  <c r="AU80" i="151" s="1"/>
  <c r="AF85" i="151"/>
  <c r="BK85" i="151" s="1"/>
  <c r="AJ86" i="151"/>
  <c r="BO86" i="151" s="1"/>
  <c r="X87" i="151"/>
  <c r="BC87" i="151" s="1"/>
  <c r="AH90" i="151"/>
  <c r="BM90" i="151" s="1"/>
  <c r="AR90" i="151"/>
  <c r="BW90" i="151" s="1"/>
  <c r="Y90" i="151"/>
  <c r="BD90" i="151" s="1"/>
  <c r="AP90" i="151"/>
  <c r="BU90" i="151" s="1"/>
  <c r="Q90" i="151"/>
  <c r="AV90" i="151" s="1"/>
  <c r="AN90" i="151"/>
  <c r="BS90" i="151" s="1"/>
  <c r="AH91" i="151"/>
  <c r="BM91" i="151" s="1"/>
  <c r="AJ93" i="151"/>
  <c r="BO93" i="151" s="1"/>
  <c r="S93" i="151"/>
  <c r="AX93" i="151" s="1"/>
  <c r="T93" i="151"/>
  <c r="AY93" i="151" s="1"/>
  <c r="AJ96" i="151"/>
  <c r="BO96" i="151" s="1"/>
  <c r="T102" i="151"/>
  <c r="AY102" i="151" s="1"/>
  <c r="R102" i="151"/>
  <c r="AW102" i="151" s="1"/>
  <c r="AR102" i="151"/>
  <c r="BW102" i="151" s="1"/>
  <c r="Q102" i="151"/>
  <c r="AV102" i="151" s="1"/>
  <c r="AN104" i="151"/>
  <c r="BS104" i="151" s="1"/>
  <c r="X65" i="151"/>
  <c r="BC65" i="151" s="1"/>
  <c r="AN65" i="151"/>
  <c r="BS65" i="151" s="1"/>
  <c r="W75" i="151"/>
  <c r="BB75" i="151" s="1"/>
  <c r="AQ75" i="151"/>
  <c r="BV75" i="151" s="1"/>
  <c r="AI79" i="151"/>
  <c r="BN79" i="151" s="1"/>
  <c r="T99" i="151"/>
  <c r="AY99" i="151" s="1"/>
  <c r="AI99" i="151"/>
  <c r="BN99" i="151" s="1"/>
  <c r="Y65" i="151"/>
  <c r="BD65" i="151" s="1"/>
  <c r="X75" i="151"/>
  <c r="BC75" i="151" s="1"/>
  <c r="AJ79" i="151"/>
  <c r="BO79" i="151" s="1"/>
  <c r="X99" i="151"/>
  <c r="BC99" i="151" s="1"/>
  <c r="AD66" i="152"/>
  <c r="BI66" i="152" s="1"/>
  <c r="AP72" i="152"/>
  <c r="BU72" i="152" s="1"/>
  <c r="AR72" i="152"/>
  <c r="BW72" i="152" s="1"/>
  <c r="AD72" i="152"/>
  <c r="BI72" i="152" s="1"/>
  <c r="S72" i="152"/>
  <c r="AX72" i="152" s="1"/>
  <c r="AJ72" i="152"/>
  <c r="BO72" i="152" s="1"/>
  <c r="U72" i="152"/>
  <c r="AZ72" i="152" s="1"/>
  <c r="AI72" i="152"/>
  <c r="BN72" i="152" s="1"/>
  <c r="T72" i="152"/>
  <c r="AY72" i="152" s="1"/>
  <c r="AS72" i="152"/>
  <c r="BX72" i="152" s="1"/>
  <c r="AC72" i="152"/>
  <c r="BH72" i="152" s="1"/>
  <c r="AE72" i="152"/>
  <c r="BJ72" i="152" s="1"/>
  <c r="AK64" i="152"/>
  <c r="BP64" i="152" s="1"/>
  <c r="W64" i="152"/>
  <c r="BB64" i="152" s="1"/>
  <c r="V64" i="152"/>
  <c r="BA64" i="152" s="1"/>
  <c r="AM64" i="152"/>
  <c r="BR64" i="152" s="1"/>
  <c r="T64" i="152"/>
  <c r="AY64" i="152" s="1"/>
  <c r="AS64" i="152"/>
  <c r="BX64" i="152" s="1"/>
  <c r="AI66" i="152"/>
  <c r="BN66" i="152" s="1"/>
  <c r="AI68" i="152"/>
  <c r="BN68" i="152" s="1"/>
  <c r="AP69" i="152"/>
  <c r="BU69" i="152" s="1"/>
  <c r="AI69" i="152"/>
  <c r="BN69" i="152" s="1"/>
  <c r="U69" i="152"/>
  <c r="AZ69" i="152" s="1"/>
  <c r="AK69" i="152"/>
  <c r="BP69" i="152" s="1"/>
  <c r="V69" i="152"/>
  <c r="BA69" i="152" s="1"/>
  <c r="AJ69" i="152"/>
  <c r="BO69" i="152" s="1"/>
  <c r="T69" i="152"/>
  <c r="AY69" i="152" s="1"/>
  <c r="AS69" i="152"/>
  <c r="BX69" i="152" s="1"/>
  <c r="AD69" i="152"/>
  <c r="BI69" i="152" s="1"/>
  <c r="O69" i="152"/>
  <c r="AE69" i="152"/>
  <c r="BJ69" i="152" s="1"/>
  <c r="AP70" i="152"/>
  <c r="BU70" i="152" s="1"/>
  <c r="AQ70" i="152"/>
  <c r="BV70" i="152" s="1"/>
  <c r="AC70" i="152"/>
  <c r="BH70" i="152" s="1"/>
  <c r="O70" i="152"/>
  <c r="AK70" i="152"/>
  <c r="BP70" i="152" s="1"/>
  <c r="V70" i="152"/>
  <c r="BA70" i="152" s="1"/>
  <c r="AJ70" i="152"/>
  <c r="BO70" i="152" s="1"/>
  <c r="U70" i="152"/>
  <c r="AZ70" i="152" s="1"/>
  <c r="AE70" i="152"/>
  <c r="BJ70" i="152" s="1"/>
  <c r="S70" i="152"/>
  <c r="AX70" i="152" s="1"/>
  <c r="AI70" i="152"/>
  <c r="BN70" i="152" s="1"/>
  <c r="AK72" i="152"/>
  <c r="BP72" i="152" s="1"/>
  <c r="AP62" i="152"/>
  <c r="BU62" i="152" s="1"/>
  <c r="AJ62" i="152"/>
  <c r="BO62" i="152" s="1"/>
  <c r="V62" i="152"/>
  <c r="BA62" i="152" s="1"/>
  <c r="AI62" i="152"/>
  <c r="BN62" i="152" s="1"/>
  <c r="T62" i="152"/>
  <c r="AY62" i="152" s="1"/>
  <c r="AE62" i="152"/>
  <c r="BJ62" i="152" s="1"/>
  <c r="S62" i="152"/>
  <c r="AX62" i="152" s="1"/>
  <c r="AR62" i="152"/>
  <c r="BW62" i="152" s="1"/>
  <c r="AC62" i="152"/>
  <c r="BH62" i="152" s="1"/>
  <c r="AD62" i="152"/>
  <c r="BI62" i="152" s="1"/>
  <c r="O66" i="152"/>
  <c r="AJ66" i="152"/>
  <c r="BO66" i="152" s="1"/>
  <c r="AM68" i="152"/>
  <c r="BR68" i="152" s="1"/>
  <c r="AL69" i="152"/>
  <c r="BQ69" i="152" s="1"/>
  <c r="AL70" i="152"/>
  <c r="BQ70" i="152" s="1"/>
  <c r="AL72" i="152"/>
  <c r="BQ72" i="152" s="1"/>
  <c r="AA74" i="152"/>
  <c r="BF74" i="152" s="1"/>
  <c r="Z93" i="152"/>
  <c r="BE93" i="152" s="1"/>
  <c r="T45" i="152"/>
  <c r="AK62" i="152"/>
  <c r="BP62" i="152" s="1"/>
  <c r="S66" i="152"/>
  <c r="AX66" i="152" s="1"/>
  <c r="AL66" i="152"/>
  <c r="BQ66" i="152" s="1"/>
  <c r="O68" i="152"/>
  <c r="AM69" i="152"/>
  <c r="BR69" i="152" s="1"/>
  <c r="AM70" i="152"/>
  <c r="BR70" i="152" s="1"/>
  <c r="O72" i="152"/>
  <c r="AM72" i="152"/>
  <c r="BR72" i="152" s="1"/>
  <c r="AE74" i="152"/>
  <c r="BJ74" i="152" s="1"/>
  <c r="AP77" i="152"/>
  <c r="BU77" i="152" s="1"/>
  <c r="AM77" i="152"/>
  <c r="BR77" i="152" s="1"/>
  <c r="AB77" i="152"/>
  <c r="BG77" i="152" s="1"/>
  <c r="AR77" i="152"/>
  <c r="BW77" i="152" s="1"/>
  <c r="AC77" i="152"/>
  <c r="BH77" i="152" s="1"/>
  <c r="AQ77" i="152"/>
  <c r="BV77" i="152" s="1"/>
  <c r="AA77" i="152"/>
  <c r="BF77" i="152" s="1"/>
  <c r="AK77" i="152"/>
  <c r="BP77" i="152" s="1"/>
  <c r="V77" i="152"/>
  <c r="BA77" i="152" s="1"/>
  <c r="AJ77" i="152"/>
  <c r="BO77" i="152" s="1"/>
  <c r="U77" i="152"/>
  <c r="AZ77" i="152" s="1"/>
  <c r="AE77" i="152"/>
  <c r="BJ77" i="152" s="1"/>
  <c r="V89" i="152"/>
  <c r="BA89" i="152" s="1"/>
  <c r="AE93" i="152"/>
  <c r="BJ93" i="152" s="1"/>
  <c r="O93" i="152"/>
  <c r="S93" i="152"/>
  <c r="AX93" i="152" s="1"/>
  <c r="AM93" i="152"/>
  <c r="BR93" i="152" s="1"/>
  <c r="AO93" i="152"/>
  <c r="BT93" i="152" s="1"/>
  <c r="R93" i="152"/>
  <c r="AW93" i="152" s="1"/>
  <c r="Q93" i="152"/>
  <c r="AV93" i="152" s="1"/>
  <c r="AK93" i="152"/>
  <c r="BP93" i="152" s="1"/>
  <c r="P93" i="152"/>
  <c r="AU93" i="152" s="1"/>
  <c r="AI93" i="152"/>
  <c r="BN93" i="152" s="1"/>
  <c r="AE66" i="152"/>
  <c r="BJ66" i="152" s="1"/>
  <c r="AP68" i="152"/>
  <c r="BU68" i="152" s="1"/>
  <c r="AL68" i="152"/>
  <c r="BQ68" i="152" s="1"/>
  <c r="AA68" i="152"/>
  <c r="BF68" i="152" s="1"/>
  <c r="AK68" i="152"/>
  <c r="BP68" i="152" s="1"/>
  <c r="V68" i="152"/>
  <c r="BA68" i="152" s="1"/>
  <c r="AJ68" i="152"/>
  <c r="BO68" i="152" s="1"/>
  <c r="U68" i="152"/>
  <c r="AZ68" i="152" s="1"/>
  <c r="AE68" i="152"/>
  <c r="BJ68" i="152" s="1"/>
  <c r="S68" i="152"/>
  <c r="AX68" i="152" s="1"/>
  <c r="AL62" i="152"/>
  <c r="BQ62" i="152" s="1"/>
  <c r="U64" i="152"/>
  <c r="AZ64" i="152" s="1"/>
  <c r="T68" i="152"/>
  <c r="AY68" i="152" s="1"/>
  <c r="S69" i="152"/>
  <c r="AX69" i="152" s="1"/>
  <c r="T70" i="152"/>
  <c r="AY70" i="152" s="1"/>
  <c r="AQ72" i="152"/>
  <c r="BV72" i="152" s="1"/>
  <c r="W89" i="152"/>
  <c r="BB89" i="152" s="1"/>
  <c r="O62" i="152"/>
  <c r="AM62" i="152"/>
  <c r="BR62" i="152" s="1"/>
  <c r="AP63" i="152"/>
  <c r="BU63" i="152" s="1"/>
  <c r="AL63" i="152"/>
  <c r="BQ63" i="152" s="1"/>
  <c r="AA63" i="152"/>
  <c r="BF63" i="152" s="1"/>
  <c r="AR63" i="152"/>
  <c r="BW63" i="152" s="1"/>
  <c r="AC63" i="152"/>
  <c r="BH63" i="152" s="1"/>
  <c r="AQ63" i="152"/>
  <c r="BV63" i="152" s="1"/>
  <c r="AB63" i="152"/>
  <c r="BG63" i="152" s="1"/>
  <c r="AK63" i="152"/>
  <c r="BP63" i="152" s="1"/>
  <c r="V63" i="152"/>
  <c r="BA63" i="152" s="1"/>
  <c r="AD63" i="152"/>
  <c r="BI63" i="152" s="1"/>
  <c r="AE64" i="152"/>
  <c r="BJ64" i="152" s="1"/>
  <c r="AP65" i="152"/>
  <c r="BU65" i="152" s="1"/>
  <c r="AJ65" i="152"/>
  <c r="BO65" i="152" s="1"/>
  <c r="V65" i="152"/>
  <c r="BA65" i="152" s="1"/>
  <c r="AE65" i="152"/>
  <c r="BJ65" i="152" s="1"/>
  <c r="S65" i="152"/>
  <c r="AX65" i="152" s="1"/>
  <c r="AS65" i="152"/>
  <c r="BX65" i="152" s="1"/>
  <c r="AD65" i="152"/>
  <c r="BI65" i="152" s="1"/>
  <c r="O65" i="152"/>
  <c r="AQ65" i="152"/>
  <c r="BV65" i="152" s="1"/>
  <c r="AB65" i="152"/>
  <c r="BG65" i="152" s="1"/>
  <c r="AI65" i="152"/>
  <c r="BN65" i="152" s="1"/>
  <c r="W68" i="152"/>
  <c r="BB68" i="152" s="1"/>
  <c r="AS68" i="152"/>
  <c r="BX68" i="152" s="1"/>
  <c r="W69" i="152"/>
  <c r="BB69" i="152" s="1"/>
  <c r="AR69" i="152"/>
  <c r="BW69" i="152" s="1"/>
  <c r="W70" i="152"/>
  <c r="BB70" i="152" s="1"/>
  <c r="AS70" i="152"/>
  <c r="BX70" i="152" s="1"/>
  <c r="W72" i="152"/>
  <c r="BB72" i="152" s="1"/>
  <c r="AL77" i="152"/>
  <c r="BQ77" i="152" s="1"/>
  <c r="AP88" i="152"/>
  <c r="BU88" i="152" s="1"/>
  <c r="AI88" i="152"/>
  <c r="BN88" i="152" s="1"/>
  <c r="U88" i="152"/>
  <c r="AZ88" i="152" s="1"/>
  <c r="AL88" i="152"/>
  <c r="BQ88" i="152" s="1"/>
  <c r="W88" i="152"/>
  <c r="BB88" i="152" s="1"/>
  <c r="AJ88" i="152"/>
  <c r="BO88" i="152" s="1"/>
  <c r="AK88" i="152"/>
  <c r="BP88" i="152" s="1"/>
  <c r="V88" i="152"/>
  <c r="BA88" i="152" s="1"/>
  <c r="T88" i="152"/>
  <c r="AY88" i="152" s="1"/>
  <c r="AE88" i="152"/>
  <c r="BJ88" i="152" s="1"/>
  <c r="S88" i="152"/>
  <c r="AX88" i="152" s="1"/>
  <c r="AS88" i="152"/>
  <c r="BX88" i="152" s="1"/>
  <c r="AD88" i="152"/>
  <c r="BI88" i="152" s="1"/>
  <c r="O88" i="152"/>
  <c r="AR88" i="152"/>
  <c r="BW88" i="152" s="1"/>
  <c r="AP66" i="152"/>
  <c r="BU66" i="152" s="1"/>
  <c r="AM66" i="152"/>
  <c r="BR66" i="152" s="1"/>
  <c r="AB66" i="152"/>
  <c r="BG66" i="152" s="1"/>
  <c r="AR66" i="152"/>
  <c r="BW66" i="152" s="1"/>
  <c r="AC66" i="152"/>
  <c r="BH66" i="152" s="1"/>
  <c r="AQ66" i="152"/>
  <c r="BV66" i="152" s="1"/>
  <c r="AA66" i="152"/>
  <c r="BF66" i="152" s="1"/>
  <c r="AK66" i="152"/>
  <c r="BP66" i="152" s="1"/>
  <c r="V66" i="152"/>
  <c r="BA66" i="152" s="1"/>
  <c r="AD68" i="152"/>
  <c r="BI68" i="152" s="1"/>
  <c r="AP89" i="152"/>
  <c r="BU89" i="152" s="1"/>
  <c r="AM89" i="152"/>
  <c r="BR89" i="152" s="1"/>
  <c r="AB89" i="152"/>
  <c r="BG89" i="152" s="1"/>
  <c r="AJ89" i="152"/>
  <c r="BO89" i="152" s="1"/>
  <c r="U89" i="152"/>
  <c r="AZ89" i="152" s="1"/>
  <c r="S89" i="152"/>
  <c r="AX89" i="152" s="1"/>
  <c r="AI89" i="152"/>
  <c r="BN89" i="152" s="1"/>
  <c r="T89" i="152"/>
  <c r="AY89" i="152" s="1"/>
  <c r="AE89" i="152"/>
  <c r="BJ89" i="152" s="1"/>
  <c r="AS89" i="152"/>
  <c r="BX89" i="152" s="1"/>
  <c r="AD89" i="152"/>
  <c r="BI89" i="152" s="1"/>
  <c r="O89" i="152"/>
  <c r="AR89" i="152"/>
  <c r="BW89" i="152" s="1"/>
  <c r="AC89" i="152"/>
  <c r="BH89" i="152" s="1"/>
  <c r="AQ89" i="152"/>
  <c r="BV89" i="152" s="1"/>
  <c r="AC64" i="152"/>
  <c r="BH64" i="152" s="1"/>
  <c r="T66" i="152"/>
  <c r="AY66" i="152" s="1"/>
  <c r="AS66" i="152"/>
  <c r="BX66" i="152" s="1"/>
  <c r="AR68" i="152"/>
  <c r="BW68" i="152" s="1"/>
  <c r="AQ69" i="152"/>
  <c r="BV69" i="152" s="1"/>
  <c r="AR70" i="152"/>
  <c r="BW70" i="152" s="1"/>
  <c r="V72" i="152"/>
  <c r="BA72" i="152" s="1"/>
  <c r="AP74" i="152"/>
  <c r="BU74" i="152" s="1"/>
  <c r="AQ74" i="152"/>
  <c r="BV74" i="152" s="1"/>
  <c r="AC74" i="152"/>
  <c r="BH74" i="152" s="1"/>
  <c r="O74" i="152"/>
  <c r="AS74" i="152"/>
  <c r="BX74" i="152" s="1"/>
  <c r="AD74" i="152"/>
  <c r="BI74" i="152" s="1"/>
  <c r="AR74" i="152"/>
  <c r="BW74" i="152" s="1"/>
  <c r="AB74" i="152"/>
  <c r="BG74" i="152" s="1"/>
  <c r="AL74" i="152"/>
  <c r="BQ74" i="152" s="1"/>
  <c r="W74" i="152"/>
  <c r="BB74" i="152" s="1"/>
  <c r="AK74" i="152"/>
  <c r="BP74" i="152" s="1"/>
  <c r="V74" i="152"/>
  <c r="BA74" i="152" s="1"/>
  <c r="AI74" i="152"/>
  <c r="BN74" i="152" s="1"/>
  <c r="AC93" i="152"/>
  <c r="BH93" i="152" s="1"/>
  <c r="S64" i="152"/>
  <c r="AX64" i="152" s="1"/>
  <c r="U62" i="152"/>
  <c r="AZ62" i="152" s="1"/>
  <c r="AQ62" i="152"/>
  <c r="BV62" i="152" s="1"/>
  <c r="AI64" i="152"/>
  <c r="BN64" i="152" s="1"/>
  <c r="W66" i="152"/>
  <c r="BB66" i="152" s="1"/>
  <c r="AB68" i="152"/>
  <c r="BG68" i="152" s="1"/>
  <c r="AA69" i="152"/>
  <c r="BF69" i="152" s="1"/>
  <c r="AA70" i="152"/>
  <c r="BF70" i="152" s="1"/>
  <c r="AA72" i="152"/>
  <c r="BF72" i="152" s="1"/>
  <c r="AM74" i="152"/>
  <c r="BR74" i="152" s="1"/>
  <c r="O77" i="152"/>
  <c r="AS77" i="152"/>
  <c r="BX77" i="152" s="1"/>
  <c r="AK89" i="152"/>
  <c r="BP89" i="152" s="1"/>
  <c r="T43" i="152"/>
  <c r="AP80" i="152"/>
  <c r="BU80" i="152" s="1"/>
  <c r="AS80" i="152"/>
  <c r="BX80" i="152" s="1"/>
  <c r="AE80" i="152"/>
  <c r="BJ80" i="152" s="1"/>
  <c r="T80" i="152"/>
  <c r="AY80" i="152" s="1"/>
  <c r="AA80" i="152"/>
  <c r="BF80" i="152" s="1"/>
  <c r="AM80" i="152"/>
  <c r="BR80" i="152" s="1"/>
  <c r="AP85" i="152"/>
  <c r="BU85" i="152" s="1"/>
  <c r="AM85" i="152"/>
  <c r="BR85" i="152" s="1"/>
  <c r="AB85" i="152"/>
  <c r="BG85" i="152" s="1"/>
  <c r="W85" i="152"/>
  <c r="BB85" i="152" s="1"/>
  <c r="AL85" i="152"/>
  <c r="BQ85" i="152" s="1"/>
  <c r="AA90" i="152"/>
  <c r="BF90" i="152" s="1"/>
  <c r="AM90" i="152"/>
  <c r="BR90" i="152" s="1"/>
  <c r="AI91" i="152"/>
  <c r="BN91" i="152" s="1"/>
  <c r="AH91" i="152"/>
  <c r="BM91" i="152" s="1"/>
  <c r="AH102" i="152"/>
  <c r="BM102" i="152" s="1"/>
  <c r="R102" i="152"/>
  <c r="AW102" i="152" s="1"/>
  <c r="X102" i="152"/>
  <c r="BC102" i="152" s="1"/>
  <c r="AN102" i="152"/>
  <c r="BS102" i="152" s="1"/>
  <c r="AR64" i="152"/>
  <c r="BW64" i="152" s="1"/>
  <c r="AP73" i="152"/>
  <c r="BU73" i="152" s="1"/>
  <c r="AJ73" i="152"/>
  <c r="BO73" i="152" s="1"/>
  <c r="V73" i="152"/>
  <c r="BA73" i="152" s="1"/>
  <c r="AA73" i="152"/>
  <c r="BF73" i="152" s="1"/>
  <c r="AM73" i="152"/>
  <c r="BR73" i="152" s="1"/>
  <c r="AP79" i="152"/>
  <c r="BU79" i="152" s="1"/>
  <c r="AJ79" i="152"/>
  <c r="BO79" i="152" s="1"/>
  <c r="V79" i="152"/>
  <c r="BA79" i="152" s="1"/>
  <c r="AA79" i="152"/>
  <c r="BF79" i="152" s="1"/>
  <c r="AM79" i="152"/>
  <c r="BR79" i="152" s="1"/>
  <c r="AB80" i="152"/>
  <c r="BG80" i="152" s="1"/>
  <c r="AQ80" i="152"/>
  <c r="BV80" i="152" s="1"/>
  <c r="AA85" i="152"/>
  <c r="BF85" i="152" s="1"/>
  <c r="AQ85" i="152"/>
  <c r="BV85" i="152" s="1"/>
  <c r="AP86" i="152"/>
  <c r="BU86" i="152" s="1"/>
  <c r="AJ86" i="152"/>
  <c r="BO86" i="152" s="1"/>
  <c r="V86" i="152"/>
  <c r="BA86" i="152" s="1"/>
  <c r="AA86" i="152"/>
  <c r="BF86" i="152" s="1"/>
  <c r="AM86" i="152"/>
  <c r="BR86" i="152" s="1"/>
  <c r="I90" i="152"/>
  <c r="K90" i="152" s="1"/>
  <c r="M90" i="152" s="1"/>
  <c r="AN92" i="152"/>
  <c r="BS92" i="152" s="1"/>
  <c r="AG92" i="152"/>
  <c r="BL92" i="152" s="1"/>
  <c r="O92" i="152"/>
  <c r="Z92" i="152"/>
  <c r="BE92" i="152" s="1"/>
  <c r="AO98" i="152"/>
  <c r="BT98" i="152" s="1"/>
  <c r="Z98" i="152"/>
  <c r="BE98" i="152" s="1"/>
  <c r="W98" i="152"/>
  <c r="BB98" i="152" s="1"/>
  <c r="AM98" i="152"/>
  <c r="BR98" i="152" s="1"/>
  <c r="I102" i="152"/>
  <c r="K102" i="152" s="1"/>
  <c r="M102" i="152" s="1"/>
  <c r="Y102" i="152"/>
  <c r="BD102" i="152" s="1"/>
  <c r="AO102" i="152"/>
  <c r="BT102" i="152" s="1"/>
  <c r="W104" i="152"/>
  <c r="BB104" i="152" s="1"/>
  <c r="AP61" i="152"/>
  <c r="BU61" i="152" s="1"/>
  <c r="AS61" i="152"/>
  <c r="BX61" i="152" s="1"/>
  <c r="AE61" i="152"/>
  <c r="BJ61" i="152" s="1"/>
  <c r="W61" i="152"/>
  <c r="BB61" i="152" s="1"/>
  <c r="AL61" i="152"/>
  <c r="BQ61" i="152" s="1"/>
  <c r="AC73" i="152"/>
  <c r="BH73" i="152" s="1"/>
  <c r="AR73" i="152"/>
  <c r="BW73" i="152" s="1"/>
  <c r="AP75" i="152"/>
  <c r="BU75" i="152" s="1"/>
  <c r="AJ75" i="152"/>
  <c r="BO75" i="152" s="1"/>
  <c r="V75" i="152"/>
  <c r="BA75" i="152" s="1"/>
  <c r="AA75" i="152"/>
  <c r="BF75" i="152" s="1"/>
  <c r="AM75" i="152"/>
  <c r="BR75" i="152" s="1"/>
  <c r="AC79" i="152"/>
  <c r="BH79" i="152" s="1"/>
  <c r="AR79" i="152"/>
  <c r="BW79" i="152" s="1"/>
  <c r="O80" i="152"/>
  <c r="AD80" i="152"/>
  <c r="BI80" i="152" s="1"/>
  <c r="O85" i="152"/>
  <c r="AD85" i="152"/>
  <c r="BI85" i="152" s="1"/>
  <c r="AS85" i="152"/>
  <c r="BX85" i="152" s="1"/>
  <c r="AC86" i="152"/>
  <c r="BH86" i="152" s="1"/>
  <c r="AR86" i="152"/>
  <c r="BW86" i="152" s="1"/>
  <c r="AP87" i="152"/>
  <c r="BU87" i="152" s="1"/>
  <c r="AM87" i="152"/>
  <c r="BR87" i="152" s="1"/>
  <c r="AB87" i="152"/>
  <c r="BG87" i="152" s="1"/>
  <c r="W87" i="152"/>
  <c r="BB87" i="152" s="1"/>
  <c r="AL87" i="152"/>
  <c r="BQ87" i="152" s="1"/>
  <c r="O91" i="152"/>
  <c r="AH92" i="152"/>
  <c r="BM92" i="152" s="1"/>
  <c r="S94" i="152"/>
  <c r="AX94" i="152" s="1"/>
  <c r="AA102" i="152"/>
  <c r="BF102" i="152" s="1"/>
  <c r="AQ102" i="152"/>
  <c r="BV102" i="152" s="1"/>
  <c r="AF104" i="152"/>
  <c r="BK104" i="152" s="1"/>
  <c r="AA61" i="152"/>
  <c r="BF61" i="152" s="1"/>
  <c r="AM61" i="152"/>
  <c r="BR61" i="152" s="1"/>
  <c r="AP67" i="152"/>
  <c r="BU67" i="152" s="1"/>
  <c r="AS67" i="152"/>
  <c r="BX67" i="152" s="1"/>
  <c r="AE67" i="152"/>
  <c r="BJ67" i="152" s="1"/>
  <c r="T67" i="152"/>
  <c r="AY67" i="152" s="1"/>
  <c r="AA67" i="152"/>
  <c r="BF67" i="152" s="1"/>
  <c r="AM67" i="152"/>
  <c r="BR67" i="152" s="1"/>
  <c r="O73" i="152"/>
  <c r="AD73" i="152"/>
  <c r="BI73" i="152" s="1"/>
  <c r="AS73" i="152"/>
  <c r="BX73" i="152" s="1"/>
  <c r="AB75" i="152"/>
  <c r="BG75" i="152" s="1"/>
  <c r="AQ75" i="152"/>
  <c r="BV75" i="152" s="1"/>
  <c r="AP76" i="152"/>
  <c r="BU76" i="152" s="1"/>
  <c r="AQ76" i="152"/>
  <c r="BV76" i="152" s="1"/>
  <c r="AC76" i="152"/>
  <c r="BH76" i="152" s="1"/>
  <c r="O76" i="152"/>
  <c r="AA76" i="152"/>
  <c r="BF76" i="152" s="1"/>
  <c r="AM76" i="152"/>
  <c r="BR76" i="152" s="1"/>
  <c r="O79" i="152"/>
  <c r="AD79" i="152"/>
  <c r="BI79" i="152" s="1"/>
  <c r="AS79" i="152"/>
  <c r="BX79" i="152" s="1"/>
  <c r="S80" i="152"/>
  <c r="AX80" i="152" s="1"/>
  <c r="AI80" i="152"/>
  <c r="BN80" i="152" s="1"/>
  <c r="S85" i="152"/>
  <c r="AX85" i="152" s="1"/>
  <c r="AE85" i="152"/>
  <c r="BJ85" i="152" s="1"/>
  <c r="O86" i="152"/>
  <c r="AD86" i="152"/>
  <c r="BI86" i="152" s="1"/>
  <c r="AS86" i="152"/>
  <c r="BX86" i="152" s="1"/>
  <c r="AA87" i="152"/>
  <c r="BF87" i="152" s="1"/>
  <c r="AQ87" i="152"/>
  <c r="BV87" i="152" s="1"/>
  <c r="U90" i="152"/>
  <c r="AZ90" i="152" s="1"/>
  <c r="Y91" i="152"/>
  <c r="BD91" i="152" s="1"/>
  <c r="P92" i="152"/>
  <c r="AU92" i="152" s="1"/>
  <c r="AI92" i="152"/>
  <c r="BN92" i="152" s="1"/>
  <c r="U94" i="152"/>
  <c r="AZ94" i="152" s="1"/>
  <c r="AA98" i="152"/>
  <c r="BF98" i="152" s="1"/>
  <c r="AQ98" i="152"/>
  <c r="BV98" i="152" s="1"/>
  <c r="AP101" i="152"/>
  <c r="BU101" i="152" s="1"/>
  <c r="AH101" i="152"/>
  <c r="BM101" i="152" s="1"/>
  <c r="P101" i="152"/>
  <c r="AU101" i="152" s="1"/>
  <c r="Y101" i="152"/>
  <c r="BD101" i="152" s="1"/>
  <c r="AQ101" i="152"/>
  <c r="BV101" i="152" s="1"/>
  <c r="O102" i="152"/>
  <c r="AE102" i="152"/>
  <c r="BJ102" i="152" s="1"/>
  <c r="I104" i="152"/>
  <c r="K104" i="152" s="1"/>
  <c r="M104" i="152" s="1"/>
  <c r="AG104" i="152"/>
  <c r="BL104" i="152" s="1"/>
  <c r="W71" i="152"/>
  <c r="BB71" i="152" s="1"/>
  <c r="AK71" i="152"/>
  <c r="BP71" i="152" s="1"/>
  <c r="W78" i="152"/>
  <c r="BB78" i="152" s="1"/>
  <c r="AK78" i="152"/>
  <c r="BP78" i="152" s="1"/>
  <c r="X97" i="152"/>
  <c r="BC97" i="152" s="1"/>
  <c r="AN97" i="152"/>
  <c r="BS97" i="152" s="1"/>
  <c r="AJ73" i="153"/>
  <c r="BO73" i="153" s="1"/>
  <c r="U73" i="153"/>
  <c r="AZ73" i="153" s="1"/>
  <c r="AI73" i="153"/>
  <c r="BN73" i="153" s="1"/>
  <c r="Q73" i="153"/>
  <c r="AV73" i="153" s="1"/>
  <c r="AB94" i="153"/>
  <c r="BG94" i="153" s="1"/>
  <c r="X95" i="153"/>
  <c r="BC95" i="153" s="1"/>
  <c r="AO95" i="153"/>
  <c r="BT95" i="153" s="1"/>
  <c r="AN95" i="153"/>
  <c r="BS95" i="153" s="1"/>
  <c r="S98" i="153"/>
  <c r="AX98" i="153" s="1"/>
  <c r="AE98" i="153"/>
  <c r="BJ98" i="153" s="1"/>
  <c r="AB98" i="153"/>
  <c r="BG98" i="153" s="1"/>
  <c r="AO98" i="153"/>
  <c r="BT98" i="153" s="1"/>
  <c r="T62" i="153"/>
  <c r="AY62" i="153" s="1"/>
  <c r="AI64" i="153"/>
  <c r="BN64" i="153" s="1"/>
  <c r="AG64" i="153"/>
  <c r="BL64" i="153" s="1"/>
  <c r="AF64" i="153"/>
  <c r="BK64" i="153" s="1"/>
  <c r="AA64" i="153"/>
  <c r="BF64" i="153" s="1"/>
  <c r="AP70" i="153"/>
  <c r="BU70" i="153" s="1"/>
  <c r="AF70" i="153"/>
  <c r="BK70" i="153" s="1"/>
  <c r="U70" i="153"/>
  <c r="AZ70" i="153" s="1"/>
  <c r="AO70" i="153"/>
  <c r="BT70" i="153" s="1"/>
  <c r="AE70" i="153"/>
  <c r="BJ70" i="153" s="1"/>
  <c r="T70" i="153"/>
  <c r="AY70" i="153" s="1"/>
  <c r="I70" i="153"/>
  <c r="K70" i="153" s="1"/>
  <c r="M70" i="153" s="1"/>
  <c r="W70" i="153"/>
  <c r="BB70" i="153" s="1"/>
  <c r="AI70" i="153"/>
  <c r="BN70" i="153" s="1"/>
  <c r="AN71" i="153"/>
  <c r="BS71" i="153" s="1"/>
  <c r="Z71" i="153"/>
  <c r="BE71" i="153" s="1"/>
  <c r="O71" i="153"/>
  <c r="AM71" i="153"/>
  <c r="BR71" i="153" s="1"/>
  <c r="Y71" i="153"/>
  <c r="BD71" i="153" s="1"/>
  <c r="X71" i="153"/>
  <c r="BC71" i="153" s="1"/>
  <c r="AP71" i="153"/>
  <c r="BU71" i="153" s="1"/>
  <c r="AB73" i="153"/>
  <c r="BG73" i="153" s="1"/>
  <c r="I77" i="153"/>
  <c r="K77" i="153" s="1"/>
  <c r="M77" i="153" s="1"/>
  <c r="X77" i="153"/>
  <c r="BC77" i="153" s="1"/>
  <c r="AR79" i="153"/>
  <c r="BW79" i="153" s="1"/>
  <c r="AH79" i="153"/>
  <c r="BM79" i="153" s="1"/>
  <c r="X79" i="153"/>
  <c r="BC79" i="153" s="1"/>
  <c r="AQ79" i="153"/>
  <c r="BV79" i="153" s="1"/>
  <c r="AG79" i="153"/>
  <c r="BL79" i="153" s="1"/>
  <c r="W79" i="153"/>
  <c r="BB79" i="153" s="1"/>
  <c r="T79" i="153"/>
  <c r="AY79" i="153" s="1"/>
  <c r="AI79" i="153"/>
  <c r="BN79" i="153" s="1"/>
  <c r="AC87" i="153"/>
  <c r="BH87" i="153" s="1"/>
  <c r="AB87" i="153"/>
  <c r="BG87" i="153" s="1"/>
  <c r="AA87" i="153"/>
  <c r="BF87" i="153" s="1"/>
  <c r="AI103" i="153"/>
  <c r="BN103" i="153" s="1"/>
  <c r="W103" i="153"/>
  <c r="BB103" i="153" s="1"/>
  <c r="AG103" i="153"/>
  <c r="BL103" i="153" s="1"/>
  <c r="Q103" i="153"/>
  <c r="AV103" i="153" s="1"/>
  <c r="AH103" i="153"/>
  <c r="BM103" i="153" s="1"/>
  <c r="T103" i="153"/>
  <c r="AY103" i="153" s="1"/>
  <c r="AA103" i="153"/>
  <c r="BF103" i="153" s="1"/>
  <c r="AR62" i="153"/>
  <c r="BW62" i="153" s="1"/>
  <c r="AM62" i="153"/>
  <c r="BR62" i="153" s="1"/>
  <c r="W62" i="153"/>
  <c r="BB62" i="153" s="1"/>
  <c r="AH62" i="153"/>
  <c r="BM62" i="153" s="1"/>
  <c r="U62" i="153"/>
  <c r="AZ62" i="153" s="1"/>
  <c r="AC62" i="153"/>
  <c r="BH62" i="153" s="1"/>
  <c r="S94" i="153"/>
  <c r="AX94" i="153" s="1"/>
  <c r="R94" i="153"/>
  <c r="AW94" i="153" s="1"/>
  <c r="AM94" i="153"/>
  <c r="BR94" i="153" s="1"/>
  <c r="AE62" i="153"/>
  <c r="BJ62" i="153" s="1"/>
  <c r="AH65" i="153"/>
  <c r="BM65" i="153" s="1"/>
  <c r="AP65" i="153"/>
  <c r="BU65" i="153" s="1"/>
  <c r="P65" i="153"/>
  <c r="AU65" i="153" s="1"/>
  <c r="AK65" i="153"/>
  <c r="BP65" i="153" s="1"/>
  <c r="O65" i="153"/>
  <c r="AG65" i="153"/>
  <c r="BL65" i="153" s="1"/>
  <c r="AQ78" i="153"/>
  <c r="BV78" i="153" s="1"/>
  <c r="AM78" i="153"/>
  <c r="BR78" i="153" s="1"/>
  <c r="AJ78" i="153"/>
  <c r="BO78" i="153" s="1"/>
  <c r="AH78" i="153"/>
  <c r="BM78" i="153" s="1"/>
  <c r="AQ94" i="153"/>
  <c r="BV94" i="153" s="1"/>
  <c r="AF62" i="153"/>
  <c r="BK62" i="153" s="1"/>
  <c r="AQ65" i="153"/>
  <c r="BV65" i="153" s="1"/>
  <c r="AS78" i="153"/>
  <c r="BX78" i="153" s="1"/>
  <c r="O62" i="153"/>
  <c r="AG62" i="153"/>
  <c r="BL62" i="153" s="1"/>
  <c r="AR65" i="153"/>
  <c r="BW65" i="153" s="1"/>
  <c r="R92" i="153"/>
  <c r="AW92" i="153" s="1"/>
  <c r="Q92" i="153"/>
  <c r="AV92" i="153" s="1"/>
  <c r="AI92" i="153"/>
  <c r="BN92" i="153" s="1"/>
  <c r="Q94" i="153"/>
  <c r="AV94" i="153" s="1"/>
  <c r="P62" i="153"/>
  <c r="AU62" i="153" s="1"/>
  <c r="AN62" i="153"/>
  <c r="BS62" i="153" s="1"/>
  <c r="Q65" i="153"/>
  <c r="AV65" i="153" s="1"/>
  <c r="AS65" i="153"/>
  <c r="BX65" i="153" s="1"/>
  <c r="AA73" i="153"/>
  <c r="BF73" i="153" s="1"/>
  <c r="AQ77" i="153"/>
  <c r="BV77" i="153" s="1"/>
  <c r="AN77" i="153"/>
  <c r="BS77" i="153" s="1"/>
  <c r="AB77" i="153"/>
  <c r="BG77" i="153" s="1"/>
  <c r="O77" i="153"/>
  <c r="AM77" i="153"/>
  <c r="BR77" i="153" s="1"/>
  <c r="Z77" i="153"/>
  <c r="BE77" i="153" s="1"/>
  <c r="W77" i="153"/>
  <c r="BB77" i="153" s="1"/>
  <c r="AO77" i="153"/>
  <c r="BT77" i="153" s="1"/>
  <c r="T78" i="153"/>
  <c r="AY78" i="153" s="1"/>
  <c r="L28" i="153"/>
  <c r="AR61" i="153"/>
  <c r="BW61" i="153" s="1"/>
  <c r="AF61" i="153"/>
  <c r="BK61" i="153" s="1"/>
  <c r="S61" i="153"/>
  <c r="AX61" i="153" s="1"/>
  <c r="AE61" i="153"/>
  <c r="BJ61" i="153" s="1"/>
  <c r="O61" i="153"/>
  <c r="AB61" i="153"/>
  <c r="BG61" i="153" s="1"/>
  <c r="X62" i="153"/>
  <c r="BC62" i="153" s="1"/>
  <c r="AP62" i="153"/>
  <c r="BU62" i="153" s="1"/>
  <c r="AH64" i="153"/>
  <c r="BM64" i="153" s="1"/>
  <c r="Z65" i="153"/>
  <c r="BE65" i="153" s="1"/>
  <c r="X70" i="153"/>
  <c r="BC70" i="153" s="1"/>
  <c r="AK70" i="153"/>
  <c r="BP70" i="153" s="1"/>
  <c r="AC71" i="153"/>
  <c r="BH71" i="153" s="1"/>
  <c r="AQ71" i="153"/>
  <c r="BV71" i="153" s="1"/>
  <c r="AH73" i="153"/>
  <c r="BM73" i="153" s="1"/>
  <c r="AC77" i="153"/>
  <c r="BH77" i="153" s="1"/>
  <c r="AR77" i="153"/>
  <c r="BW77" i="153" s="1"/>
  <c r="X78" i="153"/>
  <c r="BC78" i="153" s="1"/>
  <c r="I79" i="153"/>
  <c r="K79" i="153" s="1"/>
  <c r="M79" i="153" s="1"/>
  <c r="U79" i="153"/>
  <c r="AZ79" i="153" s="1"/>
  <c r="AK79" i="153"/>
  <c r="BP79" i="153" s="1"/>
  <c r="AF80" i="153"/>
  <c r="BK80" i="153" s="1"/>
  <c r="P80" i="153"/>
  <c r="AU80" i="153" s="1"/>
  <c r="AC80" i="153"/>
  <c r="BH80" i="153" s="1"/>
  <c r="O80" i="153"/>
  <c r="AA80" i="153"/>
  <c r="BF80" i="153" s="1"/>
  <c r="AM86" i="153"/>
  <c r="BR86" i="153" s="1"/>
  <c r="R86" i="153"/>
  <c r="AW86" i="153" s="1"/>
  <c r="AK86" i="153"/>
  <c r="BP86" i="153" s="1"/>
  <c r="Q86" i="153"/>
  <c r="AV86" i="153" s="1"/>
  <c r="AC86" i="153"/>
  <c r="BH86" i="153" s="1"/>
  <c r="AJ87" i="153"/>
  <c r="BO87" i="153" s="1"/>
  <c r="AR90" i="153"/>
  <c r="BW90" i="153" s="1"/>
  <c r="AH90" i="153"/>
  <c r="BM90" i="153" s="1"/>
  <c r="U90" i="153"/>
  <c r="AZ90" i="153" s="1"/>
  <c r="AG90" i="153"/>
  <c r="BL90" i="153" s="1"/>
  <c r="T90" i="153"/>
  <c r="AY90" i="153" s="1"/>
  <c r="AC90" i="153"/>
  <c r="BH90" i="153" s="1"/>
  <c r="O92" i="153"/>
  <c r="AF94" i="153"/>
  <c r="BK94" i="153" s="1"/>
  <c r="AF103" i="153"/>
  <c r="BK103" i="153" s="1"/>
  <c r="AM104" i="153"/>
  <c r="BR104" i="153" s="1"/>
  <c r="X104" i="153"/>
  <c r="BC104" i="153" s="1"/>
  <c r="AI104" i="153"/>
  <c r="BN104" i="153" s="1"/>
  <c r="Q104" i="153"/>
  <c r="AV104" i="153" s="1"/>
  <c r="AJ104" i="153"/>
  <c r="BO104" i="153" s="1"/>
  <c r="W104" i="153"/>
  <c r="BB104" i="153" s="1"/>
  <c r="AG104" i="153"/>
  <c r="BL104" i="153" s="1"/>
  <c r="I61" i="153"/>
  <c r="K61" i="153" s="1"/>
  <c r="M61" i="153" s="1"/>
  <c r="AC61" i="153"/>
  <c r="BH61" i="153" s="1"/>
  <c r="Y62" i="153"/>
  <c r="BD62" i="153" s="1"/>
  <c r="AQ62" i="153"/>
  <c r="BV62" i="153" s="1"/>
  <c r="AA65" i="153"/>
  <c r="BF65" i="153" s="1"/>
  <c r="AH66" i="153"/>
  <c r="BM66" i="153" s="1"/>
  <c r="AB66" i="153"/>
  <c r="BG66" i="153" s="1"/>
  <c r="AS66" i="153"/>
  <c r="BX66" i="153" s="1"/>
  <c r="AA66" i="153"/>
  <c r="BF66" i="153" s="1"/>
  <c r="I66" i="153"/>
  <c r="K66" i="153" s="1"/>
  <c r="M66" i="153" s="1"/>
  <c r="AC66" i="153"/>
  <c r="BH66" i="153" s="1"/>
  <c r="AJ67" i="153"/>
  <c r="BO67" i="153" s="1"/>
  <c r="Z67" i="153"/>
  <c r="BE67" i="153" s="1"/>
  <c r="AR67" i="153"/>
  <c r="BW67" i="153" s="1"/>
  <c r="Y70" i="153"/>
  <c r="BD70" i="153" s="1"/>
  <c r="AM70" i="153"/>
  <c r="BR70" i="153" s="1"/>
  <c r="AE71" i="153"/>
  <c r="BJ71" i="153" s="1"/>
  <c r="AR71" i="153"/>
  <c r="BW71" i="153" s="1"/>
  <c r="O73" i="153"/>
  <c r="AK73" i="153"/>
  <c r="BP73" i="153" s="1"/>
  <c r="AE77" i="153"/>
  <c r="BJ77" i="153" s="1"/>
  <c r="AF78" i="153"/>
  <c r="BK78" i="153" s="1"/>
  <c r="Y79" i="153"/>
  <c r="BD79" i="153" s="1"/>
  <c r="AM79" i="153"/>
  <c r="BR79" i="153" s="1"/>
  <c r="AG80" i="153"/>
  <c r="BL80" i="153" s="1"/>
  <c r="AQ85" i="153"/>
  <c r="BV85" i="153" s="1"/>
  <c r="AP85" i="153"/>
  <c r="BU85" i="153" s="1"/>
  <c r="AF86" i="153"/>
  <c r="BK86" i="153" s="1"/>
  <c r="AK87" i="153"/>
  <c r="BP87" i="153" s="1"/>
  <c r="K88" i="153"/>
  <c r="M88" i="153" s="1"/>
  <c r="AE90" i="153"/>
  <c r="BJ90" i="153" s="1"/>
  <c r="P92" i="153"/>
  <c r="AU92" i="153" s="1"/>
  <c r="AG94" i="153"/>
  <c r="BL94" i="153" s="1"/>
  <c r="S95" i="153"/>
  <c r="AX95" i="153" s="1"/>
  <c r="AJ96" i="153"/>
  <c r="BO96" i="153" s="1"/>
  <c r="AO96" i="153"/>
  <c r="BT96" i="153" s="1"/>
  <c r="Y96" i="153"/>
  <c r="BD96" i="153" s="1"/>
  <c r="AM96" i="153"/>
  <c r="BR96" i="153" s="1"/>
  <c r="X96" i="153"/>
  <c r="BC96" i="153" s="1"/>
  <c r="I96" i="153"/>
  <c r="K96" i="153" s="1"/>
  <c r="M96" i="153" s="1"/>
  <c r="AA96" i="153"/>
  <c r="BF96" i="153" s="1"/>
  <c r="AR96" i="153"/>
  <c r="BW96" i="153" s="1"/>
  <c r="O98" i="153"/>
  <c r="AF99" i="153"/>
  <c r="BK99" i="153" s="1"/>
  <c r="AM99" i="153"/>
  <c r="BR99" i="153" s="1"/>
  <c r="AB99" i="153"/>
  <c r="BG99" i="153" s="1"/>
  <c r="AE99" i="153"/>
  <c r="BJ99" i="153" s="1"/>
  <c r="AN99" i="153"/>
  <c r="BS99" i="153" s="1"/>
  <c r="AJ103" i="153"/>
  <c r="BO103" i="153" s="1"/>
  <c r="AH104" i="153"/>
  <c r="BM104" i="153" s="1"/>
  <c r="X63" i="153"/>
  <c r="BC63" i="153" s="1"/>
  <c r="AN63" i="153"/>
  <c r="BS63" i="153" s="1"/>
  <c r="U69" i="153"/>
  <c r="AZ69" i="153" s="1"/>
  <c r="AK69" i="153"/>
  <c r="BP69" i="153" s="1"/>
  <c r="W74" i="153"/>
  <c r="BB74" i="153" s="1"/>
  <c r="AJ74" i="153"/>
  <c r="BO74" i="153" s="1"/>
  <c r="T75" i="153"/>
  <c r="AY75" i="153" s="1"/>
  <c r="AI75" i="153"/>
  <c r="BN75" i="153" s="1"/>
  <c r="W76" i="153"/>
  <c r="BB76" i="153" s="1"/>
  <c r="AN76" i="153"/>
  <c r="BS76" i="153" s="1"/>
  <c r="U88" i="153"/>
  <c r="AZ88" i="153" s="1"/>
  <c r="AJ88" i="153"/>
  <c r="BO88" i="153" s="1"/>
  <c r="T89" i="153"/>
  <c r="AY89" i="153" s="1"/>
  <c r="AF89" i="153"/>
  <c r="BK89" i="153" s="1"/>
  <c r="AR89" i="153"/>
  <c r="BW89" i="153" s="1"/>
  <c r="Q91" i="153"/>
  <c r="AV91" i="153" s="1"/>
  <c r="AB91" i="153"/>
  <c r="BG91" i="153" s="1"/>
  <c r="AM91" i="153"/>
  <c r="BR91" i="153" s="1"/>
  <c r="AO93" i="153"/>
  <c r="BT93" i="153" s="1"/>
  <c r="AB101" i="153"/>
  <c r="BG101" i="153" s="1"/>
  <c r="I102" i="153"/>
  <c r="K102" i="153" s="1"/>
  <c r="M102" i="153" s="1"/>
  <c r="W102" i="153"/>
  <c r="BB102" i="153" s="1"/>
  <c r="AH102" i="153"/>
  <c r="BM102" i="153" s="1"/>
  <c r="T102" i="153"/>
  <c r="AY102" i="153" s="1"/>
  <c r="AG102" i="153"/>
  <c r="BL102" i="153" s="1"/>
  <c r="AR102" i="153"/>
  <c r="BW102" i="153" s="1"/>
  <c r="Y63" i="153"/>
  <c r="BD63" i="153" s="1"/>
  <c r="W69" i="153"/>
  <c r="BB69" i="153" s="1"/>
  <c r="AM69" i="153"/>
  <c r="BR69" i="153" s="1"/>
  <c r="I74" i="153"/>
  <c r="K74" i="153" s="1"/>
  <c r="M74" i="153" s="1"/>
  <c r="Y74" i="153"/>
  <c r="BD74" i="153" s="1"/>
  <c r="I75" i="153"/>
  <c r="K75" i="153" s="1"/>
  <c r="M75" i="153" s="1"/>
  <c r="U75" i="153"/>
  <c r="AZ75" i="153" s="1"/>
  <c r="Y76" i="153"/>
  <c r="BD76" i="153" s="1"/>
  <c r="W88" i="153"/>
  <c r="BB88" i="153" s="1"/>
  <c r="U89" i="153"/>
  <c r="AZ89" i="153" s="1"/>
  <c r="AG89" i="153"/>
  <c r="BL89" i="153" s="1"/>
  <c r="S91" i="153"/>
  <c r="AX91" i="153" s="1"/>
  <c r="AC91" i="153"/>
  <c r="BH91" i="153" s="1"/>
  <c r="AP93" i="153"/>
  <c r="BU93" i="153" s="1"/>
  <c r="I97" i="153"/>
  <c r="K97" i="153" s="1"/>
  <c r="M97" i="153" s="1"/>
  <c r="X102" i="153"/>
  <c r="BC102" i="153" s="1"/>
  <c r="O10" i="154"/>
  <c r="AO61" i="154"/>
  <c r="BT61" i="154" s="1"/>
  <c r="AP61" i="154"/>
  <c r="BU61" i="154" s="1"/>
  <c r="AF61" i="154"/>
  <c r="BK61" i="154" s="1"/>
  <c r="W61" i="154"/>
  <c r="BB61" i="154" s="1"/>
  <c r="I61" i="154"/>
  <c r="K61" i="154" s="1"/>
  <c r="M61" i="154" s="1"/>
  <c r="AN61" i="154"/>
  <c r="BS61" i="154" s="1"/>
  <c r="AE61" i="154"/>
  <c r="BJ61" i="154" s="1"/>
  <c r="V61" i="154"/>
  <c r="BA61" i="154" s="1"/>
  <c r="T61" i="154"/>
  <c r="AY61" i="154" s="1"/>
  <c r="AM61" i="154"/>
  <c r="BR61" i="154" s="1"/>
  <c r="AD61" i="154"/>
  <c r="BI61" i="154" s="1"/>
  <c r="U61" i="154"/>
  <c r="AZ61" i="154" s="1"/>
  <c r="AL61" i="154"/>
  <c r="BQ61" i="154" s="1"/>
  <c r="AC61" i="154"/>
  <c r="BH61" i="154" s="1"/>
  <c r="Z61" i="154"/>
  <c r="BE61" i="154" s="1"/>
  <c r="AR61" i="154"/>
  <c r="BW61" i="154" s="1"/>
  <c r="U66" i="154"/>
  <c r="AZ66" i="154" s="1"/>
  <c r="AN66" i="154"/>
  <c r="BS66" i="154" s="1"/>
  <c r="S66" i="154"/>
  <c r="AX66" i="154" s="1"/>
  <c r="AM66" i="154"/>
  <c r="BR66" i="154" s="1"/>
  <c r="W66" i="154"/>
  <c r="BB66" i="154" s="1"/>
  <c r="V66" i="154"/>
  <c r="BA66" i="154" s="1"/>
  <c r="AJ95" i="154"/>
  <c r="BO95" i="154" s="1"/>
  <c r="Y95" i="154"/>
  <c r="BD95" i="154" s="1"/>
  <c r="AI95" i="154"/>
  <c r="BN95" i="154" s="1"/>
  <c r="X95" i="154"/>
  <c r="BC95" i="154" s="1"/>
  <c r="AH95" i="154"/>
  <c r="BM95" i="154" s="1"/>
  <c r="V95" i="154"/>
  <c r="BA95" i="154" s="1"/>
  <c r="I95" i="154"/>
  <c r="K95" i="154" s="1"/>
  <c r="M95" i="154" s="1"/>
  <c r="AQ95" i="154"/>
  <c r="BV95" i="154" s="1"/>
  <c r="Z95" i="154"/>
  <c r="BE95" i="154" s="1"/>
  <c r="AL95" i="154"/>
  <c r="BQ95" i="154" s="1"/>
  <c r="Q95" i="154"/>
  <c r="AV95" i="154" s="1"/>
  <c r="AG95" i="154"/>
  <c r="BL95" i="154" s="1"/>
  <c r="AP95" i="154"/>
  <c r="BU95" i="154" s="1"/>
  <c r="T95" i="154"/>
  <c r="AY95" i="154" s="1"/>
  <c r="P95" i="154"/>
  <c r="AU95" i="154" s="1"/>
  <c r="AO95" i="154"/>
  <c r="BT95" i="154" s="1"/>
  <c r="S95" i="154"/>
  <c r="AX95" i="154" s="1"/>
  <c r="AO62" i="154"/>
  <c r="BT62" i="154" s="1"/>
  <c r="AN62" i="154"/>
  <c r="BS62" i="154" s="1"/>
  <c r="AE62" i="154"/>
  <c r="BJ62" i="154" s="1"/>
  <c r="AM62" i="154"/>
  <c r="BR62" i="154" s="1"/>
  <c r="AD62" i="154"/>
  <c r="BI62" i="154" s="1"/>
  <c r="U62" i="154"/>
  <c r="AZ62" i="154" s="1"/>
  <c r="I62" i="154"/>
  <c r="K62" i="154" s="1"/>
  <c r="M62" i="154" s="1"/>
  <c r="AL62" i="154"/>
  <c r="BQ62" i="154" s="1"/>
  <c r="AC62" i="154"/>
  <c r="BH62" i="154" s="1"/>
  <c r="T62" i="154"/>
  <c r="AY62" i="154" s="1"/>
  <c r="AS62" i="154"/>
  <c r="BX62" i="154" s="1"/>
  <c r="AF62" i="154"/>
  <c r="BK62" i="154" s="1"/>
  <c r="R62" i="154"/>
  <c r="AW62" i="154" s="1"/>
  <c r="AR62" i="154"/>
  <c r="BW62" i="154" s="1"/>
  <c r="AB62" i="154"/>
  <c r="BG62" i="154" s="1"/>
  <c r="P62" i="154"/>
  <c r="AU62" i="154" s="1"/>
  <c r="AQ62" i="154"/>
  <c r="BV62" i="154" s="1"/>
  <c r="AA62" i="154"/>
  <c r="BF62" i="154" s="1"/>
  <c r="O62" i="154"/>
  <c r="AP62" i="154"/>
  <c r="BU62" i="154" s="1"/>
  <c r="Z62" i="154"/>
  <c r="BE62" i="154" s="1"/>
  <c r="AI62" i="154"/>
  <c r="BN62" i="154" s="1"/>
  <c r="AD75" i="154"/>
  <c r="BI75" i="154" s="1"/>
  <c r="P75" i="154"/>
  <c r="AU75" i="154" s="1"/>
  <c r="AS75" i="154"/>
  <c r="BX75" i="154" s="1"/>
  <c r="AC75" i="154"/>
  <c r="BH75" i="154" s="1"/>
  <c r="AR75" i="154"/>
  <c r="BW75" i="154" s="1"/>
  <c r="AB75" i="154"/>
  <c r="BG75" i="154" s="1"/>
  <c r="AN75" i="154"/>
  <c r="BS75" i="154" s="1"/>
  <c r="S75" i="154"/>
  <c r="AX75" i="154" s="1"/>
  <c r="AM75" i="154"/>
  <c r="BR75" i="154" s="1"/>
  <c r="Q75" i="154"/>
  <c r="AV75" i="154" s="1"/>
  <c r="AL75" i="154"/>
  <c r="BQ75" i="154" s="1"/>
  <c r="AK75" i="154"/>
  <c r="BP75" i="154" s="1"/>
  <c r="AJ62" i="154"/>
  <c r="BO62" i="154" s="1"/>
  <c r="AF72" i="154"/>
  <c r="BK72" i="154" s="1"/>
  <c r="P72" i="154"/>
  <c r="AU72" i="154" s="1"/>
  <c r="AQ72" i="154"/>
  <c r="BV72" i="154" s="1"/>
  <c r="AA72" i="154"/>
  <c r="BF72" i="154" s="1"/>
  <c r="O72" i="154"/>
  <c r="AP72" i="154"/>
  <c r="BU72" i="154" s="1"/>
  <c r="Z72" i="154"/>
  <c r="BE72" i="154" s="1"/>
  <c r="Y72" i="154"/>
  <c r="BD72" i="154" s="1"/>
  <c r="X72" i="154"/>
  <c r="BC72" i="154" s="1"/>
  <c r="V72" i="154"/>
  <c r="BA72" i="154" s="1"/>
  <c r="W72" i="154"/>
  <c r="BB72" i="154" s="1"/>
  <c r="AM72" i="154"/>
  <c r="BR72" i="154" s="1"/>
  <c r="AO97" i="154"/>
  <c r="BT97" i="154" s="1"/>
  <c r="AA97" i="154"/>
  <c r="BF97" i="154" s="1"/>
  <c r="P97" i="154"/>
  <c r="AU97" i="154" s="1"/>
  <c r="AL97" i="154"/>
  <c r="BQ97" i="154" s="1"/>
  <c r="Z97" i="154"/>
  <c r="BE97" i="154" s="1"/>
  <c r="AJ97" i="154"/>
  <c r="BO97" i="154" s="1"/>
  <c r="Y97" i="154"/>
  <c r="BD97" i="154" s="1"/>
  <c r="AI97" i="154"/>
  <c r="BN97" i="154" s="1"/>
  <c r="S97" i="154"/>
  <c r="AX97" i="154" s="1"/>
  <c r="AD97" i="154"/>
  <c r="BI97" i="154" s="1"/>
  <c r="AH97" i="154"/>
  <c r="BM97" i="154" s="1"/>
  <c r="Q97" i="154"/>
  <c r="AV97" i="154" s="1"/>
  <c r="AF97" i="154"/>
  <c r="BK97" i="154" s="1"/>
  <c r="AG97" i="154"/>
  <c r="BL97" i="154" s="1"/>
  <c r="AQ97" i="154"/>
  <c r="BV97" i="154" s="1"/>
  <c r="AO101" i="154"/>
  <c r="BT101" i="154" s="1"/>
  <c r="AA101" i="154"/>
  <c r="BF101" i="154" s="1"/>
  <c r="P101" i="154"/>
  <c r="AU101" i="154" s="1"/>
  <c r="AL101" i="154"/>
  <c r="BQ101" i="154" s="1"/>
  <c r="Z101" i="154"/>
  <c r="BE101" i="154" s="1"/>
  <c r="AJ101" i="154"/>
  <c r="BO101" i="154" s="1"/>
  <c r="Y101" i="154"/>
  <c r="BD101" i="154" s="1"/>
  <c r="AQ101" i="154"/>
  <c r="BV101" i="154" s="1"/>
  <c r="V101" i="154"/>
  <c r="BA101" i="154" s="1"/>
  <c r="Q101" i="154"/>
  <c r="AV101" i="154" s="1"/>
  <c r="AG101" i="154"/>
  <c r="BL101" i="154" s="1"/>
  <c r="AP101" i="154"/>
  <c r="BU101" i="154" s="1"/>
  <c r="T101" i="154"/>
  <c r="AY101" i="154" s="1"/>
  <c r="AI101" i="154"/>
  <c r="BN101" i="154" s="1"/>
  <c r="S101" i="154"/>
  <c r="AX101" i="154" s="1"/>
  <c r="AH101" i="154"/>
  <c r="BM101" i="154" s="1"/>
  <c r="O7" i="154"/>
  <c r="O61" i="154"/>
  <c r="AH61" i="154"/>
  <c r="BM61" i="154" s="1"/>
  <c r="AK62" i="154"/>
  <c r="BP62" i="154" s="1"/>
  <c r="AL76" i="154"/>
  <c r="BQ76" i="154" s="1"/>
  <c r="S76" i="154"/>
  <c r="AX76" i="154" s="1"/>
  <c r="AE76" i="154"/>
  <c r="BJ76" i="154" s="1"/>
  <c r="Q76" i="154"/>
  <c r="AV76" i="154" s="1"/>
  <c r="AD76" i="154"/>
  <c r="BI76" i="154" s="1"/>
  <c r="W76" i="154"/>
  <c r="BB76" i="154" s="1"/>
  <c r="AN76" i="154"/>
  <c r="BS76" i="154" s="1"/>
  <c r="AR76" i="154"/>
  <c r="BW76" i="154" s="1"/>
  <c r="T76" i="154"/>
  <c r="AY76" i="154" s="1"/>
  <c r="AO76" i="154"/>
  <c r="BT76" i="154" s="1"/>
  <c r="AA95" i="154"/>
  <c r="BF95" i="154" s="1"/>
  <c r="I97" i="154"/>
  <c r="K97" i="154" s="1"/>
  <c r="M97" i="154" s="1"/>
  <c r="AR97" i="154"/>
  <c r="BW97" i="154" s="1"/>
  <c r="I101" i="154"/>
  <c r="K101" i="154" s="1"/>
  <c r="M101" i="154" s="1"/>
  <c r="P61" i="154"/>
  <c r="AU61" i="154" s="1"/>
  <c r="AI61" i="154"/>
  <c r="BN61" i="154" s="1"/>
  <c r="S62" i="154"/>
  <c r="AX62" i="154" s="1"/>
  <c r="AF66" i="154"/>
  <c r="BK66" i="154" s="1"/>
  <c r="T75" i="154"/>
  <c r="AY75" i="154" s="1"/>
  <c r="AD95" i="154"/>
  <c r="BI95" i="154" s="1"/>
  <c r="R61" i="154"/>
  <c r="AW61" i="154" s="1"/>
  <c r="AJ61" i="154"/>
  <c r="BO61" i="154" s="1"/>
  <c r="V62" i="154"/>
  <c r="BA62" i="154" s="1"/>
  <c r="AK66" i="154"/>
  <c r="BP66" i="154" s="1"/>
  <c r="AL71" i="154"/>
  <c r="BQ71" i="154" s="1"/>
  <c r="Y71" i="154"/>
  <c r="BD71" i="154" s="1"/>
  <c r="AI71" i="154"/>
  <c r="BN71" i="154" s="1"/>
  <c r="X71" i="154"/>
  <c r="BC71" i="154" s="1"/>
  <c r="AH71" i="154"/>
  <c r="BM71" i="154" s="1"/>
  <c r="W71" i="154"/>
  <c r="BB71" i="154" s="1"/>
  <c r="I71" i="154"/>
  <c r="K71" i="154" s="1"/>
  <c r="M71" i="154" s="1"/>
  <c r="AG71" i="154"/>
  <c r="BL71" i="154" s="1"/>
  <c r="P71" i="154"/>
  <c r="AU71" i="154" s="1"/>
  <c r="AF71" i="154"/>
  <c r="BK71" i="154" s="1"/>
  <c r="O71" i="154"/>
  <c r="AE71" i="154"/>
  <c r="BJ71" i="154" s="1"/>
  <c r="AA71" i="154"/>
  <c r="BF71" i="154" s="1"/>
  <c r="AO71" i="154"/>
  <c r="BT71" i="154" s="1"/>
  <c r="Q72" i="154"/>
  <c r="AV72" i="154" s="1"/>
  <c r="Y75" i="154"/>
  <c r="BD75" i="154" s="1"/>
  <c r="U88" i="154"/>
  <c r="AZ88" i="154" s="1"/>
  <c r="T88" i="154"/>
  <c r="AY88" i="154" s="1"/>
  <c r="S88" i="154"/>
  <c r="AX88" i="154" s="1"/>
  <c r="AL88" i="154"/>
  <c r="BQ88" i="154" s="1"/>
  <c r="O88" i="154"/>
  <c r="AK88" i="154"/>
  <c r="BP88" i="154" s="1"/>
  <c r="AJ88" i="154"/>
  <c r="BO88" i="154" s="1"/>
  <c r="AI88" i="154"/>
  <c r="BN88" i="154" s="1"/>
  <c r="AF95" i="154"/>
  <c r="BK95" i="154" s="1"/>
  <c r="L28" i="154"/>
  <c r="S61" i="154"/>
  <c r="AX61" i="154" s="1"/>
  <c r="AK61" i="154"/>
  <c r="BP61" i="154" s="1"/>
  <c r="W62" i="154"/>
  <c r="BB62" i="154" s="1"/>
  <c r="AL66" i="154"/>
  <c r="BQ66" i="154" s="1"/>
  <c r="AP71" i="154"/>
  <c r="BU71" i="154" s="1"/>
  <c r="AG72" i="154"/>
  <c r="BL72" i="154" s="1"/>
  <c r="AA75" i="154"/>
  <c r="BF75" i="154" s="1"/>
  <c r="AA76" i="154"/>
  <c r="BF76" i="154" s="1"/>
  <c r="AP91" i="154"/>
  <c r="BU91" i="154" s="1"/>
  <c r="Y91" i="154"/>
  <c r="BD91" i="154" s="1"/>
  <c r="AO91" i="154"/>
  <c r="BT91" i="154" s="1"/>
  <c r="V91" i="154"/>
  <c r="BA91" i="154" s="1"/>
  <c r="AJ91" i="154"/>
  <c r="BO91" i="154" s="1"/>
  <c r="T91" i="154"/>
  <c r="AY91" i="154" s="1"/>
  <c r="AD91" i="154"/>
  <c r="BI91" i="154" s="1"/>
  <c r="AR91" i="154"/>
  <c r="BW91" i="154" s="1"/>
  <c r="AC91" i="154"/>
  <c r="BH91" i="154" s="1"/>
  <c r="AS91" i="154"/>
  <c r="BX91" i="154" s="1"/>
  <c r="S91" i="154"/>
  <c r="AX91" i="154" s="1"/>
  <c r="Z91" i="154"/>
  <c r="BE91" i="154" s="1"/>
  <c r="AR95" i="154"/>
  <c r="BW95" i="154" s="1"/>
  <c r="T97" i="154"/>
  <c r="AY97" i="154" s="1"/>
  <c r="X101" i="154"/>
  <c r="BC101" i="154" s="1"/>
  <c r="M26" i="154"/>
  <c r="X61" i="154"/>
  <c r="BC61" i="154" s="1"/>
  <c r="AQ61" i="154"/>
  <c r="BV61" i="154" s="1"/>
  <c r="X62" i="154"/>
  <c r="BC62" i="154" s="1"/>
  <c r="X70" i="154"/>
  <c r="BC70" i="154" s="1"/>
  <c r="W70" i="154"/>
  <c r="BB70" i="154" s="1"/>
  <c r="V70" i="154"/>
  <c r="BA70" i="154" s="1"/>
  <c r="AD70" i="154"/>
  <c r="BI70" i="154" s="1"/>
  <c r="S70" i="154"/>
  <c r="AX70" i="154" s="1"/>
  <c r="AQ71" i="154"/>
  <c r="BV71" i="154" s="1"/>
  <c r="AH72" i="154"/>
  <c r="BM72" i="154" s="1"/>
  <c r="AC74" i="154"/>
  <c r="BH74" i="154" s="1"/>
  <c r="O74" i="154"/>
  <c r="AR74" i="154"/>
  <c r="BW74" i="154" s="1"/>
  <c r="AB74" i="154"/>
  <c r="BG74" i="154" s="1"/>
  <c r="AQ74" i="154"/>
  <c r="BV74" i="154" s="1"/>
  <c r="AA74" i="154"/>
  <c r="BF74" i="154" s="1"/>
  <c r="S74" i="154"/>
  <c r="AX74" i="154" s="1"/>
  <c r="AM74" i="154"/>
  <c r="BR74" i="154" s="1"/>
  <c r="Q74" i="154"/>
  <c r="AV74" i="154" s="1"/>
  <c r="AL74" i="154"/>
  <c r="BQ74" i="154" s="1"/>
  <c r="P74" i="154"/>
  <c r="AU74" i="154" s="1"/>
  <c r="AK74" i="154"/>
  <c r="BP74" i="154" s="1"/>
  <c r="AE75" i="154"/>
  <c r="BJ75" i="154" s="1"/>
  <c r="AB76" i="154"/>
  <c r="BG76" i="154" s="1"/>
  <c r="I91" i="154"/>
  <c r="K91" i="154" s="1"/>
  <c r="M91" i="154" s="1"/>
  <c r="AG92" i="154"/>
  <c r="BL92" i="154" s="1"/>
  <c r="U92" i="154"/>
  <c r="AZ92" i="154" s="1"/>
  <c r="T92" i="154"/>
  <c r="AY92" i="154" s="1"/>
  <c r="AJ92" i="154"/>
  <c r="BO92" i="154" s="1"/>
  <c r="AI92" i="154"/>
  <c r="BN92" i="154" s="1"/>
  <c r="S92" i="154"/>
  <c r="AX92" i="154" s="1"/>
  <c r="AH92" i="154"/>
  <c r="BM92" i="154" s="1"/>
  <c r="V97" i="154"/>
  <c r="BA97" i="154" s="1"/>
  <c r="K98" i="154"/>
  <c r="M98" i="154" s="1"/>
  <c r="AD101" i="154"/>
  <c r="BI101" i="154" s="1"/>
  <c r="AM67" i="154"/>
  <c r="BR67" i="154" s="1"/>
  <c r="AC67" i="154"/>
  <c r="BH67" i="154" s="1"/>
  <c r="Q67" i="154"/>
  <c r="AV67" i="154" s="1"/>
  <c r="AL67" i="154"/>
  <c r="BQ67" i="154" s="1"/>
  <c r="Z67" i="154"/>
  <c r="BE67" i="154" s="1"/>
  <c r="P67" i="154"/>
  <c r="AU67" i="154" s="1"/>
  <c r="AI67" i="154"/>
  <c r="BN67" i="154" s="1"/>
  <c r="Y67" i="154"/>
  <c r="BD67" i="154" s="1"/>
  <c r="O67" i="154"/>
  <c r="X67" i="154"/>
  <c r="BC67" i="154" s="1"/>
  <c r="AP67" i="154"/>
  <c r="BU67" i="154" s="1"/>
  <c r="AK73" i="154"/>
  <c r="BP73" i="154" s="1"/>
  <c r="AH86" i="154"/>
  <c r="BM86" i="154" s="1"/>
  <c r="AL96" i="154"/>
  <c r="BQ96" i="154" s="1"/>
  <c r="Z96" i="154"/>
  <c r="BE96" i="154" s="1"/>
  <c r="AJ96" i="154"/>
  <c r="BO96" i="154" s="1"/>
  <c r="Y96" i="154"/>
  <c r="BD96" i="154" s="1"/>
  <c r="AI96" i="154"/>
  <c r="BN96" i="154" s="1"/>
  <c r="X96" i="154"/>
  <c r="BC96" i="154" s="1"/>
  <c r="I96" i="154"/>
  <c r="K96" i="154" s="1"/>
  <c r="M96" i="154" s="1"/>
  <c r="AA96" i="154"/>
  <c r="BF96" i="154" s="1"/>
  <c r="AR96" i="154"/>
  <c r="BW96" i="154" s="1"/>
  <c r="I99" i="154"/>
  <c r="K99" i="154" s="1"/>
  <c r="M99" i="154" s="1"/>
  <c r="AB86" i="154"/>
  <c r="BG86" i="154" s="1"/>
  <c r="AR103" i="154"/>
  <c r="BW103" i="154" s="1"/>
  <c r="AG103" i="154"/>
  <c r="BL103" i="154" s="1"/>
  <c r="T103" i="154"/>
  <c r="AY103" i="154" s="1"/>
  <c r="AQ103" i="154"/>
  <c r="BV103" i="154" s="1"/>
  <c r="AF103" i="154"/>
  <c r="BK103" i="154" s="1"/>
  <c r="S103" i="154"/>
  <c r="AX103" i="154" s="1"/>
  <c r="AP103" i="154"/>
  <c r="BU103" i="154" s="1"/>
  <c r="AD103" i="154"/>
  <c r="BI103" i="154" s="1"/>
  <c r="Q103" i="154"/>
  <c r="AV103" i="154" s="1"/>
  <c r="AQ99" i="154"/>
  <c r="BV99" i="154" s="1"/>
  <c r="AF99" i="154"/>
  <c r="BK99" i="154" s="1"/>
  <c r="S99" i="154"/>
  <c r="AX99" i="154" s="1"/>
  <c r="AP99" i="154"/>
  <c r="BU99" i="154" s="1"/>
  <c r="AD99" i="154"/>
  <c r="BI99" i="154" s="1"/>
  <c r="Q99" i="154"/>
  <c r="AV99" i="154" s="1"/>
  <c r="AO99" i="154"/>
  <c r="BT99" i="154" s="1"/>
  <c r="AA99" i="154"/>
  <c r="BF99" i="154" s="1"/>
  <c r="P99" i="154"/>
  <c r="AU99" i="154" s="1"/>
  <c r="I103" i="154"/>
  <c r="K103" i="154" s="1"/>
  <c r="M103" i="154" s="1"/>
  <c r="I67" i="154"/>
  <c r="K67" i="154" s="1"/>
  <c r="M67" i="154" s="1"/>
  <c r="AD67" i="154"/>
  <c r="BI67" i="154" s="1"/>
  <c r="AQ67" i="154"/>
  <c r="BV67" i="154" s="1"/>
  <c r="O86" i="154"/>
  <c r="AD96" i="154"/>
  <c r="BI96" i="154" s="1"/>
  <c r="AG99" i="154"/>
  <c r="BL99" i="154" s="1"/>
  <c r="AO102" i="154"/>
  <c r="BT102" i="154" s="1"/>
  <c r="AA102" i="154"/>
  <c r="BF102" i="154" s="1"/>
  <c r="P102" i="154"/>
  <c r="AU102" i="154" s="1"/>
  <c r="AL102" i="154"/>
  <c r="BQ102" i="154" s="1"/>
  <c r="Z102" i="154"/>
  <c r="BE102" i="154" s="1"/>
  <c r="AJ102" i="154"/>
  <c r="BO102" i="154" s="1"/>
  <c r="Y102" i="154"/>
  <c r="BD102" i="154" s="1"/>
  <c r="X102" i="154"/>
  <c r="BC102" i="154" s="1"/>
  <c r="AR102" i="154"/>
  <c r="BW102" i="154" s="1"/>
  <c r="AI103" i="154"/>
  <c r="BN103" i="154" s="1"/>
  <c r="AJ104" i="154"/>
  <c r="BO104" i="154" s="1"/>
  <c r="Y104" i="154"/>
  <c r="BD104" i="154" s="1"/>
  <c r="AI104" i="154"/>
  <c r="BN104" i="154" s="1"/>
  <c r="X104" i="154"/>
  <c r="BC104" i="154" s="1"/>
  <c r="AH104" i="154"/>
  <c r="BM104" i="154" s="1"/>
  <c r="V104" i="154"/>
  <c r="BA104" i="154" s="1"/>
  <c r="I104" i="154"/>
  <c r="K104" i="154" s="1"/>
  <c r="M104" i="154" s="1"/>
  <c r="Z104" i="154"/>
  <c r="BE104" i="154" s="1"/>
  <c r="AQ104" i="154"/>
  <c r="BV104" i="154" s="1"/>
  <c r="AM86" i="154"/>
  <c r="BR86" i="154" s="1"/>
  <c r="AA86" i="154"/>
  <c r="BF86" i="154" s="1"/>
  <c r="AL86" i="154"/>
  <c r="BQ86" i="154" s="1"/>
  <c r="Z86" i="154"/>
  <c r="BE86" i="154" s="1"/>
  <c r="AK86" i="154"/>
  <c r="BP86" i="154" s="1"/>
  <c r="Y86" i="154"/>
  <c r="BD86" i="154" s="1"/>
  <c r="I86" i="154"/>
  <c r="K86" i="154" s="1"/>
  <c r="M86" i="154" s="1"/>
  <c r="Z103" i="154"/>
  <c r="BE103" i="154" s="1"/>
  <c r="AQ73" i="154"/>
  <c r="BV73" i="154" s="1"/>
  <c r="Y73" i="154"/>
  <c r="BD73" i="154" s="1"/>
  <c r="AO73" i="154"/>
  <c r="BT73" i="154" s="1"/>
  <c r="X73" i="154"/>
  <c r="BC73" i="154" s="1"/>
  <c r="AL73" i="154"/>
  <c r="BQ73" i="154" s="1"/>
  <c r="Q73" i="154"/>
  <c r="AV73" i="154" s="1"/>
  <c r="AC86" i="154"/>
  <c r="BH86" i="154" s="1"/>
  <c r="Y99" i="154"/>
  <c r="BD99" i="154" s="1"/>
  <c r="AA103" i="154"/>
  <c r="BF103" i="154" s="1"/>
  <c r="AE67" i="154"/>
  <c r="BJ67" i="154" s="1"/>
  <c r="AS67" i="154"/>
  <c r="BX67" i="154" s="1"/>
  <c r="Z68" i="154"/>
  <c r="BE68" i="154" s="1"/>
  <c r="O73" i="154"/>
  <c r="AQ80" i="154"/>
  <c r="BV80" i="154" s="1"/>
  <c r="R80" i="154"/>
  <c r="AW80" i="154" s="1"/>
  <c r="AK80" i="154"/>
  <c r="BP80" i="154" s="1"/>
  <c r="Q80" i="154"/>
  <c r="AV80" i="154" s="1"/>
  <c r="AH80" i="154"/>
  <c r="BM80" i="154" s="1"/>
  <c r="O80" i="154"/>
  <c r="AR80" i="154"/>
  <c r="BW80" i="154" s="1"/>
  <c r="Q86" i="154"/>
  <c r="AV86" i="154" s="1"/>
  <c r="AJ86" i="154"/>
  <c r="BO86" i="154" s="1"/>
  <c r="AQ87" i="154"/>
  <c r="BV87" i="154" s="1"/>
  <c r="AK87" i="154"/>
  <c r="BP87" i="154" s="1"/>
  <c r="U87" i="154"/>
  <c r="AZ87" i="154" s="1"/>
  <c r="AJ87" i="154"/>
  <c r="BO87" i="154" s="1"/>
  <c r="T87" i="154"/>
  <c r="AY87" i="154" s="1"/>
  <c r="AI87" i="154"/>
  <c r="BN87" i="154" s="1"/>
  <c r="Q87" i="154"/>
  <c r="AV87" i="154" s="1"/>
  <c r="AB87" i="154"/>
  <c r="BG87" i="154" s="1"/>
  <c r="AF96" i="154"/>
  <c r="BK96" i="154" s="1"/>
  <c r="AP98" i="154"/>
  <c r="BU98" i="154" s="1"/>
  <c r="AD98" i="154"/>
  <c r="BI98" i="154" s="1"/>
  <c r="Q98" i="154"/>
  <c r="AV98" i="154" s="1"/>
  <c r="AO98" i="154"/>
  <c r="BT98" i="154" s="1"/>
  <c r="AA98" i="154"/>
  <c r="BF98" i="154" s="1"/>
  <c r="P98" i="154"/>
  <c r="AU98" i="154" s="1"/>
  <c r="AL98" i="154"/>
  <c r="BQ98" i="154" s="1"/>
  <c r="Z98" i="154"/>
  <c r="BE98" i="154" s="1"/>
  <c r="Y98" i="154"/>
  <c r="BD98" i="154" s="1"/>
  <c r="AH99" i="154"/>
  <c r="BM99" i="154" s="1"/>
  <c r="I102" i="154"/>
  <c r="K102" i="154" s="1"/>
  <c r="M102" i="154" s="1"/>
  <c r="AD102" i="154"/>
  <c r="BI102" i="154" s="1"/>
  <c r="P103" i="154"/>
  <c r="AU103" i="154" s="1"/>
  <c r="AJ103" i="154"/>
  <c r="BO103" i="154" s="1"/>
  <c r="AA104" i="154"/>
  <c r="BF104" i="154" s="1"/>
  <c r="AR104" i="154"/>
  <c r="BW104" i="154" s="1"/>
  <c r="Q63" i="154"/>
  <c r="AV63" i="154" s="1"/>
  <c r="AA65" i="154"/>
  <c r="BF65" i="154" s="1"/>
  <c r="AD69" i="154"/>
  <c r="BI69" i="154" s="1"/>
  <c r="AD79" i="154"/>
  <c r="BI79" i="154" s="1"/>
  <c r="Z90" i="154"/>
  <c r="BE90" i="154" s="1"/>
  <c r="V93" i="154"/>
  <c r="BA93" i="154" s="1"/>
  <c r="AO93" i="154"/>
  <c r="BT93" i="154" s="1"/>
  <c r="AH94" i="154"/>
  <c r="BM94" i="154" s="1"/>
  <c r="Q100" i="154"/>
  <c r="AV100" i="154" s="1"/>
  <c r="AD100" i="154"/>
  <c r="BI100" i="154" s="1"/>
  <c r="AP100" i="154"/>
  <c r="BU100" i="154" s="1"/>
  <c r="R63" i="154"/>
  <c r="AW63" i="154" s="1"/>
  <c r="AC65" i="154"/>
  <c r="BH65" i="154" s="1"/>
  <c r="AE69" i="154"/>
  <c r="BJ69" i="154" s="1"/>
  <c r="AE79" i="154"/>
  <c r="BJ79" i="154" s="1"/>
  <c r="AG90" i="154"/>
  <c r="BL90" i="154" s="1"/>
  <c r="Y93" i="154"/>
  <c r="BD93" i="154" s="1"/>
  <c r="AP93" i="154"/>
  <c r="BU93" i="154" s="1"/>
  <c r="AO94" i="154"/>
  <c r="BT94" i="154" s="1"/>
  <c r="Z93" i="154"/>
  <c r="BE93" i="154" s="1"/>
  <c r="T100" i="154"/>
  <c r="AY100" i="154" s="1"/>
  <c r="AG100" i="154"/>
  <c r="BL100" i="154" s="1"/>
  <c r="AH85" i="155"/>
  <c r="BM85" i="155" s="1"/>
  <c r="Q85" i="155"/>
  <c r="AV85" i="155" s="1"/>
  <c r="AG85" i="155"/>
  <c r="BL85" i="155" s="1"/>
  <c r="P85" i="155"/>
  <c r="AU85" i="155" s="1"/>
  <c r="AF85" i="155"/>
  <c r="BK85" i="155" s="1"/>
  <c r="AA85" i="155"/>
  <c r="BF85" i="155" s="1"/>
  <c r="AI85" i="155"/>
  <c r="BN85" i="155" s="1"/>
  <c r="AH79" i="155"/>
  <c r="BM79" i="155" s="1"/>
  <c r="Y79" i="155"/>
  <c r="BD79" i="155" s="1"/>
  <c r="S79" i="155"/>
  <c r="AX79" i="155" s="1"/>
  <c r="Q79" i="155"/>
  <c r="AV79" i="155" s="1"/>
  <c r="AQ79" i="155"/>
  <c r="BV79" i="155" s="1"/>
  <c r="AQ74" i="155"/>
  <c r="BV74" i="155" s="1"/>
  <c r="S74" i="155"/>
  <c r="AX74" i="155" s="1"/>
  <c r="AH74" i="155"/>
  <c r="BM74" i="155" s="1"/>
  <c r="P74" i="155"/>
  <c r="AU74" i="155" s="1"/>
  <c r="AO74" i="155"/>
  <c r="BT74" i="155" s="1"/>
  <c r="R74" i="155"/>
  <c r="AW74" i="155" s="1"/>
  <c r="AI74" i="155"/>
  <c r="BN74" i="155" s="1"/>
  <c r="Q74" i="155"/>
  <c r="AV74" i="155" s="1"/>
  <c r="I79" i="155"/>
  <c r="K79" i="155" s="1"/>
  <c r="M79" i="155" s="1"/>
  <c r="AN89" i="155"/>
  <c r="BS89" i="155" s="1"/>
  <c r="X89" i="155"/>
  <c r="BC89" i="155" s="1"/>
  <c r="AI89" i="155"/>
  <c r="BN89" i="155" s="1"/>
  <c r="AQ89" i="155"/>
  <c r="BV89" i="155" s="1"/>
  <c r="R89" i="155"/>
  <c r="AW89" i="155" s="1"/>
  <c r="AH89" i="155"/>
  <c r="BM89" i="155" s="1"/>
  <c r="AO89" i="155"/>
  <c r="BT89" i="155" s="1"/>
  <c r="Q89" i="155"/>
  <c r="AV89" i="155" s="1"/>
  <c r="AO66" i="155"/>
  <c r="BT66" i="155" s="1"/>
  <c r="R66" i="155"/>
  <c r="AW66" i="155" s="1"/>
  <c r="AG66" i="155"/>
  <c r="BL66" i="155" s="1"/>
  <c r="AI66" i="155"/>
  <c r="BN66" i="155" s="1"/>
  <c r="Q66" i="155"/>
  <c r="AV66" i="155" s="1"/>
  <c r="AH66" i="155"/>
  <c r="BM66" i="155" s="1"/>
  <c r="P66" i="155"/>
  <c r="AU66" i="155" s="1"/>
  <c r="AQ66" i="155"/>
  <c r="BV66" i="155" s="1"/>
  <c r="AA70" i="155"/>
  <c r="BF70" i="155" s="1"/>
  <c r="I74" i="155"/>
  <c r="K74" i="155" s="1"/>
  <c r="M74" i="155" s="1"/>
  <c r="AQ85" i="155"/>
  <c r="BV85" i="155" s="1"/>
  <c r="Y86" i="155"/>
  <c r="BD86" i="155" s="1"/>
  <c r="I89" i="155"/>
  <c r="K89" i="155" s="1"/>
  <c r="M89" i="155" s="1"/>
  <c r="T45" i="155"/>
  <c r="I66" i="155"/>
  <c r="K66" i="155" s="1"/>
  <c r="M66" i="155" s="1"/>
  <c r="AG71" i="155"/>
  <c r="BL71" i="155" s="1"/>
  <c r="R85" i="155"/>
  <c r="AW85" i="155" s="1"/>
  <c r="AO91" i="155"/>
  <c r="BT91" i="155" s="1"/>
  <c r="S91" i="155"/>
  <c r="AX91" i="155" s="1"/>
  <c r="AG91" i="155"/>
  <c r="BL91" i="155" s="1"/>
  <c r="P91" i="155"/>
  <c r="AU91" i="155" s="1"/>
  <c r="AI91" i="155"/>
  <c r="BN91" i="155" s="1"/>
  <c r="R91" i="155"/>
  <c r="AW91" i="155" s="1"/>
  <c r="AF91" i="155"/>
  <c r="BK91" i="155" s="1"/>
  <c r="AH91" i="155"/>
  <c r="BM91" i="155" s="1"/>
  <c r="Q91" i="155"/>
  <c r="AV91" i="155" s="1"/>
  <c r="AQ91" i="155"/>
  <c r="BV91" i="155" s="1"/>
  <c r="AN97" i="155"/>
  <c r="BS97" i="155" s="1"/>
  <c r="AQ97" i="155"/>
  <c r="BV97" i="155" s="1"/>
  <c r="R97" i="155"/>
  <c r="AW97" i="155" s="1"/>
  <c r="AH97" i="155"/>
  <c r="BM97" i="155" s="1"/>
  <c r="AO97" i="155"/>
  <c r="BT97" i="155" s="1"/>
  <c r="Q97" i="155"/>
  <c r="AV97" i="155" s="1"/>
  <c r="AG97" i="155"/>
  <c r="BL97" i="155" s="1"/>
  <c r="I97" i="155"/>
  <c r="K97" i="155" s="1"/>
  <c r="M97" i="155" s="1"/>
  <c r="AI97" i="155"/>
  <c r="BN97" i="155" s="1"/>
  <c r="T46" i="155"/>
  <c r="AH71" i="155"/>
  <c r="BM71" i="155" s="1"/>
  <c r="AA79" i="155"/>
  <c r="BF79" i="155" s="1"/>
  <c r="AN101" i="155"/>
  <c r="BS101" i="155" s="1"/>
  <c r="X101" i="155"/>
  <c r="BC101" i="155" s="1"/>
  <c r="AI101" i="155"/>
  <c r="BN101" i="155" s="1"/>
  <c r="AQ101" i="155"/>
  <c r="BV101" i="155" s="1"/>
  <c r="R101" i="155"/>
  <c r="AW101" i="155" s="1"/>
  <c r="AH101" i="155"/>
  <c r="BM101" i="155" s="1"/>
  <c r="AO101" i="155"/>
  <c r="BT101" i="155" s="1"/>
  <c r="Q101" i="155"/>
  <c r="AV101" i="155" s="1"/>
  <c r="AQ70" i="155"/>
  <c r="BV70" i="155" s="1"/>
  <c r="S70" i="155"/>
  <c r="AX70" i="155" s="1"/>
  <c r="AO70" i="155"/>
  <c r="BT70" i="155" s="1"/>
  <c r="R70" i="155"/>
  <c r="AW70" i="155" s="1"/>
  <c r="AH70" i="155"/>
  <c r="BM70" i="155" s="1"/>
  <c r="AI70" i="155"/>
  <c r="BN70" i="155" s="1"/>
  <c r="Q70" i="155"/>
  <c r="AV70" i="155" s="1"/>
  <c r="P70" i="155"/>
  <c r="AU70" i="155" s="1"/>
  <c r="Y74" i="155"/>
  <c r="BD74" i="155" s="1"/>
  <c r="AG79" i="155"/>
  <c r="BL79" i="155" s="1"/>
  <c r="AQ86" i="155"/>
  <c r="BV86" i="155" s="1"/>
  <c r="R86" i="155"/>
  <c r="AW86" i="155" s="1"/>
  <c r="AO86" i="155"/>
  <c r="BT86" i="155" s="1"/>
  <c r="Q86" i="155"/>
  <c r="AV86" i="155" s="1"/>
  <c r="AI86" i="155"/>
  <c r="BN86" i="155" s="1"/>
  <c r="AH86" i="155"/>
  <c r="BM86" i="155" s="1"/>
  <c r="Z89" i="155"/>
  <c r="BE89" i="155" s="1"/>
  <c r="I101" i="155"/>
  <c r="K101" i="155" s="1"/>
  <c r="M101" i="155" s="1"/>
  <c r="X71" i="155"/>
  <c r="BC71" i="155" s="1"/>
  <c r="S71" i="155"/>
  <c r="AX71" i="155" s="1"/>
  <c r="S66" i="155"/>
  <c r="AX66" i="155" s="1"/>
  <c r="I70" i="155"/>
  <c r="K70" i="155" s="1"/>
  <c r="M70" i="155" s="1"/>
  <c r="AQ71" i="155"/>
  <c r="BV71" i="155" s="1"/>
  <c r="AA74" i="155"/>
  <c r="BF74" i="155" s="1"/>
  <c r="AI79" i="155"/>
  <c r="BN79" i="155" s="1"/>
  <c r="Z85" i="155"/>
  <c r="BE85" i="155" s="1"/>
  <c r="I86" i="155"/>
  <c r="K86" i="155" s="1"/>
  <c r="M86" i="155" s="1"/>
  <c r="AA89" i="155"/>
  <c r="BF89" i="155" s="1"/>
  <c r="X97" i="155"/>
  <c r="BC97" i="155" s="1"/>
  <c r="AA76" i="155"/>
  <c r="BF76" i="155" s="1"/>
  <c r="AG87" i="155"/>
  <c r="BL87" i="155" s="1"/>
  <c r="Y88" i="155"/>
  <c r="BD88" i="155" s="1"/>
  <c r="I93" i="155"/>
  <c r="K93" i="155" s="1"/>
  <c r="M93" i="155" s="1"/>
  <c r="AG93" i="155"/>
  <c r="BL93" i="155" s="1"/>
  <c r="I103" i="155"/>
  <c r="K103" i="155" s="1"/>
  <c r="M103" i="155" s="1"/>
  <c r="Z103" i="155"/>
  <c r="BE103" i="155" s="1"/>
  <c r="AQ103" i="155"/>
  <c r="BV103" i="155" s="1"/>
  <c r="AI104" i="155"/>
  <c r="BN104" i="155" s="1"/>
  <c r="Z65" i="155"/>
  <c r="BE65" i="155" s="1"/>
  <c r="AG68" i="155"/>
  <c r="BL68" i="155" s="1"/>
  <c r="R69" i="155"/>
  <c r="AW69" i="155" s="1"/>
  <c r="AI69" i="155"/>
  <c r="BN69" i="155" s="1"/>
  <c r="S73" i="155"/>
  <c r="AX73" i="155" s="1"/>
  <c r="AO73" i="155"/>
  <c r="BT73" i="155" s="1"/>
  <c r="I76" i="155"/>
  <c r="K76" i="155" s="1"/>
  <c r="M76" i="155" s="1"/>
  <c r="AG76" i="155"/>
  <c r="BL76" i="155" s="1"/>
  <c r="Y77" i="155"/>
  <c r="BD77" i="155" s="1"/>
  <c r="AP77" i="155"/>
  <c r="BU77" i="155" s="1"/>
  <c r="Y78" i="155"/>
  <c r="BD78" i="155" s="1"/>
  <c r="Y80" i="155"/>
  <c r="BD80" i="155" s="1"/>
  <c r="I87" i="155"/>
  <c r="K87" i="155" s="1"/>
  <c r="M87" i="155" s="1"/>
  <c r="AI87" i="155"/>
  <c r="BN87" i="155" s="1"/>
  <c r="I88" i="155"/>
  <c r="K88" i="155" s="1"/>
  <c r="M88" i="155" s="1"/>
  <c r="AA88" i="155"/>
  <c r="BF88" i="155" s="1"/>
  <c r="AQ90" i="155"/>
  <c r="BV90" i="155" s="1"/>
  <c r="AH93" i="155"/>
  <c r="BM93" i="155" s="1"/>
  <c r="I94" i="155"/>
  <c r="K94" i="155" s="1"/>
  <c r="M94" i="155" s="1"/>
  <c r="Y100" i="155"/>
  <c r="BD100" i="155" s="1"/>
  <c r="AA103" i="155"/>
  <c r="BF103" i="155" s="1"/>
  <c r="AN104" i="155"/>
  <c r="BS104" i="155" s="1"/>
  <c r="AI90" i="155"/>
  <c r="BN90" i="155" s="1"/>
  <c r="AA93" i="155"/>
  <c r="BF93" i="155" s="1"/>
  <c r="AQ98" i="155"/>
  <c r="BV98" i="155" s="1"/>
  <c r="Y103" i="155"/>
  <c r="BD103" i="155" s="1"/>
  <c r="AP103" i="155"/>
  <c r="BU103" i="155" s="1"/>
  <c r="AH104" i="155"/>
  <c r="BM104" i="155" s="1"/>
  <c r="I62" i="155"/>
  <c r="K62" i="155" s="1"/>
  <c r="M62" i="155" s="1"/>
  <c r="I63" i="155"/>
  <c r="K63" i="155" s="1"/>
  <c r="M63" i="155" s="1"/>
  <c r="I65" i="155"/>
  <c r="K65" i="155" s="1"/>
  <c r="M65" i="155" s="1"/>
  <c r="AA65" i="155"/>
  <c r="BF65" i="155" s="1"/>
  <c r="AI68" i="155"/>
  <c r="BN68" i="155" s="1"/>
  <c r="S69" i="155"/>
  <c r="AX69" i="155" s="1"/>
  <c r="AO69" i="155"/>
  <c r="BT69" i="155" s="1"/>
  <c r="Y73" i="155"/>
  <c r="BD73" i="155" s="1"/>
  <c r="AP73" i="155"/>
  <c r="BU73" i="155" s="1"/>
  <c r="AI76" i="155"/>
  <c r="BN76" i="155" s="1"/>
  <c r="I77" i="155"/>
  <c r="K77" i="155" s="1"/>
  <c r="M77" i="155" s="1"/>
  <c r="Z77" i="155"/>
  <c r="BE77" i="155" s="1"/>
  <c r="AQ77" i="155"/>
  <c r="BV77" i="155" s="1"/>
  <c r="I78" i="155"/>
  <c r="K78" i="155" s="1"/>
  <c r="M78" i="155" s="1"/>
  <c r="AA78" i="155"/>
  <c r="BF78" i="155" s="1"/>
  <c r="Z80" i="155"/>
  <c r="BE80" i="155" s="1"/>
  <c r="AO87" i="155"/>
  <c r="BT87" i="155" s="1"/>
  <c r="AF88" i="155"/>
  <c r="BK88" i="155" s="1"/>
  <c r="S92" i="155"/>
  <c r="AX92" i="155" s="1"/>
  <c r="AQ92" i="155"/>
  <c r="BV92" i="155" s="1"/>
  <c r="AI93" i="155"/>
  <c r="BN93" i="155" s="1"/>
  <c r="S95" i="155"/>
  <c r="AX95" i="155" s="1"/>
  <c r="AO95" i="155"/>
  <c r="BT95" i="155" s="1"/>
  <c r="Y96" i="155"/>
  <c r="BD96" i="155" s="1"/>
  <c r="Y99" i="155"/>
  <c r="BD99" i="155" s="1"/>
  <c r="AP99" i="155"/>
  <c r="BU99" i="155" s="1"/>
  <c r="I100" i="155"/>
  <c r="K100" i="155" s="1"/>
  <c r="M100" i="155" s="1"/>
  <c r="AA100" i="155"/>
  <c r="BF100" i="155" s="1"/>
  <c r="P102" i="155"/>
  <c r="AU102" i="155" s="1"/>
  <c r="AF103" i="155"/>
  <c r="BK103" i="155" s="1"/>
  <c r="P104" i="155"/>
  <c r="AU104" i="155" s="1"/>
  <c r="I90" i="155"/>
  <c r="K90" i="155" s="1"/>
  <c r="M90" i="155" s="1"/>
  <c r="AO90" i="155"/>
  <c r="BT90" i="155" s="1"/>
  <c r="AQ94" i="155"/>
  <c r="BV94" i="155" s="1"/>
  <c r="I98" i="155"/>
  <c r="K98" i="155" s="1"/>
  <c r="M98" i="155" s="1"/>
  <c r="AF65" i="155"/>
  <c r="BK65" i="155" s="1"/>
  <c r="Y69" i="155"/>
  <c r="BD69" i="155" s="1"/>
  <c r="I73" i="155"/>
  <c r="K73" i="155" s="1"/>
  <c r="M73" i="155" s="1"/>
  <c r="Z73" i="155"/>
  <c r="BE73" i="155" s="1"/>
  <c r="AO76" i="155"/>
  <c r="BT76" i="155" s="1"/>
  <c r="AA80" i="155"/>
  <c r="BF80" i="155" s="1"/>
  <c r="AQ87" i="155"/>
  <c r="BV87" i="155" s="1"/>
  <c r="Q90" i="155"/>
  <c r="AV90" i="155" s="1"/>
  <c r="Q93" i="155"/>
  <c r="AV93" i="155" s="1"/>
  <c r="AO93" i="155"/>
  <c r="BT93" i="155" s="1"/>
  <c r="Y95" i="155"/>
  <c r="BD95" i="155" s="1"/>
  <c r="I96" i="155"/>
  <c r="K96" i="155" s="1"/>
  <c r="M96" i="155" s="1"/>
  <c r="X98" i="155"/>
  <c r="BC98" i="155" s="1"/>
  <c r="I99" i="155"/>
  <c r="K99" i="155" s="1"/>
  <c r="M99" i="155" s="1"/>
  <c r="Z99" i="155"/>
  <c r="BE99" i="155" s="1"/>
  <c r="AF102" i="155"/>
  <c r="BK102" i="155" s="1"/>
  <c r="P103" i="155"/>
  <c r="AU103" i="155" s="1"/>
  <c r="Q104" i="155"/>
  <c r="AV104" i="155" s="1"/>
  <c r="AM61" i="155"/>
  <c r="BR61" i="155" s="1"/>
  <c r="AE61" i="155"/>
  <c r="BJ61" i="155" s="1"/>
  <c r="W61" i="155"/>
  <c r="BB61" i="155" s="1"/>
  <c r="O61" i="155"/>
  <c r="AJ61" i="155"/>
  <c r="BO61" i="155" s="1"/>
  <c r="AL61" i="155"/>
  <c r="BQ61" i="155" s="1"/>
  <c r="AD61" i="155"/>
  <c r="BI61" i="155" s="1"/>
  <c r="V61" i="155"/>
  <c r="BA61" i="155" s="1"/>
  <c r="AR61" i="155"/>
  <c r="BW61" i="155" s="1"/>
  <c r="T61" i="155"/>
  <c r="AY61" i="155" s="1"/>
  <c r="AS61" i="155"/>
  <c r="BX61" i="155" s="1"/>
  <c r="AK61" i="155"/>
  <c r="BP61" i="155" s="1"/>
  <c r="AC61" i="155"/>
  <c r="BH61" i="155" s="1"/>
  <c r="U61" i="155"/>
  <c r="AZ61" i="155" s="1"/>
  <c r="AB61" i="155"/>
  <c r="BG61" i="155" s="1"/>
  <c r="X61" i="155"/>
  <c r="BC61" i="155" s="1"/>
  <c r="AN61" i="155"/>
  <c r="BS61" i="155" s="1"/>
  <c r="Z62" i="155"/>
  <c r="BE62" i="155" s="1"/>
  <c r="AG63" i="155"/>
  <c r="BL63" i="155" s="1"/>
  <c r="AG67" i="155"/>
  <c r="BL67" i="155" s="1"/>
  <c r="AM71" i="155"/>
  <c r="BR71" i="155" s="1"/>
  <c r="AE71" i="155"/>
  <c r="BJ71" i="155" s="1"/>
  <c r="W71" i="155"/>
  <c r="BB71" i="155" s="1"/>
  <c r="O71" i="155"/>
  <c r="AR71" i="155"/>
  <c r="BW71" i="155" s="1"/>
  <c r="T71" i="155"/>
  <c r="AY71" i="155" s="1"/>
  <c r="AL71" i="155"/>
  <c r="BQ71" i="155" s="1"/>
  <c r="AD71" i="155"/>
  <c r="BI71" i="155" s="1"/>
  <c r="V71" i="155"/>
  <c r="BA71" i="155" s="1"/>
  <c r="AS71" i="155"/>
  <c r="BX71" i="155" s="1"/>
  <c r="AK71" i="155"/>
  <c r="BP71" i="155" s="1"/>
  <c r="AC71" i="155"/>
  <c r="BH71" i="155" s="1"/>
  <c r="U71" i="155"/>
  <c r="AZ71" i="155" s="1"/>
  <c r="AJ71" i="155"/>
  <c r="BO71" i="155" s="1"/>
  <c r="AB71" i="155"/>
  <c r="BG71" i="155" s="1"/>
  <c r="AF71" i="155"/>
  <c r="BK71" i="155" s="1"/>
  <c r="P71" i="155"/>
  <c r="AU71" i="155" s="1"/>
  <c r="AP71" i="155"/>
  <c r="BU71" i="155" s="1"/>
  <c r="Z71" i="155"/>
  <c r="BE71" i="155" s="1"/>
  <c r="Y71" i="155"/>
  <c r="BD71" i="155" s="1"/>
  <c r="K72" i="155"/>
  <c r="M72" i="155" s="1"/>
  <c r="AG72" i="155"/>
  <c r="BL72" i="155" s="1"/>
  <c r="AI75" i="155"/>
  <c r="BN75" i="155" s="1"/>
  <c r="I61" i="155"/>
  <c r="K61" i="155" s="1"/>
  <c r="M61" i="155" s="1"/>
  <c r="Y61" i="155"/>
  <c r="BD61" i="155" s="1"/>
  <c r="AO61" i="155"/>
  <c r="BT61" i="155" s="1"/>
  <c r="AA62" i="155"/>
  <c r="BF62" i="155" s="1"/>
  <c r="AH63" i="155"/>
  <c r="BM63" i="155" s="1"/>
  <c r="S64" i="155"/>
  <c r="AX64" i="155" s="1"/>
  <c r="AO64" i="155"/>
  <c r="BT64" i="155" s="1"/>
  <c r="AH67" i="155"/>
  <c r="BM67" i="155" s="1"/>
  <c r="I71" i="155"/>
  <c r="K71" i="155" s="1"/>
  <c r="M71" i="155" s="1"/>
  <c r="AA71" i="155"/>
  <c r="BF71" i="155" s="1"/>
  <c r="AI72" i="155"/>
  <c r="BN72" i="155" s="1"/>
  <c r="AN75" i="155"/>
  <c r="BS75" i="155" s="1"/>
  <c r="Z61" i="155"/>
  <c r="BE61" i="155" s="1"/>
  <c r="AP61" i="155"/>
  <c r="BU61" i="155" s="1"/>
  <c r="P62" i="155"/>
  <c r="AU62" i="155" s="1"/>
  <c r="AF62" i="155"/>
  <c r="BK62" i="155" s="1"/>
  <c r="Q63" i="155"/>
  <c r="AV63" i="155" s="1"/>
  <c r="AI63" i="155"/>
  <c r="BN63" i="155" s="1"/>
  <c r="Q67" i="155"/>
  <c r="AV67" i="155" s="1"/>
  <c r="AI67" i="155"/>
  <c r="BN67" i="155" s="1"/>
  <c r="Q72" i="155"/>
  <c r="AV72" i="155" s="1"/>
  <c r="AN72" i="155"/>
  <c r="BS72" i="155" s="1"/>
  <c r="Q75" i="155"/>
  <c r="AV75" i="155" s="1"/>
  <c r="AO75" i="155"/>
  <c r="BT75" i="155" s="1"/>
  <c r="L28" i="155"/>
  <c r="AA61" i="155"/>
  <c r="BF61" i="155" s="1"/>
  <c r="AQ61" i="155"/>
  <c r="BV61" i="155" s="1"/>
  <c r="Q62" i="155"/>
  <c r="AV62" i="155" s="1"/>
  <c r="AG62" i="155"/>
  <c r="BL62" i="155" s="1"/>
  <c r="R63" i="155"/>
  <c r="AW63" i="155" s="1"/>
  <c r="AN63" i="155"/>
  <c r="BS63" i="155" s="1"/>
  <c r="Y64" i="155"/>
  <c r="BD64" i="155" s="1"/>
  <c r="R67" i="155"/>
  <c r="AW67" i="155" s="1"/>
  <c r="AN67" i="155"/>
  <c r="BS67" i="155" s="1"/>
  <c r="S72" i="155"/>
  <c r="AX72" i="155" s="1"/>
  <c r="AO72" i="155"/>
  <c r="BT72" i="155" s="1"/>
  <c r="S75" i="155"/>
  <c r="AX75" i="155" s="1"/>
  <c r="AQ75" i="155"/>
  <c r="BV75" i="155" s="1"/>
  <c r="M24" i="155"/>
  <c r="M28" i="155" s="1"/>
  <c r="P61" i="155"/>
  <c r="AU61" i="155" s="1"/>
  <c r="AF61" i="155"/>
  <c r="BK61" i="155" s="1"/>
  <c r="R62" i="155"/>
  <c r="AW62" i="155" s="1"/>
  <c r="AH62" i="155"/>
  <c r="BM62" i="155" s="1"/>
  <c r="S63" i="155"/>
  <c r="AX63" i="155" s="1"/>
  <c r="AO63" i="155"/>
  <c r="BT63" i="155" s="1"/>
  <c r="AM64" i="155"/>
  <c r="BR64" i="155" s="1"/>
  <c r="AE64" i="155"/>
  <c r="BJ64" i="155" s="1"/>
  <c r="W64" i="155"/>
  <c r="BB64" i="155" s="1"/>
  <c r="O64" i="155"/>
  <c r="AR64" i="155"/>
  <c r="BW64" i="155" s="1"/>
  <c r="AB64" i="155"/>
  <c r="BG64" i="155" s="1"/>
  <c r="AL64" i="155"/>
  <c r="BQ64" i="155" s="1"/>
  <c r="AD64" i="155"/>
  <c r="BI64" i="155" s="1"/>
  <c r="V64" i="155"/>
  <c r="BA64" i="155" s="1"/>
  <c r="AJ64" i="155"/>
  <c r="BO64" i="155" s="1"/>
  <c r="AS64" i="155"/>
  <c r="BX64" i="155" s="1"/>
  <c r="AK64" i="155"/>
  <c r="BP64" i="155" s="1"/>
  <c r="AC64" i="155"/>
  <c r="BH64" i="155" s="1"/>
  <c r="U64" i="155"/>
  <c r="AZ64" i="155" s="1"/>
  <c r="T64" i="155"/>
  <c r="AY64" i="155" s="1"/>
  <c r="AH64" i="155"/>
  <c r="BM64" i="155" s="1"/>
  <c r="R64" i="155"/>
  <c r="AW64" i="155" s="1"/>
  <c r="AF64" i="155"/>
  <c r="BK64" i="155" s="1"/>
  <c r="P64" i="155"/>
  <c r="AU64" i="155" s="1"/>
  <c r="Z64" i="155"/>
  <c r="BE64" i="155" s="1"/>
  <c r="S67" i="155"/>
  <c r="AX67" i="155" s="1"/>
  <c r="AO67" i="155"/>
  <c r="BT67" i="155" s="1"/>
  <c r="AM68" i="155"/>
  <c r="BR68" i="155" s="1"/>
  <c r="AE68" i="155"/>
  <c r="BJ68" i="155" s="1"/>
  <c r="W68" i="155"/>
  <c r="BB68" i="155" s="1"/>
  <c r="O68" i="155"/>
  <c r="AJ68" i="155"/>
  <c r="BO68" i="155" s="1"/>
  <c r="AL68" i="155"/>
  <c r="BQ68" i="155" s="1"/>
  <c r="AD68" i="155"/>
  <c r="BI68" i="155" s="1"/>
  <c r="V68" i="155"/>
  <c r="BA68" i="155" s="1"/>
  <c r="T68" i="155"/>
  <c r="AY68" i="155" s="1"/>
  <c r="AS68" i="155"/>
  <c r="BX68" i="155" s="1"/>
  <c r="AK68" i="155"/>
  <c r="BP68" i="155" s="1"/>
  <c r="AC68" i="155"/>
  <c r="BH68" i="155" s="1"/>
  <c r="U68" i="155"/>
  <c r="AZ68" i="155" s="1"/>
  <c r="AR68" i="155"/>
  <c r="BW68" i="155" s="1"/>
  <c r="AB68" i="155"/>
  <c r="BG68" i="155" s="1"/>
  <c r="AH68" i="155"/>
  <c r="BM68" i="155" s="1"/>
  <c r="R68" i="155"/>
  <c r="AW68" i="155" s="1"/>
  <c r="AF68" i="155"/>
  <c r="BK68" i="155" s="1"/>
  <c r="P68" i="155"/>
  <c r="AU68" i="155" s="1"/>
  <c r="Z68" i="155"/>
  <c r="BE68" i="155" s="1"/>
  <c r="K69" i="155"/>
  <c r="M69" i="155" s="1"/>
  <c r="Q71" i="155"/>
  <c r="AV71" i="155" s="1"/>
  <c r="AI71" i="155"/>
  <c r="BN71" i="155" s="1"/>
  <c r="X72" i="155"/>
  <c r="BC72" i="155" s="1"/>
  <c r="AP72" i="155"/>
  <c r="BU72" i="155" s="1"/>
  <c r="X75" i="155"/>
  <c r="BC75" i="155" s="1"/>
  <c r="Q61" i="155"/>
  <c r="AV61" i="155" s="1"/>
  <c r="AG61" i="155"/>
  <c r="BL61" i="155" s="1"/>
  <c r="S62" i="155"/>
  <c r="AX62" i="155" s="1"/>
  <c r="X63" i="155"/>
  <c r="BC63" i="155" s="1"/>
  <c r="I64" i="155"/>
  <c r="K64" i="155" s="1"/>
  <c r="M64" i="155" s="1"/>
  <c r="AA64" i="155"/>
  <c r="BF64" i="155" s="1"/>
  <c r="X67" i="155"/>
  <c r="BC67" i="155" s="1"/>
  <c r="I68" i="155"/>
  <c r="AA68" i="155"/>
  <c r="BF68" i="155" s="1"/>
  <c r="R71" i="155"/>
  <c r="AW71" i="155" s="1"/>
  <c r="AN71" i="155"/>
  <c r="BS71" i="155" s="1"/>
  <c r="Y72" i="155"/>
  <c r="BD72" i="155" s="1"/>
  <c r="AM62" i="155"/>
  <c r="BR62" i="155" s="1"/>
  <c r="AE62" i="155"/>
  <c r="BJ62" i="155" s="1"/>
  <c r="W62" i="155"/>
  <c r="BB62" i="155" s="1"/>
  <c r="O62" i="155"/>
  <c r="AB62" i="155"/>
  <c r="BG62" i="155" s="1"/>
  <c r="AL62" i="155"/>
  <c r="BQ62" i="155" s="1"/>
  <c r="AD62" i="155"/>
  <c r="BI62" i="155" s="1"/>
  <c r="V62" i="155"/>
  <c r="BA62" i="155" s="1"/>
  <c r="AR62" i="155"/>
  <c r="BW62" i="155" s="1"/>
  <c r="T62" i="155"/>
  <c r="AY62" i="155" s="1"/>
  <c r="AS62" i="155"/>
  <c r="BX62" i="155" s="1"/>
  <c r="AK62" i="155"/>
  <c r="BP62" i="155" s="1"/>
  <c r="AC62" i="155"/>
  <c r="BH62" i="155" s="1"/>
  <c r="U62" i="155"/>
  <c r="AZ62" i="155" s="1"/>
  <c r="AJ62" i="155"/>
  <c r="BO62" i="155" s="1"/>
  <c r="AP62" i="155"/>
  <c r="BU62" i="155" s="1"/>
  <c r="AN62" i="155"/>
  <c r="BS62" i="155" s="1"/>
  <c r="X62" i="155"/>
  <c r="BC62" i="155" s="1"/>
  <c r="AO62" i="155"/>
  <c r="BT62" i="155" s="1"/>
  <c r="AM63" i="155"/>
  <c r="BR63" i="155" s="1"/>
  <c r="AE63" i="155"/>
  <c r="BJ63" i="155" s="1"/>
  <c r="W63" i="155"/>
  <c r="BB63" i="155" s="1"/>
  <c r="O63" i="155"/>
  <c r="AJ63" i="155"/>
  <c r="BO63" i="155" s="1"/>
  <c r="T63" i="155"/>
  <c r="AY63" i="155" s="1"/>
  <c r="AL63" i="155"/>
  <c r="BQ63" i="155" s="1"/>
  <c r="AD63" i="155"/>
  <c r="BI63" i="155" s="1"/>
  <c r="V63" i="155"/>
  <c r="BA63" i="155" s="1"/>
  <c r="AS63" i="155"/>
  <c r="BX63" i="155" s="1"/>
  <c r="AK63" i="155"/>
  <c r="BP63" i="155" s="1"/>
  <c r="AC63" i="155"/>
  <c r="BH63" i="155" s="1"/>
  <c r="U63" i="155"/>
  <c r="AZ63" i="155" s="1"/>
  <c r="AR63" i="155"/>
  <c r="BW63" i="155" s="1"/>
  <c r="AB63" i="155"/>
  <c r="BG63" i="155" s="1"/>
  <c r="AF63" i="155"/>
  <c r="BK63" i="155" s="1"/>
  <c r="P63" i="155"/>
  <c r="AU63" i="155" s="1"/>
  <c r="AP63" i="155"/>
  <c r="BU63" i="155" s="1"/>
  <c r="Z63" i="155"/>
  <c r="BE63" i="155" s="1"/>
  <c r="Y63" i="155"/>
  <c r="BD63" i="155" s="1"/>
  <c r="AM67" i="155"/>
  <c r="BR67" i="155" s="1"/>
  <c r="AE67" i="155"/>
  <c r="BJ67" i="155" s="1"/>
  <c r="W67" i="155"/>
  <c r="BB67" i="155" s="1"/>
  <c r="O67" i="155"/>
  <c r="AB67" i="155"/>
  <c r="BG67" i="155" s="1"/>
  <c r="AL67" i="155"/>
  <c r="BQ67" i="155" s="1"/>
  <c r="AD67" i="155"/>
  <c r="BI67" i="155" s="1"/>
  <c r="V67" i="155"/>
  <c r="BA67" i="155" s="1"/>
  <c r="AJ67" i="155"/>
  <c r="BO67" i="155" s="1"/>
  <c r="AS67" i="155"/>
  <c r="BX67" i="155" s="1"/>
  <c r="AK67" i="155"/>
  <c r="BP67" i="155" s="1"/>
  <c r="AC67" i="155"/>
  <c r="BH67" i="155" s="1"/>
  <c r="U67" i="155"/>
  <c r="AZ67" i="155" s="1"/>
  <c r="AR67" i="155"/>
  <c r="BW67" i="155" s="1"/>
  <c r="T67" i="155"/>
  <c r="AY67" i="155" s="1"/>
  <c r="AF67" i="155"/>
  <c r="BK67" i="155" s="1"/>
  <c r="P67" i="155"/>
  <c r="AU67" i="155" s="1"/>
  <c r="AP67" i="155"/>
  <c r="BU67" i="155" s="1"/>
  <c r="Z67" i="155"/>
  <c r="BE67" i="155" s="1"/>
  <c r="Y67" i="155"/>
  <c r="BD67" i="155" s="1"/>
  <c r="K68" i="155"/>
  <c r="M68" i="155" s="1"/>
  <c r="AM72" i="155"/>
  <c r="BR72" i="155" s="1"/>
  <c r="AE72" i="155"/>
  <c r="BJ72" i="155" s="1"/>
  <c r="W72" i="155"/>
  <c r="BB72" i="155" s="1"/>
  <c r="O72" i="155"/>
  <c r="AJ72" i="155"/>
  <c r="BO72" i="155" s="1"/>
  <c r="AB72" i="155"/>
  <c r="BG72" i="155" s="1"/>
  <c r="AL72" i="155"/>
  <c r="BQ72" i="155" s="1"/>
  <c r="AD72" i="155"/>
  <c r="BI72" i="155" s="1"/>
  <c r="V72" i="155"/>
  <c r="BA72" i="155" s="1"/>
  <c r="AS72" i="155"/>
  <c r="BX72" i="155" s="1"/>
  <c r="AK72" i="155"/>
  <c r="BP72" i="155" s="1"/>
  <c r="AC72" i="155"/>
  <c r="BH72" i="155" s="1"/>
  <c r="U72" i="155"/>
  <c r="AZ72" i="155" s="1"/>
  <c r="AR72" i="155"/>
  <c r="BW72" i="155" s="1"/>
  <c r="T72" i="155"/>
  <c r="AY72" i="155" s="1"/>
  <c r="AH72" i="155"/>
  <c r="BM72" i="155" s="1"/>
  <c r="R72" i="155"/>
  <c r="AW72" i="155" s="1"/>
  <c r="AF72" i="155"/>
  <c r="BK72" i="155" s="1"/>
  <c r="P72" i="155"/>
  <c r="AU72" i="155" s="1"/>
  <c r="Z72" i="155"/>
  <c r="BE72" i="155" s="1"/>
  <c r="AM75" i="155"/>
  <c r="BR75" i="155" s="1"/>
  <c r="AE75" i="155"/>
  <c r="BJ75" i="155" s="1"/>
  <c r="W75" i="155"/>
  <c r="BB75" i="155" s="1"/>
  <c r="O75" i="155"/>
  <c r="AJ75" i="155"/>
  <c r="BO75" i="155" s="1"/>
  <c r="T75" i="155"/>
  <c r="AY75" i="155" s="1"/>
  <c r="AL75" i="155"/>
  <c r="BQ75" i="155" s="1"/>
  <c r="AD75" i="155"/>
  <c r="BI75" i="155" s="1"/>
  <c r="V75" i="155"/>
  <c r="BA75" i="155" s="1"/>
  <c r="AS75" i="155"/>
  <c r="BX75" i="155" s="1"/>
  <c r="AK75" i="155"/>
  <c r="BP75" i="155" s="1"/>
  <c r="AC75" i="155"/>
  <c r="BH75" i="155" s="1"/>
  <c r="U75" i="155"/>
  <c r="AZ75" i="155" s="1"/>
  <c r="AR75" i="155"/>
  <c r="BW75" i="155" s="1"/>
  <c r="AB75" i="155"/>
  <c r="BG75" i="155" s="1"/>
  <c r="AH75" i="155"/>
  <c r="BM75" i="155" s="1"/>
  <c r="R75" i="155"/>
  <c r="AW75" i="155" s="1"/>
  <c r="AF75" i="155"/>
  <c r="BK75" i="155" s="1"/>
  <c r="P75" i="155"/>
  <c r="AU75" i="155" s="1"/>
  <c r="AP75" i="155"/>
  <c r="BU75" i="155" s="1"/>
  <c r="Z75" i="155"/>
  <c r="BE75" i="155" s="1"/>
  <c r="AA75" i="155"/>
  <c r="BF75" i="155" s="1"/>
  <c r="R65" i="155"/>
  <c r="AW65" i="155" s="1"/>
  <c r="AM66" i="155"/>
  <c r="BR66" i="155" s="1"/>
  <c r="AE66" i="155"/>
  <c r="BJ66" i="155" s="1"/>
  <c r="W66" i="155"/>
  <c r="BB66" i="155" s="1"/>
  <c r="O66" i="155"/>
  <c r="AR66" i="155"/>
  <c r="BW66" i="155" s="1"/>
  <c r="T66" i="155"/>
  <c r="AY66" i="155" s="1"/>
  <c r="AL66" i="155"/>
  <c r="BQ66" i="155" s="1"/>
  <c r="AD66" i="155"/>
  <c r="BI66" i="155" s="1"/>
  <c r="V66" i="155"/>
  <c r="BA66" i="155" s="1"/>
  <c r="AS66" i="155"/>
  <c r="BX66" i="155" s="1"/>
  <c r="AK66" i="155"/>
  <c r="BP66" i="155" s="1"/>
  <c r="AC66" i="155"/>
  <c r="BH66" i="155" s="1"/>
  <c r="U66" i="155"/>
  <c r="AZ66" i="155" s="1"/>
  <c r="AJ66" i="155"/>
  <c r="BO66" i="155" s="1"/>
  <c r="AB66" i="155"/>
  <c r="BG66" i="155" s="1"/>
  <c r="X66" i="155"/>
  <c r="BC66" i="155" s="1"/>
  <c r="AN66" i="155"/>
  <c r="BS66" i="155" s="1"/>
  <c r="K67" i="155"/>
  <c r="M67" i="155" s="1"/>
  <c r="AM70" i="155"/>
  <c r="BR70" i="155" s="1"/>
  <c r="AE70" i="155"/>
  <c r="BJ70" i="155" s="1"/>
  <c r="W70" i="155"/>
  <c r="BB70" i="155" s="1"/>
  <c r="O70" i="155"/>
  <c r="AJ70" i="155"/>
  <c r="BO70" i="155" s="1"/>
  <c r="T70" i="155"/>
  <c r="AY70" i="155" s="1"/>
  <c r="AL70" i="155"/>
  <c r="BQ70" i="155" s="1"/>
  <c r="AD70" i="155"/>
  <c r="BI70" i="155" s="1"/>
  <c r="V70" i="155"/>
  <c r="BA70" i="155" s="1"/>
  <c r="AS70" i="155"/>
  <c r="BX70" i="155" s="1"/>
  <c r="AK70" i="155"/>
  <c r="BP70" i="155" s="1"/>
  <c r="AC70" i="155"/>
  <c r="BH70" i="155" s="1"/>
  <c r="U70" i="155"/>
  <c r="AZ70" i="155" s="1"/>
  <c r="AR70" i="155"/>
  <c r="BW70" i="155" s="1"/>
  <c r="AB70" i="155"/>
  <c r="BG70" i="155" s="1"/>
  <c r="X70" i="155"/>
  <c r="BC70" i="155" s="1"/>
  <c r="AN70" i="155"/>
  <c r="BS70" i="155" s="1"/>
  <c r="AM74" i="155"/>
  <c r="BR74" i="155" s="1"/>
  <c r="AE74" i="155"/>
  <c r="BJ74" i="155" s="1"/>
  <c r="W74" i="155"/>
  <c r="BB74" i="155" s="1"/>
  <c r="O74" i="155"/>
  <c r="AJ74" i="155"/>
  <c r="BO74" i="155" s="1"/>
  <c r="T74" i="155"/>
  <c r="AY74" i="155" s="1"/>
  <c r="AL74" i="155"/>
  <c r="BQ74" i="155" s="1"/>
  <c r="AD74" i="155"/>
  <c r="BI74" i="155" s="1"/>
  <c r="V74" i="155"/>
  <c r="BA74" i="155" s="1"/>
  <c r="AS74" i="155"/>
  <c r="BX74" i="155" s="1"/>
  <c r="AK74" i="155"/>
  <c r="BP74" i="155" s="1"/>
  <c r="AC74" i="155"/>
  <c r="BH74" i="155" s="1"/>
  <c r="U74" i="155"/>
  <c r="AZ74" i="155" s="1"/>
  <c r="AR74" i="155"/>
  <c r="BW74" i="155" s="1"/>
  <c r="AB74" i="155"/>
  <c r="BG74" i="155" s="1"/>
  <c r="X74" i="155"/>
  <c r="BC74" i="155" s="1"/>
  <c r="AN74" i="155"/>
  <c r="BS74" i="155" s="1"/>
  <c r="P76" i="155"/>
  <c r="AU76" i="155" s="1"/>
  <c r="AF76" i="155"/>
  <c r="BK76" i="155" s="1"/>
  <c r="AM78" i="155"/>
  <c r="BR78" i="155" s="1"/>
  <c r="AE78" i="155"/>
  <c r="BJ78" i="155" s="1"/>
  <c r="W78" i="155"/>
  <c r="BB78" i="155" s="1"/>
  <c r="O78" i="155"/>
  <c r="AJ78" i="155"/>
  <c r="BO78" i="155" s="1"/>
  <c r="T78" i="155"/>
  <c r="AY78" i="155" s="1"/>
  <c r="AL78" i="155"/>
  <c r="BQ78" i="155" s="1"/>
  <c r="AD78" i="155"/>
  <c r="BI78" i="155" s="1"/>
  <c r="V78" i="155"/>
  <c r="BA78" i="155" s="1"/>
  <c r="AS78" i="155"/>
  <c r="BX78" i="155" s="1"/>
  <c r="AK78" i="155"/>
  <c r="BP78" i="155" s="1"/>
  <c r="AC78" i="155"/>
  <c r="BH78" i="155" s="1"/>
  <c r="U78" i="155"/>
  <c r="AZ78" i="155" s="1"/>
  <c r="AR78" i="155"/>
  <c r="BW78" i="155" s="1"/>
  <c r="AB78" i="155"/>
  <c r="BG78" i="155" s="1"/>
  <c r="X78" i="155"/>
  <c r="BC78" i="155" s="1"/>
  <c r="AN78" i="155"/>
  <c r="BS78" i="155" s="1"/>
  <c r="Z79" i="155"/>
  <c r="BE79" i="155" s="1"/>
  <c r="AP79" i="155"/>
  <c r="BU79" i="155" s="1"/>
  <c r="P80" i="155"/>
  <c r="AU80" i="155" s="1"/>
  <c r="AF80" i="155"/>
  <c r="BK80" i="155" s="1"/>
  <c r="AM86" i="155"/>
  <c r="BR86" i="155" s="1"/>
  <c r="AE86" i="155"/>
  <c r="BJ86" i="155" s="1"/>
  <c r="W86" i="155"/>
  <c r="BB86" i="155" s="1"/>
  <c r="O86" i="155"/>
  <c r="AJ86" i="155"/>
  <c r="BO86" i="155" s="1"/>
  <c r="AL86" i="155"/>
  <c r="BQ86" i="155" s="1"/>
  <c r="AD86" i="155"/>
  <c r="BI86" i="155" s="1"/>
  <c r="V86" i="155"/>
  <c r="BA86" i="155" s="1"/>
  <c r="AB86" i="155"/>
  <c r="BG86" i="155" s="1"/>
  <c r="AS86" i="155"/>
  <c r="BX86" i="155" s="1"/>
  <c r="AK86" i="155"/>
  <c r="BP86" i="155" s="1"/>
  <c r="AC86" i="155"/>
  <c r="BH86" i="155" s="1"/>
  <c r="U86" i="155"/>
  <c r="AZ86" i="155" s="1"/>
  <c r="AR86" i="155"/>
  <c r="BW86" i="155" s="1"/>
  <c r="T86" i="155"/>
  <c r="AY86" i="155" s="1"/>
  <c r="X86" i="155"/>
  <c r="BC86" i="155" s="1"/>
  <c r="AN86" i="155"/>
  <c r="BS86" i="155" s="1"/>
  <c r="Z87" i="155"/>
  <c r="BE87" i="155" s="1"/>
  <c r="AP87" i="155"/>
  <c r="BU87" i="155" s="1"/>
  <c r="AA90" i="155"/>
  <c r="BF90" i="155" s="1"/>
  <c r="AA94" i="155"/>
  <c r="BF94" i="155" s="1"/>
  <c r="AA98" i="155"/>
  <c r="BF98" i="155" s="1"/>
  <c r="AG102" i="155"/>
  <c r="BL102" i="155" s="1"/>
  <c r="M25" i="145"/>
  <c r="AM65" i="155"/>
  <c r="BR65" i="155" s="1"/>
  <c r="AE65" i="155"/>
  <c r="BJ65" i="155" s="1"/>
  <c r="W65" i="155"/>
  <c r="BB65" i="155" s="1"/>
  <c r="O65" i="155"/>
  <c r="AR65" i="155"/>
  <c r="BW65" i="155" s="1"/>
  <c r="AB65" i="155"/>
  <c r="BG65" i="155" s="1"/>
  <c r="AL65" i="155"/>
  <c r="BQ65" i="155" s="1"/>
  <c r="AD65" i="155"/>
  <c r="BI65" i="155" s="1"/>
  <c r="V65" i="155"/>
  <c r="BA65" i="155" s="1"/>
  <c r="T65" i="155"/>
  <c r="AY65" i="155" s="1"/>
  <c r="AS65" i="155"/>
  <c r="BX65" i="155" s="1"/>
  <c r="AK65" i="155"/>
  <c r="BP65" i="155" s="1"/>
  <c r="AC65" i="155"/>
  <c r="BH65" i="155" s="1"/>
  <c r="U65" i="155"/>
  <c r="AZ65" i="155" s="1"/>
  <c r="AJ65" i="155"/>
  <c r="BO65" i="155" s="1"/>
  <c r="X65" i="155"/>
  <c r="BC65" i="155" s="1"/>
  <c r="AN65" i="155"/>
  <c r="BS65" i="155" s="1"/>
  <c r="Z66" i="155"/>
  <c r="BE66" i="155" s="1"/>
  <c r="AP66" i="155"/>
  <c r="BU66" i="155" s="1"/>
  <c r="AM69" i="155"/>
  <c r="BR69" i="155" s="1"/>
  <c r="AE69" i="155"/>
  <c r="BJ69" i="155" s="1"/>
  <c r="W69" i="155"/>
  <c r="BB69" i="155" s="1"/>
  <c r="O69" i="155"/>
  <c r="AB69" i="155"/>
  <c r="BG69" i="155" s="1"/>
  <c r="AL69" i="155"/>
  <c r="BQ69" i="155" s="1"/>
  <c r="AD69" i="155"/>
  <c r="BI69" i="155" s="1"/>
  <c r="V69" i="155"/>
  <c r="BA69" i="155" s="1"/>
  <c r="AR69" i="155"/>
  <c r="BW69" i="155" s="1"/>
  <c r="AS69" i="155"/>
  <c r="BX69" i="155" s="1"/>
  <c r="AK69" i="155"/>
  <c r="BP69" i="155" s="1"/>
  <c r="AC69" i="155"/>
  <c r="BH69" i="155" s="1"/>
  <c r="U69" i="155"/>
  <c r="AZ69" i="155" s="1"/>
  <c r="AJ69" i="155"/>
  <c r="BO69" i="155" s="1"/>
  <c r="T69" i="155"/>
  <c r="X69" i="155"/>
  <c r="BC69" i="155" s="1"/>
  <c r="AN69" i="155"/>
  <c r="BS69" i="155" s="1"/>
  <c r="Z70" i="155"/>
  <c r="BE70" i="155" s="1"/>
  <c r="AP70" i="155"/>
  <c r="BU70" i="155" s="1"/>
  <c r="AM73" i="155"/>
  <c r="BR73" i="155" s="1"/>
  <c r="AE73" i="155"/>
  <c r="BJ73" i="155" s="1"/>
  <c r="W73" i="155"/>
  <c r="BB73" i="155" s="1"/>
  <c r="O73" i="155"/>
  <c r="AJ73" i="155"/>
  <c r="BO73" i="155" s="1"/>
  <c r="T73" i="155"/>
  <c r="AY73" i="155" s="1"/>
  <c r="AL73" i="155"/>
  <c r="BQ73" i="155" s="1"/>
  <c r="AD73" i="155"/>
  <c r="BI73" i="155" s="1"/>
  <c r="V73" i="155"/>
  <c r="BA73" i="155" s="1"/>
  <c r="AS73" i="155"/>
  <c r="BX73" i="155" s="1"/>
  <c r="AK73" i="155"/>
  <c r="BP73" i="155" s="1"/>
  <c r="AC73" i="155"/>
  <c r="BH73" i="155" s="1"/>
  <c r="U73" i="155"/>
  <c r="AZ73" i="155" s="1"/>
  <c r="AR73" i="155"/>
  <c r="BW73" i="155" s="1"/>
  <c r="AB73" i="155"/>
  <c r="BG73" i="155" s="1"/>
  <c r="X73" i="155"/>
  <c r="BC73" i="155" s="1"/>
  <c r="AN73" i="155"/>
  <c r="BS73" i="155" s="1"/>
  <c r="Z74" i="155"/>
  <c r="BE74" i="155" s="1"/>
  <c r="AP74" i="155"/>
  <c r="BU74" i="155" s="1"/>
  <c r="R76" i="155"/>
  <c r="AW76" i="155" s="1"/>
  <c r="AM77" i="155"/>
  <c r="BR77" i="155" s="1"/>
  <c r="AE77" i="155"/>
  <c r="BJ77" i="155" s="1"/>
  <c r="W77" i="155"/>
  <c r="BB77" i="155" s="1"/>
  <c r="O77" i="155"/>
  <c r="AB77" i="155"/>
  <c r="BG77" i="155" s="1"/>
  <c r="AL77" i="155"/>
  <c r="BQ77" i="155" s="1"/>
  <c r="AD77" i="155"/>
  <c r="BI77" i="155" s="1"/>
  <c r="V77" i="155"/>
  <c r="BA77" i="155" s="1"/>
  <c r="T77" i="155"/>
  <c r="AY77" i="155" s="1"/>
  <c r="AS77" i="155"/>
  <c r="BX77" i="155" s="1"/>
  <c r="AK77" i="155"/>
  <c r="BP77" i="155" s="1"/>
  <c r="AC77" i="155"/>
  <c r="BH77" i="155" s="1"/>
  <c r="U77" i="155"/>
  <c r="AZ77" i="155" s="1"/>
  <c r="AR77" i="155"/>
  <c r="BW77" i="155" s="1"/>
  <c r="AJ77" i="155"/>
  <c r="BO77" i="155" s="1"/>
  <c r="X77" i="155"/>
  <c r="BC77" i="155" s="1"/>
  <c r="AN77" i="155"/>
  <c r="BS77" i="155" s="1"/>
  <c r="Z78" i="155"/>
  <c r="BE78" i="155" s="1"/>
  <c r="AP78" i="155"/>
  <c r="BU78" i="155" s="1"/>
  <c r="P79" i="155"/>
  <c r="AU79" i="155" s="1"/>
  <c r="AF79" i="155"/>
  <c r="BK79" i="155" s="1"/>
  <c r="R80" i="155"/>
  <c r="AW80" i="155" s="1"/>
  <c r="AM85" i="155"/>
  <c r="BR85" i="155" s="1"/>
  <c r="AE85" i="155"/>
  <c r="BJ85" i="155" s="1"/>
  <c r="W85" i="155"/>
  <c r="BB85" i="155" s="1"/>
  <c r="O85" i="155"/>
  <c r="AR85" i="155"/>
  <c r="BW85" i="155" s="1"/>
  <c r="T85" i="155"/>
  <c r="AY85" i="155" s="1"/>
  <c r="AL85" i="155"/>
  <c r="BQ85" i="155" s="1"/>
  <c r="AD85" i="155"/>
  <c r="BI85" i="155" s="1"/>
  <c r="V85" i="155"/>
  <c r="BA85" i="155" s="1"/>
  <c r="AB85" i="155"/>
  <c r="BG85" i="155" s="1"/>
  <c r="AS85" i="155"/>
  <c r="BX85" i="155" s="1"/>
  <c r="AK85" i="155"/>
  <c r="BP85" i="155" s="1"/>
  <c r="AC85" i="155"/>
  <c r="BH85" i="155" s="1"/>
  <c r="U85" i="155"/>
  <c r="AZ85" i="155" s="1"/>
  <c r="AJ85" i="155"/>
  <c r="BO85" i="155" s="1"/>
  <c r="X85" i="155"/>
  <c r="AN85" i="155"/>
  <c r="BS85" i="155" s="1"/>
  <c r="Z86" i="155"/>
  <c r="BE86" i="155" s="1"/>
  <c r="AP86" i="155"/>
  <c r="BU86" i="155" s="1"/>
  <c r="P87" i="155"/>
  <c r="AU87" i="155" s="1"/>
  <c r="AF87" i="155"/>
  <c r="BK87" i="155" s="1"/>
  <c r="AM88" i="155"/>
  <c r="BR88" i="155" s="1"/>
  <c r="AE88" i="155"/>
  <c r="BJ88" i="155" s="1"/>
  <c r="W88" i="155"/>
  <c r="BB88" i="155" s="1"/>
  <c r="O88" i="155"/>
  <c r="AJ88" i="155"/>
  <c r="BO88" i="155" s="1"/>
  <c r="T88" i="155"/>
  <c r="AY88" i="155" s="1"/>
  <c r="AL88" i="155"/>
  <c r="BQ88" i="155" s="1"/>
  <c r="AD88" i="155"/>
  <c r="BI88" i="155" s="1"/>
  <c r="V88" i="155"/>
  <c r="AS88" i="155"/>
  <c r="BX88" i="155" s="1"/>
  <c r="AK88" i="155"/>
  <c r="BP88" i="155" s="1"/>
  <c r="AC88" i="155"/>
  <c r="BH88" i="155" s="1"/>
  <c r="U88" i="155"/>
  <c r="AZ88" i="155" s="1"/>
  <c r="AR88" i="155"/>
  <c r="BW88" i="155" s="1"/>
  <c r="AB88" i="155"/>
  <c r="BG88" i="155" s="1"/>
  <c r="AP88" i="155"/>
  <c r="BU88" i="155" s="1"/>
  <c r="Z88" i="155"/>
  <c r="BE88" i="155" s="1"/>
  <c r="X88" i="155"/>
  <c r="BC88" i="155" s="1"/>
  <c r="AO88" i="155"/>
  <c r="BT88" i="155" s="1"/>
  <c r="S89" i="155"/>
  <c r="AX89" i="155" s="1"/>
  <c r="P90" i="155"/>
  <c r="AU90" i="155" s="1"/>
  <c r="AG90" i="155"/>
  <c r="BL90" i="155" s="1"/>
  <c r="K91" i="155"/>
  <c r="M91" i="155" s="1"/>
  <c r="AM92" i="155"/>
  <c r="BR92" i="155" s="1"/>
  <c r="AE92" i="155"/>
  <c r="BJ92" i="155" s="1"/>
  <c r="W92" i="155"/>
  <c r="BB92" i="155" s="1"/>
  <c r="O92" i="155"/>
  <c r="AR92" i="155"/>
  <c r="BW92" i="155" s="1"/>
  <c r="T92" i="155"/>
  <c r="AY92" i="155" s="1"/>
  <c r="AL92" i="155"/>
  <c r="BQ92" i="155" s="1"/>
  <c r="AD92" i="155"/>
  <c r="BI92" i="155" s="1"/>
  <c r="V92" i="155"/>
  <c r="BA92" i="155" s="1"/>
  <c r="AS92" i="155"/>
  <c r="BX92" i="155" s="1"/>
  <c r="AK92" i="155"/>
  <c r="BP92" i="155" s="1"/>
  <c r="AC92" i="155"/>
  <c r="BH92" i="155" s="1"/>
  <c r="U92" i="155"/>
  <c r="AZ92" i="155" s="1"/>
  <c r="AJ92" i="155"/>
  <c r="BO92" i="155" s="1"/>
  <c r="AB92" i="155"/>
  <c r="BG92" i="155" s="1"/>
  <c r="AP92" i="155"/>
  <c r="BU92" i="155" s="1"/>
  <c r="Z92" i="155"/>
  <c r="BE92" i="155" s="1"/>
  <c r="X92" i="155"/>
  <c r="AO92" i="155"/>
  <c r="BT92" i="155" s="1"/>
  <c r="S93" i="155"/>
  <c r="AX93" i="155" s="1"/>
  <c r="P94" i="155"/>
  <c r="AU94" i="155" s="1"/>
  <c r="AG94" i="155"/>
  <c r="BL94" i="155" s="1"/>
  <c r="AM96" i="155"/>
  <c r="BR96" i="155" s="1"/>
  <c r="AE96" i="155"/>
  <c r="BJ96" i="155" s="1"/>
  <c r="W96" i="155"/>
  <c r="BB96" i="155" s="1"/>
  <c r="O96" i="155"/>
  <c r="AB96" i="155"/>
  <c r="BG96" i="155" s="1"/>
  <c r="AL96" i="155"/>
  <c r="BQ96" i="155" s="1"/>
  <c r="AD96" i="155"/>
  <c r="BI96" i="155" s="1"/>
  <c r="V96" i="155"/>
  <c r="BA96" i="155" s="1"/>
  <c r="AJ96" i="155"/>
  <c r="BO96" i="155" s="1"/>
  <c r="AS96" i="155"/>
  <c r="BX96" i="155" s="1"/>
  <c r="AK96" i="155"/>
  <c r="BP96" i="155" s="1"/>
  <c r="AC96" i="155"/>
  <c r="BH96" i="155" s="1"/>
  <c r="U96" i="155"/>
  <c r="AZ96" i="155" s="1"/>
  <c r="AR96" i="155"/>
  <c r="BW96" i="155" s="1"/>
  <c r="T96" i="155"/>
  <c r="AY96" i="155" s="1"/>
  <c r="AP96" i="155"/>
  <c r="BU96" i="155" s="1"/>
  <c r="Z96" i="155"/>
  <c r="BE96" i="155" s="1"/>
  <c r="X96" i="155"/>
  <c r="BC96" i="155" s="1"/>
  <c r="AO96" i="155"/>
  <c r="BT96" i="155" s="1"/>
  <c r="S97" i="155"/>
  <c r="AX97" i="155" s="1"/>
  <c r="P98" i="155"/>
  <c r="AU98" i="155" s="1"/>
  <c r="AG98" i="155"/>
  <c r="BL98" i="155" s="1"/>
  <c r="AM100" i="155"/>
  <c r="BR100" i="155" s="1"/>
  <c r="AE100" i="155"/>
  <c r="BJ100" i="155" s="1"/>
  <c r="W100" i="155"/>
  <c r="BB100" i="155" s="1"/>
  <c r="O100" i="155"/>
  <c r="AR100" i="155"/>
  <c r="BW100" i="155" s="1"/>
  <c r="AB100" i="155"/>
  <c r="BG100" i="155" s="1"/>
  <c r="AL100" i="155"/>
  <c r="BQ100" i="155" s="1"/>
  <c r="AD100" i="155"/>
  <c r="BI100" i="155" s="1"/>
  <c r="V100" i="155"/>
  <c r="BA100" i="155" s="1"/>
  <c r="AJ100" i="155"/>
  <c r="BO100" i="155" s="1"/>
  <c r="AS100" i="155"/>
  <c r="BX100" i="155" s="1"/>
  <c r="AK100" i="155"/>
  <c r="BP100" i="155" s="1"/>
  <c r="AC100" i="155"/>
  <c r="BH100" i="155" s="1"/>
  <c r="U100" i="155"/>
  <c r="AZ100" i="155" s="1"/>
  <c r="T100" i="155"/>
  <c r="AY100" i="155" s="1"/>
  <c r="AP100" i="155"/>
  <c r="BU100" i="155" s="1"/>
  <c r="Z100" i="155"/>
  <c r="BE100" i="155" s="1"/>
  <c r="X100" i="155"/>
  <c r="BC100" i="155" s="1"/>
  <c r="AO100" i="155"/>
  <c r="BT100" i="155" s="1"/>
  <c r="S101" i="155"/>
  <c r="AX101" i="155" s="1"/>
  <c r="Q102" i="155"/>
  <c r="AV102" i="155" s="1"/>
  <c r="AO102" i="155"/>
  <c r="BT102" i="155" s="1"/>
  <c r="S104" i="155"/>
  <c r="AX104" i="155" s="1"/>
  <c r="T19" i="145"/>
  <c r="Q94" i="155"/>
  <c r="AV94" i="155" s="1"/>
  <c r="AI94" i="155"/>
  <c r="BN94" i="155" s="1"/>
  <c r="Q98" i="155"/>
  <c r="AV98" i="155" s="1"/>
  <c r="AI98" i="155"/>
  <c r="BN98" i="155" s="1"/>
  <c r="X102" i="155"/>
  <c r="BC102" i="155" s="1"/>
  <c r="AP102" i="155"/>
  <c r="BU102" i="155" s="1"/>
  <c r="AM104" i="155"/>
  <c r="BR104" i="155" s="1"/>
  <c r="AE104" i="155"/>
  <c r="BJ104" i="155" s="1"/>
  <c r="W104" i="155"/>
  <c r="BB104" i="155" s="1"/>
  <c r="O104" i="155"/>
  <c r="AB104" i="155"/>
  <c r="BG104" i="155" s="1"/>
  <c r="AL104" i="155"/>
  <c r="BQ104" i="155" s="1"/>
  <c r="AD104" i="155"/>
  <c r="BI104" i="155" s="1"/>
  <c r="V104" i="155"/>
  <c r="BA104" i="155" s="1"/>
  <c r="AJ104" i="155"/>
  <c r="BO104" i="155" s="1"/>
  <c r="AS104" i="155"/>
  <c r="BX104" i="155" s="1"/>
  <c r="AK104" i="155"/>
  <c r="BP104" i="155" s="1"/>
  <c r="AC104" i="155"/>
  <c r="BH104" i="155" s="1"/>
  <c r="U104" i="155"/>
  <c r="AZ104" i="155" s="1"/>
  <c r="AR104" i="155"/>
  <c r="BW104" i="155" s="1"/>
  <c r="T104" i="155"/>
  <c r="AY104" i="155" s="1"/>
  <c r="AQ104" i="155"/>
  <c r="BV104" i="155" s="1"/>
  <c r="AA104" i="155"/>
  <c r="BF104" i="155" s="1"/>
  <c r="AP104" i="155"/>
  <c r="BU104" i="155" s="1"/>
  <c r="Z104" i="155"/>
  <c r="BE104" i="155" s="1"/>
  <c r="X104" i="155"/>
  <c r="BC104" i="155" s="1"/>
  <c r="AM76" i="155"/>
  <c r="BR76" i="155" s="1"/>
  <c r="AE76" i="155"/>
  <c r="BJ76" i="155" s="1"/>
  <c r="W76" i="155"/>
  <c r="BB76" i="155" s="1"/>
  <c r="O76" i="155"/>
  <c r="AJ76" i="155"/>
  <c r="BO76" i="155" s="1"/>
  <c r="AL76" i="155"/>
  <c r="BQ76" i="155" s="1"/>
  <c r="AD76" i="155"/>
  <c r="BI76" i="155" s="1"/>
  <c r="V76" i="155"/>
  <c r="BA76" i="155" s="1"/>
  <c r="AR76" i="155"/>
  <c r="BW76" i="155" s="1"/>
  <c r="T76" i="155"/>
  <c r="AY76" i="155" s="1"/>
  <c r="AS76" i="155"/>
  <c r="BX76" i="155" s="1"/>
  <c r="AK76" i="155"/>
  <c r="BP76" i="155" s="1"/>
  <c r="AC76" i="155"/>
  <c r="BH76" i="155" s="1"/>
  <c r="U76" i="155"/>
  <c r="AZ76" i="155" s="1"/>
  <c r="AB76" i="155"/>
  <c r="BG76" i="155" s="1"/>
  <c r="X76" i="155"/>
  <c r="BC76" i="155" s="1"/>
  <c r="AN76" i="155"/>
  <c r="BS76" i="155" s="1"/>
  <c r="R79" i="155"/>
  <c r="AW79" i="155" s="1"/>
  <c r="AM80" i="155"/>
  <c r="BR80" i="155" s="1"/>
  <c r="AE80" i="155"/>
  <c r="BJ80" i="155" s="1"/>
  <c r="W80" i="155"/>
  <c r="BB80" i="155" s="1"/>
  <c r="O80" i="155"/>
  <c r="AR80" i="155"/>
  <c r="BW80" i="155" s="1"/>
  <c r="AB80" i="155"/>
  <c r="BG80" i="155" s="1"/>
  <c r="AL80" i="155"/>
  <c r="BQ80" i="155" s="1"/>
  <c r="AD80" i="155"/>
  <c r="BI80" i="155" s="1"/>
  <c r="V80" i="155"/>
  <c r="BA80" i="155" s="1"/>
  <c r="AS80" i="155"/>
  <c r="BX80" i="155" s="1"/>
  <c r="AK80" i="155"/>
  <c r="BP80" i="155" s="1"/>
  <c r="AC80" i="155"/>
  <c r="BH80" i="155" s="1"/>
  <c r="U80" i="155"/>
  <c r="AZ80" i="155" s="1"/>
  <c r="AJ80" i="155"/>
  <c r="BO80" i="155" s="1"/>
  <c r="T80" i="155"/>
  <c r="AY80" i="155" s="1"/>
  <c r="X80" i="155"/>
  <c r="BC80" i="155" s="1"/>
  <c r="AN80" i="155"/>
  <c r="BS80" i="155" s="1"/>
  <c r="P86" i="155"/>
  <c r="AU86" i="155" s="1"/>
  <c r="AF86" i="155"/>
  <c r="BK86" i="155" s="1"/>
  <c r="R87" i="155"/>
  <c r="AW87" i="155" s="1"/>
  <c r="AM89" i="155"/>
  <c r="BR89" i="155" s="1"/>
  <c r="AE89" i="155"/>
  <c r="BJ89" i="155" s="1"/>
  <c r="W89" i="155"/>
  <c r="BB89" i="155" s="1"/>
  <c r="O89" i="155"/>
  <c r="AJ89" i="155"/>
  <c r="BO89" i="155" s="1"/>
  <c r="T89" i="155"/>
  <c r="AY89" i="155" s="1"/>
  <c r="AL89" i="155"/>
  <c r="BQ89" i="155" s="1"/>
  <c r="AD89" i="155"/>
  <c r="BI89" i="155" s="1"/>
  <c r="V89" i="155"/>
  <c r="BA89" i="155" s="1"/>
  <c r="AS89" i="155"/>
  <c r="BX89" i="155" s="1"/>
  <c r="AK89" i="155"/>
  <c r="BP89" i="155" s="1"/>
  <c r="AC89" i="155"/>
  <c r="BH89" i="155" s="1"/>
  <c r="U89" i="155"/>
  <c r="AZ89" i="155" s="1"/>
  <c r="AR89" i="155"/>
  <c r="BW89" i="155" s="1"/>
  <c r="AB89" i="155"/>
  <c r="BG89" i="155" s="1"/>
  <c r="AF89" i="155"/>
  <c r="BK89" i="155" s="1"/>
  <c r="P89" i="155"/>
  <c r="AU89" i="155" s="1"/>
  <c r="Y89" i="155"/>
  <c r="BD89" i="155" s="1"/>
  <c r="AP89" i="155"/>
  <c r="BU89" i="155" s="1"/>
  <c r="S90" i="155"/>
  <c r="AX90" i="155" s="1"/>
  <c r="AM93" i="155"/>
  <c r="BR93" i="155" s="1"/>
  <c r="AE93" i="155"/>
  <c r="BJ93" i="155" s="1"/>
  <c r="W93" i="155"/>
  <c r="BB93" i="155" s="1"/>
  <c r="O93" i="155"/>
  <c r="AB93" i="155"/>
  <c r="BG93" i="155" s="1"/>
  <c r="AL93" i="155"/>
  <c r="BQ93" i="155" s="1"/>
  <c r="AD93" i="155"/>
  <c r="BI93" i="155" s="1"/>
  <c r="V93" i="155"/>
  <c r="BA93" i="155" s="1"/>
  <c r="AJ93" i="155"/>
  <c r="BO93" i="155" s="1"/>
  <c r="AS93" i="155"/>
  <c r="BX93" i="155" s="1"/>
  <c r="AK93" i="155"/>
  <c r="BP93" i="155" s="1"/>
  <c r="AC93" i="155"/>
  <c r="BH93" i="155" s="1"/>
  <c r="U93" i="155"/>
  <c r="AZ93" i="155" s="1"/>
  <c r="AR93" i="155"/>
  <c r="BW93" i="155" s="1"/>
  <c r="T93" i="155"/>
  <c r="AY93" i="155" s="1"/>
  <c r="AF93" i="155"/>
  <c r="BK93" i="155" s="1"/>
  <c r="P93" i="155"/>
  <c r="AU93" i="155" s="1"/>
  <c r="Y93" i="155"/>
  <c r="BD93" i="155" s="1"/>
  <c r="AP93" i="155"/>
  <c r="BU93" i="155" s="1"/>
  <c r="S94" i="155"/>
  <c r="AX94" i="155" s="1"/>
  <c r="AM97" i="155"/>
  <c r="BR97" i="155" s="1"/>
  <c r="AE97" i="155"/>
  <c r="BJ97" i="155" s="1"/>
  <c r="W97" i="155"/>
  <c r="BB97" i="155" s="1"/>
  <c r="O97" i="155"/>
  <c r="AJ97" i="155"/>
  <c r="BO97" i="155" s="1"/>
  <c r="T97" i="155"/>
  <c r="AY97" i="155" s="1"/>
  <c r="AL97" i="155"/>
  <c r="BQ97" i="155" s="1"/>
  <c r="AD97" i="155"/>
  <c r="BI97" i="155" s="1"/>
  <c r="V97" i="155"/>
  <c r="BA97" i="155" s="1"/>
  <c r="AS97" i="155"/>
  <c r="BX97" i="155" s="1"/>
  <c r="AK97" i="155"/>
  <c r="BP97" i="155" s="1"/>
  <c r="AC97" i="155"/>
  <c r="BH97" i="155" s="1"/>
  <c r="U97" i="155"/>
  <c r="AZ97" i="155" s="1"/>
  <c r="AR97" i="155"/>
  <c r="BW97" i="155" s="1"/>
  <c r="AB97" i="155"/>
  <c r="BG97" i="155" s="1"/>
  <c r="AF97" i="155"/>
  <c r="BK97" i="155" s="1"/>
  <c r="P97" i="155"/>
  <c r="AU97" i="155" s="1"/>
  <c r="Y97" i="155"/>
  <c r="BD97" i="155" s="1"/>
  <c r="AP97" i="155"/>
  <c r="BU97" i="155" s="1"/>
  <c r="S98" i="155"/>
  <c r="AX98" i="155" s="1"/>
  <c r="AM101" i="155"/>
  <c r="BR101" i="155" s="1"/>
  <c r="AE101" i="155"/>
  <c r="BJ101" i="155" s="1"/>
  <c r="W101" i="155"/>
  <c r="BB101" i="155" s="1"/>
  <c r="O101" i="155"/>
  <c r="AJ101" i="155"/>
  <c r="BO101" i="155" s="1"/>
  <c r="T101" i="155"/>
  <c r="AY101" i="155" s="1"/>
  <c r="AL101" i="155"/>
  <c r="BQ101" i="155" s="1"/>
  <c r="AD101" i="155"/>
  <c r="BI101" i="155" s="1"/>
  <c r="V101" i="155"/>
  <c r="BA101" i="155" s="1"/>
  <c r="AS101" i="155"/>
  <c r="BX101" i="155" s="1"/>
  <c r="AK101" i="155"/>
  <c r="BP101" i="155" s="1"/>
  <c r="AC101" i="155"/>
  <c r="BH101" i="155" s="1"/>
  <c r="U101" i="155"/>
  <c r="AZ101" i="155" s="1"/>
  <c r="AR101" i="155"/>
  <c r="BW101" i="155" s="1"/>
  <c r="AB101" i="155"/>
  <c r="BG101" i="155" s="1"/>
  <c r="AF101" i="155"/>
  <c r="BK101" i="155" s="1"/>
  <c r="P101" i="155"/>
  <c r="AU101" i="155" s="1"/>
  <c r="Y101" i="155"/>
  <c r="BD101" i="155" s="1"/>
  <c r="AP101" i="155"/>
  <c r="BU101" i="155" s="1"/>
  <c r="Y102" i="155"/>
  <c r="BD102" i="155" s="1"/>
  <c r="I104" i="155"/>
  <c r="K104" i="155" s="1"/>
  <c r="M104" i="155" s="1"/>
  <c r="Y104" i="155"/>
  <c r="BD104" i="155" s="1"/>
  <c r="T16" i="145"/>
  <c r="AM102" i="155"/>
  <c r="BR102" i="155" s="1"/>
  <c r="AE102" i="155"/>
  <c r="BJ102" i="155" s="1"/>
  <c r="W102" i="155"/>
  <c r="BB102" i="155" s="1"/>
  <c r="O102" i="155"/>
  <c r="AJ102" i="155"/>
  <c r="BO102" i="155" s="1"/>
  <c r="T102" i="155"/>
  <c r="AY102" i="155" s="1"/>
  <c r="AL102" i="155"/>
  <c r="BQ102" i="155" s="1"/>
  <c r="AD102" i="155"/>
  <c r="BI102" i="155" s="1"/>
  <c r="V102" i="155"/>
  <c r="BA102" i="155" s="1"/>
  <c r="AS102" i="155"/>
  <c r="BX102" i="155" s="1"/>
  <c r="AK102" i="155"/>
  <c r="BP102" i="155" s="1"/>
  <c r="AC102" i="155"/>
  <c r="BH102" i="155" s="1"/>
  <c r="U102" i="155"/>
  <c r="AZ102" i="155" s="1"/>
  <c r="AR102" i="155"/>
  <c r="BW102" i="155" s="1"/>
  <c r="AB102" i="155"/>
  <c r="BG102" i="155" s="1"/>
  <c r="AI102" i="155"/>
  <c r="BN102" i="155" s="1"/>
  <c r="S102" i="155"/>
  <c r="AX102" i="155" s="1"/>
  <c r="AH102" i="155"/>
  <c r="BM102" i="155" s="1"/>
  <c r="R102" i="155"/>
  <c r="AW102" i="155" s="1"/>
  <c r="Z102" i="155"/>
  <c r="BE102" i="155" s="1"/>
  <c r="AM79" i="155"/>
  <c r="BR79" i="155" s="1"/>
  <c r="AE79" i="155"/>
  <c r="BJ79" i="155" s="1"/>
  <c r="W79" i="155"/>
  <c r="BB79" i="155" s="1"/>
  <c r="O79" i="155"/>
  <c r="AJ79" i="155"/>
  <c r="BO79" i="155" s="1"/>
  <c r="T79" i="155"/>
  <c r="AY79" i="155" s="1"/>
  <c r="AL79" i="155"/>
  <c r="BQ79" i="155" s="1"/>
  <c r="AD79" i="155"/>
  <c r="BI79" i="155" s="1"/>
  <c r="V79" i="155"/>
  <c r="BA79" i="155" s="1"/>
  <c r="AS79" i="155"/>
  <c r="BX79" i="155" s="1"/>
  <c r="AK79" i="155"/>
  <c r="BP79" i="155" s="1"/>
  <c r="AC79" i="155"/>
  <c r="BH79" i="155" s="1"/>
  <c r="U79" i="155"/>
  <c r="AZ79" i="155" s="1"/>
  <c r="AR79" i="155"/>
  <c r="BW79" i="155" s="1"/>
  <c r="AB79" i="155"/>
  <c r="BG79" i="155" s="1"/>
  <c r="X79" i="155"/>
  <c r="BC79" i="155" s="1"/>
  <c r="AN79" i="155"/>
  <c r="BS79" i="155" s="1"/>
  <c r="AM87" i="155"/>
  <c r="BR87" i="155" s="1"/>
  <c r="AE87" i="155"/>
  <c r="BJ87" i="155" s="1"/>
  <c r="W87" i="155"/>
  <c r="BB87" i="155" s="1"/>
  <c r="O87" i="155"/>
  <c r="AJ87" i="155"/>
  <c r="BO87" i="155" s="1"/>
  <c r="T87" i="155"/>
  <c r="AY87" i="155" s="1"/>
  <c r="AL87" i="155"/>
  <c r="BQ87" i="155" s="1"/>
  <c r="AD87" i="155"/>
  <c r="BI87" i="155" s="1"/>
  <c r="V87" i="155"/>
  <c r="BA87" i="155" s="1"/>
  <c r="AS87" i="155"/>
  <c r="BX87" i="155" s="1"/>
  <c r="AK87" i="155"/>
  <c r="BP87" i="155" s="1"/>
  <c r="AC87" i="155"/>
  <c r="BH87" i="155" s="1"/>
  <c r="U87" i="155"/>
  <c r="AZ87" i="155" s="1"/>
  <c r="AR87" i="155"/>
  <c r="BW87" i="155" s="1"/>
  <c r="AB87" i="155"/>
  <c r="BG87" i="155" s="1"/>
  <c r="X87" i="155"/>
  <c r="BC87" i="155" s="1"/>
  <c r="AN87" i="155"/>
  <c r="BS87" i="155" s="1"/>
  <c r="AM90" i="155"/>
  <c r="BR90" i="155" s="1"/>
  <c r="AE90" i="155"/>
  <c r="BJ90" i="155" s="1"/>
  <c r="W90" i="155"/>
  <c r="BB90" i="155" s="1"/>
  <c r="O90" i="155"/>
  <c r="AB90" i="155"/>
  <c r="BG90" i="155" s="1"/>
  <c r="AL90" i="155"/>
  <c r="BQ90" i="155" s="1"/>
  <c r="AD90" i="155"/>
  <c r="BI90" i="155" s="1"/>
  <c r="V90" i="155"/>
  <c r="BA90" i="155" s="1"/>
  <c r="AR90" i="155"/>
  <c r="BW90" i="155" s="1"/>
  <c r="AS90" i="155"/>
  <c r="BX90" i="155" s="1"/>
  <c r="AK90" i="155"/>
  <c r="BP90" i="155" s="1"/>
  <c r="AC90" i="155"/>
  <c r="BH90" i="155" s="1"/>
  <c r="U90" i="155"/>
  <c r="AZ90" i="155" s="1"/>
  <c r="AJ90" i="155"/>
  <c r="BO90" i="155" s="1"/>
  <c r="T90" i="155"/>
  <c r="AY90" i="155" s="1"/>
  <c r="AH90" i="155"/>
  <c r="BM90" i="155" s="1"/>
  <c r="R90" i="155"/>
  <c r="AW90" i="155" s="1"/>
  <c r="Y90" i="155"/>
  <c r="BD90" i="155" s="1"/>
  <c r="AP90" i="155"/>
  <c r="BU90" i="155" s="1"/>
  <c r="AM94" i="155"/>
  <c r="BR94" i="155" s="1"/>
  <c r="AE94" i="155"/>
  <c r="BJ94" i="155" s="1"/>
  <c r="W94" i="155"/>
  <c r="BB94" i="155" s="1"/>
  <c r="O94" i="155"/>
  <c r="AL94" i="155"/>
  <c r="BQ94" i="155" s="1"/>
  <c r="AD94" i="155"/>
  <c r="BI94" i="155" s="1"/>
  <c r="V94" i="155"/>
  <c r="BA94" i="155" s="1"/>
  <c r="AB94" i="155"/>
  <c r="BG94" i="155" s="1"/>
  <c r="AS94" i="155"/>
  <c r="BX94" i="155" s="1"/>
  <c r="AK94" i="155"/>
  <c r="BP94" i="155" s="1"/>
  <c r="AC94" i="155"/>
  <c r="BH94" i="155" s="1"/>
  <c r="U94" i="155"/>
  <c r="AZ94" i="155" s="1"/>
  <c r="AR94" i="155"/>
  <c r="BW94" i="155" s="1"/>
  <c r="AJ94" i="155"/>
  <c r="BO94" i="155" s="1"/>
  <c r="T94" i="155"/>
  <c r="AY94" i="155" s="1"/>
  <c r="AH94" i="155"/>
  <c r="BM94" i="155" s="1"/>
  <c r="R94" i="155"/>
  <c r="AW94" i="155" s="1"/>
  <c r="Y94" i="155"/>
  <c r="BD94" i="155" s="1"/>
  <c r="AP94" i="155"/>
  <c r="BU94" i="155" s="1"/>
  <c r="AM98" i="155"/>
  <c r="BR98" i="155" s="1"/>
  <c r="AE98" i="155"/>
  <c r="BJ98" i="155" s="1"/>
  <c r="W98" i="155"/>
  <c r="BB98" i="155" s="1"/>
  <c r="O98" i="155"/>
  <c r="AJ98" i="155"/>
  <c r="BO98" i="155" s="1"/>
  <c r="T98" i="155"/>
  <c r="AY98" i="155" s="1"/>
  <c r="AL98" i="155"/>
  <c r="BQ98" i="155" s="1"/>
  <c r="AD98" i="155"/>
  <c r="BI98" i="155" s="1"/>
  <c r="V98" i="155"/>
  <c r="BA98" i="155" s="1"/>
  <c r="AS98" i="155"/>
  <c r="BX98" i="155" s="1"/>
  <c r="AK98" i="155"/>
  <c r="BP98" i="155" s="1"/>
  <c r="AC98" i="155"/>
  <c r="BH98" i="155" s="1"/>
  <c r="U98" i="155"/>
  <c r="AZ98" i="155" s="1"/>
  <c r="AR98" i="155"/>
  <c r="BW98" i="155" s="1"/>
  <c r="AB98" i="155"/>
  <c r="BG98" i="155" s="1"/>
  <c r="AH98" i="155"/>
  <c r="BM98" i="155" s="1"/>
  <c r="R98" i="155"/>
  <c r="AW98" i="155" s="1"/>
  <c r="Y98" i="155"/>
  <c r="BD98" i="155" s="1"/>
  <c r="AP98" i="155"/>
  <c r="BU98" i="155" s="1"/>
  <c r="I102" i="155"/>
  <c r="K102" i="155" s="1"/>
  <c r="M102" i="155" s="1"/>
  <c r="AA102" i="155"/>
  <c r="BF102" i="155" s="1"/>
  <c r="AO64" i="145"/>
  <c r="BT64" i="145" s="1"/>
  <c r="L28" i="146"/>
  <c r="AR64" i="146"/>
  <c r="BW64" i="146" s="1"/>
  <c r="AJ64" i="146"/>
  <c r="BO64" i="146" s="1"/>
  <c r="AB64" i="146"/>
  <c r="BG64" i="146" s="1"/>
  <c r="T64" i="146"/>
  <c r="AY64" i="146" s="1"/>
  <c r="AI64" i="146"/>
  <c r="BN64" i="146" s="1"/>
  <c r="AA64" i="146"/>
  <c r="BF64" i="146" s="1"/>
  <c r="S64" i="146"/>
  <c r="AX64" i="146" s="1"/>
  <c r="AH64" i="146"/>
  <c r="BM64" i="146" s="1"/>
  <c r="Z64" i="146"/>
  <c r="BE64" i="146" s="1"/>
  <c r="R64" i="146"/>
  <c r="AW64" i="146" s="1"/>
  <c r="AF64" i="146"/>
  <c r="BK64" i="146" s="1"/>
  <c r="U64" i="146"/>
  <c r="AZ64" i="146" s="1"/>
  <c r="AN64" i="146"/>
  <c r="BS64" i="146" s="1"/>
  <c r="AC64" i="146"/>
  <c r="BH64" i="146" s="1"/>
  <c r="AS64" i="146"/>
  <c r="BX64" i="146" s="1"/>
  <c r="AE64" i="146"/>
  <c r="BJ64" i="146" s="1"/>
  <c r="Q64" i="146"/>
  <c r="AV64" i="146" s="1"/>
  <c r="O64" i="146"/>
  <c r="AO64" i="146"/>
  <c r="BT64" i="146" s="1"/>
  <c r="AD64" i="146"/>
  <c r="BI64" i="146" s="1"/>
  <c r="P64" i="146"/>
  <c r="AU64" i="146" s="1"/>
  <c r="V64" i="146"/>
  <c r="BA64" i="146" s="1"/>
  <c r="Y64" i="146"/>
  <c r="BD64" i="146" s="1"/>
  <c r="AL64" i="146"/>
  <c r="BQ64" i="146" s="1"/>
  <c r="AK87" i="146"/>
  <c r="BP87" i="146" s="1"/>
  <c r="AR99" i="146"/>
  <c r="BW99" i="146" s="1"/>
  <c r="AJ99" i="146"/>
  <c r="BO99" i="146" s="1"/>
  <c r="AB99" i="146"/>
  <c r="BG99" i="146" s="1"/>
  <c r="T99" i="146"/>
  <c r="AY99" i="146" s="1"/>
  <c r="AQ99" i="146"/>
  <c r="BV99" i="146" s="1"/>
  <c r="AI99" i="146"/>
  <c r="BN99" i="146" s="1"/>
  <c r="AA99" i="146"/>
  <c r="BF99" i="146" s="1"/>
  <c r="S99" i="146"/>
  <c r="AX99" i="146" s="1"/>
  <c r="AP99" i="146"/>
  <c r="BU99" i="146" s="1"/>
  <c r="AH99" i="146"/>
  <c r="BM99" i="146" s="1"/>
  <c r="Z99" i="146"/>
  <c r="BE99" i="146" s="1"/>
  <c r="R99" i="146"/>
  <c r="AW99" i="146" s="1"/>
  <c r="I99" i="146"/>
  <c r="K99" i="146" s="1"/>
  <c r="M99" i="146" s="1"/>
  <c r="AO99" i="146"/>
  <c r="BT99" i="146" s="1"/>
  <c r="AD99" i="146"/>
  <c r="BI99" i="146" s="1"/>
  <c r="P99" i="146"/>
  <c r="AU99" i="146" s="1"/>
  <c r="AL99" i="146"/>
  <c r="BQ99" i="146" s="1"/>
  <c r="AN99" i="146"/>
  <c r="BS99" i="146" s="1"/>
  <c r="AC99" i="146"/>
  <c r="BH99" i="146" s="1"/>
  <c r="O99" i="146"/>
  <c r="X99" i="146"/>
  <c r="BC99" i="146" s="1"/>
  <c r="AM99" i="146"/>
  <c r="BR99" i="146" s="1"/>
  <c r="Y99" i="146"/>
  <c r="BD99" i="146" s="1"/>
  <c r="AG99" i="146"/>
  <c r="BL99" i="146" s="1"/>
  <c r="U99" i="146"/>
  <c r="AZ99" i="146" s="1"/>
  <c r="Q99" i="146"/>
  <c r="AV99" i="146" s="1"/>
  <c r="AS99" i="146"/>
  <c r="BX99" i="146" s="1"/>
  <c r="AK99" i="146"/>
  <c r="BP99" i="146" s="1"/>
  <c r="V99" i="146"/>
  <c r="BA99" i="146" s="1"/>
  <c r="AE99" i="146"/>
  <c r="BJ99" i="146" s="1"/>
  <c r="W99" i="146"/>
  <c r="BB99" i="146" s="1"/>
  <c r="AM64" i="146"/>
  <c r="BR64" i="146" s="1"/>
  <c r="AR68" i="146"/>
  <c r="BW68" i="146" s="1"/>
  <c r="AJ68" i="146"/>
  <c r="BO68" i="146" s="1"/>
  <c r="AB68" i="146"/>
  <c r="BG68" i="146" s="1"/>
  <c r="T68" i="146"/>
  <c r="AY68" i="146" s="1"/>
  <c r="AQ68" i="146"/>
  <c r="BV68" i="146" s="1"/>
  <c r="AI68" i="146"/>
  <c r="BN68" i="146" s="1"/>
  <c r="AA68" i="146"/>
  <c r="BF68" i="146" s="1"/>
  <c r="S68" i="146"/>
  <c r="AX68" i="146" s="1"/>
  <c r="AP68" i="146"/>
  <c r="BU68" i="146" s="1"/>
  <c r="AH68" i="146"/>
  <c r="BM68" i="146" s="1"/>
  <c r="Z68" i="146"/>
  <c r="BE68" i="146" s="1"/>
  <c r="R68" i="146"/>
  <c r="AW68" i="146" s="1"/>
  <c r="I68" i="146"/>
  <c r="K68" i="146" s="1"/>
  <c r="M68" i="146" s="1"/>
  <c r="AF68" i="146"/>
  <c r="BK68" i="146" s="1"/>
  <c r="U68" i="146"/>
  <c r="AZ68" i="146" s="1"/>
  <c r="O68" i="146"/>
  <c r="AS68" i="146"/>
  <c r="BX68" i="146" s="1"/>
  <c r="AE68" i="146"/>
  <c r="BJ68" i="146" s="1"/>
  <c r="Q68" i="146"/>
  <c r="AV68" i="146" s="1"/>
  <c r="AN68" i="146"/>
  <c r="BS68" i="146" s="1"/>
  <c r="AC68" i="146"/>
  <c r="BH68" i="146" s="1"/>
  <c r="AO68" i="146"/>
  <c r="BT68" i="146" s="1"/>
  <c r="AD68" i="146"/>
  <c r="BI68" i="146" s="1"/>
  <c r="P68" i="146"/>
  <c r="AU68" i="146" s="1"/>
  <c r="AM68" i="146"/>
  <c r="BR68" i="146" s="1"/>
  <c r="X68" i="146"/>
  <c r="BC68" i="146" s="1"/>
  <c r="AL68" i="146"/>
  <c r="BQ68" i="146" s="1"/>
  <c r="AM91" i="155"/>
  <c r="BR91" i="155" s="1"/>
  <c r="AE91" i="155"/>
  <c r="BJ91" i="155" s="1"/>
  <c r="W91" i="155"/>
  <c r="BB91" i="155" s="1"/>
  <c r="O91" i="155"/>
  <c r="AB91" i="155"/>
  <c r="BG91" i="155" s="1"/>
  <c r="AL91" i="155"/>
  <c r="BQ91" i="155" s="1"/>
  <c r="AD91" i="155"/>
  <c r="BI91" i="155" s="1"/>
  <c r="V91" i="155"/>
  <c r="BA91" i="155" s="1"/>
  <c r="AS91" i="155"/>
  <c r="BX91" i="155" s="1"/>
  <c r="AK91" i="155"/>
  <c r="BP91" i="155" s="1"/>
  <c r="AC91" i="155"/>
  <c r="BH91" i="155" s="1"/>
  <c r="U91" i="155"/>
  <c r="AZ91" i="155" s="1"/>
  <c r="AR91" i="155"/>
  <c r="BW91" i="155" s="1"/>
  <c r="AJ91" i="155"/>
  <c r="BO91" i="155" s="1"/>
  <c r="T91" i="155"/>
  <c r="AY91" i="155" s="1"/>
  <c r="X91" i="155"/>
  <c r="BC91" i="155" s="1"/>
  <c r="AN91" i="155"/>
  <c r="BS91" i="155" s="1"/>
  <c r="AM95" i="155"/>
  <c r="BR95" i="155" s="1"/>
  <c r="AE95" i="155"/>
  <c r="BJ95" i="155" s="1"/>
  <c r="W95" i="155"/>
  <c r="BB95" i="155" s="1"/>
  <c r="O95" i="155"/>
  <c r="AR95" i="155"/>
  <c r="BW95" i="155" s="1"/>
  <c r="AB95" i="155"/>
  <c r="BG95" i="155" s="1"/>
  <c r="AL95" i="155"/>
  <c r="BQ95" i="155" s="1"/>
  <c r="AD95" i="155"/>
  <c r="BI95" i="155" s="1"/>
  <c r="V95" i="155"/>
  <c r="BA95" i="155" s="1"/>
  <c r="T95" i="155"/>
  <c r="AY95" i="155" s="1"/>
  <c r="AS95" i="155"/>
  <c r="BX95" i="155" s="1"/>
  <c r="AK95" i="155"/>
  <c r="BP95" i="155" s="1"/>
  <c r="AC95" i="155"/>
  <c r="BH95" i="155" s="1"/>
  <c r="U95" i="155"/>
  <c r="AZ95" i="155" s="1"/>
  <c r="AJ95" i="155"/>
  <c r="BO95" i="155" s="1"/>
  <c r="X95" i="155"/>
  <c r="BC95" i="155" s="1"/>
  <c r="AN95" i="155"/>
  <c r="BS95" i="155" s="1"/>
  <c r="AM99" i="155"/>
  <c r="BR99" i="155" s="1"/>
  <c r="AE99" i="155"/>
  <c r="BJ99" i="155" s="1"/>
  <c r="W99" i="155"/>
  <c r="BB99" i="155" s="1"/>
  <c r="O99" i="155"/>
  <c r="AJ99" i="155"/>
  <c r="BO99" i="155" s="1"/>
  <c r="T99" i="155"/>
  <c r="AY99" i="155" s="1"/>
  <c r="AL99" i="155"/>
  <c r="BQ99" i="155" s="1"/>
  <c r="AD99" i="155"/>
  <c r="BI99" i="155" s="1"/>
  <c r="V99" i="155"/>
  <c r="BA99" i="155" s="1"/>
  <c r="AS99" i="155"/>
  <c r="BX99" i="155" s="1"/>
  <c r="AK99" i="155"/>
  <c r="BP99" i="155" s="1"/>
  <c r="AC99" i="155"/>
  <c r="BH99" i="155" s="1"/>
  <c r="U99" i="155"/>
  <c r="AZ99" i="155" s="1"/>
  <c r="AR99" i="155"/>
  <c r="BW99" i="155" s="1"/>
  <c r="AB99" i="155"/>
  <c r="BG99" i="155" s="1"/>
  <c r="X99" i="155"/>
  <c r="BC99" i="155" s="1"/>
  <c r="AN99" i="155"/>
  <c r="BS99" i="155" s="1"/>
  <c r="AM103" i="155"/>
  <c r="BR103" i="155" s="1"/>
  <c r="AE103" i="155"/>
  <c r="BJ103" i="155" s="1"/>
  <c r="W103" i="155"/>
  <c r="BB103" i="155" s="1"/>
  <c r="O103" i="155"/>
  <c r="AJ103" i="155"/>
  <c r="BO103" i="155" s="1"/>
  <c r="T103" i="155"/>
  <c r="AY103" i="155" s="1"/>
  <c r="AL103" i="155"/>
  <c r="BQ103" i="155" s="1"/>
  <c r="AD103" i="155"/>
  <c r="BI103" i="155" s="1"/>
  <c r="V103" i="155"/>
  <c r="BA103" i="155" s="1"/>
  <c r="AB103" i="155"/>
  <c r="BG103" i="155" s="1"/>
  <c r="AS103" i="155"/>
  <c r="BX103" i="155" s="1"/>
  <c r="AK103" i="155"/>
  <c r="BP103" i="155" s="1"/>
  <c r="AC103" i="155"/>
  <c r="BH103" i="155" s="1"/>
  <c r="U103" i="155"/>
  <c r="AZ103" i="155" s="1"/>
  <c r="AR103" i="155"/>
  <c r="BW103" i="155" s="1"/>
  <c r="X103" i="155"/>
  <c r="BC103" i="155" s="1"/>
  <c r="AN103" i="155"/>
  <c r="BS103" i="155" s="1"/>
  <c r="AR92" i="146"/>
  <c r="BW92" i="146" s="1"/>
  <c r="AJ92" i="146"/>
  <c r="BO92" i="146" s="1"/>
  <c r="AB92" i="146"/>
  <c r="BG92" i="146" s="1"/>
  <c r="T92" i="146"/>
  <c r="AY92" i="146" s="1"/>
  <c r="AQ92" i="146"/>
  <c r="BV92" i="146" s="1"/>
  <c r="AI92" i="146"/>
  <c r="BN92" i="146" s="1"/>
  <c r="AA92" i="146"/>
  <c r="BF92" i="146" s="1"/>
  <c r="S92" i="146"/>
  <c r="AX92" i="146" s="1"/>
  <c r="AP92" i="146"/>
  <c r="BU92" i="146" s="1"/>
  <c r="AH92" i="146"/>
  <c r="BM92" i="146" s="1"/>
  <c r="Z92" i="146"/>
  <c r="BE92" i="146" s="1"/>
  <c r="R92" i="146"/>
  <c r="AW92" i="146" s="1"/>
  <c r="I92" i="146"/>
  <c r="K92" i="146" s="1"/>
  <c r="M92" i="146" s="1"/>
  <c r="AF92" i="146"/>
  <c r="BK92" i="146" s="1"/>
  <c r="U92" i="146"/>
  <c r="AZ92" i="146" s="1"/>
  <c r="AS92" i="146"/>
  <c r="BX92" i="146" s="1"/>
  <c r="AE92" i="146"/>
  <c r="BJ92" i="146" s="1"/>
  <c r="Q92" i="146"/>
  <c r="AV92" i="146" s="1"/>
  <c r="AN92" i="146"/>
  <c r="BS92" i="146" s="1"/>
  <c r="AC92" i="146"/>
  <c r="BH92" i="146" s="1"/>
  <c r="O92" i="146"/>
  <c r="AO92" i="146"/>
  <c r="BT92" i="146" s="1"/>
  <c r="AD92" i="146"/>
  <c r="BI92" i="146" s="1"/>
  <c r="P92" i="146"/>
  <c r="AU92" i="146" s="1"/>
  <c r="AL92" i="146"/>
  <c r="BQ92" i="146" s="1"/>
  <c r="AK92" i="146"/>
  <c r="BP92" i="146" s="1"/>
  <c r="W92" i="146"/>
  <c r="BB92" i="146" s="1"/>
  <c r="V92" i="146"/>
  <c r="BA92" i="146" s="1"/>
  <c r="Y92" i="146"/>
  <c r="BD92" i="146" s="1"/>
  <c r="X92" i="146"/>
  <c r="BC92" i="146" s="1"/>
  <c r="M24" i="145"/>
  <c r="M23" i="145"/>
  <c r="S43" i="146"/>
  <c r="T43" i="146" s="1"/>
  <c r="P24" i="146"/>
  <c r="K51" i="146"/>
  <c r="K24" i="146"/>
  <c r="O8" i="146"/>
  <c r="AF99" i="146"/>
  <c r="BK99" i="146" s="1"/>
  <c r="K50" i="146"/>
  <c r="S23" i="146"/>
  <c r="S50" i="146"/>
  <c r="S15" i="146"/>
  <c r="K15" i="146"/>
  <c r="S42" i="146"/>
  <c r="AR87" i="146"/>
  <c r="BW87" i="146" s="1"/>
  <c r="AJ87" i="146"/>
  <c r="BO87" i="146" s="1"/>
  <c r="AB87" i="146"/>
  <c r="BG87" i="146" s="1"/>
  <c r="T87" i="146"/>
  <c r="AY87" i="146" s="1"/>
  <c r="AQ87" i="146"/>
  <c r="BV87" i="146" s="1"/>
  <c r="AI87" i="146"/>
  <c r="BN87" i="146" s="1"/>
  <c r="AA87" i="146"/>
  <c r="BF87" i="146" s="1"/>
  <c r="S87" i="146"/>
  <c r="AX87" i="146" s="1"/>
  <c r="AP87" i="146"/>
  <c r="BU87" i="146" s="1"/>
  <c r="AH87" i="146"/>
  <c r="BM87" i="146" s="1"/>
  <c r="Z87" i="146"/>
  <c r="BE87" i="146" s="1"/>
  <c r="R87" i="146"/>
  <c r="AW87" i="146" s="1"/>
  <c r="I87" i="146"/>
  <c r="K87" i="146" s="1"/>
  <c r="M87" i="146" s="1"/>
  <c r="AO87" i="146"/>
  <c r="BT87" i="146" s="1"/>
  <c r="AD87" i="146"/>
  <c r="BI87" i="146" s="1"/>
  <c r="P87" i="146"/>
  <c r="AU87" i="146" s="1"/>
  <c r="AN87" i="146"/>
  <c r="BS87" i="146" s="1"/>
  <c r="AC87" i="146"/>
  <c r="BH87" i="146" s="1"/>
  <c r="O87" i="146"/>
  <c r="AL87" i="146"/>
  <c r="BQ87" i="146" s="1"/>
  <c r="X87" i="146"/>
  <c r="BC87" i="146" s="1"/>
  <c r="AM87" i="146"/>
  <c r="BR87" i="146" s="1"/>
  <c r="Y87" i="146"/>
  <c r="BD87" i="146" s="1"/>
  <c r="U87" i="146"/>
  <c r="AZ87" i="146" s="1"/>
  <c r="W87" i="146"/>
  <c r="BB87" i="146" s="1"/>
  <c r="V87" i="146"/>
  <c r="BA87" i="146" s="1"/>
  <c r="Q87" i="146"/>
  <c r="AV87" i="146" s="1"/>
  <c r="AF87" i="146"/>
  <c r="BK87" i="146" s="1"/>
  <c r="AE87" i="146"/>
  <c r="BJ87" i="146" s="1"/>
  <c r="X64" i="146"/>
  <c r="BC64" i="146" s="1"/>
  <c r="AR67" i="146"/>
  <c r="BW67" i="146" s="1"/>
  <c r="AJ67" i="146"/>
  <c r="BO67" i="146" s="1"/>
  <c r="AB67" i="146"/>
  <c r="BG67" i="146" s="1"/>
  <c r="T67" i="146"/>
  <c r="AY67" i="146" s="1"/>
  <c r="AQ67" i="146"/>
  <c r="BV67" i="146" s="1"/>
  <c r="AI67" i="146"/>
  <c r="BN67" i="146" s="1"/>
  <c r="AA67" i="146"/>
  <c r="BF67" i="146" s="1"/>
  <c r="S67" i="146"/>
  <c r="AX67" i="146" s="1"/>
  <c r="AP67" i="146"/>
  <c r="BU67" i="146" s="1"/>
  <c r="AH67" i="146"/>
  <c r="BM67" i="146" s="1"/>
  <c r="Z67" i="146"/>
  <c r="BE67" i="146" s="1"/>
  <c r="R67" i="146"/>
  <c r="AW67" i="146" s="1"/>
  <c r="I67" i="146"/>
  <c r="K67" i="146" s="1"/>
  <c r="M67" i="146" s="1"/>
  <c r="AO67" i="146"/>
  <c r="BT67" i="146" s="1"/>
  <c r="AD67" i="146"/>
  <c r="BI67" i="146" s="1"/>
  <c r="P67" i="146"/>
  <c r="AU67" i="146" s="1"/>
  <c r="AL67" i="146"/>
  <c r="BQ67" i="146" s="1"/>
  <c r="AN67" i="146"/>
  <c r="BS67" i="146" s="1"/>
  <c r="AC67" i="146"/>
  <c r="BH67" i="146" s="1"/>
  <c r="O67" i="146"/>
  <c r="X67" i="146"/>
  <c r="BC67" i="146" s="1"/>
  <c r="AM67" i="146"/>
  <c r="BR67" i="146" s="1"/>
  <c r="Y67" i="146"/>
  <c r="BD67" i="146" s="1"/>
  <c r="U67" i="146"/>
  <c r="AZ67" i="146" s="1"/>
  <c r="AE67" i="146"/>
  <c r="BJ67" i="146" s="1"/>
  <c r="AK67" i="146"/>
  <c r="BP67" i="146" s="1"/>
  <c r="W68" i="146"/>
  <c r="BB68" i="146" s="1"/>
  <c r="AR75" i="146"/>
  <c r="BW75" i="146" s="1"/>
  <c r="AJ75" i="146"/>
  <c r="BO75" i="146" s="1"/>
  <c r="AB75" i="146"/>
  <c r="BG75" i="146" s="1"/>
  <c r="T75" i="146"/>
  <c r="AY75" i="146" s="1"/>
  <c r="AQ75" i="146"/>
  <c r="BV75" i="146" s="1"/>
  <c r="AI75" i="146"/>
  <c r="BN75" i="146" s="1"/>
  <c r="AA75" i="146"/>
  <c r="BF75" i="146" s="1"/>
  <c r="S75" i="146"/>
  <c r="AX75" i="146" s="1"/>
  <c r="AP75" i="146"/>
  <c r="BU75" i="146" s="1"/>
  <c r="AH75" i="146"/>
  <c r="BM75" i="146" s="1"/>
  <c r="Z75" i="146"/>
  <c r="BE75" i="146" s="1"/>
  <c r="R75" i="146"/>
  <c r="AW75" i="146" s="1"/>
  <c r="I75" i="146"/>
  <c r="K75" i="146" s="1"/>
  <c r="M75" i="146" s="1"/>
  <c r="AO75" i="146"/>
  <c r="BT75" i="146" s="1"/>
  <c r="AD75" i="146"/>
  <c r="BI75" i="146" s="1"/>
  <c r="P75" i="146"/>
  <c r="AU75" i="146" s="1"/>
  <c r="AN75" i="146"/>
  <c r="BS75" i="146" s="1"/>
  <c r="AC75" i="146"/>
  <c r="BH75" i="146" s="1"/>
  <c r="O75" i="146"/>
  <c r="AL75" i="146"/>
  <c r="BQ75" i="146" s="1"/>
  <c r="X75" i="146"/>
  <c r="BC75" i="146" s="1"/>
  <c r="AM75" i="146"/>
  <c r="BR75" i="146" s="1"/>
  <c r="Y75" i="146"/>
  <c r="BD75" i="146" s="1"/>
  <c r="W75" i="146"/>
  <c r="BB75" i="146" s="1"/>
  <c r="U75" i="146"/>
  <c r="AZ75" i="146" s="1"/>
  <c r="Q75" i="146"/>
  <c r="AV75" i="146" s="1"/>
  <c r="AE75" i="146"/>
  <c r="BJ75" i="146" s="1"/>
  <c r="V75" i="146"/>
  <c r="BA75" i="146" s="1"/>
  <c r="AR79" i="146"/>
  <c r="BW79" i="146" s="1"/>
  <c r="AJ79" i="146"/>
  <c r="BO79" i="146" s="1"/>
  <c r="AB79" i="146"/>
  <c r="BG79" i="146" s="1"/>
  <c r="T79" i="146"/>
  <c r="AY79" i="146" s="1"/>
  <c r="AQ79" i="146"/>
  <c r="BV79" i="146" s="1"/>
  <c r="AI79" i="146"/>
  <c r="BN79" i="146" s="1"/>
  <c r="AA79" i="146"/>
  <c r="BF79" i="146" s="1"/>
  <c r="S79" i="146"/>
  <c r="AX79" i="146" s="1"/>
  <c r="AP79" i="146"/>
  <c r="BU79" i="146" s="1"/>
  <c r="AH79" i="146"/>
  <c r="BM79" i="146" s="1"/>
  <c r="Z79" i="146"/>
  <c r="BE79" i="146" s="1"/>
  <c r="R79" i="146"/>
  <c r="AW79" i="146" s="1"/>
  <c r="I79" i="146"/>
  <c r="K79" i="146" s="1"/>
  <c r="M79" i="146" s="1"/>
  <c r="AO79" i="146"/>
  <c r="BT79" i="146" s="1"/>
  <c r="AD79" i="146"/>
  <c r="BI79" i="146" s="1"/>
  <c r="P79" i="146"/>
  <c r="AU79" i="146" s="1"/>
  <c r="AN79" i="146"/>
  <c r="BS79" i="146" s="1"/>
  <c r="AC79" i="146"/>
  <c r="BH79" i="146" s="1"/>
  <c r="O79" i="146"/>
  <c r="AL79" i="146"/>
  <c r="BQ79" i="146" s="1"/>
  <c r="X79" i="146"/>
  <c r="BC79" i="146" s="1"/>
  <c r="AM79" i="146"/>
  <c r="BR79" i="146" s="1"/>
  <c r="Y79" i="146"/>
  <c r="BD79" i="146" s="1"/>
  <c r="V79" i="146"/>
  <c r="BA79" i="146" s="1"/>
  <c r="W79" i="146"/>
  <c r="BB79" i="146" s="1"/>
  <c r="U79" i="146"/>
  <c r="AZ79" i="146" s="1"/>
  <c r="AF79" i="146"/>
  <c r="BK79" i="146" s="1"/>
  <c r="AE79" i="146"/>
  <c r="BJ79" i="146" s="1"/>
  <c r="AG92" i="146"/>
  <c r="BL92" i="146" s="1"/>
  <c r="AR72" i="146"/>
  <c r="BW72" i="146" s="1"/>
  <c r="AJ72" i="146"/>
  <c r="BO72" i="146" s="1"/>
  <c r="AB72" i="146"/>
  <c r="BG72" i="146" s="1"/>
  <c r="T72" i="146"/>
  <c r="AY72" i="146" s="1"/>
  <c r="AQ72" i="146"/>
  <c r="BV72" i="146" s="1"/>
  <c r="AI72" i="146"/>
  <c r="BN72" i="146" s="1"/>
  <c r="AA72" i="146"/>
  <c r="BF72" i="146" s="1"/>
  <c r="S72" i="146"/>
  <c r="AX72" i="146" s="1"/>
  <c r="AP72" i="146"/>
  <c r="BU72" i="146" s="1"/>
  <c r="AH72" i="146"/>
  <c r="BM72" i="146" s="1"/>
  <c r="Z72" i="146"/>
  <c r="BE72" i="146" s="1"/>
  <c r="R72" i="146"/>
  <c r="AW72" i="146" s="1"/>
  <c r="I72" i="146"/>
  <c r="K72" i="146" s="1"/>
  <c r="M72" i="146" s="1"/>
  <c r="AF72" i="146"/>
  <c r="BK72" i="146" s="1"/>
  <c r="U72" i="146"/>
  <c r="AZ72" i="146" s="1"/>
  <c r="AS72" i="146"/>
  <c r="BX72" i="146" s="1"/>
  <c r="AE72" i="146"/>
  <c r="BJ72" i="146" s="1"/>
  <c r="Q72" i="146"/>
  <c r="AV72" i="146" s="1"/>
  <c r="AN72" i="146"/>
  <c r="BS72" i="146" s="1"/>
  <c r="AC72" i="146"/>
  <c r="BH72" i="146" s="1"/>
  <c r="O72" i="146"/>
  <c r="AO72" i="146"/>
  <c r="BT72" i="146" s="1"/>
  <c r="AD72" i="146"/>
  <c r="BI72" i="146" s="1"/>
  <c r="P72" i="146"/>
  <c r="AU72" i="146" s="1"/>
  <c r="X72" i="146"/>
  <c r="BC72" i="146" s="1"/>
  <c r="AK72" i="146"/>
  <c r="BP72" i="146" s="1"/>
  <c r="AR80" i="146"/>
  <c r="BW80" i="146" s="1"/>
  <c r="AJ80" i="146"/>
  <c r="BO80" i="146" s="1"/>
  <c r="AB80" i="146"/>
  <c r="BG80" i="146" s="1"/>
  <c r="T80" i="146"/>
  <c r="AY80" i="146" s="1"/>
  <c r="AQ80" i="146"/>
  <c r="BV80" i="146" s="1"/>
  <c r="AI80" i="146"/>
  <c r="BN80" i="146" s="1"/>
  <c r="AA80" i="146"/>
  <c r="BF80" i="146" s="1"/>
  <c r="S80" i="146"/>
  <c r="AX80" i="146" s="1"/>
  <c r="AP80" i="146"/>
  <c r="BU80" i="146" s="1"/>
  <c r="AH80" i="146"/>
  <c r="BM80" i="146" s="1"/>
  <c r="Z80" i="146"/>
  <c r="BE80" i="146" s="1"/>
  <c r="R80" i="146"/>
  <c r="AW80" i="146" s="1"/>
  <c r="I80" i="146"/>
  <c r="K80" i="146" s="1"/>
  <c r="M80" i="146" s="1"/>
  <c r="AF80" i="146"/>
  <c r="BK80" i="146" s="1"/>
  <c r="U80" i="146"/>
  <c r="AZ80" i="146" s="1"/>
  <c r="AS80" i="146"/>
  <c r="BX80" i="146" s="1"/>
  <c r="AE80" i="146"/>
  <c r="BJ80" i="146" s="1"/>
  <c r="Q80" i="146"/>
  <c r="AV80" i="146" s="1"/>
  <c r="AN80" i="146"/>
  <c r="BS80" i="146" s="1"/>
  <c r="AC80" i="146"/>
  <c r="BH80" i="146" s="1"/>
  <c r="O80" i="146"/>
  <c r="AO80" i="146"/>
  <c r="BT80" i="146" s="1"/>
  <c r="AD80" i="146"/>
  <c r="BI80" i="146" s="1"/>
  <c r="P80" i="146"/>
  <c r="AU80" i="146" s="1"/>
  <c r="V80" i="146"/>
  <c r="BA80" i="146" s="1"/>
  <c r="AK80" i="146"/>
  <c r="BP80" i="146" s="1"/>
  <c r="AR88" i="146"/>
  <c r="BW88" i="146" s="1"/>
  <c r="AJ88" i="146"/>
  <c r="BO88" i="146" s="1"/>
  <c r="AB88" i="146"/>
  <c r="BG88" i="146" s="1"/>
  <c r="T88" i="146"/>
  <c r="AY88" i="146" s="1"/>
  <c r="AQ88" i="146"/>
  <c r="BV88" i="146" s="1"/>
  <c r="AI88" i="146"/>
  <c r="BN88" i="146" s="1"/>
  <c r="AA88" i="146"/>
  <c r="BF88" i="146" s="1"/>
  <c r="S88" i="146"/>
  <c r="AX88" i="146" s="1"/>
  <c r="AP88" i="146"/>
  <c r="BU88" i="146" s="1"/>
  <c r="AH88" i="146"/>
  <c r="BM88" i="146" s="1"/>
  <c r="Z88" i="146"/>
  <c r="BE88" i="146" s="1"/>
  <c r="R88" i="146"/>
  <c r="AW88" i="146" s="1"/>
  <c r="I88" i="146"/>
  <c r="K88" i="146" s="1"/>
  <c r="M88" i="146" s="1"/>
  <c r="AF88" i="146"/>
  <c r="BK88" i="146" s="1"/>
  <c r="U88" i="146"/>
  <c r="AZ88" i="146" s="1"/>
  <c r="AN88" i="146"/>
  <c r="BS88" i="146" s="1"/>
  <c r="AS88" i="146"/>
  <c r="BX88" i="146" s="1"/>
  <c r="AE88" i="146"/>
  <c r="BJ88" i="146" s="1"/>
  <c r="Q88" i="146"/>
  <c r="AV88" i="146" s="1"/>
  <c r="AC88" i="146"/>
  <c r="BH88" i="146" s="1"/>
  <c r="O88" i="146"/>
  <c r="AO88" i="146"/>
  <c r="BT88" i="146" s="1"/>
  <c r="AD88" i="146"/>
  <c r="BI88" i="146" s="1"/>
  <c r="P88" i="146"/>
  <c r="AU88" i="146" s="1"/>
  <c r="AM88" i="146"/>
  <c r="BR88" i="146" s="1"/>
  <c r="AK88" i="146"/>
  <c r="BP88" i="146" s="1"/>
  <c r="Z64" i="147"/>
  <c r="BE64" i="147" s="1"/>
  <c r="AR63" i="146"/>
  <c r="BW63" i="146" s="1"/>
  <c r="AJ63" i="146"/>
  <c r="BO63" i="146" s="1"/>
  <c r="AB63" i="146"/>
  <c r="BG63" i="146" s="1"/>
  <c r="T63" i="146"/>
  <c r="AY63" i="146" s="1"/>
  <c r="AQ63" i="146"/>
  <c r="BV63" i="146" s="1"/>
  <c r="AI63" i="146"/>
  <c r="BN63" i="146" s="1"/>
  <c r="AA63" i="146"/>
  <c r="BF63" i="146" s="1"/>
  <c r="S63" i="146"/>
  <c r="AX63" i="146" s="1"/>
  <c r="AP63" i="146"/>
  <c r="BU63" i="146" s="1"/>
  <c r="AH63" i="146"/>
  <c r="BM63" i="146" s="1"/>
  <c r="Z63" i="146"/>
  <c r="BE63" i="146" s="1"/>
  <c r="R63" i="146"/>
  <c r="AW63" i="146" s="1"/>
  <c r="I63" i="146"/>
  <c r="K63" i="146" s="1"/>
  <c r="M63" i="146" s="1"/>
  <c r="AO63" i="146"/>
  <c r="BT63" i="146" s="1"/>
  <c r="AD63" i="146"/>
  <c r="BI63" i="146" s="1"/>
  <c r="P63" i="146"/>
  <c r="AU63" i="146" s="1"/>
  <c r="AL63" i="146"/>
  <c r="BQ63" i="146" s="1"/>
  <c r="AN63" i="146"/>
  <c r="BS63" i="146" s="1"/>
  <c r="AC63" i="146"/>
  <c r="BH63" i="146" s="1"/>
  <c r="O63" i="146"/>
  <c r="X63" i="146"/>
  <c r="BC63" i="146" s="1"/>
  <c r="AM63" i="146"/>
  <c r="BR63" i="146" s="1"/>
  <c r="Y63" i="146"/>
  <c r="BD63" i="146" s="1"/>
  <c r="AF63" i="146"/>
  <c r="BK63" i="146" s="1"/>
  <c r="AR71" i="146"/>
  <c r="BW71" i="146" s="1"/>
  <c r="AJ71" i="146"/>
  <c r="BO71" i="146" s="1"/>
  <c r="AB71" i="146"/>
  <c r="BG71" i="146" s="1"/>
  <c r="T71" i="146"/>
  <c r="AY71" i="146" s="1"/>
  <c r="AQ71" i="146"/>
  <c r="BV71" i="146" s="1"/>
  <c r="AI71" i="146"/>
  <c r="BN71" i="146" s="1"/>
  <c r="AA71" i="146"/>
  <c r="BF71" i="146" s="1"/>
  <c r="S71" i="146"/>
  <c r="AX71" i="146" s="1"/>
  <c r="AP71" i="146"/>
  <c r="BU71" i="146" s="1"/>
  <c r="AH71" i="146"/>
  <c r="BM71" i="146" s="1"/>
  <c r="Z71" i="146"/>
  <c r="BE71" i="146" s="1"/>
  <c r="R71" i="146"/>
  <c r="AW71" i="146" s="1"/>
  <c r="I71" i="146"/>
  <c r="K71" i="146" s="1"/>
  <c r="M71" i="146" s="1"/>
  <c r="AO71" i="146"/>
  <c r="BT71" i="146" s="1"/>
  <c r="AD71" i="146"/>
  <c r="BI71" i="146" s="1"/>
  <c r="P71" i="146"/>
  <c r="AU71" i="146" s="1"/>
  <c r="AN71" i="146"/>
  <c r="BS71" i="146" s="1"/>
  <c r="AC71" i="146"/>
  <c r="BH71" i="146" s="1"/>
  <c r="O71" i="146"/>
  <c r="AL71" i="146"/>
  <c r="BQ71" i="146" s="1"/>
  <c r="X71" i="146"/>
  <c r="BC71" i="146" s="1"/>
  <c r="AM71" i="146"/>
  <c r="BR71" i="146" s="1"/>
  <c r="Y71" i="146"/>
  <c r="BD71" i="146" s="1"/>
  <c r="AE71" i="146"/>
  <c r="BJ71" i="146" s="1"/>
  <c r="AG71" i="146"/>
  <c r="BL71" i="146" s="1"/>
  <c r="AL72" i="146"/>
  <c r="BQ72" i="146" s="1"/>
  <c r="AR76" i="146"/>
  <c r="BW76" i="146" s="1"/>
  <c r="AJ76" i="146"/>
  <c r="BO76" i="146" s="1"/>
  <c r="AB76" i="146"/>
  <c r="BG76" i="146" s="1"/>
  <c r="T76" i="146"/>
  <c r="AY76" i="146" s="1"/>
  <c r="AQ76" i="146"/>
  <c r="BV76" i="146" s="1"/>
  <c r="AI76" i="146"/>
  <c r="BN76" i="146" s="1"/>
  <c r="AA76" i="146"/>
  <c r="BF76" i="146" s="1"/>
  <c r="S76" i="146"/>
  <c r="AX76" i="146" s="1"/>
  <c r="AP76" i="146"/>
  <c r="BU76" i="146" s="1"/>
  <c r="AH76" i="146"/>
  <c r="BM76" i="146" s="1"/>
  <c r="Z76" i="146"/>
  <c r="BE76" i="146" s="1"/>
  <c r="R76" i="146"/>
  <c r="AW76" i="146" s="1"/>
  <c r="I76" i="146"/>
  <c r="K76" i="146" s="1"/>
  <c r="M76" i="146" s="1"/>
  <c r="AF76" i="146"/>
  <c r="BK76" i="146" s="1"/>
  <c r="U76" i="146"/>
  <c r="AZ76" i="146" s="1"/>
  <c r="AS76" i="146"/>
  <c r="BX76" i="146" s="1"/>
  <c r="AE76" i="146"/>
  <c r="BJ76" i="146" s="1"/>
  <c r="Q76" i="146"/>
  <c r="AV76" i="146" s="1"/>
  <c r="AN76" i="146"/>
  <c r="BS76" i="146" s="1"/>
  <c r="AC76" i="146"/>
  <c r="BH76" i="146" s="1"/>
  <c r="O76" i="146"/>
  <c r="AO76" i="146"/>
  <c r="BT76" i="146" s="1"/>
  <c r="AD76" i="146"/>
  <c r="BI76" i="146" s="1"/>
  <c r="P76" i="146"/>
  <c r="AU76" i="146" s="1"/>
  <c r="W76" i="146"/>
  <c r="BB76" i="146" s="1"/>
  <c r="AK76" i="146"/>
  <c r="BP76" i="146" s="1"/>
  <c r="AL80" i="146"/>
  <c r="BQ80" i="146" s="1"/>
  <c r="AL88" i="146"/>
  <c r="BQ88" i="146" s="1"/>
  <c r="AR91" i="146"/>
  <c r="BW91" i="146" s="1"/>
  <c r="AJ91" i="146"/>
  <c r="BO91" i="146" s="1"/>
  <c r="AB91" i="146"/>
  <c r="BG91" i="146" s="1"/>
  <c r="T91" i="146"/>
  <c r="AY91" i="146" s="1"/>
  <c r="AQ91" i="146"/>
  <c r="BV91" i="146" s="1"/>
  <c r="AI91" i="146"/>
  <c r="BN91" i="146" s="1"/>
  <c r="AA91" i="146"/>
  <c r="BF91" i="146" s="1"/>
  <c r="S91" i="146"/>
  <c r="AX91" i="146" s="1"/>
  <c r="AP91" i="146"/>
  <c r="BU91" i="146" s="1"/>
  <c r="AH91" i="146"/>
  <c r="BM91" i="146" s="1"/>
  <c r="Z91" i="146"/>
  <c r="BE91" i="146" s="1"/>
  <c r="R91" i="146"/>
  <c r="AW91" i="146" s="1"/>
  <c r="I91" i="146"/>
  <c r="K91" i="146" s="1"/>
  <c r="M91" i="146" s="1"/>
  <c r="AO91" i="146"/>
  <c r="BT91" i="146" s="1"/>
  <c r="AD91" i="146"/>
  <c r="BI91" i="146" s="1"/>
  <c r="P91" i="146"/>
  <c r="AU91" i="146" s="1"/>
  <c r="AN91" i="146"/>
  <c r="BS91" i="146" s="1"/>
  <c r="AC91" i="146"/>
  <c r="BH91" i="146" s="1"/>
  <c r="O91" i="146"/>
  <c r="AL91" i="146"/>
  <c r="BQ91" i="146" s="1"/>
  <c r="X91" i="146"/>
  <c r="BC91" i="146" s="1"/>
  <c r="AM91" i="146"/>
  <c r="BR91" i="146" s="1"/>
  <c r="Y91" i="146"/>
  <c r="BD91" i="146" s="1"/>
  <c r="AS91" i="146"/>
  <c r="BX91" i="146" s="1"/>
  <c r="Q91" i="146"/>
  <c r="AV91" i="146" s="1"/>
  <c r="AK91" i="146"/>
  <c r="BP91" i="146" s="1"/>
  <c r="AF91" i="146"/>
  <c r="BK91" i="146" s="1"/>
  <c r="AR95" i="146"/>
  <c r="BW95" i="146" s="1"/>
  <c r="AJ95" i="146"/>
  <c r="BO95" i="146" s="1"/>
  <c r="AB95" i="146"/>
  <c r="BG95" i="146" s="1"/>
  <c r="T95" i="146"/>
  <c r="AY95" i="146" s="1"/>
  <c r="AQ95" i="146"/>
  <c r="BV95" i="146" s="1"/>
  <c r="AI95" i="146"/>
  <c r="BN95" i="146" s="1"/>
  <c r="AA95" i="146"/>
  <c r="BF95" i="146" s="1"/>
  <c r="S95" i="146"/>
  <c r="AX95" i="146" s="1"/>
  <c r="AP95" i="146"/>
  <c r="BU95" i="146" s="1"/>
  <c r="AH95" i="146"/>
  <c r="BM95" i="146" s="1"/>
  <c r="Z95" i="146"/>
  <c r="BE95" i="146" s="1"/>
  <c r="R95" i="146"/>
  <c r="AW95" i="146" s="1"/>
  <c r="I95" i="146"/>
  <c r="K95" i="146" s="1"/>
  <c r="M95" i="146" s="1"/>
  <c r="AO95" i="146"/>
  <c r="BT95" i="146" s="1"/>
  <c r="AD95" i="146"/>
  <c r="BI95" i="146" s="1"/>
  <c r="P95" i="146"/>
  <c r="AU95" i="146" s="1"/>
  <c r="AN95" i="146"/>
  <c r="BS95" i="146" s="1"/>
  <c r="AC95" i="146"/>
  <c r="BH95" i="146" s="1"/>
  <c r="O95" i="146"/>
  <c r="AL95" i="146"/>
  <c r="BQ95" i="146" s="1"/>
  <c r="X95" i="146"/>
  <c r="BC95" i="146" s="1"/>
  <c r="AM95" i="146"/>
  <c r="BR95" i="146" s="1"/>
  <c r="Y95" i="146"/>
  <c r="BD95" i="146" s="1"/>
  <c r="AK95" i="146"/>
  <c r="BP95" i="146" s="1"/>
  <c r="AE95" i="146"/>
  <c r="BJ95" i="146" s="1"/>
  <c r="W95" i="146"/>
  <c r="BB95" i="146" s="1"/>
  <c r="V95" i="146"/>
  <c r="BA95" i="146" s="1"/>
  <c r="U95" i="146"/>
  <c r="AZ95" i="146" s="1"/>
  <c r="K71" i="147"/>
  <c r="M71" i="147" s="1"/>
  <c r="V63" i="146"/>
  <c r="BA63" i="146" s="1"/>
  <c r="V71" i="146"/>
  <c r="BA71" i="146" s="1"/>
  <c r="Y72" i="146"/>
  <c r="BD72" i="146" s="1"/>
  <c r="X76" i="146"/>
  <c r="BC76" i="146" s="1"/>
  <c r="Y80" i="146"/>
  <c r="BD80" i="146" s="1"/>
  <c r="Y88" i="146"/>
  <c r="BD88" i="146" s="1"/>
  <c r="W91" i="146"/>
  <c r="BB91" i="146" s="1"/>
  <c r="AG95" i="146"/>
  <c r="BL95" i="146" s="1"/>
  <c r="AG72" i="146"/>
  <c r="BL72" i="146" s="1"/>
  <c r="AG80" i="146"/>
  <c r="BL80" i="146" s="1"/>
  <c r="AG88" i="146"/>
  <c r="BL88" i="146" s="1"/>
  <c r="AS91" i="147"/>
  <c r="BX91" i="147" s="1"/>
  <c r="AK91" i="147"/>
  <c r="BP91" i="147" s="1"/>
  <c r="AC91" i="147"/>
  <c r="BH91" i="147" s="1"/>
  <c r="U91" i="147"/>
  <c r="AZ91" i="147" s="1"/>
  <c r="AR91" i="147"/>
  <c r="BW91" i="147" s="1"/>
  <c r="AJ91" i="147"/>
  <c r="BO91" i="147" s="1"/>
  <c r="AB91" i="147"/>
  <c r="BG91" i="147" s="1"/>
  <c r="T91" i="147"/>
  <c r="AY91" i="147" s="1"/>
  <c r="AL91" i="147"/>
  <c r="BQ91" i="147" s="1"/>
  <c r="Z91" i="147"/>
  <c r="BE91" i="147" s="1"/>
  <c r="P91" i="147"/>
  <c r="AU91" i="147" s="1"/>
  <c r="AI91" i="147"/>
  <c r="BN91" i="147" s="1"/>
  <c r="Y91" i="147"/>
  <c r="BD91" i="147" s="1"/>
  <c r="O91" i="147"/>
  <c r="AH91" i="147"/>
  <c r="BM91" i="147" s="1"/>
  <c r="X91" i="147"/>
  <c r="BC91" i="147" s="1"/>
  <c r="AF91" i="147"/>
  <c r="BK91" i="147" s="1"/>
  <c r="Q91" i="147"/>
  <c r="AV91" i="147" s="1"/>
  <c r="AE91" i="147"/>
  <c r="BJ91" i="147" s="1"/>
  <c r="AP91" i="147"/>
  <c r="BU91" i="147" s="1"/>
  <c r="AA91" i="147"/>
  <c r="BF91" i="147" s="1"/>
  <c r="I91" i="147"/>
  <c r="K91" i="147" s="1"/>
  <c r="M91" i="147" s="1"/>
  <c r="AQ91" i="147"/>
  <c r="BV91" i="147" s="1"/>
  <c r="AD91" i="147"/>
  <c r="BI91" i="147" s="1"/>
  <c r="W91" i="147"/>
  <c r="BB91" i="147" s="1"/>
  <c r="AG91" i="147"/>
  <c r="BL91" i="147" s="1"/>
  <c r="V91" i="147"/>
  <c r="BA91" i="147" s="1"/>
  <c r="S91" i="147"/>
  <c r="AX91" i="147" s="1"/>
  <c r="AL104" i="149"/>
  <c r="BQ104" i="149" s="1"/>
  <c r="AD104" i="149"/>
  <c r="BI104" i="149" s="1"/>
  <c r="V104" i="149"/>
  <c r="BA104" i="149" s="1"/>
  <c r="AR104" i="149"/>
  <c r="BW104" i="149" s="1"/>
  <c r="AJ104" i="149"/>
  <c r="BO104" i="149" s="1"/>
  <c r="AB104" i="149"/>
  <c r="BG104" i="149" s="1"/>
  <c r="T104" i="149"/>
  <c r="AY104" i="149" s="1"/>
  <c r="AN104" i="149"/>
  <c r="BS104" i="149" s="1"/>
  <c r="AC104" i="149"/>
  <c r="BH104" i="149" s="1"/>
  <c r="R104" i="149"/>
  <c r="AW104" i="149" s="1"/>
  <c r="AM104" i="149"/>
  <c r="BR104" i="149" s="1"/>
  <c r="AA104" i="149"/>
  <c r="BF104" i="149" s="1"/>
  <c r="Q104" i="149"/>
  <c r="AV104" i="149" s="1"/>
  <c r="AK104" i="149"/>
  <c r="BP104" i="149" s="1"/>
  <c r="Z104" i="149"/>
  <c r="BE104" i="149" s="1"/>
  <c r="P104" i="149"/>
  <c r="AU104" i="149" s="1"/>
  <c r="AH104" i="149"/>
  <c r="BM104" i="149" s="1"/>
  <c r="S104" i="149"/>
  <c r="AX104" i="149" s="1"/>
  <c r="AG104" i="149"/>
  <c r="BL104" i="149" s="1"/>
  <c r="O104" i="149"/>
  <c r="AF104" i="149"/>
  <c r="BK104" i="149" s="1"/>
  <c r="AS104" i="149"/>
  <c r="BX104" i="149" s="1"/>
  <c r="AE104" i="149"/>
  <c r="BJ104" i="149" s="1"/>
  <c r="Y104" i="149"/>
  <c r="BD104" i="149" s="1"/>
  <c r="X104" i="149"/>
  <c r="BC104" i="149" s="1"/>
  <c r="W104" i="149"/>
  <c r="BB104" i="149" s="1"/>
  <c r="AP104" i="149"/>
  <c r="BU104" i="149" s="1"/>
  <c r="AO104" i="149"/>
  <c r="BT104" i="149" s="1"/>
  <c r="U104" i="149"/>
  <c r="AZ104" i="149" s="1"/>
  <c r="AI104" i="149"/>
  <c r="BN104" i="149" s="1"/>
  <c r="I104" i="149"/>
  <c r="K104" i="149" s="1"/>
  <c r="M104" i="149" s="1"/>
  <c r="AM88" i="151"/>
  <c r="BR88" i="151" s="1"/>
  <c r="AE88" i="151"/>
  <c r="BJ88" i="151" s="1"/>
  <c r="W88" i="151"/>
  <c r="BB88" i="151" s="1"/>
  <c r="O88" i="151"/>
  <c r="AS88" i="151"/>
  <c r="BX88" i="151" s="1"/>
  <c r="AK88" i="151"/>
  <c r="BP88" i="151" s="1"/>
  <c r="AC88" i="151"/>
  <c r="BH88" i="151" s="1"/>
  <c r="U88" i="151"/>
  <c r="AZ88" i="151" s="1"/>
  <c r="AL88" i="151"/>
  <c r="BQ88" i="151" s="1"/>
  <c r="AA88" i="151"/>
  <c r="BF88" i="151" s="1"/>
  <c r="Q88" i="151"/>
  <c r="AV88" i="151" s="1"/>
  <c r="AN88" i="151"/>
  <c r="BS88" i="151" s="1"/>
  <c r="Z88" i="151"/>
  <c r="BE88" i="151" s="1"/>
  <c r="AJ88" i="151"/>
  <c r="BO88" i="151" s="1"/>
  <c r="Y88" i="151"/>
  <c r="BD88" i="151" s="1"/>
  <c r="AI88" i="151"/>
  <c r="BN88" i="151" s="1"/>
  <c r="X88" i="151"/>
  <c r="BC88" i="151" s="1"/>
  <c r="AO88" i="151"/>
  <c r="BT88" i="151" s="1"/>
  <c r="S88" i="151"/>
  <c r="AX88" i="151" s="1"/>
  <c r="AH88" i="151"/>
  <c r="BM88" i="151" s="1"/>
  <c r="R88" i="151"/>
  <c r="AW88" i="151" s="1"/>
  <c r="AG88" i="151"/>
  <c r="BL88" i="151" s="1"/>
  <c r="P88" i="151"/>
  <c r="AU88" i="151" s="1"/>
  <c r="T88" i="151"/>
  <c r="AY88" i="151" s="1"/>
  <c r="AR88" i="151"/>
  <c r="BW88" i="151" s="1"/>
  <c r="AQ88" i="151"/>
  <c r="BV88" i="151" s="1"/>
  <c r="AP88" i="151"/>
  <c r="BU88" i="151" s="1"/>
  <c r="I88" i="151"/>
  <c r="K88" i="151" s="1"/>
  <c r="M88" i="151" s="1"/>
  <c r="AD88" i="151"/>
  <c r="BI88" i="151" s="1"/>
  <c r="AB88" i="151"/>
  <c r="BG88" i="151" s="1"/>
  <c r="V88" i="151"/>
  <c r="BA88" i="151" s="1"/>
  <c r="AF88" i="151"/>
  <c r="BK88" i="151" s="1"/>
  <c r="V79" i="147"/>
  <c r="BA79" i="147" s="1"/>
  <c r="AS98" i="147"/>
  <c r="BX98" i="147" s="1"/>
  <c r="AK98" i="147"/>
  <c r="BP98" i="147" s="1"/>
  <c r="AC98" i="147"/>
  <c r="BH98" i="147" s="1"/>
  <c r="U98" i="147"/>
  <c r="AZ98" i="147" s="1"/>
  <c r="AR98" i="147"/>
  <c r="BW98" i="147" s="1"/>
  <c r="AJ98" i="147"/>
  <c r="BO98" i="147" s="1"/>
  <c r="AB98" i="147"/>
  <c r="BG98" i="147" s="1"/>
  <c r="T98" i="147"/>
  <c r="AY98" i="147" s="1"/>
  <c r="AQ98" i="147"/>
  <c r="BV98" i="147" s="1"/>
  <c r="AI98" i="147"/>
  <c r="BN98" i="147" s="1"/>
  <c r="Y98" i="147"/>
  <c r="BD98" i="147" s="1"/>
  <c r="O98" i="147"/>
  <c r="AH98" i="147"/>
  <c r="BM98" i="147" s="1"/>
  <c r="X98" i="147"/>
  <c r="BC98" i="147" s="1"/>
  <c r="AG98" i="147"/>
  <c r="BL98" i="147" s="1"/>
  <c r="W98" i="147"/>
  <c r="BB98" i="147" s="1"/>
  <c r="AM98" i="147"/>
  <c r="BR98" i="147" s="1"/>
  <c r="S98" i="147"/>
  <c r="AX98" i="147" s="1"/>
  <c r="AL98" i="147"/>
  <c r="BQ98" i="147" s="1"/>
  <c r="R98" i="147"/>
  <c r="AW98" i="147" s="1"/>
  <c r="AE98" i="147"/>
  <c r="BJ98" i="147" s="1"/>
  <c r="P98" i="147"/>
  <c r="AU98" i="147" s="1"/>
  <c r="AF98" i="147"/>
  <c r="BK98" i="147" s="1"/>
  <c r="Q98" i="147"/>
  <c r="AV98" i="147" s="1"/>
  <c r="AD98" i="147"/>
  <c r="BI98" i="147" s="1"/>
  <c r="AN98" i="147"/>
  <c r="BS98" i="147" s="1"/>
  <c r="AA98" i="147"/>
  <c r="BF98" i="147" s="1"/>
  <c r="Z98" i="147"/>
  <c r="BE98" i="147" s="1"/>
  <c r="T62" i="147"/>
  <c r="AY62" i="147" s="1"/>
  <c r="K70" i="147"/>
  <c r="M70" i="147" s="1"/>
  <c r="W71" i="147"/>
  <c r="BB71" i="147" s="1"/>
  <c r="AS77" i="147"/>
  <c r="BX77" i="147" s="1"/>
  <c r="AK77" i="147"/>
  <c r="BP77" i="147" s="1"/>
  <c r="AC77" i="147"/>
  <c r="BH77" i="147" s="1"/>
  <c r="U77" i="147"/>
  <c r="AZ77" i="147" s="1"/>
  <c r="AR77" i="147"/>
  <c r="BW77" i="147" s="1"/>
  <c r="AJ77" i="147"/>
  <c r="BO77" i="147" s="1"/>
  <c r="AB77" i="147"/>
  <c r="BG77" i="147" s="1"/>
  <c r="T77" i="147"/>
  <c r="AY77" i="147" s="1"/>
  <c r="AH77" i="147"/>
  <c r="BM77" i="147" s="1"/>
  <c r="X77" i="147"/>
  <c r="BC77" i="147" s="1"/>
  <c r="AQ77" i="147"/>
  <c r="BV77" i="147" s="1"/>
  <c r="AG77" i="147"/>
  <c r="BL77" i="147" s="1"/>
  <c r="W77" i="147"/>
  <c r="BB77" i="147" s="1"/>
  <c r="AP77" i="147"/>
  <c r="BU77" i="147" s="1"/>
  <c r="AF77" i="147"/>
  <c r="BK77" i="147" s="1"/>
  <c r="V77" i="147"/>
  <c r="BA77" i="147" s="1"/>
  <c r="AE77" i="147"/>
  <c r="BJ77" i="147" s="1"/>
  <c r="P77" i="147"/>
  <c r="AU77" i="147" s="1"/>
  <c r="AD77" i="147"/>
  <c r="BI77" i="147" s="1"/>
  <c r="O77" i="147"/>
  <c r="AO77" i="147"/>
  <c r="BT77" i="147" s="1"/>
  <c r="Z77" i="147"/>
  <c r="BE77" i="147" s="1"/>
  <c r="AA77" i="147"/>
  <c r="BF77" i="147" s="1"/>
  <c r="AM77" i="147"/>
  <c r="BR77" i="147" s="1"/>
  <c r="AL77" i="147"/>
  <c r="BQ77" i="147" s="1"/>
  <c r="I77" i="147"/>
  <c r="K77" i="147" s="1"/>
  <c r="M77" i="147" s="1"/>
  <c r="S77" i="147"/>
  <c r="AX77" i="147" s="1"/>
  <c r="AM79" i="147"/>
  <c r="BR79" i="147" s="1"/>
  <c r="I98" i="147"/>
  <c r="K98" i="147" s="1"/>
  <c r="M98" i="147" s="1"/>
  <c r="AL98" i="149"/>
  <c r="BQ98" i="149" s="1"/>
  <c r="AD98" i="149"/>
  <c r="BI98" i="149" s="1"/>
  <c r="V98" i="149"/>
  <c r="BA98" i="149" s="1"/>
  <c r="AQ98" i="149"/>
  <c r="BV98" i="149" s="1"/>
  <c r="AH98" i="149"/>
  <c r="BM98" i="149" s="1"/>
  <c r="Y98" i="149"/>
  <c r="BD98" i="149" s="1"/>
  <c r="P98" i="149"/>
  <c r="AU98" i="149" s="1"/>
  <c r="AP98" i="149"/>
  <c r="BU98" i="149" s="1"/>
  <c r="AG98" i="149"/>
  <c r="BL98" i="149" s="1"/>
  <c r="X98" i="149"/>
  <c r="BC98" i="149" s="1"/>
  <c r="O98" i="149"/>
  <c r="AO98" i="149"/>
  <c r="BT98" i="149" s="1"/>
  <c r="AF98" i="149"/>
  <c r="BK98" i="149" s="1"/>
  <c r="W98" i="149"/>
  <c r="BB98" i="149" s="1"/>
  <c r="AS98" i="149"/>
  <c r="BX98" i="149" s="1"/>
  <c r="AC98" i="149"/>
  <c r="BH98" i="149" s="1"/>
  <c r="Q98" i="149"/>
  <c r="AV98" i="149" s="1"/>
  <c r="AR98" i="149"/>
  <c r="BW98" i="149" s="1"/>
  <c r="AB98" i="149"/>
  <c r="BG98" i="149" s="1"/>
  <c r="AJ98" i="149"/>
  <c r="BO98" i="149" s="1"/>
  <c r="R98" i="149"/>
  <c r="AW98" i="149" s="1"/>
  <c r="AI98" i="149"/>
  <c r="BN98" i="149" s="1"/>
  <c r="AE98" i="149"/>
  <c r="BJ98" i="149" s="1"/>
  <c r="U98" i="149"/>
  <c r="AZ98" i="149" s="1"/>
  <c r="T98" i="149"/>
  <c r="AY98" i="149" s="1"/>
  <c r="AN98" i="149"/>
  <c r="BS98" i="149" s="1"/>
  <c r="AM98" i="149"/>
  <c r="BR98" i="149" s="1"/>
  <c r="S98" i="149"/>
  <c r="AX98" i="149" s="1"/>
  <c r="AK98" i="149"/>
  <c r="BP98" i="149" s="1"/>
  <c r="AA98" i="149"/>
  <c r="BF98" i="149" s="1"/>
  <c r="Z98" i="149"/>
  <c r="BE98" i="149" s="1"/>
  <c r="AR104" i="146"/>
  <c r="BW104" i="146" s="1"/>
  <c r="AJ104" i="146"/>
  <c r="BO104" i="146" s="1"/>
  <c r="AB104" i="146"/>
  <c r="BG104" i="146" s="1"/>
  <c r="T104" i="146"/>
  <c r="AY104" i="146" s="1"/>
  <c r="AQ104" i="146"/>
  <c r="BV104" i="146" s="1"/>
  <c r="AI104" i="146"/>
  <c r="BN104" i="146" s="1"/>
  <c r="AA104" i="146"/>
  <c r="BF104" i="146" s="1"/>
  <c r="S104" i="146"/>
  <c r="AX104" i="146" s="1"/>
  <c r="AP104" i="146"/>
  <c r="BU104" i="146" s="1"/>
  <c r="AH104" i="146"/>
  <c r="BM104" i="146" s="1"/>
  <c r="Z104" i="146"/>
  <c r="BE104" i="146" s="1"/>
  <c r="R104" i="146"/>
  <c r="AW104" i="146" s="1"/>
  <c r="I104" i="146"/>
  <c r="K104" i="146" s="1"/>
  <c r="M104" i="146" s="1"/>
  <c r="AF104" i="146"/>
  <c r="BK104" i="146" s="1"/>
  <c r="U104" i="146"/>
  <c r="AZ104" i="146" s="1"/>
  <c r="AS104" i="146"/>
  <c r="BX104" i="146" s="1"/>
  <c r="AE104" i="146"/>
  <c r="BJ104" i="146" s="1"/>
  <c r="Q104" i="146"/>
  <c r="AV104" i="146" s="1"/>
  <c r="AN104" i="146"/>
  <c r="BS104" i="146" s="1"/>
  <c r="AC104" i="146"/>
  <c r="BH104" i="146" s="1"/>
  <c r="O104" i="146"/>
  <c r="AO104" i="146"/>
  <c r="BT104" i="146" s="1"/>
  <c r="AD104" i="146"/>
  <c r="BI104" i="146" s="1"/>
  <c r="P104" i="146"/>
  <c r="AU104" i="146" s="1"/>
  <c r="Y104" i="146"/>
  <c r="BD104" i="146" s="1"/>
  <c r="AK104" i="146"/>
  <c r="BP104" i="146" s="1"/>
  <c r="AQ64" i="147"/>
  <c r="BV64" i="147" s="1"/>
  <c r="AM69" i="147"/>
  <c r="BR69" i="147" s="1"/>
  <c r="AE69" i="147"/>
  <c r="BJ69" i="147" s="1"/>
  <c r="W69" i="147"/>
  <c r="BB69" i="147" s="1"/>
  <c r="O69" i="147"/>
  <c r="AL69" i="147"/>
  <c r="BQ69" i="147" s="1"/>
  <c r="AD69" i="147"/>
  <c r="BI69" i="147" s="1"/>
  <c r="V69" i="147"/>
  <c r="BA69" i="147" s="1"/>
  <c r="AS69" i="147"/>
  <c r="BX69" i="147" s="1"/>
  <c r="AK69" i="147"/>
  <c r="BP69" i="147" s="1"/>
  <c r="AC69" i="147"/>
  <c r="BH69" i="147" s="1"/>
  <c r="U69" i="147"/>
  <c r="AZ69" i="147" s="1"/>
  <c r="AO69" i="147"/>
  <c r="BT69" i="147" s="1"/>
  <c r="AA69" i="147"/>
  <c r="BF69" i="147" s="1"/>
  <c r="P69" i="147"/>
  <c r="AU69" i="147" s="1"/>
  <c r="AN69" i="147"/>
  <c r="BS69" i="147" s="1"/>
  <c r="Z69" i="147"/>
  <c r="BE69" i="147" s="1"/>
  <c r="AI69" i="147"/>
  <c r="BN69" i="147" s="1"/>
  <c r="X69" i="147"/>
  <c r="BC69" i="147" s="1"/>
  <c r="AJ69" i="147"/>
  <c r="BO69" i="147" s="1"/>
  <c r="Y69" i="147"/>
  <c r="BD69" i="147" s="1"/>
  <c r="AG69" i="147"/>
  <c r="BL69" i="147" s="1"/>
  <c r="T69" i="147"/>
  <c r="AY69" i="147" s="1"/>
  <c r="AF69" i="147"/>
  <c r="BK69" i="147" s="1"/>
  <c r="R91" i="147"/>
  <c r="AW91" i="147" s="1"/>
  <c r="AQ64" i="148"/>
  <c r="BV64" i="148" s="1"/>
  <c r="I98" i="149"/>
  <c r="K98" i="149" s="1"/>
  <c r="M98" i="149" s="1"/>
  <c r="AQ104" i="149"/>
  <c r="BV104" i="149" s="1"/>
  <c r="AM62" i="147"/>
  <c r="BR62" i="147" s="1"/>
  <c r="AE62" i="147"/>
  <c r="BJ62" i="147" s="1"/>
  <c r="W62" i="147"/>
  <c r="BB62" i="147" s="1"/>
  <c r="O62" i="147"/>
  <c r="AL62" i="147"/>
  <c r="BQ62" i="147" s="1"/>
  <c r="AD62" i="147"/>
  <c r="BI62" i="147" s="1"/>
  <c r="V62" i="147"/>
  <c r="BA62" i="147" s="1"/>
  <c r="AS62" i="147"/>
  <c r="BX62" i="147" s="1"/>
  <c r="AK62" i="147"/>
  <c r="BP62" i="147" s="1"/>
  <c r="AC62" i="147"/>
  <c r="BH62" i="147" s="1"/>
  <c r="U62" i="147"/>
  <c r="AZ62" i="147" s="1"/>
  <c r="AP62" i="147"/>
  <c r="BU62" i="147" s="1"/>
  <c r="AB62" i="147"/>
  <c r="BG62" i="147" s="1"/>
  <c r="Q62" i="147"/>
  <c r="AV62" i="147" s="1"/>
  <c r="AO62" i="147"/>
  <c r="BT62" i="147" s="1"/>
  <c r="AA62" i="147"/>
  <c r="BF62" i="147" s="1"/>
  <c r="P62" i="147"/>
  <c r="AU62" i="147" s="1"/>
  <c r="AJ62" i="147"/>
  <c r="BO62" i="147" s="1"/>
  <c r="Y62" i="147"/>
  <c r="BD62" i="147" s="1"/>
  <c r="AN62" i="147"/>
  <c r="BS62" i="147" s="1"/>
  <c r="Z62" i="147"/>
  <c r="BE62" i="147" s="1"/>
  <c r="AH62" i="147"/>
  <c r="BM62" i="147" s="1"/>
  <c r="AF62" i="147"/>
  <c r="BK62" i="147" s="1"/>
  <c r="AP64" i="147"/>
  <c r="BU64" i="147" s="1"/>
  <c r="T46" i="147"/>
  <c r="T44" i="147"/>
  <c r="AS79" i="147"/>
  <c r="BX79" i="147" s="1"/>
  <c r="AK79" i="147"/>
  <c r="BP79" i="147" s="1"/>
  <c r="AC79" i="147"/>
  <c r="BH79" i="147" s="1"/>
  <c r="U79" i="147"/>
  <c r="AZ79" i="147" s="1"/>
  <c r="AR79" i="147"/>
  <c r="BW79" i="147" s="1"/>
  <c r="AJ79" i="147"/>
  <c r="BO79" i="147" s="1"/>
  <c r="AB79" i="147"/>
  <c r="BG79" i="147" s="1"/>
  <c r="T79" i="147"/>
  <c r="AY79" i="147" s="1"/>
  <c r="AL79" i="147"/>
  <c r="BQ79" i="147" s="1"/>
  <c r="Z79" i="147"/>
  <c r="BE79" i="147" s="1"/>
  <c r="P79" i="147"/>
  <c r="AU79" i="147" s="1"/>
  <c r="AI79" i="147"/>
  <c r="BN79" i="147" s="1"/>
  <c r="Y79" i="147"/>
  <c r="BD79" i="147" s="1"/>
  <c r="O79" i="147"/>
  <c r="AH79" i="147"/>
  <c r="BM79" i="147" s="1"/>
  <c r="X79" i="147"/>
  <c r="BC79" i="147" s="1"/>
  <c r="AG79" i="147"/>
  <c r="BL79" i="147" s="1"/>
  <c r="R79" i="147"/>
  <c r="AW79" i="147" s="1"/>
  <c r="AF79" i="147"/>
  <c r="BK79" i="147" s="1"/>
  <c r="Q79" i="147"/>
  <c r="AV79" i="147" s="1"/>
  <c r="AQ79" i="147"/>
  <c r="BV79" i="147" s="1"/>
  <c r="AD79" i="147"/>
  <c r="BI79" i="147" s="1"/>
  <c r="AE79" i="147"/>
  <c r="BJ79" i="147" s="1"/>
  <c r="AA79" i="147"/>
  <c r="BF79" i="147" s="1"/>
  <c r="W79" i="147"/>
  <c r="BB79" i="147" s="1"/>
  <c r="AP79" i="147"/>
  <c r="BU79" i="147" s="1"/>
  <c r="AO79" i="147"/>
  <c r="BT79" i="147" s="1"/>
  <c r="AM91" i="147"/>
  <c r="BR91" i="147" s="1"/>
  <c r="AS99" i="147"/>
  <c r="BX99" i="147" s="1"/>
  <c r="AK99" i="147"/>
  <c r="BP99" i="147" s="1"/>
  <c r="AC99" i="147"/>
  <c r="BH99" i="147" s="1"/>
  <c r="U99" i="147"/>
  <c r="AZ99" i="147" s="1"/>
  <c r="AR99" i="147"/>
  <c r="BW99" i="147" s="1"/>
  <c r="AJ99" i="147"/>
  <c r="BO99" i="147" s="1"/>
  <c r="AB99" i="147"/>
  <c r="BG99" i="147" s="1"/>
  <c r="T99" i="147"/>
  <c r="AY99" i="147" s="1"/>
  <c r="AQ99" i="147"/>
  <c r="BV99" i="147" s="1"/>
  <c r="AI99" i="147"/>
  <c r="BN99" i="147" s="1"/>
  <c r="AA99" i="147"/>
  <c r="BF99" i="147" s="1"/>
  <c r="S99" i="147"/>
  <c r="AX99" i="147" s="1"/>
  <c r="AL99" i="147"/>
  <c r="BQ99" i="147" s="1"/>
  <c r="X99" i="147"/>
  <c r="BC99" i="147" s="1"/>
  <c r="AH99" i="147"/>
  <c r="BM99" i="147" s="1"/>
  <c r="W99" i="147"/>
  <c r="BB99" i="147" s="1"/>
  <c r="AG99" i="147"/>
  <c r="BL99" i="147" s="1"/>
  <c r="V99" i="147"/>
  <c r="BA99" i="147" s="1"/>
  <c r="I99" i="147"/>
  <c r="K99" i="147" s="1"/>
  <c r="M99" i="147" s="1"/>
  <c r="AN99" i="147"/>
  <c r="BS99" i="147" s="1"/>
  <c r="Q99" i="147"/>
  <c r="AV99" i="147" s="1"/>
  <c r="AM99" i="147"/>
  <c r="BR99" i="147" s="1"/>
  <c r="P99" i="147"/>
  <c r="AU99" i="147" s="1"/>
  <c r="AE99" i="147"/>
  <c r="BJ99" i="147" s="1"/>
  <c r="AF99" i="147"/>
  <c r="BK99" i="147" s="1"/>
  <c r="O99" i="147"/>
  <c r="Z99" i="147"/>
  <c r="BE99" i="147" s="1"/>
  <c r="AP99" i="147"/>
  <c r="BU99" i="147" s="1"/>
  <c r="AO99" i="147"/>
  <c r="BT99" i="147" s="1"/>
  <c r="AD99" i="147"/>
  <c r="BI99" i="147" s="1"/>
  <c r="R99" i="147"/>
  <c r="AW99" i="147" s="1"/>
  <c r="S53" i="151"/>
  <c r="K18" i="151"/>
  <c r="K53" i="151"/>
  <c r="S18" i="151"/>
  <c r="S26" i="151"/>
  <c r="S17" i="151"/>
  <c r="S45" i="151"/>
  <c r="T45" i="151" s="1"/>
  <c r="P26" i="151"/>
  <c r="K26" i="151"/>
  <c r="AR96" i="146"/>
  <c r="BW96" i="146" s="1"/>
  <c r="AJ96" i="146"/>
  <c r="BO96" i="146" s="1"/>
  <c r="AB96" i="146"/>
  <c r="BG96" i="146" s="1"/>
  <c r="T96" i="146"/>
  <c r="AY96" i="146" s="1"/>
  <c r="AQ96" i="146"/>
  <c r="BV96" i="146" s="1"/>
  <c r="AI96" i="146"/>
  <c r="BN96" i="146" s="1"/>
  <c r="AA96" i="146"/>
  <c r="BF96" i="146" s="1"/>
  <c r="S96" i="146"/>
  <c r="AX96" i="146" s="1"/>
  <c r="AP96" i="146"/>
  <c r="BU96" i="146" s="1"/>
  <c r="AH96" i="146"/>
  <c r="BM96" i="146" s="1"/>
  <c r="Z96" i="146"/>
  <c r="BE96" i="146" s="1"/>
  <c r="R96" i="146"/>
  <c r="AW96" i="146" s="1"/>
  <c r="I96" i="146"/>
  <c r="K96" i="146" s="1"/>
  <c r="M96" i="146" s="1"/>
  <c r="AF96" i="146"/>
  <c r="BK96" i="146" s="1"/>
  <c r="U96" i="146"/>
  <c r="AZ96" i="146" s="1"/>
  <c r="O96" i="146"/>
  <c r="AS96" i="146"/>
  <c r="BX96" i="146" s="1"/>
  <c r="AE96" i="146"/>
  <c r="BJ96" i="146" s="1"/>
  <c r="Q96" i="146"/>
  <c r="AV96" i="146" s="1"/>
  <c r="AN96" i="146"/>
  <c r="BS96" i="146" s="1"/>
  <c r="AC96" i="146"/>
  <c r="BH96" i="146" s="1"/>
  <c r="AO96" i="146"/>
  <c r="BT96" i="146" s="1"/>
  <c r="AD96" i="146"/>
  <c r="BI96" i="146" s="1"/>
  <c r="P96" i="146"/>
  <c r="AU96" i="146" s="1"/>
  <c r="AK96" i="146"/>
  <c r="BP96" i="146" s="1"/>
  <c r="AG96" i="146"/>
  <c r="BL96" i="146" s="1"/>
  <c r="AM61" i="147"/>
  <c r="BR61" i="147" s="1"/>
  <c r="AE61" i="147"/>
  <c r="BJ61" i="147" s="1"/>
  <c r="W61" i="147"/>
  <c r="BB61" i="147" s="1"/>
  <c r="O61" i="147"/>
  <c r="AL61" i="147"/>
  <c r="BQ61" i="147" s="1"/>
  <c r="AD61" i="147"/>
  <c r="BI61" i="147" s="1"/>
  <c r="V61" i="147"/>
  <c r="BA61" i="147" s="1"/>
  <c r="AS61" i="147"/>
  <c r="BX61" i="147" s="1"/>
  <c r="AK61" i="147"/>
  <c r="BP61" i="147" s="1"/>
  <c r="AC61" i="147"/>
  <c r="BH61" i="147" s="1"/>
  <c r="U61" i="147"/>
  <c r="AZ61" i="147" s="1"/>
  <c r="AO61" i="147"/>
  <c r="BT61" i="147" s="1"/>
  <c r="AA61" i="147"/>
  <c r="BF61" i="147" s="1"/>
  <c r="P61" i="147"/>
  <c r="AU61" i="147" s="1"/>
  <c r="X61" i="147"/>
  <c r="BC61" i="147" s="1"/>
  <c r="AN61" i="147"/>
  <c r="BS61" i="147" s="1"/>
  <c r="Z61" i="147"/>
  <c r="BE61" i="147" s="1"/>
  <c r="AI61" i="147"/>
  <c r="BN61" i="147" s="1"/>
  <c r="AJ61" i="147"/>
  <c r="BO61" i="147" s="1"/>
  <c r="Y61" i="147"/>
  <c r="BD61" i="147" s="1"/>
  <c r="AP61" i="147"/>
  <c r="BU61" i="147" s="1"/>
  <c r="Q61" i="147"/>
  <c r="AV61" i="147" s="1"/>
  <c r="AF61" i="147"/>
  <c r="BK61" i="147" s="1"/>
  <c r="I62" i="147"/>
  <c r="K62" i="147" s="1"/>
  <c r="M62" i="147" s="1"/>
  <c r="AG62" i="147"/>
  <c r="BL62" i="147" s="1"/>
  <c r="AS71" i="147"/>
  <c r="BX71" i="147" s="1"/>
  <c r="AK71" i="147"/>
  <c r="BP71" i="147" s="1"/>
  <c r="AC71" i="147"/>
  <c r="BH71" i="147" s="1"/>
  <c r="AR71" i="147"/>
  <c r="BW71" i="147" s="1"/>
  <c r="AJ71" i="147"/>
  <c r="BO71" i="147" s="1"/>
  <c r="AB71" i="147"/>
  <c r="BG71" i="147" s="1"/>
  <c r="T71" i="147"/>
  <c r="AY71" i="147" s="1"/>
  <c r="AL71" i="147"/>
  <c r="BQ71" i="147" s="1"/>
  <c r="Z71" i="147"/>
  <c r="BE71" i="147" s="1"/>
  <c r="Q71" i="147"/>
  <c r="AV71" i="147" s="1"/>
  <c r="AI71" i="147"/>
  <c r="BN71" i="147" s="1"/>
  <c r="Y71" i="147"/>
  <c r="BD71" i="147" s="1"/>
  <c r="P71" i="147"/>
  <c r="AU71" i="147" s="1"/>
  <c r="AH71" i="147"/>
  <c r="BM71" i="147" s="1"/>
  <c r="X71" i="147"/>
  <c r="BC71" i="147" s="1"/>
  <c r="O71" i="147"/>
  <c r="AM71" i="147"/>
  <c r="BR71" i="147" s="1"/>
  <c r="U71" i="147"/>
  <c r="AZ71" i="147" s="1"/>
  <c r="AE71" i="147"/>
  <c r="BJ71" i="147" s="1"/>
  <c r="AG71" i="147"/>
  <c r="BL71" i="147" s="1"/>
  <c r="S71" i="147"/>
  <c r="AX71" i="147" s="1"/>
  <c r="AF71" i="147"/>
  <c r="BK71" i="147" s="1"/>
  <c r="R71" i="147"/>
  <c r="AW71" i="147" s="1"/>
  <c r="AA71" i="147"/>
  <c r="BF71" i="147" s="1"/>
  <c r="AQ71" i="147"/>
  <c r="BV71" i="147" s="1"/>
  <c r="AO71" i="147"/>
  <c r="BT71" i="147" s="1"/>
  <c r="I79" i="147"/>
  <c r="K79" i="147" s="1"/>
  <c r="M79" i="147" s="1"/>
  <c r="AN91" i="147"/>
  <c r="BS91" i="147" s="1"/>
  <c r="V98" i="147"/>
  <c r="BA98" i="147" s="1"/>
  <c r="AN97" i="148"/>
  <c r="BS97" i="148" s="1"/>
  <c r="AF97" i="148"/>
  <c r="BK97" i="148" s="1"/>
  <c r="X97" i="148"/>
  <c r="BC97" i="148" s="1"/>
  <c r="P97" i="148"/>
  <c r="AU97" i="148" s="1"/>
  <c r="AM97" i="148"/>
  <c r="BR97" i="148" s="1"/>
  <c r="AE97" i="148"/>
  <c r="BJ97" i="148" s="1"/>
  <c r="W97" i="148"/>
  <c r="BB97" i="148" s="1"/>
  <c r="O97" i="148"/>
  <c r="AL97" i="148"/>
  <c r="BQ97" i="148" s="1"/>
  <c r="AD97" i="148"/>
  <c r="BI97" i="148" s="1"/>
  <c r="V97" i="148"/>
  <c r="BA97" i="148" s="1"/>
  <c r="AK97" i="148"/>
  <c r="BP97" i="148" s="1"/>
  <c r="Z97" i="148"/>
  <c r="BE97" i="148" s="1"/>
  <c r="AH97" i="148"/>
  <c r="BM97" i="148" s="1"/>
  <c r="S97" i="148"/>
  <c r="AX97" i="148" s="1"/>
  <c r="AS97" i="148"/>
  <c r="BX97" i="148" s="1"/>
  <c r="AG97" i="148"/>
  <c r="BL97" i="148" s="1"/>
  <c r="R97" i="148"/>
  <c r="AW97" i="148" s="1"/>
  <c r="AR97" i="148"/>
  <c r="BW97" i="148" s="1"/>
  <c r="AC97" i="148"/>
  <c r="BH97" i="148" s="1"/>
  <c r="Q97" i="148"/>
  <c r="AV97" i="148" s="1"/>
  <c r="AA97" i="148"/>
  <c r="BF97" i="148" s="1"/>
  <c r="Y97" i="148"/>
  <c r="BD97" i="148" s="1"/>
  <c r="AP97" i="148"/>
  <c r="BU97" i="148" s="1"/>
  <c r="T97" i="148"/>
  <c r="AY97" i="148" s="1"/>
  <c r="AQ97" i="148"/>
  <c r="BV97" i="148" s="1"/>
  <c r="U97" i="148"/>
  <c r="AZ97" i="148" s="1"/>
  <c r="AO97" i="148"/>
  <c r="BT97" i="148" s="1"/>
  <c r="AJ97" i="148"/>
  <c r="BO97" i="148" s="1"/>
  <c r="AI97" i="148"/>
  <c r="BN97" i="148" s="1"/>
  <c r="AB97" i="148"/>
  <c r="BG97" i="148" s="1"/>
  <c r="AR100" i="146"/>
  <c r="BW100" i="146" s="1"/>
  <c r="AJ100" i="146"/>
  <c r="BO100" i="146" s="1"/>
  <c r="AB100" i="146"/>
  <c r="BG100" i="146" s="1"/>
  <c r="T100" i="146"/>
  <c r="AY100" i="146" s="1"/>
  <c r="AQ100" i="146"/>
  <c r="BV100" i="146" s="1"/>
  <c r="AI100" i="146"/>
  <c r="BN100" i="146" s="1"/>
  <c r="AA100" i="146"/>
  <c r="BF100" i="146" s="1"/>
  <c r="S100" i="146"/>
  <c r="AX100" i="146" s="1"/>
  <c r="AP100" i="146"/>
  <c r="BU100" i="146" s="1"/>
  <c r="AH100" i="146"/>
  <c r="BM100" i="146" s="1"/>
  <c r="Z100" i="146"/>
  <c r="BE100" i="146" s="1"/>
  <c r="R100" i="146"/>
  <c r="AW100" i="146" s="1"/>
  <c r="I100" i="146"/>
  <c r="K100" i="146" s="1"/>
  <c r="M100" i="146" s="1"/>
  <c r="AF100" i="146"/>
  <c r="BK100" i="146" s="1"/>
  <c r="U100" i="146"/>
  <c r="AZ100" i="146" s="1"/>
  <c r="AN100" i="146"/>
  <c r="BS100" i="146" s="1"/>
  <c r="O100" i="146"/>
  <c r="AS100" i="146"/>
  <c r="BX100" i="146" s="1"/>
  <c r="AE100" i="146"/>
  <c r="BJ100" i="146" s="1"/>
  <c r="Q100" i="146"/>
  <c r="AV100" i="146" s="1"/>
  <c r="AC100" i="146"/>
  <c r="BH100" i="146" s="1"/>
  <c r="AO100" i="146"/>
  <c r="BT100" i="146" s="1"/>
  <c r="AD100" i="146"/>
  <c r="BI100" i="146" s="1"/>
  <c r="P100" i="146"/>
  <c r="AU100" i="146" s="1"/>
  <c r="AG100" i="146"/>
  <c r="BL100" i="146" s="1"/>
  <c r="AR103" i="146"/>
  <c r="BW103" i="146" s="1"/>
  <c r="AJ103" i="146"/>
  <c r="BO103" i="146" s="1"/>
  <c r="AB103" i="146"/>
  <c r="BG103" i="146" s="1"/>
  <c r="T103" i="146"/>
  <c r="AY103" i="146" s="1"/>
  <c r="AQ103" i="146"/>
  <c r="BV103" i="146" s="1"/>
  <c r="AI103" i="146"/>
  <c r="BN103" i="146" s="1"/>
  <c r="AA103" i="146"/>
  <c r="BF103" i="146" s="1"/>
  <c r="S103" i="146"/>
  <c r="AX103" i="146" s="1"/>
  <c r="AP103" i="146"/>
  <c r="BU103" i="146" s="1"/>
  <c r="AH103" i="146"/>
  <c r="BM103" i="146" s="1"/>
  <c r="Z103" i="146"/>
  <c r="BE103" i="146" s="1"/>
  <c r="R103" i="146"/>
  <c r="AW103" i="146" s="1"/>
  <c r="I103" i="146"/>
  <c r="K103" i="146" s="1"/>
  <c r="M103" i="146" s="1"/>
  <c r="AO103" i="146"/>
  <c r="BT103" i="146" s="1"/>
  <c r="AD103" i="146"/>
  <c r="BI103" i="146" s="1"/>
  <c r="P103" i="146"/>
  <c r="AU103" i="146" s="1"/>
  <c r="AN103" i="146"/>
  <c r="BS103" i="146" s="1"/>
  <c r="AC103" i="146"/>
  <c r="BH103" i="146" s="1"/>
  <c r="O103" i="146"/>
  <c r="AL103" i="146"/>
  <c r="BQ103" i="146" s="1"/>
  <c r="X103" i="146"/>
  <c r="BC103" i="146" s="1"/>
  <c r="AM103" i="146"/>
  <c r="BR103" i="146" s="1"/>
  <c r="Y103" i="146"/>
  <c r="BD103" i="146" s="1"/>
  <c r="AF103" i="146"/>
  <c r="BK103" i="146" s="1"/>
  <c r="AM63" i="147"/>
  <c r="BR63" i="147" s="1"/>
  <c r="AE63" i="147"/>
  <c r="BJ63" i="147" s="1"/>
  <c r="W63" i="147"/>
  <c r="BB63" i="147" s="1"/>
  <c r="O63" i="147"/>
  <c r="AL63" i="147"/>
  <c r="BQ63" i="147" s="1"/>
  <c r="AD63" i="147"/>
  <c r="BI63" i="147" s="1"/>
  <c r="V63" i="147"/>
  <c r="BA63" i="147" s="1"/>
  <c r="AS63" i="147"/>
  <c r="BX63" i="147" s="1"/>
  <c r="AK63" i="147"/>
  <c r="BP63" i="147" s="1"/>
  <c r="AC63" i="147"/>
  <c r="BH63" i="147" s="1"/>
  <c r="U63" i="147"/>
  <c r="AZ63" i="147" s="1"/>
  <c r="AQ63" i="147"/>
  <c r="BV63" i="147" s="1"/>
  <c r="AF63" i="147"/>
  <c r="BK63" i="147" s="1"/>
  <c r="R63" i="147"/>
  <c r="AW63" i="147" s="1"/>
  <c r="AP63" i="147"/>
  <c r="BU63" i="147" s="1"/>
  <c r="AB63" i="147"/>
  <c r="BG63" i="147" s="1"/>
  <c r="Q63" i="147"/>
  <c r="AV63" i="147" s="1"/>
  <c r="AN63" i="147"/>
  <c r="BS63" i="147" s="1"/>
  <c r="Z63" i="147"/>
  <c r="BE63" i="147" s="1"/>
  <c r="AO63" i="147"/>
  <c r="BT63" i="147" s="1"/>
  <c r="AA63" i="147"/>
  <c r="BF63" i="147" s="1"/>
  <c r="P63" i="147"/>
  <c r="AU63" i="147" s="1"/>
  <c r="Y63" i="147"/>
  <c r="BD63" i="147" s="1"/>
  <c r="AM68" i="147"/>
  <c r="BR68" i="147" s="1"/>
  <c r="AE68" i="147"/>
  <c r="BJ68" i="147" s="1"/>
  <c r="W68" i="147"/>
  <c r="BB68" i="147" s="1"/>
  <c r="O68" i="147"/>
  <c r="AL68" i="147"/>
  <c r="BQ68" i="147" s="1"/>
  <c r="AD68" i="147"/>
  <c r="BI68" i="147" s="1"/>
  <c r="V68" i="147"/>
  <c r="BA68" i="147" s="1"/>
  <c r="AS68" i="147"/>
  <c r="BX68" i="147" s="1"/>
  <c r="AK68" i="147"/>
  <c r="BP68" i="147" s="1"/>
  <c r="AC68" i="147"/>
  <c r="BH68" i="147" s="1"/>
  <c r="U68" i="147"/>
  <c r="AZ68" i="147" s="1"/>
  <c r="AN68" i="147"/>
  <c r="BS68" i="147" s="1"/>
  <c r="Z68" i="147"/>
  <c r="BE68" i="147" s="1"/>
  <c r="AH68" i="147"/>
  <c r="BM68" i="147" s="1"/>
  <c r="AJ68" i="147"/>
  <c r="BO68" i="147" s="1"/>
  <c r="Y68" i="147"/>
  <c r="BD68" i="147" s="1"/>
  <c r="T68" i="147"/>
  <c r="AY68" i="147" s="1"/>
  <c r="I68" i="147"/>
  <c r="K68" i="147" s="1"/>
  <c r="M68" i="147" s="1"/>
  <c r="AI68" i="147"/>
  <c r="BN68" i="147" s="1"/>
  <c r="X68" i="147"/>
  <c r="BC68" i="147" s="1"/>
  <c r="AB68" i="147"/>
  <c r="BG68" i="147" s="1"/>
  <c r="S70" i="147"/>
  <c r="AX70" i="147" s="1"/>
  <c r="AS89" i="147"/>
  <c r="BX89" i="147" s="1"/>
  <c r="AK89" i="147"/>
  <c r="BP89" i="147" s="1"/>
  <c r="AC89" i="147"/>
  <c r="BH89" i="147" s="1"/>
  <c r="U89" i="147"/>
  <c r="AZ89" i="147" s="1"/>
  <c r="AR89" i="147"/>
  <c r="BW89" i="147" s="1"/>
  <c r="AJ89" i="147"/>
  <c r="BO89" i="147" s="1"/>
  <c r="AB89" i="147"/>
  <c r="BG89" i="147" s="1"/>
  <c r="T89" i="147"/>
  <c r="AY89" i="147" s="1"/>
  <c r="AH89" i="147"/>
  <c r="BM89" i="147" s="1"/>
  <c r="X89" i="147"/>
  <c r="BC89" i="147" s="1"/>
  <c r="AQ89" i="147"/>
  <c r="BV89" i="147" s="1"/>
  <c r="AG89" i="147"/>
  <c r="BL89" i="147" s="1"/>
  <c r="W89" i="147"/>
  <c r="BB89" i="147" s="1"/>
  <c r="AP89" i="147"/>
  <c r="BU89" i="147" s="1"/>
  <c r="AF89" i="147"/>
  <c r="BK89" i="147" s="1"/>
  <c r="V89" i="147"/>
  <c r="BA89" i="147" s="1"/>
  <c r="AD89" i="147"/>
  <c r="BI89" i="147" s="1"/>
  <c r="O89" i="147"/>
  <c r="AA89" i="147"/>
  <c r="BF89" i="147" s="1"/>
  <c r="AN89" i="147"/>
  <c r="BS89" i="147" s="1"/>
  <c r="Y89" i="147"/>
  <c r="BD89" i="147" s="1"/>
  <c r="I89" i="147"/>
  <c r="K89" i="147" s="1"/>
  <c r="M89" i="147" s="1"/>
  <c r="AO89" i="147"/>
  <c r="BT89" i="147" s="1"/>
  <c r="Z89" i="147"/>
  <c r="BE89" i="147" s="1"/>
  <c r="R89" i="147"/>
  <c r="AW89" i="147" s="1"/>
  <c r="AL89" i="147"/>
  <c r="BQ89" i="147" s="1"/>
  <c r="AM70" i="147"/>
  <c r="BR70" i="147" s="1"/>
  <c r="AE70" i="147"/>
  <c r="BJ70" i="147" s="1"/>
  <c r="W70" i="147"/>
  <c r="BB70" i="147" s="1"/>
  <c r="O70" i="147"/>
  <c r="AL70" i="147"/>
  <c r="BQ70" i="147" s="1"/>
  <c r="AD70" i="147"/>
  <c r="BI70" i="147" s="1"/>
  <c r="V70" i="147"/>
  <c r="BA70" i="147" s="1"/>
  <c r="AS70" i="147"/>
  <c r="BX70" i="147" s="1"/>
  <c r="AK70" i="147"/>
  <c r="BP70" i="147" s="1"/>
  <c r="AC70" i="147"/>
  <c r="BH70" i="147" s="1"/>
  <c r="U70" i="147"/>
  <c r="AZ70" i="147" s="1"/>
  <c r="AP70" i="147"/>
  <c r="BU70" i="147" s="1"/>
  <c r="AB70" i="147"/>
  <c r="BG70" i="147" s="1"/>
  <c r="Q70" i="147"/>
  <c r="AV70" i="147" s="1"/>
  <c r="AJ70" i="147"/>
  <c r="BO70" i="147" s="1"/>
  <c r="AO70" i="147"/>
  <c r="BT70" i="147" s="1"/>
  <c r="AA70" i="147"/>
  <c r="BF70" i="147" s="1"/>
  <c r="P70" i="147"/>
  <c r="AU70" i="147" s="1"/>
  <c r="Y70" i="147"/>
  <c r="BD70" i="147" s="1"/>
  <c r="AN70" i="147"/>
  <c r="BS70" i="147" s="1"/>
  <c r="Z70" i="147"/>
  <c r="BE70" i="147" s="1"/>
  <c r="AF70" i="147"/>
  <c r="BK70" i="147" s="1"/>
  <c r="AM89" i="147"/>
  <c r="BR89" i="147" s="1"/>
  <c r="AN71" i="148"/>
  <c r="BS71" i="148" s="1"/>
  <c r="AF71" i="148"/>
  <c r="BK71" i="148" s="1"/>
  <c r="X71" i="148"/>
  <c r="BC71" i="148" s="1"/>
  <c r="P71" i="148"/>
  <c r="AU71" i="148" s="1"/>
  <c r="AM71" i="148"/>
  <c r="BR71" i="148" s="1"/>
  <c r="AE71" i="148"/>
  <c r="BJ71" i="148" s="1"/>
  <c r="W71" i="148"/>
  <c r="BB71" i="148" s="1"/>
  <c r="O71" i="148"/>
  <c r="AL71" i="148"/>
  <c r="BQ71" i="148" s="1"/>
  <c r="AD71" i="148"/>
  <c r="BI71" i="148" s="1"/>
  <c r="V71" i="148"/>
  <c r="BA71" i="148" s="1"/>
  <c r="AK71" i="148"/>
  <c r="BP71" i="148" s="1"/>
  <c r="Z71" i="148"/>
  <c r="BE71" i="148" s="1"/>
  <c r="AJ71" i="148"/>
  <c r="BO71" i="148" s="1"/>
  <c r="Y71" i="148"/>
  <c r="BD71" i="148" s="1"/>
  <c r="AI71" i="148"/>
  <c r="BN71" i="148" s="1"/>
  <c r="U71" i="148"/>
  <c r="AZ71" i="148" s="1"/>
  <c r="I71" i="148"/>
  <c r="K71" i="148" s="1"/>
  <c r="M71" i="148" s="1"/>
  <c r="AR71" i="148"/>
  <c r="BW71" i="148" s="1"/>
  <c r="AA71" i="148"/>
  <c r="BF71" i="148" s="1"/>
  <c r="Q71" i="148"/>
  <c r="AV71" i="148" s="1"/>
  <c r="AQ71" i="148"/>
  <c r="BV71" i="148" s="1"/>
  <c r="T71" i="148"/>
  <c r="AY71" i="148" s="1"/>
  <c r="AO71" i="148"/>
  <c r="BT71" i="148" s="1"/>
  <c r="R71" i="148"/>
  <c r="AW71" i="148" s="1"/>
  <c r="AP71" i="148"/>
  <c r="BU71" i="148" s="1"/>
  <c r="S71" i="148"/>
  <c r="AX71" i="148" s="1"/>
  <c r="AH71" i="148"/>
  <c r="BM71" i="148" s="1"/>
  <c r="AS71" i="148"/>
  <c r="BX71" i="148" s="1"/>
  <c r="AG71" i="148"/>
  <c r="BL71" i="148" s="1"/>
  <c r="T64" i="150"/>
  <c r="AY64" i="150" s="1"/>
  <c r="AS100" i="147"/>
  <c r="BX100" i="147" s="1"/>
  <c r="AK100" i="147"/>
  <c r="BP100" i="147" s="1"/>
  <c r="AC100" i="147"/>
  <c r="BH100" i="147" s="1"/>
  <c r="U100" i="147"/>
  <c r="AZ100" i="147" s="1"/>
  <c r="AR100" i="147"/>
  <c r="BW100" i="147" s="1"/>
  <c r="AJ100" i="147"/>
  <c r="BO100" i="147" s="1"/>
  <c r="AB100" i="147"/>
  <c r="BG100" i="147" s="1"/>
  <c r="T100" i="147"/>
  <c r="AY100" i="147" s="1"/>
  <c r="AQ100" i="147"/>
  <c r="BV100" i="147" s="1"/>
  <c r="AI100" i="147"/>
  <c r="BN100" i="147" s="1"/>
  <c r="AA100" i="147"/>
  <c r="BF100" i="147" s="1"/>
  <c r="S100" i="147"/>
  <c r="AX100" i="147" s="1"/>
  <c r="AM100" i="147"/>
  <c r="BR100" i="147" s="1"/>
  <c r="Y100" i="147"/>
  <c r="BD100" i="147" s="1"/>
  <c r="AL100" i="147"/>
  <c r="BQ100" i="147" s="1"/>
  <c r="X100" i="147"/>
  <c r="BC100" i="147" s="1"/>
  <c r="AH100" i="147"/>
  <c r="BM100" i="147" s="1"/>
  <c r="W100" i="147"/>
  <c r="BB100" i="147" s="1"/>
  <c r="AO100" i="147"/>
  <c r="BT100" i="147" s="1"/>
  <c r="R100" i="147"/>
  <c r="AW100" i="147" s="1"/>
  <c r="AN100" i="147"/>
  <c r="BS100" i="147" s="1"/>
  <c r="Q100" i="147"/>
  <c r="AV100" i="147" s="1"/>
  <c r="AF100" i="147"/>
  <c r="BK100" i="147" s="1"/>
  <c r="O100" i="147"/>
  <c r="AG100" i="147"/>
  <c r="BL100" i="147" s="1"/>
  <c r="P100" i="147"/>
  <c r="AU100" i="147" s="1"/>
  <c r="V100" i="147"/>
  <c r="BA100" i="147" s="1"/>
  <c r="AS96" i="147"/>
  <c r="BX96" i="147" s="1"/>
  <c r="AK96" i="147"/>
  <c r="BP96" i="147" s="1"/>
  <c r="AC96" i="147"/>
  <c r="BH96" i="147" s="1"/>
  <c r="U96" i="147"/>
  <c r="AZ96" i="147" s="1"/>
  <c r="AR96" i="147"/>
  <c r="BW96" i="147" s="1"/>
  <c r="AJ96" i="147"/>
  <c r="BO96" i="147" s="1"/>
  <c r="AB96" i="147"/>
  <c r="BG96" i="147" s="1"/>
  <c r="T96" i="147"/>
  <c r="AY96" i="147" s="1"/>
  <c r="AQ96" i="147"/>
  <c r="BV96" i="147" s="1"/>
  <c r="AG96" i="147"/>
  <c r="BL96" i="147" s="1"/>
  <c r="W96" i="147"/>
  <c r="BB96" i="147" s="1"/>
  <c r="AP96" i="147"/>
  <c r="BU96" i="147" s="1"/>
  <c r="AF96" i="147"/>
  <c r="BK96" i="147" s="1"/>
  <c r="V96" i="147"/>
  <c r="BA96" i="147" s="1"/>
  <c r="AO96" i="147"/>
  <c r="BT96" i="147" s="1"/>
  <c r="AE96" i="147"/>
  <c r="BJ96" i="147" s="1"/>
  <c r="S96" i="147"/>
  <c r="AX96" i="147" s="1"/>
  <c r="I96" i="147"/>
  <c r="K96" i="147" s="1"/>
  <c r="M96" i="147" s="1"/>
  <c r="AL96" i="147"/>
  <c r="BQ96" i="147" s="1"/>
  <c r="R96" i="147"/>
  <c r="AW96" i="147" s="1"/>
  <c r="AI96" i="147"/>
  <c r="BN96" i="147" s="1"/>
  <c r="Q96" i="147"/>
  <c r="AV96" i="147" s="1"/>
  <c r="AD96" i="147"/>
  <c r="BI96" i="147" s="1"/>
  <c r="O96" i="147"/>
  <c r="AH96" i="147"/>
  <c r="BM96" i="147" s="1"/>
  <c r="P96" i="147"/>
  <c r="AU96" i="147" s="1"/>
  <c r="AM96" i="147"/>
  <c r="BR96" i="147" s="1"/>
  <c r="AN63" i="148"/>
  <c r="BS63" i="148" s="1"/>
  <c r="AF63" i="148"/>
  <c r="BK63" i="148" s="1"/>
  <c r="X63" i="148"/>
  <c r="BC63" i="148" s="1"/>
  <c r="P63" i="148"/>
  <c r="AU63" i="148" s="1"/>
  <c r="AM63" i="148"/>
  <c r="BR63" i="148" s="1"/>
  <c r="AE63" i="148"/>
  <c r="BJ63" i="148" s="1"/>
  <c r="W63" i="148"/>
  <c r="BB63" i="148" s="1"/>
  <c r="O63" i="148"/>
  <c r="AL63" i="148"/>
  <c r="BQ63" i="148" s="1"/>
  <c r="AD63" i="148"/>
  <c r="BI63" i="148" s="1"/>
  <c r="V63" i="148"/>
  <c r="BA63" i="148" s="1"/>
  <c r="AK63" i="148"/>
  <c r="BP63" i="148" s="1"/>
  <c r="Z63" i="148"/>
  <c r="BE63" i="148" s="1"/>
  <c r="AJ63" i="148"/>
  <c r="BO63" i="148" s="1"/>
  <c r="Y63" i="148"/>
  <c r="BD63" i="148" s="1"/>
  <c r="AI63" i="148"/>
  <c r="BN63" i="148" s="1"/>
  <c r="U63" i="148"/>
  <c r="AZ63" i="148" s="1"/>
  <c r="I63" i="148"/>
  <c r="K63" i="148" s="1"/>
  <c r="M63" i="148" s="1"/>
  <c r="AR63" i="148"/>
  <c r="BW63" i="148" s="1"/>
  <c r="AA63" i="148"/>
  <c r="BF63" i="148" s="1"/>
  <c r="AQ63" i="148"/>
  <c r="BV63" i="148" s="1"/>
  <c r="T63" i="148"/>
  <c r="AY63" i="148" s="1"/>
  <c r="AO63" i="148"/>
  <c r="BT63" i="148" s="1"/>
  <c r="R63" i="148"/>
  <c r="AW63" i="148" s="1"/>
  <c r="AP63" i="148"/>
  <c r="BU63" i="148" s="1"/>
  <c r="S63" i="148"/>
  <c r="AX63" i="148" s="1"/>
  <c r="AS63" i="148"/>
  <c r="BX63" i="148" s="1"/>
  <c r="AN91" i="148"/>
  <c r="BS91" i="148" s="1"/>
  <c r="AF91" i="148"/>
  <c r="BK91" i="148" s="1"/>
  <c r="X91" i="148"/>
  <c r="BC91" i="148" s="1"/>
  <c r="P91" i="148"/>
  <c r="AU91" i="148" s="1"/>
  <c r="AM91" i="148"/>
  <c r="BR91" i="148" s="1"/>
  <c r="AE91" i="148"/>
  <c r="BJ91" i="148" s="1"/>
  <c r="W91" i="148"/>
  <c r="BB91" i="148" s="1"/>
  <c r="O91" i="148"/>
  <c r="AL91" i="148"/>
  <c r="BQ91" i="148" s="1"/>
  <c r="AD91" i="148"/>
  <c r="BI91" i="148" s="1"/>
  <c r="V91" i="148"/>
  <c r="BA91" i="148" s="1"/>
  <c r="AK91" i="148"/>
  <c r="BP91" i="148" s="1"/>
  <c r="Z91" i="148"/>
  <c r="BE91" i="148" s="1"/>
  <c r="AJ91" i="148"/>
  <c r="BO91" i="148" s="1"/>
  <c r="Y91" i="148"/>
  <c r="BD91" i="148" s="1"/>
  <c r="AI91" i="148"/>
  <c r="BN91" i="148" s="1"/>
  <c r="U91" i="148"/>
  <c r="AZ91" i="148" s="1"/>
  <c r="I91" i="148"/>
  <c r="K91" i="148" s="1"/>
  <c r="M91" i="148" s="1"/>
  <c r="AR91" i="148"/>
  <c r="BW91" i="148" s="1"/>
  <c r="AA91" i="148"/>
  <c r="BF91" i="148" s="1"/>
  <c r="AQ91" i="148"/>
  <c r="BV91" i="148" s="1"/>
  <c r="T91" i="148"/>
  <c r="AY91" i="148" s="1"/>
  <c r="AO91" i="148"/>
  <c r="BT91" i="148" s="1"/>
  <c r="R91" i="148"/>
  <c r="AW91" i="148" s="1"/>
  <c r="AH91" i="148"/>
  <c r="BM91" i="148" s="1"/>
  <c r="AP91" i="148"/>
  <c r="BU91" i="148" s="1"/>
  <c r="S91" i="148"/>
  <c r="AX91" i="148" s="1"/>
  <c r="Q91" i="148"/>
  <c r="AV91" i="148" s="1"/>
  <c r="K97" i="148"/>
  <c r="M97" i="148" s="1"/>
  <c r="AQ64" i="152"/>
  <c r="BV64" i="152" s="1"/>
  <c r="AN98" i="148"/>
  <c r="BS98" i="148" s="1"/>
  <c r="AF98" i="148"/>
  <c r="BK98" i="148" s="1"/>
  <c r="X98" i="148"/>
  <c r="BC98" i="148" s="1"/>
  <c r="P98" i="148"/>
  <c r="AU98" i="148" s="1"/>
  <c r="AM98" i="148"/>
  <c r="BR98" i="148" s="1"/>
  <c r="AE98" i="148"/>
  <c r="BJ98" i="148" s="1"/>
  <c r="W98" i="148"/>
  <c r="BB98" i="148" s="1"/>
  <c r="O98" i="148"/>
  <c r="AL98" i="148"/>
  <c r="BQ98" i="148" s="1"/>
  <c r="AD98" i="148"/>
  <c r="BI98" i="148" s="1"/>
  <c r="V98" i="148"/>
  <c r="BA98" i="148" s="1"/>
  <c r="AO98" i="148"/>
  <c r="BT98" i="148" s="1"/>
  <c r="AA98" i="148"/>
  <c r="BF98" i="148" s="1"/>
  <c r="AR98" i="148"/>
  <c r="BW98" i="148" s="1"/>
  <c r="AC98" i="148"/>
  <c r="BH98" i="148" s="1"/>
  <c r="Q98" i="148"/>
  <c r="AV98" i="148" s="1"/>
  <c r="AQ98" i="148"/>
  <c r="BV98" i="148" s="1"/>
  <c r="AB98" i="148"/>
  <c r="BG98" i="148" s="1"/>
  <c r="AP98" i="148"/>
  <c r="BU98" i="148" s="1"/>
  <c r="Z98" i="148"/>
  <c r="BE98" i="148" s="1"/>
  <c r="AK98" i="148"/>
  <c r="BP98" i="148" s="1"/>
  <c r="S98" i="148"/>
  <c r="AX98" i="148" s="1"/>
  <c r="AG98" i="148"/>
  <c r="BL98" i="148" s="1"/>
  <c r="AJ98" i="148"/>
  <c r="BO98" i="148" s="1"/>
  <c r="R98" i="148"/>
  <c r="AW98" i="148" s="1"/>
  <c r="AH98" i="148"/>
  <c r="BM98" i="148" s="1"/>
  <c r="AI98" i="148"/>
  <c r="BN98" i="148" s="1"/>
  <c r="I98" i="148"/>
  <c r="K98" i="148" s="1"/>
  <c r="M98" i="148" s="1"/>
  <c r="AN79" i="148"/>
  <c r="BS79" i="148" s="1"/>
  <c r="AF79" i="148"/>
  <c r="BK79" i="148" s="1"/>
  <c r="X79" i="148"/>
  <c r="BC79" i="148" s="1"/>
  <c r="P79" i="148"/>
  <c r="AU79" i="148" s="1"/>
  <c r="AM79" i="148"/>
  <c r="BR79" i="148" s="1"/>
  <c r="AE79" i="148"/>
  <c r="BJ79" i="148" s="1"/>
  <c r="W79" i="148"/>
  <c r="BB79" i="148" s="1"/>
  <c r="O79" i="148"/>
  <c r="AL79" i="148"/>
  <c r="BQ79" i="148" s="1"/>
  <c r="AD79" i="148"/>
  <c r="BI79" i="148" s="1"/>
  <c r="V79" i="148"/>
  <c r="BA79" i="148" s="1"/>
  <c r="AK79" i="148"/>
  <c r="BP79" i="148" s="1"/>
  <c r="Z79" i="148"/>
  <c r="BE79" i="148" s="1"/>
  <c r="AJ79" i="148"/>
  <c r="BO79" i="148" s="1"/>
  <c r="Y79" i="148"/>
  <c r="BD79" i="148" s="1"/>
  <c r="AI79" i="148"/>
  <c r="BN79" i="148" s="1"/>
  <c r="U79" i="148"/>
  <c r="AZ79" i="148" s="1"/>
  <c r="I79" i="148"/>
  <c r="K79" i="148" s="1"/>
  <c r="M79" i="148" s="1"/>
  <c r="AR79" i="148"/>
  <c r="BW79" i="148" s="1"/>
  <c r="AA79" i="148"/>
  <c r="BF79" i="148" s="1"/>
  <c r="AQ79" i="148"/>
  <c r="BV79" i="148" s="1"/>
  <c r="T79" i="148"/>
  <c r="AY79" i="148" s="1"/>
  <c r="AO79" i="148"/>
  <c r="BT79" i="148" s="1"/>
  <c r="R79" i="148"/>
  <c r="AW79" i="148" s="1"/>
  <c r="AH79" i="148"/>
  <c r="BM79" i="148" s="1"/>
  <c r="Q79" i="148"/>
  <c r="AV79" i="148" s="1"/>
  <c r="AP79" i="148"/>
  <c r="BU79" i="148" s="1"/>
  <c r="S79" i="148"/>
  <c r="AX79" i="148" s="1"/>
  <c r="T45" i="149"/>
  <c r="AN103" i="148"/>
  <c r="BS103" i="148" s="1"/>
  <c r="AF103" i="148"/>
  <c r="BK103" i="148" s="1"/>
  <c r="X103" i="148"/>
  <c r="BC103" i="148" s="1"/>
  <c r="P103" i="148"/>
  <c r="AU103" i="148" s="1"/>
  <c r="AM103" i="148"/>
  <c r="BR103" i="148" s="1"/>
  <c r="AE103" i="148"/>
  <c r="BJ103" i="148" s="1"/>
  <c r="W103" i="148"/>
  <c r="BB103" i="148" s="1"/>
  <c r="O103" i="148"/>
  <c r="AL103" i="148"/>
  <c r="BQ103" i="148" s="1"/>
  <c r="AD103" i="148"/>
  <c r="BI103" i="148" s="1"/>
  <c r="V103" i="148"/>
  <c r="BA103" i="148" s="1"/>
  <c r="AI103" i="148"/>
  <c r="BN103" i="148" s="1"/>
  <c r="U103" i="148"/>
  <c r="AZ103" i="148" s="1"/>
  <c r="I103" i="148"/>
  <c r="K103" i="148" s="1"/>
  <c r="M103" i="148" s="1"/>
  <c r="AQ103" i="148"/>
  <c r="BV103" i="148" s="1"/>
  <c r="AB103" i="148"/>
  <c r="BG103" i="148" s="1"/>
  <c r="AP103" i="148"/>
  <c r="BU103" i="148" s="1"/>
  <c r="AA103" i="148"/>
  <c r="BF103" i="148" s="1"/>
  <c r="AO103" i="148"/>
  <c r="BT103" i="148" s="1"/>
  <c r="Z103" i="148"/>
  <c r="BE103" i="148" s="1"/>
  <c r="AS103" i="148"/>
  <c r="BX103" i="148" s="1"/>
  <c r="T103" i="148"/>
  <c r="AY103" i="148" s="1"/>
  <c r="AR103" i="148"/>
  <c r="BW103" i="148" s="1"/>
  <c r="S103" i="148"/>
  <c r="AX103" i="148" s="1"/>
  <c r="AJ103" i="148"/>
  <c r="BO103" i="148" s="1"/>
  <c r="Q103" i="148"/>
  <c r="AV103" i="148" s="1"/>
  <c r="AH103" i="148"/>
  <c r="BM103" i="148" s="1"/>
  <c r="AK103" i="148"/>
  <c r="BP103" i="148" s="1"/>
  <c r="R103" i="148"/>
  <c r="AW103" i="148" s="1"/>
  <c r="AD64" i="151"/>
  <c r="BI64" i="151" s="1"/>
  <c r="AO64" i="151"/>
  <c r="BT64" i="151" s="1"/>
  <c r="Y64" i="151"/>
  <c r="BD64" i="151" s="1"/>
  <c r="AN64" i="151"/>
  <c r="BS64" i="151" s="1"/>
  <c r="X64" i="151"/>
  <c r="BC64" i="151" s="1"/>
  <c r="AM64" i="151"/>
  <c r="BR64" i="151" s="1"/>
  <c r="P64" i="151"/>
  <c r="AU64" i="151" s="1"/>
  <c r="AH64" i="151"/>
  <c r="BM64" i="151" s="1"/>
  <c r="O64" i="151"/>
  <c r="AG64" i="151"/>
  <c r="BL64" i="151" s="1"/>
  <c r="AF64" i="151"/>
  <c r="BK64" i="151" s="1"/>
  <c r="AE64" i="151"/>
  <c r="BJ64" i="151" s="1"/>
  <c r="W64" i="151"/>
  <c r="BB64" i="151" s="1"/>
  <c r="V64" i="151"/>
  <c r="BA64" i="151" s="1"/>
  <c r="U64" i="151"/>
  <c r="AZ64" i="151" s="1"/>
  <c r="AR64" i="151"/>
  <c r="BW64" i="151" s="1"/>
  <c r="AM97" i="151"/>
  <c r="BR97" i="151" s="1"/>
  <c r="AE97" i="151"/>
  <c r="BJ97" i="151" s="1"/>
  <c r="W97" i="151"/>
  <c r="BB97" i="151" s="1"/>
  <c r="O97" i="151"/>
  <c r="AL97" i="151"/>
  <c r="BQ97" i="151" s="1"/>
  <c r="AD97" i="151"/>
  <c r="BI97" i="151" s="1"/>
  <c r="V97" i="151"/>
  <c r="BA97" i="151" s="1"/>
  <c r="AS97" i="151"/>
  <c r="BX97" i="151" s="1"/>
  <c r="AK97" i="151"/>
  <c r="BP97" i="151" s="1"/>
  <c r="AC97" i="151"/>
  <c r="BH97" i="151" s="1"/>
  <c r="U97" i="151"/>
  <c r="AZ97" i="151" s="1"/>
  <c r="AP97" i="151"/>
  <c r="BU97" i="151" s="1"/>
  <c r="AB97" i="151"/>
  <c r="BG97" i="151" s="1"/>
  <c r="Q97" i="151"/>
  <c r="AV97" i="151" s="1"/>
  <c r="AR97" i="151"/>
  <c r="BW97" i="151" s="1"/>
  <c r="AF97" i="151"/>
  <c r="BK97" i="151" s="1"/>
  <c r="P97" i="151"/>
  <c r="AU97" i="151" s="1"/>
  <c r="AQ97" i="151"/>
  <c r="BV97" i="151" s="1"/>
  <c r="AA97" i="151"/>
  <c r="BF97" i="151" s="1"/>
  <c r="AO97" i="151"/>
  <c r="BT97" i="151" s="1"/>
  <c r="Z97" i="151"/>
  <c r="BE97" i="151" s="1"/>
  <c r="AI97" i="151"/>
  <c r="BN97" i="151" s="1"/>
  <c r="AH97" i="151"/>
  <c r="BM97" i="151" s="1"/>
  <c r="AG97" i="151"/>
  <c r="BL97" i="151" s="1"/>
  <c r="I97" i="151"/>
  <c r="K97" i="151" s="1"/>
  <c r="M97" i="151" s="1"/>
  <c r="T97" i="151"/>
  <c r="AY97" i="151" s="1"/>
  <c r="S97" i="151"/>
  <c r="AX97" i="151" s="1"/>
  <c r="R97" i="151"/>
  <c r="AW97" i="151" s="1"/>
  <c r="AN97" i="151"/>
  <c r="BS97" i="151" s="1"/>
  <c r="AJ97" i="151"/>
  <c r="BO97" i="151" s="1"/>
  <c r="Y97" i="151"/>
  <c r="BD97" i="151" s="1"/>
  <c r="X97" i="151"/>
  <c r="BC97" i="151" s="1"/>
  <c r="AN101" i="148"/>
  <c r="BS101" i="148" s="1"/>
  <c r="AF101" i="148"/>
  <c r="BK101" i="148" s="1"/>
  <c r="X101" i="148"/>
  <c r="BC101" i="148" s="1"/>
  <c r="P101" i="148"/>
  <c r="AU101" i="148" s="1"/>
  <c r="AM101" i="148"/>
  <c r="BR101" i="148" s="1"/>
  <c r="AE101" i="148"/>
  <c r="BJ101" i="148" s="1"/>
  <c r="W101" i="148"/>
  <c r="BB101" i="148" s="1"/>
  <c r="O101" i="148"/>
  <c r="AL101" i="148"/>
  <c r="BQ101" i="148" s="1"/>
  <c r="AD101" i="148"/>
  <c r="BI101" i="148" s="1"/>
  <c r="V101" i="148"/>
  <c r="BA101" i="148" s="1"/>
  <c r="AR101" i="148"/>
  <c r="BW101" i="148" s="1"/>
  <c r="AG101" i="148"/>
  <c r="BL101" i="148" s="1"/>
  <c r="S101" i="148"/>
  <c r="AX101" i="148" s="1"/>
  <c r="AI101" i="148"/>
  <c r="BN101" i="148" s="1"/>
  <c r="T101" i="148"/>
  <c r="AY101" i="148" s="1"/>
  <c r="AH101" i="148"/>
  <c r="BM101" i="148" s="1"/>
  <c r="R101" i="148"/>
  <c r="AW101" i="148" s="1"/>
  <c r="AS101" i="148"/>
  <c r="BX101" i="148" s="1"/>
  <c r="AC101" i="148"/>
  <c r="BH101" i="148" s="1"/>
  <c r="Q101" i="148"/>
  <c r="AV101" i="148" s="1"/>
  <c r="S24" i="155"/>
  <c r="P25" i="155"/>
  <c r="K15" i="145"/>
  <c r="K24" i="145"/>
  <c r="S27" i="145"/>
  <c r="S44" i="145"/>
  <c r="T44" i="145" s="1"/>
  <c r="S46" i="145"/>
  <c r="T46" i="145" s="1"/>
  <c r="S50" i="145"/>
  <c r="P61" i="145"/>
  <c r="AU61" i="145" s="1"/>
  <c r="X61" i="145"/>
  <c r="BC61" i="145" s="1"/>
  <c r="AF61" i="145"/>
  <c r="BK61" i="145" s="1"/>
  <c r="AN61" i="145"/>
  <c r="BS61" i="145" s="1"/>
  <c r="P62" i="145"/>
  <c r="AU62" i="145" s="1"/>
  <c r="X62" i="145"/>
  <c r="BC62" i="145" s="1"/>
  <c r="AF62" i="145"/>
  <c r="BK62" i="145" s="1"/>
  <c r="AN62" i="145"/>
  <c r="BS62" i="145" s="1"/>
  <c r="P63" i="145"/>
  <c r="AU63" i="145" s="1"/>
  <c r="X63" i="145"/>
  <c r="BC63" i="145" s="1"/>
  <c r="K27" i="146"/>
  <c r="S19" i="146"/>
  <c r="P27" i="146"/>
  <c r="S54" i="146"/>
  <c r="U61" i="146"/>
  <c r="AZ61" i="146" s="1"/>
  <c r="W62" i="146"/>
  <c r="BB62" i="146" s="1"/>
  <c r="U65" i="146"/>
  <c r="AZ65" i="146" s="1"/>
  <c r="W66" i="146"/>
  <c r="BB66" i="146" s="1"/>
  <c r="AK66" i="146"/>
  <c r="BP66" i="146" s="1"/>
  <c r="U69" i="146"/>
  <c r="AZ69" i="146" s="1"/>
  <c r="W70" i="146"/>
  <c r="BB70" i="146" s="1"/>
  <c r="U73" i="146"/>
  <c r="AZ73" i="146" s="1"/>
  <c r="W74" i="146"/>
  <c r="BB74" i="146" s="1"/>
  <c r="U77" i="146"/>
  <c r="AZ77" i="146" s="1"/>
  <c r="W78" i="146"/>
  <c r="BB78" i="146" s="1"/>
  <c r="U85" i="146"/>
  <c r="AZ85" i="146" s="1"/>
  <c r="W86" i="146"/>
  <c r="BB86" i="146" s="1"/>
  <c r="U89" i="146"/>
  <c r="AZ89" i="146" s="1"/>
  <c r="W90" i="146"/>
  <c r="BB90" i="146" s="1"/>
  <c r="U93" i="146"/>
  <c r="AZ93" i="146" s="1"/>
  <c r="W94" i="146"/>
  <c r="BB94" i="146" s="1"/>
  <c r="U97" i="146"/>
  <c r="AZ97" i="146" s="1"/>
  <c r="W98" i="146"/>
  <c r="BB98" i="146" s="1"/>
  <c r="U101" i="146"/>
  <c r="AZ101" i="146" s="1"/>
  <c r="W102" i="146"/>
  <c r="BB102" i="146" s="1"/>
  <c r="Q64" i="147"/>
  <c r="AV64" i="147" s="1"/>
  <c r="AB64" i="147"/>
  <c r="BG64" i="147" s="1"/>
  <c r="R65" i="147"/>
  <c r="AW65" i="147" s="1"/>
  <c r="AF65" i="147"/>
  <c r="BK65" i="147" s="1"/>
  <c r="AM66" i="147"/>
  <c r="BR66" i="147" s="1"/>
  <c r="AE66" i="147"/>
  <c r="BJ66" i="147" s="1"/>
  <c r="W66" i="147"/>
  <c r="BB66" i="147" s="1"/>
  <c r="O66" i="147"/>
  <c r="AL66" i="147"/>
  <c r="BQ66" i="147" s="1"/>
  <c r="AD66" i="147"/>
  <c r="BI66" i="147" s="1"/>
  <c r="V66" i="147"/>
  <c r="BA66" i="147" s="1"/>
  <c r="AS66" i="147"/>
  <c r="BX66" i="147" s="1"/>
  <c r="AK66" i="147"/>
  <c r="BP66" i="147" s="1"/>
  <c r="AC66" i="147"/>
  <c r="BH66" i="147" s="1"/>
  <c r="U66" i="147"/>
  <c r="AZ66" i="147" s="1"/>
  <c r="S66" i="147"/>
  <c r="AX66" i="147" s="1"/>
  <c r="AG66" i="147"/>
  <c r="BL66" i="147" s="1"/>
  <c r="AR66" i="147"/>
  <c r="BW66" i="147" s="1"/>
  <c r="I67" i="147"/>
  <c r="K67" i="147" s="1"/>
  <c r="M67" i="147" s="1"/>
  <c r="T67" i="147"/>
  <c r="AY67" i="147" s="1"/>
  <c r="AS72" i="147"/>
  <c r="BX72" i="147" s="1"/>
  <c r="AK72" i="147"/>
  <c r="BP72" i="147" s="1"/>
  <c r="AC72" i="147"/>
  <c r="BH72" i="147" s="1"/>
  <c r="U72" i="147"/>
  <c r="AZ72" i="147" s="1"/>
  <c r="AR72" i="147"/>
  <c r="BW72" i="147" s="1"/>
  <c r="AJ72" i="147"/>
  <c r="BO72" i="147" s="1"/>
  <c r="AB72" i="147"/>
  <c r="BG72" i="147" s="1"/>
  <c r="T72" i="147"/>
  <c r="AY72" i="147" s="1"/>
  <c r="AM72" i="147"/>
  <c r="BR72" i="147" s="1"/>
  <c r="AA72" i="147"/>
  <c r="BF72" i="147" s="1"/>
  <c r="Q72" i="147"/>
  <c r="AV72" i="147" s="1"/>
  <c r="AL72" i="147"/>
  <c r="BQ72" i="147" s="1"/>
  <c r="Z72" i="147"/>
  <c r="BE72" i="147" s="1"/>
  <c r="P72" i="147"/>
  <c r="AU72" i="147" s="1"/>
  <c r="AI72" i="147"/>
  <c r="BN72" i="147" s="1"/>
  <c r="Y72" i="147"/>
  <c r="BD72" i="147" s="1"/>
  <c r="O72" i="147"/>
  <c r="W72" i="147"/>
  <c r="BB72" i="147" s="1"/>
  <c r="AO72" i="147"/>
  <c r="BT72" i="147" s="1"/>
  <c r="R76" i="147"/>
  <c r="AW76" i="147" s="1"/>
  <c r="S78" i="147"/>
  <c r="AX78" i="147" s="1"/>
  <c r="V80" i="147"/>
  <c r="BA80" i="147" s="1"/>
  <c r="Q88" i="147"/>
  <c r="AV88" i="147" s="1"/>
  <c r="R90" i="147"/>
  <c r="AW90" i="147" s="1"/>
  <c r="S92" i="147"/>
  <c r="AX92" i="147" s="1"/>
  <c r="I97" i="147"/>
  <c r="K97" i="147" s="1"/>
  <c r="M97" i="147" s="1"/>
  <c r="Y97" i="147"/>
  <c r="BD97" i="147" s="1"/>
  <c r="R101" i="147"/>
  <c r="AW101" i="147" s="1"/>
  <c r="AS103" i="147"/>
  <c r="BX103" i="147" s="1"/>
  <c r="AK103" i="147"/>
  <c r="BP103" i="147" s="1"/>
  <c r="AC103" i="147"/>
  <c r="BH103" i="147" s="1"/>
  <c r="U103" i="147"/>
  <c r="AZ103" i="147" s="1"/>
  <c r="AR103" i="147"/>
  <c r="BW103" i="147" s="1"/>
  <c r="AJ103" i="147"/>
  <c r="BO103" i="147" s="1"/>
  <c r="AB103" i="147"/>
  <c r="BG103" i="147" s="1"/>
  <c r="T103" i="147"/>
  <c r="AY103" i="147" s="1"/>
  <c r="AQ103" i="147"/>
  <c r="BV103" i="147" s="1"/>
  <c r="AI103" i="147"/>
  <c r="BN103" i="147" s="1"/>
  <c r="AA103" i="147"/>
  <c r="BF103" i="147" s="1"/>
  <c r="S103" i="147"/>
  <c r="AX103" i="147" s="1"/>
  <c r="AP103" i="147"/>
  <c r="BU103" i="147" s="1"/>
  <c r="AE103" i="147"/>
  <c r="BJ103" i="147" s="1"/>
  <c r="Q103" i="147"/>
  <c r="AV103" i="147" s="1"/>
  <c r="AO103" i="147"/>
  <c r="BT103" i="147" s="1"/>
  <c r="AD103" i="147"/>
  <c r="BI103" i="147" s="1"/>
  <c r="P103" i="147"/>
  <c r="AU103" i="147" s="1"/>
  <c r="AN103" i="147"/>
  <c r="BS103" i="147" s="1"/>
  <c r="Z103" i="147"/>
  <c r="BE103" i="147" s="1"/>
  <c r="O103" i="147"/>
  <c r="X103" i="147"/>
  <c r="BC103" i="147" s="1"/>
  <c r="T64" i="148"/>
  <c r="AY64" i="148" s="1"/>
  <c r="AN65" i="148"/>
  <c r="BS65" i="148" s="1"/>
  <c r="AF65" i="148"/>
  <c r="BK65" i="148" s="1"/>
  <c r="X65" i="148"/>
  <c r="BC65" i="148" s="1"/>
  <c r="P65" i="148"/>
  <c r="AU65" i="148" s="1"/>
  <c r="AM65" i="148"/>
  <c r="BR65" i="148" s="1"/>
  <c r="AE65" i="148"/>
  <c r="BJ65" i="148" s="1"/>
  <c r="W65" i="148"/>
  <c r="BB65" i="148" s="1"/>
  <c r="O65" i="148"/>
  <c r="AL65" i="148"/>
  <c r="BQ65" i="148" s="1"/>
  <c r="AD65" i="148"/>
  <c r="BI65" i="148" s="1"/>
  <c r="V65" i="148"/>
  <c r="BA65" i="148" s="1"/>
  <c r="AP65" i="148"/>
  <c r="BU65" i="148" s="1"/>
  <c r="AB65" i="148"/>
  <c r="BG65" i="148" s="1"/>
  <c r="Q65" i="148"/>
  <c r="AV65" i="148" s="1"/>
  <c r="AO65" i="148"/>
  <c r="BT65" i="148" s="1"/>
  <c r="AA65" i="148"/>
  <c r="BF65" i="148" s="1"/>
  <c r="AK65" i="148"/>
  <c r="BP65" i="148" s="1"/>
  <c r="Z65" i="148"/>
  <c r="BE65" i="148" s="1"/>
  <c r="Y65" i="148"/>
  <c r="BD65" i="148" s="1"/>
  <c r="AS65" i="148"/>
  <c r="BX65" i="148" s="1"/>
  <c r="I66" i="148"/>
  <c r="K66" i="148" s="1"/>
  <c r="M66" i="148" s="1"/>
  <c r="I67" i="148"/>
  <c r="K67" i="148" s="1"/>
  <c r="M67" i="148" s="1"/>
  <c r="T72" i="148"/>
  <c r="AY72" i="148" s="1"/>
  <c r="AN73" i="148"/>
  <c r="BS73" i="148" s="1"/>
  <c r="AF73" i="148"/>
  <c r="BK73" i="148" s="1"/>
  <c r="X73" i="148"/>
  <c r="BC73" i="148" s="1"/>
  <c r="P73" i="148"/>
  <c r="AU73" i="148" s="1"/>
  <c r="AM73" i="148"/>
  <c r="BR73" i="148" s="1"/>
  <c r="AE73" i="148"/>
  <c r="BJ73" i="148" s="1"/>
  <c r="W73" i="148"/>
  <c r="BB73" i="148" s="1"/>
  <c r="O73" i="148"/>
  <c r="AL73" i="148"/>
  <c r="BQ73" i="148" s="1"/>
  <c r="AD73" i="148"/>
  <c r="BI73" i="148" s="1"/>
  <c r="V73" i="148"/>
  <c r="BA73" i="148" s="1"/>
  <c r="AP73" i="148"/>
  <c r="BU73" i="148" s="1"/>
  <c r="AB73" i="148"/>
  <c r="BG73" i="148" s="1"/>
  <c r="Q73" i="148"/>
  <c r="AV73" i="148" s="1"/>
  <c r="AO73" i="148"/>
  <c r="BT73" i="148" s="1"/>
  <c r="AA73" i="148"/>
  <c r="BF73" i="148" s="1"/>
  <c r="AK73" i="148"/>
  <c r="BP73" i="148" s="1"/>
  <c r="Z73" i="148"/>
  <c r="BE73" i="148" s="1"/>
  <c r="Y73" i="148"/>
  <c r="BD73" i="148" s="1"/>
  <c r="AS73" i="148"/>
  <c r="BX73" i="148" s="1"/>
  <c r="I74" i="148"/>
  <c r="K74" i="148" s="1"/>
  <c r="M74" i="148" s="1"/>
  <c r="I75" i="148"/>
  <c r="K75" i="148" s="1"/>
  <c r="M75" i="148" s="1"/>
  <c r="T80" i="148"/>
  <c r="AY80" i="148" s="1"/>
  <c r="AN85" i="148"/>
  <c r="BS85" i="148" s="1"/>
  <c r="AF85" i="148"/>
  <c r="BK85" i="148" s="1"/>
  <c r="X85" i="148"/>
  <c r="BC85" i="148" s="1"/>
  <c r="P85" i="148"/>
  <c r="AU85" i="148" s="1"/>
  <c r="AM85" i="148"/>
  <c r="BR85" i="148" s="1"/>
  <c r="AE85" i="148"/>
  <c r="BJ85" i="148" s="1"/>
  <c r="W85" i="148"/>
  <c r="BB85" i="148" s="1"/>
  <c r="O85" i="148"/>
  <c r="AL85" i="148"/>
  <c r="BQ85" i="148" s="1"/>
  <c r="AD85" i="148"/>
  <c r="BI85" i="148" s="1"/>
  <c r="V85" i="148"/>
  <c r="BA85" i="148" s="1"/>
  <c r="AP85" i="148"/>
  <c r="BU85" i="148" s="1"/>
  <c r="AB85" i="148"/>
  <c r="BG85" i="148" s="1"/>
  <c r="Q85" i="148"/>
  <c r="AV85" i="148" s="1"/>
  <c r="AO85" i="148"/>
  <c r="BT85" i="148" s="1"/>
  <c r="AA85" i="148"/>
  <c r="BF85" i="148" s="1"/>
  <c r="AK85" i="148"/>
  <c r="BP85" i="148" s="1"/>
  <c r="Z85" i="148"/>
  <c r="BE85" i="148" s="1"/>
  <c r="Y85" i="148"/>
  <c r="BD85" i="148" s="1"/>
  <c r="AS85" i="148"/>
  <c r="BX85" i="148" s="1"/>
  <c r="I86" i="148"/>
  <c r="K86" i="148" s="1"/>
  <c r="M86" i="148" s="1"/>
  <c r="I87" i="148"/>
  <c r="K87" i="148" s="1"/>
  <c r="M87" i="148" s="1"/>
  <c r="T92" i="148"/>
  <c r="AY92" i="148" s="1"/>
  <c r="AN93" i="148"/>
  <c r="BS93" i="148" s="1"/>
  <c r="AF93" i="148"/>
  <c r="BK93" i="148" s="1"/>
  <c r="X93" i="148"/>
  <c r="BC93" i="148" s="1"/>
  <c r="P93" i="148"/>
  <c r="AU93" i="148" s="1"/>
  <c r="AM93" i="148"/>
  <c r="BR93" i="148" s="1"/>
  <c r="AE93" i="148"/>
  <c r="BJ93" i="148" s="1"/>
  <c r="W93" i="148"/>
  <c r="BB93" i="148" s="1"/>
  <c r="O93" i="148"/>
  <c r="AL93" i="148"/>
  <c r="BQ93" i="148" s="1"/>
  <c r="AD93" i="148"/>
  <c r="BI93" i="148" s="1"/>
  <c r="V93" i="148"/>
  <c r="BA93" i="148" s="1"/>
  <c r="AP93" i="148"/>
  <c r="BU93" i="148" s="1"/>
  <c r="AB93" i="148"/>
  <c r="BG93" i="148" s="1"/>
  <c r="Q93" i="148"/>
  <c r="AV93" i="148" s="1"/>
  <c r="AO93" i="148"/>
  <c r="BT93" i="148" s="1"/>
  <c r="AA93" i="148"/>
  <c r="BF93" i="148" s="1"/>
  <c r="AK93" i="148"/>
  <c r="BP93" i="148" s="1"/>
  <c r="Z93" i="148"/>
  <c r="BE93" i="148" s="1"/>
  <c r="Y93" i="148"/>
  <c r="BD93" i="148" s="1"/>
  <c r="AS93" i="148"/>
  <c r="BX93" i="148" s="1"/>
  <c r="I94" i="148"/>
  <c r="K94" i="148" s="1"/>
  <c r="M94" i="148" s="1"/>
  <c r="I95" i="148"/>
  <c r="K95" i="148" s="1"/>
  <c r="M95" i="148" s="1"/>
  <c r="AJ101" i="148"/>
  <c r="BO101" i="148" s="1"/>
  <c r="S43" i="149"/>
  <c r="T43" i="149" s="1"/>
  <c r="P24" i="149"/>
  <c r="K51" i="149"/>
  <c r="K16" i="149"/>
  <c r="K24" i="149"/>
  <c r="M26" i="149"/>
  <c r="M24" i="149"/>
  <c r="M27" i="149"/>
  <c r="M25" i="149"/>
  <c r="AM77" i="151"/>
  <c r="BR77" i="151" s="1"/>
  <c r="AE77" i="151"/>
  <c r="BJ77" i="151" s="1"/>
  <c r="W77" i="151"/>
  <c r="BB77" i="151" s="1"/>
  <c r="O77" i="151"/>
  <c r="AS77" i="151"/>
  <c r="BX77" i="151" s="1"/>
  <c r="AK77" i="151"/>
  <c r="BP77" i="151" s="1"/>
  <c r="AC77" i="151"/>
  <c r="BH77" i="151" s="1"/>
  <c r="U77" i="151"/>
  <c r="AZ77" i="151" s="1"/>
  <c r="AL77" i="151"/>
  <c r="BQ77" i="151" s="1"/>
  <c r="AA77" i="151"/>
  <c r="BF77" i="151" s="1"/>
  <c r="Q77" i="151"/>
  <c r="AV77" i="151" s="1"/>
  <c r="AI77" i="151"/>
  <c r="BN77" i="151" s="1"/>
  <c r="X77" i="151"/>
  <c r="BC77" i="151" s="1"/>
  <c r="AH77" i="151"/>
  <c r="BM77" i="151" s="1"/>
  <c r="V77" i="151"/>
  <c r="BA77" i="151" s="1"/>
  <c r="AR77" i="151"/>
  <c r="BW77" i="151" s="1"/>
  <c r="AG77" i="151"/>
  <c r="BL77" i="151" s="1"/>
  <c r="T77" i="151"/>
  <c r="AY77" i="151" s="1"/>
  <c r="I77" i="151"/>
  <c r="K77" i="151" s="1"/>
  <c r="M77" i="151" s="1"/>
  <c r="AF77" i="151"/>
  <c r="BK77" i="151" s="1"/>
  <c r="AD77" i="151"/>
  <c r="BI77" i="151" s="1"/>
  <c r="AB77" i="151"/>
  <c r="BG77" i="151" s="1"/>
  <c r="Z77" i="151"/>
  <c r="BE77" i="151" s="1"/>
  <c r="Y77" i="151"/>
  <c r="BD77" i="151" s="1"/>
  <c r="S77" i="151"/>
  <c r="AX77" i="151" s="1"/>
  <c r="AQ77" i="151"/>
  <c r="BV77" i="151" s="1"/>
  <c r="R77" i="151"/>
  <c r="AW77" i="151" s="1"/>
  <c r="AO77" i="151"/>
  <c r="BT77" i="151" s="1"/>
  <c r="AN77" i="151"/>
  <c r="BS77" i="151" s="1"/>
  <c r="AJ77" i="151"/>
  <c r="BO77" i="151" s="1"/>
  <c r="P77" i="151"/>
  <c r="AU77" i="151" s="1"/>
  <c r="AP77" i="151"/>
  <c r="BU77" i="151" s="1"/>
  <c r="S51" i="145"/>
  <c r="M25" i="146"/>
  <c r="M26" i="146"/>
  <c r="M24" i="146"/>
  <c r="AR62" i="146"/>
  <c r="BW62" i="146" s="1"/>
  <c r="AJ62" i="146"/>
  <c r="BO62" i="146" s="1"/>
  <c r="AB62" i="146"/>
  <c r="BG62" i="146" s="1"/>
  <c r="T62" i="146"/>
  <c r="AY62" i="146" s="1"/>
  <c r="AQ62" i="146"/>
  <c r="BV62" i="146" s="1"/>
  <c r="AI62" i="146"/>
  <c r="BN62" i="146" s="1"/>
  <c r="AA62" i="146"/>
  <c r="BF62" i="146" s="1"/>
  <c r="S62" i="146"/>
  <c r="AX62" i="146" s="1"/>
  <c r="AP62" i="146"/>
  <c r="BU62" i="146" s="1"/>
  <c r="AH62" i="146"/>
  <c r="BM62" i="146" s="1"/>
  <c r="Z62" i="146"/>
  <c r="BE62" i="146" s="1"/>
  <c r="R62" i="146"/>
  <c r="AW62" i="146" s="1"/>
  <c r="I62" i="146"/>
  <c r="K62" i="146" s="1"/>
  <c r="M62" i="146" s="1"/>
  <c r="V66" i="146"/>
  <c r="BA66" i="146" s="1"/>
  <c r="AR70" i="146"/>
  <c r="BW70" i="146" s="1"/>
  <c r="AJ70" i="146"/>
  <c r="BO70" i="146" s="1"/>
  <c r="AB70" i="146"/>
  <c r="BG70" i="146" s="1"/>
  <c r="T70" i="146"/>
  <c r="AY70" i="146" s="1"/>
  <c r="AQ70" i="146"/>
  <c r="BV70" i="146" s="1"/>
  <c r="AI70" i="146"/>
  <c r="BN70" i="146" s="1"/>
  <c r="AA70" i="146"/>
  <c r="BF70" i="146" s="1"/>
  <c r="S70" i="146"/>
  <c r="AX70" i="146" s="1"/>
  <c r="AP70" i="146"/>
  <c r="BU70" i="146" s="1"/>
  <c r="AH70" i="146"/>
  <c r="BM70" i="146" s="1"/>
  <c r="Z70" i="146"/>
  <c r="BE70" i="146" s="1"/>
  <c r="R70" i="146"/>
  <c r="AW70" i="146" s="1"/>
  <c r="I70" i="146"/>
  <c r="K70" i="146" s="1"/>
  <c r="M70" i="146" s="1"/>
  <c r="V70" i="146"/>
  <c r="BA70" i="146" s="1"/>
  <c r="AG70" i="146"/>
  <c r="BL70" i="146" s="1"/>
  <c r="AR74" i="146"/>
  <c r="BW74" i="146" s="1"/>
  <c r="AJ74" i="146"/>
  <c r="BO74" i="146" s="1"/>
  <c r="AB74" i="146"/>
  <c r="BG74" i="146" s="1"/>
  <c r="T74" i="146"/>
  <c r="AY74" i="146" s="1"/>
  <c r="AQ74" i="146"/>
  <c r="BV74" i="146" s="1"/>
  <c r="AI74" i="146"/>
  <c r="BN74" i="146" s="1"/>
  <c r="AA74" i="146"/>
  <c r="BF74" i="146" s="1"/>
  <c r="S74" i="146"/>
  <c r="AX74" i="146" s="1"/>
  <c r="AP74" i="146"/>
  <c r="BU74" i="146" s="1"/>
  <c r="AH74" i="146"/>
  <c r="BM74" i="146" s="1"/>
  <c r="Z74" i="146"/>
  <c r="BE74" i="146" s="1"/>
  <c r="R74" i="146"/>
  <c r="AW74" i="146" s="1"/>
  <c r="I74" i="146"/>
  <c r="K74" i="146" s="1"/>
  <c r="M74" i="146" s="1"/>
  <c r="AG74" i="146"/>
  <c r="BL74" i="146" s="1"/>
  <c r="AR78" i="146"/>
  <c r="BW78" i="146" s="1"/>
  <c r="AJ78" i="146"/>
  <c r="BO78" i="146" s="1"/>
  <c r="AB78" i="146"/>
  <c r="BG78" i="146" s="1"/>
  <c r="T78" i="146"/>
  <c r="AY78" i="146" s="1"/>
  <c r="AQ78" i="146"/>
  <c r="BV78" i="146" s="1"/>
  <c r="AI78" i="146"/>
  <c r="BN78" i="146" s="1"/>
  <c r="AA78" i="146"/>
  <c r="BF78" i="146" s="1"/>
  <c r="S78" i="146"/>
  <c r="AX78" i="146" s="1"/>
  <c r="AP78" i="146"/>
  <c r="BU78" i="146" s="1"/>
  <c r="AH78" i="146"/>
  <c r="BM78" i="146" s="1"/>
  <c r="Z78" i="146"/>
  <c r="BE78" i="146" s="1"/>
  <c r="R78" i="146"/>
  <c r="AW78" i="146" s="1"/>
  <c r="I78" i="146"/>
  <c r="K78" i="146" s="1"/>
  <c r="M78" i="146" s="1"/>
  <c r="V78" i="146"/>
  <c r="BA78" i="146" s="1"/>
  <c r="AG78" i="146"/>
  <c r="BL78" i="146" s="1"/>
  <c r="AR86" i="146"/>
  <c r="BW86" i="146" s="1"/>
  <c r="AJ86" i="146"/>
  <c r="BO86" i="146" s="1"/>
  <c r="AB86" i="146"/>
  <c r="BG86" i="146" s="1"/>
  <c r="T86" i="146"/>
  <c r="AY86" i="146" s="1"/>
  <c r="AQ86" i="146"/>
  <c r="BV86" i="146" s="1"/>
  <c r="AI86" i="146"/>
  <c r="BN86" i="146" s="1"/>
  <c r="AA86" i="146"/>
  <c r="BF86" i="146" s="1"/>
  <c r="S86" i="146"/>
  <c r="AX86" i="146" s="1"/>
  <c r="AP86" i="146"/>
  <c r="BU86" i="146" s="1"/>
  <c r="AH86" i="146"/>
  <c r="BM86" i="146" s="1"/>
  <c r="Z86" i="146"/>
  <c r="BE86" i="146" s="1"/>
  <c r="R86" i="146"/>
  <c r="AW86" i="146" s="1"/>
  <c r="I86" i="146"/>
  <c r="K86" i="146" s="1"/>
  <c r="M86" i="146" s="1"/>
  <c r="V86" i="146"/>
  <c r="BA86" i="146" s="1"/>
  <c r="AG86" i="146"/>
  <c r="BL86" i="146" s="1"/>
  <c r="AR90" i="146"/>
  <c r="BW90" i="146" s="1"/>
  <c r="AJ90" i="146"/>
  <c r="BO90" i="146" s="1"/>
  <c r="AB90" i="146"/>
  <c r="BG90" i="146" s="1"/>
  <c r="T90" i="146"/>
  <c r="AY90" i="146" s="1"/>
  <c r="AQ90" i="146"/>
  <c r="BV90" i="146" s="1"/>
  <c r="AI90" i="146"/>
  <c r="BN90" i="146" s="1"/>
  <c r="AA90" i="146"/>
  <c r="BF90" i="146" s="1"/>
  <c r="S90" i="146"/>
  <c r="AX90" i="146" s="1"/>
  <c r="AP90" i="146"/>
  <c r="BU90" i="146" s="1"/>
  <c r="AH90" i="146"/>
  <c r="BM90" i="146" s="1"/>
  <c r="Z90" i="146"/>
  <c r="BE90" i="146" s="1"/>
  <c r="R90" i="146"/>
  <c r="AW90" i="146" s="1"/>
  <c r="I90" i="146"/>
  <c r="K90" i="146" s="1"/>
  <c r="M90" i="146" s="1"/>
  <c r="V90" i="146"/>
  <c r="BA90" i="146" s="1"/>
  <c r="AR94" i="146"/>
  <c r="BW94" i="146" s="1"/>
  <c r="AJ94" i="146"/>
  <c r="BO94" i="146" s="1"/>
  <c r="AB94" i="146"/>
  <c r="BG94" i="146" s="1"/>
  <c r="T94" i="146"/>
  <c r="AY94" i="146" s="1"/>
  <c r="AQ94" i="146"/>
  <c r="BV94" i="146" s="1"/>
  <c r="AI94" i="146"/>
  <c r="BN94" i="146" s="1"/>
  <c r="AA94" i="146"/>
  <c r="BF94" i="146" s="1"/>
  <c r="S94" i="146"/>
  <c r="AX94" i="146" s="1"/>
  <c r="AP94" i="146"/>
  <c r="BU94" i="146" s="1"/>
  <c r="AH94" i="146"/>
  <c r="BM94" i="146" s="1"/>
  <c r="Z94" i="146"/>
  <c r="BE94" i="146" s="1"/>
  <c r="R94" i="146"/>
  <c r="AW94" i="146" s="1"/>
  <c r="I94" i="146"/>
  <c r="K94" i="146" s="1"/>
  <c r="M94" i="146" s="1"/>
  <c r="V94" i="146"/>
  <c r="BA94" i="146" s="1"/>
  <c r="AR98" i="146"/>
  <c r="BW98" i="146" s="1"/>
  <c r="AJ98" i="146"/>
  <c r="BO98" i="146" s="1"/>
  <c r="AB98" i="146"/>
  <c r="BG98" i="146" s="1"/>
  <c r="T98" i="146"/>
  <c r="AY98" i="146" s="1"/>
  <c r="AQ98" i="146"/>
  <c r="BV98" i="146" s="1"/>
  <c r="AI98" i="146"/>
  <c r="BN98" i="146" s="1"/>
  <c r="AA98" i="146"/>
  <c r="BF98" i="146" s="1"/>
  <c r="S98" i="146"/>
  <c r="AX98" i="146" s="1"/>
  <c r="AP98" i="146"/>
  <c r="BU98" i="146" s="1"/>
  <c r="AH98" i="146"/>
  <c r="BM98" i="146" s="1"/>
  <c r="Z98" i="146"/>
  <c r="BE98" i="146" s="1"/>
  <c r="R98" i="146"/>
  <c r="AW98" i="146" s="1"/>
  <c r="I98" i="146"/>
  <c r="K98" i="146" s="1"/>
  <c r="M98" i="146" s="1"/>
  <c r="V98" i="146"/>
  <c r="BA98" i="146" s="1"/>
  <c r="AG98" i="146"/>
  <c r="BL98" i="146" s="1"/>
  <c r="AR102" i="146"/>
  <c r="BW102" i="146" s="1"/>
  <c r="AJ102" i="146"/>
  <c r="BO102" i="146" s="1"/>
  <c r="AB102" i="146"/>
  <c r="BG102" i="146" s="1"/>
  <c r="T102" i="146"/>
  <c r="AY102" i="146" s="1"/>
  <c r="AQ102" i="146"/>
  <c r="BV102" i="146" s="1"/>
  <c r="AI102" i="146"/>
  <c r="BN102" i="146" s="1"/>
  <c r="AA102" i="146"/>
  <c r="BF102" i="146" s="1"/>
  <c r="S102" i="146"/>
  <c r="AX102" i="146" s="1"/>
  <c r="AP102" i="146"/>
  <c r="BU102" i="146" s="1"/>
  <c r="AH102" i="146"/>
  <c r="BM102" i="146" s="1"/>
  <c r="Z102" i="146"/>
  <c r="BE102" i="146" s="1"/>
  <c r="R102" i="146"/>
  <c r="AW102" i="146" s="1"/>
  <c r="I102" i="146"/>
  <c r="K102" i="146" s="1"/>
  <c r="M102" i="146" s="1"/>
  <c r="V102" i="146"/>
  <c r="BA102" i="146" s="1"/>
  <c r="AG102" i="146"/>
  <c r="BL102" i="146" s="1"/>
  <c r="AM67" i="147"/>
  <c r="BR67" i="147" s="1"/>
  <c r="AE67" i="147"/>
  <c r="BJ67" i="147" s="1"/>
  <c r="W67" i="147"/>
  <c r="BB67" i="147" s="1"/>
  <c r="O67" i="147"/>
  <c r="AL67" i="147"/>
  <c r="BQ67" i="147" s="1"/>
  <c r="AD67" i="147"/>
  <c r="BI67" i="147" s="1"/>
  <c r="V67" i="147"/>
  <c r="BA67" i="147" s="1"/>
  <c r="AS67" i="147"/>
  <c r="BX67" i="147" s="1"/>
  <c r="AK67" i="147"/>
  <c r="BP67" i="147" s="1"/>
  <c r="AC67" i="147"/>
  <c r="BH67" i="147" s="1"/>
  <c r="U67" i="147"/>
  <c r="AZ67" i="147" s="1"/>
  <c r="S67" i="147"/>
  <c r="AX67" i="147" s="1"/>
  <c r="AG67" i="147"/>
  <c r="BL67" i="147" s="1"/>
  <c r="AS97" i="147"/>
  <c r="BX97" i="147" s="1"/>
  <c r="AK97" i="147"/>
  <c r="BP97" i="147" s="1"/>
  <c r="AC97" i="147"/>
  <c r="BH97" i="147" s="1"/>
  <c r="U97" i="147"/>
  <c r="AZ97" i="147" s="1"/>
  <c r="AR97" i="147"/>
  <c r="BW97" i="147" s="1"/>
  <c r="AJ97" i="147"/>
  <c r="BO97" i="147" s="1"/>
  <c r="AB97" i="147"/>
  <c r="BG97" i="147" s="1"/>
  <c r="T97" i="147"/>
  <c r="AY97" i="147" s="1"/>
  <c r="AH97" i="147"/>
  <c r="BM97" i="147" s="1"/>
  <c r="X97" i="147"/>
  <c r="BC97" i="147" s="1"/>
  <c r="AQ97" i="147"/>
  <c r="BV97" i="147" s="1"/>
  <c r="AG97" i="147"/>
  <c r="BL97" i="147" s="1"/>
  <c r="W97" i="147"/>
  <c r="BB97" i="147" s="1"/>
  <c r="AP97" i="147"/>
  <c r="BU97" i="147" s="1"/>
  <c r="AF97" i="147"/>
  <c r="BK97" i="147" s="1"/>
  <c r="V97" i="147"/>
  <c r="BA97" i="147" s="1"/>
  <c r="S97" i="147"/>
  <c r="AX97" i="147" s="1"/>
  <c r="AM97" i="147"/>
  <c r="BR97" i="147" s="1"/>
  <c r="AN66" i="148"/>
  <c r="BS66" i="148" s="1"/>
  <c r="AF66" i="148"/>
  <c r="BK66" i="148" s="1"/>
  <c r="X66" i="148"/>
  <c r="BC66" i="148" s="1"/>
  <c r="P66" i="148"/>
  <c r="AU66" i="148" s="1"/>
  <c r="AM66" i="148"/>
  <c r="BR66" i="148" s="1"/>
  <c r="AE66" i="148"/>
  <c r="BJ66" i="148" s="1"/>
  <c r="W66" i="148"/>
  <c r="BB66" i="148" s="1"/>
  <c r="O66" i="148"/>
  <c r="AL66" i="148"/>
  <c r="BQ66" i="148" s="1"/>
  <c r="AD66" i="148"/>
  <c r="BI66" i="148" s="1"/>
  <c r="V66" i="148"/>
  <c r="BA66" i="148" s="1"/>
  <c r="AQ66" i="148"/>
  <c r="BV66" i="148" s="1"/>
  <c r="AC66" i="148"/>
  <c r="BH66" i="148" s="1"/>
  <c r="R66" i="148"/>
  <c r="AW66" i="148" s="1"/>
  <c r="AP66" i="148"/>
  <c r="BU66" i="148" s="1"/>
  <c r="AB66" i="148"/>
  <c r="BG66" i="148" s="1"/>
  <c r="Q66" i="148"/>
  <c r="AV66" i="148" s="1"/>
  <c r="AO66" i="148"/>
  <c r="BT66" i="148" s="1"/>
  <c r="AA66" i="148"/>
  <c r="BF66" i="148" s="1"/>
  <c r="Y66" i="148"/>
  <c r="BD66" i="148" s="1"/>
  <c r="AS66" i="148"/>
  <c r="BX66" i="148" s="1"/>
  <c r="AN67" i="148"/>
  <c r="BS67" i="148" s="1"/>
  <c r="AF67" i="148"/>
  <c r="BK67" i="148" s="1"/>
  <c r="X67" i="148"/>
  <c r="BC67" i="148" s="1"/>
  <c r="P67" i="148"/>
  <c r="AU67" i="148" s="1"/>
  <c r="AM67" i="148"/>
  <c r="BR67" i="148" s="1"/>
  <c r="AE67" i="148"/>
  <c r="BJ67" i="148" s="1"/>
  <c r="W67" i="148"/>
  <c r="BB67" i="148" s="1"/>
  <c r="O67" i="148"/>
  <c r="AL67" i="148"/>
  <c r="BQ67" i="148" s="1"/>
  <c r="AD67" i="148"/>
  <c r="BI67" i="148" s="1"/>
  <c r="V67" i="148"/>
  <c r="BA67" i="148" s="1"/>
  <c r="AR67" i="148"/>
  <c r="BW67" i="148" s="1"/>
  <c r="AG67" i="148"/>
  <c r="BL67" i="148" s="1"/>
  <c r="S67" i="148"/>
  <c r="AX67" i="148" s="1"/>
  <c r="AQ67" i="148"/>
  <c r="BV67" i="148" s="1"/>
  <c r="AC67" i="148"/>
  <c r="BH67" i="148" s="1"/>
  <c r="R67" i="148"/>
  <c r="AW67" i="148" s="1"/>
  <c r="AP67" i="148"/>
  <c r="BU67" i="148" s="1"/>
  <c r="AB67" i="148"/>
  <c r="BG67" i="148" s="1"/>
  <c r="Q67" i="148"/>
  <c r="AV67" i="148" s="1"/>
  <c r="Z67" i="148"/>
  <c r="BE67" i="148" s="1"/>
  <c r="AN74" i="148"/>
  <c r="BS74" i="148" s="1"/>
  <c r="AF74" i="148"/>
  <c r="BK74" i="148" s="1"/>
  <c r="X74" i="148"/>
  <c r="BC74" i="148" s="1"/>
  <c r="P74" i="148"/>
  <c r="AU74" i="148" s="1"/>
  <c r="AM74" i="148"/>
  <c r="BR74" i="148" s="1"/>
  <c r="AE74" i="148"/>
  <c r="BJ74" i="148" s="1"/>
  <c r="W74" i="148"/>
  <c r="BB74" i="148" s="1"/>
  <c r="O74" i="148"/>
  <c r="AL74" i="148"/>
  <c r="BQ74" i="148" s="1"/>
  <c r="AD74" i="148"/>
  <c r="BI74" i="148" s="1"/>
  <c r="V74" i="148"/>
  <c r="BA74" i="148" s="1"/>
  <c r="AQ74" i="148"/>
  <c r="BV74" i="148" s="1"/>
  <c r="AC74" i="148"/>
  <c r="BH74" i="148" s="1"/>
  <c r="R74" i="148"/>
  <c r="AW74" i="148" s="1"/>
  <c r="AP74" i="148"/>
  <c r="BU74" i="148" s="1"/>
  <c r="AB74" i="148"/>
  <c r="BG74" i="148" s="1"/>
  <c r="Q74" i="148"/>
  <c r="AV74" i="148" s="1"/>
  <c r="AO74" i="148"/>
  <c r="BT74" i="148" s="1"/>
  <c r="AA74" i="148"/>
  <c r="BF74" i="148" s="1"/>
  <c r="Y74" i="148"/>
  <c r="BD74" i="148" s="1"/>
  <c r="AS74" i="148"/>
  <c r="BX74" i="148" s="1"/>
  <c r="AN75" i="148"/>
  <c r="BS75" i="148" s="1"/>
  <c r="AF75" i="148"/>
  <c r="BK75" i="148" s="1"/>
  <c r="X75" i="148"/>
  <c r="BC75" i="148" s="1"/>
  <c r="P75" i="148"/>
  <c r="AU75" i="148" s="1"/>
  <c r="AM75" i="148"/>
  <c r="BR75" i="148" s="1"/>
  <c r="AE75" i="148"/>
  <c r="BJ75" i="148" s="1"/>
  <c r="W75" i="148"/>
  <c r="BB75" i="148" s="1"/>
  <c r="O75" i="148"/>
  <c r="AL75" i="148"/>
  <c r="BQ75" i="148" s="1"/>
  <c r="AD75" i="148"/>
  <c r="BI75" i="148" s="1"/>
  <c r="V75" i="148"/>
  <c r="BA75" i="148" s="1"/>
  <c r="AR75" i="148"/>
  <c r="BW75" i="148" s="1"/>
  <c r="AG75" i="148"/>
  <c r="BL75" i="148" s="1"/>
  <c r="S75" i="148"/>
  <c r="AX75" i="148" s="1"/>
  <c r="AQ75" i="148"/>
  <c r="BV75" i="148" s="1"/>
  <c r="AC75" i="148"/>
  <c r="BH75" i="148" s="1"/>
  <c r="R75" i="148"/>
  <c r="AW75" i="148" s="1"/>
  <c r="AP75" i="148"/>
  <c r="BU75" i="148" s="1"/>
  <c r="AB75" i="148"/>
  <c r="BG75" i="148" s="1"/>
  <c r="Q75" i="148"/>
  <c r="AV75" i="148" s="1"/>
  <c r="Z75" i="148"/>
  <c r="BE75" i="148" s="1"/>
  <c r="AN86" i="148"/>
  <c r="BS86" i="148" s="1"/>
  <c r="AF86" i="148"/>
  <c r="BK86" i="148" s="1"/>
  <c r="X86" i="148"/>
  <c r="BC86" i="148" s="1"/>
  <c r="P86" i="148"/>
  <c r="AU86" i="148" s="1"/>
  <c r="AM86" i="148"/>
  <c r="BR86" i="148" s="1"/>
  <c r="AE86" i="148"/>
  <c r="BJ86" i="148" s="1"/>
  <c r="W86" i="148"/>
  <c r="BB86" i="148" s="1"/>
  <c r="O86" i="148"/>
  <c r="AL86" i="148"/>
  <c r="BQ86" i="148" s="1"/>
  <c r="AD86" i="148"/>
  <c r="BI86" i="148" s="1"/>
  <c r="V86" i="148"/>
  <c r="BA86" i="148" s="1"/>
  <c r="AQ86" i="148"/>
  <c r="BV86" i="148" s="1"/>
  <c r="AC86" i="148"/>
  <c r="BH86" i="148" s="1"/>
  <c r="R86" i="148"/>
  <c r="AW86" i="148" s="1"/>
  <c r="AP86" i="148"/>
  <c r="BU86" i="148" s="1"/>
  <c r="AB86" i="148"/>
  <c r="BG86" i="148" s="1"/>
  <c r="Q86" i="148"/>
  <c r="AV86" i="148" s="1"/>
  <c r="AO86" i="148"/>
  <c r="BT86" i="148" s="1"/>
  <c r="AA86" i="148"/>
  <c r="BF86" i="148" s="1"/>
  <c r="Y86" i="148"/>
  <c r="BD86" i="148" s="1"/>
  <c r="AS86" i="148"/>
  <c r="BX86" i="148" s="1"/>
  <c r="AN87" i="148"/>
  <c r="BS87" i="148" s="1"/>
  <c r="AF87" i="148"/>
  <c r="BK87" i="148" s="1"/>
  <c r="X87" i="148"/>
  <c r="BC87" i="148" s="1"/>
  <c r="P87" i="148"/>
  <c r="AU87" i="148" s="1"/>
  <c r="AM87" i="148"/>
  <c r="BR87" i="148" s="1"/>
  <c r="AE87" i="148"/>
  <c r="BJ87" i="148" s="1"/>
  <c r="W87" i="148"/>
  <c r="BB87" i="148" s="1"/>
  <c r="O87" i="148"/>
  <c r="AL87" i="148"/>
  <c r="BQ87" i="148" s="1"/>
  <c r="AD87" i="148"/>
  <c r="BI87" i="148" s="1"/>
  <c r="V87" i="148"/>
  <c r="BA87" i="148" s="1"/>
  <c r="AR87" i="148"/>
  <c r="BW87" i="148" s="1"/>
  <c r="AG87" i="148"/>
  <c r="BL87" i="148" s="1"/>
  <c r="S87" i="148"/>
  <c r="AX87" i="148" s="1"/>
  <c r="AQ87" i="148"/>
  <c r="BV87" i="148" s="1"/>
  <c r="AC87" i="148"/>
  <c r="BH87" i="148" s="1"/>
  <c r="R87" i="148"/>
  <c r="AW87" i="148" s="1"/>
  <c r="AP87" i="148"/>
  <c r="BU87" i="148" s="1"/>
  <c r="AB87" i="148"/>
  <c r="BG87" i="148" s="1"/>
  <c r="Q87" i="148"/>
  <c r="AV87" i="148" s="1"/>
  <c r="Z87" i="148"/>
  <c r="BE87" i="148" s="1"/>
  <c r="AN94" i="148"/>
  <c r="BS94" i="148" s="1"/>
  <c r="AF94" i="148"/>
  <c r="BK94" i="148" s="1"/>
  <c r="X94" i="148"/>
  <c r="BC94" i="148" s="1"/>
  <c r="P94" i="148"/>
  <c r="AU94" i="148" s="1"/>
  <c r="AM94" i="148"/>
  <c r="BR94" i="148" s="1"/>
  <c r="AE94" i="148"/>
  <c r="BJ94" i="148" s="1"/>
  <c r="W94" i="148"/>
  <c r="BB94" i="148" s="1"/>
  <c r="O94" i="148"/>
  <c r="AL94" i="148"/>
  <c r="BQ94" i="148" s="1"/>
  <c r="AD94" i="148"/>
  <c r="BI94" i="148" s="1"/>
  <c r="V94" i="148"/>
  <c r="BA94" i="148" s="1"/>
  <c r="AQ94" i="148"/>
  <c r="BV94" i="148" s="1"/>
  <c r="AC94" i="148"/>
  <c r="BH94" i="148" s="1"/>
  <c r="R94" i="148"/>
  <c r="AW94" i="148" s="1"/>
  <c r="AP94" i="148"/>
  <c r="BU94" i="148" s="1"/>
  <c r="AB94" i="148"/>
  <c r="BG94" i="148" s="1"/>
  <c r="Q94" i="148"/>
  <c r="AV94" i="148" s="1"/>
  <c r="AO94" i="148"/>
  <c r="BT94" i="148" s="1"/>
  <c r="AA94" i="148"/>
  <c r="BF94" i="148" s="1"/>
  <c r="Y94" i="148"/>
  <c r="BD94" i="148" s="1"/>
  <c r="AS94" i="148"/>
  <c r="BX94" i="148" s="1"/>
  <c r="AN95" i="148"/>
  <c r="BS95" i="148" s="1"/>
  <c r="AF95" i="148"/>
  <c r="BK95" i="148" s="1"/>
  <c r="X95" i="148"/>
  <c r="BC95" i="148" s="1"/>
  <c r="P95" i="148"/>
  <c r="AU95" i="148" s="1"/>
  <c r="AM95" i="148"/>
  <c r="BR95" i="148" s="1"/>
  <c r="AE95" i="148"/>
  <c r="BJ95" i="148" s="1"/>
  <c r="W95" i="148"/>
  <c r="BB95" i="148" s="1"/>
  <c r="O95" i="148"/>
  <c r="AL95" i="148"/>
  <c r="BQ95" i="148" s="1"/>
  <c r="AD95" i="148"/>
  <c r="BI95" i="148" s="1"/>
  <c r="V95" i="148"/>
  <c r="BA95" i="148" s="1"/>
  <c r="AR95" i="148"/>
  <c r="BW95" i="148" s="1"/>
  <c r="AG95" i="148"/>
  <c r="BL95" i="148" s="1"/>
  <c r="S95" i="148"/>
  <c r="AX95" i="148" s="1"/>
  <c r="AQ95" i="148"/>
  <c r="BV95" i="148" s="1"/>
  <c r="AC95" i="148"/>
  <c r="BH95" i="148" s="1"/>
  <c r="R95" i="148"/>
  <c r="AW95" i="148" s="1"/>
  <c r="AP95" i="148"/>
  <c r="BU95" i="148" s="1"/>
  <c r="AB95" i="148"/>
  <c r="BG95" i="148" s="1"/>
  <c r="Q95" i="148"/>
  <c r="AV95" i="148" s="1"/>
  <c r="Z95" i="148"/>
  <c r="BE95" i="148" s="1"/>
  <c r="I101" i="148"/>
  <c r="K101" i="148" s="1"/>
  <c r="M101" i="148" s="1"/>
  <c r="AB101" i="148"/>
  <c r="BG101" i="148" s="1"/>
  <c r="K25" i="149"/>
  <c r="K17" i="149"/>
  <c r="S52" i="149"/>
  <c r="P25" i="149"/>
  <c r="K52" i="149"/>
  <c r="S44" i="149"/>
  <c r="T44" i="149" s="1"/>
  <c r="T46" i="151"/>
  <c r="K16" i="145"/>
  <c r="S18" i="145"/>
  <c r="T18" i="145" s="1"/>
  <c r="K26" i="145"/>
  <c r="S52" i="145"/>
  <c r="Q61" i="145"/>
  <c r="AV61" i="145" s="1"/>
  <c r="Y61" i="145"/>
  <c r="BD61" i="145" s="1"/>
  <c r="AG61" i="145"/>
  <c r="BL61" i="145" s="1"/>
  <c r="AO61" i="145"/>
  <c r="BT61" i="145" s="1"/>
  <c r="Q62" i="145"/>
  <c r="AV62" i="145" s="1"/>
  <c r="Y62" i="145"/>
  <c r="BD62" i="145" s="1"/>
  <c r="AG62" i="145"/>
  <c r="BL62" i="145" s="1"/>
  <c r="AO62" i="145"/>
  <c r="BT62" i="145" s="1"/>
  <c r="AO63" i="145"/>
  <c r="BT63" i="145" s="1"/>
  <c r="AG63" i="145"/>
  <c r="BL63" i="145" s="1"/>
  <c r="Y63" i="145"/>
  <c r="BD63" i="145" s="1"/>
  <c r="AN63" i="145"/>
  <c r="BS63" i="145" s="1"/>
  <c r="AF63" i="145"/>
  <c r="BK63" i="145" s="1"/>
  <c r="AM63" i="145"/>
  <c r="BR63" i="145" s="1"/>
  <c r="AE63" i="145"/>
  <c r="BJ63" i="145" s="1"/>
  <c r="Q63" i="145"/>
  <c r="AV63" i="145" s="1"/>
  <c r="Z63" i="145"/>
  <c r="BE63" i="145" s="1"/>
  <c r="AK63" i="145"/>
  <c r="BP63" i="145" s="1"/>
  <c r="P26" i="146"/>
  <c r="K18" i="146"/>
  <c r="S53" i="146"/>
  <c r="S26" i="146"/>
  <c r="AR61" i="146"/>
  <c r="BW61" i="146" s="1"/>
  <c r="AJ61" i="146"/>
  <c r="BO61" i="146" s="1"/>
  <c r="AB61" i="146"/>
  <c r="BG61" i="146" s="1"/>
  <c r="T61" i="146"/>
  <c r="AY61" i="146" s="1"/>
  <c r="AQ61" i="146"/>
  <c r="BV61" i="146" s="1"/>
  <c r="AI61" i="146"/>
  <c r="BN61" i="146" s="1"/>
  <c r="AA61" i="146"/>
  <c r="BF61" i="146" s="1"/>
  <c r="S61" i="146"/>
  <c r="AX61" i="146" s="1"/>
  <c r="AP61" i="146"/>
  <c r="BU61" i="146" s="1"/>
  <c r="AH61" i="146"/>
  <c r="BM61" i="146" s="1"/>
  <c r="Z61" i="146"/>
  <c r="BE61" i="146" s="1"/>
  <c r="R61" i="146"/>
  <c r="AW61" i="146" s="1"/>
  <c r="I61" i="146"/>
  <c r="K61" i="146" s="1"/>
  <c r="M61" i="146" s="1"/>
  <c r="V61" i="146"/>
  <c r="BA61" i="146" s="1"/>
  <c r="AG61" i="146"/>
  <c r="BL61" i="146" s="1"/>
  <c r="X62" i="146"/>
  <c r="BC62" i="146" s="1"/>
  <c r="AL62" i="146"/>
  <c r="BQ62" i="146" s="1"/>
  <c r="AR65" i="146"/>
  <c r="BW65" i="146" s="1"/>
  <c r="AJ65" i="146"/>
  <c r="BO65" i="146" s="1"/>
  <c r="AB65" i="146"/>
  <c r="BG65" i="146" s="1"/>
  <c r="T65" i="146"/>
  <c r="AY65" i="146" s="1"/>
  <c r="AQ65" i="146"/>
  <c r="BV65" i="146" s="1"/>
  <c r="AI65" i="146"/>
  <c r="BN65" i="146" s="1"/>
  <c r="AA65" i="146"/>
  <c r="BF65" i="146" s="1"/>
  <c r="S65" i="146"/>
  <c r="AX65" i="146" s="1"/>
  <c r="AP65" i="146"/>
  <c r="BU65" i="146" s="1"/>
  <c r="AH65" i="146"/>
  <c r="BM65" i="146" s="1"/>
  <c r="Z65" i="146"/>
  <c r="BE65" i="146" s="1"/>
  <c r="R65" i="146"/>
  <c r="AW65" i="146" s="1"/>
  <c r="I65" i="146"/>
  <c r="K65" i="146" s="1"/>
  <c r="M65" i="146" s="1"/>
  <c r="V65" i="146"/>
  <c r="BA65" i="146" s="1"/>
  <c r="AG65" i="146"/>
  <c r="BL65" i="146" s="1"/>
  <c r="X66" i="146"/>
  <c r="BC66" i="146" s="1"/>
  <c r="AR69" i="146"/>
  <c r="BW69" i="146" s="1"/>
  <c r="AJ69" i="146"/>
  <c r="BO69" i="146" s="1"/>
  <c r="AB69" i="146"/>
  <c r="BG69" i="146" s="1"/>
  <c r="T69" i="146"/>
  <c r="AY69" i="146" s="1"/>
  <c r="AQ69" i="146"/>
  <c r="BV69" i="146" s="1"/>
  <c r="AI69" i="146"/>
  <c r="BN69" i="146" s="1"/>
  <c r="AA69" i="146"/>
  <c r="BF69" i="146" s="1"/>
  <c r="S69" i="146"/>
  <c r="AX69" i="146" s="1"/>
  <c r="AP69" i="146"/>
  <c r="BU69" i="146" s="1"/>
  <c r="AH69" i="146"/>
  <c r="BM69" i="146" s="1"/>
  <c r="Z69" i="146"/>
  <c r="BE69" i="146" s="1"/>
  <c r="R69" i="146"/>
  <c r="AW69" i="146" s="1"/>
  <c r="I69" i="146"/>
  <c r="K69" i="146" s="1"/>
  <c r="M69" i="146" s="1"/>
  <c r="V69" i="146"/>
  <c r="BA69" i="146" s="1"/>
  <c r="AG69" i="146"/>
  <c r="BL69" i="146" s="1"/>
  <c r="X70" i="146"/>
  <c r="BC70" i="146" s="1"/>
  <c r="AL70" i="146"/>
  <c r="BQ70" i="146" s="1"/>
  <c r="AR73" i="146"/>
  <c r="BW73" i="146" s="1"/>
  <c r="AJ73" i="146"/>
  <c r="BO73" i="146" s="1"/>
  <c r="AB73" i="146"/>
  <c r="BG73" i="146" s="1"/>
  <c r="T73" i="146"/>
  <c r="AY73" i="146" s="1"/>
  <c r="AQ73" i="146"/>
  <c r="BV73" i="146" s="1"/>
  <c r="AI73" i="146"/>
  <c r="BN73" i="146" s="1"/>
  <c r="AA73" i="146"/>
  <c r="BF73" i="146" s="1"/>
  <c r="S73" i="146"/>
  <c r="AX73" i="146" s="1"/>
  <c r="AP73" i="146"/>
  <c r="BU73" i="146" s="1"/>
  <c r="AH73" i="146"/>
  <c r="BM73" i="146" s="1"/>
  <c r="Z73" i="146"/>
  <c r="BE73" i="146" s="1"/>
  <c r="R73" i="146"/>
  <c r="AW73" i="146" s="1"/>
  <c r="I73" i="146"/>
  <c r="K73" i="146" s="1"/>
  <c r="M73" i="146" s="1"/>
  <c r="V73" i="146"/>
  <c r="BA73" i="146" s="1"/>
  <c r="AG73" i="146"/>
  <c r="BL73" i="146" s="1"/>
  <c r="X74" i="146"/>
  <c r="BC74" i="146" s="1"/>
  <c r="AL74" i="146"/>
  <c r="BQ74" i="146" s="1"/>
  <c r="AR77" i="146"/>
  <c r="BW77" i="146" s="1"/>
  <c r="AJ77" i="146"/>
  <c r="BO77" i="146" s="1"/>
  <c r="AB77" i="146"/>
  <c r="BG77" i="146" s="1"/>
  <c r="T77" i="146"/>
  <c r="AY77" i="146" s="1"/>
  <c r="AQ77" i="146"/>
  <c r="BV77" i="146" s="1"/>
  <c r="AI77" i="146"/>
  <c r="BN77" i="146" s="1"/>
  <c r="AA77" i="146"/>
  <c r="BF77" i="146" s="1"/>
  <c r="S77" i="146"/>
  <c r="AX77" i="146" s="1"/>
  <c r="AP77" i="146"/>
  <c r="BU77" i="146" s="1"/>
  <c r="AH77" i="146"/>
  <c r="BM77" i="146" s="1"/>
  <c r="Z77" i="146"/>
  <c r="BE77" i="146" s="1"/>
  <c r="R77" i="146"/>
  <c r="AW77" i="146" s="1"/>
  <c r="I77" i="146"/>
  <c r="K77" i="146" s="1"/>
  <c r="M77" i="146" s="1"/>
  <c r="V77" i="146"/>
  <c r="BA77" i="146" s="1"/>
  <c r="AG77" i="146"/>
  <c r="BL77" i="146" s="1"/>
  <c r="X78" i="146"/>
  <c r="BC78" i="146" s="1"/>
  <c r="AL78" i="146"/>
  <c r="BQ78" i="146" s="1"/>
  <c r="AR85" i="146"/>
  <c r="BW85" i="146" s="1"/>
  <c r="AJ85" i="146"/>
  <c r="BO85" i="146" s="1"/>
  <c r="AB85" i="146"/>
  <c r="BG85" i="146" s="1"/>
  <c r="T85" i="146"/>
  <c r="AY85" i="146" s="1"/>
  <c r="AQ85" i="146"/>
  <c r="BV85" i="146" s="1"/>
  <c r="AI85" i="146"/>
  <c r="BN85" i="146" s="1"/>
  <c r="AA85" i="146"/>
  <c r="BF85" i="146" s="1"/>
  <c r="S85" i="146"/>
  <c r="AX85" i="146" s="1"/>
  <c r="AP85" i="146"/>
  <c r="BU85" i="146" s="1"/>
  <c r="AH85" i="146"/>
  <c r="BM85" i="146" s="1"/>
  <c r="Z85" i="146"/>
  <c r="BE85" i="146" s="1"/>
  <c r="R85" i="146"/>
  <c r="AW85" i="146" s="1"/>
  <c r="I85" i="146"/>
  <c r="K85" i="146" s="1"/>
  <c r="M85" i="146" s="1"/>
  <c r="T18" i="146" s="1"/>
  <c r="V85" i="146"/>
  <c r="BA85" i="146" s="1"/>
  <c r="AG85" i="146"/>
  <c r="BL85" i="146" s="1"/>
  <c r="X86" i="146"/>
  <c r="BC86" i="146" s="1"/>
  <c r="AL86" i="146"/>
  <c r="BQ86" i="146" s="1"/>
  <c r="AR89" i="146"/>
  <c r="BW89" i="146" s="1"/>
  <c r="AJ89" i="146"/>
  <c r="BO89" i="146" s="1"/>
  <c r="AB89" i="146"/>
  <c r="BG89" i="146" s="1"/>
  <c r="T89" i="146"/>
  <c r="AY89" i="146" s="1"/>
  <c r="AQ89" i="146"/>
  <c r="BV89" i="146" s="1"/>
  <c r="AI89" i="146"/>
  <c r="BN89" i="146" s="1"/>
  <c r="AA89" i="146"/>
  <c r="BF89" i="146" s="1"/>
  <c r="S89" i="146"/>
  <c r="AX89" i="146" s="1"/>
  <c r="AP89" i="146"/>
  <c r="BU89" i="146" s="1"/>
  <c r="AH89" i="146"/>
  <c r="BM89" i="146" s="1"/>
  <c r="Z89" i="146"/>
  <c r="BE89" i="146" s="1"/>
  <c r="R89" i="146"/>
  <c r="AW89" i="146" s="1"/>
  <c r="I89" i="146"/>
  <c r="K89" i="146" s="1"/>
  <c r="M89" i="146" s="1"/>
  <c r="V89" i="146"/>
  <c r="BA89" i="146" s="1"/>
  <c r="AG89" i="146"/>
  <c r="BL89" i="146" s="1"/>
  <c r="X90" i="146"/>
  <c r="BC90" i="146" s="1"/>
  <c r="AL90" i="146"/>
  <c r="BQ90" i="146" s="1"/>
  <c r="AR93" i="146"/>
  <c r="BW93" i="146" s="1"/>
  <c r="AJ93" i="146"/>
  <c r="BO93" i="146" s="1"/>
  <c r="AB93" i="146"/>
  <c r="BG93" i="146" s="1"/>
  <c r="T93" i="146"/>
  <c r="AY93" i="146" s="1"/>
  <c r="AQ93" i="146"/>
  <c r="BV93" i="146" s="1"/>
  <c r="AI93" i="146"/>
  <c r="BN93" i="146" s="1"/>
  <c r="AA93" i="146"/>
  <c r="BF93" i="146" s="1"/>
  <c r="S93" i="146"/>
  <c r="AX93" i="146" s="1"/>
  <c r="AP93" i="146"/>
  <c r="BU93" i="146" s="1"/>
  <c r="AH93" i="146"/>
  <c r="BM93" i="146" s="1"/>
  <c r="Z93" i="146"/>
  <c r="BE93" i="146" s="1"/>
  <c r="R93" i="146"/>
  <c r="AW93" i="146" s="1"/>
  <c r="I93" i="146"/>
  <c r="K93" i="146" s="1"/>
  <c r="M93" i="146" s="1"/>
  <c r="V93" i="146"/>
  <c r="BA93" i="146" s="1"/>
  <c r="AG93" i="146"/>
  <c r="BL93" i="146" s="1"/>
  <c r="X94" i="146"/>
  <c r="BC94" i="146" s="1"/>
  <c r="AL94" i="146"/>
  <c r="BQ94" i="146" s="1"/>
  <c r="AR97" i="146"/>
  <c r="BW97" i="146" s="1"/>
  <c r="AJ97" i="146"/>
  <c r="BO97" i="146" s="1"/>
  <c r="AB97" i="146"/>
  <c r="BG97" i="146" s="1"/>
  <c r="T97" i="146"/>
  <c r="AY97" i="146" s="1"/>
  <c r="AQ97" i="146"/>
  <c r="BV97" i="146" s="1"/>
  <c r="AI97" i="146"/>
  <c r="BN97" i="146" s="1"/>
  <c r="AA97" i="146"/>
  <c r="BF97" i="146" s="1"/>
  <c r="S97" i="146"/>
  <c r="AX97" i="146" s="1"/>
  <c r="AP97" i="146"/>
  <c r="BU97" i="146" s="1"/>
  <c r="AH97" i="146"/>
  <c r="BM97" i="146" s="1"/>
  <c r="Z97" i="146"/>
  <c r="BE97" i="146" s="1"/>
  <c r="R97" i="146"/>
  <c r="AW97" i="146" s="1"/>
  <c r="I97" i="146"/>
  <c r="K97" i="146" s="1"/>
  <c r="M97" i="146" s="1"/>
  <c r="V97" i="146"/>
  <c r="BA97" i="146" s="1"/>
  <c r="AG97" i="146"/>
  <c r="BL97" i="146" s="1"/>
  <c r="X98" i="146"/>
  <c r="BC98" i="146" s="1"/>
  <c r="AL98" i="146"/>
  <c r="BQ98" i="146" s="1"/>
  <c r="AR101" i="146"/>
  <c r="BW101" i="146" s="1"/>
  <c r="AJ101" i="146"/>
  <c r="BO101" i="146" s="1"/>
  <c r="AB101" i="146"/>
  <c r="BG101" i="146" s="1"/>
  <c r="T101" i="146"/>
  <c r="AY101" i="146" s="1"/>
  <c r="AQ101" i="146"/>
  <c r="BV101" i="146" s="1"/>
  <c r="AI101" i="146"/>
  <c r="BN101" i="146" s="1"/>
  <c r="AA101" i="146"/>
  <c r="BF101" i="146" s="1"/>
  <c r="S101" i="146"/>
  <c r="AX101" i="146" s="1"/>
  <c r="AP101" i="146"/>
  <c r="BU101" i="146" s="1"/>
  <c r="AH101" i="146"/>
  <c r="BM101" i="146" s="1"/>
  <c r="Z101" i="146"/>
  <c r="BE101" i="146" s="1"/>
  <c r="R101" i="146"/>
  <c r="AW101" i="146" s="1"/>
  <c r="I101" i="146"/>
  <c r="K101" i="146" s="1"/>
  <c r="M101" i="146" s="1"/>
  <c r="V101" i="146"/>
  <c r="BA101" i="146" s="1"/>
  <c r="AG101" i="146"/>
  <c r="BL101" i="146" s="1"/>
  <c r="X102" i="146"/>
  <c r="BC102" i="146" s="1"/>
  <c r="AL102" i="146"/>
  <c r="BQ102" i="146" s="1"/>
  <c r="L28" i="147"/>
  <c r="R64" i="147"/>
  <c r="AW64" i="147" s="1"/>
  <c r="AF64" i="147"/>
  <c r="BK64" i="147" s="1"/>
  <c r="AM65" i="147"/>
  <c r="BR65" i="147" s="1"/>
  <c r="AE65" i="147"/>
  <c r="BJ65" i="147" s="1"/>
  <c r="W65" i="147"/>
  <c r="BB65" i="147" s="1"/>
  <c r="O65" i="147"/>
  <c r="AL65" i="147"/>
  <c r="BQ65" i="147" s="1"/>
  <c r="AD65" i="147"/>
  <c r="BI65" i="147" s="1"/>
  <c r="V65" i="147"/>
  <c r="BA65" i="147" s="1"/>
  <c r="AS65" i="147"/>
  <c r="BX65" i="147" s="1"/>
  <c r="AK65" i="147"/>
  <c r="BP65" i="147" s="1"/>
  <c r="AC65" i="147"/>
  <c r="BH65" i="147" s="1"/>
  <c r="U65" i="147"/>
  <c r="AZ65" i="147" s="1"/>
  <c r="S65" i="147"/>
  <c r="AX65" i="147" s="1"/>
  <c r="AG65" i="147"/>
  <c r="BL65" i="147" s="1"/>
  <c r="AR65" i="147"/>
  <c r="BW65" i="147" s="1"/>
  <c r="X67" i="147"/>
  <c r="BC67" i="147" s="1"/>
  <c r="AI67" i="147"/>
  <c r="BN67" i="147" s="1"/>
  <c r="AS76" i="147"/>
  <c r="BX76" i="147" s="1"/>
  <c r="AK76" i="147"/>
  <c r="BP76" i="147" s="1"/>
  <c r="AC76" i="147"/>
  <c r="BH76" i="147" s="1"/>
  <c r="U76" i="147"/>
  <c r="AZ76" i="147" s="1"/>
  <c r="AR76" i="147"/>
  <c r="BW76" i="147" s="1"/>
  <c r="AJ76" i="147"/>
  <c r="BO76" i="147" s="1"/>
  <c r="AB76" i="147"/>
  <c r="BG76" i="147" s="1"/>
  <c r="T76" i="147"/>
  <c r="AY76" i="147" s="1"/>
  <c r="AQ76" i="147"/>
  <c r="BV76" i="147" s="1"/>
  <c r="AG76" i="147"/>
  <c r="BL76" i="147" s="1"/>
  <c r="W76" i="147"/>
  <c r="BB76" i="147" s="1"/>
  <c r="AP76" i="147"/>
  <c r="BU76" i="147" s="1"/>
  <c r="AF76" i="147"/>
  <c r="BK76" i="147" s="1"/>
  <c r="V76" i="147"/>
  <c r="BA76" i="147" s="1"/>
  <c r="AO76" i="147"/>
  <c r="BT76" i="147" s="1"/>
  <c r="AE76" i="147"/>
  <c r="BJ76" i="147" s="1"/>
  <c r="S76" i="147"/>
  <c r="AX76" i="147" s="1"/>
  <c r="I76" i="147"/>
  <c r="K76" i="147" s="1"/>
  <c r="M76" i="147" s="1"/>
  <c r="X76" i="147"/>
  <c r="BC76" i="147" s="1"/>
  <c r="AM76" i="147"/>
  <c r="BR76" i="147" s="1"/>
  <c r="AS78" i="147"/>
  <c r="BX78" i="147" s="1"/>
  <c r="AK78" i="147"/>
  <c r="BP78" i="147" s="1"/>
  <c r="AC78" i="147"/>
  <c r="BH78" i="147" s="1"/>
  <c r="U78" i="147"/>
  <c r="AZ78" i="147" s="1"/>
  <c r="AR78" i="147"/>
  <c r="BW78" i="147" s="1"/>
  <c r="AJ78" i="147"/>
  <c r="BO78" i="147" s="1"/>
  <c r="AB78" i="147"/>
  <c r="BG78" i="147" s="1"/>
  <c r="T78" i="147"/>
  <c r="AY78" i="147" s="1"/>
  <c r="AI78" i="147"/>
  <c r="BN78" i="147" s="1"/>
  <c r="Y78" i="147"/>
  <c r="BD78" i="147" s="1"/>
  <c r="O78" i="147"/>
  <c r="AH78" i="147"/>
  <c r="BM78" i="147" s="1"/>
  <c r="X78" i="147"/>
  <c r="BC78" i="147" s="1"/>
  <c r="AQ78" i="147"/>
  <c r="BV78" i="147" s="1"/>
  <c r="AG78" i="147"/>
  <c r="BL78" i="147" s="1"/>
  <c r="W78" i="147"/>
  <c r="BB78" i="147" s="1"/>
  <c r="V78" i="147"/>
  <c r="BA78" i="147" s="1"/>
  <c r="AN78" i="147"/>
  <c r="BS78" i="147" s="1"/>
  <c r="AS80" i="147"/>
  <c r="BX80" i="147" s="1"/>
  <c r="AK80" i="147"/>
  <c r="BP80" i="147" s="1"/>
  <c r="AC80" i="147"/>
  <c r="BH80" i="147" s="1"/>
  <c r="U80" i="147"/>
  <c r="AZ80" i="147" s="1"/>
  <c r="AR80" i="147"/>
  <c r="BW80" i="147" s="1"/>
  <c r="AJ80" i="147"/>
  <c r="BO80" i="147" s="1"/>
  <c r="AB80" i="147"/>
  <c r="BG80" i="147" s="1"/>
  <c r="T80" i="147"/>
  <c r="AY80" i="147" s="1"/>
  <c r="AM80" i="147"/>
  <c r="BR80" i="147" s="1"/>
  <c r="AA80" i="147"/>
  <c r="BF80" i="147" s="1"/>
  <c r="Q80" i="147"/>
  <c r="AV80" i="147" s="1"/>
  <c r="AL80" i="147"/>
  <c r="BQ80" i="147" s="1"/>
  <c r="Z80" i="147"/>
  <c r="BE80" i="147" s="1"/>
  <c r="P80" i="147"/>
  <c r="AU80" i="147" s="1"/>
  <c r="AI80" i="147"/>
  <c r="BN80" i="147" s="1"/>
  <c r="Y80" i="147"/>
  <c r="BD80" i="147" s="1"/>
  <c r="O80" i="147"/>
  <c r="W80" i="147"/>
  <c r="BB80" i="147" s="1"/>
  <c r="AO80" i="147"/>
  <c r="BT80" i="147" s="1"/>
  <c r="Z97" i="147"/>
  <c r="BE97" i="147" s="1"/>
  <c r="AO97" i="147"/>
  <c r="BT97" i="147" s="1"/>
  <c r="AS102" i="147"/>
  <c r="BX102" i="147" s="1"/>
  <c r="AK102" i="147"/>
  <c r="BP102" i="147" s="1"/>
  <c r="AC102" i="147"/>
  <c r="BH102" i="147" s="1"/>
  <c r="U102" i="147"/>
  <c r="AZ102" i="147" s="1"/>
  <c r="AR102" i="147"/>
  <c r="BW102" i="147" s="1"/>
  <c r="AJ102" i="147"/>
  <c r="BO102" i="147" s="1"/>
  <c r="AB102" i="147"/>
  <c r="BG102" i="147" s="1"/>
  <c r="T102" i="147"/>
  <c r="AY102" i="147" s="1"/>
  <c r="AQ102" i="147"/>
  <c r="BV102" i="147" s="1"/>
  <c r="AI102" i="147"/>
  <c r="BN102" i="147" s="1"/>
  <c r="AA102" i="147"/>
  <c r="BF102" i="147" s="1"/>
  <c r="S102" i="147"/>
  <c r="AX102" i="147" s="1"/>
  <c r="AO102" i="147"/>
  <c r="BT102" i="147" s="1"/>
  <c r="AD102" i="147"/>
  <c r="BI102" i="147" s="1"/>
  <c r="P102" i="147"/>
  <c r="AU102" i="147" s="1"/>
  <c r="AN102" i="147"/>
  <c r="BS102" i="147" s="1"/>
  <c r="Z102" i="147"/>
  <c r="BE102" i="147" s="1"/>
  <c r="O102" i="147"/>
  <c r="AM102" i="147"/>
  <c r="BR102" i="147" s="1"/>
  <c r="Y102" i="147"/>
  <c r="BD102" i="147" s="1"/>
  <c r="X102" i="147"/>
  <c r="BC102" i="147" s="1"/>
  <c r="AN64" i="148"/>
  <c r="BS64" i="148" s="1"/>
  <c r="AF64" i="148"/>
  <c r="BK64" i="148" s="1"/>
  <c r="X64" i="148"/>
  <c r="BC64" i="148" s="1"/>
  <c r="P64" i="148"/>
  <c r="AU64" i="148" s="1"/>
  <c r="AM64" i="148"/>
  <c r="BR64" i="148" s="1"/>
  <c r="AE64" i="148"/>
  <c r="BJ64" i="148" s="1"/>
  <c r="W64" i="148"/>
  <c r="BB64" i="148" s="1"/>
  <c r="O64" i="148"/>
  <c r="AL64" i="148"/>
  <c r="BQ64" i="148" s="1"/>
  <c r="AD64" i="148"/>
  <c r="BI64" i="148" s="1"/>
  <c r="V64" i="148"/>
  <c r="BA64" i="148" s="1"/>
  <c r="AO64" i="148"/>
  <c r="BT64" i="148" s="1"/>
  <c r="AA64" i="148"/>
  <c r="BF64" i="148" s="1"/>
  <c r="AK64" i="148"/>
  <c r="BP64" i="148" s="1"/>
  <c r="Z64" i="148"/>
  <c r="BE64" i="148" s="1"/>
  <c r="AJ64" i="148"/>
  <c r="BO64" i="148" s="1"/>
  <c r="Y64" i="148"/>
  <c r="BD64" i="148" s="1"/>
  <c r="U64" i="148"/>
  <c r="AZ64" i="148" s="1"/>
  <c r="AR64" i="148"/>
  <c r="BW64" i="148" s="1"/>
  <c r="AG66" i="148"/>
  <c r="BL66" i="148" s="1"/>
  <c r="AH67" i="148"/>
  <c r="BM67" i="148" s="1"/>
  <c r="AN72" i="148"/>
  <c r="BS72" i="148" s="1"/>
  <c r="AF72" i="148"/>
  <c r="BK72" i="148" s="1"/>
  <c r="X72" i="148"/>
  <c r="BC72" i="148" s="1"/>
  <c r="P72" i="148"/>
  <c r="AU72" i="148" s="1"/>
  <c r="AM72" i="148"/>
  <c r="BR72" i="148" s="1"/>
  <c r="AE72" i="148"/>
  <c r="BJ72" i="148" s="1"/>
  <c r="W72" i="148"/>
  <c r="BB72" i="148" s="1"/>
  <c r="O72" i="148"/>
  <c r="AL72" i="148"/>
  <c r="BQ72" i="148" s="1"/>
  <c r="AD72" i="148"/>
  <c r="BI72" i="148" s="1"/>
  <c r="V72" i="148"/>
  <c r="BA72" i="148" s="1"/>
  <c r="AO72" i="148"/>
  <c r="BT72" i="148" s="1"/>
  <c r="AA72" i="148"/>
  <c r="BF72" i="148" s="1"/>
  <c r="AK72" i="148"/>
  <c r="BP72" i="148" s="1"/>
  <c r="Z72" i="148"/>
  <c r="BE72" i="148" s="1"/>
  <c r="AJ72" i="148"/>
  <c r="BO72" i="148" s="1"/>
  <c r="Y72" i="148"/>
  <c r="BD72" i="148" s="1"/>
  <c r="U72" i="148"/>
  <c r="AZ72" i="148" s="1"/>
  <c r="AR72" i="148"/>
  <c r="BW72" i="148" s="1"/>
  <c r="AG74" i="148"/>
  <c r="BL74" i="148" s="1"/>
  <c r="AH75" i="148"/>
  <c r="BM75" i="148" s="1"/>
  <c r="AN80" i="148"/>
  <c r="BS80" i="148" s="1"/>
  <c r="AF80" i="148"/>
  <c r="BK80" i="148" s="1"/>
  <c r="X80" i="148"/>
  <c r="BC80" i="148" s="1"/>
  <c r="P80" i="148"/>
  <c r="AU80" i="148" s="1"/>
  <c r="AM80" i="148"/>
  <c r="BR80" i="148" s="1"/>
  <c r="AE80" i="148"/>
  <c r="BJ80" i="148" s="1"/>
  <c r="W80" i="148"/>
  <c r="BB80" i="148" s="1"/>
  <c r="O80" i="148"/>
  <c r="AL80" i="148"/>
  <c r="BQ80" i="148" s="1"/>
  <c r="AD80" i="148"/>
  <c r="BI80" i="148" s="1"/>
  <c r="V80" i="148"/>
  <c r="BA80" i="148" s="1"/>
  <c r="AO80" i="148"/>
  <c r="BT80" i="148" s="1"/>
  <c r="AA80" i="148"/>
  <c r="BF80" i="148" s="1"/>
  <c r="AK80" i="148"/>
  <c r="BP80" i="148" s="1"/>
  <c r="Z80" i="148"/>
  <c r="BE80" i="148" s="1"/>
  <c r="AJ80" i="148"/>
  <c r="BO80" i="148" s="1"/>
  <c r="Y80" i="148"/>
  <c r="BD80" i="148" s="1"/>
  <c r="U80" i="148"/>
  <c r="AZ80" i="148" s="1"/>
  <c r="AR80" i="148"/>
  <c r="BW80" i="148" s="1"/>
  <c r="AG86" i="148"/>
  <c r="BL86" i="148" s="1"/>
  <c r="AH87" i="148"/>
  <c r="BM87" i="148" s="1"/>
  <c r="AN92" i="148"/>
  <c r="BS92" i="148" s="1"/>
  <c r="AF92" i="148"/>
  <c r="BK92" i="148" s="1"/>
  <c r="X92" i="148"/>
  <c r="BC92" i="148" s="1"/>
  <c r="P92" i="148"/>
  <c r="AU92" i="148" s="1"/>
  <c r="AM92" i="148"/>
  <c r="BR92" i="148" s="1"/>
  <c r="AE92" i="148"/>
  <c r="BJ92" i="148" s="1"/>
  <c r="W92" i="148"/>
  <c r="BB92" i="148" s="1"/>
  <c r="O92" i="148"/>
  <c r="AL92" i="148"/>
  <c r="BQ92" i="148" s="1"/>
  <c r="AD92" i="148"/>
  <c r="BI92" i="148" s="1"/>
  <c r="V92" i="148"/>
  <c r="BA92" i="148" s="1"/>
  <c r="AO92" i="148"/>
  <c r="BT92" i="148" s="1"/>
  <c r="AA92" i="148"/>
  <c r="BF92" i="148" s="1"/>
  <c r="AK92" i="148"/>
  <c r="BP92" i="148" s="1"/>
  <c r="Z92" i="148"/>
  <c r="BE92" i="148" s="1"/>
  <c r="AJ92" i="148"/>
  <c r="BO92" i="148" s="1"/>
  <c r="Y92" i="148"/>
  <c r="BD92" i="148" s="1"/>
  <c r="U92" i="148"/>
  <c r="AZ92" i="148" s="1"/>
  <c r="AR92" i="148"/>
  <c r="BW92" i="148" s="1"/>
  <c r="AG94" i="148"/>
  <c r="BL94" i="148" s="1"/>
  <c r="AH95" i="148"/>
  <c r="BM95" i="148" s="1"/>
  <c r="AN99" i="148"/>
  <c r="BS99" i="148" s="1"/>
  <c r="AF99" i="148"/>
  <c r="BK99" i="148" s="1"/>
  <c r="X99" i="148"/>
  <c r="BC99" i="148" s="1"/>
  <c r="P99" i="148"/>
  <c r="AU99" i="148" s="1"/>
  <c r="AM99" i="148"/>
  <c r="BR99" i="148" s="1"/>
  <c r="AE99" i="148"/>
  <c r="BJ99" i="148" s="1"/>
  <c r="W99" i="148"/>
  <c r="BB99" i="148" s="1"/>
  <c r="O99" i="148"/>
  <c r="AL99" i="148"/>
  <c r="BQ99" i="148" s="1"/>
  <c r="AD99" i="148"/>
  <c r="BI99" i="148" s="1"/>
  <c r="V99" i="148"/>
  <c r="BA99" i="148" s="1"/>
  <c r="AP99" i="148"/>
  <c r="BU99" i="148" s="1"/>
  <c r="AB99" i="148"/>
  <c r="BG99" i="148" s="1"/>
  <c r="Q99" i="148"/>
  <c r="AV99" i="148" s="1"/>
  <c r="AQ99" i="148"/>
  <c r="BV99" i="148" s="1"/>
  <c r="AA99" i="148"/>
  <c r="BF99" i="148" s="1"/>
  <c r="AO99" i="148"/>
  <c r="BT99" i="148" s="1"/>
  <c r="Z99" i="148"/>
  <c r="BE99" i="148" s="1"/>
  <c r="AK99" i="148"/>
  <c r="BP99" i="148" s="1"/>
  <c r="Y99" i="148"/>
  <c r="BD99" i="148" s="1"/>
  <c r="I99" i="148"/>
  <c r="K99" i="148" s="1"/>
  <c r="M99" i="148" s="1"/>
  <c r="AG99" i="148"/>
  <c r="BL99" i="148" s="1"/>
  <c r="AK101" i="148"/>
  <c r="BP101" i="148" s="1"/>
  <c r="K50" i="149"/>
  <c r="S23" i="149"/>
  <c r="P23" i="149"/>
  <c r="K23" i="149"/>
  <c r="S15" i="149"/>
  <c r="T16" i="149" s="1"/>
  <c r="K15" i="149"/>
  <c r="T46" i="149"/>
  <c r="AM76" i="151"/>
  <c r="BR76" i="151" s="1"/>
  <c r="AE76" i="151"/>
  <c r="BJ76" i="151" s="1"/>
  <c r="W76" i="151"/>
  <c r="BB76" i="151" s="1"/>
  <c r="O76" i="151"/>
  <c r="AS76" i="151"/>
  <c r="BX76" i="151" s="1"/>
  <c r="AK76" i="151"/>
  <c r="BP76" i="151" s="1"/>
  <c r="AC76" i="151"/>
  <c r="BH76" i="151" s="1"/>
  <c r="U76" i="151"/>
  <c r="AZ76" i="151" s="1"/>
  <c r="AL76" i="151"/>
  <c r="BQ76" i="151" s="1"/>
  <c r="AA76" i="151"/>
  <c r="BF76" i="151" s="1"/>
  <c r="Q76" i="151"/>
  <c r="AV76" i="151" s="1"/>
  <c r="AN76" i="151"/>
  <c r="BS76" i="151" s="1"/>
  <c r="Z76" i="151"/>
  <c r="BE76" i="151" s="1"/>
  <c r="AJ76" i="151"/>
  <c r="BO76" i="151" s="1"/>
  <c r="Y76" i="151"/>
  <c r="BD76" i="151" s="1"/>
  <c r="AI76" i="151"/>
  <c r="BN76" i="151" s="1"/>
  <c r="X76" i="151"/>
  <c r="BC76" i="151" s="1"/>
  <c r="AG76" i="151"/>
  <c r="BL76" i="151" s="1"/>
  <c r="P76" i="151"/>
  <c r="AU76" i="151" s="1"/>
  <c r="AF76" i="151"/>
  <c r="BK76" i="151" s="1"/>
  <c r="AD76" i="151"/>
  <c r="BI76" i="151" s="1"/>
  <c r="T76" i="151"/>
  <c r="AY76" i="151" s="1"/>
  <c r="AR76" i="151"/>
  <c r="BW76" i="151" s="1"/>
  <c r="S76" i="151"/>
  <c r="AX76" i="151" s="1"/>
  <c r="AQ76" i="151"/>
  <c r="BV76" i="151" s="1"/>
  <c r="R76" i="151"/>
  <c r="AW76" i="151" s="1"/>
  <c r="AP76" i="151"/>
  <c r="BU76" i="151" s="1"/>
  <c r="V76" i="151"/>
  <c r="BA76" i="151" s="1"/>
  <c r="I76" i="151"/>
  <c r="K76" i="151" s="1"/>
  <c r="M76" i="151" s="1"/>
  <c r="AH76" i="151"/>
  <c r="BM76" i="151" s="1"/>
  <c r="AB76" i="151"/>
  <c r="BG76" i="151" s="1"/>
  <c r="AA101" i="148"/>
  <c r="BF101" i="148" s="1"/>
  <c r="S25" i="145"/>
  <c r="V62" i="146"/>
  <c r="BA62" i="146" s="1"/>
  <c r="AG62" i="146"/>
  <c r="BL62" i="146" s="1"/>
  <c r="AR66" i="146"/>
  <c r="BW66" i="146" s="1"/>
  <c r="AJ66" i="146"/>
  <c r="BO66" i="146" s="1"/>
  <c r="AB66" i="146"/>
  <c r="BG66" i="146" s="1"/>
  <c r="T66" i="146"/>
  <c r="AY66" i="146" s="1"/>
  <c r="AQ66" i="146"/>
  <c r="BV66" i="146" s="1"/>
  <c r="AI66" i="146"/>
  <c r="BN66" i="146" s="1"/>
  <c r="AA66" i="146"/>
  <c r="BF66" i="146" s="1"/>
  <c r="S66" i="146"/>
  <c r="AX66" i="146" s="1"/>
  <c r="AP66" i="146"/>
  <c r="BU66" i="146" s="1"/>
  <c r="AH66" i="146"/>
  <c r="BM66" i="146" s="1"/>
  <c r="Z66" i="146"/>
  <c r="BE66" i="146" s="1"/>
  <c r="R66" i="146"/>
  <c r="AW66" i="146" s="1"/>
  <c r="I66" i="146"/>
  <c r="K66" i="146" s="1"/>
  <c r="M66" i="146" s="1"/>
  <c r="AG66" i="146"/>
  <c r="BL66" i="146" s="1"/>
  <c r="V74" i="146"/>
  <c r="BA74" i="146" s="1"/>
  <c r="AG90" i="146"/>
  <c r="BL90" i="146" s="1"/>
  <c r="AG94" i="146"/>
  <c r="BL94" i="146" s="1"/>
  <c r="AR67" i="147"/>
  <c r="BW67" i="147" s="1"/>
  <c r="K17" i="145"/>
  <c r="I61" i="145"/>
  <c r="K61" i="145" s="1"/>
  <c r="M61" i="145" s="1"/>
  <c r="R61" i="145"/>
  <c r="AW61" i="145" s="1"/>
  <c r="Z61" i="145"/>
  <c r="BE61" i="145" s="1"/>
  <c r="AH61" i="145"/>
  <c r="BM61" i="145" s="1"/>
  <c r="I62" i="145"/>
  <c r="K62" i="145" s="1"/>
  <c r="M62" i="145" s="1"/>
  <c r="R62" i="145"/>
  <c r="AW62" i="145" s="1"/>
  <c r="Z62" i="145"/>
  <c r="BE62" i="145" s="1"/>
  <c r="AH62" i="145"/>
  <c r="BM62" i="145" s="1"/>
  <c r="I63" i="145"/>
  <c r="K63" i="145" s="1"/>
  <c r="M63" i="145" s="1"/>
  <c r="R63" i="145"/>
  <c r="AW63" i="145" s="1"/>
  <c r="AA63" i="145"/>
  <c r="BF63" i="145" s="1"/>
  <c r="AL63" i="145"/>
  <c r="BQ63" i="145" s="1"/>
  <c r="K52" i="146"/>
  <c r="K25" i="146"/>
  <c r="K17" i="146"/>
  <c r="O9" i="146"/>
  <c r="P25" i="146"/>
  <c r="S27" i="146"/>
  <c r="W61" i="146"/>
  <c r="BB61" i="146" s="1"/>
  <c r="AK61" i="146"/>
  <c r="BP61" i="146" s="1"/>
  <c r="Y62" i="146"/>
  <c r="BD62" i="146" s="1"/>
  <c r="AM62" i="146"/>
  <c r="BR62" i="146" s="1"/>
  <c r="W65" i="146"/>
  <c r="BB65" i="146" s="1"/>
  <c r="AK65" i="146"/>
  <c r="BP65" i="146" s="1"/>
  <c r="Y66" i="146"/>
  <c r="BD66" i="146" s="1"/>
  <c r="AM66" i="146"/>
  <c r="BR66" i="146" s="1"/>
  <c r="W69" i="146"/>
  <c r="BB69" i="146" s="1"/>
  <c r="AK69" i="146"/>
  <c r="BP69" i="146" s="1"/>
  <c r="Y70" i="146"/>
  <c r="BD70" i="146" s="1"/>
  <c r="AM70" i="146"/>
  <c r="BR70" i="146" s="1"/>
  <c r="W73" i="146"/>
  <c r="BB73" i="146" s="1"/>
  <c r="AK73" i="146"/>
  <c r="BP73" i="146" s="1"/>
  <c r="Y74" i="146"/>
  <c r="BD74" i="146" s="1"/>
  <c r="AM74" i="146"/>
  <c r="BR74" i="146" s="1"/>
  <c r="W77" i="146"/>
  <c r="BB77" i="146" s="1"/>
  <c r="AK77" i="146"/>
  <c r="BP77" i="146" s="1"/>
  <c r="Y78" i="146"/>
  <c r="BD78" i="146" s="1"/>
  <c r="AM78" i="146"/>
  <c r="BR78" i="146" s="1"/>
  <c r="W85" i="146"/>
  <c r="BB85" i="146" s="1"/>
  <c r="AK85" i="146"/>
  <c r="BP85" i="146" s="1"/>
  <c r="Y86" i="146"/>
  <c r="BD86" i="146" s="1"/>
  <c r="AM86" i="146"/>
  <c r="BR86" i="146" s="1"/>
  <c r="W89" i="146"/>
  <c r="BB89" i="146" s="1"/>
  <c r="AK89" i="146"/>
  <c r="BP89" i="146" s="1"/>
  <c r="Y90" i="146"/>
  <c r="BD90" i="146" s="1"/>
  <c r="AM90" i="146"/>
  <c r="BR90" i="146" s="1"/>
  <c r="W93" i="146"/>
  <c r="BB93" i="146" s="1"/>
  <c r="AK93" i="146"/>
  <c r="BP93" i="146" s="1"/>
  <c r="Y94" i="146"/>
  <c r="BD94" i="146" s="1"/>
  <c r="AM94" i="146"/>
  <c r="BR94" i="146" s="1"/>
  <c r="W97" i="146"/>
  <c r="BB97" i="146" s="1"/>
  <c r="AK97" i="146"/>
  <c r="BP97" i="146" s="1"/>
  <c r="Y98" i="146"/>
  <c r="BD98" i="146" s="1"/>
  <c r="AM98" i="146"/>
  <c r="BR98" i="146" s="1"/>
  <c r="W101" i="146"/>
  <c r="BB101" i="146" s="1"/>
  <c r="AK101" i="146"/>
  <c r="BP101" i="146" s="1"/>
  <c r="Y102" i="146"/>
  <c r="BD102" i="146" s="1"/>
  <c r="AM102" i="146"/>
  <c r="BR102" i="146" s="1"/>
  <c r="M28" i="147"/>
  <c r="AM64" i="147"/>
  <c r="BR64" i="147" s="1"/>
  <c r="AE64" i="147"/>
  <c r="BJ64" i="147" s="1"/>
  <c r="W64" i="147"/>
  <c r="BB64" i="147" s="1"/>
  <c r="O64" i="147"/>
  <c r="AL64" i="147"/>
  <c r="BQ64" i="147" s="1"/>
  <c r="AD64" i="147"/>
  <c r="BI64" i="147" s="1"/>
  <c r="V64" i="147"/>
  <c r="BA64" i="147" s="1"/>
  <c r="AS64" i="147"/>
  <c r="BX64" i="147" s="1"/>
  <c r="AK64" i="147"/>
  <c r="BP64" i="147" s="1"/>
  <c r="AC64" i="147"/>
  <c r="BH64" i="147" s="1"/>
  <c r="U64" i="147"/>
  <c r="AZ64" i="147" s="1"/>
  <c r="S64" i="147"/>
  <c r="AX64" i="147" s="1"/>
  <c r="AG64" i="147"/>
  <c r="BL64" i="147" s="1"/>
  <c r="AR64" i="147"/>
  <c r="BW64" i="147" s="1"/>
  <c r="I65" i="147"/>
  <c r="K65" i="147" s="1"/>
  <c r="M65" i="147" s="1"/>
  <c r="T65" i="147"/>
  <c r="AY65" i="147" s="1"/>
  <c r="AH65" i="147"/>
  <c r="BM65" i="147" s="1"/>
  <c r="Y67" i="147"/>
  <c r="BD67" i="147" s="1"/>
  <c r="AJ67" i="147"/>
  <c r="BO67" i="147" s="1"/>
  <c r="Y76" i="147"/>
  <c r="BD76" i="147" s="1"/>
  <c r="AN76" i="147"/>
  <c r="BS76" i="147" s="1"/>
  <c r="I78" i="147"/>
  <c r="K78" i="147" s="1"/>
  <c r="M78" i="147" s="1"/>
  <c r="Z78" i="147"/>
  <c r="BE78" i="147" s="1"/>
  <c r="AO78" i="147"/>
  <c r="BT78" i="147" s="1"/>
  <c r="I80" i="147"/>
  <c r="K80" i="147" s="1"/>
  <c r="M80" i="147" s="1"/>
  <c r="X80" i="147"/>
  <c r="BC80" i="147" s="1"/>
  <c r="AP80" i="147"/>
  <c r="BU80" i="147" s="1"/>
  <c r="AS88" i="147"/>
  <c r="BX88" i="147" s="1"/>
  <c r="AK88" i="147"/>
  <c r="BP88" i="147" s="1"/>
  <c r="AC88" i="147"/>
  <c r="BH88" i="147" s="1"/>
  <c r="U88" i="147"/>
  <c r="AZ88" i="147" s="1"/>
  <c r="AR88" i="147"/>
  <c r="BW88" i="147" s="1"/>
  <c r="AJ88" i="147"/>
  <c r="BO88" i="147" s="1"/>
  <c r="AB88" i="147"/>
  <c r="BG88" i="147" s="1"/>
  <c r="T88" i="147"/>
  <c r="AY88" i="147" s="1"/>
  <c r="AQ88" i="147"/>
  <c r="BV88" i="147" s="1"/>
  <c r="AG88" i="147"/>
  <c r="BL88" i="147" s="1"/>
  <c r="W88" i="147"/>
  <c r="BB88" i="147" s="1"/>
  <c r="AP88" i="147"/>
  <c r="BU88" i="147" s="1"/>
  <c r="AF88" i="147"/>
  <c r="BK88" i="147" s="1"/>
  <c r="V88" i="147"/>
  <c r="BA88" i="147" s="1"/>
  <c r="AO88" i="147"/>
  <c r="BT88" i="147" s="1"/>
  <c r="AE88" i="147"/>
  <c r="BJ88" i="147" s="1"/>
  <c r="S88" i="147"/>
  <c r="AX88" i="147" s="1"/>
  <c r="I88" i="147"/>
  <c r="K88" i="147" s="1"/>
  <c r="M88" i="147" s="1"/>
  <c r="X88" i="147"/>
  <c r="BC88" i="147" s="1"/>
  <c r="AM88" i="147"/>
  <c r="BR88" i="147" s="1"/>
  <c r="AS90" i="147"/>
  <c r="BX90" i="147" s="1"/>
  <c r="AK90" i="147"/>
  <c r="BP90" i="147" s="1"/>
  <c r="AC90" i="147"/>
  <c r="BH90" i="147" s="1"/>
  <c r="U90" i="147"/>
  <c r="AZ90" i="147" s="1"/>
  <c r="AR90" i="147"/>
  <c r="BW90" i="147" s="1"/>
  <c r="AJ90" i="147"/>
  <c r="BO90" i="147" s="1"/>
  <c r="AB90" i="147"/>
  <c r="BG90" i="147" s="1"/>
  <c r="T90" i="147"/>
  <c r="AY90" i="147" s="1"/>
  <c r="AI90" i="147"/>
  <c r="BN90" i="147" s="1"/>
  <c r="Y90" i="147"/>
  <c r="BD90" i="147" s="1"/>
  <c r="O90" i="147"/>
  <c r="AH90" i="147"/>
  <c r="BM90" i="147" s="1"/>
  <c r="X90" i="147"/>
  <c r="BC90" i="147" s="1"/>
  <c r="AQ90" i="147"/>
  <c r="BV90" i="147" s="1"/>
  <c r="AG90" i="147"/>
  <c r="BL90" i="147" s="1"/>
  <c r="W90" i="147"/>
  <c r="BB90" i="147" s="1"/>
  <c r="V90" i="147"/>
  <c r="BA90" i="147" s="1"/>
  <c r="AN90" i="147"/>
  <c r="BS90" i="147" s="1"/>
  <c r="AS92" i="147"/>
  <c r="BX92" i="147" s="1"/>
  <c r="AK92" i="147"/>
  <c r="BP92" i="147" s="1"/>
  <c r="AC92" i="147"/>
  <c r="BH92" i="147" s="1"/>
  <c r="U92" i="147"/>
  <c r="AZ92" i="147" s="1"/>
  <c r="AR92" i="147"/>
  <c r="BW92" i="147" s="1"/>
  <c r="AJ92" i="147"/>
  <c r="BO92" i="147" s="1"/>
  <c r="AB92" i="147"/>
  <c r="BG92" i="147" s="1"/>
  <c r="T92" i="147"/>
  <c r="AY92" i="147" s="1"/>
  <c r="AM92" i="147"/>
  <c r="BR92" i="147" s="1"/>
  <c r="AA92" i="147"/>
  <c r="BF92" i="147" s="1"/>
  <c r="Q92" i="147"/>
  <c r="AV92" i="147" s="1"/>
  <c r="AL92" i="147"/>
  <c r="BQ92" i="147" s="1"/>
  <c r="Z92" i="147"/>
  <c r="BE92" i="147" s="1"/>
  <c r="P92" i="147"/>
  <c r="AU92" i="147" s="1"/>
  <c r="AI92" i="147"/>
  <c r="BN92" i="147" s="1"/>
  <c r="Y92" i="147"/>
  <c r="BD92" i="147" s="1"/>
  <c r="O92" i="147"/>
  <c r="W92" i="147"/>
  <c r="BB92" i="147" s="1"/>
  <c r="AO92" i="147"/>
  <c r="BT92" i="147" s="1"/>
  <c r="AA97" i="147"/>
  <c r="BF97" i="147" s="1"/>
  <c r="AS101" i="147"/>
  <c r="BX101" i="147" s="1"/>
  <c r="AK101" i="147"/>
  <c r="BP101" i="147" s="1"/>
  <c r="AC101" i="147"/>
  <c r="BH101" i="147" s="1"/>
  <c r="U101" i="147"/>
  <c r="AZ101" i="147" s="1"/>
  <c r="AR101" i="147"/>
  <c r="BW101" i="147" s="1"/>
  <c r="AJ101" i="147"/>
  <c r="BO101" i="147" s="1"/>
  <c r="AB101" i="147"/>
  <c r="BG101" i="147" s="1"/>
  <c r="T101" i="147"/>
  <c r="AY101" i="147" s="1"/>
  <c r="AQ101" i="147"/>
  <c r="BV101" i="147" s="1"/>
  <c r="AI101" i="147"/>
  <c r="BN101" i="147" s="1"/>
  <c r="AA101" i="147"/>
  <c r="BF101" i="147" s="1"/>
  <c r="S101" i="147"/>
  <c r="AX101" i="147" s="1"/>
  <c r="AN101" i="147"/>
  <c r="BS101" i="147" s="1"/>
  <c r="Z101" i="147"/>
  <c r="BE101" i="147" s="1"/>
  <c r="O101" i="147"/>
  <c r="AM101" i="147"/>
  <c r="BR101" i="147" s="1"/>
  <c r="Y101" i="147"/>
  <c r="BD101" i="147" s="1"/>
  <c r="AL101" i="147"/>
  <c r="BQ101" i="147" s="1"/>
  <c r="X101" i="147"/>
  <c r="BC101" i="147" s="1"/>
  <c r="W101" i="147"/>
  <c r="BB101" i="147" s="1"/>
  <c r="I102" i="147"/>
  <c r="K102" i="147" s="1"/>
  <c r="M102" i="147" s="1"/>
  <c r="AE102" i="147"/>
  <c r="BJ102" i="147" s="1"/>
  <c r="M23" i="148"/>
  <c r="M25" i="148"/>
  <c r="M24" i="148"/>
  <c r="I64" i="148"/>
  <c r="K64" i="148" s="1"/>
  <c r="M64" i="148" s="1"/>
  <c r="AB64" i="148"/>
  <c r="BG64" i="148" s="1"/>
  <c r="AS64" i="148"/>
  <c r="BX64" i="148" s="1"/>
  <c r="AH66" i="148"/>
  <c r="BM66" i="148" s="1"/>
  <c r="AI67" i="148"/>
  <c r="BN67" i="148" s="1"/>
  <c r="I72" i="148"/>
  <c r="K72" i="148" s="1"/>
  <c r="M72" i="148" s="1"/>
  <c r="AB72" i="148"/>
  <c r="BG72" i="148" s="1"/>
  <c r="AS72" i="148"/>
  <c r="BX72" i="148" s="1"/>
  <c r="AH74" i="148"/>
  <c r="BM74" i="148" s="1"/>
  <c r="AI75" i="148"/>
  <c r="BN75" i="148" s="1"/>
  <c r="I80" i="148"/>
  <c r="K80" i="148" s="1"/>
  <c r="M80" i="148" s="1"/>
  <c r="AB80" i="148"/>
  <c r="BG80" i="148" s="1"/>
  <c r="AS80" i="148"/>
  <c r="BX80" i="148" s="1"/>
  <c r="AH86" i="148"/>
  <c r="BM86" i="148" s="1"/>
  <c r="AI87" i="148"/>
  <c r="BN87" i="148" s="1"/>
  <c r="I92" i="148"/>
  <c r="K92" i="148" s="1"/>
  <c r="M92" i="148" s="1"/>
  <c r="AB92" i="148"/>
  <c r="BG92" i="148" s="1"/>
  <c r="AS92" i="148"/>
  <c r="BX92" i="148" s="1"/>
  <c r="K93" i="148"/>
  <c r="M93" i="148" s="1"/>
  <c r="AH94" i="148"/>
  <c r="BM94" i="148" s="1"/>
  <c r="AI95" i="148"/>
  <c r="BN95" i="148" s="1"/>
  <c r="AH99" i="148"/>
  <c r="BM99" i="148" s="1"/>
  <c r="AO101" i="148"/>
  <c r="BT101" i="148" s="1"/>
  <c r="S25" i="149"/>
  <c r="S50" i="149"/>
  <c r="AL99" i="149"/>
  <c r="BQ99" i="149" s="1"/>
  <c r="AD99" i="149"/>
  <c r="BI99" i="149" s="1"/>
  <c r="V99" i="149"/>
  <c r="BA99" i="149" s="1"/>
  <c r="AR99" i="149"/>
  <c r="BW99" i="149" s="1"/>
  <c r="AI99" i="149"/>
  <c r="BN99" i="149" s="1"/>
  <c r="Z99" i="149"/>
  <c r="BE99" i="149" s="1"/>
  <c r="Q99" i="149"/>
  <c r="AV99" i="149" s="1"/>
  <c r="AQ99" i="149"/>
  <c r="BV99" i="149" s="1"/>
  <c r="AH99" i="149"/>
  <c r="BM99" i="149" s="1"/>
  <c r="Y99" i="149"/>
  <c r="BD99" i="149" s="1"/>
  <c r="P99" i="149"/>
  <c r="AU99" i="149" s="1"/>
  <c r="AP99" i="149"/>
  <c r="BU99" i="149" s="1"/>
  <c r="AG99" i="149"/>
  <c r="BL99" i="149" s="1"/>
  <c r="X99" i="149"/>
  <c r="BC99" i="149" s="1"/>
  <c r="O99" i="149"/>
  <c r="AO99" i="149"/>
  <c r="BT99" i="149" s="1"/>
  <c r="AB99" i="149"/>
  <c r="BG99" i="149" s="1"/>
  <c r="AN99" i="149"/>
  <c r="BS99" i="149" s="1"/>
  <c r="AA99" i="149"/>
  <c r="BF99" i="149" s="1"/>
  <c r="AJ99" i="149"/>
  <c r="BO99" i="149" s="1"/>
  <c r="R99" i="149"/>
  <c r="AW99" i="149" s="1"/>
  <c r="AF99" i="149"/>
  <c r="BK99" i="149" s="1"/>
  <c r="AE99" i="149"/>
  <c r="BJ99" i="149" s="1"/>
  <c r="AC99" i="149"/>
  <c r="BH99" i="149" s="1"/>
  <c r="O7" i="150"/>
  <c r="AN87" i="150"/>
  <c r="BS87" i="150" s="1"/>
  <c r="AF87" i="150"/>
  <c r="BK87" i="150" s="1"/>
  <c r="X87" i="150"/>
  <c r="BC87" i="150" s="1"/>
  <c r="P87" i="150"/>
  <c r="AU87" i="150" s="1"/>
  <c r="AM87" i="150"/>
  <c r="BR87" i="150" s="1"/>
  <c r="AD87" i="150"/>
  <c r="BI87" i="150" s="1"/>
  <c r="U87" i="150"/>
  <c r="AZ87" i="150" s="1"/>
  <c r="AL87" i="150"/>
  <c r="BQ87" i="150" s="1"/>
  <c r="AC87" i="150"/>
  <c r="BH87" i="150" s="1"/>
  <c r="T87" i="150"/>
  <c r="AY87" i="150" s="1"/>
  <c r="AK87" i="150"/>
  <c r="BP87" i="150" s="1"/>
  <c r="AB87" i="150"/>
  <c r="BG87" i="150" s="1"/>
  <c r="S87" i="150"/>
  <c r="AX87" i="150" s="1"/>
  <c r="I87" i="150"/>
  <c r="K87" i="150" s="1"/>
  <c r="M87" i="150" s="1"/>
  <c r="AH87" i="150"/>
  <c r="BM87" i="150" s="1"/>
  <c r="R87" i="150"/>
  <c r="AW87" i="150" s="1"/>
  <c r="AS87" i="150"/>
  <c r="BX87" i="150" s="1"/>
  <c r="AG87" i="150"/>
  <c r="BL87" i="150" s="1"/>
  <c r="Q87" i="150"/>
  <c r="AV87" i="150" s="1"/>
  <c r="AR87" i="150"/>
  <c r="BW87" i="150" s="1"/>
  <c r="AE87" i="150"/>
  <c r="BJ87" i="150" s="1"/>
  <c r="O87" i="150"/>
  <c r="AJ87" i="150"/>
  <c r="BO87" i="150" s="1"/>
  <c r="AI87" i="150"/>
  <c r="BN87" i="150" s="1"/>
  <c r="Z87" i="150"/>
  <c r="BE87" i="150" s="1"/>
  <c r="AA87" i="150"/>
  <c r="BF87" i="150" s="1"/>
  <c r="Y87" i="150"/>
  <c r="BD87" i="150" s="1"/>
  <c r="W87" i="150"/>
  <c r="BB87" i="150" s="1"/>
  <c r="V87" i="150"/>
  <c r="BA87" i="150" s="1"/>
  <c r="AQ87" i="150"/>
  <c r="BV87" i="150" s="1"/>
  <c r="AP87" i="150"/>
  <c r="BU87" i="150" s="1"/>
  <c r="AO87" i="150"/>
  <c r="BT87" i="150" s="1"/>
  <c r="O64" i="145"/>
  <c r="W64" i="145"/>
  <c r="BB64" i="145" s="1"/>
  <c r="AE64" i="145"/>
  <c r="BJ64" i="145" s="1"/>
  <c r="AM64" i="145"/>
  <c r="BR64" i="145" s="1"/>
  <c r="O65" i="145"/>
  <c r="W65" i="145"/>
  <c r="BB65" i="145" s="1"/>
  <c r="AE65" i="145"/>
  <c r="BJ65" i="145" s="1"/>
  <c r="AM65" i="145"/>
  <c r="BR65" i="145" s="1"/>
  <c r="O66" i="145"/>
  <c r="W66" i="145"/>
  <c r="BB66" i="145" s="1"/>
  <c r="AM66" i="145"/>
  <c r="BR66" i="145" s="1"/>
  <c r="O67" i="145"/>
  <c r="W67" i="145"/>
  <c r="BB67" i="145" s="1"/>
  <c r="AE67" i="145"/>
  <c r="BJ67" i="145" s="1"/>
  <c r="AM67" i="145"/>
  <c r="BR67" i="145" s="1"/>
  <c r="O68" i="145"/>
  <c r="W68" i="145"/>
  <c r="BB68" i="145" s="1"/>
  <c r="AE68" i="145"/>
  <c r="BJ68" i="145" s="1"/>
  <c r="AM68" i="145"/>
  <c r="BR68" i="145" s="1"/>
  <c r="O69" i="145"/>
  <c r="W69" i="145"/>
  <c r="BB69" i="145" s="1"/>
  <c r="AE69" i="145"/>
  <c r="BJ69" i="145" s="1"/>
  <c r="AM69" i="145"/>
  <c r="BR69" i="145" s="1"/>
  <c r="O70" i="145"/>
  <c r="W70" i="145"/>
  <c r="BB70" i="145" s="1"/>
  <c r="AE70" i="145"/>
  <c r="BJ70" i="145" s="1"/>
  <c r="AM70" i="145"/>
  <c r="BR70" i="145" s="1"/>
  <c r="O71" i="145"/>
  <c r="W71" i="145"/>
  <c r="BB71" i="145" s="1"/>
  <c r="AE71" i="145"/>
  <c r="BJ71" i="145" s="1"/>
  <c r="AM71" i="145"/>
  <c r="BR71" i="145" s="1"/>
  <c r="O72" i="145"/>
  <c r="W72" i="145"/>
  <c r="BB72" i="145" s="1"/>
  <c r="AE72" i="145"/>
  <c r="BJ72" i="145" s="1"/>
  <c r="AM72" i="145"/>
  <c r="BR72" i="145" s="1"/>
  <c r="O73" i="145"/>
  <c r="W73" i="145"/>
  <c r="BB73" i="145" s="1"/>
  <c r="AE73" i="145"/>
  <c r="BJ73" i="145" s="1"/>
  <c r="AM73" i="145"/>
  <c r="BR73" i="145" s="1"/>
  <c r="O74" i="145"/>
  <c r="W74" i="145"/>
  <c r="BB74" i="145" s="1"/>
  <c r="AE74" i="145"/>
  <c r="BJ74" i="145" s="1"/>
  <c r="AM74" i="145"/>
  <c r="BR74" i="145" s="1"/>
  <c r="O75" i="145"/>
  <c r="W75" i="145"/>
  <c r="BB75" i="145" s="1"/>
  <c r="AE75" i="145"/>
  <c r="BJ75" i="145" s="1"/>
  <c r="AM75" i="145"/>
  <c r="BR75" i="145" s="1"/>
  <c r="O76" i="145"/>
  <c r="W76" i="145"/>
  <c r="BB76" i="145" s="1"/>
  <c r="AE76" i="145"/>
  <c r="BJ76" i="145" s="1"/>
  <c r="AM76" i="145"/>
  <c r="BR76" i="145" s="1"/>
  <c r="O77" i="145"/>
  <c r="W77" i="145"/>
  <c r="BB77" i="145" s="1"/>
  <c r="AE77" i="145"/>
  <c r="BJ77" i="145" s="1"/>
  <c r="AM77" i="145"/>
  <c r="BR77" i="145" s="1"/>
  <c r="O78" i="145"/>
  <c r="W78" i="145"/>
  <c r="BB78" i="145" s="1"/>
  <c r="AE78" i="145"/>
  <c r="BJ78" i="145" s="1"/>
  <c r="AM78" i="145"/>
  <c r="BR78" i="145" s="1"/>
  <c r="O79" i="145"/>
  <c r="W79" i="145"/>
  <c r="BB79" i="145" s="1"/>
  <c r="AE79" i="145"/>
  <c r="BJ79" i="145" s="1"/>
  <c r="AM79" i="145"/>
  <c r="BR79" i="145" s="1"/>
  <c r="O80" i="145"/>
  <c r="W80" i="145"/>
  <c r="BB80" i="145" s="1"/>
  <c r="AE80" i="145"/>
  <c r="BJ80" i="145" s="1"/>
  <c r="AM80" i="145"/>
  <c r="BR80" i="145" s="1"/>
  <c r="O85" i="145"/>
  <c r="W85" i="145"/>
  <c r="BB85" i="145" s="1"/>
  <c r="AE85" i="145"/>
  <c r="BJ85" i="145" s="1"/>
  <c r="AM85" i="145"/>
  <c r="BR85" i="145" s="1"/>
  <c r="O86" i="145"/>
  <c r="W86" i="145"/>
  <c r="BB86" i="145" s="1"/>
  <c r="AE86" i="145"/>
  <c r="BJ86" i="145" s="1"/>
  <c r="AM86" i="145"/>
  <c r="BR86" i="145" s="1"/>
  <c r="O87" i="145"/>
  <c r="W87" i="145"/>
  <c r="BB87" i="145" s="1"/>
  <c r="AE87" i="145"/>
  <c r="BJ87" i="145" s="1"/>
  <c r="AM87" i="145"/>
  <c r="BR87" i="145" s="1"/>
  <c r="O88" i="145"/>
  <c r="W88" i="145"/>
  <c r="BB88" i="145" s="1"/>
  <c r="AE88" i="145"/>
  <c r="BJ88" i="145" s="1"/>
  <c r="AM88" i="145"/>
  <c r="BR88" i="145" s="1"/>
  <c r="O89" i="145"/>
  <c r="W89" i="145"/>
  <c r="BB89" i="145" s="1"/>
  <c r="AE89" i="145"/>
  <c r="BJ89" i="145" s="1"/>
  <c r="AM89" i="145"/>
  <c r="BR89" i="145" s="1"/>
  <c r="O90" i="145"/>
  <c r="W90" i="145"/>
  <c r="BB90" i="145" s="1"/>
  <c r="AE90" i="145"/>
  <c r="BJ90" i="145" s="1"/>
  <c r="AM90" i="145"/>
  <c r="BR90" i="145" s="1"/>
  <c r="O91" i="145"/>
  <c r="W91" i="145"/>
  <c r="BB91" i="145" s="1"/>
  <c r="AE91" i="145"/>
  <c r="BJ91" i="145" s="1"/>
  <c r="AM91" i="145"/>
  <c r="BR91" i="145" s="1"/>
  <c r="O92" i="145"/>
  <c r="W92" i="145"/>
  <c r="BB92" i="145" s="1"/>
  <c r="AE92" i="145"/>
  <c r="BJ92" i="145" s="1"/>
  <c r="AM92" i="145"/>
  <c r="BR92" i="145" s="1"/>
  <c r="O93" i="145"/>
  <c r="W93" i="145"/>
  <c r="BB93" i="145" s="1"/>
  <c r="AE93" i="145"/>
  <c r="BJ93" i="145" s="1"/>
  <c r="AM93" i="145"/>
  <c r="BR93" i="145" s="1"/>
  <c r="O94" i="145"/>
  <c r="W94" i="145"/>
  <c r="BB94" i="145" s="1"/>
  <c r="AE94" i="145"/>
  <c r="BJ94" i="145" s="1"/>
  <c r="AM94" i="145"/>
  <c r="BR94" i="145" s="1"/>
  <c r="O95" i="145"/>
  <c r="W95" i="145"/>
  <c r="BB95" i="145" s="1"/>
  <c r="AE95" i="145"/>
  <c r="BJ95" i="145" s="1"/>
  <c r="AM95" i="145"/>
  <c r="BR95" i="145" s="1"/>
  <c r="O96" i="145"/>
  <c r="W96" i="145"/>
  <c r="BB96" i="145" s="1"/>
  <c r="AE96" i="145"/>
  <c r="BJ96" i="145" s="1"/>
  <c r="AM96" i="145"/>
  <c r="BR96" i="145" s="1"/>
  <c r="O97" i="145"/>
  <c r="W97" i="145"/>
  <c r="BB97" i="145" s="1"/>
  <c r="AE97" i="145"/>
  <c r="BJ97" i="145" s="1"/>
  <c r="AM97" i="145"/>
  <c r="BR97" i="145" s="1"/>
  <c r="O98" i="145"/>
  <c r="W98" i="145"/>
  <c r="BB98" i="145" s="1"/>
  <c r="AE98" i="145"/>
  <c r="BJ98" i="145" s="1"/>
  <c r="AM98" i="145"/>
  <c r="BR98" i="145" s="1"/>
  <c r="O99" i="145"/>
  <c r="W99" i="145"/>
  <c r="BB99" i="145" s="1"/>
  <c r="AE99" i="145"/>
  <c r="BJ99" i="145" s="1"/>
  <c r="AM99" i="145"/>
  <c r="BR99" i="145" s="1"/>
  <c r="O100" i="145"/>
  <c r="W100" i="145"/>
  <c r="BB100" i="145" s="1"/>
  <c r="AE100" i="145"/>
  <c r="BJ100" i="145" s="1"/>
  <c r="AM100" i="145"/>
  <c r="BR100" i="145" s="1"/>
  <c r="O101" i="145"/>
  <c r="W101" i="145"/>
  <c r="BB101" i="145" s="1"/>
  <c r="AE101" i="145"/>
  <c r="BJ101" i="145" s="1"/>
  <c r="AM101" i="145"/>
  <c r="BR101" i="145" s="1"/>
  <c r="O102" i="145"/>
  <c r="W102" i="145"/>
  <c r="BB102" i="145" s="1"/>
  <c r="AE102" i="145"/>
  <c r="BJ102" i="145" s="1"/>
  <c r="AM102" i="145"/>
  <c r="BR102" i="145" s="1"/>
  <c r="O103" i="145"/>
  <c r="W103" i="145"/>
  <c r="BB103" i="145" s="1"/>
  <c r="AE103" i="145"/>
  <c r="BJ103" i="145" s="1"/>
  <c r="AM103" i="145"/>
  <c r="BR103" i="145" s="1"/>
  <c r="O104" i="145"/>
  <c r="W104" i="145"/>
  <c r="BB104" i="145" s="1"/>
  <c r="AE104" i="145"/>
  <c r="BJ104" i="145" s="1"/>
  <c r="AM104" i="145"/>
  <c r="BR104" i="145" s="1"/>
  <c r="S15" i="147"/>
  <c r="T19" i="147" s="1"/>
  <c r="S24" i="147"/>
  <c r="P25" i="147"/>
  <c r="S54" i="147"/>
  <c r="P73" i="147"/>
  <c r="AU73" i="147" s="1"/>
  <c r="Z73" i="147"/>
  <c r="BE73" i="147" s="1"/>
  <c r="AL73" i="147"/>
  <c r="BQ73" i="147" s="1"/>
  <c r="AS75" i="147"/>
  <c r="BX75" i="147" s="1"/>
  <c r="AK75" i="147"/>
  <c r="BP75" i="147" s="1"/>
  <c r="AC75" i="147"/>
  <c r="BH75" i="147" s="1"/>
  <c r="U75" i="147"/>
  <c r="AZ75" i="147" s="1"/>
  <c r="AR75" i="147"/>
  <c r="BW75" i="147" s="1"/>
  <c r="AJ75" i="147"/>
  <c r="BO75" i="147" s="1"/>
  <c r="AB75" i="147"/>
  <c r="BG75" i="147" s="1"/>
  <c r="T75" i="147"/>
  <c r="AY75" i="147" s="1"/>
  <c r="R75" i="147"/>
  <c r="AW75" i="147" s="1"/>
  <c r="AD75" i="147"/>
  <c r="BI75" i="147" s="1"/>
  <c r="AN75" i="147"/>
  <c r="BS75" i="147" s="1"/>
  <c r="P85" i="147"/>
  <c r="AU85" i="147" s="1"/>
  <c r="Z85" i="147"/>
  <c r="BE85" i="147" s="1"/>
  <c r="AL85" i="147"/>
  <c r="BQ85" i="147" s="1"/>
  <c r="AS87" i="147"/>
  <c r="BX87" i="147" s="1"/>
  <c r="AK87" i="147"/>
  <c r="BP87" i="147" s="1"/>
  <c r="AC87" i="147"/>
  <c r="BH87" i="147" s="1"/>
  <c r="U87" i="147"/>
  <c r="AZ87" i="147" s="1"/>
  <c r="AR87" i="147"/>
  <c r="BW87" i="147" s="1"/>
  <c r="AJ87" i="147"/>
  <c r="BO87" i="147" s="1"/>
  <c r="AB87" i="147"/>
  <c r="BG87" i="147" s="1"/>
  <c r="T87" i="147"/>
  <c r="AY87" i="147" s="1"/>
  <c r="R87" i="147"/>
  <c r="AW87" i="147" s="1"/>
  <c r="AD87" i="147"/>
  <c r="BI87" i="147" s="1"/>
  <c r="AN87" i="147"/>
  <c r="BS87" i="147" s="1"/>
  <c r="P93" i="147"/>
  <c r="AU93" i="147" s="1"/>
  <c r="Z93" i="147"/>
  <c r="BE93" i="147" s="1"/>
  <c r="AL93" i="147"/>
  <c r="BQ93" i="147" s="1"/>
  <c r="AS95" i="147"/>
  <c r="BX95" i="147" s="1"/>
  <c r="AK95" i="147"/>
  <c r="BP95" i="147" s="1"/>
  <c r="AC95" i="147"/>
  <c r="BH95" i="147" s="1"/>
  <c r="U95" i="147"/>
  <c r="AZ95" i="147" s="1"/>
  <c r="AR95" i="147"/>
  <c r="BW95" i="147" s="1"/>
  <c r="AJ95" i="147"/>
  <c r="BO95" i="147" s="1"/>
  <c r="AB95" i="147"/>
  <c r="BG95" i="147" s="1"/>
  <c r="T95" i="147"/>
  <c r="AY95" i="147" s="1"/>
  <c r="R95" i="147"/>
  <c r="AW95" i="147" s="1"/>
  <c r="AD95" i="147"/>
  <c r="BI95" i="147" s="1"/>
  <c r="AN95" i="147"/>
  <c r="BS95" i="147" s="1"/>
  <c r="P104" i="147"/>
  <c r="AU104" i="147" s="1"/>
  <c r="AD104" i="147"/>
  <c r="BI104" i="147" s="1"/>
  <c r="AO104" i="147"/>
  <c r="BT104" i="147" s="1"/>
  <c r="T17" i="148"/>
  <c r="L28" i="148"/>
  <c r="AN62" i="148"/>
  <c r="BS62" i="148" s="1"/>
  <c r="AF62" i="148"/>
  <c r="BK62" i="148" s="1"/>
  <c r="X62" i="148"/>
  <c r="BC62" i="148" s="1"/>
  <c r="P62" i="148"/>
  <c r="AU62" i="148" s="1"/>
  <c r="AM62" i="148"/>
  <c r="BR62" i="148" s="1"/>
  <c r="AE62" i="148"/>
  <c r="BJ62" i="148" s="1"/>
  <c r="W62" i="148"/>
  <c r="BB62" i="148" s="1"/>
  <c r="O62" i="148"/>
  <c r="AL62" i="148"/>
  <c r="BQ62" i="148" s="1"/>
  <c r="AD62" i="148"/>
  <c r="BI62" i="148" s="1"/>
  <c r="V62" i="148"/>
  <c r="BA62" i="148" s="1"/>
  <c r="T62" i="148"/>
  <c r="AY62" i="148" s="1"/>
  <c r="AH62" i="148"/>
  <c r="BM62" i="148" s="1"/>
  <c r="AS62" i="148"/>
  <c r="BX62" i="148" s="1"/>
  <c r="R68" i="148"/>
  <c r="AW68" i="148" s="1"/>
  <c r="AC68" i="148"/>
  <c r="BH68" i="148" s="1"/>
  <c r="AQ68" i="148"/>
  <c r="BV68" i="148" s="1"/>
  <c r="AN70" i="148"/>
  <c r="BS70" i="148" s="1"/>
  <c r="AF70" i="148"/>
  <c r="BK70" i="148" s="1"/>
  <c r="X70" i="148"/>
  <c r="BC70" i="148" s="1"/>
  <c r="P70" i="148"/>
  <c r="AU70" i="148" s="1"/>
  <c r="AM70" i="148"/>
  <c r="BR70" i="148" s="1"/>
  <c r="AE70" i="148"/>
  <c r="BJ70" i="148" s="1"/>
  <c r="W70" i="148"/>
  <c r="BB70" i="148" s="1"/>
  <c r="O70" i="148"/>
  <c r="AL70" i="148"/>
  <c r="BQ70" i="148" s="1"/>
  <c r="AD70" i="148"/>
  <c r="BI70" i="148" s="1"/>
  <c r="V70" i="148"/>
  <c r="BA70" i="148" s="1"/>
  <c r="T70" i="148"/>
  <c r="AY70" i="148" s="1"/>
  <c r="AH70" i="148"/>
  <c r="BM70" i="148" s="1"/>
  <c r="AS70" i="148"/>
  <c r="BX70" i="148" s="1"/>
  <c r="R76" i="148"/>
  <c r="AW76" i="148" s="1"/>
  <c r="AC76" i="148"/>
  <c r="BH76" i="148" s="1"/>
  <c r="AQ76" i="148"/>
  <c r="BV76" i="148" s="1"/>
  <c r="AN78" i="148"/>
  <c r="BS78" i="148" s="1"/>
  <c r="AF78" i="148"/>
  <c r="BK78" i="148" s="1"/>
  <c r="X78" i="148"/>
  <c r="BC78" i="148" s="1"/>
  <c r="P78" i="148"/>
  <c r="AU78" i="148" s="1"/>
  <c r="AM78" i="148"/>
  <c r="BR78" i="148" s="1"/>
  <c r="AE78" i="148"/>
  <c r="BJ78" i="148" s="1"/>
  <c r="W78" i="148"/>
  <c r="BB78" i="148" s="1"/>
  <c r="O78" i="148"/>
  <c r="AL78" i="148"/>
  <c r="BQ78" i="148" s="1"/>
  <c r="AD78" i="148"/>
  <c r="BI78" i="148" s="1"/>
  <c r="V78" i="148"/>
  <c r="BA78" i="148" s="1"/>
  <c r="T78" i="148"/>
  <c r="AY78" i="148" s="1"/>
  <c r="AH78" i="148"/>
  <c r="BM78" i="148" s="1"/>
  <c r="AS78" i="148"/>
  <c r="BX78" i="148" s="1"/>
  <c r="R88" i="148"/>
  <c r="AW88" i="148" s="1"/>
  <c r="AC88" i="148"/>
  <c r="BH88" i="148" s="1"/>
  <c r="AQ88" i="148"/>
  <c r="BV88" i="148" s="1"/>
  <c r="AN90" i="148"/>
  <c r="BS90" i="148" s="1"/>
  <c r="AF90" i="148"/>
  <c r="BK90" i="148" s="1"/>
  <c r="X90" i="148"/>
  <c r="BC90" i="148" s="1"/>
  <c r="P90" i="148"/>
  <c r="AU90" i="148" s="1"/>
  <c r="AM90" i="148"/>
  <c r="BR90" i="148" s="1"/>
  <c r="AE90" i="148"/>
  <c r="BJ90" i="148" s="1"/>
  <c r="W90" i="148"/>
  <c r="BB90" i="148" s="1"/>
  <c r="O90" i="148"/>
  <c r="AL90" i="148"/>
  <c r="BQ90" i="148" s="1"/>
  <c r="AD90" i="148"/>
  <c r="BI90" i="148" s="1"/>
  <c r="V90" i="148"/>
  <c r="BA90" i="148" s="1"/>
  <c r="T90" i="148"/>
  <c r="AY90" i="148" s="1"/>
  <c r="AH90" i="148"/>
  <c r="BM90" i="148" s="1"/>
  <c r="AS90" i="148"/>
  <c r="BX90" i="148" s="1"/>
  <c r="R96" i="148"/>
  <c r="AW96" i="148" s="1"/>
  <c r="AG96" i="148"/>
  <c r="BL96" i="148" s="1"/>
  <c r="AS96" i="148"/>
  <c r="BX96" i="148" s="1"/>
  <c r="AN104" i="148"/>
  <c r="BS104" i="148" s="1"/>
  <c r="AF104" i="148"/>
  <c r="BK104" i="148" s="1"/>
  <c r="X104" i="148"/>
  <c r="BC104" i="148" s="1"/>
  <c r="P104" i="148"/>
  <c r="AU104" i="148" s="1"/>
  <c r="AM104" i="148"/>
  <c r="BR104" i="148" s="1"/>
  <c r="AE104" i="148"/>
  <c r="BJ104" i="148" s="1"/>
  <c r="W104" i="148"/>
  <c r="BB104" i="148" s="1"/>
  <c r="O104" i="148"/>
  <c r="AL104" i="148"/>
  <c r="BQ104" i="148" s="1"/>
  <c r="AD104" i="148"/>
  <c r="BI104" i="148" s="1"/>
  <c r="V104" i="148"/>
  <c r="BA104" i="148" s="1"/>
  <c r="AJ104" i="148"/>
  <c r="BO104" i="148" s="1"/>
  <c r="Y104" i="148"/>
  <c r="BD104" i="148" s="1"/>
  <c r="T104" i="148"/>
  <c r="AY104" i="148" s="1"/>
  <c r="AI104" i="148"/>
  <c r="BN104" i="148" s="1"/>
  <c r="P64" i="149"/>
  <c r="AU64" i="149" s="1"/>
  <c r="AE64" i="149"/>
  <c r="BJ64" i="149" s="1"/>
  <c r="P64" i="145"/>
  <c r="AU64" i="145" s="1"/>
  <c r="X64" i="145"/>
  <c r="BC64" i="145" s="1"/>
  <c r="AF64" i="145"/>
  <c r="BK64" i="145" s="1"/>
  <c r="AN64" i="145"/>
  <c r="BS64" i="145" s="1"/>
  <c r="P65" i="145"/>
  <c r="AU65" i="145" s="1"/>
  <c r="X65" i="145"/>
  <c r="BC65" i="145" s="1"/>
  <c r="AF65" i="145"/>
  <c r="BK65" i="145" s="1"/>
  <c r="AN65" i="145"/>
  <c r="BS65" i="145" s="1"/>
  <c r="P66" i="145"/>
  <c r="AU66" i="145" s="1"/>
  <c r="X66" i="145"/>
  <c r="BC66" i="145" s="1"/>
  <c r="AN66" i="145"/>
  <c r="BS66" i="145" s="1"/>
  <c r="P67" i="145"/>
  <c r="AU67" i="145" s="1"/>
  <c r="X67" i="145"/>
  <c r="BC67" i="145" s="1"/>
  <c r="AF67" i="145"/>
  <c r="BK67" i="145" s="1"/>
  <c r="AN67" i="145"/>
  <c r="BS67" i="145" s="1"/>
  <c r="P68" i="145"/>
  <c r="AU68" i="145" s="1"/>
  <c r="X68" i="145"/>
  <c r="BC68" i="145" s="1"/>
  <c r="AF68" i="145"/>
  <c r="BK68" i="145" s="1"/>
  <c r="AN68" i="145"/>
  <c r="BS68" i="145" s="1"/>
  <c r="P69" i="145"/>
  <c r="AU69" i="145" s="1"/>
  <c r="X69" i="145"/>
  <c r="BC69" i="145" s="1"/>
  <c r="AF69" i="145"/>
  <c r="BK69" i="145" s="1"/>
  <c r="AN69" i="145"/>
  <c r="BS69" i="145" s="1"/>
  <c r="P70" i="145"/>
  <c r="AU70" i="145" s="1"/>
  <c r="X70" i="145"/>
  <c r="BC70" i="145" s="1"/>
  <c r="AF70" i="145"/>
  <c r="BK70" i="145" s="1"/>
  <c r="AN70" i="145"/>
  <c r="BS70" i="145" s="1"/>
  <c r="P71" i="145"/>
  <c r="AU71" i="145" s="1"/>
  <c r="X71" i="145"/>
  <c r="BC71" i="145" s="1"/>
  <c r="AF71" i="145"/>
  <c r="BK71" i="145" s="1"/>
  <c r="AN71" i="145"/>
  <c r="BS71" i="145" s="1"/>
  <c r="P72" i="145"/>
  <c r="AU72" i="145" s="1"/>
  <c r="X72" i="145"/>
  <c r="BC72" i="145" s="1"/>
  <c r="AF72" i="145"/>
  <c r="BK72" i="145" s="1"/>
  <c r="AN72" i="145"/>
  <c r="BS72" i="145" s="1"/>
  <c r="P73" i="145"/>
  <c r="AU73" i="145" s="1"/>
  <c r="X73" i="145"/>
  <c r="BC73" i="145" s="1"/>
  <c r="AF73" i="145"/>
  <c r="BK73" i="145" s="1"/>
  <c r="AN73" i="145"/>
  <c r="BS73" i="145" s="1"/>
  <c r="P74" i="145"/>
  <c r="AU74" i="145" s="1"/>
  <c r="X74" i="145"/>
  <c r="BC74" i="145" s="1"/>
  <c r="AF74" i="145"/>
  <c r="BK74" i="145" s="1"/>
  <c r="AN74" i="145"/>
  <c r="BS74" i="145" s="1"/>
  <c r="P75" i="145"/>
  <c r="AU75" i="145" s="1"/>
  <c r="X75" i="145"/>
  <c r="BC75" i="145" s="1"/>
  <c r="AF75" i="145"/>
  <c r="BK75" i="145" s="1"/>
  <c r="AN75" i="145"/>
  <c r="BS75" i="145" s="1"/>
  <c r="P76" i="145"/>
  <c r="AU76" i="145" s="1"/>
  <c r="X76" i="145"/>
  <c r="BC76" i="145" s="1"/>
  <c r="AF76" i="145"/>
  <c r="BK76" i="145" s="1"/>
  <c r="AN76" i="145"/>
  <c r="BS76" i="145" s="1"/>
  <c r="P77" i="145"/>
  <c r="AU77" i="145" s="1"/>
  <c r="X77" i="145"/>
  <c r="BC77" i="145" s="1"/>
  <c r="AF77" i="145"/>
  <c r="BK77" i="145" s="1"/>
  <c r="AN77" i="145"/>
  <c r="BS77" i="145" s="1"/>
  <c r="P78" i="145"/>
  <c r="AU78" i="145" s="1"/>
  <c r="X78" i="145"/>
  <c r="BC78" i="145" s="1"/>
  <c r="AF78" i="145"/>
  <c r="BK78" i="145" s="1"/>
  <c r="AN78" i="145"/>
  <c r="BS78" i="145" s="1"/>
  <c r="P79" i="145"/>
  <c r="AU79" i="145" s="1"/>
  <c r="X79" i="145"/>
  <c r="BC79" i="145" s="1"/>
  <c r="AF79" i="145"/>
  <c r="BK79" i="145" s="1"/>
  <c r="AN79" i="145"/>
  <c r="BS79" i="145" s="1"/>
  <c r="P80" i="145"/>
  <c r="AU80" i="145" s="1"/>
  <c r="X80" i="145"/>
  <c r="BC80" i="145" s="1"/>
  <c r="AF80" i="145"/>
  <c r="BK80" i="145" s="1"/>
  <c r="AN80" i="145"/>
  <c r="BS80" i="145" s="1"/>
  <c r="P85" i="145"/>
  <c r="AU85" i="145" s="1"/>
  <c r="X85" i="145"/>
  <c r="BC85" i="145" s="1"/>
  <c r="AF85" i="145"/>
  <c r="BK85" i="145" s="1"/>
  <c r="AN85" i="145"/>
  <c r="BS85" i="145" s="1"/>
  <c r="P86" i="145"/>
  <c r="AU86" i="145" s="1"/>
  <c r="X86" i="145"/>
  <c r="BC86" i="145" s="1"/>
  <c r="AF86" i="145"/>
  <c r="BK86" i="145" s="1"/>
  <c r="AN86" i="145"/>
  <c r="BS86" i="145" s="1"/>
  <c r="P87" i="145"/>
  <c r="AU87" i="145" s="1"/>
  <c r="X87" i="145"/>
  <c r="BC87" i="145" s="1"/>
  <c r="AF87" i="145"/>
  <c r="BK87" i="145" s="1"/>
  <c r="AN87" i="145"/>
  <c r="BS87" i="145" s="1"/>
  <c r="P88" i="145"/>
  <c r="AU88" i="145" s="1"/>
  <c r="X88" i="145"/>
  <c r="BC88" i="145" s="1"/>
  <c r="AF88" i="145"/>
  <c r="BK88" i="145" s="1"/>
  <c r="AN88" i="145"/>
  <c r="BS88" i="145" s="1"/>
  <c r="P89" i="145"/>
  <c r="AU89" i="145" s="1"/>
  <c r="X89" i="145"/>
  <c r="BC89" i="145" s="1"/>
  <c r="AF89" i="145"/>
  <c r="BK89" i="145" s="1"/>
  <c r="AN89" i="145"/>
  <c r="BS89" i="145" s="1"/>
  <c r="P90" i="145"/>
  <c r="AU90" i="145" s="1"/>
  <c r="X90" i="145"/>
  <c r="BC90" i="145" s="1"/>
  <c r="AF90" i="145"/>
  <c r="BK90" i="145" s="1"/>
  <c r="AN90" i="145"/>
  <c r="BS90" i="145" s="1"/>
  <c r="P91" i="145"/>
  <c r="AU91" i="145" s="1"/>
  <c r="X91" i="145"/>
  <c r="BC91" i="145" s="1"/>
  <c r="AF91" i="145"/>
  <c r="BK91" i="145" s="1"/>
  <c r="AN91" i="145"/>
  <c r="BS91" i="145" s="1"/>
  <c r="P92" i="145"/>
  <c r="AU92" i="145" s="1"/>
  <c r="X92" i="145"/>
  <c r="BC92" i="145" s="1"/>
  <c r="AF92" i="145"/>
  <c r="BK92" i="145" s="1"/>
  <c r="AN92" i="145"/>
  <c r="BS92" i="145" s="1"/>
  <c r="P93" i="145"/>
  <c r="AU93" i="145" s="1"/>
  <c r="X93" i="145"/>
  <c r="BC93" i="145" s="1"/>
  <c r="AF93" i="145"/>
  <c r="BK93" i="145" s="1"/>
  <c r="AN93" i="145"/>
  <c r="BS93" i="145" s="1"/>
  <c r="P94" i="145"/>
  <c r="AU94" i="145" s="1"/>
  <c r="X94" i="145"/>
  <c r="BC94" i="145" s="1"/>
  <c r="AF94" i="145"/>
  <c r="BK94" i="145" s="1"/>
  <c r="AN94" i="145"/>
  <c r="BS94" i="145" s="1"/>
  <c r="P95" i="145"/>
  <c r="AU95" i="145" s="1"/>
  <c r="X95" i="145"/>
  <c r="BC95" i="145" s="1"/>
  <c r="AF95" i="145"/>
  <c r="BK95" i="145" s="1"/>
  <c r="AN95" i="145"/>
  <c r="BS95" i="145" s="1"/>
  <c r="P96" i="145"/>
  <c r="AU96" i="145" s="1"/>
  <c r="X96" i="145"/>
  <c r="BC96" i="145" s="1"/>
  <c r="AF96" i="145"/>
  <c r="BK96" i="145" s="1"/>
  <c r="AN96" i="145"/>
  <c r="BS96" i="145" s="1"/>
  <c r="P97" i="145"/>
  <c r="AU97" i="145" s="1"/>
  <c r="X97" i="145"/>
  <c r="BC97" i="145" s="1"/>
  <c r="AF97" i="145"/>
  <c r="BK97" i="145" s="1"/>
  <c r="AN97" i="145"/>
  <c r="BS97" i="145" s="1"/>
  <c r="P98" i="145"/>
  <c r="AU98" i="145" s="1"/>
  <c r="X98" i="145"/>
  <c r="BC98" i="145" s="1"/>
  <c r="AF98" i="145"/>
  <c r="BK98" i="145" s="1"/>
  <c r="AN98" i="145"/>
  <c r="BS98" i="145" s="1"/>
  <c r="P99" i="145"/>
  <c r="AU99" i="145" s="1"/>
  <c r="X99" i="145"/>
  <c r="BC99" i="145" s="1"/>
  <c r="AF99" i="145"/>
  <c r="BK99" i="145" s="1"/>
  <c r="AN99" i="145"/>
  <c r="BS99" i="145" s="1"/>
  <c r="P100" i="145"/>
  <c r="AU100" i="145" s="1"/>
  <c r="X100" i="145"/>
  <c r="BC100" i="145" s="1"/>
  <c r="AF100" i="145"/>
  <c r="BK100" i="145" s="1"/>
  <c r="AN100" i="145"/>
  <c r="BS100" i="145" s="1"/>
  <c r="P101" i="145"/>
  <c r="AU101" i="145" s="1"/>
  <c r="X101" i="145"/>
  <c r="BC101" i="145" s="1"/>
  <c r="AF101" i="145"/>
  <c r="BK101" i="145" s="1"/>
  <c r="AN101" i="145"/>
  <c r="BS101" i="145" s="1"/>
  <c r="P102" i="145"/>
  <c r="AU102" i="145" s="1"/>
  <c r="X102" i="145"/>
  <c r="BC102" i="145" s="1"/>
  <c r="AF102" i="145"/>
  <c r="BK102" i="145" s="1"/>
  <c r="AN102" i="145"/>
  <c r="BS102" i="145" s="1"/>
  <c r="P103" i="145"/>
  <c r="AU103" i="145" s="1"/>
  <c r="X103" i="145"/>
  <c r="BC103" i="145" s="1"/>
  <c r="AF103" i="145"/>
  <c r="BK103" i="145" s="1"/>
  <c r="AN103" i="145"/>
  <c r="BS103" i="145" s="1"/>
  <c r="P104" i="145"/>
  <c r="AU104" i="145" s="1"/>
  <c r="X104" i="145"/>
  <c r="BC104" i="145" s="1"/>
  <c r="AF104" i="145"/>
  <c r="BK104" i="145" s="1"/>
  <c r="AN104" i="145"/>
  <c r="BS104" i="145" s="1"/>
  <c r="S16" i="147"/>
  <c r="T16" i="147" s="1"/>
  <c r="K19" i="147"/>
  <c r="K23" i="147"/>
  <c r="S26" i="147"/>
  <c r="S45" i="147"/>
  <c r="T45" i="147" s="1"/>
  <c r="K53" i="147"/>
  <c r="Q73" i="147"/>
  <c r="AV73" i="147" s="1"/>
  <c r="AA73" i="147"/>
  <c r="BF73" i="147" s="1"/>
  <c r="AS74" i="147"/>
  <c r="BX74" i="147" s="1"/>
  <c r="AK74" i="147"/>
  <c r="BP74" i="147" s="1"/>
  <c r="AC74" i="147"/>
  <c r="BH74" i="147" s="1"/>
  <c r="U74" i="147"/>
  <c r="AZ74" i="147" s="1"/>
  <c r="AR74" i="147"/>
  <c r="BW74" i="147" s="1"/>
  <c r="AJ74" i="147"/>
  <c r="BO74" i="147" s="1"/>
  <c r="AB74" i="147"/>
  <c r="BG74" i="147" s="1"/>
  <c r="T74" i="147"/>
  <c r="AY74" i="147" s="1"/>
  <c r="R74" i="147"/>
  <c r="AW74" i="147" s="1"/>
  <c r="AD74" i="147"/>
  <c r="BI74" i="147" s="1"/>
  <c r="AN74" i="147"/>
  <c r="BS74" i="147" s="1"/>
  <c r="I75" i="147"/>
  <c r="K75" i="147" s="1"/>
  <c r="M75" i="147" s="1"/>
  <c r="S75" i="147"/>
  <c r="AX75" i="147" s="1"/>
  <c r="AE75" i="147"/>
  <c r="BJ75" i="147" s="1"/>
  <c r="AO75" i="147"/>
  <c r="BT75" i="147" s="1"/>
  <c r="Q85" i="147"/>
  <c r="AV85" i="147" s="1"/>
  <c r="AA85" i="147"/>
  <c r="BF85" i="147" s="1"/>
  <c r="AS86" i="147"/>
  <c r="BX86" i="147" s="1"/>
  <c r="AK86" i="147"/>
  <c r="BP86" i="147" s="1"/>
  <c r="AC86" i="147"/>
  <c r="BH86" i="147" s="1"/>
  <c r="U86" i="147"/>
  <c r="AZ86" i="147" s="1"/>
  <c r="AR86" i="147"/>
  <c r="BW86" i="147" s="1"/>
  <c r="AJ86" i="147"/>
  <c r="BO86" i="147" s="1"/>
  <c r="AB86" i="147"/>
  <c r="BG86" i="147" s="1"/>
  <c r="T86" i="147"/>
  <c r="AY86" i="147" s="1"/>
  <c r="R86" i="147"/>
  <c r="AW86" i="147" s="1"/>
  <c r="AD86" i="147"/>
  <c r="BI86" i="147" s="1"/>
  <c r="AN86" i="147"/>
  <c r="BS86" i="147" s="1"/>
  <c r="I87" i="147"/>
  <c r="K87" i="147" s="1"/>
  <c r="M87" i="147" s="1"/>
  <c r="S87" i="147"/>
  <c r="AX87" i="147" s="1"/>
  <c r="AE87" i="147"/>
  <c r="BJ87" i="147" s="1"/>
  <c r="AO87" i="147"/>
  <c r="BT87" i="147" s="1"/>
  <c r="Q93" i="147"/>
  <c r="AV93" i="147" s="1"/>
  <c r="AA93" i="147"/>
  <c r="BF93" i="147" s="1"/>
  <c r="AS94" i="147"/>
  <c r="BX94" i="147" s="1"/>
  <c r="AK94" i="147"/>
  <c r="BP94" i="147" s="1"/>
  <c r="AC94" i="147"/>
  <c r="BH94" i="147" s="1"/>
  <c r="U94" i="147"/>
  <c r="AZ94" i="147" s="1"/>
  <c r="AR94" i="147"/>
  <c r="BW94" i="147" s="1"/>
  <c r="AJ94" i="147"/>
  <c r="BO94" i="147" s="1"/>
  <c r="AB94" i="147"/>
  <c r="BG94" i="147" s="1"/>
  <c r="T94" i="147"/>
  <c r="AY94" i="147" s="1"/>
  <c r="R94" i="147"/>
  <c r="AW94" i="147" s="1"/>
  <c r="AD94" i="147"/>
  <c r="BI94" i="147" s="1"/>
  <c r="AN94" i="147"/>
  <c r="BS94" i="147" s="1"/>
  <c r="I95" i="147"/>
  <c r="K95" i="147" s="1"/>
  <c r="M95" i="147" s="1"/>
  <c r="S95" i="147"/>
  <c r="AX95" i="147" s="1"/>
  <c r="AE95" i="147"/>
  <c r="BJ95" i="147" s="1"/>
  <c r="AO95" i="147"/>
  <c r="BT95" i="147" s="1"/>
  <c r="Q104" i="147"/>
  <c r="AV104" i="147" s="1"/>
  <c r="AE104" i="147"/>
  <c r="BJ104" i="147" s="1"/>
  <c r="AN61" i="148"/>
  <c r="BS61" i="148" s="1"/>
  <c r="AF61" i="148"/>
  <c r="BK61" i="148" s="1"/>
  <c r="X61" i="148"/>
  <c r="BC61" i="148" s="1"/>
  <c r="P61" i="148"/>
  <c r="AU61" i="148" s="1"/>
  <c r="AM61" i="148"/>
  <c r="BR61" i="148" s="1"/>
  <c r="AE61" i="148"/>
  <c r="BJ61" i="148" s="1"/>
  <c r="W61" i="148"/>
  <c r="BB61" i="148" s="1"/>
  <c r="O61" i="148"/>
  <c r="AL61" i="148"/>
  <c r="BQ61" i="148" s="1"/>
  <c r="AD61" i="148"/>
  <c r="BI61" i="148" s="1"/>
  <c r="V61" i="148"/>
  <c r="BA61" i="148" s="1"/>
  <c r="T61" i="148"/>
  <c r="AY61" i="148" s="1"/>
  <c r="AH61" i="148"/>
  <c r="BM61" i="148" s="1"/>
  <c r="AS61" i="148"/>
  <c r="BX61" i="148" s="1"/>
  <c r="I62" i="148"/>
  <c r="K62" i="148" s="1"/>
  <c r="M62" i="148" s="1"/>
  <c r="U62" i="148"/>
  <c r="AZ62" i="148" s="1"/>
  <c r="AI62" i="148"/>
  <c r="BN62" i="148" s="1"/>
  <c r="S68" i="148"/>
  <c r="AX68" i="148" s="1"/>
  <c r="AG68" i="148"/>
  <c r="BL68" i="148" s="1"/>
  <c r="AN69" i="148"/>
  <c r="BS69" i="148" s="1"/>
  <c r="AF69" i="148"/>
  <c r="BK69" i="148" s="1"/>
  <c r="X69" i="148"/>
  <c r="BC69" i="148" s="1"/>
  <c r="P69" i="148"/>
  <c r="AU69" i="148" s="1"/>
  <c r="AM69" i="148"/>
  <c r="BR69" i="148" s="1"/>
  <c r="AE69" i="148"/>
  <c r="BJ69" i="148" s="1"/>
  <c r="W69" i="148"/>
  <c r="BB69" i="148" s="1"/>
  <c r="O69" i="148"/>
  <c r="AL69" i="148"/>
  <c r="BQ69" i="148" s="1"/>
  <c r="AD69" i="148"/>
  <c r="BI69" i="148" s="1"/>
  <c r="V69" i="148"/>
  <c r="BA69" i="148" s="1"/>
  <c r="T69" i="148"/>
  <c r="AY69" i="148" s="1"/>
  <c r="AH69" i="148"/>
  <c r="BM69" i="148" s="1"/>
  <c r="AS69" i="148"/>
  <c r="BX69" i="148" s="1"/>
  <c r="I70" i="148"/>
  <c r="K70" i="148" s="1"/>
  <c r="M70" i="148" s="1"/>
  <c r="U70" i="148"/>
  <c r="AZ70" i="148" s="1"/>
  <c r="AI70" i="148"/>
  <c r="BN70" i="148" s="1"/>
  <c r="S76" i="148"/>
  <c r="AX76" i="148" s="1"/>
  <c r="AG76" i="148"/>
  <c r="BL76" i="148" s="1"/>
  <c r="AN77" i="148"/>
  <c r="BS77" i="148" s="1"/>
  <c r="AF77" i="148"/>
  <c r="BK77" i="148" s="1"/>
  <c r="X77" i="148"/>
  <c r="BC77" i="148" s="1"/>
  <c r="P77" i="148"/>
  <c r="AU77" i="148" s="1"/>
  <c r="AM77" i="148"/>
  <c r="BR77" i="148" s="1"/>
  <c r="AE77" i="148"/>
  <c r="BJ77" i="148" s="1"/>
  <c r="W77" i="148"/>
  <c r="BB77" i="148" s="1"/>
  <c r="O77" i="148"/>
  <c r="AL77" i="148"/>
  <c r="BQ77" i="148" s="1"/>
  <c r="AD77" i="148"/>
  <c r="BI77" i="148" s="1"/>
  <c r="V77" i="148"/>
  <c r="BA77" i="148" s="1"/>
  <c r="T77" i="148"/>
  <c r="AY77" i="148" s="1"/>
  <c r="AH77" i="148"/>
  <c r="BM77" i="148" s="1"/>
  <c r="AS77" i="148"/>
  <c r="BX77" i="148" s="1"/>
  <c r="I78" i="148"/>
  <c r="K78" i="148" s="1"/>
  <c r="M78" i="148" s="1"/>
  <c r="U78" i="148"/>
  <c r="AZ78" i="148" s="1"/>
  <c r="AI78" i="148"/>
  <c r="BN78" i="148" s="1"/>
  <c r="S88" i="148"/>
  <c r="AX88" i="148" s="1"/>
  <c r="AG88" i="148"/>
  <c r="BL88" i="148" s="1"/>
  <c r="AN89" i="148"/>
  <c r="BS89" i="148" s="1"/>
  <c r="AF89" i="148"/>
  <c r="BK89" i="148" s="1"/>
  <c r="X89" i="148"/>
  <c r="BC89" i="148" s="1"/>
  <c r="P89" i="148"/>
  <c r="AU89" i="148" s="1"/>
  <c r="AM89" i="148"/>
  <c r="BR89" i="148" s="1"/>
  <c r="AE89" i="148"/>
  <c r="BJ89" i="148" s="1"/>
  <c r="W89" i="148"/>
  <c r="BB89" i="148" s="1"/>
  <c r="O89" i="148"/>
  <c r="AL89" i="148"/>
  <c r="BQ89" i="148" s="1"/>
  <c r="AD89" i="148"/>
  <c r="BI89" i="148" s="1"/>
  <c r="V89" i="148"/>
  <c r="BA89" i="148" s="1"/>
  <c r="T89" i="148"/>
  <c r="AY89" i="148" s="1"/>
  <c r="AH89" i="148"/>
  <c r="BM89" i="148" s="1"/>
  <c r="AS89" i="148"/>
  <c r="BX89" i="148" s="1"/>
  <c r="I90" i="148"/>
  <c r="K90" i="148" s="1"/>
  <c r="M90" i="148" s="1"/>
  <c r="U90" i="148"/>
  <c r="AZ90" i="148" s="1"/>
  <c r="AI90" i="148"/>
  <c r="BN90" i="148" s="1"/>
  <c r="S96" i="148"/>
  <c r="AX96" i="148" s="1"/>
  <c r="AN100" i="148"/>
  <c r="BS100" i="148" s="1"/>
  <c r="AF100" i="148"/>
  <c r="BK100" i="148" s="1"/>
  <c r="X100" i="148"/>
  <c r="BC100" i="148" s="1"/>
  <c r="P100" i="148"/>
  <c r="AU100" i="148" s="1"/>
  <c r="AM100" i="148"/>
  <c r="BR100" i="148" s="1"/>
  <c r="AE100" i="148"/>
  <c r="BJ100" i="148" s="1"/>
  <c r="W100" i="148"/>
  <c r="BB100" i="148" s="1"/>
  <c r="O100" i="148"/>
  <c r="AL100" i="148"/>
  <c r="BQ100" i="148" s="1"/>
  <c r="AD100" i="148"/>
  <c r="BI100" i="148" s="1"/>
  <c r="V100" i="148"/>
  <c r="BA100" i="148" s="1"/>
  <c r="AQ100" i="148"/>
  <c r="BV100" i="148" s="1"/>
  <c r="AC100" i="148"/>
  <c r="BH100" i="148" s="1"/>
  <c r="R100" i="148"/>
  <c r="AW100" i="148" s="1"/>
  <c r="U100" i="148"/>
  <c r="AZ100" i="148" s="1"/>
  <c r="AJ100" i="148"/>
  <c r="BO100" i="148" s="1"/>
  <c r="I104" i="148"/>
  <c r="K104" i="148" s="1"/>
  <c r="M104" i="148" s="1"/>
  <c r="U104" i="148"/>
  <c r="AZ104" i="148" s="1"/>
  <c r="AK104" i="148"/>
  <c r="BP104" i="148" s="1"/>
  <c r="T64" i="149"/>
  <c r="AY64" i="149" s="1"/>
  <c r="M25" i="150"/>
  <c r="AL96" i="152"/>
  <c r="BQ96" i="152" s="1"/>
  <c r="AD96" i="152"/>
  <c r="BI96" i="152" s="1"/>
  <c r="V96" i="152"/>
  <c r="BA96" i="152" s="1"/>
  <c r="AS96" i="152"/>
  <c r="BX96" i="152" s="1"/>
  <c r="AK96" i="152"/>
  <c r="BP96" i="152" s="1"/>
  <c r="AC96" i="152"/>
  <c r="BH96" i="152" s="1"/>
  <c r="U96" i="152"/>
  <c r="AZ96" i="152" s="1"/>
  <c r="AR96" i="152"/>
  <c r="BW96" i="152" s="1"/>
  <c r="AJ96" i="152"/>
  <c r="BO96" i="152" s="1"/>
  <c r="AB96" i="152"/>
  <c r="BG96" i="152" s="1"/>
  <c r="T96" i="152"/>
  <c r="AY96" i="152" s="1"/>
  <c r="AP96" i="152"/>
  <c r="BU96" i="152" s="1"/>
  <c r="AE96" i="152"/>
  <c r="BJ96" i="152" s="1"/>
  <c r="Q96" i="152"/>
  <c r="AV96" i="152" s="1"/>
  <c r="AO96" i="152"/>
  <c r="BT96" i="152" s="1"/>
  <c r="AA96" i="152"/>
  <c r="BF96" i="152" s="1"/>
  <c r="P96" i="152"/>
  <c r="AU96" i="152" s="1"/>
  <c r="AN96" i="152"/>
  <c r="BS96" i="152" s="1"/>
  <c r="Z96" i="152"/>
  <c r="BE96" i="152" s="1"/>
  <c r="O96" i="152"/>
  <c r="AQ96" i="152"/>
  <c r="BV96" i="152" s="1"/>
  <c r="W96" i="152"/>
  <c r="BB96" i="152" s="1"/>
  <c r="AI96" i="152"/>
  <c r="BN96" i="152" s="1"/>
  <c r="AH96" i="152"/>
  <c r="BM96" i="152" s="1"/>
  <c r="AG96" i="152"/>
  <c r="BL96" i="152" s="1"/>
  <c r="I96" i="152"/>
  <c r="K96" i="152" s="1"/>
  <c r="M96" i="152" s="1"/>
  <c r="S96" i="152"/>
  <c r="AX96" i="152" s="1"/>
  <c r="R96" i="152"/>
  <c r="AW96" i="152" s="1"/>
  <c r="AF96" i="152"/>
  <c r="BK96" i="152" s="1"/>
  <c r="Y96" i="152"/>
  <c r="BD96" i="152" s="1"/>
  <c r="X96" i="152"/>
  <c r="BC96" i="152" s="1"/>
  <c r="AM96" i="152"/>
  <c r="BR96" i="152" s="1"/>
  <c r="Q64" i="145"/>
  <c r="AV64" i="145" s="1"/>
  <c r="Y64" i="145"/>
  <c r="BD64" i="145" s="1"/>
  <c r="AG64" i="145"/>
  <c r="BL64" i="145" s="1"/>
  <c r="Q65" i="145"/>
  <c r="AV65" i="145" s="1"/>
  <c r="Y65" i="145"/>
  <c r="BD65" i="145" s="1"/>
  <c r="AG65" i="145"/>
  <c r="BL65" i="145" s="1"/>
  <c r="Q66" i="145"/>
  <c r="AV66" i="145" s="1"/>
  <c r="Q67" i="145"/>
  <c r="AV67" i="145" s="1"/>
  <c r="Y67" i="145"/>
  <c r="BD67" i="145" s="1"/>
  <c r="AG67" i="145"/>
  <c r="BL67" i="145" s="1"/>
  <c r="Q68" i="145"/>
  <c r="AV68" i="145" s="1"/>
  <c r="Y68" i="145"/>
  <c r="BD68" i="145" s="1"/>
  <c r="AG68" i="145"/>
  <c r="BL68" i="145" s="1"/>
  <c r="Q69" i="145"/>
  <c r="AV69" i="145" s="1"/>
  <c r="Y69" i="145"/>
  <c r="BD69" i="145" s="1"/>
  <c r="AG69" i="145"/>
  <c r="BL69" i="145" s="1"/>
  <c r="Q70" i="145"/>
  <c r="AV70" i="145" s="1"/>
  <c r="Y70" i="145"/>
  <c r="BD70" i="145" s="1"/>
  <c r="AG70" i="145"/>
  <c r="BL70" i="145" s="1"/>
  <c r="Q71" i="145"/>
  <c r="AV71" i="145" s="1"/>
  <c r="Y71" i="145"/>
  <c r="BD71" i="145" s="1"/>
  <c r="AG71" i="145"/>
  <c r="BL71" i="145" s="1"/>
  <c r="Q72" i="145"/>
  <c r="AV72" i="145" s="1"/>
  <c r="Y72" i="145"/>
  <c r="BD72" i="145" s="1"/>
  <c r="AG72" i="145"/>
  <c r="BL72" i="145" s="1"/>
  <c r="Q73" i="145"/>
  <c r="AV73" i="145" s="1"/>
  <c r="Y73" i="145"/>
  <c r="BD73" i="145" s="1"/>
  <c r="AG73" i="145"/>
  <c r="BL73" i="145" s="1"/>
  <c r="Q74" i="145"/>
  <c r="AV74" i="145" s="1"/>
  <c r="Y74" i="145"/>
  <c r="BD74" i="145" s="1"/>
  <c r="AG74" i="145"/>
  <c r="BL74" i="145" s="1"/>
  <c r="Q75" i="145"/>
  <c r="AV75" i="145" s="1"/>
  <c r="Y75" i="145"/>
  <c r="BD75" i="145" s="1"/>
  <c r="AG75" i="145"/>
  <c r="BL75" i="145" s="1"/>
  <c r="Q76" i="145"/>
  <c r="AV76" i="145" s="1"/>
  <c r="Y76" i="145"/>
  <c r="BD76" i="145" s="1"/>
  <c r="AG76" i="145"/>
  <c r="BL76" i="145" s="1"/>
  <c r="Q77" i="145"/>
  <c r="AV77" i="145" s="1"/>
  <c r="Y77" i="145"/>
  <c r="BD77" i="145" s="1"/>
  <c r="AG77" i="145"/>
  <c r="BL77" i="145" s="1"/>
  <c r="Q78" i="145"/>
  <c r="AV78" i="145" s="1"/>
  <c r="Y78" i="145"/>
  <c r="BD78" i="145" s="1"/>
  <c r="AG78" i="145"/>
  <c r="BL78" i="145" s="1"/>
  <c r="Q79" i="145"/>
  <c r="AV79" i="145" s="1"/>
  <c r="Y79" i="145"/>
  <c r="BD79" i="145" s="1"/>
  <c r="AG79" i="145"/>
  <c r="BL79" i="145" s="1"/>
  <c r="Q80" i="145"/>
  <c r="AV80" i="145" s="1"/>
  <c r="Y80" i="145"/>
  <c r="BD80" i="145" s="1"/>
  <c r="AG80" i="145"/>
  <c r="BL80" i="145" s="1"/>
  <c r="Q85" i="145"/>
  <c r="AV85" i="145" s="1"/>
  <c r="Y85" i="145"/>
  <c r="BD85" i="145" s="1"/>
  <c r="AG85" i="145"/>
  <c r="BL85" i="145" s="1"/>
  <c r="Q86" i="145"/>
  <c r="AV86" i="145" s="1"/>
  <c r="Y86" i="145"/>
  <c r="BD86" i="145" s="1"/>
  <c r="AG86" i="145"/>
  <c r="BL86" i="145" s="1"/>
  <c r="Q87" i="145"/>
  <c r="AV87" i="145" s="1"/>
  <c r="Y87" i="145"/>
  <c r="BD87" i="145" s="1"/>
  <c r="AG87" i="145"/>
  <c r="BL87" i="145" s="1"/>
  <c r="Q88" i="145"/>
  <c r="AV88" i="145" s="1"/>
  <c r="Y88" i="145"/>
  <c r="BD88" i="145" s="1"/>
  <c r="AG88" i="145"/>
  <c r="BL88" i="145" s="1"/>
  <c r="Q89" i="145"/>
  <c r="AV89" i="145" s="1"/>
  <c r="Y89" i="145"/>
  <c r="BD89" i="145" s="1"/>
  <c r="AG89" i="145"/>
  <c r="BL89" i="145" s="1"/>
  <c r="Q90" i="145"/>
  <c r="AV90" i="145" s="1"/>
  <c r="Y90" i="145"/>
  <c r="BD90" i="145" s="1"/>
  <c r="AG90" i="145"/>
  <c r="BL90" i="145" s="1"/>
  <c r="Q91" i="145"/>
  <c r="AV91" i="145" s="1"/>
  <c r="Y91" i="145"/>
  <c r="BD91" i="145" s="1"/>
  <c r="AG91" i="145"/>
  <c r="BL91" i="145" s="1"/>
  <c r="Q92" i="145"/>
  <c r="AV92" i="145" s="1"/>
  <c r="Y92" i="145"/>
  <c r="BD92" i="145" s="1"/>
  <c r="AG92" i="145"/>
  <c r="BL92" i="145" s="1"/>
  <c r="Q93" i="145"/>
  <c r="AV93" i="145" s="1"/>
  <c r="Y93" i="145"/>
  <c r="BD93" i="145" s="1"/>
  <c r="AG93" i="145"/>
  <c r="BL93" i="145" s="1"/>
  <c r="Q94" i="145"/>
  <c r="AV94" i="145" s="1"/>
  <c r="Y94" i="145"/>
  <c r="BD94" i="145" s="1"/>
  <c r="AG94" i="145"/>
  <c r="BL94" i="145" s="1"/>
  <c r="Q95" i="145"/>
  <c r="AV95" i="145" s="1"/>
  <c r="Y95" i="145"/>
  <c r="BD95" i="145" s="1"/>
  <c r="AG95" i="145"/>
  <c r="BL95" i="145" s="1"/>
  <c r="Q96" i="145"/>
  <c r="AV96" i="145" s="1"/>
  <c r="Y96" i="145"/>
  <c r="BD96" i="145" s="1"/>
  <c r="AG96" i="145"/>
  <c r="BL96" i="145" s="1"/>
  <c r="Q97" i="145"/>
  <c r="AV97" i="145" s="1"/>
  <c r="Y97" i="145"/>
  <c r="BD97" i="145" s="1"/>
  <c r="AG97" i="145"/>
  <c r="BL97" i="145" s="1"/>
  <c r="Q98" i="145"/>
  <c r="AV98" i="145" s="1"/>
  <c r="Y98" i="145"/>
  <c r="BD98" i="145" s="1"/>
  <c r="AG98" i="145"/>
  <c r="BL98" i="145" s="1"/>
  <c r="Q99" i="145"/>
  <c r="AV99" i="145" s="1"/>
  <c r="Y99" i="145"/>
  <c r="BD99" i="145" s="1"/>
  <c r="AG99" i="145"/>
  <c r="BL99" i="145" s="1"/>
  <c r="Q100" i="145"/>
  <c r="AV100" i="145" s="1"/>
  <c r="Y100" i="145"/>
  <c r="BD100" i="145" s="1"/>
  <c r="AG100" i="145"/>
  <c r="BL100" i="145" s="1"/>
  <c r="Q101" i="145"/>
  <c r="AV101" i="145" s="1"/>
  <c r="Y101" i="145"/>
  <c r="BD101" i="145" s="1"/>
  <c r="AG101" i="145"/>
  <c r="BL101" i="145" s="1"/>
  <c r="Q102" i="145"/>
  <c r="AV102" i="145" s="1"/>
  <c r="Y102" i="145"/>
  <c r="BD102" i="145" s="1"/>
  <c r="AG102" i="145"/>
  <c r="BL102" i="145" s="1"/>
  <c r="Q103" i="145"/>
  <c r="AV103" i="145" s="1"/>
  <c r="Y103" i="145"/>
  <c r="BD103" i="145" s="1"/>
  <c r="AG103" i="145"/>
  <c r="BL103" i="145" s="1"/>
  <c r="Q104" i="145"/>
  <c r="AV104" i="145" s="1"/>
  <c r="Y104" i="145"/>
  <c r="BD104" i="145" s="1"/>
  <c r="AG104" i="145"/>
  <c r="BL104" i="145" s="1"/>
  <c r="AS73" i="147"/>
  <c r="BX73" i="147" s="1"/>
  <c r="AK73" i="147"/>
  <c r="BP73" i="147" s="1"/>
  <c r="AC73" i="147"/>
  <c r="BH73" i="147" s="1"/>
  <c r="U73" i="147"/>
  <c r="AZ73" i="147" s="1"/>
  <c r="AR73" i="147"/>
  <c r="BW73" i="147" s="1"/>
  <c r="AJ73" i="147"/>
  <c r="BO73" i="147" s="1"/>
  <c r="AB73" i="147"/>
  <c r="BG73" i="147" s="1"/>
  <c r="T73" i="147"/>
  <c r="AY73" i="147" s="1"/>
  <c r="R73" i="147"/>
  <c r="AW73" i="147" s="1"/>
  <c r="AD73" i="147"/>
  <c r="BI73" i="147" s="1"/>
  <c r="AN73" i="147"/>
  <c r="BS73" i="147" s="1"/>
  <c r="V75" i="147"/>
  <c r="BA75" i="147" s="1"/>
  <c r="AF75" i="147"/>
  <c r="BK75" i="147" s="1"/>
  <c r="AP75" i="147"/>
  <c r="BU75" i="147" s="1"/>
  <c r="AS85" i="147"/>
  <c r="BX85" i="147" s="1"/>
  <c r="AK85" i="147"/>
  <c r="BP85" i="147" s="1"/>
  <c r="AC85" i="147"/>
  <c r="BH85" i="147" s="1"/>
  <c r="U85" i="147"/>
  <c r="AZ85" i="147" s="1"/>
  <c r="AR85" i="147"/>
  <c r="BW85" i="147" s="1"/>
  <c r="AJ85" i="147"/>
  <c r="BO85" i="147" s="1"/>
  <c r="AB85" i="147"/>
  <c r="BG85" i="147" s="1"/>
  <c r="T85" i="147"/>
  <c r="AY85" i="147" s="1"/>
  <c r="R85" i="147"/>
  <c r="AW85" i="147" s="1"/>
  <c r="AD85" i="147"/>
  <c r="BI85" i="147" s="1"/>
  <c r="AN85" i="147"/>
  <c r="BS85" i="147" s="1"/>
  <c r="V87" i="147"/>
  <c r="BA87" i="147" s="1"/>
  <c r="AF87" i="147"/>
  <c r="BK87" i="147" s="1"/>
  <c r="AP87" i="147"/>
  <c r="BU87" i="147" s="1"/>
  <c r="AS93" i="147"/>
  <c r="BX93" i="147" s="1"/>
  <c r="AK93" i="147"/>
  <c r="BP93" i="147" s="1"/>
  <c r="AC93" i="147"/>
  <c r="BH93" i="147" s="1"/>
  <c r="U93" i="147"/>
  <c r="AZ93" i="147" s="1"/>
  <c r="AR93" i="147"/>
  <c r="BW93" i="147" s="1"/>
  <c r="AJ93" i="147"/>
  <c r="BO93" i="147" s="1"/>
  <c r="AB93" i="147"/>
  <c r="BG93" i="147" s="1"/>
  <c r="T93" i="147"/>
  <c r="AY93" i="147" s="1"/>
  <c r="R93" i="147"/>
  <c r="AW93" i="147" s="1"/>
  <c r="AD93" i="147"/>
  <c r="BI93" i="147" s="1"/>
  <c r="AN93" i="147"/>
  <c r="BS93" i="147" s="1"/>
  <c r="V95" i="147"/>
  <c r="BA95" i="147" s="1"/>
  <c r="AF95" i="147"/>
  <c r="BK95" i="147" s="1"/>
  <c r="AP95" i="147"/>
  <c r="BU95" i="147" s="1"/>
  <c r="AS104" i="147"/>
  <c r="BX104" i="147" s="1"/>
  <c r="AK104" i="147"/>
  <c r="BP104" i="147" s="1"/>
  <c r="AC104" i="147"/>
  <c r="BH104" i="147" s="1"/>
  <c r="U104" i="147"/>
  <c r="AZ104" i="147" s="1"/>
  <c r="AR104" i="147"/>
  <c r="BW104" i="147" s="1"/>
  <c r="AJ104" i="147"/>
  <c r="BO104" i="147" s="1"/>
  <c r="AB104" i="147"/>
  <c r="BG104" i="147" s="1"/>
  <c r="T104" i="147"/>
  <c r="AY104" i="147" s="1"/>
  <c r="AQ104" i="147"/>
  <c r="BV104" i="147" s="1"/>
  <c r="AI104" i="147"/>
  <c r="BN104" i="147" s="1"/>
  <c r="AA104" i="147"/>
  <c r="BF104" i="147" s="1"/>
  <c r="S104" i="147"/>
  <c r="AX104" i="147" s="1"/>
  <c r="R104" i="147"/>
  <c r="AW104" i="147" s="1"/>
  <c r="AF104" i="147"/>
  <c r="BK104" i="147" s="1"/>
  <c r="Y62" i="148"/>
  <c r="BD62" i="148" s="1"/>
  <c r="AJ62" i="148"/>
  <c r="BO62" i="148" s="1"/>
  <c r="AN68" i="148"/>
  <c r="BS68" i="148" s="1"/>
  <c r="AF68" i="148"/>
  <c r="BK68" i="148" s="1"/>
  <c r="X68" i="148"/>
  <c r="BC68" i="148" s="1"/>
  <c r="P68" i="148"/>
  <c r="AU68" i="148" s="1"/>
  <c r="AM68" i="148"/>
  <c r="BR68" i="148" s="1"/>
  <c r="AE68" i="148"/>
  <c r="BJ68" i="148" s="1"/>
  <c r="W68" i="148"/>
  <c r="BB68" i="148" s="1"/>
  <c r="O68" i="148"/>
  <c r="AL68" i="148"/>
  <c r="BQ68" i="148" s="1"/>
  <c r="AD68" i="148"/>
  <c r="BI68" i="148" s="1"/>
  <c r="V68" i="148"/>
  <c r="BA68" i="148" s="1"/>
  <c r="T68" i="148"/>
  <c r="AY68" i="148" s="1"/>
  <c r="AH68" i="148"/>
  <c r="BM68" i="148" s="1"/>
  <c r="AS68" i="148"/>
  <c r="BX68" i="148" s="1"/>
  <c r="Y70" i="148"/>
  <c r="BD70" i="148" s="1"/>
  <c r="AJ70" i="148"/>
  <c r="BO70" i="148" s="1"/>
  <c r="AN76" i="148"/>
  <c r="BS76" i="148" s="1"/>
  <c r="AF76" i="148"/>
  <c r="BK76" i="148" s="1"/>
  <c r="X76" i="148"/>
  <c r="BC76" i="148" s="1"/>
  <c r="P76" i="148"/>
  <c r="AU76" i="148" s="1"/>
  <c r="AM76" i="148"/>
  <c r="BR76" i="148" s="1"/>
  <c r="AE76" i="148"/>
  <c r="BJ76" i="148" s="1"/>
  <c r="W76" i="148"/>
  <c r="BB76" i="148" s="1"/>
  <c r="O76" i="148"/>
  <c r="AL76" i="148"/>
  <c r="BQ76" i="148" s="1"/>
  <c r="AD76" i="148"/>
  <c r="BI76" i="148" s="1"/>
  <c r="V76" i="148"/>
  <c r="BA76" i="148" s="1"/>
  <c r="T76" i="148"/>
  <c r="AY76" i="148" s="1"/>
  <c r="AH76" i="148"/>
  <c r="BM76" i="148" s="1"/>
  <c r="AS76" i="148"/>
  <c r="BX76" i="148" s="1"/>
  <c r="Y78" i="148"/>
  <c r="BD78" i="148" s="1"/>
  <c r="AJ78" i="148"/>
  <c r="BO78" i="148" s="1"/>
  <c r="AN88" i="148"/>
  <c r="BS88" i="148" s="1"/>
  <c r="AF88" i="148"/>
  <c r="BK88" i="148" s="1"/>
  <c r="X88" i="148"/>
  <c r="BC88" i="148" s="1"/>
  <c r="P88" i="148"/>
  <c r="AU88" i="148" s="1"/>
  <c r="AM88" i="148"/>
  <c r="BR88" i="148" s="1"/>
  <c r="AE88" i="148"/>
  <c r="BJ88" i="148" s="1"/>
  <c r="W88" i="148"/>
  <c r="BB88" i="148" s="1"/>
  <c r="O88" i="148"/>
  <c r="AL88" i="148"/>
  <c r="BQ88" i="148" s="1"/>
  <c r="AD88" i="148"/>
  <c r="BI88" i="148" s="1"/>
  <c r="V88" i="148"/>
  <c r="BA88" i="148" s="1"/>
  <c r="T88" i="148"/>
  <c r="AY88" i="148" s="1"/>
  <c r="AH88" i="148"/>
  <c r="BM88" i="148" s="1"/>
  <c r="AS88" i="148"/>
  <c r="BX88" i="148" s="1"/>
  <c r="Y90" i="148"/>
  <c r="BD90" i="148" s="1"/>
  <c r="AJ90" i="148"/>
  <c r="BO90" i="148" s="1"/>
  <c r="AN96" i="148"/>
  <c r="BS96" i="148" s="1"/>
  <c r="AF96" i="148"/>
  <c r="BK96" i="148" s="1"/>
  <c r="X96" i="148"/>
  <c r="BC96" i="148" s="1"/>
  <c r="P96" i="148"/>
  <c r="AU96" i="148" s="1"/>
  <c r="AM96" i="148"/>
  <c r="BR96" i="148" s="1"/>
  <c r="AE96" i="148"/>
  <c r="BJ96" i="148" s="1"/>
  <c r="W96" i="148"/>
  <c r="BB96" i="148" s="1"/>
  <c r="O96" i="148"/>
  <c r="AL96" i="148"/>
  <c r="BQ96" i="148" s="1"/>
  <c r="AD96" i="148"/>
  <c r="BI96" i="148" s="1"/>
  <c r="V96" i="148"/>
  <c r="BA96" i="148" s="1"/>
  <c r="AJ96" i="148"/>
  <c r="BO96" i="148" s="1"/>
  <c r="Y96" i="148"/>
  <c r="BD96" i="148" s="1"/>
  <c r="T96" i="148"/>
  <c r="AY96" i="148" s="1"/>
  <c r="AI96" i="148"/>
  <c r="BN96" i="148" s="1"/>
  <c r="Z104" i="148"/>
  <c r="BE104" i="148" s="1"/>
  <c r="AO104" i="148"/>
  <c r="BT104" i="148" s="1"/>
  <c r="K27" i="149"/>
  <c r="S19" i="149"/>
  <c r="T19" i="149" s="1"/>
  <c r="K19" i="149"/>
  <c r="L28" i="149"/>
  <c r="AH64" i="149"/>
  <c r="BM64" i="149" s="1"/>
  <c r="Z64" i="149"/>
  <c r="BE64" i="149" s="1"/>
  <c r="R64" i="149"/>
  <c r="AW64" i="149" s="1"/>
  <c r="AM64" i="149"/>
  <c r="BR64" i="149" s="1"/>
  <c r="AB64" i="149"/>
  <c r="BG64" i="149" s="1"/>
  <c r="U64" i="149"/>
  <c r="AZ64" i="149" s="1"/>
  <c r="AJ64" i="149"/>
  <c r="BO64" i="149" s="1"/>
  <c r="AN102" i="148"/>
  <c r="BS102" i="148" s="1"/>
  <c r="AF102" i="148"/>
  <c r="BK102" i="148" s="1"/>
  <c r="X102" i="148"/>
  <c r="BC102" i="148" s="1"/>
  <c r="P102" i="148"/>
  <c r="AU102" i="148" s="1"/>
  <c r="AM102" i="148"/>
  <c r="BR102" i="148" s="1"/>
  <c r="AE102" i="148"/>
  <c r="BJ102" i="148" s="1"/>
  <c r="W102" i="148"/>
  <c r="BB102" i="148" s="1"/>
  <c r="O102" i="148"/>
  <c r="AL102" i="148"/>
  <c r="BQ102" i="148" s="1"/>
  <c r="AD102" i="148"/>
  <c r="BI102" i="148" s="1"/>
  <c r="V102" i="148"/>
  <c r="BA102" i="148" s="1"/>
  <c r="T102" i="148"/>
  <c r="AY102" i="148" s="1"/>
  <c r="AH102" i="148"/>
  <c r="BM102" i="148" s="1"/>
  <c r="AS102" i="148"/>
  <c r="BX102" i="148" s="1"/>
  <c r="S53" i="149"/>
  <c r="K26" i="149"/>
  <c r="S18" i="149"/>
  <c r="T18" i="149" s="1"/>
  <c r="K18" i="149"/>
  <c r="P26" i="149"/>
  <c r="S103" i="149"/>
  <c r="AX103" i="149" s="1"/>
  <c r="AM103" i="149"/>
  <c r="BR103" i="149" s="1"/>
  <c r="T45" i="150"/>
  <c r="AN96" i="150"/>
  <c r="BS96" i="150" s="1"/>
  <c r="AF96" i="150"/>
  <c r="BK96" i="150" s="1"/>
  <c r="X96" i="150"/>
  <c r="BC96" i="150" s="1"/>
  <c r="P96" i="150"/>
  <c r="AU96" i="150" s="1"/>
  <c r="AM96" i="150"/>
  <c r="BR96" i="150" s="1"/>
  <c r="AD96" i="150"/>
  <c r="BI96" i="150" s="1"/>
  <c r="U96" i="150"/>
  <c r="AZ96" i="150" s="1"/>
  <c r="AL96" i="150"/>
  <c r="BQ96" i="150" s="1"/>
  <c r="AC96" i="150"/>
  <c r="BH96" i="150" s="1"/>
  <c r="T96" i="150"/>
  <c r="AY96" i="150" s="1"/>
  <c r="AK96" i="150"/>
  <c r="BP96" i="150" s="1"/>
  <c r="AB96" i="150"/>
  <c r="BG96" i="150" s="1"/>
  <c r="S96" i="150"/>
  <c r="AX96" i="150" s="1"/>
  <c r="I96" i="150"/>
  <c r="K96" i="150" s="1"/>
  <c r="M96" i="150" s="1"/>
  <c r="AS96" i="150"/>
  <c r="BX96" i="150" s="1"/>
  <c r="AG96" i="150"/>
  <c r="BL96" i="150" s="1"/>
  <c r="Q96" i="150"/>
  <c r="AV96" i="150" s="1"/>
  <c r="AR96" i="150"/>
  <c r="BW96" i="150" s="1"/>
  <c r="AE96" i="150"/>
  <c r="BJ96" i="150" s="1"/>
  <c r="O96" i="150"/>
  <c r="AQ96" i="150"/>
  <c r="BV96" i="150" s="1"/>
  <c r="AA96" i="150"/>
  <c r="BF96" i="150" s="1"/>
  <c r="Y96" i="150"/>
  <c r="BD96" i="150" s="1"/>
  <c r="W96" i="150"/>
  <c r="BB96" i="150" s="1"/>
  <c r="AO96" i="150"/>
  <c r="BT96" i="150" s="1"/>
  <c r="R96" i="150"/>
  <c r="AW96" i="150" s="1"/>
  <c r="AP96" i="150"/>
  <c r="BU96" i="150" s="1"/>
  <c r="U103" i="149"/>
  <c r="AZ103" i="149" s="1"/>
  <c r="O10" i="150"/>
  <c r="T46" i="150"/>
  <c r="AN64" i="150"/>
  <c r="BS64" i="150" s="1"/>
  <c r="AN86" i="150"/>
  <c r="BS86" i="150" s="1"/>
  <c r="AF86" i="150"/>
  <c r="BK86" i="150" s="1"/>
  <c r="X86" i="150"/>
  <c r="BC86" i="150" s="1"/>
  <c r="P86" i="150"/>
  <c r="AU86" i="150" s="1"/>
  <c r="AM86" i="150"/>
  <c r="BR86" i="150" s="1"/>
  <c r="AD86" i="150"/>
  <c r="BI86" i="150" s="1"/>
  <c r="U86" i="150"/>
  <c r="AZ86" i="150" s="1"/>
  <c r="AL86" i="150"/>
  <c r="BQ86" i="150" s="1"/>
  <c r="AC86" i="150"/>
  <c r="BH86" i="150" s="1"/>
  <c r="T86" i="150"/>
  <c r="AY86" i="150" s="1"/>
  <c r="AK86" i="150"/>
  <c r="BP86" i="150" s="1"/>
  <c r="AB86" i="150"/>
  <c r="BG86" i="150" s="1"/>
  <c r="S86" i="150"/>
  <c r="AX86" i="150" s="1"/>
  <c r="I86" i="150"/>
  <c r="K86" i="150" s="1"/>
  <c r="M86" i="150" s="1"/>
  <c r="AI86" i="150"/>
  <c r="BN86" i="150" s="1"/>
  <c r="V86" i="150"/>
  <c r="BA86" i="150" s="1"/>
  <c r="AH86" i="150"/>
  <c r="BM86" i="150" s="1"/>
  <c r="R86" i="150"/>
  <c r="AW86" i="150" s="1"/>
  <c r="AS86" i="150"/>
  <c r="BX86" i="150" s="1"/>
  <c r="AG86" i="150"/>
  <c r="BL86" i="150" s="1"/>
  <c r="Q86" i="150"/>
  <c r="AV86" i="150" s="1"/>
  <c r="AQ86" i="150"/>
  <c r="BV86" i="150" s="1"/>
  <c r="W86" i="150"/>
  <c r="BB86" i="150" s="1"/>
  <c r="AP86" i="150"/>
  <c r="BU86" i="150" s="1"/>
  <c r="O86" i="150"/>
  <c r="AJ86" i="150"/>
  <c r="BO86" i="150" s="1"/>
  <c r="AO86" i="150"/>
  <c r="BT86" i="150" s="1"/>
  <c r="AN89" i="150"/>
  <c r="BS89" i="150" s="1"/>
  <c r="AF89" i="150"/>
  <c r="BK89" i="150" s="1"/>
  <c r="X89" i="150"/>
  <c r="BC89" i="150" s="1"/>
  <c r="P89" i="150"/>
  <c r="AU89" i="150" s="1"/>
  <c r="AM89" i="150"/>
  <c r="BR89" i="150" s="1"/>
  <c r="AD89" i="150"/>
  <c r="BI89" i="150" s="1"/>
  <c r="U89" i="150"/>
  <c r="AZ89" i="150" s="1"/>
  <c r="AL89" i="150"/>
  <c r="BQ89" i="150" s="1"/>
  <c r="AC89" i="150"/>
  <c r="BH89" i="150" s="1"/>
  <c r="T89" i="150"/>
  <c r="AY89" i="150" s="1"/>
  <c r="AK89" i="150"/>
  <c r="BP89" i="150" s="1"/>
  <c r="AB89" i="150"/>
  <c r="BG89" i="150" s="1"/>
  <c r="S89" i="150"/>
  <c r="AX89" i="150" s="1"/>
  <c r="I89" i="150"/>
  <c r="K89" i="150" s="1"/>
  <c r="M89" i="150" s="1"/>
  <c r="AR89" i="150"/>
  <c r="BW89" i="150" s="1"/>
  <c r="AE89" i="150"/>
  <c r="BJ89" i="150" s="1"/>
  <c r="O89" i="150"/>
  <c r="AQ89" i="150"/>
  <c r="BV89" i="150" s="1"/>
  <c r="AA89" i="150"/>
  <c r="BF89" i="150" s="1"/>
  <c r="AP89" i="150"/>
  <c r="BU89" i="150" s="1"/>
  <c r="Z89" i="150"/>
  <c r="BE89" i="150" s="1"/>
  <c r="W89" i="150"/>
  <c r="BB89" i="150" s="1"/>
  <c r="AS89" i="150"/>
  <c r="BX89" i="150" s="1"/>
  <c r="V89" i="150"/>
  <c r="BA89" i="150" s="1"/>
  <c r="AJ89" i="150"/>
  <c r="BO89" i="150" s="1"/>
  <c r="Q89" i="150"/>
  <c r="AV89" i="150" s="1"/>
  <c r="AO89" i="150"/>
  <c r="BT89" i="150" s="1"/>
  <c r="AN97" i="150"/>
  <c r="BS97" i="150" s="1"/>
  <c r="AF97" i="150"/>
  <c r="BK97" i="150" s="1"/>
  <c r="X97" i="150"/>
  <c r="BC97" i="150" s="1"/>
  <c r="P97" i="150"/>
  <c r="AU97" i="150" s="1"/>
  <c r="AM97" i="150"/>
  <c r="BR97" i="150" s="1"/>
  <c r="AD97" i="150"/>
  <c r="BI97" i="150" s="1"/>
  <c r="U97" i="150"/>
  <c r="AZ97" i="150" s="1"/>
  <c r="AL97" i="150"/>
  <c r="BQ97" i="150" s="1"/>
  <c r="AC97" i="150"/>
  <c r="BH97" i="150" s="1"/>
  <c r="T97" i="150"/>
  <c r="AY97" i="150" s="1"/>
  <c r="AK97" i="150"/>
  <c r="BP97" i="150" s="1"/>
  <c r="AB97" i="150"/>
  <c r="BG97" i="150" s="1"/>
  <c r="S97" i="150"/>
  <c r="AX97" i="150" s="1"/>
  <c r="I97" i="150"/>
  <c r="K97" i="150" s="1"/>
  <c r="M97" i="150" s="1"/>
  <c r="AR97" i="150"/>
  <c r="BW97" i="150" s="1"/>
  <c r="AE97" i="150"/>
  <c r="BJ97" i="150" s="1"/>
  <c r="O97" i="150"/>
  <c r="AQ97" i="150"/>
  <c r="BV97" i="150" s="1"/>
  <c r="AA97" i="150"/>
  <c r="BF97" i="150" s="1"/>
  <c r="AP97" i="150"/>
  <c r="BU97" i="150" s="1"/>
  <c r="Z97" i="150"/>
  <c r="BE97" i="150" s="1"/>
  <c r="AO97" i="150"/>
  <c r="BT97" i="150" s="1"/>
  <c r="R97" i="150"/>
  <c r="AW97" i="150" s="1"/>
  <c r="AJ97" i="150"/>
  <c r="BO97" i="150" s="1"/>
  <c r="Q97" i="150"/>
  <c r="AV97" i="150" s="1"/>
  <c r="AH97" i="150"/>
  <c r="BM97" i="150" s="1"/>
  <c r="AS97" i="150"/>
  <c r="BX97" i="150" s="1"/>
  <c r="AN104" i="150"/>
  <c r="BS104" i="150" s="1"/>
  <c r="AF104" i="150"/>
  <c r="BK104" i="150" s="1"/>
  <c r="X104" i="150"/>
  <c r="BC104" i="150" s="1"/>
  <c r="P104" i="150"/>
  <c r="AU104" i="150" s="1"/>
  <c r="AM104" i="150"/>
  <c r="BR104" i="150" s="1"/>
  <c r="AD104" i="150"/>
  <c r="BI104" i="150" s="1"/>
  <c r="U104" i="150"/>
  <c r="AZ104" i="150" s="1"/>
  <c r="AL104" i="150"/>
  <c r="BQ104" i="150" s="1"/>
  <c r="AC104" i="150"/>
  <c r="BH104" i="150" s="1"/>
  <c r="T104" i="150"/>
  <c r="AY104" i="150" s="1"/>
  <c r="AK104" i="150"/>
  <c r="BP104" i="150" s="1"/>
  <c r="AB104" i="150"/>
  <c r="BG104" i="150" s="1"/>
  <c r="S104" i="150"/>
  <c r="AX104" i="150" s="1"/>
  <c r="I104" i="150"/>
  <c r="K104" i="150" s="1"/>
  <c r="M104" i="150" s="1"/>
  <c r="AS104" i="150"/>
  <c r="BX104" i="150" s="1"/>
  <c r="AG104" i="150"/>
  <c r="BL104" i="150" s="1"/>
  <c r="Q104" i="150"/>
  <c r="AV104" i="150" s="1"/>
  <c r="AR104" i="150"/>
  <c r="BW104" i="150" s="1"/>
  <c r="AE104" i="150"/>
  <c r="BJ104" i="150" s="1"/>
  <c r="O104" i="150"/>
  <c r="AQ104" i="150"/>
  <c r="BV104" i="150" s="1"/>
  <c r="AA104" i="150"/>
  <c r="BF104" i="150" s="1"/>
  <c r="AP104" i="150"/>
  <c r="BU104" i="150" s="1"/>
  <c r="V104" i="150"/>
  <c r="BA104" i="150" s="1"/>
  <c r="AO104" i="150"/>
  <c r="BT104" i="150" s="1"/>
  <c r="R104" i="150"/>
  <c r="AW104" i="150" s="1"/>
  <c r="AJ104" i="150"/>
  <c r="BO104" i="150" s="1"/>
  <c r="AI104" i="150"/>
  <c r="BN104" i="150" s="1"/>
  <c r="AM92" i="151"/>
  <c r="BR92" i="151" s="1"/>
  <c r="AE92" i="151"/>
  <c r="BJ92" i="151" s="1"/>
  <c r="W92" i="151"/>
  <c r="BB92" i="151" s="1"/>
  <c r="O92" i="151"/>
  <c r="AL92" i="151"/>
  <c r="BQ92" i="151" s="1"/>
  <c r="AD92" i="151"/>
  <c r="BI92" i="151" s="1"/>
  <c r="V92" i="151"/>
  <c r="BA92" i="151" s="1"/>
  <c r="AS92" i="151"/>
  <c r="BX92" i="151" s="1"/>
  <c r="AK92" i="151"/>
  <c r="BP92" i="151" s="1"/>
  <c r="AC92" i="151"/>
  <c r="BH92" i="151" s="1"/>
  <c r="U92" i="151"/>
  <c r="AZ92" i="151" s="1"/>
  <c r="AH92" i="151"/>
  <c r="BM92" i="151" s="1"/>
  <c r="T92" i="151"/>
  <c r="AY92" i="151" s="1"/>
  <c r="I92" i="151"/>
  <c r="K92" i="151" s="1"/>
  <c r="M92" i="151" s="1"/>
  <c r="AR92" i="151"/>
  <c r="BW92" i="151" s="1"/>
  <c r="AF92" i="151"/>
  <c r="BK92" i="151" s="1"/>
  <c r="Q92" i="151"/>
  <c r="AV92" i="151" s="1"/>
  <c r="AQ92" i="151"/>
  <c r="BV92" i="151" s="1"/>
  <c r="AB92" i="151"/>
  <c r="BG92" i="151" s="1"/>
  <c r="P92" i="151"/>
  <c r="AU92" i="151" s="1"/>
  <c r="AP92" i="151"/>
  <c r="BU92" i="151" s="1"/>
  <c r="AA92" i="151"/>
  <c r="BF92" i="151" s="1"/>
  <c r="X92" i="151"/>
  <c r="BC92" i="151" s="1"/>
  <c r="AO92" i="151"/>
  <c r="BT92" i="151" s="1"/>
  <c r="S92" i="151"/>
  <c r="AX92" i="151" s="1"/>
  <c r="AN92" i="151"/>
  <c r="BS92" i="151" s="1"/>
  <c r="R92" i="151"/>
  <c r="AW92" i="151" s="1"/>
  <c r="Z92" i="151"/>
  <c r="BE92" i="151" s="1"/>
  <c r="Y92" i="151"/>
  <c r="BD92" i="151" s="1"/>
  <c r="AL103" i="149"/>
  <c r="BQ103" i="149" s="1"/>
  <c r="AD103" i="149"/>
  <c r="BI103" i="149" s="1"/>
  <c r="V103" i="149"/>
  <c r="BA103" i="149" s="1"/>
  <c r="AR103" i="149"/>
  <c r="BW103" i="149" s="1"/>
  <c r="AJ103" i="149"/>
  <c r="BO103" i="149" s="1"/>
  <c r="AB103" i="149"/>
  <c r="BG103" i="149" s="1"/>
  <c r="T103" i="149"/>
  <c r="AY103" i="149" s="1"/>
  <c r="AK103" i="149"/>
  <c r="BP103" i="149" s="1"/>
  <c r="Z103" i="149"/>
  <c r="BE103" i="149" s="1"/>
  <c r="P103" i="149"/>
  <c r="AU103" i="149" s="1"/>
  <c r="AI103" i="149"/>
  <c r="BN103" i="149" s="1"/>
  <c r="Y103" i="149"/>
  <c r="BD103" i="149" s="1"/>
  <c r="O103" i="149"/>
  <c r="AS103" i="149"/>
  <c r="BX103" i="149" s="1"/>
  <c r="AH103" i="149"/>
  <c r="BM103" i="149" s="1"/>
  <c r="X103" i="149"/>
  <c r="BC103" i="149" s="1"/>
  <c r="W103" i="149"/>
  <c r="BB103" i="149" s="1"/>
  <c r="AO103" i="149"/>
  <c r="BT103" i="149" s="1"/>
  <c r="O9" i="150"/>
  <c r="AO64" i="150"/>
  <c r="BT64" i="150" s="1"/>
  <c r="K67" i="150"/>
  <c r="M67" i="150" s="1"/>
  <c r="AM103" i="151"/>
  <c r="BR103" i="151" s="1"/>
  <c r="AE103" i="151"/>
  <c r="BJ103" i="151" s="1"/>
  <c r="W103" i="151"/>
  <c r="BB103" i="151" s="1"/>
  <c r="O103" i="151"/>
  <c r="AL103" i="151"/>
  <c r="BQ103" i="151" s="1"/>
  <c r="AD103" i="151"/>
  <c r="BI103" i="151" s="1"/>
  <c r="V103" i="151"/>
  <c r="BA103" i="151" s="1"/>
  <c r="AS103" i="151"/>
  <c r="BX103" i="151" s="1"/>
  <c r="AK103" i="151"/>
  <c r="BP103" i="151" s="1"/>
  <c r="AC103" i="151"/>
  <c r="BH103" i="151" s="1"/>
  <c r="U103" i="151"/>
  <c r="AZ103" i="151" s="1"/>
  <c r="AN103" i="151"/>
  <c r="BS103" i="151" s="1"/>
  <c r="Z103" i="151"/>
  <c r="BE103" i="151" s="1"/>
  <c r="AO103" i="151"/>
  <c r="BT103" i="151" s="1"/>
  <c r="Y103" i="151"/>
  <c r="BD103" i="151" s="1"/>
  <c r="AJ103" i="151"/>
  <c r="BO103" i="151" s="1"/>
  <c r="X103" i="151"/>
  <c r="BC103" i="151" s="1"/>
  <c r="AI103" i="151"/>
  <c r="BN103" i="151" s="1"/>
  <c r="T103" i="151"/>
  <c r="AY103" i="151" s="1"/>
  <c r="I103" i="151"/>
  <c r="K103" i="151" s="1"/>
  <c r="M103" i="151" s="1"/>
  <c r="AQ103" i="151"/>
  <c r="BV103" i="151" s="1"/>
  <c r="R103" i="151"/>
  <c r="AW103" i="151" s="1"/>
  <c r="AP103" i="151"/>
  <c r="BU103" i="151" s="1"/>
  <c r="Q103" i="151"/>
  <c r="AV103" i="151" s="1"/>
  <c r="AH103" i="151"/>
  <c r="BM103" i="151" s="1"/>
  <c r="P103" i="151"/>
  <c r="AU103" i="151" s="1"/>
  <c r="AA103" i="151"/>
  <c r="BF103" i="151" s="1"/>
  <c r="S103" i="151"/>
  <c r="AX103" i="151" s="1"/>
  <c r="O8" i="150"/>
  <c r="T44" i="150"/>
  <c r="V96" i="150"/>
  <c r="BA96" i="150" s="1"/>
  <c r="AN103" i="150"/>
  <c r="BS103" i="150" s="1"/>
  <c r="AF103" i="150"/>
  <c r="BK103" i="150" s="1"/>
  <c r="X103" i="150"/>
  <c r="BC103" i="150" s="1"/>
  <c r="P103" i="150"/>
  <c r="AU103" i="150" s="1"/>
  <c r="AM103" i="150"/>
  <c r="BR103" i="150" s="1"/>
  <c r="AD103" i="150"/>
  <c r="BI103" i="150" s="1"/>
  <c r="U103" i="150"/>
  <c r="AZ103" i="150" s="1"/>
  <c r="AL103" i="150"/>
  <c r="BQ103" i="150" s="1"/>
  <c r="AC103" i="150"/>
  <c r="BH103" i="150" s="1"/>
  <c r="T103" i="150"/>
  <c r="AY103" i="150" s="1"/>
  <c r="AK103" i="150"/>
  <c r="BP103" i="150" s="1"/>
  <c r="AB103" i="150"/>
  <c r="BG103" i="150" s="1"/>
  <c r="S103" i="150"/>
  <c r="AX103" i="150" s="1"/>
  <c r="I103" i="150"/>
  <c r="K103" i="150" s="1"/>
  <c r="M103" i="150" s="1"/>
  <c r="AH103" i="150"/>
  <c r="BM103" i="150" s="1"/>
  <c r="R103" i="150"/>
  <c r="AW103" i="150" s="1"/>
  <c r="AS103" i="150"/>
  <c r="BX103" i="150" s="1"/>
  <c r="AG103" i="150"/>
  <c r="BL103" i="150" s="1"/>
  <c r="Q103" i="150"/>
  <c r="AV103" i="150" s="1"/>
  <c r="AR103" i="150"/>
  <c r="BW103" i="150" s="1"/>
  <c r="AE103" i="150"/>
  <c r="BJ103" i="150" s="1"/>
  <c r="O103" i="150"/>
  <c r="Y103" i="150"/>
  <c r="BD103" i="150" s="1"/>
  <c r="AQ103" i="150"/>
  <c r="BV103" i="150" s="1"/>
  <c r="W103" i="150"/>
  <c r="BB103" i="150" s="1"/>
  <c r="AP103" i="150"/>
  <c r="BU103" i="150" s="1"/>
  <c r="V103" i="150"/>
  <c r="BA103" i="150" s="1"/>
  <c r="AO103" i="150"/>
  <c r="BT103" i="150" s="1"/>
  <c r="AM89" i="151"/>
  <c r="BR89" i="151" s="1"/>
  <c r="AE89" i="151"/>
  <c r="BJ89" i="151" s="1"/>
  <c r="W89" i="151"/>
  <c r="BB89" i="151" s="1"/>
  <c r="O89" i="151"/>
  <c r="AS89" i="151"/>
  <c r="BX89" i="151" s="1"/>
  <c r="AK89" i="151"/>
  <c r="BP89" i="151" s="1"/>
  <c r="AC89" i="151"/>
  <c r="BH89" i="151" s="1"/>
  <c r="U89" i="151"/>
  <c r="AZ89" i="151" s="1"/>
  <c r="AL89" i="151"/>
  <c r="BQ89" i="151" s="1"/>
  <c r="AA89" i="151"/>
  <c r="BF89" i="151" s="1"/>
  <c r="Q89" i="151"/>
  <c r="AV89" i="151" s="1"/>
  <c r="AI89" i="151"/>
  <c r="BN89" i="151" s="1"/>
  <c r="X89" i="151"/>
  <c r="BC89" i="151" s="1"/>
  <c r="AH89" i="151"/>
  <c r="BM89" i="151" s="1"/>
  <c r="V89" i="151"/>
  <c r="BA89" i="151" s="1"/>
  <c r="AR89" i="151"/>
  <c r="BW89" i="151" s="1"/>
  <c r="AG89" i="151"/>
  <c r="BL89" i="151" s="1"/>
  <c r="T89" i="151"/>
  <c r="AY89" i="151" s="1"/>
  <c r="I89" i="151"/>
  <c r="K89" i="151" s="1"/>
  <c r="M89" i="151" s="1"/>
  <c r="AN89" i="151"/>
  <c r="BS89" i="151" s="1"/>
  <c r="R89" i="151"/>
  <c r="AW89" i="151" s="1"/>
  <c r="AJ89" i="151"/>
  <c r="BO89" i="151" s="1"/>
  <c r="P89" i="151"/>
  <c r="AU89" i="151" s="1"/>
  <c r="AF89" i="151"/>
  <c r="BK89" i="151" s="1"/>
  <c r="AD89" i="151"/>
  <c r="BI89" i="151" s="1"/>
  <c r="AB89" i="151"/>
  <c r="BG89" i="151" s="1"/>
  <c r="Z89" i="151"/>
  <c r="BE89" i="151" s="1"/>
  <c r="Y89" i="151"/>
  <c r="BD89" i="151" s="1"/>
  <c r="W88" i="150"/>
  <c r="BB88" i="150" s="1"/>
  <c r="AN90" i="150"/>
  <c r="BS90" i="150" s="1"/>
  <c r="AF90" i="150"/>
  <c r="BK90" i="150" s="1"/>
  <c r="X90" i="150"/>
  <c r="BC90" i="150" s="1"/>
  <c r="P90" i="150"/>
  <c r="AU90" i="150" s="1"/>
  <c r="AM90" i="150"/>
  <c r="BR90" i="150" s="1"/>
  <c r="AD90" i="150"/>
  <c r="BI90" i="150" s="1"/>
  <c r="U90" i="150"/>
  <c r="AZ90" i="150" s="1"/>
  <c r="AL90" i="150"/>
  <c r="BQ90" i="150" s="1"/>
  <c r="AC90" i="150"/>
  <c r="BH90" i="150" s="1"/>
  <c r="T90" i="150"/>
  <c r="AY90" i="150" s="1"/>
  <c r="AK90" i="150"/>
  <c r="BP90" i="150" s="1"/>
  <c r="AB90" i="150"/>
  <c r="BG90" i="150" s="1"/>
  <c r="S90" i="150"/>
  <c r="AX90" i="150" s="1"/>
  <c r="I90" i="150"/>
  <c r="K90" i="150" s="1"/>
  <c r="M90" i="150" s="1"/>
  <c r="AQ90" i="150"/>
  <c r="BV90" i="150" s="1"/>
  <c r="AA90" i="150"/>
  <c r="BF90" i="150" s="1"/>
  <c r="AP90" i="150"/>
  <c r="BU90" i="150" s="1"/>
  <c r="Z90" i="150"/>
  <c r="BE90" i="150" s="1"/>
  <c r="AO90" i="150"/>
  <c r="BT90" i="150" s="1"/>
  <c r="Y90" i="150"/>
  <c r="BD90" i="150" s="1"/>
  <c r="AE90" i="150"/>
  <c r="BJ90" i="150" s="1"/>
  <c r="AN94" i="150"/>
  <c r="BS94" i="150" s="1"/>
  <c r="AF94" i="150"/>
  <c r="BK94" i="150" s="1"/>
  <c r="X94" i="150"/>
  <c r="BC94" i="150" s="1"/>
  <c r="P94" i="150"/>
  <c r="AU94" i="150" s="1"/>
  <c r="AM94" i="150"/>
  <c r="BR94" i="150" s="1"/>
  <c r="AD94" i="150"/>
  <c r="BI94" i="150" s="1"/>
  <c r="U94" i="150"/>
  <c r="AZ94" i="150" s="1"/>
  <c r="AL94" i="150"/>
  <c r="BQ94" i="150" s="1"/>
  <c r="AC94" i="150"/>
  <c r="BH94" i="150" s="1"/>
  <c r="T94" i="150"/>
  <c r="AY94" i="150" s="1"/>
  <c r="AK94" i="150"/>
  <c r="BP94" i="150" s="1"/>
  <c r="AB94" i="150"/>
  <c r="BG94" i="150" s="1"/>
  <c r="S94" i="150"/>
  <c r="AX94" i="150" s="1"/>
  <c r="I94" i="150"/>
  <c r="K94" i="150" s="1"/>
  <c r="M94" i="150" s="1"/>
  <c r="AI94" i="150"/>
  <c r="BN94" i="150" s="1"/>
  <c r="V94" i="150"/>
  <c r="BA94" i="150" s="1"/>
  <c r="AH94" i="150"/>
  <c r="BM94" i="150" s="1"/>
  <c r="R94" i="150"/>
  <c r="AW94" i="150" s="1"/>
  <c r="AS94" i="150"/>
  <c r="BX94" i="150" s="1"/>
  <c r="AG94" i="150"/>
  <c r="BL94" i="150" s="1"/>
  <c r="Q94" i="150"/>
  <c r="AV94" i="150" s="1"/>
  <c r="AA94" i="150"/>
  <c r="BF94" i="150" s="1"/>
  <c r="W95" i="150"/>
  <c r="BB95" i="150" s="1"/>
  <c r="AQ95" i="150"/>
  <c r="BV95" i="150" s="1"/>
  <c r="AM93" i="151"/>
  <c r="BR93" i="151" s="1"/>
  <c r="AE93" i="151"/>
  <c r="BJ93" i="151" s="1"/>
  <c r="W93" i="151"/>
  <c r="BB93" i="151" s="1"/>
  <c r="O93" i="151"/>
  <c r="AL93" i="151"/>
  <c r="BQ93" i="151" s="1"/>
  <c r="AD93" i="151"/>
  <c r="BI93" i="151" s="1"/>
  <c r="V93" i="151"/>
  <c r="BA93" i="151" s="1"/>
  <c r="AS93" i="151"/>
  <c r="BX93" i="151" s="1"/>
  <c r="AK93" i="151"/>
  <c r="BP93" i="151" s="1"/>
  <c r="AC93" i="151"/>
  <c r="BH93" i="151" s="1"/>
  <c r="U93" i="151"/>
  <c r="AZ93" i="151" s="1"/>
  <c r="AI93" i="151"/>
  <c r="BN93" i="151" s="1"/>
  <c r="X93" i="151"/>
  <c r="BC93" i="151" s="1"/>
  <c r="AP93" i="151"/>
  <c r="BU93" i="151" s="1"/>
  <c r="AA93" i="151"/>
  <c r="BF93" i="151" s="1"/>
  <c r="AO93" i="151"/>
  <c r="BT93" i="151" s="1"/>
  <c r="Z93" i="151"/>
  <c r="BE93" i="151" s="1"/>
  <c r="AN93" i="151"/>
  <c r="BS93" i="151" s="1"/>
  <c r="Y93" i="151"/>
  <c r="BD93" i="151" s="1"/>
  <c r="AG93" i="151"/>
  <c r="BL93" i="151" s="1"/>
  <c r="AF93" i="151"/>
  <c r="BK93" i="151" s="1"/>
  <c r="AB93" i="151"/>
  <c r="BG93" i="151" s="1"/>
  <c r="I93" i="151"/>
  <c r="K93" i="151" s="1"/>
  <c r="M93" i="151" s="1"/>
  <c r="AH93" i="151"/>
  <c r="BM93" i="151" s="1"/>
  <c r="AM87" i="151"/>
  <c r="BR87" i="151" s="1"/>
  <c r="AE87" i="151"/>
  <c r="BJ87" i="151" s="1"/>
  <c r="W87" i="151"/>
  <c r="BB87" i="151" s="1"/>
  <c r="O87" i="151"/>
  <c r="AS87" i="151"/>
  <c r="BX87" i="151" s="1"/>
  <c r="AK87" i="151"/>
  <c r="BP87" i="151" s="1"/>
  <c r="AC87" i="151"/>
  <c r="BH87" i="151" s="1"/>
  <c r="U87" i="151"/>
  <c r="AZ87" i="151" s="1"/>
  <c r="AL87" i="151"/>
  <c r="BQ87" i="151" s="1"/>
  <c r="AA87" i="151"/>
  <c r="BF87" i="151" s="1"/>
  <c r="Q87" i="151"/>
  <c r="AV87" i="151" s="1"/>
  <c r="AP87" i="151"/>
  <c r="BU87" i="151" s="1"/>
  <c r="AD87" i="151"/>
  <c r="BI87" i="151" s="1"/>
  <c r="R87" i="151"/>
  <c r="AW87" i="151" s="1"/>
  <c r="AO87" i="151"/>
  <c r="BT87" i="151" s="1"/>
  <c r="AB87" i="151"/>
  <c r="BG87" i="151" s="1"/>
  <c r="P87" i="151"/>
  <c r="AU87" i="151" s="1"/>
  <c r="AN87" i="151"/>
  <c r="BS87" i="151" s="1"/>
  <c r="Z87" i="151"/>
  <c r="BE87" i="151" s="1"/>
  <c r="AJ87" i="151"/>
  <c r="BO87" i="151" s="1"/>
  <c r="T87" i="151"/>
  <c r="AY87" i="151" s="1"/>
  <c r="AI87" i="151"/>
  <c r="BN87" i="151" s="1"/>
  <c r="S87" i="151"/>
  <c r="AX87" i="151" s="1"/>
  <c r="AH87" i="151"/>
  <c r="BM87" i="151" s="1"/>
  <c r="AF87" i="151"/>
  <c r="BK87" i="151" s="1"/>
  <c r="AM101" i="151"/>
  <c r="BR101" i="151" s="1"/>
  <c r="AE101" i="151"/>
  <c r="BJ101" i="151" s="1"/>
  <c r="W101" i="151"/>
  <c r="BB101" i="151" s="1"/>
  <c r="O101" i="151"/>
  <c r="AL101" i="151"/>
  <c r="BQ101" i="151" s="1"/>
  <c r="AD101" i="151"/>
  <c r="BI101" i="151" s="1"/>
  <c r="V101" i="151"/>
  <c r="BA101" i="151" s="1"/>
  <c r="AS101" i="151"/>
  <c r="BX101" i="151" s="1"/>
  <c r="AK101" i="151"/>
  <c r="BP101" i="151" s="1"/>
  <c r="AC101" i="151"/>
  <c r="BH101" i="151" s="1"/>
  <c r="U101" i="151"/>
  <c r="AZ101" i="151" s="1"/>
  <c r="AI101" i="151"/>
  <c r="BN101" i="151" s="1"/>
  <c r="X101" i="151"/>
  <c r="BC101" i="151" s="1"/>
  <c r="AR101" i="151"/>
  <c r="BW101" i="151" s="1"/>
  <c r="AF101" i="151"/>
  <c r="BK101" i="151" s="1"/>
  <c r="Q101" i="151"/>
  <c r="AV101" i="151" s="1"/>
  <c r="AQ101" i="151"/>
  <c r="BV101" i="151" s="1"/>
  <c r="AB101" i="151"/>
  <c r="BG101" i="151" s="1"/>
  <c r="P101" i="151"/>
  <c r="AU101" i="151" s="1"/>
  <c r="AP101" i="151"/>
  <c r="BU101" i="151" s="1"/>
  <c r="AA101" i="151"/>
  <c r="BF101" i="151" s="1"/>
  <c r="AN101" i="151"/>
  <c r="BS101" i="151" s="1"/>
  <c r="R101" i="151"/>
  <c r="AW101" i="151" s="1"/>
  <c r="AJ101" i="151"/>
  <c r="BO101" i="151" s="1"/>
  <c r="AH101" i="151"/>
  <c r="BM101" i="151" s="1"/>
  <c r="AG101" i="151"/>
  <c r="BL101" i="151" s="1"/>
  <c r="AL103" i="152"/>
  <c r="BQ103" i="152" s="1"/>
  <c r="AD103" i="152"/>
  <c r="BI103" i="152" s="1"/>
  <c r="V103" i="152"/>
  <c r="BA103" i="152" s="1"/>
  <c r="AS103" i="152"/>
  <c r="BX103" i="152" s="1"/>
  <c r="AK103" i="152"/>
  <c r="BP103" i="152" s="1"/>
  <c r="AC103" i="152"/>
  <c r="BH103" i="152" s="1"/>
  <c r="U103" i="152"/>
  <c r="AZ103" i="152" s="1"/>
  <c r="AR103" i="152"/>
  <c r="BW103" i="152" s="1"/>
  <c r="AJ103" i="152"/>
  <c r="BO103" i="152" s="1"/>
  <c r="AB103" i="152"/>
  <c r="BG103" i="152" s="1"/>
  <c r="T103" i="152"/>
  <c r="AY103" i="152" s="1"/>
  <c r="AN103" i="152"/>
  <c r="BS103" i="152" s="1"/>
  <c r="Z103" i="152"/>
  <c r="BE103" i="152" s="1"/>
  <c r="O103" i="152"/>
  <c r="AM103" i="152"/>
  <c r="BR103" i="152" s="1"/>
  <c r="Y103" i="152"/>
  <c r="BD103" i="152" s="1"/>
  <c r="AI103" i="152"/>
  <c r="BN103" i="152" s="1"/>
  <c r="X103" i="152"/>
  <c r="BC103" i="152" s="1"/>
  <c r="AP103" i="152"/>
  <c r="BU103" i="152" s="1"/>
  <c r="S103" i="152"/>
  <c r="AX103" i="152" s="1"/>
  <c r="AO103" i="152"/>
  <c r="BT103" i="152" s="1"/>
  <c r="R103" i="152"/>
  <c r="AW103" i="152" s="1"/>
  <c r="W103" i="152"/>
  <c r="BB103" i="152" s="1"/>
  <c r="Q103" i="152"/>
  <c r="AV103" i="152" s="1"/>
  <c r="AQ103" i="152"/>
  <c r="BV103" i="152" s="1"/>
  <c r="P103" i="152"/>
  <c r="AU103" i="152" s="1"/>
  <c r="AH103" i="152"/>
  <c r="BM103" i="152" s="1"/>
  <c r="AE103" i="152"/>
  <c r="BJ103" i="152" s="1"/>
  <c r="AA103" i="152"/>
  <c r="BF103" i="152" s="1"/>
  <c r="AG103" i="152"/>
  <c r="BL103" i="152" s="1"/>
  <c r="AF103" i="152"/>
  <c r="BK103" i="152" s="1"/>
  <c r="AH90" i="150"/>
  <c r="BM90" i="150" s="1"/>
  <c r="AJ94" i="150"/>
  <c r="BO94" i="150" s="1"/>
  <c r="AN98" i="150"/>
  <c r="BS98" i="150" s="1"/>
  <c r="AF98" i="150"/>
  <c r="BK98" i="150" s="1"/>
  <c r="X98" i="150"/>
  <c r="BC98" i="150" s="1"/>
  <c r="P98" i="150"/>
  <c r="AU98" i="150" s="1"/>
  <c r="AM98" i="150"/>
  <c r="BR98" i="150" s="1"/>
  <c r="AD98" i="150"/>
  <c r="BI98" i="150" s="1"/>
  <c r="U98" i="150"/>
  <c r="AZ98" i="150" s="1"/>
  <c r="AL98" i="150"/>
  <c r="BQ98" i="150" s="1"/>
  <c r="AC98" i="150"/>
  <c r="BH98" i="150" s="1"/>
  <c r="T98" i="150"/>
  <c r="AY98" i="150" s="1"/>
  <c r="AK98" i="150"/>
  <c r="BP98" i="150" s="1"/>
  <c r="AB98" i="150"/>
  <c r="BG98" i="150" s="1"/>
  <c r="S98" i="150"/>
  <c r="AX98" i="150" s="1"/>
  <c r="I98" i="150"/>
  <c r="K98" i="150" s="1"/>
  <c r="M98" i="150" s="1"/>
  <c r="AQ98" i="150"/>
  <c r="BV98" i="150" s="1"/>
  <c r="AA98" i="150"/>
  <c r="BF98" i="150" s="1"/>
  <c r="AP98" i="150"/>
  <c r="BU98" i="150" s="1"/>
  <c r="Z98" i="150"/>
  <c r="BE98" i="150" s="1"/>
  <c r="AO98" i="150"/>
  <c r="BT98" i="150" s="1"/>
  <c r="Y98" i="150"/>
  <c r="BD98" i="150" s="1"/>
  <c r="AE98" i="150"/>
  <c r="BJ98" i="150" s="1"/>
  <c r="AN102" i="150"/>
  <c r="BS102" i="150" s="1"/>
  <c r="AF102" i="150"/>
  <c r="BK102" i="150" s="1"/>
  <c r="X102" i="150"/>
  <c r="BC102" i="150" s="1"/>
  <c r="P102" i="150"/>
  <c r="AU102" i="150" s="1"/>
  <c r="AM102" i="150"/>
  <c r="BR102" i="150" s="1"/>
  <c r="AD102" i="150"/>
  <c r="BI102" i="150" s="1"/>
  <c r="U102" i="150"/>
  <c r="AZ102" i="150" s="1"/>
  <c r="AL102" i="150"/>
  <c r="BQ102" i="150" s="1"/>
  <c r="AC102" i="150"/>
  <c r="BH102" i="150" s="1"/>
  <c r="T102" i="150"/>
  <c r="AY102" i="150" s="1"/>
  <c r="AK102" i="150"/>
  <c r="BP102" i="150" s="1"/>
  <c r="AB102" i="150"/>
  <c r="BG102" i="150" s="1"/>
  <c r="S102" i="150"/>
  <c r="AX102" i="150" s="1"/>
  <c r="I102" i="150"/>
  <c r="K102" i="150" s="1"/>
  <c r="M102" i="150" s="1"/>
  <c r="AI102" i="150"/>
  <c r="BN102" i="150" s="1"/>
  <c r="V102" i="150"/>
  <c r="BA102" i="150" s="1"/>
  <c r="AH102" i="150"/>
  <c r="BM102" i="150" s="1"/>
  <c r="R102" i="150"/>
  <c r="AW102" i="150" s="1"/>
  <c r="AS102" i="150"/>
  <c r="BX102" i="150" s="1"/>
  <c r="AG102" i="150"/>
  <c r="BL102" i="150" s="1"/>
  <c r="Q102" i="150"/>
  <c r="AV102" i="150" s="1"/>
  <c r="AA102" i="150"/>
  <c r="BF102" i="150" s="1"/>
  <c r="I87" i="151"/>
  <c r="K87" i="151" s="1"/>
  <c r="M87" i="151" s="1"/>
  <c r="AG87" i="151"/>
  <c r="BL87" i="151" s="1"/>
  <c r="AQ93" i="151"/>
  <c r="BV93" i="151" s="1"/>
  <c r="AM98" i="151"/>
  <c r="BR98" i="151" s="1"/>
  <c r="AE98" i="151"/>
  <c r="BJ98" i="151" s="1"/>
  <c r="W98" i="151"/>
  <c r="BB98" i="151" s="1"/>
  <c r="O98" i="151"/>
  <c r="AL98" i="151"/>
  <c r="BQ98" i="151" s="1"/>
  <c r="AD98" i="151"/>
  <c r="BI98" i="151" s="1"/>
  <c r="V98" i="151"/>
  <c r="BA98" i="151" s="1"/>
  <c r="AS98" i="151"/>
  <c r="BX98" i="151" s="1"/>
  <c r="AK98" i="151"/>
  <c r="BP98" i="151" s="1"/>
  <c r="AC98" i="151"/>
  <c r="BH98" i="151" s="1"/>
  <c r="U98" i="151"/>
  <c r="AZ98" i="151" s="1"/>
  <c r="AQ98" i="151"/>
  <c r="BV98" i="151" s="1"/>
  <c r="AF98" i="151"/>
  <c r="BK98" i="151" s="1"/>
  <c r="R98" i="151"/>
  <c r="AW98" i="151" s="1"/>
  <c r="AO98" i="151"/>
  <c r="BT98" i="151" s="1"/>
  <c r="Z98" i="151"/>
  <c r="BE98" i="151" s="1"/>
  <c r="AN98" i="151"/>
  <c r="BS98" i="151" s="1"/>
  <c r="Y98" i="151"/>
  <c r="BD98" i="151" s="1"/>
  <c r="AJ98" i="151"/>
  <c r="BO98" i="151" s="1"/>
  <c r="X98" i="151"/>
  <c r="BC98" i="151" s="1"/>
  <c r="I98" i="151"/>
  <c r="K98" i="151" s="1"/>
  <c r="M98" i="151" s="1"/>
  <c r="AA98" i="151"/>
  <c r="BF98" i="151" s="1"/>
  <c r="T98" i="151"/>
  <c r="AY98" i="151" s="1"/>
  <c r="AR98" i="151"/>
  <c r="BW98" i="151" s="1"/>
  <c r="S98" i="151"/>
  <c r="AX98" i="151" s="1"/>
  <c r="AI98" i="151"/>
  <c r="BN98" i="151" s="1"/>
  <c r="I101" i="151"/>
  <c r="K101" i="151" s="1"/>
  <c r="M101" i="151" s="1"/>
  <c r="AO101" i="151"/>
  <c r="BT101" i="151" s="1"/>
  <c r="I103" i="152"/>
  <c r="K103" i="152" s="1"/>
  <c r="M103" i="152" s="1"/>
  <c r="M26" i="153"/>
  <c r="AN88" i="150"/>
  <c r="BS88" i="150" s="1"/>
  <c r="AF88" i="150"/>
  <c r="BK88" i="150" s="1"/>
  <c r="X88" i="150"/>
  <c r="BC88" i="150" s="1"/>
  <c r="P88" i="150"/>
  <c r="AU88" i="150" s="1"/>
  <c r="AM88" i="150"/>
  <c r="BR88" i="150" s="1"/>
  <c r="AD88" i="150"/>
  <c r="BI88" i="150" s="1"/>
  <c r="U88" i="150"/>
  <c r="AZ88" i="150" s="1"/>
  <c r="AL88" i="150"/>
  <c r="BQ88" i="150" s="1"/>
  <c r="AC88" i="150"/>
  <c r="BH88" i="150" s="1"/>
  <c r="T88" i="150"/>
  <c r="AY88" i="150" s="1"/>
  <c r="AK88" i="150"/>
  <c r="BP88" i="150" s="1"/>
  <c r="AB88" i="150"/>
  <c r="BG88" i="150" s="1"/>
  <c r="S88" i="150"/>
  <c r="AX88" i="150" s="1"/>
  <c r="I88" i="150"/>
  <c r="K88" i="150" s="1"/>
  <c r="M88" i="150" s="1"/>
  <c r="AS88" i="150"/>
  <c r="BX88" i="150" s="1"/>
  <c r="AG88" i="150"/>
  <c r="BL88" i="150" s="1"/>
  <c r="Q88" i="150"/>
  <c r="AV88" i="150" s="1"/>
  <c r="AR88" i="150"/>
  <c r="BW88" i="150" s="1"/>
  <c r="AE88" i="150"/>
  <c r="BJ88" i="150" s="1"/>
  <c r="O88" i="150"/>
  <c r="AQ88" i="150"/>
  <c r="BV88" i="150" s="1"/>
  <c r="AA88" i="150"/>
  <c r="BF88" i="150" s="1"/>
  <c r="AH88" i="150"/>
  <c r="BM88" i="150" s="1"/>
  <c r="AN95" i="150"/>
  <c r="BS95" i="150" s="1"/>
  <c r="AF95" i="150"/>
  <c r="BK95" i="150" s="1"/>
  <c r="X95" i="150"/>
  <c r="BC95" i="150" s="1"/>
  <c r="P95" i="150"/>
  <c r="AU95" i="150" s="1"/>
  <c r="AM95" i="150"/>
  <c r="BR95" i="150" s="1"/>
  <c r="AD95" i="150"/>
  <c r="BI95" i="150" s="1"/>
  <c r="U95" i="150"/>
  <c r="AZ95" i="150" s="1"/>
  <c r="AL95" i="150"/>
  <c r="BQ95" i="150" s="1"/>
  <c r="AC95" i="150"/>
  <c r="BH95" i="150" s="1"/>
  <c r="T95" i="150"/>
  <c r="AY95" i="150" s="1"/>
  <c r="AK95" i="150"/>
  <c r="BP95" i="150" s="1"/>
  <c r="AB95" i="150"/>
  <c r="BG95" i="150" s="1"/>
  <c r="S95" i="150"/>
  <c r="AX95" i="150" s="1"/>
  <c r="I95" i="150"/>
  <c r="K95" i="150" s="1"/>
  <c r="M95" i="150" s="1"/>
  <c r="AH95" i="150"/>
  <c r="BM95" i="150" s="1"/>
  <c r="R95" i="150"/>
  <c r="AW95" i="150" s="1"/>
  <c r="AS95" i="150"/>
  <c r="BX95" i="150" s="1"/>
  <c r="AG95" i="150"/>
  <c r="BL95" i="150" s="1"/>
  <c r="Q95" i="150"/>
  <c r="AV95" i="150" s="1"/>
  <c r="AR95" i="150"/>
  <c r="BW95" i="150" s="1"/>
  <c r="AE95" i="150"/>
  <c r="BJ95" i="150" s="1"/>
  <c r="O95" i="150"/>
  <c r="AA95" i="150"/>
  <c r="BF95" i="150" s="1"/>
  <c r="M26" i="151"/>
  <c r="M23" i="151"/>
  <c r="AQ87" i="151"/>
  <c r="BV87" i="151" s="1"/>
  <c r="P93" i="151"/>
  <c r="AU93" i="151" s="1"/>
  <c r="AR93" i="151"/>
  <c r="BW93" i="151" s="1"/>
  <c r="AM96" i="151"/>
  <c r="BR96" i="151" s="1"/>
  <c r="AE96" i="151"/>
  <c r="BJ96" i="151" s="1"/>
  <c r="W96" i="151"/>
  <c r="BB96" i="151" s="1"/>
  <c r="O96" i="151"/>
  <c r="AL96" i="151"/>
  <c r="BQ96" i="151" s="1"/>
  <c r="AD96" i="151"/>
  <c r="BI96" i="151" s="1"/>
  <c r="V96" i="151"/>
  <c r="BA96" i="151" s="1"/>
  <c r="AS96" i="151"/>
  <c r="BX96" i="151" s="1"/>
  <c r="AK96" i="151"/>
  <c r="BP96" i="151" s="1"/>
  <c r="AC96" i="151"/>
  <c r="BH96" i="151" s="1"/>
  <c r="U96" i="151"/>
  <c r="AZ96" i="151" s="1"/>
  <c r="AO96" i="151"/>
  <c r="BT96" i="151" s="1"/>
  <c r="AA96" i="151"/>
  <c r="BF96" i="151" s="1"/>
  <c r="P96" i="151"/>
  <c r="AU96" i="151" s="1"/>
  <c r="AH96" i="151"/>
  <c r="BM96" i="151" s="1"/>
  <c r="S96" i="151"/>
  <c r="AX96" i="151" s="1"/>
  <c r="AG96" i="151"/>
  <c r="BL96" i="151" s="1"/>
  <c r="R96" i="151"/>
  <c r="AW96" i="151" s="1"/>
  <c r="AR96" i="151"/>
  <c r="BW96" i="151" s="1"/>
  <c r="AF96" i="151"/>
  <c r="BK96" i="151" s="1"/>
  <c r="Q96" i="151"/>
  <c r="AV96" i="151" s="1"/>
  <c r="AQ96" i="151"/>
  <c r="BV96" i="151" s="1"/>
  <c r="X96" i="151"/>
  <c r="BC96" i="151" s="1"/>
  <c r="AP96" i="151"/>
  <c r="BU96" i="151" s="1"/>
  <c r="T96" i="151"/>
  <c r="AY96" i="151" s="1"/>
  <c r="AN96" i="151"/>
  <c r="BS96" i="151" s="1"/>
  <c r="AI96" i="151"/>
  <c r="BN96" i="151" s="1"/>
  <c r="AA64" i="152"/>
  <c r="BF64" i="152" s="1"/>
  <c r="S16" i="148"/>
  <c r="T16" i="148" s="1"/>
  <c r="K19" i="148"/>
  <c r="K23" i="148"/>
  <c r="S26" i="148"/>
  <c r="P27" i="148"/>
  <c r="S42" i="148"/>
  <c r="S45" i="148"/>
  <c r="T45" i="148" s="1"/>
  <c r="K53" i="148"/>
  <c r="Q61" i="149"/>
  <c r="AV61" i="149" s="1"/>
  <c r="Y61" i="149"/>
  <c r="BD61" i="149" s="1"/>
  <c r="AG61" i="149"/>
  <c r="BL61" i="149" s="1"/>
  <c r="AO61" i="149"/>
  <c r="BT61" i="149" s="1"/>
  <c r="Q62" i="149"/>
  <c r="AV62" i="149" s="1"/>
  <c r="Y62" i="149"/>
  <c r="BD62" i="149" s="1"/>
  <c r="AG62" i="149"/>
  <c r="BL62" i="149" s="1"/>
  <c r="AO62" i="149"/>
  <c r="BT62" i="149" s="1"/>
  <c r="Q63" i="149"/>
  <c r="AV63" i="149" s="1"/>
  <c r="Y63" i="149"/>
  <c r="BD63" i="149" s="1"/>
  <c r="AG63" i="149"/>
  <c r="BL63" i="149" s="1"/>
  <c r="AO63" i="149"/>
  <c r="BT63" i="149" s="1"/>
  <c r="Q64" i="149"/>
  <c r="AV64" i="149" s="1"/>
  <c r="Y64" i="149"/>
  <c r="BD64" i="149" s="1"/>
  <c r="AG64" i="149"/>
  <c r="BL64" i="149" s="1"/>
  <c r="AO64" i="149"/>
  <c r="BT64" i="149" s="1"/>
  <c r="Q65" i="149"/>
  <c r="AV65" i="149" s="1"/>
  <c r="Y65" i="149"/>
  <c r="BD65" i="149" s="1"/>
  <c r="AG65" i="149"/>
  <c r="BL65" i="149" s="1"/>
  <c r="AO65" i="149"/>
  <c r="BT65" i="149" s="1"/>
  <c r="Q66" i="149"/>
  <c r="AV66" i="149" s="1"/>
  <c r="Y66" i="149"/>
  <c r="BD66" i="149" s="1"/>
  <c r="AG66" i="149"/>
  <c r="BL66" i="149" s="1"/>
  <c r="AO66" i="149"/>
  <c r="BT66" i="149" s="1"/>
  <c r="Q67" i="149"/>
  <c r="AV67" i="149" s="1"/>
  <c r="Y67" i="149"/>
  <c r="BD67" i="149" s="1"/>
  <c r="AG67" i="149"/>
  <c r="BL67" i="149" s="1"/>
  <c r="AO67" i="149"/>
  <c r="BT67" i="149" s="1"/>
  <c r="Q68" i="149"/>
  <c r="AV68" i="149" s="1"/>
  <c r="Y68" i="149"/>
  <c r="BD68" i="149" s="1"/>
  <c r="AG68" i="149"/>
  <c r="BL68" i="149" s="1"/>
  <c r="AO68" i="149"/>
  <c r="BT68" i="149" s="1"/>
  <c r="Q69" i="149"/>
  <c r="AV69" i="149" s="1"/>
  <c r="Y69" i="149"/>
  <c r="BD69" i="149" s="1"/>
  <c r="AG69" i="149"/>
  <c r="BL69" i="149" s="1"/>
  <c r="AO69" i="149"/>
  <c r="BT69" i="149" s="1"/>
  <c r="Q70" i="149"/>
  <c r="AV70" i="149" s="1"/>
  <c r="Y70" i="149"/>
  <c r="BD70" i="149" s="1"/>
  <c r="AG70" i="149"/>
  <c r="BL70" i="149" s="1"/>
  <c r="AO70" i="149"/>
  <c r="BT70" i="149" s="1"/>
  <c r="Q71" i="149"/>
  <c r="AV71" i="149" s="1"/>
  <c r="Y71" i="149"/>
  <c r="BD71" i="149" s="1"/>
  <c r="AG71" i="149"/>
  <c r="BL71" i="149" s="1"/>
  <c r="AO71" i="149"/>
  <c r="BT71" i="149" s="1"/>
  <c r="Q72" i="149"/>
  <c r="AV72" i="149" s="1"/>
  <c r="Y72" i="149"/>
  <c r="BD72" i="149" s="1"/>
  <c r="AG72" i="149"/>
  <c r="BL72" i="149" s="1"/>
  <c r="AO72" i="149"/>
  <c r="BT72" i="149" s="1"/>
  <c r="Q73" i="149"/>
  <c r="AV73" i="149" s="1"/>
  <c r="Y73" i="149"/>
  <c r="BD73" i="149" s="1"/>
  <c r="AG73" i="149"/>
  <c r="BL73" i="149" s="1"/>
  <c r="AO73" i="149"/>
  <c r="BT73" i="149" s="1"/>
  <c r="Q74" i="149"/>
  <c r="AV74" i="149" s="1"/>
  <c r="Y74" i="149"/>
  <c r="BD74" i="149" s="1"/>
  <c r="AG74" i="149"/>
  <c r="BL74" i="149" s="1"/>
  <c r="AO74" i="149"/>
  <c r="BT74" i="149" s="1"/>
  <c r="Q75" i="149"/>
  <c r="AV75" i="149" s="1"/>
  <c r="Y75" i="149"/>
  <c r="BD75" i="149" s="1"/>
  <c r="AG75" i="149"/>
  <c r="BL75" i="149" s="1"/>
  <c r="AO75" i="149"/>
  <c r="BT75" i="149" s="1"/>
  <c r="Q76" i="149"/>
  <c r="AV76" i="149" s="1"/>
  <c r="Y76" i="149"/>
  <c r="BD76" i="149" s="1"/>
  <c r="AG76" i="149"/>
  <c r="BL76" i="149" s="1"/>
  <c r="AO76" i="149"/>
  <c r="BT76" i="149" s="1"/>
  <c r="Q77" i="149"/>
  <c r="AV77" i="149" s="1"/>
  <c r="Y77" i="149"/>
  <c r="BD77" i="149" s="1"/>
  <c r="AG77" i="149"/>
  <c r="BL77" i="149" s="1"/>
  <c r="AO77" i="149"/>
  <c r="BT77" i="149" s="1"/>
  <c r="Q78" i="149"/>
  <c r="AV78" i="149" s="1"/>
  <c r="Y78" i="149"/>
  <c r="BD78" i="149" s="1"/>
  <c r="AG78" i="149"/>
  <c r="BL78" i="149" s="1"/>
  <c r="AO78" i="149"/>
  <c r="BT78" i="149" s="1"/>
  <c r="Q79" i="149"/>
  <c r="AV79" i="149" s="1"/>
  <c r="Y79" i="149"/>
  <c r="BD79" i="149" s="1"/>
  <c r="AG79" i="149"/>
  <c r="BL79" i="149" s="1"/>
  <c r="AO79" i="149"/>
  <c r="BT79" i="149" s="1"/>
  <c r="Q80" i="149"/>
  <c r="AV80" i="149" s="1"/>
  <c r="Y80" i="149"/>
  <c r="BD80" i="149" s="1"/>
  <c r="AG80" i="149"/>
  <c r="BL80" i="149" s="1"/>
  <c r="AO80" i="149"/>
  <c r="BT80" i="149" s="1"/>
  <c r="Q85" i="149"/>
  <c r="AV85" i="149" s="1"/>
  <c r="Y85" i="149"/>
  <c r="BD85" i="149" s="1"/>
  <c r="AG85" i="149"/>
  <c r="BL85" i="149" s="1"/>
  <c r="AO85" i="149"/>
  <c r="BT85" i="149" s="1"/>
  <c r="Q86" i="149"/>
  <c r="AV86" i="149" s="1"/>
  <c r="Y86" i="149"/>
  <c r="BD86" i="149" s="1"/>
  <c r="AG86" i="149"/>
  <c r="BL86" i="149" s="1"/>
  <c r="AO86" i="149"/>
  <c r="BT86" i="149" s="1"/>
  <c r="Q87" i="149"/>
  <c r="AV87" i="149" s="1"/>
  <c r="Y87" i="149"/>
  <c r="BD87" i="149" s="1"/>
  <c r="AG87" i="149"/>
  <c r="BL87" i="149" s="1"/>
  <c r="AO87" i="149"/>
  <c r="BT87" i="149" s="1"/>
  <c r="Q88" i="149"/>
  <c r="AV88" i="149" s="1"/>
  <c r="Y88" i="149"/>
  <c r="BD88" i="149" s="1"/>
  <c r="AG88" i="149"/>
  <c r="BL88" i="149" s="1"/>
  <c r="AO88" i="149"/>
  <c r="BT88" i="149" s="1"/>
  <c r="Q89" i="149"/>
  <c r="AV89" i="149" s="1"/>
  <c r="Y89" i="149"/>
  <c r="BD89" i="149" s="1"/>
  <c r="AG89" i="149"/>
  <c r="BL89" i="149" s="1"/>
  <c r="AO89" i="149"/>
  <c r="BT89" i="149" s="1"/>
  <c r="Q90" i="149"/>
  <c r="AV90" i="149" s="1"/>
  <c r="Y90" i="149"/>
  <c r="BD90" i="149" s="1"/>
  <c r="AG90" i="149"/>
  <c r="BL90" i="149" s="1"/>
  <c r="AO90" i="149"/>
  <c r="BT90" i="149" s="1"/>
  <c r="Q91" i="149"/>
  <c r="AV91" i="149" s="1"/>
  <c r="Y91" i="149"/>
  <c r="BD91" i="149" s="1"/>
  <c r="AG91" i="149"/>
  <c r="BL91" i="149" s="1"/>
  <c r="AO91" i="149"/>
  <c r="BT91" i="149" s="1"/>
  <c r="Q92" i="149"/>
  <c r="AV92" i="149" s="1"/>
  <c r="Y92" i="149"/>
  <c r="BD92" i="149" s="1"/>
  <c r="AG92" i="149"/>
  <c r="BL92" i="149" s="1"/>
  <c r="AO92" i="149"/>
  <c r="BT92" i="149" s="1"/>
  <c r="Q93" i="149"/>
  <c r="AV93" i="149" s="1"/>
  <c r="Y93" i="149"/>
  <c r="BD93" i="149" s="1"/>
  <c r="AG93" i="149"/>
  <c r="BL93" i="149" s="1"/>
  <c r="AO93" i="149"/>
  <c r="BT93" i="149" s="1"/>
  <c r="Q94" i="149"/>
  <c r="AV94" i="149" s="1"/>
  <c r="Y94" i="149"/>
  <c r="BD94" i="149" s="1"/>
  <c r="AG94" i="149"/>
  <c r="BL94" i="149" s="1"/>
  <c r="AO94" i="149"/>
  <c r="BT94" i="149" s="1"/>
  <c r="Q95" i="149"/>
  <c r="AV95" i="149" s="1"/>
  <c r="Y95" i="149"/>
  <c r="BD95" i="149" s="1"/>
  <c r="AG95" i="149"/>
  <c r="BL95" i="149" s="1"/>
  <c r="AO95" i="149"/>
  <c r="BT95" i="149" s="1"/>
  <c r="Q96" i="149"/>
  <c r="AV96" i="149" s="1"/>
  <c r="Y96" i="149"/>
  <c r="BD96" i="149" s="1"/>
  <c r="AG96" i="149"/>
  <c r="BL96" i="149" s="1"/>
  <c r="AO96" i="149"/>
  <c r="BT96" i="149" s="1"/>
  <c r="Q97" i="149"/>
  <c r="AV97" i="149" s="1"/>
  <c r="Y97" i="149"/>
  <c r="BD97" i="149" s="1"/>
  <c r="AG97" i="149"/>
  <c r="BL97" i="149" s="1"/>
  <c r="AO97" i="149"/>
  <c r="BT97" i="149" s="1"/>
  <c r="P100" i="149"/>
  <c r="AU100" i="149" s="1"/>
  <c r="Y100" i="149"/>
  <c r="BD100" i="149" s="1"/>
  <c r="AH100" i="149"/>
  <c r="BM100" i="149" s="1"/>
  <c r="Q101" i="149"/>
  <c r="AV101" i="149" s="1"/>
  <c r="Z101" i="149"/>
  <c r="BE101" i="149" s="1"/>
  <c r="AI101" i="149"/>
  <c r="BN101" i="149" s="1"/>
  <c r="AL102" i="149"/>
  <c r="BQ102" i="149" s="1"/>
  <c r="AD102" i="149"/>
  <c r="BI102" i="149" s="1"/>
  <c r="V102" i="149"/>
  <c r="BA102" i="149" s="1"/>
  <c r="R102" i="149"/>
  <c r="AW102" i="149" s="1"/>
  <c r="AA102" i="149"/>
  <c r="BF102" i="149" s="1"/>
  <c r="AJ102" i="149"/>
  <c r="BO102" i="149" s="1"/>
  <c r="AS102" i="149"/>
  <c r="BX102" i="149" s="1"/>
  <c r="R85" i="150"/>
  <c r="AW85" i="150" s="1"/>
  <c r="AN91" i="150"/>
  <c r="BS91" i="150" s="1"/>
  <c r="AF91" i="150"/>
  <c r="BK91" i="150" s="1"/>
  <c r="X91" i="150"/>
  <c r="BC91" i="150" s="1"/>
  <c r="P91" i="150"/>
  <c r="AU91" i="150" s="1"/>
  <c r="AM91" i="150"/>
  <c r="BR91" i="150" s="1"/>
  <c r="AD91" i="150"/>
  <c r="BI91" i="150" s="1"/>
  <c r="U91" i="150"/>
  <c r="AZ91" i="150" s="1"/>
  <c r="AL91" i="150"/>
  <c r="BQ91" i="150" s="1"/>
  <c r="AC91" i="150"/>
  <c r="BH91" i="150" s="1"/>
  <c r="T91" i="150"/>
  <c r="AY91" i="150" s="1"/>
  <c r="AK91" i="150"/>
  <c r="BP91" i="150" s="1"/>
  <c r="AB91" i="150"/>
  <c r="BG91" i="150" s="1"/>
  <c r="S91" i="150"/>
  <c r="AX91" i="150" s="1"/>
  <c r="I91" i="150"/>
  <c r="K91" i="150" s="1"/>
  <c r="M91" i="150" s="1"/>
  <c r="W91" i="150"/>
  <c r="BB91" i="150" s="1"/>
  <c r="AJ91" i="150"/>
  <c r="BO91" i="150" s="1"/>
  <c r="V92" i="150"/>
  <c r="BA92" i="150" s="1"/>
  <c r="R93" i="150"/>
  <c r="AW93" i="150" s="1"/>
  <c r="AN99" i="150"/>
  <c r="BS99" i="150" s="1"/>
  <c r="AF99" i="150"/>
  <c r="BK99" i="150" s="1"/>
  <c r="X99" i="150"/>
  <c r="BC99" i="150" s="1"/>
  <c r="P99" i="150"/>
  <c r="AU99" i="150" s="1"/>
  <c r="AM99" i="150"/>
  <c r="BR99" i="150" s="1"/>
  <c r="AD99" i="150"/>
  <c r="BI99" i="150" s="1"/>
  <c r="U99" i="150"/>
  <c r="AZ99" i="150" s="1"/>
  <c r="AL99" i="150"/>
  <c r="BQ99" i="150" s="1"/>
  <c r="AC99" i="150"/>
  <c r="BH99" i="150" s="1"/>
  <c r="T99" i="150"/>
  <c r="AY99" i="150" s="1"/>
  <c r="AK99" i="150"/>
  <c r="BP99" i="150" s="1"/>
  <c r="AB99" i="150"/>
  <c r="BG99" i="150" s="1"/>
  <c r="S99" i="150"/>
  <c r="AX99" i="150" s="1"/>
  <c r="I99" i="150"/>
  <c r="K99" i="150" s="1"/>
  <c r="M99" i="150" s="1"/>
  <c r="W99" i="150"/>
  <c r="BB99" i="150" s="1"/>
  <c r="AJ99" i="150"/>
  <c r="BO99" i="150" s="1"/>
  <c r="V100" i="150"/>
  <c r="BA100" i="150" s="1"/>
  <c r="R101" i="150"/>
  <c r="AW101" i="150" s="1"/>
  <c r="S25" i="151"/>
  <c r="K17" i="151"/>
  <c r="O9" i="151"/>
  <c r="S44" i="151"/>
  <c r="T44" i="151" s="1"/>
  <c r="V79" i="151"/>
  <c r="BA79" i="151" s="1"/>
  <c r="T80" i="151"/>
  <c r="AY80" i="151" s="1"/>
  <c r="O64" i="152"/>
  <c r="AL95" i="152"/>
  <c r="BQ95" i="152" s="1"/>
  <c r="AD95" i="152"/>
  <c r="BI95" i="152" s="1"/>
  <c r="V95" i="152"/>
  <c r="BA95" i="152" s="1"/>
  <c r="AS95" i="152"/>
  <c r="BX95" i="152" s="1"/>
  <c r="AK95" i="152"/>
  <c r="BP95" i="152" s="1"/>
  <c r="AC95" i="152"/>
  <c r="BH95" i="152" s="1"/>
  <c r="U95" i="152"/>
  <c r="AZ95" i="152" s="1"/>
  <c r="AR95" i="152"/>
  <c r="BW95" i="152" s="1"/>
  <c r="AJ95" i="152"/>
  <c r="BO95" i="152" s="1"/>
  <c r="AB95" i="152"/>
  <c r="BG95" i="152" s="1"/>
  <c r="T95" i="152"/>
  <c r="AY95" i="152" s="1"/>
  <c r="AN95" i="152"/>
  <c r="BS95" i="152" s="1"/>
  <c r="Z95" i="152"/>
  <c r="BE95" i="152" s="1"/>
  <c r="O95" i="152"/>
  <c r="AM95" i="152"/>
  <c r="BR95" i="152" s="1"/>
  <c r="Y95" i="152"/>
  <c r="BD95" i="152" s="1"/>
  <c r="AI95" i="152"/>
  <c r="BN95" i="152" s="1"/>
  <c r="X95" i="152"/>
  <c r="BC95" i="152" s="1"/>
  <c r="AH95" i="152"/>
  <c r="BM95" i="152" s="1"/>
  <c r="Q95" i="152"/>
  <c r="AV95" i="152" s="1"/>
  <c r="W95" i="152"/>
  <c r="BB95" i="152" s="1"/>
  <c r="AQ95" i="152"/>
  <c r="BV95" i="152" s="1"/>
  <c r="S95" i="152"/>
  <c r="AX95" i="152" s="1"/>
  <c r="AP95" i="152"/>
  <c r="BU95" i="152" s="1"/>
  <c r="R95" i="152"/>
  <c r="AW95" i="152" s="1"/>
  <c r="AF95" i="152"/>
  <c r="BK95" i="152" s="1"/>
  <c r="AE95" i="152"/>
  <c r="BJ95" i="152" s="1"/>
  <c r="AA95" i="152"/>
  <c r="BF95" i="152" s="1"/>
  <c r="S25" i="148"/>
  <c r="S51" i="148"/>
  <c r="AL101" i="149"/>
  <c r="BQ101" i="149" s="1"/>
  <c r="AD101" i="149"/>
  <c r="BI101" i="149" s="1"/>
  <c r="V101" i="149"/>
  <c r="BA101" i="149" s="1"/>
  <c r="R101" i="149"/>
  <c r="AW101" i="149" s="1"/>
  <c r="AA101" i="149"/>
  <c r="BF101" i="149" s="1"/>
  <c r="AJ101" i="149"/>
  <c r="BO101" i="149" s="1"/>
  <c r="AS101" i="149"/>
  <c r="BX101" i="149" s="1"/>
  <c r="AN92" i="150"/>
  <c r="BS92" i="150" s="1"/>
  <c r="AF92" i="150"/>
  <c r="BK92" i="150" s="1"/>
  <c r="X92" i="150"/>
  <c r="BC92" i="150" s="1"/>
  <c r="P92" i="150"/>
  <c r="AU92" i="150" s="1"/>
  <c r="AM92" i="150"/>
  <c r="BR92" i="150" s="1"/>
  <c r="AD92" i="150"/>
  <c r="BI92" i="150" s="1"/>
  <c r="U92" i="150"/>
  <c r="AZ92" i="150" s="1"/>
  <c r="AL92" i="150"/>
  <c r="BQ92" i="150" s="1"/>
  <c r="AC92" i="150"/>
  <c r="BH92" i="150" s="1"/>
  <c r="T92" i="150"/>
  <c r="AY92" i="150" s="1"/>
  <c r="AK92" i="150"/>
  <c r="BP92" i="150" s="1"/>
  <c r="AB92" i="150"/>
  <c r="BG92" i="150" s="1"/>
  <c r="S92" i="150"/>
  <c r="AX92" i="150" s="1"/>
  <c r="I92" i="150"/>
  <c r="K92" i="150" s="1"/>
  <c r="M92" i="150" s="1"/>
  <c r="W92" i="150"/>
  <c r="BB92" i="150" s="1"/>
  <c r="AJ92" i="150"/>
  <c r="BO92" i="150" s="1"/>
  <c r="AN100" i="150"/>
  <c r="BS100" i="150" s="1"/>
  <c r="AF100" i="150"/>
  <c r="BK100" i="150" s="1"/>
  <c r="X100" i="150"/>
  <c r="BC100" i="150" s="1"/>
  <c r="P100" i="150"/>
  <c r="AU100" i="150" s="1"/>
  <c r="AM100" i="150"/>
  <c r="BR100" i="150" s="1"/>
  <c r="AD100" i="150"/>
  <c r="BI100" i="150" s="1"/>
  <c r="U100" i="150"/>
  <c r="AZ100" i="150" s="1"/>
  <c r="AL100" i="150"/>
  <c r="BQ100" i="150" s="1"/>
  <c r="AC100" i="150"/>
  <c r="BH100" i="150" s="1"/>
  <c r="T100" i="150"/>
  <c r="AY100" i="150" s="1"/>
  <c r="AK100" i="150"/>
  <c r="BP100" i="150" s="1"/>
  <c r="AB100" i="150"/>
  <c r="BG100" i="150" s="1"/>
  <c r="S100" i="150"/>
  <c r="AX100" i="150" s="1"/>
  <c r="I100" i="150"/>
  <c r="K100" i="150" s="1"/>
  <c r="M100" i="150" s="1"/>
  <c r="W100" i="150"/>
  <c r="BB100" i="150" s="1"/>
  <c r="AJ100" i="150"/>
  <c r="BO100" i="150" s="1"/>
  <c r="S43" i="151"/>
  <c r="T43" i="151" s="1"/>
  <c r="P24" i="151"/>
  <c r="K16" i="151"/>
  <c r="O8" i="151"/>
  <c r="K24" i="151"/>
  <c r="AM79" i="151"/>
  <c r="BR79" i="151" s="1"/>
  <c r="AE79" i="151"/>
  <c r="BJ79" i="151" s="1"/>
  <c r="W79" i="151"/>
  <c r="BB79" i="151" s="1"/>
  <c r="O79" i="151"/>
  <c r="AS79" i="151"/>
  <c r="BX79" i="151" s="1"/>
  <c r="AK79" i="151"/>
  <c r="BP79" i="151" s="1"/>
  <c r="AC79" i="151"/>
  <c r="BH79" i="151" s="1"/>
  <c r="U79" i="151"/>
  <c r="AZ79" i="151" s="1"/>
  <c r="AL79" i="151"/>
  <c r="BQ79" i="151" s="1"/>
  <c r="AA79" i="151"/>
  <c r="BF79" i="151" s="1"/>
  <c r="Q79" i="151"/>
  <c r="AV79" i="151" s="1"/>
  <c r="AP79" i="151"/>
  <c r="BU79" i="151" s="1"/>
  <c r="AD79" i="151"/>
  <c r="BI79" i="151" s="1"/>
  <c r="R79" i="151"/>
  <c r="AW79" i="151" s="1"/>
  <c r="AO79" i="151"/>
  <c r="BT79" i="151" s="1"/>
  <c r="AB79" i="151"/>
  <c r="BG79" i="151" s="1"/>
  <c r="P79" i="151"/>
  <c r="AU79" i="151" s="1"/>
  <c r="AN79" i="151"/>
  <c r="BS79" i="151" s="1"/>
  <c r="Z79" i="151"/>
  <c r="BE79" i="151" s="1"/>
  <c r="X79" i="151"/>
  <c r="BC79" i="151" s="1"/>
  <c r="AR79" i="151"/>
  <c r="BW79" i="151" s="1"/>
  <c r="AM80" i="151"/>
  <c r="BR80" i="151" s="1"/>
  <c r="AE80" i="151"/>
  <c r="BJ80" i="151" s="1"/>
  <c r="W80" i="151"/>
  <c r="BB80" i="151" s="1"/>
  <c r="O80" i="151"/>
  <c r="AS80" i="151"/>
  <c r="BX80" i="151" s="1"/>
  <c r="AK80" i="151"/>
  <c r="BP80" i="151" s="1"/>
  <c r="AC80" i="151"/>
  <c r="BH80" i="151" s="1"/>
  <c r="U80" i="151"/>
  <c r="AZ80" i="151" s="1"/>
  <c r="AL80" i="151"/>
  <c r="BQ80" i="151" s="1"/>
  <c r="AA80" i="151"/>
  <c r="BF80" i="151" s="1"/>
  <c r="Q80" i="151"/>
  <c r="AV80" i="151" s="1"/>
  <c r="AN80" i="151"/>
  <c r="BS80" i="151" s="1"/>
  <c r="Z80" i="151"/>
  <c r="BE80" i="151" s="1"/>
  <c r="AJ80" i="151"/>
  <c r="BO80" i="151" s="1"/>
  <c r="Y80" i="151"/>
  <c r="BD80" i="151" s="1"/>
  <c r="AI80" i="151"/>
  <c r="BN80" i="151" s="1"/>
  <c r="X80" i="151"/>
  <c r="BC80" i="151" s="1"/>
  <c r="V80" i="151"/>
  <c r="BA80" i="151" s="1"/>
  <c r="AQ80" i="151"/>
  <c r="BV80" i="151" s="1"/>
  <c r="AM102" i="151"/>
  <c r="BR102" i="151" s="1"/>
  <c r="AE102" i="151"/>
  <c r="BJ102" i="151" s="1"/>
  <c r="W102" i="151"/>
  <c r="BB102" i="151" s="1"/>
  <c r="O102" i="151"/>
  <c r="AL102" i="151"/>
  <c r="BQ102" i="151" s="1"/>
  <c r="AD102" i="151"/>
  <c r="BI102" i="151" s="1"/>
  <c r="V102" i="151"/>
  <c r="BA102" i="151" s="1"/>
  <c r="AS102" i="151"/>
  <c r="BX102" i="151" s="1"/>
  <c r="AK102" i="151"/>
  <c r="BP102" i="151" s="1"/>
  <c r="AC102" i="151"/>
  <c r="BH102" i="151" s="1"/>
  <c r="U102" i="151"/>
  <c r="AZ102" i="151" s="1"/>
  <c r="AJ102" i="151"/>
  <c r="BO102" i="151" s="1"/>
  <c r="Y102" i="151"/>
  <c r="BD102" i="151" s="1"/>
  <c r="AQ102" i="151"/>
  <c r="BV102" i="151" s="1"/>
  <c r="AB102" i="151"/>
  <c r="BG102" i="151" s="1"/>
  <c r="P102" i="151"/>
  <c r="AU102" i="151" s="1"/>
  <c r="AP102" i="151"/>
  <c r="BU102" i="151" s="1"/>
  <c r="AA102" i="151"/>
  <c r="BF102" i="151" s="1"/>
  <c r="AO102" i="151"/>
  <c r="BT102" i="151" s="1"/>
  <c r="Z102" i="151"/>
  <c r="BE102" i="151" s="1"/>
  <c r="X102" i="151"/>
  <c r="BC102" i="151" s="1"/>
  <c r="AL94" i="152"/>
  <c r="BQ94" i="152" s="1"/>
  <c r="AD94" i="152"/>
  <c r="BI94" i="152" s="1"/>
  <c r="V94" i="152"/>
  <c r="BA94" i="152" s="1"/>
  <c r="AS94" i="152"/>
  <c r="BX94" i="152" s="1"/>
  <c r="AR94" i="152"/>
  <c r="BW94" i="152" s="1"/>
  <c r="AJ94" i="152"/>
  <c r="BO94" i="152" s="1"/>
  <c r="AB94" i="152"/>
  <c r="BG94" i="152" s="1"/>
  <c r="T94" i="152"/>
  <c r="AY94" i="152" s="1"/>
  <c r="AK94" i="152"/>
  <c r="BP94" i="152" s="1"/>
  <c r="Z94" i="152"/>
  <c r="BE94" i="152" s="1"/>
  <c r="P94" i="152"/>
  <c r="AU94" i="152" s="1"/>
  <c r="AI94" i="152"/>
  <c r="BN94" i="152" s="1"/>
  <c r="Y94" i="152"/>
  <c r="BD94" i="152" s="1"/>
  <c r="O94" i="152"/>
  <c r="AH94" i="152"/>
  <c r="BM94" i="152" s="1"/>
  <c r="X94" i="152"/>
  <c r="BC94" i="152" s="1"/>
  <c r="AG94" i="152"/>
  <c r="BL94" i="152" s="1"/>
  <c r="R94" i="152"/>
  <c r="AW94" i="152" s="1"/>
  <c r="AF94" i="152"/>
  <c r="BK94" i="152" s="1"/>
  <c r="AE94" i="152"/>
  <c r="BJ94" i="152" s="1"/>
  <c r="AC94" i="152"/>
  <c r="BH94" i="152" s="1"/>
  <c r="I94" i="152"/>
  <c r="K94" i="152" s="1"/>
  <c r="M94" i="152" s="1"/>
  <c r="AP94" i="152"/>
  <c r="BU94" i="152" s="1"/>
  <c r="Q94" i="152"/>
  <c r="AV94" i="152" s="1"/>
  <c r="AO94" i="152"/>
  <c r="BT94" i="152" s="1"/>
  <c r="AN94" i="152"/>
  <c r="BS94" i="152" s="1"/>
  <c r="AQ94" i="152"/>
  <c r="BV94" i="152" s="1"/>
  <c r="AL99" i="152"/>
  <c r="BQ99" i="152" s="1"/>
  <c r="AD99" i="152"/>
  <c r="BI99" i="152" s="1"/>
  <c r="V99" i="152"/>
  <c r="BA99" i="152" s="1"/>
  <c r="AS99" i="152"/>
  <c r="BX99" i="152" s="1"/>
  <c r="AK99" i="152"/>
  <c r="BP99" i="152" s="1"/>
  <c r="AC99" i="152"/>
  <c r="BH99" i="152" s="1"/>
  <c r="U99" i="152"/>
  <c r="AZ99" i="152" s="1"/>
  <c r="AR99" i="152"/>
  <c r="BW99" i="152" s="1"/>
  <c r="AJ99" i="152"/>
  <c r="BO99" i="152" s="1"/>
  <c r="AB99" i="152"/>
  <c r="BG99" i="152" s="1"/>
  <c r="T99" i="152"/>
  <c r="AY99" i="152" s="1"/>
  <c r="AN99" i="152"/>
  <c r="BS99" i="152" s="1"/>
  <c r="Z99" i="152"/>
  <c r="BE99" i="152" s="1"/>
  <c r="O99" i="152"/>
  <c r="AM99" i="152"/>
  <c r="BR99" i="152" s="1"/>
  <c r="Y99" i="152"/>
  <c r="BD99" i="152" s="1"/>
  <c r="AI99" i="152"/>
  <c r="BN99" i="152" s="1"/>
  <c r="X99" i="152"/>
  <c r="BC99" i="152" s="1"/>
  <c r="AE99" i="152"/>
  <c r="BJ99" i="152" s="1"/>
  <c r="AA99" i="152"/>
  <c r="BF99" i="152" s="1"/>
  <c r="I99" i="152"/>
  <c r="K99" i="152" s="1"/>
  <c r="M99" i="152" s="1"/>
  <c r="S99" i="152"/>
  <c r="AX99" i="152" s="1"/>
  <c r="AQ99" i="152"/>
  <c r="BV99" i="152" s="1"/>
  <c r="R99" i="152"/>
  <c r="AW99" i="152" s="1"/>
  <c r="AP99" i="152"/>
  <c r="BU99" i="152" s="1"/>
  <c r="Q99" i="152"/>
  <c r="AV99" i="152" s="1"/>
  <c r="AH99" i="152"/>
  <c r="BM99" i="152" s="1"/>
  <c r="AG99" i="152"/>
  <c r="BL99" i="152" s="1"/>
  <c r="AF99" i="152"/>
  <c r="BK99" i="152" s="1"/>
  <c r="K15" i="148"/>
  <c r="S27" i="148"/>
  <c r="S46" i="148"/>
  <c r="T46" i="148" s="1"/>
  <c r="S61" i="149"/>
  <c r="AX61" i="149" s="1"/>
  <c r="AA61" i="149"/>
  <c r="BF61" i="149" s="1"/>
  <c r="AI61" i="149"/>
  <c r="BN61" i="149" s="1"/>
  <c r="S62" i="149"/>
  <c r="AX62" i="149" s="1"/>
  <c r="AA62" i="149"/>
  <c r="BF62" i="149" s="1"/>
  <c r="AI62" i="149"/>
  <c r="BN62" i="149" s="1"/>
  <c r="S63" i="149"/>
  <c r="AX63" i="149" s="1"/>
  <c r="AA63" i="149"/>
  <c r="BF63" i="149" s="1"/>
  <c r="AI63" i="149"/>
  <c r="BN63" i="149" s="1"/>
  <c r="S64" i="149"/>
  <c r="AX64" i="149" s="1"/>
  <c r="AA64" i="149"/>
  <c r="BF64" i="149" s="1"/>
  <c r="AI64" i="149"/>
  <c r="BN64" i="149" s="1"/>
  <c r="S65" i="149"/>
  <c r="AX65" i="149" s="1"/>
  <c r="AA65" i="149"/>
  <c r="BF65" i="149" s="1"/>
  <c r="AI65" i="149"/>
  <c r="BN65" i="149" s="1"/>
  <c r="S66" i="149"/>
  <c r="AX66" i="149" s="1"/>
  <c r="AA66" i="149"/>
  <c r="BF66" i="149" s="1"/>
  <c r="AI66" i="149"/>
  <c r="BN66" i="149" s="1"/>
  <c r="S67" i="149"/>
  <c r="AX67" i="149" s="1"/>
  <c r="AA67" i="149"/>
  <c r="BF67" i="149" s="1"/>
  <c r="AI67" i="149"/>
  <c r="BN67" i="149" s="1"/>
  <c r="S68" i="149"/>
  <c r="AX68" i="149" s="1"/>
  <c r="AA68" i="149"/>
  <c r="BF68" i="149" s="1"/>
  <c r="AI68" i="149"/>
  <c r="BN68" i="149" s="1"/>
  <c r="S69" i="149"/>
  <c r="AX69" i="149" s="1"/>
  <c r="AA69" i="149"/>
  <c r="BF69" i="149" s="1"/>
  <c r="AI69" i="149"/>
  <c r="BN69" i="149" s="1"/>
  <c r="S70" i="149"/>
  <c r="AX70" i="149" s="1"/>
  <c r="AA70" i="149"/>
  <c r="BF70" i="149" s="1"/>
  <c r="AI70" i="149"/>
  <c r="BN70" i="149" s="1"/>
  <c r="S71" i="149"/>
  <c r="AX71" i="149" s="1"/>
  <c r="AA71" i="149"/>
  <c r="BF71" i="149" s="1"/>
  <c r="AI71" i="149"/>
  <c r="BN71" i="149" s="1"/>
  <c r="S72" i="149"/>
  <c r="AX72" i="149" s="1"/>
  <c r="AA72" i="149"/>
  <c r="BF72" i="149" s="1"/>
  <c r="AI72" i="149"/>
  <c r="BN72" i="149" s="1"/>
  <c r="S73" i="149"/>
  <c r="AX73" i="149" s="1"/>
  <c r="AA73" i="149"/>
  <c r="BF73" i="149" s="1"/>
  <c r="AI73" i="149"/>
  <c r="BN73" i="149" s="1"/>
  <c r="S74" i="149"/>
  <c r="AX74" i="149" s="1"/>
  <c r="AA74" i="149"/>
  <c r="BF74" i="149" s="1"/>
  <c r="AI74" i="149"/>
  <c r="BN74" i="149" s="1"/>
  <c r="S75" i="149"/>
  <c r="AX75" i="149" s="1"/>
  <c r="AA75" i="149"/>
  <c r="BF75" i="149" s="1"/>
  <c r="AI75" i="149"/>
  <c r="BN75" i="149" s="1"/>
  <c r="S76" i="149"/>
  <c r="AX76" i="149" s="1"/>
  <c r="AA76" i="149"/>
  <c r="BF76" i="149" s="1"/>
  <c r="AI76" i="149"/>
  <c r="BN76" i="149" s="1"/>
  <c r="S77" i="149"/>
  <c r="AX77" i="149" s="1"/>
  <c r="AA77" i="149"/>
  <c r="BF77" i="149" s="1"/>
  <c r="AI77" i="149"/>
  <c r="BN77" i="149" s="1"/>
  <c r="S78" i="149"/>
  <c r="AX78" i="149" s="1"/>
  <c r="AA78" i="149"/>
  <c r="BF78" i="149" s="1"/>
  <c r="AI78" i="149"/>
  <c r="BN78" i="149" s="1"/>
  <c r="S79" i="149"/>
  <c r="AX79" i="149" s="1"/>
  <c r="AA79" i="149"/>
  <c r="BF79" i="149" s="1"/>
  <c r="AI79" i="149"/>
  <c r="BN79" i="149" s="1"/>
  <c r="S80" i="149"/>
  <c r="AX80" i="149" s="1"/>
  <c r="AA80" i="149"/>
  <c r="BF80" i="149" s="1"/>
  <c r="AI80" i="149"/>
  <c r="BN80" i="149" s="1"/>
  <c r="S85" i="149"/>
  <c r="AX85" i="149" s="1"/>
  <c r="AA85" i="149"/>
  <c r="BF85" i="149" s="1"/>
  <c r="AI85" i="149"/>
  <c r="BN85" i="149" s="1"/>
  <c r="S86" i="149"/>
  <c r="AX86" i="149" s="1"/>
  <c r="AA86" i="149"/>
  <c r="BF86" i="149" s="1"/>
  <c r="AI86" i="149"/>
  <c r="BN86" i="149" s="1"/>
  <c r="S87" i="149"/>
  <c r="AX87" i="149" s="1"/>
  <c r="AA87" i="149"/>
  <c r="BF87" i="149" s="1"/>
  <c r="AI87" i="149"/>
  <c r="BN87" i="149" s="1"/>
  <c r="S88" i="149"/>
  <c r="AX88" i="149" s="1"/>
  <c r="AA88" i="149"/>
  <c r="BF88" i="149" s="1"/>
  <c r="AI88" i="149"/>
  <c r="BN88" i="149" s="1"/>
  <c r="S89" i="149"/>
  <c r="AX89" i="149" s="1"/>
  <c r="AA89" i="149"/>
  <c r="BF89" i="149" s="1"/>
  <c r="AI89" i="149"/>
  <c r="BN89" i="149" s="1"/>
  <c r="S90" i="149"/>
  <c r="AX90" i="149" s="1"/>
  <c r="AA90" i="149"/>
  <c r="BF90" i="149" s="1"/>
  <c r="AI90" i="149"/>
  <c r="BN90" i="149" s="1"/>
  <c r="S91" i="149"/>
  <c r="AX91" i="149" s="1"/>
  <c r="AA91" i="149"/>
  <c r="BF91" i="149" s="1"/>
  <c r="AI91" i="149"/>
  <c r="BN91" i="149" s="1"/>
  <c r="S92" i="149"/>
  <c r="AX92" i="149" s="1"/>
  <c r="AA92" i="149"/>
  <c r="BF92" i="149" s="1"/>
  <c r="AI92" i="149"/>
  <c r="BN92" i="149" s="1"/>
  <c r="S93" i="149"/>
  <c r="AX93" i="149" s="1"/>
  <c r="AA93" i="149"/>
  <c r="BF93" i="149" s="1"/>
  <c r="AI93" i="149"/>
  <c r="BN93" i="149" s="1"/>
  <c r="S94" i="149"/>
  <c r="AX94" i="149" s="1"/>
  <c r="AA94" i="149"/>
  <c r="BF94" i="149" s="1"/>
  <c r="AI94" i="149"/>
  <c r="BN94" i="149" s="1"/>
  <c r="S95" i="149"/>
  <c r="AX95" i="149" s="1"/>
  <c r="AA95" i="149"/>
  <c r="BF95" i="149" s="1"/>
  <c r="AI95" i="149"/>
  <c r="BN95" i="149" s="1"/>
  <c r="S96" i="149"/>
  <c r="AX96" i="149" s="1"/>
  <c r="AA96" i="149"/>
  <c r="BF96" i="149" s="1"/>
  <c r="AI96" i="149"/>
  <c r="BN96" i="149" s="1"/>
  <c r="S97" i="149"/>
  <c r="AX97" i="149" s="1"/>
  <c r="AA97" i="149"/>
  <c r="BF97" i="149" s="1"/>
  <c r="AI97" i="149"/>
  <c r="BN97" i="149" s="1"/>
  <c r="AL100" i="149"/>
  <c r="BQ100" i="149" s="1"/>
  <c r="AD100" i="149"/>
  <c r="BI100" i="149" s="1"/>
  <c r="V100" i="149"/>
  <c r="BA100" i="149" s="1"/>
  <c r="R100" i="149"/>
  <c r="AW100" i="149" s="1"/>
  <c r="AA100" i="149"/>
  <c r="BF100" i="149" s="1"/>
  <c r="AJ100" i="149"/>
  <c r="BO100" i="149" s="1"/>
  <c r="AS100" i="149"/>
  <c r="BX100" i="149" s="1"/>
  <c r="I101" i="149"/>
  <c r="K101" i="149" s="1"/>
  <c r="M101" i="149" s="1"/>
  <c r="S101" i="149"/>
  <c r="AX101" i="149" s="1"/>
  <c r="AB101" i="149"/>
  <c r="BG101" i="149" s="1"/>
  <c r="AK101" i="149"/>
  <c r="BP101" i="149" s="1"/>
  <c r="T102" i="149"/>
  <c r="AY102" i="149" s="1"/>
  <c r="AC102" i="149"/>
  <c r="BH102" i="149" s="1"/>
  <c r="AM102" i="149"/>
  <c r="BR102" i="149" s="1"/>
  <c r="M23" i="150"/>
  <c r="AN85" i="150"/>
  <c r="BS85" i="150" s="1"/>
  <c r="AF85" i="150"/>
  <c r="BK85" i="150" s="1"/>
  <c r="X85" i="150"/>
  <c r="BC85" i="150" s="1"/>
  <c r="P85" i="150"/>
  <c r="AU85" i="150" s="1"/>
  <c r="AM85" i="150"/>
  <c r="BR85" i="150" s="1"/>
  <c r="AD85" i="150"/>
  <c r="BI85" i="150" s="1"/>
  <c r="U85" i="150"/>
  <c r="AZ85" i="150" s="1"/>
  <c r="AL85" i="150"/>
  <c r="BQ85" i="150" s="1"/>
  <c r="AC85" i="150"/>
  <c r="BH85" i="150" s="1"/>
  <c r="T85" i="150"/>
  <c r="AY85" i="150" s="1"/>
  <c r="AK85" i="150"/>
  <c r="BP85" i="150" s="1"/>
  <c r="AB85" i="150"/>
  <c r="BG85" i="150" s="1"/>
  <c r="S85" i="150"/>
  <c r="AX85" i="150" s="1"/>
  <c r="I85" i="150"/>
  <c r="K85" i="150" s="1"/>
  <c r="M85" i="150" s="1"/>
  <c r="W85" i="150"/>
  <c r="BB85" i="150" s="1"/>
  <c r="AJ85" i="150"/>
  <c r="BO85" i="150" s="1"/>
  <c r="Y92" i="150"/>
  <c r="BD92" i="150" s="1"/>
  <c r="AO92" i="150"/>
  <c r="BT92" i="150" s="1"/>
  <c r="AN93" i="150"/>
  <c r="BS93" i="150" s="1"/>
  <c r="AF93" i="150"/>
  <c r="BK93" i="150" s="1"/>
  <c r="X93" i="150"/>
  <c r="BC93" i="150" s="1"/>
  <c r="P93" i="150"/>
  <c r="AU93" i="150" s="1"/>
  <c r="AM93" i="150"/>
  <c r="BR93" i="150" s="1"/>
  <c r="AD93" i="150"/>
  <c r="BI93" i="150" s="1"/>
  <c r="U93" i="150"/>
  <c r="AZ93" i="150" s="1"/>
  <c r="AL93" i="150"/>
  <c r="BQ93" i="150" s="1"/>
  <c r="AC93" i="150"/>
  <c r="BH93" i="150" s="1"/>
  <c r="T93" i="150"/>
  <c r="AY93" i="150" s="1"/>
  <c r="AK93" i="150"/>
  <c r="BP93" i="150" s="1"/>
  <c r="AB93" i="150"/>
  <c r="BG93" i="150" s="1"/>
  <c r="S93" i="150"/>
  <c r="AX93" i="150" s="1"/>
  <c r="I93" i="150"/>
  <c r="K93" i="150" s="1"/>
  <c r="M93" i="150" s="1"/>
  <c r="W93" i="150"/>
  <c r="BB93" i="150" s="1"/>
  <c r="AJ93" i="150"/>
  <c r="BO93" i="150" s="1"/>
  <c r="Y100" i="150"/>
  <c r="BD100" i="150" s="1"/>
  <c r="AO100" i="150"/>
  <c r="BT100" i="150" s="1"/>
  <c r="AN101" i="150"/>
  <c r="BS101" i="150" s="1"/>
  <c r="AF101" i="150"/>
  <c r="BK101" i="150" s="1"/>
  <c r="X101" i="150"/>
  <c r="BC101" i="150" s="1"/>
  <c r="P101" i="150"/>
  <c r="AU101" i="150" s="1"/>
  <c r="AM101" i="150"/>
  <c r="BR101" i="150" s="1"/>
  <c r="AD101" i="150"/>
  <c r="BI101" i="150" s="1"/>
  <c r="U101" i="150"/>
  <c r="AZ101" i="150" s="1"/>
  <c r="AL101" i="150"/>
  <c r="BQ101" i="150" s="1"/>
  <c r="AC101" i="150"/>
  <c r="BH101" i="150" s="1"/>
  <c r="T101" i="150"/>
  <c r="AY101" i="150" s="1"/>
  <c r="AK101" i="150"/>
  <c r="BP101" i="150" s="1"/>
  <c r="AB101" i="150"/>
  <c r="BG101" i="150" s="1"/>
  <c r="S101" i="150"/>
  <c r="AX101" i="150" s="1"/>
  <c r="I101" i="150"/>
  <c r="K101" i="150" s="1"/>
  <c r="M101" i="150" s="1"/>
  <c r="W101" i="150"/>
  <c r="BB101" i="150" s="1"/>
  <c r="AJ101" i="150"/>
  <c r="BO101" i="150" s="1"/>
  <c r="K50" i="151"/>
  <c r="S23" i="151"/>
  <c r="K23" i="151"/>
  <c r="K15" i="151"/>
  <c r="O7" i="151"/>
  <c r="I79" i="151"/>
  <c r="K79" i="151" s="1"/>
  <c r="M79" i="151" s="1"/>
  <c r="Y79" i="151"/>
  <c r="BD79" i="151" s="1"/>
  <c r="I80" i="151"/>
  <c r="K80" i="151" s="1"/>
  <c r="M80" i="151" s="1"/>
  <c r="AB80" i="151"/>
  <c r="BG80" i="151" s="1"/>
  <c r="AR80" i="151"/>
  <c r="BW80" i="151" s="1"/>
  <c r="AM85" i="151"/>
  <c r="BR85" i="151" s="1"/>
  <c r="AE85" i="151"/>
  <c r="BJ85" i="151" s="1"/>
  <c r="W85" i="151"/>
  <c r="BB85" i="151" s="1"/>
  <c r="O85" i="151"/>
  <c r="AS85" i="151"/>
  <c r="BX85" i="151" s="1"/>
  <c r="AK85" i="151"/>
  <c r="BP85" i="151" s="1"/>
  <c r="AC85" i="151"/>
  <c r="BH85" i="151" s="1"/>
  <c r="U85" i="151"/>
  <c r="AZ85" i="151" s="1"/>
  <c r="AL85" i="151"/>
  <c r="BQ85" i="151" s="1"/>
  <c r="AA85" i="151"/>
  <c r="BF85" i="151" s="1"/>
  <c r="Q85" i="151"/>
  <c r="AV85" i="151" s="1"/>
  <c r="AI85" i="151"/>
  <c r="BN85" i="151" s="1"/>
  <c r="X85" i="151"/>
  <c r="BC85" i="151" s="1"/>
  <c r="AH85" i="151"/>
  <c r="BM85" i="151" s="1"/>
  <c r="V85" i="151"/>
  <c r="BA85" i="151" s="1"/>
  <c r="AR85" i="151"/>
  <c r="BW85" i="151" s="1"/>
  <c r="AG85" i="151"/>
  <c r="BL85" i="151" s="1"/>
  <c r="T85" i="151"/>
  <c r="AY85" i="151" s="1"/>
  <c r="I85" i="151"/>
  <c r="K85" i="151" s="1"/>
  <c r="M85" i="151" s="1"/>
  <c r="Z85" i="151"/>
  <c r="BE85" i="151" s="1"/>
  <c r="AQ85" i="151"/>
  <c r="BV85" i="151" s="1"/>
  <c r="AM100" i="151"/>
  <c r="BR100" i="151" s="1"/>
  <c r="AE100" i="151"/>
  <c r="BJ100" i="151" s="1"/>
  <c r="W100" i="151"/>
  <c r="BB100" i="151" s="1"/>
  <c r="O100" i="151"/>
  <c r="AL100" i="151"/>
  <c r="BQ100" i="151" s="1"/>
  <c r="AD100" i="151"/>
  <c r="BI100" i="151" s="1"/>
  <c r="V100" i="151"/>
  <c r="BA100" i="151" s="1"/>
  <c r="AS100" i="151"/>
  <c r="BX100" i="151" s="1"/>
  <c r="AK100" i="151"/>
  <c r="BP100" i="151" s="1"/>
  <c r="AC100" i="151"/>
  <c r="BH100" i="151" s="1"/>
  <c r="U100" i="151"/>
  <c r="AZ100" i="151" s="1"/>
  <c r="AH100" i="151"/>
  <c r="BM100" i="151" s="1"/>
  <c r="T100" i="151"/>
  <c r="AY100" i="151" s="1"/>
  <c r="I100" i="151"/>
  <c r="K100" i="151" s="1"/>
  <c r="M100" i="151" s="1"/>
  <c r="AI100" i="151"/>
  <c r="BN100" i="151" s="1"/>
  <c r="S100" i="151"/>
  <c r="AX100" i="151" s="1"/>
  <c r="AG100" i="151"/>
  <c r="BL100" i="151" s="1"/>
  <c r="R100" i="151"/>
  <c r="AW100" i="151" s="1"/>
  <c r="AR100" i="151"/>
  <c r="BW100" i="151" s="1"/>
  <c r="AF100" i="151"/>
  <c r="BK100" i="151" s="1"/>
  <c r="Q100" i="151"/>
  <c r="AV100" i="151" s="1"/>
  <c r="AA100" i="151"/>
  <c r="BF100" i="151" s="1"/>
  <c r="I102" i="151"/>
  <c r="K102" i="151" s="1"/>
  <c r="M102" i="151" s="1"/>
  <c r="AF102" i="151"/>
  <c r="BK102" i="151" s="1"/>
  <c r="AL90" i="152"/>
  <c r="BQ90" i="152" s="1"/>
  <c r="AD90" i="152"/>
  <c r="BI90" i="152" s="1"/>
  <c r="V90" i="152"/>
  <c r="BA90" i="152" s="1"/>
  <c r="AR90" i="152"/>
  <c r="BW90" i="152" s="1"/>
  <c r="AJ90" i="152"/>
  <c r="BO90" i="152" s="1"/>
  <c r="AB90" i="152"/>
  <c r="BG90" i="152" s="1"/>
  <c r="T90" i="152"/>
  <c r="AY90" i="152" s="1"/>
  <c r="AK90" i="152"/>
  <c r="BP90" i="152" s="1"/>
  <c r="Z90" i="152"/>
  <c r="BE90" i="152" s="1"/>
  <c r="P90" i="152"/>
  <c r="AU90" i="152" s="1"/>
  <c r="AI90" i="152"/>
  <c r="BN90" i="152" s="1"/>
  <c r="Y90" i="152"/>
  <c r="BD90" i="152" s="1"/>
  <c r="O90" i="152"/>
  <c r="AS90" i="152"/>
  <c r="BX90" i="152" s="1"/>
  <c r="AH90" i="152"/>
  <c r="BM90" i="152" s="1"/>
  <c r="X90" i="152"/>
  <c r="BC90" i="152" s="1"/>
  <c r="AE90" i="152"/>
  <c r="BJ90" i="152" s="1"/>
  <c r="AG90" i="152"/>
  <c r="BL90" i="152" s="1"/>
  <c r="Q90" i="152"/>
  <c r="AV90" i="152" s="1"/>
  <c r="AF90" i="152"/>
  <c r="BK90" i="152" s="1"/>
  <c r="AC90" i="152"/>
  <c r="BH90" i="152" s="1"/>
  <c r="AQ90" i="152"/>
  <c r="BV90" i="152" s="1"/>
  <c r="S90" i="152"/>
  <c r="AX90" i="152" s="1"/>
  <c r="AP90" i="152"/>
  <c r="BU90" i="152" s="1"/>
  <c r="R90" i="152"/>
  <c r="AW90" i="152" s="1"/>
  <c r="AO90" i="152"/>
  <c r="BT90" i="152" s="1"/>
  <c r="AN90" i="152"/>
  <c r="BS90" i="152" s="1"/>
  <c r="AL91" i="152"/>
  <c r="BQ91" i="152" s="1"/>
  <c r="AD91" i="152"/>
  <c r="BI91" i="152" s="1"/>
  <c r="V91" i="152"/>
  <c r="BA91" i="152" s="1"/>
  <c r="AR91" i="152"/>
  <c r="BW91" i="152" s="1"/>
  <c r="AJ91" i="152"/>
  <c r="BO91" i="152" s="1"/>
  <c r="AB91" i="152"/>
  <c r="BG91" i="152" s="1"/>
  <c r="T91" i="152"/>
  <c r="AY91" i="152" s="1"/>
  <c r="AN91" i="152"/>
  <c r="BS91" i="152" s="1"/>
  <c r="AC91" i="152"/>
  <c r="BH91" i="152" s="1"/>
  <c r="R91" i="152"/>
  <c r="AW91" i="152" s="1"/>
  <c r="AM91" i="152"/>
  <c r="BR91" i="152" s="1"/>
  <c r="AA91" i="152"/>
  <c r="BF91" i="152" s="1"/>
  <c r="Q91" i="152"/>
  <c r="AV91" i="152" s="1"/>
  <c r="AK91" i="152"/>
  <c r="BP91" i="152" s="1"/>
  <c r="Z91" i="152"/>
  <c r="BE91" i="152" s="1"/>
  <c r="P91" i="152"/>
  <c r="AU91" i="152" s="1"/>
  <c r="AO91" i="152"/>
  <c r="BT91" i="152" s="1"/>
  <c r="W91" i="152"/>
  <c r="BB91" i="152" s="1"/>
  <c r="AG91" i="152"/>
  <c r="BL91" i="152" s="1"/>
  <c r="AF91" i="152"/>
  <c r="BK91" i="152" s="1"/>
  <c r="AE91" i="152"/>
  <c r="BJ91" i="152" s="1"/>
  <c r="I91" i="152"/>
  <c r="K91" i="152" s="1"/>
  <c r="M91" i="152" s="1"/>
  <c r="X91" i="152"/>
  <c r="BC91" i="152" s="1"/>
  <c r="U91" i="152"/>
  <c r="AZ91" i="152" s="1"/>
  <c r="AS91" i="152"/>
  <c r="BX91" i="152" s="1"/>
  <c r="S91" i="152"/>
  <c r="AX91" i="152" s="1"/>
  <c r="AQ91" i="152"/>
  <c r="BV91" i="152" s="1"/>
  <c r="S17" i="150"/>
  <c r="S25" i="150"/>
  <c r="S51" i="150"/>
  <c r="O64" i="150"/>
  <c r="W64" i="150"/>
  <c r="BB64" i="150" s="1"/>
  <c r="AE64" i="150"/>
  <c r="BJ64" i="150" s="1"/>
  <c r="AM64" i="150"/>
  <c r="BR64" i="150" s="1"/>
  <c r="AQ61" i="151"/>
  <c r="BV61" i="151" s="1"/>
  <c r="AI61" i="151"/>
  <c r="BN61" i="151" s="1"/>
  <c r="AA61" i="151"/>
  <c r="BF61" i="151" s="1"/>
  <c r="S61" i="151"/>
  <c r="AX61" i="151" s="1"/>
  <c r="Q61" i="151"/>
  <c r="AV61" i="151" s="1"/>
  <c r="Z61" i="151"/>
  <c r="BE61" i="151" s="1"/>
  <c r="AJ61" i="151"/>
  <c r="BO61" i="151" s="1"/>
  <c r="AS61" i="151"/>
  <c r="BX61" i="151" s="1"/>
  <c r="AQ62" i="151"/>
  <c r="BV62" i="151" s="1"/>
  <c r="AI62" i="151"/>
  <c r="BN62" i="151" s="1"/>
  <c r="AA62" i="151"/>
  <c r="BF62" i="151" s="1"/>
  <c r="S62" i="151"/>
  <c r="AX62" i="151" s="1"/>
  <c r="Q62" i="151"/>
  <c r="AV62" i="151" s="1"/>
  <c r="Z62" i="151"/>
  <c r="BE62" i="151" s="1"/>
  <c r="AJ62" i="151"/>
  <c r="BO62" i="151" s="1"/>
  <c r="AS62" i="151"/>
  <c r="BX62" i="151" s="1"/>
  <c r="AQ63" i="151"/>
  <c r="BV63" i="151" s="1"/>
  <c r="AI63" i="151"/>
  <c r="BN63" i="151" s="1"/>
  <c r="AA63" i="151"/>
  <c r="BF63" i="151" s="1"/>
  <c r="S63" i="151"/>
  <c r="AX63" i="151" s="1"/>
  <c r="Q63" i="151"/>
  <c r="AV63" i="151" s="1"/>
  <c r="Z63" i="151"/>
  <c r="BE63" i="151" s="1"/>
  <c r="AJ63" i="151"/>
  <c r="BO63" i="151" s="1"/>
  <c r="AS63" i="151"/>
  <c r="BX63" i="151" s="1"/>
  <c r="AQ64" i="151"/>
  <c r="BV64" i="151" s="1"/>
  <c r="AI64" i="151"/>
  <c r="BN64" i="151" s="1"/>
  <c r="AA64" i="151"/>
  <c r="BF64" i="151" s="1"/>
  <c r="S64" i="151"/>
  <c r="AX64" i="151" s="1"/>
  <c r="Q64" i="151"/>
  <c r="AV64" i="151" s="1"/>
  <c r="Z64" i="151"/>
  <c r="BE64" i="151" s="1"/>
  <c r="AJ64" i="151"/>
  <c r="BO64" i="151" s="1"/>
  <c r="AS64" i="151"/>
  <c r="BX64" i="151" s="1"/>
  <c r="AQ65" i="151"/>
  <c r="BV65" i="151" s="1"/>
  <c r="AI65" i="151"/>
  <c r="BN65" i="151" s="1"/>
  <c r="AA65" i="151"/>
  <c r="BF65" i="151" s="1"/>
  <c r="S65" i="151"/>
  <c r="AX65" i="151" s="1"/>
  <c r="Q65" i="151"/>
  <c r="AV65" i="151" s="1"/>
  <c r="Z65" i="151"/>
  <c r="BE65" i="151" s="1"/>
  <c r="AJ65" i="151"/>
  <c r="BO65" i="151" s="1"/>
  <c r="AS65" i="151"/>
  <c r="BX65" i="151" s="1"/>
  <c r="AQ66" i="151"/>
  <c r="BV66" i="151" s="1"/>
  <c r="AI66" i="151"/>
  <c r="BN66" i="151" s="1"/>
  <c r="AA66" i="151"/>
  <c r="BF66" i="151" s="1"/>
  <c r="S66" i="151"/>
  <c r="AX66" i="151" s="1"/>
  <c r="Q66" i="151"/>
  <c r="AV66" i="151" s="1"/>
  <c r="Z66" i="151"/>
  <c r="BE66" i="151" s="1"/>
  <c r="AJ66" i="151"/>
  <c r="BO66" i="151" s="1"/>
  <c r="AS66" i="151"/>
  <c r="BX66" i="151" s="1"/>
  <c r="AQ67" i="151"/>
  <c r="BV67" i="151" s="1"/>
  <c r="AI67" i="151"/>
  <c r="BN67" i="151" s="1"/>
  <c r="AA67" i="151"/>
  <c r="BF67" i="151" s="1"/>
  <c r="S67" i="151"/>
  <c r="AX67" i="151" s="1"/>
  <c r="Q67" i="151"/>
  <c r="AV67" i="151" s="1"/>
  <c r="Z67" i="151"/>
  <c r="BE67" i="151" s="1"/>
  <c r="AJ67" i="151"/>
  <c r="BO67" i="151" s="1"/>
  <c r="AS67" i="151"/>
  <c r="BX67" i="151" s="1"/>
  <c r="AQ68" i="151"/>
  <c r="BV68" i="151" s="1"/>
  <c r="AI68" i="151"/>
  <c r="BN68" i="151" s="1"/>
  <c r="AA68" i="151"/>
  <c r="BF68" i="151" s="1"/>
  <c r="S68" i="151"/>
  <c r="AX68" i="151" s="1"/>
  <c r="Q68" i="151"/>
  <c r="AV68" i="151" s="1"/>
  <c r="Z68" i="151"/>
  <c r="BE68" i="151" s="1"/>
  <c r="AJ68" i="151"/>
  <c r="BO68" i="151" s="1"/>
  <c r="AS68" i="151"/>
  <c r="BX68" i="151" s="1"/>
  <c r="AQ69" i="151"/>
  <c r="BV69" i="151" s="1"/>
  <c r="AI69" i="151"/>
  <c r="BN69" i="151" s="1"/>
  <c r="AA69" i="151"/>
  <c r="BF69" i="151" s="1"/>
  <c r="S69" i="151"/>
  <c r="AX69" i="151" s="1"/>
  <c r="Q69" i="151"/>
  <c r="AV69" i="151" s="1"/>
  <c r="Z69" i="151"/>
  <c r="BE69" i="151" s="1"/>
  <c r="AJ69" i="151"/>
  <c r="BO69" i="151" s="1"/>
  <c r="AS69" i="151"/>
  <c r="BX69" i="151" s="1"/>
  <c r="AQ70" i="151"/>
  <c r="BV70" i="151" s="1"/>
  <c r="AI70" i="151"/>
  <c r="BN70" i="151" s="1"/>
  <c r="AA70" i="151"/>
  <c r="BF70" i="151" s="1"/>
  <c r="S70" i="151"/>
  <c r="AX70" i="151" s="1"/>
  <c r="Q70" i="151"/>
  <c r="AV70" i="151" s="1"/>
  <c r="Z70" i="151"/>
  <c r="BE70" i="151" s="1"/>
  <c r="AJ70" i="151"/>
  <c r="BO70" i="151" s="1"/>
  <c r="AS70" i="151"/>
  <c r="BX70" i="151" s="1"/>
  <c r="AQ71" i="151"/>
  <c r="BV71" i="151" s="1"/>
  <c r="AI71" i="151"/>
  <c r="BN71" i="151" s="1"/>
  <c r="AA71" i="151"/>
  <c r="BF71" i="151" s="1"/>
  <c r="S71" i="151"/>
  <c r="AX71" i="151" s="1"/>
  <c r="Q71" i="151"/>
  <c r="AV71" i="151" s="1"/>
  <c r="Z71" i="151"/>
  <c r="BE71" i="151" s="1"/>
  <c r="AJ71" i="151"/>
  <c r="BO71" i="151" s="1"/>
  <c r="AS71" i="151"/>
  <c r="BX71" i="151" s="1"/>
  <c r="AQ72" i="151"/>
  <c r="BV72" i="151" s="1"/>
  <c r="AI72" i="151"/>
  <c r="BN72" i="151" s="1"/>
  <c r="AA72" i="151"/>
  <c r="BF72" i="151" s="1"/>
  <c r="S72" i="151"/>
  <c r="AX72" i="151" s="1"/>
  <c r="Q72" i="151"/>
  <c r="AV72" i="151" s="1"/>
  <c r="Z72" i="151"/>
  <c r="BE72" i="151" s="1"/>
  <c r="AJ72" i="151"/>
  <c r="BO72" i="151" s="1"/>
  <c r="AS72" i="151"/>
  <c r="BX72" i="151" s="1"/>
  <c r="AQ73" i="151"/>
  <c r="BV73" i="151" s="1"/>
  <c r="AI73" i="151"/>
  <c r="BN73" i="151" s="1"/>
  <c r="AA73" i="151"/>
  <c r="BF73" i="151" s="1"/>
  <c r="S73" i="151"/>
  <c r="AX73" i="151" s="1"/>
  <c r="Q73" i="151"/>
  <c r="AV73" i="151" s="1"/>
  <c r="Z73" i="151"/>
  <c r="BE73" i="151" s="1"/>
  <c r="AJ73" i="151"/>
  <c r="BO73" i="151" s="1"/>
  <c r="AS73" i="151"/>
  <c r="BX73" i="151" s="1"/>
  <c r="AQ74" i="151"/>
  <c r="BV74" i="151" s="1"/>
  <c r="AI74" i="151"/>
  <c r="BN74" i="151" s="1"/>
  <c r="AA74" i="151"/>
  <c r="BF74" i="151" s="1"/>
  <c r="S74" i="151"/>
  <c r="AX74" i="151" s="1"/>
  <c r="Q74" i="151"/>
  <c r="AV74" i="151" s="1"/>
  <c r="Z74" i="151"/>
  <c r="BE74" i="151" s="1"/>
  <c r="AJ74" i="151"/>
  <c r="BO74" i="151" s="1"/>
  <c r="AS74" i="151"/>
  <c r="BX74" i="151" s="1"/>
  <c r="AM75" i="151"/>
  <c r="BR75" i="151" s="1"/>
  <c r="AE75" i="151"/>
  <c r="BJ75" i="151" s="1"/>
  <c r="AS75" i="151"/>
  <c r="BX75" i="151" s="1"/>
  <c r="AK75" i="151"/>
  <c r="BP75" i="151" s="1"/>
  <c r="AC75" i="151"/>
  <c r="BH75" i="151" s="1"/>
  <c r="AL75" i="151"/>
  <c r="BQ75" i="151" s="1"/>
  <c r="AA75" i="151"/>
  <c r="BF75" i="151" s="1"/>
  <c r="S75" i="151"/>
  <c r="AX75" i="151" s="1"/>
  <c r="Q75" i="151"/>
  <c r="AV75" i="151" s="1"/>
  <c r="Z75" i="151"/>
  <c r="BE75" i="151" s="1"/>
  <c r="AN75" i="151"/>
  <c r="BS75" i="151" s="1"/>
  <c r="R78" i="151"/>
  <c r="AW78" i="151" s="1"/>
  <c r="AD78" i="151"/>
  <c r="BI78" i="151" s="1"/>
  <c r="R86" i="151"/>
  <c r="AW86" i="151" s="1"/>
  <c r="AD86" i="151"/>
  <c r="BI86" i="151" s="1"/>
  <c r="S90" i="151"/>
  <c r="AX90" i="151" s="1"/>
  <c r="AM94" i="151"/>
  <c r="BR94" i="151" s="1"/>
  <c r="AE94" i="151"/>
  <c r="BJ94" i="151" s="1"/>
  <c r="W94" i="151"/>
  <c r="BB94" i="151" s="1"/>
  <c r="O94" i="151"/>
  <c r="AL94" i="151"/>
  <c r="BQ94" i="151" s="1"/>
  <c r="AD94" i="151"/>
  <c r="BI94" i="151" s="1"/>
  <c r="V94" i="151"/>
  <c r="BA94" i="151" s="1"/>
  <c r="AS94" i="151"/>
  <c r="BX94" i="151" s="1"/>
  <c r="AK94" i="151"/>
  <c r="BP94" i="151" s="1"/>
  <c r="AC94" i="151"/>
  <c r="BH94" i="151" s="1"/>
  <c r="U94" i="151"/>
  <c r="AZ94" i="151" s="1"/>
  <c r="AJ94" i="151"/>
  <c r="BO94" i="151" s="1"/>
  <c r="Y94" i="151"/>
  <c r="BD94" i="151" s="1"/>
  <c r="T94" i="151"/>
  <c r="AY94" i="151" s="1"/>
  <c r="AI94" i="151"/>
  <c r="BN94" i="151" s="1"/>
  <c r="R95" i="151"/>
  <c r="AW95" i="151" s="1"/>
  <c r="S104" i="151"/>
  <c r="AX104" i="151" s="1"/>
  <c r="T43" i="153"/>
  <c r="P64" i="150"/>
  <c r="AU64" i="150" s="1"/>
  <c r="X64" i="150"/>
  <c r="BC64" i="150" s="1"/>
  <c r="AF64" i="150"/>
  <c r="BK64" i="150" s="1"/>
  <c r="I61" i="151"/>
  <c r="K61" i="151" s="1"/>
  <c r="M61" i="151" s="1"/>
  <c r="R61" i="151"/>
  <c r="AW61" i="151" s="1"/>
  <c r="AB61" i="151"/>
  <c r="BG61" i="151" s="1"/>
  <c r="AK61" i="151"/>
  <c r="BP61" i="151" s="1"/>
  <c r="I62" i="151"/>
  <c r="K62" i="151" s="1"/>
  <c r="M62" i="151" s="1"/>
  <c r="R62" i="151"/>
  <c r="AW62" i="151" s="1"/>
  <c r="AB62" i="151"/>
  <c r="BG62" i="151" s="1"/>
  <c r="AK62" i="151"/>
  <c r="BP62" i="151" s="1"/>
  <c r="I63" i="151"/>
  <c r="K63" i="151" s="1"/>
  <c r="M63" i="151" s="1"/>
  <c r="R63" i="151"/>
  <c r="AW63" i="151" s="1"/>
  <c r="AB63" i="151"/>
  <c r="BG63" i="151" s="1"/>
  <c r="AK63" i="151"/>
  <c r="BP63" i="151" s="1"/>
  <c r="I64" i="151"/>
  <c r="K64" i="151" s="1"/>
  <c r="M64" i="151" s="1"/>
  <c r="R64" i="151"/>
  <c r="AW64" i="151" s="1"/>
  <c r="AB64" i="151"/>
  <c r="BG64" i="151" s="1"/>
  <c r="AK64" i="151"/>
  <c r="BP64" i="151" s="1"/>
  <c r="I65" i="151"/>
  <c r="K65" i="151" s="1"/>
  <c r="M65" i="151" s="1"/>
  <c r="R65" i="151"/>
  <c r="AW65" i="151" s="1"/>
  <c r="AB65" i="151"/>
  <c r="BG65" i="151" s="1"/>
  <c r="AK65" i="151"/>
  <c r="BP65" i="151" s="1"/>
  <c r="I66" i="151"/>
  <c r="K66" i="151" s="1"/>
  <c r="M66" i="151" s="1"/>
  <c r="R66" i="151"/>
  <c r="AW66" i="151" s="1"/>
  <c r="AB66" i="151"/>
  <c r="BG66" i="151" s="1"/>
  <c r="AK66" i="151"/>
  <c r="BP66" i="151" s="1"/>
  <c r="I67" i="151"/>
  <c r="K67" i="151" s="1"/>
  <c r="M67" i="151" s="1"/>
  <c r="R67" i="151"/>
  <c r="AW67" i="151" s="1"/>
  <c r="AB67" i="151"/>
  <c r="BG67" i="151" s="1"/>
  <c r="AK67" i="151"/>
  <c r="BP67" i="151" s="1"/>
  <c r="I68" i="151"/>
  <c r="K68" i="151" s="1"/>
  <c r="M68" i="151" s="1"/>
  <c r="R68" i="151"/>
  <c r="AW68" i="151" s="1"/>
  <c r="AB68" i="151"/>
  <c r="BG68" i="151" s="1"/>
  <c r="AK68" i="151"/>
  <c r="BP68" i="151" s="1"/>
  <c r="I69" i="151"/>
  <c r="K69" i="151" s="1"/>
  <c r="M69" i="151" s="1"/>
  <c r="R69" i="151"/>
  <c r="AW69" i="151" s="1"/>
  <c r="AB69" i="151"/>
  <c r="BG69" i="151" s="1"/>
  <c r="AK69" i="151"/>
  <c r="BP69" i="151" s="1"/>
  <c r="I70" i="151"/>
  <c r="K70" i="151" s="1"/>
  <c r="M70" i="151" s="1"/>
  <c r="R70" i="151"/>
  <c r="AW70" i="151" s="1"/>
  <c r="AB70" i="151"/>
  <c r="BG70" i="151" s="1"/>
  <c r="AK70" i="151"/>
  <c r="BP70" i="151" s="1"/>
  <c r="I71" i="151"/>
  <c r="K71" i="151" s="1"/>
  <c r="M71" i="151" s="1"/>
  <c r="R71" i="151"/>
  <c r="AW71" i="151" s="1"/>
  <c r="AB71" i="151"/>
  <c r="BG71" i="151" s="1"/>
  <c r="AK71" i="151"/>
  <c r="BP71" i="151" s="1"/>
  <c r="I72" i="151"/>
  <c r="K72" i="151" s="1"/>
  <c r="M72" i="151" s="1"/>
  <c r="R72" i="151"/>
  <c r="AW72" i="151" s="1"/>
  <c r="AB72" i="151"/>
  <c r="BG72" i="151" s="1"/>
  <c r="AK72" i="151"/>
  <c r="BP72" i="151" s="1"/>
  <c r="I73" i="151"/>
  <c r="K73" i="151" s="1"/>
  <c r="M73" i="151" s="1"/>
  <c r="R73" i="151"/>
  <c r="AW73" i="151" s="1"/>
  <c r="AB73" i="151"/>
  <c r="BG73" i="151" s="1"/>
  <c r="AK73" i="151"/>
  <c r="BP73" i="151" s="1"/>
  <c r="I74" i="151"/>
  <c r="K74" i="151" s="1"/>
  <c r="M74" i="151" s="1"/>
  <c r="R74" i="151"/>
  <c r="AW74" i="151" s="1"/>
  <c r="AB74" i="151"/>
  <c r="BG74" i="151" s="1"/>
  <c r="AK74" i="151"/>
  <c r="BP74" i="151" s="1"/>
  <c r="I75" i="151"/>
  <c r="K75" i="151" s="1"/>
  <c r="M75" i="151" s="1"/>
  <c r="R75" i="151"/>
  <c r="AW75" i="151" s="1"/>
  <c r="AB75" i="151"/>
  <c r="BG75" i="151" s="1"/>
  <c r="AO75" i="151"/>
  <c r="BT75" i="151" s="1"/>
  <c r="AM78" i="151"/>
  <c r="BR78" i="151" s="1"/>
  <c r="AE78" i="151"/>
  <c r="BJ78" i="151" s="1"/>
  <c r="W78" i="151"/>
  <c r="BB78" i="151" s="1"/>
  <c r="O78" i="151"/>
  <c r="AS78" i="151"/>
  <c r="BX78" i="151" s="1"/>
  <c r="AK78" i="151"/>
  <c r="BP78" i="151" s="1"/>
  <c r="AC78" i="151"/>
  <c r="BH78" i="151" s="1"/>
  <c r="U78" i="151"/>
  <c r="AZ78" i="151" s="1"/>
  <c r="AL78" i="151"/>
  <c r="BQ78" i="151" s="1"/>
  <c r="AA78" i="151"/>
  <c r="BF78" i="151" s="1"/>
  <c r="Q78" i="151"/>
  <c r="AV78" i="151" s="1"/>
  <c r="S78" i="151"/>
  <c r="AX78" i="151" s="1"/>
  <c r="AF78" i="151"/>
  <c r="BK78" i="151" s="1"/>
  <c r="AQ78" i="151"/>
  <c r="BV78" i="151" s="1"/>
  <c r="AM86" i="151"/>
  <c r="BR86" i="151" s="1"/>
  <c r="AE86" i="151"/>
  <c r="BJ86" i="151" s="1"/>
  <c r="W86" i="151"/>
  <c r="BB86" i="151" s="1"/>
  <c r="O86" i="151"/>
  <c r="AS86" i="151"/>
  <c r="BX86" i="151" s="1"/>
  <c r="AK86" i="151"/>
  <c r="BP86" i="151" s="1"/>
  <c r="AC86" i="151"/>
  <c r="BH86" i="151" s="1"/>
  <c r="U86" i="151"/>
  <c r="AZ86" i="151" s="1"/>
  <c r="AL86" i="151"/>
  <c r="BQ86" i="151" s="1"/>
  <c r="AA86" i="151"/>
  <c r="BF86" i="151" s="1"/>
  <c r="Q86" i="151"/>
  <c r="AV86" i="151" s="1"/>
  <c r="S86" i="151"/>
  <c r="AX86" i="151" s="1"/>
  <c r="AF86" i="151"/>
  <c r="BK86" i="151" s="1"/>
  <c r="AQ86" i="151"/>
  <c r="BV86" i="151" s="1"/>
  <c r="AM90" i="151"/>
  <c r="BR90" i="151" s="1"/>
  <c r="AE90" i="151"/>
  <c r="BJ90" i="151" s="1"/>
  <c r="W90" i="151"/>
  <c r="BB90" i="151" s="1"/>
  <c r="O90" i="151"/>
  <c r="AL90" i="151"/>
  <c r="BQ90" i="151" s="1"/>
  <c r="AD90" i="151"/>
  <c r="BI90" i="151" s="1"/>
  <c r="V90" i="151"/>
  <c r="BA90" i="151" s="1"/>
  <c r="AS90" i="151"/>
  <c r="BX90" i="151" s="1"/>
  <c r="AK90" i="151"/>
  <c r="BP90" i="151" s="1"/>
  <c r="AC90" i="151"/>
  <c r="BH90" i="151" s="1"/>
  <c r="U90" i="151"/>
  <c r="AZ90" i="151" s="1"/>
  <c r="AQ90" i="151"/>
  <c r="BV90" i="151" s="1"/>
  <c r="AF90" i="151"/>
  <c r="BK90" i="151" s="1"/>
  <c r="R90" i="151"/>
  <c r="AW90" i="151" s="1"/>
  <c r="T90" i="151"/>
  <c r="AY90" i="151" s="1"/>
  <c r="AI90" i="151"/>
  <c r="BN90" i="151" s="1"/>
  <c r="I94" i="151"/>
  <c r="K94" i="151" s="1"/>
  <c r="M94" i="151" s="1"/>
  <c r="X94" i="151"/>
  <c r="BC94" i="151" s="1"/>
  <c r="AN94" i="151"/>
  <c r="BS94" i="151" s="1"/>
  <c r="AM95" i="151"/>
  <c r="BR95" i="151" s="1"/>
  <c r="AE95" i="151"/>
  <c r="BJ95" i="151" s="1"/>
  <c r="W95" i="151"/>
  <c r="BB95" i="151" s="1"/>
  <c r="O95" i="151"/>
  <c r="AL95" i="151"/>
  <c r="BQ95" i="151" s="1"/>
  <c r="AD95" i="151"/>
  <c r="BI95" i="151" s="1"/>
  <c r="V95" i="151"/>
  <c r="BA95" i="151" s="1"/>
  <c r="AS95" i="151"/>
  <c r="BX95" i="151" s="1"/>
  <c r="AK95" i="151"/>
  <c r="BP95" i="151" s="1"/>
  <c r="AC95" i="151"/>
  <c r="BH95" i="151" s="1"/>
  <c r="U95" i="151"/>
  <c r="AZ95" i="151" s="1"/>
  <c r="AN95" i="151"/>
  <c r="BS95" i="151" s="1"/>
  <c r="Z95" i="151"/>
  <c r="BE95" i="151" s="1"/>
  <c r="S95" i="151"/>
  <c r="AX95" i="151" s="1"/>
  <c r="AH95" i="151"/>
  <c r="BM95" i="151" s="1"/>
  <c r="AM104" i="151"/>
  <c r="BR104" i="151" s="1"/>
  <c r="AE104" i="151"/>
  <c r="BJ104" i="151" s="1"/>
  <c r="W104" i="151"/>
  <c r="BB104" i="151" s="1"/>
  <c r="O104" i="151"/>
  <c r="AL104" i="151"/>
  <c r="BQ104" i="151" s="1"/>
  <c r="AD104" i="151"/>
  <c r="BI104" i="151" s="1"/>
  <c r="V104" i="151"/>
  <c r="BA104" i="151" s="1"/>
  <c r="AS104" i="151"/>
  <c r="BX104" i="151" s="1"/>
  <c r="AK104" i="151"/>
  <c r="BP104" i="151" s="1"/>
  <c r="AC104" i="151"/>
  <c r="BH104" i="151" s="1"/>
  <c r="U104" i="151"/>
  <c r="AZ104" i="151" s="1"/>
  <c r="AO104" i="151"/>
  <c r="BT104" i="151" s="1"/>
  <c r="AA104" i="151"/>
  <c r="BF104" i="151" s="1"/>
  <c r="P104" i="151"/>
  <c r="AU104" i="151" s="1"/>
  <c r="T104" i="151"/>
  <c r="AY104" i="151" s="1"/>
  <c r="AI104" i="151"/>
  <c r="BN104" i="151" s="1"/>
  <c r="S18" i="150"/>
  <c r="Q61" i="150"/>
  <c r="AV61" i="150" s="1"/>
  <c r="Y61" i="150"/>
  <c r="BD61" i="150" s="1"/>
  <c r="AG61" i="150"/>
  <c r="BL61" i="150" s="1"/>
  <c r="Q62" i="150"/>
  <c r="AV62" i="150" s="1"/>
  <c r="Y62" i="150"/>
  <c r="BD62" i="150" s="1"/>
  <c r="AG62" i="150"/>
  <c r="BL62" i="150" s="1"/>
  <c r="Q63" i="150"/>
  <c r="AV63" i="150" s="1"/>
  <c r="Y63" i="150"/>
  <c r="BD63" i="150" s="1"/>
  <c r="AG63" i="150"/>
  <c r="BL63" i="150" s="1"/>
  <c r="Q64" i="150"/>
  <c r="AV64" i="150" s="1"/>
  <c r="Y64" i="150"/>
  <c r="BD64" i="150" s="1"/>
  <c r="AG64" i="150"/>
  <c r="BL64" i="150" s="1"/>
  <c r="Q65" i="150"/>
  <c r="AV65" i="150" s="1"/>
  <c r="Y65" i="150"/>
  <c r="BD65" i="150" s="1"/>
  <c r="AG65" i="150"/>
  <c r="BL65" i="150" s="1"/>
  <c r="Q66" i="150"/>
  <c r="AV66" i="150" s="1"/>
  <c r="Y66" i="150"/>
  <c r="BD66" i="150" s="1"/>
  <c r="AG66" i="150"/>
  <c r="BL66" i="150" s="1"/>
  <c r="Q67" i="150"/>
  <c r="AV67" i="150" s="1"/>
  <c r="Y67" i="150"/>
  <c r="BD67" i="150" s="1"/>
  <c r="AG67" i="150"/>
  <c r="BL67" i="150" s="1"/>
  <c r="Q68" i="150"/>
  <c r="AV68" i="150" s="1"/>
  <c r="Y68" i="150"/>
  <c r="BD68" i="150" s="1"/>
  <c r="AG68" i="150"/>
  <c r="BL68" i="150" s="1"/>
  <c r="Q69" i="150"/>
  <c r="AV69" i="150" s="1"/>
  <c r="Y69" i="150"/>
  <c r="BD69" i="150" s="1"/>
  <c r="AG69" i="150"/>
  <c r="BL69" i="150" s="1"/>
  <c r="Q70" i="150"/>
  <c r="AV70" i="150" s="1"/>
  <c r="Y70" i="150"/>
  <c r="BD70" i="150" s="1"/>
  <c r="AG70" i="150"/>
  <c r="BL70" i="150" s="1"/>
  <c r="Q71" i="150"/>
  <c r="AV71" i="150" s="1"/>
  <c r="Y71" i="150"/>
  <c r="BD71" i="150" s="1"/>
  <c r="AG71" i="150"/>
  <c r="BL71" i="150" s="1"/>
  <c r="Q72" i="150"/>
  <c r="AV72" i="150" s="1"/>
  <c r="Y72" i="150"/>
  <c r="BD72" i="150" s="1"/>
  <c r="AG72" i="150"/>
  <c r="BL72" i="150" s="1"/>
  <c r="Q73" i="150"/>
  <c r="AV73" i="150" s="1"/>
  <c r="Y73" i="150"/>
  <c r="BD73" i="150" s="1"/>
  <c r="AG73" i="150"/>
  <c r="BL73" i="150" s="1"/>
  <c r="Q74" i="150"/>
  <c r="AV74" i="150" s="1"/>
  <c r="Y74" i="150"/>
  <c r="BD74" i="150" s="1"/>
  <c r="AG74" i="150"/>
  <c r="BL74" i="150" s="1"/>
  <c r="Q75" i="150"/>
  <c r="AV75" i="150" s="1"/>
  <c r="Y75" i="150"/>
  <c r="BD75" i="150" s="1"/>
  <c r="AG75" i="150"/>
  <c r="BL75" i="150" s="1"/>
  <c r="Q76" i="150"/>
  <c r="AV76" i="150" s="1"/>
  <c r="Y76" i="150"/>
  <c r="BD76" i="150" s="1"/>
  <c r="AG76" i="150"/>
  <c r="BL76" i="150" s="1"/>
  <c r="Q77" i="150"/>
  <c r="AV77" i="150" s="1"/>
  <c r="Y77" i="150"/>
  <c r="BD77" i="150" s="1"/>
  <c r="AG77" i="150"/>
  <c r="BL77" i="150" s="1"/>
  <c r="Q78" i="150"/>
  <c r="AV78" i="150" s="1"/>
  <c r="Y78" i="150"/>
  <c r="BD78" i="150" s="1"/>
  <c r="AG78" i="150"/>
  <c r="BL78" i="150" s="1"/>
  <c r="Q79" i="150"/>
  <c r="AV79" i="150" s="1"/>
  <c r="Y79" i="150"/>
  <c r="BD79" i="150" s="1"/>
  <c r="AG79" i="150"/>
  <c r="BL79" i="150" s="1"/>
  <c r="Q80" i="150"/>
  <c r="AV80" i="150" s="1"/>
  <c r="Y80" i="150"/>
  <c r="BD80" i="150" s="1"/>
  <c r="AG80" i="150"/>
  <c r="BL80" i="150" s="1"/>
  <c r="K27" i="151"/>
  <c r="S19" i="151"/>
  <c r="T61" i="151"/>
  <c r="AY61" i="151" s="1"/>
  <c r="AC61" i="151"/>
  <c r="BH61" i="151" s="1"/>
  <c r="AL61" i="151"/>
  <c r="BQ61" i="151" s="1"/>
  <c r="T62" i="151"/>
  <c r="AY62" i="151" s="1"/>
  <c r="AC62" i="151"/>
  <c r="BH62" i="151" s="1"/>
  <c r="AL62" i="151"/>
  <c r="BQ62" i="151" s="1"/>
  <c r="T63" i="151"/>
  <c r="AY63" i="151" s="1"/>
  <c r="AC63" i="151"/>
  <c r="BH63" i="151" s="1"/>
  <c r="AL63" i="151"/>
  <c r="BQ63" i="151" s="1"/>
  <c r="T64" i="151"/>
  <c r="AY64" i="151" s="1"/>
  <c r="AC64" i="151"/>
  <c r="BH64" i="151" s="1"/>
  <c r="AL64" i="151"/>
  <c r="BQ64" i="151" s="1"/>
  <c r="T65" i="151"/>
  <c r="AY65" i="151" s="1"/>
  <c r="AC65" i="151"/>
  <c r="BH65" i="151" s="1"/>
  <c r="AL65" i="151"/>
  <c r="BQ65" i="151" s="1"/>
  <c r="T66" i="151"/>
  <c r="AY66" i="151" s="1"/>
  <c r="AC66" i="151"/>
  <c r="BH66" i="151" s="1"/>
  <c r="AL66" i="151"/>
  <c r="BQ66" i="151" s="1"/>
  <c r="T67" i="151"/>
  <c r="AY67" i="151" s="1"/>
  <c r="AC67" i="151"/>
  <c r="BH67" i="151" s="1"/>
  <c r="AL67" i="151"/>
  <c r="BQ67" i="151" s="1"/>
  <c r="T68" i="151"/>
  <c r="AY68" i="151" s="1"/>
  <c r="AC68" i="151"/>
  <c r="BH68" i="151" s="1"/>
  <c r="AL68" i="151"/>
  <c r="BQ68" i="151" s="1"/>
  <c r="T69" i="151"/>
  <c r="AY69" i="151" s="1"/>
  <c r="AC69" i="151"/>
  <c r="BH69" i="151" s="1"/>
  <c r="AL69" i="151"/>
  <c r="BQ69" i="151" s="1"/>
  <c r="T70" i="151"/>
  <c r="AY70" i="151" s="1"/>
  <c r="AC70" i="151"/>
  <c r="BH70" i="151" s="1"/>
  <c r="AL70" i="151"/>
  <c r="BQ70" i="151" s="1"/>
  <c r="T71" i="151"/>
  <c r="AY71" i="151" s="1"/>
  <c r="AC71" i="151"/>
  <c r="BH71" i="151" s="1"/>
  <c r="AL71" i="151"/>
  <c r="BQ71" i="151" s="1"/>
  <c r="T72" i="151"/>
  <c r="AY72" i="151" s="1"/>
  <c r="AC72" i="151"/>
  <c r="BH72" i="151" s="1"/>
  <c r="AL72" i="151"/>
  <c r="BQ72" i="151" s="1"/>
  <c r="T73" i="151"/>
  <c r="AY73" i="151" s="1"/>
  <c r="AC73" i="151"/>
  <c r="BH73" i="151" s="1"/>
  <c r="AL73" i="151"/>
  <c r="BQ73" i="151" s="1"/>
  <c r="T74" i="151"/>
  <c r="AY74" i="151" s="1"/>
  <c r="AC74" i="151"/>
  <c r="BH74" i="151" s="1"/>
  <c r="AL74" i="151"/>
  <c r="BQ74" i="151" s="1"/>
  <c r="T75" i="151"/>
  <c r="AY75" i="151" s="1"/>
  <c r="AD75" i="151"/>
  <c r="BI75" i="151" s="1"/>
  <c r="AP75" i="151"/>
  <c r="BU75" i="151" s="1"/>
  <c r="I78" i="151"/>
  <c r="K78" i="151" s="1"/>
  <c r="M78" i="151" s="1"/>
  <c r="T78" i="151"/>
  <c r="AY78" i="151" s="1"/>
  <c r="AG78" i="151"/>
  <c r="BL78" i="151" s="1"/>
  <c r="AR78" i="151"/>
  <c r="BW78" i="151" s="1"/>
  <c r="I86" i="151"/>
  <c r="K86" i="151" s="1"/>
  <c r="M86" i="151" s="1"/>
  <c r="T86" i="151"/>
  <c r="AY86" i="151" s="1"/>
  <c r="AG86" i="151"/>
  <c r="BL86" i="151" s="1"/>
  <c r="AR86" i="151"/>
  <c r="BW86" i="151" s="1"/>
  <c r="I90" i="151"/>
  <c r="K90" i="151" s="1"/>
  <c r="M90" i="151" s="1"/>
  <c r="X90" i="151"/>
  <c r="BC90" i="151" s="1"/>
  <c r="AJ90" i="151"/>
  <c r="BO90" i="151" s="1"/>
  <c r="Z94" i="151"/>
  <c r="BE94" i="151" s="1"/>
  <c r="AO94" i="151"/>
  <c r="BT94" i="151" s="1"/>
  <c r="I95" i="151"/>
  <c r="K95" i="151" s="1"/>
  <c r="M95" i="151" s="1"/>
  <c r="T95" i="151"/>
  <c r="AY95" i="151" s="1"/>
  <c r="AI95" i="151"/>
  <c r="BN95" i="151" s="1"/>
  <c r="I104" i="151"/>
  <c r="K104" i="151" s="1"/>
  <c r="M104" i="151" s="1"/>
  <c r="X104" i="151"/>
  <c r="BC104" i="151" s="1"/>
  <c r="AJ104" i="151"/>
  <c r="BO104" i="151" s="1"/>
  <c r="M24" i="152"/>
  <c r="M23" i="152"/>
  <c r="AL100" i="152"/>
  <c r="BQ100" i="152" s="1"/>
  <c r="AD100" i="152"/>
  <c r="BI100" i="152" s="1"/>
  <c r="V100" i="152"/>
  <c r="BA100" i="152" s="1"/>
  <c r="AS100" i="152"/>
  <c r="BX100" i="152" s="1"/>
  <c r="AK100" i="152"/>
  <c r="BP100" i="152" s="1"/>
  <c r="AC100" i="152"/>
  <c r="BH100" i="152" s="1"/>
  <c r="U100" i="152"/>
  <c r="AZ100" i="152" s="1"/>
  <c r="AR100" i="152"/>
  <c r="BW100" i="152" s="1"/>
  <c r="AJ100" i="152"/>
  <c r="BO100" i="152" s="1"/>
  <c r="AB100" i="152"/>
  <c r="BG100" i="152" s="1"/>
  <c r="T100" i="152"/>
  <c r="AY100" i="152" s="1"/>
  <c r="AP100" i="152"/>
  <c r="BU100" i="152" s="1"/>
  <c r="AE100" i="152"/>
  <c r="BJ100" i="152" s="1"/>
  <c r="Q100" i="152"/>
  <c r="AV100" i="152" s="1"/>
  <c r="AO100" i="152"/>
  <c r="BT100" i="152" s="1"/>
  <c r="AA100" i="152"/>
  <c r="BF100" i="152" s="1"/>
  <c r="P100" i="152"/>
  <c r="AU100" i="152" s="1"/>
  <c r="AN100" i="152"/>
  <c r="BS100" i="152" s="1"/>
  <c r="Z100" i="152"/>
  <c r="BE100" i="152" s="1"/>
  <c r="O100" i="152"/>
  <c r="AH100" i="152"/>
  <c r="BM100" i="152" s="1"/>
  <c r="AG100" i="152"/>
  <c r="BL100" i="152" s="1"/>
  <c r="W100" i="152"/>
  <c r="BB100" i="152" s="1"/>
  <c r="S100" i="152"/>
  <c r="AX100" i="152" s="1"/>
  <c r="AQ100" i="152"/>
  <c r="BV100" i="152" s="1"/>
  <c r="R100" i="152"/>
  <c r="AW100" i="152" s="1"/>
  <c r="AM100" i="152"/>
  <c r="BR100" i="152" s="1"/>
  <c r="AL85" i="153"/>
  <c r="BQ85" i="153" s="1"/>
  <c r="AD85" i="153"/>
  <c r="BI85" i="153" s="1"/>
  <c r="V85" i="153"/>
  <c r="BA85" i="153" s="1"/>
  <c r="AO85" i="153"/>
  <c r="BT85" i="153" s="1"/>
  <c r="AF85" i="153"/>
  <c r="BK85" i="153" s="1"/>
  <c r="W85" i="153"/>
  <c r="BB85" i="153" s="1"/>
  <c r="AM85" i="153"/>
  <c r="BR85" i="153" s="1"/>
  <c r="AC85" i="153"/>
  <c r="BH85" i="153" s="1"/>
  <c r="T85" i="153"/>
  <c r="AY85" i="153" s="1"/>
  <c r="AI85" i="153"/>
  <c r="BN85" i="153" s="1"/>
  <c r="X85" i="153"/>
  <c r="BC85" i="153" s="1"/>
  <c r="AS85" i="153"/>
  <c r="BX85" i="153" s="1"/>
  <c r="AH85" i="153"/>
  <c r="BM85" i="153" s="1"/>
  <c r="U85" i="153"/>
  <c r="AZ85" i="153" s="1"/>
  <c r="AR85" i="153"/>
  <c r="BW85" i="153" s="1"/>
  <c r="AG85" i="153"/>
  <c r="BL85" i="153" s="1"/>
  <c r="S85" i="153"/>
  <c r="AX85" i="153" s="1"/>
  <c r="I85" i="153"/>
  <c r="K85" i="153" s="1"/>
  <c r="M85" i="153" s="1"/>
  <c r="AJ85" i="153"/>
  <c r="BO85" i="153" s="1"/>
  <c r="P85" i="153"/>
  <c r="AU85" i="153" s="1"/>
  <c r="AE85" i="153"/>
  <c r="BJ85" i="153" s="1"/>
  <c r="O85" i="153"/>
  <c r="AB85" i="153"/>
  <c r="BG85" i="153" s="1"/>
  <c r="AA85" i="153"/>
  <c r="BF85" i="153" s="1"/>
  <c r="Z85" i="153"/>
  <c r="BE85" i="153" s="1"/>
  <c r="Y85" i="153"/>
  <c r="BD85" i="153" s="1"/>
  <c r="R85" i="153"/>
  <c r="AW85" i="153" s="1"/>
  <c r="Q85" i="153"/>
  <c r="AV85" i="153" s="1"/>
  <c r="AL68" i="153"/>
  <c r="BQ68" i="153" s="1"/>
  <c r="AD68" i="153"/>
  <c r="BI68" i="153" s="1"/>
  <c r="V68" i="153"/>
  <c r="BA68" i="153" s="1"/>
  <c r="AR68" i="153"/>
  <c r="BW68" i="153" s="1"/>
  <c r="AI68" i="153"/>
  <c r="BN68" i="153" s="1"/>
  <c r="Z68" i="153"/>
  <c r="BE68" i="153" s="1"/>
  <c r="Q68" i="153"/>
  <c r="AV68" i="153" s="1"/>
  <c r="AQ68" i="153"/>
  <c r="BV68" i="153" s="1"/>
  <c r="AH68" i="153"/>
  <c r="BM68" i="153" s="1"/>
  <c r="Y68" i="153"/>
  <c r="BD68" i="153" s="1"/>
  <c r="P68" i="153"/>
  <c r="AU68" i="153" s="1"/>
  <c r="AP68" i="153"/>
  <c r="BU68" i="153" s="1"/>
  <c r="AG68" i="153"/>
  <c r="BL68" i="153" s="1"/>
  <c r="X68" i="153"/>
  <c r="BC68" i="153" s="1"/>
  <c r="O68" i="153"/>
  <c r="AE68" i="153"/>
  <c r="BJ68" i="153" s="1"/>
  <c r="R68" i="153"/>
  <c r="AW68" i="153" s="1"/>
  <c r="AS68" i="153"/>
  <c r="BX68" i="153" s="1"/>
  <c r="AC68" i="153"/>
  <c r="BH68" i="153" s="1"/>
  <c r="AO68" i="153"/>
  <c r="BT68" i="153" s="1"/>
  <c r="AB68" i="153"/>
  <c r="BG68" i="153" s="1"/>
  <c r="U68" i="153"/>
  <c r="AZ68" i="153" s="1"/>
  <c r="AN68" i="153"/>
  <c r="BS68" i="153" s="1"/>
  <c r="T68" i="153"/>
  <c r="AY68" i="153" s="1"/>
  <c r="AJ68" i="153"/>
  <c r="BO68" i="153" s="1"/>
  <c r="I68" i="153"/>
  <c r="K68" i="153" s="1"/>
  <c r="M68" i="153" s="1"/>
  <c r="AK68" i="153"/>
  <c r="BP68" i="153" s="1"/>
  <c r="AL72" i="153"/>
  <c r="BQ72" i="153" s="1"/>
  <c r="AD72" i="153"/>
  <c r="BI72" i="153" s="1"/>
  <c r="V72" i="153"/>
  <c r="BA72" i="153" s="1"/>
  <c r="AK72" i="153"/>
  <c r="BP72" i="153" s="1"/>
  <c r="AB72" i="153"/>
  <c r="BG72" i="153" s="1"/>
  <c r="S72" i="153"/>
  <c r="AX72" i="153" s="1"/>
  <c r="I72" i="153"/>
  <c r="K72" i="153" s="1"/>
  <c r="M72" i="153" s="1"/>
  <c r="AM72" i="153"/>
  <c r="BR72" i="153" s="1"/>
  <c r="AA72" i="153"/>
  <c r="BF72" i="153" s="1"/>
  <c r="Q72" i="153"/>
  <c r="AV72" i="153" s="1"/>
  <c r="AJ72" i="153"/>
  <c r="BO72" i="153" s="1"/>
  <c r="Z72" i="153"/>
  <c r="BE72" i="153" s="1"/>
  <c r="P72" i="153"/>
  <c r="AU72" i="153" s="1"/>
  <c r="AS72" i="153"/>
  <c r="BX72" i="153" s="1"/>
  <c r="AI72" i="153"/>
  <c r="BN72" i="153" s="1"/>
  <c r="Y72" i="153"/>
  <c r="BD72" i="153" s="1"/>
  <c r="O72" i="153"/>
  <c r="AN72" i="153"/>
  <c r="BS72" i="153" s="1"/>
  <c r="U72" i="153"/>
  <c r="AZ72" i="153" s="1"/>
  <c r="AH72" i="153"/>
  <c r="BM72" i="153" s="1"/>
  <c r="T72" i="153"/>
  <c r="AY72" i="153" s="1"/>
  <c r="AG72" i="153"/>
  <c r="BL72" i="153" s="1"/>
  <c r="R72" i="153"/>
  <c r="AW72" i="153" s="1"/>
  <c r="AE72" i="153"/>
  <c r="BJ72" i="153" s="1"/>
  <c r="AC72" i="153"/>
  <c r="BH72" i="153" s="1"/>
  <c r="AP72" i="153"/>
  <c r="BU72" i="153" s="1"/>
  <c r="AM68" i="153"/>
  <c r="BR68" i="153" s="1"/>
  <c r="M23" i="153"/>
  <c r="M25" i="153"/>
  <c r="M24" i="153"/>
  <c r="AS64" i="153"/>
  <c r="BX64" i="153" s="1"/>
  <c r="K100" i="152"/>
  <c r="M100" i="152" s="1"/>
  <c r="AL67" i="153"/>
  <c r="BQ67" i="153" s="1"/>
  <c r="AD67" i="153"/>
  <c r="BI67" i="153" s="1"/>
  <c r="V67" i="153"/>
  <c r="BA67" i="153" s="1"/>
  <c r="AQ67" i="153"/>
  <c r="BV67" i="153" s="1"/>
  <c r="AH67" i="153"/>
  <c r="BM67" i="153" s="1"/>
  <c r="Y67" i="153"/>
  <c r="BD67" i="153" s="1"/>
  <c r="P67" i="153"/>
  <c r="AU67" i="153" s="1"/>
  <c r="AP67" i="153"/>
  <c r="BU67" i="153" s="1"/>
  <c r="AG67" i="153"/>
  <c r="BL67" i="153" s="1"/>
  <c r="X67" i="153"/>
  <c r="BC67" i="153" s="1"/>
  <c r="O67" i="153"/>
  <c r="AO67" i="153"/>
  <c r="BT67" i="153" s="1"/>
  <c r="AF67" i="153"/>
  <c r="BK67" i="153" s="1"/>
  <c r="W67" i="153"/>
  <c r="BB67" i="153" s="1"/>
  <c r="AI67" i="153"/>
  <c r="BN67" i="153" s="1"/>
  <c r="S67" i="153"/>
  <c r="AX67" i="153" s="1"/>
  <c r="AE67" i="153"/>
  <c r="BJ67" i="153" s="1"/>
  <c r="R67" i="153"/>
  <c r="AW67" i="153" s="1"/>
  <c r="AS67" i="153"/>
  <c r="BX67" i="153" s="1"/>
  <c r="AC67" i="153"/>
  <c r="BH67" i="153" s="1"/>
  <c r="Q67" i="153"/>
  <c r="AV67" i="153" s="1"/>
  <c r="AA67" i="153"/>
  <c r="BF67" i="153" s="1"/>
  <c r="AM91" i="151"/>
  <c r="BR91" i="151" s="1"/>
  <c r="AE91" i="151"/>
  <c r="BJ91" i="151" s="1"/>
  <c r="W91" i="151"/>
  <c r="BB91" i="151" s="1"/>
  <c r="O91" i="151"/>
  <c r="AL91" i="151"/>
  <c r="BQ91" i="151" s="1"/>
  <c r="AD91" i="151"/>
  <c r="BI91" i="151" s="1"/>
  <c r="V91" i="151"/>
  <c r="BA91" i="151" s="1"/>
  <c r="AS91" i="151"/>
  <c r="BX91" i="151" s="1"/>
  <c r="AK91" i="151"/>
  <c r="BP91" i="151" s="1"/>
  <c r="AC91" i="151"/>
  <c r="BH91" i="151" s="1"/>
  <c r="U91" i="151"/>
  <c r="AZ91" i="151" s="1"/>
  <c r="S91" i="151"/>
  <c r="AX91" i="151" s="1"/>
  <c r="AG91" i="151"/>
  <c r="BL91" i="151" s="1"/>
  <c r="AR91" i="151"/>
  <c r="BW91" i="151" s="1"/>
  <c r="AM99" i="151"/>
  <c r="BR99" i="151" s="1"/>
  <c r="AE99" i="151"/>
  <c r="BJ99" i="151" s="1"/>
  <c r="W99" i="151"/>
  <c r="BB99" i="151" s="1"/>
  <c r="O99" i="151"/>
  <c r="AL99" i="151"/>
  <c r="BQ99" i="151" s="1"/>
  <c r="AD99" i="151"/>
  <c r="BI99" i="151" s="1"/>
  <c r="V99" i="151"/>
  <c r="BA99" i="151" s="1"/>
  <c r="AS99" i="151"/>
  <c r="BX99" i="151" s="1"/>
  <c r="AK99" i="151"/>
  <c r="BP99" i="151" s="1"/>
  <c r="AC99" i="151"/>
  <c r="BH99" i="151" s="1"/>
  <c r="U99" i="151"/>
  <c r="AZ99" i="151" s="1"/>
  <c r="S99" i="151"/>
  <c r="AX99" i="151" s="1"/>
  <c r="AG99" i="151"/>
  <c r="BL99" i="151" s="1"/>
  <c r="AR99" i="151"/>
  <c r="BW99" i="151" s="1"/>
  <c r="P23" i="152"/>
  <c r="S50" i="152"/>
  <c r="K15" i="152"/>
  <c r="K51" i="152"/>
  <c r="K16" i="152"/>
  <c r="K24" i="152"/>
  <c r="K25" i="152"/>
  <c r="K17" i="152"/>
  <c r="S52" i="152"/>
  <c r="S44" i="152"/>
  <c r="T44" i="152" s="1"/>
  <c r="K26" i="152"/>
  <c r="S18" i="152"/>
  <c r="K54" i="152"/>
  <c r="S46" i="152"/>
  <c r="T46" i="152" s="1"/>
  <c r="S27" i="152"/>
  <c r="S16" i="152"/>
  <c r="S17" i="152"/>
  <c r="S25" i="152"/>
  <c r="K53" i="152"/>
  <c r="AL93" i="152"/>
  <c r="BQ93" i="152" s="1"/>
  <c r="AD93" i="152"/>
  <c r="BI93" i="152" s="1"/>
  <c r="V93" i="152"/>
  <c r="BA93" i="152" s="1"/>
  <c r="AR93" i="152"/>
  <c r="BW93" i="152" s="1"/>
  <c r="AJ93" i="152"/>
  <c r="BO93" i="152" s="1"/>
  <c r="AB93" i="152"/>
  <c r="BG93" i="152" s="1"/>
  <c r="T93" i="152"/>
  <c r="AY93" i="152" s="1"/>
  <c r="AS93" i="152"/>
  <c r="BX93" i="152" s="1"/>
  <c r="AH93" i="152"/>
  <c r="BM93" i="152" s="1"/>
  <c r="X93" i="152"/>
  <c r="BC93" i="152" s="1"/>
  <c r="AQ93" i="152"/>
  <c r="BV93" i="152" s="1"/>
  <c r="AG93" i="152"/>
  <c r="BL93" i="152" s="1"/>
  <c r="W93" i="152"/>
  <c r="BB93" i="152" s="1"/>
  <c r="AP93" i="152"/>
  <c r="BU93" i="152" s="1"/>
  <c r="AF93" i="152"/>
  <c r="BK93" i="152" s="1"/>
  <c r="U93" i="152"/>
  <c r="AZ93" i="152" s="1"/>
  <c r="I93" i="152"/>
  <c r="K93" i="152" s="1"/>
  <c r="M93" i="152" s="1"/>
  <c r="Y93" i="152"/>
  <c r="BD93" i="152" s="1"/>
  <c r="AN93" i="152"/>
  <c r="BS93" i="152" s="1"/>
  <c r="AL104" i="152"/>
  <c r="BQ104" i="152" s="1"/>
  <c r="AD104" i="152"/>
  <c r="BI104" i="152" s="1"/>
  <c r="V104" i="152"/>
  <c r="BA104" i="152" s="1"/>
  <c r="AS104" i="152"/>
  <c r="BX104" i="152" s="1"/>
  <c r="AK104" i="152"/>
  <c r="BP104" i="152" s="1"/>
  <c r="AC104" i="152"/>
  <c r="BH104" i="152" s="1"/>
  <c r="U104" i="152"/>
  <c r="AZ104" i="152" s="1"/>
  <c r="AR104" i="152"/>
  <c r="BW104" i="152" s="1"/>
  <c r="AJ104" i="152"/>
  <c r="BO104" i="152" s="1"/>
  <c r="AB104" i="152"/>
  <c r="BG104" i="152" s="1"/>
  <c r="T104" i="152"/>
  <c r="AY104" i="152" s="1"/>
  <c r="AP104" i="152"/>
  <c r="BU104" i="152" s="1"/>
  <c r="AE104" i="152"/>
  <c r="BJ104" i="152" s="1"/>
  <c r="Q104" i="152"/>
  <c r="AV104" i="152" s="1"/>
  <c r="AO104" i="152"/>
  <c r="BT104" i="152" s="1"/>
  <c r="AA104" i="152"/>
  <c r="BF104" i="152" s="1"/>
  <c r="P104" i="152"/>
  <c r="AU104" i="152" s="1"/>
  <c r="AN104" i="152"/>
  <c r="BS104" i="152" s="1"/>
  <c r="Z104" i="152"/>
  <c r="BE104" i="152" s="1"/>
  <c r="O104" i="152"/>
  <c r="Y104" i="152"/>
  <c r="BD104" i="152" s="1"/>
  <c r="I67" i="153"/>
  <c r="K67" i="153" s="1"/>
  <c r="M67" i="153" s="1"/>
  <c r="AB67" i="153"/>
  <c r="BG67" i="153" s="1"/>
  <c r="AQ77" i="154"/>
  <c r="BV77" i="154" s="1"/>
  <c r="AI77" i="154"/>
  <c r="BN77" i="154" s="1"/>
  <c r="AA77" i="154"/>
  <c r="BF77" i="154" s="1"/>
  <c r="S77" i="154"/>
  <c r="AX77" i="154" s="1"/>
  <c r="AP77" i="154"/>
  <c r="BU77" i="154" s="1"/>
  <c r="AH77" i="154"/>
  <c r="BM77" i="154" s="1"/>
  <c r="Z77" i="154"/>
  <c r="BE77" i="154" s="1"/>
  <c r="R77" i="154"/>
  <c r="AW77" i="154" s="1"/>
  <c r="I77" i="154"/>
  <c r="K77" i="154" s="1"/>
  <c r="M77" i="154" s="1"/>
  <c r="AK77" i="154"/>
  <c r="BP77" i="154" s="1"/>
  <c r="Y77" i="154"/>
  <c r="BD77" i="154" s="1"/>
  <c r="O77" i="154"/>
  <c r="AJ77" i="154"/>
  <c r="BO77" i="154" s="1"/>
  <c r="X77" i="154"/>
  <c r="BC77" i="154" s="1"/>
  <c r="AF77" i="154"/>
  <c r="BK77" i="154" s="1"/>
  <c r="T77" i="154"/>
  <c r="AY77" i="154" s="1"/>
  <c r="AS77" i="154"/>
  <c r="BX77" i="154" s="1"/>
  <c r="AE77" i="154"/>
  <c r="BJ77" i="154" s="1"/>
  <c r="Q77" i="154"/>
  <c r="AV77" i="154" s="1"/>
  <c r="AR77" i="154"/>
  <c r="BW77" i="154" s="1"/>
  <c r="AD77" i="154"/>
  <c r="BI77" i="154" s="1"/>
  <c r="P77" i="154"/>
  <c r="AU77" i="154" s="1"/>
  <c r="W77" i="154"/>
  <c r="BB77" i="154" s="1"/>
  <c r="AO77" i="154"/>
  <c r="BT77" i="154" s="1"/>
  <c r="V77" i="154"/>
  <c r="BA77" i="154" s="1"/>
  <c r="AN77" i="154"/>
  <c r="BS77" i="154" s="1"/>
  <c r="U77" i="154"/>
  <c r="AZ77" i="154" s="1"/>
  <c r="AC77" i="154"/>
  <c r="BH77" i="154" s="1"/>
  <c r="AB77" i="154"/>
  <c r="BG77" i="154" s="1"/>
  <c r="AG77" i="154"/>
  <c r="BL77" i="154" s="1"/>
  <c r="P61" i="152"/>
  <c r="AU61" i="152" s="1"/>
  <c r="X61" i="152"/>
  <c r="BC61" i="152" s="1"/>
  <c r="AF61" i="152"/>
  <c r="BK61" i="152" s="1"/>
  <c r="AN61" i="152"/>
  <c r="BS61" i="152" s="1"/>
  <c r="P62" i="152"/>
  <c r="AU62" i="152" s="1"/>
  <c r="X62" i="152"/>
  <c r="BC62" i="152" s="1"/>
  <c r="AF62" i="152"/>
  <c r="BK62" i="152" s="1"/>
  <c r="AN62" i="152"/>
  <c r="BS62" i="152" s="1"/>
  <c r="P63" i="152"/>
  <c r="AU63" i="152" s="1"/>
  <c r="X63" i="152"/>
  <c r="BC63" i="152" s="1"/>
  <c r="AF63" i="152"/>
  <c r="BK63" i="152" s="1"/>
  <c r="AN63" i="152"/>
  <c r="BS63" i="152" s="1"/>
  <c r="P64" i="152"/>
  <c r="AU64" i="152" s="1"/>
  <c r="X64" i="152"/>
  <c r="BC64" i="152" s="1"/>
  <c r="AF64" i="152"/>
  <c r="BK64" i="152" s="1"/>
  <c r="AN64" i="152"/>
  <c r="BS64" i="152" s="1"/>
  <c r="P65" i="152"/>
  <c r="AU65" i="152" s="1"/>
  <c r="X65" i="152"/>
  <c r="BC65" i="152" s="1"/>
  <c r="AF65" i="152"/>
  <c r="BK65" i="152" s="1"/>
  <c r="AN65" i="152"/>
  <c r="BS65" i="152" s="1"/>
  <c r="P66" i="152"/>
  <c r="AU66" i="152" s="1"/>
  <c r="X66" i="152"/>
  <c r="BC66" i="152" s="1"/>
  <c r="AF66" i="152"/>
  <c r="BK66" i="152" s="1"/>
  <c r="AN66" i="152"/>
  <c r="BS66" i="152" s="1"/>
  <c r="P67" i="152"/>
  <c r="AU67" i="152" s="1"/>
  <c r="X67" i="152"/>
  <c r="BC67" i="152" s="1"/>
  <c r="AF67" i="152"/>
  <c r="BK67" i="152" s="1"/>
  <c r="AN67" i="152"/>
  <c r="BS67" i="152" s="1"/>
  <c r="P68" i="152"/>
  <c r="AU68" i="152" s="1"/>
  <c r="X68" i="152"/>
  <c r="BC68" i="152" s="1"/>
  <c r="AF68" i="152"/>
  <c r="BK68" i="152" s="1"/>
  <c r="AN68" i="152"/>
  <c r="BS68" i="152" s="1"/>
  <c r="P69" i="152"/>
  <c r="AU69" i="152" s="1"/>
  <c r="X69" i="152"/>
  <c r="BC69" i="152" s="1"/>
  <c r="AF69" i="152"/>
  <c r="BK69" i="152" s="1"/>
  <c r="AN69" i="152"/>
  <c r="BS69" i="152" s="1"/>
  <c r="P70" i="152"/>
  <c r="AU70" i="152" s="1"/>
  <c r="X70" i="152"/>
  <c r="BC70" i="152" s="1"/>
  <c r="AF70" i="152"/>
  <c r="BK70" i="152" s="1"/>
  <c r="AN70" i="152"/>
  <c r="BS70" i="152" s="1"/>
  <c r="P71" i="152"/>
  <c r="AU71" i="152" s="1"/>
  <c r="X71" i="152"/>
  <c r="BC71" i="152" s="1"/>
  <c r="AF71" i="152"/>
  <c r="BK71" i="152" s="1"/>
  <c r="AN71" i="152"/>
  <c r="BS71" i="152" s="1"/>
  <c r="P72" i="152"/>
  <c r="AU72" i="152" s="1"/>
  <c r="X72" i="152"/>
  <c r="BC72" i="152" s="1"/>
  <c r="AF72" i="152"/>
  <c r="BK72" i="152" s="1"/>
  <c r="AN72" i="152"/>
  <c r="BS72" i="152" s="1"/>
  <c r="P73" i="152"/>
  <c r="AU73" i="152" s="1"/>
  <c r="X73" i="152"/>
  <c r="BC73" i="152" s="1"/>
  <c r="AF73" i="152"/>
  <c r="BK73" i="152" s="1"/>
  <c r="AN73" i="152"/>
  <c r="BS73" i="152" s="1"/>
  <c r="P74" i="152"/>
  <c r="AU74" i="152" s="1"/>
  <c r="X74" i="152"/>
  <c r="BC74" i="152" s="1"/>
  <c r="AF74" i="152"/>
  <c r="BK74" i="152" s="1"/>
  <c r="AN74" i="152"/>
  <c r="BS74" i="152" s="1"/>
  <c r="P75" i="152"/>
  <c r="AU75" i="152" s="1"/>
  <c r="X75" i="152"/>
  <c r="BC75" i="152" s="1"/>
  <c r="AF75" i="152"/>
  <c r="BK75" i="152" s="1"/>
  <c r="AN75" i="152"/>
  <c r="BS75" i="152" s="1"/>
  <c r="P76" i="152"/>
  <c r="AU76" i="152" s="1"/>
  <c r="X76" i="152"/>
  <c r="BC76" i="152" s="1"/>
  <c r="AF76" i="152"/>
  <c r="BK76" i="152" s="1"/>
  <c r="AN76" i="152"/>
  <c r="BS76" i="152" s="1"/>
  <c r="P77" i="152"/>
  <c r="AU77" i="152" s="1"/>
  <c r="X77" i="152"/>
  <c r="BC77" i="152" s="1"/>
  <c r="AF77" i="152"/>
  <c r="BK77" i="152" s="1"/>
  <c r="AN77" i="152"/>
  <c r="BS77" i="152" s="1"/>
  <c r="P78" i="152"/>
  <c r="AU78" i="152" s="1"/>
  <c r="X78" i="152"/>
  <c r="BC78" i="152" s="1"/>
  <c r="AF78" i="152"/>
  <c r="BK78" i="152" s="1"/>
  <c r="AN78" i="152"/>
  <c r="BS78" i="152" s="1"/>
  <c r="P79" i="152"/>
  <c r="AU79" i="152" s="1"/>
  <c r="X79" i="152"/>
  <c r="BC79" i="152" s="1"/>
  <c r="AF79" i="152"/>
  <c r="BK79" i="152" s="1"/>
  <c r="AN79" i="152"/>
  <c r="BS79" i="152" s="1"/>
  <c r="P80" i="152"/>
  <c r="AU80" i="152" s="1"/>
  <c r="X80" i="152"/>
  <c r="BC80" i="152" s="1"/>
  <c r="AF80" i="152"/>
  <c r="BK80" i="152" s="1"/>
  <c r="AN80" i="152"/>
  <c r="BS80" i="152" s="1"/>
  <c r="P85" i="152"/>
  <c r="AU85" i="152" s="1"/>
  <c r="X85" i="152"/>
  <c r="BC85" i="152" s="1"/>
  <c r="AF85" i="152"/>
  <c r="BK85" i="152" s="1"/>
  <c r="AN85" i="152"/>
  <c r="BS85" i="152" s="1"/>
  <c r="P86" i="152"/>
  <c r="AU86" i="152" s="1"/>
  <c r="X86" i="152"/>
  <c r="BC86" i="152" s="1"/>
  <c r="AF86" i="152"/>
  <c r="BK86" i="152" s="1"/>
  <c r="AN86" i="152"/>
  <c r="BS86" i="152" s="1"/>
  <c r="P87" i="152"/>
  <c r="AU87" i="152" s="1"/>
  <c r="X87" i="152"/>
  <c r="BC87" i="152" s="1"/>
  <c r="AF87" i="152"/>
  <c r="BK87" i="152" s="1"/>
  <c r="AN87" i="152"/>
  <c r="BS87" i="152" s="1"/>
  <c r="P88" i="152"/>
  <c r="AU88" i="152" s="1"/>
  <c r="X88" i="152"/>
  <c r="BC88" i="152" s="1"/>
  <c r="AF88" i="152"/>
  <c r="BK88" i="152" s="1"/>
  <c r="AN88" i="152"/>
  <c r="BS88" i="152" s="1"/>
  <c r="P89" i="152"/>
  <c r="AU89" i="152" s="1"/>
  <c r="X89" i="152"/>
  <c r="BC89" i="152" s="1"/>
  <c r="AF89" i="152"/>
  <c r="BK89" i="152" s="1"/>
  <c r="AN89" i="152"/>
  <c r="BS89" i="152" s="1"/>
  <c r="R92" i="152"/>
  <c r="AW92" i="152" s="1"/>
  <c r="AC92" i="152"/>
  <c r="BH92" i="152" s="1"/>
  <c r="K95" i="152"/>
  <c r="M95" i="152" s="1"/>
  <c r="Q97" i="152"/>
  <c r="AV97" i="152" s="1"/>
  <c r="AE97" i="152"/>
  <c r="BJ97" i="152" s="1"/>
  <c r="AL98" i="152"/>
  <c r="BQ98" i="152" s="1"/>
  <c r="AD98" i="152"/>
  <c r="BI98" i="152" s="1"/>
  <c r="V98" i="152"/>
  <c r="BA98" i="152" s="1"/>
  <c r="AS98" i="152"/>
  <c r="BX98" i="152" s="1"/>
  <c r="AK98" i="152"/>
  <c r="BP98" i="152" s="1"/>
  <c r="AC98" i="152"/>
  <c r="BH98" i="152" s="1"/>
  <c r="U98" i="152"/>
  <c r="AZ98" i="152" s="1"/>
  <c r="AR98" i="152"/>
  <c r="BW98" i="152" s="1"/>
  <c r="AJ98" i="152"/>
  <c r="BO98" i="152" s="1"/>
  <c r="AB98" i="152"/>
  <c r="BG98" i="152" s="1"/>
  <c r="T98" i="152"/>
  <c r="AY98" i="152" s="1"/>
  <c r="S98" i="152"/>
  <c r="AX98" i="152" s="1"/>
  <c r="AG98" i="152"/>
  <c r="BL98" i="152" s="1"/>
  <c r="Q101" i="152"/>
  <c r="AV101" i="152" s="1"/>
  <c r="AE101" i="152"/>
  <c r="BJ101" i="152" s="1"/>
  <c r="AL102" i="152"/>
  <c r="BQ102" i="152" s="1"/>
  <c r="AD102" i="152"/>
  <c r="BI102" i="152" s="1"/>
  <c r="V102" i="152"/>
  <c r="BA102" i="152" s="1"/>
  <c r="AS102" i="152"/>
  <c r="BX102" i="152" s="1"/>
  <c r="AK102" i="152"/>
  <c r="BP102" i="152" s="1"/>
  <c r="AC102" i="152"/>
  <c r="BH102" i="152" s="1"/>
  <c r="U102" i="152"/>
  <c r="AZ102" i="152" s="1"/>
  <c r="AR102" i="152"/>
  <c r="BW102" i="152" s="1"/>
  <c r="AJ102" i="152"/>
  <c r="BO102" i="152" s="1"/>
  <c r="AB102" i="152"/>
  <c r="BG102" i="152" s="1"/>
  <c r="T102" i="152"/>
  <c r="AY102" i="152" s="1"/>
  <c r="S102" i="152"/>
  <c r="AX102" i="152" s="1"/>
  <c r="AG102" i="152"/>
  <c r="BL102" i="152" s="1"/>
  <c r="W64" i="153"/>
  <c r="BB64" i="153" s="1"/>
  <c r="R65" i="153"/>
  <c r="AW65" i="153" s="1"/>
  <c r="R66" i="153"/>
  <c r="AW66" i="153" s="1"/>
  <c r="W78" i="153"/>
  <c r="BB78" i="153" s="1"/>
  <c r="Q61" i="152"/>
  <c r="AV61" i="152" s="1"/>
  <c r="Y61" i="152"/>
  <c r="BD61" i="152" s="1"/>
  <c r="AG61" i="152"/>
  <c r="BL61" i="152" s="1"/>
  <c r="AO61" i="152"/>
  <c r="BT61" i="152" s="1"/>
  <c r="Q62" i="152"/>
  <c r="AV62" i="152" s="1"/>
  <c r="Y62" i="152"/>
  <c r="BD62" i="152" s="1"/>
  <c r="AG62" i="152"/>
  <c r="BL62" i="152" s="1"/>
  <c r="AO62" i="152"/>
  <c r="BT62" i="152" s="1"/>
  <c r="Q63" i="152"/>
  <c r="AV63" i="152" s="1"/>
  <c r="Y63" i="152"/>
  <c r="BD63" i="152" s="1"/>
  <c r="AG63" i="152"/>
  <c r="BL63" i="152" s="1"/>
  <c r="AO63" i="152"/>
  <c r="BT63" i="152" s="1"/>
  <c r="Q64" i="152"/>
  <c r="AV64" i="152" s="1"/>
  <c r="Y64" i="152"/>
  <c r="BD64" i="152" s="1"/>
  <c r="AG64" i="152"/>
  <c r="BL64" i="152" s="1"/>
  <c r="AO64" i="152"/>
  <c r="BT64" i="152" s="1"/>
  <c r="Q65" i="152"/>
  <c r="AV65" i="152" s="1"/>
  <c r="Y65" i="152"/>
  <c r="BD65" i="152" s="1"/>
  <c r="AG65" i="152"/>
  <c r="BL65" i="152" s="1"/>
  <c r="AO65" i="152"/>
  <c r="BT65" i="152" s="1"/>
  <c r="Q66" i="152"/>
  <c r="AV66" i="152" s="1"/>
  <c r="Y66" i="152"/>
  <c r="BD66" i="152" s="1"/>
  <c r="AG66" i="152"/>
  <c r="BL66" i="152" s="1"/>
  <c r="AO66" i="152"/>
  <c r="BT66" i="152" s="1"/>
  <c r="Q67" i="152"/>
  <c r="AV67" i="152" s="1"/>
  <c r="Y67" i="152"/>
  <c r="BD67" i="152" s="1"/>
  <c r="AG67" i="152"/>
  <c r="BL67" i="152" s="1"/>
  <c r="AO67" i="152"/>
  <c r="BT67" i="152" s="1"/>
  <c r="Q68" i="152"/>
  <c r="AV68" i="152" s="1"/>
  <c r="Y68" i="152"/>
  <c r="BD68" i="152" s="1"/>
  <c r="AG68" i="152"/>
  <c r="BL68" i="152" s="1"/>
  <c r="AO68" i="152"/>
  <c r="BT68" i="152" s="1"/>
  <c r="Q69" i="152"/>
  <c r="AV69" i="152" s="1"/>
  <c r="Y69" i="152"/>
  <c r="BD69" i="152" s="1"/>
  <c r="AG69" i="152"/>
  <c r="BL69" i="152" s="1"/>
  <c r="AO69" i="152"/>
  <c r="BT69" i="152" s="1"/>
  <c r="Q70" i="152"/>
  <c r="AV70" i="152" s="1"/>
  <c r="Y70" i="152"/>
  <c r="BD70" i="152" s="1"/>
  <c r="AG70" i="152"/>
  <c r="BL70" i="152" s="1"/>
  <c r="AO70" i="152"/>
  <c r="BT70" i="152" s="1"/>
  <c r="Q71" i="152"/>
  <c r="AV71" i="152" s="1"/>
  <c r="Y71" i="152"/>
  <c r="BD71" i="152" s="1"/>
  <c r="AG71" i="152"/>
  <c r="BL71" i="152" s="1"/>
  <c r="AO71" i="152"/>
  <c r="BT71" i="152" s="1"/>
  <c r="Q72" i="152"/>
  <c r="AV72" i="152" s="1"/>
  <c r="Y72" i="152"/>
  <c r="BD72" i="152" s="1"/>
  <c r="AG72" i="152"/>
  <c r="BL72" i="152" s="1"/>
  <c r="AO72" i="152"/>
  <c r="BT72" i="152" s="1"/>
  <c r="Q73" i="152"/>
  <c r="AV73" i="152" s="1"/>
  <c r="Y73" i="152"/>
  <c r="BD73" i="152" s="1"/>
  <c r="AG73" i="152"/>
  <c r="BL73" i="152" s="1"/>
  <c r="AO73" i="152"/>
  <c r="BT73" i="152" s="1"/>
  <c r="Q74" i="152"/>
  <c r="AV74" i="152" s="1"/>
  <c r="Y74" i="152"/>
  <c r="BD74" i="152" s="1"/>
  <c r="AG74" i="152"/>
  <c r="BL74" i="152" s="1"/>
  <c r="AO74" i="152"/>
  <c r="BT74" i="152" s="1"/>
  <c r="Q75" i="152"/>
  <c r="AV75" i="152" s="1"/>
  <c r="Y75" i="152"/>
  <c r="BD75" i="152" s="1"/>
  <c r="AG75" i="152"/>
  <c r="BL75" i="152" s="1"/>
  <c r="AO75" i="152"/>
  <c r="BT75" i="152" s="1"/>
  <c r="Q76" i="152"/>
  <c r="AV76" i="152" s="1"/>
  <c r="Y76" i="152"/>
  <c r="BD76" i="152" s="1"/>
  <c r="AG76" i="152"/>
  <c r="BL76" i="152" s="1"/>
  <c r="AO76" i="152"/>
  <c r="BT76" i="152" s="1"/>
  <c r="Q77" i="152"/>
  <c r="AV77" i="152" s="1"/>
  <c r="Y77" i="152"/>
  <c r="BD77" i="152" s="1"/>
  <c r="AG77" i="152"/>
  <c r="BL77" i="152" s="1"/>
  <c r="AO77" i="152"/>
  <c r="BT77" i="152" s="1"/>
  <c r="Q78" i="152"/>
  <c r="AV78" i="152" s="1"/>
  <c r="Y78" i="152"/>
  <c r="BD78" i="152" s="1"/>
  <c r="AG78" i="152"/>
  <c r="BL78" i="152" s="1"/>
  <c r="AO78" i="152"/>
  <c r="BT78" i="152" s="1"/>
  <c r="Q79" i="152"/>
  <c r="AV79" i="152" s="1"/>
  <c r="Y79" i="152"/>
  <c r="BD79" i="152" s="1"/>
  <c r="AG79" i="152"/>
  <c r="BL79" i="152" s="1"/>
  <c r="AO79" i="152"/>
  <c r="BT79" i="152" s="1"/>
  <c r="Q80" i="152"/>
  <c r="AV80" i="152" s="1"/>
  <c r="Y80" i="152"/>
  <c r="BD80" i="152" s="1"/>
  <c r="AG80" i="152"/>
  <c r="BL80" i="152" s="1"/>
  <c r="AO80" i="152"/>
  <c r="BT80" i="152" s="1"/>
  <c r="Q85" i="152"/>
  <c r="AV85" i="152" s="1"/>
  <c r="Y85" i="152"/>
  <c r="BD85" i="152" s="1"/>
  <c r="AG85" i="152"/>
  <c r="BL85" i="152" s="1"/>
  <c r="AO85" i="152"/>
  <c r="BT85" i="152" s="1"/>
  <c r="Q86" i="152"/>
  <c r="AV86" i="152" s="1"/>
  <c r="Y86" i="152"/>
  <c r="BD86" i="152" s="1"/>
  <c r="AG86" i="152"/>
  <c r="BL86" i="152" s="1"/>
  <c r="AO86" i="152"/>
  <c r="BT86" i="152" s="1"/>
  <c r="Q87" i="152"/>
  <c r="AV87" i="152" s="1"/>
  <c r="Y87" i="152"/>
  <c r="BD87" i="152" s="1"/>
  <c r="AG87" i="152"/>
  <c r="BL87" i="152" s="1"/>
  <c r="AO87" i="152"/>
  <c r="BT87" i="152" s="1"/>
  <c r="Q88" i="152"/>
  <c r="AV88" i="152" s="1"/>
  <c r="Y88" i="152"/>
  <c r="BD88" i="152" s="1"/>
  <c r="AG88" i="152"/>
  <c r="BL88" i="152" s="1"/>
  <c r="AO88" i="152"/>
  <c r="BT88" i="152" s="1"/>
  <c r="Q89" i="152"/>
  <c r="AV89" i="152" s="1"/>
  <c r="Y89" i="152"/>
  <c r="BD89" i="152" s="1"/>
  <c r="AG89" i="152"/>
  <c r="BL89" i="152" s="1"/>
  <c r="AO89" i="152"/>
  <c r="BT89" i="152" s="1"/>
  <c r="AL92" i="152"/>
  <c r="BQ92" i="152" s="1"/>
  <c r="AD92" i="152"/>
  <c r="BI92" i="152" s="1"/>
  <c r="V92" i="152"/>
  <c r="BA92" i="152" s="1"/>
  <c r="AR92" i="152"/>
  <c r="BW92" i="152" s="1"/>
  <c r="AJ92" i="152"/>
  <c r="BO92" i="152" s="1"/>
  <c r="AB92" i="152"/>
  <c r="BG92" i="152" s="1"/>
  <c r="T92" i="152"/>
  <c r="AY92" i="152" s="1"/>
  <c r="S92" i="152"/>
  <c r="AX92" i="152" s="1"/>
  <c r="AE92" i="152"/>
  <c r="BJ92" i="152" s="1"/>
  <c r="AO92" i="152"/>
  <c r="BT92" i="152" s="1"/>
  <c r="AL64" i="153"/>
  <c r="BQ64" i="153" s="1"/>
  <c r="AD64" i="153"/>
  <c r="BI64" i="153" s="1"/>
  <c r="V64" i="153"/>
  <c r="BA64" i="153" s="1"/>
  <c r="AN64" i="153"/>
  <c r="BS64" i="153" s="1"/>
  <c r="AE64" i="153"/>
  <c r="BJ64" i="153" s="1"/>
  <c r="U64" i="153"/>
  <c r="AZ64" i="153" s="1"/>
  <c r="AM64" i="153"/>
  <c r="BR64" i="153" s="1"/>
  <c r="AC64" i="153"/>
  <c r="BH64" i="153" s="1"/>
  <c r="T64" i="153"/>
  <c r="AY64" i="153" s="1"/>
  <c r="AK64" i="153"/>
  <c r="BP64" i="153" s="1"/>
  <c r="AB64" i="153"/>
  <c r="BG64" i="153" s="1"/>
  <c r="S64" i="153"/>
  <c r="AX64" i="153" s="1"/>
  <c r="X64" i="153"/>
  <c r="BC64" i="153" s="1"/>
  <c r="AJ64" i="153"/>
  <c r="BO64" i="153" s="1"/>
  <c r="AL65" i="153"/>
  <c r="BQ65" i="153" s="1"/>
  <c r="AD65" i="153"/>
  <c r="BI65" i="153" s="1"/>
  <c r="V65" i="153"/>
  <c r="BA65" i="153" s="1"/>
  <c r="AO65" i="153"/>
  <c r="BT65" i="153" s="1"/>
  <c r="AF65" i="153"/>
  <c r="BK65" i="153" s="1"/>
  <c r="W65" i="153"/>
  <c r="BB65" i="153" s="1"/>
  <c r="AN65" i="153"/>
  <c r="BS65" i="153" s="1"/>
  <c r="AE65" i="153"/>
  <c r="BJ65" i="153" s="1"/>
  <c r="U65" i="153"/>
  <c r="AZ65" i="153" s="1"/>
  <c r="AM65" i="153"/>
  <c r="BR65" i="153" s="1"/>
  <c r="AC65" i="153"/>
  <c r="BH65" i="153" s="1"/>
  <c r="T65" i="153"/>
  <c r="AY65" i="153" s="1"/>
  <c r="S65" i="153"/>
  <c r="AX65" i="153" s="1"/>
  <c r="AI65" i="153"/>
  <c r="BN65" i="153" s="1"/>
  <c r="AL93" i="153"/>
  <c r="BQ93" i="153" s="1"/>
  <c r="AD93" i="153"/>
  <c r="BI93" i="153" s="1"/>
  <c r="V93" i="153"/>
  <c r="BA93" i="153" s="1"/>
  <c r="AS93" i="153"/>
  <c r="BX93" i="153" s="1"/>
  <c r="AK93" i="153"/>
  <c r="BP93" i="153" s="1"/>
  <c r="AC93" i="153"/>
  <c r="BH93" i="153" s="1"/>
  <c r="U93" i="153"/>
  <c r="AZ93" i="153" s="1"/>
  <c r="AI93" i="153"/>
  <c r="BN93" i="153" s="1"/>
  <c r="Y93" i="153"/>
  <c r="BD93" i="153" s="1"/>
  <c r="O93" i="153"/>
  <c r="AR93" i="153"/>
  <c r="BW93" i="153" s="1"/>
  <c r="AH93" i="153"/>
  <c r="BM93" i="153" s="1"/>
  <c r="X93" i="153"/>
  <c r="BC93" i="153" s="1"/>
  <c r="AQ93" i="153"/>
  <c r="BV93" i="153" s="1"/>
  <c r="AG93" i="153"/>
  <c r="BL93" i="153" s="1"/>
  <c r="W93" i="153"/>
  <c r="BB93" i="153" s="1"/>
  <c r="AJ93" i="153"/>
  <c r="BO93" i="153" s="1"/>
  <c r="R93" i="153"/>
  <c r="AW93" i="153" s="1"/>
  <c r="AF93" i="153"/>
  <c r="BK93" i="153" s="1"/>
  <c r="Q93" i="153"/>
  <c r="AV93" i="153" s="1"/>
  <c r="AE93" i="153"/>
  <c r="BJ93" i="153" s="1"/>
  <c r="P93" i="153"/>
  <c r="AU93" i="153" s="1"/>
  <c r="AB93" i="153"/>
  <c r="BG93" i="153" s="1"/>
  <c r="AL95" i="153"/>
  <c r="BQ95" i="153" s="1"/>
  <c r="AD95" i="153"/>
  <c r="BI95" i="153" s="1"/>
  <c r="V95" i="153"/>
  <c r="BA95" i="153" s="1"/>
  <c r="AS95" i="153"/>
  <c r="BX95" i="153" s="1"/>
  <c r="AK95" i="153"/>
  <c r="BP95" i="153" s="1"/>
  <c r="AC95" i="153"/>
  <c r="BH95" i="153" s="1"/>
  <c r="U95" i="153"/>
  <c r="AZ95" i="153" s="1"/>
  <c r="AM95" i="153"/>
  <c r="BR95" i="153" s="1"/>
  <c r="AA95" i="153"/>
  <c r="BF95" i="153" s="1"/>
  <c r="Q95" i="153"/>
  <c r="AV95" i="153" s="1"/>
  <c r="AJ95" i="153"/>
  <c r="BO95" i="153" s="1"/>
  <c r="Z95" i="153"/>
  <c r="BE95" i="153" s="1"/>
  <c r="P95" i="153"/>
  <c r="AU95" i="153" s="1"/>
  <c r="AI95" i="153"/>
  <c r="BN95" i="153" s="1"/>
  <c r="Y95" i="153"/>
  <c r="BD95" i="153" s="1"/>
  <c r="O95" i="153"/>
  <c r="AG95" i="153"/>
  <c r="BL95" i="153" s="1"/>
  <c r="R95" i="153"/>
  <c r="AW95" i="153" s="1"/>
  <c r="AF95" i="153"/>
  <c r="BK95" i="153" s="1"/>
  <c r="AR95" i="153"/>
  <c r="BW95" i="153" s="1"/>
  <c r="AE95" i="153"/>
  <c r="BJ95" i="153" s="1"/>
  <c r="AB95" i="153"/>
  <c r="BG95" i="153" s="1"/>
  <c r="AQ78" i="154"/>
  <c r="BV78" i="154" s="1"/>
  <c r="AI78" i="154"/>
  <c r="BN78" i="154" s="1"/>
  <c r="AA78" i="154"/>
  <c r="BF78" i="154" s="1"/>
  <c r="S78" i="154"/>
  <c r="AX78" i="154" s="1"/>
  <c r="AP78" i="154"/>
  <c r="BU78" i="154" s="1"/>
  <c r="AH78" i="154"/>
  <c r="BM78" i="154" s="1"/>
  <c r="Z78" i="154"/>
  <c r="BE78" i="154" s="1"/>
  <c r="R78" i="154"/>
  <c r="AW78" i="154" s="1"/>
  <c r="I78" i="154"/>
  <c r="K78" i="154" s="1"/>
  <c r="M78" i="154" s="1"/>
  <c r="AL78" i="154"/>
  <c r="BQ78" i="154" s="1"/>
  <c r="AB78" i="154"/>
  <c r="BG78" i="154" s="1"/>
  <c r="P78" i="154"/>
  <c r="AU78" i="154" s="1"/>
  <c r="AK78" i="154"/>
  <c r="BP78" i="154" s="1"/>
  <c r="Y78" i="154"/>
  <c r="BD78" i="154" s="1"/>
  <c r="O78" i="154"/>
  <c r="AR78" i="154"/>
  <c r="BW78" i="154" s="1"/>
  <c r="AD78" i="154"/>
  <c r="BI78" i="154" s="1"/>
  <c r="AO78" i="154"/>
  <c r="BT78" i="154" s="1"/>
  <c r="AC78" i="154"/>
  <c r="BH78" i="154" s="1"/>
  <c r="AN78" i="154"/>
  <c r="BS78" i="154" s="1"/>
  <c r="X78" i="154"/>
  <c r="BC78" i="154" s="1"/>
  <c r="AJ78" i="154"/>
  <c r="BO78" i="154" s="1"/>
  <c r="Q78" i="154"/>
  <c r="AV78" i="154" s="1"/>
  <c r="AG78" i="154"/>
  <c r="BL78" i="154" s="1"/>
  <c r="AF78" i="154"/>
  <c r="BK78" i="154" s="1"/>
  <c r="T78" i="154"/>
  <c r="AY78" i="154" s="1"/>
  <c r="AS78" i="154"/>
  <c r="BX78" i="154" s="1"/>
  <c r="AE78" i="154"/>
  <c r="BJ78" i="154" s="1"/>
  <c r="W78" i="154"/>
  <c r="BB78" i="154" s="1"/>
  <c r="V78" i="154"/>
  <c r="BA78" i="154" s="1"/>
  <c r="I61" i="152"/>
  <c r="K61" i="152" s="1"/>
  <c r="M61" i="152" s="1"/>
  <c r="R61" i="152"/>
  <c r="AW61" i="152" s="1"/>
  <c r="Z61" i="152"/>
  <c r="BE61" i="152" s="1"/>
  <c r="AH61" i="152"/>
  <c r="BM61" i="152" s="1"/>
  <c r="I62" i="152"/>
  <c r="K62" i="152" s="1"/>
  <c r="M62" i="152" s="1"/>
  <c r="R62" i="152"/>
  <c r="AW62" i="152" s="1"/>
  <c r="Z62" i="152"/>
  <c r="BE62" i="152" s="1"/>
  <c r="AH62" i="152"/>
  <c r="BM62" i="152" s="1"/>
  <c r="I63" i="152"/>
  <c r="K63" i="152" s="1"/>
  <c r="M63" i="152" s="1"/>
  <c r="R63" i="152"/>
  <c r="AW63" i="152" s="1"/>
  <c r="Z63" i="152"/>
  <c r="BE63" i="152" s="1"/>
  <c r="AH63" i="152"/>
  <c r="BM63" i="152" s="1"/>
  <c r="R64" i="152"/>
  <c r="AW64" i="152" s="1"/>
  <c r="Z64" i="152"/>
  <c r="BE64" i="152" s="1"/>
  <c r="AH64" i="152"/>
  <c r="BM64" i="152" s="1"/>
  <c r="I65" i="152"/>
  <c r="K65" i="152" s="1"/>
  <c r="M65" i="152" s="1"/>
  <c r="R65" i="152"/>
  <c r="AW65" i="152" s="1"/>
  <c r="Z65" i="152"/>
  <c r="BE65" i="152" s="1"/>
  <c r="AH65" i="152"/>
  <c r="BM65" i="152" s="1"/>
  <c r="I66" i="152"/>
  <c r="K66" i="152" s="1"/>
  <c r="M66" i="152" s="1"/>
  <c r="R66" i="152"/>
  <c r="AW66" i="152" s="1"/>
  <c r="Z66" i="152"/>
  <c r="BE66" i="152" s="1"/>
  <c r="AH66" i="152"/>
  <c r="BM66" i="152" s="1"/>
  <c r="I67" i="152"/>
  <c r="K67" i="152" s="1"/>
  <c r="M67" i="152" s="1"/>
  <c r="R67" i="152"/>
  <c r="AW67" i="152" s="1"/>
  <c r="Z67" i="152"/>
  <c r="BE67" i="152" s="1"/>
  <c r="AH67" i="152"/>
  <c r="BM67" i="152" s="1"/>
  <c r="I68" i="152"/>
  <c r="K68" i="152" s="1"/>
  <c r="M68" i="152" s="1"/>
  <c r="R68" i="152"/>
  <c r="AW68" i="152" s="1"/>
  <c r="Z68" i="152"/>
  <c r="BE68" i="152" s="1"/>
  <c r="AH68" i="152"/>
  <c r="BM68" i="152" s="1"/>
  <c r="I69" i="152"/>
  <c r="K69" i="152" s="1"/>
  <c r="M69" i="152" s="1"/>
  <c r="R69" i="152"/>
  <c r="AW69" i="152" s="1"/>
  <c r="Z69" i="152"/>
  <c r="BE69" i="152" s="1"/>
  <c r="AH69" i="152"/>
  <c r="BM69" i="152" s="1"/>
  <c r="I70" i="152"/>
  <c r="K70" i="152" s="1"/>
  <c r="M70" i="152" s="1"/>
  <c r="R70" i="152"/>
  <c r="AW70" i="152" s="1"/>
  <c r="Z70" i="152"/>
  <c r="BE70" i="152" s="1"/>
  <c r="AH70" i="152"/>
  <c r="BM70" i="152" s="1"/>
  <c r="I71" i="152"/>
  <c r="K71" i="152" s="1"/>
  <c r="M71" i="152" s="1"/>
  <c r="R71" i="152"/>
  <c r="AW71" i="152" s="1"/>
  <c r="Z71" i="152"/>
  <c r="BE71" i="152" s="1"/>
  <c r="AH71" i="152"/>
  <c r="BM71" i="152" s="1"/>
  <c r="I72" i="152"/>
  <c r="K72" i="152" s="1"/>
  <c r="M72" i="152" s="1"/>
  <c r="R72" i="152"/>
  <c r="AW72" i="152" s="1"/>
  <c r="Z72" i="152"/>
  <c r="BE72" i="152" s="1"/>
  <c r="AH72" i="152"/>
  <c r="BM72" i="152" s="1"/>
  <c r="I73" i="152"/>
  <c r="K73" i="152" s="1"/>
  <c r="M73" i="152" s="1"/>
  <c r="R73" i="152"/>
  <c r="AW73" i="152" s="1"/>
  <c r="Z73" i="152"/>
  <c r="BE73" i="152" s="1"/>
  <c r="AH73" i="152"/>
  <c r="BM73" i="152" s="1"/>
  <c r="I74" i="152"/>
  <c r="K74" i="152" s="1"/>
  <c r="M74" i="152" s="1"/>
  <c r="R74" i="152"/>
  <c r="AW74" i="152" s="1"/>
  <c r="Z74" i="152"/>
  <c r="BE74" i="152" s="1"/>
  <c r="AH74" i="152"/>
  <c r="BM74" i="152" s="1"/>
  <c r="I75" i="152"/>
  <c r="K75" i="152" s="1"/>
  <c r="M75" i="152" s="1"/>
  <c r="R75" i="152"/>
  <c r="AW75" i="152" s="1"/>
  <c r="Z75" i="152"/>
  <c r="BE75" i="152" s="1"/>
  <c r="AH75" i="152"/>
  <c r="BM75" i="152" s="1"/>
  <c r="I76" i="152"/>
  <c r="K76" i="152" s="1"/>
  <c r="M76" i="152" s="1"/>
  <c r="R76" i="152"/>
  <c r="AW76" i="152" s="1"/>
  <c r="Z76" i="152"/>
  <c r="BE76" i="152" s="1"/>
  <c r="AH76" i="152"/>
  <c r="BM76" i="152" s="1"/>
  <c r="I77" i="152"/>
  <c r="K77" i="152" s="1"/>
  <c r="M77" i="152" s="1"/>
  <c r="R77" i="152"/>
  <c r="AW77" i="152" s="1"/>
  <c r="Z77" i="152"/>
  <c r="BE77" i="152" s="1"/>
  <c r="AH77" i="152"/>
  <c r="BM77" i="152" s="1"/>
  <c r="I78" i="152"/>
  <c r="K78" i="152" s="1"/>
  <c r="M78" i="152" s="1"/>
  <c r="R78" i="152"/>
  <c r="AW78" i="152" s="1"/>
  <c r="Z78" i="152"/>
  <c r="BE78" i="152" s="1"/>
  <c r="AH78" i="152"/>
  <c r="BM78" i="152" s="1"/>
  <c r="I79" i="152"/>
  <c r="K79" i="152" s="1"/>
  <c r="M79" i="152" s="1"/>
  <c r="R79" i="152"/>
  <c r="AW79" i="152" s="1"/>
  <c r="Z79" i="152"/>
  <c r="BE79" i="152" s="1"/>
  <c r="AH79" i="152"/>
  <c r="BM79" i="152" s="1"/>
  <c r="I80" i="152"/>
  <c r="K80" i="152" s="1"/>
  <c r="M80" i="152" s="1"/>
  <c r="R80" i="152"/>
  <c r="AW80" i="152" s="1"/>
  <c r="Z80" i="152"/>
  <c r="BE80" i="152" s="1"/>
  <c r="AH80" i="152"/>
  <c r="BM80" i="152" s="1"/>
  <c r="I85" i="152"/>
  <c r="K85" i="152" s="1"/>
  <c r="M85" i="152" s="1"/>
  <c r="R85" i="152"/>
  <c r="AW85" i="152" s="1"/>
  <c r="Z85" i="152"/>
  <c r="BE85" i="152" s="1"/>
  <c r="AH85" i="152"/>
  <c r="BM85" i="152" s="1"/>
  <c r="I86" i="152"/>
  <c r="K86" i="152" s="1"/>
  <c r="M86" i="152" s="1"/>
  <c r="R86" i="152"/>
  <c r="AW86" i="152" s="1"/>
  <c r="Z86" i="152"/>
  <c r="BE86" i="152" s="1"/>
  <c r="AH86" i="152"/>
  <c r="BM86" i="152" s="1"/>
  <c r="I87" i="152"/>
  <c r="K87" i="152" s="1"/>
  <c r="M87" i="152" s="1"/>
  <c r="R87" i="152"/>
  <c r="AW87" i="152" s="1"/>
  <c r="Z87" i="152"/>
  <c r="BE87" i="152" s="1"/>
  <c r="AH87" i="152"/>
  <c r="BM87" i="152" s="1"/>
  <c r="I88" i="152"/>
  <c r="K88" i="152" s="1"/>
  <c r="M88" i="152" s="1"/>
  <c r="R88" i="152"/>
  <c r="AW88" i="152" s="1"/>
  <c r="Z88" i="152"/>
  <c r="BE88" i="152" s="1"/>
  <c r="AH88" i="152"/>
  <c r="BM88" i="152" s="1"/>
  <c r="I89" i="152"/>
  <c r="K89" i="152" s="1"/>
  <c r="M89" i="152" s="1"/>
  <c r="R89" i="152"/>
  <c r="AW89" i="152" s="1"/>
  <c r="Z89" i="152"/>
  <c r="BE89" i="152" s="1"/>
  <c r="AH89" i="152"/>
  <c r="BM89" i="152" s="1"/>
  <c r="I92" i="152"/>
  <c r="K92" i="152" s="1"/>
  <c r="M92" i="152" s="1"/>
  <c r="U92" i="152"/>
  <c r="AZ92" i="152" s="1"/>
  <c r="AF92" i="152"/>
  <c r="BK92" i="152" s="1"/>
  <c r="AP92" i="152"/>
  <c r="BU92" i="152" s="1"/>
  <c r="AL97" i="152"/>
  <c r="BQ97" i="152" s="1"/>
  <c r="AD97" i="152"/>
  <c r="BI97" i="152" s="1"/>
  <c r="V97" i="152"/>
  <c r="BA97" i="152" s="1"/>
  <c r="AS97" i="152"/>
  <c r="BX97" i="152" s="1"/>
  <c r="AK97" i="152"/>
  <c r="BP97" i="152" s="1"/>
  <c r="AC97" i="152"/>
  <c r="BH97" i="152" s="1"/>
  <c r="U97" i="152"/>
  <c r="AZ97" i="152" s="1"/>
  <c r="AR97" i="152"/>
  <c r="BW97" i="152" s="1"/>
  <c r="AJ97" i="152"/>
  <c r="BO97" i="152" s="1"/>
  <c r="AB97" i="152"/>
  <c r="BG97" i="152" s="1"/>
  <c r="T97" i="152"/>
  <c r="AY97" i="152" s="1"/>
  <c r="S97" i="152"/>
  <c r="AX97" i="152" s="1"/>
  <c r="AG97" i="152"/>
  <c r="BL97" i="152" s="1"/>
  <c r="K98" i="152"/>
  <c r="M98" i="152" s="1"/>
  <c r="AL101" i="152"/>
  <c r="BQ101" i="152" s="1"/>
  <c r="AD101" i="152"/>
  <c r="BI101" i="152" s="1"/>
  <c r="V101" i="152"/>
  <c r="BA101" i="152" s="1"/>
  <c r="AS101" i="152"/>
  <c r="BX101" i="152" s="1"/>
  <c r="AK101" i="152"/>
  <c r="BP101" i="152" s="1"/>
  <c r="AC101" i="152"/>
  <c r="BH101" i="152" s="1"/>
  <c r="U101" i="152"/>
  <c r="AZ101" i="152" s="1"/>
  <c r="AR101" i="152"/>
  <c r="BW101" i="152" s="1"/>
  <c r="AJ101" i="152"/>
  <c r="BO101" i="152" s="1"/>
  <c r="AB101" i="152"/>
  <c r="BG101" i="152" s="1"/>
  <c r="T101" i="152"/>
  <c r="AY101" i="152" s="1"/>
  <c r="S101" i="152"/>
  <c r="AX101" i="152" s="1"/>
  <c r="AG101" i="152"/>
  <c r="BL101" i="152" s="1"/>
  <c r="Y64" i="153"/>
  <c r="BD64" i="153" s="1"/>
  <c r="AO64" i="153"/>
  <c r="BT64" i="153" s="1"/>
  <c r="I65" i="153"/>
  <c r="K65" i="153" s="1"/>
  <c r="M65" i="153" s="1"/>
  <c r="X65" i="153"/>
  <c r="BC65" i="153" s="1"/>
  <c r="AJ65" i="153"/>
  <c r="BO65" i="153" s="1"/>
  <c r="AL66" i="153"/>
  <c r="BQ66" i="153" s="1"/>
  <c r="AD66" i="153"/>
  <c r="BI66" i="153" s="1"/>
  <c r="V66" i="153"/>
  <c r="BA66" i="153" s="1"/>
  <c r="AP66" i="153"/>
  <c r="BU66" i="153" s="1"/>
  <c r="AG66" i="153"/>
  <c r="BL66" i="153" s="1"/>
  <c r="X66" i="153"/>
  <c r="BC66" i="153" s="1"/>
  <c r="O66" i="153"/>
  <c r="AO66" i="153"/>
  <c r="BT66" i="153" s="1"/>
  <c r="AF66" i="153"/>
  <c r="BK66" i="153" s="1"/>
  <c r="W66" i="153"/>
  <c r="BB66" i="153" s="1"/>
  <c r="AN66" i="153"/>
  <c r="BS66" i="153" s="1"/>
  <c r="AE66" i="153"/>
  <c r="BJ66" i="153" s="1"/>
  <c r="U66" i="153"/>
  <c r="AZ66" i="153" s="1"/>
  <c r="T66" i="153"/>
  <c r="AY66" i="153" s="1"/>
  <c r="AJ66" i="153"/>
  <c r="BO66" i="153" s="1"/>
  <c r="AL78" i="153"/>
  <c r="BQ78" i="153" s="1"/>
  <c r="AD78" i="153"/>
  <c r="BI78" i="153" s="1"/>
  <c r="V78" i="153"/>
  <c r="BA78" i="153" s="1"/>
  <c r="AK78" i="153"/>
  <c r="BP78" i="153" s="1"/>
  <c r="AB78" i="153"/>
  <c r="BG78" i="153" s="1"/>
  <c r="S78" i="153"/>
  <c r="AX78" i="153" s="1"/>
  <c r="I78" i="153"/>
  <c r="K78" i="153" s="1"/>
  <c r="M78" i="153" s="1"/>
  <c r="AR78" i="153"/>
  <c r="BW78" i="153" s="1"/>
  <c r="AI78" i="153"/>
  <c r="BN78" i="153" s="1"/>
  <c r="Z78" i="153"/>
  <c r="BE78" i="153" s="1"/>
  <c r="Q78" i="153"/>
  <c r="AV78" i="153" s="1"/>
  <c r="AP78" i="153"/>
  <c r="BU78" i="153" s="1"/>
  <c r="AE78" i="153"/>
  <c r="BJ78" i="153" s="1"/>
  <c r="R78" i="153"/>
  <c r="AW78" i="153" s="1"/>
  <c r="AO78" i="153"/>
  <c r="BT78" i="153" s="1"/>
  <c r="AC78" i="153"/>
  <c r="BH78" i="153" s="1"/>
  <c r="P78" i="153"/>
  <c r="AU78" i="153" s="1"/>
  <c r="AN78" i="153"/>
  <c r="BS78" i="153" s="1"/>
  <c r="AA78" i="153"/>
  <c r="BF78" i="153" s="1"/>
  <c r="O78" i="153"/>
  <c r="Y78" i="153"/>
  <c r="BD78" i="153" s="1"/>
  <c r="I93" i="153"/>
  <c r="K93" i="153" s="1"/>
  <c r="M93" i="153" s="1"/>
  <c r="AM93" i="153"/>
  <c r="BR93" i="153" s="1"/>
  <c r="I95" i="153"/>
  <c r="K95" i="153" s="1"/>
  <c r="M95" i="153" s="1"/>
  <c r="AH95" i="153"/>
  <c r="BM95" i="153" s="1"/>
  <c r="AL97" i="153"/>
  <c r="BQ97" i="153" s="1"/>
  <c r="AD97" i="153"/>
  <c r="BI97" i="153" s="1"/>
  <c r="V97" i="153"/>
  <c r="BA97" i="153" s="1"/>
  <c r="AS97" i="153"/>
  <c r="BX97" i="153" s="1"/>
  <c r="AK97" i="153"/>
  <c r="BP97" i="153" s="1"/>
  <c r="AC97" i="153"/>
  <c r="BH97" i="153" s="1"/>
  <c r="U97" i="153"/>
  <c r="AZ97" i="153" s="1"/>
  <c r="AQ97" i="153"/>
  <c r="BV97" i="153" s="1"/>
  <c r="AG97" i="153"/>
  <c r="BL97" i="153" s="1"/>
  <c r="W97" i="153"/>
  <c r="BB97" i="153" s="1"/>
  <c r="AP97" i="153"/>
  <c r="BU97" i="153" s="1"/>
  <c r="AF97" i="153"/>
  <c r="BK97" i="153" s="1"/>
  <c r="T97" i="153"/>
  <c r="AY97" i="153" s="1"/>
  <c r="AR97" i="153"/>
  <c r="BW97" i="153" s="1"/>
  <c r="AB97" i="153"/>
  <c r="BG97" i="153" s="1"/>
  <c r="P97" i="153"/>
  <c r="AU97" i="153" s="1"/>
  <c r="AO97" i="153"/>
  <c r="BT97" i="153" s="1"/>
  <c r="AA97" i="153"/>
  <c r="BF97" i="153" s="1"/>
  <c r="O97" i="153"/>
  <c r="AN97" i="153"/>
  <c r="BS97" i="153" s="1"/>
  <c r="Z97" i="153"/>
  <c r="BE97" i="153" s="1"/>
  <c r="AJ97" i="153"/>
  <c r="BO97" i="153" s="1"/>
  <c r="Q97" i="153"/>
  <c r="AV97" i="153" s="1"/>
  <c r="AI97" i="153"/>
  <c r="BN97" i="153" s="1"/>
  <c r="AH97" i="153"/>
  <c r="BM97" i="153" s="1"/>
  <c r="AE97" i="153"/>
  <c r="BJ97" i="153" s="1"/>
  <c r="AL100" i="153"/>
  <c r="BQ100" i="153" s="1"/>
  <c r="AD100" i="153"/>
  <c r="BI100" i="153" s="1"/>
  <c r="V100" i="153"/>
  <c r="BA100" i="153" s="1"/>
  <c r="AS100" i="153"/>
  <c r="BX100" i="153" s="1"/>
  <c r="AK100" i="153"/>
  <c r="BP100" i="153" s="1"/>
  <c r="AC100" i="153"/>
  <c r="BH100" i="153" s="1"/>
  <c r="U100" i="153"/>
  <c r="AZ100" i="153" s="1"/>
  <c r="AJ100" i="153"/>
  <c r="BO100" i="153" s="1"/>
  <c r="Z100" i="153"/>
  <c r="BE100" i="153" s="1"/>
  <c r="P100" i="153"/>
  <c r="AU100" i="153" s="1"/>
  <c r="AI100" i="153"/>
  <c r="BN100" i="153" s="1"/>
  <c r="Y100" i="153"/>
  <c r="BD100" i="153" s="1"/>
  <c r="O100" i="153"/>
  <c r="AR100" i="153"/>
  <c r="BW100" i="153" s="1"/>
  <c r="AF100" i="153"/>
  <c r="BK100" i="153" s="1"/>
  <c r="R100" i="153"/>
  <c r="AW100" i="153" s="1"/>
  <c r="AQ100" i="153"/>
  <c r="BV100" i="153" s="1"/>
  <c r="AE100" i="153"/>
  <c r="BJ100" i="153" s="1"/>
  <c r="Q100" i="153"/>
  <c r="AV100" i="153" s="1"/>
  <c r="AP100" i="153"/>
  <c r="BU100" i="153" s="1"/>
  <c r="AB100" i="153"/>
  <c r="BG100" i="153" s="1"/>
  <c r="W100" i="153"/>
  <c r="BB100" i="153" s="1"/>
  <c r="AO100" i="153"/>
  <c r="BT100" i="153" s="1"/>
  <c r="T100" i="153"/>
  <c r="AY100" i="153" s="1"/>
  <c r="AN100" i="153"/>
  <c r="BS100" i="153" s="1"/>
  <c r="S100" i="153"/>
  <c r="AX100" i="153" s="1"/>
  <c r="AH100" i="153"/>
  <c r="BM100" i="153" s="1"/>
  <c r="AN89" i="154"/>
  <c r="BS89" i="154" s="1"/>
  <c r="AF89" i="154"/>
  <c r="BK89" i="154" s="1"/>
  <c r="X89" i="154"/>
  <c r="BC89" i="154" s="1"/>
  <c r="P89" i="154"/>
  <c r="AU89" i="154" s="1"/>
  <c r="AP89" i="154"/>
  <c r="BU89" i="154" s="1"/>
  <c r="AG89" i="154"/>
  <c r="BL89" i="154" s="1"/>
  <c r="W89" i="154"/>
  <c r="BB89" i="154" s="1"/>
  <c r="AO89" i="154"/>
  <c r="BT89" i="154" s="1"/>
  <c r="AE89" i="154"/>
  <c r="BJ89" i="154" s="1"/>
  <c r="V89" i="154"/>
  <c r="BA89" i="154" s="1"/>
  <c r="AM89" i="154"/>
  <c r="BR89" i="154" s="1"/>
  <c r="AB89" i="154"/>
  <c r="BG89" i="154" s="1"/>
  <c r="Q89" i="154"/>
  <c r="AV89" i="154" s="1"/>
  <c r="AL89" i="154"/>
  <c r="BQ89" i="154" s="1"/>
  <c r="AA89" i="154"/>
  <c r="BF89" i="154" s="1"/>
  <c r="O89" i="154"/>
  <c r="AI89" i="154"/>
  <c r="BN89" i="154" s="1"/>
  <c r="S89" i="154"/>
  <c r="AX89" i="154" s="1"/>
  <c r="AH89" i="154"/>
  <c r="BM89" i="154" s="1"/>
  <c r="R89" i="154"/>
  <c r="AW89" i="154" s="1"/>
  <c r="AD89" i="154"/>
  <c r="BI89" i="154" s="1"/>
  <c r="Y89" i="154"/>
  <c r="BD89" i="154" s="1"/>
  <c r="AS89" i="154"/>
  <c r="BX89" i="154" s="1"/>
  <c r="U89" i="154"/>
  <c r="AZ89" i="154" s="1"/>
  <c r="AR89" i="154"/>
  <c r="BW89" i="154" s="1"/>
  <c r="T89" i="154"/>
  <c r="AY89" i="154" s="1"/>
  <c r="AC89" i="154"/>
  <c r="BH89" i="154" s="1"/>
  <c r="Z89" i="154"/>
  <c r="BE89" i="154" s="1"/>
  <c r="I89" i="154"/>
  <c r="K89" i="154" s="1"/>
  <c r="M89" i="154" s="1"/>
  <c r="K53" i="153"/>
  <c r="S45" i="153"/>
  <c r="T45" i="153" s="1"/>
  <c r="S17" i="153"/>
  <c r="T17" i="153" s="1"/>
  <c r="S25" i="153"/>
  <c r="S46" i="153"/>
  <c r="T46" i="153" s="1"/>
  <c r="S54" i="153"/>
  <c r="P61" i="153"/>
  <c r="AU61" i="153" s="1"/>
  <c r="Y61" i="153"/>
  <c r="BD61" i="153" s="1"/>
  <c r="AH61" i="153"/>
  <c r="BM61" i="153" s="1"/>
  <c r="AQ61" i="153"/>
  <c r="BV61" i="153" s="1"/>
  <c r="Q62" i="153"/>
  <c r="AV62" i="153" s="1"/>
  <c r="Z62" i="153"/>
  <c r="BE62" i="153" s="1"/>
  <c r="AI62" i="153"/>
  <c r="BN62" i="153" s="1"/>
  <c r="AL63" i="153"/>
  <c r="BQ63" i="153" s="1"/>
  <c r="AD63" i="153"/>
  <c r="BI63" i="153" s="1"/>
  <c r="V63" i="153"/>
  <c r="BA63" i="153" s="1"/>
  <c r="R63" i="153"/>
  <c r="AW63" i="153" s="1"/>
  <c r="AA63" i="153"/>
  <c r="BF63" i="153" s="1"/>
  <c r="AJ63" i="153"/>
  <c r="BO63" i="153" s="1"/>
  <c r="AS63" i="153"/>
  <c r="BX63" i="153" s="1"/>
  <c r="P69" i="153"/>
  <c r="AU69" i="153" s="1"/>
  <c r="Y69" i="153"/>
  <c r="BD69" i="153" s="1"/>
  <c r="AH69" i="153"/>
  <c r="BM69" i="153" s="1"/>
  <c r="AQ69" i="153"/>
  <c r="BV69" i="153" s="1"/>
  <c r="AL71" i="153"/>
  <c r="BQ71" i="153" s="1"/>
  <c r="AD71" i="153"/>
  <c r="BI71" i="153" s="1"/>
  <c r="V71" i="153"/>
  <c r="BA71" i="153" s="1"/>
  <c r="R71" i="153"/>
  <c r="AW71" i="153" s="1"/>
  <c r="AA71" i="153"/>
  <c r="BF71" i="153" s="1"/>
  <c r="AJ71" i="153"/>
  <c r="BO71" i="153" s="1"/>
  <c r="AS71" i="153"/>
  <c r="BX71" i="153" s="1"/>
  <c r="AL73" i="153"/>
  <c r="BQ73" i="153" s="1"/>
  <c r="AD73" i="153"/>
  <c r="BI73" i="153" s="1"/>
  <c r="V73" i="153"/>
  <c r="BA73" i="153" s="1"/>
  <c r="AO73" i="153"/>
  <c r="BT73" i="153" s="1"/>
  <c r="AF73" i="153"/>
  <c r="BK73" i="153" s="1"/>
  <c r="W73" i="153"/>
  <c r="BB73" i="153" s="1"/>
  <c r="AM73" i="153"/>
  <c r="BR73" i="153" s="1"/>
  <c r="AC73" i="153"/>
  <c r="BH73" i="153" s="1"/>
  <c r="T73" i="153"/>
  <c r="AY73" i="153" s="1"/>
  <c r="R73" i="153"/>
  <c r="AW73" i="153" s="1"/>
  <c r="AE73" i="153"/>
  <c r="BJ73" i="153" s="1"/>
  <c r="AQ73" i="153"/>
  <c r="BV73" i="153" s="1"/>
  <c r="R76" i="153"/>
  <c r="AW76" i="153" s="1"/>
  <c r="AC76" i="153"/>
  <c r="BH76" i="153" s="1"/>
  <c r="AO76" i="153"/>
  <c r="BT76" i="153" s="1"/>
  <c r="AL80" i="153"/>
  <c r="BQ80" i="153" s="1"/>
  <c r="AD80" i="153"/>
  <c r="BI80" i="153" s="1"/>
  <c r="V80" i="153"/>
  <c r="BA80" i="153" s="1"/>
  <c r="AN80" i="153"/>
  <c r="BS80" i="153" s="1"/>
  <c r="AE80" i="153"/>
  <c r="BJ80" i="153" s="1"/>
  <c r="U80" i="153"/>
  <c r="AZ80" i="153" s="1"/>
  <c r="AK80" i="153"/>
  <c r="BP80" i="153" s="1"/>
  <c r="AB80" i="153"/>
  <c r="BG80" i="153" s="1"/>
  <c r="S80" i="153"/>
  <c r="AX80" i="153" s="1"/>
  <c r="I80" i="153"/>
  <c r="K80" i="153" s="1"/>
  <c r="M80" i="153" s="1"/>
  <c r="W80" i="153"/>
  <c r="BB80" i="153" s="1"/>
  <c r="AH80" i="153"/>
  <c r="BM80" i="153" s="1"/>
  <c r="AS80" i="153"/>
  <c r="BX80" i="153" s="1"/>
  <c r="AL86" i="153"/>
  <c r="BQ86" i="153" s="1"/>
  <c r="AD86" i="153"/>
  <c r="BI86" i="153" s="1"/>
  <c r="V86" i="153"/>
  <c r="BA86" i="153" s="1"/>
  <c r="AP86" i="153"/>
  <c r="BU86" i="153" s="1"/>
  <c r="AG86" i="153"/>
  <c r="BL86" i="153" s="1"/>
  <c r="X86" i="153"/>
  <c r="BC86" i="153" s="1"/>
  <c r="O86" i="153"/>
  <c r="AN86" i="153"/>
  <c r="BS86" i="153" s="1"/>
  <c r="AE86" i="153"/>
  <c r="BJ86" i="153" s="1"/>
  <c r="U86" i="153"/>
  <c r="AZ86" i="153" s="1"/>
  <c r="T86" i="153"/>
  <c r="AY86" i="153" s="1"/>
  <c r="AH86" i="153"/>
  <c r="BM86" i="153" s="1"/>
  <c r="AS86" i="153"/>
  <c r="BX86" i="153" s="1"/>
  <c r="AL87" i="153"/>
  <c r="BQ87" i="153" s="1"/>
  <c r="AD87" i="153"/>
  <c r="BI87" i="153" s="1"/>
  <c r="V87" i="153"/>
  <c r="BA87" i="153" s="1"/>
  <c r="AQ87" i="153"/>
  <c r="BV87" i="153" s="1"/>
  <c r="AH87" i="153"/>
  <c r="BM87" i="153" s="1"/>
  <c r="Y87" i="153"/>
  <c r="BD87" i="153" s="1"/>
  <c r="P87" i="153"/>
  <c r="AU87" i="153" s="1"/>
  <c r="AO87" i="153"/>
  <c r="BT87" i="153" s="1"/>
  <c r="AF87" i="153"/>
  <c r="BK87" i="153" s="1"/>
  <c r="W87" i="153"/>
  <c r="BB87" i="153" s="1"/>
  <c r="S87" i="153"/>
  <c r="AX87" i="153" s="1"/>
  <c r="AE87" i="153"/>
  <c r="BJ87" i="153" s="1"/>
  <c r="AR87" i="153"/>
  <c r="BW87" i="153" s="1"/>
  <c r="AL92" i="153"/>
  <c r="BQ92" i="153" s="1"/>
  <c r="AD92" i="153"/>
  <c r="BI92" i="153" s="1"/>
  <c r="V92" i="153"/>
  <c r="BA92" i="153" s="1"/>
  <c r="AS92" i="153"/>
  <c r="BX92" i="153" s="1"/>
  <c r="AK92" i="153"/>
  <c r="BP92" i="153" s="1"/>
  <c r="AC92" i="153"/>
  <c r="BH92" i="153" s="1"/>
  <c r="U92" i="153"/>
  <c r="AZ92" i="153" s="1"/>
  <c r="AR92" i="153"/>
  <c r="BW92" i="153" s="1"/>
  <c r="AH92" i="153"/>
  <c r="BM92" i="153" s="1"/>
  <c r="X92" i="153"/>
  <c r="BC92" i="153" s="1"/>
  <c r="AQ92" i="153"/>
  <c r="BV92" i="153" s="1"/>
  <c r="AG92" i="153"/>
  <c r="BL92" i="153" s="1"/>
  <c r="W92" i="153"/>
  <c r="BB92" i="153" s="1"/>
  <c r="AP92" i="153"/>
  <c r="BU92" i="153" s="1"/>
  <c r="AF92" i="153"/>
  <c r="BK92" i="153" s="1"/>
  <c r="T92" i="153"/>
  <c r="AY92" i="153" s="1"/>
  <c r="S92" i="153"/>
  <c r="AX92" i="153" s="1"/>
  <c r="AM92" i="153"/>
  <c r="BR92" i="153" s="1"/>
  <c r="AL94" i="153"/>
  <c r="BQ94" i="153" s="1"/>
  <c r="AD94" i="153"/>
  <c r="BI94" i="153" s="1"/>
  <c r="V94" i="153"/>
  <c r="BA94" i="153" s="1"/>
  <c r="AS94" i="153"/>
  <c r="BX94" i="153" s="1"/>
  <c r="AK94" i="153"/>
  <c r="BP94" i="153" s="1"/>
  <c r="AC94" i="153"/>
  <c r="BH94" i="153" s="1"/>
  <c r="U94" i="153"/>
  <c r="AZ94" i="153" s="1"/>
  <c r="AJ94" i="153"/>
  <c r="BO94" i="153" s="1"/>
  <c r="Z94" i="153"/>
  <c r="BE94" i="153" s="1"/>
  <c r="P94" i="153"/>
  <c r="AU94" i="153" s="1"/>
  <c r="AI94" i="153"/>
  <c r="BN94" i="153" s="1"/>
  <c r="Y94" i="153"/>
  <c r="BD94" i="153" s="1"/>
  <c r="O94" i="153"/>
  <c r="AR94" i="153"/>
  <c r="BW94" i="153" s="1"/>
  <c r="AH94" i="153"/>
  <c r="BM94" i="153" s="1"/>
  <c r="X94" i="153"/>
  <c r="BC94" i="153" s="1"/>
  <c r="T94" i="153"/>
  <c r="AY94" i="153" s="1"/>
  <c r="AN94" i="153"/>
  <c r="BS94" i="153" s="1"/>
  <c r="R98" i="153"/>
  <c r="AW98" i="153" s="1"/>
  <c r="AP98" i="153"/>
  <c r="BU98" i="153" s="1"/>
  <c r="AL101" i="153"/>
  <c r="BQ101" i="153" s="1"/>
  <c r="AD101" i="153"/>
  <c r="BI101" i="153" s="1"/>
  <c r="V101" i="153"/>
  <c r="BA101" i="153" s="1"/>
  <c r="AS101" i="153"/>
  <c r="BX101" i="153" s="1"/>
  <c r="AK101" i="153"/>
  <c r="BP101" i="153" s="1"/>
  <c r="AC101" i="153"/>
  <c r="BH101" i="153" s="1"/>
  <c r="U101" i="153"/>
  <c r="AZ101" i="153" s="1"/>
  <c r="AM101" i="153"/>
  <c r="BR101" i="153" s="1"/>
  <c r="AA101" i="153"/>
  <c r="BF101" i="153" s="1"/>
  <c r="Q101" i="153"/>
  <c r="AV101" i="153" s="1"/>
  <c r="AJ101" i="153"/>
  <c r="BO101" i="153" s="1"/>
  <c r="Z101" i="153"/>
  <c r="BE101" i="153" s="1"/>
  <c r="P101" i="153"/>
  <c r="AU101" i="153" s="1"/>
  <c r="AO101" i="153"/>
  <c r="BT101" i="153" s="1"/>
  <c r="Y101" i="153"/>
  <c r="BD101" i="153" s="1"/>
  <c r="AN101" i="153"/>
  <c r="BS101" i="153" s="1"/>
  <c r="X101" i="153"/>
  <c r="BC101" i="153" s="1"/>
  <c r="AI101" i="153"/>
  <c r="BN101" i="153" s="1"/>
  <c r="W101" i="153"/>
  <c r="BB101" i="153" s="1"/>
  <c r="I101" i="153"/>
  <c r="K101" i="153" s="1"/>
  <c r="M101" i="153" s="1"/>
  <c r="AE101" i="153"/>
  <c r="BJ101" i="153" s="1"/>
  <c r="AR64" i="154"/>
  <c r="BW64" i="154" s="1"/>
  <c r="AJ64" i="154"/>
  <c r="BO64" i="154" s="1"/>
  <c r="AB64" i="154"/>
  <c r="BG64" i="154" s="1"/>
  <c r="T64" i="154"/>
  <c r="AY64" i="154" s="1"/>
  <c r="AG64" i="154"/>
  <c r="BL64" i="154" s="1"/>
  <c r="X64" i="154"/>
  <c r="BC64" i="154" s="1"/>
  <c r="O64" i="154"/>
  <c r="AO64" i="154"/>
  <c r="BT64" i="154" s="1"/>
  <c r="AF64" i="154"/>
  <c r="BK64" i="154" s="1"/>
  <c r="W64" i="154"/>
  <c r="BB64" i="154" s="1"/>
  <c r="AN64" i="154"/>
  <c r="BS64" i="154" s="1"/>
  <c r="AE64" i="154"/>
  <c r="BJ64" i="154" s="1"/>
  <c r="V64" i="154"/>
  <c r="BA64" i="154" s="1"/>
  <c r="AI64" i="154"/>
  <c r="BN64" i="154" s="1"/>
  <c r="S64" i="154"/>
  <c r="AX64" i="154" s="1"/>
  <c r="AH64" i="154"/>
  <c r="BM64" i="154" s="1"/>
  <c r="R64" i="154"/>
  <c r="AW64" i="154" s="1"/>
  <c r="AD64" i="154"/>
  <c r="BI64" i="154" s="1"/>
  <c r="Q64" i="154"/>
  <c r="AV64" i="154" s="1"/>
  <c r="Z64" i="154"/>
  <c r="BE64" i="154" s="1"/>
  <c r="AS64" i="154"/>
  <c r="BX64" i="154" s="1"/>
  <c r="Y64" i="154"/>
  <c r="BD64" i="154" s="1"/>
  <c r="AQ64" i="154"/>
  <c r="BV64" i="154" s="1"/>
  <c r="U64" i="154"/>
  <c r="AZ64" i="154" s="1"/>
  <c r="AL64" i="154"/>
  <c r="BQ64" i="154" s="1"/>
  <c r="K15" i="153"/>
  <c r="K24" i="153"/>
  <c r="S44" i="153"/>
  <c r="T44" i="153" s="1"/>
  <c r="K51" i="153"/>
  <c r="Q61" i="153"/>
  <c r="AV61" i="153" s="1"/>
  <c r="Z61" i="153"/>
  <c r="BE61" i="153" s="1"/>
  <c r="AI61" i="153"/>
  <c r="BN61" i="153" s="1"/>
  <c r="AL62" i="153"/>
  <c r="BQ62" i="153" s="1"/>
  <c r="AD62" i="153"/>
  <c r="BI62" i="153" s="1"/>
  <c r="V62" i="153"/>
  <c r="BA62" i="153" s="1"/>
  <c r="R62" i="153"/>
  <c r="AW62" i="153" s="1"/>
  <c r="AA62" i="153"/>
  <c r="BF62" i="153" s="1"/>
  <c r="AJ62" i="153"/>
  <c r="BO62" i="153" s="1"/>
  <c r="AS62" i="153"/>
  <c r="BX62" i="153" s="1"/>
  <c r="I63" i="153"/>
  <c r="K63" i="153" s="1"/>
  <c r="M63" i="153" s="1"/>
  <c r="S63" i="153"/>
  <c r="AX63" i="153" s="1"/>
  <c r="AB63" i="153"/>
  <c r="BG63" i="153" s="1"/>
  <c r="AK63" i="153"/>
  <c r="BP63" i="153" s="1"/>
  <c r="Q69" i="153"/>
  <c r="AV69" i="153" s="1"/>
  <c r="Z69" i="153"/>
  <c r="BE69" i="153" s="1"/>
  <c r="AI69" i="153"/>
  <c r="BN69" i="153" s="1"/>
  <c r="AL70" i="153"/>
  <c r="BQ70" i="153" s="1"/>
  <c r="AD70" i="153"/>
  <c r="BI70" i="153" s="1"/>
  <c r="V70" i="153"/>
  <c r="BA70" i="153" s="1"/>
  <c r="R70" i="153"/>
  <c r="AW70" i="153" s="1"/>
  <c r="AA70" i="153"/>
  <c r="BF70" i="153" s="1"/>
  <c r="AJ70" i="153"/>
  <c r="BO70" i="153" s="1"/>
  <c r="AS70" i="153"/>
  <c r="BX70" i="153" s="1"/>
  <c r="I71" i="153"/>
  <c r="K71" i="153" s="1"/>
  <c r="M71" i="153" s="1"/>
  <c r="S71" i="153"/>
  <c r="AX71" i="153" s="1"/>
  <c r="AB71" i="153"/>
  <c r="BG71" i="153" s="1"/>
  <c r="AK71" i="153"/>
  <c r="BP71" i="153" s="1"/>
  <c r="I73" i="153"/>
  <c r="K73" i="153" s="1"/>
  <c r="M73" i="153" s="1"/>
  <c r="S73" i="153"/>
  <c r="AX73" i="153" s="1"/>
  <c r="AG73" i="153"/>
  <c r="BL73" i="153" s="1"/>
  <c r="AR73" i="153"/>
  <c r="BW73" i="153" s="1"/>
  <c r="AL74" i="153"/>
  <c r="BQ74" i="153" s="1"/>
  <c r="AD74" i="153"/>
  <c r="BI74" i="153" s="1"/>
  <c r="V74" i="153"/>
  <c r="BA74" i="153" s="1"/>
  <c r="AP74" i="153"/>
  <c r="BU74" i="153" s="1"/>
  <c r="AG74" i="153"/>
  <c r="BL74" i="153" s="1"/>
  <c r="X74" i="153"/>
  <c r="BC74" i="153" s="1"/>
  <c r="O74" i="153"/>
  <c r="AN74" i="153"/>
  <c r="BS74" i="153" s="1"/>
  <c r="AE74" i="153"/>
  <c r="BJ74" i="153" s="1"/>
  <c r="U74" i="153"/>
  <c r="AZ74" i="153" s="1"/>
  <c r="T74" i="153"/>
  <c r="AY74" i="153" s="1"/>
  <c r="AH74" i="153"/>
  <c r="BM74" i="153" s="1"/>
  <c r="AS74" i="153"/>
  <c r="BX74" i="153" s="1"/>
  <c r="AL75" i="153"/>
  <c r="BQ75" i="153" s="1"/>
  <c r="AD75" i="153"/>
  <c r="BI75" i="153" s="1"/>
  <c r="V75" i="153"/>
  <c r="BA75" i="153" s="1"/>
  <c r="AQ75" i="153"/>
  <c r="BV75" i="153" s="1"/>
  <c r="AH75" i="153"/>
  <c r="BM75" i="153" s="1"/>
  <c r="Y75" i="153"/>
  <c r="BD75" i="153" s="1"/>
  <c r="P75" i="153"/>
  <c r="AU75" i="153" s="1"/>
  <c r="AO75" i="153"/>
  <c r="BT75" i="153" s="1"/>
  <c r="AF75" i="153"/>
  <c r="BK75" i="153" s="1"/>
  <c r="W75" i="153"/>
  <c r="BB75" i="153" s="1"/>
  <c r="S75" i="153"/>
  <c r="AX75" i="153" s="1"/>
  <c r="AE75" i="153"/>
  <c r="BJ75" i="153" s="1"/>
  <c r="AR75" i="153"/>
  <c r="BW75" i="153" s="1"/>
  <c r="S76" i="153"/>
  <c r="AX76" i="153" s="1"/>
  <c r="AE76" i="153"/>
  <c r="BJ76" i="153" s="1"/>
  <c r="X80" i="153"/>
  <c r="BC80" i="153" s="1"/>
  <c r="AI80" i="153"/>
  <c r="BN80" i="153" s="1"/>
  <c r="I86" i="153"/>
  <c r="K86" i="153" s="1"/>
  <c r="M86" i="153" s="1"/>
  <c r="W86" i="153"/>
  <c r="BB86" i="153" s="1"/>
  <c r="AI86" i="153"/>
  <c r="BN86" i="153" s="1"/>
  <c r="I87" i="153"/>
  <c r="K87" i="153" s="1"/>
  <c r="M87" i="153" s="1"/>
  <c r="T87" i="153"/>
  <c r="AY87" i="153" s="1"/>
  <c r="AG87" i="153"/>
  <c r="BL87" i="153" s="1"/>
  <c r="AS87" i="153"/>
  <c r="BX87" i="153" s="1"/>
  <c r="AL88" i="153"/>
  <c r="BQ88" i="153" s="1"/>
  <c r="AD88" i="153"/>
  <c r="BI88" i="153" s="1"/>
  <c r="V88" i="153"/>
  <c r="BA88" i="153" s="1"/>
  <c r="AR88" i="153"/>
  <c r="BW88" i="153" s="1"/>
  <c r="AI88" i="153"/>
  <c r="BN88" i="153" s="1"/>
  <c r="Z88" i="153"/>
  <c r="BE88" i="153" s="1"/>
  <c r="Q88" i="153"/>
  <c r="AV88" i="153" s="1"/>
  <c r="AP88" i="153"/>
  <c r="BU88" i="153" s="1"/>
  <c r="AG88" i="153"/>
  <c r="BL88" i="153" s="1"/>
  <c r="X88" i="153"/>
  <c r="BC88" i="153" s="1"/>
  <c r="O88" i="153"/>
  <c r="T88" i="153"/>
  <c r="AY88" i="153" s="1"/>
  <c r="AF88" i="153"/>
  <c r="BK88" i="153" s="1"/>
  <c r="AS88" i="153"/>
  <c r="BX88" i="153" s="1"/>
  <c r="I92" i="153"/>
  <c r="K92" i="153" s="1"/>
  <c r="M92" i="153" s="1"/>
  <c r="Y92" i="153"/>
  <c r="BD92" i="153" s="1"/>
  <c r="AN92" i="153"/>
  <c r="BS92" i="153" s="1"/>
  <c r="I94" i="153"/>
  <c r="K94" i="153" s="1"/>
  <c r="M94" i="153" s="1"/>
  <c r="W94" i="153"/>
  <c r="BB94" i="153" s="1"/>
  <c r="AO94" i="153"/>
  <c r="BT94" i="153" s="1"/>
  <c r="AF101" i="153"/>
  <c r="BK101" i="153" s="1"/>
  <c r="M23" i="154"/>
  <c r="M25" i="154"/>
  <c r="M24" i="154"/>
  <c r="AM64" i="154"/>
  <c r="BR64" i="154" s="1"/>
  <c r="AS68" i="154"/>
  <c r="BX68" i="154" s="1"/>
  <c r="AK68" i="154"/>
  <c r="BP68" i="154" s="1"/>
  <c r="AC68" i="154"/>
  <c r="BH68" i="154" s="1"/>
  <c r="U68" i="154"/>
  <c r="AZ68" i="154" s="1"/>
  <c r="AR68" i="154"/>
  <c r="BW68" i="154" s="1"/>
  <c r="AJ68" i="154"/>
  <c r="BO68" i="154" s="1"/>
  <c r="AB68" i="154"/>
  <c r="BG68" i="154" s="1"/>
  <c r="T68" i="154"/>
  <c r="AY68" i="154" s="1"/>
  <c r="AI68" i="154"/>
  <c r="BN68" i="154" s="1"/>
  <c r="Y68" i="154"/>
  <c r="BD68" i="154" s="1"/>
  <c r="O68" i="154"/>
  <c r="AH68" i="154"/>
  <c r="BM68" i="154" s="1"/>
  <c r="X68" i="154"/>
  <c r="BC68" i="154" s="1"/>
  <c r="AQ68" i="154"/>
  <c r="BV68" i="154" s="1"/>
  <c r="AG68" i="154"/>
  <c r="BL68" i="154" s="1"/>
  <c r="W68" i="154"/>
  <c r="BB68" i="154" s="1"/>
  <c r="AF68" i="154"/>
  <c r="BK68" i="154" s="1"/>
  <c r="Q68" i="154"/>
  <c r="AV68" i="154" s="1"/>
  <c r="AE68" i="154"/>
  <c r="BJ68" i="154" s="1"/>
  <c r="P68" i="154"/>
  <c r="AU68" i="154" s="1"/>
  <c r="AD68" i="154"/>
  <c r="BI68" i="154" s="1"/>
  <c r="AP68" i="154"/>
  <c r="BU68" i="154" s="1"/>
  <c r="S68" i="154"/>
  <c r="AX68" i="154" s="1"/>
  <c r="AO68" i="154"/>
  <c r="BT68" i="154" s="1"/>
  <c r="R68" i="154"/>
  <c r="AW68" i="154" s="1"/>
  <c r="AN68" i="154"/>
  <c r="BS68" i="154" s="1"/>
  <c r="AM68" i="154"/>
  <c r="BR68" i="154" s="1"/>
  <c r="AS70" i="154"/>
  <c r="BX70" i="154" s="1"/>
  <c r="AK70" i="154"/>
  <c r="BP70" i="154" s="1"/>
  <c r="AC70" i="154"/>
  <c r="BH70" i="154" s="1"/>
  <c r="U70" i="154"/>
  <c r="AZ70" i="154" s="1"/>
  <c r="AR70" i="154"/>
  <c r="BW70" i="154" s="1"/>
  <c r="AJ70" i="154"/>
  <c r="BO70" i="154" s="1"/>
  <c r="AB70" i="154"/>
  <c r="BG70" i="154" s="1"/>
  <c r="T70" i="154"/>
  <c r="AY70" i="154" s="1"/>
  <c r="AM70" i="154"/>
  <c r="BR70" i="154" s="1"/>
  <c r="AA70" i="154"/>
  <c r="BF70" i="154" s="1"/>
  <c r="Q70" i="154"/>
  <c r="AV70" i="154" s="1"/>
  <c r="AL70" i="154"/>
  <c r="BQ70" i="154" s="1"/>
  <c r="Z70" i="154"/>
  <c r="BE70" i="154" s="1"/>
  <c r="P70" i="154"/>
  <c r="AU70" i="154" s="1"/>
  <c r="AI70" i="154"/>
  <c r="BN70" i="154" s="1"/>
  <c r="Y70" i="154"/>
  <c r="BD70" i="154" s="1"/>
  <c r="O70" i="154"/>
  <c r="AG70" i="154"/>
  <c r="BL70" i="154" s="1"/>
  <c r="R70" i="154"/>
  <c r="AW70" i="154" s="1"/>
  <c r="AF70" i="154"/>
  <c r="BK70" i="154" s="1"/>
  <c r="AE70" i="154"/>
  <c r="BJ70" i="154" s="1"/>
  <c r="AO70" i="154"/>
  <c r="BT70" i="154" s="1"/>
  <c r="AN70" i="154"/>
  <c r="BS70" i="154" s="1"/>
  <c r="AH70" i="154"/>
  <c r="BM70" i="154" s="1"/>
  <c r="I70" i="154"/>
  <c r="K70" i="154" s="1"/>
  <c r="M70" i="154" s="1"/>
  <c r="AP70" i="154"/>
  <c r="BU70" i="154" s="1"/>
  <c r="S18" i="153"/>
  <c r="T18" i="153" s="1"/>
  <c r="K26" i="153"/>
  <c r="AL61" i="153"/>
  <c r="BQ61" i="153" s="1"/>
  <c r="AD61" i="153"/>
  <c r="BI61" i="153" s="1"/>
  <c r="V61" i="153"/>
  <c r="BA61" i="153" s="1"/>
  <c r="R61" i="153"/>
  <c r="AW61" i="153" s="1"/>
  <c r="AA61" i="153"/>
  <c r="BF61" i="153" s="1"/>
  <c r="AJ61" i="153"/>
  <c r="BO61" i="153" s="1"/>
  <c r="AS61" i="153"/>
  <c r="BX61" i="153" s="1"/>
  <c r="I62" i="153"/>
  <c r="K62" i="153" s="1"/>
  <c r="M62" i="153" s="1"/>
  <c r="S62" i="153"/>
  <c r="AX62" i="153" s="1"/>
  <c r="AB62" i="153"/>
  <c r="BG62" i="153" s="1"/>
  <c r="AK62" i="153"/>
  <c r="BP62" i="153" s="1"/>
  <c r="T63" i="153"/>
  <c r="AY63" i="153" s="1"/>
  <c r="AC63" i="153"/>
  <c r="BH63" i="153" s="1"/>
  <c r="AM63" i="153"/>
  <c r="BR63" i="153" s="1"/>
  <c r="AL69" i="153"/>
  <c r="BQ69" i="153" s="1"/>
  <c r="AD69" i="153"/>
  <c r="BI69" i="153" s="1"/>
  <c r="V69" i="153"/>
  <c r="BA69" i="153" s="1"/>
  <c r="R69" i="153"/>
  <c r="AW69" i="153" s="1"/>
  <c r="AA69" i="153"/>
  <c r="BF69" i="153" s="1"/>
  <c r="AJ69" i="153"/>
  <c r="BO69" i="153" s="1"/>
  <c r="AS69" i="153"/>
  <c r="BX69" i="153" s="1"/>
  <c r="AL76" i="153"/>
  <c r="BQ76" i="153" s="1"/>
  <c r="AD76" i="153"/>
  <c r="BI76" i="153" s="1"/>
  <c r="V76" i="153"/>
  <c r="BA76" i="153" s="1"/>
  <c r="AR76" i="153"/>
  <c r="BW76" i="153" s="1"/>
  <c r="AI76" i="153"/>
  <c r="BN76" i="153" s="1"/>
  <c r="Z76" i="153"/>
  <c r="BE76" i="153" s="1"/>
  <c r="Q76" i="153"/>
  <c r="AV76" i="153" s="1"/>
  <c r="AP76" i="153"/>
  <c r="BU76" i="153" s="1"/>
  <c r="AG76" i="153"/>
  <c r="BL76" i="153" s="1"/>
  <c r="X76" i="153"/>
  <c r="BC76" i="153" s="1"/>
  <c r="O76" i="153"/>
  <c r="T76" i="153"/>
  <c r="AY76" i="153" s="1"/>
  <c r="AF76" i="153"/>
  <c r="BK76" i="153" s="1"/>
  <c r="AS76" i="153"/>
  <c r="BX76" i="153" s="1"/>
  <c r="AJ80" i="153"/>
  <c r="BO80" i="153" s="1"/>
  <c r="Y86" i="153"/>
  <c r="BD86" i="153" s="1"/>
  <c r="AJ86" i="153"/>
  <c r="BO86" i="153" s="1"/>
  <c r="U87" i="153"/>
  <c r="AZ87" i="153" s="1"/>
  <c r="AI87" i="153"/>
  <c r="BN87" i="153" s="1"/>
  <c r="Z92" i="153"/>
  <c r="BE92" i="153" s="1"/>
  <c r="AO92" i="153"/>
  <c r="BT92" i="153" s="1"/>
  <c r="AA94" i="153"/>
  <c r="BF94" i="153" s="1"/>
  <c r="AP94" i="153"/>
  <c r="BU94" i="153" s="1"/>
  <c r="AL98" i="153"/>
  <c r="BQ98" i="153" s="1"/>
  <c r="AD98" i="153"/>
  <c r="BI98" i="153" s="1"/>
  <c r="V98" i="153"/>
  <c r="BA98" i="153" s="1"/>
  <c r="AS98" i="153"/>
  <c r="BX98" i="153" s="1"/>
  <c r="AK98" i="153"/>
  <c r="BP98" i="153" s="1"/>
  <c r="AC98" i="153"/>
  <c r="BH98" i="153" s="1"/>
  <c r="U98" i="153"/>
  <c r="AZ98" i="153" s="1"/>
  <c r="AR98" i="153"/>
  <c r="BW98" i="153" s="1"/>
  <c r="AH98" i="153"/>
  <c r="BM98" i="153" s="1"/>
  <c r="X98" i="153"/>
  <c r="BC98" i="153" s="1"/>
  <c r="AQ98" i="153"/>
  <c r="BV98" i="153" s="1"/>
  <c r="AG98" i="153"/>
  <c r="BL98" i="153" s="1"/>
  <c r="W98" i="153"/>
  <c r="BB98" i="153" s="1"/>
  <c r="AN98" i="153"/>
  <c r="BS98" i="153" s="1"/>
  <c r="Z98" i="153"/>
  <c r="BE98" i="153" s="1"/>
  <c r="AM98" i="153"/>
  <c r="BR98" i="153" s="1"/>
  <c r="Y98" i="153"/>
  <c r="BD98" i="153" s="1"/>
  <c r="AJ98" i="153"/>
  <c r="BO98" i="153" s="1"/>
  <c r="T98" i="153"/>
  <c r="AY98" i="153" s="1"/>
  <c r="I98" i="153"/>
  <c r="K98" i="153" s="1"/>
  <c r="M98" i="153" s="1"/>
  <c r="AA98" i="153"/>
  <c r="BF98" i="153" s="1"/>
  <c r="AG101" i="153"/>
  <c r="BL101" i="153" s="1"/>
  <c r="AR65" i="154"/>
  <c r="BW65" i="154" s="1"/>
  <c r="AJ65" i="154"/>
  <c r="BO65" i="154" s="1"/>
  <c r="AB65" i="154"/>
  <c r="BG65" i="154" s="1"/>
  <c r="T65" i="154"/>
  <c r="AY65" i="154" s="1"/>
  <c r="AQ65" i="154"/>
  <c r="BV65" i="154" s="1"/>
  <c r="AH65" i="154"/>
  <c r="BM65" i="154" s="1"/>
  <c r="Y65" i="154"/>
  <c r="BD65" i="154" s="1"/>
  <c r="P65" i="154"/>
  <c r="AU65" i="154" s="1"/>
  <c r="AP65" i="154"/>
  <c r="BU65" i="154" s="1"/>
  <c r="AG65" i="154"/>
  <c r="BL65" i="154" s="1"/>
  <c r="X65" i="154"/>
  <c r="BC65" i="154" s="1"/>
  <c r="O65" i="154"/>
  <c r="AO65" i="154"/>
  <c r="BT65" i="154" s="1"/>
  <c r="AF65" i="154"/>
  <c r="BK65" i="154" s="1"/>
  <c r="W65" i="154"/>
  <c r="BB65" i="154" s="1"/>
  <c r="AI65" i="154"/>
  <c r="BN65" i="154" s="1"/>
  <c r="S65" i="154"/>
  <c r="AX65" i="154" s="1"/>
  <c r="AE65" i="154"/>
  <c r="BJ65" i="154" s="1"/>
  <c r="R65" i="154"/>
  <c r="AW65" i="154" s="1"/>
  <c r="AD65" i="154"/>
  <c r="BI65" i="154" s="1"/>
  <c r="Q65" i="154"/>
  <c r="AV65" i="154" s="1"/>
  <c r="AN65" i="154"/>
  <c r="BS65" i="154" s="1"/>
  <c r="U65" i="154"/>
  <c r="AZ65" i="154" s="1"/>
  <c r="AM65" i="154"/>
  <c r="BR65" i="154" s="1"/>
  <c r="AL65" i="154"/>
  <c r="BQ65" i="154" s="1"/>
  <c r="AK65" i="154"/>
  <c r="BP65" i="154" s="1"/>
  <c r="I68" i="154"/>
  <c r="K68" i="154" s="1"/>
  <c r="M68" i="154" s="1"/>
  <c r="AQ70" i="154"/>
  <c r="BV70" i="154" s="1"/>
  <c r="AN85" i="154"/>
  <c r="BS85" i="154" s="1"/>
  <c r="AF85" i="154"/>
  <c r="BK85" i="154" s="1"/>
  <c r="X85" i="154"/>
  <c r="BC85" i="154" s="1"/>
  <c r="P85" i="154"/>
  <c r="AU85" i="154" s="1"/>
  <c r="AP85" i="154"/>
  <c r="BU85" i="154" s="1"/>
  <c r="AG85" i="154"/>
  <c r="BL85" i="154" s="1"/>
  <c r="W85" i="154"/>
  <c r="BB85" i="154" s="1"/>
  <c r="AO85" i="154"/>
  <c r="BT85" i="154" s="1"/>
  <c r="AE85" i="154"/>
  <c r="BJ85" i="154" s="1"/>
  <c r="V85" i="154"/>
  <c r="BA85" i="154" s="1"/>
  <c r="AI85" i="154"/>
  <c r="BN85" i="154" s="1"/>
  <c r="U85" i="154"/>
  <c r="AZ85" i="154" s="1"/>
  <c r="AS85" i="154"/>
  <c r="BX85" i="154" s="1"/>
  <c r="AH85" i="154"/>
  <c r="BM85" i="154" s="1"/>
  <c r="T85" i="154"/>
  <c r="AY85" i="154" s="1"/>
  <c r="I85" i="154"/>
  <c r="K85" i="154" s="1"/>
  <c r="M85" i="154" s="1"/>
  <c r="AR85" i="154"/>
  <c r="BW85" i="154" s="1"/>
  <c r="AB85" i="154"/>
  <c r="BG85" i="154" s="1"/>
  <c r="AQ85" i="154"/>
  <c r="BV85" i="154" s="1"/>
  <c r="AA85" i="154"/>
  <c r="BF85" i="154" s="1"/>
  <c r="AM85" i="154"/>
  <c r="BR85" i="154" s="1"/>
  <c r="Z85" i="154"/>
  <c r="BE85" i="154" s="1"/>
  <c r="R85" i="154"/>
  <c r="AW85" i="154" s="1"/>
  <c r="AL85" i="154"/>
  <c r="BQ85" i="154" s="1"/>
  <c r="Q85" i="154"/>
  <c r="AV85" i="154" s="1"/>
  <c r="AK85" i="154"/>
  <c r="BP85" i="154" s="1"/>
  <c r="O85" i="154"/>
  <c r="AD85" i="154"/>
  <c r="BI85" i="154" s="1"/>
  <c r="AC85" i="154"/>
  <c r="BH85" i="154" s="1"/>
  <c r="Y85" i="154"/>
  <c r="BD85" i="154" s="1"/>
  <c r="P77" i="153"/>
  <c r="AU77" i="153" s="1"/>
  <c r="Y77" i="153"/>
  <c r="BD77" i="153" s="1"/>
  <c r="AH77" i="153"/>
  <c r="BM77" i="153" s="1"/>
  <c r="AL79" i="153"/>
  <c r="BQ79" i="153" s="1"/>
  <c r="AD79" i="153"/>
  <c r="BI79" i="153" s="1"/>
  <c r="V79" i="153"/>
  <c r="BA79" i="153" s="1"/>
  <c r="R79" i="153"/>
  <c r="AW79" i="153" s="1"/>
  <c r="AA79" i="153"/>
  <c r="BF79" i="153" s="1"/>
  <c r="AJ79" i="153"/>
  <c r="BO79" i="153" s="1"/>
  <c r="AS79" i="153"/>
  <c r="BX79" i="153" s="1"/>
  <c r="P89" i="153"/>
  <c r="AU89" i="153" s="1"/>
  <c r="Y89" i="153"/>
  <c r="BD89" i="153" s="1"/>
  <c r="AH89" i="153"/>
  <c r="BM89" i="153" s="1"/>
  <c r="Q90" i="153"/>
  <c r="AV90" i="153" s="1"/>
  <c r="Z90" i="153"/>
  <c r="BE90" i="153" s="1"/>
  <c r="AI90" i="153"/>
  <c r="BN90" i="153" s="1"/>
  <c r="AL91" i="153"/>
  <c r="BQ91" i="153" s="1"/>
  <c r="AD91" i="153"/>
  <c r="BI91" i="153" s="1"/>
  <c r="V91" i="153"/>
  <c r="BA91" i="153" s="1"/>
  <c r="R91" i="153"/>
  <c r="AW91" i="153" s="1"/>
  <c r="AA91" i="153"/>
  <c r="BF91" i="153" s="1"/>
  <c r="AJ91" i="153"/>
  <c r="BO91" i="153" s="1"/>
  <c r="AS91" i="153"/>
  <c r="BX91" i="153" s="1"/>
  <c r="P96" i="153"/>
  <c r="AU96" i="153" s="1"/>
  <c r="Z96" i="153"/>
  <c r="BE96" i="153" s="1"/>
  <c r="R99" i="153"/>
  <c r="AW99" i="153" s="1"/>
  <c r="AR66" i="154"/>
  <c r="BW66" i="154" s="1"/>
  <c r="AJ66" i="154"/>
  <c r="BO66" i="154" s="1"/>
  <c r="AB66" i="154"/>
  <c r="BG66" i="154" s="1"/>
  <c r="T66" i="154"/>
  <c r="AY66" i="154" s="1"/>
  <c r="AS66" i="154"/>
  <c r="BX66" i="154" s="1"/>
  <c r="AI66" i="154"/>
  <c r="BN66" i="154" s="1"/>
  <c r="Z66" i="154"/>
  <c r="BE66" i="154" s="1"/>
  <c r="Q66" i="154"/>
  <c r="AV66" i="154" s="1"/>
  <c r="AQ66" i="154"/>
  <c r="BV66" i="154" s="1"/>
  <c r="AH66" i="154"/>
  <c r="BM66" i="154" s="1"/>
  <c r="Y66" i="154"/>
  <c r="BD66" i="154" s="1"/>
  <c r="P66" i="154"/>
  <c r="AU66" i="154" s="1"/>
  <c r="AP66" i="154"/>
  <c r="BU66" i="154" s="1"/>
  <c r="AG66" i="154"/>
  <c r="BL66" i="154" s="1"/>
  <c r="X66" i="154"/>
  <c r="BC66" i="154" s="1"/>
  <c r="O66" i="154"/>
  <c r="AE66" i="154"/>
  <c r="BJ66" i="154" s="1"/>
  <c r="R66" i="154"/>
  <c r="AW66" i="154" s="1"/>
  <c r="AD66" i="154"/>
  <c r="BI66" i="154" s="1"/>
  <c r="AO66" i="154"/>
  <c r="BT66" i="154" s="1"/>
  <c r="AC66" i="154"/>
  <c r="BH66" i="154" s="1"/>
  <c r="AA66" i="154"/>
  <c r="BF66" i="154" s="1"/>
  <c r="AL90" i="153"/>
  <c r="BQ90" i="153" s="1"/>
  <c r="AD90" i="153"/>
  <c r="BI90" i="153" s="1"/>
  <c r="V90" i="153"/>
  <c r="BA90" i="153" s="1"/>
  <c r="R90" i="153"/>
  <c r="AW90" i="153" s="1"/>
  <c r="AA90" i="153"/>
  <c r="BF90" i="153" s="1"/>
  <c r="AJ90" i="153"/>
  <c r="BO90" i="153" s="1"/>
  <c r="AS90" i="153"/>
  <c r="BX90" i="153" s="1"/>
  <c r="AL99" i="153"/>
  <c r="BQ99" i="153" s="1"/>
  <c r="AD99" i="153"/>
  <c r="BI99" i="153" s="1"/>
  <c r="V99" i="153"/>
  <c r="BA99" i="153" s="1"/>
  <c r="AS99" i="153"/>
  <c r="BX99" i="153" s="1"/>
  <c r="AK99" i="153"/>
  <c r="BP99" i="153" s="1"/>
  <c r="AC99" i="153"/>
  <c r="BH99" i="153" s="1"/>
  <c r="U99" i="153"/>
  <c r="AZ99" i="153" s="1"/>
  <c r="AI99" i="153"/>
  <c r="BN99" i="153" s="1"/>
  <c r="Y99" i="153"/>
  <c r="BD99" i="153" s="1"/>
  <c r="O99" i="153"/>
  <c r="AR99" i="153"/>
  <c r="BW99" i="153" s="1"/>
  <c r="AH99" i="153"/>
  <c r="BM99" i="153" s="1"/>
  <c r="X99" i="153"/>
  <c r="BC99" i="153" s="1"/>
  <c r="S99" i="153"/>
  <c r="AX99" i="153" s="1"/>
  <c r="AG99" i="153"/>
  <c r="BL99" i="153" s="1"/>
  <c r="AL77" i="153"/>
  <c r="BQ77" i="153" s="1"/>
  <c r="AD77" i="153"/>
  <c r="BI77" i="153" s="1"/>
  <c r="V77" i="153"/>
  <c r="BA77" i="153" s="1"/>
  <c r="R77" i="153"/>
  <c r="AW77" i="153" s="1"/>
  <c r="AA77" i="153"/>
  <c r="BF77" i="153" s="1"/>
  <c r="AJ77" i="153"/>
  <c r="BO77" i="153" s="1"/>
  <c r="AS77" i="153"/>
  <c r="BX77" i="153" s="1"/>
  <c r="AL89" i="153"/>
  <c r="BQ89" i="153" s="1"/>
  <c r="AD89" i="153"/>
  <c r="BI89" i="153" s="1"/>
  <c r="V89" i="153"/>
  <c r="BA89" i="153" s="1"/>
  <c r="R89" i="153"/>
  <c r="AW89" i="153" s="1"/>
  <c r="AA89" i="153"/>
  <c r="BF89" i="153" s="1"/>
  <c r="AJ89" i="153"/>
  <c r="BO89" i="153" s="1"/>
  <c r="AS89" i="153"/>
  <c r="BX89" i="153" s="1"/>
  <c r="I90" i="153"/>
  <c r="K90" i="153" s="1"/>
  <c r="M90" i="153" s="1"/>
  <c r="S90" i="153"/>
  <c r="AX90" i="153" s="1"/>
  <c r="AB90" i="153"/>
  <c r="BG90" i="153" s="1"/>
  <c r="AK90" i="153"/>
  <c r="BP90" i="153" s="1"/>
  <c r="AL96" i="153"/>
  <c r="BQ96" i="153" s="1"/>
  <c r="AD96" i="153"/>
  <c r="BI96" i="153" s="1"/>
  <c r="V96" i="153"/>
  <c r="BA96" i="153" s="1"/>
  <c r="AS96" i="153"/>
  <c r="BX96" i="153" s="1"/>
  <c r="AK96" i="153"/>
  <c r="BP96" i="153" s="1"/>
  <c r="AC96" i="153"/>
  <c r="BH96" i="153" s="1"/>
  <c r="U96" i="153"/>
  <c r="AZ96" i="153" s="1"/>
  <c r="R96" i="153"/>
  <c r="AW96" i="153" s="1"/>
  <c r="AB96" i="153"/>
  <c r="BG96" i="153" s="1"/>
  <c r="AN96" i="153"/>
  <c r="BS96" i="153" s="1"/>
  <c r="I99" i="153"/>
  <c r="K99" i="153" s="1"/>
  <c r="M99" i="153" s="1"/>
  <c r="T99" i="153"/>
  <c r="AY99" i="153" s="1"/>
  <c r="AJ99" i="153"/>
  <c r="BO99" i="153" s="1"/>
  <c r="T45" i="154"/>
  <c r="K66" i="154"/>
  <c r="M66" i="154" s="1"/>
  <c r="AL104" i="153"/>
  <c r="BQ104" i="153" s="1"/>
  <c r="AD104" i="153"/>
  <c r="BI104" i="153" s="1"/>
  <c r="V104" i="153"/>
  <c r="BA104" i="153" s="1"/>
  <c r="AS104" i="153"/>
  <c r="BX104" i="153" s="1"/>
  <c r="AK104" i="153"/>
  <c r="BP104" i="153" s="1"/>
  <c r="AC104" i="153"/>
  <c r="BH104" i="153" s="1"/>
  <c r="U104" i="153"/>
  <c r="AZ104" i="153" s="1"/>
  <c r="R104" i="153"/>
  <c r="AW104" i="153" s="1"/>
  <c r="AB104" i="153"/>
  <c r="BG104" i="153" s="1"/>
  <c r="AN104" i="153"/>
  <c r="BS104" i="153" s="1"/>
  <c r="AL103" i="153"/>
  <c r="BQ103" i="153" s="1"/>
  <c r="AD103" i="153"/>
  <c r="BI103" i="153" s="1"/>
  <c r="V103" i="153"/>
  <c r="BA103" i="153" s="1"/>
  <c r="AS103" i="153"/>
  <c r="BX103" i="153" s="1"/>
  <c r="AK103" i="153"/>
  <c r="BP103" i="153" s="1"/>
  <c r="AC103" i="153"/>
  <c r="BH103" i="153" s="1"/>
  <c r="U103" i="153"/>
  <c r="AZ103" i="153" s="1"/>
  <c r="R103" i="153"/>
  <c r="AW103" i="153" s="1"/>
  <c r="AB103" i="153"/>
  <c r="BG103" i="153" s="1"/>
  <c r="AN103" i="153"/>
  <c r="BS103" i="153" s="1"/>
  <c r="I104" i="153"/>
  <c r="K104" i="153" s="1"/>
  <c r="M104" i="153" s="1"/>
  <c r="S104" i="153"/>
  <c r="AX104" i="153" s="1"/>
  <c r="AE104" i="153"/>
  <c r="BJ104" i="153" s="1"/>
  <c r="AO104" i="153"/>
  <c r="BT104" i="153" s="1"/>
  <c r="T16" i="154"/>
  <c r="AS69" i="154"/>
  <c r="BX69" i="154" s="1"/>
  <c r="AK69" i="154"/>
  <c r="BP69" i="154" s="1"/>
  <c r="AC69" i="154"/>
  <c r="BH69" i="154" s="1"/>
  <c r="U69" i="154"/>
  <c r="AZ69" i="154" s="1"/>
  <c r="AR69" i="154"/>
  <c r="BW69" i="154" s="1"/>
  <c r="AJ69" i="154"/>
  <c r="BO69" i="154" s="1"/>
  <c r="AB69" i="154"/>
  <c r="BG69" i="154" s="1"/>
  <c r="T69" i="154"/>
  <c r="AY69" i="154" s="1"/>
  <c r="AL69" i="154"/>
  <c r="BQ69" i="154" s="1"/>
  <c r="Z69" i="154"/>
  <c r="BE69" i="154" s="1"/>
  <c r="P69" i="154"/>
  <c r="AU69" i="154" s="1"/>
  <c r="AI69" i="154"/>
  <c r="BN69" i="154" s="1"/>
  <c r="Y69" i="154"/>
  <c r="BD69" i="154" s="1"/>
  <c r="O69" i="154"/>
  <c r="AH69" i="154"/>
  <c r="BM69" i="154" s="1"/>
  <c r="X69" i="154"/>
  <c r="BC69" i="154" s="1"/>
  <c r="W69" i="154"/>
  <c r="BB69" i="154" s="1"/>
  <c r="AO69" i="154"/>
  <c r="BT69" i="154" s="1"/>
  <c r="AN88" i="154"/>
  <c r="BS88" i="154" s="1"/>
  <c r="AF88" i="154"/>
  <c r="BK88" i="154" s="1"/>
  <c r="X88" i="154"/>
  <c r="BC88" i="154" s="1"/>
  <c r="P88" i="154"/>
  <c r="AU88" i="154" s="1"/>
  <c r="AP88" i="154"/>
  <c r="BU88" i="154" s="1"/>
  <c r="AG88" i="154"/>
  <c r="BL88" i="154" s="1"/>
  <c r="W88" i="154"/>
  <c r="BB88" i="154" s="1"/>
  <c r="AO88" i="154"/>
  <c r="BT88" i="154" s="1"/>
  <c r="AE88" i="154"/>
  <c r="BJ88" i="154" s="1"/>
  <c r="V88" i="154"/>
  <c r="BA88" i="154" s="1"/>
  <c r="AQ88" i="154"/>
  <c r="BV88" i="154" s="1"/>
  <c r="AC88" i="154"/>
  <c r="BH88" i="154" s="1"/>
  <c r="R88" i="154"/>
  <c r="AW88" i="154" s="1"/>
  <c r="AM88" i="154"/>
  <c r="BR88" i="154" s="1"/>
  <c r="AB88" i="154"/>
  <c r="BG88" i="154" s="1"/>
  <c r="Q88" i="154"/>
  <c r="AV88" i="154" s="1"/>
  <c r="AD88" i="154"/>
  <c r="BI88" i="154" s="1"/>
  <c r="AS88" i="154"/>
  <c r="BX88" i="154" s="1"/>
  <c r="AA88" i="154"/>
  <c r="BF88" i="154" s="1"/>
  <c r="AR88" i="154"/>
  <c r="BW88" i="154" s="1"/>
  <c r="Z88" i="154"/>
  <c r="BE88" i="154" s="1"/>
  <c r="Y88" i="154"/>
  <c r="BD88" i="154" s="1"/>
  <c r="AN94" i="154"/>
  <c r="BS94" i="154" s="1"/>
  <c r="AF94" i="154"/>
  <c r="BK94" i="154" s="1"/>
  <c r="X94" i="154"/>
  <c r="BC94" i="154" s="1"/>
  <c r="P94" i="154"/>
  <c r="AU94" i="154" s="1"/>
  <c r="AM94" i="154"/>
  <c r="BR94" i="154" s="1"/>
  <c r="AE94" i="154"/>
  <c r="BJ94" i="154" s="1"/>
  <c r="W94" i="154"/>
  <c r="BB94" i="154" s="1"/>
  <c r="O94" i="154"/>
  <c r="AL94" i="154"/>
  <c r="BQ94" i="154" s="1"/>
  <c r="AB94" i="154"/>
  <c r="BG94" i="154" s="1"/>
  <c r="R94" i="154"/>
  <c r="AW94" i="154" s="1"/>
  <c r="AK94" i="154"/>
  <c r="BP94" i="154" s="1"/>
  <c r="AA94" i="154"/>
  <c r="BF94" i="154" s="1"/>
  <c r="Q94" i="154"/>
  <c r="AV94" i="154" s="1"/>
  <c r="AR94" i="154"/>
  <c r="BW94" i="154" s="1"/>
  <c r="AD94" i="154"/>
  <c r="BI94" i="154" s="1"/>
  <c r="AQ94" i="154"/>
  <c r="BV94" i="154" s="1"/>
  <c r="AC94" i="154"/>
  <c r="BH94" i="154" s="1"/>
  <c r="AG94" i="154"/>
  <c r="BL94" i="154" s="1"/>
  <c r="Z94" i="154"/>
  <c r="BE94" i="154" s="1"/>
  <c r="AS94" i="154"/>
  <c r="BX94" i="154" s="1"/>
  <c r="Y94" i="154"/>
  <c r="BD94" i="154" s="1"/>
  <c r="I94" i="154"/>
  <c r="K94" i="154" s="1"/>
  <c r="M94" i="154" s="1"/>
  <c r="AI94" i="154"/>
  <c r="BN94" i="154" s="1"/>
  <c r="AL102" i="153"/>
  <c r="BQ102" i="153" s="1"/>
  <c r="AD102" i="153"/>
  <c r="BI102" i="153" s="1"/>
  <c r="V102" i="153"/>
  <c r="BA102" i="153" s="1"/>
  <c r="AS102" i="153"/>
  <c r="BX102" i="153" s="1"/>
  <c r="AK102" i="153"/>
  <c r="BP102" i="153" s="1"/>
  <c r="AC102" i="153"/>
  <c r="BH102" i="153" s="1"/>
  <c r="U102" i="153"/>
  <c r="AZ102" i="153" s="1"/>
  <c r="R102" i="153"/>
  <c r="AW102" i="153" s="1"/>
  <c r="AB102" i="153"/>
  <c r="BG102" i="153" s="1"/>
  <c r="AN102" i="153"/>
  <c r="BS102" i="153" s="1"/>
  <c r="I103" i="153"/>
  <c r="K103" i="153" s="1"/>
  <c r="M103" i="153" s="1"/>
  <c r="S103" i="153"/>
  <c r="AX103" i="153" s="1"/>
  <c r="AE103" i="153"/>
  <c r="BJ103" i="153" s="1"/>
  <c r="AO103" i="153"/>
  <c r="BT103" i="153" s="1"/>
  <c r="T104" i="153"/>
  <c r="AY104" i="153" s="1"/>
  <c r="AF104" i="153"/>
  <c r="BK104" i="153" s="1"/>
  <c r="AP104" i="153"/>
  <c r="BU104" i="153" s="1"/>
  <c r="T63" i="154"/>
  <c r="AY63" i="154" s="1"/>
  <c r="AO63" i="154"/>
  <c r="BT63" i="154" s="1"/>
  <c r="AN63" i="154"/>
  <c r="BS63" i="154" s="1"/>
  <c r="V63" i="154"/>
  <c r="BA63" i="154" s="1"/>
  <c r="AM63" i="154"/>
  <c r="BR63" i="154" s="1"/>
  <c r="AD63" i="154"/>
  <c r="BI63" i="154" s="1"/>
  <c r="U63" i="154"/>
  <c r="AZ63" i="154" s="1"/>
  <c r="S63" i="154"/>
  <c r="AX63" i="154" s="1"/>
  <c r="AI63" i="154"/>
  <c r="BN63" i="154" s="1"/>
  <c r="I69" i="154"/>
  <c r="K69" i="154" s="1"/>
  <c r="M69" i="154" s="1"/>
  <c r="AA69" i="154"/>
  <c r="BF69" i="154" s="1"/>
  <c r="AP69" i="154"/>
  <c r="BU69" i="154" s="1"/>
  <c r="I88" i="154"/>
  <c r="K88" i="154" s="1"/>
  <c r="M88" i="154" s="1"/>
  <c r="AH88" i="154"/>
  <c r="BM88" i="154" s="1"/>
  <c r="AJ94" i="154"/>
  <c r="BO94" i="154" s="1"/>
  <c r="S17" i="154"/>
  <c r="T17" i="154" s="1"/>
  <c r="S25" i="154"/>
  <c r="S51" i="154"/>
  <c r="AP73" i="154"/>
  <c r="BU73" i="154" s="1"/>
  <c r="AH73" i="154"/>
  <c r="BM73" i="154" s="1"/>
  <c r="Z73" i="154"/>
  <c r="BE73" i="154" s="1"/>
  <c r="R73" i="154"/>
  <c r="AW73" i="154" s="1"/>
  <c r="AN73" i="154"/>
  <c r="BS73" i="154" s="1"/>
  <c r="AE73" i="154"/>
  <c r="BJ73" i="154" s="1"/>
  <c r="V73" i="154"/>
  <c r="BA73" i="154" s="1"/>
  <c r="AM73" i="154"/>
  <c r="BR73" i="154" s="1"/>
  <c r="AD73" i="154"/>
  <c r="BI73" i="154" s="1"/>
  <c r="U73" i="154"/>
  <c r="AZ73" i="154" s="1"/>
  <c r="S73" i="154"/>
  <c r="AX73" i="154" s="1"/>
  <c r="AF73" i="154"/>
  <c r="BK73" i="154" s="1"/>
  <c r="AR73" i="154"/>
  <c r="BW73" i="154" s="1"/>
  <c r="AN92" i="154"/>
  <c r="BS92" i="154" s="1"/>
  <c r="AF92" i="154"/>
  <c r="BK92" i="154" s="1"/>
  <c r="X92" i="154"/>
  <c r="BC92" i="154" s="1"/>
  <c r="P92" i="154"/>
  <c r="AU92" i="154" s="1"/>
  <c r="AM92" i="154"/>
  <c r="BR92" i="154" s="1"/>
  <c r="AE92" i="154"/>
  <c r="BJ92" i="154" s="1"/>
  <c r="W92" i="154"/>
  <c r="BB92" i="154" s="1"/>
  <c r="O92" i="154"/>
  <c r="AL92" i="154"/>
  <c r="BQ92" i="154" s="1"/>
  <c r="AB92" i="154"/>
  <c r="BG92" i="154" s="1"/>
  <c r="R92" i="154"/>
  <c r="AW92" i="154" s="1"/>
  <c r="AK92" i="154"/>
  <c r="BP92" i="154" s="1"/>
  <c r="AA92" i="154"/>
  <c r="BF92" i="154" s="1"/>
  <c r="Q92" i="154"/>
  <c r="AV92" i="154" s="1"/>
  <c r="AR92" i="154"/>
  <c r="BW92" i="154" s="1"/>
  <c r="AD92" i="154"/>
  <c r="BI92" i="154" s="1"/>
  <c r="AQ92" i="154"/>
  <c r="BV92" i="154" s="1"/>
  <c r="AC92" i="154"/>
  <c r="BH92" i="154" s="1"/>
  <c r="V92" i="154"/>
  <c r="BA92" i="154" s="1"/>
  <c r="AP92" i="154"/>
  <c r="BU92" i="154" s="1"/>
  <c r="K15" i="154"/>
  <c r="K24" i="154"/>
  <c r="S27" i="154"/>
  <c r="S44" i="154"/>
  <c r="T44" i="154" s="1"/>
  <c r="S46" i="154"/>
  <c r="T46" i="154" s="1"/>
  <c r="S50" i="154"/>
  <c r="AS72" i="154"/>
  <c r="BX72" i="154" s="1"/>
  <c r="AK72" i="154"/>
  <c r="BP72" i="154" s="1"/>
  <c r="AC72" i="154"/>
  <c r="BH72" i="154" s="1"/>
  <c r="U72" i="154"/>
  <c r="AZ72" i="154" s="1"/>
  <c r="AR72" i="154"/>
  <c r="BW72" i="154" s="1"/>
  <c r="AJ72" i="154"/>
  <c r="BO72" i="154" s="1"/>
  <c r="AB72" i="154"/>
  <c r="BG72" i="154" s="1"/>
  <c r="T72" i="154"/>
  <c r="AY72" i="154" s="1"/>
  <c r="R72" i="154"/>
  <c r="AW72" i="154" s="1"/>
  <c r="AD72" i="154"/>
  <c r="BI72" i="154" s="1"/>
  <c r="AN72" i="154"/>
  <c r="BS72" i="154" s="1"/>
  <c r="I73" i="154"/>
  <c r="K73" i="154" s="1"/>
  <c r="M73" i="154" s="1"/>
  <c r="T73" i="154"/>
  <c r="AY73" i="154" s="1"/>
  <c r="AG73" i="154"/>
  <c r="BL73" i="154" s="1"/>
  <c r="AS73" i="154"/>
  <c r="BX73" i="154" s="1"/>
  <c r="AP74" i="154"/>
  <c r="BU74" i="154" s="1"/>
  <c r="AH74" i="154"/>
  <c r="BM74" i="154" s="1"/>
  <c r="Z74" i="154"/>
  <c r="BE74" i="154" s="1"/>
  <c r="R74" i="154"/>
  <c r="AW74" i="154" s="1"/>
  <c r="I74" i="154"/>
  <c r="K74" i="154" s="1"/>
  <c r="M74" i="154" s="1"/>
  <c r="AO74" i="154"/>
  <c r="BT74" i="154" s="1"/>
  <c r="AF74" i="154"/>
  <c r="BK74" i="154" s="1"/>
  <c r="W74" i="154"/>
  <c r="BB74" i="154" s="1"/>
  <c r="AN74" i="154"/>
  <c r="BS74" i="154" s="1"/>
  <c r="AE74" i="154"/>
  <c r="BJ74" i="154" s="1"/>
  <c r="V74" i="154"/>
  <c r="BA74" i="154" s="1"/>
  <c r="T74" i="154"/>
  <c r="AY74" i="154" s="1"/>
  <c r="AG74" i="154"/>
  <c r="BL74" i="154" s="1"/>
  <c r="AS74" i="154"/>
  <c r="BX74" i="154" s="1"/>
  <c r="AP75" i="154"/>
  <c r="BU75" i="154" s="1"/>
  <c r="AH75" i="154"/>
  <c r="BM75" i="154" s="1"/>
  <c r="Z75" i="154"/>
  <c r="BE75" i="154" s="1"/>
  <c r="R75" i="154"/>
  <c r="AW75" i="154" s="1"/>
  <c r="I75" i="154"/>
  <c r="K75" i="154" s="1"/>
  <c r="M75" i="154" s="1"/>
  <c r="AQ75" i="154"/>
  <c r="BV75" i="154" s="1"/>
  <c r="AG75" i="154"/>
  <c r="BL75" i="154" s="1"/>
  <c r="X75" i="154"/>
  <c r="BC75" i="154" s="1"/>
  <c r="O75" i="154"/>
  <c r="AO75" i="154"/>
  <c r="BT75" i="154" s="1"/>
  <c r="AF75" i="154"/>
  <c r="BK75" i="154" s="1"/>
  <c r="W75" i="154"/>
  <c r="BB75" i="154" s="1"/>
  <c r="U75" i="154"/>
  <c r="AZ75" i="154" s="1"/>
  <c r="AI75" i="154"/>
  <c r="BN75" i="154" s="1"/>
  <c r="AQ76" i="154"/>
  <c r="BV76" i="154" s="1"/>
  <c r="AI76" i="154"/>
  <c r="BN76" i="154" s="1"/>
  <c r="AP76" i="154"/>
  <c r="BU76" i="154" s="1"/>
  <c r="AH76" i="154"/>
  <c r="BM76" i="154" s="1"/>
  <c r="Z76" i="154"/>
  <c r="BE76" i="154" s="1"/>
  <c r="R76" i="154"/>
  <c r="AW76" i="154" s="1"/>
  <c r="I76" i="154"/>
  <c r="K76" i="154" s="1"/>
  <c r="M76" i="154" s="1"/>
  <c r="AJ76" i="154"/>
  <c r="BO76" i="154" s="1"/>
  <c r="Y76" i="154"/>
  <c r="BD76" i="154" s="1"/>
  <c r="P76" i="154"/>
  <c r="AU76" i="154" s="1"/>
  <c r="AS76" i="154"/>
  <c r="BX76" i="154" s="1"/>
  <c r="AG76" i="154"/>
  <c r="BL76" i="154" s="1"/>
  <c r="X76" i="154"/>
  <c r="BC76" i="154" s="1"/>
  <c r="O76" i="154"/>
  <c r="U76" i="154"/>
  <c r="AZ76" i="154" s="1"/>
  <c r="AF76" i="154"/>
  <c r="BK76" i="154" s="1"/>
  <c r="AQ79" i="154"/>
  <c r="BV79" i="154" s="1"/>
  <c r="AI79" i="154"/>
  <c r="BN79" i="154" s="1"/>
  <c r="AA79" i="154"/>
  <c r="BF79" i="154" s="1"/>
  <c r="S79" i="154"/>
  <c r="AX79" i="154" s="1"/>
  <c r="AP79" i="154"/>
  <c r="BU79" i="154" s="1"/>
  <c r="AH79" i="154"/>
  <c r="BM79" i="154" s="1"/>
  <c r="Z79" i="154"/>
  <c r="BE79" i="154" s="1"/>
  <c r="R79" i="154"/>
  <c r="AW79" i="154" s="1"/>
  <c r="I79" i="154"/>
  <c r="K79" i="154" s="1"/>
  <c r="M79" i="154" s="1"/>
  <c r="AM79" i="154"/>
  <c r="BR79" i="154" s="1"/>
  <c r="AC79" i="154"/>
  <c r="BH79" i="154" s="1"/>
  <c r="Q79" i="154"/>
  <c r="AV79" i="154" s="1"/>
  <c r="AL79" i="154"/>
  <c r="BQ79" i="154" s="1"/>
  <c r="AB79" i="154"/>
  <c r="BG79" i="154" s="1"/>
  <c r="P79" i="154"/>
  <c r="AU79" i="154" s="1"/>
  <c r="V79" i="154"/>
  <c r="BA79" i="154" s="1"/>
  <c r="AJ79" i="154"/>
  <c r="BO79" i="154" s="1"/>
  <c r="AN80" i="154"/>
  <c r="BS80" i="154" s="1"/>
  <c r="AF80" i="154"/>
  <c r="BK80" i="154" s="1"/>
  <c r="X80" i="154"/>
  <c r="BC80" i="154" s="1"/>
  <c r="P80" i="154"/>
  <c r="AU80" i="154" s="1"/>
  <c r="AP80" i="154"/>
  <c r="BU80" i="154" s="1"/>
  <c r="AG80" i="154"/>
  <c r="BL80" i="154" s="1"/>
  <c r="W80" i="154"/>
  <c r="BB80" i="154" s="1"/>
  <c r="AO80" i="154"/>
  <c r="BT80" i="154" s="1"/>
  <c r="AE80" i="154"/>
  <c r="BJ80" i="154" s="1"/>
  <c r="V80" i="154"/>
  <c r="BA80" i="154" s="1"/>
  <c r="AJ80" i="154"/>
  <c r="BO80" i="154" s="1"/>
  <c r="Y80" i="154"/>
  <c r="BD80" i="154" s="1"/>
  <c r="AI80" i="154"/>
  <c r="BN80" i="154" s="1"/>
  <c r="U80" i="154"/>
  <c r="AZ80" i="154" s="1"/>
  <c r="T80" i="154"/>
  <c r="AY80" i="154" s="1"/>
  <c r="AL80" i="154"/>
  <c r="BQ80" i="154" s="1"/>
  <c r="AN90" i="154"/>
  <c r="BS90" i="154" s="1"/>
  <c r="AF90" i="154"/>
  <c r="BK90" i="154" s="1"/>
  <c r="X90" i="154"/>
  <c r="BC90" i="154" s="1"/>
  <c r="P90" i="154"/>
  <c r="AU90" i="154" s="1"/>
  <c r="AM90" i="154"/>
  <c r="BR90" i="154" s="1"/>
  <c r="AE90" i="154"/>
  <c r="BJ90" i="154" s="1"/>
  <c r="W90" i="154"/>
  <c r="BB90" i="154" s="1"/>
  <c r="O90" i="154"/>
  <c r="AL90" i="154"/>
  <c r="BQ90" i="154" s="1"/>
  <c r="AB90" i="154"/>
  <c r="BG90" i="154" s="1"/>
  <c r="R90" i="154"/>
  <c r="AW90" i="154" s="1"/>
  <c r="AK90" i="154"/>
  <c r="BP90" i="154" s="1"/>
  <c r="AA90" i="154"/>
  <c r="BF90" i="154" s="1"/>
  <c r="Q90" i="154"/>
  <c r="AV90" i="154" s="1"/>
  <c r="AR90" i="154"/>
  <c r="BW90" i="154" s="1"/>
  <c r="AD90" i="154"/>
  <c r="BI90" i="154" s="1"/>
  <c r="AQ90" i="154"/>
  <c r="BV90" i="154" s="1"/>
  <c r="AC90" i="154"/>
  <c r="BH90" i="154" s="1"/>
  <c r="V90" i="154"/>
  <c r="BA90" i="154" s="1"/>
  <c r="AP90" i="154"/>
  <c r="BU90" i="154" s="1"/>
  <c r="I92" i="154"/>
  <c r="K92" i="154" s="1"/>
  <c r="M92" i="154" s="1"/>
  <c r="Y92" i="154"/>
  <c r="BD92" i="154" s="1"/>
  <c r="AS92" i="154"/>
  <c r="BX92" i="154" s="1"/>
  <c r="S18" i="154"/>
  <c r="T18" i="154" s="1"/>
  <c r="Q61" i="154"/>
  <c r="AV61" i="154" s="1"/>
  <c r="Y61" i="154"/>
  <c r="BD61" i="154" s="1"/>
  <c r="AG61" i="154"/>
  <c r="BL61" i="154" s="1"/>
  <c r="Q62" i="154"/>
  <c r="AV62" i="154" s="1"/>
  <c r="Y62" i="154"/>
  <c r="BD62" i="154" s="1"/>
  <c r="AG62" i="154"/>
  <c r="BL62" i="154" s="1"/>
  <c r="AR67" i="154"/>
  <c r="BW67" i="154" s="1"/>
  <c r="AJ67" i="154"/>
  <c r="BO67" i="154" s="1"/>
  <c r="AB67" i="154"/>
  <c r="BG67" i="154" s="1"/>
  <c r="T67" i="154"/>
  <c r="AY67" i="154" s="1"/>
  <c r="R67" i="154"/>
  <c r="AW67" i="154" s="1"/>
  <c r="AA67" i="154"/>
  <c r="BF67" i="154" s="1"/>
  <c r="AK67" i="154"/>
  <c r="BP67" i="154" s="1"/>
  <c r="AS71" i="154"/>
  <c r="BX71" i="154" s="1"/>
  <c r="AK71" i="154"/>
  <c r="BP71" i="154" s="1"/>
  <c r="AC71" i="154"/>
  <c r="BH71" i="154" s="1"/>
  <c r="U71" i="154"/>
  <c r="AZ71" i="154" s="1"/>
  <c r="AR71" i="154"/>
  <c r="BW71" i="154" s="1"/>
  <c r="AJ71" i="154"/>
  <c r="BO71" i="154" s="1"/>
  <c r="AB71" i="154"/>
  <c r="BG71" i="154" s="1"/>
  <c r="T71" i="154"/>
  <c r="AY71" i="154" s="1"/>
  <c r="R71" i="154"/>
  <c r="AW71" i="154" s="1"/>
  <c r="AD71" i="154"/>
  <c r="BI71" i="154" s="1"/>
  <c r="AN71" i="154"/>
  <c r="BS71" i="154" s="1"/>
  <c r="I72" i="154"/>
  <c r="K72" i="154" s="1"/>
  <c r="M72" i="154" s="1"/>
  <c r="S72" i="154"/>
  <c r="AX72" i="154" s="1"/>
  <c r="AE72" i="154"/>
  <c r="BJ72" i="154" s="1"/>
  <c r="AO72" i="154"/>
  <c r="BT72" i="154" s="1"/>
  <c r="W73" i="154"/>
  <c r="BB73" i="154" s="1"/>
  <c r="AI73" i="154"/>
  <c r="BN73" i="154" s="1"/>
  <c r="U74" i="154"/>
  <c r="AZ74" i="154" s="1"/>
  <c r="AI74" i="154"/>
  <c r="BN74" i="154" s="1"/>
  <c r="V75" i="154"/>
  <c r="BA75" i="154" s="1"/>
  <c r="AJ75" i="154"/>
  <c r="BO75" i="154" s="1"/>
  <c r="V76" i="154"/>
  <c r="BA76" i="154" s="1"/>
  <c r="AK76" i="154"/>
  <c r="BP76" i="154" s="1"/>
  <c r="W79" i="154"/>
  <c r="BB79" i="154" s="1"/>
  <c r="AK79" i="154"/>
  <c r="BP79" i="154" s="1"/>
  <c r="I80" i="154"/>
  <c r="K80" i="154" s="1"/>
  <c r="M80" i="154" s="1"/>
  <c r="Z80" i="154"/>
  <c r="BE80" i="154" s="1"/>
  <c r="AM80" i="154"/>
  <c r="BR80" i="154" s="1"/>
  <c r="I90" i="154"/>
  <c r="K90" i="154" s="1"/>
  <c r="M90" i="154" s="1"/>
  <c r="Y90" i="154"/>
  <c r="BD90" i="154" s="1"/>
  <c r="AS90" i="154"/>
  <c r="BX90" i="154" s="1"/>
  <c r="Z92" i="154"/>
  <c r="BE92" i="154" s="1"/>
  <c r="AN86" i="154"/>
  <c r="BS86" i="154" s="1"/>
  <c r="AF86" i="154"/>
  <c r="BK86" i="154" s="1"/>
  <c r="X86" i="154"/>
  <c r="BC86" i="154" s="1"/>
  <c r="P86" i="154"/>
  <c r="AU86" i="154" s="1"/>
  <c r="AP86" i="154"/>
  <c r="BU86" i="154" s="1"/>
  <c r="AG86" i="154"/>
  <c r="BL86" i="154" s="1"/>
  <c r="W86" i="154"/>
  <c r="BB86" i="154" s="1"/>
  <c r="AO86" i="154"/>
  <c r="BT86" i="154" s="1"/>
  <c r="AE86" i="154"/>
  <c r="BJ86" i="154" s="1"/>
  <c r="V86" i="154"/>
  <c r="BA86" i="154" s="1"/>
  <c r="S86" i="154"/>
  <c r="AX86" i="154" s="1"/>
  <c r="AD86" i="154"/>
  <c r="BI86" i="154" s="1"/>
  <c r="AR86" i="154"/>
  <c r="BW86" i="154" s="1"/>
  <c r="R87" i="154"/>
  <c r="AW87" i="154" s="1"/>
  <c r="AC87" i="154"/>
  <c r="BH87" i="154" s="1"/>
  <c r="AN91" i="154"/>
  <c r="BS91" i="154" s="1"/>
  <c r="AF91" i="154"/>
  <c r="BK91" i="154" s="1"/>
  <c r="X91" i="154"/>
  <c r="BC91" i="154" s="1"/>
  <c r="P91" i="154"/>
  <c r="AU91" i="154" s="1"/>
  <c r="AM91" i="154"/>
  <c r="BR91" i="154" s="1"/>
  <c r="AE91" i="154"/>
  <c r="BJ91" i="154" s="1"/>
  <c r="W91" i="154"/>
  <c r="BB91" i="154" s="1"/>
  <c r="O91" i="154"/>
  <c r="AL91" i="154"/>
  <c r="BQ91" i="154" s="1"/>
  <c r="AB91" i="154"/>
  <c r="BG91" i="154" s="1"/>
  <c r="R91" i="154"/>
  <c r="AW91" i="154" s="1"/>
  <c r="AK91" i="154"/>
  <c r="BP91" i="154" s="1"/>
  <c r="AA91" i="154"/>
  <c r="BF91" i="154" s="1"/>
  <c r="Q91" i="154"/>
  <c r="AV91" i="154" s="1"/>
  <c r="U91" i="154"/>
  <c r="AZ91" i="154" s="1"/>
  <c r="AI91" i="154"/>
  <c r="BN91" i="154" s="1"/>
  <c r="AN93" i="154"/>
  <c r="BS93" i="154" s="1"/>
  <c r="AF93" i="154"/>
  <c r="BK93" i="154" s="1"/>
  <c r="X93" i="154"/>
  <c r="BC93" i="154" s="1"/>
  <c r="P93" i="154"/>
  <c r="AU93" i="154" s="1"/>
  <c r="AM93" i="154"/>
  <c r="BR93" i="154" s="1"/>
  <c r="AE93" i="154"/>
  <c r="BJ93" i="154" s="1"/>
  <c r="W93" i="154"/>
  <c r="BB93" i="154" s="1"/>
  <c r="O93" i="154"/>
  <c r="AL93" i="154"/>
  <c r="BQ93" i="154" s="1"/>
  <c r="AB93" i="154"/>
  <c r="BG93" i="154" s="1"/>
  <c r="R93" i="154"/>
  <c r="AW93" i="154" s="1"/>
  <c r="AK93" i="154"/>
  <c r="BP93" i="154" s="1"/>
  <c r="AA93" i="154"/>
  <c r="BF93" i="154" s="1"/>
  <c r="Q93" i="154"/>
  <c r="AV93" i="154" s="1"/>
  <c r="U93" i="154"/>
  <c r="AZ93" i="154" s="1"/>
  <c r="AI93" i="154"/>
  <c r="BN93" i="154" s="1"/>
  <c r="AN87" i="154"/>
  <c r="BS87" i="154" s="1"/>
  <c r="AF87" i="154"/>
  <c r="BK87" i="154" s="1"/>
  <c r="X87" i="154"/>
  <c r="BC87" i="154" s="1"/>
  <c r="P87" i="154"/>
  <c r="AU87" i="154" s="1"/>
  <c r="AP87" i="154"/>
  <c r="BU87" i="154" s="1"/>
  <c r="AG87" i="154"/>
  <c r="BL87" i="154" s="1"/>
  <c r="W87" i="154"/>
  <c r="BB87" i="154" s="1"/>
  <c r="AO87" i="154"/>
  <c r="BT87" i="154" s="1"/>
  <c r="AE87" i="154"/>
  <c r="BJ87" i="154" s="1"/>
  <c r="V87" i="154"/>
  <c r="BA87" i="154" s="1"/>
  <c r="S87" i="154"/>
  <c r="AX87" i="154" s="1"/>
  <c r="AD87" i="154"/>
  <c r="BI87" i="154" s="1"/>
  <c r="AR87" i="154"/>
  <c r="BW87" i="154" s="1"/>
  <c r="AM95" i="154"/>
  <c r="BR95" i="154" s="1"/>
  <c r="AE95" i="154"/>
  <c r="BJ95" i="154" s="1"/>
  <c r="W95" i="154"/>
  <c r="BB95" i="154" s="1"/>
  <c r="O95" i="154"/>
  <c r="AS95" i="154"/>
  <c r="BX95" i="154" s="1"/>
  <c r="AK95" i="154"/>
  <c r="BP95" i="154" s="1"/>
  <c r="AC95" i="154"/>
  <c r="BH95" i="154" s="1"/>
  <c r="U95" i="154"/>
  <c r="AZ95" i="154" s="1"/>
  <c r="R95" i="154"/>
  <c r="AW95" i="154" s="1"/>
  <c r="AB95" i="154"/>
  <c r="BG95" i="154" s="1"/>
  <c r="AN95" i="154"/>
  <c r="BS95" i="154" s="1"/>
  <c r="AM96" i="154"/>
  <c r="BR96" i="154" s="1"/>
  <c r="AE96" i="154"/>
  <c r="BJ96" i="154" s="1"/>
  <c r="W96" i="154"/>
  <c r="BB96" i="154" s="1"/>
  <c r="O96" i="154"/>
  <c r="AS96" i="154"/>
  <c r="BX96" i="154" s="1"/>
  <c r="AK96" i="154"/>
  <c r="BP96" i="154" s="1"/>
  <c r="AC96" i="154"/>
  <c r="BH96" i="154" s="1"/>
  <c r="U96" i="154"/>
  <c r="AZ96" i="154" s="1"/>
  <c r="R96" i="154"/>
  <c r="AW96" i="154" s="1"/>
  <c r="AB96" i="154"/>
  <c r="BG96" i="154" s="1"/>
  <c r="AN96" i="154"/>
  <c r="BS96" i="154" s="1"/>
  <c r="AM97" i="154"/>
  <c r="BR97" i="154" s="1"/>
  <c r="AE97" i="154"/>
  <c r="BJ97" i="154" s="1"/>
  <c r="W97" i="154"/>
  <c r="BB97" i="154" s="1"/>
  <c r="O97" i="154"/>
  <c r="AS97" i="154"/>
  <c r="BX97" i="154" s="1"/>
  <c r="AK97" i="154"/>
  <c r="BP97" i="154" s="1"/>
  <c r="AC97" i="154"/>
  <c r="BH97" i="154" s="1"/>
  <c r="U97" i="154"/>
  <c r="AZ97" i="154" s="1"/>
  <c r="R97" i="154"/>
  <c r="AW97" i="154" s="1"/>
  <c r="AB97" i="154"/>
  <c r="BG97" i="154" s="1"/>
  <c r="AN97" i="154"/>
  <c r="BS97" i="154" s="1"/>
  <c r="AM98" i="154"/>
  <c r="BR98" i="154" s="1"/>
  <c r="AE98" i="154"/>
  <c r="BJ98" i="154" s="1"/>
  <c r="W98" i="154"/>
  <c r="BB98" i="154" s="1"/>
  <c r="O98" i="154"/>
  <c r="AS98" i="154"/>
  <c r="BX98" i="154" s="1"/>
  <c r="AK98" i="154"/>
  <c r="BP98" i="154" s="1"/>
  <c r="AC98" i="154"/>
  <c r="BH98" i="154" s="1"/>
  <c r="U98" i="154"/>
  <c r="AZ98" i="154" s="1"/>
  <c r="R98" i="154"/>
  <c r="AW98" i="154" s="1"/>
  <c r="AB98" i="154"/>
  <c r="BG98" i="154" s="1"/>
  <c r="AN98" i="154"/>
  <c r="BS98" i="154" s="1"/>
  <c r="AM99" i="154"/>
  <c r="BR99" i="154" s="1"/>
  <c r="AE99" i="154"/>
  <c r="BJ99" i="154" s="1"/>
  <c r="W99" i="154"/>
  <c r="BB99" i="154" s="1"/>
  <c r="O99" i="154"/>
  <c r="AS99" i="154"/>
  <c r="BX99" i="154" s="1"/>
  <c r="AK99" i="154"/>
  <c r="BP99" i="154" s="1"/>
  <c r="AC99" i="154"/>
  <c r="BH99" i="154" s="1"/>
  <c r="U99" i="154"/>
  <c r="AZ99" i="154" s="1"/>
  <c r="R99" i="154"/>
  <c r="AW99" i="154" s="1"/>
  <c r="AB99" i="154"/>
  <c r="BG99" i="154" s="1"/>
  <c r="AN99" i="154"/>
  <c r="BS99" i="154" s="1"/>
  <c r="AM100" i="154"/>
  <c r="BR100" i="154" s="1"/>
  <c r="AE100" i="154"/>
  <c r="BJ100" i="154" s="1"/>
  <c r="W100" i="154"/>
  <c r="BB100" i="154" s="1"/>
  <c r="O100" i="154"/>
  <c r="AS100" i="154"/>
  <c r="BX100" i="154" s="1"/>
  <c r="AK100" i="154"/>
  <c r="BP100" i="154" s="1"/>
  <c r="AC100" i="154"/>
  <c r="BH100" i="154" s="1"/>
  <c r="U100" i="154"/>
  <c r="AZ100" i="154" s="1"/>
  <c r="R100" i="154"/>
  <c r="AW100" i="154" s="1"/>
  <c r="AB100" i="154"/>
  <c r="BG100" i="154" s="1"/>
  <c r="AN100" i="154"/>
  <c r="BS100" i="154" s="1"/>
  <c r="AM101" i="154"/>
  <c r="BR101" i="154" s="1"/>
  <c r="AE101" i="154"/>
  <c r="BJ101" i="154" s="1"/>
  <c r="W101" i="154"/>
  <c r="BB101" i="154" s="1"/>
  <c r="O101" i="154"/>
  <c r="AS101" i="154"/>
  <c r="BX101" i="154" s="1"/>
  <c r="AK101" i="154"/>
  <c r="BP101" i="154" s="1"/>
  <c r="AC101" i="154"/>
  <c r="BH101" i="154" s="1"/>
  <c r="U101" i="154"/>
  <c r="AZ101" i="154" s="1"/>
  <c r="R101" i="154"/>
  <c r="AW101" i="154" s="1"/>
  <c r="AB101" i="154"/>
  <c r="BG101" i="154" s="1"/>
  <c r="AN101" i="154"/>
  <c r="BS101" i="154" s="1"/>
  <c r="AM102" i="154"/>
  <c r="BR102" i="154" s="1"/>
  <c r="AE102" i="154"/>
  <c r="BJ102" i="154" s="1"/>
  <c r="W102" i="154"/>
  <c r="BB102" i="154" s="1"/>
  <c r="O102" i="154"/>
  <c r="AS102" i="154"/>
  <c r="BX102" i="154" s="1"/>
  <c r="AK102" i="154"/>
  <c r="BP102" i="154" s="1"/>
  <c r="AC102" i="154"/>
  <c r="BH102" i="154" s="1"/>
  <c r="U102" i="154"/>
  <c r="AZ102" i="154" s="1"/>
  <c r="R102" i="154"/>
  <c r="AW102" i="154" s="1"/>
  <c r="AB102" i="154"/>
  <c r="BG102" i="154" s="1"/>
  <c r="AN102" i="154"/>
  <c r="BS102" i="154" s="1"/>
  <c r="AM103" i="154"/>
  <c r="BR103" i="154" s="1"/>
  <c r="AE103" i="154"/>
  <c r="BJ103" i="154" s="1"/>
  <c r="W103" i="154"/>
  <c r="BB103" i="154" s="1"/>
  <c r="O103" i="154"/>
  <c r="AS103" i="154"/>
  <c r="BX103" i="154" s="1"/>
  <c r="AK103" i="154"/>
  <c r="BP103" i="154" s="1"/>
  <c r="AC103" i="154"/>
  <c r="BH103" i="154" s="1"/>
  <c r="U103" i="154"/>
  <c r="AZ103" i="154" s="1"/>
  <c r="R103" i="154"/>
  <c r="AW103" i="154" s="1"/>
  <c r="AB103" i="154"/>
  <c r="BG103" i="154" s="1"/>
  <c r="AN103" i="154"/>
  <c r="BS103" i="154" s="1"/>
  <c r="AM104" i="154"/>
  <c r="BR104" i="154" s="1"/>
  <c r="AE104" i="154"/>
  <c r="BJ104" i="154" s="1"/>
  <c r="W104" i="154"/>
  <c r="BB104" i="154" s="1"/>
  <c r="O104" i="154"/>
  <c r="AS104" i="154"/>
  <c r="BX104" i="154" s="1"/>
  <c r="AK104" i="154"/>
  <c r="BP104" i="154" s="1"/>
  <c r="AC104" i="154"/>
  <c r="BH104" i="154" s="1"/>
  <c r="U104" i="154"/>
  <c r="AZ104" i="154" s="1"/>
  <c r="R104" i="154"/>
  <c r="AW104" i="154" s="1"/>
  <c r="AB104" i="154"/>
  <c r="BG104" i="154" s="1"/>
  <c r="AN104" i="154"/>
  <c r="BS104" i="154" s="1"/>
  <c r="BU110" i="33"/>
  <c r="BU110" i="34"/>
  <c r="BU110" i="40"/>
  <c r="BN110" i="32"/>
  <c r="AM110" i="36"/>
  <c r="BP110" i="36" s="1"/>
  <c r="AN110" i="37"/>
  <c r="BQ110" i="37" s="1"/>
  <c r="AI110" i="32"/>
  <c r="BL110" i="32" s="1"/>
  <c r="AJ110" i="34"/>
  <c r="BM110" i="34" s="1"/>
  <c r="X110" i="31"/>
  <c r="BA110" i="31" s="1"/>
  <c r="BT110" i="36"/>
  <c r="BU110" i="35"/>
  <c r="AM110" i="37"/>
  <c r="BP110" i="37" s="1"/>
  <c r="AO64" i="156"/>
  <c r="BT64" i="156" s="1"/>
  <c r="Y110" i="37"/>
  <c r="BB110" i="37" s="1"/>
  <c r="W110" i="31"/>
  <c r="AZ110" i="31" s="1"/>
  <c r="Q110" i="38"/>
  <c r="AT110" i="38" s="1"/>
  <c r="BU110" i="37"/>
  <c r="Q110" i="37"/>
  <c r="AT110" i="37" s="1"/>
  <c r="T110" i="34"/>
  <c r="AW110" i="34" s="1"/>
  <c r="BN110" i="33"/>
  <c r="AA110" i="38"/>
  <c r="BD110" i="38" s="1"/>
  <c r="X110" i="37"/>
  <c r="BA110" i="37" s="1"/>
  <c r="S110" i="36"/>
  <c r="AV110" i="36" s="1"/>
  <c r="V110" i="34"/>
  <c r="AY110" i="34" s="1"/>
  <c r="W64" i="156"/>
  <c r="BB64" i="156" s="1"/>
  <c r="AG110" i="35"/>
  <c r="BJ110" i="35" s="1"/>
  <c r="AG110" i="40"/>
  <c r="BJ110" i="40" s="1"/>
  <c r="W110" i="37"/>
  <c r="AZ110" i="37" s="1"/>
  <c r="AL110" i="37"/>
  <c r="BO110" i="37" s="1"/>
  <c r="BU110" i="36"/>
  <c r="AL110" i="36"/>
  <c r="BO110" i="36" s="1"/>
  <c r="AD110" i="35"/>
  <c r="BG110" i="35" s="1"/>
  <c r="Q110" i="34"/>
  <c r="AT110" i="34" s="1"/>
  <c r="AO110" i="34"/>
  <c r="BR110" i="34" s="1"/>
  <c r="X110" i="32"/>
  <c r="BA110" i="32" s="1"/>
  <c r="T110" i="31"/>
  <c r="AW110" i="31" s="1"/>
  <c r="U64" i="156"/>
  <c r="AZ64" i="156" s="1"/>
  <c r="AI64" i="156"/>
  <c r="BN64" i="156" s="1"/>
  <c r="AS64" i="156"/>
  <c r="BX64" i="156" s="1"/>
  <c r="BT110" i="30"/>
  <c r="AA110" i="37"/>
  <c r="BD110" i="37" s="1"/>
  <c r="AP110" i="37"/>
  <c r="BS110" i="37" s="1"/>
  <c r="W110" i="36"/>
  <c r="AZ110" i="36" s="1"/>
  <c r="BT110" i="35"/>
  <c r="Y110" i="34"/>
  <c r="BB110" i="34" s="1"/>
  <c r="AN110" i="32"/>
  <c r="BQ110" i="32" s="1"/>
  <c r="AD110" i="31"/>
  <c r="BG110" i="31" s="1"/>
  <c r="AN110" i="35"/>
  <c r="BQ110" i="35" s="1"/>
  <c r="P110" i="37"/>
  <c r="AC110" i="37"/>
  <c r="BF110" i="37" s="1"/>
  <c r="BT110" i="37"/>
  <c r="X110" i="36"/>
  <c r="BA110" i="36" s="1"/>
  <c r="P110" i="35"/>
  <c r="AD110" i="34"/>
  <c r="BG110" i="34" s="1"/>
  <c r="AH110" i="31"/>
  <c r="BK110" i="31" s="1"/>
  <c r="X64" i="156"/>
  <c r="BC64" i="156" s="1"/>
  <c r="AD110" i="37"/>
  <c r="BG110" i="37" s="1"/>
  <c r="Y110" i="36"/>
  <c r="BB110" i="36" s="1"/>
  <c r="Q110" i="35"/>
  <c r="AT110" i="35" s="1"/>
  <c r="AG110" i="34"/>
  <c r="BJ110" i="34" s="1"/>
  <c r="AJ110" i="31"/>
  <c r="BM110" i="31" s="1"/>
  <c r="V64" i="156"/>
  <c r="BA64" i="156" s="1"/>
  <c r="AN64" i="156"/>
  <c r="BS64" i="156" s="1"/>
  <c r="AL110" i="32"/>
  <c r="BO110" i="32" s="1"/>
  <c r="S110" i="37"/>
  <c r="AV110" i="37" s="1"/>
  <c r="AH110" i="37"/>
  <c r="BK110" i="37" s="1"/>
  <c r="AD110" i="36"/>
  <c r="BG110" i="36" s="1"/>
  <c r="X110" i="35"/>
  <c r="BA110" i="35" s="1"/>
  <c r="T110" i="32"/>
  <c r="AW110" i="32" s="1"/>
  <c r="AL110" i="31"/>
  <c r="BO110" i="31" s="1"/>
  <c r="T110" i="37"/>
  <c r="AW110" i="37" s="1"/>
  <c r="AJ110" i="37"/>
  <c r="BM110" i="37" s="1"/>
  <c r="AJ110" i="36"/>
  <c r="BM110" i="36" s="1"/>
  <c r="AA110" i="35"/>
  <c r="BD110" i="35" s="1"/>
  <c r="AM110" i="34"/>
  <c r="BP110" i="34" s="1"/>
  <c r="U110" i="32"/>
  <c r="AX110" i="32" s="1"/>
  <c r="S110" i="31"/>
  <c r="AV110" i="31" s="1"/>
  <c r="BT110" i="31"/>
  <c r="S45" i="156"/>
  <c r="T45" i="156" s="1"/>
  <c r="S51" i="156"/>
  <c r="T44" i="156"/>
  <c r="S26" i="156"/>
  <c r="S24" i="156"/>
  <c r="S46" i="156"/>
  <c r="T46" i="156" s="1"/>
  <c r="S23" i="156"/>
  <c r="S25" i="156"/>
  <c r="S50" i="156"/>
  <c r="S16" i="156"/>
  <c r="S27" i="156"/>
  <c r="S52" i="156"/>
  <c r="S15" i="156"/>
  <c r="S17" i="156"/>
  <c r="S42" i="156"/>
  <c r="S53" i="156"/>
  <c r="S18" i="156"/>
  <c r="S43" i="156"/>
  <c r="T43" i="156" s="1"/>
  <c r="S54" i="156"/>
  <c r="K91" i="156"/>
  <c r="M91" i="156" s="1"/>
  <c r="K75" i="156"/>
  <c r="M75" i="156" s="1"/>
  <c r="K67" i="156"/>
  <c r="M67" i="156" s="1"/>
  <c r="K74" i="156"/>
  <c r="M74" i="156" s="1"/>
  <c r="K96" i="156"/>
  <c r="M96" i="156" s="1"/>
  <c r="K89" i="156"/>
  <c r="M89" i="156" s="1"/>
  <c r="K97" i="156"/>
  <c r="M97" i="156" s="1"/>
  <c r="K80" i="156"/>
  <c r="M80" i="156" s="1"/>
  <c r="K72" i="156"/>
  <c r="M72" i="156" s="1"/>
  <c r="K99" i="156"/>
  <c r="M99" i="156" s="1"/>
  <c r="K92" i="156"/>
  <c r="M92" i="156" s="1"/>
  <c r="K100" i="156"/>
  <c r="M100" i="156" s="1"/>
  <c r="M23" i="156"/>
  <c r="M25" i="156"/>
  <c r="K16" i="156"/>
  <c r="M26" i="156"/>
  <c r="K18" i="156"/>
  <c r="K26" i="156"/>
  <c r="K51" i="156"/>
  <c r="O10" i="156"/>
  <c r="P26" i="156"/>
  <c r="P23" i="156"/>
  <c r="M27" i="156"/>
  <c r="O8" i="156"/>
  <c r="K24" i="156"/>
  <c r="P25" i="156"/>
  <c r="K52" i="156"/>
  <c r="L28" i="156"/>
  <c r="O9" i="156"/>
  <c r="M24" i="156"/>
  <c r="K25" i="156"/>
  <c r="K50" i="156"/>
  <c r="K23" i="156"/>
  <c r="O7" i="156"/>
  <c r="K17" i="156"/>
  <c r="K54" i="156"/>
  <c r="P27" i="156"/>
  <c r="K19" i="156"/>
  <c r="K27" i="156"/>
  <c r="BD109" i="40"/>
  <c r="BB109" i="36"/>
  <c r="V109" i="39"/>
  <c r="AY109" i="39" s="1"/>
  <c r="AP109" i="36"/>
  <c r="BS109" i="36" s="1"/>
  <c r="AH109" i="34"/>
  <c r="BK109" i="34" s="1"/>
  <c r="AG109" i="39"/>
  <c r="BJ109" i="39" s="1"/>
  <c r="AL109" i="34"/>
  <c r="BO109" i="34" s="1"/>
  <c r="BT109" i="39"/>
  <c r="BU109" i="35"/>
  <c r="U109" i="36"/>
  <c r="AX109" i="36" s="1"/>
  <c r="T109" i="40"/>
  <c r="AW109" i="40" s="1"/>
  <c r="Y109" i="38"/>
  <c r="BB109" i="38" s="1"/>
  <c r="V109" i="36"/>
  <c r="AY109" i="36" s="1"/>
  <c r="BU109" i="40"/>
  <c r="P109" i="38"/>
  <c r="Q109" i="38"/>
  <c r="AT109" i="38" s="1"/>
  <c r="AM109" i="38"/>
  <c r="BP109" i="38" s="1"/>
  <c r="AC66" i="35"/>
  <c r="T109" i="34"/>
  <c r="AW109" i="34" s="1"/>
  <c r="W109" i="33"/>
  <c r="AZ109" i="33" s="1"/>
  <c r="AC109" i="38"/>
  <c r="BF109" i="38" s="1"/>
  <c r="AM109" i="34"/>
  <c r="BP109" i="34" s="1"/>
  <c r="U109" i="38"/>
  <c r="AX109" i="38" s="1"/>
  <c r="AO109" i="38"/>
  <c r="BR109" i="38" s="1"/>
  <c r="AJ109" i="36"/>
  <c r="BM109" i="36" s="1"/>
  <c r="AH109" i="35"/>
  <c r="BK109" i="35" s="1"/>
  <c r="W109" i="34"/>
  <c r="AZ109" i="34" s="1"/>
  <c r="AJ109" i="33"/>
  <c r="BM109" i="33" s="1"/>
  <c r="AD109" i="38"/>
  <c r="BG109" i="38" s="1"/>
  <c r="AG109" i="38"/>
  <c r="BJ109" i="38" s="1"/>
  <c r="AL109" i="40"/>
  <c r="BO109" i="40" s="1"/>
  <c r="AJ109" i="38"/>
  <c r="BM109" i="38" s="1"/>
  <c r="AG109" i="36"/>
  <c r="BJ109" i="36" s="1"/>
  <c r="V109" i="33"/>
  <c r="AY109" i="33" s="1"/>
  <c r="AN109" i="40"/>
  <c r="BQ109" i="40" s="1"/>
  <c r="AH109" i="36"/>
  <c r="BK109" i="36" s="1"/>
  <c r="T109" i="35"/>
  <c r="AW109" i="35" s="1"/>
  <c r="P109" i="40"/>
  <c r="P109" i="39"/>
  <c r="V109" i="38"/>
  <c r="AY109" i="38" s="1"/>
  <c r="Q109" i="36"/>
  <c r="AT109" i="36" s="1"/>
  <c r="AN109" i="36"/>
  <c r="BQ109" i="36" s="1"/>
  <c r="AC109" i="34"/>
  <c r="BF109" i="34" s="1"/>
  <c r="AM109" i="33"/>
  <c r="BP109" i="33" s="1"/>
  <c r="S19" i="144"/>
  <c r="T19" i="144"/>
  <c r="BQ143" i="32"/>
  <c r="BM120" i="36"/>
  <c r="BT160" i="30"/>
  <c r="BG185" i="39"/>
  <c r="AV186" i="35"/>
  <c r="BP197" i="30"/>
  <c r="AX114" i="31"/>
  <c r="S73" i="32"/>
  <c r="BU159" i="32"/>
  <c r="S75" i="31"/>
  <c r="S75" i="40"/>
  <c r="BU158" i="40"/>
  <c r="S26" i="37"/>
  <c r="BU132" i="34"/>
  <c r="BU177" i="34"/>
  <c r="BU116" i="31"/>
  <c r="S74" i="37"/>
  <c r="S75" i="35"/>
  <c r="BU146" i="33"/>
  <c r="S74" i="32"/>
  <c r="S23" i="37"/>
  <c r="S71" i="37"/>
  <c r="BU195" i="35"/>
  <c r="BU199" i="33"/>
  <c r="BU123" i="32"/>
  <c r="BU189" i="34"/>
  <c r="S73" i="40"/>
  <c r="S75" i="37"/>
  <c r="BU124" i="34"/>
  <c r="BU195" i="40"/>
  <c r="BU164" i="33"/>
  <c r="BH172" i="39"/>
  <c r="BB146" i="37"/>
  <c r="BH173" i="31"/>
  <c r="BP150" i="38"/>
  <c r="AV118" i="32"/>
  <c r="BS133" i="34"/>
  <c r="BP116" i="33"/>
  <c r="BO163" i="31"/>
  <c r="U11" i="40"/>
  <c r="Z9" i="40"/>
  <c r="T59" i="40"/>
  <c r="Z108" i="40"/>
  <c r="BC108" i="40" s="1"/>
  <c r="U109" i="40"/>
  <c r="AX109" i="40" s="1"/>
  <c r="AI109" i="40"/>
  <c r="BL109" i="40" s="1"/>
  <c r="Z112" i="40"/>
  <c r="BC112" i="40" s="1"/>
  <c r="AP112" i="40"/>
  <c r="BS112" i="40" s="1"/>
  <c r="W113" i="40"/>
  <c r="AZ113" i="40" s="1"/>
  <c r="AJ113" i="40"/>
  <c r="BM113" i="40" s="1"/>
  <c r="U115" i="40"/>
  <c r="AX115" i="40" s="1"/>
  <c r="AI115" i="40"/>
  <c r="BL115" i="40" s="1"/>
  <c r="Z116" i="40"/>
  <c r="BC116" i="40" s="1"/>
  <c r="Y117" i="40"/>
  <c r="BB117" i="40" s="1"/>
  <c r="AM117" i="40"/>
  <c r="BP117" i="40" s="1"/>
  <c r="BU118" i="40"/>
  <c r="BU121" i="40"/>
  <c r="BA121" i="40"/>
  <c r="AO123" i="40"/>
  <c r="BR123" i="40" s="1"/>
  <c r="AH123" i="40"/>
  <c r="BK123" i="40" s="1"/>
  <c r="T123" i="40"/>
  <c r="AW123" i="40" s="1"/>
  <c r="AN123" i="40"/>
  <c r="BQ123" i="40" s="1"/>
  <c r="AA123" i="40"/>
  <c r="BD123" i="40" s="1"/>
  <c r="P123" i="40"/>
  <c r="X123" i="40"/>
  <c r="BA123" i="40" s="1"/>
  <c r="AP123" i="40"/>
  <c r="BS123" i="40" s="1"/>
  <c r="AK132" i="40"/>
  <c r="BN132" i="40" s="1"/>
  <c r="U132" i="40"/>
  <c r="AX132" i="40" s="1"/>
  <c r="AD132" i="40"/>
  <c r="BG132" i="40" s="1"/>
  <c r="Z132" i="40"/>
  <c r="BC132" i="40" s="1"/>
  <c r="P133" i="40"/>
  <c r="AH133" i="40"/>
  <c r="BK133" i="40" s="1"/>
  <c r="AD140" i="40"/>
  <c r="BG140" i="40" s="1"/>
  <c r="P141" i="40"/>
  <c r="AJ141" i="40"/>
  <c r="BM141" i="40" s="1"/>
  <c r="BF143" i="40"/>
  <c r="AV143" i="40"/>
  <c r="AO112" i="40"/>
  <c r="BR112" i="40" s="1"/>
  <c r="Z6" i="40"/>
  <c r="Y11" i="40"/>
  <c r="U59" i="40"/>
  <c r="X59" i="40"/>
  <c r="R76" i="40"/>
  <c r="AH108" i="40"/>
  <c r="BK108" i="40" s="1"/>
  <c r="W109" i="40"/>
  <c r="AZ109" i="40" s="1"/>
  <c r="AJ109" i="40"/>
  <c r="BM109" i="40" s="1"/>
  <c r="AA112" i="40"/>
  <c r="BD112" i="40" s="1"/>
  <c r="X113" i="40"/>
  <c r="BA113" i="40" s="1"/>
  <c r="AL113" i="40"/>
  <c r="BO113" i="40" s="1"/>
  <c r="W115" i="40"/>
  <c r="AZ115" i="40" s="1"/>
  <c r="AJ115" i="40"/>
  <c r="BM115" i="40" s="1"/>
  <c r="AD116" i="40"/>
  <c r="BG116" i="40" s="1"/>
  <c r="P117" i="40"/>
  <c r="AA117" i="40"/>
  <c r="BD117" i="40" s="1"/>
  <c r="AN117" i="40"/>
  <c r="BQ117" i="40" s="1"/>
  <c r="T119" i="40"/>
  <c r="AW119" i="40" s="1"/>
  <c r="AH119" i="40"/>
  <c r="BK119" i="40" s="1"/>
  <c r="V120" i="40"/>
  <c r="AY120" i="40" s="1"/>
  <c r="AK120" i="40"/>
  <c r="BN120" i="40" s="1"/>
  <c r="Y123" i="40"/>
  <c r="BB123" i="40" s="1"/>
  <c r="BT123" i="40"/>
  <c r="AP124" i="40"/>
  <c r="BS124" i="40" s="1"/>
  <c r="AH124" i="40"/>
  <c r="BK124" i="40" s="1"/>
  <c r="U124" i="40"/>
  <c r="AX124" i="40" s="1"/>
  <c r="BU124" i="40"/>
  <c r="Q125" i="40"/>
  <c r="AT125" i="40" s="1"/>
  <c r="AI125" i="40"/>
  <c r="BL125" i="40" s="1"/>
  <c r="U131" i="40"/>
  <c r="AX131" i="40" s="1"/>
  <c r="AA132" i="40"/>
  <c r="BD132" i="40" s="1"/>
  <c r="Q133" i="40"/>
  <c r="AT133" i="40" s="1"/>
  <c r="AI133" i="40"/>
  <c r="BL133" i="40" s="1"/>
  <c r="BD134" i="40"/>
  <c r="P135" i="40"/>
  <c r="AH135" i="40"/>
  <c r="BK135" i="40" s="1"/>
  <c r="U136" i="40"/>
  <c r="AX136" i="40" s="1"/>
  <c r="S141" i="40"/>
  <c r="AV141" i="40" s="1"/>
  <c r="AL141" i="40"/>
  <c r="BO141" i="40" s="1"/>
  <c r="W112" i="40"/>
  <c r="AZ112" i="40" s="1"/>
  <c r="U113" i="40"/>
  <c r="AX113" i="40" s="1"/>
  <c r="S11" i="40"/>
  <c r="Z7" i="40"/>
  <c r="R28" i="40"/>
  <c r="V59" i="40"/>
  <c r="AK108" i="40"/>
  <c r="BN108" i="40" s="1"/>
  <c r="AD112" i="40"/>
  <c r="BG112" i="40" s="1"/>
  <c r="Y113" i="40"/>
  <c r="BB113" i="40" s="1"/>
  <c r="AM113" i="40"/>
  <c r="BP113" i="40" s="1"/>
  <c r="Q114" i="40"/>
  <c r="AT114" i="40" s="1"/>
  <c r="BU116" i="40"/>
  <c r="AH116" i="40"/>
  <c r="BK116" i="40" s="1"/>
  <c r="Q117" i="40"/>
  <c r="AT117" i="40" s="1"/>
  <c r="AC117" i="40"/>
  <c r="BF117" i="40" s="1"/>
  <c r="AP117" i="40"/>
  <c r="BS117" i="40" s="1"/>
  <c r="AW125" i="40"/>
  <c r="T133" i="40"/>
  <c r="AW133" i="40" s="1"/>
  <c r="AJ133" i="40"/>
  <c r="BM133" i="40" s="1"/>
  <c r="AV135" i="40"/>
  <c r="BL135" i="40"/>
  <c r="T141" i="40"/>
  <c r="AW141" i="40" s="1"/>
  <c r="AN141" i="40"/>
  <c r="BQ141" i="40" s="1"/>
  <c r="BT185" i="40"/>
  <c r="AK185" i="40"/>
  <c r="BN185" i="40" s="1"/>
  <c r="Y185" i="40"/>
  <c r="BB185" i="40" s="1"/>
  <c r="AL185" i="40"/>
  <c r="BO185" i="40" s="1"/>
  <c r="AA185" i="40"/>
  <c r="BD185" i="40" s="1"/>
  <c r="P185" i="40"/>
  <c r="AG185" i="40"/>
  <c r="BJ185" i="40" s="1"/>
  <c r="S185" i="40"/>
  <c r="AV185" i="40" s="1"/>
  <c r="AF185" i="40"/>
  <c r="BI185" i="40" s="1"/>
  <c r="Q185" i="40"/>
  <c r="AT185" i="40" s="1"/>
  <c r="AD185" i="40"/>
  <c r="BG185" i="40" s="1"/>
  <c r="AP185" i="40"/>
  <c r="BS185" i="40" s="1"/>
  <c r="AC185" i="40"/>
  <c r="BF185" i="40" s="1"/>
  <c r="AO185" i="40"/>
  <c r="BR185" i="40" s="1"/>
  <c r="X185" i="40"/>
  <c r="BA185" i="40" s="1"/>
  <c r="AH185" i="40"/>
  <c r="BK185" i="40" s="1"/>
  <c r="T185" i="40"/>
  <c r="AW185" i="40" s="1"/>
  <c r="AN185" i="40"/>
  <c r="BQ185" i="40" s="1"/>
  <c r="AJ185" i="40"/>
  <c r="BM185" i="40" s="1"/>
  <c r="W185" i="40"/>
  <c r="AZ185" i="40" s="1"/>
  <c r="U185" i="40"/>
  <c r="AX185" i="40" s="1"/>
  <c r="Z10" i="40"/>
  <c r="S23" i="40"/>
  <c r="S28" i="40" s="1"/>
  <c r="X107" i="40"/>
  <c r="BA107" i="40" s="1"/>
  <c r="AN108" i="40"/>
  <c r="BQ108" i="40" s="1"/>
  <c r="Y109" i="40"/>
  <c r="BB109" i="40" s="1"/>
  <c r="AM109" i="40"/>
  <c r="BP109" i="40" s="1"/>
  <c r="Q112" i="40"/>
  <c r="AT112" i="40" s="1"/>
  <c r="AH112" i="40"/>
  <c r="BK112" i="40" s="1"/>
  <c r="P113" i="40"/>
  <c r="AA113" i="40"/>
  <c r="BD113" i="40" s="1"/>
  <c r="AN113" i="40"/>
  <c r="BQ113" i="40" s="1"/>
  <c r="AA114" i="40"/>
  <c r="BD114" i="40" s="1"/>
  <c r="Y115" i="40"/>
  <c r="BB115" i="40" s="1"/>
  <c r="AM115" i="40"/>
  <c r="BP115" i="40" s="1"/>
  <c r="AK116" i="40"/>
  <c r="BN116" i="40" s="1"/>
  <c r="S117" i="40"/>
  <c r="AV117" i="40" s="1"/>
  <c r="AD117" i="40"/>
  <c r="BG117" i="40" s="1"/>
  <c r="BT117" i="40"/>
  <c r="AA118" i="40"/>
  <c r="BD118" i="40" s="1"/>
  <c r="BU119" i="40"/>
  <c r="W119" i="40"/>
  <c r="AZ119" i="40" s="1"/>
  <c r="AJ119" i="40"/>
  <c r="BM119" i="40" s="1"/>
  <c r="Y120" i="40"/>
  <c r="BB120" i="40" s="1"/>
  <c r="AN120" i="40"/>
  <c r="BQ120" i="40" s="1"/>
  <c r="P121" i="40"/>
  <c r="AD123" i="40"/>
  <c r="BG123" i="40" s="1"/>
  <c r="U125" i="40"/>
  <c r="AX125" i="40" s="1"/>
  <c r="AI131" i="40"/>
  <c r="BL131" i="40" s="1"/>
  <c r="AJ132" i="40"/>
  <c r="BM132" i="40" s="1"/>
  <c r="U133" i="40"/>
  <c r="AX133" i="40" s="1"/>
  <c r="T135" i="40"/>
  <c r="AW135" i="40" s="1"/>
  <c r="U138" i="40"/>
  <c r="AX138" i="40" s="1"/>
  <c r="Q139" i="40"/>
  <c r="AT139" i="40" s="1"/>
  <c r="W141" i="40"/>
  <c r="AZ141" i="40" s="1"/>
  <c r="R144" i="40"/>
  <c r="AU144" i="40" s="1"/>
  <c r="AL144" i="40"/>
  <c r="BO144" i="40" s="1"/>
  <c r="Q144" i="40"/>
  <c r="AT144" i="40" s="1"/>
  <c r="AJ144" i="40"/>
  <c r="BM144" i="40" s="1"/>
  <c r="Y144" i="40"/>
  <c r="BB144" i="40" s="1"/>
  <c r="AI113" i="40"/>
  <c r="BL113" i="40" s="1"/>
  <c r="Y116" i="40"/>
  <c r="BB116" i="40" s="1"/>
  <c r="R112" i="40"/>
  <c r="AU112" i="40" s="1"/>
  <c r="AJ112" i="40"/>
  <c r="BM112" i="40" s="1"/>
  <c r="Q113" i="40"/>
  <c r="AT113" i="40" s="1"/>
  <c r="AC113" i="40"/>
  <c r="BF113" i="40" s="1"/>
  <c r="AP113" i="40"/>
  <c r="BS113" i="40" s="1"/>
  <c r="AO114" i="40"/>
  <c r="BR114" i="40" s="1"/>
  <c r="R116" i="40"/>
  <c r="AU116" i="40" s="1"/>
  <c r="AL116" i="40"/>
  <c r="BO116" i="40" s="1"/>
  <c r="T117" i="40"/>
  <c r="AW117" i="40" s="1"/>
  <c r="AH117" i="40"/>
  <c r="BK117" i="40" s="1"/>
  <c r="BU117" i="40"/>
  <c r="AK133" i="40"/>
  <c r="BN133" i="40" s="1"/>
  <c r="BT133" i="40"/>
  <c r="AD133" i="40"/>
  <c r="BG133" i="40" s="1"/>
  <c r="S133" i="40"/>
  <c r="AV133" i="40" s="1"/>
  <c r="AM133" i="40"/>
  <c r="BP133" i="40" s="1"/>
  <c r="Y133" i="40"/>
  <c r="BB133" i="40" s="1"/>
  <c r="W133" i="40"/>
  <c r="AZ133" i="40" s="1"/>
  <c r="AN133" i="40"/>
  <c r="BQ133" i="40" s="1"/>
  <c r="AK141" i="40"/>
  <c r="BN141" i="40" s="1"/>
  <c r="AM141" i="40"/>
  <c r="BP141" i="40" s="1"/>
  <c r="Y141" i="40"/>
  <c r="BB141" i="40" s="1"/>
  <c r="AI141" i="40"/>
  <c r="BL141" i="40" s="1"/>
  <c r="U141" i="40"/>
  <c r="AX141" i="40" s="1"/>
  <c r="AP141" i="40"/>
  <c r="BS141" i="40" s="1"/>
  <c r="AC141" i="40"/>
  <c r="BF141" i="40" s="1"/>
  <c r="Q141" i="40"/>
  <c r="AT141" i="40" s="1"/>
  <c r="X141" i="40"/>
  <c r="BA141" i="40" s="1"/>
  <c r="AM150" i="40"/>
  <c r="BP150" i="40" s="1"/>
  <c r="AJ150" i="40"/>
  <c r="BM150" i="40" s="1"/>
  <c r="U150" i="40"/>
  <c r="AX150" i="40" s="1"/>
  <c r="AH150" i="40"/>
  <c r="BK150" i="40" s="1"/>
  <c r="S150" i="40"/>
  <c r="AV150" i="40" s="1"/>
  <c r="AG150" i="40"/>
  <c r="BJ150" i="40" s="1"/>
  <c r="Q150" i="40"/>
  <c r="AT150" i="40" s="1"/>
  <c r="AD150" i="40"/>
  <c r="BG150" i="40" s="1"/>
  <c r="AP150" i="40"/>
  <c r="BS150" i="40" s="1"/>
  <c r="AA150" i="40"/>
  <c r="BD150" i="40" s="1"/>
  <c r="AO150" i="40"/>
  <c r="BR150" i="40" s="1"/>
  <c r="Y150" i="40"/>
  <c r="BB150" i="40" s="1"/>
  <c r="AN150" i="40"/>
  <c r="BQ150" i="40" s="1"/>
  <c r="W150" i="40"/>
  <c r="AZ150" i="40" s="1"/>
  <c r="V11" i="40"/>
  <c r="R11" i="40"/>
  <c r="Q109" i="40"/>
  <c r="AT109" i="40" s="1"/>
  <c r="AC109" i="40"/>
  <c r="BF109" i="40" s="1"/>
  <c r="AP109" i="40"/>
  <c r="BS109" i="40" s="1"/>
  <c r="Q111" i="40"/>
  <c r="AT111" i="40" s="1"/>
  <c r="U112" i="40"/>
  <c r="AX112" i="40" s="1"/>
  <c r="AK112" i="40"/>
  <c r="BN112" i="40" s="1"/>
  <c r="S113" i="40"/>
  <c r="AV113" i="40" s="1"/>
  <c r="AD113" i="40"/>
  <c r="BG113" i="40" s="1"/>
  <c r="BT113" i="40"/>
  <c r="Q115" i="40"/>
  <c r="AT115" i="40" s="1"/>
  <c r="AC115" i="40"/>
  <c r="BF115" i="40" s="1"/>
  <c r="AP115" i="40"/>
  <c r="BS115" i="40" s="1"/>
  <c r="U116" i="40"/>
  <c r="AX116" i="40" s="1"/>
  <c r="AN116" i="40"/>
  <c r="BQ116" i="40" s="1"/>
  <c r="U117" i="40"/>
  <c r="AX117" i="40" s="1"/>
  <c r="AI117" i="40"/>
  <c r="BL117" i="40" s="1"/>
  <c r="AM119" i="40"/>
  <c r="BP119" i="40" s="1"/>
  <c r="BU120" i="40"/>
  <c r="AP120" i="40"/>
  <c r="BS120" i="40" s="1"/>
  <c r="BU122" i="40"/>
  <c r="S123" i="40"/>
  <c r="AV123" i="40" s="1"/>
  <c r="AJ123" i="40"/>
  <c r="BM123" i="40" s="1"/>
  <c r="AK125" i="40"/>
  <c r="BN125" i="40" s="1"/>
  <c r="AJ125" i="40"/>
  <c r="BM125" i="40" s="1"/>
  <c r="W125" i="40"/>
  <c r="AZ125" i="40" s="1"/>
  <c r="BT125" i="40"/>
  <c r="AD125" i="40"/>
  <c r="BG125" i="40" s="1"/>
  <c r="S125" i="40"/>
  <c r="AV125" i="40" s="1"/>
  <c r="Y125" i="40"/>
  <c r="BB125" i="40" s="1"/>
  <c r="AP125" i="40"/>
  <c r="BS125" i="40" s="1"/>
  <c r="R132" i="40"/>
  <c r="AU132" i="40" s="1"/>
  <c r="AO132" i="40"/>
  <c r="BR132" i="40" s="1"/>
  <c r="X133" i="40"/>
  <c r="BA133" i="40" s="1"/>
  <c r="AP133" i="40"/>
  <c r="BS133" i="40" s="1"/>
  <c r="AO135" i="40"/>
  <c r="BR135" i="40" s="1"/>
  <c r="AP135" i="40"/>
  <c r="BS135" i="40" s="1"/>
  <c r="AC135" i="40"/>
  <c r="BF135" i="40" s="1"/>
  <c r="Q135" i="40"/>
  <c r="AT135" i="40" s="1"/>
  <c r="AL135" i="40"/>
  <c r="BO135" i="40" s="1"/>
  <c r="X135" i="40"/>
  <c r="BA135" i="40" s="1"/>
  <c r="W135" i="40"/>
  <c r="AZ135" i="40" s="1"/>
  <c r="AN135" i="40"/>
  <c r="BQ135" i="40" s="1"/>
  <c r="AA136" i="40"/>
  <c r="BD136" i="40" s="1"/>
  <c r="Y136" i="40"/>
  <c r="BB136" i="40" s="1"/>
  <c r="AN136" i="40"/>
  <c r="BQ136" i="40" s="1"/>
  <c r="R136" i="40"/>
  <c r="AU136" i="40" s="1"/>
  <c r="AJ136" i="40"/>
  <c r="BM136" i="40" s="1"/>
  <c r="AA141" i="40"/>
  <c r="BD141" i="40" s="1"/>
  <c r="BG165" i="40"/>
  <c r="Z54" i="40"/>
  <c r="Z55" i="40"/>
  <c r="U108" i="40"/>
  <c r="AX108" i="40" s="1"/>
  <c r="S109" i="40"/>
  <c r="AV109" i="40" s="1"/>
  <c r="AD109" i="40"/>
  <c r="BG109" i="40" s="1"/>
  <c r="S111" i="40"/>
  <c r="AV111" i="40" s="1"/>
  <c r="V112" i="40"/>
  <c r="AY112" i="40" s="1"/>
  <c r="T113" i="40"/>
  <c r="AW113" i="40" s="1"/>
  <c r="AH113" i="40"/>
  <c r="BK113" i="40" s="1"/>
  <c r="S115" i="40"/>
  <c r="AV115" i="40" s="1"/>
  <c r="AD115" i="40"/>
  <c r="BG115" i="40" s="1"/>
  <c r="BT115" i="40"/>
  <c r="W116" i="40"/>
  <c r="AZ116" i="40" s="1"/>
  <c r="AP116" i="40"/>
  <c r="BS116" i="40" s="1"/>
  <c r="W117" i="40"/>
  <c r="AZ117" i="40" s="1"/>
  <c r="AJ117" i="40"/>
  <c r="BM117" i="40" s="1"/>
  <c r="P119" i="40"/>
  <c r="AA119" i="40"/>
  <c r="BD119" i="40" s="1"/>
  <c r="AN119" i="40"/>
  <c r="BQ119" i="40" s="1"/>
  <c r="Q120" i="40"/>
  <c r="AT120" i="40" s="1"/>
  <c r="AK121" i="40"/>
  <c r="BN121" i="40" s="1"/>
  <c r="AJ121" i="40"/>
  <c r="BM121" i="40" s="1"/>
  <c r="BT121" i="40"/>
  <c r="AD121" i="40"/>
  <c r="BG121" i="40" s="1"/>
  <c r="S121" i="40"/>
  <c r="AV121" i="40" s="1"/>
  <c r="U121" i="40"/>
  <c r="AX121" i="40" s="1"/>
  <c r="AL121" i="40"/>
  <c r="BO121" i="40" s="1"/>
  <c r="U123" i="40"/>
  <c r="AX123" i="40" s="1"/>
  <c r="AL123" i="40"/>
  <c r="BO123" i="40" s="1"/>
  <c r="Z124" i="40"/>
  <c r="BC124" i="40" s="1"/>
  <c r="AA125" i="40"/>
  <c r="BD125" i="40" s="1"/>
  <c r="V132" i="40"/>
  <c r="AY132" i="40" s="1"/>
  <c r="AP132" i="40"/>
  <c r="BS132" i="40" s="1"/>
  <c r="AA133" i="40"/>
  <c r="BD133" i="40" s="1"/>
  <c r="AP134" i="40"/>
  <c r="BS134" i="40" s="1"/>
  <c r="Q134" i="40"/>
  <c r="AT134" i="40" s="1"/>
  <c r="Y135" i="40"/>
  <c r="BB135" i="40" s="1"/>
  <c r="BT135" i="40"/>
  <c r="AL136" i="40"/>
  <c r="BO136" i="40" s="1"/>
  <c r="AM138" i="40"/>
  <c r="BP138" i="40" s="1"/>
  <c r="AD138" i="40"/>
  <c r="BG138" i="40" s="1"/>
  <c r="AN138" i="40"/>
  <c r="BQ138" i="40" s="1"/>
  <c r="W138" i="40"/>
  <c r="AZ138" i="40" s="1"/>
  <c r="AH138" i="40"/>
  <c r="BK138" i="40" s="1"/>
  <c r="S138" i="40"/>
  <c r="AV138" i="40" s="1"/>
  <c r="AA138" i="40"/>
  <c r="BD138" i="40" s="1"/>
  <c r="AO139" i="40"/>
  <c r="BR139" i="40" s="1"/>
  <c r="AN139" i="40"/>
  <c r="BQ139" i="40" s="1"/>
  <c r="AA139" i="40"/>
  <c r="BD139" i="40" s="1"/>
  <c r="P139" i="40"/>
  <c r="AJ139" i="40"/>
  <c r="BM139" i="40" s="1"/>
  <c r="W139" i="40"/>
  <c r="AZ139" i="40" s="1"/>
  <c r="BT139" i="40"/>
  <c r="AD139" i="40"/>
  <c r="BG139" i="40" s="1"/>
  <c r="S139" i="40"/>
  <c r="AV139" i="40" s="1"/>
  <c r="X139" i="40"/>
  <c r="BA139" i="40" s="1"/>
  <c r="BU139" i="40"/>
  <c r="AD141" i="40"/>
  <c r="BG141" i="40" s="1"/>
  <c r="AM146" i="40"/>
  <c r="BP146" i="40" s="1"/>
  <c r="AN146" i="40"/>
  <c r="BQ146" i="40" s="1"/>
  <c r="W146" i="40"/>
  <c r="AZ146" i="40" s="1"/>
  <c r="AL146" i="40"/>
  <c r="BO146" i="40" s="1"/>
  <c r="V146" i="40"/>
  <c r="AY146" i="40" s="1"/>
  <c r="AH146" i="40"/>
  <c r="BK146" i="40" s="1"/>
  <c r="S146" i="40"/>
  <c r="AV146" i="40" s="1"/>
  <c r="AD146" i="40"/>
  <c r="BG146" i="40" s="1"/>
  <c r="AP146" i="40"/>
  <c r="BS146" i="40" s="1"/>
  <c r="AA146" i="40"/>
  <c r="BD146" i="40" s="1"/>
  <c r="AJ146" i="40"/>
  <c r="BM146" i="40" s="1"/>
  <c r="AL148" i="40"/>
  <c r="BO148" i="40" s="1"/>
  <c r="AH148" i="40"/>
  <c r="BK148" i="40" s="1"/>
  <c r="BP147" i="40"/>
  <c r="T149" i="40"/>
  <c r="AW149" i="40" s="1"/>
  <c r="AH149" i="40"/>
  <c r="BK149" i="40" s="1"/>
  <c r="AM163" i="40"/>
  <c r="BP163" i="40" s="1"/>
  <c r="AP163" i="40"/>
  <c r="BS163" i="40" s="1"/>
  <c r="AF163" i="40"/>
  <c r="BI163" i="40" s="1"/>
  <c r="T163" i="40"/>
  <c r="AW163" i="40" s="1"/>
  <c r="AL163" i="40"/>
  <c r="BO163" i="40" s="1"/>
  <c r="AA163" i="40"/>
  <c r="BD163" i="40" s="1"/>
  <c r="P163" i="40"/>
  <c r="AK163" i="40"/>
  <c r="BN163" i="40" s="1"/>
  <c r="Y163" i="40"/>
  <c r="BB163" i="40" s="1"/>
  <c r="AG163" i="40"/>
  <c r="BJ163" i="40" s="1"/>
  <c r="U163" i="40"/>
  <c r="AX163" i="40" s="1"/>
  <c r="AC163" i="40"/>
  <c r="BF163" i="40" s="1"/>
  <c r="P169" i="40"/>
  <c r="BT173" i="40"/>
  <c r="AG173" i="40"/>
  <c r="BJ173" i="40" s="1"/>
  <c r="AH173" i="40"/>
  <c r="BK173" i="40" s="1"/>
  <c r="W173" i="40"/>
  <c r="AZ173" i="40" s="1"/>
  <c r="AD173" i="40"/>
  <c r="BG173" i="40" s="1"/>
  <c r="Q173" i="40"/>
  <c r="AT173" i="40" s="1"/>
  <c r="AP173" i="40"/>
  <c r="BS173" i="40" s="1"/>
  <c r="AC173" i="40"/>
  <c r="BF173" i="40" s="1"/>
  <c r="P173" i="40"/>
  <c r="AO173" i="40"/>
  <c r="BR173" i="40" s="1"/>
  <c r="AA173" i="40"/>
  <c r="BD173" i="40" s="1"/>
  <c r="AN173" i="40"/>
  <c r="BQ173" i="40" s="1"/>
  <c r="Y173" i="40"/>
  <c r="BB173" i="40" s="1"/>
  <c r="AL173" i="40"/>
  <c r="BO173" i="40" s="1"/>
  <c r="X173" i="40"/>
  <c r="BA173" i="40" s="1"/>
  <c r="AF173" i="40"/>
  <c r="BI173" i="40" s="1"/>
  <c r="S173" i="40"/>
  <c r="AV173" i="40" s="1"/>
  <c r="U149" i="40"/>
  <c r="AX149" i="40" s="1"/>
  <c r="AI149" i="40"/>
  <c r="BL149" i="40" s="1"/>
  <c r="AJ162" i="40"/>
  <c r="BM162" i="40" s="1"/>
  <c r="R162" i="40"/>
  <c r="AU162" i="40" s="1"/>
  <c r="BM165" i="40"/>
  <c r="U177" i="40"/>
  <c r="AX177" i="40" s="1"/>
  <c r="AM187" i="40"/>
  <c r="BP187" i="40" s="1"/>
  <c r="AG187" i="40"/>
  <c r="BJ187" i="40" s="1"/>
  <c r="U187" i="40"/>
  <c r="AX187" i="40" s="1"/>
  <c r="AH187" i="40"/>
  <c r="BK187" i="40" s="1"/>
  <c r="W187" i="40"/>
  <c r="AZ187" i="40" s="1"/>
  <c r="AJ187" i="40"/>
  <c r="BM187" i="40" s="1"/>
  <c r="S187" i="40"/>
  <c r="AV187" i="40" s="1"/>
  <c r="AF187" i="40"/>
  <c r="BI187" i="40" s="1"/>
  <c r="Q187" i="40"/>
  <c r="AT187" i="40" s="1"/>
  <c r="AD187" i="40"/>
  <c r="BG187" i="40" s="1"/>
  <c r="P187" i="40"/>
  <c r="AP187" i="40"/>
  <c r="BS187" i="40" s="1"/>
  <c r="AC187" i="40"/>
  <c r="BF187" i="40" s="1"/>
  <c r="AO187" i="40"/>
  <c r="BR187" i="40" s="1"/>
  <c r="AA187" i="40"/>
  <c r="BD187" i="40" s="1"/>
  <c r="AK187" i="40"/>
  <c r="BN187" i="40" s="1"/>
  <c r="T187" i="40"/>
  <c r="AW187" i="40" s="1"/>
  <c r="BU167" i="40"/>
  <c r="U122" i="40"/>
  <c r="AX122" i="40" s="1"/>
  <c r="U137" i="40"/>
  <c r="AX137" i="40" s="1"/>
  <c r="AI137" i="40"/>
  <c r="BL137" i="40" s="1"/>
  <c r="W142" i="40"/>
  <c r="AZ142" i="40" s="1"/>
  <c r="AN142" i="40"/>
  <c r="BQ142" i="40" s="1"/>
  <c r="T143" i="40"/>
  <c r="AW143" i="40" s="1"/>
  <c r="AH143" i="40"/>
  <c r="BK143" i="40" s="1"/>
  <c r="BU143" i="40"/>
  <c r="U145" i="40"/>
  <c r="AX145" i="40" s="1"/>
  <c r="AI145" i="40"/>
  <c r="BL145" i="40" s="1"/>
  <c r="S147" i="40"/>
  <c r="AV147" i="40" s="1"/>
  <c r="AD147" i="40"/>
  <c r="BG147" i="40" s="1"/>
  <c r="BT147" i="40"/>
  <c r="BU149" i="40"/>
  <c r="X149" i="40"/>
  <c r="BA149" i="40" s="1"/>
  <c r="AL149" i="40"/>
  <c r="BO149" i="40" s="1"/>
  <c r="AK160" i="40"/>
  <c r="BN160" i="40" s="1"/>
  <c r="AF160" i="40"/>
  <c r="BI160" i="40" s="1"/>
  <c r="S160" i="40"/>
  <c r="AV160" i="40" s="1"/>
  <c r="AM160" i="40"/>
  <c r="BP160" i="40" s="1"/>
  <c r="Y160" i="40"/>
  <c r="BB160" i="40" s="1"/>
  <c r="AH160" i="40"/>
  <c r="BK160" i="40" s="1"/>
  <c r="U160" i="40"/>
  <c r="AX160" i="40" s="1"/>
  <c r="AE160" i="40"/>
  <c r="BH160" i="40" s="1"/>
  <c r="AJ163" i="40"/>
  <c r="BM163" i="40" s="1"/>
  <c r="BQ165" i="40"/>
  <c r="T173" i="40"/>
  <c r="AW173" i="40" s="1"/>
  <c r="AG159" i="40"/>
  <c r="BJ159" i="40" s="1"/>
  <c r="S159" i="40"/>
  <c r="AV159" i="40" s="1"/>
  <c r="BR165" i="40"/>
  <c r="X187" i="40"/>
  <c r="BA187" i="40" s="1"/>
  <c r="BU190" i="40"/>
  <c r="BM143" i="40"/>
  <c r="P149" i="40"/>
  <c r="AA149" i="40"/>
  <c r="BD149" i="40" s="1"/>
  <c r="AN149" i="40"/>
  <c r="BQ149" i="40" s="1"/>
  <c r="R158" i="40"/>
  <c r="AU158" i="40" s="1"/>
  <c r="AF159" i="40"/>
  <c r="BI159" i="40" s="1"/>
  <c r="BT169" i="40"/>
  <c r="AJ169" i="40"/>
  <c r="BM169" i="40" s="1"/>
  <c r="X169" i="40"/>
  <c r="BA169" i="40" s="1"/>
  <c r="AH169" i="40"/>
  <c r="BK169" i="40" s="1"/>
  <c r="W169" i="40"/>
  <c r="AZ169" i="40" s="1"/>
  <c r="AP169" i="40"/>
  <c r="BS169" i="40" s="1"/>
  <c r="AF169" i="40"/>
  <c r="BI169" i="40" s="1"/>
  <c r="T169" i="40"/>
  <c r="AW169" i="40" s="1"/>
  <c r="AO169" i="40"/>
  <c r="BR169" i="40" s="1"/>
  <c r="AD169" i="40"/>
  <c r="BG169" i="40" s="1"/>
  <c r="S169" i="40"/>
  <c r="AV169" i="40" s="1"/>
  <c r="AK169" i="40"/>
  <c r="BN169" i="40" s="1"/>
  <c r="Y169" i="40"/>
  <c r="BB169" i="40" s="1"/>
  <c r="AG169" i="40"/>
  <c r="BJ169" i="40" s="1"/>
  <c r="AM171" i="40"/>
  <c r="BP171" i="40" s="1"/>
  <c r="AN171" i="40"/>
  <c r="BQ171" i="40" s="1"/>
  <c r="AC171" i="40"/>
  <c r="BF171" i="40" s="1"/>
  <c r="Q171" i="40"/>
  <c r="AT171" i="40" s="1"/>
  <c r="AL171" i="40"/>
  <c r="BO171" i="40" s="1"/>
  <c r="AA171" i="40"/>
  <c r="BD171" i="40" s="1"/>
  <c r="P171" i="40"/>
  <c r="AJ171" i="40"/>
  <c r="BM171" i="40" s="1"/>
  <c r="X171" i="40"/>
  <c r="BA171" i="40" s="1"/>
  <c r="AH171" i="40"/>
  <c r="BK171" i="40" s="1"/>
  <c r="W171" i="40"/>
  <c r="AZ171" i="40" s="1"/>
  <c r="AO171" i="40"/>
  <c r="BR171" i="40" s="1"/>
  <c r="AD171" i="40"/>
  <c r="BG171" i="40" s="1"/>
  <c r="S171" i="40"/>
  <c r="AV171" i="40" s="1"/>
  <c r="AG171" i="40"/>
  <c r="BJ171" i="40" s="1"/>
  <c r="BT177" i="40"/>
  <c r="AJ177" i="40"/>
  <c r="BM177" i="40" s="1"/>
  <c r="X177" i="40"/>
  <c r="BA177" i="40" s="1"/>
  <c r="AK177" i="40"/>
  <c r="BN177" i="40" s="1"/>
  <c r="Y177" i="40"/>
  <c r="BB177" i="40" s="1"/>
  <c r="AG177" i="40"/>
  <c r="BJ177" i="40" s="1"/>
  <c r="S177" i="40"/>
  <c r="AV177" i="40" s="1"/>
  <c r="AF177" i="40"/>
  <c r="BI177" i="40" s="1"/>
  <c r="Q177" i="40"/>
  <c r="AT177" i="40" s="1"/>
  <c r="AD177" i="40"/>
  <c r="BG177" i="40" s="1"/>
  <c r="P177" i="40"/>
  <c r="AP177" i="40"/>
  <c r="BS177" i="40" s="1"/>
  <c r="AC177" i="40"/>
  <c r="BF177" i="40" s="1"/>
  <c r="AO177" i="40"/>
  <c r="BR177" i="40" s="1"/>
  <c r="AA177" i="40"/>
  <c r="BD177" i="40" s="1"/>
  <c r="AH177" i="40"/>
  <c r="BK177" i="40" s="1"/>
  <c r="T177" i="40"/>
  <c r="AW177" i="40" s="1"/>
  <c r="Y187" i="40"/>
  <c r="BB187" i="40" s="1"/>
  <c r="BD190" i="40"/>
  <c r="AA122" i="40"/>
  <c r="BD122" i="40" s="1"/>
  <c r="Y137" i="40"/>
  <c r="BB137" i="40" s="1"/>
  <c r="AM137" i="40"/>
  <c r="BP137" i="40" s="1"/>
  <c r="AD142" i="40"/>
  <c r="BG142" i="40" s="1"/>
  <c r="X143" i="40"/>
  <c r="BA143" i="40" s="1"/>
  <c r="AL143" i="40"/>
  <c r="BO143" i="40" s="1"/>
  <c r="Y145" i="40"/>
  <c r="BB145" i="40" s="1"/>
  <c r="AM145" i="40"/>
  <c r="BP145" i="40" s="1"/>
  <c r="W147" i="40"/>
  <c r="AZ147" i="40" s="1"/>
  <c r="AJ147" i="40"/>
  <c r="BM147" i="40" s="1"/>
  <c r="Q149" i="40"/>
  <c r="AT149" i="40" s="1"/>
  <c r="AC149" i="40"/>
  <c r="BF149" i="40" s="1"/>
  <c r="AP149" i="40"/>
  <c r="BS149" i="40" s="1"/>
  <c r="Y158" i="40"/>
  <c r="BB158" i="40" s="1"/>
  <c r="BU159" i="40"/>
  <c r="AH159" i="40"/>
  <c r="BK159" i="40" s="1"/>
  <c r="W163" i="40"/>
  <c r="AZ163" i="40" s="1"/>
  <c r="BU165" i="40"/>
  <c r="AL169" i="40"/>
  <c r="BO169" i="40" s="1"/>
  <c r="AK171" i="40"/>
  <c r="BN171" i="40" s="1"/>
  <c r="AK173" i="40"/>
  <c r="BN173" i="40" s="1"/>
  <c r="AL187" i="40"/>
  <c r="BO187" i="40" s="1"/>
  <c r="BS188" i="40"/>
  <c r="BQ198" i="40"/>
  <c r="U161" i="40"/>
  <c r="AX161" i="40" s="1"/>
  <c r="AG161" i="40"/>
  <c r="BJ161" i="40" s="1"/>
  <c r="Q164" i="40"/>
  <c r="AT164" i="40" s="1"/>
  <c r="AE164" i="40"/>
  <c r="BH164" i="40" s="1"/>
  <c r="W165" i="40"/>
  <c r="AZ165" i="40" s="1"/>
  <c r="AH165" i="40"/>
  <c r="BK165" i="40" s="1"/>
  <c r="W166" i="40"/>
  <c r="AZ166" i="40" s="1"/>
  <c r="X167" i="40"/>
  <c r="BA167" i="40" s="1"/>
  <c r="AJ167" i="40"/>
  <c r="BM167" i="40" s="1"/>
  <c r="Q168" i="40"/>
  <c r="AT168" i="40" s="1"/>
  <c r="AE168" i="40"/>
  <c r="BH168" i="40" s="1"/>
  <c r="W172" i="40"/>
  <c r="AZ172" i="40" s="1"/>
  <c r="AL172" i="40"/>
  <c r="BO172" i="40" s="1"/>
  <c r="AC183" i="40"/>
  <c r="BF183" i="40" s="1"/>
  <c r="AX184" i="40"/>
  <c r="BK186" i="40"/>
  <c r="AD188" i="40"/>
  <c r="BG188" i="40" s="1"/>
  <c r="AP197" i="40"/>
  <c r="BS197" i="40" s="1"/>
  <c r="BK198" i="40"/>
  <c r="Y161" i="40"/>
  <c r="BB161" i="40" s="1"/>
  <c r="AK161" i="40"/>
  <c r="BN161" i="40" s="1"/>
  <c r="V164" i="40"/>
  <c r="AY164" i="40" s="1"/>
  <c r="AJ164" i="40"/>
  <c r="BM164" i="40" s="1"/>
  <c r="AA165" i="40"/>
  <c r="BD165" i="40" s="1"/>
  <c r="AL165" i="40"/>
  <c r="BO165" i="40" s="1"/>
  <c r="AH166" i="40"/>
  <c r="BK166" i="40" s="1"/>
  <c r="Q167" i="40"/>
  <c r="AT167" i="40" s="1"/>
  <c r="AC167" i="40"/>
  <c r="BF167" i="40" s="1"/>
  <c r="AN167" i="40"/>
  <c r="BQ167" i="40" s="1"/>
  <c r="V168" i="40"/>
  <c r="AY168" i="40" s="1"/>
  <c r="AJ168" i="40"/>
  <c r="BM168" i="40" s="1"/>
  <c r="Q170" i="40"/>
  <c r="AT170" i="40" s="1"/>
  <c r="AD172" i="40"/>
  <c r="BG172" i="40" s="1"/>
  <c r="AP172" i="40"/>
  <c r="BS172" i="40" s="1"/>
  <c r="AZ175" i="40"/>
  <c r="S183" i="40"/>
  <c r="AV183" i="40" s="1"/>
  <c r="AK184" i="40"/>
  <c r="BN184" i="40" s="1"/>
  <c r="AM184" i="40"/>
  <c r="BP184" i="40" s="1"/>
  <c r="Y184" i="40"/>
  <c r="BB184" i="40" s="1"/>
  <c r="AN184" i="40"/>
  <c r="BQ184" i="40" s="1"/>
  <c r="AA184" i="40"/>
  <c r="BD184" i="40" s="1"/>
  <c r="AD184" i="40"/>
  <c r="BG184" i="40" s="1"/>
  <c r="Q188" i="40"/>
  <c r="AT188" i="40" s="1"/>
  <c r="AV190" i="40"/>
  <c r="BU192" i="40"/>
  <c r="BQ195" i="40"/>
  <c r="U197" i="40"/>
  <c r="AX197" i="40" s="1"/>
  <c r="W164" i="40"/>
  <c r="AZ164" i="40" s="1"/>
  <c r="AL164" i="40"/>
  <c r="BO164" i="40" s="1"/>
  <c r="S167" i="40"/>
  <c r="AV167" i="40" s="1"/>
  <c r="AD167" i="40"/>
  <c r="BG167" i="40" s="1"/>
  <c r="AO167" i="40"/>
  <c r="BR167" i="40" s="1"/>
  <c r="W168" i="40"/>
  <c r="AZ168" i="40" s="1"/>
  <c r="AL168" i="40"/>
  <c r="BO168" i="40" s="1"/>
  <c r="BH176" i="40"/>
  <c r="AM183" i="40"/>
  <c r="BP183" i="40" s="1"/>
  <c r="AP183" i="40"/>
  <c r="BS183" i="40" s="1"/>
  <c r="AF183" i="40"/>
  <c r="BI183" i="40" s="1"/>
  <c r="T183" i="40"/>
  <c r="AW183" i="40" s="1"/>
  <c r="AG183" i="40"/>
  <c r="BJ183" i="40" s="1"/>
  <c r="U183" i="40"/>
  <c r="AX183" i="40" s="1"/>
  <c r="W183" i="40"/>
  <c r="AZ183" i="40" s="1"/>
  <c r="AK183" i="40"/>
  <c r="BN183" i="40" s="1"/>
  <c r="BI176" i="40"/>
  <c r="BI194" i="40"/>
  <c r="BT197" i="40"/>
  <c r="AL197" i="40"/>
  <c r="BO197" i="40" s="1"/>
  <c r="AA197" i="40"/>
  <c r="BD197" i="40" s="1"/>
  <c r="P197" i="40"/>
  <c r="AK197" i="40"/>
  <c r="BN197" i="40" s="1"/>
  <c r="Y197" i="40"/>
  <c r="BB197" i="40" s="1"/>
  <c r="AJ197" i="40"/>
  <c r="BM197" i="40" s="1"/>
  <c r="X197" i="40"/>
  <c r="BA197" i="40" s="1"/>
  <c r="AH197" i="40"/>
  <c r="BK197" i="40" s="1"/>
  <c r="W197" i="40"/>
  <c r="AZ197" i="40" s="1"/>
  <c r="AN197" i="40"/>
  <c r="BQ197" i="40" s="1"/>
  <c r="AC197" i="40"/>
  <c r="BF197" i="40" s="1"/>
  <c r="Q197" i="40"/>
  <c r="AT197" i="40" s="1"/>
  <c r="AG197" i="40"/>
  <c r="BJ197" i="40" s="1"/>
  <c r="T161" i="40"/>
  <c r="AW161" i="40" s="1"/>
  <c r="AF161" i="40"/>
  <c r="BI161" i="40" s="1"/>
  <c r="AP161" i="40"/>
  <c r="BS161" i="40" s="1"/>
  <c r="AD164" i="40"/>
  <c r="BG164" i="40" s="1"/>
  <c r="AP164" i="40"/>
  <c r="BS164" i="40" s="1"/>
  <c r="BT165" i="40"/>
  <c r="U165" i="40"/>
  <c r="AX165" i="40" s="1"/>
  <c r="AG165" i="40"/>
  <c r="BJ165" i="40" s="1"/>
  <c r="R166" i="40"/>
  <c r="AU166" i="40" s="1"/>
  <c r="W167" i="40"/>
  <c r="AZ167" i="40" s="1"/>
  <c r="AH167" i="40"/>
  <c r="BK167" i="40" s="1"/>
  <c r="AD168" i="40"/>
  <c r="BG168" i="40" s="1"/>
  <c r="AP168" i="40"/>
  <c r="BS168" i="40" s="1"/>
  <c r="V172" i="40"/>
  <c r="AY172" i="40" s="1"/>
  <c r="AJ172" i="40"/>
  <c r="BM172" i="40" s="1"/>
  <c r="BT174" i="40"/>
  <c r="Y174" i="40"/>
  <c r="BB174" i="40" s="1"/>
  <c r="AF174" i="40"/>
  <c r="BI174" i="40" s="1"/>
  <c r="AA183" i="40"/>
  <c r="BD183" i="40" s="1"/>
  <c r="AO183" i="40"/>
  <c r="BR183" i="40" s="1"/>
  <c r="AK188" i="40"/>
  <c r="BN188" i="40" s="1"/>
  <c r="AM188" i="40"/>
  <c r="BP188" i="40" s="1"/>
  <c r="Y188" i="40"/>
  <c r="BB188" i="40" s="1"/>
  <c r="AN188" i="40"/>
  <c r="BQ188" i="40" s="1"/>
  <c r="AA188" i="40"/>
  <c r="BD188" i="40" s="1"/>
  <c r="W188" i="40"/>
  <c r="AZ188" i="40" s="1"/>
  <c r="BU188" i="40"/>
  <c r="AO197" i="40"/>
  <c r="BR197" i="40" s="1"/>
  <c r="T175" i="40"/>
  <c r="AW175" i="40" s="1"/>
  <c r="AF175" i="40"/>
  <c r="BI175" i="40" s="1"/>
  <c r="AP175" i="40"/>
  <c r="BS175" i="40" s="1"/>
  <c r="W176" i="40"/>
  <c r="AZ176" i="40" s="1"/>
  <c r="AL176" i="40"/>
  <c r="BO176" i="40" s="1"/>
  <c r="BT186" i="40"/>
  <c r="Y186" i="40"/>
  <c r="BB186" i="40" s="1"/>
  <c r="P189" i="40"/>
  <c r="AA189" i="40"/>
  <c r="BD189" i="40" s="1"/>
  <c r="AL189" i="40"/>
  <c r="BO189" i="40" s="1"/>
  <c r="Y190" i="40"/>
  <c r="BB190" i="40" s="1"/>
  <c r="U191" i="40"/>
  <c r="AX191" i="40" s="1"/>
  <c r="AG191" i="40"/>
  <c r="BJ191" i="40" s="1"/>
  <c r="AA192" i="40"/>
  <c r="BD192" i="40" s="1"/>
  <c r="AN192" i="40"/>
  <c r="BQ192" i="40" s="1"/>
  <c r="P193" i="40"/>
  <c r="AA193" i="40"/>
  <c r="BD193" i="40" s="1"/>
  <c r="AL193" i="40"/>
  <c r="BO193" i="40" s="1"/>
  <c r="BT194" i="40"/>
  <c r="AA194" i="40"/>
  <c r="BD194" i="40" s="1"/>
  <c r="X195" i="40"/>
  <c r="BA195" i="40" s="1"/>
  <c r="AJ195" i="40"/>
  <c r="BM195" i="40" s="1"/>
  <c r="AD196" i="40"/>
  <c r="BG196" i="40" s="1"/>
  <c r="AP196" i="40"/>
  <c r="BS196" i="40" s="1"/>
  <c r="X199" i="40"/>
  <c r="BA199" i="40" s="1"/>
  <c r="AJ199" i="40"/>
  <c r="BM199" i="40" s="1"/>
  <c r="AD200" i="40"/>
  <c r="BG200" i="40" s="1"/>
  <c r="AP200" i="40"/>
  <c r="BS200" i="40" s="1"/>
  <c r="Q201" i="40"/>
  <c r="AT201" i="40" s="1"/>
  <c r="AC201" i="40"/>
  <c r="BF201" i="40" s="1"/>
  <c r="AN201" i="40"/>
  <c r="BQ201" i="40" s="1"/>
  <c r="U201" i="40"/>
  <c r="AX201" i="40" s="1"/>
  <c r="AG201" i="40"/>
  <c r="BJ201" i="40" s="1"/>
  <c r="U189" i="40"/>
  <c r="AX189" i="40" s="1"/>
  <c r="AG189" i="40"/>
  <c r="BJ189" i="40" s="1"/>
  <c r="P191" i="40"/>
  <c r="AA191" i="40"/>
  <c r="BD191" i="40" s="1"/>
  <c r="AL191" i="40"/>
  <c r="BO191" i="40" s="1"/>
  <c r="U192" i="40"/>
  <c r="AX192" i="40" s="1"/>
  <c r="AH192" i="40"/>
  <c r="BK192" i="40" s="1"/>
  <c r="U193" i="40"/>
  <c r="AX193" i="40" s="1"/>
  <c r="AG193" i="40"/>
  <c r="BJ193" i="40" s="1"/>
  <c r="AT194" i="40"/>
  <c r="S195" i="40"/>
  <c r="AV195" i="40" s="1"/>
  <c r="AD195" i="40"/>
  <c r="BG195" i="40" s="1"/>
  <c r="AO195" i="40"/>
  <c r="BR195" i="40" s="1"/>
  <c r="V196" i="40"/>
  <c r="AY196" i="40" s="1"/>
  <c r="AJ196" i="40"/>
  <c r="BM196" i="40" s="1"/>
  <c r="S199" i="40"/>
  <c r="AV199" i="40" s="1"/>
  <c r="AD199" i="40"/>
  <c r="BG199" i="40" s="1"/>
  <c r="AO199" i="40"/>
  <c r="BR199" i="40" s="1"/>
  <c r="V200" i="40"/>
  <c r="AY200" i="40" s="1"/>
  <c r="AJ200" i="40"/>
  <c r="BM200" i="40" s="1"/>
  <c r="W201" i="40"/>
  <c r="AZ201" i="40" s="1"/>
  <c r="AH201" i="40"/>
  <c r="BK201" i="40" s="1"/>
  <c r="BQ190" i="40"/>
  <c r="Q191" i="40"/>
  <c r="AT191" i="40" s="1"/>
  <c r="AC191" i="40"/>
  <c r="BF191" i="40" s="1"/>
  <c r="AN191" i="40"/>
  <c r="BQ191" i="40" s="1"/>
  <c r="V192" i="40"/>
  <c r="AY192" i="40" s="1"/>
  <c r="AJ192" i="40"/>
  <c r="BM192" i="40" s="1"/>
  <c r="T195" i="40"/>
  <c r="AW195" i="40" s="1"/>
  <c r="AF195" i="40"/>
  <c r="BI195" i="40" s="1"/>
  <c r="AP195" i="40"/>
  <c r="BS195" i="40" s="1"/>
  <c r="X201" i="40"/>
  <c r="BA201" i="40" s="1"/>
  <c r="AJ201" i="40"/>
  <c r="BM201" i="40" s="1"/>
  <c r="S191" i="40"/>
  <c r="AV191" i="40" s="1"/>
  <c r="AD191" i="40"/>
  <c r="BG191" i="40" s="1"/>
  <c r="AO191" i="40"/>
  <c r="BR191" i="40" s="1"/>
  <c r="W192" i="40"/>
  <c r="AZ192" i="40" s="1"/>
  <c r="AL192" i="40"/>
  <c r="BO192" i="40" s="1"/>
  <c r="BU199" i="40"/>
  <c r="Y201" i="40"/>
  <c r="BB201" i="40" s="1"/>
  <c r="AK201" i="40"/>
  <c r="BN201" i="40" s="1"/>
  <c r="S175" i="40"/>
  <c r="AV175" i="40" s="1"/>
  <c r="AD175" i="40"/>
  <c r="BG175" i="40" s="1"/>
  <c r="AO175" i="40"/>
  <c r="BR175" i="40" s="1"/>
  <c r="V176" i="40"/>
  <c r="AY176" i="40" s="1"/>
  <c r="AJ176" i="40"/>
  <c r="BM176" i="40" s="1"/>
  <c r="W186" i="40"/>
  <c r="AZ186" i="40" s="1"/>
  <c r="Y189" i="40"/>
  <c r="BB189" i="40" s="1"/>
  <c r="AK189" i="40"/>
  <c r="BN189" i="40" s="1"/>
  <c r="W190" i="40"/>
  <c r="AZ190" i="40" s="1"/>
  <c r="T191" i="40"/>
  <c r="AW191" i="40" s="1"/>
  <c r="AF191" i="40"/>
  <c r="BI191" i="40" s="1"/>
  <c r="AP191" i="40"/>
  <c r="BS191" i="40" s="1"/>
  <c r="Y192" i="40"/>
  <c r="BB192" i="40" s="1"/>
  <c r="AM192" i="40"/>
  <c r="BP192" i="40" s="1"/>
  <c r="Y193" i="40"/>
  <c r="BB193" i="40" s="1"/>
  <c r="AK193" i="40"/>
  <c r="BN193" i="40" s="1"/>
  <c r="Y194" i="40"/>
  <c r="BB194" i="40" s="1"/>
  <c r="W195" i="40"/>
  <c r="AZ195" i="40" s="1"/>
  <c r="AH195" i="40"/>
  <c r="BK195" i="40" s="1"/>
  <c r="AA196" i="40"/>
  <c r="BD196" i="40" s="1"/>
  <c r="AN196" i="40"/>
  <c r="BQ196" i="40" s="1"/>
  <c r="BT198" i="40"/>
  <c r="AA198" i="40"/>
  <c r="BD198" i="40" s="1"/>
  <c r="W199" i="40"/>
  <c r="AZ199" i="40" s="1"/>
  <c r="AH199" i="40"/>
  <c r="BK199" i="40" s="1"/>
  <c r="AA200" i="40"/>
  <c r="BD200" i="40" s="1"/>
  <c r="AN200" i="40"/>
  <c r="BQ200" i="40" s="1"/>
  <c r="P201" i="40"/>
  <c r="AA201" i="40"/>
  <c r="BD201" i="40" s="1"/>
  <c r="AL201" i="40"/>
  <c r="BO201" i="40" s="1"/>
  <c r="AI133" i="39"/>
  <c r="BL133" i="39" s="1"/>
  <c r="AJ143" i="39"/>
  <c r="BM143" i="39" s="1"/>
  <c r="AG163" i="39"/>
  <c r="BJ163" i="39" s="1"/>
  <c r="Z8" i="39"/>
  <c r="R11" i="39"/>
  <c r="BU109" i="39"/>
  <c r="X120" i="39"/>
  <c r="BA120" i="39" s="1"/>
  <c r="BT120" i="39"/>
  <c r="AC124" i="39"/>
  <c r="BF124" i="39" s="1"/>
  <c r="W126" i="39"/>
  <c r="AZ126" i="39" s="1"/>
  <c r="AP126" i="39"/>
  <c r="BS126" i="39" s="1"/>
  <c r="T133" i="39"/>
  <c r="AW133" i="39" s="1"/>
  <c r="AH133" i="39"/>
  <c r="BK133" i="39" s="1"/>
  <c r="S143" i="39"/>
  <c r="AV143" i="39" s="1"/>
  <c r="AK145" i="39"/>
  <c r="BN145" i="39" s="1"/>
  <c r="AP145" i="39"/>
  <c r="BS145" i="39" s="1"/>
  <c r="AC145" i="39"/>
  <c r="BF145" i="39" s="1"/>
  <c r="Q145" i="39"/>
  <c r="AT145" i="39" s="1"/>
  <c r="AM145" i="39"/>
  <c r="BP145" i="39" s="1"/>
  <c r="Y145" i="39"/>
  <c r="BB145" i="39" s="1"/>
  <c r="W145" i="39"/>
  <c r="AZ145" i="39" s="1"/>
  <c r="AN145" i="39"/>
  <c r="BQ145" i="39" s="1"/>
  <c r="Y146" i="39"/>
  <c r="BB146" i="39" s="1"/>
  <c r="AC163" i="39"/>
  <c r="BF163" i="39" s="1"/>
  <c r="BT173" i="39"/>
  <c r="AH173" i="39"/>
  <c r="BK173" i="39" s="1"/>
  <c r="W173" i="39"/>
  <c r="AZ173" i="39" s="1"/>
  <c r="N173" i="39"/>
  <c r="AP173" i="39"/>
  <c r="BS173" i="39" s="1"/>
  <c r="AF173" i="39"/>
  <c r="BI173" i="39" s="1"/>
  <c r="T173" i="39"/>
  <c r="AW173" i="39" s="1"/>
  <c r="AO173" i="39"/>
  <c r="BR173" i="39" s="1"/>
  <c r="AD173" i="39"/>
  <c r="BG173" i="39" s="1"/>
  <c r="S173" i="39"/>
  <c r="AV173" i="39" s="1"/>
  <c r="AL173" i="39"/>
  <c r="BO173" i="39" s="1"/>
  <c r="AA173" i="39"/>
  <c r="BD173" i="39" s="1"/>
  <c r="P173" i="39"/>
  <c r="U173" i="39"/>
  <c r="AX173" i="39" s="1"/>
  <c r="AN173" i="39"/>
  <c r="BQ173" i="39" s="1"/>
  <c r="Q173" i="39"/>
  <c r="AT173" i="39" s="1"/>
  <c r="AK173" i="39"/>
  <c r="BN173" i="39" s="1"/>
  <c r="AJ173" i="39"/>
  <c r="BM173" i="39" s="1"/>
  <c r="AC173" i="39"/>
  <c r="BF173" i="39" s="1"/>
  <c r="Y173" i="39"/>
  <c r="BB173" i="39" s="1"/>
  <c r="Y186" i="39"/>
  <c r="BB186" i="39" s="1"/>
  <c r="AN186" i="39"/>
  <c r="BQ186" i="39" s="1"/>
  <c r="AH186" i="39"/>
  <c r="BK186" i="39" s="1"/>
  <c r="W186" i="39"/>
  <c r="AZ186" i="39" s="1"/>
  <c r="R186" i="39"/>
  <c r="AU186" i="39" s="1"/>
  <c r="BT186" i="39"/>
  <c r="AP186" i="39"/>
  <c r="BS186" i="39" s="1"/>
  <c r="AO143" i="39"/>
  <c r="BR143" i="39" s="1"/>
  <c r="AN143" i="39"/>
  <c r="BQ143" i="39" s="1"/>
  <c r="AA143" i="39"/>
  <c r="BD143" i="39" s="1"/>
  <c r="P143" i="39"/>
  <c r="AL143" i="39"/>
  <c r="BO143" i="39" s="1"/>
  <c r="X143" i="39"/>
  <c r="BA143" i="39" s="1"/>
  <c r="AC116" i="39"/>
  <c r="BF116" i="39" s="1"/>
  <c r="AG120" i="39"/>
  <c r="BJ120" i="39" s="1"/>
  <c r="AH124" i="39"/>
  <c r="BK124" i="39" s="1"/>
  <c r="AO125" i="39"/>
  <c r="BR125" i="39" s="1"/>
  <c r="Z126" i="39"/>
  <c r="BC126" i="39" s="1"/>
  <c r="W133" i="39"/>
  <c r="AZ133" i="39" s="1"/>
  <c r="AJ133" i="39"/>
  <c r="BM133" i="39" s="1"/>
  <c r="BG134" i="39"/>
  <c r="AO139" i="39"/>
  <c r="BR139" i="39" s="1"/>
  <c r="AM139" i="39"/>
  <c r="BP139" i="39" s="1"/>
  <c r="Y139" i="39"/>
  <c r="BB139" i="39" s="1"/>
  <c r="AJ139" i="39"/>
  <c r="BM139" i="39" s="1"/>
  <c r="W139" i="39"/>
  <c r="AZ139" i="39" s="1"/>
  <c r="X139" i="39"/>
  <c r="BA139" i="39" s="1"/>
  <c r="AP139" i="39"/>
  <c r="BS139" i="39" s="1"/>
  <c r="U143" i="39"/>
  <c r="AX143" i="39" s="1"/>
  <c r="AM143" i="39"/>
  <c r="BP143" i="39" s="1"/>
  <c r="AA145" i="39"/>
  <c r="BD145" i="39" s="1"/>
  <c r="AT149" i="39"/>
  <c r="AL163" i="39"/>
  <c r="BO163" i="39" s="1"/>
  <c r="AO146" i="39"/>
  <c r="BR146" i="39" s="1"/>
  <c r="AN146" i="39"/>
  <c r="BQ146" i="39" s="1"/>
  <c r="U146" i="39"/>
  <c r="AX146" i="39" s="1"/>
  <c r="AK146" i="39"/>
  <c r="BN146" i="39" s="1"/>
  <c r="Z9" i="39"/>
  <c r="V59" i="39"/>
  <c r="Z57" i="39"/>
  <c r="X108" i="39"/>
  <c r="BA108" i="39" s="1"/>
  <c r="X109" i="39"/>
  <c r="BA109" i="39" s="1"/>
  <c r="AC112" i="39"/>
  <c r="BF112" i="39" s="1"/>
  <c r="AG113" i="39"/>
  <c r="BJ113" i="39" s="1"/>
  <c r="AG116" i="39"/>
  <c r="BJ116" i="39" s="1"/>
  <c r="AI117" i="39"/>
  <c r="BL117" i="39" s="1"/>
  <c r="AH120" i="39"/>
  <c r="BK120" i="39" s="1"/>
  <c r="AO121" i="39"/>
  <c r="BR121" i="39" s="1"/>
  <c r="T123" i="39"/>
  <c r="AW123" i="39" s="1"/>
  <c r="P124" i="39"/>
  <c r="AI124" i="39"/>
  <c r="BL124" i="39" s="1"/>
  <c r="BT125" i="39"/>
  <c r="AD126" i="39"/>
  <c r="BG126" i="39" s="1"/>
  <c r="AH131" i="39"/>
  <c r="BK131" i="39" s="1"/>
  <c r="X133" i="39"/>
  <c r="BA133" i="39" s="1"/>
  <c r="AL133" i="39"/>
  <c r="BO133" i="39" s="1"/>
  <c r="Q134" i="39"/>
  <c r="AT134" i="39" s="1"/>
  <c r="AH134" i="39"/>
  <c r="BK134" i="39" s="1"/>
  <c r="P135" i="39"/>
  <c r="AA135" i="39"/>
  <c r="BD135" i="39" s="1"/>
  <c r="AN135" i="39"/>
  <c r="BQ135" i="39" s="1"/>
  <c r="T137" i="39"/>
  <c r="AW137" i="39" s="1"/>
  <c r="AA139" i="39"/>
  <c r="BD139" i="39" s="1"/>
  <c r="BT139" i="39"/>
  <c r="X141" i="39"/>
  <c r="BA141" i="39" s="1"/>
  <c r="AN142" i="39"/>
  <c r="BQ142" i="39" s="1"/>
  <c r="Y142" i="39"/>
  <c r="BB142" i="39" s="1"/>
  <c r="AK142" i="39"/>
  <c r="BN142" i="39" s="1"/>
  <c r="V142" i="39"/>
  <c r="AY142" i="39" s="1"/>
  <c r="Z142" i="39"/>
  <c r="BC142" i="39" s="1"/>
  <c r="W143" i="39"/>
  <c r="AZ143" i="39" s="1"/>
  <c r="AP143" i="39"/>
  <c r="BS143" i="39" s="1"/>
  <c r="AD145" i="39"/>
  <c r="BG145" i="39" s="1"/>
  <c r="AH146" i="39"/>
  <c r="BK146" i="39" s="1"/>
  <c r="AO147" i="39"/>
  <c r="BR147" i="39" s="1"/>
  <c r="AI147" i="39"/>
  <c r="BL147" i="39" s="1"/>
  <c r="U147" i="39"/>
  <c r="AX147" i="39" s="1"/>
  <c r="BT147" i="39"/>
  <c r="AD147" i="39"/>
  <c r="BG147" i="39" s="1"/>
  <c r="S147" i="39"/>
  <c r="AV147" i="39" s="1"/>
  <c r="X147" i="39"/>
  <c r="BA147" i="39" s="1"/>
  <c r="AN147" i="39"/>
  <c r="BQ147" i="39" s="1"/>
  <c r="AW149" i="39"/>
  <c r="AN160" i="39"/>
  <c r="BQ160" i="39" s="1"/>
  <c r="AH160" i="39"/>
  <c r="BK160" i="39" s="1"/>
  <c r="V160" i="39"/>
  <c r="AY160" i="39" s="1"/>
  <c r="AN163" i="39"/>
  <c r="BQ163" i="39" s="1"/>
  <c r="BT165" i="39"/>
  <c r="AJ165" i="39"/>
  <c r="BM165" i="39" s="1"/>
  <c r="X165" i="39"/>
  <c r="BA165" i="39" s="1"/>
  <c r="AP165" i="39"/>
  <c r="BS165" i="39" s="1"/>
  <c r="AF165" i="39"/>
  <c r="BI165" i="39" s="1"/>
  <c r="T165" i="39"/>
  <c r="AW165" i="39" s="1"/>
  <c r="AN165" i="39"/>
  <c r="BQ165" i="39" s="1"/>
  <c r="AK165" i="39"/>
  <c r="BN165" i="39" s="1"/>
  <c r="U165" i="39"/>
  <c r="AX165" i="39" s="1"/>
  <c r="AH165" i="39"/>
  <c r="BK165" i="39" s="1"/>
  <c r="S165" i="39"/>
  <c r="AV165" i="39" s="1"/>
  <c r="AG165" i="39"/>
  <c r="BJ165" i="39" s="1"/>
  <c r="Q165" i="39"/>
  <c r="AT165" i="39" s="1"/>
  <c r="AD165" i="39"/>
  <c r="BG165" i="39" s="1"/>
  <c r="P165" i="39"/>
  <c r="AA165" i="39"/>
  <c r="BD165" i="39" s="1"/>
  <c r="AO165" i="39"/>
  <c r="BR165" i="39" s="1"/>
  <c r="Y165" i="39"/>
  <c r="BB165" i="39" s="1"/>
  <c r="X173" i="39"/>
  <c r="BA173" i="39" s="1"/>
  <c r="Q186" i="39"/>
  <c r="AT186" i="39" s="1"/>
  <c r="T143" i="39"/>
  <c r="AW143" i="39" s="1"/>
  <c r="Z6" i="39"/>
  <c r="V11" i="39"/>
  <c r="R76" i="39"/>
  <c r="AC108" i="39"/>
  <c r="BF108" i="39" s="1"/>
  <c r="AH116" i="39"/>
  <c r="BK116" i="39" s="1"/>
  <c r="AO117" i="39"/>
  <c r="BR117" i="39" s="1"/>
  <c r="T119" i="39"/>
  <c r="AW119" i="39" s="1"/>
  <c r="P120" i="39"/>
  <c r="AI120" i="39"/>
  <c r="BL120" i="39" s="1"/>
  <c r="AC123" i="39"/>
  <c r="BF123" i="39" s="1"/>
  <c r="T124" i="39"/>
  <c r="AW124" i="39" s="1"/>
  <c r="AM124" i="39"/>
  <c r="BP124" i="39" s="1"/>
  <c r="AH126" i="39"/>
  <c r="BK126" i="39" s="1"/>
  <c r="V132" i="39"/>
  <c r="AY132" i="39" s="1"/>
  <c r="Y133" i="39"/>
  <c r="BB133" i="39" s="1"/>
  <c r="AM133" i="39"/>
  <c r="BP133" i="39" s="1"/>
  <c r="R134" i="39"/>
  <c r="AU134" i="39" s="1"/>
  <c r="AJ134" i="39"/>
  <c r="BM134" i="39" s="1"/>
  <c r="Q135" i="39"/>
  <c r="AT135" i="39" s="1"/>
  <c r="AC135" i="39"/>
  <c r="BF135" i="39" s="1"/>
  <c r="AP135" i="39"/>
  <c r="BS135" i="39" s="1"/>
  <c r="AC139" i="39"/>
  <c r="BF139" i="39" s="1"/>
  <c r="AK141" i="39"/>
  <c r="BN141" i="39" s="1"/>
  <c r="AJ141" i="39"/>
  <c r="BM141" i="39" s="1"/>
  <c r="W141" i="39"/>
  <c r="AZ141" i="39" s="1"/>
  <c r="AH141" i="39"/>
  <c r="BK141" i="39" s="1"/>
  <c r="T141" i="39"/>
  <c r="AW141" i="39" s="1"/>
  <c r="Y141" i="39"/>
  <c r="BB141" i="39" s="1"/>
  <c r="AP141" i="39"/>
  <c r="BS141" i="39" s="1"/>
  <c r="Y143" i="39"/>
  <c r="BB143" i="39" s="1"/>
  <c r="BT143" i="39"/>
  <c r="AP144" i="39"/>
  <c r="BS144" i="39" s="1"/>
  <c r="V144" i="39"/>
  <c r="AY144" i="39" s="1"/>
  <c r="AN144" i="39"/>
  <c r="BQ144" i="39" s="1"/>
  <c r="AL144" i="39"/>
  <c r="BO144" i="39" s="1"/>
  <c r="P145" i="39"/>
  <c r="AH145" i="39"/>
  <c r="BK145" i="39" s="1"/>
  <c r="AL146" i="39"/>
  <c r="BO146" i="39" s="1"/>
  <c r="AZ149" i="39"/>
  <c r="BP149" i="39"/>
  <c r="P163" i="39"/>
  <c r="AG173" i="39"/>
  <c r="BJ173" i="39" s="1"/>
  <c r="AC120" i="39"/>
  <c r="BF120" i="39" s="1"/>
  <c r="Z146" i="39"/>
  <c r="BC146" i="39" s="1"/>
  <c r="S11" i="39"/>
  <c r="X59" i="39"/>
  <c r="Z58" i="39"/>
  <c r="AG108" i="39"/>
  <c r="BJ108" i="39" s="1"/>
  <c r="AI109" i="39"/>
  <c r="BL109" i="39" s="1"/>
  <c r="AO113" i="39"/>
  <c r="BR113" i="39" s="1"/>
  <c r="T115" i="39"/>
  <c r="AW115" i="39" s="1"/>
  <c r="P116" i="39"/>
  <c r="AI116" i="39"/>
  <c r="BL116" i="39" s="1"/>
  <c r="BT117" i="39"/>
  <c r="AC119" i="39"/>
  <c r="BF119" i="39" s="1"/>
  <c r="T120" i="39"/>
  <c r="AW120" i="39" s="1"/>
  <c r="AM120" i="39"/>
  <c r="BP120" i="39" s="1"/>
  <c r="AM123" i="39"/>
  <c r="BP123" i="39" s="1"/>
  <c r="V124" i="39"/>
  <c r="AY124" i="39" s="1"/>
  <c r="AO124" i="39"/>
  <c r="BR124" i="39" s="1"/>
  <c r="P125" i="39"/>
  <c r="BU126" i="39"/>
  <c r="AK126" i="39"/>
  <c r="BN126" i="39" s="1"/>
  <c r="AI131" i="39"/>
  <c r="BL131" i="39" s="1"/>
  <c r="AJ132" i="39"/>
  <c r="BM132" i="39" s="1"/>
  <c r="P133" i="39"/>
  <c r="AA133" i="39"/>
  <c r="BD133" i="39" s="1"/>
  <c r="AN133" i="39"/>
  <c r="BQ133" i="39" s="1"/>
  <c r="U134" i="39"/>
  <c r="AX134" i="39" s="1"/>
  <c r="AK134" i="39"/>
  <c r="BN134" i="39" s="1"/>
  <c r="S135" i="39"/>
  <c r="AV135" i="39" s="1"/>
  <c r="AD135" i="39"/>
  <c r="BG135" i="39" s="1"/>
  <c r="BT135" i="39"/>
  <c r="AK137" i="39"/>
  <c r="BN137" i="39" s="1"/>
  <c r="AI137" i="39"/>
  <c r="BL137" i="39" s="1"/>
  <c r="U137" i="39"/>
  <c r="AX137" i="39" s="1"/>
  <c r="BT137" i="39"/>
  <c r="AD137" i="39"/>
  <c r="BG137" i="39" s="1"/>
  <c r="S137" i="39"/>
  <c r="AV137" i="39" s="1"/>
  <c r="X137" i="39"/>
  <c r="BA137" i="39" s="1"/>
  <c r="AN137" i="39"/>
  <c r="BQ137" i="39" s="1"/>
  <c r="P139" i="39"/>
  <c r="AD139" i="39"/>
  <c r="BG139" i="39" s="1"/>
  <c r="Q140" i="39"/>
  <c r="AT140" i="39" s="1"/>
  <c r="AA141" i="39"/>
  <c r="BD141" i="39" s="1"/>
  <c r="BT141" i="39"/>
  <c r="BU142" i="39"/>
  <c r="AD142" i="39"/>
  <c r="BG142" i="39" s="1"/>
  <c r="AC143" i="39"/>
  <c r="BF143" i="39" s="1"/>
  <c r="AO144" i="39"/>
  <c r="BR144" i="39" s="1"/>
  <c r="S145" i="39"/>
  <c r="AV145" i="39" s="1"/>
  <c r="AI145" i="39"/>
  <c r="BL145" i="39" s="1"/>
  <c r="AP146" i="39"/>
  <c r="BS146" i="39" s="1"/>
  <c r="AA147" i="39"/>
  <c r="BD147" i="39" s="1"/>
  <c r="BG150" i="39"/>
  <c r="Q163" i="39"/>
  <c r="AT163" i="39" s="1"/>
  <c r="AL168" i="39"/>
  <c r="BO168" i="39" s="1"/>
  <c r="AA168" i="39"/>
  <c r="BD168" i="39" s="1"/>
  <c r="AZ185" i="39"/>
  <c r="Y126" i="39"/>
  <c r="BB126" i="39" s="1"/>
  <c r="Z10" i="39"/>
  <c r="R28" i="39"/>
  <c r="S71" i="39"/>
  <c r="AH108" i="39"/>
  <c r="BK108" i="39" s="1"/>
  <c r="AO109" i="39"/>
  <c r="BR109" i="39" s="1"/>
  <c r="T111" i="39"/>
  <c r="AW111" i="39" s="1"/>
  <c r="AI112" i="39"/>
  <c r="BL112" i="39" s="1"/>
  <c r="BT113" i="39"/>
  <c r="BU114" i="39"/>
  <c r="AC115" i="39"/>
  <c r="BF115" i="39" s="1"/>
  <c r="T116" i="39"/>
  <c r="AW116" i="39" s="1"/>
  <c r="AM116" i="39"/>
  <c r="BP116" i="39" s="1"/>
  <c r="AM119" i="39"/>
  <c r="BP119" i="39" s="1"/>
  <c r="V120" i="39"/>
  <c r="AY120" i="39" s="1"/>
  <c r="AO120" i="39"/>
  <c r="BR120" i="39" s="1"/>
  <c r="P121" i="39"/>
  <c r="W124" i="39"/>
  <c r="AZ124" i="39" s="1"/>
  <c r="AP124" i="39"/>
  <c r="BS124" i="39" s="1"/>
  <c r="V125" i="39"/>
  <c r="AY125" i="39" s="1"/>
  <c r="R126" i="39"/>
  <c r="AU126" i="39" s="1"/>
  <c r="AL126" i="39"/>
  <c r="BO126" i="39" s="1"/>
  <c r="Q133" i="39"/>
  <c r="AT133" i="39" s="1"/>
  <c r="AC133" i="39"/>
  <c r="BF133" i="39" s="1"/>
  <c r="AP133" i="39"/>
  <c r="BS133" i="39" s="1"/>
  <c r="V134" i="39"/>
  <c r="AY134" i="39" s="1"/>
  <c r="AN134" i="39"/>
  <c r="BQ134" i="39" s="1"/>
  <c r="T135" i="39"/>
  <c r="AW135" i="39" s="1"/>
  <c r="AH135" i="39"/>
  <c r="BK135" i="39" s="1"/>
  <c r="BU138" i="39"/>
  <c r="Q139" i="39"/>
  <c r="AT139" i="39" s="1"/>
  <c r="AH139" i="39"/>
  <c r="BK139" i="39" s="1"/>
  <c r="AA140" i="39"/>
  <c r="BD140" i="39" s="1"/>
  <c r="AC141" i="39"/>
  <c r="BF141" i="39" s="1"/>
  <c r="AD143" i="39"/>
  <c r="BG143" i="39" s="1"/>
  <c r="T145" i="39"/>
  <c r="AW145" i="39" s="1"/>
  <c r="AJ145" i="39"/>
  <c r="BM145" i="39" s="1"/>
  <c r="R146" i="39"/>
  <c r="AU146" i="39" s="1"/>
  <c r="BB149" i="39"/>
  <c r="BU150" i="39"/>
  <c r="W165" i="39"/>
  <c r="AZ165" i="39" s="1"/>
  <c r="AM175" i="39"/>
  <c r="BP175" i="39" s="1"/>
  <c r="AP175" i="39"/>
  <c r="BS175" i="39" s="1"/>
  <c r="AF175" i="39"/>
  <c r="BI175" i="39" s="1"/>
  <c r="T175" i="39"/>
  <c r="AW175" i="39" s="1"/>
  <c r="AN175" i="39"/>
  <c r="BQ175" i="39" s="1"/>
  <c r="AC175" i="39"/>
  <c r="BF175" i="39" s="1"/>
  <c r="Q175" i="39"/>
  <c r="AT175" i="39" s="1"/>
  <c r="AL175" i="39"/>
  <c r="BO175" i="39" s="1"/>
  <c r="AA175" i="39"/>
  <c r="BD175" i="39" s="1"/>
  <c r="P175" i="39"/>
  <c r="AJ175" i="39"/>
  <c r="BM175" i="39" s="1"/>
  <c r="X175" i="39"/>
  <c r="BA175" i="39" s="1"/>
  <c r="AO175" i="39"/>
  <c r="BR175" i="39" s="1"/>
  <c r="S175" i="39"/>
  <c r="AV175" i="39" s="1"/>
  <c r="AK175" i="39"/>
  <c r="BN175" i="39" s="1"/>
  <c r="AH175" i="39"/>
  <c r="BK175" i="39" s="1"/>
  <c r="AG175" i="39"/>
  <c r="BJ175" i="39" s="1"/>
  <c r="Y175" i="39"/>
  <c r="BB175" i="39" s="1"/>
  <c r="W175" i="39"/>
  <c r="AZ175" i="39" s="1"/>
  <c r="U133" i="39"/>
  <c r="AX133" i="39" s="1"/>
  <c r="AM163" i="39"/>
  <c r="BP163" i="39" s="1"/>
  <c r="AK163" i="39"/>
  <c r="BN163" i="39" s="1"/>
  <c r="Y163" i="39"/>
  <c r="BB163" i="39" s="1"/>
  <c r="AJ163" i="39"/>
  <c r="BM163" i="39" s="1"/>
  <c r="X163" i="39"/>
  <c r="BA163" i="39" s="1"/>
  <c r="AH163" i="39"/>
  <c r="BK163" i="39" s="1"/>
  <c r="W163" i="39"/>
  <c r="AZ163" i="39" s="1"/>
  <c r="AP163" i="39"/>
  <c r="BS163" i="39" s="1"/>
  <c r="AF163" i="39"/>
  <c r="BI163" i="39" s="1"/>
  <c r="T163" i="39"/>
  <c r="AW163" i="39" s="1"/>
  <c r="AO163" i="39"/>
  <c r="BR163" i="39" s="1"/>
  <c r="AD163" i="39"/>
  <c r="BG163" i="39" s="1"/>
  <c r="S163" i="39"/>
  <c r="AV163" i="39" s="1"/>
  <c r="R59" i="39"/>
  <c r="Z55" i="39"/>
  <c r="BU110" i="39"/>
  <c r="BU113" i="39"/>
  <c r="AM115" i="39"/>
  <c r="BP115" i="39" s="1"/>
  <c r="V116" i="39"/>
  <c r="AY116" i="39" s="1"/>
  <c r="AO116" i="39"/>
  <c r="BR116" i="39" s="1"/>
  <c r="W120" i="39"/>
  <c r="AZ120" i="39" s="1"/>
  <c r="AP120" i="39"/>
  <c r="BS120" i="39" s="1"/>
  <c r="X124" i="39"/>
  <c r="BA124" i="39" s="1"/>
  <c r="BT124" i="39"/>
  <c r="X125" i="39"/>
  <c r="BA125" i="39" s="1"/>
  <c r="U126" i="39"/>
  <c r="AX126" i="39" s="1"/>
  <c r="AN126" i="39"/>
  <c r="BQ126" i="39" s="1"/>
  <c r="S133" i="39"/>
  <c r="AV133" i="39" s="1"/>
  <c r="AD133" i="39"/>
  <c r="BG133" i="39" s="1"/>
  <c r="BT133" i="39"/>
  <c r="W134" i="39"/>
  <c r="AZ134" i="39" s="1"/>
  <c r="AO134" i="39"/>
  <c r="BR134" i="39" s="1"/>
  <c r="U135" i="39"/>
  <c r="AX135" i="39" s="1"/>
  <c r="AI135" i="39"/>
  <c r="BL135" i="39" s="1"/>
  <c r="BU137" i="39"/>
  <c r="S139" i="39"/>
  <c r="AV139" i="39" s="1"/>
  <c r="AI139" i="39"/>
  <c r="BL139" i="39" s="1"/>
  <c r="AL140" i="39"/>
  <c r="BO140" i="39" s="1"/>
  <c r="Q143" i="39"/>
  <c r="AT143" i="39" s="1"/>
  <c r="AH143" i="39"/>
  <c r="BK143" i="39" s="1"/>
  <c r="U145" i="39"/>
  <c r="AX145" i="39" s="1"/>
  <c r="AL145" i="39"/>
  <c r="BO145" i="39" s="1"/>
  <c r="W146" i="39"/>
  <c r="AZ146" i="39" s="1"/>
  <c r="AA163" i="39"/>
  <c r="BD163" i="39" s="1"/>
  <c r="BU199" i="39"/>
  <c r="BM150" i="39"/>
  <c r="T161" i="39"/>
  <c r="AW161" i="39" s="1"/>
  <c r="AF161" i="39"/>
  <c r="BI161" i="39" s="1"/>
  <c r="AP161" i="39"/>
  <c r="BS161" i="39" s="1"/>
  <c r="AH164" i="39"/>
  <c r="BK164" i="39" s="1"/>
  <c r="X167" i="39"/>
  <c r="BA167" i="39" s="1"/>
  <c r="BT169" i="39"/>
  <c r="AJ169" i="39"/>
  <c r="BM169" i="39" s="1"/>
  <c r="X169" i="39"/>
  <c r="BA169" i="39" s="1"/>
  <c r="AP169" i="39"/>
  <c r="BS169" i="39" s="1"/>
  <c r="AF169" i="39"/>
  <c r="BI169" i="39" s="1"/>
  <c r="T169" i="39"/>
  <c r="AW169" i="39" s="1"/>
  <c r="AN169" i="39"/>
  <c r="BQ169" i="39" s="1"/>
  <c r="AC169" i="39"/>
  <c r="BF169" i="39" s="1"/>
  <c r="Q169" i="39"/>
  <c r="AT169" i="39" s="1"/>
  <c r="Y169" i="39"/>
  <c r="BB169" i="39" s="1"/>
  <c r="AV172" i="39"/>
  <c r="AV177" i="39"/>
  <c r="U161" i="39"/>
  <c r="AX161" i="39" s="1"/>
  <c r="AG161" i="39"/>
  <c r="BJ161" i="39" s="1"/>
  <c r="AN166" i="39"/>
  <c r="BQ166" i="39" s="1"/>
  <c r="AE166" i="39"/>
  <c r="BH166" i="39" s="1"/>
  <c r="AM167" i="39"/>
  <c r="BP167" i="39" s="1"/>
  <c r="AO167" i="39"/>
  <c r="BR167" i="39" s="1"/>
  <c r="AD167" i="39"/>
  <c r="BG167" i="39" s="1"/>
  <c r="S167" i="39"/>
  <c r="AV167" i="39" s="1"/>
  <c r="AK167" i="39"/>
  <c r="BN167" i="39" s="1"/>
  <c r="Y167" i="39"/>
  <c r="BB167" i="39" s="1"/>
  <c r="AH167" i="39"/>
  <c r="BK167" i="39" s="1"/>
  <c r="W167" i="39"/>
  <c r="AZ167" i="39" s="1"/>
  <c r="AA167" i="39"/>
  <c r="BD167" i="39" s="1"/>
  <c r="BT170" i="39"/>
  <c r="W170" i="39"/>
  <c r="AZ170" i="39" s="1"/>
  <c r="AI170" i="39"/>
  <c r="BL170" i="39" s="1"/>
  <c r="Q170" i="39"/>
  <c r="AT170" i="39" s="1"/>
  <c r="AF170" i="39"/>
  <c r="BI170" i="39" s="1"/>
  <c r="AM170" i="39"/>
  <c r="BP170" i="39" s="1"/>
  <c r="AZ177" i="39"/>
  <c r="AV185" i="39"/>
  <c r="AF190" i="39"/>
  <c r="BI190" i="39" s="1"/>
  <c r="Y190" i="39"/>
  <c r="BB190" i="39" s="1"/>
  <c r="W190" i="39"/>
  <c r="AZ190" i="39" s="1"/>
  <c r="BT190" i="39"/>
  <c r="R190" i="39"/>
  <c r="AU190" i="39" s="1"/>
  <c r="AP190" i="39"/>
  <c r="BS190" i="39" s="1"/>
  <c r="Q190" i="39"/>
  <c r="AT190" i="39" s="1"/>
  <c r="AI190" i="39"/>
  <c r="BL190" i="39" s="1"/>
  <c r="T199" i="39"/>
  <c r="AW199" i="39" s="1"/>
  <c r="AH138" i="39"/>
  <c r="BK138" i="39" s="1"/>
  <c r="BU140" i="39"/>
  <c r="BU144" i="39"/>
  <c r="BU146" i="39"/>
  <c r="S149" i="39"/>
  <c r="AV149" i="39" s="1"/>
  <c r="AD149" i="39"/>
  <c r="BG149" i="39" s="1"/>
  <c r="BT149" i="39"/>
  <c r="W150" i="39"/>
  <c r="AZ150" i="39" s="1"/>
  <c r="AO150" i="39"/>
  <c r="BR150" i="39" s="1"/>
  <c r="S159" i="39"/>
  <c r="AV159" i="39" s="1"/>
  <c r="AD159" i="39"/>
  <c r="BG159" i="39" s="1"/>
  <c r="AO159" i="39"/>
  <c r="BR159" i="39" s="1"/>
  <c r="BU161" i="39"/>
  <c r="X161" i="39"/>
  <c r="BA161" i="39" s="1"/>
  <c r="AJ161" i="39"/>
  <c r="BM161" i="39" s="1"/>
  <c r="W162" i="39"/>
  <c r="AZ162" i="39" s="1"/>
  <c r="AN162" i="39"/>
  <c r="BQ162" i="39" s="1"/>
  <c r="Q164" i="39"/>
  <c r="AT164" i="39" s="1"/>
  <c r="AM164" i="39"/>
  <c r="BP164" i="39" s="1"/>
  <c r="AF167" i="39"/>
  <c r="BI167" i="39" s="1"/>
  <c r="BU168" i="39"/>
  <c r="AG169" i="39"/>
  <c r="BJ169" i="39" s="1"/>
  <c r="Z194" i="39"/>
  <c r="BC194" i="39" s="1"/>
  <c r="W194" i="39"/>
  <c r="AZ194" i="39" s="1"/>
  <c r="R194" i="39"/>
  <c r="AU194" i="39" s="1"/>
  <c r="AN194" i="39"/>
  <c r="BQ194" i="39" s="1"/>
  <c r="AF199" i="39"/>
  <c r="BI199" i="39" s="1"/>
  <c r="Y161" i="39"/>
  <c r="BB161" i="39" s="1"/>
  <c r="AK161" i="39"/>
  <c r="BN161" i="39" s="1"/>
  <c r="Y162" i="39"/>
  <c r="BB162" i="39" s="1"/>
  <c r="BT162" i="39"/>
  <c r="V164" i="39"/>
  <c r="AY164" i="39" s="1"/>
  <c r="Q166" i="39"/>
  <c r="AT166" i="39" s="1"/>
  <c r="P167" i="39"/>
  <c r="AG167" i="39"/>
  <c r="BJ167" i="39" s="1"/>
  <c r="P169" i="39"/>
  <c r="AH169" i="39"/>
  <c r="BK169" i="39" s="1"/>
  <c r="R170" i="39"/>
  <c r="AU170" i="39" s="1"/>
  <c r="BL172" i="39"/>
  <c r="AH190" i="39"/>
  <c r="BK190" i="39" s="1"/>
  <c r="BB193" i="39"/>
  <c r="AH199" i="39"/>
  <c r="BK199" i="39" s="1"/>
  <c r="AP138" i="39"/>
  <c r="BS138" i="39" s="1"/>
  <c r="U149" i="39"/>
  <c r="AX149" i="39" s="1"/>
  <c r="AI149" i="39"/>
  <c r="BL149" i="39" s="1"/>
  <c r="AA150" i="39"/>
  <c r="BD150" i="39" s="1"/>
  <c r="U159" i="39"/>
  <c r="AX159" i="39" s="1"/>
  <c r="AG159" i="39"/>
  <c r="BJ159" i="39" s="1"/>
  <c r="P161" i="39"/>
  <c r="AA161" i="39"/>
  <c r="BD161" i="39" s="1"/>
  <c r="AL161" i="39"/>
  <c r="BO161" i="39" s="1"/>
  <c r="Z162" i="39"/>
  <c r="BC162" i="39" s="1"/>
  <c r="Y164" i="39"/>
  <c r="BB164" i="39" s="1"/>
  <c r="AH166" i="39"/>
  <c r="BK166" i="39" s="1"/>
  <c r="Q167" i="39"/>
  <c r="AT167" i="39" s="1"/>
  <c r="AJ167" i="39"/>
  <c r="BM167" i="39" s="1"/>
  <c r="S169" i="39"/>
  <c r="AV169" i="39" s="1"/>
  <c r="AK169" i="39"/>
  <c r="BN169" i="39" s="1"/>
  <c r="V170" i="39"/>
  <c r="AY170" i="39" s="1"/>
  <c r="BK177" i="39"/>
  <c r="AN190" i="39"/>
  <c r="BQ190" i="39" s="1"/>
  <c r="BK193" i="39"/>
  <c r="BU172" i="39"/>
  <c r="BT172" i="39"/>
  <c r="BU174" i="39"/>
  <c r="BN193" i="39"/>
  <c r="AM199" i="39"/>
  <c r="BP199" i="39" s="1"/>
  <c r="AO199" i="39"/>
  <c r="BR199" i="39" s="1"/>
  <c r="AD199" i="39"/>
  <c r="BG199" i="39" s="1"/>
  <c r="S199" i="39"/>
  <c r="AV199" i="39" s="1"/>
  <c r="AN199" i="39"/>
  <c r="BQ199" i="39" s="1"/>
  <c r="AC199" i="39"/>
  <c r="BF199" i="39" s="1"/>
  <c r="Q199" i="39"/>
  <c r="AT199" i="39" s="1"/>
  <c r="AL199" i="39"/>
  <c r="BO199" i="39" s="1"/>
  <c r="AA199" i="39"/>
  <c r="BD199" i="39" s="1"/>
  <c r="P199" i="39"/>
  <c r="AK199" i="39"/>
  <c r="BN199" i="39" s="1"/>
  <c r="Y199" i="39"/>
  <c r="BB199" i="39" s="1"/>
  <c r="AJ199" i="39"/>
  <c r="BM199" i="39" s="1"/>
  <c r="X199" i="39"/>
  <c r="BA199" i="39" s="1"/>
  <c r="AG199" i="39"/>
  <c r="BJ199" i="39" s="1"/>
  <c r="U199" i="39"/>
  <c r="AX199" i="39" s="1"/>
  <c r="BU166" i="39"/>
  <c r="P171" i="39"/>
  <c r="AA171" i="39"/>
  <c r="BD171" i="39" s="1"/>
  <c r="AL171" i="39"/>
  <c r="BO171" i="39" s="1"/>
  <c r="Z172" i="39"/>
  <c r="BC172" i="39" s="1"/>
  <c r="U176" i="39"/>
  <c r="AX176" i="39" s="1"/>
  <c r="Q177" i="39"/>
  <c r="AT177" i="39" s="1"/>
  <c r="AC177" i="39"/>
  <c r="BF177" i="39" s="1"/>
  <c r="AN177" i="39"/>
  <c r="BQ177" i="39" s="1"/>
  <c r="Y183" i="39"/>
  <c r="BB183" i="39" s="1"/>
  <c r="AK183" i="39"/>
  <c r="BN183" i="39" s="1"/>
  <c r="BU184" i="39"/>
  <c r="Q185" i="39"/>
  <c r="AT185" i="39" s="1"/>
  <c r="AC185" i="39"/>
  <c r="BF185" i="39" s="1"/>
  <c r="AN185" i="39"/>
  <c r="BQ185" i="39" s="1"/>
  <c r="X187" i="39"/>
  <c r="BA187" i="39" s="1"/>
  <c r="AJ187" i="39"/>
  <c r="BM187" i="39" s="1"/>
  <c r="U188" i="39"/>
  <c r="AX188" i="39" s="1"/>
  <c r="Q189" i="39"/>
  <c r="AT189" i="39" s="1"/>
  <c r="AC189" i="39"/>
  <c r="BF189" i="39" s="1"/>
  <c r="AN189" i="39"/>
  <c r="BQ189" i="39" s="1"/>
  <c r="S191" i="39"/>
  <c r="AV191" i="39" s="1"/>
  <c r="AD191" i="39"/>
  <c r="BG191" i="39" s="1"/>
  <c r="AO191" i="39"/>
  <c r="BR191" i="39" s="1"/>
  <c r="AJ192" i="39"/>
  <c r="BM192" i="39" s="1"/>
  <c r="X193" i="39"/>
  <c r="BA193" i="39" s="1"/>
  <c r="AJ193" i="39"/>
  <c r="BM193" i="39" s="1"/>
  <c r="W195" i="39"/>
  <c r="AZ195" i="39" s="1"/>
  <c r="AH195" i="39"/>
  <c r="BK195" i="39" s="1"/>
  <c r="U196" i="39"/>
  <c r="AX196" i="39" s="1"/>
  <c r="Q197" i="39"/>
  <c r="AT197" i="39" s="1"/>
  <c r="AC197" i="39"/>
  <c r="BF197" i="39" s="1"/>
  <c r="AN197" i="39"/>
  <c r="BQ197" i="39" s="1"/>
  <c r="S200" i="39"/>
  <c r="AV200" i="39" s="1"/>
  <c r="AM200" i="39"/>
  <c r="BP200" i="39" s="1"/>
  <c r="P201" i="39"/>
  <c r="AA201" i="39"/>
  <c r="BD201" i="39" s="1"/>
  <c r="AL201" i="39"/>
  <c r="BO201" i="39" s="1"/>
  <c r="S171" i="39"/>
  <c r="AV171" i="39" s="1"/>
  <c r="AD171" i="39"/>
  <c r="BG171" i="39" s="1"/>
  <c r="AO171" i="39"/>
  <c r="BR171" i="39" s="1"/>
  <c r="AD172" i="39"/>
  <c r="BG172" i="39" s="1"/>
  <c r="AA176" i="39"/>
  <c r="BD176" i="39" s="1"/>
  <c r="T177" i="39"/>
  <c r="AW177" i="39" s="1"/>
  <c r="AF177" i="39"/>
  <c r="BI177" i="39" s="1"/>
  <c r="AP177" i="39"/>
  <c r="BS177" i="39" s="1"/>
  <c r="Q183" i="39"/>
  <c r="AT183" i="39" s="1"/>
  <c r="AC183" i="39"/>
  <c r="BF183" i="39" s="1"/>
  <c r="AN183" i="39"/>
  <c r="BQ183" i="39" s="1"/>
  <c r="AA184" i="39"/>
  <c r="BD184" i="39" s="1"/>
  <c r="T185" i="39"/>
  <c r="AW185" i="39" s="1"/>
  <c r="AF185" i="39"/>
  <c r="BI185" i="39" s="1"/>
  <c r="AP185" i="39"/>
  <c r="BS185" i="39" s="1"/>
  <c r="P187" i="39"/>
  <c r="AA187" i="39"/>
  <c r="BD187" i="39" s="1"/>
  <c r="AL187" i="39"/>
  <c r="BO187" i="39" s="1"/>
  <c r="AA188" i="39"/>
  <c r="BD188" i="39" s="1"/>
  <c r="T189" i="39"/>
  <c r="AW189" i="39" s="1"/>
  <c r="AF189" i="39"/>
  <c r="BI189" i="39" s="1"/>
  <c r="AP189" i="39"/>
  <c r="BS189" i="39" s="1"/>
  <c r="BU191" i="39"/>
  <c r="U191" i="39"/>
  <c r="AX191" i="39" s="1"/>
  <c r="AG191" i="39"/>
  <c r="BJ191" i="39" s="1"/>
  <c r="S192" i="39"/>
  <c r="AV192" i="39" s="1"/>
  <c r="AM192" i="39"/>
  <c r="BP192" i="39" s="1"/>
  <c r="P193" i="39"/>
  <c r="AA193" i="39"/>
  <c r="BD193" i="39" s="1"/>
  <c r="AL193" i="39"/>
  <c r="BO193" i="39" s="1"/>
  <c r="Y195" i="39"/>
  <c r="BB195" i="39" s="1"/>
  <c r="AK195" i="39"/>
  <c r="BN195" i="39" s="1"/>
  <c r="AA196" i="39"/>
  <c r="BD196" i="39" s="1"/>
  <c r="T197" i="39"/>
  <c r="AW197" i="39" s="1"/>
  <c r="AF197" i="39"/>
  <c r="BI197" i="39" s="1"/>
  <c r="AP197" i="39"/>
  <c r="BS197" i="39" s="1"/>
  <c r="V200" i="39"/>
  <c r="AY200" i="39" s="1"/>
  <c r="S201" i="39"/>
  <c r="AV201" i="39" s="1"/>
  <c r="AD201" i="39"/>
  <c r="BG201" i="39" s="1"/>
  <c r="AO201" i="39"/>
  <c r="BR201" i="39" s="1"/>
  <c r="T171" i="39"/>
  <c r="AW171" i="39" s="1"/>
  <c r="AF171" i="39"/>
  <c r="BI171" i="39" s="1"/>
  <c r="AP171" i="39"/>
  <c r="BS171" i="39" s="1"/>
  <c r="AD176" i="39"/>
  <c r="BG176" i="39" s="1"/>
  <c r="BT177" i="39"/>
  <c r="U177" i="39"/>
  <c r="AX177" i="39" s="1"/>
  <c r="AG177" i="39"/>
  <c r="BJ177" i="39" s="1"/>
  <c r="BU177" i="39"/>
  <c r="S183" i="39"/>
  <c r="AV183" i="39" s="1"/>
  <c r="AD183" i="39"/>
  <c r="BG183" i="39" s="1"/>
  <c r="AO183" i="39"/>
  <c r="BR183" i="39" s="1"/>
  <c r="U185" i="39"/>
  <c r="AX185" i="39" s="1"/>
  <c r="AG185" i="39"/>
  <c r="BJ185" i="39" s="1"/>
  <c r="Q187" i="39"/>
  <c r="AT187" i="39" s="1"/>
  <c r="AC187" i="39"/>
  <c r="BF187" i="39" s="1"/>
  <c r="AN187" i="39"/>
  <c r="BQ187" i="39" s="1"/>
  <c r="AD188" i="39"/>
  <c r="BG188" i="39" s="1"/>
  <c r="U189" i="39"/>
  <c r="AX189" i="39" s="1"/>
  <c r="AG189" i="39"/>
  <c r="BJ189" i="39" s="1"/>
  <c r="BU189" i="39"/>
  <c r="U192" i="39"/>
  <c r="AX192" i="39" s="1"/>
  <c r="Q193" i="39"/>
  <c r="AT193" i="39" s="1"/>
  <c r="AC193" i="39"/>
  <c r="BF193" i="39" s="1"/>
  <c r="AN193" i="39"/>
  <c r="BQ193" i="39" s="1"/>
  <c r="AD196" i="39"/>
  <c r="BG196" i="39" s="1"/>
  <c r="U197" i="39"/>
  <c r="AX197" i="39" s="1"/>
  <c r="AG197" i="39"/>
  <c r="BJ197" i="39" s="1"/>
  <c r="AA200" i="39"/>
  <c r="BD200" i="39" s="1"/>
  <c r="T201" i="39"/>
  <c r="AW201" i="39" s="1"/>
  <c r="AF201" i="39"/>
  <c r="BI201" i="39" s="1"/>
  <c r="AP201" i="39"/>
  <c r="BS201" i="39" s="1"/>
  <c r="T183" i="39"/>
  <c r="AW183" i="39" s="1"/>
  <c r="AF183" i="39"/>
  <c r="BI183" i="39" s="1"/>
  <c r="AP183" i="39"/>
  <c r="BS183" i="39" s="1"/>
  <c r="BK185" i="39"/>
  <c r="S187" i="39"/>
  <c r="AV187" i="39" s="1"/>
  <c r="AD187" i="39"/>
  <c r="BG187" i="39" s="1"/>
  <c r="AO187" i="39"/>
  <c r="BR187" i="39" s="1"/>
  <c r="V192" i="39"/>
  <c r="AY192" i="39" s="1"/>
  <c r="S193" i="39"/>
  <c r="AV193" i="39" s="1"/>
  <c r="AD193" i="39"/>
  <c r="BG193" i="39" s="1"/>
  <c r="AO193" i="39"/>
  <c r="BR193" i="39" s="1"/>
  <c r="AD200" i="39"/>
  <c r="BG200" i="39" s="1"/>
  <c r="U201" i="39"/>
  <c r="AX201" i="39" s="1"/>
  <c r="AG201" i="39"/>
  <c r="BJ201" i="39" s="1"/>
  <c r="BU171" i="39"/>
  <c r="W171" i="39"/>
  <c r="AZ171" i="39" s="1"/>
  <c r="AH171" i="39"/>
  <c r="BK171" i="39" s="1"/>
  <c r="R172" i="39"/>
  <c r="AU172" i="39" s="1"/>
  <c r="AJ176" i="39"/>
  <c r="BM176" i="39" s="1"/>
  <c r="X177" i="39"/>
  <c r="BA177" i="39" s="1"/>
  <c r="AJ177" i="39"/>
  <c r="BM177" i="39" s="1"/>
  <c r="U183" i="39"/>
  <c r="AX183" i="39" s="1"/>
  <c r="AG183" i="39"/>
  <c r="BJ183" i="39" s="1"/>
  <c r="X185" i="39"/>
  <c r="BA185" i="39" s="1"/>
  <c r="AJ185" i="39"/>
  <c r="BM185" i="39" s="1"/>
  <c r="T187" i="39"/>
  <c r="AW187" i="39" s="1"/>
  <c r="AF187" i="39"/>
  <c r="BI187" i="39" s="1"/>
  <c r="AP187" i="39"/>
  <c r="BS187" i="39" s="1"/>
  <c r="AJ188" i="39"/>
  <c r="BM188" i="39" s="1"/>
  <c r="X189" i="39"/>
  <c r="BA189" i="39" s="1"/>
  <c r="AJ189" i="39"/>
  <c r="BM189" i="39" s="1"/>
  <c r="Y191" i="39"/>
  <c r="BB191" i="39" s="1"/>
  <c r="AK191" i="39"/>
  <c r="BN191" i="39" s="1"/>
  <c r="AA192" i="39"/>
  <c r="BD192" i="39" s="1"/>
  <c r="T193" i="39"/>
  <c r="AW193" i="39" s="1"/>
  <c r="AF193" i="39"/>
  <c r="BI193" i="39" s="1"/>
  <c r="AP193" i="39"/>
  <c r="BS193" i="39" s="1"/>
  <c r="S195" i="39"/>
  <c r="AV195" i="39" s="1"/>
  <c r="AD195" i="39"/>
  <c r="BG195" i="39" s="1"/>
  <c r="AO195" i="39"/>
  <c r="BR195" i="39" s="1"/>
  <c r="AJ196" i="39"/>
  <c r="BM196" i="39" s="1"/>
  <c r="X197" i="39"/>
  <c r="BA197" i="39" s="1"/>
  <c r="AJ197" i="39"/>
  <c r="BM197" i="39" s="1"/>
  <c r="AE200" i="39"/>
  <c r="BH200" i="39" s="1"/>
  <c r="W201" i="39"/>
  <c r="AZ201" i="39" s="1"/>
  <c r="AH201" i="39"/>
  <c r="BK201" i="39" s="1"/>
  <c r="AD192" i="39"/>
  <c r="BG192" i="39" s="1"/>
  <c r="BT193" i="39"/>
  <c r="U193" i="39"/>
  <c r="AX193" i="39" s="1"/>
  <c r="AG193" i="39"/>
  <c r="BJ193" i="39" s="1"/>
  <c r="T195" i="39"/>
  <c r="AW195" i="39" s="1"/>
  <c r="AF195" i="39"/>
  <c r="BI195" i="39" s="1"/>
  <c r="AP195" i="39"/>
  <c r="BS195" i="39" s="1"/>
  <c r="AL196" i="39"/>
  <c r="BO196" i="39" s="1"/>
  <c r="Y197" i="39"/>
  <c r="BB197" i="39" s="1"/>
  <c r="AK197" i="39"/>
  <c r="BN197" i="39" s="1"/>
  <c r="AJ200" i="39"/>
  <c r="BM200" i="39" s="1"/>
  <c r="X201" i="39"/>
  <c r="BA201" i="39" s="1"/>
  <c r="AJ201" i="39"/>
  <c r="BM201" i="39" s="1"/>
  <c r="T11" i="38"/>
  <c r="AM107" i="38"/>
  <c r="BP107" i="38" s="1"/>
  <c r="U107" i="38"/>
  <c r="AX107" i="38" s="1"/>
  <c r="U59" i="38"/>
  <c r="Z56" i="38"/>
  <c r="S71" i="38"/>
  <c r="AN120" i="38"/>
  <c r="BQ120" i="38" s="1"/>
  <c r="W120" i="38"/>
  <c r="AZ120" i="38" s="1"/>
  <c r="AM120" i="38"/>
  <c r="BP120" i="38" s="1"/>
  <c r="V120" i="38"/>
  <c r="AY120" i="38" s="1"/>
  <c r="AK120" i="38"/>
  <c r="BN120" i="38" s="1"/>
  <c r="T120" i="38"/>
  <c r="AW120" i="38" s="1"/>
  <c r="AG120" i="38"/>
  <c r="BJ120" i="38" s="1"/>
  <c r="R120" i="38"/>
  <c r="AU120" i="38" s="1"/>
  <c r="AC120" i="38"/>
  <c r="BF120" i="38" s="1"/>
  <c r="AP120" i="38"/>
  <c r="BS120" i="38" s="1"/>
  <c r="Z120" i="38"/>
  <c r="BC120" i="38" s="1"/>
  <c r="AD107" i="38"/>
  <c r="BG107" i="38" s="1"/>
  <c r="T108" i="38"/>
  <c r="AW108" i="38" s="1"/>
  <c r="V119" i="38"/>
  <c r="AY119" i="38" s="1"/>
  <c r="AP134" i="38"/>
  <c r="BS134" i="38" s="1"/>
  <c r="AJ134" i="38"/>
  <c r="BM134" i="38" s="1"/>
  <c r="T134" i="38"/>
  <c r="AW134" i="38" s="1"/>
  <c r="AI134" i="38"/>
  <c r="BL134" i="38" s="1"/>
  <c r="S134" i="38"/>
  <c r="AV134" i="38" s="1"/>
  <c r="AG134" i="38"/>
  <c r="BJ134" i="38" s="1"/>
  <c r="Q134" i="38"/>
  <c r="AT134" i="38" s="1"/>
  <c r="AC134" i="38"/>
  <c r="BF134" i="38" s="1"/>
  <c r="P134" i="38"/>
  <c r="AO134" i="38"/>
  <c r="BR134" i="38" s="1"/>
  <c r="Y134" i="38"/>
  <c r="BB134" i="38" s="1"/>
  <c r="AM134" i="38"/>
  <c r="BP134" i="38" s="1"/>
  <c r="X134" i="38"/>
  <c r="BA134" i="38" s="1"/>
  <c r="AK162" i="38"/>
  <c r="BN162" i="38" s="1"/>
  <c r="AL162" i="38"/>
  <c r="BO162" i="38" s="1"/>
  <c r="U162" i="38"/>
  <c r="AX162" i="38" s="1"/>
  <c r="AD162" i="38"/>
  <c r="BG162" i="38" s="1"/>
  <c r="AK143" i="38"/>
  <c r="BN143" i="38" s="1"/>
  <c r="AN143" i="38"/>
  <c r="BQ143" i="38" s="1"/>
  <c r="P143" i="38"/>
  <c r="AL143" i="38"/>
  <c r="BO143" i="38" s="1"/>
  <c r="AA143" i="38"/>
  <c r="BD143" i="38" s="1"/>
  <c r="AD143" i="38"/>
  <c r="BG143" i="38" s="1"/>
  <c r="X143" i="38"/>
  <c r="BA143" i="38" s="1"/>
  <c r="U143" i="38"/>
  <c r="AX143" i="38" s="1"/>
  <c r="S143" i="38"/>
  <c r="AV143" i="38" s="1"/>
  <c r="BT143" i="38"/>
  <c r="W11" i="38"/>
  <c r="W59" i="38"/>
  <c r="Z57" i="38"/>
  <c r="AN107" i="38"/>
  <c r="BQ107" i="38" s="1"/>
  <c r="AA108" i="38"/>
  <c r="BD108" i="38" s="1"/>
  <c r="AD119" i="38"/>
  <c r="BG119" i="38" s="1"/>
  <c r="AN125" i="38"/>
  <c r="BQ125" i="38" s="1"/>
  <c r="AH125" i="38"/>
  <c r="BK125" i="38" s="1"/>
  <c r="Q125" i="38"/>
  <c r="AT125" i="38" s="1"/>
  <c r="AG125" i="38"/>
  <c r="BJ125" i="38" s="1"/>
  <c r="P125" i="38"/>
  <c r="BT125" i="38"/>
  <c r="AC125" i="38"/>
  <c r="BF125" i="38" s="1"/>
  <c r="AP125" i="38"/>
  <c r="BS125" i="38" s="1"/>
  <c r="Y125" i="38"/>
  <c r="BB125" i="38" s="1"/>
  <c r="AM125" i="38"/>
  <c r="BP125" i="38" s="1"/>
  <c r="W125" i="38"/>
  <c r="AZ125" i="38" s="1"/>
  <c r="AJ125" i="38"/>
  <c r="BM125" i="38" s="1"/>
  <c r="V125" i="38"/>
  <c r="AY125" i="38" s="1"/>
  <c r="AN132" i="38"/>
  <c r="BQ132" i="38" s="1"/>
  <c r="T132" i="38"/>
  <c r="AW132" i="38" s="1"/>
  <c r="AM132" i="38"/>
  <c r="BP132" i="38" s="1"/>
  <c r="R132" i="38"/>
  <c r="AU132" i="38" s="1"/>
  <c r="AK132" i="38"/>
  <c r="BN132" i="38" s="1"/>
  <c r="AH132" i="38"/>
  <c r="BK132" i="38" s="1"/>
  <c r="AC132" i="38"/>
  <c r="BF132" i="38" s="1"/>
  <c r="Z132" i="38"/>
  <c r="BC132" i="38" s="1"/>
  <c r="AN136" i="38"/>
  <c r="BQ136" i="38" s="1"/>
  <c r="T136" i="38"/>
  <c r="AW136" i="38" s="1"/>
  <c r="R136" i="38"/>
  <c r="AU136" i="38" s="1"/>
  <c r="AM136" i="38"/>
  <c r="BP136" i="38" s="1"/>
  <c r="AK136" i="38"/>
  <c r="BN136" i="38" s="1"/>
  <c r="AI143" i="38"/>
  <c r="BL143" i="38" s="1"/>
  <c r="Y11" i="38"/>
  <c r="Z9" i="38"/>
  <c r="X59" i="38"/>
  <c r="AL108" i="38"/>
  <c r="BO108" i="38" s="1"/>
  <c r="P120" i="38"/>
  <c r="AP126" i="38"/>
  <c r="BS126" i="38" s="1"/>
  <c r="AO126" i="38"/>
  <c r="BR126" i="38" s="1"/>
  <c r="V126" i="38"/>
  <c r="AY126" i="38" s="1"/>
  <c r="AL126" i="38"/>
  <c r="BO126" i="38" s="1"/>
  <c r="S126" i="38"/>
  <c r="AV126" i="38" s="1"/>
  <c r="AJ126" i="38"/>
  <c r="BM126" i="38" s="1"/>
  <c r="Q126" i="38"/>
  <c r="AT126" i="38" s="1"/>
  <c r="AI126" i="38"/>
  <c r="BL126" i="38" s="1"/>
  <c r="P126" i="38"/>
  <c r="AA126" i="38"/>
  <c r="BD126" i="38" s="1"/>
  <c r="Y126" i="38"/>
  <c r="BB126" i="38" s="1"/>
  <c r="BQ144" i="38"/>
  <c r="AZ145" i="38"/>
  <c r="AP146" i="38"/>
  <c r="BS146" i="38" s="1"/>
  <c r="AO146" i="38"/>
  <c r="BR146" i="38" s="1"/>
  <c r="AC146" i="38"/>
  <c r="BF146" i="38" s="1"/>
  <c r="Q146" i="38"/>
  <c r="AT146" i="38" s="1"/>
  <c r="AN146" i="38"/>
  <c r="BQ146" i="38" s="1"/>
  <c r="AA146" i="38"/>
  <c r="BD146" i="38" s="1"/>
  <c r="P146" i="38"/>
  <c r="AJ146" i="38"/>
  <c r="BM146" i="38" s="1"/>
  <c r="V146" i="38"/>
  <c r="AY146" i="38" s="1"/>
  <c r="AM146" i="38"/>
  <c r="BP146" i="38" s="1"/>
  <c r="T146" i="38"/>
  <c r="AW146" i="38" s="1"/>
  <c r="AL146" i="38"/>
  <c r="BO146" i="38" s="1"/>
  <c r="S146" i="38"/>
  <c r="AV146" i="38" s="1"/>
  <c r="AI146" i="38"/>
  <c r="BL146" i="38" s="1"/>
  <c r="AG146" i="38"/>
  <c r="BJ146" i="38" s="1"/>
  <c r="Y146" i="38"/>
  <c r="BB146" i="38" s="1"/>
  <c r="X146" i="38"/>
  <c r="BA146" i="38" s="1"/>
  <c r="AN149" i="38"/>
  <c r="BQ149" i="38" s="1"/>
  <c r="AH149" i="38"/>
  <c r="BK149" i="38" s="1"/>
  <c r="AG149" i="38"/>
  <c r="BJ149" i="38" s="1"/>
  <c r="AP149" i="38"/>
  <c r="BS149" i="38" s="1"/>
  <c r="W149" i="38"/>
  <c r="AZ149" i="38" s="1"/>
  <c r="AC149" i="38"/>
  <c r="BF149" i="38" s="1"/>
  <c r="Y149" i="38"/>
  <c r="BB149" i="38" s="1"/>
  <c r="V149" i="38"/>
  <c r="AY149" i="38" s="1"/>
  <c r="T149" i="38"/>
  <c r="AW149" i="38" s="1"/>
  <c r="AO149" i="38"/>
  <c r="BR149" i="38" s="1"/>
  <c r="AM149" i="38"/>
  <c r="BP149" i="38" s="1"/>
  <c r="BU188" i="38"/>
  <c r="Y59" i="38"/>
  <c r="X120" i="38"/>
  <c r="BA120" i="38" s="1"/>
  <c r="AJ122" i="38"/>
  <c r="BM122" i="38" s="1"/>
  <c r="AG122" i="38"/>
  <c r="BJ122" i="38" s="1"/>
  <c r="X122" i="38"/>
  <c r="BA122" i="38" s="1"/>
  <c r="R122" i="38"/>
  <c r="AU122" i="38" s="1"/>
  <c r="Q122" i="38"/>
  <c r="AT122" i="38" s="1"/>
  <c r="AL122" i="38"/>
  <c r="BO122" i="38" s="1"/>
  <c r="AY134" i="38"/>
  <c r="R11" i="38"/>
  <c r="AN108" i="38"/>
  <c r="BQ108" i="38" s="1"/>
  <c r="AH108" i="38"/>
  <c r="BK108" i="38" s="1"/>
  <c r="AG108" i="38"/>
  <c r="BJ108" i="38" s="1"/>
  <c r="AC108" i="38"/>
  <c r="BF108" i="38" s="1"/>
  <c r="AP108" i="38"/>
  <c r="BS108" i="38" s="1"/>
  <c r="W108" i="38"/>
  <c r="AZ108" i="38" s="1"/>
  <c r="AO108" i="38"/>
  <c r="BR108" i="38" s="1"/>
  <c r="V108" i="38"/>
  <c r="AY108" i="38" s="1"/>
  <c r="AG118" i="38"/>
  <c r="BJ118" i="38" s="1"/>
  <c r="Q118" i="38"/>
  <c r="AT118" i="38" s="1"/>
  <c r="BT118" i="38"/>
  <c r="AO118" i="38"/>
  <c r="BR118" i="38" s="1"/>
  <c r="AJ118" i="38"/>
  <c r="BM118" i="38" s="1"/>
  <c r="AA118" i="38"/>
  <c r="BD118" i="38" s="1"/>
  <c r="V118" i="38"/>
  <c r="AY118" i="38" s="1"/>
  <c r="BT119" i="38"/>
  <c r="AC119" i="38"/>
  <c r="BF119" i="38" s="1"/>
  <c r="P119" i="38"/>
  <c r="AO119" i="38"/>
  <c r="BR119" i="38" s="1"/>
  <c r="AA119" i="38"/>
  <c r="BD119" i="38" s="1"/>
  <c r="AN119" i="38"/>
  <c r="BQ119" i="38" s="1"/>
  <c r="Z119" i="38"/>
  <c r="BC119" i="38" s="1"/>
  <c r="AM119" i="38"/>
  <c r="BP119" i="38" s="1"/>
  <c r="X119" i="38"/>
  <c r="BA119" i="38" s="1"/>
  <c r="AK119" i="38"/>
  <c r="BN119" i="38" s="1"/>
  <c r="U119" i="38"/>
  <c r="AX119" i="38" s="1"/>
  <c r="AI119" i="38"/>
  <c r="BL119" i="38" s="1"/>
  <c r="S119" i="38"/>
  <c r="AV119" i="38" s="1"/>
  <c r="AD120" i="38"/>
  <c r="BG120" i="38" s="1"/>
  <c r="BU122" i="38"/>
  <c r="AA134" i="38"/>
  <c r="BD134" i="38" s="1"/>
  <c r="Z136" i="38"/>
  <c r="BC136" i="38" s="1"/>
  <c r="BU138" i="38"/>
  <c r="AN168" i="38"/>
  <c r="BQ168" i="38" s="1"/>
  <c r="AM168" i="38"/>
  <c r="BP168" i="38" s="1"/>
  <c r="Y168" i="38"/>
  <c r="BB168" i="38" s="1"/>
  <c r="AK168" i="38"/>
  <c r="BN168" i="38" s="1"/>
  <c r="X168" i="38"/>
  <c r="BA168" i="38" s="1"/>
  <c r="AH168" i="38"/>
  <c r="BK168" i="38" s="1"/>
  <c r="T168" i="38"/>
  <c r="AW168" i="38" s="1"/>
  <c r="AG168" i="38"/>
  <c r="BJ168" i="38" s="1"/>
  <c r="S168" i="38"/>
  <c r="AV168" i="38" s="1"/>
  <c r="AE168" i="38"/>
  <c r="BH168" i="38" s="1"/>
  <c r="Q168" i="38"/>
  <c r="AT168" i="38" s="1"/>
  <c r="AP168" i="38"/>
  <c r="BS168" i="38" s="1"/>
  <c r="AC168" i="38"/>
  <c r="BF168" i="38" s="1"/>
  <c r="P168" i="38"/>
  <c r="AO168" i="38"/>
  <c r="BR168" i="38" s="1"/>
  <c r="AJ168" i="38"/>
  <c r="BM168" i="38" s="1"/>
  <c r="AA168" i="38"/>
  <c r="BD168" i="38" s="1"/>
  <c r="R110" i="38"/>
  <c r="AU110" i="38" s="1"/>
  <c r="R111" i="38"/>
  <c r="AU111" i="38" s="1"/>
  <c r="AD111" i="38"/>
  <c r="BG111" i="38" s="1"/>
  <c r="X112" i="38"/>
  <c r="BA112" i="38" s="1"/>
  <c r="AN112" i="38"/>
  <c r="BQ112" i="38" s="1"/>
  <c r="BB113" i="38"/>
  <c r="X115" i="38"/>
  <c r="BA115" i="38" s="1"/>
  <c r="AO115" i="38"/>
  <c r="BR115" i="38" s="1"/>
  <c r="BR116" i="38"/>
  <c r="AH117" i="38"/>
  <c r="BK117" i="38" s="1"/>
  <c r="AC121" i="38"/>
  <c r="BF121" i="38" s="1"/>
  <c r="BT121" i="38"/>
  <c r="AW133" i="38"/>
  <c r="U138" i="38"/>
  <c r="AX138" i="38" s="1"/>
  <c r="AI138" i="38"/>
  <c r="BL138" i="38" s="1"/>
  <c r="AV150" i="38"/>
  <c r="BT163" i="38"/>
  <c r="U163" i="38"/>
  <c r="AX163" i="38" s="1"/>
  <c r="AO163" i="38"/>
  <c r="BR163" i="38" s="1"/>
  <c r="S163" i="38"/>
  <c r="AV163" i="38" s="1"/>
  <c r="AJ163" i="38"/>
  <c r="BM163" i="38" s="1"/>
  <c r="AG163" i="38"/>
  <c r="BJ163" i="38" s="1"/>
  <c r="AL163" i="38"/>
  <c r="BO163" i="38" s="1"/>
  <c r="V164" i="38"/>
  <c r="AY164" i="38" s="1"/>
  <c r="AL173" i="38"/>
  <c r="BO173" i="38" s="1"/>
  <c r="AP173" i="38"/>
  <c r="BS173" i="38" s="1"/>
  <c r="Y173" i="38"/>
  <c r="BB173" i="38" s="1"/>
  <c r="AN173" i="38"/>
  <c r="BQ173" i="38" s="1"/>
  <c r="W173" i="38"/>
  <c r="AZ173" i="38" s="1"/>
  <c r="AK173" i="38"/>
  <c r="BN173" i="38" s="1"/>
  <c r="T173" i="38"/>
  <c r="AW173" i="38" s="1"/>
  <c r="AH173" i="38"/>
  <c r="BK173" i="38" s="1"/>
  <c r="Q173" i="38"/>
  <c r="AT173" i="38" s="1"/>
  <c r="AF173" i="38"/>
  <c r="BI173" i="38" s="1"/>
  <c r="AE173" i="38"/>
  <c r="BH173" i="38" s="1"/>
  <c r="AK190" i="38"/>
  <c r="BN190" i="38" s="1"/>
  <c r="AL190" i="38"/>
  <c r="BO190" i="38" s="1"/>
  <c r="AD190" i="38"/>
  <c r="BG190" i="38" s="1"/>
  <c r="U190" i="38"/>
  <c r="AX190" i="38" s="1"/>
  <c r="AI198" i="38"/>
  <c r="BL198" i="38" s="1"/>
  <c r="V198" i="38"/>
  <c r="AY198" i="38" s="1"/>
  <c r="AG198" i="38"/>
  <c r="BJ198" i="38" s="1"/>
  <c r="S198" i="38"/>
  <c r="AV198" i="38" s="1"/>
  <c r="AE198" i="38"/>
  <c r="BH198" i="38" s="1"/>
  <c r="R198" i="38"/>
  <c r="AU198" i="38" s="1"/>
  <c r="AO198" i="38"/>
  <c r="BR198" i="38" s="1"/>
  <c r="AC198" i="38"/>
  <c r="BF198" i="38" s="1"/>
  <c r="P198" i="38"/>
  <c r="AN198" i="38"/>
  <c r="BQ198" i="38" s="1"/>
  <c r="AA198" i="38"/>
  <c r="BD198" i="38" s="1"/>
  <c r="AM198" i="38"/>
  <c r="BP198" i="38" s="1"/>
  <c r="Z198" i="38"/>
  <c r="BC198" i="38" s="1"/>
  <c r="AK198" i="38"/>
  <c r="BN198" i="38" s="1"/>
  <c r="X198" i="38"/>
  <c r="BA198" i="38" s="1"/>
  <c r="T109" i="38"/>
  <c r="AW109" i="38" s="1"/>
  <c r="AI109" i="38"/>
  <c r="BL109" i="38" s="1"/>
  <c r="V110" i="38"/>
  <c r="AY110" i="38" s="1"/>
  <c r="S111" i="38"/>
  <c r="AV111" i="38" s="1"/>
  <c r="AI111" i="38"/>
  <c r="BL111" i="38" s="1"/>
  <c r="Z112" i="38"/>
  <c r="BC112" i="38" s="1"/>
  <c r="AO112" i="38"/>
  <c r="BR112" i="38" s="1"/>
  <c r="AM113" i="38"/>
  <c r="BP113" i="38" s="1"/>
  <c r="P114" i="38"/>
  <c r="AM114" i="38"/>
  <c r="BP114" i="38" s="1"/>
  <c r="AA115" i="38"/>
  <c r="BD115" i="38" s="1"/>
  <c r="BT115" i="38"/>
  <c r="X116" i="38"/>
  <c r="BA116" i="38" s="1"/>
  <c r="AP116" i="38"/>
  <c r="BS116" i="38" s="1"/>
  <c r="P117" i="38"/>
  <c r="AK117" i="38"/>
  <c r="BN117" i="38" s="1"/>
  <c r="P121" i="38"/>
  <c r="AG121" i="38"/>
  <c r="BJ121" i="38" s="1"/>
  <c r="V133" i="38"/>
  <c r="AY133" i="38" s="1"/>
  <c r="AO133" i="38"/>
  <c r="BR133" i="38" s="1"/>
  <c r="V138" i="38"/>
  <c r="AY138" i="38" s="1"/>
  <c r="AJ138" i="38"/>
  <c r="BM138" i="38" s="1"/>
  <c r="BU140" i="38"/>
  <c r="AC141" i="38"/>
  <c r="BF141" i="38" s="1"/>
  <c r="AZ144" i="38"/>
  <c r="AY145" i="38"/>
  <c r="BQ150" i="38"/>
  <c r="AN160" i="38"/>
  <c r="BQ160" i="38" s="1"/>
  <c r="AO160" i="38"/>
  <c r="BR160" i="38" s="1"/>
  <c r="AD160" i="38"/>
  <c r="BG160" i="38" s="1"/>
  <c r="S160" i="38"/>
  <c r="AV160" i="38" s="1"/>
  <c r="AM160" i="38"/>
  <c r="BP160" i="38" s="1"/>
  <c r="AC160" i="38"/>
  <c r="BF160" i="38" s="1"/>
  <c r="Q160" i="38"/>
  <c r="AT160" i="38" s="1"/>
  <c r="AK160" i="38"/>
  <c r="BN160" i="38" s="1"/>
  <c r="Y160" i="38"/>
  <c r="BB160" i="38" s="1"/>
  <c r="AJ160" i="38"/>
  <c r="BM160" i="38" s="1"/>
  <c r="X160" i="38"/>
  <c r="BA160" i="38" s="1"/>
  <c r="AA160" i="38"/>
  <c r="BD160" i="38" s="1"/>
  <c r="AL169" i="38"/>
  <c r="BO169" i="38" s="1"/>
  <c r="AF169" i="38"/>
  <c r="BI169" i="38" s="1"/>
  <c r="AE169" i="38"/>
  <c r="BH169" i="38" s="1"/>
  <c r="AP169" i="38"/>
  <c r="BS169" i="38" s="1"/>
  <c r="Y169" i="38"/>
  <c r="BB169" i="38" s="1"/>
  <c r="AN169" i="38"/>
  <c r="BQ169" i="38" s="1"/>
  <c r="W169" i="38"/>
  <c r="AZ169" i="38" s="1"/>
  <c r="AM169" i="38"/>
  <c r="BP169" i="38" s="1"/>
  <c r="V169" i="38"/>
  <c r="AY169" i="38" s="1"/>
  <c r="AK169" i="38"/>
  <c r="BN169" i="38" s="1"/>
  <c r="T169" i="38"/>
  <c r="AW169" i="38" s="1"/>
  <c r="Q172" i="38"/>
  <c r="AT172" i="38" s="1"/>
  <c r="AL197" i="38"/>
  <c r="BO197" i="38" s="1"/>
  <c r="V197" i="38"/>
  <c r="AY197" i="38" s="1"/>
  <c r="AK197" i="38"/>
  <c r="BN197" i="38" s="1"/>
  <c r="T197" i="38"/>
  <c r="AW197" i="38" s="1"/>
  <c r="AH197" i="38"/>
  <c r="BK197" i="38" s="1"/>
  <c r="R197" i="38"/>
  <c r="AU197" i="38" s="1"/>
  <c r="AE197" i="38"/>
  <c r="BH197" i="38" s="1"/>
  <c r="Q197" i="38"/>
  <c r="AT197" i="38" s="1"/>
  <c r="AD197" i="38"/>
  <c r="BG197" i="38" s="1"/>
  <c r="P197" i="38"/>
  <c r="AP197" i="38"/>
  <c r="BS197" i="38" s="1"/>
  <c r="AC197" i="38"/>
  <c r="BF197" i="38" s="1"/>
  <c r="AO197" i="38"/>
  <c r="BR197" i="38" s="1"/>
  <c r="Z197" i="38"/>
  <c r="BC197" i="38" s="1"/>
  <c r="AC110" i="38"/>
  <c r="BF110" i="38" s="1"/>
  <c r="V111" i="38"/>
  <c r="AY111" i="38" s="1"/>
  <c r="AL111" i="38"/>
  <c r="BO111" i="38" s="1"/>
  <c r="P115" i="38"/>
  <c r="AD115" i="38"/>
  <c r="BG115" i="38" s="1"/>
  <c r="T117" i="38"/>
  <c r="AW117" i="38" s="1"/>
  <c r="AO117" i="38"/>
  <c r="BR117" i="38" s="1"/>
  <c r="T121" i="38"/>
  <c r="AW121" i="38" s="1"/>
  <c r="AI121" i="38"/>
  <c r="BL121" i="38" s="1"/>
  <c r="R123" i="38"/>
  <c r="AU123" i="38" s="1"/>
  <c r="BB133" i="38"/>
  <c r="BU134" i="38"/>
  <c r="BU150" i="38"/>
  <c r="AA159" i="38"/>
  <c r="BD159" i="38" s="1"/>
  <c r="AN164" i="38"/>
  <c r="BQ164" i="38" s="1"/>
  <c r="AE164" i="38"/>
  <c r="BH164" i="38" s="1"/>
  <c r="Q164" i="38"/>
  <c r="AT164" i="38" s="1"/>
  <c r="AP164" i="38"/>
  <c r="BS164" i="38" s="1"/>
  <c r="AC164" i="38"/>
  <c r="BF164" i="38" s="1"/>
  <c r="P164" i="38"/>
  <c r="AM164" i="38"/>
  <c r="BP164" i="38" s="1"/>
  <c r="Y164" i="38"/>
  <c r="BB164" i="38" s="1"/>
  <c r="AK164" i="38"/>
  <c r="BN164" i="38" s="1"/>
  <c r="X164" i="38"/>
  <c r="BA164" i="38" s="1"/>
  <c r="AH164" i="38"/>
  <c r="BK164" i="38" s="1"/>
  <c r="AE172" i="38"/>
  <c r="BH172" i="38" s="1"/>
  <c r="V173" i="38"/>
  <c r="AY173" i="38" s="1"/>
  <c r="BM175" i="38"/>
  <c r="W198" i="38"/>
  <c r="AZ198" i="38" s="1"/>
  <c r="AC89" i="38"/>
  <c r="BS109" i="38"/>
  <c r="X109" i="38"/>
  <c r="BA109" i="38" s="1"/>
  <c r="AN109" i="38"/>
  <c r="BQ109" i="38" s="1"/>
  <c r="AJ110" i="38"/>
  <c r="BM110" i="38" s="1"/>
  <c r="X111" i="38"/>
  <c r="BA111" i="38" s="1"/>
  <c r="AM111" i="38"/>
  <c r="BP111" i="38" s="1"/>
  <c r="R112" i="38"/>
  <c r="AU112" i="38" s="1"/>
  <c r="AG112" i="38"/>
  <c r="BJ112" i="38" s="1"/>
  <c r="X114" i="38"/>
  <c r="BA114" i="38" s="1"/>
  <c r="R115" i="38"/>
  <c r="AU115" i="38" s="1"/>
  <c r="AI115" i="38"/>
  <c r="BL115" i="38" s="1"/>
  <c r="P116" i="38"/>
  <c r="X117" i="38"/>
  <c r="BA117" i="38" s="1"/>
  <c r="BT117" i="38"/>
  <c r="BU119" i="38"/>
  <c r="V121" i="38"/>
  <c r="AY121" i="38" s="1"/>
  <c r="AJ121" i="38"/>
  <c r="BM121" i="38" s="1"/>
  <c r="U123" i="38"/>
  <c r="AX123" i="38" s="1"/>
  <c r="BU124" i="38"/>
  <c r="AC133" i="38"/>
  <c r="BF133" i="38" s="1"/>
  <c r="X135" i="38"/>
  <c r="BA135" i="38" s="1"/>
  <c r="AC137" i="38"/>
  <c r="BF137" i="38" s="1"/>
  <c r="P138" i="38"/>
  <c r="AA138" i="38"/>
  <c r="BD138" i="38" s="1"/>
  <c r="AN138" i="38"/>
  <c r="BQ138" i="38" s="1"/>
  <c r="X139" i="38"/>
  <c r="BA139" i="38" s="1"/>
  <c r="W140" i="38"/>
  <c r="AZ140" i="38" s="1"/>
  <c r="Q141" i="38"/>
  <c r="AT141" i="38" s="1"/>
  <c r="AJ141" i="38"/>
  <c r="BM141" i="38" s="1"/>
  <c r="AK147" i="38"/>
  <c r="BN147" i="38" s="1"/>
  <c r="AD147" i="38"/>
  <c r="BG147" i="38" s="1"/>
  <c r="AA147" i="38"/>
  <c r="BD147" i="38" s="1"/>
  <c r="BT147" i="38"/>
  <c r="S147" i="38"/>
  <c r="AV147" i="38" s="1"/>
  <c r="AL147" i="38"/>
  <c r="BO147" i="38" s="1"/>
  <c r="AD159" i="38"/>
  <c r="BG159" i="38" s="1"/>
  <c r="AH160" i="38"/>
  <c r="BK160" i="38" s="1"/>
  <c r="BK161" i="38"/>
  <c r="P163" i="38"/>
  <c r="AJ164" i="38"/>
  <c r="BM164" i="38" s="1"/>
  <c r="Q169" i="38"/>
  <c r="AT169" i="38" s="1"/>
  <c r="AC173" i="38"/>
  <c r="BF173" i="38" s="1"/>
  <c r="BP177" i="38"/>
  <c r="BU183" i="38"/>
  <c r="Y197" i="38"/>
  <c r="BB197" i="38" s="1"/>
  <c r="AJ198" i="38"/>
  <c r="BM198" i="38" s="1"/>
  <c r="AO110" i="38"/>
  <c r="BR110" i="38" s="1"/>
  <c r="BU111" i="38"/>
  <c r="Z111" i="38"/>
  <c r="BC111" i="38" s="1"/>
  <c r="T112" i="38"/>
  <c r="AW112" i="38" s="1"/>
  <c r="Z114" i="38"/>
  <c r="BC114" i="38" s="1"/>
  <c r="S115" i="38"/>
  <c r="AV115" i="38" s="1"/>
  <c r="AK115" i="38"/>
  <c r="BN115" i="38" s="1"/>
  <c r="Y117" i="38"/>
  <c r="BB117" i="38" s="1"/>
  <c r="W121" i="38"/>
  <c r="AZ121" i="38" s="1"/>
  <c r="AM121" i="38"/>
  <c r="BP121" i="38" s="1"/>
  <c r="AC123" i="38"/>
  <c r="BF123" i="38" s="1"/>
  <c r="AD135" i="38"/>
  <c r="BG135" i="38" s="1"/>
  <c r="Q138" i="38"/>
  <c r="AT138" i="38" s="1"/>
  <c r="AC138" i="38"/>
  <c r="BF138" i="38" s="1"/>
  <c r="AO138" i="38"/>
  <c r="BR138" i="38" s="1"/>
  <c r="BG150" i="38"/>
  <c r="AO164" i="38"/>
  <c r="BR164" i="38" s="1"/>
  <c r="AM173" i="38"/>
  <c r="BP173" i="38" s="1"/>
  <c r="BT191" i="38"/>
  <c r="X191" i="38"/>
  <c r="BA191" i="38" s="1"/>
  <c r="U191" i="38"/>
  <c r="AX191" i="38" s="1"/>
  <c r="AO191" i="38"/>
  <c r="BR191" i="38" s="1"/>
  <c r="S191" i="38"/>
  <c r="AV191" i="38" s="1"/>
  <c r="AL191" i="38"/>
  <c r="BO191" i="38" s="1"/>
  <c r="P191" i="38"/>
  <c r="AJ191" i="38"/>
  <c r="BM191" i="38" s="1"/>
  <c r="AG191" i="38"/>
  <c r="BJ191" i="38" s="1"/>
  <c r="AD191" i="38"/>
  <c r="BG191" i="38" s="1"/>
  <c r="AO200" i="38"/>
  <c r="BR200" i="38" s="1"/>
  <c r="AN200" i="38"/>
  <c r="BQ200" i="38" s="1"/>
  <c r="AJ200" i="38"/>
  <c r="BM200" i="38" s="1"/>
  <c r="AC200" i="38"/>
  <c r="BF200" i="38" s="1"/>
  <c r="X200" i="38"/>
  <c r="BA200" i="38" s="1"/>
  <c r="R200" i="38"/>
  <c r="AU200" i="38" s="1"/>
  <c r="BT110" i="38"/>
  <c r="U115" i="38"/>
  <c r="AX115" i="38" s="1"/>
  <c r="X121" i="38"/>
  <c r="BA121" i="38" s="1"/>
  <c r="AO121" i="38"/>
  <c r="BR121" i="38" s="1"/>
  <c r="AD123" i="38"/>
  <c r="BG123" i="38" s="1"/>
  <c r="BU131" i="38"/>
  <c r="BU145" i="38"/>
  <c r="X159" i="38"/>
  <c r="BA159" i="38" s="1"/>
  <c r="U159" i="38"/>
  <c r="AX159" i="38" s="1"/>
  <c r="AL159" i="38"/>
  <c r="BO159" i="38" s="1"/>
  <c r="P159" i="38"/>
  <c r="AJ159" i="38"/>
  <c r="BM159" i="38" s="1"/>
  <c r="AO159" i="38"/>
  <c r="BR159" i="38" s="1"/>
  <c r="AN172" i="38"/>
  <c r="BQ172" i="38" s="1"/>
  <c r="AH172" i="38"/>
  <c r="BK172" i="38" s="1"/>
  <c r="T172" i="38"/>
  <c r="AW172" i="38" s="1"/>
  <c r="AG172" i="38"/>
  <c r="BJ172" i="38" s="1"/>
  <c r="S172" i="38"/>
  <c r="AV172" i="38" s="1"/>
  <c r="AP172" i="38"/>
  <c r="BS172" i="38" s="1"/>
  <c r="AC172" i="38"/>
  <c r="BF172" i="38" s="1"/>
  <c r="P172" i="38"/>
  <c r="AO172" i="38"/>
  <c r="BR172" i="38" s="1"/>
  <c r="AA172" i="38"/>
  <c r="BD172" i="38" s="1"/>
  <c r="AM172" i="38"/>
  <c r="BP172" i="38" s="1"/>
  <c r="Y172" i="38"/>
  <c r="BB172" i="38" s="1"/>
  <c r="AK172" i="38"/>
  <c r="BN172" i="38" s="1"/>
  <c r="X172" i="38"/>
  <c r="BA172" i="38" s="1"/>
  <c r="BA175" i="38"/>
  <c r="AZ177" i="38"/>
  <c r="BA183" i="38"/>
  <c r="AZ185" i="38"/>
  <c r="AD186" i="38"/>
  <c r="BG186" i="38" s="1"/>
  <c r="P187" i="38"/>
  <c r="AL187" i="38"/>
  <c r="BO187" i="38" s="1"/>
  <c r="V192" i="38"/>
  <c r="AY192" i="38" s="1"/>
  <c r="AJ192" i="38"/>
  <c r="BM192" i="38" s="1"/>
  <c r="R193" i="38"/>
  <c r="AU193" i="38" s="1"/>
  <c r="AH193" i="38"/>
  <c r="BK193" i="38" s="1"/>
  <c r="R194" i="38"/>
  <c r="AU194" i="38" s="1"/>
  <c r="AE194" i="38"/>
  <c r="BH194" i="38" s="1"/>
  <c r="BU197" i="38"/>
  <c r="R201" i="38"/>
  <c r="AU201" i="38" s="1"/>
  <c r="AH201" i="38"/>
  <c r="BK201" i="38" s="1"/>
  <c r="AC165" i="38"/>
  <c r="BF165" i="38" s="1"/>
  <c r="BU168" i="38"/>
  <c r="BM171" i="38"/>
  <c r="BT175" i="38"/>
  <c r="AA175" i="38"/>
  <c r="BD175" i="38" s="1"/>
  <c r="BB177" i="38"/>
  <c r="BT183" i="38"/>
  <c r="AA183" i="38"/>
  <c r="BD183" i="38" s="1"/>
  <c r="BB185" i="38"/>
  <c r="AL186" i="38"/>
  <c r="BO186" i="38" s="1"/>
  <c r="S187" i="38"/>
  <c r="AV187" i="38" s="1"/>
  <c r="AO187" i="38"/>
  <c r="BR187" i="38" s="1"/>
  <c r="X192" i="38"/>
  <c r="BA192" i="38" s="1"/>
  <c r="AK192" i="38"/>
  <c r="BN192" i="38" s="1"/>
  <c r="T193" i="38"/>
  <c r="AW193" i="38" s="1"/>
  <c r="AK193" i="38"/>
  <c r="BN193" i="38" s="1"/>
  <c r="S194" i="38"/>
  <c r="AV194" i="38" s="1"/>
  <c r="AG194" i="38"/>
  <c r="BJ194" i="38" s="1"/>
  <c r="T201" i="38"/>
  <c r="AW201" i="38" s="1"/>
  <c r="AK201" i="38"/>
  <c r="BN201" i="38" s="1"/>
  <c r="AC142" i="38"/>
  <c r="BF142" i="38" s="1"/>
  <c r="AO142" i="38"/>
  <c r="BR142" i="38" s="1"/>
  <c r="T145" i="38"/>
  <c r="AW145" i="38" s="1"/>
  <c r="AM145" i="38"/>
  <c r="BP145" i="38" s="1"/>
  <c r="Q150" i="38"/>
  <c r="AT150" i="38" s="1"/>
  <c r="AC150" i="38"/>
  <c r="BF150" i="38" s="1"/>
  <c r="AO150" i="38"/>
  <c r="BR150" i="38" s="1"/>
  <c r="T161" i="38"/>
  <c r="AW161" i="38" s="1"/>
  <c r="AK161" i="38"/>
  <c r="BN161" i="38" s="1"/>
  <c r="AE165" i="38"/>
  <c r="BH165" i="38" s="1"/>
  <c r="X167" i="38"/>
  <c r="BA167" i="38" s="1"/>
  <c r="AD170" i="38"/>
  <c r="BG170" i="38" s="1"/>
  <c r="P171" i="38"/>
  <c r="AL171" i="38"/>
  <c r="BO171" i="38" s="1"/>
  <c r="AD175" i="38"/>
  <c r="BG175" i="38" s="1"/>
  <c r="V176" i="38"/>
  <c r="AY176" i="38" s="1"/>
  <c r="AJ176" i="38"/>
  <c r="BM176" i="38" s="1"/>
  <c r="AC177" i="38"/>
  <c r="BF177" i="38" s="1"/>
  <c r="AD183" i="38"/>
  <c r="BG183" i="38" s="1"/>
  <c r="V184" i="38"/>
  <c r="AY184" i="38" s="1"/>
  <c r="AJ184" i="38"/>
  <c r="BM184" i="38" s="1"/>
  <c r="AC185" i="38"/>
  <c r="BF185" i="38" s="1"/>
  <c r="U187" i="38"/>
  <c r="AX187" i="38" s="1"/>
  <c r="BH188" i="38"/>
  <c r="Y192" i="38"/>
  <c r="BB192" i="38" s="1"/>
  <c r="AM192" i="38"/>
  <c r="BP192" i="38" s="1"/>
  <c r="V193" i="38"/>
  <c r="AY193" i="38" s="1"/>
  <c r="AL193" i="38"/>
  <c r="BO193" i="38" s="1"/>
  <c r="V194" i="38"/>
  <c r="AY194" i="38" s="1"/>
  <c r="AI194" i="38"/>
  <c r="BL194" i="38" s="1"/>
  <c r="AN196" i="38"/>
  <c r="BQ196" i="38" s="1"/>
  <c r="V201" i="38"/>
  <c r="AY201" i="38" s="1"/>
  <c r="AL201" i="38"/>
  <c r="BO201" i="38" s="1"/>
  <c r="AY161" i="38"/>
  <c r="BP161" i="38"/>
  <c r="AF165" i="38"/>
  <c r="BI165" i="38" s="1"/>
  <c r="AA167" i="38"/>
  <c r="BD167" i="38" s="1"/>
  <c r="BR171" i="38"/>
  <c r="AG175" i="38"/>
  <c r="BJ175" i="38" s="1"/>
  <c r="AG183" i="38"/>
  <c r="BJ183" i="38" s="1"/>
  <c r="X187" i="38"/>
  <c r="BA187" i="38" s="1"/>
  <c r="AA192" i="38"/>
  <c r="BD192" i="38" s="1"/>
  <c r="AO192" i="38"/>
  <c r="BR192" i="38" s="1"/>
  <c r="Y193" i="38"/>
  <c r="BB193" i="38" s="1"/>
  <c r="AM193" i="38"/>
  <c r="BP193" i="38" s="1"/>
  <c r="W194" i="38"/>
  <c r="AZ194" i="38" s="1"/>
  <c r="AJ194" i="38"/>
  <c r="BM194" i="38" s="1"/>
  <c r="Y201" i="38"/>
  <c r="BB201" i="38" s="1"/>
  <c r="AM201" i="38"/>
  <c r="BP201" i="38" s="1"/>
  <c r="BT187" i="38"/>
  <c r="AA187" i="38"/>
  <c r="BD187" i="38" s="1"/>
  <c r="Z201" i="38"/>
  <c r="BC201" i="38" s="1"/>
  <c r="AO201" i="38"/>
  <c r="BR201" i="38" s="1"/>
  <c r="U142" i="38"/>
  <c r="AX142" i="38" s="1"/>
  <c r="AI142" i="38"/>
  <c r="BL142" i="38" s="1"/>
  <c r="Y145" i="38"/>
  <c r="BB145" i="38" s="1"/>
  <c r="U150" i="38"/>
  <c r="AX150" i="38" s="1"/>
  <c r="AI150" i="38"/>
  <c r="BL150" i="38" s="1"/>
  <c r="BS161" i="38"/>
  <c r="T165" i="38"/>
  <c r="AW165" i="38" s="1"/>
  <c r="AK165" i="38"/>
  <c r="BN165" i="38" s="1"/>
  <c r="AG167" i="38"/>
  <c r="BJ167" i="38" s="1"/>
  <c r="AD174" i="38"/>
  <c r="BG174" i="38" s="1"/>
  <c r="P175" i="38"/>
  <c r="AL175" i="38"/>
  <c r="BO175" i="38" s="1"/>
  <c r="BK177" i="38"/>
  <c r="P183" i="38"/>
  <c r="AL183" i="38"/>
  <c r="BO183" i="38" s="1"/>
  <c r="AD187" i="38"/>
  <c r="BG187" i="38" s="1"/>
  <c r="V188" i="38"/>
  <c r="AY188" i="38" s="1"/>
  <c r="AJ188" i="38"/>
  <c r="BM188" i="38" s="1"/>
  <c r="AC189" i="38"/>
  <c r="BF189" i="38" s="1"/>
  <c r="Q192" i="38"/>
  <c r="AT192" i="38" s="1"/>
  <c r="AE192" i="38"/>
  <c r="BH192" i="38" s="1"/>
  <c r="BU192" i="38"/>
  <c r="AC193" i="38"/>
  <c r="BF193" i="38" s="1"/>
  <c r="AP193" i="38"/>
  <c r="BS193" i="38" s="1"/>
  <c r="Z194" i="38"/>
  <c r="BC194" i="38" s="1"/>
  <c r="AM194" i="38"/>
  <c r="BP194" i="38" s="1"/>
  <c r="AC201" i="38"/>
  <c r="BF201" i="38" s="1"/>
  <c r="AP201" i="38"/>
  <c r="BS201" i="38" s="1"/>
  <c r="V142" i="38"/>
  <c r="AY142" i="38" s="1"/>
  <c r="AJ142" i="38"/>
  <c r="BM142" i="38" s="1"/>
  <c r="BU144" i="38"/>
  <c r="AC145" i="38"/>
  <c r="BF145" i="38" s="1"/>
  <c r="V150" i="38"/>
  <c r="AY150" i="38" s="1"/>
  <c r="AJ150" i="38"/>
  <c r="BM150" i="38" s="1"/>
  <c r="AC161" i="38"/>
  <c r="BF161" i="38" s="1"/>
  <c r="BU164" i="38"/>
  <c r="V165" i="38"/>
  <c r="AY165" i="38" s="1"/>
  <c r="AM165" i="38"/>
  <c r="BP165" i="38" s="1"/>
  <c r="U166" i="38"/>
  <c r="AX166" i="38" s="1"/>
  <c r="AJ167" i="38"/>
  <c r="BM167" i="38" s="1"/>
  <c r="BT171" i="38"/>
  <c r="AA171" i="38"/>
  <c r="BD171" i="38" s="1"/>
  <c r="AL174" i="38"/>
  <c r="BO174" i="38" s="1"/>
  <c r="S175" i="38"/>
  <c r="AV175" i="38" s="1"/>
  <c r="AO175" i="38"/>
  <c r="BR175" i="38" s="1"/>
  <c r="P176" i="38"/>
  <c r="AC176" i="38"/>
  <c r="BF176" i="38" s="1"/>
  <c r="AP176" i="38"/>
  <c r="BS176" i="38" s="1"/>
  <c r="T177" i="38"/>
  <c r="AW177" i="38" s="1"/>
  <c r="AK177" i="38"/>
  <c r="BN177" i="38" s="1"/>
  <c r="S183" i="38"/>
  <c r="AV183" i="38" s="1"/>
  <c r="AO183" i="38"/>
  <c r="BR183" i="38" s="1"/>
  <c r="P184" i="38"/>
  <c r="AC184" i="38"/>
  <c r="BF184" i="38" s="1"/>
  <c r="AP184" i="38"/>
  <c r="BS184" i="38" s="1"/>
  <c r="T185" i="38"/>
  <c r="AW185" i="38" s="1"/>
  <c r="AK185" i="38"/>
  <c r="BN185" i="38" s="1"/>
  <c r="AG187" i="38"/>
  <c r="BJ187" i="38" s="1"/>
  <c r="X188" i="38"/>
  <c r="BA188" i="38" s="1"/>
  <c r="AK188" i="38"/>
  <c r="BN188" i="38" s="1"/>
  <c r="AE189" i="38"/>
  <c r="BH189" i="38" s="1"/>
  <c r="S192" i="38"/>
  <c r="AV192" i="38" s="1"/>
  <c r="AG192" i="38"/>
  <c r="BJ192" i="38" s="1"/>
  <c r="P193" i="38"/>
  <c r="AA194" i="38"/>
  <c r="BD194" i="38" s="1"/>
  <c r="R196" i="38"/>
  <c r="AU196" i="38" s="1"/>
  <c r="P201" i="38"/>
  <c r="BT143" i="37"/>
  <c r="AP143" i="37"/>
  <c r="BS143" i="37" s="1"/>
  <c r="Q143" i="37"/>
  <c r="AT143" i="37" s="1"/>
  <c r="AD143" i="37"/>
  <c r="BG143" i="37" s="1"/>
  <c r="U143" i="37"/>
  <c r="AX143" i="37" s="1"/>
  <c r="AN143" i="37"/>
  <c r="BQ143" i="37" s="1"/>
  <c r="AJ143" i="37"/>
  <c r="BM143" i="37" s="1"/>
  <c r="AH143" i="37"/>
  <c r="BK143" i="37" s="1"/>
  <c r="Y143" i="37"/>
  <c r="BB143" i="37" s="1"/>
  <c r="Z8" i="37"/>
  <c r="R28" i="37"/>
  <c r="T59" i="37"/>
  <c r="W108" i="37"/>
  <c r="AZ108" i="37" s="1"/>
  <c r="AJ108" i="37"/>
  <c r="BM108" i="37" s="1"/>
  <c r="AA109" i="37"/>
  <c r="BD109" i="37" s="1"/>
  <c r="W111" i="37"/>
  <c r="AZ111" i="37" s="1"/>
  <c r="X112" i="37"/>
  <c r="BA112" i="37" s="1"/>
  <c r="AL112" i="37"/>
  <c r="BO112" i="37" s="1"/>
  <c r="BU115" i="37"/>
  <c r="BS123" i="37"/>
  <c r="AM125" i="37"/>
  <c r="BP125" i="37" s="1"/>
  <c r="AJ125" i="37"/>
  <c r="BM125" i="37" s="1"/>
  <c r="Q125" i="37"/>
  <c r="AT125" i="37" s="1"/>
  <c r="AG125" i="37"/>
  <c r="BJ125" i="37" s="1"/>
  <c r="AD125" i="37"/>
  <c r="BG125" i="37" s="1"/>
  <c r="AA125" i="37"/>
  <c r="BD125" i="37" s="1"/>
  <c r="AN125" i="37"/>
  <c r="BQ125" i="37" s="1"/>
  <c r="AJ132" i="37"/>
  <c r="BM132" i="37" s="1"/>
  <c r="AD134" i="37"/>
  <c r="BG134" i="37" s="1"/>
  <c r="BU136" i="37"/>
  <c r="BU142" i="37"/>
  <c r="N142" i="37"/>
  <c r="BL144" i="37"/>
  <c r="BB185" i="37"/>
  <c r="BT197" i="37"/>
  <c r="U108" i="37"/>
  <c r="AX108" i="37" s="1"/>
  <c r="AC134" i="37"/>
  <c r="BF134" i="37" s="1"/>
  <c r="S24" i="37"/>
  <c r="AJ107" i="37"/>
  <c r="BM107" i="37" s="1"/>
  <c r="X108" i="37"/>
  <c r="BA108" i="37" s="1"/>
  <c r="AL108" i="37"/>
  <c r="BO108" i="37" s="1"/>
  <c r="AD109" i="37"/>
  <c r="BG109" i="37" s="1"/>
  <c r="Y111" i="37"/>
  <c r="BB111" i="37" s="1"/>
  <c r="Y112" i="37"/>
  <c r="BB112" i="37" s="1"/>
  <c r="AM112" i="37"/>
  <c r="BP112" i="37" s="1"/>
  <c r="Q114" i="37"/>
  <c r="AT114" i="37" s="1"/>
  <c r="AC114" i="37"/>
  <c r="BF114" i="37" s="1"/>
  <c r="AP114" i="37"/>
  <c r="BS114" i="37" s="1"/>
  <c r="W115" i="37"/>
  <c r="AZ115" i="37" s="1"/>
  <c r="AM117" i="37"/>
  <c r="BP117" i="37" s="1"/>
  <c r="AA117" i="37"/>
  <c r="BD117" i="37" s="1"/>
  <c r="AO117" i="37"/>
  <c r="BR117" i="37" s="1"/>
  <c r="V117" i="37"/>
  <c r="AY117" i="37" s="1"/>
  <c r="AG117" i="37"/>
  <c r="BJ117" i="37" s="1"/>
  <c r="W118" i="37"/>
  <c r="AZ118" i="37" s="1"/>
  <c r="BT120" i="37"/>
  <c r="BU123" i="37"/>
  <c r="AO125" i="37"/>
  <c r="BR125" i="37" s="1"/>
  <c r="AL132" i="37"/>
  <c r="BO132" i="37" s="1"/>
  <c r="AM133" i="37"/>
  <c r="BP133" i="37" s="1"/>
  <c r="AJ133" i="37"/>
  <c r="BM133" i="37" s="1"/>
  <c r="Q133" i="37"/>
  <c r="AT133" i="37" s="1"/>
  <c r="AG133" i="37"/>
  <c r="BJ133" i="37" s="1"/>
  <c r="AD133" i="37"/>
  <c r="BG133" i="37" s="1"/>
  <c r="AA133" i="37"/>
  <c r="BD133" i="37" s="1"/>
  <c r="AN133" i="37"/>
  <c r="BQ133" i="37" s="1"/>
  <c r="AH134" i="37"/>
  <c r="BK134" i="37" s="1"/>
  <c r="BT135" i="37"/>
  <c r="U135" i="37"/>
  <c r="AX135" i="37" s="1"/>
  <c r="AP135" i="37"/>
  <c r="BS135" i="37" s="1"/>
  <c r="Q135" i="37"/>
  <c r="AT135" i="37" s="1"/>
  <c r="AN135" i="37"/>
  <c r="BQ135" i="37" s="1"/>
  <c r="AJ135" i="37"/>
  <c r="BM135" i="37" s="1"/>
  <c r="BD138" i="37"/>
  <c r="BT139" i="37"/>
  <c r="AN139" i="37"/>
  <c r="BQ139" i="37" s="1"/>
  <c r="AP139" i="37"/>
  <c r="BS139" i="37" s="1"/>
  <c r="Q139" i="37"/>
  <c r="AT139" i="37" s="1"/>
  <c r="W139" i="37"/>
  <c r="AZ139" i="37" s="1"/>
  <c r="U139" i="37"/>
  <c r="AX139" i="37" s="1"/>
  <c r="W143" i="37"/>
  <c r="AZ143" i="37" s="1"/>
  <c r="AM145" i="37"/>
  <c r="BP145" i="37" s="1"/>
  <c r="AA145" i="37"/>
  <c r="BD145" i="37" s="1"/>
  <c r="AL145" i="37"/>
  <c r="BO145" i="37" s="1"/>
  <c r="S145" i="37"/>
  <c r="AV145" i="37" s="1"/>
  <c r="AD145" i="37"/>
  <c r="BG145" i="37" s="1"/>
  <c r="Y145" i="37"/>
  <c r="BB145" i="37" s="1"/>
  <c r="V145" i="37"/>
  <c r="AY145" i="37" s="1"/>
  <c r="U145" i="37"/>
  <c r="AX145" i="37" s="1"/>
  <c r="Q145" i="37"/>
  <c r="AT145" i="37" s="1"/>
  <c r="V109" i="37"/>
  <c r="AY109" i="37" s="1"/>
  <c r="AO109" i="37"/>
  <c r="BR109" i="37" s="1"/>
  <c r="AI112" i="37"/>
  <c r="BL112" i="37" s="1"/>
  <c r="AM141" i="37"/>
  <c r="BP141" i="37" s="1"/>
  <c r="AA141" i="37"/>
  <c r="BD141" i="37" s="1"/>
  <c r="AD141" i="37"/>
  <c r="BG141" i="37" s="1"/>
  <c r="V141" i="37"/>
  <c r="AY141" i="37" s="1"/>
  <c r="U141" i="37"/>
  <c r="AX141" i="37" s="1"/>
  <c r="AO141" i="37"/>
  <c r="BR141" i="37" s="1"/>
  <c r="S141" i="37"/>
  <c r="AV141" i="37" s="1"/>
  <c r="AN141" i="37"/>
  <c r="BQ141" i="37" s="1"/>
  <c r="Q141" i="37"/>
  <c r="AT141" i="37" s="1"/>
  <c r="X11" i="37"/>
  <c r="BU107" i="37"/>
  <c r="Y108" i="37"/>
  <c r="BB108" i="37" s="1"/>
  <c r="AM108" i="37"/>
  <c r="BP108" i="37" s="1"/>
  <c r="AG109" i="37"/>
  <c r="BJ109" i="37" s="1"/>
  <c r="AD111" i="37"/>
  <c r="BG111" i="37" s="1"/>
  <c r="P112" i="37"/>
  <c r="AA112" i="37"/>
  <c r="BD112" i="37" s="1"/>
  <c r="AN112" i="37"/>
  <c r="BQ112" i="37" s="1"/>
  <c r="S114" i="37"/>
  <c r="AV114" i="37" s="1"/>
  <c r="AD114" i="37"/>
  <c r="BG114" i="37" s="1"/>
  <c r="BT114" i="37"/>
  <c r="Y115" i="37"/>
  <c r="BB115" i="37" s="1"/>
  <c r="AO118" i="37"/>
  <c r="BR118" i="37" s="1"/>
  <c r="AL118" i="37"/>
  <c r="BO118" i="37" s="1"/>
  <c r="X118" i="37"/>
  <c r="BA118" i="37" s="1"/>
  <c r="AI118" i="37"/>
  <c r="BL118" i="37" s="1"/>
  <c r="U118" i="37"/>
  <c r="AX118" i="37" s="1"/>
  <c r="AH118" i="37"/>
  <c r="BK118" i="37" s="1"/>
  <c r="T118" i="37"/>
  <c r="AW118" i="37" s="1"/>
  <c r="Y118" i="37"/>
  <c r="BB118" i="37" s="1"/>
  <c r="BT118" i="37"/>
  <c r="BG120" i="37"/>
  <c r="BJ121" i="37"/>
  <c r="BU132" i="37"/>
  <c r="P134" i="37"/>
  <c r="AN134" i="37"/>
  <c r="BQ134" i="37" s="1"/>
  <c r="BU144" i="37"/>
  <c r="AK132" i="37"/>
  <c r="BN132" i="37" s="1"/>
  <c r="BT132" i="37"/>
  <c r="AD132" i="37"/>
  <c r="BG132" i="37" s="1"/>
  <c r="S132" i="37"/>
  <c r="AV132" i="37" s="1"/>
  <c r="AP132" i="37"/>
  <c r="BS132" i="37" s="1"/>
  <c r="AC132" i="37"/>
  <c r="BF132" i="37" s="1"/>
  <c r="Q132" i="37"/>
  <c r="AT132" i="37" s="1"/>
  <c r="AN132" i="37"/>
  <c r="BQ132" i="37" s="1"/>
  <c r="AA132" i="37"/>
  <c r="BD132" i="37" s="1"/>
  <c r="P132" i="37"/>
  <c r="AM132" i="37"/>
  <c r="BP132" i="37" s="1"/>
  <c r="Y132" i="37"/>
  <c r="BB132" i="37" s="1"/>
  <c r="AA134" i="37"/>
  <c r="BD134" i="37" s="1"/>
  <c r="AJ112" i="37"/>
  <c r="BM112" i="37" s="1"/>
  <c r="AI132" i="37"/>
  <c r="BL132" i="37" s="1"/>
  <c r="R11" i="37"/>
  <c r="P108" i="37"/>
  <c r="AA108" i="37"/>
  <c r="BD108" i="37" s="1"/>
  <c r="AN108" i="37"/>
  <c r="BQ108" i="37" s="1"/>
  <c r="Q109" i="37"/>
  <c r="AT109" i="37" s="1"/>
  <c r="AJ109" i="37"/>
  <c r="BM109" i="37" s="1"/>
  <c r="AH111" i="37"/>
  <c r="BK111" i="37" s="1"/>
  <c r="Q112" i="37"/>
  <c r="AT112" i="37" s="1"/>
  <c r="AC112" i="37"/>
  <c r="BF112" i="37" s="1"/>
  <c r="AP112" i="37"/>
  <c r="BS112" i="37" s="1"/>
  <c r="U132" i="37"/>
  <c r="AX132" i="37" s="1"/>
  <c r="Q134" i="37"/>
  <c r="AT134" i="37" s="1"/>
  <c r="Y141" i="37"/>
  <c r="BB141" i="37" s="1"/>
  <c r="AJ199" i="37"/>
  <c r="BM199" i="37" s="1"/>
  <c r="AH199" i="37"/>
  <c r="BK199" i="37" s="1"/>
  <c r="U199" i="37"/>
  <c r="AX199" i="37" s="1"/>
  <c r="AG199" i="37"/>
  <c r="BJ199" i="37" s="1"/>
  <c r="T199" i="37"/>
  <c r="AW199" i="37" s="1"/>
  <c r="AE199" i="37"/>
  <c r="BH199" i="37" s="1"/>
  <c r="Q199" i="37"/>
  <c r="AT199" i="37" s="1"/>
  <c r="AP199" i="37"/>
  <c r="BS199" i="37" s="1"/>
  <c r="AD199" i="37"/>
  <c r="BG199" i="37" s="1"/>
  <c r="P199" i="37"/>
  <c r="AO199" i="37"/>
  <c r="BR199" i="37" s="1"/>
  <c r="AC199" i="37"/>
  <c r="BF199" i="37" s="1"/>
  <c r="AM199" i="37"/>
  <c r="BP199" i="37" s="1"/>
  <c r="Y199" i="37"/>
  <c r="BB199" i="37" s="1"/>
  <c r="AK199" i="37"/>
  <c r="BN199" i="37" s="1"/>
  <c r="V199" i="37"/>
  <c r="AY199" i="37" s="1"/>
  <c r="AL199" i="37"/>
  <c r="BO199" i="37" s="1"/>
  <c r="X199" i="37"/>
  <c r="BA199" i="37" s="1"/>
  <c r="AH132" i="37"/>
  <c r="BK132" i="37" s="1"/>
  <c r="AO134" i="37"/>
  <c r="BR134" i="37" s="1"/>
  <c r="AM134" i="37"/>
  <c r="BP134" i="37" s="1"/>
  <c r="Y134" i="37"/>
  <c r="BB134" i="37" s="1"/>
  <c r="AL134" i="37"/>
  <c r="BO134" i="37" s="1"/>
  <c r="X134" i="37"/>
  <c r="BA134" i="37" s="1"/>
  <c r="AJ134" i="37"/>
  <c r="BM134" i="37" s="1"/>
  <c r="W134" i="37"/>
  <c r="AZ134" i="37" s="1"/>
  <c r="AI134" i="37"/>
  <c r="BL134" i="37" s="1"/>
  <c r="U134" i="37"/>
  <c r="AX134" i="37" s="1"/>
  <c r="Q108" i="37"/>
  <c r="AT108" i="37" s="1"/>
  <c r="AC108" i="37"/>
  <c r="BF108" i="37" s="1"/>
  <c r="AP108" i="37"/>
  <c r="BS108" i="37" s="1"/>
  <c r="S109" i="37"/>
  <c r="AV109" i="37" s="1"/>
  <c r="AL109" i="37"/>
  <c r="BO109" i="37" s="1"/>
  <c r="AJ111" i="37"/>
  <c r="BM111" i="37" s="1"/>
  <c r="S112" i="37"/>
  <c r="AV112" i="37" s="1"/>
  <c r="AD112" i="37"/>
  <c r="BG112" i="37" s="1"/>
  <c r="BT112" i="37"/>
  <c r="U114" i="37"/>
  <c r="AX114" i="37" s="1"/>
  <c r="AI114" i="37"/>
  <c r="BL114" i="37" s="1"/>
  <c r="BT115" i="37"/>
  <c r="AH115" i="37"/>
  <c r="BK115" i="37" s="1"/>
  <c r="AC118" i="37"/>
  <c r="BF118" i="37" s="1"/>
  <c r="U125" i="37"/>
  <c r="AX125" i="37" s="1"/>
  <c r="W132" i="37"/>
  <c r="AZ132" i="37" s="1"/>
  <c r="S134" i="37"/>
  <c r="AV134" i="37" s="1"/>
  <c r="BT134" i="37"/>
  <c r="AG141" i="37"/>
  <c r="BJ141" i="37" s="1"/>
  <c r="U112" i="37"/>
  <c r="AX112" i="37" s="1"/>
  <c r="S59" i="37"/>
  <c r="AI108" i="37"/>
  <c r="BL108" i="37" s="1"/>
  <c r="Y109" i="37"/>
  <c r="BB109" i="37" s="1"/>
  <c r="W112" i="37"/>
  <c r="AZ112" i="37" s="1"/>
  <c r="T11" i="37"/>
  <c r="S11" i="37"/>
  <c r="Z10" i="37"/>
  <c r="Y59" i="37"/>
  <c r="Z57" i="37"/>
  <c r="S108" i="37"/>
  <c r="AV108" i="37" s="1"/>
  <c r="AD108" i="37"/>
  <c r="BG108" i="37" s="1"/>
  <c r="U109" i="37"/>
  <c r="AX109" i="37" s="1"/>
  <c r="AN109" i="37"/>
  <c r="BQ109" i="37" s="1"/>
  <c r="U110" i="37"/>
  <c r="AX110" i="37" s="1"/>
  <c r="AI110" i="37"/>
  <c r="BL110" i="37" s="1"/>
  <c r="AN111" i="37"/>
  <c r="BQ111" i="37" s="1"/>
  <c r="T112" i="37"/>
  <c r="AW112" i="37" s="1"/>
  <c r="AH112" i="37"/>
  <c r="BK112" i="37" s="1"/>
  <c r="Y113" i="37"/>
  <c r="BB113" i="37" s="1"/>
  <c r="W114" i="37"/>
  <c r="AZ114" i="37" s="1"/>
  <c r="AJ114" i="37"/>
  <c r="BM114" i="37" s="1"/>
  <c r="AJ115" i="37"/>
  <c r="BM115" i="37" s="1"/>
  <c r="S117" i="37"/>
  <c r="AV117" i="37" s="1"/>
  <c r="AD118" i="37"/>
  <c r="BG118" i="37" s="1"/>
  <c r="BQ121" i="37"/>
  <c r="AK124" i="37"/>
  <c r="BN124" i="37" s="1"/>
  <c r="BT124" i="37"/>
  <c r="AD124" i="37"/>
  <c r="BG124" i="37" s="1"/>
  <c r="S124" i="37"/>
  <c r="AV124" i="37" s="1"/>
  <c r="AP124" i="37"/>
  <c r="BS124" i="37" s="1"/>
  <c r="AC124" i="37"/>
  <c r="BF124" i="37" s="1"/>
  <c r="Q124" i="37"/>
  <c r="AT124" i="37" s="1"/>
  <c r="AN124" i="37"/>
  <c r="BQ124" i="37" s="1"/>
  <c r="AA124" i="37"/>
  <c r="BD124" i="37" s="1"/>
  <c r="P124" i="37"/>
  <c r="AM124" i="37"/>
  <c r="BP124" i="37" s="1"/>
  <c r="Y124" i="37"/>
  <c r="BB124" i="37" s="1"/>
  <c r="AH124" i="37"/>
  <c r="BK124" i="37" s="1"/>
  <c r="V125" i="37"/>
  <c r="AY125" i="37" s="1"/>
  <c r="AO126" i="37"/>
  <c r="BR126" i="37" s="1"/>
  <c r="AM126" i="37"/>
  <c r="BP126" i="37" s="1"/>
  <c r="Y126" i="37"/>
  <c r="BB126" i="37" s="1"/>
  <c r="AL126" i="37"/>
  <c r="BO126" i="37" s="1"/>
  <c r="X126" i="37"/>
  <c r="BA126" i="37" s="1"/>
  <c r="AJ126" i="37"/>
  <c r="BM126" i="37" s="1"/>
  <c r="W126" i="37"/>
  <c r="AZ126" i="37" s="1"/>
  <c r="AI126" i="37"/>
  <c r="BL126" i="37" s="1"/>
  <c r="U126" i="37"/>
  <c r="AX126" i="37" s="1"/>
  <c r="AA126" i="37"/>
  <c r="BD126" i="37" s="1"/>
  <c r="X132" i="37"/>
  <c r="BA132" i="37" s="1"/>
  <c r="U133" i="37"/>
  <c r="AX133" i="37" s="1"/>
  <c r="T134" i="37"/>
  <c r="AW134" i="37" s="1"/>
  <c r="Y135" i="37"/>
  <c r="BB135" i="37" s="1"/>
  <c r="BB136" i="37"/>
  <c r="AT137" i="37"/>
  <c r="BT138" i="37"/>
  <c r="AD139" i="37"/>
  <c r="BG139" i="37" s="1"/>
  <c r="AJ141" i="37"/>
  <c r="BM141" i="37" s="1"/>
  <c r="AG145" i="37"/>
  <c r="BJ145" i="37" s="1"/>
  <c r="AP171" i="37"/>
  <c r="BS171" i="37" s="1"/>
  <c r="AI171" i="37"/>
  <c r="BL171" i="37" s="1"/>
  <c r="BT119" i="37"/>
  <c r="AH119" i="37"/>
  <c r="BK119" i="37" s="1"/>
  <c r="BT122" i="37"/>
  <c r="Y123" i="37"/>
  <c r="BB123" i="37" s="1"/>
  <c r="BU126" i="37"/>
  <c r="BU134" i="37"/>
  <c r="S136" i="37"/>
  <c r="AV136" i="37" s="1"/>
  <c r="AD136" i="37"/>
  <c r="BG136" i="37" s="1"/>
  <c r="BT136" i="37"/>
  <c r="U137" i="37"/>
  <c r="AX137" i="37" s="1"/>
  <c r="AN137" i="37"/>
  <c r="BQ137" i="37" s="1"/>
  <c r="P138" i="37"/>
  <c r="AC138" i="37"/>
  <c r="BF138" i="37" s="1"/>
  <c r="AK140" i="37"/>
  <c r="BN140" i="37" s="1"/>
  <c r="BT140" i="37"/>
  <c r="AD140" i="37"/>
  <c r="BG140" i="37" s="1"/>
  <c r="S140" i="37"/>
  <c r="AV140" i="37" s="1"/>
  <c r="AH140" i="37"/>
  <c r="BK140" i="37" s="1"/>
  <c r="T140" i="37"/>
  <c r="AW140" i="37" s="1"/>
  <c r="X140" i="37"/>
  <c r="BA140" i="37" s="1"/>
  <c r="AN140" i="37"/>
  <c r="BQ140" i="37" s="1"/>
  <c r="Q144" i="37"/>
  <c r="AT144" i="37" s="1"/>
  <c r="AM144" i="37"/>
  <c r="BP144" i="37" s="1"/>
  <c r="BA146" i="37"/>
  <c r="AK148" i="37"/>
  <c r="BN148" i="37" s="1"/>
  <c r="BT148" i="37"/>
  <c r="AD148" i="37"/>
  <c r="BG148" i="37" s="1"/>
  <c r="S148" i="37"/>
  <c r="AV148" i="37" s="1"/>
  <c r="AL148" i="37"/>
  <c r="BO148" i="37" s="1"/>
  <c r="X148" i="37"/>
  <c r="BA148" i="37" s="1"/>
  <c r="AH148" i="37"/>
  <c r="BK148" i="37" s="1"/>
  <c r="T148" i="37"/>
  <c r="AW148" i="37" s="1"/>
  <c r="Y148" i="37"/>
  <c r="BB148" i="37" s="1"/>
  <c r="BT168" i="37"/>
  <c r="AF168" i="37"/>
  <c r="BI168" i="37" s="1"/>
  <c r="BH185" i="37"/>
  <c r="BF197" i="37"/>
  <c r="U116" i="37"/>
  <c r="AX116" i="37" s="1"/>
  <c r="AI116" i="37"/>
  <c r="BL116" i="37" s="1"/>
  <c r="AJ119" i="37"/>
  <c r="BM119" i="37" s="1"/>
  <c r="U120" i="37"/>
  <c r="AX120" i="37" s="1"/>
  <c r="AI120" i="37"/>
  <c r="BL120" i="37" s="1"/>
  <c r="Y121" i="37"/>
  <c r="BB121" i="37" s="1"/>
  <c r="T122" i="37"/>
  <c r="AW122" i="37" s="1"/>
  <c r="AH122" i="37"/>
  <c r="BK122" i="37" s="1"/>
  <c r="AD123" i="37"/>
  <c r="BG123" i="37" s="1"/>
  <c r="T136" i="37"/>
  <c r="AW136" i="37" s="1"/>
  <c r="AH136" i="37"/>
  <c r="BK136" i="37" s="1"/>
  <c r="V137" i="37"/>
  <c r="AY137" i="37" s="1"/>
  <c r="AO137" i="37"/>
  <c r="BR137" i="37" s="1"/>
  <c r="Q138" i="37"/>
  <c r="AT138" i="37" s="1"/>
  <c r="Y140" i="37"/>
  <c r="BB140" i="37" s="1"/>
  <c r="AP140" i="37"/>
  <c r="BS140" i="37" s="1"/>
  <c r="AX142" i="37"/>
  <c r="BO142" i="37"/>
  <c r="U144" i="37"/>
  <c r="AX144" i="37" s="1"/>
  <c r="BU146" i="37"/>
  <c r="BT147" i="37"/>
  <c r="AP147" i="37"/>
  <c r="BS147" i="37" s="1"/>
  <c r="Q147" i="37"/>
  <c r="AT147" i="37" s="1"/>
  <c r="AD147" i="37"/>
  <c r="BG147" i="37" s="1"/>
  <c r="U147" i="37"/>
  <c r="AX147" i="37" s="1"/>
  <c r="AA148" i="37"/>
  <c r="BD148" i="37" s="1"/>
  <c r="AM149" i="37"/>
  <c r="BP149" i="37" s="1"/>
  <c r="AA149" i="37"/>
  <c r="BD149" i="37" s="1"/>
  <c r="AO149" i="37"/>
  <c r="BR149" i="37" s="1"/>
  <c r="V149" i="37"/>
  <c r="AY149" i="37" s="1"/>
  <c r="AL149" i="37"/>
  <c r="BO149" i="37" s="1"/>
  <c r="S149" i="37"/>
  <c r="AV149" i="37" s="1"/>
  <c r="AD149" i="37"/>
  <c r="BG149" i="37" s="1"/>
  <c r="AJ149" i="37"/>
  <c r="BM149" i="37" s="1"/>
  <c r="X171" i="37"/>
  <c r="BA171" i="37" s="1"/>
  <c r="AH123" i="37"/>
  <c r="BK123" i="37" s="1"/>
  <c r="U136" i="37"/>
  <c r="AX136" i="37" s="1"/>
  <c r="AI136" i="37"/>
  <c r="BL136" i="37" s="1"/>
  <c r="Y137" i="37"/>
  <c r="BB137" i="37" s="1"/>
  <c r="AO138" i="37"/>
  <c r="BR138" i="37" s="1"/>
  <c r="AL138" i="37"/>
  <c r="BO138" i="37" s="1"/>
  <c r="X138" i="37"/>
  <c r="BA138" i="37" s="1"/>
  <c r="AM138" i="37"/>
  <c r="BP138" i="37" s="1"/>
  <c r="S138" i="37"/>
  <c r="AV138" i="37" s="1"/>
  <c r="AH138" i="37"/>
  <c r="BK138" i="37" s="1"/>
  <c r="BU140" i="37"/>
  <c r="BP142" i="37"/>
  <c r="BT158" i="37"/>
  <c r="AJ158" i="37"/>
  <c r="BM158" i="37" s="1"/>
  <c r="AA158" i="37"/>
  <c r="BD158" i="37" s="1"/>
  <c r="BF195" i="37"/>
  <c r="X116" i="37"/>
  <c r="BA116" i="37" s="1"/>
  <c r="AL116" i="37"/>
  <c r="BO116" i="37" s="1"/>
  <c r="Q119" i="37"/>
  <c r="AT119" i="37" s="1"/>
  <c r="AP119" i="37"/>
  <c r="BS119" i="37" s="1"/>
  <c r="BA120" i="37"/>
  <c r="BU122" i="37"/>
  <c r="AJ123" i="37"/>
  <c r="BM123" i="37" s="1"/>
  <c r="W136" i="37"/>
  <c r="AZ136" i="37" s="1"/>
  <c r="AJ136" i="37"/>
  <c r="BM136" i="37" s="1"/>
  <c r="AA137" i="37"/>
  <c r="BD137" i="37" s="1"/>
  <c r="T138" i="37"/>
  <c r="AW138" i="37" s="1"/>
  <c r="AI138" i="37"/>
  <c r="BL138" i="37" s="1"/>
  <c r="AK144" i="37"/>
  <c r="BN144" i="37" s="1"/>
  <c r="BT144" i="37"/>
  <c r="AD144" i="37"/>
  <c r="BG144" i="37" s="1"/>
  <c r="S144" i="37"/>
  <c r="AV144" i="37" s="1"/>
  <c r="AL144" i="37"/>
  <c r="BO144" i="37" s="1"/>
  <c r="X144" i="37"/>
  <c r="BA144" i="37" s="1"/>
  <c r="AH144" i="37"/>
  <c r="BK144" i="37" s="1"/>
  <c r="T144" i="37"/>
  <c r="AW144" i="37" s="1"/>
  <c r="Y144" i="37"/>
  <c r="BB144" i="37" s="1"/>
  <c r="BU149" i="37"/>
  <c r="BU150" i="37"/>
  <c r="T168" i="37"/>
  <c r="AW168" i="37" s="1"/>
  <c r="S142" i="37"/>
  <c r="AV142" i="37" s="1"/>
  <c r="AD142" i="37"/>
  <c r="BG142" i="37" s="1"/>
  <c r="BT142" i="37"/>
  <c r="S146" i="37"/>
  <c r="AV146" i="37" s="1"/>
  <c r="AD146" i="37"/>
  <c r="BG146" i="37" s="1"/>
  <c r="BT146" i="37"/>
  <c r="S150" i="37"/>
  <c r="AV150" i="37" s="1"/>
  <c r="AD150" i="37"/>
  <c r="BG150" i="37" s="1"/>
  <c r="BT150" i="37"/>
  <c r="AH159" i="37"/>
  <c r="BK159" i="37" s="1"/>
  <c r="Y160" i="37"/>
  <c r="BB160" i="37" s="1"/>
  <c r="AK160" i="37"/>
  <c r="BN160" i="37" s="1"/>
  <c r="W162" i="37"/>
  <c r="AZ162" i="37" s="1"/>
  <c r="T164" i="37"/>
  <c r="AW164" i="37" s="1"/>
  <c r="P165" i="37"/>
  <c r="AL165" i="37"/>
  <c r="BO165" i="37" s="1"/>
  <c r="BT172" i="37"/>
  <c r="Z173" i="37"/>
  <c r="BC173" i="37" s="1"/>
  <c r="W174" i="37"/>
  <c r="AZ174" i="37" s="1"/>
  <c r="X185" i="37"/>
  <c r="BA185" i="37" s="1"/>
  <c r="AO185" i="37"/>
  <c r="BR185" i="37" s="1"/>
  <c r="BU186" i="37"/>
  <c r="BU189" i="37"/>
  <c r="BK189" i="37"/>
  <c r="X191" i="37"/>
  <c r="BA191" i="37" s="1"/>
  <c r="AL191" i="37"/>
  <c r="BO191" i="37" s="1"/>
  <c r="T192" i="37"/>
  <c r="AW192" i="37" s="1"/>
  <c r="BT192" i="37"/>
  <c r="BP195" i="37"/>
  <c r="AF198" i="37"/>
  <c r="BI198" i="37" s="1"/>
  <c r="BU201" i="37"/>
  <c r="AG201" i="37"/>
  <c r="BJ201" i="37" s="1"/>
  <c r="AI163" i="37"/>
  <c r="BL163" i="37" s="1"/>
  <c r="Z185" i="37"/>
  <c r="BC185" i="37" s="1"/>
  <c r="X187" i="37"/>
  <c r="BA187" i="37" s="1"/>
  <c r="AA192" i="37"/>
  <c r="BD192" i="37" s="1"/>
  <c r="AK196" i="37"/>
  <c r="BN196" i="37" s="1"/>
  <c r="AM198" i="37"/>
  <c r="BP198" i="37" s="1"/>
  <c r="P201" i="37"/>
  <c r="AL201" i="37"/>
  <c r="BO201" i="37" s="1"/>
  <c r="AZ142" i="37"/>
  <c r="AZ146" i="37"/>
  <c r="AZ150" i="37"/>
  <c r="S160" i="37"/>
  <c r="AV160" i="37" s="1"/>
  <c r="AD160" i="37"/>
  <c r="BG160" i="37" s="1"/>
  <c r="AO160" i="37"/>
  <c r="BR160" i="37" s="1"/>
  <c r="V161" i="37"/>
  <c r="AY161" i="37" s="1"/>
  <c r="AM161" i="37"/>
  <c r="BP161" i="37" s="1"/>
  <c r="AK162" i="37"/>
  <c r="BN162" i="37" s="1"/>
  <c r="X165" i="37"/>
  <c r="BA165" i="37" s="1"/>
  <c r="W166" i="37"/>
  <c r="AZ166" i="37" s="1"/>
  <c r="Z169" i="37"/>
  <c r="BC169" i="37" s="1"/>
  <c r="W170" i="37"/>
  <c r="AZ170" i="37" s="1"/>
  <c r="T172" i="37"/>
  <c r="AW172" i="37" s="1"/>
  <c r="P173" i="37"/>
  <c r="AI173" i="37"/>
  <c r="BL173" i="37" s="1"/>
  <c r="AK174" i="37"/>
  <c r="BN174" i="37" s="1"/>
  <c r="BL175" i="37"/>
  <c r="AD185" i="37"/>
  <c r="BG185" i="37" s="1"/>
  <c r="AK186" i="37"/>
  <c r="BN186" i="37" s="1"/>
  <c r="AD187" i="37"/>
  <c r="BG187" i="37" s="1"/>
  <c r="Q189" i="37"/>
  <c r="AT189" i="37" s="1"/>
  <c r="BT189" i="37"/>
  <c r="AA190" i="37"/>
  <c r="BD190" i="37" s="1"/>
  <c r="P191" i="37"/>
  <c r="AD191" i="37"/>
  <c r="BG191" i="37" s="1"/>
  <c r="AP191" i="37"/>
  <c r="BS191" i="37" s="1"/>
  <c r="AC192" i="37"/>
  <c r="BF192" i="37" s="1"/>
  <c r="S194" i="37"/>
  <c r="AV194" i="37" s="1"/>
  <c r="AJ194" i="37"/>
  <c r="BM194" i="37" s="1"/>
  <c r="Q195" i="37"/>
  <c r="AT195" i="37" s="1"/>
  <c r="AE195" i="37"/>
  <c r="BH195" i="37" s="1"/>
  <c r="AN196" i="37"/>
  <c r="BQ196" i="37" s="1"/>
  <c r="Q197" i="37"/>
  <c r="AT197" i="37" s="1"/>
  <c r="AG197" i="37"/>
  <c r="BJ197" i="37" s="1"/>
  <c r="R198" i="37"/>
  <c r="AU198" i="37" s="1"/>
  <c r="AN198" i="37"/>
  <c r="BQ198" i="37" s="1"/>
  <c r="R201" i="37"/>
  <c r="AU201" i="37" s="1"/>
  <c r="AO201" i="37"/>
  <c r="BR201" i="37" s="1"/>
  <c r="AF192" i="37"/>
  <c r="BI192" i="37" s="1"/>
  <c r="BJ195" i="37"/>
  <c r="AU197" i="37"/>
  <c r="BP150" i="37"/>
  <c r="AD165" i="37"/>
  <c r="BG165" i="37" s="1"/>
  <c r="BL166" i="37"/>
  <c r="X167" i="37"/>
  <c r="BA167" i="37" s="1"/>
  <c r="BR177" i="37"/>
  <c r="BU182" i="37"/>
  <c r="X183" i="37"/>
  <c r="BA183" i="37" s="1"/>
  <c r="P185" i="37"/>
  <c r="AI185" i="37"/>
  <c r="BL185" i="37" s="1"/>
  <c r="AO187" i="37"/>
  <c r="BR187" i="37" s="1"/>
  <c r="BC189" i="37"/>
  <c r="AI192" i="37"/>
  <c r="BL192" i="37" s="1"/>
  <c r="X194" i="37"/>
  <c r="BA194" i="37" s="1"/>
  <c r="AN194" i="37"/>
  <c r="BQ194" i="37" s="1"/>
  <c r="T197" i="37"/>
  <c r="AW197" i="37" s="1"/>
  <c r="AK197" i="37"/>
  <c r="BN197" i="37" s="1"/>
  <c r="X198" i="37"/>
  <c r="BA198" i="37" s="1"/>
  <c r="Y201" i="37"/>
  <c r="BB201" i="37" s="1"/>
  <c r="BL167" i="37"/>
  <c r="AM192" i="37"/>
  <c r="BP192" i="37" s="1"/>
  <c r="Z194" i="37"/>
  <c r="BC194" i="37" s="1"/>
  <c r="AO194" i="37"/>
  <c r="BR194" i="37" s="1"/>
  <c r="V195" i="37"/>
  <c r="AY195" i="37" s="1"/>
  <c r="AK195" i="37"/>
  <c r="BN195" i="37" s="1"/>
  <c r="T196" i="37"/>
  <c r="AW196" i="37" s="1"/>
  <c r="X197" i="37"/>
  <c r="BA197" i="37" s="1"/>
  <c r="AL197" i="37"/>
  <c r="BO197" i="37" s="1"/>
  <c r="Z198" i="37"/>
  <c r="BC198" i="37" s="1"/>
  <c r="Z201" i="37"/>
  <c r="BC201" i="37" s="1"/>
  <c r="Q142" i="37"/>
  <c r="AT142" i="37" s="1"/>
  <c r="AC142" i="37"/>
  <c r="BF142" i="37" s="1"/>
  <c r="AP142" i="37"/>
  <c r="BS142" i="37" s="1"/>
  <c r="Q146" i="37"/>
  <c r="AT146" i="37" s="1"/>
  <c r="AC146" i="37"/>
  <c r="BF146" i="37" s="1"/>
  <c r="AP146" i="37"/>
  <c r="BS146" i="37" s="1"/>
  <c r="Q150" i="37"/>
  <c r="AT150" i="37" s="1"/>
  <c r="AC150" i="37"/>
  <c r="BF150" i="37" s="1"/>
  <c r="AP150" i="37"/>
  <c r="BS150" i="37" s="1"/>
  <c r="AF159" i="37"/>
  <c r="BI159" i="37" s="1"/>
  <c r="X160" i="37"/>
  <c r="BA160" i="37" s="1"/>
  <c r="AJ160" i="37"/>
  <c r="BM160" i="37" s="1"/>
  <c r="AE161" i="37"/>
  <c r="BH161" i="37" s="1"/>
  <c r="R169" i="37"/>
  <c r="AU169" i="37" s="1"/>
  <c r="Y173" i="37"/>
  <c r="BB173" i="37" s="1"/>
  <c r="T185" i="37"/>
  <c r="AW185" i="37" s="1"/>
  <c r="V191" i="37"/>
  <c r="AY191" i="37" s="1"/>
  <c r="AK191" i="37"/>
  <c r="BN191" i="37" s="1"/>
  <c r="S192" i="37"/>
  <c r="AV192" i="37" s="1"/>
  <c r="AA194" i="37"/>
  <c r="BD194" i="37" s="1"/>
  <c r="X195" i="37"/>
  <c r="BA195" i="37" s="1"/>
  <c r="AL195" i="37"/>
  <c r="BO195" i="37" s="1"/>
  <c r="W196" i="37"/>
  <c r="AZ196" i="37" s="1"/>
  <c r="Y197" i="37"/>
  <c r="BB197" i="37" s="1"/>
  <c r="R11" i="36"/>
  <c r="V59" i="36"/>
  <c r="AC65" i="36"/>
  <c r="X108" i="36"/>
  <c r="BA108" i="36" s="1"/>
  <c r="AL108" i="36"/>
  <c r="BO108" i="36" s="1"/>
  <c r="T110" i="36"/>
  <c r="AW110" i="36" s="1"/>
  <c r="AH110" i="36"/>
  <c r="BK110" i="36" s="1"/>
  <c r="Q112" i="36"/>
  <c r="AT112" i="36" s="1"/>
  <c r="AC112" i="36"/>
  <c r="BF112" i="36" s="1"/>
  <c r="AP112" i="36"/>
  <c r="BS112" i="36" s="1"/>
  <c r="V113" i="36"/>
  <c r="AY113" i="36" s="1"/>
  <c r="AO113" i="36"/>
  <c r="BR113" i="36" s="1"/>
  <c r="T118" i="36"/>
  <c r="AW118" i="36" s="1"/>
  <c r="AJ118" i="36"/>
  <c r="BM118" i="36" s="1"/>
  <c r="U122" i="36"/>
  <c r="AX122" i="36" s="1"/>
  <c r="AN122" i="36"/>
  <c r="BQ122" i="36" s="1"/>
  <c r="W126" i="36"/>
  <c r="AZ126" i="36" s="1"/>
  <c r="X137" i="36"/>
  <c r="BA137" i="36" s="1"/>
  <c r="AM141" i="36"/>
  <c r="BP141" i="36" s="1"/>
  <c r="AJ141" i="36"/>
  <c r="BM141" i="36" s="1"/>
  <c r="X141" i="36"/>
  <c r="BA141" i="36" s="1"/>
  <c r="Z7" i="36"/>
  <c r="S59" i="36"/>
  <c r="Z55" i="36"/>
  <c r="R76" i="36"/>
  <c r="Y108" i="36"/>
  <c r="BB108" i="36" s="1"/>
  <c r="AM108" i="36"/>
  <c r="BP108" i="36" s="1"/>
  <c r="U110" i="36"/>
  <c r="AX110" i="36" s="1"/>
  <c r="AI110" i="36"/>
  <c r="BL110" i="36" s="1"/>
  <c r="S112" i="36"/>
  <c r="AV112" i="36" s="1"/>
  <c r="AD112" i="36"/>
  <c r="BG112" i="36" s="1"/>
  <c r="W113" i="36"/>
  <c r="AZ113" i="36" s="1"/>
  <c r="AP113" i="36"/>
  <c r="BS113" i="36" s="1"/>
  <c r="U118" i="36"/>
  <c r="AX118" i="36" s="1"/>
  <c r="V122" i="36"/>
  <c r="AY122" i="36" s="1"/>
  <c r="AO122" i="36"/>
  <c r="BR122" i="36" s="1"/>
  <c r="X126" i="36"/>
  <c r="BA126" i="36" s="1"/>
  <c r="AI137" i="36"/>
  <c r="BL137" i="36" s="1"/>
  <c r="AN145" i="36"/>
  <c r="BQ145" i="36" s="1"/>
  <c r="AO145" i="36"/>
  <c r="BR145" i="36" s="1"/>
  <c r="AA145" i="36"/>
  <c r="BD145" i="36" s="1"/>
  <c r="P145" i="36"/>
  <c r="AM145" i="36"/>
  <c r="BP145" i="36" s="1"/>
  <c r="Y145" i="36"/>
  <c r="BB145" i="36" s="1"/>
  <c r="AJ145" i="36"/>
  <c r="BM145" i="36" s="1"/>
  <c r="T145" i="36"/>
  <c r="AW145" i="36" s="1"/>
  <c r="AI145" i="36"/>
  <c r="BL145" i="36" s="1"/>
  <c r="S145" i="36"/>
  <c r="AV145" i="36" s="1"/>
  <c r="AH145" i="36"/>
  <c r="BK145" i="36" s="1"/>
  <c r="Q145" i="36"/>
  <c r="AT145" i="36" s="1"/>
  <c r="AG145" i="36"/>
  <c r="BJ145" i="36" s="1"/>
  <c r="AC145" i="36"/>
  <c r="BF145" i="36" s="1"/>
  <c r="AP145" i="36"/>
  <c r="BS145" i="36" s="1"/>
  <c r="AN174" i="36"/>
  <c r="BQ174" i="36" s="1"/>
  <c r="AK174" i="36"/>
  <c r="BN174" i="36" s="1"/>
  <c r="AI174" i="36"/>
  <c r="BL174" i="36" s="1"/>
  <c r="AD174" i="36"/>
  <c r="BG174" i="36" s="1"/>
  <c r="Y174" i="36"/>
  <c r="BB174" i="36" s="1"/>
  <c r="AH174" i="36"/>
  <c r="BK174" i="36" s="1"/>
  <c r="X174" i="36"/>
  <c r="BA174" i="36" s="1"/>
  <c r="W174" i="36"/>
  <c r="AZ174" i="36" s="1"/>
  <c r="R174" i="36"/>
  <c r="AU174" i="36" s="1"/>
  <c r="AO174" i="36"/>
  <c r="BR174" i="36" s="1"/>
  <c r="AC89" i="36"/>
  <c r="T112" i="36"/>
  <c r="AW112" i="36" s="1"/>
  <c r="AO118" i="36"/>
  <c r="BR118" i="36" s="1"/>
  <c r="AP118" i="36"/>
  <c r="BS118" i="36" s="1"/>
  <c r="AC118" i="36"/>
  <c r="BF118" i="36" s="1"/>
  <c r="Q118" i="36"/>
  <c r="AT118" i="36" s="1"/>
  <c r="AM118" i="36"/>
  <c r="BP118" i="36" s="1"/>
  <c r="Y118" i="36"/>
  <c r="BB118" i="36" s="1"/>
  <c r="AN118" i="36"/>
  <c r="BQ118" i="36" s="1"/>
  <c r="W122" i="36"/>
  <c r="AZ122" i="36" s="1"/>
  <c r="AG126" i="36"/>
  <c r="BJ126" i="36" s="1"/>
  <c r="BU159" i="36"/>
  <c r="U11" i="36"/>
  <c r="U59" i="36"/>
  <c r="AC91" i="36"/>
  <c r="Q108" i="36"/>
  <c r="AT108" i="36" s="1"/>
  <c r="AC108" i="36"/>
  <c r="BF108" i="36" s="1"/>
  <c r="AP108" i="36"/>
  <c r="BS108" i="36" s="1"/>
  <c r="U112" i="36"/>
  <c r="AX112" i="36" s="1"/>
  <c r="AI112" i="36"/>
  <c r="BL112" i="36" s="1"/>
  <c r="AD113" i="36"/>
  <c r="BG113" i="36" s="1"/>
  <c r="X118" i="36"/>
  <c r="BA118" i="36" s="1"/>
  <c r="BT118" i="36"/>
  <c r="BU120" i="36"/>
  <c r="BD120" i="36"/>
  <c r="AC122" i="36"/>
  <c r="BF122" i="36" s="1"/>
  <c r="BT122" i="36"/>
  <c r="AH126" i="36"/>
  <c r="BK126" i="36" s="1"/>
  <c r="AN198" i="36"/>
  <c r="BQ198" i="36" s="1"/>
  <c r="AF198" i="36"/>
  <c r="BI198" i="36" s="1"/>
  <c r="V11" i="36"/>
  <c r="Z8" i="36"/>
  <c r="Z56" i="36"/>
  <c r="R59" i="36"/>
  <c r="S108" i="36"/>
  <c r="AV108" i="36" s="1"/>
  <c r="AD108" i="36"/>
  <c r="BG108" i="36" s="1"/>
  <c r="BT108" i="36"/>
  <c r="W112" i="36"/>
  <c r="AZ112" i="36" s="1"/>
  <c r="AJ112" i="36"/>
  <c r="BM112" i="36" s="1"/>
  <c r="AA118" i="36"/>
  <c r="BD118" i="36" s="1"/>
  <c r="BF120" i="36"/>
  <c r="BT140" i="36"/>
  <c r="AP143" i="36"/>
  <c r="BS143" i="36" s="1"/>
  <c r="AH143" i="36"/>
  <c r="BK143" i="36" s="1"/>
  <c r="Z143" i="36"/>
  <c r="BC143" i="36" s="1"/>
  <c r="AM143" i="36"/>
  <c r="BP143" i="36" s="1"/>
  <c r="T143" i="36"/>
  <c r="AW143" i="36" s="1"/>
  <c r="AC66" i="36"/>
  <c r="AK122" i="36"/>
  <c r="BN122" i="36" s="1"/>
  <c r="AM122" i="36"/>
  <c r="BP122" i="36" s="1"/>
  <c r="AA122" i="36"/>
  <c r="BD122" i="36" s="1"/>
  <c r="Q122" i="36"/>
  <c r="AT122" i="36" s="1"/>
  <c r="AL122" i="36"/>
  <c r="BO122" i="36" s="1"/>
  <c r="Y122" i="36"/>
  <c r="BB122" i="36" s="1"/>
  <c r="P122" i="36"/>
  <c r="AJ122" i="36"/>
  <c r="BM122" i="36" s="1"/>
  <c r="X122" i="36"/>
  <c r="BA122" i="36" s="1"/>
  <c r="AP122" i="36"/>
  <c r="BS122" i="36" s="1"/>
  <c r="AK126" i="36"/>
  <c r="BN126" i="36" s="1"/>
  <c r="AO126" i="36"/>
  <c r="BR126" i="36" s="1"/>
  <c r="AD126" i="36"/>
  <c r="BG126" i="36" s="1"/>
  <c r="T126" i="36"/>
  <c r="AW126" i="36" s="1"/>
  <c r="AN126" i="36"/>
  <c r="BQ126" i="36" s="1"/>
  <c r="AC126" i="36"/>
  <c r="BF126" i="36" s="1"/>
  <c r="S126" i="36"/>
  <c r="AV126" i="36" s="1"/>
  <c r="AM126" i="36"/>
  <c r="BP126" i="36" s="1"/>
  <c r="AA126" i="36"/>
  <c r="BD126" i="36" s="1"/>
  <c r="Q126" i="36"/>
  <c r="AT126" i="36" s="1"/>
  <c r="AL126" i="36"/>
  <c r="BO126" i="36" s="1"/>
  <c r="Y126" i="36"/>
  <c r="BB126" i="36" s="1"/>
  <c r="P126" i="36"/>
  <c r="W59" i="36"/>
  <c r="AC67" i="36"/>
  <c r="T108" i="36"/>
  <c r="AW108" i="36" s="1"/>
  <c r="AH108" i="36"/>
  <c r="BK108" i="36" s="1"/>
  <c r="P110" i="36"/>
  <c r="AA110" i="36"/>
  <c r="BD110" i="36" s="1"/>
  <c r="AN110" i="36"/>
  <c r="BQ110" i="36" s="1"/>
  <c r="R111" i="36"/>
  <c r="AU111" i="36" s="1"/>
  <c r="X112" i="36"/>
  <c r="BA112" i="36" s="1"/>
  <c r="AL112" i="36"/>
  <c r="BO112" i="36" s="1"/>
  <c r="AH113" i="36"/>
  <c r="BK113" i="36" s="1"/>
  <c r="AX114" i="36"/>
  <c r="BM114" i="36"/>
  <c r="AD118" i="36"/>
  <c r="BG118" i="36" s="1"/>
  <c r="AG122" i="36"/>
  <c r="BJ122" i="36" s="1"/>
  <c r="AJ126" i="36"/>
  <c r="BM126" i="36" s="1"/>
  <c r="BL134" i="36"/>
  <c r="BT142" i="36"/>
  <c r="AD142" i="36"/>
  <c r="BG142" i="36" s="1"/>
  <c r="R142" i="36"/>
  <c r="AU142" i="36" s="1"/>
  <c r="AO142" i="36"/>
  <c r="BR142" i="36" s="1"/>
  <c r="AA142" i="36"/>
  <c r="BD142" i="36" s="1"/>
  <c r="Q142" i="36"/>
  <c r="AT142" i="36" s="1"/>
  <c r="AM142" i="36"/>
  <c r="BP142" i="36" s="1"/>
  <c r="Z142" i="36"/>
  <c r="BC142" i="36" s="1"/>
  <c r="P142" i="36"/>
  <c r="AL142" i="36"/>
  <c r="BO142" i="36" s="1"/>
  <c r="Y142" i="36"/>
  <c r="BB142" i="36" s="1"/>
  <c r="AK142" i="36"/>
  <c r="BN142" i="36" s="1"/>
  <c r="X142" i="36"/>
  <c r="BA142" i="36" s="1"/>
  <c r="AI142" i="36"/>
  <c r="BL142" i="36" s="1"/>
  <c r="V145" i="36"/>
  <c r="AY145" i="36" s="1"/>
  <c r="AO146" i="36"/>
  <c r="BR146" i="36" s="1"/>
  <c r="AJ146" i="36"/>
  <c r="BM146" i="36" s="1"/>
  <c r="Q146" i="36"/>
  <c r="AT146" i="36" s="1"/>
  <c r="AG146" i="36"/>
  <c r="BJ146" i="36" s="1"/>
  <c r="P146" i="36"/>
  <c r="Z146" i="36"/>
  <c r="BC146" i="36" s="1"/>
  <c r="V146" i="36"/>
  <c r="AY146" i="36" s="1"/>
  <c r="U146" i="36"/>
  <c r="AX146" i="36" s="1"/>
  <c r="R146" i="36"/>
  <c r="AU146" i="36" s="1"/>
  <c r="BT146" i="36"/>
  <c r="AN146" i="36"/>
  <c r="BQ146" i="36" s="1"/>
  <c r="BJ149" i="36"/>
  <c r="Z194" i="36"/>
  <c r="BC194" i="36" s="1"/>
  <c r="BT194" i="36"/>
  <c r="W194" i="36"/>
  <c r="AZ194" i="36" s="1"/>
  <c r="AK194" i="36"/>
  <c r="BN194" i="36" s="1"/>
  <c r="R194" i="36"/>
  <c r="AU194" i="36" s="1"/>
  <c r="AI194" i="36"/>
  <c r="BL194" i="36" s="1"/>
  <c r="P194" i="36"/>
  <c r="AG194" i="36"/>
  <c r="BJ194" i="36" s="1"/>
  <c r="AF194" i="36"/>
  <c r="BI194" i="36" s="1"/>
  <c r="AN194" i="36"/>
  <c r="BQ194" i="36" s="1"/>
  <c r="AC194" i="36"/>
  <c r="BF194" i="36" s="1"/>
  <c r="T194" i="36"/>
  <c r="AW194" i="36" s="1"/>
  <c r="AH112" i="36"/>
  <c r="BK112" i="36" s="1"/>
  <c r="W118" i="36"/>
  <c r="AZ118" i="36" s="1"/>
  <c r="AN133" i="36"/>
  <c r="BQ133" i="36" s="1"/>
  <c r="Y133" i="36"/>
  <c r="BB133" i="36" s="1"/>
  <c r="V133" i="36"/>
  <c r="AY133" i="36" s="1"/>
  <c r="Q133" i="36"/>
  <c r="AT133" i="36" s="1"/>
  <c r="AH137" i="36"/>
  <c r="BK137" i="36" s="1"/>
  <c r="T137" i="36"/>
  <c r="AW137" i="36" s="1"/>
  <c r="BT137" i="36"/>
  <c r="AG137" i="36"/>
  <c r="BJ137" i="36" s="1"/>
  <c r="R137" i="36"/>
  <c r="AU137" i="36" s="1"/>
  <c r="AP137" i="36"/>
  <c r="BS137" i="36" s="1"/>
  <c r="AA137" i="36"/>
  <c r="BD137" i="36" s="1"/>
  <c r="Q137" i="36"/>
  <c r="AT137" i="36" s="1"/>
  <c r="AM137" i="36"/>
  <c r="BP137" i="36" s="1"/>
  <c r="Z137" i="36"/>
  <c r="BC137" i="36" s="1"/>
  <c r="P137" i="36"/>
  <c r="AL137" i="36"/>
  <c r="BO137" i="36" s="1"/>
  <c r="Y137" i="36"/>
  <c r="BB137" i="36" s="1"/>
  <c r="AJ137" i="36"/>
  <c r="BM137" i="36" s="1"/>
  <c r="X59" i="36"/>
  <c r="S107" i="36"/>
  <c r="AV107" i="36" s="1"/>
  <c r="BU108" i="36"/>
  <c r="U108" i="36"/>
  <c r="AX108" i="36" s="1"/>
  <c r="AI108" i="36"/>
  <c r="BL108" i="36" s="1"/>
  <c r="AD109" i="36"/>
  <c r="BG109" i="36" s="1"/>
  <c r="Q110" i="36"/>
  <c r="AT110" i="36" s="1"/>
  <c r="AC110" i="36"/>
  <c r="BF110" i="36" s="1"/>
  <c r="AP110" i="36"/>
  <c r="BS110" i="36" s="1"/>
  <c r="Y112" i="36"/>
  <c r="BB112" i="36" s="1"/>
  <c r="AM112" i="36"/>
  <c r="BP112" i="36" s="1"/>
  <c r="Q113" i="36"/>
  <c r="AT113" i="36" s="1"/>
  <c r="AJ113" i="36"/>
  <c r="BM113" i="36" s="1"/>
  <c r="AO114" i="36"/>
  <c r="BR114" i="36" s="1"/>
  <c r="AH114" i="36"/>
  <c r="BK114" i="36" s="1"/>
  <c r="T114" i="36"/>
  <c r="AW114" i="36" s="1"/>
  <c r="AP114" i="36"/>
  <c r="BS114" i="36" s="1"/>
  <c r="W114" i="36"/>
  <c r="AZ114" i="36" s="1"/>
  <c r="AL114" i="36"/>
  <c r="BO114" i="36" s="1"/>
  <c r="AK116" i="36"/>
  <c r="BN116" i="36" s="1"/>
  <c r="AM116" i="36"/>
  <c r="BP116" i="36" s="1"/>
  <c r="Y116" i="36"/>
  <c r="BB116" i="36" s="1"/>
  <c r="AJ116" i="36"/>
  <c r="BM116" i="36" s="1"/>
  <c r="W116" i="36"/>
  <c r="AZ116" i="36" s="1"/>
  <c r="X116" i="36"/>
  <c r="BA116" i="36" s="1"/>
  <c r="AP116" i="36"/>
  <c r="BS116" i="36" s="1"/>
  <c r="AM117" i="36"/>
  <c r="BP117" i="36" s="1"/>
  <c r="U117" i="36"/>
  <c r="AX117" i="36" s="1"/>
  <c r="AN117" i="36"/>
  <c r="BQ117" i="36" s="1"/>
  <c r="AJ117" i="36"/>
  <c r="BM117" i="36" s="1"/>
  <c r="P118" i="36"/>
  <c r="AH118" i="36"/>
  <c r="BK118" i="36" s="1"/>
  <c r="BB121" i="36"/>
  <c r="S122" i="36"/>
  <c r="AV122" i="36" s="1"/>
  <c r="AH122" i="36"/>
  <c r="BK122" i="36" s="1"/>
  <c r="U126" i="36"/>
  <c r="AX126" i="36" s="1"/>
  <c r="AP126" i="36"/>
  <c r="BS126" i="36" s="1"/>
  <c r="AJ133" i="36"/>
  <c r="BM133" i="36" s="1"/>
  <c r="BM134" i="36"/>
  <c r="V137" i="36"/>
  <c r="AY137" i="36" s="1"/>
  <c r="AJ142" i="36"/>
  <c r="BM142" i="36" s="1"/>
  <c r="W145" i="36"/>
  <c r="AZ145" i="36" s="1"/>
  <c r="BT149" i="36"/>
  <c r="AG187" i="36"/>
  <c r="BJ187" i="36" s="1"/>
  <c r="U187" i="36"/>
  <c r="AX187" i="36" s="1"/>
  <c r="AF187" i="36"/>
  <c r="BI187" i="36" s="1"/>
  <c r="R187" i="36"/>
  <c r="AU187" i="36" s="1"/>
  <c r="AN187" i="36"/>
  <c r="BQ187" i="36" s="1"/>
  <c r="AA187" i="36"/>
  <c r="BD187" i="36" s="1"/>
  <c r="AM187" i="36"/>
  <c r="BP187" i="36" s="1"/>
  <c r="Z187" i="36"/>
  <c r="BC187" i="36" s="1"/>
  <c r="W187" i="36"/>
  <c r="AZ187" i="36" s="1"/>
  <c r="V187" i="36"/>
  <c r="AY187" i="36" s="1"/>
  <c r="BT187" i="36"/>
  <c r="P187" i="36"/>
  <c r="AL187" i="36"/>
  <c r="BO187" i="36" s="1"/>
  <c r="AJ187" i="36"/>
  <c r="BM187" i="36" s="1"/>
  <c r="X187" i="36"/>
  <c r="BA187" i="36" s="1"/>
  <c r="BT172" i="36"/>
  <c r="AJ172" i="36"/>
  <c r="BM172" i="36" s="1"/>
  <c r="X172" i="36"/>
  <c r="BA172" i="36" s="1"/>
  <c r="AH172" i="36"/>
  <c r="BK172" i="36" s="1"/>
  <c r="V172" i="36"/>
  <c r="AY172" i="36" s="1"/>
  <c r="AP172" i="36"/>
  <c r="BS172" i="36" s="1"/>
  <c r="AE172" i="36"/>
  <c r="BH172" i="36" s="1"/>
  <c r="T172" i="36"/>
  <c r="AW172" i="36" s="1"/>
  <c r="AO172" i="36"/>
  <c r="BR172" i="36" s="1"/>
  <c r="AD172" i="36"/>
  <c r="BG172" i="36" s="1"/>
  <c r="S172" i="36"/>
  <c r="AV172" i="36" s="1"/>
  <c r="AC172" i="36"/>
  <c r="BF172" i="36" s="1"/>
  <c r="BT184" i="36"/>
  <c r="U132" i="36"/>
  <c r="AX132" i="36" s="1"/>
  <c r="AI132" i="36"/>
  <c r="BL132" i="36" s="1"/>
  <c r="AO139" i="36"/>
  <c r="BR139" i="36" s="1"/>
  <c r="V161" i="36"/>
  <c r="AY161" i="36" s="1"/>
  <c r="U164" i="36"/>
  <c r="AX164" i="36" s="1"/>
  <c r="P172" i="36"/>
  <c r="AL172" i="36"/>
  <c r="BO172" i="36" s="1"/>
  <c r="V177" i="36"/>
  <c r="AY177" i="36" s="1"/>
  <c r="AV184" i="36"/>
  <c r="BU187" i="36"/>
  <c r="BT188" i="36"/>
  <c r="AH188" i="36"/>
  <c r="BK188" i="36" s="1"/>
  <c r="V188" i="36"/>
  <c r="AY188" i="36" s="1"/>
  <c r="AG188" i="36"/>
  <c r="BJ188" i="36" s="1"/>
  <c r="U188" i="36"/>
  <c r="AX188" i="36" s="1"/>
  <c r="AO188" i="36"/>
  <c r="BR188" i="36" s="1"/>
  <c r="AD188" i="36"/>
  <c r="BG188" i="36" s="1"/>
  <c r="S188" i="36"/>
  <c r="AV188" i="36" s="1"/>
  <c r="AM188" i="36"/>
  <c r="BP188" i="36" s="1"/>
  <c r="AC188" i="36"/>
  <c r="BF188" i="36" s="1"/>
  <c r="Q188" i="36"/>
  <c r="AT188" i="36" s="1"/>
  <c r="AL188" i="36"/>
  <c r="BO188" i="36" s="1"/>
  <c r="AA188" i="36"/>
  <c r="BD188" i="36" s="1"/>
  <c r="AO125" i="36"/>
  <c r="BR125" i="36" s="1"/>
  <c r="W132" i="36"/>
  <c r="AZ132" i="36" s="1"/>
  <c r="AJ132" i="36"/>
  <c r="BM132" i="36" s="1"/>
  <c r="AX140" i="36"/>
  <c r="BP149" i="36"/>
  <c r="W161" i="36"/>
  <c r="AZ161" i="36" s="1"/>
  <c r="AJ163" i="36"/>
  <c r="BM163" i="36" s="1"/>
  <c r="S163" i="36"/>
  <c r="AV163" i="36" s="1"/>
  <c r="AG163" i="36"/>
  <c r="BJ163" i="36" s="1"/>
  <c r="R163" i="36"/>
  <c r="AU163" i="36" s="1"/>
  <c r="AC163" i="36"/>
  <c r="BF163" i="36" s="1"/>
  <c r="BT163" i="36"/>
  <c r="AA163" i="36"/>
  <c r="BD163" i="36" s="1"/>
  <c r="AF163" i="36"/>
  <c r="BI163" i="36" s="1"/>
  <c r="AD164" i="36"/>
  <c r="BG164" i="36" s="1"/>
  <c r="Q172" i="36"/>
  <c r="AT172" i="36" s="1"/>
  <c r="AM172" i="36"/>
  <c r="BP172" i="36" s="1"/>
  <c r="W177" i="36"/>
  <c r="AZ177" i="36" s="1"/>
  <c r="BT186" i="36"/>
  <c r="BH188" i="36"/>
  <c r="S120" i="36"/>
  <c r="AV120" i="36" s="1"/>
  <c r="AD120" i="36"/>
  <c r="BG120" i="36" s="1"/>
  <c r="BT120" i="36"/>
  <c r="AJ121" i="36"/>
  <c r="BM121" i="36" s="1"/>
  <c r="U124" i="36"/>
  <c r="AX124" i="36" s="1"/>
  <c r="AI124" i="36"/>
  <c r="BL124" i="36" s="1"/>
  <c r="BU132" i="36"/>
  <c r="X132" i="36"/>
  <c r="BA132" i="36" s="1"/>
  <c r="AL132" i="36"/>
  <c r="BO132" i="36" s="1"/>
  <c r="T134" i="36"/>
  <c r="AW134" i="36" s="1"/>
  <c r="AD134" i="36"/>
  <c r="BG134" i="36" s="1"/>
  <c r="AO134" i="36"/>
  <c r="BR134" i="36" s="1"/>
  <c r="W135" i="36"/>
  <c r="AZ135" i="36" s="1"/>
  <c r="AP135" i="36"/>
  <c r="BS135" i="36" s="1"/>
  <c r="BU139" i="36"/>
  <c r="V140" i="36"/>
  <c r="AY140" i="36" s="1"/>
  <c r="AK140" i="36"/>
  <c r="BN140" i="36" s="1"/>
  <c r="BU146" i="36"/>
  <c r="V149" i="36"/>
  <c r="AY149" i="36" s="1"/>
  <c r="AK163" i="36"/>
  <c r="BN163" i="36" s="1"/>
  <c r="U172" i="36"/>
  <c r="AX172" i="36" s="1"/>
  <c r="AN175" i="36"/>
  <c r="BQ175" i="36" s="1"/>
  <c r="AJ175" i="36"/>
  <c r="BM175" i="36" s="1"/>
  <c r="AF175" i="36"/>
  <c r="BI175" i="36" s="1"/>
  <c r="BT176" i="36"/>
  <c r="AM176" i="36"/>
  <c r="BP176" i="36" s="1"/>
  <c r="AC176" i="36"/>
  <c r="BF176" i="36" s="1"/>
  <c r="Q176" i="36"/>
  <c r="AT176" i="36" s="1"/>
  <c r="AL176" i="36"/>
  <c r="BO176" i="36" s="1"/>
  <c r="AA176" i="36"/>
  <c r="BD176" i="36" s="1"/>
  <c r="P176" i="36"/>
  <c r="AJ176" i="36"/>
  <c r="BM176" i="36" s="1"/>
  <c r="X176" i="36"/>
  <c r="BA176" i="36" s="1"/>
  <c r="AH176" i="36"/>
  <c r="BK176" i="36" s="1"/>
  <c r="V176" i="36"/>
  <c r="AY176" i="36" s="1"/>
  <c r="AE176" i="36"/>
  <c r="BH176" i="36" s="1"/>
  <c r="AJ188" i="36"/>
  <c r="BM188" i="36" s="1"/>
  <c r="AN191" i="36"/>
  <c r="BQ191" i="36" s="1"/>
  <c r="W191" i="36"/>
  <c r="AZ191" i="36" s="1"/>
  <c r="AO121" i="36"/>
  <c r="BR121" i="36" s="1"/>
  <c r="Y132" i="36"/>
  <c r="BB132" i="36" s="1"/>
  <c r="AM132" i="36"/>
  <c r="BP132" i="36" s="1"/>
  <c r="U134" i="36"/>
  <c r="AX134" i="36" s="1"/>
  <c r="AG134" i="36"/>
  <c r="BJ134" i="36" s="1"/>
  <c r="AP134" i="36"/>
  <c r="BS134" i="36" s="1"/>
  <c r="Z135" i="36"/>
  <c r="BC135" i="36" s="1"/>
  <c r="BT135" i="36"/>
  <c r="W140" i="36"/>
  <c r="AZ140" i="36" s="1"/>
  <c r="AM140" i="36"/>
  <c r="BP140" i="36" s="1"/>
  <c r="AL161" i="36"/>
  <c r="BO161" i="36" s="1"/>
  <c r="AP161" i="36"/>
  <c r="BS161" i="36" s="1"/>
  <c r="AF161" i="36"/>
  <c r="BI161" i="36" s="1"/>
  <c r="T161" i="36"/>
  <c r="AW161" i="36" s="1"/>
  <c r="AO161" i="36"/>
  <c r="BR161" i="36" s="1"/>
  <c r="AE161" i="36"/>
  <c r="BH161" i="36" s="1"/>
  <c r="S161" i="36"/>
  <c r="AV161" i="36" s="1"/>
  <c r="AM161" i="36"/>
  <c r="BP161" i="36" s="1"/>
  <c r="AA161" i="36"/>
  <c r="BD161" i="36" s="1"/>
  <c r="P161" i="36"/>
  <c r="AK161" i="36"/>
  <c r="BN161" i="36" s="1"/>
  <c r="Y161" i="36"/>
  <c r="BB161" i="36" s="1"/>
  <c r="AC161" i="36"/>
  <c r="BF161" i="36" s="1"/>
  <c r="BT164" i="36"/>
  <c r="AH164" i="36"/>
  <c r="BK164" i="36" s="1"/>
  <c r="AG164" i="36"/>
  <c r="BJ164" i="36" s="1"/>
  <c r="Z164" i="36"/>
  <c r="BC164" i="36" s="1"/>
  <c r="Y164" i="36"/>
  <c r="BB164" i="36" s="1"/>
  <c r="AO164" i="36"/>
  <c r="BR164" i="36" s="1"/>
  <c r="Y172" i="36"/>
  <c r="BB172" i="36" s="1"/>
  <c r="AH177" i="36"/>
  <c r="BK177" i="36" s="1"/>
  <c r="S177" i="36"/>
  <c r="AV177" i="36" s="1"/>
  <c r="AE177" i="36"/>
  <c r="BH177" i="36" s="1"/>
  <c r="R177" i="36"/>
  <c r="AU177" i="36" s="1"/>
  <c r="AN177" i="36"/>
  <c r="BQ177" i="36" s="1"/>
  <c r="AA177" i="36"/>
  <c r="BD177" i="36" s="1"/>
  <c r="AM177" i="36"/>
  <c r="BP177" i="36" s="1"/>
  <c r="Z177" i="36"/>
  <c r="BC177" i="36" s="1"/>
  <c r="AC177" i="36"/>
  <c r="BF177" i="36" s="1"/>
  <c r="BU184" i="36"/>
  <c r="BN188" i="36"/>
  <c r="U120" i="36"/>
  <c r="AX120" i="36" s="1"/>
  <c r="AI120" i="36"/>
  <c r="BL120" i="36" s="1"/>
  <c r="BU124" i="36"/>
  <c r="X124" i="36"/>
  <c r="BA124" i="36" s="1"/>
  <c r="AL124" i="36"/>
  <c r="BO124" i="36" s="1"/>
  <c r="Q125" i="36"/>
  <c r="AT125" i="36" s="1"/>
  <c r="P132" i="36"/>
  <c r="AA132" i="36"/>
  <c r="BD132" i="36" s="1"/>
  <c r="AN132" i="36"/>
  <c r="BQ132" i="36" s="1"/>
  <c r="V134" i="36"/>
  <c r="AY134" i="36" s="1"/>
  <c r="AH134" i="36"/>
  <c r="BK134" i="36" s="1"/>
  <c r="BT134" i="36"/>
  <c r="BU135" i="36"/>
  <c r="AA135" i="36"/>
  <c r="BD135" i="36" s="1"/>
  <c r="T139" i="36"/>
  <c r="AW139" i="36" s="1"/>
  <c r="BU140" i="36"/>
  <c r="Y140" i="36"/>
  <c r="BB140" i="36" s="1"/>
  <c r="AN140" i="36"/>
  <c r="BQ140" i="36" s="1"/>
  <c r="AN149" i="36"/>
  <c r="BQ149" i="36" s="1"/>
  <c r="AP149" i="36"/>
  <c r="BS149" i="36" s="1"/>
  <c r="AC149" i="36"/>
  <c r="BF149" i="36" s="1"/>
  <c r="Q149" i="36"/>
  <c r="AT149" i="36" s="1"/>
  <c r="AO149" i="36"/>
  <c r="BR149" i="36" s="1"/>
  <c r="AA149" i="36"/>
  <c r="BD149" i="36" s="1"/>
  <c r="P149" i="36"/>
  <c r="AL149" i="36"/>
  <c r="BO149" i="36" s="1"/>
  <c r="X149" i="36"/>
  <c r="BA149" i="36" s="1"/>
  <c r="Y149" i="36"/>
  <c r="BB149" i="36" s="1"/>
  <c r="AG161" i="36"/>
  <c r="BJ161" i="36" s="1"/>
  <c r="AO163" i="36"/>
  <c r="BR163" i="36" s="1"/>
  <c r="AP164" i="36"/>
  <c r="BS164" i="36" s="1"/>
  <c r="BU168" i="36"/>
  <c r="AK170" i="36"/>
  <c r="BN170" i="36" s="1"/>
  <c r="AO170" i="36"/>
  <c r="BR170" i="36" s="1"/>
  <c r="X170" i="36"/>
  <c r="BA170" i="36" s="1"/>
  <c r="AN170" i="36"/>
  <c r="BQ170" i="36" s="1"/>
  <c r="W170" i="36"/>
  <c r="AZ170" i="36" s="1"/>
  <c r="AI170" i="36"/>
  <c r="BL170" i="36" s="1"/>
  <c r="Q170" i="36"/>
  <c r="AT170" i="36" s="1"/>
  <c r="AH170" i="36"/>
  <c r="BK170" i="36" s="1"/>
  <c r="P170" i="36"/>
  <c r="AA172" i="36"/>
  <c r="BD172" i="36" s="1"/>
  <c r="BU175" i="36"/>
  <c r="BS176" i="36"/>
  <c r="AK176" i="36"/>
  <c r="BN176" i="36" s="1"/>
  <c r="AI177" i="36"/>
  <c r="BL177" i="36" s="1"/>
  <c r="P188" i="36"/>
  <c r="AP188" i="36"/>
  <c r="BS188" i="36" s="1"/>
  <c r="U196" i="36"/>
  <c r="AX196" i="36" s="1"/>
  <c r="AG196" i="36"/>
  <c r="BJ196" i="36" s="1"/>
  <c r="AH201" i="36"/>
  <c r="BK201" i="36" s="1"/>
  <c r="T192" i="36"/>
  <c r="AW192" i="36" s="1"/>
  <c r="AE192" i="36"/>
  <c r="BH192" i="36" s="1"/>
  <c r="AP192" i="36"/>
  <c r="BS192" i="36" s="1"/>
  <c r="V196" i="36"/>
  <c r="AY196" i="36" s="1"/>
  <c r="AH196" i="36"/>
  <c r="BK196" i="36" s="1"/>
  <c r="AK201" i="36"/>
  <c r="BN201" i="36" s="1"/>
  <c r="X159" i="36"/>
  <c r="BA159" i="36" s="1"/>
  <c r="AN159" i="36"/>
  <c r="BQ159" i="36" s="1"/>
  <c r="AA167" i="36"/>
  <c r="BD167" i="36" s="1"/>
  <c r="W173" i="36"/>
  <c r="AZ173" i="36" s="1"/>
  <c r="AM173" i="36"/>
  <c r="BP173" i="36" s="1"/>
  <c r="U192" i="36"/>
  <c r="AX192" i="36" s="1"/>
  <c r="AG192" i="36"/>
  <c r="BJ192" i="36" s="1"/>
  <c r="X196" i="36"/>
  <c r="BA196" i="36" s="1"/>
  <c r="AJ196" i="36"/>
  <c r="BM196" i="36" s="1"/>
  <c r="U200" i="36"/>
  <c r="AX200" i="36" s="1"/>
  <c r="AG200" i="36"/>
  <c r="BJ200" i="36" s="1"/>
  <c r="AM201" i="36"/>
  <c r="BP201" i="36" s="1"/>
  <c r="AK148" i="36"/>
  <c r="BN148" i="36" s="1"/>
  <c r="Z159" i="36"/>
  <c r="BC159" i="36" s="1"/>
  <c r="AO159" i="36"/>
  <c r="BR159" i="36" s="1"/>
  <c r="BU163" i="36"/>
  <c r="AG166" i="36"/>
  <c r="BJ166" i="36" s="1"/>
  <c r="AD167" i="36"/>
  <c r="BG167" i="36" s="1"/>
  <c r="BT169" i="36"/>
  <c r="AG171" i="36"/>
  <c r="BJ171" i="36" s="1"/>
  <c r="Z173" i="36"/>
  <c r="BC173" i="36" s="1"/>
  <c r="AN173" i="36"/>
  <c r="BQ173" i="36" s="1"/>
  <c r="AT184" i="36"/>
  <c r="BF184" i="36"/>
  <c r="X190" i="36"/>
  <c r="BA190" i="36" s="1"/>
  <c r="AK190" i="36"/>
  <c r="BN190" i="36" s="1"/>
  <c r="V192" i="36"/>
  <c r="AY192" i="36" s="1"/>
  <c r="AH192" i="36"/>
  <c r="BK192" i="36" s="1"/>
  <c r="Y196" i="36"/>
  <c r="BB196" i="36" s="1"/>
  <c r="AK196" i="36"/>
  <c r="BN196" i="36" s="1"/>
  <c r="V200" i="36"/>
  <c r="AY200" i="36" s="1"/>
  <c r="AH200" i="36"/>
  <c r="BK200" i="36" s="1"/>
  <c r="Q201" i="36"/>
  <c r="AT201" i="36" s="1"/>
  <c r="AP201" i="36"/>
  <c r="BS201" i="36" s="1"/>
  <c r="AC159" i="36"/>
  <c r="BF159" i="36" s="1"/>
  <c r="Z160" i="36"/>
  <c r="BC160" i="36" s="1"/>
  <c r="AJ165" i="36"/>
  <c r="BM165" i="36" s="1"/>
  <c r="AN166" i="36"/>
  <c r="BQ166" i="36" s="1"/>
  <c r="P167" i="36"/>
  <c r="AI167" i="36"/>
  <c r="BL167" i="36" s="1"/>
  <c r="BT168" i="36"/>
  <c r="U168" i="36"/>
  <c r="AX168" i="36" s="1"/>
  <c r="AG168" i="36"/>
  <c r="BJ168" i="36" s="1"/>
  <c r="AJ171" i="36"/>
  <c r="BM171" i="36" s="1"/>
  <c r="AC173" i="36"/>
  <c r="BF173" i="36" s="1"/>
  <c r="V183" i="36"/>
  <c r="AY183" i="36" s="1"/>
  <c r="AL183" i="36"/>
  <c r="BO183" i="36" s="1"/>
  <c r="T184" i="36"/>
  <c r="AW184" i="36" s="1"/>
  <c r="AE184" i="36"/>
  <c r="BH184" i="36" s="1"/>
  <c r="AP184" i="36"/>
  <c r="BS184" i="36" s="1"/>
  <c r="W186" i="36"/>
  <c r="AZ186" i="36" s="1"/>
  <c r="AL186" i="36"/>
  <c r="BO186" i="36" s="1"/>
  <c r="BT189" i="36"/>
  <c r="Z190" i="36"/>
  <c r="BC190" i="36" s="1"/>
  <c r="AN190" i="36"/>
  <c r="BQ190" i="36" s="1"/>
  <c r="Y192" i="36"/>
  <c r="BB192" i="36" s="1"/>
  <c r="AK192" i="36"/>
  <c r="BN192" i="36" s="1"/>
  <c r="Q196" i="36"/>
  <c r="AT196" i="36" s="1"/>
  <c r="AC196" i="36"/>
  <c r="BF196" i="36" s="1"/>
  <c r="AM196" i="36"/>
  <c r="BP196" i="36" s="1"/>
  <c r="X199" i="36"/>
  <c r="BA199" i="36" s="1"/>
  <c r="Y200" i="36"/>
  <c r="BB200" i="36" s="1"/>
  <c r="AK200" i="36"/>
  <c r="BN200" i="36" s="1"/>
  <c r="V201" i="36"/>
  <c r="AY201" i="36" s="1"/>
  <c r="P150" i="36"/>
  <c r="P159" i="36"/>
  <c r="BT160" i="36"/>
  <c r="AD160" i="36"/>
  <c r="BG160" i="36" s="1"/>
  <c r="AP165" i="36"/>
  <c r="BS165" i="36" s="1"/>
  <c r="P166" i="36"/>
  <c r="R167" i="36"/>
  <c r="AU167" i="36" s="1"/>
  <c r="AL167" i="36"/>
  <c r="BO167" i="36" s="1"/>
  <c r="V168" i="36"/>
  <c r="AY168" i="36" s="1"/>
  <c r="AH168" i="36"/>
  <c r="BK168" i="36" s="1"/>
  <c r="T169" i="36"/>
  <c r="AW169" i="36" s="1"/>
  <c r="R171" i="36"/>
  <c r="AU171" i="36" s="1"/>
  <c r="AN171" i="36"/>
  <c r="BQ171" i="36" s="1"/>
  <c r="Q173" i="36"/>
  <c r="AT173" i="36" s="1"/>
  <c r="X183" i="36"/>
  <c r="BA183" i="36" s="1"/>
  <c r="Y186" i="36"/>
  <c r="BB186" i="36" s="1"/>
  <c r="P190" i="36"/>
  <c r="AC190" i="36"/>
  <c r="BF190" i="36" s="1"/>
  <c r="P192" i="36"/>
  <c r="AA192" i="36"/>
  <c r="BD192" i="36" s="1"/>
  <c r="AL192" i="36"/>
  <c r="BO192" i="36" s="1"/>
  <c r="S196" i="36"/>
  <c r="AV196" i="36" s="1"/>
  <c r="AD196" i="36"/>
  <c r="BG196" i="36" s="1"/>
  <c r="AO196" i="36"/>
  <c r="BR196" i="36" s="1"/>
  <c r="T197" i="36"/>
  <c r="AW197" i="36" s="1"/>
  <c r="P200" i="36"/>
  <c r="AA200" i="36"/>
  <c r="BD200" i="36" s="1"/>
  <c r="AL200" i="36"/>
  <c r="BO200" i="36" s="1"/>
  <c r="Y201" i="36"/>
  <c r="BB201" i="36" s="1"/>
  <c r="Z9" i="35"/>
  <c r="S109" i="35"/>
  <c r="AV109" i="35" s="1"/>
  <c r="AG109" i="35"/>
  <c r="BJ109" i="35" s="1"/>
  <c r="BT109" i="35"/>
  <c r="AH111" i="35"/>
  <c r="BK111" i="35" s="1"/>
  <c r="V113" i="35"/>
  <c r="AY113" i="35" s="1"/>
  <c r="AI113" i="35"/>
  <c r="BL113" i="35" s="1"/>
  <c r="AC116" i="35"/>
  <c r="BF116" i="35" s="1"/>
  <c r="X118" i="35"/>
  <c r="BA118" i="35" s="1"/>
  <c r="AN118" i="35"/>
  <c r="BQ118" i="35" s="1"/>
  <c r="AD120" i="35"/>
  <c r="BG120" i="35" s="1"/>
  <c r="AN121" i="35"/>
  <c r="BQ121" i="35" s="1"/>
  <c r="AH121" i="35"/>
  <c r="BK121" i="35" s="1"/>
  <c r="T121" i="35"/>
  <c r="AW121" i="35" s="1"/>
  <c r="BT121" i="35"/>
  <c r="AG121" i="35"/>
  <c r="BJ121" i="35" s="1"/>
  <c r="S121" i="35"/>
  <c r="AV121" i="35" s="1"/>
  <c r="AM121" i="35"/>
  <c r="BP121" i="35" s="1"/>
  <c r="Y121" i="35"/>
  <c r="BB121" i="35" s="1"/>
  <c r="X121" i="35"/>
  <c r="BA121" i="35" s="1"/>
  <c r="AV125" i="35"/>
  <c r="AP126" i="35"/>
  <c r="BS126" i="35" s="1"/>
  <c r="AO126" i="35"/>
  <c r="BR126" i="35" s="1"/>
  <c r="Y126" i="35"/>
  <c r="BB126" i="35" s="1"/>
  <c r="AN126" i="35"/>
  <c r="BQ126" i="35" s="1"/>
  <c r="X126" i="35"/>
  <c r="BA126" i="35" s="1"/>
  <c r="AI126" i="35"/>
  <c r="BL126" i="35" s="1"/>
  <c r="S126" i="35"/>
  <c r="AV126" i="35" s="1"/>
  <c r="AA126" i="35"/>
  <c r="BD126" i="35" s="1"/>
  <c r="AN133" i="35"/>
  <c r="BQ133" i="35" s="1"/>
  <c r="AM133" i="35"/>
  <c r="BP133" i="35" s="1"/>
  <c r="Y133" i="35"/>
  <c r="BB133" i="35" s="1"/>
  <c r="AL133" i="35"/>
  <c r="BO133" i="35" s="1"/>
  <c r="X133" i="35"/>
  <c r="BA133" i="35" s="1"/>
  <c r="AH133" i="35"/>
  <c r="BK133" i="35" s="1"/>
  <c r="T133" i="35"/>
  <c r="AW133" i="35" s="1"/>
  <c r="W133" i="35"/>
  <c r="AZ133" i="35" s="1"/>
  <c r="BT133" i="35"/>
  <c r="BU186" i="35"/>
  <c r="Z7" i="35"/>
  <c r="S59" i="35"/>
  <c r="V109" i="35"/>
  <c r="AY109" i="35" s="1"/>
  <c r="AI109" i="35"/>
  <c r="BL109" i="35" s="1"/>
  <c r="BT118" i="35"/>
  <c r="AN120" i="35"/>
  <c r="BQ120" i="35" s="1"/>
  <c r="BU121" i="35"/>
  <c r="AL132" i="35"/>
  <c r="BO132" i="35" s="1"/>
  <c r="Y132" i="35"/>
  <c r="BB132" i="35" s="1"/>
  <c r="AP132" i="35"/>
  <c r="BS132" i="35" s="1"/>
  <c r="W132" i="35"/>
  <c r="AZ132" i="35" s="1"/>
  <c r="AJ132" i="35"/>
  <c r="BM132" i="35" s="1"/>
  <c r="Q132" i="35"/>
  <c r="AT132" i="35" s="1"/>
  <c r="AM132" i="35"/>
  <c r="BP132" i="35" s="1"/>
  <c r="BT159" i="35"/>
  <c r="AD159" i="35"/>
  <c r="BG159" i="35" s="1"/>
  <c r="Q159" i="35"/>
  <c r="AT159" i="35" s="1"/>
  <c r="AP159" i="35"/>
  <c r="BS159" i="35" s="1"/>
  <c r="AC159" i="35"/>
  <c r="BF159" i="35" s="1"/>
  <c r="P159" i="35"/>
  <c r="AO159" i="35"/>
  <c r="BR159" i="35" s="1"/>
  <c r="AA159" i="35"/>
  <c r="BD159" i="35" s="1"/>
  <c r="AL159" i="35"/>
  <c r="BO159" i="35" s="1"/>
  <c r="Y159" i="35"/>
  <c r="BB159" i="35" s="1"/>
  <c r="AK159" i="35"/>
  <c r="BN159" i="35" s="1"/>
  <c r="X159" i="35"/>
  <c r="BA159" i="35" s="1"/>
  <c r="AG159" i="35"/>
  <c r="BJ159" i="35" s="1"/>
  <c r="S159" i="35"/>
  <c r="AV159" i="35" s="1"/>
  <c r="AM120" i="35"/>
  <c r="BP120" i="35" s="1"/>
  <c r="T59" i="35"/>
  <c r="W108" i="35"/>
  <c r="AZ108" i="35" s="1"/>
  <c r="AP108" i="35"/>
  <c r="BS108" i="35" s="1"/>
  <c r="W109" i="35"/>
  <c r="AZ109" i="35" s="1"/>
  <c r="AJ109" i="35"/>
  <c r="BM109" i="35" s="1"/>
  <c r="S110" i="35"/>
  <c r="AV110" i="35" s="1"/>
  <c r="AI110" i="35"/>
  <c r="BL110" i="35" s="1"/>
  <c r="Y112" i="35"/>
  <c r="BB112" i="35" s="1"/>
  <c r="Y113" i="35"/>
  <c r="BB113" i="35" s="1"/>
  <c r="AM113" i="35"/>
  <c r="BP113" i="35" s="1"/>
  <c r="U114" i="35"/>
  <c r="AX114" i="35" s="1"/>
  <c r="AJ114" i="35"/>
  <c r="BM114" i="35" s="1"/>
  <c r="Q116" i="35"/>
  <c r="AT116" i="35" s="1"/>
  <c r="AJ116" i="35"/>
  <c r="BM116" i="35" s="1"/>
  <c r="T117" i="35"/>
  <c r="AW117" i="35" s="1"/>
  <c r="AH117" i="35"/>
  <c r="BK117" i="35" s="1"/>
  <c r="P118" i="35"/>
  <c r="AD118" i="35"/>
  <c r="BG118" i="35" s="1"/>
  <c r="AP120" i="35"/>
  <c r="BS120" i="35" s="1"/>
  <c r="AI121" i="35"/>
  <c r="BL121" i="35" s="1"/>
  <c r="BU122" i="35"/>
  <c r="BT125" i="35"/>
  <c r="AJ126" i="35"/>
  <c r="BM126" i="35" s="1"/>
  <c r="AN132" i="35"/>
  <c r="BQ132" i="35" s="1"/>
  <c r="AG133" i="35"/>
  <c r="BJ133" i="35" s="1"/>
  <c r="AL136" i="35"/>
  <c r="BO136" i="35" s="1"/>
  <c r="AP136" i="35"/>
  <c r="BS136" i="35" s="1"/>
  <c r="W136" i="35"/>
  <c r="AZ136" i="35" s="1"/>
  <c r="AN136" i="35"/>
  <c r="BQ136" i="35" s="1"/>
  <c r="U136" i="35"/>
  <c r="AX136" i="35" s="1"/>
  <c r="AM136" i="35"/>
  <c r="BP136" i="35" s="1"/>
  <c r="T136" i="35"/>
  <c r="AW136" i="35" s="1"/>
  <c r="AD136" i="35"/>
  <c r="BG136" i="35" s="1"/>
  <c r="BK144" i="35"/>
  <c r="BH160" i="35"/>
  <c r="AK174" i="35"/>
  <c r="BN174" i="35" s="1"/>
  <c r="AD174" i="35"/>
  <c r="BG174" i="35" s="1"/>
  <c r="AA174" i="35"/>
  <c r="BD174" i="35" s="1"/>
  <c r="AN174" i="35"/>
  <c r="BQ174" i="35" s="1"/>
  <c r="W174" i="35"/>
  <c r="AZ174" i="35" s="1"/>
  <c r="AL174" i="35"/>
  <c r="BO174" i="35" s="1"/>
  <c r="U174" i="35"/>
  <c r="AX174" i="35" s="1"/>
  <c r="AJ174" i="35"/>
  <c r="BM174" i="35" s="1"/>
  <c r="S174" i="35"/>
  <c r="AV174" i="35" s="1"/>
  <c r="AE174" i="35"/>
  <c r="BH174" i="35" s="1"/>
  <c r="V174" i="35"/>
  <c r="AY174" i="35" s="1"/>
  <c r="AF174" i="35"/>
  <c r="BI174" i="35" s="1"/>
  <c r="U59" i="35"/>
  <c r="X109" i="35"/>
  <c r="BA109" i="35" s="1"/>
  <c r="AL109" i="35"/>
  <c r="BO109" i="35" s="1"/>
  <c r="U110" i="35"/>
  <c r="AX110" i="35" s="1"/>
  <c r="AJ110" i="35"/>
  <c r="BM110" i="35" s="1"/>
  <c r="AC112" i="35"/>
  <c r="BF112" i="35" s="1"/>
  <c r="P113" i="35"/>
  <c r="AA113" i="35"/>
  <c r="BD113" i="35" s="1"/>
  <c r="AO113" i="35"/>
  <c r="BR113" i="35" s="1"/>
  <c r="R115" i="35"/>
  <c r="AU115" i="35" s="1"/>
  <c r="T116" i="35"/>
  <c r="AW116" i="35" s="1"/>
  <c r="AM116" i="35"/>
  <c r="BP116" i="35" s="1"/>
  <c r="V117" i="35"/>
  <c r="AY117" i="35" s="1"/>
  <c r="AI117" i="35"/>
  <c r="BL117" i="35" s="1"/>
  <c r="Q118" i="35"/>
  <c r="AT118" i="35" s="1"/>
  <c r="AG118" i="35"/>
  <c r="BJ118" i="35" s="1"/>
  <c r="T120" i="35"/>
  <c r="AW120" i="35" s="1"/>
  <c r="P121" i="35"/>
  <c r="AJ121" i="35"/>
  <c r="BM121" i="35" s="1"/>
  <c r="P126" i="35"/>
  <c r="AL126" i="35"/>
  <c r="BO126" i="35" s="1"/>
  <c r="P133" i="35"/>
  <c r="AI133" i="35"/>
  <c r="BL133" i="35" s="1"/>
  <c r="BU134" i="35"/>
  <c r="BT138" i="35"/>
  <c r="BU142" i="35"/>
  <c r="AF158" i="35"/>
  <c r="BI158" i="35" s="1"/>
  <c r="AN158" i="35"/>
  <c r="BQ158" i="35" s="1"/>
  <c r="AM158" i="35"/>
  <c r="BP158" i="35" s="1"/>
  <c r="W161" i="35"/>
  <c r="AZ161" i="35" s="1"/>
  <c r="Z8" i="35"/>
  <c r="AC108" i="35"/>
  <c r="BF108" i="35" s="1"/>
  <c r="Y109" i="35"/>
  <c r="BB109" i="35" s="1"/>
  <c r="AM109" i="35"/>
  <c r="BP109" i="35" s="1"/>
  <c r="V110" i="35"/>
  <c r="AY110" i="35" s="1"/>
  <c r="AL110" i="35"/>
  <c r="BO110" i="35" s="1"/>
  <c r="AD112" i="35"/>
  <c r="BG112" i="35" s="1"/>
  <c r="Q113" i="35"/>
  <c r="AT113" i="35" s="1"/>
  <c r="AC113" i="35"/>
  <c r="BF113" i="35" s="1"/>
  <c r="AP113" i="35"/>
  <c r="BS113" i="35" s="1"/>
  <c r="X114" i="35"/>
  <c r="BA114" i="35" s="1"/>
  <c r="AN114" i="35"/>
  <c r="BQ114" i="35" s="1"/>
  <c r="AH115" i="35"/>
  <c r="BK115" i="35" s="1"/>
  <c r="U116" i="35"/>
  <c r="AX116" i="35" s="1"/>
  <c r="AN116" i="35"/>
  <c r="BQ116" i="35" s="1"/>
  <c r="W117" i="35"/>
  <c r="AZ117" i="35" s="1"/>
  <c r="AJ117" i="35"/>
  <c r="BM117" i="35" s="1"/>
  <c r="S118" i="35"/>
  <c r="AV118" i="35" s="1"/>
  <c r="AI118" i="35"/>
  <c r="BL118" i="35" s="1"/>
  <c r="BU119" i="35"/>
  <c r="Q121" i="35"/>
  <c r="AT121" i="35" s="1"/>
  <c r="AL121" i="35"/>
  <c r="BO121" i="35" s="1"/>
  <c r="AP122" i="35"/>
  <c r="BS122" i="35" s="1"/>
  <c r="AN122" i="35"/>
  <c r="BQ122" i="35" s="1"/>
  <c r="X122" i="35"/>
  <c r="BA122" i="35" s="1"/>
  <c r="AL122" i="35"/>
  <c r="BO122" i="35" s="1"/>
  <c r="V122" i="35"/>
  <c r="AY122" i="35" s="1"/>
  <c r="AG122" i="35"/>
  <c r="BJ122" i="35" s="1"/>
  <c r="Q122" i="35"/>
  <c r="AT122" i="35" s="1"/>
  <c r="AA122" i="35"/>
  <c r="BD122" i="35" s="1"/>
  <c r="BU125" i="35"/>
  <c r="Q126" i="35"/>
  <c r="AT126" i="35" s="1"/>
  <c r="BT126" i="35"/>
  <c r="T132" i="35"/>
  <c r="AW132" i="35" s="1"/>
  <c r="Q133" i="35"/>
  <c r="AT133" i="35" s="1"/>
  <c r="AJ133" i="35"/>
  <c r="BM133" i="35" s="1"/>
  <c r="BU138" i="35"/>
  <c r="T159" i="35"/>
  <c r="AW159" i="35" s="1"/>
  <c r="BT160" i="35"/>
  <c r="X161" i="35"/>
  <c r="BA161" i="35" s="1"/>
  <c r="BU162" i="35"/>
  <c r="AL120" i="35"/>
  <c r="BO120" i="35" s="1"/>
  <c r="AJ120" i="35"/>
  <c r="BM120" i="35" s="1"/>
  <c r="Q120" i="35"/>
  <c r="AT120" i="35" s="1"/>
  <c r="AH120" i="35"/>
  <c r="BK120" i="35" s="1"/>
  <c r="Y120" i="35"/>
  <c r="BB120" i="35" s="1"/>
  <c r="S11" i="35"/>
  <c r="Z57" i="35"/>
  <c r="P109" i="35"/>
  <c r="AA109" i="35"/>
  <c r="BD109" i="35" s="1"/>
  <c r="AO109" i="35"/>
  <c r="BR109" i="35" s="1"/>
  <c r="R111" i="35"/>
  <c r="AU111" i="35" s="1"/>
  <c r="U118" i="35"/>
  <c r="AX118" i="35" s="1"/>
  <c r="AJ118" i="35"/>
  <c r="BM118" i="35" s="1"/>
  <c r="W120" i="35"/>
  <c r="AZ120" i="35" s="1"/>
  <c r="BJ125" i="35"/>
  <c r="U132" i="35"/>
  <c r="AX132" i="35" s="1"/>
  <c r="S133" i="35"/>
  <c r="AV133" i="35" s="1"/>
  <c r="AO133" i="35"/>
  <c r="BR133" i="35" s="1"/>
  <c r="AK135" i="35"/>
  <c r="BN135" i="35" s="1"/>
  <c r="R135" i="35"/>
  <c r="AU135" i="35" s="1"/>
  <c r="BS144" i="35"/>
  <c r="U159" i="35"/>
  <c r="AX159" i="35" s="1"/>
  <c r="BU160" i="35"/>
  <c r="AM161" i="35"/>
  <c r="BP161" i="35" s="1"/>
  <c r="AG161" i="35"/>
  <c r="BJ161" i="35" s="1"/>
  <c r="T161" i="35"/>
  <c r="AW161" i="35" s="1"/>
  <c r="AF161" i="35"/>
  <c r="BI161" i="35" s="1"/>
  <c r="Q161" i="35"/>
  <c r="AT161" i="35" s="1"/>
  <c r="AP161" i="35"/>
  <c r="BS161" i="35" s="1"/>
  <c r="AD161" i="35"/>
  <c r="BG161" i="35" s="1"/>
  <c r="P161" i="35"/>
  <c r="AO161" i="35"/>
  <c r="BR161" i="35" s="1"/>
  <c r="AC161" i="35"/>
  <c r="BF161" i="35" s="1"/>
  <c r="AN161" i="35"/>
  <c r="BQ161" i="35" s="1"/>
  <c r="Y161" i="35"/>
  <c r="BB161" i="35" s="1"/>
  <c r="AH161" i="35"/>
  <c r="BK161" i="35" s="1"/>
  <c r="U161" i="35"/>
  <c r="AX161" i="35" s="1"/>
  <c r="AC89" i="35"/>
  <c r="AH108" i="35"/>
  <c r="BK108" i="35" s="1"/>
  <c r="Q109" i="35"/>
  <c r="AT109" i="35" s="1"/>
  <c r="AC109" i="35"/>
  <c r="BF109" i="35" s="1"/>
  <c r="AP109" i="35"/>
  <c r="BS109" i="35" s="1"/>
  <c r="Y110" i="35"/>
  <c r="BB110" i="35" s="1"/>
  <c r="AO110" i="35"/>
  <c r="BR110" i="35" s="1"/>
  <c r="S111" i="35"/>
  <c r="AV111" i="35" s="1"/>
  <c r="Q112" i="35"/>
  <c r="AT112" i="35" s="1"/>
  <c r="AJ112" i="35"/>
  <c r="BM112" i="35" s="1"/>
  <c r="T113" i="35"/>
  <c r="AW113" i="35" s="1"/>
  <c r="AH113" i="35"/>
  <c r="BK113" i="35" s="1"/>
  <c r="AA114" i="35"/>
  <c r="BD114" i="35" s="1"/>
  <c r="BT114" i="35"/>
  <c r="Y116" i="35"/>
  <c r="BB116" i="35" s="1"/>
  <c r="Y117" i="35"/>
  <c r="BB117" i="35" s="1"/>
  <c r="AM117" i="35"/>
  <c r="BP117" i="35" s="1"/>
  <c r="V118" i="35"/>
  <c r="AY118" i="35" s="1"/>
  <c r="AL118" i="35"/>
  <c r="BO118" i="35" s="1"/>
  <c r="AC120" i="35"/>
  <c r="BF120" i="35" s="1"/>
  <c r="W121" i="35"/>
  <c r="AZ121" i="35" s="1"/>
  <c r="AP121" i="35"/>
  <c r="BS121" i="35" s="1"/>
  <c r="AI122" i="35"/>
  <c r="BL122" i="35" s="1"/>
  <c r="V126" i="35"/>
  <c r="AY126" i="35" s="1"/>
  <c r="R131" i="35"/>
  <c r="AU131" i="35" s="1"/>
  <c r="AC132" i="35"/>
  <c r="BF132" i="35" s="1"/>
  <c r="V133" i="35"/>
  <c r="AY133" i="35" s="1"/>
  <c r="AP133" i="35"/>
  <c r="BS133" i="35" s="1"/>
  <c r="Y136" i="35"/>
  <c r="BB136" i="35" s="1"/>
  <c r="AL140" i="35"/>
  <c r="BO140" i="35" s="1"/>
  <c r="AP140" i="35"/>
  <c r="BS140" i="35" s="1"/>
  <c r="W140" i="35"/>
  <c r="AZ140" i="35" s="1"/>
  <c r="AM140" i="35"/>
  <c r="BP140" i="35" s="1"/>
  <c r="T140" i="35"/>
  <c r="AW140" i="35" s="1"/>
  <c r="AJ140" i="35"/>
  <c r="BM140" i="35" s="1"/>
  <c r="Q140" i="35"/>
  <c r="AT140" i="35" s="1"/>
  <c r="AH140" i="35"/>
  <c r="BK140" i="35" s="1"/>
  <c r="Y140" i="35"/>
  <c r="BB140" i="35" s="1"/>
  <c r="AH159" i="35"/>
  <c r="BK159" i="35" s="1"/>
  <c r="AL161" i="35"/>
  <c r="BO161" i="35" s="1"/>
  <c r="AU162" i="35"/>
  <c r="AC124" i="35"/>
  <c r="BF124" i="35" s="1"/>
  <c r="P125" i="35"/>
  <c r="AA125" i="35"/>
  <c r="BD125" i="35" s="1"/>
  <c r="AO125" i="35"/>
  <c r="BR125" i="35" s="1"/>
  <c r="P134" i="35"/>
  <c r="AD134" i="35"/>
  <c r="BG134" i="35" s="1"/>
  <c r="Q137" i="35"/>
  <c r="AT137" i="35" s="1"/>
  <c r="AC137" i="35"/>
  <c r="BF137" i="35" s="1"/>
  <c r="AP137" i="35"/>
  <c r="BS137" i="35" s="1"/>
  <c r="Y138" i="35"/>
  <c r="BB138" i="35" s="1"/>
  <c r="AO138" i="35"/>
  <c r="BR138" i="35" s="1"/>
  <c r="Y141" i="35"/>
  <c r="BB141" i="35" s="1"/>
  <c r="AM141" i="35"/>
  <c r="BP141" i="35" s="1"/>
  <c r="U142" i="35"/>
  <c r="AX142" i="35" s="1"/>
  <c r="AJ142" i="35"/>
  <c r="BM142" i="35" s="1"/>
  <c r="T144" i="35"/>
  <c r="AW144" i="35" s="1"/>
  <c r="AM144" i="35"/>
  <c r="BP144" i="35" s="1"/>
  <c r="U145" i="35"/>
  <c r="AX145" i="35" s="1"/>
  <c r="AH145" i="35"/>
  <c r="BK145" i="35" s="1"/>
  <c r="V146" i="35"/>
  <c r="AY146" i="35" s="1"/>
  <c r="Q147" i="35"/>
  <c r="AT147" i="35" s="1"/>
  <c r="AC147" i="35"/>
  <c r="BF147" i="35" s="1"/>
  <c r="BT147" i="35"/>
  <c r="Z148" i="35"/>
  <c r="BC148" i="35" s="1"/>
  <c r="AP148" i="35"/>
  <c r="BS148" i="35" s="1"/>
  <c r="P149" i="35"/>
  <c r="AD149" i="35"/>
  <c r="BG149" i="35" s="1"/>
  <c r="AH150" i="35"/>
  <c r="BK150" i="35" s="1"/>
  <c r="Z160" i="35"/>
  <c r="BC160" i="35" s="1"/>
  <c r="AP160" i="35"/>
  <c r="BS160" i="35" s="1"/>
  <c r="BO163" i="35"/>
  <c r="AP164" i="35"/>
  <c r="BS164" i="35" s="1"/>
  <c r="T165" i="35"/>
  <c r="AW165" i="35" s="1"/>
  <c r="AL165" i="35"/>
  <c r="BO165" i="35" s="1"/>
  <c r="AJ167" i="35"/>
  <c r="BM167" i="35" s="1"/>
  <c r="AM171" i="35"/>
  <c r="BP171" i="35" s="1"/>
  <c r="X173" i="35"/>
  <c r="BA173" i="35" s="1"/>
  <c r="AH125" i="35"/>
  <c r="BK125" i="35" s="1"/>
  <c r="U134" i="35"/>
  <c r="AX134" i="35" s="1"/>
  <c r="AJ134" i="35"/>
  <c r="BM134" i="35" s="1"/>
  <c r="V137" i="35"/>
  <c r="AY137" i="35" s="1"/>
  <c r="AI137" i="35"/>
  <c r="BL137" i="35" s="1"/>
  <c r="Q138" i="35"/>
  <c r="AT138" i="35" s="1"/>
  <c r="AG138" i="35"/>
  <c r="BJ138" i="35" s="1"/>
  <c r="S141" i="35"/>
  <c r="AV141" i="35" s="1"/>
  <c r="AG141" i="35"/>
  <c r="BJ141" i="35" s="1"/>
  <c r="BT141" i="35"/>
  <c r="Y142" i="35"/>
  <c r="BB142" i="35" s="1"/>
  <c r="AO142" i="35"/>
  <c r="BR142" i="35" s="1"/>
  <c r="Y144" i="35"/>
  <c r="BB144" i="35" s="1"/>
  <c r="U147" i="35"/>
  <c r="AX147" i="35" s="1"/>
  <c r="AI147" i="35"/>
  <c r="BL147" i="35" s="1"/>
  <c r="BU148" i="35"/>
  <c r="AG148" i="35"/>
  <c r="BJ148" i="35" s="1"/>
  <c r="U149" i="35"/>
  <c r="AX149" i="35" s="1"/>
  <c r="AJ149" i="35"/>
  <c r="BM149" i="35" s="1"/>
  <c r="S150" i="35"/>
  <c r="AV150" i="35" s="1"/>
  <c r="AO150" i="35"/>
  <c r="BR150" i="35" s="1"/>
  <c r="Q160" i="35"/>
  <c r="AT160" i="35" s="1"/>
  <c r="AF160" i="35"/>
  <c r="BI160" i="35" s="1"/>
  <c r="W162" i="35"/>
  <c r="AZ162" i="35" s="1"/>
  <c r="BT163" i="35"/>
  <c r="S164" i="35"/>
  <c r="AV164" i="35" s="1"/>
  <c r="T167" i="35"/>
  <c r="AW167" i="35" s="1"/>
  <c r="U171" i="35"/>
  <c r="AX171" i="35" s="1"/>
  <c r="BU176" i="35"/>
  <c r="BU184" i="35"/>
  <c r="AW124" i="35"/>
  <c r="V125" i="35"/>
  <c r="AY125" i="35" s="1"/>
  <c r="AI125" i="35"/>
  <c r="BL125" i="35" s="1"/>
  <c r="V134" i="35"/>
  <c r="AY134" i="35" s="1"/>
  <c r="AL134" i="35"/>
  <c r="BO134" i="35" s="1"/>
  <c r="W137" i="35"/>
  <c r="AZ137" i="35" s="1"/>
  <c r="AJ137" i="35"/>
  <c r="BM137" i="35" s="1"/>
  <c r="S138" i="35"/>
  <c r="AV138" i="35" s="1"/>
  <c r="AI138" i="35"/>
  <c r="BL138" i="35" s="1"/>
  <c r="BU139" i="35"/>
  <c r="T141" i="35"/>
  <c r="AW141" i="35" s="1"/>
  <c r="AH141" i="35"/>
  <c r="BK141" i="35" s="1"/>
  <c r="BT142" i="35"/>
  <c r="AC144" i="35"/>
  <c r="BF144" i="35" s="1"/>
  <c r="AK146" i="35"/>
  <c r="BN146" i="35" s="1"/>
  <c r="W147" i="35"/>
  <c r="AZ147" i="35" s="1"/>
  <c r="AJ147" i="35"/>
  <c r="BM147" i="35" s="1"/>
  <c r="R148" i="35"/>
  <c r="AU148" i="35" s="1"/>
  <c r="W149" i="35"/>
  <c r="AZ149" i="35" s="1"/>
  <c r="AM149" i="35"/>
  <c r="BP149" i="35" s="1"/>
  <c r="W150" i="35"/>
  <c r="AZ150" i="35" s="1"/>
  <c r="AP150" i="35"/>
  <c r="BS150" i="35" s="1"/>
  <c r="BU158" i="35"/>
  <c r="R160" i="35"/>
  <c r="AU160" i="35" s="1"/>
  <c r="AH160" i="35"/>
  <c r="BK160" i="35" s="1"/>
  <c r="AD162" i="35"/>
  <c r="BG162" i="35" s="1"/>
  <c r="W164" i="35"/>
  <c r="AZ164" i="35" s="1"/>
  <c r="AM165" i="35"/>
  <c r="BP165" i="35" s="1"/>
  <c r="AP165" i="35"/>
  <c r="BS165" i="35" s="1"/>
  <c r="AD165" i="35"/>
  <c r="BG165" i="35" s="1"/>
  <c r="P165" i="35"/>
  <c r="AO165" i="35"/>
  <c r="BR165" i="35" s="1"/>
  <c r="AC165" i="35"/>
  <c r="BF165" i="35" s="1"/>
  <c r="AN165" i="35"/>
  <c r="BQ165" i="35" s="1"/>
  <c r="Y165" i="35"/>
  <c r="BB165" i="35" s="1"/>
  <c r="AF165" i="35"/>
  <c r="BI165" i="35" s="1"/>
  <c r="AA171" i="35"/>
  <c r="BD171" i="35" s="1"/>
  <c r="AM173" i="35"/>
  <c r="BP173" i="35" s="1"/>
  <c r="AK173" i="35"/>
  <c r="BN173" i="35" s="1"/>
  <c r="W173" i="35"/>
  <c r="AZ173" i="35" s="1"/>
  <c r="AH173" i="35"/>
  <c r="BK173" i="35" s="1"/>
  <c r="U173" i="35"/>
  <c r="AX173" i="35" s="1"/>
  <c r="AG173" i="35"/>
  <c r="BJ173" i="35" s="1"/>
  <c r="T173" i="35"/>
  <c r="AW173" i="35" s="1"/>
  <c r="AP173" i="35"/>
  <c r="BS173" i="35" s="1"/>
  <c r="AD173" i="35"/>
  <c r="BG173" i="35" s="1"/>
  <c r="P173" i="35"/>
  <c r="AO173" i="35"/>
  <c r="BR173" i="35" s="1"/>
  <c r="AC173" i="35"/>
  <c r="BF173" i="35" s="1"/>
  <c r="AN173" i="35"/>
  <c r="BQ173" i="35" s="1"/>
  <c r="U138" i="35"/>
  <c r="AX138" i="35" s="1"/>
  <c r="AJ138" i="35"/>
  <c r="BM138" i="35" s="1"/>
  <c r="V141" i="35"/>
  <c r="AY141" i="35" s="1"/>
  <c r="AI141" i="35"/>
  <c r="BL141" i="35" s="1"/>
  <c r="BU147" i="35"/>
  <c r="Y150" i="35"/>
  <c r="BB150" i="35" s="1"/>
  <c r="BU150" i="35"/>
  <c r="S160" i="35"/>
  <c r="AV160" i="35" s="1"/>
  <c r="AJ160" i="35"/>
  <c r="BM160" i="35" s="1"/>
  <c r="AE162" i="35"/>
  <c r="BH162" i="35" s="1"/>
  <c r="BF163" i="35"/>
  <c r="BT187" i="35"/>
  <c r="AK187" i="35"/>
  <c r="BN187" i="35" s="1"/>
  <c r="AA187" i="35"/>
  <c r="BD187" i="35" s="1"/>
  <c r="Q187" i="35"/>
  <c r="AT187" i="35" s="1"/>
  <c r="AJ187" i="35"/>
  <c r="BM187" i="35" s="1"/>
  <c r="Y187" i="35"/>
  <c r="BB187" i="35" s="1"/>
  <c r="P187" i="35"/>
  <c r="AH187" i="35"/>
  <c r="BK187" i="35" s="1"/>
  <c r="X187" i="35"/>
  <c r="BA187" i="35" s="1"/>
  <c r="AP187" i="35"/>
  <c r="BS187" i="35" s="1"/>
  <c r="AG187" i="35"/>
  <c r="BJ187" i="35" s="1"/>
  <c r="W187" i="35"/>
  <c r="AZ187" i="35" s="1"/>
  <c r="AO187" i="35"/>
  <c r="BR187" i="35" s="1"/>
  <c r="AF187" i="35"/>
  <c r="BI187" i="35" s="1"/>
  <c r="V187" i="35"/>
  <c r="AY187" i="35" s="1"/>
  <c r="AN187" i="35"/>
  <c r="BQ187" i="35" s="1"/>
  <c r="AE187" i="35"/>
  <c r="BH187" i="35" s="1"/>
  <c r="U187" i="35"/>
  <c r="AX187" i="35" s="1"/>
  <c r="AL187" i="35"/>
  <c r="BO187" i="35" s="1"/>
  <c r="AC187" i="35"/>
  <c r="BF187" i="35" s="1"/>
  <c r="S187" i="35"/>
  <c r="AV187" i="35" s="1"/>
  <c r="Z150" i="35"/>
  <c r="BC150" i="35" s="1"/>
  <c r="AZ160" i="35"/>
  <c r="BG163" i="35"/>
  <c r="BD167" i="35"/>
  <c r="BT171" i="35"/>
  <c r="AK171" i="35"/>
  <c r="BN171" i="35" s="1"/>
  <c r="Y171" i="35"/>
  <c r="BB171" i="35" s="1"/>
  <c r="AJ171" i="35"/>
  <c r="BM171" i="35" s="1"/>
  <c r="X171" i="35"/>
  <c r="BA171" i="35" s="1"/>
  <c r="AH171" i="35"/>
  <c r="BK171" i="35" s="1"/>
  <c r="V171" i="35"/>
  <c r="AY171" i="35" s="1"/>
  <c r="AP171" i="35"/>
  <c r="BS171" i="35" s="1"/>
  <c r="AE171" i="35"/>
  <c r="BH171" i="35" s="1"/>
  <c r="T171" i="35"/>
  <c r="AW171" i="35" s="1"/>
  <c r="AO171" i="35"/>
  <c r="BR171" i="35" s="1"/>
  <c r="AD171" i="35"/>
  <c r="BG171" i="35" s="1"/>
  <c r="S171" i="35"/>
  <c r="AV171" i="35" s="1"/>
  <c r="AG171" i="35"/>
  <c r="BJ171" i="35" s="1"/>
  <c r="BD186" i="35"/>
  <c r="BU191" i="35"/>
  <c r="AT144" i="35"/>
  <c r="BT149" i="35"/>
  <c r="AA150" i="35"/>
  <c r="BD150" i="35" s="1"/>
  <c r="Y160" i="35"/>
  <c r="BB160" i="35" s="1"/>
  <c r="BT162" i="35"/>
  <c r="AN164" i="35"/>
  <c r="BQ164" i="35" s="1"/>
  <c r="R164" i="35"/>
  <c r="AU164" i="35" s="1"/>
  <c r="AJ164" i="35"/>
  <c r="BM164" i="35" s="1"/>
  <c r="AH164" i="35"/>
  <c r="BK164" i="35" s="1"/>
  <c r="AF164" i="35"/>
  <c r="BI164" i="35" s="1"/>
  <c r="BT167" i="35"/>
  <c r="AG167" i="35"/>
  <c r="BJ167" i="35" s="1"/>
  <c r="S167" i="35"/>
  <c r="AV167" i="35" s="1"/>
  <c r="AD167" i="35"/>
  <c r="BG167" i="35" s="1"/>
  <c r="Q167" i="35"/>
  <c r="AT167" i="35" s="1"/>
  <c r="AP167" i="35"/>
  <c r="BS167" i="35" s="1"/>
  <c r="AC167" i="35"/>
  <c r="BF167" i="35" s="1"/>
  <c r="P167" i="35"/>
  <c r="AL167" i="35"/>
  <c r="BO167" i="35" s="1"/>
  <c r="Y167" i="35"/>
  <c r="BB167" i="35" s="1"/>
  <c r="AH167" i="35"/>
  <c r="BK167" i="35" s="1"/>
  <c r="AL171" i="35"/>
  <c r="BO171" i="35" s="1"/>
  <c r="AM185" i="35"/>
  <c r="BP185" i="35" s="1"/>
  <c r="AH185" i="35"/>
  <c r="BK185" i="35" s="1"/>
  <c r="U185" i="35"/>
  <c r="AX185" i="35" s="1"/>
  <c r="AG185" i="35"/>
  <c r="BJ185" i="35" s="1"/>
  <c r="T185" i="35"/>
  <c r="AW185" i="35" s="1"/>
  <c r="AF185" i="35"/>
  <c r="BI185" i="35" s="1"/>
  <c r="Q185" i="35"/>
  <c r="AT185" i="35" s="1"/>
  <c r="AP185" i="35"/>
  <c r="BS185" i="35" s="1"/>
  <c r="AD185" i="35"/>
  <c r="BG185" i="35" s="1"/>
  <c r="P185" i="35"/>
  <c r="AO185" i="35"/>
  <c r="BR185" i="35" s="1"/>
  <c r="AC185" i="35"/>
  <c r="BF185" i="35" s="1"/>
  <c r="AN185" i="35"/>
  <c r="BQ185" i="35" s="1"/>
  <c r="Y185" i="35"/>
  <c r="BB185" i="35" s="1"/>
  <c r="AK185" i="35"/>
  <c r="BN185" i="35" s="1"/>
  <c r="W185" i="35"/>
  <c r="AZ185" i="35" s="1"/>
  <c r="BM186" i="35"/>
  <c r="T194" i="35"/>
  <c r="AW194" i="35" s="1"/>
  <c r="AF194" i="35"/>
  <c r="BI194" i="35" s="1"/>
  <c r="AP194" i="35"/>
  <c r="BS194" i="35" s="1"/>
  <c r="BT172" i="35"/>
  <c r="AV182" i="35"/>
  <c r="U189" i="35"/>
  <c r="AX189" i="35" s="1"/>
  <c r="AL189" i="35"/>
  <c r="BO189" i="35" s="1"/>
  <c r="W190" i="35"/>
  <c r="AZ190" i="35" s="1"/>
  <c r="AJ192" i="35"/>
  <c r="BM192" i="35" s="1"/>
  <c r="BU194" i="35"/>
  <c r="W194" i="35"/>
  <c r="AZ194" i="35" s="1"/>
  <c r="AH194" i="35"/>
  <c r="BK194" i="35" s="1"/>
  <c r="AD197" i="35"/>
  <c r="BG197" i="35" s="1"/>
  <c r="U198" i="35"/>
  <c r="AX198" i="35" s="1"/>
  <c r="AG198" i="35"/>
  <c r="BJ198" i="35" s="1"/>
  <c r="S199" i="35"/>
  <c r="AV199" i="35" s="1"/>
  <c r="AJ199" i="35"/>
  <c r="BM199" i="35" s="1"/>
  <c r="T200" i="35"/>
  <c r="AW200" i="35" s="1"/>
  <c r="AF200" i="35"/>
  <c r="BI200" i="35" s="1"/>
  <c r="AP200" i="35"/>
  <c r="BS200" i="35" s="1"/>
  <c r="X169" i="35"/>
  <c r="BA169" i="35" s="1"/>
  <c r="AL169" i="35"/>
  <c r="BO169" i="35" s="1"/>
  <c r="BU172" i="35"/>
  <c r="X177" i="35"/>
  <c r="BA177" i="35" s="1"/>
  <c r="AL177" i="35"/>
  <c r="BO177" i="35" s="1"/>
  <c r="AY186" i="35"/>
  <c r="AJ188" i="35"/>
  <c r="BM188" i="35" s="1"/>
  <c r="X189" i="35"/>
  <c r="BA189" i="35" s="1"/>
  <c r="AO189" i="35"/>
  <c r="BR189" i="35" s="1"/>
  <c r="AA190" i="35"/>
  <c r="BD190" i="35" s="1"/>
  <c r="X191" i="35"/>
  <c r="BA191" i="35" s="1"/>
  <c r="AH191" i="35"/>
  <c r="BK191" i="35" s="1"/>
  <c r="AN192" i="35"/>
  <c r="BQ192" i="35" s="1"/>
  <c r="AD193" i="35"/>
  <c r="BG193" i="35" s="1"/>
  <c r="X194" i="35"/>
  <c r="BA194" i="35" s="1"/>
  <c r="AJ194" i="35"/>
  <c r="BM194" i="35" s="1"/>
  <c r="AJ195" i="35"/>
  <c r="BM195" i="35" s="1"/>
  <c r="Y196" i="35"/>
  <c r="BB196" i="35" s="1"/>
  <c r="AK196" i="35"/>
  <c r="BN196" i="35" s="1"/>
  <c r="AJ197" i="35"/>
  <c r="BM197" i="35" s="1"/>
  <c r="AH198" i="35"/>
  <c r="BK198" i="35" s="1"/>
  <c r="W199" i="35"/>
  <c r="AZ199" i="35" s="1"/>
  <c r="AM199" i="35"/>
  <c r="BP199" i="35" s="1"/>
  <c r="AG200" i="35"/>
  <c r="BJ200" i="35" s="1"/>
  <c r="BD176" i="35"/>
  <c r="AZ186" i="35"/>
  <c r="Y189" i="35"/>
  <c r="BB189" i="35" s="1"/>
  <c r="AP189" i="35"/>
  <c r="BS189" i="35" s="1"/>
  <c r="AE190" i="35"/>
  <c r="BH190" i="35" s="1"/>
  <c r="Y194" i="35"/>
  <c r="BB194" i="35" s="1"/>
  <c r="AK194" i="35"/>
  <c r="BN194" i="35" s="1"/>
  <c r="AN197" i="35"/>
  <c r="BQ197" i="35" s="1"/>
  <c r="Y199" i="35"/>
  <c r="BB199" i="35" s="1"/>
  <c r="AN199" i="35"/>
  <c r="BQ199" i="35" s="1"/>
  <c r="AH200" i="35"/>
  <c r="BK200" i="35" s="1"/>
  <c r="AG163" i="35"/>
  <c r="BJ163" i="35" s="1"/>
  <c r="S168" i="35"/>
  <c r="AV168" i="35" s="1"/>
  <c r="BT168" i="35"/>
  <c r="AC169" i="35"/>
  <c r="BF169" i="35" s="1"/>
  <c r="AO169" i="35"/>
  <c r="BR169" i="35" s="1"/>
  <c r="AA170" i="35"/>
  <c r="BD170" i="35" s="1"/>
  <c r="BK172" i="35"/>
  <c r="AA172" i="35"/>
  <c r="BD172" i="35" s="1"/>
  <c r="BT175" i="35"/>
  <c r="U175" i="35"/>
  <c r="AX175" i="35" s="1"/>
  <c r="AG175" i="35"/>
  <c r="BJ175" i="35" s="1"/>
  <c r="AI176" i="35"/>
  <c r="BL176" i="35" s="1"/>
  <c r="AC177" i="35"/>
  <c r="BF177" i="35" s="1"/>
  <c r="AO177" i="35"/>
  <c r="BR177" i="35" s="1"/>
  <c r="S183" i="35"/>
  <c r="AV183" i="35" s="1"/>
  <c r="AC183" i="35"/>
  <c r="BF183" i="35" s="1"/>
  <c r="AL183" i="35"/>
  <c r="BO183" i="35" s="1"/>
  <c r="Y184" i="35"/>
  <c r="BB184" i="35" s="1"/>
  <c r="BU188" i="35"/>
  <c r="AC189" i="35"/>
  <c r="BF189" i="35" s="1"/>
  <c r="AF190" i="35"/>
  <c r="BI190" i="35" s="1"/>
  <c r="Q191" i="35"/>
  <c r="AT191" i="35" s="1"/>
  <c r="AA191" i="35"/>
  <c r="BD191" i="35" s="1"/>
  <c r="AK191" i="35"/>
  <c r="BN191" i="35" s="1"/>
  <c r="AI193" i="35"/>
  <c r="BL193" i="35" s="1"/>
  <c r="P194" i="35"/>
  <c r="AA194" i="35"/>
  <c r="BD194" i="35" s="1"/>
  <c r="AL194" i="35"/>
  <c r="BO194" i="35" s="1"/>
  <c r="Q196" i="35"/>
  <c r="AT196" i="35" s="1"/>
  <c r="AC196" i="35"/>
  <c r="BF196" i="35" s="1"/>
  <c r="AN196" i="35"/>
  <c r="BQ196" i="35" s="1"/>
  <c r="BT197" i="35"/>
  <c r="Y198" i="35"/>
  <c r="BB198" i="35" s="1"/>
  <c r="AK198" i="35"/>
  <c r="BN198" i="35" s="1"/>
  <c r="Z199" i="35"/>
  <c r="BC199" i="35" s="1"/>
  <c r="AP199" i="35"/>
  <c r="BS199" i="35" s="1"/>
  <c r="AJ200" i="35"/>
  <c r="BM200" i="35" s="1"/>
  <c r="T163" i="35"/>
  <c r="AW163" i="35" s="1"/>
  <c r="AH163" i="35"/>
  <c r="BK163" i="35" s="1"/>
  <c r="Y168" i="35"/>
  <c r="BB168" i="35" s="1"/>
  <c r="P169" i="35"/>
  <c r="AD169" i="35"/>
  <c r="BG169" i="35" s="1"/>
  <c r="AP169" i="35"/>
  <c r="BS169" i="35" s="1"/>
  <c r="AD170" i="35"/>
  <c r="BG170" i="35" s="1"/>
  <c r="AF172" i="35"/>
  <c r="BI172" i="35" s="1"/>
  <c r="BU174" i="35"/>
  <c r="V175" i="35"/>
  <c r="AY175" i="35" s="1"/>
  <c r="AH175" i="35"/>
  <c r="BK175" i="35" s="1"/>
  <c r="AJ176" i="35"/>
  <c r="BM176" i="35" s="1"/>
  <c r="P177" i="35"/>
  <c r="AD177" i="35"/>
  <c r="BG177" i="35" s="1"/>
  <c r="AP177" i="35"/>
  <c r="BS177" i="35" s="1"/>
  <c r="BT183" i="35"/>
  <c r="T183" i="35"/>
  <c r="AW183" i="35" s="1"/>
  <c r="AD183" i="35"/>
  <c r="BG183" i="35" s="1"/>
  <c r="AM183" i="35"/>
  <c r="BP183" i="35" s="1"/>
  <c r="AA184" i="35"/>
  <c r="BD184" i="35" s="1"/>
  <c r="AE186" i="35"/>
  <c r="BH186" i="35" s="1"/>
  <c r="AD189" i="35"/>
  <c r="BG189" i="35" s="1"/>
  <c r="AJ190" i="35"/>
  <c r="BM190" i="35" s="1"/>
  <c r="S191" i="35"/>
  <c r="AV191" i="35" s="1"/>
  <c r="AC191" i="35"/>
  <c r="BF191" i="35" s="1"/>
  <c r="AL191" i="35"/>
  <c r="BO191" i="35" s="1"/>
  <c r="S192" i="35"/>
  <c r="AV192" i="35" s="1"/>
  <c r="Q193" i="35"/>
  <c r="AT193" i="35" s="1"/>
  <c r="Q194" i="35"/>
  <c r="AT194" i="35" s="1"/>
  <c r="AC194" i="35"/>
  <c r="BF194" i="35" s="1"/>
  <c r="AN194" i="35"/>
  <c r="BQ194" i="35" s="1"/>
  <c r="S196" i="35"/>
  <c r="AV196" i="35" s="1"/>
  <c r="AD196" i="35"/>
  <c r="BG196" i="35" s="1"/>
  <c r="AO196" i="35"/>
  <c r="BR196" i="35" s="1"/>
  <c r="P198" i="35"/>
  <c r="AA198" i="35"/>
  <c r="BD198" i="35" s="1"/>
  <c r="AL198" i="35"/>
  <c r="BO198" i="35" s="1"/>
  <c r="AA199" i="35"/>
  <c r="BD199" i="35" s="1"/>
  <c r="BT199" i="35"/>
  <c r="AK200" i="35"/>
  <c r="BN200" i="35" s="1"/>
  <c r="U163" i="35"/>
  <c r="AX163" i="35" s="1"/>
  <c r="AJ163" i="35"/>
  <c r="BM163" i="35" s="1"/>
  <c r="Q169" i="35"/>
  <c r="AT169" i="35" s="1"/>
  <c r="AF169" i="35"/>
  <c r="BI169" i="35" s="1"/>
  <c r="AE170" i="35"/>
  <c r="BH170" i="35" s="1"/>
  <c r="AI172" i="35"/>
  <c r="BL172" i="35" s="1"/>
  <c r="X175" i="35"/>
  <c r="BA175" i="35" s="1"/>
  <c r="AJ175" i="35"/>
  <c r="BM175" i="35" s="1"/>
  <c r="Q177" i="35"/>
  <c r="AT177" i="35" s="1"/>
  <c r="AF177" i="35"/>
  <c r="BI177" i="35" s="1"/>
  <c r="U183" i="35"/>
  <c r="AX183" i="35" s="1"/>
  <c r="AE183" i="35"/>
  <c r="BH183" i="35" s="1"/>
  <c r="AN183" i="35"/>
  <c r="BQ183" i="35" s="1"/>
  <c r="P189" i="35"/>
  <c r="AG189" i="35"/>
  <c r="BJ189" i="35" s="1"/>
  <c r="AM190" i="35"/>
  <c r="BP190" i="35" s="1"/>
  <c r="T191" i="35"/>
  <c r="AW191" i="35" s="1"/>
  <c r="AD191" i="35"/>
  <c r="BG191" i="35" s="1"/>
  <c r="AM191" i="35"/>
  <c r="BP191" i="35" s="1"/>
  <c r="W192" i="35"/>
  <c r="AZ192" i="35" s="1"/>
  <c r="S194" i="35"/>
  <c r="AV194" i="35" s="1"/>
  <c r="AD194" i="35"/>
  <c r="BG194" i="35" s="1"/>
  <c r="AO194" i="35"/>
  <c r="BR194" i="35" s="1"/>
  <c r="BT196" i="35"/>
  <c r="T196" i="35"/>
  <c r="AW196" i="35" s="1"/>
  <c r="AF196" i="35"/>
  <c r="BI196" i="35" s="1"/>
  <c r="AP196" i="35"/>
  <c r="BS196" i="35" s="1"/>
  <c r="BU197" i="35"/>
  <c r="Q198" i="35"/>
  <c r="AT198" i="35" s="1"/>
  <c r="AC198" i="35"/>
  <c r="BF198" i="35" s="1"/>
  <c r="AN198" i="35"/>
  <c r="BQ198" i="35" s="1"/>
  <c r="AL200" i="35"/>
  <c r="BO200" i="35" s="1"/>
  <c r="AM120" i="34"/>
  <c r="BP120" i="34" s="1"/>
  <c r="AJ120" i="34"/>
  <c r="BM120" i="34" s="1"/>
  <c r="AD120" i="34"/>
  <c r="BG120" i="34" s="1"/>
  <c r="Y120" i="34"/>
  <c r="BB120" i="34" s="1"/>
  <c r="Q120" i="34"/>
  <c r="AT120" i="34" s="1"/>
  <c r="U120" i="34"/>
  <c r="AX120" i="34" s="1"/>
  <c r="AO124" i="34"/>
  <c r="BR124" i="34" s="1"/>
  <c r="AL124" i="34"/>
  <c r="BO124" i="34" s="1"/>
  <c r="U124" i="34"/>
  <c r="AX124" i="34" s="1"/>
  <c r="BT124" i="34"/>
  <c r="AC124" i="34"/>
  <c r="BF124" i="34" s="1"/>
  <c r="AI124" i="34"/>
  <c r="BL124" i="34" s="1"/>
  <c r="T124" i="34"/>
  <c r="AW124" i="34" s="1"/>
  <c r="AH124" i="34"/>
  <c r="BK124" i="34" s="1"/>
  <c r="S124" i="34"/>
  <c r="AV124" i="34" s="1"/>
  <c r="AD124" i="34"/>
  <c r="BG124" i="34" s="1"/>
  <c r="P124" i="34"/>
  <c r="AP124" i="34"/>
  <c r="BS124" i="34" s="1"/>
  <c r="AA124" i="34"/>
  <c r="BD124" i="34" s="1"/>
  <c r="AN124" i="34"/>
  <c r="BQ124" i="34" s="1"/>
  <c r="X124" i="34"/>
  <c r="BA124" i="34" s="1"/>
  <c r="R131" i="34"/>
  <c r="AU131" i="34" s="1"/>
  <c r="AG131" i="34"/>
  <c r="BJ131" i="34" s="1"/>
  <c r="BJ115" i="34"/>
  <c r="AO117" i="34"/>
  <c r="BR117" i="34" s="1"/>
  <c r="AA117" i="34"/>
  <c r="BD117" i="34" s="1"/>
  <c r="W117" i="34"/>
  <c r="AZ117" i="34" s="1"/>
  <c r="T117" i="34"/>
  <c r="AW117" i="34" s="1"/>
  <c r="AP117" i="34"/>
  <c r="BS117" i="34" s="1"/>
  <c r="S117" i="34"/>
  <c r="AV117" i="34" s="1"/>
  <c r="AL117" i="34"/>
  <c r="BO117" i="34" s="1"/>
  <c r="AH117" i="34"/>
  <c r="BK117" i="34" s="1"/>
  <c r="N117" i="34"/>
  <c r="AC67" i="34"/>
  <c r="AO132" i="34"/>
  <c r="BR132" i="34" s="1"/>
  <c r="AD132" i="34"/>
  <c r="BG132" i="34" s="1"/>
  <c r="P132" i="34"/>
  <c r="AN132" i="34"/>
  <c r="BQ132" i="34" s="1"/>
  <c r="W132" i="34"/>
  <c r="AZ132" i="34" s="1"/>
  <c r="AM132" i="34"/>
  <c r="BP132" i="34" s="1"/>
  <c r="U132" i="34"/>
  <c r="AX132" i="34" s="1"/>
  <c r="AL132" i="34"/>
  <c r="BO132" i="34" s="1"/>
  <c r="T132" i="34"/>
  <c r="AW132" i="34" s="1"/>
  <c r="AH132" i="34"/>
  <c r="BK132" i="34" s="1"/>
  <c r="AI132" i="34"/>
  <c r="BL132" i="34" s="1"/>
  <c r="S132" i="34"/>
  <c r="AV132" i="34" s="1"/>
  <c r="AC132" i="34"/>
  <c r="BF132" i="34" s="1"/>
  <c r="BT132" i="34"/>
  <c r="AA132" i="34"/>
  <c r="BD132" i="34" s="1"/>
  <c r="U59" i="34"/>
  <c r="AM112" i="34"/>
  <c r="BP112" i="34" s="1"/>
  <c r="AJ112" i="34"/>
  <c r="BM112" i="34" s="1"/>
  <c r="AD112" i="34"/>
  <c r="BG112" i="34" s="1"/>
  <c r="Y112" i="34"/>
  <c r="BB112" i="34" s="1"/>
  <c r="U112" i="34"/>
  <c r="AX112" i="34" s="1"/>
  <c r="BT114" i="34"/>
  <c r="AM114" i="34"/>
  <c r="BP114" i="34" s="1"/>
  <c r="T114" i="34"/>
  <c r="AW114" i="34" s="1"/>
  <c r="AJ114" i="34"/>
  <c r="BM114" i="34" s="1"/>
  <c r="Q114" i="34"/>
  <c r="AT114" i="34" s="1"/>
  <c r="AG114" i="34"/>
  <c r="BJ114" i="34" s="1"/>
  <c r="AD114" i="34"/>
  <c r="BG114" i="34" s="1"/>
  <c r="Y114" i="34"/>
  <c r="BB114" i="34" s="1"/>
  <c r="AO114" i="34"/>
  <c r="BR114" i="34" s="1"/>
  <c r="V114" i="34"/>
  <c r="AY114" i="34" s="1"/>
  <c r="AC117" i="34"/>
  <c r="BF117" i="34" s="1"/>
  <c r="AP137" i="34"/>
  <c r="BS137" i="34" s="1"/>
  <c r="Y137" i="34"/>
  <c r="BB137" i="34" s="1"/>
  <c r="AK142" i="34"/>
  <c r="BN142" i="34" s="1"/>
  <c r="AJ142" i="34"/>
  <c r="BM142" i="34" s="1"/>
  <c r="T142" i="34"/>
  <c r="AW142" i="34" s="1"/>
  <c r="AI142" i="34"/>
  <c r="BL142" i="34" s="1"/>
  <c r="S142" i="34"/>
  <c r="AV142" i="34" s="1"/>
  <c r="AP142" i="34"/>
  <c r="BS142" i="34" s="1"/>
  <c r="Y142" i="34"/>
  <c r="BB142" i="34" s="1"/>
  <c r="AA142" i="34"/>
  <c r="BD142" i="34" s="1"/>
  <c r="AG169" i="34"/>
  <c r="BJ169" i="34" s="1"/>
  <c r="W169" i="34"/>
  <c r="AZ169" i="34" s="1"/>
  <c r="R169" i="34"/>
  <c r="AU169" i="34" s="1"/>
  <c r="BT169" i="34"/>
  <c r="P169" i="34"/>
  <c r="AO169" i="34"/>
  <c r="BR169" i="34" s="1"/>
  <c r="AF169" i="34"/>
  <c r="BI169" i="34" s="1"/>
  <c r="AM185" i="34"/>
  <c r="BP185" i="34" s="1"/>
  <c r="AF185" i="34"/>
  <c r="BI185" i="34" s="1"/>
  <c r="W185" i="34"/>
  <c r="AZ185" i="34" s="1"/>
  <c r="S11" i="34"/>
  <c r="Z7" i="34"/>
  <c r="T11" i="34"/>
  <c r="V131" i="34"/>
  <c r="AY131" i="34" s="1"/>
  <c r="V59" i="34"/>
  <c r="Z57" i="34"/>
  <c r="AN108" i="34"/>
  <c r="BQ108" i="34" s="1"/>
  <c r="V119" i="34"/>
  <c r="AY119" i="34" s="1"/>
  <c r="AI119" i="34"/>
  <c r="BL119" i="34" s="1"/>
  <c r="V122" i="34"/>
  <c r="AY122" i="34" s="1"/>
  <c r="AO122" i="34"/>
  <c r="BR122" i="34" s="1"/>
  <c r="BC133" i="34"/>
  <c r="U136" i="34"/>
  <c r="AX136" i="34" s="1"/>
  <c r="AN136" i="34"/>
  <c r="BQ136" i="34" s="1"/>
  <c r="T138" i="34"/>
  <c r="AW138" i="34" s="1"/>
  <c r="AM138" i="34"/>
  <c r="BP138" i="34" s="1"/>
  <c r="AC142" i="34"/>
  <c r="BF142" i="34" s="1"/>
  <c r="AV144" i="34"/>
  <c r="BS144" i="34"/>
  <c r="AH176" i="34"/>
  <c r="BK176" i="34" s="1"/>
  <c r="Z176" i="34"/>
  <c r="BC176" i="34" s="1"/>
  <c r="X176" i="34"/>
  <c r="BA176" i="34" s="1"/>
  <c r="T176" i="34"/>
  <c r="AW176" i="34" s="1"/>
  <c r="BT176" i="34"/>
  <c r="R176" i="34"/>
  <c r="AU176" i="34" s="1"/>
  <c r="AK176" i="34"/>
  <c r="BN176" i="34" s="1"/>
  <c r="BT177" i="34"/>
  <c r="W177" i="34"/>
  <c r="AZ177" i="34" s="1"/>
  <c r="AN177" i="34"/>
  <c r="BQ177" i="34" s="1"/>
  <c r="V177" i="34"/>
  <c r="AY177" i="34" s="1"/>
  <c r="AM177" i="34"/>
  <c r="BP177" i="34" s="1"/>
  <c r="R177" i="34"/>
  <c r="AU177" i="34" s="1"/>
  <c r="AI177" i="34"/>
  <c r="BL177" i="34" s="1"/>
  <c r="P177" i="34"/>
  <c r="AF177" i="34"/>
  <c r="BI177" i="34" s="1"/>
  <c r="V187" i="34"/>
  <c r="AY187" i="34" s="1"/>
  <c r="R187" i="34"/>
  <c r="AU187" i="34" s="1"/>
  <c r="AI187" i="34"/>
  <c r="BL187" i="34" s="1"/>
  <c r="AJ188" i="34"/>
  <c r="BM188" i="34" s="1"/>
  <c r="AG188" i="34"/>
  <c r="BJ188" i="34" s="1"/>
  <c r="AC188" i="34"/>
  <c r="BF188" i="34" s="1"/>
  <c r="X188" i="34"/>
  <c r="BA188" i="34" s="1"/>
  <c r="T188" i="34"/>
  <c r="AW188" i="34" s="1"/>
  <c r="AV201" i="34"/>
  <c r="Y131" i="34"/>
  <c r="BB131" i="34" s="1"/>
  <c r="R28" i="34"/>
  <c r="X107" i="34"/>
  <c r="BA107" i="34" s="1"/>
  <c r="S109" i="34"/>
  <c r="AV109" i="34" s="1"/>
  <c r="AP109" i="34"/>
  <c r="BS109" i="34" s="1"/>
  <c r="U110" i="34"/>
  <c r="AX110" i="34" s="1"/>
  <c r="AN110" i="34"/>
  <c r="BQ110" i="34" s="1"/>
  <c r="AC111" i="34"/>
  <c r="BF111" i="34" s="1"/>
  <c r="W113" i="34"/>
  <c r="AZ113" i="34" s="1"/>
  <c r="S115" i="34"/>
  <c r="AV115" i="34" s="1"/>
  <c r="AD115" i="34"/>
  <c r="BG115" i="34" s="1"/>
  <c r="AP115" i="34"/>
  <c r="BS115" i="34" s="1"/>
  <c r="AD116" i="34"/>
  <c r="BG116" i="34" s="1"/>
  <c r="Q118" i="34"/>
  <c r="AT118" i="34" s="1"/>
  <c r="AJ118" i="34"/>
  <c r="BM118" i="34" s="1"/>
  <c r="W119" i="34"/>
  <c r="AZ119" i="34" s="1"/>
  <c r="AL119" i="34"/>
  <c r="BO119" i="34" s="1"/>
  <c r="W121" i="34"/>
  <c r="AZ121" i="34" s="1"/>
  <c r="Y122" i="34"/>
  <c r="BB122" i="34" s="1"/>
  <c r="AO125" i="34"/>
  <c r="BR125" i="34" s="1"/>
  <c r="Y126" i="34"/>
  <c r="BB126" i="34" s="1"/>
  <c r="AP126" i="34"/>
  <c r="BS126" i="34" s="1"/>
  <c r="P134" i="34"/>
  <c r="AJ134" i="34"/>
  <c r="BM134" i="34" s="1"/>
  <c r="Y135" i="34"/>
  <c r="BB135" i="34" s="1"/>
  <c r="AD135" i="34"/>
  <c r="BG135" i="34" s="1"/>
  <c r="AG135" i="34"/>
  <c r="BJ135" i="34" s="1"/>
  <c r="W136" i="34"/>
  <c r="AZ136" i="34" s="1"/>
  <c r="AP136" i="34"/>
  <c r="BS136" i="34" s="1"/>
  <c r="W138" i="34"/>
  <c r="AZ138" i="34" s="1"/>
  <c r="AP138" i="34"/>
  <c r="BS138" i="34" s="1"/>
  <c r="BU139" i="34"/>
  <c r="AX140" i="34"/>
  <c r="AH142" i="34"/>
  <c r="BK142" i="34" s="1"/>
  <c r="BT144" i="34"/>
  <c r="AC168" i="34"/>
  <c r="BF168" i="34" s="1"/>
  <c r="AP168" i="34"/>
  <c r="BS168" i="34" s="1"/>
  <c r="AI168" i="34"/>
  <c r="BL168" i="34" s="1"/>
  <c r="U168" i="34"/>
  <c r="AX168" i="34" s="1"/>
  <c r="AJ192" i="34"/>
  <c r="BM192" i="34" s="1"/>
  <c r="AC192" i="34"/>
  <c r="BF192" i="34" s="1"/>
  <c r="X192" i="34"/>
  <c r="BA192" i="34" s="1"/>
  <c r="T192" i="34"/>
  <c r="AW192" i="34" s="1"/>
  <c r="P192" i="34"/>
  <c r="AO192" i="34"/>
  <c r="BR192" i="34" s="1"/>
  <c r="AI193" i="34"/>
  <c r="BL193" i="34" s="1"/>
  <c r="AE193" i="34"/>
  <c r="BH193" i="34" s="1"/>
  <c r="Z193" i="34"/>
  <c r="BC193" i="34" s="1"/>
  <c r="V193" i="34"/>
  <c r="AY193" i="34" s="1"/>
  <c r="Y59" i="34"/>
  <c r="Q108" i="34"/>
  <c r="AT108" i="34" s="1"/>
  <c r="AC113" i="34"/>
  <c r="BF113" i="34" s="1"/>
  <c r="AN116" i="34"/>
  <c r="BQ116" i="34" s="1"/>
  <c r="BQ118" i="34"/>
  <c r="BP119" i="34"/>
  <c r="AA119" i="34"/>
  <c r="BD119" i="34" s="1"/>
  <c r="AN119" i="34"/>
  <c r="BQ119" i="34" s="1"/>
  <c r="AC121" i="34"/>
  <c r="BF121" i="34" s="1"/>
  <c r="AD122" i="34"/>
  <c r="BG122" i="34" s="1"/>
  <c r="AW134" i="34"/>
  <c r="AA136" i="34"/>
  <c r="BD136" i="34" s="1"/>
  <c r="Z137" i="34"/>
  <c r="BC137" i="34" s="1"/>
  <c r="Y138" i="34"/>
  <c r="BB138" i="34" s="1"/>
  <c r="P142" i="34"/>
  <c r="AM142" i="34"/>
  <c r="BP142" i="34" s="1"/>
  <c r="BD144" i="34"/>
  <c r="AE169" i="34"/>
  <c r="BH169" i="34" s="1"/>
  <c r="AC176" i="34"/>
  <c r="BF176" i="34" s="1"/>
  <c r="Z177" i="34"/>
  <c r="BC177" i="34" s="1"/>
  <c r="Z187" i="34"/>
  <c r="BC187" i="34" s="1"/>
  <c r="P188" i="34"/>
  <c r="BU201" i="34"/>
  <c r="AC122" i="34"/>
  <c r="BF122" i="34" s="1"/>
  <c r="X136" i="34"/>
  <c r="BA136" i="34" s="1"/>
  <c r="X138" i="34"/>
  <c r="BA138" i="34" s="1"/>
  <c r="AX144" i="34"/>
  <c r="R59" i="34"/>
  <c r="Z55" i="34"/>
  <c r="T59" i="34"/>
  <c r="U108" i="34"/>
  <c r="AX108" i="34" s="1"/>
  <c r="AA109" i="34"/>
  <c r="BD109" i="34" s="1"/>
  <c r="BT110" i="34"/>
  <c r="AC110" i="34"/>
  <c r="BF110" i="34" s="1"/>
  <c r="T111" i="34"/>
  <c r="AW111" i="34" s="1"/>
  <c r="AI111" i="34"/>
  <c r="BL111" i="34" s="1"/>
  <c r="AH113" i="34"/>
  <c r="BK113" i="34" s="1"/>
  <c r="V115" i="34"/>
  <c r="AY115" i="34" s="1"/>
  <c r="AI115" i="34"/>
  <c r="BL115" i="34" s="1"/>
  <c r="V118" i="34"/>
  <c r="AY118" i="34" s="1"/>
  <c r="AO118" i="34"/>
  <c r="BR118" i="34" s="1"/>
  <c r="P119" i="34"/>
  <c r="AC119" i="34"/>
  <c r="BF119" i="34" s="1"/>
  <c r="AO119" i="34"/>
  <c r="BR119" i="34" s="1"/>
  <c r="AH121" i="34"/>
  <c r="BK121" i="34" s="1"/>
  <c r="AG122" i="34"/>
  <c r="BJ122" i="34" s="1"/>
  <c r="Q126" i="34"/>
  <c r="AT126" i="34" s="1"/>
  <c r="AH126" i="34"/>
  <c r="BK126" i="34" s="1"/>
  <c r="W134" i="34"/>
  <c r="AZ134" i="34" s="1"/>
  <c r="BT134" i="34"/>
  <c r="Q135" i="34"/>
  <c r="AT135" i="34" s="1"/>
  <c r="AO135" i="34"/>
  <c r="BR135" i="34" s="1"/>
  <c r="AD137" i="34"/>
  <c r="BG137" i="34" s="1"/>
  <c r="AC138" i="34"/>
  <c r="BF138" i="34" s="1"/>
  <c r="Y139" i="34"/>
  <c r="BB139" i="34" s="1"/>
  <c r="AO140" i="34"/>
  <c r="BR140" i="34" s="1"/>
  <c r="AN140" i="34"/>
  <c r="BQ140" i="34" s="1"/>
  <c r="X140" i="34"/>
  <c r="BA140" i="34" s="1"/>
  <c r="AD140" i="34"/>
  <c r="BG140" i="34" s="1"/>
  <c r="P140" i="34"/>
  <c r="AC140" i="34"/>
  <c r="BF140" i="34" s="1"/>
  <c r="Q142" i="34"/>
  <c r="AT142" i="34" s="1"/>
  <c r="BT142" i="34"/>
  <c r="BF144" i="34"/>
  <c r="AN165" i="34"/>
  <c r="BQ165" i="34" s="1"/>
  <c r="X165" i="34"/>
  <c r="BA165" i="34" s="1"/>
  <c r="S165" i="34"/>
  <c r="AV165" i="34" s="1"/>
  <c r="AO165" i="34"/>
  <c r="BR165" i="34" s="1"/>
  <c r="P168" i="34"/>
  <c r="AJ169" i="34"/>
  <c r="BM169" i="34" s="1"/>
  <c r="AI176" i="34"/>
  <c r="BL176" i="34" s="1"/>
  <c r="AE177" i="34"/>
  <c r="BH177" i="34" s="1"/>
  <c r="AE187" i="34"/>
  <c r="BH187" i="34" s="1"/>
  <c r="AK188" i="34"/>
  <c r="BN188" i="34" s="1"/>
  <c r="AG192" i="34"/>
  <c r="BJ192" i="34" s="1"/>
  <c r="R193" i="34"/>
  <c r="AU193" i="34" s="1"/>
  <c r="AO136" i="34"/>
  <c r="BR136" i="34" s="1"/>
  <c r="BT136" i="34"/>
  <c r="AC136" i="34"/>
  <c r="BF136" i="34" s="1"/>
  <c r="AI136" i="34"/>
  <c r="BL136" i="34" s="1"/>
  <c r="T136" i="34"/>
  <c r="AW136" i="34" s="1"/>
  <c r="U137" i="34"/>
  <c r="AX137" i="34" s="1"/>
  <c r="AL142" i="34"/>
  <c r="BO142" i="34" s="1"/>
  <c r="AL131" i="34"/>
  <c r="BO131" i="34" s="1"/>
  <c r="S59" i="34"/>
  <c r="S74" i="34"/>
  <c r="Y108" i="34"/>
  <c r="BB108" i="34" s="1"/>
  <c r="V111" i="34"/>
  <c r="AY111" i="34" s="1"/>
  <c r="AL111" i="34"/>
  <c r="BO111" i="34" s="1"/>
  <c r="AL113" i="34"/>
  <c r="BO113" i="34" s="1"/>
  <c r="AZ115" i="34"/>
  <c r="BO115" i="34"/>
  <c r="Y118" i="34"/>
  <c r="BB118" i="34" s="1"/>
  <c r="S119" i="34"/>
  <c r="AV119" i="34" s="1"/>
  <c r="AD119" i="34"/>
  <c r="BG119" i="34" s="1"/>
  <c r="AP119" i="34"/>
  <c r="BS119" i="34" s="1"/>
  <c r="AL121" i="34"/>
  <c r="BO121" i="34" s="1"/>
  <c r="Q122" i="34"/>
  <c r="AT122" i="34" s="1"/>
  <c r="AJ122" i="34"/>
  <c r="BM122" i="34" s="1"/>
  <c r="S126" i="34"/>
  <c r="AV126" i="34" s="1"/>
  <c r="AI126" i="34"/>
  <c r="BL126" i="34" s="1"/>
  <c r="AU135" i="34"/>
  <c r="AH136" i="34"/>
  <c r="BK136" i="34" s="1"/>
  <c r="AJ137" i="34"/>
  <c r="BM137" i="34" s="1"/>
  <c r="W142" i="34"/>
  <c r="AZ142" i="34" s="1"/>
  <c r="BU142" i="34"/>
  <c r="AO176" i="34"/>
  <c r="BR176" i="34" s="1"/>
  <c r="AG177" i="34"/>
  <c r="BJ177" i="34" s="1"/>
  <c r="BT187" i="34"/>
  <c r="AO188" i="34"/>
  <c r="BR188" i="34" s="1"/>
  <c r="AK192" i="34"/>
  <c r="BN192" i="34" s="1"/>
  <c r="BT193" i="34"/>
  <c r="AJ200" i="34"/>
  <c r="BM200" i="34" s="1"/>
  <c r="T200" i="34"/>
  <c r="AW200" i="34" s="1"/>
  <c r="P200" i="34"/>
  <c r="AO200" i="34"/>
  <c r="BR200" i="34" s="1"/>
  <c r="AG200" i="34"/>
  <c r="BJ200" i="34" s="1"/>
  <c r="AK138" i="34"/>
  <c r="BN138" i="34" s="1"/>
  <c r="BT138" i="34"/>
  <c r="AA138" i="34"/>
  <c r="BD138" i="34" s="1"/>
  <c r="AI138" i="34"/>
  <c r="BL138" i="34" s="1"/>
  <c r="S138" i="34"/>
  <c r="AV138" i="34" s="1"/>
  <c r="AN131" i="34"/>
  <c r="BQ131" i="34" s="1"/>
  <c r="R76" i="34"/>
  <c r="AD108" i="34"/>
  <c r="BG108" i="34" s="1"/>
  <c r="W111" i="34"/>
  <c r="AZ111" i="34" s="1"/>
  <c r="AM111" i="34"/>
  <c r="BP111" i="34" s="1"/>
  <c r="AM113" i="34"/>
  <c r="BP113" i="34" s="1"/>
  <c r="BU115" i="34"/>
  <c r="Q116" i="34"/>
  <c r="AT116" i="34" s="1"/>
  <c r="BT118" i="34"/>
  <c r="AC118" i="34"/>
  <c r="BF118" i="34" s="1"/>
  <c r="T119" i="34"/>
  <c r="AW119" i="34" s="1"/>
  <c r="AG119" i="34"/>
  <c r="BJ119" i="34" s="1"/>
  <c r="BT119" i="34"/>
  <c r="AM121" i="34"/>
  <c r="BP121" i="34" s="1"/>
  <c r="T122" i="34"/>
  <c r="AW122" i="34" s="1"/>
  <c r="AM122" i="34"/>
  <c r="BP122" i="34" s="1"/>
  <c r="T126" i="34"/>
  <c r="AW126" i="34" s="1"/>
  <c r="AJ126" i="34"/>
  <c r="BM126" i="34" s="1"/>
  <c r="AJ131" i="34"/>
  <c r="BM131" i="34" s="1"/>
  <c r="AK134" i="34"/>
  <c r="BN134" i="34" s="1"/>
  <c r="AI134" i="34"/>
  <c r="BL134" i="34" s="1"/>
  <c r="S134" i="34"/>
  <c r="AV134" i="34" s="1"/>
  <c r="AM134" i="34"/>
  <c r="BP134" i="34" s="1"/>
  <c r="X134" i="34"/>
  <c r="BA134" i="34" s="1"/>
  <c r="AA134" i="34"/>
  <c r="BD134" i="34" s="1"/>
  <c r="AV135" i="34"/>
  <c r="P136" i="34"/>
  <c r="AL136" i="34"/>
  <c r="BO136" i="34" s="1"/>
  <c r="AO137" i="34"/>
  <c r="BR137" i="34" s="1"/>
  <c r="P138" i="34"/>
  <c r="AJ138" i="34"/>
  <c r="BM138" i="34" s="1"/>
  <c r="AJ139" i="34"/>
  <c r="BM139" i="34" s="1"/>
  <c r="AO139" i="34"/>
  <c r="BR139" i="34" s="1"/>
  <c r="S139" i="34"/>
  <c r="AV139" i="34" s="1"/>
  <c r="AG139" i="34"/>
  <c r="BJ139" i="34" s="1"/>
  <c r="AH141" i="34"/>
  <c r="BK141" i="34" s="1"/>
  <c r="Z141" i="34"/>
  <c r="BC141" i="34" s="1"/>
  <c r="X142" i="34"/>
  <c r="BA142" i="34" s="1"/>
  <c r="BU144" i="34"/>
  <c r="BL144" i="34"/>
  <c r="AI163" i="34"/>
  <c r="BL163" i="34" s="1"/>
  <c r="V163" i="34"/>
  <c r="AY163" i="34" s="1"/>
  <c r="AG163" i="34"/>
  <c r="BJ163" i="34" s="1"/>
  <c r="S163" i="34"/>
  <c r="AV163" i="34" s="1"/>
  <c r="AE163" i="34"/>
  <c r="BH163" i="34" s="1"/>
  <c r="R163" i="34"/>
  <c r="AU163" i="34" s="1"/>
  <c r="AO163" i="34"/>
  <c r="BR163" i="34" s="1"/>
  <c r="AC163" i="34"/>
  <c r="BF163" i="34" s="1"/>
  <c r="P163" i="34"/>
  <c r="AM163" i="34"/>
  <c r="BP163" i="34" s="1"/>
  <c r="Z163" i="34"/>
  <c r="BC163" i="34" s="1"/>
  <c r="AK163" i="34"/>
  <c r="BN163" i="34" s="1"/>
  <c r="AO184" i="34"/>
  <c r="BR184" i="34" s="1"/>
  <c r="R184" i="34"/>
  <c r="AU184" i="34" s="1"/>
  <c r="BT184" i="34"/>
  <c r="P184" i="34"/>
  <c r="AK184" i="34"/>
  <c r="BN184" i="34" s="1"/>
  <c r="AI184" i="34"/>
  <c r="BL184" i="34" s="1"/>
  <c r="AC184" i="34"/>
  <c r="BF184" i="34" s="1"/>
  <c r="U133" i="34"/>
  <c r="AX133" i="34" s="1"/>
  <c r="P144" i="34"/>
  <c r="AD144" i="34"/>
  <c r="BG144" i="34" s="1"/>
  <c r="AA146" i="34"/>
  <c r="BD146" i="34" s="1"/>
  <c r="BT146" i="34"/>
  <c r="AC148" i="34"/>
  <c r="BF148" i="34" s="1"/>
  <c r="BT148" i="34"/>
  <c r="P150" i="34"/>
  <c r="AC150" i="34"/>
  <c r="BF150" i="34" s="1"/>
  <c r="AA160" i="34"/>
  <c r="BD160" i="34" s="1"/>
  <c r="AO160" i="34"/>
  <c r="BR160" i="34" s="1"/>
  <c r="Q164" i="34"/>
  <c r="AT164" i="34" s="1"/>
  <c r="Q166" i="34"/>
  <c r="AT166" i="34" s="1"/>
  <c r="R167" i="34"/>
  <c r="AU167" i="34" s="1"/>
  <c r="AM167" i="34"/>
  <c r="BP167" i="34" s="1"/>
  <c r="X170" i="34"/>
  <c r="BA170" i="34" s="1"/>
  <c r="AL170" i="34"/>
  <c r="BO170" i="34" s="1"/>
  <c r="R172" i="34"/>
  <c r="AU172" i="34" s="1"/>
  <c r="BI173" i="34"/>
  <c r="T174" i="34"/>
  <c r="AW174" i="34" s="1"/>
  <c r="AG174" i="34"/>
  <c r="BJ174" i="34" s="1"/>
  <c r="AX186" i="34"/>
  <c r="Q190" i="34"/>
  <c r="AT190" i="34" s="1"/>
  <c r="AE190" i="34"/>
  <c r="BH190" i="34" s="1"/>
  <c r="BU193" i="34"/>
  <c r="T194" i="34"/>
  <c r="AW194" i="34" s="1"/>
  <c r="AG194" i="34"/>
  <c r="BJ194" i="34" s="1"/>
  <c r="T198" i="34"/>
  <c r="AW198" i="34" s="1"/>
  <c r="AG198" i="34"/>
  <c r="BJ198" i="34" s="1"/>
  <c r="Q201" i="34"/>
  <c r="AT201" i="34" s="1"/>
  <c r="BT201" i="34"/>
  <c r="BL150" i="34"/>
  <c r="AC66" i="34"/>
  <c r="Q160" i="34"/>
  <c r="AT160" i="34" s="1"/>
  <c r="AF160" i="34"/>
  <c r="BI160" i="34" s="1"/>
  <c r="S162" i="34"/>
  <c r="AV162" i="34" s="1"/>
  <c r="AH162" i="34"/>
  <c r="BK162" i="34" s="1"/>
  <c r="BU165" i="34"/>
  <c r="X166" i="34"/>
  <c r="BA166" i="34" s="1"/>
  <c r="W167" i="34"/>
  <c r="AZ167" i="34" s="1"/>
  <c r="AC170" i="34"/>
  <c r="BF170" i="34" s="1"/>
  <c r="AO170" i="34"/>
  <c r="BR170" i="34" s="1"/>
  <c r="AC172" i="34"/>
  <c r="BF172" i="34" s="1"/>
  <c r="R173" i="34"/>
  <c r="AU173" i="34" s="1"/>
  <c r="AM173" i="34"/>
  <c r="BP173" i="34" s="1"/>
  <c r="V174" i="34"/>
  <c r="AY174" i="34" s="1"/>
  <c r="AK174" i="34"/>
  <c r="BN174" i="34" s="1"/>
  <c r="X186" i="34"/>
  <c r="BA186" i="34" s="1"/>
  <c r="AL186" i="34"/>
  <c r="BO186" i="34" s="1"/>
  <c r="U190" i="34"/>
  <c r="AX190" i="34" s="1"/>
  <c r="AH190" i="34"/>
  <c r="BK190" i="34" s="1"/>
  <c r="Z191" i="34"/>
  <c r="BC191" i="34" s="1"/>
  <c r="V194" i="34"/>
  <c r="AY194" i="34" s="1"/>
  <c r="AK194" i="34"/>
  <c r="BN194" i="34" s="1"/>
  <c r="AK196" i="34"/>
  <c r="BN196" i="34" s="1"/>
  <c r="BU197" i="34"/>
  <c r="V198" i="34"/>
  <c r="AY198" i="34" s="1"/>
  <c r="AK198" i="34"/>
  <c r="BN198" i="34" s="1"/>
  <c r="Z201" i="34"/>
  <c r="BC201" i="34" s="1"/>
  <c r="BM150" i="34"/>
  <c r="BF164" i="34"/>
  <c r="BC167" i="34"/>
  <c r="AD172" i="34"/>
  <c r="BG172" i="34" s="1"/>
  <c r="X174" i="34"/>
  <c r="BA174" i="34" s="1"/>
  <c r="AL174" i="34"/>
  <c r="BO174" i="34" s="1"/>
  <c r="BU185" i="34"/>
  <c r="X194" i="34"/>
  <c r="BA194" i="34" s="1"/>
  <c r="AL194" i="34"/>
  <c r="BO194" i="34" s="1"/>
  <c r="X198" i="34"/>
  <c r="BA198" i="34" s="1"/>
  <c r="AL198" i="34"/>
  <c r="BO198" i="34" s="1"/>
  <c r="AA201" i="34"/>
  <c r="BD201" i="34" s="1"/>
  <c r="W144" i="34"/>
  <c r="AZ144" i="34" s="1"/>
  <c r="AM144" i="34"/>
  <c r="BP144" i="34" s="1"/>
  <c r="W150" i="34"/>
  <c r="AZ150" i="34" s="1"/>
  <c r="AL150" i="34"/>
  <c r="BO150" i="34" s="1"/>
  <c r="AE166" i="34"/>
  <c r="BH166" i="34" s="1"/>
  <c r="AA167" i="34"/>
  <c r="BD167" i="34" s="1"/>
  <c r="AG172" i="34"/>
  <c r="BJ172" i="34" s="1"/>
  <c r="Y174" i="34"/>
  <c r="BB174" i="34" s="1"/>
  <c r="AM174" i="34"/>
  <c r="BP174" i="34" s="1"/>
  <c r="BR186" i="34"/>
  <c r="X190" i="34"/>
  <c r="BA190" i="34" s="1"/>
  <c r="AL190" i="34"/>
  <c r="BO190" i="34" s="1"/>
  <c r="BT191" i="34"/>
  <c r="Y194" i="34"/>
  <c r="BB194" i="34" s="1"/>
  <c r="AM194" i="34"/>
  <c r="BP194" i="34" s="1"/>
  <c r="Y198" i="34"/>
  <c r="BB198" i="34" s="1"/>
  <c r="AM198" i="34"/>
  <c r="BP198" i="34" s="1"/>
  <c r="AC201" i="34"/>
  <c r="BF201" i="34" s="1"/>
  <c r="X144" i="34"/>
  <c r="BA144" i="34" s="1"/>
  <c r="AN144" i="34"/>
  <c r="BQ144" i="34" s="1"/>
  <c r="W146" i="34"/>
  <c r="AZ146" i="34" s="1"/>
  <c r="AL146" i="34"/>
  <c r="BO146" i="34" s="1"/>
  <c r="W148" i="34"/>
  <c r="AZ148" i="34" s="1"/>
  <c r="AM148" i="34"/>
  <c r="BP148" i="34" s="1"/>
  <c r="X150" i="34"/>
  <c r="BA150" i="34" s="1"/>
  <c r="AM150" i="34"/>
  <c r="BP150" i="34" s="1"/>
  <c r="W160" i="34"/>
  <c r="AZ160" i="34" s="1"/>
  <c r="AJ160" i="34"/>
  <c r="BM160" i="34" s="1"/>
  <c r="X162" i="34"/>
  <c r="BA162" i="34" s="1"/>
  <c r="AM162" i="34"/>
  <c r="BP162" i="34" s="1"/>
  <c r="AI164" i="34"/>
  <c r="BL164" i="34" s="1"/>
  <c r="AG166" i="34"/>
  <c r="BJ166" i="34" s="1"/>
  <c r="AE167" i="34"/>
  <c r="BH167" i="34" s="1"/>
  <c r="T170" i="34"/>
  <c r="AW170" i="34" s="1"/>
  <c r="AG170" i="34"/>
  <c r="BJ170" i="34" s="1"/>
  <c r="AK172" i="34"/>
  <c r="BN172" i="34" s="1"/>
  <c r="Z173" i="34"/>
  <c r="BC173" i="34" s="1"/>
  <c r="BT173" i="34"/>
  <c r="AC174" i="34"/>
  <c r="BF174" i="34" s="1"/>
  <c r="AO174" i="34"/>
  <c r="BR174" i="34" s="1"/>
  <c r="P186" i="34"/>
  <c r="AD186" i="34"/>
  <c r="BG186" i="34" s="1"/>
  <c r="AP186" i="34"/>
  <c r="BS186" i="34" s="1"/>
  <c r="Y190" i="34"/>
  <c r="BB190" i="34" s="1"/>
  <c r="AM190" i="34"/>
  <c r="BP190" i="34" s="1"/>
  <c r="AC194" i="34"/>
  <c r="BF194" i="34" s="1"/>
  <c r="AO194" i="34"/>
  <c r="BR194" i="34" s="1"/>
  <c r="AC198" i="34"/>
  <c r="BF198" i="34" s="1"/>
  <c r="AO198" i="34"/>
  <c r="BR198" i="34" s="1"/>
  <c r="V158" i="33"/>
  <c r="AY158" i="33" s="1"/>
  <c r="BL115" i="33"/>
  <c r="W117" i="33"/>
  <c r="AZ117" i="33" s="1"/>
  <c r="AM117" i="33"/>
  <c r="BP117" i="33" s="1"/>
  <c r="BU120" i="33"/>
  <c r="U196" i="33"/>
  <c r="AX196" i="33" s="1"/>
  <c r="AA196" i="33"/>
  <c r="BD196" i="33" s="1"/>
  <c r="S196" i="33"/>
  <c r="AV196" i="33" s="1"/>
  <c r="R196" i="33"/>
  <c r="AU196" i="33" s="1"/>
  <c r="AL196" i="33"/>
  <c r="BO196" i="33" s="1"/>
  <c r="V11" i="33"/>
  <c r="Z58" i="33"/>
  <c r="Z158" i="33"/>
  <c r="BC158" i="33" s="1"/>
  <c r="X109" i="33"/>
  <c r="BA109" i="33" s="1"/>
  <c r="AO109" i="33"/>
  <c r="BR109" i="33" s="1"/>
  <c r="Y117" i="33"/>
  <c r="BB117" i="33" s="1"/>
  <c r="AP117" i="33"/>
  <c r="BS117" i="33" s="1"/>
  <c r="BO119" i="33"/>
  <c r="AX120" i="33"/>
  <c r="AA123" i="33"/>
  <c r="BD123" i="33" s="1"/>
  <c r="AO124" i="33"/>
  <c r="BR124" i="33" s="1"/>
  <c r="X137" i="33"/>
  <c r="BA137" i="33" s="1"/>
  <c r="AN137" i="33"/>
  <c r="BQ137" i="33" s="1"/>
  <c r="AL138" i="33"/>
  <c r="BO138" i="33" s="1"/>
  <c r="Z162" i="33"/>
  <c r="BC162" i="33" s="1"/>
  <c r="R162" i="33"/>
  <c r="AU162" i="33" s="1"/>
  <c r="AJ162" i="33"/>
  <c r="BM162" i="33" s="1"/>
  <c r="AP174" i="33"/>
  <c r="BS174" i="33" s="1"/>
  <c r="Q174" i="33"/>
  <c r="AT174" i="33" s="1"/>
  <c r="P174" i="33"/>
  <c r="AM174" i="33"/>
  <c r="BP174" i="33" s="1"/>
  <c r="Z174" i="33"/>
  <c r="BC174" i="33" s="1"/>
  <c r="AO117" i="33"/>
  <c r="BR117" i="33" s="1"/>
  <c r="Z9" i="33"/>
  <c r="Y109" i="33"/>
  <c r="BB109" i="33" s="1"/>
  <c r="AP109" i="33"/>
  <c r="BS109" i="33" s="1"/>
  <c r="AA111" i="33"/>
  <c r="BD111" i="33" s="1"/>
  <c r="AO112" i="33"/>
  <c r="BR112" i="33" s="1"/>
  <c r="AT113" i="33"/>
  <c r="AC117" i="33"/>
  <c r="BF117" i="33" s="1"/>
  <c r="BT117" i="33"/>
  <c r="BP119" i="33"/>
  <c r="X121" i="33"/>
  <c r="BA121" i="33" s="1"/>
  <c r="AO121" i="33"/>
  <c r="BR121" i="33" s="1"/>
  <c r="AC123" i="33"/>
  <c r="BF123" i="33" s="1"/>
  <c r="V125" i="33"/>
  <c r="AY125" i="33" s="1"/>
  <c r="AJ125" i="33"/>
  <c r="BM125" i="33" s="1"/>
  <c r="AO132" i="33"/>
  <c r="BR132" i="33" s="1"/>
  <c r="Y137" i="33"/>
  <c r="BB137" i="33" s="1"/>
  <c r="AP137" i="33"/>
  <c r="BS137" i="33" s="1"/>
  <c r="AO138" i="33"/>
  <c r="BR138" i="33" s="1"/>
  <c r="BG139" i="33"/>
  <c r="R142" i="33"/>
  <c r="AU142" i="33" s="1"/>
  <c r="AH142" i="33"/>
  <c r="BK142" i="33" s="1"/>
  <c r="AJ142" i="33"/>
  <c r="BM142" i="33" s="1"/>
  <c r="X145" i="33"/>
  <c r="BA145" i="33" s="1"/>
  <c r="Y147" i="33"/>
  <c r="BB147" i="33" s="1"/>
  <c r="BU161" i="33"/>
  <c r="BF161" i="33"/>
  <c r="BU162" i="33"/>
  <c r="AJ165" i="33"/>
  <c r="BM165" i="33" s="1"/>
  <c r="AK165" i="33"/>
  <c r="BN165" i="33" s="1"/>
  <c r="W165" i="33"/>
  <c r="AZ165" i="33" s="1"/>
  <c r="AG165" i="33"/>
  <c r="BJ165" i="33" s="1"/>
  <c r="T165" i="33"/>
  <c r="AW165" i="33" s="1"/>
  <c r="AF165" i="33"/>
  <c r="BI165" i="33" s="1"/>
  <c r="Q165" i="33"/>
  <c r="AT165" i="33" s="1"/>
  <c r="AO165" i="33"/>
  <c r="BR165" i="33" s="1"/>
  <c r="AC165" i="33"/>
  <c r="BF165" i="33" s="1"/>
  <c r="AH165" i="33"/>
  <c r="BK165" i="33" s="1"/>
  <c r="BU176" i="33"/>
  <c r="BT196" i="33"/>
  <c r="AM199" i="33"/>
  <c r="BP199" i="33" s="1"/>
  <c r="AC199" i="33"/>
  <c r="BF199" i="33" s="1"/>
  <c r="W199" i="33"/>
  <c r="AZ199" i="33" s="1"/>
  <c r="U199" i="33"/>
  <c r="AX199" i="33" s="1"/>
  <c r="AN199" i="33"/>
  <c r="BQ199" i="33" s="1"/>
  <c r="T199" i="33"/>
  <c r="AW199" i="33" s="1"/>
  <c r="AL199" i="33"/>
  <c r="BO199" i="33" s="1"/>
  <c r="AK199" i="33"/>
  <c r="BN199" i="33" s="1"/>
  <c r="AD199" i="33"/>
  <c r="BG199" i="33" s="1"/>
  <c r="R28" i="33"/>
  <c r="R59" i="33"/>
  <c r="AM107" i="33"/>
  <c r="BP107" i="33" s="1"/>
  <c r="AC109" i="33"/>
  <c r="BF109" i="33" s="1"/>
  <c r="BT109" i="33"/>
  <c r="N111" i="33"/>
  <c r="AC111" i="33"/>
  <c r="BF111" i="33" s="1"/>
  <c r="BU112" i="33"/>
  <c r="T113" i="33"/>
  <c r="AW113" i="33" s="1"/>
  <c r="AI113" i="33"/>
  <c r="BL113" i="33" s="1"/>
  <c r="BJ116" i="33"/>
  <c r="P117" i="33"/>
  <c r="AG117" i="33"/>
  <c r="BJ117" i="33" s="1"/>
  <c r="BT119" i="33"/>
  <c r="Y121" i="33"/>
  <c r="BB121" i="33" s="1"/>
  <c r="AP121" i="33"/>
  <c r="BS121" i="33" s="1"/>
  <c r="AI123" i="33"/>
  <c r="BL123" i="33" s="1"/>
  <c r="W125" i="33"/>
  <c r="AZ125" i="33" s="1"/>
  <c r="AM125" i="33"/>
  <c r="BP125" i="33" s="1"/>
  <c r="BU132" i="33"/>
  <c r="AC135" i="33"/>
  <c r="BF135" i="33" s="1"/>
  <c r="Z136" i="33"/>
  <c r="BC136" i="33" s="1"/>
  <c r="AC137" i="33"/>
  <c r="BF137" i="33" s="1"/>
  <c r="BT137" i="33"/>
  <c r="AO142" i="33"/>
  <c r="BR142" i="33" s="1"/>
  <c r="AL165" i="33"/>
  <c r="BO165" i="33" s="1"/>
  <c r="AE168" i="33"/>
  <c r="BH168" i="33" s="1"/>
  <c r="S11" i="33"/>
  <c r="Z7" i="33"/>
  <c r="P109" i="33"/>
  <c r="AG109" i="33"/>
  <c r="BJ109" i="33" s="1"/>
  <c r="R110" i="33"/>
  <c r="AU110" i="33" s="1"/>
  <c r="Q117" i="33"/>
  <c r="AT117" i="33" s="1"/>
  <c r="AH117" i="33"/>
  <c r="BK117" i="33" s="1"/>
  <c r="AW119" i="33"/>
  <c r="BT121" i="33"/>
  <c r="AL123" i="33"/>
  <c r="BO123" i="33" s="1"/>
  <c r="U124" i="33"/>
  <c r="AX124" i="33" s="1"/>
  <c r="X125" i="33"/>
  <c r="BA125" i="33" s="1"/>
  <c r="AO125" i="33"/>
  <c r="BR125" i="33" s="1"/>
  <c r="AA136" i="33"/>
  <c r="BD136" i="33" s="1"/>
  <c r="P137" i="33"/>
  <c r="AD137" i="33"/>
  <c r="BG137" i="33" s="1"/>
  <c r="AL145" i="33"/>
  <c r="BO145" i="33" s="1"/>
  <c r="AP145" i="33"/>
  <c r="BS145" i="33" s="1"/>
  <c r="Y145" i="33"/>
  <c r="BB145" i="33" s="1"/>
  <c r="AJ145" i="33"/>
  <c r="BM145" i="33" s="1"/>
  <c r="U145" i="33"/>
  <c r="AX145" i="33" s="1"/>
  <c r="AH145" i="33"/>
  <c r="BK145" i="33" s="1"/>
  <c r="Q145" i="33"/>
  <c r="AT145" i="33" s="1"/>
  <c r="AD145" i="33"/>
  <c r="BG145" i="33" s="1"/>
  <c r="AP147" i="33"/>
  <c r="BS147" i="33" s="1"/>
  <c r="AM147" i="33"/>
  <c r="BP147" i="33" s="1"/>
  <c r="X147" i="33"/>
  <c r="BA147" i="33" s="1"/>
  <c r="AI147" i="33"/>
  <c r="BL147" i="33" s="1"/>
  <c r="S147" i="33"/>
  <c r="AV147" i="33" s="1"/>
  <c r="AC147" i="33"/>
  <c r="BF147" i="33" s="1"/>
  <c r="P147" i="33"/>
  <c r="AD147" i="33"/>
  <c r="BG147" i="33" s="1"/>
  <c r="AL168" i="33"/>
  <c r="BO168" i="33" s="1"/>
  <c r="AF168" i="33"/>
  <c r="BI168" i="33" s="1"/>
  <c r="W168" i="33"/>
  <c r="AZ168" i="33" s="1"/>
  <c r="V168" i="33"/>
  <c r="AY168" i="33" s="1"/>
  <c r="T11" i="33"/>
  <c r="Z10" i="33"/>
  <c r="T59" i="33"/>
  <c r="Z56" i="33"/>
  <c r="AJ158" i="33"/>
  <c r="BM158" i="33" s="1"/>
  <c r="AN108" i="33"/>
  <c r="BQ108" i="33" s="1"/>
  <c r="Q109" i="33"/>
  <c r="AT109" i="33" s="1"/>
  <c r="AH109" i="33"/>
  <c r="BK109" i="33" s="1"/>
  <c r="Z110" i="33"/>
  <c r="BC110" i="33" s="1"/>
  <c r="AL111" i="33"/>
  <c r="BO111" i="33" s="1"/>
  <c r="U112" i="33"/>
  <c r="AX112" i="33" s="1"/>
  <c r="W113" i="33"/>
  <c r="AZ113" i="33" s="1"/>
  <c r="AM113" i="33"/>
  <c r="BP113" i="33" s="1"/>
  <c r="AA115" i="33"/>
  <c r="BD115" i="33" s="1"/>
  <c r="AO116" i="33"/>
  <c r="BR116" i="33" s="1"/>
  <c r="T117" i="33"/>
  <c r="AW117" i="33" s="1"/>
  <c r="AI117" i="33"/>
  <c r="BL117" i="33" s="1"/>
  <c r="X119" i="33"/>
  <c r="BA119" i="33" s="1"/>
  <c r="AN120" i="33"/>
  <c r="BQ120" i="33" s="1"/>
  <c r="P121" i="33"/>
  <c r="AG121" i="33"/>
  <c r="BJ121" i="33" s="1"/>
  <c r="AK122" i="33"/>
  <c r="BN122" i="33" s="1"/>
  <c r="P123" i="33"/>
  <c r="AM123" i="33"/>
  <c r="BP123" i="33" s="1"/>
  <c r="V124" i="33"/>
  <c r="AY124" i="33" s="1"/>
  <c r="Y125" i="33"/>
  <c r="BB125" i="33" s="1"/>
  <c r="AP125" i="33"/>
  <c r="BS125" i="33" s="1"/>
  <c r="S131" i="33"/>
  <c r="AV131" i="33" s="1"/>
  <c r="U132" i="33"/>
  <c r="AX132" i="33" s="1"/>
  <c r="X133" i="33"/>
  <c r="BA133" i="33" s="1"/>
  <c r="AO133" i="33"/>
  <c r="BR133" i="33" s="1"/>
  <c r="AM135" i="33"/>
  <c r="BP135" i="33" s="1"/>
  <c r="AO136" i="33"/>
  <c r="BR136" i="33" s="1"/>
  <c r="Q137" i="33"/>
  <c r="AT137" i="33" s="1"/>
  <c r="AH137" i="33"/>
  <c r="BK137" i="33" s="1"/>
  <c r="R138" i="33"/>
  <c r="AU138" i="33" s="1"/>
  <c r="BS141" i="33"/>
  <c r="Q142" i="33"/>
  <c r="AT142" i="33" s="1"/>
  <c r="AK144" i="33"/>
  <c r="BN144" i="33" s="1"/>
  <c r="Z144" i="33"/>
  <c r="BC144" i="33" s="1"/>
  <c r="AI145" i="33"/>
  <c r="BL145" i="33" s="1"/>
  <c r="AO146" i="33"/>
  <c r="BR146" i="33" s="1"/>
  <c r="AH146" i="33"/>
  <c r="BK146" i="33" s="1"/>
  <c r="AJ147" i="33"/>
  <c r="BM147" i="33" s="1"/>
  <c r="AO148" i="33"/>
  <c r="BR148" i="33" s="1"/>
  <c r="AH148" i="33"/>
  <c r="BK148" i="33" s="1"/>
  <c r="AA162" i="33"/>
  <c r="BD162" i="33" s="1"/>
  <c r="AN168" i="33"/>
  <c r="BQ168" i="33" s="1"/>
  <c r="AN174" i="33"/>
  <c r="BQ174" i="33" s="1"/>
  <c r="AF199" i="33"/>
  <c r="BI199" i="33" s="1"/>
  <c r="X117" i="33"/>
  <c r="BA117" i="33" s="1"/>
  <c r="U59" i="33"/>
  <c r="AO108" i="33"/>
  <c r="BR108" i="33" s="1"/>
  <c r="T109" i="33"/>
  <c r="AW109" i="33" s="1"/>
  <c r="AI109" i="33"/>
  <c r="BL109" i="33" s="1"/>
  <c r="P111" i="33"/>
  <c r="AM111" i="33"/>
  <c r="BP111" i="33" s="1"/>
  <c r="V112" i="33"/>
  <c r="AY112" i="33" s="1"/>
  <c r="X113" i="33"/>
  <c r="BA113" i="33" s="1"/>
  <c r="AO113" i="33"/>
  <c r="BR113" i="33" s="1"/>
  <c r="AC115" i="33"/>
  <c r="BF115" i="33" s="1"/>
  <c r="V117" i="33"/>
  <c r="AY117" i="33" s="1"/>
  <c r="AJ117" i="33"/>
  <c r="BM117" i="33" s="1"/>
  <c r="BN119" i="33"/>
  <c r="AA119" i="33"/>
  <c r="BD119" i="33" s="1"/>
  <c r="AO120" i="33"/>
  <c r="BR120" i="33" s="1"/>
  <c r="Q121" i="33"/>
  <c r="AT121" i="33" s="1"/>
  <c r="AH121" i="33"/>
  <c r="BK121" i="33" s="1"/>
  <c r="S123" i="33"/>
  <c r="AV123" i="33" s="1"/>
  <c r="BT123" i="33"/>
  <c r="AD124" i="33"/>
  <c r="BG124" i="33" s="1"/>
  <c r="AC125" i="33"/>
  <c r="BF125" i="33" s="1"/>
  <c r="BT125" i="33"/>
  <c r="V132" i="33"/>
  <c r="AY132" i="33" s="1"/>
  <c r="Y133" i="33"/>
  <c r="BB133" i="33" s="1"/>
  <c r="AP133" i="33"/>
  <c r="BS133" i="33" s="1"/>
  <c r="AP136" i="33"/>
  <c r="BS136" i="33" s="1"/>
  <c r="T137" i="33"/>
  <c r="AW137" i="33" s="1"/>
  <c r="AI137" i="33"/>
  <c r="BL137" i="33" s="1"/>
  <c r="W138" i="33"/>
  <c r="AZ138" i="33" s="1"/>
  <c r="AP139" i="33"/>
  <c r="BS139" i="33" s="1"/>
  <c r="AL139" i="33"/>
  <c r="BO139" i="33" s="1"/>
  <c r="U139" i="33"/>
  <c r="AX139" i="33" s="1"/>
  <c r="X139" i="33"/>
  <c r="BA139" i="33" s="1"/>
  <c r="AN139" i="33"/>
  <c r="BQ139" i="33" s="1"/>
  <c r="BT141" i="33"/>
  <c r="S142" i="33"/>
  <c r="AV142" i="33" s="1"/>
  <c r="AM145" i="33"/>
  <c r="BP145" i="33" s="1"/>
  <c r="AL147" i="33"/>
  <c r="BO147" i="33" s="1"/>
  <c r="AN159" i="33"/>
  <c r="BQ159" i="33" s="1"/>
  <c r="AG159" i="33"/>
  <c r="BJ159" i="33" s="1"/>
  <c r="S159" i="33"/>
  <c r="AV159" i="33" s="1"/>
  <c r="AO159" i="33"/>
  <c r="BR159" i="33" s="1"/>
  <c r="AA159" i="33"/>
  <c r="BD159" i="33" s="1"/>
  <c r="AK159" i="33"/>
  <c r="BN159" i="33" s="1"/>
  <c r="X159" i="33"/>
  <c r="BA159" i="33" s="1"/>
  <c r="AC159" i="33"/>
  <c r="BF159" i="33" s="1"/>
  <c r="BT162" i="33"/>
  <c r="U165" i="33"/>
  <c r="AX165" i="33" s="1"/>
  <c r="Y171" i="33"/>
  <c r="BB171" i="33" s="1"/>
  <c r="AL171" i="33"/>
  <c r="BO171" i="33" s="1"/>
  <c r="AE175" i="33"/>
  <c r="BH175" i="33" s="1"/>
  <c r="S184" i="33"/>
  <c r="AV184" i="33" s="1"/>
  <c r="AL184" i="33"/>
  <c r="BO184" i="33" s="1"/>
  <c r="AC187" i="33"/>
  <c r="BF187" i="33" s="1"/>
  <c r="Q189" i="33"/>
  <c r="AT189" i="33" s="1"/>
  <c r="AE189" i="33"/>
  <c r="BH189" i="33" s="1"/>
  <c r="W195" i="33"/>
  <c r="AZ195" i="33" s="1"/>
  <c r="BH197" i="33"/>
  <c r="Q201" i="33"/>
  <c r="AT201" i="33" s="1"/>
  <c r="AH201" i="33"/>
  <c r="BK201" i="33" s="1"/>
  <c r="BU148" i="33"/>
  <c r="BU150" i="33"/>
  <c r="BI160" i="33"/>
  <c r="BR163" i="33"/>
  <c r="T169" i="33"/>
  <c r="AW169" i="33" s="1"/>
  <c r="AG169" i="33"/>
  <c r="BJ169" i="33" s="1"/>
  <c r="AJ170" i="33"/>
  <c r="BM170" i="33" s="1"/>
  <c r="P171" i="33"/>
  <c r="AC171" i="33"/>
  <c r="BF171" i="33" s="1"/>
  <c r="AP171" i="33"/>
  <c r="BS171" i="33" s="1"/>
  <c r="R175" i="33"/>
  <c r="AU175" i="33" s="1"/>
  <c r="AK175" i="33"/>
  <c r="BN175" i="33" s="1"/>
  <c r="T183" i="33"/>
  <c r="AW183" i="33" s="1"/>
  <c r="AK183" i="33"/>
  <c r="BN183" i="33" s="1"/>
  <c r="X184" i="33"/>
  <c r="BA184" i="33" s="1"/>
  <c r="AO184" i="33"/>
  <c r="BR184" i="33" s="1"/>
  <c r="AF187" i="33"/>
  <c r="BI187" i="33" s="1"/>
  <c r="R188" i="33"/>
  <c r="AU188" i="33" s="1"/>
  <c r="T189" i="33"/>
  <c r="AW189" i="33" s="1"/>
  <c r="AH189" i="33"/>
  <c r="BK189" i="33" s="1"/>
  <c r="V190" i="33"/>
  <c r="AY190" i="33" s="1"/>
  <c r="AF191" i="33"/>
  <c r="BI191" i="33" s="1"/>
  <c r="BH193" i="33"/>
  <c r="AD195" i="33"/>
  <c r="BG195" i="33" s="1"/>
  <c r="Q197" i="33"/>
  <c r="AT197" i="33" s="1"/>
  <c r="AH197" i="33"/>
  <c r="BK197" i="33" s="1"/>
  <c r="X198" i="33"/>
  <c r="BA198" i="33" s="1"/>
  <c r="AM198" i="33"/>
  <c r="BP198" i="33" s="1"/>
  <c r="V201" i="33"/>
  <c r="AY201" i="33" s="1"/>
  <c r="AM201" i="33"/>
  <c r="BP201" i="33" s="1"/>
  <c r="Z184" i="33"/>
  <c r="BC184" i="33" s="1"/>
  <c r="V189" i="33"/>
  <c r="AY189" i="33" s="1"/>
  <c r="AJ189" i="33"/>
  <c r="BM189" i="33" s="1"/>
  <c r="AF195" i="33"/>
  <c r="BI195" i="33" s="1"/>
  <c r="X201" i="33"/>
  <c r="BA201" i="33" s="1"/>
  <c r="AO201" i="33"/>
  <c r="BR201" i="33" s="1"/>
  <c r="X141" i="33"/>
  <c r="BA141" i="33" s="1"/>
  <c r="AN141" i="33"/>
  <c r="BQ141" i="33" s="1"/>
  <c r="U143" i="33"/>
  <c r="AX143" i="33" s="1"/>
  <c r="AL143" i="33"/>
  <c r="BO143" i="33" s="1"/>
  <c r="T149" i="33"/>
  <c r="AW149" i="33" s="1"/>
  <c r="AI149" i="33"/>
  <c r="BL149" i="33" s="1"/>
  <c r="AN164" i="33"/>
  <c r="BQ164" i="33" s="1"/>
  <c r="U167" i="33"/>
  <c r="AX167" i="33" s="1"/>
  <c r="AJ167" i="33"/>
  <c r="BM167" i="33" s="1"/>
  <c r="W169" i="33"/>
  <c r="AZ169" i="33" s="1"/>
  <c r="AK169" i="33"/>
  <c r="BN169" i="33" s="1"/>
  <c r="S171" i="33"/>
  <c r="AV171" i="33" s="1"/>
  <c r="AG171" i="33"/>
  <c r="BJ171" i="33" s="1"/>
  <c r="S173" i="33"/>
  <c r="AV173" i="33" s="1"/>
  <c r="AJ173" i="33"/>
  <c r="BM173" i="33" s="1"/>
  <c r="W175" i="33"/>
  <c r="AZ175" i="33" s="1"/>
  <c r="AN175" i="33"/>
  <c r="BQ175" i="33" s="1"/>
  <c r="Q177" i="33"/>
  <c r="AT177" i="33" s="1"/>
  <c r="AE177" i="33"/>
  <c r="BH177" i="33" s="1"/>
  <c r="X183" i="33"/>
  <c r="BA183" i="33" s="1"/>
  <c r="AN183" i="33"/>
  <c r="BQ183" i="33" s="1"/>
  <c r="AA184" i="33"/>
  <c r="BD184" i="33" s="1"/>
  <c r="Q185" i="33"/>
  <c r="AT185" i="33" s="1"/>
  <c r="AE185" i="33"/>
  <c r="BH185" i="33" s="1"/>
  <c r="AH186" i="33"/>
  <c r="BK186" i="33" s="1"/>
  <c r="T187" i="33"/>
  <c r="AW187" i="33" s="1"/>
  <c r="AK187" i="33"/>
  <c r="BN187" i="33" s="1"/>
  <c r="Z188" i="33"/>
  <c r="BC188" i="33" s="1"/>
  <c r="X189" i="33"/>
  <c r="BA189" i="33" s="1"/>
  <c r="AK189" i="33"/>
  <c r="BN189" i="33" s="1"/>
  <c r="AF190" i="33"/>
  <c r="BI190" i="33" s="1"/>
  <c r="AL191" i="33"/>
  <c r="BO191" i="33" s="1"/>
  <c r="AH193" i="33"/>
  <c r="BK193" i="33" s="1"/>
  <c r="X194" i="33"/>
  <c r="BA194" i="33" s="1"/>
  <c r="AM194" i="33"/>
  <c r="BP194" i="33" s="1"/>
  <c r="AK195" i="33"/>
  <c r="BN195" i="33" s="1"/>
  <c r="V197" i="33"/>
  <c r="AY197" i="33" s="1"/>
  <c r="AM197" i="33"/>
  <c r="BP197" i="33" s="1"/>
  <c r="AC198" i="33"/>
  <c r="BF198" i="33" s="1"/>
  <c r="AO198" i="33"/>
  <c r="BR198" i="33" s="1"/>
  <c r="Y201" i="33"/>
  <c r="BB201" i="33" s="1"/>
  <c r="AP201" i="33"/>
  <c r="BS201" i="33" s="1"/>
  <c r="X169" i="33"/>
  <c r="BA169" i="33" s="1"/>
  <c r="AL169" i="33"/>
  <c r="BO169" i="33" s="1"/>
  <c r="T171" i="33"/>
  <c r="AW171" i="33" s="1"/>
  <c r="AH171" i="33"/>
  <c r="BK171" i="33" s="1"/>
  <c r="X175" i="33"/>
  <c r="BA175" i="33" s="1"/>
  <c r="AO175" i="33"/>
  <c r="BR175" i="33" s="1"/>
  <c r="Z183" i="33"/>
  <c r="BC183" i="33" s="1"/>
  <c r="AO183" i="33"/>
  <c r="BR183" i="33" s="1"/>
  <c r="AE184" i="33"/>
  <c r="BH184" i="33" s="1"/>
  <c r="U187" i="33"/>
  <c r="AX187" i="33" s="1"/>
  <c r="AL187" i="33"/>
  <c r="BO187" i="33" s="1"/>
  <c r="AI188" i="33"/>
  <c r="BL188" i="33" s="1"/>
  <c r="Y189" i="33"/>
  <c r="BB189" i="33" s="1"/>
  <c r="AM189" i="33"/>
  <c r="BP189" i="33" s="1"/>
  <c r="AH190" i="33"/>
  <c r="BK190" i="33" s="1"/>
  <c r="AL195" i="33"/>
  <c r="BO195" i="33" s="1"/>
  <c r="X197" i="33"/>
  <c r="BA197" i="33" s="1"/>
  <c r="AO197" i="33"/>
  <c r="BR197" i="33" s="1"/>
  <c r="AA201" i="33"/>
  <c r="BD201" i="33" s="1"/>
  <c r="U171" i="33"/>
  <c r="AX171" i="33" s="1"/>
  <c r="AJ171" i="33"/>
  <c r="BM171" i="33" s="1"/>
  <c r="AC175" i="33"/>
  <c r="BF175" i="33" s="1"/>
  <c r="AG184" i="33"/>
  <c r="BJ184" i="33" s="1"/>
  <c r="W187" i="33"/>
  <c r="AZ187" i="33" s="1"/>
  <c r="AN187" i="33"/>
  <c r="BQ187" i="33" s="1"/>
  <c r="AJ188" i="33"/>
  <c r="BM188" i="33" s="1"/>
  <c r="AA189" i="33"/>
  <c r="BD189" i="33" s="1"/>
  <c r="AO189" i="33"/>
  <c r="BR189" i="33" s="1"/>
  <c r="AM190" i="33"/>
  <c r="BP190" i="33" s="1"/>
  <c r="T195" i="33"/>
  <c r="AW195" i="33" s="1"/>
  <c r="AN195" i="33"/>
  <c r="BQ195" i="33" s="1"/>
  <c r="AP197" i="33"/>
  <c r="BS197" i="33" s="1"/>
  <c r="AE201" i="33"/>
  <c r="BH201" i="33" s="1"/>
  <c r="P141" i="33"/>
  <c r="AD141" i="33"/>
  <c r="BG141" i="33" s="1"/>
  <c r="AA143" i="33"/>
  <c r="BD143" i="33" s="1"/>
  <c r="BT143" i="33"/>
  <c r="X149" i="33"/>
  <c r="BA149" i="33" s="1"/>
  <c r="AN149" i="33"/>
  <c r="BQ149" i="33" s="1"/>
  <c r="X161" i="33"/>
  <c r="BA161" i="33" s="1"/>
  <c r="AL161" i="33"/>
  <c r="BO161" i="33" s="1"/>
  <c r="U163" i="33"/>
  <c r="AX163" i="33" s="1"/>
  <c r="AJ163" i="33"/>
  <c r="BM163" i="33" s="1"/>
  <c r="V164" i="33"/>
  <c r="AY164" i="33" s="1"/>
  <c r="AA167" i="33"/>
  <c r="BD167" i="33" s="1"/>
  <c r="AO167" i="33"/>
  <c r="BR167" i="33" s="1"/>
  <c r="AC169" i="33"/>
  <c r="BF169" i="33" s="1"/>
  <c r="AO169" i="33"/>
  <c r="BR169" i="33" s="1"/>
  <c r="X171" i="33"/>
  <c r="BA171" i="33" s="1"/>
  <c r="AK171" i="33"/>
  <c r="BN171" i="33" s="1"/>
  <c r="AD175" i="33"/>
  <c r="BG175" i="33" s="1"/>
  <c r="V177" i="33"/>
  <c r="AY177" i="33" s="1"/>
  <c r="AJ177" i="33"/>
  <c r="BM177" i="33" s="1"/>
  <c r="R184" i="33"/>
  <c r="AU184" i="33" s="1"/>
  <c r="V185" i="33"/>
  <c r="AY185" i="33" s="1"/>
  <c r="AJ185" i="33"/>
  <c r="BM185" i="33" s="1"/>
  <c r="X187" i="33"/>
  <c r="BA187" i="33" s="1"/>
  <c r="AO187" i="33"/>
  <c r="BR187" i="33" s="1"/>
  <c r="BT188" i="33"/>
  <c r="P189" i="33"/>
  <c r="AC189" i="33"/>
  <c r="BF189" i="33" s="1"/>
  <c r="AP189" i="33"/>
  <c r="BS189" i="33" s="1"/>
  <c r="AN190" i="33"/>
  <c r="BQ190" i="33" s="1"/>
  <c r="W191" i="33"/>
  <c r="AZ191" i="33" s="1"/>
  <c r="BT193" i="33"/>
  <c r="X193" i="33"/>
  <c r="BA193" i="33" s="1"/>
  <c r="AO193" i="33"/>
  <c r="BR193" i="33" s="1"/>
  <c r="P194" i="33"/>
  <c r="AE194" i="33"/>
  <c r="BH194" i="33" s="1"/>
  <c r="AP194" i="33"/>
  <c r="BS194" i="33" s="1"/>
  <c r="U195" i="33"/>
  <c r="AX195" i="33" s="1"/>
  <c r="AA197" i="33"/>
  <c r="BD197" i="33" s="1"/>
  <c r="T198" i="33"/>
  <c r="AW198" i="33" s="1"/>
  <c r="AG198" i="33"/>
  <c r="BJ198" i="33" s="1"/>
  <c r="AL200" i="33"/>
  <c r="BO200" i="33" s="1"/>
  <c r="P201" i="33"/>
  <c r="AG201" i="33"/>
  <c r="BJ201" i="33" s="1"/>
  <c r="AL107" i="32"/>
  <c r="BO107" i="32" s="1"/>
  <c r="AM107" i="32"/>
  <c r="BP107" i="32" s="1"/>
  <c r="T107" i="32"/>
  <c r="AW107" i="32" s="1"/>
  <c r="AK114" i="32"/>
  <c r="BN114" i="32" s="1"/>
  <c r="AL114" i="32"/>
  <c r="BO114" i="32" s="1"/>
  <c r="U114" i="32"/>
  <c r="AX114" i="32" s="1"/>
  <c r="AI114" i="32"/>
  <c r="BL114" i="32" s="1"/>
  <c r="T114" i="32"/>
  <c r="AW114" i="32" s="1"/>
  <c r="AN114" i="32"/>
  <c r="BQ114" i="32" s="1"/>
  <c r="AG114" i="32"/>
  <c r="BJ114" i="32" s="1"/>
  <c r="S114" i="32"/>
  <c r="AV114" i="32" s="1"/>
  <c r="AD114" i="32"/>
  <c r="BG114" i="32" s="1"/>
  <c r="P114" i="32"/>
  <c r="BT114" i="32"/>
  <c r="AC114" i="32"/>
  <c r="BF114" i="32" s="1"/>
  <c r="X114" i="32"/>
  <c r="BA114" i="32" s="1"/>
  <c r="AO114" i="32"/>
  <c r="BR114" i="32" s="1"/>
  <c r="AA114" i="32"/>
  <c r="BD114" i="32" s="1"/>
  <c r="AC107" i="32"/>
  <c r="BF107" i="32" s="1"/>
  <c r="Z7" i="32"/>
  <c r="R11" i="32"/>
  <c r="V114" i="32"/>
  <c r="AY114" i="32" s="1"/>
  <c r="T11" i="32"/>
  <c r="AH112" i="32"/>
  <c r="BK112" i="32" s="1"/>
  <c r="X112" i="32"/>
  <c r="BA112" i="32" s="1"/>
  <c r="T112" i="32"/>
  <c r="AW112" i="32" s="1"/>
  <c r="R112" i="32"/>
  <c r="AU112" i="32" s="1"/>
  <c r="P112" i="32"/>
  <c r="AM112" i="32"/>
  <c r="BP112" i="32" s="1"/>
  <c r="AJ112" i="32"/>
  <c r="BM112" i="32" s="1"/>
  <c r="AM114" i="32"/>
  <c r="BP114" i="32" s="1"/>
  <c r="AC122" i="32"/>
  <c r="BF122" i="32" s="1"/>
  <c r="AA122" i="32"/>
  <c r="BD122" i="32" s="1"/>
  <c r="T122" i="32"/>
  <c r="AW122" i="32" s="1"/>
  <c r="R122" i="32"/>
  <c r="AU122" i="32" s="1"/>
  <c r="AO122" i="32"/>
  <c r="BR122" i="32" s="1"/>
  <c r="Q122" i="32"/>
  <c r="AT122" i="32" s="1"/>
  <c r="BO147" i="32"/>
  <c r="AK108" i="32"/>
  <c r="BN108" i="32" s="1"/>
  <c r="AG108" i="32"/>
  <c r="BJ108" i="32" s="1"/>
  <c r="T108" i="32"/>
  <c r="AW108" i="32" s="1"/>
  <c r="BT108" i="32"/>
  <c r="AD108" i="32"/>
  <c r="BG108" i="32" s="1"/>
  <c r="S108" i="32"/>
  <c r="AV108" i="32" s="1"/>
  <c r="AO108" i="32"/>
  <c r="BR108" i="32" s="1"/>
  <c r="AC108" i="32"/>
  <c r="BF108" i="32" s="1"/>
  <c r="Q108" i="32"/>
  <c r="AT108" i="32" s="1"/>
  <c r="AN108" i="32"/>
  <c r="BQ108" i="32" s="1"/>
  <c r="AA108" i="32"/>
  <c r="BD108" i="32" s="1"/>
  <c r="P108" i="32"/>
  <c r="AM108" i="32"/>
  <c r="BP108" i="32" s="1"/>
  <c r="Y108" i="32"/>
  <c r="BB108" i="32" s="1"/>
  <c r="AL108" i="32"/>
  <c r="BO108" i="32" s="1"/>
  <c r="X108" i="32"/>
  <c r="BA108" i="32" s="1"/>
  <c r="AC112" i="32"/>
  <c r="BF112" i="32" s="1"/>
  <c r="AK115" i="32"/>
  <c r="BN115" i="32" s="1"/>
  <c r="V115" i="32"/>
  <c r="AY115" i="32" s="1"/>
  <c r="AN122" i="32"/>
  <c r="BQ122" i="32" s="1"/>
  <c r="AJ142" i="32"/>
  <c r="BM142" i="32" s="1"/>
  <c r="Z142" i="32"/>
  <c r="BC142" i="32" s="1"/>
  <c r="Y142" i="32"/>
  <c r="BB142" i="32" s="1"/>
  <c r="AL197" i="32"/>
  <c r="BO197" i="32" s="1"/>
  <c r="W197" i="32"/>
  <c r="AZ197" i="32" s="1"/>
  <c r="T197" i="32"/>
  <c r="AW197" i="32" s="1"/>
  <c r="AN197" i="32"/>
  <c r="BQ197" i="32" s="1"/>
  <c r="S197" i="32"/>
  <c r="AV197" i="32" s="1"/>
  <c r="AK197" i="32"/>
  <c r="BN197" i="32" s="1"/>
  <c r="AF197" i="32"/>
  <c r="BI197" i="32" s="1"/>
  <c r="AA131" i="32"/>
  <c r="BD131" i="32" s="1"/>
  <c r="AC131" i="32"/>
  <c r="BF131" i="32" s="1"/>
  <c r="AD131" i="32"/>
  <c r="BG131" i="32" s="1"/>
  <c r="AG131" i="32"/>
  <c r="BJ131" i="32" s="1"/>
  <c r="AL131" i="32"/>
  <c r="BO131" i="32" s="1"/>
  <c r="R76" i="32"/>
  <c r="V110" i="32"/>
  <c r="AY110" i="32" s="1"/>
  <c r="AM110" i="32"/>
  <c r="BP110" i="32" s="1"/>
  <c r="BJ118" i="32"/>
  <c r="AJ120" i="32"/>
  <c r="BM120" i="32" s="1"/>
  <c r="BF123" i="32"/>
  <c r="X125" i="32"/>
  <c r="BA125" i="32" s="1"/>
  <c r="AL125" i="32"/>
  <c r="BO125" i="32" s="1"/>
  <c r="Y132" i="32"/>
  <c r="BB132" i="32" s="1"/>
  <c r="AO132" i="32"/>
  <c r="BR132" i="32" s="1"/>
  <c r="U135" i="32"/>
  <c r="AX135" i="32" s="1"/>
  <c r="AH135" i="32"/>
  <c r="BK135" i="32" s="1"/>
  <c r="Z137" i="32"/>
  <c r="BC137" i="32" s="1"/>
  <c r="BU138" i="32"/>
  <c r="BC146" i="32"/>
  <c r="AK150" i="32"/>
  <c r="BN150" i="32" s="1"/>
  <c r="Z150" i="32"/>
  <c r="BC150" i="32" s="1"/>
  <c r="R150" i="32"/>
  <c r="AU150" i="32" s="1"/>
  <c r="BA162" i="32"/>
  <c r="BT167" i="32"/>
  <c r="W167" i="32"/>
  <c r="AZ167" i="32" s="1"/>
  <c r="R167" i="32"/>
  <c r="AU167" i="32" s="1"/>
  <c r="AN167" i="32"/>
  <c r="BQ167" i="32" s="1"/>
  <c r="AP173" i="32"/>
  <c r="BS173" i="32" s="1"/>
  <c r="AE173" i="32"/>
  <c r="BH173" i="32" s="1"/>
  <c r="P173" i="32"/>
  <c r="AO173" i="32"/>
  <c r="BR173" i="32" s="1"/>
  <c r="AC173" i="32"/>
  <c r="BF173" i="32" s="1"/>
  <c r="AN173" i="32"/>
  <c r="BQ173" i="32" s="1"/>
  <c r="AA173" i="32"/>
  <c r="BD173" i="32" s="1"/>
  <c r="AM173" i="32"/>
  <c r="BP173" i="32" s="1"/>
  <c r="X173" i="32"/>
  <c r="BA173" i="32" s="1"/>
  <c r="AJ173" i="32"/>
  <c r="BM173" i="32" s="1"/>
  <c r="V173" i="32"/>
  <c r="AY173" i="32" s="1"/>
  <c r="AK173" i="32"/>
  <c r="BN173" i="32" s="1"/>
  <c r="BU175" i="32"/>
  <c r="AI186" i="32"/>
  <c r="BL186" i="32" s="1"/>
  <c r="AL186" i="32"/>
  <c r="BO186" i="32" s="1"/>
  <c r="R186" i="32"/>
  <c r="AU186" i="32" s="1"/>
  <c r="AH186" i="32"/>
  <c r="BK186" i="32" s="1"/>
  <c r="Q186" i="32"/>
  <c r="AT186" i="32" s="1"/>
  <c r="AE186" i="32"/>
  <c r="BH186" i="32" s="1"/>
  <c r="AD186" i="32"/>
  <c r="BG186" i="32" s="1"/>
  <c r="BT186" i="32"/>
  <c r="Z186" i="32"/>
  <c r="BC186" i="32" s="1"/>
  <c r="AE192" i="32"/>
  <c r="BH192" i="32" s="1"/>
  <c r="AM192" i="32"/>
  <c r="BP192" i="32" s="1"/>
  <c r="AU117" i="32"/>
  <c r="AU146" i="32"/>
  <c r="AN190" i="32"/>
  <c r="BQ190" i="32" s="1"/>
  <c r="AK190" i="32"/>
  <c r="BN190" i="32" s="1"/>
  <c r="T190" i="32"/>
  <c r="AW190" i="32" s="1"/>
  <c r="AH190" i="32"/>
  <c r="BK190" i="32" s="1"/>
  <c r="Q190" i="32"/>
  <c r="AT190" i="32" s="1"/>
  <c r="AE190" i="32"/>
  <c r="BH190" i="32" s="1"/>
  <c r="AD190" i="32"/>
  <c r="BG190" i="32" s="1"/>
  <c r="AP190" i="32"/>
  <c r="BS190" i="32" s="1"/>
  <c r="Y190" i="32"/>
  <c r="BB190" i="32" s="1"/>
  <c r="Z8" i="32"/>
  <c r="AH131" i="32"/>
  <c r="BK131" i="32" s="1"/>
  <c r="AM131" i="32"/>
  <c r="BP131" i="32" s="1"/>
  <c r="AN131" i="32"/>
  <c r="BQ131" i="32" s="1"/>
  <c r="V59" i="32"/>
  <c r="Z57" i="32"/>
  <c r="Y125" i="32"/>
  <c r="BB125" i="32" s="1"/>
  <c r="AM125" i="32"/>
  <c r="BP125" i="32" s="1"/>
  <c r="Z132" i="32"/>
  <c r="BC132" i="32" s="1"/>
  <c r="AP132" i="32"/>
  <c r="BS132" i="32" s="1"/>
  <c r="V135" i="32"/>
  <c r="AY135" i="32" s="1"/>
  <c r="AI135" i="32"/>
  <c r="BL135" i="32" s="1"/>
  <c r="AW139" i="32"/>
  <c r="AZ147" i="32"/>
  <c r="BR147" i="32"/>
  <c r="BG148" i="32"/>
  <c r="AH188" i="32"/>
  <c r="BK188" i="32" s="1"/>
  <c r="Z188" i="32"/>
  <c r="BC188" i="32" s="1"/>
  <c r="U188" i="32"/>
  <c r="AX188" i="32" s="1"/>
  <c r="R188" i="32"/>
  <c r="AU188" i="32" s="1"/>
  <c r="BT188" i="32"/>
  <c r="Q188" i="32"/>
  <c r="AT188" i="32" s="1"/>
  <c r="AI188" i="32"/>
  <c r="BL188" i="32" s="1"/>
  <c r="AK125" i="32"/>
  <c r="BN125" i="32" s="1"/>
  <c r="AI131" i="32"/>
  <c r="BL131" i="32" s="1"/>
  <c r="W59" i="32"/>
  <c r="AA110" i="32"/>
  <c r="BD110" i="32" s="1"/>
  <c r="AO110" i="32"/>
  <c r="BR110" i="32" s="1"/>
  <c r="AI111" i="32"/>
  <c r="BL111" i="32" s="1"/>
  <c r="U118" i="32"/>
  <c r="AX118" i="32" s="1"/>
  <c r="AL118" i="32"/>
  <c r="BO118" i="32" s="1"/>
  <c r="T123" i="32"/>
  <c r="AW123" i="32" s="1"/>
  <c r="AG123" i="32"/>
  <c r="BJ123" i="32" s="1"/>
  <c r="BT123" i="32"/>
  <c r="Z125" i="32"/>
  <c r="BC125" i="32" s="1"/>
  <c r="AP125" i="32"/>
  <c r="BS125" i="32" s="1"/>
  <c r="S131" i="32"/>
  <c r="AV131" i="32" s="1"/>
  <c r="P132" i="32"/>
  <c r="AD132" i="32"/>
  <c r="BG132" i="32" s="1"/>
  <c r="BT132" i="32"/>
  <c r="W135" i="32"/>
  <c r="AZ135" i="32" s="1"/>
  <c r="AL135" i="32"/>
  <c r="BO135" i="32" s="1"/>
  <c r="Y136" i="32"/>
  <c r="BB136" i="32" s="1"/>
  <c r="AH137" i="32"/>
  <c r="BK137" i="32" s="1"/>
  <c r="R138" i="32"/>
  <c r="AU138" i="32" s="1"/>
  <c r="BT141" i="32"/>
  <c r="BA147" i="32"/>
  <c r="BF162" i="32"/>
  <c r="AE169" i="32"/>
  <c r="BH169" i="32" s="1"/>
  <c r="X169" i="32"/>
  <c r="BA169" i="32" s="1"/>
  <c r="W169" i="32"/>
  <c r="AZ169" i="32" s="1"/>
  <c r="S169" i="32"/>
  <c r="AV169" i="32" s="1"/>
  <c r="AM169" i="32"/>
  <c r="BP169" i="32" s="1"/>
  <c r="BT175" i="32"/>
  <c r="AP189" i="32"/>
  <c r="BS189" i="32" s="1"/>
  <c r="AJ189" i="32"/>
  <c r="BM189" i="32" s="1"/>
  <c r="V189" i="32"/>
  <c r="AY189" i="32" s="1"/>
  <c r="AG189" i="32"/>
  <c r="BJ189" i="32" s="1"/>
  <c r="T189" i="32"/>
  <c r="AW189" i="32" s="1"/>
  <c r="AF189" i="32"/>
  <c r="BI189" i="32" s="1"/>
  <c r="S189" i="32"/>
  <c r="AV189" i="32" s="1"/>
  <c r="AE189" i="32"/>
  <c r="BH189" i="32" s="1"/>
  <c r="P189" i="32"/>
  <c r="AN189" i="32"/>
  <c r="BQ189" i="32" s="1"/>
  <c r="AA189" i="32"/>
  <c r="BD189" i="32" s="1"/>
  <c r="AM189" i="32"/>
  <c r="BP189" i="32" s="1"/>
  <c r="U190" i="32"/>
  <c r="AX190" i="32" s="1"/>
  <c r="AA197" i="32"/>
  <c r="BD197" i="32" s="1"/>
  <c r="W125" i="32"/>
  <c r="AZ125" i="32" s="1"/>
  <c r="BP147" i="32"/>
  <c r="X11" i="32"/>
  <c r="W11" i="32"/>
  <c r="S71" i="32"/>
  <c r="AC110" i="32"/>
  <c r="BF110" i="32" s="1"/>
  <c r="BT110" i="32"/>
  <c r="AN111" i="32"/>
  <c r="BQ111" i="32" s="1"/>
  <c r="AW113" i="32"/>
  <c r="AC117" i="32"/>
  <c r="BF117" i="32" s="1"/>
  <c r="V118" i="32"/>
  <c r="AY118" i="32" s="1"/>
  <c r="AM118" i="32"/>
  <c r="BP118" i="32" s="1"/>
  <c r="P120" i="32"/>
  <c r="U123" i="32"/>
  <c r="AX123" i="32" s="1"/>
  <c r="AH123" i="32"/>
  <c r="BK123" i="32" s="1"/>
  <c r="P125" i="32"/>
  <c r="AA125" i="32"/>
  <c r="BD125" i="32" s="1"/>
  <c r="BT125" i="32"/>
  <c r="V126" i="32"/>
  <c r="AY126" i="32" s="1"/>
  <c r="AL126" i="32"/>
  <c r="BO126" i="32" s="1"/>
  <c r="T131" i="32"/>
  <c r="AW131" i="32" s="1"/>
  <c r="Q132" i="32"/>
  <c r="AT132" i="32" s="1"/>
  <c r="AG132" i="32"/>
  <c r="BJ132" i="32" s="1"/>
  <c r="X135" i="32"/>
  <c r="BA135" i="32" s="1"/>
  <c r="AM135" i="32"/>
  <c r="BP135" i="32" s="1"/>
  <c r="AD136" i="32"/>
  <c r="BG136" i="32" s="1"/>
  <c r="AI137" i="32"/>
  <c r="BL137" i="32" s="1"/>
  <c r="Z138" i="32"/>
  <c r="BC138" i="32" s="1"/>
  <c r="V139" i="32"/>
  <c r="AY139" i="32" s="1"/>
  <c r="AI139" i="32"/>
  <c r="BL139" i="32" s="1"/>
  <c r="BU142" i="32"/>
  <c r="AO145" i="32"/>
  <c r="BR145" i="32" s="1"/>
  <c r="W145" i="32"/>
  <c r="AZ145" i="32" s="1"/>
  <c r="P145" i="32"/>
  <c r="BT145" i="32"/>
  <c r="AI161" i="32"/>
  <c r="BL161" i="32" s="1"/>
  <c r="S161" i="32"/>
  <c r="AV161" i="32" s="1"/>
  <c r="R161" i="32"/>
  <c r="AU161" i="32" s="1"/>
  <c r="Z165" i="32"/>
  <c r="BC165" i="32" s="1"/>
  <c r="V165" i="32"/>
  <c r="AY165" i="32" s="1"/>
  <c r="S165" i="32"/>
  <c r="AV165" i="32" s="1"/>
  <c r="BT165" i="32"/>
  <c r="AJ165" i="32"/>
  <c r="BM165" i="32" s="1"/>
  <c r="Z167" i="32"/>
  <c r="BC167" i="32" s="1"/>
  <c r="S173" i="32"/>
  <c r="AV173" i="32" s="1"/>
  <c r="T186" i="32"/>
  <c r="AW186" i="32" s="1"/>
  <c r="AO189" i="32"/>
  <c r="BR189" i="32" s="1"/>
  <c r="V190" i="32"/>
  <c r="AY190" i="32" s="1"/>
  <c r="V192" i="32"/>
  <c r="AY192" i="32" s="1"/>
  <c r="AC197" i="32"/>
  <c r="BF197" i="32" s="1"/>
  <c r="AN200" i="32"/>
  <c r="BQ200" i="32" s="1"/>
  <c r="AM200" i="32"/>
  <c r="BP200" i="32" s="1"/>
  <c r="V200" i="32"/>
  <c r="AY200" i="32" s="1"/>
  <c r="AL200" i="32"/>
  <c r="BO200" i="32" s="1"/>
  <c r="U200" i="32"/>
  <c r="AX200" i="32" s="1"/>
  <c r="AK200" i="32"/>
  <c r="BN200" i="32" s="1"/>
  <c r="T200" i="32"/>
  <c r="AW200" i="32" s="1"/>
  <c r="AH200" i="32"/>
  <c r="BK200" i="32" s="1"/>
  <c r="Q200" i="32"/>
  <c r="AT200" i="32" s="1"/>
  <c r="AD200" i="32"/>
  <c r="BG200" i="32" s="1"/>
  <c r="BU126" i="32"/>
  <c r="X132" i="32"/>
  <c r="BA132" i="32" s="1"/>
  <c r="BR160" i="32"/>
  <c r="Y11" i="32"/>
  <c r="U11" i="32"/>
  <c r="Z9" i="32"/>
  <c r="Y59" i="32"/>
  <c r="Z109" i="32"/>
  <c r="BC109" i="32" s="1"/>
  <c r="P110" i="32"/>
  <c r="AD110" i="32"/>
  <c r="BG110" i="32" s="1"/>
  <c r="BT111" i="32"/>
  <c r="AG117" i="32"/>
  <c r="BJ117" i="32" s="1"/>
  <c r="BU118" i="32"/>
  <c r="X118" i="32"/>
  <c r="BA118" i="32" s="1"/>
  <c r="AN118" i="32"/>
  <c r="BQ118" i="32" s="1"/>
  <c r="Q120" i="32"/>
  <c r="AT120" i="32" s="1"/>
  <c r="V123" i="32"/>
  <c r="AY123" i="32" s="1"/>
  <c r="AI123" i="32"/>
  <c r="BL123" i="32" s="1"/>
  <c r="Q125" i="32"/>
  <c r="AT125" i="32" s="1"/>
  <c r="AC125" i="32"/>
  <c r="BF125" i="32" s="1"/>
  <c r="Y126" i="32"/>
  <c r="BB126" i="32" s="1"/>
  <c r="AM126" i="32"/>
  <c r="BP126" i="32" s="1"/>
  <c r="R132" i="32"/>
  <c r="AU132" i="32" s="1"/>
  <c r="AI132" i="32"/>
  <c r="BL132" i="32" s="1"/>
  <c r="S133" i="32"/>
  <c r="AV133" i="32" s="1"/>
  <c r="U134" i="32"/>
  <c r="AX134" i="32" s="1"/>
  <c r="AA135" i="32"/>
  <c r="BD135" i="32" s="1"/>
  <c r="AN135" i="32"/>
  <c r="BQ135" i="32" s="1"/>
  <c r="AG136" i="32"/>
  <c r="BJ136" i="32" s="1"/>
  <c r="AL137" i="32"/>
  <c r="BO137" i="32" s="1"/>
  <c r="AC138" i="32"/>
  <c r="BF138" i="32" s="1"/>
  <c r="W139" i="32"/>
  <c r="AZ139" i="32" s="1"/>
  <c r="AL139" i="32"/>
  <c r="BO139" i="32" s="1"/>
  <c r="AO141" i="32"/>
  <c r="BR141" i="32" s="1"/>
  <c r="AH141" i="32"/>
  <c r="BK141" i="32" s="1"/>
  <c r="W141" i="32"/>
  <c r="AZ141" i="32" s="1"/>
  <c r="P141" i="32"/>
  <c r="AM148" i="32"/>
  <c r="BP148" i="32" s="1"/>
  <c r="AO148" i="32"/>
  <c r="BR148" i="32" s="1"/>
  <c r="V148" i="32"/>
  <c r="AY148" i="32" s="1"/>
  <c r="AN148" i="32"/>
  <c r="BQ148" i="32" s="1"/>
  <c r="U148" i="32"/>
  <c r="AX148" i="32" s="1"/>
  <c r="AJ148" i="32"/>
  <c r="BM148" i="32" s="1"/>
  <c r="Q148" i="32"/>
  <c r="AT148" i="32" s="1"/>
  <c r="AI148" i="32"/>
  <c r="BL148" i="32" s="1"/>
  <c r="P148" i="32"/>
  <c r="BT159" i="32"/>
  <c r="AA159" i="32"/>
  <c r="BD159" i="32" s="1"/>
  <c r="Z159" i="32"/>
  <c r="BC159" i="32" s="1"/>
  <c r="S159" i="32"/>
  <c r="AV159" i="32" s="1"/>
  <c r="R159" i="32"/>
  <c r="AU159" i="32" s="1"/>
  <c r="BG160" i="32"/>
  <c r="AN166" i="32"/>
  <c r="BQ166" i="32" s="1"/>
  <c r="AH166" i="32"/>
  <c r="BK166" i="32" s="1"/>
  <c r="Q166" i="32"/>
  <c r="AT166" i="32" s="1"/>
  <c r="AG166" i="32"/>
  <c r="BJ166" i="32" s="1"/>
  <c r="P166" i="32"/>
  <c r="AD166" i="32"/>
  <c r="BG166" i="32" s="1"/>
  <c r="AC166" i="32"/>
  <c r="BF166" i="32" s="1"/>
  <c r="AO166" i="32"/>
  <c r="BR166" i="32" s="1"/>
  <c r="X166" i="32"/>
  <c r="BA166" i="32" s="1"/>
  <c r="AP166" i="32"/>
  <c r="BS166" i="32" s="1"/>
  <c r="AM167" i="32"/>
  <c r="BP167" i="32" s="1"/>
  <c r="T173" i="32"/>
  <c r="AW173" i="32" s="1"/>
  <c r="Y186" i="32"/>
  <c r="BB186" i="32" s="1"/>
  <c r="P188" i="32"/>
  <c r="AC190" i="32"/>
  <c r="BF190" i="32" s="1"/>
  <c r="AN196" i="32"/>
  <c r="BQ196" i="32" s="1"/>
  <c r="AK196" i="32"/>
  <c r="BN196" i="32" s="1"/>
  <c r="T196" i="32"/>
  <c r="AW196" i="32" s="1"/>
  <c r="AH196" i="32"/>
  <c r="BK196" i="32" s="1"/>
  <c r="Q196" i="32"/>
  <c r="AT196" i="32" s="1"/>
  <c r="AE196" i="32"/>
  <c r="BH196" i="32" s="1"/>
  <c r="AD196" i="32"/>
  <c r="BG196" i="32" s="1"/>
  <c r="AP196" i="32"/>
  <c r="BS196" i="32" s="1"/>
  <c r="Y196" i="32"/>
  <c r="BB196" i="32" s="1"/>
  <c r="AJ197" i="32"/>
  <c r="BM197" i="32" s="1"/>
  <c r="BQ201" i="32"/>
  <c r="AN132" i="32"/>
  <c r="BQ132" i="32" s="1"/>
  <c r="V131" i="32"/>
  <c r="AY131" i="32" s="1"/>
  <c r="W131" i="32"/>
  <c r="AZ131" i="32" s="1"/>
  <c r="X131" i="32"/>
  <c r="BA131" i="32" s="1"/>
  <c r="R28" i="32"/>
  <c r="Z54" i="32"/>
  <c r="Z55" i="32"/>
  <c r="X59" i="32"/>
  <c r="AO109" i="32"/>
  <c r="BR109" i="32" s="1"/>
  <c r="S110" i="32"/>
  <c r="AV110" i="32" s="1"/>
  <c r="AG110" i="32"/>
  <c r="BJ110" i="32" s="1"/>
  <c r="R111" i="32"/>
  <c r="AU111" i="32" s="1"/>
  <c r="AC113" i="32"/>
  <c r="BF113" i="32" s="1"/>
  <c r="AK117" i="32"/>
  <c r="BN117" i="32" s="1"/>
  <c r="AA118" i="32"/>
  <c r="BD118" i="32" s="1"/>
  <c r="AO118" i="32"/>
  <c r="BR118" i="32" s="1"/>
  <c r="AO119" i="32"/>
  <c r="BR119" i="32" s="1"/>
  <c r="T120" i="32"/>
  <c r="AW120" i="32" s="1"/>
  <c r="BR121" i="32"/>
  <c r="W123" i="32"/>
  <c r="AZ123" i="32" s="1"/>
  <c r="AL123" i="32"/>
  <c r="BO123" i="32" s="1"/>
  <c r="R125" i="32"/>
  <c r="AU125" i="32" s="1"/>
  <c r="Z126" i="32"/>
  <c r="BC126" i="32" s="1"/>
  <c r="V132" i="32"/>
  <c r="AY132" i="32" s="1"/>
  <c r="P135" i="32"/>
  <c r="AC135" i="32"/>
  <c r="BF135" i="32" s="1"/>
  <c r="AO135" i="32"/>
  <c r="BR135" i="32" s="1"/>
  <c r="P136" i="32"/>
  <c r="AI136" i="32"/>
  <c r="BL136" i="32" s="1"/>
  <c r="P137" i="32"/>
  <c r="AD138" i="32"/>
  <c r="BG138" i="32" s="1"/>
  <c r="X139" i="32"/>
  <c r="BA139" i="32" s="1"/>
  <c r="AM139" i="32"/>
  <c r="BP139" i="32" s="1"/>
  <c r="AM140" i="32"/>
  <c r="BP140" i="32" s="1"/>
  <c r="BT140" i="32"/>
  <c r="X140" i="32"/>
  <c r="BA140" i="32" s="1"/>
  <c r="AO140" i="32"/>
  <c r="BR140" i="32" s="1"/>
  <c r="V140" i="32"/>
  <c r="AY140" i="32" s="1"/>
  <c r="AG140" i="32"/>
  <c r="BJ140" i="32" s="1"/>
  <c r="BF143" i="32"/>
  <c r="BL144" i="32"/>
  <c r="BU146" i="32"/>
  <c r="AJ160" i="32"/>
  <c r="BM160" i="32" s="1"/>
  <c r="AK160" i="32"/>
  <c r="BN160" i="32" s="1"/>
  <c r="V160" i="32"/>
  <c r="AY160" i="32" s="1"/>
  <c r="AH160" i="32"/>
  <c r="BK160" i="32" s="1"/>
  <c r="U160" i="32"/>
  <c r="AX160" i="32" s="1"/>
  <c r="AG160" i="32"/>
  <c r="BJ160" i="32" s="1"/>
  <c r="T160" i="32"/>
  <c r="AW160" i="32" s="1"/>
  <c r="AE160" i="32"/>
  <c r="BH160" i="32" s="1"/>
  <c r="Q160" i="32"/>
  <c r="AT160" i="32" s="1"/>
  <c r="AL160" i="32"/>
  <c r="BO160" i="32" s="1"/>
  <c r="AN162" i="32"/>
  <c r="BQ162" i="32" s="1"/>
  <c r="AL162" i="32"/>
  <c r="BO162" i="32" s="1"/>
  <c r="U162" i="32"/>
  <c r="AX162" i="32" s="1"/>
  <c r="AK162" i="32"/>
  <c r="BN162" i="32" s="1"/>
  <c r="T162" i="32"/>
  <c r="AW162" i="32" s="1"/>
  <c r="AH162" i="32"/>
  <c r="BK162" i="32" s="1"/>
  <c r="Q162" i="32"/>
  <c r="AT162" i="32" s="1"/>
  <c r="AG162" i="32"/>
  <c r="BJ162" i="32" s="1"/>
  <c r="P162" i="32"/>
  <c r="AP162" i="32"/>
  <c r="BS162" i="32" s="1"/>
  <c r="R169" i="32"/>
  <c r="AU169" i="32" s="1"/>
  <c r="W173" i="32"/>
  <c r="AZ173" i="32" s="1"/>
  <c r="AP176" i="32"/>
  <c r="BS176" i="32" s="1"/>
  <c r="Y176" i="32"/>
  <c r="BB176" i="32" s="1"/>
  <c r="AO176" i="32"/>
  <c r="BR176" i="32" s="1"/>
  <c r="U176" i="32"/>
  <c r="AX176" i="32" s="1"/>
  <c r="AM176" i="32"/>
  <c r="BP176" i="32" s="1"/>
  <c r="R176" i="32"/>
  <c r="AU176" i="32" s="1"/>
  <c r="AH176" i="32"/>
  <c r="BK176" i="32" s="1"/>
  <c r="Q176" i="32"/>
  <c r="AT176" i="32" s="1"/>
  <c r="AE176" i="32"/>
  <c r="BH176" i="32" s="1"/>
  <c r="AC186" i="32"/>
  <c r="BF186" i="32" s="1"/>
  <c r="AD188" i="32"/>
  <c r="BG188" i="32" s="1"/>
  <c r="AL190" i="32"/>
  <c r="BO190" i="32" s="1"/>
  <c r="W164" i="32"/>
  <c r="AZ164" i="32" s="1"/>
  <c r="AH164" i="32"/>
  <c r="BK164" i="32" s="1"/>
  <c r="BA168" i="32"/>
  <c r="AE172" i="32"/>
  <c r="BH172" i="32" s="1"/>
  <c r="AA183" i="32"/>
  <c r="BD183" i="32" s="1"/>
  <c r="BS194" i="32"/>
  <c r="AG195" i="32"/>
  <c r="BJ195" i="32" s="1"/>
  <c r="X199" i="32"/>
  <c r="BA199" i="32" s="1"/>
  <c r="AO199" i="32"/>
  <c r="BR199" i="32" s="1"/>
  <c r="BU200" i="32"/>
  <c r="AK201" i="32"/>
  <c r="BN201" i="32" s="1"/>
  <c r="T143" i="32"/>
  <c r="AW143" i="32" s="1"/>
  <c r="AG143" i="32"/>
  <c r="BJ143" i="32" s="1"/>
  <c r="BT143" i="32"/>
  <c r="U144" i="32"/>
  <c r="AX144" i="32" s="1"/>
  <c r="AN144" i="32"/>
  <c r="BQ144" i="32" s="1"/>
  <c r="S147" i="32"/>
  <c r="AV147" i="32" s="1"/>
  <c r="AD147" i="32"/>
  <c r="BG147" i="32" s="1"/>
  <c r="AP147" i="32"/>
  <c r="BS147" i="32" s="1"/>
  <c r="AP149" i="32"/>
  <c r="BS149" i="32" s="1"/>
  <c r="AM163" i="32"/>
  <c r="BP163" i="32" s="1"/>
  <c r="Y164" i="32"/>
  <c r="BB164" i="32" s="1"/>
  <c r="AL164" i="32"/>
  <c r="BO164" i="32" s="1"/>
  <c r="Q168" i="32"/>
  <c r="AT168" i="32" s="1"/>
  <c r="AC168" i="32"/>
  <c r="BF168" i="32" s="1"/>
  <c r="AM168" i="32"/>
  <c r="BP168" i="32" s="1"/>
  <c r="Z170" i="32"/>
  <c r="BC170" i="32" s="1"/>
  <c r="BT170" i="32"/>
  <c r="AH172" i="32"/>
  <c r="BK172" i="32" s="1"/>
  <c r="W175" i="32"/>
  <c r="AZ175" i="32" s="1"/>
  <c r="T177" i="32"/>
  <c r="AW177" i="32" s="1"/>
  <c r="AG177" i="32"/>
  <c r="BJ177" i="32" s="1"/>
  <c r="AF183" i="32"/>
  <c r="BI183" i="32" s="1"/>
  <c r="S185" i="32"/>
  <c r="AV185" i="32" s="1"/>
  <c r="AF185" i="32"/>
  <c r="BI185" i="32" s="1"/>
  <c r="BU189" i="32"/>
  <c r="W191" i="32"/>
  <c r="AZ191" i="32" s="1"/>
  <c r="AF193" i="32"/>
  <c r="BI193" i="32" s="1"/>
  <c r="R194" i="32"/>
  <c r="AU194" i="32" s="1"/>
  <c r="V195" i="32"/>
  <c r="AY195" i="32" s="1"/>
  <c r="AM195" i="32"/>
  <c r="BP195" i="32" s="1"/>
  <c r="AE199" i="32"/>
  <c r="BH199" i="32" s="1"/>
  <c r="T201" i="32"/>
  <c r="AW201" i="32" s="1"/>
  <c r="U143" i="32"/>
  <c r="AX143" i="32" s="1"/>
  <c r="AH143" i="32"/>
  <c r="BK143" i="32" s="1"/>
  <c r="V144" i="32"/>
  <c r="AY144" i="32" s="1"/>
  <c r="AO144" i="32"/>
  <c r="BR144" i="32" s="1"/>
  <c r="T147" i="32"/>
  <c r="AW147" i="32" s="1"/>
  <c r="AG147" i="32"/>
  <c r="BJ147" i="32" s="1"/>
  <c r="BT147" i="32"/>
  <c r="BT149" i="32"/>
  <c r="BU158" i="32"/>
  <c r="P164" i="32"/>
  <c r="AC164" i="32"/>
  <c r="BF164" i="32" s="1"/>
  <c r="AM164" i="32"/>
  <c r="BP164" i="32" s="1"/>
  <c r="BU167" i="32"/>
  <c r="S168" i="32"/>
  <c r="AV168" i="32" s="1"/>
  <c r="AD168" i="32"/>
  <c r="BG168" i="32" s="1"/>
  <c r="AN168" i="32"/>
  <c r="BQ168" i="32" s="1"/>
  <c r="T171" i="32"/>
  <c r="AW171" i="32" s="1"/>
  <c r="Q172" i="32"/>
  <c r="AT172" i="32" s="1"/>
  <c r="AL172" i="32"/>
  <c r="BO172" i="32" s="1"/>
  <c r="V177" i="32"/>
  <c r="AY177" i="32" s="1"/>
  <c r="AJ177" i="32"/>
  <c r="BM177" i="32" s="1"/>
  <c r="P183" i="32"/>
  <c r="AG183" i="32"/>
  <c r="BJ183" i="32" s="1"/>
  <c r="T185" i="32"/>
  <c r="AW185" i="32" s="1"/>
  <c r="AG185" i="32"/>
  <c r="BJ185" i="32" s="1"/>
  <c r="AA191" i="32"/>
  <c r="BD191" i="32" s="1"/>
  <c r="Y194" i="32"/>
  <c r="BB194" i="32" s="1"/>
  <c r="W195" i="32"/>
  <c r="AZ195" i="32" s="1"/>
  <c r="AN195" i="32"/>
  <c r="BQ195" i="32" s="1"/>
  <c r="U198" i="32"/>
  <c r="AX198" i="32" s="1"/>
  <c r="AF199" i="32"/>
  <c r="BI199" i="32" s="1"/>
  <c r="W201" i="32"/>
  <c r="AZ201" i="32" s="1"/>
  <c r="V143" i="32"/>
  <c r="AY143" i="32" s="1"/>
  <c r="AI143" i="32"/>
  <c r="BL143" i="32" s="1"/>
  <c r="BT144" i="32"/>
  <c r="BU163" i="32"/>
  <c r="Q164" i="32"/>
  <c r="AT164" i="32" s="1"/>
  <c r="AD164" i="32"/>
  <c r="BG164" i="32" s="1"/>
  <c r="AN164" i="32"/>
  <c r="BQ164" i="32" s="1"/>
  <c r="BM168" i="32"/>
  <c r="T168" i="32"/>
  <c r="AW168" i="32" s="1"/>
  <c r="AE168" i="32"/>
  <c r="BH168" i="32" s="1"/>
  <c r="AO168" i="32"/>
  <c r="BR168" i="32" s="1"/>
  <c r="W171" i="32"/>
  <c r="AZ171" i="32" s="1"/>
  <c r="R172" i="32"/>
  <c r="AU172" i="32" s="1"/>
  <c r="AM172" i="32"/>
  <c r="BP172" i="32" s="1"/>
  <c r="W177" i="32"/>
  <c r="AZ177" i="32" s="1"/>
  <c r="AK177" i="32"/>
  <c r="BN177" i="32" s="1"/>
  <c r="R183" i="32"/>
  <c r="AU183" i="32" s="1"/>
  <c r="AK183" i="32"/>
  <c r="BN183" i="32" s="1"/>
  <c r="X195" i="32"/>
  <c r="BA195" i="32" s="1"/>
  <c r="AO195" i="32"/>
  <c r="BR195" i="32" s="1"/>
  <c r="AA201" i="32"/>
  <c r="BD201" i="32" s="1"/>
  <c r="W143" i="32"/>
  <c r="AZ143" i="32" s="1"/>
  <c r="AL143" i="32"/>
  <c r="BO143" i="32" s="1"/>
  <c r="Y144" i="32"/>
  <c r="BB144" i="32" s="1"/>
  <c r="V147" i="32"/>
  <c r="AY147" i="32" s="1"/>
  <c r="AI147" i="32"/>
  <c r="BL147" i="32" s="1"/>
  <c r="P149" i="32"/>
  <c r="S163" i="32"/>
  <c r="AV163" i="32" s="1"/>
  <c r="T164" i="32"/>
  <c r="AW164" i="32" s="1"/>
  <c r="AE164" i="32"/>
  <c r="BH164" i="32" s="1"/>
  <c r="AO164" i="32"/>
  <c r="BR164" i="32" s="1"/>
  <c r="U168" i="32"/>
  <c r="AX168" i="32" s="1"/>
  <c r="AF168" i="32"/>
  <c r="BI168" i="32" s="1"/>
  <c r="AP168" i="32"/>
  <c r="BS168" i="32" s="1"/>
  <c r="U172" i="32"/>
  <c r="AX172" i="32" s="1"/>
  <c r="X177" i="32"/>
  <c r="BA177" i="32" s="1"/>
  <c r="AM177" i="32"/>
  <c r="BP177" i="32" s="1"/>
  <c r="S183" i="32"/>
  <c r="AV183" i="32" s="1"/>
  <c r="W185" i="32"/>
  <c r="AZ185" i="32" s="1"/>
  <c r="AK185" i="32"/>
  <c r="BN185" i="32" s="1"/>
  <c r="AA195" i="32"/>
  <c r="BD195" i="32" s="1"/>
  <c r="AL198" i="32"/>
  <c r="BO198" i="32" s="1"/>
  <c r="S199" i="32"/>
  <c r="AV199" i="32" s="1"/>
  <c r="AJ199" i="32"/>
  <c r="BM199" i="32" s="1"/>
  <c r="AC201" i="32"/>
  <c r="BF201" i="32" s="1"/>
  <c r="BR121" i="31"/>
  <c r="AH140" i="31"/>
  <c r="BK140" i="31" s="1"/>
  <c r="Q140" i="31"/>
  <c r="AT140" i="31" s="1"/>
  <c r="AD140" i="31"/>
  <c r="BG140" i="31" s="1"/>
  <c r="AA140" i="31"/>
  <c r="BD140" i="31" s="1"/>
  <c r="Z140" i="31"/>
  <c r="BC140" i="31" s="1"/>
  <c r="AM199" i="31"/>
  <c r="BP199" i="31" s="1"/>
  <c r="U199" i="31"/>
  <c r="AX199" i="31" s="1"/>
  <c r="R199" i="31"/>
  <c r="AU199" i="31" s="1"/>
  <c r="BT199" i="31"/>
  <c r="AL199" i="31"/>
  <c r="BO199" i="31" s="1"/>
  <c r="AE199" i="31"/>
  <c r="BH199" i="31" s="1"/>
  <c r="AI199" i="31"/>
  <c r="BL199" i="31" s="1"/>
  <c r="AD199" i="31"/>
  <c r="BG199" i="31" s="1"/>
  <c r="Z199" i="31"/>
  <c r="BC199" i="31" s="1"/>
  <c r="U11" i="31"/>
  <c r="AA131" i="31"/>
  <c r="BD131" i="31" s="1"/>
  <c r="AC131" i="31"/>
  <c r="BF131" i="31" s="1"/>
  <c r="AL131" i="31"/>
  <c r="BO131" i="31" s="1"/>
  <c r="W59" i="31"/>
  <c r="W108" i="31"/>
  <c r="AZ108" i="31" s="1"/>
  <c r="AJ108" i="31"/>
  <c r="BM108" i="31" s="1"/>
  <c r="BJ109" i="31"/>
  <c r="Y111" i="31"/>
  <c r="BB111" i="31" s="1"/>
  <c r="BO114" i="31"/>
  <c r="AY121" i="31"/>
  <c r="AD125" i="31"/>
  <c r="BG125" i="31" s="1"/>
  <c r="AN140" i="31"/>
  <c r="BQ140" i="31" s="1"/>
  <c r="BT160" i="31"/>
  <c r="AH160" i="31"/>
  <c r="BK160" i="31" s="1"/>
  <c r="W160" i="31"/>
  <c r="AZ160" i="31" s="1"/>
  <c r="AP160" i="31"/>
  <c r="BS160" i="31" s="1"/>
  <c r="AF160" i="31"/>
  <c r="BI160" i="31" s="1"/>
  <c r="T160" i="31"/>
  <c r="AW160" i="31" s="1"/>
  <c r="AO160" i="31"/>
  <c r="BR160" i="31" s="1"/>
  <c r="AD160" i="31"/>
  <c r="BG160" i="31" s="1"/>
  <c r="S160" i="31"/>
  <c r="AV160" i="31" s="1"/>
  <c r="Y160" i="31"/>
  <c r="BB160" i="31" s="1"/>
  <c r="AN160" i="31"/>
  <c r="BQ160" i="31" s="1"/>
  <c r="X160" i="31"/>
  <c r="BA160" i="31" s="1"/>
  <c r="AL160" i="31"/>
  <c r="BO160" i="31" s="1"/>
  <c r="U160" i="31"/>
  <c r="AX160" i="31" s="1"/>
  <c r="AK160" i="31"/>
  <c r="BN160" i="31" s="1"/>
  <c r="Q160" i="31"/>
  <c r="AT160" i="31" s="1"/>
  <c r="BT174" i="31"/>
  <c r="AJ174" i="31"/>
  <c r="BM174" i="31" s="1"/>
  <c r="Y174" i="31"/>
  <c r="BB174" i="31" s="1"/>
  <c r="P174" i="31"/>
  <c r="AH174" i="31"/>
  <c r="BK174" i="31" s="1"/>
  <c r="X174" i="31"/>
  <c r="BA174" i="31" s="1"/>
  <c r="AP174" i="31"/>
  <c r="BS174" i="31" s="1"/>
  <c r="AG174" i="31"/>
  <c r="BJ174" i="31" s="1"/>
  <c r="W174" i="31"/>
  <c r="AZ174" i="31" s="1"/>
  <c r="AO174" i="31"/>
  <c r="BR174" i="31" s="1"/>
  <c r="AF174" i="31"/>
  <c r="BI174" i="31" s="1"/>
  <c r="V174" i="31"/>
  <c r="AY174" i="31" s="1"/>
  <c r="AN174" i="31"/>
  <c r="BQ174" i="31" s="1"/>
  <c r="U174" i="31"/>
  <c r="AX174" i="31" s="1"/>
  <c r="AM174" i="31"/>
  <c r="BP174" i="31" s="1"/>
  <c r="T174" i="31"/>
  <c r="AW174" i="31" s="1"/>
  <c r="AL174" i="31"/>
  <c r="BO174" i="31" s="1"/>
  <c r="S174" i="31"/>
  <c r="AV174" i="31" s="1"/>
  <c r="AK174" i="31"/>
  <c r="BN174" i="31" s="1"/>
  <c r="Q174" i="31"/>
  <c r="AT174" i="31" s="1"/>
  <c r="AE174" i="31"/>
  <c r="BH174" i="31" s="1"/>
  <c r="U108" i="31"/>
  <c r="AX108" i="31" s="1"/>
  <c r="AI108" i="31"/>
  <c r="BL108" i="31" s="1"/>
  <c r="T131" i="31"/>
  <c r="AW131" i="31" s="1"/>
  <c r="S131" i="31"/>
  <c r="AV131" i="31" s="1"/>
  <c r="AL140" i="31"/>
  <c r="BO140" i="31" s="1"/>
  <c r="AM159" i="31"/>
  <c r="BP159" i="31" s="1"/>
  <c r="P159" i="31"/>
  <c r="AG159" i="31"/>
  <c r="BJ159" i="31" s="1"/>
  <c r="AE159" i="31"/>
  <c r="BH159" i="31" s="1"/>
  <c r="Z159" i="31"/>
  <c r="BC159" i="31" s="1"/>
  <c r="U159" i="31"/>
  <c r="AX159" i="31" s="1"/>
  <c r="Q159" i="31"/>
  <c r="AT159" i="31" s="1"/>
  <c r="BU162" i="31"/>
  <c r="AP195" i="31"/>
  <c r="BS195" i="31" s="1"/>
  <c r="AD195" i="31"/>
  <c r="BG195" i="31" s="1"/>
  <c r="Q195" i="31"/>
  <c r="AT195" i="31" s="1"/>
  <c r="AO195" i="31"/>
  <c r="BR195" i="31" s="1"/>
  <c r="AC195" i="31"/>
  <c r="BF195" i="31" s="1"/>
  <c r="P195" i="31"/>
  <c r="AM195" i="31"/>
  <c r="BP195" i="31" s="1"/>
  <c r="Z195" i="31"/>
  <c r="BC195" i="31" s="1"/>
  <c r="AL195" i="31"/>
  <c r="BO195" i="31" s="1"/>
  <c r="Y195" i="31"/>
  <c r="BB195" i="31" s="1"/>
  <c r="AI195" i="31"/>
  <c r="BL195" i="31" s="1"/>
  <c r="V195" i="31"/>
  <c r="AY195" i="31" s="1"/>
  <c r="AH195" i="31"/>
  <c r="BK195" i="31" s="1"/>
  <c r="AE195" i="31"/>
  <c r="BH195" i="31" s="1"/>
  <c r="X195" i="31"/>
  <c r="BA195" i="31" s="1"/>
  <c r="T195" i="31"/>
  <c r="AW195" i="31" s="1"/>
  <c r="R195" i="31"/>
  <c r="AU195" i="31" s="1"/>
  <c r="AM131" i="31"/>
  <c r="BP131" i="31" s="1"/>
  <c r="X59" i="31"/>
  <c r="Z58" i="31"/>
  <c r="Y107" i="31"/>
  <c r="BB107" i="31" s="1"/>
  <c r="X108" i="31"/>
  <c r="BA108" i="31" s="1"/>
  <c r="AL108" i="31"/>
  <c r="BO108" i="31" s="1"/>
  <c r="U110" i="31"/>
  <c r="AX110" i="31" s="1"/>
  <c r="AI110" i="31"/>
  <c r="BL110" i="31" s="1"/>
  <c r="Z111" i="31"/>
  <c r="BC111" i="31" s="1"/>
  <c r="AK112" i="31"/>
  <c r="BN112" i="31" s="1"/>
  <c r="AJ112" i="31"/>
  <c r="BM112" i="31" s="1"/>
  <c r="T112" i="31"/>
  <c r="AW112" i="31" s="1"/>
  <c r="AH112" i="31"/>
  <c r="BK112" i="31" s="1"/>
  <c r="BP114" i="31"/>
  <c r="BJ117" i="31"/>
  <c r="AP123" i="31"/>
  <c r="BS123" i="31" s="1"/>
  <c r="T123" i="31"/>
  <c r="AW123" i="31" s="1"/>
  <c r="BT123" i="31"/>
  <c r="S123" i="31"/>
  <c r="AV123" i="31" s="1"/>
  <c r="AM123" i="31"/>
  <c r="BP123" i="31" s="1"/>
  <c r="P123" i="31"/>
  <c r="AL123" i="31"/>
  <c r="BO123" i="31" s="1"/>
  <c r="AL133" i="31"/>
  <c r="BO133" i="31" s="1"/>
  <c r="AM133" i="31"/>
  <c r="BP133" i="31" s="1"/>
  <c r="V133" i="31"/>
  <c r="AY133" i="31" s="1"/>
  <c r="AI133" i="31"/>
  <c r="BL133" i="31" s="1"/>
  <c r="U133" i="31"/>
  <c r="AX133" i="31" s="1"/>
  <c r="AH133" i="31"/>
  <c r="BK133" i="31" s="1"/>
  <c r="T133" i="31"/>
  <c r="AW133" i="31" s="1"/>
  <c r="AG133" i="31"/>
  <c r="BJ133" i="31" s="1"/>
  <c r="P133" i="31"/>
  <c r="AO133" i="31"/>
  <c r="BR133" i="31" s="1"/>
  <c r="AP140" i="31"/>
  <c r="BS140" i="31" s="1"/>
  <c r="BU160" i="31"/>
  <c r="Y108" i="31"/>
  <c r="BB108" i="31" s="1"/>
  <c r="AZ114" i="31"/>
  <c r="AL125" i="31"/>
  <c r="BO125" i="31" s="1"/>
  <c r="AN125" i="31"/>
  <c r="BQ125" i="31" s="1"/>
  <c r="W125" i="31"/>
  <c r="AZ125" i="31" s="1"/>
  <c r="AM125" i="31"/>
  <c r="BP125" i="31" s="1"/>
  <c r="V125" i="31"/>
  <c r="AY125" i="31" s="1"/>
  <c r="AI125" i="31"/>
  <c r="BL125" i="31" s="1"/>
  <c r="U125" i="31"/>
  <c r="AX125" i="31" s="1"/>
  <c r="AH125" i="31"/>
  <c r="BK125" i="31" s="1"/>
  <c r="T125" i="31"/>
  <c r="AW125" i="31" s="1"/>
  <c r="AO125" i="31"/>
  <c r="BR125" i="31" s="1"/>
  <c r="R140" i="31"/>
  <c r="AU140" i="31" s="1"/>
  <c r="AN148" i="31"/>
  <c r="BQ148" i="31" s="1"/>
  <c r="W148" i="31"/>
  <c r="AZ148" i="31" s="1"/>
  <c r="U148" i="31"/>
  <c r="AX148" i="31" s="1"/>
  <c r="P148" i="31"/>
  <c r="AP148" i="31"/>
  <c r="BS148" i="31" s="1"/>
  <c r="AG150" i="31"/>
  <c r="BJ150" i="31" s="1"/>
  <c r="AD150" i="31"/>
  <c r="BG150" i="31" s="1"/>
  <c r="R150" i="31"/>
  <c r="AU150" i="31" s="1"/>
  <c r="AM150" i="31"/>
  <c r="BP150" i="31" s="1"/>
  <c r="V150" i="31"/>
  <c r="AY150" i="31" s="1"/>
  <c r="AA159" i="31"/>
  <c r="BD159" i="31" s="1"/>
  <c r="AK195" i="31"/>
  <c r="BN195" i="31" s="1"/>
  <c r="AA111" i="31"/>
  <c r="BD111" i="31" s="1"/>
  <c r="X11" i="31"/>
  <c r="R59" i="31"/>
  <c r="P108" i="31"/>
  <c r="AA108" i="31"/>
  <c r="BD108" i="31" s="1"/>
  <c r="AN108" i="31"/>
  <c r="BQ108" i="31" s="1"/>
  <c r="W109" i="31"/>
  <c r="AZ109" i="31" s="1"/>
  <c r="AD111" i="31"/>
  <c r="BG111" i="31" s="1"/>
  <c r="U120" i="31"/>
  <c r="AX120" i="31" s="1"/>
  <c r="AO120" i="31"/>
  <c r="BR120" i="31" s="1"/>
  <c r="T120" i="31"/>
  <c r="AW120" i="31" s="1"/>
  <c r="AN120" i="31"/>
  <c r="BQ120" i="31" s="1"/>
  <c r="AP125" i="31"/>
  <c r="BS125" i="31" s="1"/>
  <c r="BT133" i="31"/>
  <c r="AL137" i="31"/>
  <c r="BO137" i="31" s="1"/>
  <c r="AI137" i="31"/>
  <c r="BL137" i="31" s="1"/>
  <c r="U137" i="31"/>
  <c r="AX137" i="31" s="1"/>
  <c r="AH137" i="31"/>
  <c r="BK137" i="31" s="1"/>
  <c r="T137" i="31"/>
  <c r="AW137" i="31" s="1"/>
  <c r="AG137" i="31"/>
  <c r="BJ137" i="31" s="1"/>
  <c r="P137" i="31"/>
  <c r="BT137" i="31"/>
  <c r="AD137" i="31"/>
  <c r="BG137" i="31" s="1"/>
  <c r="AN137" i="31"/>
  <c r="BQ137" i="31" s="1"/>
  <c r="U140" i="31"/>
  <c r="AX140" i="31" s="1"/>
  <c r="BT149" i="31"/>
  <c r="AP149" i="31"/>
  <c r="BS149" i="31" s="1"/>
  <c r="AJ149" i="31"/>
  <c r="BM149" i="31" s="1"/>
  <c r="AA149" i="31"/>
  <c r="BD149" i="31" s="1"/>
  <c r="W149" i="31"/>
  <c r="AZ149" i="31" s="1"/>
  <c r="AH159" i="31"/>
  <c r="BK159" i="31" s="1"/>
  <c r="P160" i="31"/>
  <c r="AA174" i="31"/>
  <c r="BD174" i="31" s="1"/>
  <c r="AM108" i="31"/>
  <c r="BP108" i="31" s="1"/>
  <c r="AI131" i="31"/>
  <c r="BL131" i="31" s="1"/>
  <c r="S59" i="31"/>
  <c r="Q108" i="31"/>
  <c r="AT108" i="31" s="1"/>
  <c r="AC108" i="31"/>
  <c r="BF108" i="31" s="1"/>
  <c r="AP108" i="31"/>
  <c r="BS108" i="31" s="1"/>
  <c r="AN109" i="31"/>
  <c r="BQ109" i="31" s="1"/>
  <c r="Y110" i="31"/>
  <c r="BB110" i="31" s="1"/>
  <c r="AM110" i="31"/>
  <c r="BP110" i="31" s="1"/>
  <c r="AJ111" i="31"/>
  <c r="BM111" i="31" s="1"/>
  <c r="X112" i="31"/>
  <c r="BA112" i="31" s="1"/>
  <c r="AM112" i="31"/>
  <c r="BP112" i="31" s="1"/>
  <c r="AO114" i="31"/>
  <c r="BR114" i="31" s="1"/>
  <c r="AH114" i="31"/>
  <c r="BK114" i="31" s="1"/>
  <c r="T114" i="31"/>
  <c r="AW114" i="31" s="1"/>
  <c r="BT114" i="31"/>
  <c r="AD114" i="31"/>
  <c r="BG114" i="31" s="1"/>
  <c r="S114" i="31"/>
  <c r="AV114" i="31" s="1"/>
  <c r="AP114" i="31"/>
  <c r="BS114" i="31" s="1"/>
  <c r="AC114" i="31"/>
  <c r="BF114" i="31" s="1"/>
  <c r="Q114" i="31"/>
  <c r="AT114" i="31" s="1"/>
  <c r="Y114" i="31"/>
  <c r="BB114" i="31" s="1"/>
  <c r="BU115" i="31"/>
  <c r="BJ116" i="31"/>
  <c r="AL119" i="31"/>
  <c r="BO119" i="31" s="1"/>
  <c r="AC119" i="31"/>
  <c r="BF119" i="31" s="1"/>
  <c r="Z119" i="31"/>
  <c r="BC119" i="31" s="1"/>
  <c r="T119" i="31"/>
  <c r="AW119" i="31" s="1"/>
  <c r="Z122" i="31"/>
  <c r="BC122" i="31" s="1"/>
  <c r="Y122" i="31"/>
  <c r="BB122" i="31" s="1"/>
  <c r="Z124" i="31"/>
  <c r="BC124" i="31" s="1"/>
  <c r="AO124" i="31"/>
  <c r="BR124" i="31" s="1"/>
  <c r="AK124" i="31"/>
  <c r="BN124" i="31" s="1"/>
  <c r="BT125" i="31"/>
  <c r="Z132" i="31"/>
  <c r="BC132" i="31" s="1"/>
  <c r="AO132" i="31"/>
  <c r="BR132" i="31" s="1"/>
  <c r="V132" i="31"/>
  <c r="AY132" i="31" s="1"/>
  <c r="R132" i="31"/>
  <c r="AU132" i="31" s="1"/>
  <c r="W133" i="31"/>
  <c r="AZ133" i="31" s="1"/>
  <c r="AO137" i="31"/>
  <c r="BR137" i="31" s="1"/>
  <c r="W140" i="31"/>
  <c r="AZ140" i="31" s="1"/>
  <c r="BT141" i="31"/>
  <c r="AJ141" i="31"/>
  <c r="BM141" i="31" s="1"/>
  <c r="T141" i="31"/>
  <c r="AW141" i="31" s="1"/>
  <c r="AH141" i="31"/>
  <c r="BK141" i="31" s="1"/>
  <c r="S141" i="31"/>
  <c r="AV141" i="31" s="1"/>
  <c r="AD141" i="31"/>
  <c r="BG141" i="31" s="1"/>
  <c r="Q141" i="31"/>
  <c r="AT141" i="31" s="1"/>
  <c r="AC141" i="31"/>
  <c r="BF141" i="31" s="1"/>
  <c r="AA141" i="31"/>
  <c r="BD141" i="31" s="1"/>
  <c r="AA160" i="31"/>
  <c r="BD160" i="31" s="1"/>
  <c r="BT172" i="31"/>
  <c r="AL172" i="31"/>
  <c r="BO172" i="31" s="1"/>
  <c r="AA172" i="31"/>
  <c r="BD172" i="31" s="1"/>
  <c r="P172" i="31"/>
  <c r="AK172" i="31"/>
  <c r="BN172" i="31" s="1"/>
  <c r="Y172" i="31"/>
  <c r="BB172" i="31" s="1"/>
  <c r="AJ172" i="31"/>
  <c r="BM172" i="31" s="1"/>
  <c r="X172" i="31"/>
  <c r="BA172" i="31" s="1"/>
  <c r="AH172" i="31"/>
  <c r="BK172" i="31" s="1"/>
  <c r="W172" i="31"/>
  <c r="AZ172" i="31" s="1"/>
  <c r="AP172" i="31"/>
  <c r="BS172" i="31" s="1"/>
  <c r="T172" i="31"/>
  <c r="AW172" i="31" s="1"/>
  <c r="AO172" i="31"/>
  <c r="BR172" i="31" s="1"/>
  <c r="S172" i="31"/>
  <c r="AV172" i="31" s="1"/>
  <c r="AN172" i="31"/>
  <c r="BQ172" i="31" s="1"/>
  <c r="Q172" i="31"/>
  <c r="AT172" i="31" s="1"/>
  <c r="AG172" i="31"/>
  <c r="BJ172" i="31" s="1"/>
  <c r="AF172" i="31"/>
  <c r="BI172" i="31" s="1"/>
  <c r="AC174" i="31"/>
  <c r="BF174" i="31" s="1"/>
  <c r="AM200" i="31"/>
  <c r="BP200" i="31" s="1"/>
  <c r="AK200" i="31"/>
  <c r="BN200" i="31" s="1"/>
  <c r="T200" i="31"/>
  <c r="AW200" i="31" s="1"/>
  <c r="AJ200" i="31"/>
  <c r="BM200" i="31" s="1"/>
  <c r="S200" i="31"/>
  <c r="AV200" i="31" s="1"/>
  <c r="AG200" i="31"/>
  <c r="BJ200" i="31" s="1"/>
  <c r="P200" i="31"/>
  <c r="AF200" i="31"/>
  <c r="BI200" i="31" s="1"/>
  <c r="AA200" i="31"/>
  <c r="BD200" i="31" s="1"/>
  <c r="AC200" i="31"/>
  <c r="BF200" i="31" s="1"/>
  <c r="X200" i="31"/>
  <c r="BA200" i="31" s="1"/>
  <c r="W200" i="31"/>
  <c r="AZ200" i="31" s="1"/>
  <c r="R11" i="31"/>
  <c r="Y11" i="31"/>
  <c r="X131" i="31"/>
  <c r="BA131" i="31" s="1"/>
  <c r="R28" i="31"/>
  <c r="S24" i="31"/>
  <c r="T59" i="31"/>
  <c r="Z56" i="31"/>
  <c r="S108" i="31"/>
  <c r="AV108" i="31" s="1"/>
  <c r="AD108" i="31"/>
  <c r="BG108" i="31" s="1"/>
  <c r="P110" i="31"/>
  <c r="AA110" i="31"/>
  <c r="BD110" i="31" s="1"/>
  <c r="AN110" i="31"/>
  <c r="BQ110" i="31" s="1"/>
  <c r="AK111" i="31"/>
  <c r="BN111" i="31" s="1"/>
  <c r="Y112" i="31"/>
  <c r="BB112" i="31" s="1"/>
  <c r="AN112" i="31"/>
  <c r="BQ112" i="31" s="1"/>
  <c r="AM113" i="31"/>
  <c r="BP113" i="31" s="1"/>
  <c r="AJ113" i="31"/>
  <c r="BM113" i="31" s="1"/>
  <c r="Q113" i="31"/>
  <c r="AT113" i="31" s="1"/>
  <c r="AH113" i="31"/>
  <c r="BK113" i="31" s="1"/>
  <c r="AG113" i="31"/>
  <c r="BJ113" i="31" s="1"/>
  <c r="AN113" i="31"/>
  <c r="BQ113" i="31" s="1"/>
  <c r="BO116" i="31"/>
  <c r="AX117" i="31"/>
  <c r="AL121" i="31"/>
  <c r="BO121" i="31" s="1"/>
  <c r="AI121" i="31"/>
  <c r="BL121" i="31" s="1"/>
  <c r="U121" i="31"/>
  <c r="AX121" i="31" s="1"/>
  <c r="AH121" i="31"/>
  <c r="BK121" i="31" s="1"/>
  <c r="T121" i="31"/>
  <c r="AW121" i="31" s="1"/>
  <c r="AG121" i="31"/>
  <c r="BJ121" i="31" s="1"/>
  <c r="P121" i="31"/>
  <c r="AM121" i="31"/>
  <c r="BP121" i="31" s="1"/>
  <c r="X123" i="31"/>
  <c r="BA123" i="31" s="1"/>
  <c r="P125" i="31"/>
  <c r="X133" i="31"/>
  <c r="BA133" i="31" s="1"/>
  <c r="AP137" i="31"/>
  <c r="BS137" i="31" s="1"/>
  <c r="Y140" i="31"/>
  <c r="BB140" i="31" s="1"/>
  <c r="BT143" i="31"/>
  <c r="AG147" i="31"/>
  <c r="BJ147" i="31" s="1"/>
  <c r="AN147" i="31"/>
  <c r="BQ147" i="31" s="1"/>
  <c r="W147" i="31"/>
  <c r="AZ147" i="31" s="1"/>
  <c r="Y148" i="31"/>
  <c r="BB148" i="31" s="1"/>
  <c r="AC160" i="31"/>
  <c r="BF160" i="31" s="1"/>
  <c r="AM162" i="31"/>
  <c r="BP162" i="31" s="1"/>
  <c r="AO162" i="31"/>
  <c r="BR162" i="31" s="1"/>
  <c r="AD162" i="31"/>
  <c r="BG162" i="31" s="1"/>
  <c r="S162" i="31"/>
  <c r="AV162" i="31" s="1"/>
  <c r="AL162" i="31"/>
  <c r="BO162" i="31" s="1"/>
  <c r="AA162" i="31"/>
  <c r="BD162" i="31" s="1"/>
  <c r="P162" i="31"/>
  <c r="AK162" i="31"/>
  <c r="BN162" i="31" s="1"/>
  <c r="Y162" i="31"/>
  <c r="BB162" i="31" s="1"/>
  <c r="AJ162" i="31"/>
  <c r="BM162" i="31" s="1"/>
  <c r="T162" i="31"/>
  <c r="AW162" i="31" s="1"/>
  <c r="AH162" i="31"/>
  <c r="BK162" i="31" s="1"/>
  <c r="Q162" i="31"/>
  <c r="AT162" i="31" s="1"/>
  <c r="AG162" i="31"/>
  <c r="BJ162" i="31" s="1"/>
  <c r="AF162" i="31"/>
  <c r="BI162" i="31" s="1"/>
  <c r="AN162" i="31"/>
  <c r="BQ162" i="31" s="1"/>
  <c r="AM165" i="31"/>
  <c r="BP165" i="31" s="1"/>
  <c r="W165" i="31"/>
  <c r="AZ165" i="31" s="1"/>
  <c r="V165" i="31"/>
  <c r="AY165" i="31" s="1"/>
  <c r="AN165" i="31"/>
  <c r="BQ165" i="31" s="1"/>
  <c r="R165" i="31"/>
  <c r="AU165" i="31" s="1"/>
  <c r="AJ165" i="31"/>
  <c r="BM165" i="31" s="1"/>
  <c r="AI165" i="31"/>
  <c r="BL165" i="31" s="1"/>
  <c r="AH165" i="31"/>
  <c r="BK165" i="31" s="1"/>
  <c r="AD165" i="31"/>
  <c r="BG165" i="31" s="1"/>
  <c r="Y165" i="31"/>
  <c r="BB165" i="31" s="1"/>
  <c r="AD174" i="31"/>
  <c r="BG174" i="31" s="1"/>
  <c r="BU175" i="31"/>
  <c r="S11" i="31"/>
  <c r="Z7" i="31"/>
  <c r="S23" i="31"/>
  <c r="U59" i="31"/>
  <c r="P107" i="31"/>
  <c r="T108" i="31"/>
  <c r="AW108" i="31" s="1"/>
  <c r="AH108" i="31"/>
  <c r="BK108" i="31" s="1"/>
  <c r="Q110" i="31"/>
  <c r="AT110" i="31" s="1"/>
  <c r="AC110" i="31"/>
  <c r="BF110" i="31" s="1"/>
  <c r="AP110" i="31"/>
  <c r="BS110" i="31" s="1"/>
  <c r="P112" i="31"/>
  <c r="AA112" i="31"/>
  <c r="BD112" i="31" s="1"/>
  <c r="AP112" i="31"/>
  <c r="BS112" i="31" s="1"/>
  <c r="AO113" i="31"/>
  <c r="BR113" i="31" s="1"/>
  <c r="BU114" i="31"/>
  <c r="AI114" i="31"/>
  <c r="BL114" i="31" s="1"/>
  <c r="V120" i="31"/>
  <c r="AY120" i="31" s="1"/>
  <c r="AN121" i="31"/>
  <c r="BQ121" i="31" s="1"/>
  <c r="AA123" i="31"/>
  <c r="BD123" i="31" s="1"/>
  <c r="X125" i="31"/>
  <c r="BA125" i="31" s="1"/>
  <c r="AC133" i="31"/>
  <c r="BF133" i="31" s="1"/>
  <c r="V137" i="31"/>
  <c r="AY137" i="31" s="1"/>
  <c r="AK140" i="31"/>
  <c r="BN140" i="31" s="1"/>
  <c r="AM141" i="31"/>
  <c r="BP141" i="31" s="1"/>
  <c r="BS142" i="31"/>
  <c r="AG148" i="31"/>
  <c r="BJ148" i="31" s="1"/>
  <c r="Q149" i="31"/>
  <c r="AT149" i="31" s="1"/>
  <c r="AG160" i="31"/>
  <c r="BJ160" i="31" s="1"/>
  <c r="BT161" i="31"/>
  <c r="AP162" i="31"/>
  <c r="BS162" i="31" s="1"/>
  <c r="AK188" i="31"/>
  <c r="BN188" i="31" s="1"/>
  <c r="R188" i="31"/>
  <c r="AU188" i="31" s="1"/>
  <c r="AJ188" i="31"/>
  <c r="BM188" i="31" s="1"/>
  <c r="Q188" i="31"/>
  <c r="AT188" i="31" s="1"/>
  <c r="AG188" i="31"/>
  <c r="BJ188" i="31" s="1"/>
  <c r="P188" i="31"/>
  <c r="AC188" i="31"/>
  <c r="BF188" i="31" s="1"/>
  <c r="BT188" i="31"/>
  <c r="Z188" i="31"/>
  <c r="BC188" i="31" s="1"/>
  <c r="AN188" i="31"/>
  <c r="BQ188" i="31" s="1"/>
  <c r="AA188" i="31"/>
  <c r="BD188" i="31" s="1"/>
  <c r="Y188" i="31"/>
  <c r="BB188" i="31" s="1"/>
  <c r="T188" i="31"/>
  <c r="AW188" i="31" s="1"/>
  <c r="BU167" i="31"/>
  <c r="BT170" i="31"/>
  <c r="AM170" i="31"/>
  <c r="BP170" i="31" s="1"/>
  <c r="AD170" i="31"/>
  <c r="BG170" i="31" s="1"/>
  <c r="T170" i="31"/>
  <c r="AW170" i="31" s="1"/>
  <c r="AL170" i="31"/>
  <c r="BO170" i="31" s="1"/>
  <c r="AC170" i="31"/>
  <c r="BF170" i="31" s="1"/>
  <c r="S170" i="31"/>
  <c r="AV170" i="31" s="1"/>
  <c r="AK170" i="31"/>
  <c r="BN170" i="31" s="1"/>
  <c r="AA170" i="31"/>
  <c r="BD170" i="31" s="1"/>
  <c r="Q170" i="31"/>
  <c r="AT170" i="31" s="1"/>
  <c r="AJ170" i="31"/>
  <c r="BM170" i="31" s="1"/>
  <c r="Y170" i="31"/>
  <c r="BB170" i="31" s="1"/>
  <c r="P170" i="31"/>
  <c r="AE170" i="31"/>
  <c r="BH170" i="31" s="1"/>
  <c r="AY185" i="31"/>
  <c r="AX115" i="31"/>
  <c r="AA135" i="31"/>
  <c r="BD135" i="31" s="1"/>
  <c r="AA139" i="31"/>
  <c r="BD139" i="31" s="1"/>
  <c r="Q142" i="31"/>
  <c r="AT142" i="31" s="1"/>
  <c r="AG142" i="31"/>
  <c r="BJ142" i="31" s="1"/>
  <c r="Q143" i="31"/>
  <c r="AT143" i="31" s="1"/>
  <c r="AH143" i="31"/>
  <c r="BK143" i="31" s="1"/>
  <c r="AA144" i="31"/>
  <c r="BD144" i="31" s="1"/>
  <c r="Q145" i="31"/>
  <c r="AT145" i="31" s="1"/>
  <c r="AA145" i="31"/>
  <c r="BD145" i="31" s="1"/>
  <c r="AP145" i="31"/>
  <c r="BS145" i="31" s="1"/>
  <c r="R146" i="31"/>
  <c r="AU146" i="31" s="1"/>
  <c r="AK146" i="31"/>
  <c r="BN146" i="31" s="1"/>
  <c r="AH161" i="31"/>
  <c r="BK161" i="31" s="1"/>
  <c r="BG163" i="31"/>
  <c r="AF170" i="31"/>
  <c r="BI170" i="31" s="1"/>
  <c r="W185" i="31"/>
  <c r="AZ185" i="31" s="1"/>
  <c r="AP187" i="31"/>
  <c r="BS187" i="31" s="1"/>
  <c r="U187" i="31"/>
  <c r="AX187" i="31" s="1"/>
  <c r="Y115" i="31"/>
  <c r="BB115" i="31" s="1"/>
  <c r="W117" i="31"/>
  <c r="AZ117" i="31" s="1"/>
  <c r="AN117" i="31"/>
  <c r="BQ117" i="31" s="1"/>
  <c r="AC135" i="31"/>
  <c r="BF135" i="31" s="1"/>
  <c r="AH139" i="31"/>
  <c r="BK139" i="31" s="1"/>
  <c r="S142" i="31"/>
  <c r="AV142" i="31" s="1"/>
  <c r="AH142" i="31"/>
  <c r="BK142" i="31" s="1"/>
  <c r="S143" i="31"/>
  <c r="AV143" i="31" s="1"/>
  <c r="AI143" i="31"/>
  <c r="BL143" i="31" s="1"/>
  <c r="AD144" i="31"/>
  <c r="BG144" i="31" s="1"/>
  <c r="R145" i="31"/>
  <c r="AU145" i="31" s="1"/>
  <c r="AG145" i="31"/>
  <c r="BJ145" i="31" s="1"/>
  <c r="BT145" i="31"/>
  <c r="T146" i="31"/>
  <c r="AW146" i="31" s="1"/>
  <c r="AL146" i="31"/>
  <c r="BO146" i="31" s="1"/>
  <c r="AP161" i="31"/>
  <c r="BS161" i="31" s="1"/>
  <c r="BI163" i="31"/>
  <c r="BU170" i="31"/>
  <c r="AG170" i="31"/>
  <c r="BJ170" i="31" s="1"/>
  <c r="Y185" i="31"/>
  <c r="BB185" i="31" s="1"/>
  <c r="BU187" i="31"/>
  <c r="BT198" i="31"/>
  <c r="AN198" i="31"/>
  <c r="BQ198" i="31" s="1"/>
  <c r="W198" i="31"/>
  <c r="AZ198" i="31" s="1"/>
  <c r="AK198" i="31"/>
  <c r="BN198" i="31" s="1"/>
  <c r="T198" i="31"/>
  <c r="AW198" i="31" s="1"/>
  <c r="AJ198" i="31"/>
  <c r="BM198" i="31" s="1"/>
  <c r="S198" i="31"/>
  <c r="AV198" i="31" s="1"/>
  <c r="AG198" i="31"/>
  <c r="BJ198" i="31" s="1"/>
  <c r="P198" i="31"/>
  <c r="AC198" i="31"/>
  <c r="BF198" i="31" s="1"/>
  <c r="AM201" i="31"/>
  <c r="BP201" i="31" s="1"/>
  <c r="AE201" i="31"/>
  <c r="BH201" i="31" s="1"/>
  <c r="AD201" i="31"/>
  <c r="BG201" i="31" s="1"/>
  <c r="V201" i="31"/>
  <c r="AY201" i="31" s="1"/>
  <c r="AA115" i="31"/>
  <c r="BD115" i="31" s="1"/>
  <c r="X117" i="31"/>
  <c r="BA117" i="31" s="1"/>
  <c r="AO117" i="31"/>
  <c r="BR117" i="31" s="1"/>
  <c r="U142" i="31"/>
  <c r="AX142" i="31" s="1"/>
  <c r="AJ142" i="31"/>
  <c r="BM142" i="31" s="1"/>
  <c r="U143" i="31"/>
  <c r="AX143" i="31" s="1"/>
  <c r="AJ143" i="31"/>
  <c r="BM143" i="31" s="1"/>
  <c r="T145" i="31"/>
  <c r="AW145" i="31" s="1"/>
  <c r="AH145" i="31"/>
  <c r="BK145" i="31" s="1"/>
  <c r="V146" i="31"/>
  <c r="AY146" i="31" s="1"/>
  <c r="AM146" i="31"/>
  <c r="BP146" i="31" s="1"/>
  <c r="AP169" i="31"/>
  <c r="BS169" i="31" s="1"/>
  <c r="BT169" i="31"/>
  <c r="S169" i="31"/>
  <c r="AV169" i="31" s="1"/>
  <c r="AN169" i="31"/>
  <c r="BQ169" i="31" s="1"/>
  <c r="R169" i="31"/>
  <c r="AU169" i="31" s="1"/>
  <c r="AM169" i="31"/>
  <c r="BP169" i="31" s="1"/>
  <c r="Q169" i="31"/>
  <c r="AT169" i="31" s="1"/>
  <c r="AH169" i="31"/>
  <c r="BK169" i="31" s="1"/>
  <c r="AH170" i="31"/>
  <c r="BK170" i="31" s="1"/>
  <c r="W175" i="31"/>
  <c r="AZ175" i="31" s="1"/>
  <c r="AN175" i="31"/>
  <c r="BQ175" i="31" s="1"/>
  <c r="AM175" i="31"/>
  <c r="BP175" i="31" s="1"/>
  <c r="AI175" i="31"/>
  <c r="BL175" i="31" s="1"/>
  <c r="Z175" i="31"/>
  <c r="BC175" i="31" s="1"/>
  <c r="AD183" i="31"/>
  <c r="BG183" i="31" s="1"/>
  <c r="AA183" i="31"/>
  <c r="BD183" i="31" s="1"/>
  <c r="Z183" i="31"/>
  <c r="BC183" i="31" s="1"/>
  <c r="S183" i="31"/>
  <c r="AV183" i="31" s="1"/>
  <c r="BU197" i="31"/>
  <c r="V142" i="31"/>
  <c r="AY142" i="31" s="1"/>
  <c r="AL142" i="31"/>
  <c r="BO142" i="31" s="1"/>
  <c r="W143" i="31"/>
  <c r="AZ143" i="31" s="1"/>
  <c r="AL143" i="31"/>
  <c r="BO143" i="31" s="1"/>
  <c r="V145" i="31"/>
  <c r="AY145" i="31" s="1"/>
  <c r="AE161" i="31"/>
  <c r="BH161" i="31" s="1"/>
  <c r="AA161" i="31"/>
  <c r="BD161" i="31" s="1"/>
  <c r="S161" i="31"/>
  <c r="AV161" i="31" s="1"/>
  <c r="Q161" i="31"/>
  <c r="AT161" i="31" s="1"/>
  <c r="U170" i="31"/>
  <c r="AX170" i="31" s="1"/>
  <c r="AN170" i="31"/>
  <c r="BQ170" i="31" s="1"/>
  <c r="AL185" i="31"/>
  <c r="BO185" i="31" s="1"/>
  <c r="AG185" i="31"/>
  <c r="BJ185" i="31" s="1"/>
  <c r="S185" i="31"/>
  <c r="AV185" i="31" s="1"/>
  <c r="AF185" i="31"/>
  <c r="BI185" i="31" s="1"/>
  <c r="Q185" i="31"/>
  <c r="AT185" i="31" s="1"/>
  <c r="AP185" i="31"/>
  <c r="BS185" i="31" s="1"/>
  <c r="AE185" i="31"/>
  <c r="BH185" i="31" s="1"/>
  <c r="P185" i="31"/>
  <c r="AO185" i="31"/>
  <c r="BR185" i="31" s="1"/>
  <c r="AA185" i="31"/>
  <c r="BD185" i="31" s="1"/>
  <c r="AM185" i="31"/>
  <c r="BP185" i="31" s="1"/>
  <c r="X185" i="31"/>
  <c r="BA185" i="31" s="1"/>
  <c r="AJ185" i="31"/>
  <c r="BM185" i="31" s="1"/>
  <c r="BP190" i="31"/>
  <c r="BG193" i="31"/>
  <c r="U166" i="31"/>
  <c r="AX166" i="31" s="1"/>
  <c r="AG166" i="31"/>
  <c r="BJ166" i="31" s="1"/>
  <c r="BT176" i="31"/>
  <c r="T176" i="31"/>
  <c r="AW176" i="31" s="1"/>
  <c r="AF176" i="31"/>
  <c r="BI176" i="31" s="1"/>
  <c r="AP176" i="31"/>
  <c r="BS176" i="31" s="1"/>
  <c r="AZ189" i="31"/>
  <c r="W192" i="31"/>
  <c r="AZ192" i="31" s="1"/>
  <c r="AK192" i="31"/>
  <c r="BN192" i="31" s="1"/>
  <c r="X196" i="31"/>
  <c r="BA196" i="31" s="1"/>
  <c r="AO196" i="31"/>
  <c r="BR196" i="31" s="1"/>
  <c r="W163" i="31"/>
  <c r="AZ163" i="31" s="1"/>
  <c r="AM163" i="31"/>
  <c r="BP163" i="31" s="1"/>
  <c r="Q164" i="31"/>
  <c r="AT164" i="31" s="1"/>
  <c r="AC164" i="31"/>
  <c r="BF164" i="31" s="1"/>
  <c r="AN164" i="31"/>
  <c r="BQ164" i="31" s="1"/>
  <c r="W166" i="31"/>
  <c r="AZ166" i="31" s="1"/>
  <c r="AH166" i="31"/>
  <c r="BK166" i="31" s="1"/>
  <c r="BT168" i="31"/>
  <c r="U168" i="31"/>
  <c r="AX168" i="31" s="1"/>
  <c r="AG168" i="31"/>
  <c r="BJ168" i="31" s="1"/>
  <c r="AA171" i="31"/>
  <c r="BD171" i="31" s="1"/>
  <c r="U176" i="31"/>
  <c r="AX176" i="31" s="1"/>
  <c r="AG176" i="31"/>
  <c r="BJ176" i="31" s="1"/>
  <c r="X186" i="31"/>
  <c r="BA186" i="31" s="1"/>
  <c r="AM186" i="31"/>
  <c r="BP186" i="31" s="1"/>
  <c r="X189" i="31"/>
  <c r="BA189" i="31" s="1"/>
  <c r="AM189" i="31"/>
  <c r="BP189" i="31" s="1"/>
  <c r="U190" i="31"/>
  <c r="AX190" i="31" s="1"/>
  <c r="AF190" i="31"/>
  <c r="BI190" i="31" s="1"/>
  <c r="X192" i="31"/>
  <c r="BA192" i="31" s="1"/>
  <c r="AM192" i="31"/>
  <c r="BP192" i="31" s="1"/>
  <c r="AF194" i="31"/>
  <c r="BI194" i="31" s="1"/>
  <c r="AA196" i="31"/>
  <c r="BD196" i="31" s="1"/>
  <c r="BQ163" i="31"/>
  <c r="X166" i="31"/>
  <c r="BA166" i="31" s="1"/>
  <c r="AJ166" i="31"/>
  <c r="BM166" i="31" s="1"/>
  <c r="W168" i="31"/>
  <c r="AZ168" i="31" s="1"/>
  <c r="AH168" i="31"/>
  <c r="BK168" i="31" s="1"/>
  <c r="AI171" i="31"/>
  <c r="BL171" i="31" s="1"/>
  <c r="AI173" i="31"/>
  <c r="BL173" i="31" s="1"/>
  <c r="BU176" i="31"/>
  <c r="W176" i="31"/>
  <c r="AZ176" i="31" s="1"/>
  <c r="AH176" i="31"/>
  <c r="BK176" i="31" s="1"/>
  <c r="Y189" i="31"/>
  <c r="BB189" i="31" s="1"/>
  <c r="AN189" i="31"/>
  <c r="BQ189" i="31" s="1"/>
  <c r="BJ190" i="31"/>
  <c r="AA191" i="31"/>
  <c r="BD191" i="31" s="1"/>
  <c r="Y192" i="31"/>
  <c r="BB192" i="31" s="1"/>
  <c r="BT192" i="31"/>
  <c r="AC196" i="31"/>
  <c r="BF196" i="31" s="1"/>
  <c r="AA163" i="31"/>
  <c r="BD163" i="31" s="1"/>
  <c r="BT163" i="31"/>
  <c r="BT164" i="31"/>
  <c r="T164" i="31"/>
  <c r="AW164" i="31" s="1"/>
  <c r="AF164" i="31"/>
  <c r="BI164" i="31" s="1"/>
  <c r="AP164" i="31"/>
  <c r="BS164" i="31" s="1"/>
  <c r="Y166" i="31"/>
  <c r="BB166" i="31" s="1"/>
  <c r="AK166" i="31"/>
  <c r="BN166" i="31" s="1"/>
  <c r="X168" i="31"/>
  <c r="BA168" i="31" s="1"/>
  <c r="AJ168" i="31"/>
  <c r="BM168" i="31" s="1"/>
  <c r="BT171" i="31"/>
  <c r="AJ173" i="31"/>
  <c r="BM173" i="31" s="1"/>
  <c r="X176" i="31"/>
  <c r="BA176" i="31" s="1"/>
  <c r="AJ176" i="31"/>
  <c r="BM176" i="31" s="1"/>
  <c r="BU190" i="31"/>
  <c r="BM190" i="31"/>
  <c r="AI191" i="31"/>
  <c r="BL191" i="31" s="1"/>
  <c r="AA192" i="31"/>
  <c r="BD192" i="31" s="1"/>
  <c r="AF196" i="31"/>
  <c r="BI196" i="31" s="1"/>
  <c r="AC90" i="30"/>
  <c r="Y59" i="30"/>
  <c r="W59" i="30"/>
  <c r="AK110" i="30"/>
  <c r="BN110" i="30" s="1"/>
  <c r="AO110" i="30"/>
  <c r="BR110" i="30" s="1"/>
  <c r="AC110" i="30"/>
  <c r="BF110" i="30" s="1"/>
  <c r="Q110" i="30"/>
  <c r="AT110" i="30" s="1"/>
  <c r="AN110" i="30"/>
  <c r="BQ110" i="30" s="1"/>
  <c r="AA110" i="30"/>
  <c r="BD110" i="30" s="1"/>
  <c r="P110" i="30"/>
  <c r="AM110" i="30"/>
  <c r="BP110" i="30" s="1"/>
  <c r="Y110" i="30"/>
  <c r="BB110" i="30" s="1"/>
  <c r="AL110" i="30"/>
  <c r="BO110" i="30" s="1"/>
  <c r="X110" i="30"/>
  <c r="BA110" i="30" s="1"/>
  <c r="AI110" i="30"/>
  <c r="BL110" i="30" s="1"/>
  <c r="U110" i="30"/>
  <c r="AX110" i="30" s="1"/>
  <c r="AJ110" i="30"/>
  <c r="BM110" i="30" s="1"/>
  <c r="BT126" i="30"/>
  <c r="AP136" i="30"/>
  <c r="BS136" i="30" s="1"/>
  <c r="AI136" i="30"/>
  <c r="BL136" i="30" s="1"/>
  <c r="Y136" i="30"/>
  <c r="BB136" i="30" s="1"/>
  <c r="X136" i="30"/>
  <c r="BA136" i="30" s="1"/>
  <c r="Q136" i="30"/>
  <c r="AT136" i="30" s="1"/>
  <c r="P136" i="30"/>
  <c r="BT144" i="30"/>
  <c r="AG144" i="30"/>
  <c r="BJ144" i="30" s="1"/>
  <c r="AH144" i="30"/>
  <c r="BK144" i="30" s="1"/>
  <c r="T144" i="30"/>
  <c r="AW144" i="30" s="1"/>
  <c r="R144" i="30"/>
  <c r="AU144" i="30" s="1"/>
  <c r="AG159" i="30"/>
  <c r="BJ159" i="30" s="1"/>
  <c r="W159" i="30"/>
  <c r="AZ159" i="30" s="1"/>
  <c r="AL159" i="30"/>
  <c r="BO159" i="30" s="1"/>
  <c r="S110" i="30"/>
  <c r="AV110" i="30" s="1"/>
  <c r="AN135" i="30"/>
  <c r="BQ135" i="30" s="1"/>
  <c r="X135" i="30"/>
  <c r="BA135" i="30" s="1"/>
  <c r="W135" i="30"/>
  <c r="AZ135" i="30" s="1"/>
  <c r="BT135" i="30"/>
  <c r="V135" i="30"/>
  <c r="AY135" i="30" s="1"/>
  <c r="AP135" i="30"/>
  <c r="BS135" i="30" s="1"/>
  <c r="P135" i="30"/>
  <c r="AO135" i="30"/>
  <c r="BR135" i="30" s="1"/>
  <c r="AI135" i="30"/>
  <c r="BL135" i="30" s="1"/>
  <c r="AG135" i="30"/>
  <c r="BJ135" i="30" s="1"/>
  <c r="BT136" i="30"/>
  <c r="Z7" i="30"/>
  <c r="AK125" i="30"/>
  <c r="BN125" i="30" s="1"/>
  <c r="AL125" i="30"/>
  <c r="BO125" i="30" s="1"/>
  <c r="AA125" i="30"/>
  <c r="BD125" i="30" s="1"/>
  <c r="S125" i="30"/>
  <c r="AV125" i="30" s="1"/>
  <c r="T110" i="30"/>
  <c r="AW110" i="30" s="1"/>
  <c r="S126" i="30"/>
  <c r="AV126" i="30" s="1"/>
  <c r="V110" i="30"/>
  <c r="AY110" i="30" s="1"/>
  <c r="T126" i="30"/>
  <c r="AW126" i="30" s="1"/>
  <c r="BU132" i="30"/>
  <c r="AH135" i="30"/>
  <c r="BK135" i="30" s="1"/>
  <c r="AN115" i="30"/>
  <c r="BQ115" i="30" s="1"/>
  <c r="AG115" i="30"/>
  <c r="BJ115" i="30" s="1"/>
  <c r="X115" i="30"/>
  <c r="BA115" i="30" s="1"/>
  <c r="P115" i="30"/>
  <c r="W115" i="30"/>
  <c r="AZ115" i="30" s="1"/>
  <c r="BT115" i="30"/>
  <c r="V115" i="30"/>
  <c r="AY115" i="30" s="1"/>
  <c r="AP115" i="30"/>
  <c r="BS115" i="30" s="1"/>
  <c r="AO115" i="30"/>
  <c r="BR115" i="30" s="1"/>
  <c r="BU122" i="30"/>
  <c r="AV137" i="30"/>
  <c r="BT167" i="30"/>
  <c r="AO167" i="30"/>
  <c r="BR167" i="30" s="1"/>
  <c r="X167" i="30"/>
  <c r="BA167" i="30" s="1"/>
  <c r="AN167" i="30"/>
  <c r="BQ167" i="30" s="1"/>
  <c r="W167" i="30"/>
  <c r="AZ167" i="30" s="1"/>
  <c r="AM167" i="30"/>
  <c r="BP167" i="30" s="1"/>
  <c r="U167" i="30"/>
  <c r="AX167" i="30" s="1"/>
  <c r="AG167" i="30"/>
  <c r="BJ167" i="30" s="1"/>
  <c r="Z167" i="30"/>
  <c r="BC167" i="30" s="1"/>
  <c r="AL167" i="30"/>
  <c r="BO167" i="30" s="1"/>
  <c r="AF167" i="30"/>
  <c r="BI167" i="30" s="1"/>
  <c r="AD167" i="30"/>
  <c r="BG167" i="30" s="1"/>
  <c r="R167" i="30"/>
  <c r="AU167" i="30" s="1"/>
  <c r="T11" i="30"/>
  <c r="AC67" i="30"/>
  <c r="Q108" i="30"/>
  <c r="AT108" i="30" s="1"/>
  <c r="AD110" i="30"/>
  <c r="BG110" i="30" s="1"/>
  <c r="AI115" i="30"/>
  <c r="BL115" i="30" s="1"/>
  <c r="BT116" i="30"/>
  <c r="AE161" i="30"/>
  <c r="BH161" i="30" s="1"/>
  <c r="AM161" i="30"/>
  <c r="BP161" i="30" s="1"/>
  <c r="T161" i="30"/>
  <c r="AW161" i="30" s="1"/>
  <c r="AI161" i="30"/>
  <c r="BL161" i="30" s="1"/>
  <c r="Q161" i="30"/>
  <c r="AT161" i="30" s="1"/>
  <c r="AC161" i="30"/>
  <c r="BF161" i="30" s="1"/>
  <c r="Z161" i="30"/>
  <c r="BC161" i="30" s="1"/>
  <c r="Y161" i="30"/>
  <c r="BB161" i="30" s="1"/>
  <c r="S161" i="30"/>
  <c r="AV161" i="30" s="1"/>
  <c r="BT161" i="30"/>
  <c r="AP161" i="30"/>
  <c r="BS161" i="30" s="1"/>
  <c r="AK161" i="30"/>
  <c r="BN161" i="30" s="1"/>
  <c r="BU110" i="30"/>
  <c r="AK126" i="30"/>
  <c r="BN126" i="30" s="1"/>
  <c r="AO126" i="30"/>
  <c r="BR126" i="30" s="1"/>
  <c r="AC126" i="30"/>
  <c r="BF126" i="30" s="1"/>
  <c r="Q126" i="30"/>
  <c r="AT126" i="30" s="1"/>
  <c r="V126" i="30"/>
  <c r="AY126" i="30" s="1"/>
  <c r="AN126" i="30"/>
  <c r="BQ126" i="30" s="1"/>
  <c r="AA126" i="30"/>
  <c r="BD126" i="30" s="1"/>
  <c r="P126" i="30"/>
  <c r="AM126" i="30"/>
  <c r="BP126" i="30" s="1"/>
  <c r="Y126" i="30"/>
  <c r="BB126" i="30" s="1"/>
  <c r="AJ126" i="30"/>
  <c r="BM126" i="30" s="1"/>
  <c r="AL126" i="30"/>
  <c r="BO126" i="30" s="1"/>
  <c r="X126" i="30"/>
  <c r="BA126" i="30" s="1"/>
  <c r="AI126" i="30"/>
  <c r="BL126" i="30" s="1"/>
  <c r="U126" i="30"/>
  <c r="AX126" i="30" s="1"/>
  <c r="Z58" i="30"/>
  <c r="AG110" i="30"/>
  <c r="BJ110" i="30" s="1"/>
  <c r="AP120" i="30"/>
  <c r="BS120" i="30" s="1"/>
  <c r="Y120" i="30"/>
  <c r="BB120" i="30" s="1"/>
  <c r="X120" i="30"/>
  <c r="BA120" i="30" s="1"/>
  <c r="Q120" i="30"/>
  <c r="AT120" i="30" s="1"/>
  <c r="P120" i="30"/>
  <c r="BT120" i="30"/>
  <c r="AG126" i="30"/>
  <c r="BJ126" i="30" s="1"/>
  <c r="BU160" i="30"/>
  <c r="BT168" i="30"/>
  <c r="AE168" i="30"/>
  <c r="BH168" i="30" s="1"/>
  <c r="S168" i="30"/>
  <c r="AV168" i="30" s="1"/>
  <c r="AD168" i="30"/>
  <c r="BG168" i="30" s="1"/>
  <c r="P168" i="30"/>
  <c r="AO168" i="30"/>
  <c r="BR168" i="30" s="1"/>
  <c r="AC168" i="30"/>
  <c r="BF168" i="30" s="1"/>
  <c r="AL168" i="30"/>
  <c r="BO168" i="30" s="1"/>
  <c r="X168" i="30"/>
  <c r="BA168" i="30" s="1"/>
  <c r="AG168" i="30"/>
  <c r="BJ168" i="30" s="1"/>
  <c r="T168" i="30"/>
  <c r="AW168" i="30" s="1"/>
  <c r="AJ168" i="30"/>
  <c r="BM168" i="30" s="1"/>
  <c r="AA168" i="30"/>
  <c r="BD168" i="30" s="1"/>
  <c r="V168" i="30"/>
  <c r="AY168" i="30" s="1"/>
  <c r="U168" i="30"/>
  <c r="AX168" i="30" s="1"/>
  <c r="R11" i="30"/>
  <c r="R59" i="30"/>
  <c r="Z55" i="30"/>
  <c r="S114" i="30"/>
  <c r="AV114" i="30" s="1"/>
  <c r="AD114" i="30"/>
  <c r="BG114" i="30" s="1"/>
  <c r="BT114" i="30"/>
  <c r="AH119" i="30"/>
  <c r="BK119" i="30" s="1"/>
  <c r="AI124" i="30"/>
  <c r="BL124" i="30" s="1"/>
  <c r="BU125" i="30"/>
  <c r="BU135" i="30"/>
  <c r="BQ138" i="30"/>
  <c r="AP140" i="30"/>
  <c r="BS140" i="30" s="1"/>
  <c r="AO140" i="30"/>
  <c r="BR140" i="30" s="1"/>
  <c r="X140" i="30"/>
  <c r="BA140" i="30" s="1"/>
  <c r="AK140" i="30"/>
  <c r="BN140" i="30" s="1"/>
  <c r="T140" i="30"/>
  <c r="AW140" i="30" s="1"/>
  <c r="AG140" i="30"/>
  <c r="BJ140" i="30" s="1"/>
  <c r="AG141" i="30"/>
  <c r="BJ141" i="30" s="1"/>
  <c r="BT141" i="30"/>
  <c r="P141" i="30"/>
  <c r="AM141" i="30"/>
  <c r="BP141" i="30" s="1"/>
  <c r="AO141" i="30"/>
  <c r="BR141" i="30" s="1"/>
  <c r="AG145" i="30"/>
  <c r="BJ145" i="30" s="1"/>
  <c r="V145" i="30"/>
  <c r="AY145" i="30" s="1"/>
  <c r="AV149" i="30"/>
  <c r="AI173" i="30"/>
  <c r="BL173" i="30" s="1"/>
  <c r="AP173" i="30"/>
  <c r="BS173" i="30" s="1"/>
  <c r="AM173" i="30"/>
  <c r="BP173" i="30" s="1"/>
  <c r="AK173" i="30"/>
  <c r="BN173" i="30" s="1"/>
  <c r="AA173" i="30"/>
  <c r="BD173" i="30" s="1"/>
  <c r="R173" i="30"/>
  <c r="AU173" i="30" s="1"/>
  <c r="BD121" i="30"/>
  <c r="AW149" i="30"/>
  <c r="AH185" i="30"/>
  <c r="BK185" i="30" s="1"/>
  <c r="AE185" i="30"/>
  <c r="BH185" i="30" s="1"/>
  <c r="AC185" i="30"/>
  <c r="BF185" i="30" s="1"/>
  <c r="AA185" i="30"/>
  <c r="BD185" i="30" s="1"/>
  <c r="AP185" i="30"/>
  <c r="BS185" i="30" s="1"/>
  <c r="Y185" i="30"/>
  <c r="BB185" i="30" s="1"/>
  <c r="AM185" i="30"/>
  <c r="BP185" i="30" s="1"/>
  <c r="T185" i="30"/>
  <c r="AW185" i="30" s="1"/>
  <c r="AI185" i="30"/>
  <c r="BL185" i="30" s="1"/>
  <c r="Q185" i="30"/>
  <c r="AT185" i="30" s="1"/>
  <c r="S11" i="30"/>
  <c r="X11" i="30"/>
  <c r="Z10" i="30"/>
  <c r="T59" i="30"/>
  <c r="Z56" i="30"/>
  <c r="U114" i="30"/>
  <c r="AX114" i="30" s="1"/>
  <c r="AI114" i="30"/>
  <c r="BL114" i="30" s="1"/>
  <c r="X116" i="30"/>
  <c r="BA116" i="30" s="1"/>
  <c r="BT118" i="30"/>
  <c r="AO119" i="30"/>
  <c r="BR119" i="30" s="1"/>
  <c r="BO121" i="30"/>
  <c r="P122" i="30"/>
  <c r="AA122" i="30"/>
  <c r="BD122" i="30" s="1"/>
  <c r="AN122" i="30"/>
  <c r="BQ122" i="30" s="1"/>
  <c r="AH123" i="30"/>
  <c r="BK123" i="30" s="1"/>
  <c r="BT124" i="30"/>
  <c r="BB132" i="30"/>
  <c r="T134" i="30"/>
  <c r="AW134" i="30" s="1"/>
  <c r="AG134" i="30"/>
  <c r="BJ134" i="30" s="1"/>
  <c r="AY138" i="30"/>
  <c r="AJ140" i="30"/>
  <c r="BM140" i="30" s="1"/>
  <c r="AK149" i="30"/>
  <c r="BN149" i="30" s="1"/>
  <c r="T150" i="30"/>
  <c r="AW150" i="30" s="1"/>
  <c r="AO150" i="30"/>
  <c r="BR150" i="30" s="1"/>
  <c r="AH186" i="30"/>
  <c r="BK186" i="30" s="1"/>
  <c r="Z186" i="30"/>
  <c r="BC186" i="30" s="1"/>
  <c r="Y186" i="30"/>
  <c r="BB186" i="30" s="1"/>
  <c r="X186" i="30"/>
  <c r="BA186" i="30" s="1"/>
  <c r="AO186" i="30"/>
  <c r="BR186" i="30" s="1"/>
  <c r="AN186" i="30"/>
  <c r="BQ186" i="30" s="1"/>
  <c r="AF186" i="30"/>
  <c r="BI186" i="30" s="1"/>
  <c r="AG194" i="30"/>
  <c r="BJ194" i="30" s="1"/>
  <c r="AO194" i="30"/>
  <c r="BR194" i="30" s="1"/>
  <c r="X194" i="30"/>
  <c r="BA194" i="30" s="1"/>
  <c r="AN194" i="30"/>
  <c r="BQ194" i="30" s="1"/>
  <c r="T194" i="30"/>
  <c r="AW194" i="30" s="1"/>
  <c r="AK194" i="30"/>
  <c r="BN194" i="30" s="1"/>
  <c r="Q194" i="30"/>
  <c r="AT194" i="30" s="1"/>
  <c r="AF194" i="30"/>
  <c r="BI194" i="30" s="1"/>
  <c r="AC194" i="30"/>
  <c r="BF194" i="30" s="1"/>
  <c r="AP194" i="30"/>
  <c r="BS194" i="30" s="1"/>
  <c r="Y194" i="30"/>
  <c r="BB194" i="30" s="1"/>
  <c r="BT196" i="30"/>
  <c r="AO196" i="30"/>
  <c r="BR196" i="30" s="1"/>
  <c r="AC196" i="30"/>
  <c r="BF196" i="30" s="1"/>
  <c r="AM196" i="30"/>
  <c r="BP196" i="30" s="1"/>
  <c r="AA196" i="30"/>
  <c r="BD196" i="30" s="1"/>
  <c r="AL196" i="30"/>
  <c r="BO196" i="30" s="1"/>
  <c r="X196" i="30"/>
  <c r="BA196" i="30" s="1"/>
  <c r="AJ196" i="30"/>
  <c r="BM196" i="30" s="1"/>
  <c r="U196" i="30"/>
  <c r="AX196" i="30" s="1"/>
  <c r="AG196" i="30"/>
  <c r="BJ196" i="30" s="1"/>
  <c r="T196" i="30"/>
  <c r="AW196" i="30" s="1"/>
  <c r="AD196" i="30"/>
  <c r="BG196" i="30" s="1"/>
  <c r="P196" i="30"/>
  <c r="BU200" i="30"/>
  <c r="AJ124" i="30"/>
  <c r="BM124" i="30" s="1"/>
  <c r="U11" i="30"/>
  <c r="U59" i="30"/>
  <c r="S59" i="30"/>
  <c r="S71" i="30"/>
  <c r="AC91" i="30"/>
  <c r="AJ112" i="30"/>
  <c r="BM112" i="30" s="1"/>
  <c r="BU114" i="30"/>
  <c r="V114" i="30"/>
  <c r="AY114" i="30" s="1"/>
  <c r="AJ114" i="30"/>
  <c r="BM114" i="30" s="1"/>
  <c r="Y116" i="30"/>
  <c r="BB116" i="30" s="1"/>
  <c r="T118" i="30"/>
  <c r="AW118" i="30" s="1"/>
  <c r="AG118" i="30"/>
  <c r="BJ118" i="30" s="1"/>
  <c r="P119" i="30"/>
  <c r="AP119" i="30"/>
  <c r="BS119" i="30" s="1"/>
  <c r="Q122" i="30"/>
  <c r="AT122" i="30" s="1"/>
  <c r="AC122" i="30"/>
  <c r="BF122" i="30" s="1"/>
  <c r="AO122" i="30"/>
  <c r="BR122" i="30" s="1"/>
  <c r="AI123" i="30"/>
  <c r="BL123" i="30" s="1"/>
  <c r="U134" i="30"/>
  <c r="AX134" i="30" s="1"/>
  <c r="AI134" i="30"/>
  <c r="BL134" i="30" s="1"/>
  <c r="BT139" i="30"/>
  <c r="AC139" i="30"/>
  <c r="BF139" i="30" s="1"/>
  <c r="W139" i="30"/>
  <c r="AZ139" i="30" s="1"/>
  <c r="AM139" i="30"/>
  <c r="BP139" i="30" s="1"/>
  <c r="P140" i="30"/>
  <c r="AM140" i="30"/>
  <c r="BP140" i="30" s="1"/>
  <c r="Q141" i="30"/>
  <c r="AT141" i="30" s="1"/>
  <c r="AD142" i="30"/>
  <c r="BG142" i="30" s="1"/>
  <c r="R142" i="30"/>
  <c r="AU142" i="30" s="1"/>
  <c r="AO142" i="30"/>
  <c r="BR142" i="30" s="1"/>
  <c r="AA142" i="30"/>
  <c r="BD142" i="30" s="1"/>
  <c r="X142" i="30"/>
  <c r="BA142" i="30" s="1"/>
  <c r="BT142" i="30"/>
  <c r="V150" i="30"/>
  <c r="AY150" i="30" s="1"/>
  <c r="AH166" i="30"/>
  <c r="BK166" i="30" s="1"/>
  <c r="R166" i="30"/>
  <c r="AU166" i="30" s="1"/>
  <c r="AG166" i="30"/>
  <c r="BJ166" i="30" s="1"/>
  <c r="Q166" i="30"/>
  <c r="AT166" i="30" s="1"/>
  <c r="AF166" i="30"/>
  <c r="BI166" i="30" s="1"/>
  <c r="P166" i="30"/>
  <c r="AP166" i="30"/>
  <c r="BS166" i="30" s="1"/>
  <c r="Z166" i="30"/>
  <c r="BC166" i="30" s="1"/>
  <c r="AK166" i="30"/>
  <c r="BN166" i="30" s="1"/>
  <c r="T166" i="30"/>
  <c r="AW166" i="30" s="1"/>
  <c r="BT166" i="30"/>
  <c r="AI169" i="30"/>
  <c r="BL169" i="30" s="1"/>
  <c r="Q169" i="30"/>
  <c r="AT169" i="30" s="1"/>
  <c r="BT169" i="30"/>
  <c r="AE169" i="30"/>
  <c r="BH169" i="30" s="1"/>
  <c r="R169" i="30"/>
  <c r="AU169" i="30" s="1"/>
  <c r="AF191" i="30"/>
  <c r="BI191" i="30" s="1"/>
  <c r="AL191" i="30"/>
  <c r="BO191" i="30" s="1"/>
  <c r="P191" i="30"/>
  <c r="AG191" i="30"/>
  <c r="BJ191" i="30" s="1"/>
  <c r="AE191" i="30"/>
  <c r="BH191" i="30" s="1"/>
  <c r="BT191" i="30"/>
  <c r="Z191" i="30"/>
  <c r="BC191" i="30" s="1"/>
  <c r="AO191" i="30"/>
  <c r="BR191" i="30" s="1"/>
  <c r="X191" i="30"/>
  <c r="BA191" i="30" s="1"/>
  <c r="AM191" i="30"/>
  <c r="BP191" i="30" s="1"/>
  <c r="U191" i="30"/>
  <c r="AX191" i="30" s="1"/>
  <c r="BT134" i="30"/>
  <c r="V11" i="30"/>
  <c r="Z8" i="30"/>
  <c r="V59" i="30"/>
  <c r="Z57" i="30"/>
  <c r="AC66" i="30"/>
  <c r="BU107" i="30"/>
  <c r="AH111" i="30"/>
  <c r="BK111" i="30" s="1"/>
  <c r="S113" i="30"/>
  <c r="AV113" i="30" s="1"/>
  <c r="X114" i="30"/>
  <c r="BA114" i="30" s="1"/>
  <c r="AL114" i="30"/>
  <c r="BO114" i="30" s="1"/>
  <c r="AI116" i="30"/>
  <c r="BL116" i="30" s="1"/>
  <c r="BU117" i="30"/>
  <c r="U118" i="30"/>
  <c r="AX118" i="30" s="1"/>
  <c r="AI118" i="30"/>
  <c r="BL118" i="30" s="1"/>
  <c r="V119" i="30"/>
  <c r="AY119" i="30" s="1"/>
  <c r="BT119" i="30"/>
  <c r="S122" i="30"/>
  <c r="AV122" i="30" s="1"/>
  <c r="AD122" i="30"/>
  <c r="BG122" i="30" s="1"/>
  <c r="BT122" i="30"/>
  <c r="AO123" i="30"/>
  <c r="BR123" i="30" s="1"/>
  <c r="P124" i="30"/>
  <c r="AJ132" i="30"/>
  <c r="BM132" i="30" s="1"/>
  <c r="BU134" i="30"/>
  <c r="V134" i="30"/>
  <c r="AY134" i="30" s="1"/>
  <c r="AJ134" i="30"/>
  <c r="BM134" i="30" s="1"/>
  <c r="BT138" i="30"/>
  <c r="AA138" i="30"/>
  <c r="BD138" i="30" s="1"/>
  <c r="BU139" i="30"/>
  <c r="AO139" i="30"/>
  <c r="BR139" i="30" s="1"/>
  <c r="R140" i="30"/>
  <c r="AU140" i="30" s="1"/>
  <c r="BT140" i="30"/>
  <c r="R141" i="30"/>
  <c r="AU141" i="30" s="1"/>
  <c r="Z142" i="30"/>
  <c r="BC142" i="30" s="1"/>
  <c r="AJ145" i="30"/>
  <c r="BM145" i="30" s="1"/>
  <c r="BT170" i="30"/>
  <c r="AO170" i="30"/>
  <c r="BR170" i="30" s="1"/>
  <c r="X170" i="30"/>
  <c r="BA170" i="30" s="1"/>
  <c r="AN170" i="30"/>
  <c r="BQ170" i="30" s="1"/>
  <c r="T170" i="30"/>
  <c r="AW170" i="30" s="1"/>
  <c r="AK170" i="30"/>
  <c r="BN170" i="30" s="1"/>
  <c r="R170" i="30"/>
  <c r="AU170" i="30" s="1"/>
  <c r="AG170" i="30"/>
  <c r="BJ170" i="30" s="1"/>
  <c r="AP170" i="30"/>
  <c r="BS170" i="30" s="1"/>
  <c r="Y170" i="30"/>
  <c r="BB170" i="30" s="1"/>
  <c r="Z173" i="30"/>
  <c r="BC173" i="30" s="1"/>
  <c r="R185" i="30"/>
  <c r="AU185" i="30" s="1"/>
  <c r="AG114" i="30"/>
  <c r="BJ114" i="30" s="1"/>
  <c r="BO137" i="30"/>
  <c r="W11" i="30"/>
  <c r="BU111" i="30"/>
  <c r="BU112" i="30"/>
  <c r="AA113" i="30"/>
  <c r="BD113" i="30" s="1"/>
  <c r="Y114" i="30"/>
  <c r="BB114" i="30" s="1"/>
  <c r="AM114" i="30"/>
  <c r="BP114" i="30" s="1"/>
  <c r="AJ116" i="30"/>
  <c r="BM116" i="30" s="1"/>
  <c r="BU118" i="30"/>
  <c r="AY118" i="30"/>
  <c r="W119" i="30"/>
  <c r="AZ119" i="30" s="1"/>
  <c r="T122" i="30"/>
  <c r="AW122" i="30" s="1"/>
  <c r="AG122" i="30"/>
  <c r="BJ122" i="30" s="1"/>
  <c r="Q124" i="30"/>
  <c r="AT124" i="30" s="1"/>
  <c r="BU131" i="30"/>
  <c r="BT132" i="30"/>
  <c r="S133" i="30"/>
  <c r="AV133" i="30" s="1"/>
  <c r="BA134" i="30"/>
  <c r="BU137" i="30"/>
  <c r="W140" i="30"/>
  <c r="AZ140" i="30" s="1"/>
  <c r="Z141" i="30"/>
  <c r="BC141" i="30" s="1"/>
  <c r="AK150" i="30"/>
  <c r="BN150" i="30" s="1"/>
  <c r="AL150" i="30"/>
  <c r="BO150" i="30" s="1"/>
  <c r="U150" i="30"/>
  <c r="AX150" i="30" s="1"/>
  <c r="AG150" i="30"/>
  <c r="BJ150" i="30" s="1"/>
  <c r="S150" i="30"/>
  <c r="AV150" i="30" s="1"/>
  <c r="BT150" i="30"/>
  <c r="AC150" i="30"/>
  <c r="BF150" i="30" s="1"/>
  <c r="AA150" i="30"/>
  <c r="BD150" i="30" s="1"/>
  <c r="AH162" i="30"/>
  <c r="BK162" i="30" s="1"/>
  <c r="X162" i="30"/>
  <c r="BA162" i="30" s="1"/>
  <c r="Z185" i="30"/>
  <c r="BC185" i="30" s="1"/>
  <c r="BU175" i="30"/>
  <c r="BT175" i="30"/>
  <c r="AV176" i="30"/>
  <c r="BN189" i="30"/>
  <c r="V192" i="30"/>
  <c r="AY192" i="30" s="1"/>
  <c r="AK192" i="30"/>
  <c r="BN192" i="30" s="1"/>
  <c r="Y193" i="30"/>
  <c r="BB193" i="30" s="1"/>
  <c r="AM193" i="30"/>
  <c r="BP193" i="30" s="1"/>
  <c r="AH197" i="30"/>
  <c r="BK197" i="30" s="1"/>
  <c r="S200" i="30"/>
  <c r="AV200" i="30" s="1"/>
  <c r="AE200" i="30"/>
  <c r="BH200" i="30" s="1"/>
  <c r="V201" i="30"/>
  <c r="AY201" i="30" s="1"/>
  <c r="U200" i="30"/>
  <c r="AX200" i="30" s="1"/>
  <c r="AJ200" i="30"/>
  <c r="BM200" i="30" s="1"/>
  <c r="AC201" i="30"/>
  <c r="BF201" i="30" s="1"/>
  <c r="BT146" i="30"/>
  <c r="AA146" i="30"/>
  <c r="BD146" i="30" s="1"/>
  <c r="AI147" i="30"/>
  <c r="BL147" i="30" s="1"/>
  <c r="Y148" i="30"/>
  <c r="BB148" i="30" s="1"/>
  <c r="BT148" i="30"/>
  <c r="AD160" i="30"/>
  <c r="BG160" i="30" s="1"/>
  <c r="Z163" i="30"/>
  <c r="BC163" i="30" s="1"/>
  <c r="AO163" i="30"/>
  <c r="BR163" i="30" s="1"/>
  <c r="U164" i="30"/>
  <c r="AX164" i="30" s="1"/>
  <c r="AJ164" i="30"/>
  <c r="BM164" i="30" s="1"/>
  <c r="U172" i="30"/>
  <c r="AX172" i="30" s="1"/>
  <c r="AJ172" i="30"/>
  <c r="BM172" i="30" s="1"/>
  <c r="BT176" i="30"/>
  <c r="V176" i="30"/>
  <c r="AY176" i="30" s="1"/>
  <c r="AK176" i="30"/>
  <c r="BN176" i="30" s="1"/>
  <c r="Z183" i="30"/>
  <c r="BC183" i="30" s="1"/>
  <c r="V184" i="30"/>
  <c r="AY184" i="30" s="1"/>
  <c r="AK184" i="30"/>
  <c r="BN184" i="30" s="1"/>
  <c r="R187" i="30"/>
  <c r="AU187" i="30" s="1"/>
  <c r="U188" i="30"/>
  <c r="AX188" i="30" s="1"/>
  <c r="AJ188" i="30"/>
  <c r="BM188" i="30" s="1"/>
  <c r="AC192" i="30"/>
  <c r="BF192" i="30" s="1"/>
  <c r="AO192" i="30"/>
  <c r="BR192" i="30" s="1"/>
  <c r="AC193" i="30"/>
  <c r="BF193" i="30" s="1"/>
  <c r="S197" i="30"/>
  <c r="AV197" i="30" s="1"/>
  <c r="BT197" i="30"/>
  <c r="W199" i="30"/>
  <c r="AZ199" i="30" s="1"/>
  <c r="AM199" i="30"/>
  <c r="BP199" i="30" s="1"/>
  <c r="V200" i="30"/>
  <c r="AY200" i="30" s="1"/>
  <c r="AK200" i="30"/>
  <c r="BN200" i="30" s="1"/>
  <c r="AE201" i="30"/>
  <c r="BH201" i="30" s="1"/>
  <c r="BU141" i="30"/>
  <c r="X143" i="30"/>
  <c r="BA143" i="30" s="1"/>
  <c r="AN143" i="30"/>
  <c r="BQ143" i="30" s="1"/>
  <c r="BU146" i="30"/>
  <c r="AK146" i="30"/>
  <c r="BN146" i="30" s="1"/>
  <c r="AM147" i="30"/>
  <c r="BP147" i="30" s="1"/>
  <c r="BK148" i="30"/>
  <c r="AG148" i="30"/>
  <c r="BJ148" i="30" s="1"/>
  <c r="T160" i="30"/>
  <c r="AW160" i="30" s="1"/>
  <c r="AG160" i="30"/>
  <c r="BJ160" i="30" s="1"/>
  <c r="BH163" i="30"/>
  <c r="X164" i="30"/>
  <c r="BA164" i="30" s="1"/>
  <c r="AL164" i="30"/>
  <c r="BO164" i="30" s="1"/>
  <c r="BH175" i="30"/>
  <c r="BU176" i="30"/>
  <c r="AL183" i="30"/>
  <c r="BO183" i="30" s="1"/>
  <c r="BU184" i="30"/>
  <c r="S192" i="30"/>
  <c r="AV192" i="30" s="1"/>
  <c r="AE192" i="30"/>
  <c r="BH192" i="30" s="1"/>
  <c r="R193" i="30"/>
  <c r="AU193" i="30" s="1"/>
  <c r="AH193" i="30"/>
  <c r="BK193" i="30" s="1"/>
  <c r="Z197" i="30"/>
  <c r="BC197" i="30" s="1"/>
  <c r="Z199" i="30"/>
  <c r="BC199" i="30" s="1"/>
  <c r="AO199" i="30"/>
  <c r="BR199" i="30" s="1"/>
  <c r="AA200" i="30"/>
  <c r="BD200" i="30" s="1"/>
  <c r="AM200" i="30"/>
  <c r="BP200" i="30" s="1"/>
  <c r="AJ201" i="30"/>
  <c r="BM201" i="30" s="1"/>
  <c r="BU169" i="30"/>
  <c r="BI175" i="30"/>
  <c r="AA197" i="30"/>
  <c r="BD197" i="30" s="1"/>
  <c r="AD199" i="30"/>
  <c r="BG199" i="30" s="1"/>
  <c r="BT199" i="30"/>
  <c r="AC200" i="30"/>
  <c r="BF200" i="30" s="1"/>
  <c r="AO200" i="30"/>
  <c r="BR200" i="30" s="1"/>
  <c r="R201" i="30"/>
  <c r="AU201" i="30" s="1"/>
  <c r="AM201" i="30"/>
  <c r="BP201" i="30" s="1"/>
  <c r="AC143" i="30"/>
  <c r="BF143" i="30" s="1"/>
  <c r="P146" i="30"/>
  <c r="AN146" i="30"/>
  <c r="BQ146" i="30" s="1"/>
  <c r="V147" i="30"/>
  <c r="AY147" i="30" s="1"/>
  <c r="R148" i="30"/>
  <c r="AU148" i="30" s="1"/>
  <c r="AJ148" i="30"/>
  <c r="BM148" i="30" s="1"/>
  <c r="V160" i="30"/>
  <c r="AY160" i="30" s="1"/>
  <c r="AK160" i="30"/>
  <c r="BN160" i="30" s="1"/>
  <c r="R163" i="30"/>
  <c r="AU163" i="30" s="1"/>
  <c r="AC164" i="30"/>
  <c r="BF164" i="30" s="1"/>
  <c r="AO164" i="30"/>
  <c r="BR164" i="30" s="1"/>
  <c r="AC172" i="30"/>
  <c r="BF172" i="30" s="1"/>
  <c r="AO172" i="30"/>
  <c r="BR172" i="30" s="1"/>
  <c r="AO175" i="30"/>
  <c r="BR175" i="30" s="1"/>
  <c r="P176" i="30"/>
  <c r="AD176" i="30"/>
  <c r="BG176" i="30" s="1"/>
  <c r="AN183" i="30"/>
  <c r="BQ183" i="30" s="1"/>
  <c r="P184" i="30"/>
  <c r="AD184" i="30"/>
  <c r="BG184" i="30" s="1"/>
  <c r="AC188" i="30"/>
  <c r="BF188" i="30" s="1"/>
  <c r="AO188" i="30"/>
  <c r="BR188" i="30" s="1"/>
  <c r="Y189" i="30"/>
  <c r="BB189" i="30" s="1"/>
  <c r="U192" i="30"/>
  <c r="AX192" i="30" s="1"/>
  <c r="AJ192" i="30"/>
  <c r="BM192" i="30" s="1"/>
  <c r="T193" i="30"/>
  <c r="AW193" i="30" s="1"/>
  <c r="AC197" i="30"/>
  <c r="BF197" i="30" s="1"/>
  <c r="P200" i="30"/>
  <c r="AD200" i="30"/>
  <c r="BG200" i="30" s="1"/>
  <c r="S201" i="30"/>
  <c r="AV201" i="30" s="1"/>
  <c r="AP158" i="30"/>
  <c r="BS158" i="30" s="1"/>
  <c r="P158" i="30"/>
  <c r="BU162" i="30"/>
  <c r="AO165" i="30"/>
  <c r="BR165" i="30" s="1"/>
  <c r="AG165" i="30"/>
  <c r="BJ165" i="30" s="1"/>
  <c r="X165" i="30"/>
  <c r="BA165" i="30" s="1"/>
  <c r="P165" i="30"/>
  <c r="AN165" i="30"/>
  <c r="BQ165" i="30" s="1"/>
  <c r="AF165" i="30"/>
  <c r="BI165" i="30" s="1"/>
  <c r="W165" i="30"/>
  <c r="AZ165" i="30" s="1"/>
  <c r="AL165" i="30"/>
  <c r="BO165" i="30" s="1"/>
  <c r="AD165" i="30"/>
  <c r="BG165" i="30" s="1"/>
  <c r="U165" i="30"/>
  <c r="AX165" i="30" s="1"/>
  <c r="V165" i="30"/>
  <c r="AY165" i="30" s="1"/>
  <c r="AJ165" i="30"/>
  <c r="BM165" i="30" s="1"/>
  <c r="AK171" i="30"/>
  <c r="BN171" i="30" s="1"/>
  <c r="AC171" i="30"/>
  <c r="BF171" i="30" s="1"/>
  <c r="T171" i="30"/>
  <c r="AW171" i="30" s="1"/>
  <c r="AJ171" i="30"/>
  <c r="BM171" i="30" s="1"/>
  <c r="AA171" i="30"/>
  <c r="BD171" i="30" s="1"/>
  <c r="S171" i="30"/>
  <c r="AV171" i="30" s="1"/>
  <c r="AP171" i="30"/>
  <c r="BS171" i="30" s="1"/>
  <c r="AH171" i="30"/>
  <c r="BK171" i="30" s="1"/>
  <c r="Y171" i="30"/>
  <c r="BB171" i="30" s="1"/>
  <c r="Q171" i="30"/>
  <c r="AT171" i="30" s="1"/>
  <c r="V171" i="30"/>
  <c r="AY171" i="30" s="1"/>
  <c r="AI171" i="30"/>
  <c r="BL171" i="30" s="1"/>
  <c r="AM174" i="30"/>
  <c r="BP174" i="30" s="1"/>
  <c r="AE174" i="30"/>
  <c r="BH174" i="30" s="1"/>
  <c r="V174" i="30"/>
  <c r="AY174" i="30" s="1"/>
  <c r="AL174" i="30"/>
  <c r="BO174" i="30" s="1"/>
  <c r="AD174" i="30"/>
  <c r="BG174" i="30" s="1"/>
  <c r="U174" i="30"/>
  <c r="AX174" i="30" s="1"/>
  <c r="AJ174" i="30"/>
  <c r="BM174" i="30" s="1"/>
  <c r="AA174" i="30"/>
  <c r="BD174" i="30" s="1"/>
  <c r="S174" i="30"/>
  <c r="AV174" i="30" s="1"/>
  <c r="W174" i="30"/>
  <c r="AZ174" i="30" s="1"/>
  <c r="AI174" i="30"/>
  <c r="BL174" i="30" s="1"/>
  <c r="AF182" i="30"/>
  <c r="BI182" i="30" s="1"/>
  <c r="BU198" i="30"/>
  <c r="Y182" i="40"/>
  <c r="BB182" i="40" s="1"/>
  <c r="AL109" i="30"/>
  <c r="BO109" i="30" s="1"/>
  <c r="Q19" i="30"/>
  <c r="V25" i="30"/>
  <c r="Z54" i="30"/>
  <c r="R108" i="30"/>
  <c r="AU108" i="30" s="1"/>
  <c r="AC109" i="30"/>
  <c r="BF109" i="30" s="1"/>
  <c r="R112" i="30"/>
  <c r="AU112" i="30" s="1"/>
  <c r="Z112" i="30"/>
  <c r="BC112" i="30" s="1"/>
  <c r="T113" i="30"/>
  <c r="AW113" i="30" s="1"/>
  <c r="AC113" i="30"/>
  <c r="BF113" i="30" s="1"/>
  <c r="R116" i="30"/>
  <c r="AU116" i="30" s="1"/>
  <c r="Z116" i="30"/>
  <c r="BC116" i="30" s="1"/>
  <c r="AK116" i="30"/>
  <c r="BN116" i="30" s="1"/>
  <c r="T117" i="30"/>
  <c r="AW117" i="30" s="1"/>
  <c r="AC117" i="30"/>
  <c r="BF117" i="30" s="1"/>
  <c r="AM117" i="30"/>
  <c r="BP117" i="30" s="1"/>
  <c r="R120" i="30"/>
  <c r="AU120" i="30" s="1"/>
  <c r="Z120" i="30"/>
  <c r="BC120" i="30" s="1"/>
  <c r="AK120" i="30"/>
  <c r="BN120" i="30" s="1"/>
  <c r="T121" i="30"/>
  <c r="AW121" i="30" s="1"/>
  <c r="AC121" i="30"/>
  <c r="BF121" i="30" s="1"/>
  <c r="AM121" i="30"/>
  <c r="BP121" i="30" s="1"/>
  <c r="R124" i="30"/>
  <c r="AU124" i="30" s="1"/>
  <c r="Z124" i="30"/>
  <c r="BC124" i="30" s="1"/>
  <c r="AK124" i="30"/>
  <c r="BN124" i="30" s="1"/>
  <c r="T125" i="30"/>
  <c r="AW125" i="30" s="1"/>
  <c r="AC125" i="30"/>
  <c r="BF125" i="30" s="1"/>
  <c r="AM125" i="30"/>
  <c r="BP125" i="30" s="1"/>
  <c r="P131" i="30"/>
  <c r="R132" i="30"/>
  <c r="AU132" i="30" s="1"/>
  <c r="Z132" i="30"/>
  <c r="BC132" i="30" s="1"/>
  <c r="AK132" i="30"/>
  <c r="BN132" i="30" s="1"/>
  <c r="T133" i="30"/>
  <c r="AW133" i="30" s="1"/>
  <c r="AC133" i="30"/>
  <c r="BF133" i="30" s="1"/>
  <c r="AM133" i="30"/>
  <c r="BP133" i="30" s="1"/>
  <c r="R136" i="30"/>
  <c r="AU136" i="30" s="1"/>
  <c r="Z136" i="30"/>
  <c r="BC136" i="30" s="1"/>
  <c r="AK136" i="30"/>
  <c r="BN136" i="30" s="1"/>
  <c r="T137" i="30"/>
  <c r="AW137" i="30" s="1"/>
  <c r="AC137" i="30"/>
  <c r="BF137" i="30" s="1"/>
  <c r="AM137" i="30"/>
  <c r="BP137" i="30" s="1"/>
  <c r="AN144" i="30"/>
  <c r="BQ144" i="30" s="1"/>
  <c r="AD144" i="30"/>
  <c r="BG144" i="30" s="1"/>
  <c r="U144" i="30"/>
  <c r="AX144" i="30" s="1"/>
  <c r="AL144" i="30"/>
  <c r="BO144" i="30" s="1"/>
  <c r="AA144" i="30"/>
  <c r="BD144" i="30" s="1"/>
  <c r="S144" i="30"/>
  <c r="AV144" i="30" s="1"/>
  <c r="V144" i="30"/>
  <c r="AY144" i="30" s="1"/>
  <c r="AI144" i="30"/>
  <c r="BL144" i="30" s="1"/>
  <c r="X145" i="30"/>
  <c r="BA145" i="30" s="1"/>
  <c r="AK145" i="30"/>
  <c r="BN145" i="30" s="1"/>
  <c r="BT149" i="30"/>
  <c r="AI149" i="30"/>
  <c r="BL149" i="30" s="1"/>
  <c r="X149" i="30"/>
  <c r="BA149" i="30" s="1"/>
  <c r="P149" i="30"/>
  <c r="AP149" i="30"/>
  <c r="BS149" i="30" s="1"/>
  <c r="AH149" i="30"/>
  <c r="BK149" i="30" s="1"/>
  <c r="W149" i="30"/>
  <c r="AZ149" i="30" s="1"/>
  <c r="AN149" i="30"/>
  <c r="BQ149" i="30" s="1"/>
  <c r="AD149" i="30"/>
  <c r="BG149" i="30" s="1"/>
  <c r="U149" i="30"/>
  <c r="AX149" i="30" s="1"/>
  <c r="V149" i="30"/>
  <c r="AY149" i="30" s="1"/>
  <c r="AL149" i="30"/>
  <c r="BO149" i="30" s="1"/>
  <c r="Q158" i="30"/>
  <c r="AT158" i="30" s="1"/>
  <c r="X159" i="30"/>
  <c r="BA159" i="30" s="1"/>
  <c r="AM159" i="30"/>
  <c r="BP159" i="30" s="1"/>
  <c r="Y162" i="30"/>
  <c r="BB162" i="30" s="1"/>
  <c r="AN162" i="30"/>
  <c r="BQ162" i="30" s="1"/>
  <c r="Y165" i="30"/>
  <c r="BB165" i="30" s="1"/>
  <c r="AK165" i="30"/>
  <c r="BN165" i="30" s="1"/>
  <c r="W171" i="30"/>
  <c r="AZ171" i="30" s="1"/>
  <c r="AL171" i="30"/>
  <c r="BO171" i="30" s="1"/>
  <c r="BU174" i="30"/>
  <c r="X174" i="30"/>
  <c r="BA174" i="30" s="1"/>
  <c r="AK174" i="30"/>
  <c r="BN174" i="30" s="1"/>
  <c r="AO177" i="30"/>
  <c r="BR177" i="30" s="1"/>
  <c r="AG177" i="30"/>
  <c r="BJ177" i="30" s="1"/>
  <c r="X177" i="30"/>
  <c r="BA177" i="30" s="1"/>
  <c r="P177" i="30"/>
  <c r="AN177" i="30"/>
  <c r="BQ177" i="30" s="1"/>
  <c r="AF177" i="30"/>
  <c r="BI177" i="30" s="1"/>
  <c r="W177" i="30"/>
  <c r="AZ177" i="30" s="1"/>
  <c r="AL177" i="30"/>
  <c r="BO177" i="30" s="1"/>
  <c r="AD177" i="30"/>
  <c r="BG177" i="30" s="1"/>
  <c r="U177" i="30"/>
  <c r="AX177" i="30" s="1"/>
  <c r="V177" i="30"/>
  <c r="AY177" i="30" s="1"/>
  <c r="AJ177" i="30"/>
  <c r="BM177" i="30" s="1"/>
  <c r="BU185" i="30"/>
  <c r="AK187" i="30"/>
  <c r="BN187" i="30" s="1"/>
  <c r="AC187" i="30"/>
  <c r="BF187" i="30" s="1"/>
  <c r="T187" i="30"/>
  <c r="AW187" i="30" s="1"/>
  <c r="AJ187" i="30"/>
  <c r="BM187" i="30" s="1"/>
  <c r="AA187" i="30"/>
  <c r="BD187" i="30" s="1"/>
  <c r="S187" i="30"/>
  <c r="AV187" i="30" s="1"/>
  <c r="AP187" i="30"/>
  <c r="BS187" i="30" s="1"/>
  <c r="AH187" i="30"/>
  <c r="BK187" i="30" s="1"/>
  <c r="Y187" i="30"/>
  <c r="BB187" i="30" s="1"/>
  <c r="Q187" i="30"/>
  <c r="AT187" i="30" s="1"/>
  <c r="V187" i="30"/>
  <c r="AY187" i="30" s="1"/>
  <c r="AI187" i="30"/>
  <c r="BL187" i="30" s="1"/>
  <c r="BU188" i="30"/>
  <c r="Z189" i="30"/>
  <c r="BC189" i="30" s="1"/>
  <c r="AM189" i="30"/>
  <c r="BP189" i="30" s="1"/>
  <c r="AM190" i="30"/>
  <c r="BP190" i="30" s="1"/>
  <c r="AE190" i="30"/>
  <c r="BH190" i="30" s="1"/>
  <c r="V190" i="30"/>
  <c r="AY190" i="30" s="1"/>
  <c r="AL190" i="30"/>
  <c r="BO190" i="30" s="1"/>
  <c r="AD190" i="30"/>
  <c r="BG190" i="30" s="1"/>
  <c r="U190" i="30"/>
  <c r="AX190" i="30" s="1"/>
  <c r="AJ190" i="30"/>
  <c r="BM190" i="30" s="1"/>
  <c r="AA190" i="30"/>
  <c r="BD190" i="30" s="1"/>
  <c r="S190" i="30"/>
  <c r="AV190" i="30" s="1"/>
  <c r="W190" i="30"/>
  <c r="AZ190" i="30" s="1"/>
  <c r="AI190" i="30"/>
  <c r="BL190" i="30" s="1"/>
  <c r="X195" i="30"/>
  <c r="BA195" i="30" s="1"/>
  <c r="AM195" i="30"/>
  <c r="BP195" i="30" s="1"/>
  <c r="Y198" i="30"/>
  <c r="BB198" i="30" s="1"/>
  <c r="AN198" i="30"/>
  <c r="BQ198" i="30" s="1"/>
  <c r="BU138" i="40"/>
  <c r="S25" i="30"/>
  <c r="S109" i="30"/>
  <c r="AV109" i="30" s="1"/>
  <c r="Q47" i="30"/>
  <c r="AB71" i="30"/>
  <c r="Z108" i="30"/>
  <c r="BC108" i="30" s="1"/>
  <c r="T109" i="30"/>
  <c r="AW109" i="30" s="1"/>
  <c r="AM109" i="30"/>
  <c r="BP109" i="30" s="1"/>
  <c r="AK112" i="30"/>
  <c r="BN112" i="30" s="1"/>
  <c r="AM113" i="30"/>
  <c r="BP113" i="30" s="1"/>
  <c r="Q55" i="30"/>
  <c r="Q57" i="30"/>
  <c r="Q73" i="30"/>
  <c r="S75" i="30"/>
  <c r="Q107" i="30"/>
  <c r="AT107" i="30" s="1"/>
  <c r="Y107" i="30"/>
  <c r="BB107" i="30" s="1"/>
  <c r="AJ107" i="30"/>
  <c r="BM107" i="30" s="1"/>
  <c r="S108" i="30"/>
  <c r="AV108" i="30" s="1"/>
  <c r="U109" i="30"/>
  <c r="AX109" i="30" s="1"/>
  <c r="AD109" i="30"/>
  <c r="BG109" i="30" s="1"/>
  <c r="AN109" i="30"/>
  <c r="BQ109" i="30" s="1"/>
  <c r="W110" i="30"/>
  <c r="AZ110" i="30" s="1"/>
  <c r="AH110" i="30"/>
  <c r="BK110" i="30" s="1"/>
  <c r="AP110" i="30"/>
  <c r="BS110" i="30" s="1"/>
  <c r="Q111" i="30"/>
  <c r="AT111" i="30" s="1"/>
  <c r="Y111" i="30"/>
  <c r="BB111" i="30" s="1"/>
  <c r="AJ111" i="30"/>
  <c r="BM111" i="30" s="1"/>
  <c r="S112" i="30"/>
  <c r="AV112" i="30" s="1"/>
  <c r="AA112" i="30"/>
  <c r="BD112" i="30" s="1"/>
  <c r="AL112" i="30"/>
  <c r="BO112" i="30" s="1"/>
  <c r="U113" i="30"/>
  <c r="AX113" i="30" s="1"/>
  <c r="AD113" i="30"/>
  <c r="BG113" i="30" s="1"/>
  <c r="AN113" i="30"/>
  <c r="BQ113" i="30" s="1"/>
  <c r="W114" i="30"/>
  <c r="AZ114" i="30" s="1"/>
  <c r="AH114" i="30"/>
  <c r="BK114" i="30" s="1"/>
  <c r="AP114" i="30"/>
  <c r="BS114" i="30" s="1"/>
  <c r="Q115" i="30"/>
  <c r="AT115" i="30" s="1"/>
  <c r="Y115" i="30"/>
  <c r="BB115" i="30" s="1"/>
  <c r="AJ115" i="30"/>
  <c r="BM115" i="30" s="1"/>
  <c r="S116" i="30"/>
  <c r="AV116" i="30" s="1"/>
  <c r="AA116" i="30"/>
  <c r="BD116" i="30" s="1"/>
  <c r="AL116" i="30"/>
  <c r="BO116" i="30" s="1"/>
  <c r="U117" i="30"/>
  <c r="AX117" i="30" s="1"/>
  <c r="AD117" i="30"/>
  <c r="BG117" i="30" s="1"/>
  <c r="AN117" i="30"/>
  <c r="BQ117" i="30" s="1"/>
  <c r="W118" i="30"/>
  <c r="AZ118" i="30" s="1"/>
  <c r="AH118" i="30"/>
  <c r="BK118" i="30" s="1"/>
  <c r="AP118" i="30"/>
  <c r="BS118" i="30" s="1"/>
  <c r="Q119" i="30"/>
  <c r="AT119" i="30" s="1"/>
  <c r="Y119" i="30"/>
  <c r="BB119" i="30" s="1"/>
  <c r="AJ119" i="30"/>
  <c r="BM119" i="30" s="1"/>
  <c r="S120" i="30"/>
  <c r="AV120" i="30" s="1"/>
  <c r="AA120" i="30"/>
  <c r="BD120" i="30" s="1"/>
  <c r="AL120" i="30"/>
  <c r="BO120" i="30" s="1"/>
  <c r="U121" i="30"/>
  <c r="AX121" i="30" s="1"/>
  <c r="AD121" i="30"/>
  <c r="BG121" i="30" s="1"/>
  <c r="AN121" i="30"/>
  <c r="BQ121" i="30" s="1"/>
  <c r="W122" i="30"/>
  <c r="AZ122" i="30" s="1"/>
  <c r="AH122" i="30"/>
  <c r="BK122" i="30" s="1"/>
  <c r="AP122" i="30"/>
  <c r="BS122" i="30" s="1"/>
  <c r="Q123" i="30"/>
  <c r="AT123" i="30" s="1"/>
  <c r="Y123" i="30"/>
  <c r="BB123" i="30" s="1"/>
  <c r="AJ123" i="30"/>
  <c r="BM123" i="30" s="1"/>
  <c r="S124" i="30"/>
  <c r="AV124" i="30" s="1"/>
  <c r="AA124" i="30"/>
  <c r="BD124" i="30" s="1"/>
  <c r="AL124" i="30"/>
  <c r="BO124" i="30" s="1"/>
  <c r="U125" i="30"/>
  <c r="AX125" i="30" s="1"/>
  <c r="AD125" i="30"/>
  <c r="BG125" i="30" s="1"/>
  <c r="AN125" i="30"/>
  <c r="BQ125" i="30" s="1"/>
  <c r="W126" i="30"/>
  <c r="AZ126" i="30" s="1"/>
  <c r="AH126" i="30"/>
  <c r="BK126" i="30" s="1"/>
  <c r="AP126" i="30"/>
  <c r="BS126" i="30" s="1"/>
  <c r="Q131" i="30"/>
  <c r="AT131" i="30" s="1"/>
  <c r="Y131" i="30"/>
  <c r="BB131" i="30" s="1"/>
  <c r="AJ131" i="30"/>
  <c r="BM131" i="30" s="1"/>
  <c r="S132" i="30"/>
  <c r="AV132" i="30" s="1"/>
  <c r="AA132" i="30"/>
  <c r="BD132" i="30" s="1"/>
  <c r="AL132" i="30"/>
  <c r="BO132" i="30" s="1"/>
  <c r="U133" i="30"/>
  <c r="AX133" i="30" s="1"/>
  <c r="AD133" i="30"/>
  <c r="BG133" i="30" s="1"/>
  <c r="AN133" i="30"/>
  <c r="BQ133" i="30" s="1"/>
  <c r="W134" i="30"/>
  <c r="AZ134" i="30" s="1"/>
  <c r="AH134" i="30"/>
  <c r="BK134" i="30" s="1"/>
  <c r="AP134" i="30"/>
  <c r="BS134" i="30" s="1"/>
  <c r="Q135" i="30"/>
  <c r="AT135" i="30" s="1"/>
  <c r="Y135" i="30"/>
  <c r="BB135" i="30" s="1"/>
  <c r="AJ135" i="30"/>
  <c r="BM135" i="30" s="1"/>
  <c r="S136" i="30"/>
  <c r="AV136" i="30" s="1"/>
  <c r="AA136" i="30"/>
  <c r="BD136" i="30" s="1"/>
  <c r="AL136" i="30"/>
  <c r="BO136" i="30" s="1"/>
  <c r="U137" i="30"/>
  <c r="AX137" i="30" s="1"/>
  <c r="AD137" i="30"/>
  <c r="BG137" i="30" s="1"/>
  <c r="AN137" i="30"/>
  <c r="BQ137" i="30" s="1"/>
  <c r="Z138" i="30"/>
  <c r="BC138" i="30" s="1"/>
  <c r="AM138" i="30"/>
  <c r="BP138" i="30" s="1"/>
  <c r="Z139" i="30"/>
  <c r="BC139" i="30" s="1"/>
  <c r="AN139" i="30"/>
  <c r="BQ139" i="30" s="1"/>
  <c r="Q140" i="30"/>
  <c r="AT140" i="30" s="1"/>
  <c r="AC140" i="30"/>
  <c r="BF140" i="30" s="1"/>
  <c r="S141" i="30"/>
  <c r="AV141" i="30" s="1"/>
  <c r="AJ142" i="30"/>
  <c r="BM142" i="30" s="1"/>
  <c r="Y142" i="30"/>
  <c r="BB142" i="30" s="1"/>
  <c r="Q142" i="30"/>
  <c r="AT142" i="30" s="1"/>
  <c r="AP142" i="30"/>
  <c r="BS142" i="30" s="1"/>
  <c r="AH142" i="30"/>
  <c r="BK142" i="30" s="1"/>
  <c r="W142" i="30"/>
  <c r="AZ142" i="30" s="1"/>
  <c r="T142" i="30"/>
  <c r="AW142" i="30" s="1"/>
  <c r="AG142" i="30"/>
  <c r="BJ142" i="30" s="1"/>
  <c r="AL143" i="30"/>
  <c r="BO143" i="30" s="1"/>
  <c r="AA143" i="30"/>
  <c r="BD143" i="30" s="1"/>
  <c r="S143" i="30"/>
  <c r="AV143" i="30" s="1"/>
  <c r="AJ143" i="30"/>
  <c r="BM143" i="30" s="1"/>
  <c r="Y143" i="30"/>
  <c r="BB143" i="30" s="1"/>
  <c r="Q143" i="30"/>
  <c r="AT143" i="30" s="1"/>
  <c r="U143" i="30"/>
  <c r="AX143" i="30" s="1"/>
  <c r="AH143" i="30"/>
  <c r="BK143" i="30" s="1"/>
  <c r="W144" i="30"/>
  <c r="AZ144" i="30" s="1"/>
  <c r="AJ144" i="30"/>
  <c r="BM144" i="30" s="1"/>
  <c r="Y145" i="30"/>
  <c r="BB145" i="30" s="1"/>
  <c r="AL145" i="30"/>
  <c r="BO145" i="30" s="1"/>
  <c r="Z146" i="30"/>
  <c r="BC146" i="30" s="1"/>
  <c r="AM146" i="30"/>
  <c r="BP146" i="30" s="1"/>
  <c r="Z147" i="30"/>
  <c r="BC147" i="30" s="1"/>
  <c r="AN147" i="30"/>
  <c r="BQ147" i="30" s="1"/>
  <c r="Q148" i="30"/>
  <c r="AT148" i="30" s="1"/>
  <c r="AC148" i="30"/>
  <c r="BF148" i="30" s="1"/>
  <c r="Y149" i="30"/>
  <c r="BB149" i="30" s="1"/>
  <c r="AM149" i="30"/>
  <c r="BP149" i="30" s="1"/>
  <c r="R158" i="30"/>
  <c r="AU158" i="30" s="1"/>
  <c r="Z159" i="30"/>
  <c r="BC159" i="30" s="1"/>
  <c r="AN159" i="30"/>
  <c r="BQ159" i="30" s="1"/>
  <c r="R161" i="30"/>
  <c r="AU161" i="30" s="1"/>
  <c r="BU161" i="30"/>
  <c r="Z162" i="30"/>
  <c r="BC162" i="30" s="1"/>
  <c r="AO162" i="30"/>
  <c r="BR162" i="30" s="1"/>
  <c r="AK163" i="30"/>
  <c r="BN163" i="30" s="1"/>
  <c r="AC163" i="30"/>
  <c r="BF163" i="30" s="1"/>
  <c r="T163" i="30"/>
  <c r="AW163" i="30" s="1"/>
  <c r="AJ163" i="30"/>
  <c r="BM163" i="30" s="1"/>
  <c r="AA163" i="30"/>
  <c r="BD163" i="30" s="1"/>
  <c r="S163" i="30"/>
  <c r="AV163" i="30" s="1"/>
  <c r="AP163" i="30"/>
  <c r="BS163" i="30" s="1"/>
  <c r="AH163" i="30"/>
  <c r="BK163" i="30" s="1"/>
  <c r="Y163" i="30"/>
  <c r="BB163" i="30" s="1"/>
  <c r="Q163" i="30"/>
  <c r="AT163" i="30" s="1"/>
  <c r="V163" i="30"/>
  <c r="AY163" i="30" s="1"/>
  <c r="AI163" i="30"/>
  <c r="BL163" i="30" s="1"/>
  <c r="Z165" i="30"/>
  <c r="BC165" i="30" s="1"/>
  <c r="AM165" i="30"/>
  <c r="BP165" i="30" s="1"/>
  <c r="AM166" i="30"/>
  <c r="BP166" i="30" s="1"/>
  <c r="AE166" i="30"/>
  <c r="BH166" i="30" s="1"/>
  <c r="V166" i="30"/>
  <c r="AY166" i="30" s="1"/>
  <c r="AL166" i="30"/>
  <c r="BO166" i="30" s="1"/>
  <c r="AD166" i="30"/>
  <c r="BG166" i="30" s="1"/>
  <c r="U166" i="30"/>
  <c r="AX166" i="30" s="1"/>
  <c r="AJ166" i="30"/>
  <c r="BM166" i="30" s="1"/>
  <c r="AA166" i="30"/>
  <c r="BD166" i="30" s="1"/>
  <c r="S166" i="30"/>
  <c r="AV166" i="30" s="1"/>
  <c r="W166" i="30"/>
  <c r="AZ166" i="30" s="1"/>
  <c r="AI166" i="30"/>
  <c r="BL166" i="30" s="1"/>
  <c r="P167" i="30"/>
  <c r="AE167" i="30"/>
  <c r="BH167" i="30" s="1"/>
  <c r="T169" i="30"/>
  <c r="AW169" i="30" s="1"/>
  <c r="Q170" i="30"/>
  <c r="AT170" i="30" s="1"/>
  <c r="AF170" i="30"/>
  <c r="BI170" i="30" s="1"/>
  <c r="X171" i="30"/>
  <c r="BA171" i="30" s="1"/>
  <c r="AM171" i="30"/>
  <c r="BP171" i="30" s="1"/>
  <c r="Q173" i="30"/>
  <c r="AT173" i="30" s="1"/>
  <c r="AC173" i="30"/>
  <c r="BF173" i="30" s="1"/>
  <c r="BT173" i="30"/>
  <c r="Y174" i="30"/>
  <c r="BB174" i="30" s="1"/>
  <c r="AN174" i="30"/>
  <c r="BQ174" i="30" s="1"/>
  <c r="U175" i="30"/>
  <c r="AX175" i="30" s="1"/>
  <c r="Y177" i="30"/>
  <c r="BB177" i="30" s="1"/>
  <c r="AK177" i="30"/>
  <c r="BN177" i="30" s="1"/>
  <c r="T182" i="30"/>
  <c r="AW182" i="30" s="1"/>
  <c r="AD183" i="30"/>
  <c r="BG183" i="30" s="1"/>
  <c r="AO183" i="30"/>
  <c r="BR183" i="30" s="1"/>
  <c r="S185" i="30"/>
  <c r="AV185" i="30" s="1"/>
  <c r="P186" i="30"/>
  <c r="AC186" i="30"/>
  <c r="BF186" i="30" s="1"/>
  <c r="AP186" i="30"/>
  <c r="BS186" i="30" s="1"/>
  <c r="W187" i="30"/>
  <c r="AZ187" i="30" s="1"/>
  <c r="AL187" i="30"/>
  <c r="BO187" i="30" s="1"/>
  <c r="AA189" i="30"/>
  <c r="BD189" i="30" s="1"/>
  <c r="AP189" i="30"/>
  <c r="BS189" i="30" s="1"/>
  <c r="BU190" i="30"/>
  <c r="X190" i="30"/>
  <c r="BA190" i="30" s="1"/>
  <c r="AK190" i="30"/>
  <c r="BN190" i="30" s="1"/>
  <c r="R191" i="30"/>
  <c r="AU191" i="30" s="1"/>
  <c r="AO193" i="30"/>
  <c r="BR193" i="30" s="1"/>
  <c r="AG193" i="30"/>
  <c r="BJ193" i="30" s="1"/>
  <c r="X193" i="30"/>
  <c r="BA193" i="30" s="1"/>
  <c r="P193" i="30"/>
  <c r="AN193" i="30"/>
  <c r="BQ193" i="30" s="1"/>
  <c r="AF193" i="30"/>
  <c r="BI193" i="30" s="1"/>
  <c r="W193" i="30"/>
  <c r="AZ193" i="30" s="1"/>
  <c r="AL193" i="30"/>
  <c r="BO193" i="30" s="1"/>
  <c r="AD193" i="30"/>
  <c r="BG193" i="30" s="1"/>
  <c r="U193" i="30"/>
  <c r="AX193" i="30" s="1"/>
  <c r="V193" i="30"/>
  <c r="AY193" i="30" s="1"/>
  <c r="AJ193" i="30"/>
  <c r="BM193" i="30" s="1"/>
  <c r="R194" i="30"/>
  <c r="AU194" i="30" s="1"/>
  <c r="Z195" i="30"/>
  <c r="BC195" i="30" s="1"/>
  <c r="AN195" i="30"/>
  <c r="BQ195" i="30" s="1"/>
  <c r="R197" i="30"/>
  <c r="AU197" i="30" s="1"/>
  <c r="AE197" i="30"/>
  <c r="BH197" i="30" s="1"/>
  <c r="BU197" i="30"/>
  <c r="Z198" i="30"/>
  <c r="BC198" i="30" s="1"/>
  <c r="AO198" i="30"/>
  <c r="BR198" i="30" s="1"/>
  <c r="AK199" i="30"/>
  <c r="BN199" i="30" s="1"/>
  <c r="AC199" i="30"/>
  <c r="BF199" i="30" s="1"/>
  <c r="T199" i="30"/>
  <c r="AW199" i="30" s="1"/>
  <c r="AJ199" i="30"/>
  <c r="BM199" i="30" s="1"/>
  <c r="AA199" i="30"/>
  <c r="BD199" i="30" s="1"/>
  <c r="S199" i="30"/>
  <c r="AV199" i="30" s="1"/>
  <c r="AP199" i="30"/>
  <c r="BS199" i="30" s="1"/>
  <c r="AH199" i="30"/>
  <c r="BK199" i="30" s="1"/>
  <c r="Y199" i="30"/>
  <c r="BB199" i="30" s="1"/>
  <c r="Q199" i="30"/>
  <c r="AT199" i="30" s="1"/>
  <c r="V199" i="30"/>
  <c r="AY199" i="30" s="1"/>
  <c r="AI199" i="30"/>
  <c r="BL199" i="30" s="1"/>
  <c r="T201" i="30"/>
  <c r="AW201" i="30" s="1"/>
  <c r="Z8" i="40"/>
  <c r="Z11" i="40" s="1"/>
  <c r="AT138" i="40"/>
  <c r="AB89" i="30"/>
  <c r="AC89" i="30" s="1"/>
  <c r="Q95" i="30"/>
  <c r="Q97" i="30"/>
  <c r="Q99" i="30"/>
  <c r="R107" i="30"/>
  <c r="AU107" i="30" s="1"/>
  <c r="Z107" i="30"/>
  <c r="BC107" i="30" s="1"/>
  <c r="AK107" i="30"/>
  <c r="BN107" i="30" s="1"/>
  <c r="T108" i="30"/>
  <c r="AW108" i="30" s="1"/>
  <c r="V109" i="30"/>
  <c r="AY109" i="30" s="1"/>
  <c r="AG109" i="30"/>
  <c r="BJ109" i="30" s="1"/>
  <c r="AO109" i="30"/>
  <c r="BR109" i="30" s="1"/>
  <c r="R111" i="30"/>
  <c r="AU111" i="30" s="1"/>
  <c r="Z111" i="30"/>
  <c r="BC111" i="30" s="1"/>
  <c r="AK111" i="30"/>
  <c r="BN111" i="30" s="1"/>
  <c r="T112" i="30"/>
  <c r="AW112" i="30" s="1"/>
  <c r="AC112" i="30"/>
  <c r="BF112" i="30" s="1"/>
  <c r="AM112" i="30"/>
  <c r="BP112" i="30" s="1"/>
  <c r="V113" i="30"/>
  <c r="AY113" i="30" s="1"/>
  <c r="AG113" i="30"/>
  <c r="BJ113" i="30" s="1"/>
  <c r="AO113" i="30"/>
  <c r="BR113" i="30" s="1"/>
  <c r="R115" i="30"/>
  <c r="AU115" i="30" s="1"/>
  <c r="Z115" i="30"/>
  <c r="BC115" i="30" s="1"/>
  <c r="AK115" i="30"/>
  <c r="BN115" i="30" s="1"/>
  <c r="T116" i="30"/>
  <c r="AW116" i="30" s="1"/>
  <c r="AC116" i="30"/>
  <c r="BF116" i="30" s="1"/>
  <c r="AM116" i="30"/>
  <c r="BP116" i="30" s="1"/>
  <c r="V117" i="30"/>
  <c r="AY117" i="30" s="1"/>
  <c r="AG117" i="30"/>
  <c r="BJ117" i="30" s="1"/>
  <c r="AO117" i="30"/>
  <c r="BR117" i="30" s="1"/>
  <c r="R119" i="30"/>
  <c r="AU119" i="30" s="1"/>
  <c r="Z119" i="30"/>
  <c r="BC119" i="30" s="1"/>
  <c r="AK119" i="30"/>
  <c r="BN119" i="30" s="1"/>
  <c r="T120" i="30"/>
  <c r="AW120" i="30" s="1"/>
  <c r="AC120" i="30"/>
  <c r="BF120" i="30" s="1"/>
  <c r="AM120" i="30"/>
  <c r="BP120" i="30" s="1"/>
  <c r="V121" i="30"/>
  <c r="AY121" i="30" s="1"/>
  <c r="AG121" i="30"/>
  <c r="BJ121" i="30" s="1"/>
  <c r="AO121" i="30"/>
  <c r="BR121" i="30" s="1"/>
  <c r="R123" i="30"/>
  <c r="AU123" i="30" s="1"/>
  <c r="Z123" i="30"/>
  <c r="BC123" i="30" s="1"/>
  <c r="AK123" i="30"/>
  <c r="BN123" i="30" s="1"/>
  <c r="T124" i="30"/>
  <c r="AW124" i="30" s="1"/>
  <c r="AC124" i="30"/>
  <c r="BF124" i="30" s="1"/>
  <c r="AM124" i="30"/>
  <c r="BP124" i="30" s="1"/>
  <c r="V125" i="30"/>
  <c r="AY125" i="30" s="1"/>
  <c r="AG125" i="30"/>
  <c r="BJ125" i="30" s="1"/>
  <c r="AO125" i="30"/>
  <c r="BR125" i="30" s="1"/>
  <c r="R131" i="30"/>
  <c r="AU131" i="30" s="1"/>
  <c r="Z131" i="30"/>
  <c r="BC131" i="30" s="1"/>
  <c r="AK131" i="30"/>
  <c r="BN131" i="30" s="1"/>
  <c r="T132" i="30"/>
  <c r="AW132" i="30" s="1"/>
  <c r="AC132" i="30"/>
  <c r="BF132" i="30" s="1"/>
  <c r="AM132" i="30"/>
  <c r="BP132" i="30" s="1"/>
  <c r="V133" i="30"/>
  <c r="AY133" i="30" s="1"/>
  <c r="AG133" i="30"/>
  <c r="BJ133" i="30" s="1"/>
  <c r="AO133" i="30"/>
  <c r="BR133" i="30" s="1"/>
  <c r="R135" i="30"/>
  <c r="AU135" i="30" s="1"/>
  <c r="Z135" i="30"/>
  <c r="BC135" i="30" s="1"/>
  <c r="AK135" i="30"/>
  <c r="BN135" i="30" s="1"/>
  <c r="T136" i="30"/>
  <c r="AW136" i="30" s="1"/>
  <c r="AC136" i="30"/>
  <c r="BF136" i="30" s="1"/>
  <c r="AM136" i="30"/>
  <c r="BP136" i="30" s="1"/>
  <c r="V137" i="30"/>
  <c r="AY137" i="30" s="1"/>
  <c r="AG137" i="30"/>
  <c r="BJ137" i="30" s="1"/>
  <c r="AO137" i="30"/>
  <c r="BR137" i="30" s="1"/>
  <c r="AP141" i="30"/>
  <c r="BS141" i="30" s="1"/>
  <c r="AH141" i="30"/>
  <c r="BK141" i="30" s="1"/>
  <c r="W141" i="30"/>
  <c r="AZ141" i="30" s="1"/>
  <c r="AN141" i="30"/>
  <c r="BQ141" i="30" s="1"/>
  <c r="AD141" i="30"/>
  <c r="BG141" i="30" s="1"/>
  <c r="U141" i="30"/>
  <c r="AX141" i="30" s="1"/>
  <c r="T141" i="30"/>
  <c r="AW141" i="30" s="1"/>
  <c r="AI141" i="30"/>
  <c r="BL141" i="30" s="1"/>
  <c r="X144" i="30"/>
  <c r="BA144" i="30" s="1"/>
  <c r="AK144" i="30"/>
  <c r="BN144" i="30" s="1"/>
  <c r="P145" i="30"/>
  <c r="Z145" i="30"/>
  <c r="BC145" i="30" s="1"/>
  <c r="AM145" i="30"/>
  <c r="BP145" i="30" s="1"/>
  <c r="Z149" i="30"/>
  <c r="BC149" i="30" s="1"/>
  <c r="AO149" i="30"/>
  <c r="BR149" i="30" s="1"/>
  <c r="T158" i="30"/>
  <c r="AW158" i="30" s="1"/>
  <c r="AH158" i="30"/>
  <c r="BK158" i="30" s="1"/>
  <c r="AD159" i="30"/>
  <c r="BG159" i="30" s="1"/>
  <c r="AO159" i="30"/>
  <c r="BR159" i="30" s="1"/>
  <c r="P162" i="30"/>
  <c r="AC162" i="30"/>
  <c r="BF162" i="30" s="1"/>
  <c r="AP162" i="30"/>
  <c r="BS162" i="30" s="1"/>
  <c r="AA165" i="30"/>
  <c r="BD165" i="30" s="1"/>
  <c r="AP165" i="30"/>
  <c r="BS165" i="30" s="1"/>
  <c r="BU166" i="30"/>
  <c r="AO169" i="30"/>
  <c r="BR169" i="30" s="1"/>
  <c r="AG169" i="30"/>
  <c r="BJ169" i="30" s="1"/>
  <c r="X169" i="30"/>
  <c r="BA169" i="30" s="1"/>
  <c r="P169" i="30"/>
  <c r="AN169" i="30"/>
  <c r="BQ169" i="30" s="1"/>
  <c r="AF169" i="30"/>
  <c r="BI169" i="30" s="1"/>
  <c r="W169" i="30"/>
  <c r="AZ169" i="30" s="1"/>
  <c r="AL169" i="30"/>
  <c r="BO169" i="30" s="1"/>
  <c r="AD169" i="30"/>
  <c r="BG169" i="30" s="1"/>
  <c r="U169" i="30"/>
  <c r="AX169" i="30" s="1"/>
  <c r="V169" i="30"/>
  <c r="AY169" i="30" s="1"/>
  <c r="AJ169" i="30"/>
  <c r="BM169" i="30" s="1"/>
  <c r="Z171" i="30"/>
  <c r="BC171" i="30" s="1"/>
  <c r="AN171" i="30"/>
  <c r="BQ171" i="30" s="1"/>
  <c r="BU173" i="30"/>
  <c r="Z174" i="30"/>
  <c r="BC174" i="30" s="1"/>
  <c r="AO174" i="30"/>
  <c r="BR174" i="30" s="1"/>
  <c r="AK175" i="30"/>
  <c r="BN175" i="30" s="1"/>
  <c r="AC175" i="30"/>
  <c r="BF175" i="30" s="1"/>
  <c r="T175" i="30"/>
  <c r="AW175" i="30" s="1"/>
  <c r="AJ175" i="30"/>
  <c r="BM175" i="30" s="1"/>
  <c r="AA175" i="30"/>
  <c r="BD175" i="30" s="1"/>
  <c r="S175" i="30"/>
  <c r="AV175" i="30" s="1"/>
  <c r="AP175" i="30"/>
  <c r="BS175" i="30" s="1"/>
  <c r="AH175" i="30"/>
  <c r="BK175" i="30" s="1"/>
  <c r="Y175" i="30"/>
  <c r="BB175" i="30" s="1"/>
  <c r="Q175" i="30"/>
  <c r="AT175" i="30" s="1"/>
  <c r="V175" i="30"/>
  <c r="AY175" i="30" s="1"/>
  <c r="AI175" i="30"/>
  <c r="BL175" i="30" s="1"/>
  <c r="Z177" i="30"/>
  <c r="BC177" i="30" s="1"/>
  <c r="AM177" i="30"/>
  <c r="BP177" i="30" s="1"/>
  <c r="AM182" i="30"/>
  <c r="BP182" i="30" s="1"/>
  <c r="AE182" i="30"/>
  <c r="BH182" i="30" s="1"/>
  <c r="V182" i="30"/>
  <c r="AY182" i="30" s="1"/>
  <c r="AL182" i="30"/>
  <c r="BO182" i="30" s="1"/>
  <c r="AD182" i="30"/>
  <c r="BG182" i="30" s="1"/>
  <c r="U182" i="30"/>
  <c r="AX182" i="30" s="1"/>
  <c r="AJ182" i="30"/>
  <c r="BM182" i="30" s="1"/>
  <c r="AA182" i="30"/>
  <c r="BD182" i="30" s="1"/>
  <c r="S182" i="30"/>
  <c r="AV182" i="30" s="1"/>
  <c r="W182" i="30"/>
  <c r="AZ182" i="30" s="1"/>
  <c r="AI182" i="30"/>
  <c r="BL182" i="30" s="1"/>
  <c r="X187" i="30"/>
  <c r="BA187" i="30" s="1"/>
  <c r="AM187" i="30"/>
  <c r="BP187" i="30" s="1"/>
  <c r="BT188" i="30"/>
  <c r="Q189" i="30"/>
  <c r="AT189" i="30" s="1"/>
  <c r="AC189" i="30"/>
  <c r="BF189" i="30" s="1"/>
  <c r="BT189" i="30"/>
  <c r="Y190" i="30"/>
  <c r="BB190" i="30" s="1"/>
  <c r="AN190" i="30"/>
  <c r="BQ190" i="30" s="1"/>
  <c r="AD195" i="30"/>
  <c r="BG195" i="30" s="1"/>
  <c r="AO195" i="30"/>
  <c r="BR195" i="30" s="1"/>
  <c r="P198" i="30"/>
  <c r="AC198" i="30"/>
  <c r="BF198" i="30" s="1"/>
  <c r="AP198" i="30"/>
  <c r="BS198" i="30" s="1"/>
  <c r="AB96" i="40"/>
  <c r="Q17" i="30"/>
  <c r="Q23" i="30"/>
  <c r="Q63" i="30"/>
  <c r="Q65" i="30"/>
  <c r="Q71" i="30"/>
  <c r="S73" i="30"/>
  <c r="V74" i="30"/>
  <c r="S107" i="30"/>
  <c r="AV107" i="30" s="1"/>
  <c r="AA107" i="30"/>
  <c r="BD107" i="30" s="1"/>
  <c r="AL107" i="30"/>
  <c r="BO107" i="30" s="1"/>
  <c r="U108" i="30"/>
  <c r="AX108" i="30" s="1"/>
  <c r="W109" i="30"/>
  <c r="AZ109" i="30" s="1"/>
  <c r="AH109" i="30"/>
  <c r="BK109" i="30" s="1"/>
  <c r="AP109" i="30"/>
  <c r="BS109" i="30" s="1"/>
  <c r="S111" i="30"/>
  <c r="AV111" i="30" s="1"/>
  <c r="AA111" i="30"/>
  <c r="BD111" i="30" s="1"/>
  <c r="AL111" i="30"/>
  <c r="BO111" i="30" s="1"/>
  <c r="U112" i="30"/>
  <c r="AX112" i="30" s="1"/>
  <c r="AD112" i="30"/>
  <c r="BG112" i="30" s="1"/>
  <c r="AN112" i="30"/>
  <c r="BQ112" i="30" s="1"/>
  <c r="W113" i="30"/>
  <c r="AZ113" i="30" s="1"/>
  <c r="AH113" i="30"/>
  <c r="BK113" i="30" s="1"/>
  <c r="AP113" i="30"/>
  <c r="BS113" i="30" s="1"/>
  <c r="S115" i="30"/>
  <c r="AV115" i="30" s="1"/>
  <c r="AA115" i="30"/>
  <c r="BD115" i="30" s="1"/>
  <c r="AL115" i="30"/>
  <c r="BO115" i="30" s="1"/>
  <c r="U116" i="30"/>
  <c r="AX116" i="30" s="1"/>
  <c r="AD116" i="30"/>
  <c r="BG116" i="30" s="1"/>
  <c r="AN116" i="30"/>
  <c r="BQ116" i="30" s="1"/>
  <c r="W117" i="30"/>
  <c r="AZ117" i="30" s="1"/>
  <c r="AH117" i="30"/>
  <c r="BK117" i="30" s="1"/>
  <c r="AP117" i="30"/>
  <c r="BS117" i="30" s="1"/>
  <c r="S119" i="30"/>
  <c r="AV119" i="30" s="1"/>
  <c r="AA119" i="30"/>
  <c r="BD119" i="30" s="1"/>
  <c r="AL119" i="30"/>
  <c r="BO119" i="30" s="1"/>
  <c r="U120" i="30"/>
  <c r="AX120" i="30" s="1"/>
  <c r="AD120" i="30"/>
  <c r="BG120" i="30" s="1"/>
  <c r="AN120" i="30"/>
  <c r="BQ120" i="30" s="1"/>
  <c r="W121" i="30"/>
  <c r="AZ121" i="30" s="1"/>
  <c r="AH121" i="30"/>
  <c r="BK121" i="30" s="1"/>
  <c r="AP121" i="30"/>
  <c r="BS121" i="30" s="1"/>
  <c r="S123" i="30"/>
  <c r="AV123" i="30" s="1"/>
  <c r="AA123" i="30"/>
  <c r="BD123" i="30" s="1"/>
  <c r="AL123" i="30"/>
  <c r="BO123" i="30" s="1"/>
  <c r="U124" i="30"/>
  <c r="AX124" i="30" s="1"/>
  <c r="AD124" i="30"/>
  <c r="BG124" i="30" s="1"/>
  <c r="AN124" i="30"/>
  <c r="BQ124" i="30" s="1"/>
  <c r="W125" i="30"/>
  <c r="AZ125" i="30" s="1"/>
  <c r="AH125" i="30"/>
  <c r="BK125" i="30" s="1"/>
  <c r="AP125" i="30"/>
  <c r="BS125" i="30" s="1"/>
  <c r="S131" i="30"/>
  <c r="AV131" i="30" s="1"/>
  <c r="AA131" i="30"/>
  <c r="BD131" i="30" s="1"/>
  <c r="AL131" i="30"/>
  <c r="BO131" i="30" s="1"/>
  <c r="U132" i="30"/>
  <c r="AX132" i="30" s="1"/>
  <c r="AD132" i="30"/>
  <c r="BG132" i="30" s="1"/>
  <c r="AN132" i="30"/>
  <c r="BQ132" i="30" s="1"/>
  <c r="W133" i="30"/>
  <c r="AZ133" i="30" s="1"/>
  <c r="AH133" i="30"/>
  <c r="BK133" i="30" s="1"/>
  <c r="AP133" i="30"/>
  <c r="BS133" i="30" s="1"/>
  <c r="S135" i="30"/>
  <c r="AV135" i="30" s="1"/>
  <c r="AA135" i="30"/>
  <c r="BD135" i="30" s="1"/>
  <c r="AL135" i="30"/>
  <c r="BO135" i="30" s="1"/>
  <c r="U136" i="30"/>
  <c r="AX136" i="30" s="1"/>
  <c r="AD136" i="30"/>
  <c r="BG136" i="30" s="1"/>
  <c r="AN136" i="30"/>
  <c r="BQ136" i="30" s="1"/>
  <c r="W137" i="30"/>
  <c r="AZ137" i="30" s="1"/>
  <c r="AH137" i="30"/>
  <c r="BK137" i="30" s="1"/>
  <c r="AP137" i="30"/>
  <c r="BS137" i="30" s="1"/>
  <c r="R138" i="30"/>
  <c r="AU138" i="30" s="1"/>
  <c r="AC138" i="30"/>
  <c r="BF138" i="30" s="1"/>
  <c r="AO138" i="30"/>
  <c r="BR138" i="30" s="1"/>
  <c r="R139" i="30"/>
  <c r="AU139" i="30" s="1"/>
  <c r="AD139" i="30"/>
  <c r="BG139" i="30" s="1"/>
  <c r="AP139" i="30"/>
  <c r="BS139" i="30" s="1"/>
  <c r="V141" i="30"/>
  <c r="AY141" i="30" s="1"/>
  <c r="AJ141" i="30"/>
  <c r="BM141" i="30" s="1"/>
  <c r="Y144" i="30"/>
  <c r="BB144" i="30" s="1"/>
  <c r="AM144" i="30"/>
  <c r="BP144" i="30" s="1"/>
  <c r="Q145" i="30"/>
  <c r="AT145" i="30" s="1"/>
  <c r="AA145" i="30"/>
  <c r="BD145" i="30" s="1"/>
  <c r="AO145" i="30"/>
  <c r="BR145" i="30" s="1"/>
  <c r="R146" i="30"/>
  <c r="AU146" i="30" s="1"/>
  <c r="AC146" i="30"/>
  <c r="BF146" i="30" s="1"/>
  <c r="AO146" i="30"/>
  <c r="BR146" i="30" s="1"/>
  <c r="R147" i="30"/>
  <c r="AU147" i="30" s="1"/>
  <c r="AD147" i="30"/>
  <c r="BG147" i="30" s="1"/>
  <c r="AP147" i="30"/>
  <c r="BS147" i="30" s="1"/>
  <c r="AA149" i="30"/>
  <c r="BD149" i="30" s="1"/>
  <c r="BU149" i="30"/>
  <c r="AM158" i="30"/>
  <c r="BP158" i="30" s="1"/>
  <c r="AE158" i="30"/>
  <c r="BH158" i="30" s="1"/>
  <c r="V158" i="30"/>
  <c r="AY158" i="30" s="1"/>
  <c r="AL158" i="30"/>
  <c r="BO158" i="30" s="1"/>
  <c r="AD158" i="30"/>
  <c r="BG158" i="30" s="1"/>
  <c r="U158" i="30"/>
  <c r="AX158" i="30" s="1"/>
  <c r="AJ158" i="30"/>
  <c r="BM158" i="30" s="1"/>
  <c r="AA158" i="30"/>
  <c r="BD158" i="30" s="1"/>
  <c r="S158" i="30"/>
  <c r="AV158" i="30" s="1"/>
  <c r="W158" i="30"/>
  <c r="AZ158" i="30" s="1"/>
  <c r="AI158" i="30"/>
  <c r="BL158" i="30" s="1"/>
  <c r="P159" i="30"/>
  <c r="AE159" i="30"/>
  <c r="BH159" i="30" s="1"/>
  <c r="Q162" i="30"/>
  <c r="AT162" i="30" s="1"/>
  <c r="AF162" i="30"/>
  <c r="BI162" i="30" s="1"/>
  <c r="BT162" i="30"/>
  <c r="BT164" i="30"/>
  <c r="Q165" i="30"/>
  <c r="AT165" i="30" s="1"/>
  <c r="AC165" i="30"/>
  <c r="BF165" i="30" s="1"/>
  <c r="BT165" i="30"/>
  <c r="Y169" i="30"/>
  <c r="BB169" i="30" s="1"/>
  <c r="AK169" i="30"/>
  <c r="BN169" i="30" s="1"/>
  <c r="AD171" i="30"/>
  <c r="BG171" i="30" s="1"/>
  <c r="AO171" i="30"/>
  <c r="BR171" i="30" s="1"/>
  <c r="S173" i="30"/>
  <c r="AV173" i="30" s="1"/>
  <c r="AH173" i="30"/>
  <c r="BK173" i="30" s="1"/>
  <c r="P174" i="30"/>
  <c r="AC174" i="30"/>
  <c r="BF174" i="30" s="1"/>
  <c r="AP174" i="30"/>
  <c r="BS174" i="30" s="1"/>
  <c r="W175" i="30"/>
  <c r="AZ175" i="30" s="1"/>
  <c r="AL175" i="30"/>
  <c r="BO175" i="30" s="1"/>
  <c r="AA177" i="30"/>
  <c r="BD177" i="30" s="1"/>
  <c r="AP177" i="30"/>
  <c r="BS177" i="30" s="1"/>
  <c r="BU182" i="30"/>
  <c r="X182" i="30"/>
  <c r="BA182" i="30" s="1"/>
  <c r="AK182" i="30"/>
  <c r="BN182" i="30" s="1"/>
  <c r="R183" i="30"/>
  <c r="AU183" i="30" s="1"/>
  <c r="AF183" i="30"/>
  <c r="BI183" i="30" s="1"/>
  <c r="BD184" i="30"/>
  <c r="AO185" i="30"/>
  <c r="BR185" i="30" s="1"/>
  <c r="AG185" i="30"/>
  <c r="BJ185" i="30" s="1"/>
  <c r="X185" i="30"/>
  <c r="BA185" i="30" s="1"/>
  <c r="P185" i="30"/>
  <c r="AN185" i="30"/>
  <c r="BQ185" i="30" s="1"/>
  <c r="AF185" i="30"/>
  <c r="BI185" i="30" s="1"/>
  <c r="W185" i="30"/>
  <c r="AZ185" i="30" s="1"/>
  <c r="AL185" i="30"/>
  <c r="BO185" i="30" s="1"/>
  <c r="AD185" i="30"/>
  <c r="BG185" i="30" s="1"/>
  <c r="U185" i="30"/>
  <c r="AX185" i="30" s="1"/>
  <c r="V185" i="30"/>
  <c r="AY185" i="30" s="1"/>
  <c r="AJ185" i="30"/>
  <c r="BM185" i="30" s="1"/>
  <c r="R186" i="30"/>
  <c r="AU186" i="30" s="1"/>
  <c r="AG186" i="30"/>
  <c r="BJ186" i="30" s="1"/>
  <c r="Z187" i="30"/>
  <c r="BC187" i="30" s="1"/>
  <c r="AN187" i="30"/>
  <c r="BQ187" i="30" s="1"/>
  <c r="R189" i="30"/>
  <c r="AU189" i="30" s="1"/>
  <c r="AE189" i="30"/>
  <c r="BH189" i="30" s="1"/>
  <c r="BU189" i="30"/>
  <c r="Z190" i="30"/>
  <c r="BC190" i="30" s="1"/>
  <c r="AO190" i="30"/>
  <c r="BR190" i="30" s="1"/>
  <c r="AK191" i="30"/>
  <c r="BN191" i="30" s="1"/>
  <c r="AC191" i="30"/>
  <c r="BF191" i="30" s="1"/>
  <c r="T191" i="30"/>
  <c r="AW191" i="30" s="1"/>
  <c r="AJ191" i="30"/>
  <c r="BM191" i="30" s="1"/>
  <c r="AA191" i="30"/>
  <c r="BD191" i="30" s="1"/>
  <c r="S191" i="30"/>
  <c r="AV191" i="30" s="1"/>
  <c r="AP191" i="30"/>
  <c r="BS191" i="30" s="1"/>
  <c r="AH191" i="30"/>
  <c r="BK191" i="30" s="1"/>
  <c r="Y191" i="30"/>
  <c r="BB191" i="30" s="1"/>
  <c r="Q191" i="30"/>
  <c r="AT191" i="30" s="1"/>
  <c r="V191" i="30"/>
  <c r="AY191" i="30" s="1"/>
  <c r="AI191" i="30"/>
  <c r="BL191" i="30" s="1"/>
  <c r="AM194" i="30"/>
  <c r="BP194" i="30" s="1"/>
  <c r="AE194" i="30"/>
  <c r="BH194" i="30" s="1"/>
  <c r="V194" i="30"/>
  <c r="AY194" i="30" s="1"/>
  <c r="AL194" i="30"/>
  <c r="BO194" i="30" s="1"/>
  <c r="AD194" i="30"/>
  <c r="BG194" i="30" s="1"/>
  <c r="U194" i="30"/>
  <c r="AX194" i="30" s="1"/>
  <c r="AJ194" i="30"/>
  <c r="BM194" i="30" s="1"/>
  <c r="AA194" i="30"/>
  <c r="BD194" i="30" s="1"/>
  <c r="S194" i="30"/>
  <c r="AV194" i="30" s="1"/>
  <c r="W194" i="30"/>
  <c r="AZ194" i="30" s="1"/>
  <c r="AI194" i="30"/>
  <c r="BL194" i="30" s="1"/>
  <c r="P195" i="30"/>
  <c r="AE195" i="30"/>
  <c r="BH195" i="30" s="1"/>
  <c r="BT195" i="30"/>
  <c r="T197" i="30"/>
  <c r="AW197" i="30" s="1"/>
  <c r="Q198" i="30"/>
  <c r="AT198" i="30" s="1"/>
  <c r="AF198" i="30"/>
  <c r="BI198" i="30" s="1"/>
  <c r="BT198" i="30"/>
  <c r="AP201" i="30"/>
  <c r="BS201" i="30" s="1"/>
  <c r="AH201" i="30"/>
  <c r="BK201" i="30" s="1"/>
  <c r="Y201" i="30"/>
  <c r="BB201" i="30" s="1"/>
  <c r="Q201" i="30"/>
  <c r="AT201" i="30" s="1"/>
  <c r="AO201" i="30"/>
  <c r="BR201" i="30" s="1"/>
  <c r="AG201" i="30"/>
  <c r="BJ201" i="30" s="1"/>
  <c r="X201" i="30"/>
  <c r="BA201" i="30" s="1"/>
  <c r="P201" i="30"/>
  <c r="AN201" i="30"/>
  <c r="BQ201" i="30" s="1"/>
  <c r="AF201" i="30"/>
  <c r="BI201" i="30" s="1"/>
  <c r="W201" i="30"/>
  <c r="AZ201" i="30" s="1"/>
  <c r="AL201" i="30"/>
  <c r="BO201" i="30" s="1"/>
  <c r="AD201" i="30"/>
  <c r="BG201" i="30" s="1"/>
  <c r="U201" i="30"/>
  <c r="AX201" i="30" s="1"/>
  <c r="Z201" i="30"/>
  <c r="BC201" i="30" s="1"/>
  <c r="BT201" i="30"/>
  <c r="P107" i="40"/>
  <c r="X11" i="40"/>
  <c r="Q98" i="40"/>
  <c r="AB66" i="40"/>
  <c r="AC66" i="40" s="1"/>
  <c r="Q48" i="40"/>
  <c r="Q26" i="40"/>
  <c r="AB98" i="40"/>
  <c r="Q66" i="40"/>
  <c r="Q57" i="40"/>
  <c r="AB90" i="40"/>
  <c r="AC90" i="40" s="1"/>
  <c r="V74" i="40"/>
  <c r="Q74" i="40"/>
  <c r="V26" i="40"/>
  <c r="Q18" i="40"/>
  <c r="AM126" i="40"/>
  <c r="BP126" i="40" s="1"/>
  <c r="AC126" i="40"/>
  <c r="BF126" i="40" s="1"/>
  <c r="T126" i="40"/>
  <c r="AW126" i="40" s="1"/>
  <c r="BT126" i="40"/>
  <c r="AI126" i="40"/>
  <c r="BL126" i="40" s="1"/>
  <c r="X126" i="40"/>
  <c r="BA126" i="40" s="1"/>
  <c r="P126" i="40"/>
  <c r="AP126" i="40"/>
  <c r="BS126" i="40" s="1"/>
  <c r="AD126" i="40"/>
  <c r="BG126" i="40" s="1"/>
  <c r="R126" i="40"/>
  <c r="AU126" i="40" s="1"/>
  <c r="AO126" i="40"/>
  <c r="BR126" i="40" s="1"/>
  <c r="AA126" i="40"/>
  <c r="BD126" i="40" s="1"/>
  <c r="Q126" i="40"/>
  <c r="AT126" i="40" s="1"/>
  <c r="AN126" i="40"/>
  <c r="BQ126" i="40" s="1"/>
  <c r="Z126" i="40"/>
  <c r="BC126" i="40" s="1"/>
  <c r="AL126" i="40"/>
  <c r="BO126" i="40" s="1"/>
  <c r="Y126" i="40"/>
  <c r="BB126" i="40" s="1"/>
  <c r="AK126" i="40"/>
  <c r="BN126" i="40" s="1"/>
  <c r="W126" i="40"/>
  <c r="AZ126" i="40" s="1"/>
  <c r="AJ126" i="40"/>
  <c r="BM126" i="40" s="1"/>
  <c r="V126" i="40"/>
  <c r="AY126" i="40" s="1"/>
  <c r="AH126" i="40"/>
  <c r="BK126" i="40" s="1"/>
  <c r="U126" i="40"/>
  <c r="AX126" i="40" s="1"/>
  <c r="V27" i="30"/>
  <c r="S74" i="30"/>
  <c r="V75" i="30"/>
  <c r="Z6" i="30"/>
  <c r="Z11" i="30" s="1"/>
  <c r="Q45" i="30"/>
  <c r="Q49" i="30"/>
  <c r="S72" i="30"/>
  <c r="V73" i="30"/>
  <c r="AB95" i="30"/>
  <c r="AB97" i="30"/>
  <c r="AB99" i="30"/>
  <c r="T107" i="30"/>
  <c r="AW107" i="30" s="1"/>
  <c r="AC107" i="30"/>
  <c r="BF107" i="30" s="1"/>
  <c r="AM107" i="30"/>
  <c r="BP107" i="30" s="1"/>
  <c r="P109" i="30"/>
  <c r="X109" i="30"/>
  <c r="BA109" i="30" s="1"/>
  <c r="AI109" i="30"/>
  <c r="BL109" i="30" s="1"/>
  <c r="BT109" i="30"/>
  <c r="R110" i="30"/>
  <c r="AU110" i="30" s="1"/>
  <c r="Z110" i="30"/>
  <c r="BC110" i="30" s="1"/>
  <c r="T111" i="30"/>
  <c r="AW111" i="30" s="1"/>
  <c r="AC111" i="30"/>
  <c r="BF111" i="30" s="1"/>
  <c r="AM111" i="30"/>
  <c r="BP111" i="30" s="1"/>
  <c r="V112" i="30"/>
  <c r="AY112" i="30" s="1"/>
  <c r="AG112" i="30"/>
  <c r="BJ112" i="30" s="1"/>
  <c r="AO112" i="30"/>
  <c r="BR112" i="30" s="1"/>
  <c r="P113" i="30"/>
  <c r="X113" i="30"/>
  <c r="BA113" i="30" s="1"/>
  <c r="AI113" i="30"/>
  <c r="BL113" i="30" s="1"/>
  <c r="BT113" i="30"/>
  <c r="R114" i="30"/>
  <c r="AU114" i="30" s="1"/>
  <c r="Z114" i="30"/>
  <c r="BC114" i="30" s="1"/>
  <c r="T115" i="30"/>
  <c r="AW115" i="30" s="1"/>
  <c r="AC115" i="30"/>
  <c r="BF115" i="30" s="1"/>
  <c r="AM115" i="30"/>
  <c r="BP115" i="30" s="1"/>
  <c r="V116" i="30"/>
  <c r="AY116" i="30" s="1"/>
  <c r="AG116" i="30"/>
  <c r="BJ116" i="30" s="1"/>
  <c r="AO116" i="30"/>
  <c r="BR116" i="30" s="1"/>
  <c r="P117" i="30"/>
  <c r="X117" i="30"/>
  <c r="BA117" i="30" s="1"/>
  <c r="AI117" i="30"/>
  <c r="BL117" i="30" s="1"/>
  <c r="BT117" i="30"/>
  <c r="R118" i="30"/>
  <c r="AU118" i="30" s="1"/>
  <c r="Z118" i="30"/>
  <c r="BC118" i="30" s="1"/>
  <c r="T119" i="30"/>
  <c r="AW119" i="30" s="1"/>
  <c r="AC119" i="30"/>
  <c r="BF119" i="30" s="1"/>
  <c r="AM119" i="30"/>
  <c r="BP119" i="30" s="1"/>
  <c r="V120" i="30"/>
  <c r="AY120" i="30" s="1"/>
  <c r="AG120" i="30"/>
  <c r="BJ120" i="30" s="1"/>
  <c r="AO120" i="30"/>
  <c r="BR120" i="30" s="1"/>
  <c r="P121" i="30"/>
  <c r="X121" i="30"/>
  <c r="BA121" i="30" s="1"/>
  <c r="AI121" i="30"/>
  <c r="BL121" i="30" s="1"/>
  <c r="BT121" i="30"/>
  <c r="R122" i="30"/>
  <c r="AU122" i="30" s="1"/>
  <c r="Z122" i="30"/>
  <c r="BC122" i="30" s="1"/>
  <c r="T123" i="30"/>
  <c r="AW123" i="30" s="1"/>
  <c r="AC123" i="30"/>
  <c r="BF123" i="30" s="1"/>
  <c r="AM123" i="30"/>
  <c r="BP123" i="30" s="1"/>
  <c r="V124" i="30"/>
  <c r="AY124" i="30" s="1"/>
  <c r="AG124" i="30"/>
  <c r="BJ124" i="30" s="1"/>
  <c r="AO124" i="30"/>
  <c r="BR124" i="30" s="1"/>
  <c r="P125" i="30"/>
  <c r="X125" i="30"/>
  <c r="BA125" i="30" s="1"/>
  <c r="AI125" i="30"/>
  <c r="BL125" i="30" s="1"/>
  <c r="BT125" i="30"/>
  <c r="R126" i="30"/>
  <c r="AU126" i="30" s="1"/>
  <c r="Z126" i="30"/>
  <c r="BC126" i="30" s="1"/>
  <c r="T131" i="30"/>
  <c r="AW131" i="30" s="1"/>
  <c r="AC131" i="30"/>
  <c r="BF131" i="30" s="1"/>
  <c r="AM131" i="30"/>
  <c r="BP131" i="30" s="1"/>
  <c r="V132" i="30"/>
  <c r="AY132" i="30" s="1"/>
  <c r="AG132" i="30"/>
  <c r="BJ132" i="30" s="1"/>
  <c r="AO132" i="30"/>
  <c r="BR132" i="30" s="1"/>
  <c r="P133" i="30"/>
  <c r="X133" i="30"/>
  <c r="BA133" i="30" s="1"/>
  <c r="AI133" i="30"/>
  <c r="BL133" i="30" s="1"/>
  <c r="BT133" i="30"/>
  <c r="R134" i="30"/>
  <c r="AU134" i="30" s="1"/>
  <c r="Z134" i="30"/>
  <c r="BC134" i="30" s="1"/>
  <c r="T135" i="30"/>
  <c r="AW135" i="30" s="1"/>
  <c r="AC135" i="30"/>
  <c r="BF135" i="30" s="1"/>
  <c r="AM135" i="30"/>
  <c r="BP135" i="30" s="1"/>
  <c r="V136" i="30"/>
  <c r="AY136" i="30" s="1"/>
  <c r="AG136" i="30"/>
  <c r="BJ136" i="30" s="1"/>
  <c r="AO136" i="30"/>
  <c r="BR136" i="30" s="1"/>
  <c r="P137" i="30"/>
  <c r="X137" i="30"/>
  <c r="BA137" i="30" s="1"/>
  <c r="AI137" i="30"/>
  <c r="BL137" i="30" s="1"/>
  <c r="BT137" i="30"/>
  <c r="S138" i="30"/>
  <c r="AV138" i="30" s="1"/>
  <c r="AD138" i="30"/>
  <c r="BG138" i="30" s="1"/>
  <c r="T139" i="30"/>
  <c r="AW139" i="30" s="1"/>
  <c r="AG139" i="30"/>
  <c r="BJ139" i="30" s="1"/>
  <c r="AN140" i="30"/>
  <c r="BQ140" i="30" s="1"/>
  <c r="AD140" i="30"/>
  <c r="BG140" i="30" s="1"/>
  <c r="U140" i="30"/>
  <c r="AX140" i="30" s="1"/>
  <c r="AL140" i="30"/>
  <c r="BO140" i="30" s="1"/>
  <c r="AA140" i="30"/>
  <c r="BD140" i="30" s="1"/>
  <c r="S140" i="30"/>
  <c r="AV140" i="30" s="1"/>
  <c r="V140" i="30"/>
  <c r="AY140" i="30" s="1"/>
  <c r="AI140" i="30"/>
  <c r="BL140" i="30" s="1"/>
  <c r="X141" i="30"/>
  <c r="BA141" i="30" s="1"/>
  <c r="AK141" i="30"/>
  <c r="BN141" i="30" s="1"/>
  <c r="P144" i="30"/>
  <c r="Z144" i="30"/>
  <c r="BC144" i="30" s="1"/>
  <c r="AO144" i="30"/>
  <c r="BR144" i="30" s="1"/>
  <c r="R145" i="30"/>
  <c r="AU145" i="30" s="1"/>
  <c r="AC145" i="30"/>
  <c r="BF145" i="30" s="1"/>
  <c r="BT145" i="30"/>
  <c r="S146" i="30"/>
  <c r="AV146" i="30" s="1"/>
  <c r="AD146" i="30"/>
  <c r="BG146" i="30" s="1"/>
  <c r="T147" i="30"/>
  <c r="AW147" i="30" s="1"/>
  <c r="AG147" i="30"/>
  <c r="BJ147" i="30" s="1"/>
  <c r="AN148" i="30"/>
  <c r="BQ148" i="30" s="1"/>
  <c r="AD148" i="30"/>
  <c r="BG148" i="30" s="1"/>
  <c r="U148" i="30"/>
  <c r="AX148" i="30" s="1"/>
  <c r="AL148" i="30"/>
  <c r="BO148" i="30" s="1"/>
  <c r="AA148" i="30"/>
  <c r="BD148" i="30" s="1"/>
  <c r="S148" i="30"/>
  <c r="AV148" i="30" s="1"/>
  <c r="V148" i="30"/>
  <c r="AY148" i="30" s="1"/>
  <c r="AI148" i="30"/>
  <c r="BL148" i="30" s="1"/>
  <c r="Q149" i="30"/>
  <c r="AT149" i="30" s="1"/>
  <c r="AC149" i="30"/>
  <c r="BF149" i="30" s="1"/>
  <c r="BU158" i="30"/>
  <c r="X158" i="30"/>
  <c r="BA158" i="30" s="1"/>
  <c r="AK158" i="30"/>
  <c r="BN158" i="30" s="1"/>
  <c r="R159" i="30"/>
  <c r="AU159" i="30" s="1"/>
  <c r="AF159" i="30"/>
  <c r="BI159" i="30" s="1"/>
  <c r="AO161" i="30"/>
  <c r="BR161" i="30" s="1"/>
  <c r="AG161" i="30"/>
  <c r="BJ161" i="30" s="1"/>
  <c r="X161" i="30"/>
  <c r="BA161" i="30" s="1"/>
  <c r="P161" i="30"/>
  <c r="AN161" i="30"/>
  <c r="BQ161" i="30" s="1"/>
  <c r="AF161" i="30"/>
  <c r="BI161" i="30" s="1"/>
  <c r="W161" i="30"/>
  <c r="AZ161" i="30" s="1"/>
  <c r="AL161" i="30"/>
  <c r="BO161" i="30" s="1"/>
  <c r="AD161" i="30"/>
  <c r="BG161" i="30" s="1"/>
  <c r="U161" i="30"/>
  <c r="AX161" i="30" s="1"/>
  <c r="V161" i="30"/>
  <c r="AY161" i="30" s="1"/>
  <c r="AJ161" i="30"/>
  <c r="BM161" i="30" s="1"/>
  <c r="R162" i="30"/>
  <c r="AU162" i="30" s="1"/>
  <c r="AG162" i="30"/>
  <c r="BJ162" i="30" s="1"/>
  <c r="R165" i="30"/>
  <c r="AU165" i="30" s="1"/>
  <c r="AE165" i="30"/>
  <c r="BH165" i="30" s="1"/>
  <c r="BU165" i="30"/>
  <c r="AK167" i="30"/>
  <c r="BN167" i="30" s="1"/>
  <c r="AC167" i="30"/>
  <c r="BF167" i="30" s="1"/>
  <c r="T167" i="30"/>
  <c r="AW167" i="30" s="1"/>
  <c r="AJ167" i="30"/>
  <c r="BM167" i="30" s="1"/>
  <c r="AA167" i="30"/>
  <c r="BD167" i="30" s="1"/>
  <c r="S167" i="30"/>
  <c r="AV167" i="30" s="1"/>
  <c r="AP167" i="30"/>
  <c r="BS167" i="30" s="1"/>
  <c r="AH167" i="30"/>
  <c r="BK167" i="30" s="1"/>
  <c r="Y167" i="30"/>
  <c r="BB167" i="30" s="1"/>
  <c r="Q167" i="30"/>
  <c r="AT167" i="30" s="1"/>
  <c r="V167" i="30"/>
  <c r="AY167" i="30" s="1"/>
  <c r="AI167" i="30"/>
  <c r="BL167" i="30" s="1"/>
  <c r="BU168" i="30"/>
  <c r="Z169" i="30"/>
  <c r="BC169" i="30" s="1"/>
  <c r="AM169" i="30"/>
  <c r="BP169" i="30" s="1"/>
  <c r="AM170" i="30"/>
  <c r="BP170" i="30" s="1"/>
  <c r="AE170" i="30"/>
  <c r="BH170" i="30" s="1"/>
  <c r="V170" i="30"/>
  <c r="AY170" i="30" s="1"/>
  <c r="AL170" i="30"/>
  <c r="BO170" i="30" s="1"/>
  <c r="AD170" i="30"/>
  <c r="BG170" i="30" s="1"/>
  <c r="U170" i="30"/>
  <c r="AX170" i="30" s="1"/>
  <c r="AJ170" i="30"/>
  <c r="BM170" i="30" s="1"/>
  <c r="AA170" i="30"/>
  <c r="BD170" i="30" s="1"/>
  <c r="S170" i="30"/>
  <c r="AV170" i="30" s="1"/>
  <c r="W170" i="30"/>
  <c r="AZ170" i="30" s="1"/>
  <c r="AI170" i="30"/>
  <c r="BL170" i="30" s="1"/>
  <c r="P171" i="30"/>
  <c r="AE171" i="30"/>
  <c r="BH171" i="30" s="1"/>
  <c r="BT171" i="30"/>
  <c r="T173" i="30"/>
  <c r="AW173" i="30" s="1"/>
  <c r="Q174" i="30"/>
  <c r="AT174" i="30" s="1"/>
  <c r="AF174" i="30"/>
  <c r="BI174" i="30" s="1"/>
  <c r="BT174" i="30"/>
  <c r="X175" i="30"/>
  <c r="BA175" i="30" s="1"/>
  <c r="AM175" i="30"/>
  <c r="BP175" i="30" s="1"/>
  <c r="Q177" i="30"/>
  <c r="AT177" i="30" s="1"/>
  <c r="AC177" i="30"/>
  <c r="BF177" i="30" s="1"/>
  <c r="BT177" i="30"/>
  <c r="Y182" i="30"/>
  <c r="BB182" i="30" s="1"/>
  <c r="AN182" i="30"/>
  <c r="BQ182" i="30" s="1"/>
  <c r="U183" i="30"/>
  <c r="AX183" i="30" s="1"/>
  <c r="T186" i="30"/>
  <c r="AW186" i="30" s="1"/>
  <c r="AD187" i="30"/>
  <c r="BG187" i="30" s="1"/>
  <c r="AO187" i="30"/>
  <c r="BR187" i="30" s="1"/>
  <c r="S189" i="30"/>
  <c r="AV189" i="30" s="1"/>
  <c r="AH189" i="30"/>
  <c r="BK189" i="30" s="1"/>
  <c r="P190" i="30"/>
  <c r="AC190" i="30"/>
  <c r="BF190" i="30" s="1"/>
  <c r="AP190" i="30"/>
  <c r="BS190" i="30" s="1"/>
  <c r="BU194" i="30"/>
  <c r="R195" i="30"/>
  <c r="AU195" i="30" s="1"/>
  <c r="AF195" i="30"/>
  <c r="BI195" i="30" s="1"/>
  <c r="AO197" i="30"/>
  <c r="BR197" i="30" s="1"/>
  <c r="AG197" i="30"/>
  <c r="BJ197" i="30" s="1"/>
  <c r="X197" i="30"/>
  <c r="BA197" i="30" s="1"/>
  <c r="P197" i="30"/>
  <c r="AN197" i="30"/>
  <c r="BQ197" i="30" s="1"/>
  <c r="AF197" i="30"/>
  <c r="BI197" i="30" s="1"/>
  <c r="W197" i="30"/>
  <c r="AZ197" i="30" s="1"/>
  <c r="AL197" i="30"/>
  <c r="BO197" i="30" s="1"/>
  <c r="AD197" i="30"/>
  <c r="BG197" i="30" s="1"/>
  <c r="U197" i="30"/>
  <c r="AX197" i="30" s="1"/>
  <c r="V197" i="30"/>
  <c r="AY197" i="30" s="1"/>
  <c r="AJ197" i="30"/>
  <c r="BM197" i="30" s="1"/>
  <c r="R198" i="30"/>
  <c r="AU198" i="30" s="1"/>
  <c r="AG198" i="30"/>
  <c r="BJ198" i="30" s="1"/>
  <c r="Q96" i="40"/>
  <c r="Q46" i="40"/>
  <c r="Q72" i="40"/>
  <c r="Q55" i="40"/>
  <c r="Q24" i="40"/>
  <c r="Q16" i="40"/>
  <c r="AB64" i="40"/>
  <c r="Q64" i="40"/>
  <c r="AB72" i="40"/>
  <c r="AP107" i="40"/>
  <c r="BS107" i="40" s="1"/>
  <c r="AM110" i="40"/>
  <c r="BP110" i="40" s="1"/>
  <c r="AC110" i="40"/>
  <c r="BF110" i="40" s="1"/>
  <c r="T110" i="40"/>
  <c r="AW110" i="40" s="1"/>
  <c r="BT110" i="40"/>
  <c r="AI110" i="40"/>
  <c r="BL110" i="40" s="1"/>
  <c r="X110" i="40"/>
  <c r="BA110" i="40" s="1"/>
  <c r="P110" i="40"/>
  <c r="AP110" i="40"/>
  <c r="BS110" i="40" s="1"/>
  <c r="AD110" i="40"/>
  <c r="BG110" i="40" s="1"/>
  <c r="R110" i="40"/>
  <c r="AU110" i="40" s="1"/>
  <c r="AO110" i="40"/>
  <c r="BR110" i="40" s="1"/>
  <c r="AA110" i="40"/>
  <c r="BD110" i="40" s="1"/>
  <c r="Q110" i="40"/>
  <c r="AT110" i="40" s="1"/>
  <c r="AN110" i="40"/>
  <c r="BQ110" i="40" s="1"/>
  <c r="Z110" i="40"/>
  <c r="BC110" i="40" s="1"/>
  <c r="AL110" i="40"/>
  <c r="BO110" i="40" s="1"/>
  <c r="Y110" i="40"/>
  <c r="BB110" i="40" s="1"/>
  <c r="AK110" i="40"/>
  <c r="BN110" i="40" s="1"/>
  <c r="W110" i="40"/>
  <c r="AZ110" i="40" s="1"/>
  <c r="AJ110" i="40"/>
  <c r="BM110" i="40" s="1"/>
  <c r="V110" i="40"/>
  <c r="AY110" i="40" s="1"/>
  <c r="AH110" i="40"/>
  <c r="BK110" i="40" s="1"/>
  <c r="U110" i="40"/>
  <c r="AX110" i="40" s="1"/>
  <c r="BU123" i="40"/>
  <c r="AP131" i="40"/>
  <c r="BS131" i="40" s="1"/>
  <c r="AA109" i="30"/>
  <c r="BD109" i="30" s="1"/>
  <c r="Q25" i="30"/>
  <c r="Q56" i="30"/>
  <c r="Q58" i="30"/>
  <c r="AB65" i="30"/>
  <c r="AC65" i="30" s="1"/>
  <c r="U107" i="30"/>
  <c r="AX107" i="30" s="1"/>
  <c r="AD107" i="30"/>
  <c r="BG107" i="30" s="1"/>
  <c r="Q109" i="30"/>
  <c r="AT109" i="30" s="1"/>
  <c r="Y109" i="30"/>
  <c r="BB109" i="30" s="1"/>
  <c r="AJ109" i="30"/>
  <c r="BM109" i="30" s="1"/>
  <c r="U111" i="30"/>
  <c r="AX111" i="30" s="1"/>
  <c r="AD111" i="30"/>
  <c r="BG111" i="30" s="1"/>
  <c r="W112" i="30"/>
  <c r="AZ112" i="30" s="1"/>
  <c r="AH112" i="30"/>
  <c r="BK112" i="30" s="1"/>
  <c r="Q113" i="30"/>
  <c r="AT113" i="30" s="1"/>
  <c r="Y113" i="30"/>
  <c r="BB113" i="30" s="1"/>
  <c r="AJ113" i="30"/>
  <c r="BM113" i="30" s="1"/>
  <c r="U115" i="30"/>
  <c r="AX115" i="30" s="1"/>
  <c r="AD115" i="30"/>
  <c r="BG115" i="30" s="1"/>
  <c r="W116" i="30"/>
  <c r="AZ116" i="30" s="1"/>
  <c r="AH116" i="30"/>
  <c r="BK116" i="30" s="1"/>
  <c r="Q117" i="30"/>
  <c r="AT117" i="30" s="1"/>
  <c r="Y117" i="30"/>
  <c r="BB117" i="30" s="1"/>
  <c r="AJ117" i="30"/>
  <c r="BM117" i="30" s="1"/>
  <c r="AT118" i="30"/>
  <c r="U119" i="30"/>
  <c r="AX119" i="30" s="1"/>
  <c r="AD119" i="30"/>
  <c r="BG119" i="30" s="1"/>
  <c r="W120" i="30"/>
  <c r="AZ120" i="30" s="1"/>
  <c r="AH120" i="30"/>
  <c r="BK120" i="30" s="1"/>
  <c r="Q121" i="30"/>
  <c r="AT121" i="30" s="1"/>
  <c r="Y121" i="30"/>
  <c r="BB121" i="30" s="1"/>
  <c r="AJ121" i="30"/>
  <c r="BM121" i="30" s="1"/>
  <c r="U123" i="30"/>
  <c r="AX123" i="30" s="1"/>
  <c r="AD123" i="30"/>
  <c r="BG123" i="30" s="1"/>
  <c r="W124" i="30"/>
  <c r="AZ124" i="30" s="1"/>
  <c r="AH124" i="30"/>
  <c r="BK124" i="30" s="1"/>
  <c r="Q125" i="30"/>
  <c r="AT125" i="30" s="1"/>
  <c r="Y125" i="30"/>
  <c r="BB125" i="30" s="1"/>
  <c r="AJ125" i="30"/>
  <c r="BM125" i="30" s="1"/>
  <c r="U131" i="30"/>
  <c r="AX131" i="30" s="1"/>
  <c r="AD131" i="30"/>
  <c r="BG131" i="30" s="1"/>
  <c r="W132" i="30"/>
  <c r="AZ132" i="30" s="1"/>
  <c r="AH132" i="30"/>
  <c r="BK132" i="30" s="1"/>
  <c r="Q133" i="30"/>
  <c r="AT133" i="30" s="1"/>
  <c r="Y133" i="30"/>
  <c r="BB133" i="30" s="1"/>
  <c r="AJ133" i="30"/>
  <c r="BM133" i="30" s="1"/>
  <c r="U135" i="30"/>
  <c r="AX135" i="30" s="1"/>
  <c r="AD135" i="30"/>
  <c r="BG135" i="30" s="1"/>
  <c r="W136" i="30"/>
  <c r="AZ136" i="30" s="1"/>
  <c r="AH136" i="30"/>
  <c r="BK136" i="30" s="1"/>
  <c r="Q137" i="30"/>
  <c r="AT137" i="30" s="1"/>
  <c r="Y137" i="30"/>
  <c r="BB137" i="30" s="1"/>
  <c r="AJ137" i="30"/>
  <c r="BM137" i="30" s="1"/>
  <c r="AJ138" i="30"/>
  <c r="BM138" i="30" s="1"/>
  <c r="Y138" i="30"/>
  <c r="BB138" i="30" s="1"/>
  <c r="Q138" i="30"/>
  <c r="AT138" i="30" s="1"/>
  <c r="AP138" i="30"/>
  <c r="BS138" i="30" s="1"/>
  <c r="AH138" i="30"/>
  <c r="BK138" i="30" s="1"/>
  <c r="W138" i="30"/>
  <c r="AZ138" i="30" s="1"/>
  <c r="T138" i="30"/>
  <c r="AW138" i="30" s="1"/>
  <c r="AG138" i="30"/>
  <c r="BJ138" i="30" s="1"/>
  <c r="AL139" i="30"/>
  <c r="BO139" i="30" s="1"/>
  <c r="AA139" i="30"/>
  <c r="BD139" i="30" s="1"/>
  <c r="S139" i="30"/>
  <c r="AV139" i="30" s="1"/>
  <c r="AJ139" i="30"/>
  <c r="BM139" i="30" s="1"/>
  <c r="Y139" i="30"/>
  <c r="BB139" i="30" s="1"/>
  <c r="Q139" i="30"/>
  <c r="AT139" i="30" s="1"/>
  <c r="U139" i="30"/>
  <c r="AX139" i="30" s="1"/>
  <c r="AH139" i="30"/>
  <c r="BK139" i="30" s="1"/>
  <c r="Y141" i="30"/>
  <c r="BB141" i="30" s="1"/>
  <c r="AL141" i="30"/>
  <c r="BO141" i="30" s="1"/>
  <c r="Q144" i="30"/>
  <c r="AT144" i="30" s="1"/>
  <c r="AC144" i="30"/>
  <c r="BF144" i="30" s="1"/>
  <c r="AP144" i="30"/>
  <c r="BS144" i="30" s="1"/>
  <c r="S145" i="30"/>
  <c r="AV145" i="30" s="1"/>
  <c r="BU145" i="30"/>
  <c r="AJ146" i="30"/>
  <c r="BM146" i="30" s="1"/>
  <c r="Y146" i="30"/>
  <c r="BB146" i="30" s="1"/>
  <c r="Q146" i="30"/>
  <c r="AT146" i="30" s="1"/>
  <c r="AP146" i="30"/>
  <c r="BS146" i="30" s="1"/>
  <c r="AH146" i="30"/>
  <c r="BK146" i="30" s="1"/>
  <c r="W146" i="30"/>
  <c r="AZ146" i="30" s="1"/>
  <c r="T146" i="30"/>
  <c r="AW146" i="30" s="1"/>
  <c r="AG146" i="30"/>
  <c r="BJ146" i="30" s="1"/>
  <c r="AL147" i="30"/>
  <c r="BO147" i="30" s="1"/>
  <c r="AA147" i="30"/>
  <c r="BD147" i="30" s="1"/>
  <c r="S147" i="30"/>
  <c r="AV147" i="30" s="1"/>
  <c r="AJ147" i="30"/>
  <c r="BM147" i="30" s="1"/>
  <c r="Y147" i="30"/>
  <c r="BB147" i="30" s="1"/>
  <c r="Q147" i="30"/>
  <c r="AT147" i="30" s="1"/>
  <c r="U147" i="30"/>
  <c r="AX147" i="30" s="1"/>
  <c r="AH147" i="30"/>
  <c r="BK147" i="30" s="1"/>
  <c r="R149" i="30"/>
  <c r="AU149" i="30" s="1"/>
  <c r="AG149" i="30"/>
  <c r="BJ149" i="30" s="1"/>
  <c r="Y158" i="30"/>
  <c r="BB158" i="30" s="1"/>
  <c r="U159" i="30"/>
  <c r="AX159" i="30" s="1"/>
  <c r="T162" i="30"/>
  <c r="AW162" i="30" s="1"/>
  <c r="S165" i="30"/>
  <c r="AV165" i="30" s="1"/>
  <c r="AH165" i="30"/>
  <c r="BK165" i="30" s="1"/>
  <c r="AA169" i="30"/>
  <c r="BD169" i="30" s="1"/>
  <c r="AP169" i="30"/>
  <c r="BS169" i="30" s="1"/>
  <c r="BU170" i="30"/>
  <c r="R171" i="30"/>
  <c r="AU171" i="30" s="1"/>
  <c r="AF171" i="30"/>
  <c r="BI171" i="30" s="1"/>
  <c r="AO173" i="30"/>
  <c r="BR173" i="30" s="1"/>
  <c r="AG173" i="30"/>
  <c r="BJ173" i="30" s="1"/>
  <c r="X173" i="30"/>
  <c r="BA173" i="30" s="1"/>
  <c r="P173" i="30"/>
  <c r="AN173" i="30"/>
  <c r="BQ173" i="30" s="1"/>
  <c r="AF173" i="30"/>
  <c r="BI173" i="30" s="1"/>
  <c r="W173" i="30"/>
  <c r="AZ173" i="30" s="1"/>
  <c r="AL173" i="30"/>
  <c r="BO173" i="30" s="1"/>
  <c r="AD173" i="30"/>
  <c r="BG173" i="30" s="1"/>
  <c r="U173" i="30"/>
  <c r="AX173" i="30" s="1"/>
  <c r="V173" i="30"/>
  <c r="AY173" i="30" s="1"/>
  <c r="AJ173" i="30"/>
  <c r="BM173" i="30" s="1"/>
  <c r="R174" i="30"/>
  <c r="AU174" i="30" s="1"/>
  <c r="AG174" i="30"/>
  <c r="BJ174" i="30" s="1"/>
  <c r="Z175" i="30"/>
  <c r="BC175" i="30" s="1"/>
  <c r="AN175" i="30"/>
  <c r="BQ175" i="30" s="1"/>
  <c r="R177" i="30"/>
  <c r="AU177" i="30" s="1"/>
  <c r="AE177" i="30"/>
  <c r="BH177" i="30" s="1"/>
  <c r="BU177" i="30"/>
  <c r="Z182" i="30"/>
  <c r="BC182" i="30" s="1"/>
  <c r="AK183" i="30"/>
  <c r="BN183" i="30" s="1"/>
  <c r="AC183" i="30"/>
  <c r="BF183" i="30" s="1"/>
  <c r="T183" i="30"/>
  <c r="AW183" i="30" s="1"/>
  <c r="AJ183" i="30"/>
  <c r="BM183" i="30" s="1"/>
  <c r="AA183" i="30"/>
  <c r="BD183" i="30" s="1"/>
  <c r="S183" i="30"/>
  <c r="AV183" i="30" s="1"/>
  <c r="AP183" i="30"/>
  <c r="BS183" i="30" s="1"/>
  <c r="AH183" i="30"/>
  <c r="BK183" i="30" s="1"/>
  <c r="Y183" i="30"/>
  <c r="BB183" i="30" s="1"/>
  <c r="Q183" i="30"/>
  <c r="AT183" i="30" s="1"/>
  <c r="V183" i="30"/>
  <c r="AY183" i="30" s="1"/>
  <c r="AI183" i="30"/>
  <c r="BL183" i="30" s="1"/>
  <c r="AM186" i="30"/>
  <c r="BP186" i="30" s="1"/>
  <c r="AE186" i="30"/>
  <c r="BH186" i="30" s="1"/>
  <c r="V186" i="30"/>
  <c r="AY186" i="30" s="1"/>
  <c r="AL186" i="30"/>
  <c r="BO186" i="30" s="1"/>
  <c r="AD186" i="30"/>
  <c r="BG186" i="30" s="1"/>
  <c r="U186" i="30"/>
  <c r="AX186" i="30" s="1"/>
  <c r="AJ186" i="30"/>
  <c r="BM186" i="30" s="1"/>
  <c r="AA186" i="30"/>
  <c r="BD186" i="30" s="1"/>
  <c r="S186" i="30"/>
  <c r="AV186" i="30" s="1"/>
  <c r="W186" i="30"/>
  <c r="AZ186" i="30" s="1"/>
  <c r="AI186" i="30"/>
  <c r="BL186" i="30" s="1"/>
  <c r="P187" i="30"/>
  <c r="AE187" i="30"/>
  <c r="BH187" i="30" s="1"/>
  <c r="BT187" i="30"/>
  <c r="T189" i="30"/>
  <c r="AW189" i="30" s="1"/>
  <c r="Q190" i="30"/>
  <c r="AT190" i="30" s="1"/>
  <c r="AF190" i="30"/>
  <c r="BI190" i="30" s="1"/>
  <c r="BT190" i="30"/>
  <c r="U195" i="30"/>
  <c r="AX195" i="30" s="1"/>
  <c r="BB197" i="30"/>
  <c r="AK197" i="30"/>
  <c r="BN197" i="30" s="1"/>
  <c r="T198" i="30"/>
  <c r="AW198" i="30" s="1"/>
  <c r="T11" i="40"/>
  <c r="AO131" i="40"/>
  <c r="BR131" i="40" s="1"/>
  <c r="R109" i="30"/>
  <c r="AU109" i="30" s="1"/>
  <c r="Z109" i="30"/>
  <c r="BC109" i="30" s="1"/>
  <c r="R113" i="30"/>
  <c r="AU113" i="30" s="1"/>
  <c r="Z113" i="30"/>
  <c r="BC113" i="30" s="1"/>
  <c r="R117" i="30"/>
  <c r="AU117" i="30" s="1"/>
  <c r="Z117" i="30"/>
  <c r="BC117" i="30" s="1"/>
  <c r="R121" i="30"/>
  <c r="AU121" i="30" s="1"/>
  <c r="Z121" i="30"/>
  <c r="BC121" i="30" s="1"/>
  <c r="R125" i="30"/>
  <c r="AU125" i="30" s="1"/>
  <c r="Z125" i="30"/>
  <c r="BC125" i="30" s="1"/>
  <c r="R133" i="30"/>
  <c r="AU133" i="30" s="1"/>
  <c r="Z133" i="30"/>
  <c r="BC133" i="30" s="1"/>
  <c r="R137" i="30"/>
  <c r="AU137" i="30" s="1"/>
  <c r="Z137" i="30"/>
  <c r="BC137" i="30" s="1"/>
  <c r="AP145" i="30"/>
  <c r="BS145" i="30" s="1"/>
  <c r="AH145" i="30"/>
  <c r="BK145" i="30" s="1"/>
  <c r="W145" i="30"/>
  <c r="AZ145" i="30" s="1"/>
  <c r="AN145" i="30"/>
  <c r="BQ145" i="30" s="1"/>
  <c r="AD145" i="30"/>
  <c r="BG145" i="30" s="1"/>
  <c r="U145" i="30"/>
  <c r="AX145" i="30" s="1"/>
  <c r="T145" i="30"/>
  <c r="AW145" i="30" s="1"/>
  <c r="AI145" i="30"/>
  <c r="BL145" i="30" s="1"/>
  <c r="AW148" i="30"/>
  <c r="AK159" i="30"/>
  <c r="BN159" i="30" s="1"/>
  <c r="AC159" i="30"/>
  <c r="BF159" i="30" s="1"/>
  <c r="T159" i="30"/>
  <c r="AW159" i="30" s="1"/>
  <c r="AJ159" i="30"/>
  <c r="BM159" i="30" s="1"/>
  <c r="AA159" i="30"/>
  <c r="BD159" i="30" s="1"/>
  <c r="S159" i="30"/>
  <c r="AV159" i="30" s="1"/>
  <c r="AP159" i="30"/>
  <c r="BS159" i="30" s="1"/>
  <c r="AH159" i="30"/>
  <c r="BK159" i="30" s="1"/>
  <c r="Y159" i="30"/>
  <c r="BB159" i="30" s="1"/>
  <c r="Q159" i="30"/>
  <c r="AT159" i="30" s="1"/>
  <c r="V159" i="30"/>
  <c r="AY159" i="30" s="1"/>
  <c r="AI159" i="30"/>
  <c r="BL159" i="30" s="1"/>
  <c r="AM162" i="30"/>
  <c r="BP162" i="30" s="1"/>
  <c r="AE162" i="30"/>
  <c r="BH162" i="30" s="1"/>
  <c r="V162" i="30"/>
  <c r="AY162" i="30" s="1"/>
  <c r="AL162" i="30"/>
  <c r="BO162" i="30" s="1"/>
  <c r="AD162" i="30"/>
  <c r="BG162" i="30" s="1"/>
  <c r="U162" i="30"/>
  <c r="AX162" i="30" s="1"/>
  <c r="AJ162" i="30"/>
  <c r="BM162" i="30" s="1"/>
  <c r="AA162" i="30"/>
  <c r="BD162" i="30" s="1"/>
  <c r="S162" i="30"/>
  <c r="AV162" i="30" s="1"/>
  <c r="W162" i="30"/>
  <c r="AZ162" i="30" s="1"/>
  <c r="AI162" i="30"/>
  <c r="BL162" i="30" s="1"/>
  <c r="T165" i="30"/>
  <c r="AW165" i="30" s="1"/>
  <c r="AI165" i="30"/>
  <c r="BL165" i="30" s="1"/>
  <c r="U171" i="30"/>
  <c r="AX171" i="30" s="1"/>
  <c r="AG171" i="30"/>
  <c r="BJ171" i="30" s="1"/>
  <c r="T174" i="30"/>
  <c r="AW174" i="30" s="1"/>
  <c r="AH174" i="30"/>
  <c r="BK174" i="30" s="1"/>
  <c r="BU186" i="30"/>
  <c r="AO189" i="30"/>
  <c r="BR189" i="30" s="1"/>
  <c r="AG189" i="30"/>
  <c r="BJ189" i="30" s="1"/>
  <c r="X189" i="30"/>
  <c r="BA189" i="30" s="1"/>
  <c r="P189" i="30"/>
  <c r="AN189" i="30"/>
  <c r="BQ189" i="30" s="1"/>
  <c r="AF189" i="30"/>
  <c r="BI189" i="30" s="1"/>
  <c r="W189" i="30"/>
  <c r="AZ189" i="30" s="1"/>
  <c r="AL189" i="30"/>
  <c r="BO189" i="30" s="1"/>
  <c r="AD189" i="30"/>
  <c r="BG189" i="30" s="1"/>
  <c r="U189" i="30"/>
  <c r="AX189" i="30" s="1"/>
  <c r="V189" i="30"/>
  <c r="AY189" i="30" s="1"/>
  <c r="AJ189" i="30"/>
  <c r="BM189" i="30" s="1"/>
  <c r="AK195" i="30"/>
  <c r="BN195" i="30" s="1"/>
  <c r="AC195" i="30"/>
  <c r="BF195" i="30" s="1"/>
  <c r="T195" i="30"/>
  <c r="AW195" i="30" s="1"/>
  <c r="AJ195" i="30"/>
  <c r="BM195" i="30" s="1"/>
  <c r="AA195" i="30"/>
  <c r="BD195" i="30" s="1"/>
  <c r="S195" i="30"/>
  <c r="AV195" i="30" s="1"/>
  <c r="AP195" i="30"/>
  <c r="BS195" i="30" s="1"/>
  <c r="AH195" i="30"/>
  <c r="BK195" i="30" s="1"/>
  <c r="Y195" i="30"/>
  <c r="BB195" i="30" s="1"/>
  <c r="Q195" i="30"/>
  <c r="AT195" i="30" s="1"/>
  <c r="V195" i="30"/>
  <c r="AY195" i="30" s="1"/>
  <c r="AI195" i="30"/>
  <c r="BL195" i="30" s="1"/>
  <c r="AM198" i="30"/>
  <c r="BP198" i="30" s="1"/>
  <c r="AE198" i="30"/>
  <c r="BH198" i="30" s="1"/>
  <c r="V198" i="30"/>
  <c r="AY198" i="30" s="1"/>
  <c r="AL198" i="30"/>
  <c r="BO198" i="30" s="1"/>
  <c r="AD198" i="30"/>
  <c r="BG198" i="30" s="1"/>
  <c r="U198" i="30"/>
  <c r="AX198" i="30" s="1"/>
  <c r="AJ198" i="30"/>
  <c r="BM198" i="30" s="1"/>
  <c r="AA198" i="30"/>
  <c r="BD198" i="30" s="1"/>
  <c r="S198" i="30"/>
  <c r="AV198" i="30" s="1"/>
  <c r="W198" i="30"/>
  <c r="AZ198" i="30" s="1"/>
  <c r="AI198" i="30"/>
  <c r="BL198" i="30" s="1"/>
  <c r="AB88" i="40"/>
  <c r="BU107" i="40"/>
  <c r="S126" i="40"/>
  <c r="AV126" i="40" s="1"/>
  <c r="BU137" i="40"/>
  <c r="Q45" i="40"/>
  <c r="Z58" i="40"/>
  <c r="V108" i="40"/>
  <c r="AY108" i="40" s="1"/>
  <c r="AJ108" i="40"/>
  <c r="BM108" i="40" s="1"/>
  <c r="BU111" i="40"/>
  <c r="BT112" i="40"/>
  <c r="AI112" i="40"/>
  <c r="BL112" i="40" s="1"/>
  <c r="X112" i="40"/>
  <c r="BA112" i="40" s="1"/>
  <c r="P112" i="40"/>
  <c r="AM112" i="40"/>
  <c r="BP112" i="40" s="1"/>
  <c r="AC112" i="40"/>
  <c r="BF112" i="40" s="1"/>
  <c r="T112" i="40"/>
  <c r="AW112" i="40" s="1"/>
  <c r="S112" i="40"/>
  <c r="AV112" i="40" s="1"/>
  <c r="AG112" i="40"/>
  <c r="BJ112" i="40" s="1"/>
  <c r="R114" i="40"/>
  <c r="AU114" i="40" s="1"/>
  <c r="AD114" i="40"/>
  <c r="BG114" i="40" s="1"/>
  <c r="Q116" i="40"/>
  <c r="AT116" i="40" s="1"/>
  <c r="AA116" i="40"/>
  <c r="BD116" i="40" s="1"/>
  <c r="Z118" i="40"/>
  <c r="BC118" i="40" s="1"/>
  <c r="AN118" i="40"/>
  <c r="BQ118" i="40" s="1"/>
  <c r="W122" i="40"/>
  <c r="AZ122" i="40" s="1"/>
  <c r="AK122" i="40"/>
  <c r="BN122" i="40" s="1"/>
  <c r="V124" i="40"/>
  <c r="AY124" i="40" s="1"/>
  <c r="AJ124" i="40"/>
  <c r="BM124" i="40" s="1"/>
  <c r="T131" i="40"/>
  <c r="AW131" i="40" s="1"/>
  <c r="AH131" i="40"/>
  <c r="BK131" i="40" s="1"/>
  <c r="BU131" i="40"/>
  <c r="BT132" i="40"/>
  <c r="AI132" i="40"/>
  <c r="BL132" i="40" s="1"/>
  <c r="X132" i="40"/>
  <c r="BA132" i="40" s="1"/>
  <c r="P132" i="40"/>
  <c r="AM132" i="40"/>
  <c r="BP132" i="40" s="1"/>
  <c r="AC132" i="40"/>
  <c r="BF132" i="40" s="1"/>
  <c r="T132" i="40"/>
  <c r="AW132" i="40" s="1"/>
  <c r="S132" i="40"/>
  <c r="AV132" i="40" s="1"/>
  <c r="AG132" i="40"/>
  <c r="BJ132" i="40" s="1"/>
  <c r="R134" i="40"/>
  <c r="AU134" i="40" s="1"/>
  <c r="AD134" i="40"/>
  <c r="BG134" i="40" s="1"/>
  <c r="Q136" i="40"/>
  <c r="AT136" i="40" s="1"/>
  <c r="R140" i="40"/>
  <c r="AU140" i="40" s="1"/>
  <c r="BT144" i="40"/>
  <c r="AI144" i="40"/>
  <c r="BL144" i="40" s="1"/>
  <c r="X144" i="40"/>
  <c r="BA144" i="40" s="1"/>
  <c r="P144" i="40"/>
  <c r="AO144" i="40"/>
  <c r="BR144" i="40" s="1"/>
  <c r="AG144" i="40"/>
  <c r="BJ144" i="40" s="1"/>
  <c r="V144" i="40"/>
  <c r="AY144" i="40" s="1"/>
  <c r="AN144" i="40"/>
  <c r="BQ144" i="40" s="1"/>
  <c r="AD144" i="40"/>
  <c r="BG144" i="40" s="1"/>
  <c r="U144" i="40"/>
  <c r="AX144" i="40" s="1"/>
  <c r="AM144" i="40"/>
  <c r="BP144" i="40" s="1"/>
  <c r="AC144" i="40"/>
  <c r="BF144" i="40" s="1"/>
  <c r="T144" i="40"/>
  <c r="AW144" i="40" s="1"/>
  <c r="W144" i="40"/>
  <c r="AZ144" i="40" s="1"/>
  <c r="AP144" i="40"/>
  <c r="BS144" i="40" s="1"/>
  <c r="Q148" i="40"/>
  <c r="AT148" i="40" s="1"/>
  <c r="AJ148" i="40"/>
  <c r="BM148" i="40" s="1"/>
  <c r="AY150" i="40"/>
  <c r="AA158" i="40"/>
  <c r="BD158" i="40" s="1"/>
  <c r="S162" i="40"/>
  <c r="AV162" i="40" s="1"/>
  <c r="BU164" i="40"/>
  <c r="R170" i="40"/>
  <c r="AU170" i="40" s="1"/>
  <c r="AP170" i="40"/>
  <c r="BS170" i="40" s="1"/>
  <c r="AX172" i="40"/>
  <c r="W174" i="40"/>
  <c r="AZ174" i="40" s="1"/>
  <c r="Z7" i="39"/>
  <c r="Q63" i="40"/>
  <c r="AB63" i="40"/>
  <c r="AM114" i="40"/>
  <c r="BP114" i="40" s="1"/>
  <c r="AC114" i="40"/>
  <c r="BF114" i="40" s="1"/>
  <c r="T114" i="40"/>
  <c r="AW114" i="40" s="1"/>
  <c r="BT114" i="40"/>
  <c r="AI114" i="40"/>
  <c r="BL114" i="40" s="1"/>
  <c r="X114" i="40"/>
  <c r="BA114" i="40" s="1"/>
  <c r="P114" i="40"/>
  <c r="S114" i="40"/>
  <c r="AV114" i="40" s="1"/>
  <c r="AG114" i="40"/>
  <c r="BJ114" i="40" s="1"/>
  <c r="AM134" i="40"/>
  <c r="BP134" i="40" s="1"/>
  <c r="AC134" i="40"/>
  <c r="BF134" i="40" s="1"/>
  <c r="T134" i="40"/>
  <c r="AW134" i="40" s="1"/>
  <c r="BT134" i="40"/>
  <c r="AI134" i="40"/>
  <c r="BL134" i="40" s="1"/>
  <c r="X134" i="40"/>
  <c r="BA134" i="40" s="1"/>
  <c r="P134" i="40"/>
  <c r="S134" i="40"/>
  <c r="AV134" i="40" s="1"/>
  <c r="AG134" i="40"/>
  <c r="BJ134" i="40" s="1"/>
  <c r="BT140" i="40"/>
  <c r="AI140" i="40"/>
  <c r="BL140" i="40" s="1"/>
  <c r="X140" i="40"/>
  <c r="BA140" i="40" s="1"/>
  <c r="P140" i="40"/>
  <c r="AO140" i="40"/>
  <c r="BR140" i="40" s="1"/>
  <c r="AG140" i="40"/>
  <c r="BJ140" i="40" s="1"/>
  <c r="V140" i="40"/>
  <c r="AY140" i="40" s="1"/>
  <c r="AM140" i="40"/>
  <c r="BP140" i="40" s="1"/>
  <c r="AC140" i="40"/>
  <c r="BF140" i="40" s="1"/>
  <c r="T140" i="40"/>
  <c r="AW140" i="40" s="1"/>
  <c r="S140" i="40"/>
  <c r="AV140" i="40" s="1"/>
  <c r="AJ140" i="40"/>
  <c r="BM140" i="40" s="1"/>
  <c r="AO162" i="40"/>
  <c r="BR162" i="40" s="1"/>
  <c r="AG162" i="40"/>
  <c r="BJ162" i="40" s="1"/>
  <c r="X162" i="40"/>
  <c r="BA162" i="40" s="1"/>
  <c r="P162" i="40"/>
  <c r="AM162" i="40"/>
  <c r="BP162" i="40" s="1"/>
  <c r="AE162" i="40"/>
  <c r="BH162" i="40" s="1"/>
  <c r="V162" i="40"/>
  <c r="AY162" i="40" s="1"/>
  <c r="AL162" i="40"/>
  <c r="BO162" i="40" s="1"/>
  <c r="AD162" i="40"/>
  <c r="BG162" i="40" s="1"/>
  <c r="U162" i="40"/>
  <c r="AX162" i="40" s="1"/>
  <c r="AK162" i="40"/>
  <c r="BN162" i="40" s="1"/>
  <c r="AC162" i="40"/>
  <c r="BF162" i="40" s="1"/>
  <c r="T162" i="40"/>
  <c r="AW162" i="40" s="1"/>
  <c r="W162" i="40"/>
  <c r="AZ162" i="40" s="1"/>
  <c r="AN162" i="40"/>
  <c r="BQ162" i="40" s="1"/>
  <c r="W170" i="40"/>
  <c r="AZ170" i="40" s="1"/>
  <c r="BT170" i="40"/>
  <c r="AG182" i="40"/>
  <c r="BJ182" i="40" s="1"/>
  <c r="X182" i="40"/>
  <c r="BA182" i="40" s="1"/>
  <c r="AM182" i="40"/>
  <c r="BP182" i="40" s="1"/>
  <c r="AE182" i="40"/>
  <c r="BH182" i="40" s="1"/>
  <c r="V182" i="40"/>
  <c r="AY182" i="40" s="1"/>
  <c r="AL182" i="40"/>
  <c r="BO182" i="40" s="1"/>
  <c r="AD182" i="40"/>
  <c r="BG182" i="40" s="1"/>
  <c r="U182" i="40"/>
  <c r="AX182" i="40" s="1"/>
  <c r="AK182" i="40"/>
  <c r="BN182" i="40" s="1"/>
  <c r="AC182" i="40"/>
  <c r="BF182" i="40" s="1"/>
  <c r="T182" i="40"/>
  <c r="AW182" i="40" s="1"/>
  <c r="AJ182" i="40"/>
  <c r="BM182" i="40" s="1"/>
  <c r="AA182" i="40"/>
  <c r="BD182" i="40" s="1"/>
  <c r="S182" i="40"/>
  <c r="AV182" i="40" s="1"/>
  <c r="Z182" i="40"/>
  <c r="BC182" i="40" s="1"/>
  <c r="W150" i="30"/>
  <c r="AZ150" i="30" s="1"/>
  <c r="AH150" i="30"/>
  <c r="BK150" i="30" s="1"/>
  <c r="AP150" i="30"/>
  <c r="BS150" i="30" s="1"/>
  <c r="W160" i="30"/>
  <c r="AZ160" i="30" s="1"/>
  <c r="AF160" i="30"/>
  <c r="BI160" i="30" s="1"/>
  <c r="AN160" i="30"/>
  <c r="BQ160" i="30" s="1"/>
  <c r="W164" i="30"/>
  <c r="AZ164" i="30" s="1"/>
  <c r="AF164" i="30"/>
  <c r="BI164" i="30" s="1"/>
  <c r="AN164" i="30"/>
  <c r="BQ164" i="30" s="1"/>
  <c r="W168" i="30"/>
  <c r="AZ168" i="30" s="1"/>
  <c r="AF168" i="30"/>
  <c r="BI168" i="30" s="1"/>
  <c r="AN168" i="30"/>
  <c r="BQ168" i="30" s="1"/>
  <c r="W172" i="30"/>
  <c r="AZ172" i="30" s="1"/>
  <c r="AF172" i="30"/>
  <c r="BI172" i="30" s="1"/>
  <c r="AN172" i="30"/>
  <c r="BQ172" i="30" s="1"/>
  <c r="W176" i="30"/>
  <c r="AZ176" i="30" s="1"/>
  <c r="AF176" i="30"/>
  <c r="BI176" i="30" s="1"/>
  <c r="AN176" i="30"/>
  <c r="BQ176" i="30" s="1"/>
  <c r="W184" i="30"/>
  <c r="AZ184" i="30" s="1"/>
  <c r="AF184" i="30"/>
  <c r="BI184" i="30" s="1"/>
  <c r="AN184" i="30"/>
  <c r="BQ184" i="30" s="1"/>
  <c r="W188" i="30"/>
  <c r="AZ188" i="30" s="1"/>
  <c r="AF188" i="30"/>
  <c r="BI188" i="30" s="1"/>
  <c r="AN188" i="30"/>
  <c r="BQ188" i="30" s="1"/>
  <c r="W192" i="30"/>
  <c r="AZ192" i="30" s="1"/>
  <c r="AF192" i="30"/>
  <c r="BI192" i="30" s="1"/>
  <c r="AN192" i="30"/>
  <c r="BQ192" i="30" s="1"/>
  <c r="W196" i="30"/>
  <c r="AZ196" i="30" s="1"/>
  <c r="AF196" i="30"/>
  <c r="BI196" i="30" s="1"/>
  <c r="AN196" i="30"/>
  <c r="BQ196" i="30" s="1"/>
  <c r="W200" i="30"/>
  <c r="AZ200" i="30" s="1"/>
  <c r="AF200" i="30"/>
  <c r="BI200" i="30" s="1"/>
  <c r="AN200" i="30"/>
  <c r="BQ200" i="30" s="1"/>
  <c r="Q15" i="40"/>
  <c r="V23" i="40"/>
  <c r="W59" i="40"/>
  <c r="Z56" i="40"/>
  <c r="R59" i="40"/>
  <c r="Y108" i="40"/>
  <c r="BB108" i="40" s="1"/>
  <c r="AL108" i="40"/>
  <c r="BO108" i="40" s="1"/>
  <c r="U114" i="40"/>
  <c r="AX114" i="40" s="1"/>
  <c r="AH114" i="40"/>
  <c r="BK114" i="40" s="1"/>
  <c r="BU115" i="40"/>
  <c r="BT116" i="40"/>
  <c r="AI116" i="40"/>
  <c r="BL116" i="40" s="1"/>
  <c r="X116" i="40"/>
  <c r="BA116" i="40" s="1"/>
  <c r="P116" i="40"/>
  <c r="AM116" i="40"/>
  <c r="BP116" i="40" s="1"/>
  <c r="AC116" i="40"/>
  <c r="BF116" i="40" s="1"/>
  <c r="T116" i="40"/>
  <c r="AW116" i="40" s="1"/>
  <c r="S116" i="40"/>
  <c r="AV116" i="40" s="1"/>
  <c r="AG116" i="40"/>
  <c r="BJ116" i="40" s="1"/>
  <c r="R118" i="40"/>
  <c r="AU118" i="40" s="1"/>
  <c r="AD118" i="40"/>
  <c r="BG118" i="40" s="1"/>
  <c r="Z122" i="40"/>
  <c r="BC122" i="40" s="1"/>
  <c r="AN122" i="40"/>
  <c r="BQ122" i="40" s="1"/>
  <c r="Y124" i="40"/>
  <c r="BB124" i="40" s="1"/>
  <c r="AL124" i="40"/>
  <c r="BO124" i="40" s="1"/>
  <c r="W131" i="40"/>
  <c r="AZ131" i="40" s="1"/>
  <c r="AJ131" i="40"/>
  <c r="BM131" i="40" s="1"/>
  <c r="U134" i="40"/>
  <c r="AX134" i="40" s="1"/>
  <c r="AH134" i="40"/>
  <c r="BK134" i="40" s="1"/>
  <c r="BU135" i="40"/>
  <c r="BT136" i="40"/>
  <c r="AI136" i="40"/>
  <c r="BL136" i="40" s="1"/>
  <c r="X136" i="40"/>
  <c r="BA136" i="40" s="1"/>
  <c r="P136" i="40"/>
  <c r="AO136" i="40"/>
  <c r="BR136" i="40" s="1"/>
  <c r="AG136" i="40"/>
  <c r="BJ136" i="40" s="1"/>
  <c r="AM136" i="40"/>
  <c r="BP136" i="40" s="1"/>
  <c r="AC136" i="40"/>
  <c r="BF136" i="40" s="1"/>
  <c r="T136" i="40"/>
  <c r="AW136" i="40" s="1"/>
  <c r="S136" i="40"/>
  <c r="AV136" i="40" s="1"/>
  <c r="AH136" i="40"/>
  <c r="BK136" i="40" s="1"/>
  <c r="U140" i="40"/>
  <c r="AX140" i="40" s="1"/>
  <c r="AK140" i="40"/>
  <c r="BN140" i="40" s="1"/>
  <c r="S148" i="40"/>
  <c r="AV148" i="40" s="1"/>
  <c r="Q158" i="40"/>
  <c r="AT158" i="40" s="1"/>
  <c r="AH158" i="40"/>
  <c r="BK158" i="40" s="1"/>
  <c r="Y162" i="40"/>
  <c r="BB162" i="40" s="1"/>
  <c r="AP162" i="40"/>
  <c r="BS162" i="40" s="1"/>
  <c r="BB172" i="40"/>
  <c r="AO174" i="40"/>
  <c r="BR174" i="40" s="1"/>
  <c r="AG174" i="40"/>
  <c r="BJ174" i="40" s="1"/>
  <c r="X174" i="40"/>
  <c r="BA174" i="40" s="1"/>
  <c r="P174" i="40"/>
  <c r="AM174" i="40"/>
  <c r="BP174" i="40" s="1"/>
  <c r="AE174" i="40"/>
  <c r="BH174" i="40" s="1"/>
  <c r="V174" i="40"/>
  <c r="AY174" i="40" s="1"/>
  <c r="AL174" i="40"/>
  <c r="BO174" i="40" s="1"/>
  <c r="AD174" i="40"/>
  <c r="BG174" i="40" s="1"/>
  <c r="U174" i="40"/>
  <c r="AX174" i="40" s="1"/>
  <c r="AK174" i="40"/>
  <c r="BN174" i="40" s="1"/>
  <c r="AC174" i="40"/>
  <c r="BF174" i="40" s="1"/>
  <c r="T174" i="40"/>
  <c r="AW174" i="40" s="1"/>
  <c r="AJ174" i="40"/>
  <c r="BM174" i="40" s="1"/>
  <c r="AA174" i="40"/>
  <c r="BD174" i="40" s="1"/>
  <c r="S174" i="40"/>
  <c r="AV174" i="40" s="1"/>
  <c r="Z174" i="40"/>
  <c r="BC174" i="40" s="1"/>
  <c r="AF182" i="40"/>
  <c r="BI182" i="40" s="1"/>
  <c r="U11" i="39"/>
  <c r="AC65" i="40"/>
  <c r="AB71" i="40"/>
  <c r="V114" i="40"/>
  <c r="AY114" i="40" s="1"/>
  <c r="AJ114" i="40"/>
  <c r="BM114" i="40" s="1"/>
  <c r="AM118" i="40"/>
  <c r="BP118" i="40" s="1"/>
  <c r="AC118" i="40"/>
  <c r="BF118" i="40" s="1"/>
  <c r="T118" i="40"/>
  <c r="AW118" i="40" s="1"/>
  <c r="BT118" i="40"/>
  <c r="AI118" i="40"/>
  <c r="BL118" i="40" s="1"/>
  <c r="X118" i="40"/>
  <c r="BA118" i="40" s="1"/>
  <c r="P118" i="40"/>
  <c r="S118" i="40"/>
  <c r="AV118" i="40" s="1"/>
  <c r="AG118" i="40"/>
  <c r="BJ118" i="40" s="1"/>
  <c r="V134" i="40"/>
  <c r="AY134" i="40" s="1"/>
  <c r="AJ134" i="40"/>
  <c r="BM134" i="40" s="1"/>
  <c r="W140" i="40"/>
  <c r="AZ140" i="40" s="1"/>
  <c r="AL140" i="40"/>
  <c r="BO140" i="40" s="1"/>
  <c r="BT148" i="40"/>
  <c r="AI148" i="40"/>
  <c r="BL148" i="40" s="1"/>
  <c r="X148" i="40"/>
  <c r="BA148" i="40" s="1"/>
  <c r="P148" i="40"/>
  <c r="AO148" i="40"/>
  <c r="BR148" i="40" s="1"/>
  <c r="AG148" i="40"/>
  <c r="BJ148" i="40" s="1"/>
  <c r="V148" i="40"/>
  <c r="AY148" i="40" s="1"/>
  <c r="AN148" i="40"/>
  <c r="BQ148" i="40" s="1"/>
  <c r="AD148" i="40"/>
  <c r="BG148" i="40" s="1"/>
  <c r="U148" i="40"/>
  <c r="AX148" i="40" s="1"/>
  <c r="AM148" i="40"/>
  <c r="BP148" i="40" s="1"/>
  <c r="AC148" i="40"/>
  <c r="BF148" i="40" s="1"/>
  <c r="T148" i="40"/>
  <c r="AW148" i="40" s="1"/>
  <c r="W148" i="40"/>
  <c r="AZ148" i="40" s="1"/>
  <c r="AP148" i="40"/>
  <c r="BS148" i="40" s="1"/>
  <c r="Z162" i="40"/>
  <c r="BC162" i="40" s="1"/>
  <c r="BT162" i="40"/>
  <c r="AO170" i="40"/>
  <c r="BR170" i="40" s="1"/>
  <c r="AG170" i="40"/>
  <c r="BJ170" i="40" s="1"/>
  <c r="X170" i="40"/>
  <c r="BA170" i="40" s="1"/>
  <c r="P170" i="40"/>
  <c r="AM170" i="40"/>
  <c r="BP170" i="40" s="1"/>
  <c r="AE170" i="40"/>
  <c r="BH170" i="40" s="1"/>
  <c r="V170" i="40"/>
  <c r="AY170" i="40" s="1"/>
  <c r="AL170" i="40"/>
  <c r="BO170" i="40" s="1"/>
  <c r="AD170" i="40"/>
  <c r="BG170" i="40" s="1"/>
  <c r="U170" i="40"/>
  <c r="AX170" i="40" s="1"/>
  <c r="AK170" i="40"/>
  <c r="BN170" i="40" s="1"/>
  <c r="AC170" i="40"/>
  <c r="BF170" i="40" s="1"/>
  <c r="T170" i="40"/>
  <c r="AW170" i="40" s="1"/>
  <c r="AJ170" i="40"/>
  <c r="BM170" i="40" s="1"/>
  <c r="AA170" i="40"/>
  <c r="BD170" i="40" s="1"/>
  <c r="S170" i="40"/>
  <c r="AV170" i="40" s="1"/>
  <c r="Z170" i="40"/>
  <c r="BC170" i="40" s="1"/>
  <c r="Q150" i="30"/>
  <c r="AT150" i="30" s="1"/>
  <c r="Y150" i="30"/>
  <c r="BB150" i="30" s="1"/>
  <c r="AJ150" i="30"/>
  <c r="BM150" i="30" s="1"/>
  <c r="Q160" i="30"/>
  <c r="AT160" i="30" s="1"/>
  <c r="Y160" i="30"/>
  <c r="BB160" i="30" s="1"/>
  <c r="AH160" i="30"/>
  <c r="BK160" i="30" s="1"/>
  <c r="AP160" i="30"/>
  <c r="BS160" i="30" s="1"/>
  <c r="Q164" i="30"/>
  <c r="AT164" i="30" s="1"/>
  <c r="Y164" i="30"/>
  <c r="BB164" i="30" s="1"/>
  <c r="AH164" i="30"/>
  <c r="BK164" i="30" s="1"/>
  <c r="AP164" i="30"/>
  <c r="BS164" i="30" s="1"/>
  <c r="Q168" i="30"/>
  <c r="AT168" i="30" s="1"/>
  <c r="Y168" i="30"/>
  <c r="BB168" i="30" s="1"/>
  <c r="AH168" i="30"/>
  <c r="BK168" i="30" s="1"/>
  <c r="AP168" i="30"/>
  <c r="BS168" i="30" s="1"/>
  <c r="Q172" i="30"/>
  <c r="AT172" i="30" s="1"/>
  <c r="Y172" i="30"/>
  <c r="BB172" i="30" s="1"/>
  <c r="AH172" i="30"/>
  <c r="BK172" i="30" s="1"/>
  <c r="AP172" i="30"/>
  <c r="BS172" i="30" s="1"/>
  <c r="Q176" i="30"/>
  <c r="AT176" i="30" s="1"/>
  <c r="Y176" i="30"/>
  <c r="BB176" i="30" s="1"/>
  <c r="AH176" i="30"/>
  <c r="BK176" i="30" s="1"/>
  <c r="AP176" i="30"/>
  <c r="BS176" i="30" s="1"/>
  <c r="Q184" i="30"/>
  <c r="AT184" i="30" s="1"/>
  <c r="Y184" i="30"/>
  <c r="BB184" i="30" s="1"/>
  <c r="AH184" i="30"/>
  <c r="BK184" i="30" s="1"/>
  <c r="AP184" i="30"/>
  <c r="BS184" i="30" s="1"/>
  <c r="Q188" i="30"/>
  <c r="AT188" i="30" s="1"/>
  <c r="Y188" i="30"/>
  <c r="BB188" i="30" s="1"/>
  <c r="AH188" i="30"/>
  <c r="BK188" i="30" s="1"/>
  <c r="AP188" i="30"/>
  <c r="BS188" i="30" s="1"/>
  <c r="Q192" i="30"/>
  <c r="AT192" i="30" s="1"/>
  <c r="Y192" i="30"/>
  <c r="BB192" i="30" s="1"/>
  <c r="AH192" i="30"/>
  <c r="BK192" i="30" s="1"/>
  <c r="AP192" i="30"/>
  <c r="BS192" i="30" s="1"/>
  <c r="Q196" i="30"/>
  <c r="AT196" i="30" s="1"/>
  <c r="Y196" i="30"/>
  <c r="BB196" i="30" s="1"/>
  <c r="AH196" i="30"/>
  <c r="BK196" i="30" s="1"/>
  <c r="AP196" i="30"/>
  <c r="BS196" i="30" s="1"/>
  <c r="Q200" i="30"/>
  <c r="AT200" i="30" s="1"/>
  <c r="Y200" i="30"/>
  <c r="BB200" i="30" s="1"/>
  <c r="AH200" i="30"/>
  <c r="BK200" i="30" s="1"/>
  <c r="AP200" i="30"/>
  <c r="BS200" i="30" s="1"/>
  <c r="AB73" i="40"/>
  <c r="Q97" i="40"/>
  <c r="AB89" i="40"/>
  <c r="AC89" i="40" s="1"/>
  <c r="AB91" i="40"/>
  <c r="AC91" i="40" s="1"/>
  <c r="Q99" i="40"/>
  <c r="V75" i="40"/>
  <c r="V27" i="40"/>
  <c r="Q19" i="40"/>
  <c r="V25" i="40"/>
  <c r="AB99" i="40"/>
  <c r="Q107" i="40"/>
  <c r="AT107" i="40" s="1"/>
  <c r="AC107" i="40"/>
  <c r="BF107" i="40" s="1"/>
  <c r="Q108" i="40"/>
  <c r="AT108" i="40" s="1"/>
  <c r="AA108" i="40"/>
  <c r="BD108" i="40" s="1"/>
  <c r="AO108" i="40"/>
  <c r="BR108" i="40" s="1"/>
  <c r="Y112" i="40"/>
  <c r="BB112" i="40" s="1"/>
  <c r="AL112" i="40"/>
  <c r="BO112" i="40" s="1"/>
  <c r="W114" i="40"/>
  <c r="AZ114" i="40" s="1"/>
  <c r="AK114" i="40"/>
  <c r="BN114" i="40" s="1"/>
  <c r="V116" i="40"/>
  <c r="AY116" i="40" s="1"/>
  <c r="AJ116" i="40"/>
  <c r="BM116" i="40" s="1"/>
  <c r="U118" i="40"/>
  <c r="AX118" i="40" s="1"/>
  <c r="AH118" i="40"/>
  <c r="BK118" i="40" s="1"/>
  <c r="BT120" i="40"/>
  <c r="AI120" i="40"/>
  <c r="BL120" i="40" s="1"/>
  <c r="X120" i="40"/>
  <c r="BA120" i="40" s="1"/>
  <c r="P120" i="40"/>
  <c r="AM120" i="40"/>
  <c r="BP120" i="40" s="1"/>
  <c r="AC120" i="40"/>
  <c r="BF120" i="40" s="1"/>
  <c r="T120" i="40"/>
  <c r="AW120" i="40" s="1"/>
  <c r="S120" i="40"/>
  <c r="AV120" i="40" s="1"/>
  <c r="AG120" i="40"/>
  <c r="BJ120" i="40" s="1"/>
  <c r="R122" i="40"/>
  <c r="AU122" i="40" s="1"/>
  <c r="AD122" i="40"/>
  <c r="BG122" i="40" s="1"/>
  <c r="Q124" i="40"/>
  <c r="AT124" i="40" s="1"/>
  <c r="AA124" i="40"/>
  <c r="BD124" i="40" s="1"/>
  <c r="AO124" i="40"/>
  <c r="BR124" i="40" s="1"/>
  <c r="Y131" i="40"/>
  <c r="BB131" i="40" s="1"/>
  <c r="AM131" i="40"/>
  <c r="BP131" i="40" s="1"/>
  <c r="Y132" i="40"/>
  <c r="BB132" i="40" s="1"/>
  <c r="AL132" i="40"/>
  <c r="BO132" i="40" s="1"/>
  <c r="W134" i="40"/>
  <c r="AZ134" i="40" s="1"/>
  <c r="AK134" i="40"/>
  <c r="BN134" i="40" s="1"/>
  <c r="V136" i="40"/>
  <c r="AY136" i="40" s="1"/>
  <c r="AK136" i="40"/>
  <c r="BN136" i="40" s="1"/>
  <c r="Y140" i="40"/>
  <c r="BB140" i="40" s="1"/>
  <c r="AN140" i="40"/>
  <c r="BQ140" i="40" s="1"/>
  <c r="BR142" i="40"/>
  <c r="AH144" i="40"/>
  <c r="BK144" i="40" s="1"/>
  <c r="Y148" i="40"/>
  <c r="BB148" i="40" s="1"/>
  <c r="S158" i="40"/>
  <c r="AV158" i="40" s="1"/>
  <c r="AA162" i="40"/>
  <c r="BD162" i="40" s="1"/>
  <c r="AO166" i="40"/>
  <c r="BR166" i="40" s="1"/>
  <c r="AG166" i="40"/>
  <c r="BJ166" i="40" s="1"/>
  <c r="X166" i="40"/>
  <c r="BA166" i="40" s="1"/>
  <c r="P166" i="40"/>
  <c r="AM166" i="40"/>
  <c r="BP166" i="40" s="1"/>
  <c r="AE166" i="40"/>
  <c r="BH166" i="40" s="1"/>
  <c r="V166" i="40"/>
  <c r="AY166" i="40" s="1"/>
  <c r="AL166" i="40"/>
  <c r="BO166" i="40" s="1"/>
  <c r="AD166" i="40"/>
  <c r="BG166" i="40" s="1"/>
  <c r="U166" i="40"/>
  <c r="AX166" i="40" s="1"/>
  <c r="AK166" i="40"/>
  <c r="BN166" i="40" s="1"/>
  <c r="AC166" i="40"/>
  <c r="BF166" i="40" s="1"/>
  <c r="T166" i="40"/>
  <c r="AW166" i="40" s="1"/>
  <c r="AJ166" i="40"/>
  <c r="BM166" i="40" s="1"/>
  <c r="AA166" i="40"/>
  <c r="BD166" i="40" s="1"/>
  <c r="S166" i="40"/>
  <c r="AV166" i="40" s="1"/>
  <c r="Z166" i="40"/>
  <c r="BC166" i="40" s="1"/>
  <c r="AF170" i="40"/>
  <c r="BI170" i="40" s="1"/>
  <c r="BI172" i="40"/>
  <c r="BU173" i="40"/>
  <c r="AH174" i="40"/>
  <c r="BK174" i="40" s="1"/>
  <c r="AI182" i="40"/>
  <c r="BL182" i="40" s="1"/>
  <c r="R150" i="30"/>
  <c r="AU150" i="30" s="1"/>
  <c r="Z150" i="30"/>
  <c r="BC150" i="30" s="1"/>
  <c r="R160" i="30"/>
  <c r="AU160" i="30" s="1"/>
  <c r="Z160" i="30"/>
  <c r="BC160" i="30" s="1"/>
  <c r="AI160" i="30"/>
  <c r="BL160" i="30" s="1"/>
  <c r="R164" i="30"/>
  <c r="AU164" i="30" s="1"/>
  <c r="Z164" i="30"/>
  <c r="BC164" i="30" s="1"/>
  <c r="AI164" i="30"/>
  <c r="BL164" i="30" s="1"/>
  <c r="R168" i="30"/>
  <c r="AU168" i="30" s="1"/>
  <c r="Z168" i="30"/>
  <c r="BC168" i="30" s="1"/>
  <c r="AI168" i="30"/>
  <c r="BL168" i="30" s="1"/>
  <c r="R172" i="30"/>
  <c r="AU172" i="30" s="1"/>
  <c r="Z172" i="30"/>
  <c r="BC172" i="30" s="1"/>
  <c r="AI172" i="30"/>
  <c r="BL172" i="30" s="1"/>
  <c r="R176" i="30"/>
  <c r="AU176" i="30" s="1"/>
  <c r="Z176" i="30"/>
  <c r="BC176" i="30" s="1"/>
  <c r="AI176" i="30"/>
  <c r="BL176" i="30" s="1"/>
  <c r="R184" i="30"/>
  <c r="AU184" i="30" s="1"/>
  <c r="Z184" i="30"/>
  <c r="BC184" i="30" s="1"/>
  <c r="AI184" i="30"/>
  <c r="BL184" i="30" s="1"/>
  <c r="R188" i="30"/>
  <c r="AU188" i="30" s="1"/>
  <c r="Z188" i="30"/>
  <c r="BC188" i="30" s="1"/>
  <c r="AI188" i="30"/>
  <c r="BL188" i="30" s="1"/>
  <c r="R192" i="30"/>
  <c r="AU192" i="30" s="1"/>
  <c r="Z192" i="30"/>
  <c r="BC192" i="30" s="1"/>
  <c r="AI192" i="30"/>
  <c r="BL192" i="30" s="1"/>
  <c r="R196" i="30"/>
  <c r="AU196" i="30" s="1"/>
  <c r="Z196" i="30"/>
  <c r="BC196" i="30" s="1"/>
  <c r="AI196" i="30"/>
  <c r="BL196" i="30" s="1"/>
  <c r="R200" i="30"/>
  <c r="AU200" i="30" s="1"/>
  <c r="Z200" i="30"/>
  <c r="BC200" i="30" s="1"/>
  <c r="AI200" i="30"/>
  <c r="BL200" i="30" s="1"/>
  <c r="Z57" i="40"/>
  <c r="AO107" i="40"/>
  <c r="BR107" i="40" s="1"/>
  <c r="R108" i="40"/>
  <c r="AU108" i="40" s="1"/>
  <c r="AD108" i="40"/>
  <c r="BG108" i="40" s="1"/>
  <c r="Y114" i="40"/>
  <c r="BB114" i="40" s="1"/>
  <c r="AL114" i="40"/>
  <c r="BO114" i="40" s="1"/>
  <c r="V118" i="40"/>
  <c r="AY118" i="40" s="1"/>
  <c r="AJ118" i="40"/>
  <c r="BM118" i="40" s="1"/>
  <c r="AM122" i="40"/>
  <c r="BP122" i="40" s="1"/>
  <c r="AC122" i="40"/>
  <c r="BF122" i="40" s="1"/>
  <c r="T122" i="40"/>
  <c r="AW122" i="40" s="1"/>
  <c r="BT122" i="40"/>
  <c r="AI122" i="40"/>
  <c r="BL122" i="40" s="1"/>
  <c r="X122" i="40"/>
  <c r="BA122" i="40" s="1"/>
  <c r="P122" i="40"/>
  <c r="S122" i="40"/>
  <c r="AV122" i="40" s="1"/>
  <c r="AG122" i="40"/>
  <c r="BJ122" i="40" s="1"/>
  <c r="R124" i="40"/>
  <c r="AU124" i="40" s="1"/>
  <c r="AD124" i="40"/>
  <c r="BG124" i="40" s="1"/>
  <c r="P131" i="40"/>
  <c r="AA131" i="40"/>
  <c r="BD131" i="40" s="1"/>
  <c r="AN131" i="40"/>
  <c r="BQ131" i="40" s="1"/>
  <c r="Y134" i="40"/>
  <c r="BB134" i="40" s="1"/>
  <c r="AL134" i="40"/>
  <c r="BO134" i="40" s="1"/>
  <c r="Z140" i="40"/>
  <c r="BC140" i="40" s="1"/>
  <c r="AP140" i="40"/>
  <c r="BS140" i="40" s="1"/>
  <c r="Z148" i="40"/>
  <c r="BC148" i="40" s="1"/>
  <c r="AG158" i="40"/>
  <c r="BJ158" i="40" s="1"/>
  <c r="X158" i="40"/>
  <c r="BA158" i="40" s="1"/>
  <c r="P158" i="40"/>
  <c r="AM158" i="40"/>
  <c r="BP158" i="40" s="1"/>
  <c r="AE158" i="40"/>
  <c r="BH158" i="40" s="1"/>
  <c r="V158" i="40"/>
  <c r="AY158" i="40" s="1"/>
  <c r="AL158" i="40"/>
  <c r="BO158" i="40" s="1"/>
  <c r="AD158" i="40"/>
  <c r="BG158" i="40" s="1"/>
  <c r="U158" i="40"/>
  <c r="AX158" i="40" s="1"/>
  <c r="AK158" i="40"/>
  <c r="BN158" i="40" s="1"/>
  <c r="AC158" i="40"/>
  <c r="BF158" i="40" s="1"/>
  <c r="T158" i="40"/>
  <c r="AW158" i="40" s="1"/>
  <c r="W158" i="40"/>
  <c r="AZ158" i="40" s="1"/>
  <c r="AN158" i="40"/>
  <c r="BQ158" i="40" s="1"/>
  <c r="AF162" i="40"/>
  <c r="BI162" i="40" s="1"/>
  <c r="BP164" i="40"/>
  <c r="BI168" i="40"/>
  <c r="BU169" i="40"/>
  <c r="AH170" i="40"/>
  <c r="BK170" i="40" s="1"/>
  <c r="Q182" i="40"/>
  <c r="AT182" i="40" s="1"/>
  <c r="AN182" i="40"/>
  <c r="BQ182" i="40" s="1"/>
  <c r="AB87" i="40"/>
  <c r="V71" i="40"/>
  <c r="Q95" i="40"/>
  <c r="S59" i="40"/>
  <c r="AB95" i="40"/>
  <c r="BT108" i="40"/>
  <c r="AI108" i="40"/>
  <c r="BL108" i="40" s="1"/>
  <c r="X108" i="40"/>
  <c r="BA108" i="40" s="1"/>
  <c r="P108" i="40"/>
  <c r="AM108" i="40"/>
  <c r="BP108" i="40" s="1"/>
  <c r="AC108" i="40"/>
  <c r="BF108" i="40" s="1"/>
  <c r="T108" i="40"/>
  <c r="AW108" i="40" s="1"/>
  <c r="S108" i="40"/>
  <c r="AV108" i="40" s="1"/>
  <c r="AG108" i="40"/>
  <c r="BJ108" i="40" s="1"/>
  <c r="Z114" i="40"/>
  <c r="BC114" i="40" s="1"/>
  <c r="AN114" i="40"/>
  <c r="BQ114" i="40" s="1"/>
  <c r="W118" i="40"/>
  <c r="AZ118" i="40" s="1"/>
  <c r="AK118" i="40"/>
  <c r="BN118" i="40" s="1"/>
  <c r="BT124" i="40"/>
  <c r="AI124" i="40"/>
  <c r="BL124" i="40" s="1"/>
  <c r="X124" i="40"/>
  <c r="BA124" i="40" s="1"/>
  <c r="P124" i="40"/>
  <c r="AM124" i="40"/>
  <c r="BP124" i="40" s="1"/>
  <c r="AC124" i="40"/>
  <c r="BF124" i="40" s="1"/>
  <c r="T124" i="40"/>
  <c r="AW124" i="40" s="1"/>
  <c r="S124" i="40"/>
  <c r="AV124" i="40" s="1"/>
  <c r="AG124" i="40"/>
  <c r="BJ124" i="40" s="1"/>
  <c r="Q131" i="40"/>
  <c r="AT131" i="40" s="1"/>
  <c r="AC131" i="40"/>
  <c r="BF131" i="40" s="1"/>
  <c r="Z134" i="40"/>
  <c r="BC134" i="40" s="1"/>
  <c r="AN134" i="40"/>
  <c r="BQ134" i="40" s="1"/>
  <c r="AA140" i="40"/>
  <c r="BD140" i="40" s="1"/>
  <c r="AA148" i="40"/>
  <c r="BD148" i="40" s="1"/>
  <c r="Q162" i="40"/>
  <c r="AT162" i="40" s="1"/>
  <c r="AH162" i="40"/>
  <c r="BK162" i="40" s="1"/>
  <c r="AI170" i="40"/>
  <c r="BL170" i="40" s="1"/>
  <c r="R182" i="40"/>
  <c r="AU182" i="40" s="1"/>
  <c r="Y11" i="39"/>
  <c r="V72" i="39"/>
  <c r="V24" i="39"/>
  <c r="Q72" i="39"/>
  <c r="AB64" i="39"/>
  <c r="Q55" i="39"/>
  <c r="AB96" i="39"/>
  <c r="AB88" i="39"/>
  <c r="Q24" i="39"/>
  <c r="Q16" i="39"/>
  <c r="AB72" i="39"/>
  <c r="Q64" i="39"/>
  <c r="Q96" i="39"/>
  <c r="Q46" i="39"/>
  <c r="Q15" i="39"/>
  <c r="V23" i="39"/>
  <c r="V71" i="39"/>
  <c r="AB87" i="39"/>
  <c r="AB91" i="39"/>
  <c r="AC91" i="39" s="1"/>
  <c r="Q98" i="39"/>
  <c r="V107" i="39"/>
  <c r="AY107" i="39" s="1"/>
  <c r="AG107" i="39"/>
  <c r="BJ107" i="39" s="1"/>
  <c r="AO107" i="39"/>
  <c r="BR107" i="39" s="1"/>
  <c r="R109" i="39"/>
  <c r="AU109" i="39" s="1"/>
  <c r="Z109" i="39"/>
  <c r="BC109" i="39" s="1"/>
  <c r="AK109" i="39"/>
  <c r="BN109" i="39" s="1"/>
  <c r="T110" i="39"/>
  <c r="AW110" i="39" s="1"/>
  <c r="AC110" i="39"/>
  <c r="BF110" i="39" s="1"/>
  <c r="AM110" i="39"/>
  <c r="BP110" i="39" s="1"/>
  <c r="V111" i="39"/>
  <c r="AY111" i="39" s="1"/>
  <c r="AG111" i="39"/>
  <c r="BJ111" i="39" s="1"/>
  <c r="AO111" i="39"/>
  <c r="BR111" i="39" s="1"/>
  <c r="R113" i="39"/>
  <c r="AU113" i="39" s="1"/>
  <c r="Z113" i="39"/>
  <c r="BC113" i="39" s="1"/>
  <c r="AK113" i="39"/>
  <c r="BN113" i="39" s="1"/>
  <c r="T114" i="39"/>
  <c r="AW114" i="39" s="1"/>
  <c r="AC114" i="39"/>
  <c r="BF114" i="39" s="1"/>
  <c r="AM114" i="39"/>
  <c r="BP114" i="39" s="1"/>
  <c r="V115" i="39"/>
  <c r="AY115" i="39" s="1"/>
  <c r="AG115" i="39"/>
  <c r="BJ115" i="39" s="1"/>
  <c r="AO115" i="39"/>
  <c r="BR115" i="39" s="1"/>
  <c r="R117" i="39"/>
  <c r="AU117" i="39" s="1"/>
  <c r="Z117" i="39"/>
  <c r="BC117" i="39" s="1"/>
  <c r="AK117" i="39"/>
  <c r="BN117" i="39" s="1"/>
  <c r="T118" i="39"/>
  <c r="AW118" i="39" s="1"/>
  <c r="AC118" i="39"/>
  <c r="BF118" i="39" s="1"/>
  <c r="AM118" i="39"/>
  <c r="BP118" i="39" s="1"/>
  <c r="V119" i="39"/>
  <c r="AY119" i="39" s="1"/>
  <c r="AG119" i="39"/>
  <c r="BJ119" i="39" s="1"/>
  <c r="AO119" i="39"/>
  <c r="BR119" i="39" s="1"/>
  <c r="R121" i="39"/>
  <c r="AU121" i="39" s="1"/>
  <c r="Z121" i="39"/>
  <c r="BC121" i="39" s="1"/>
  <c r="AK121" i="39"/>
  <c r="BN121" i="39" s="1"/>
  <c r="T122" i="39"/>
  <c r="AW122" i="39" s="1"/>
  <c r="AC122" i="39"/>
  <c r="BF122" i="39" s="1"/>
  <c r="AM122" i="39"/>
  <c r="BP122" i="39" s="1"/>
  <c r="V123" i="39"/>
  <c r="AY123" i="39" s="1"/>
  <c r="AG123" i="39"/>
  <c r="BJ123" i="39" s="1"/>
  <c r="AO123" i="39"/>
  <c r="BR123" i="39" s="1"/>
  <c r="R125" i="39"/>
  <c r="AU125" i="39" s="1"/>
  <c r="Z125" i="39"/>
  <c r="BC125" i="39" s="1"/>
  <c r="AK125" i="39"/>
  <c r="BN125" i="39" s="1"/>
  <c r="Y131" i="39"/>
  <c r="BB131" i="39" s="1"/>
  <c r="Y132" i="39"/>
  <c r="BB132" i="39" s="1"/>
  <c r="AL132" i="39"/>
  <c r="BO132" i="39" s="1"/>
  <c r="V136" i="39"/>
  <c r="AY136" i="39" s="1"/>
  <c r="AJ136" i="39"/>
  <c r="BM136" i="39" s="1"/>
  <c r="BT140" i="39"/>
  <c r="AI140" i="39"/>
  <c r="BL140" i="39" s="1"/>
  <c r="X140" i="39"/>
  <c r="BA140" i="39" s="1"/>
  <c r="P140" i="39"/>
  <c r="AM140" i="39"/>
  <c r="BP140" i="39" s="1"/>
  <c r="AC140" i="39"/>
  <c r="BF140" i="39" s="1"/>
  <c r="T140" i="39"/>
  <c r="AW140" i="39" s="1"/>
  <c r="S140" i="39"/>
  <c r="AV140" i="39" s="1"/>
  <c r="AG140" i="39"/>
  <c r="BJ140" i="39" s="1"/>
  <c r="Y148" i="39"/>
  <c r="BB148" i="39" s="1"/>
  <c r="AL148" i="39"/>
  <c r="BO148" i="39" s="1"/>
  <c r="W158" i="39"/>
  <c r="AZ158" i="39" s="1"/>
  <c r="AI158" i="39"/>
  <c r="BL158" i="39" s="1"/>
  <c r="Y160" i="39"/>
  <c r="BB160" i="39" s="1"/>
  <c r="AJ160" i="39"/>
  <c r="BM160" i="39" s="1"/>
  <c r="BU163" i="39"/>
  <c r="BD164" i="39"/>
  <c r="AE168" i="39"/>
  <c r="BH168" i="39" s="1"/>
  <c r="AE174" i="39"/>
  <c r="BH174" i="39" s="1"/>
  <c r="BU176" i="39"/>
  <c r="Q182" i="39"/>
  <c r="AT182" i="39" s="1"/>
  <c r="AN182" i="39"/>
  <c r="BQ182" i="39" s="1"/>
  <c r="AP198" i="39"/>
  <c r="BS198" i="39" s="1"/>
  <c r="AH198" i="39"/>
  <c r="BK198" i="39" s="1"/>
  <c r="Y198" i="39"/>
  <c r="BB198" i="39" s="1"/>
  <c r="Q198" i="39"/>
  <c r="AT198" i="39" s="1"/>
  <c r="AO198" i="39"/>
  <c r="BR198" i="39" s="1"/>
  <c r="AG198" i="39"/>
  <c r="BJ198" i="39" s="1"/>
  <c r="X198" i="39"/>
  <c r="BA198" i="39" s="1"/>
  <c r="P198" i="39"/>
  <c r="AM198" i="39"/>
  <c r="BP198" i="39" s="1"/>
  <c r="AE198" i="39"/>
  <c r="BH198" i="39" s="1"/>
  <c r="V198" i="39"/>
  <c r="AY198" i="39" s="1"/>
  <c r="AL198" i="39"/>
  <c r="BO198" i="39" s="1"/>
  <c r="AD198" i="39"/>
  <c r="BG198" i="39" s="1"/>
  <c r="U198" i="39"/>
  <c r="AX198" i="39" s="1"/>
  <c r="AK198" i="39"/>
  <c r="BN198" i="39" s="1"/>
  <c r="AC198" i="39"/>
  <c r="BF198" i="39" s="1"/>
  <c r="T198" i="39"/>
  <c r="AW198" i="39" s="1"/>
  <c r="AJ198" i="39"/>
  <c r="BM198" i="39" s="1"/>
  <c r="AA198" i="39"/>
  <c r="BD198" i="39" s="1"/>
  <c r="S198" i="39"/>
  <c r="AV198" i="39" s="1"/>
  <c r="AI198" i="39"/>
  <c r="BL198" i="39" s="1"/>
  <c r="BU200" i="39"/>
  <c r="R107" i="40"/>
  <c r="AU107" i="40" s="1"/>
  <c r="Z107" i="40"/>
  <c r="BC107" i="40" s="1"/>
  <c r="AK107" i="40"/>
  <c r="BN107" i="40" s="1"/>
  <c r="V109" i="40"/>
  <c r="AY109" i="40" s="1"/>
  <c r="AG109" i="40"/>
  <c r="BJ109" i="40" s="1"/>
  <c r="AO109" i="40"/>
  <c r="BR109" i="40" s="1"/>
  <c r="R111" i="40"/>
  <c r="AU111" i="40" s="1"/>
  <c r="Z111" i="40"/>
  <c r="BC111" i="40" s="1"/>
  <c r="V113" i="40"/>
  <c r="AY113" i="40" s="1"/>
  <c r="AG113" i="40"/>
  <c r="BJ113" i="40" s="1"/>
  <c r="AO113" i="40"/>
  <c r="BR113" i="40" s="1"/>
  <c r="R115" i="40"/>
  <c r="AU115" i="40" s="1"/>
  <c r="Z115" i="40"/>
  <c r="BC115" i="40" s="1"/>
  <c r="AK115" i="40"/>
  <c r="BN115" i="40" s="1"/>
  <c r="V117" i="40"/>
  <c r="AY117" i="40" s="1"/>
  <c r="AG117" i="40"/>
  <c r="BJ117" i="40" s="1"/>
  <c r="AO117" i="40"/>
  <c r="BR117" i="40" s="1"/>
  <c r="R119" i="40"/>
  <c r="AU119" i="40" s="1"/>
  <c r="Z119" i="40"/>
  <c r="BC119" i="40" s="1"/>
  <c r="AK119" i="40"/>
  <c r="BN119" i="40" s="1"/>
  <c r="V121" i="40"/>
  <c r="AY121" i="40" s="1"/>
  <c r="AG121" i="40"/>
  <c r="BJ121" i="40" s="1"/>
  <c r="AO121" i="40"/>
  <c r="BR121" i="40" s="1"/>
  <c r="R123" i="40"/>
  <c r="AU123" i="40" s="1"/>
  <c r="Z123" i="40"/>
  <c r="BC123" i="40" s="1"/>
  <c r="AK123" i="40"/>
  <c r="BN123" i="40" s="1"/>
  <c r="V125" i="40"/>
  <c r="AY125" i="40" s="1"/>
  <c r="AG125" i="40"/>
  <c r="BJ125" i="40" s="1"/>
  <c r="AO125" i="40"/>
  <c r="BR125" i="40" s="1"/>
  <c r="R131" i="40"/>
  <c r="AU131" i="40" s="1"/>
  <c r="Z131" i="40"/>
  <c r="BC131" i="40" s="1"/>
  <c r="AK131" i="40"/>
  <c r="BN131" i="40" s="1"/>
  <c r="V133" i="40"/>
  <c r="AY133" i="40" s="1"/>
  <c r="AG133" i="40"/>
  <c r="BJ133" i="40" s="1"/>
  <c r="AO133" i="40"/>
  <c r="BR133" i="40" s="1"/>
  <c r="R135" i="40"/>
  <c r="AU135" i="40" s="1"/>
  <c r="Z135" i="40"/>
  <c r="BC135" i="40" s="1"/>
  <c r="AK135" i="40"/>
  <c r="BN135" i="40" s="1"/>
  <c r="V137" i="40"/>
  <c r="AY137" i="40" s="1"/>
  <c r="AG137" i="40"/>
  <c r="BJ137" i="40" s="1"/>
  <c r="AO137" i="40"/>
  <c r="BR137" i="40" s="1"/>
  <c r="P138" i="40"/>
  <c r="X138" i="40"/>
  <c r="BA138" i="40" s="1"/>
  <c r="AI138" i="40"/>
  <c r="BL138" i="40" s="1"/>
  <c r="BT138" i="40"/>
  <c r="R139" i="40"/>
  <c r="AU139" i="40" s="1"/>
  <c r="Z139" i="40"/>
  <c r="BC139" i="40" s="1"/>
  <c r="AK139" i="40"/>
  <c r="BN139" i="40" s="1"/>
  <c r="V141" i="40"/>
  <c r="AY141" i="40" s="1"/>
  <c r="AG141" i="40"/>
  <c r="BJ141" i="40" s="1"/>
  <c r="AO141" i="40"/>
  <c r="BR141" i="40" s="1"/>
  <c r="P142" i="40"/>
  <c r="X142" i="40"/>
  <c r="BA142" i="40" s="1"/>
  <c r="AI142" i="40"/>
  <c r="BL142" i="40" s="1"/>
  <c r="BT142" i="40"/>
  <c r="R143" i="40"/>
  <c r="AU143" i="40" s="1"/>
  <c r="Z143" i="40"/>
  <c r="BC143" i="40" s="1"/>
  <c r="AK143" i="40"/>
  <c r="BN143" i="40" s="1"/>
  <c r="V145" i="40"/>
  <c r="AY145" i="40" s="1"/>
  <c r="AG145" i="40"/>
  <c r="BJ145" i="40" s="1"/>
  <c r="AO145" i="40"/>
  <c r="BR145" i="40" s="1"/>
  <c r="P146" i="40"/>
  <c r="X146" i="40"/>
  <c r="BA146" i="40" s="1"/>
  <c r="AI146" i="40"/>
  <c r="BL146" i="40" s="1"/>
  <c r="BT146" i="40"/>
  <c r="R147" i="40"/>
  <c r="AU147" i="40" s="1"/>
  <c r="Z147" i="40"/>
  <c r="BC147" i="40" s="1"/>
  <c r="AK147" i="40"/>
  <c r="BN147" i="40" s="1"/>
  <c r="V149" i="40"/>
  <c r="AY149" i="40" s="1"/>
  <c r="AG149" i="40"/>
  <c r="BJ149" i="40" s="1"/>
  <c r="AO149" i="40"/>
  <c r="BR149" i="40" s="1"/>
  <c r="P150" i="40"/>
  <c r="X150" i="40"/>
  <c r="BA150" i="40" s="1"/>
  <c r="AI150" i="40"/>
  <c r="BL150" i="40" s="1"/>
  <c r="BT150" i="40"/>
  <c r="R159" i="40"/>
  <c r="AU159" i="40" s="1"/>
  <c r="Z159" i="40"/>
  <c r="BC159" i="40" s="1"/>
  <c r="P160" i="40"/>
  <c r="X160" i="40"/>
  <c r="BA160" i="40" s="1"/>
  <c r="AG160" i="40"/>
  <c r="BJ160" i="40" s="1"/>
  <c r="AO160" i="40"/>
  <c r="BR160" i="40" s="1"/>
  <c r="V161" i="40"/>
  <c r="AY161" i="40" s="1"/>
  <c r="AE161" i="40"/>
  <c r="BH161" i="40" s="1"/>
  <c r="AM161" i="40"/>
  <c r="BP161" i="40" s="1"/>
  <c r="R163" i="40"/>
  <c r="AU163" i="40" s="1"/>
  <c r="Z163" i="40"/>
  <c r="BC163" i="40" s="1"/>
  <c r="AI163" i="40"/>
  <c r="BL163" i="40" s="1"/>
  <c r="BT163" i="40"/>
  <c r="P164" i="40"/>
  <c r="X164" i="40"/>
  <c r="BA164" i="40" s="1"/>
  <c r="AG164" i="40"/>
  <c r="BJ164" i="40" s="1"/>
  <c r="AO164" i="40"/>
  <c r="BR164" i="40" s="1"/>
  <c r="V165" i="40"/>
  <c r="AY165" i="40" s="1"/>
  <c r="AE165" i="40"/>
  <c r="BH165" i="40" s="1"/>
  <c r="AM165" i="40"/>
  <c r="BP165" i="40" s="1"/>
  <c r="R167" i="40"/>
  <c r="AU167" i="40" s="1"/>
  <c r="Z167" i="40"/>
  <c r="BC167" i="40" s="1"/>
  <c r="AI167" i="40"/>
  <c r="BL167" i="40" s="1"/>
  <c r="BT167" i="40"/>
  <c r="P168" i="40"/>
  <c r="X168" i="40"/>
  <c r="BA168" i="40" s="1"/>
  <c r="AG168" i="40"/>
  <c r="BJ168" i="40" s="1"/>
  <c r="AO168" i="40"/>
  <c r="BR168" i="40" s="1"/>
  <c r="V169" i="40"/>
  <c r="AY169" i="40" s="1"/>
  <c r="AE169" i="40"/>
  <c r="BH169" i="40" s="1"/>
  <c r="AM169" i="40"/>
  <c r="BP169" i="40" s="1"/>
  <c r="R171" i="40"/>
  <c r="AU171" i="40" s="1"/>
  <c r="Z171" i="40"/>
  <c r="BC171" i="40" s="1"/>
  <c r="AI171" i="40"/>
  <c r="BL171" i="40" s="1"/>
  <c r="BT171" i="40"/>
  <c r="P172" i="40"/>
  <c r="X172" i="40"/>
  <c r="BA172" i="40" s="1"/>
  <c r="AG172" i="40"/>
  <c r="BJ172" i="40" s="1"/>
  <c r="AO172" i="40"/>
  <c r="BR172" i="40" s="1"/>
  <c r="V173" i="40"/>
  <c r="AY173" i="40" s="1"/>
  <c r="AE173" i="40"/>
  <c r="BH173" i="40" s="1"/>
  <c r="AM173" i="40"/>
  <c r="BP173" i="40" s="1"/>
  <c r="R175" i="40"/>
  <c r="AU175" i="40" s="1"/>
  <c r="Z175" i="40"/>
  <c r="BC175" i="40" s="1"/>
  <c r="AI175" i="40"/>
  <c r="BL175" i="40" s="1"/>
  <c r="BT175" i="40"/>
  <c r="P176" i="40"/>
  <c r="X176" i="40"/>
  <c r="BA176" i="40" s="1"/>
  <c r="AG176" i="40"/>
  <c r="BJ176" i="40" s="1"/>
  <c r="AO176" i="40"/>
  <c r="BR176" i="40" s="1"/>
  <c r="V177" i="40"/>
  <c r="AY177" i="40" s="1"/>
  <c r="AE177" i="40"/>
  <c r="BH177" i="40" s="1"/>
  <c r="AM177" i="40"/>
  <c r="BP177" i="40" s="1"/>
  <c r="R183" i="40"/>
  <c r="AU183" i="40" s="1"/>
  <c r="Z183" i="40"/>
  <c r="BC183" i="40" s="1"/>
  <c r="AI183" i="40"/>
  <c r="BL183" i="40" s="1"/>
  <c r="BT183" i="40"/>
  <c r="P184" i="40"/>
  <c r="X184" i="40"/>
  <c r="BA184" i="40" s="1"/>
  <c r="AG184" i="40"/>
  <c r="BJ184" i="40" s="1"/>
  <c r="AO184" i="40"/>
  <c r="BR184" i="40" s="1"/>
  <c r="V185" i="40"/>
  <c r="AY185" i="40" s="1"/>
  <c r="AE185" i="40"/>
  <c r="BH185" i="40" s="1"/>
  <c r="AM185" i="40"/>
  <c r="BP185" i="40" s="1"/>
  <c r="T186" i="40"/>
  <c r="AW186" i="40" s="1"/>
  <c r="AC186" i="40"/>
  <c r="BF186" i="40" s="1"/>
  <c r="AK186" i="40"/>
  <c r="BN186" i="40" s="1"/>
  <c r="R187" i="40"/>
  <c r="AU187" i="40" s="1"/>
  <c r="Z187" i="40"/>
  <c r="BC187" i="40" s="1"/>
  <c r="AI187" i="40"/>
  <c r="BL187" i="40" s="1"/>
  <c r="BT187" i="40"/>
  <c r="P188" i="40"/>
  <c r="X188" i="40"/>
  <c r="BA188" i="40" s="1"/>
  <c r="AG188" i="40"/>
  <c r="BJ188" i="40" s="1"/>
  <c r="AO188" i="40"/>
  <c r="BR188" i="40" s="1"/>
  <c r="V189" i="40"/>
  <c r="AY189" i="40" s="1"/>
  <c r="AE189" i="40"/>
  <c r="BH189" i="40" s="1"/>
  <c r="AM189" i="40"/>
  <c r="BP189" i="40" s="1"/>
  <c r="T190" i="40"/>
  <c r="AW190" i="40" s="1"/>
  <c r="AC190" i="40"/>
  <c r="BF190" i="40" s="1"/>
  <c r="AK190" i="40"/>
  <c r="BN190" i="40" s="1"/>
  <c r="R191" i="40"/>
  <c r="AU191" i="40" s="1"/>
  <c r="Z191" i="40"/>
  <c r="BC191" i="40" s="1"/>
  <c r="AI191" i="40"/>
  <c r="BL191" i="40" s="1"/>
  <c r="BT191" i="40"/>
  <c r="P192" i="40"/>
  <c r="X192" i="40"/>
  <c r="BA192" i="40" s="1"/>
  <c r="AG192" i="40"/>
  <c r="BJ192" i="40" s="1"/>
  <c r="AO192" i="40"/>
  <c r="BR192" i="40" s="1"/>
  <c r="V193" i="40"/>
  <c r="AY193" i="40" s="1"/>
  <c r="AE193" i="40"/>
  <c r="BH193" i="40" s="1"/>
  <c r="AM193" i="40"/>
  <c r="BP193" i="40" s="1"/>
  <c r="T194" i="40"/>
  <c r="AW194" i="40" s="1"/>
  <c r="AC194" i="40"/>
  <c r="BF194" i="40" s="1"/>
  <c r="AK194" i="40"/>
  <c r="BN194" i="40" s="1"/>
  <c r="R195" i="40"/>
  <c r="AU195" i="40" s="1"/>
  <c r="Z195" i="40"/>
  <c r="BC195" i="40" s="1"/>
  <c r="AI195" i="40"/>
  <c r="BL195" i="40" s="1"/>
  <c r="BT195" i="40"/>
  <c r="P196" i="40"/>
  <c r="X196" i="40"/>
  <c r="BA196" i="40" s="1"/>
  <c r="AG196" i="40"/>
  <c r="BJ196" i="40" s="1"/>
  <c r="AO196" i="40"/>
  <c r="BR196" i="40" s="1"/>
  <c r="V197" i="40"/>
  <c r="AY197" i="40" s="1"/>
  <c r="AE197" i="40"/>
  <c r="BH197" i="40" s="1"/>
  <c r="AM197" i="40"/>
  <c r="BP197" i="40" s="1"/>
  <c r="T198" i="40"/>
  <c r="AW198" i="40" s="1"/>
  <c r="AC198" i="40"/>
  <c r="BF198" i="40" s="1"/>
  <c r="AK198" i="40"/>
  <c r="BN198" i="40" s="1"/>
  <c r="R199" i="40"/>
  <c r="AU199" i="40" s="1"/>
  <c r="Z199" i="40"/>
  <c r="BC199" i="40" s="1"/>
  <c r="AI199" i="40"/>
  <c r="BL199" i="40" s="1"/>
  <c r="BT199" i="40"/>
  <c r="P200" i="40"/>
  <c r="X200" i="40"/>
  <c r="BA200" i="40" s="1"/>
  <c r="AG200" i="40"/>
  <c r="BJ200" i="40" s="1"/>
  <c r="AO200" i="40"/>
  <c r="BR200" i="40" s="1"/>
  <c r="V201" i="40"/>
  <c r="AY201" i="40" s="1"/>
  <c r="AE201" i="40"/>
  <c r="BH201" i="40" s="1"/>
  <c r="AM201" i="40"/>
  <c r="BP201" i="40" s="1"/>
  <c r="S25" i="39"/>
  <c r="Q27" i="39"/>
  <c r="Q54" i="39"/>
  <c r="AB67" i="39"/>
  <c r="AC67" i="39" s="1"/>
  <c r="Q75" i="39"/>
  <c r="W107" i="39"/>
  <c r="AZ107" i="39" s="1"/>
  <c r="AH107" i="39"/>
  <c r="BK107" i="39" s="1"/>
  <c r="AP107" i="39"/>
  <c r="BS107" i="39" s="1"/>
  <c r="Q108" i="39"/>
  <c r="AT108" i="39" s="1"/>
  <c r="Y108" i="39"/>
  <c r="BB108" i="39" s="1"/>
  <c r="AJ108" i="39"/>
  <c r="BM108" i="39" s="1"/>
  <c r="BU108" i="39"/>
  <c r="S109" i="39"/>
  <c r="AV109" i="39" s="1"/>
  <c r="AA109" i="39"/>
  <c r="BD109" i="39" s="1"/>
  <c r="AL109" i="39"/>
  <c r="BO109" i="39" s="1"/>
  <c r="U110" i="39"/>
  <c r="AX110" i="39" s="1"/>
  <c r="AD110" i="39"/>
  <c r="BG110" i="39" s="1"/>
  <c r="AN110" i="39"/>
  <c r="BQ110" i="39" s="1"/>
  <c r="W111" i="39"/>
  <c r="AZ111" i="39" s="1"/>
  <c r="AH111" i="39"/>
  <c r="BK111" i="39" s="1"/>
  <c r="AP111" i="39"/>
  <c r="BS111" i="39" s="1"/>
  <c r="Q112" i="39"/>
  <c r="AT112" i="39" s="1"/>
  <c r="Y112" i="39"/>
  <c r="BB112" i="39" s="1"/>
  <c r="AJ112" i="39"/>
  <c r="BM112" i="39" s="1"/>
  <c r="BU112" i="39"/>
  <c r="S113" i="39"/>
  <c r="AV113" i="39" s="1"/>
  <c r="AA113" i="39"/>
  <c r="BD113" i="39" s="1"/>
  <c r="AL113" i="39"/>
  <c r="BO113" i="39" s="1"/>
  <c r="U114" i="39"/>
  <c r="AX114" i="39" s="1"/>
  <c r="AD114" i="39"/>
  <c r="BG114" i="39" s="1"/>
  <c r="AN114" i="39"/>
  <c r="BQ114" i="39" s="1"/>
  <c r="W115" i="39"/>
  <c r="AZ115" i="39" s="1"/>
  <c r="AH115" i="39"/>
  <c r="BK115" i="39" s="1"/>
  <c r="AP115" i="39"/>
  <c r="BS115" i="39" s="1"/>
  <c r="Q116" i="39"/>
  <c r="AT116" i="39" s="1"/>
  <c r="Y116" i="39"/>
  <c r="BB116" i="39" s="1"/>
  <c r="AJ116" i="39"/>
  <c r="BM116" i="39" s="1"/>
  <c r="BU116" i="39"/>
  <c r="S117" i="39"/>
  <c r="AV117" i="39" s="1"/>
  <c r="AA117" i="39"/>
  <c r="BD117" i="39" s="1"/>
  <c r="AL117" i="39"/>
  <c r="BO117" i="39" s="1"/>
  <c r="U118" i="39"/>
  <c r="AX118" i="39" s="1"/>
  <c r="AD118" i="39"/>
  <c r="BG118" i="39" s="1"/>
  <c r="AN118" i="39"/>
  <c r="BQ118" i="39" s="1"/>
  <c r="W119" i="39"/>
  <c r="AZ119" i="39" s="1"/>
  <c r="AH119" i="39"/>
  <c r="BK119" i="39" s="1"/>
  <c r="AP119" i="39"/>
  <c r="BS119" i="39" s="1"/>
  <c r="Q120" i="39"/>
  <c r="AT120" i="39" s="1"/>
  <c r="Y120" i="39"/>
  <c r="BB120" i="39" s="1"/>
  <c r="AJ120" i="39"/>
  <c r="BM120" i="39" s="1"/>
  <c r="BU120" i="39"/>
  <c r="S121" i="39"/>
  <c r="AV121" i="39" s="1"/>
  <c r="AA121" i="39"/>
  <c r="BD121" i="39" s="1"/>
  <c r="AL121" i="39"/>
  <c r="BO121" i="39" s="1"/>
  <c r="U122" i="39"/>
  <c r="AX122" i="39" s="1"/>
  <c r="AD122" i="39"/>
  <c r="BG122" i="39" s="1"/>
  <c r="AN122" i="39"/>
  <c r="BQ122" i="39" s="1"/>
  <c r="W123" i="39"/>
  <c r="AZ123" i="39" s="1"/>
  <c r="AH123" i="39"/>
  <c r="BK123" i="39" s="1"/>
  <c r="AP123" i="39"/>
  <c r="BS123" i="39" s="1"/>
  <c r="Q124" i="39"/>
  <c r="AT124" i="39" s="1"/>
  <c r="Y124" i="39"/>
  <c r="BB124" i="39" s="1"/>
  <c r="AJ124" i="39"/>
  <c r="BM124" i="39" s="1"/>
  <c r="BU124" i="39"/>
  <c r="S125" i="39"/>
  <c r="AV125" i="39" s="1"/>
  <c r="AA125" i="39"/>
  <c r="BD125" i="39" s="1"/>
  <c r="AL125" i="39"/>
  <c r="BO125" i="39" s="1"/>
  <c r="Q126" i="39"/>
  <c r="AT126" i="39" s="1"/>
  <c r="AA126" i="39"/>
  <c r="BD126" i="39" s="1"/>
  <c r="P131" i="39"/>
  <c r="AA131" i="39"/>
  <c r="BD131" i="39" s="1"/>
  <c r="AN131" i="39"/>
  <c r="BQ131" i="39" s="1"/>
  <c r="Z132" i="39"/>
  <c r="BC132" i="39" s="1"/>
  <c r="AN132" i="39"/>
  <c r="BQ132" i="39" s="1"/>
  <c r="Y134" i="39"/>
  <c r="BB134" i="39" s="1"/>
  <c r="W136" i="39"/>
  <c r="AZ136" i="39" s="1"/>
  <c r="AK136" i="39"/>
  <c r="BN136" i="39" s="1"/>
  <c r="V138" i="39"/>
  <c r="AY138" i="39" s="1"/>
  <c r="AJ138" i="39"/>
  <c r="BM138" i="39" s="1"/>
  <c r="U140" i="39"/>
  <c r="AX140" i="39" s="1"/>
  <c r="AH140" i="39"/>
  <c r="BK140" i="39" s="1"/>
  <c r="BU141" i="39"/>
  <c r="AM142" i="39"/>
  <c r="BP142" i="39" s="1"/>
  <c r="AC142" i="39"/>
  <c r="BF142" i="39" s="1"/>
  <c r="T142" i="39"/>
  <c r="AW142" i="39" s="1"/>
  <c r="BT142" i="39"/>
  <c r="AI142" i="39"/>
  <c r="BL142" i="39" s="1"/>
  <c r="X142" i="39"/>
  <c r="BA142" i="39" s="1"/>
  <c r="P142" i="39"/>
  <c r="S142" i="39"/>
  <c r="AV142" i="39" s="1"/>
  <c r="AG142" i="39"/>
  <c r="BJ142" i="39" s="1"/>
  <c r="R144" i="39"/>
  <c r="AU144" i="39" s="1"/>
  <c r="AD144" i="39"/>
  <c r="BG144" i="39" s="1"/>
  <c r="Q146" i="39"/>
  <c r="AT146" i="39" s="1"/>
  <c r="AA146" i="39"/>
  <c r="BD146" i="39" s="1"/>
  <c r="Z148" i="39"/>
  <c r="BC148" i="39" s="1"/>
  <c r="AN148" i="39"/>
  <c r="BQ148" i="39" s="1"/>
  <c r="Y150" i="39"/>
  <c r="BB150" i="39" s="1"/>
  <c r="Y158" i="39"/>
  <c r="BB158" i="39" s="1"/>
  <c r="Z160" i="39"/>
  <c r="BC160" i="39" s="1"/>
  <c r="AL160" i="39"/>
  <c r="BO160" i="39" s="1"/>
  <c r="Q162" i="39"/>
  <c r="AT162" i="39" s="1"/>
  <c r="AA162" i="39"/>
  <c r="BD162" i="39" s="1"/>
  <c r="R164" i="39"/>
  <c r="AU164" i="39" s="1"/>
  <c r="AD164" i="39"/>
  <c r="BG164" i="39" s="1"/>
  <c r="R166" i="39"/>
  <c r="AU166" i="39" s="1"/>
  <c r="AI166" i="39"/>
  <c r="BL166" i="39" s="1"/>
  <c r="R168" i="39"/>
  <c r="AU168" i="39" s="1"/>
  <c r="AI168" i="39"/>
  <c r="BL168" i="39" s="1"/>
  <c r="AO170" i="39"/>
  <c r="BR170" i="39" s="1"/>
  <c r="AG170" i="39"/>
  <c r="BJ170" i="39" s="1"/>
  <c r="X170" i="39"/>
  <c r="BA170" i="39" s="1"/>
  <c r="P170" i="39"/>
  <c r="AL170" i="39"/>
  <c r="BO170" i="39" s="1"/>
  <c r="AD170" i="39"/>
  <c r="BG170" i="39" s="1"/>
  <c r="U170" i="39"/>
  <c r="AX170" i="39" s="1"/>
  <c r="AK170" i="39"/>
  <c r="BN170" i="39" s="1"/>
  <c r="AC170" i="39"/>
  <c r="BF170" i="39" s="1"/>
  <c r="T170" i="39"/>
  <c r="AW170" i="39" s="1"/>
  <c r="AJ170" i="39"/>
  <c r="BM170" i="39" s="1"/>
  <c r="AA170" i="39"/>
  <c r="BD170" i="39" s="1"/>
  <c r="S170" i="39"/>
  <c r="AV170" i="39" s="1"/>
  <c r="Y170" i="39"/>
  <c r="BB170" i="39" s="1"/>
  <c r="AP170" i="39"/>
  <c r="BS170" i="39" s="1"/>
  <c r="AK172" i="39"/>
  <c r="BN172" i="39" s="1"/>
  <c r="AC172" i="39"/>
  <c r="BF172" i="39" s="1"/>
  <c r="T172" i="39"/>
  <c r="AW172" i="39" s="1"/>
  <c r="AP172" i="39"/>
  <c r="BS172" i="39" s="1"/>
  <c r="AH172" i="39"/>
  <c r="BK172" i="39" s="1"/>
  <c r="Y172" i="39"/>
  <c r="BB172" i="39" s="1"/>
  <c r="Q172" i="39"/>
  <c r="AT172" i="39" s="1"/>
  <c r="AO172" i="39"/>
  <c r="BR172" i="39" s="1"/>
  <c r="AG172" i="39"/>
  <c r="BJ172" i="39" s="1"/>
  <c r="X172" i="39"/>
  <c r="BA172" i="39" s="1"/>
  <c r="P172" i="39"/>
  <c r="AN172" i="39"/>
  <c r="BQ172" i="39" s="1"/>
  <c r="AF172" i="39"/>
  <c r="BI172" i="39" s="1"/>
  <c r="W172" i="39"/>
  <c r="AZ172" i="39" s="1"/>
  <c r="V172" i="39"/>
  <c r="AY172" i="39" s="1"/>
  <c r="AM172" i="39"/>
  <c r="BP172" i="39" s="1"/>
  <c r="AF174" i="39"/>
  <c r="BI174" i="39" s="1"/>
  <c r="R182" i="39"/>
  <c r="AU182" i="39" s="1"/>
  <c r="AP182" i="39"/>
  <c r="BS182" i="39" s="1"/>
  <c r="BH188" i="39"/>
  <c r="AO190" i="39"/>
  <c r="BR190" i="39" s="1"/>
  <c r="AG190" i="39"/>
  <c r="BJ190" i="39" s="1"/>
  <c r="X190" i="39"/>
  <c r="BA190" i="39" s="1"/>
  <c r="P190" i="39"/>
  <c r="AM190" i="39"/>
  <c r="BP190" i="39" s="1"/>
  <c r="AE190" i="39"/>
  <c r="BH190" i="39" s="1"/>
  <c r="V190" i="39"/>
  <c r="AY190" i="39" s="1"/>
  <c r="AL190" i="39"/>
  <c r="BO190" i="39" s="1"/>
  <c r="AD190" i="39"/>
  <c r="BG190" i="39" s="1"/>
  <c r="U190" i="39"/>
  <c r="AX190" i="39" s="1"/>
  <c r="AK190" i="39"/>
  <c r="BN190" i="39" s="1"/>
  <c r="AC190" i="39"/>
  <c r="BF190" i="39" s="1"/>
  <c r="T190" i="39"/>
  <c r="AW190" i="39" s="1"/>
  <c r="AJ190" i="39"/>
  <c r="BM190" i="39" s="1"/>
  <c r="AA190" i="39"/>
  <c r="BD190" i="39" s="1"/>
  <c r="S190" i="39"/>
  <c r="AV190" i="39" s="1"/>
  <c r="Z190" i="39"/>
  <c r="BC190" i="39" s="1"/>
  <c r="AP194" i="39"/>
  <c r="BS194" i="39" s="1"/>
  <c r="AH194" i="39"/>
  <c r="BK194" i="39" s="1"/>
  <c r="Y194" i="39"/>
  <c r="BB194" i="39" s="1"/>
  <c r="Q194" i="39"/>
  <c r="AT194" i="39" s="1"/>
  <c r="AO194" i="39"/>
  <c r="BR194" i="39" s="1"/>
  <c r="AG194" i="39"/>
  <c r="BJ194" i="39" s="1"/>
  <c r="X194" i="39"/>
  <c r="BA194" i="39" s="1"/>
  <c r="P194" i="39"/>
  <c r="AM194" i="39"/>
  <c r="BP194" i="39" s="1"/>
  <c r="AE194" i="39"/>
  <c r="BH194" i="39" s="1"/>
  <c r="V194" i="39"/>
  <c r="AY194" i="39" s="1"/>
  <c r="AL194" i="39"/>
  <c r="BO194" i="39" s="1"/>
  <c r="AD194" i="39"/>
  <c r="BG194" i="39" s="1"/>
  <c r="U194" i="39"/>
  <c r="AX194" i="39" s="1"/>
  <c r="AK194" i="39"/>
  <c r="BN194" i="39" s="1"/>
  <c r="AC194" i="39"/>
  <c r="BF194" i="39" s="1"/>
  <c r="T194" i="39"/>
  <c r="AW194" i="39" s="1"/>
  <c r="AJ194" i="39"/>
  <c r="BM194" i="39" s="1"/>
  <c r="AA194" i="39"/>
  <c r="BD194" i="39" s="1"/>
  <c r="S194" i="39"/>
  <c r="AV194" i="39" s="1"/>
  <c r="AI194" i="39"/>
  <c r="BL194" i="39" s="1"/>
  <c r="BU196" i="39"/>
  <c r="AN198" i="39"/>
  <c r="BQ198" i="39" s="1"/>
  <c r="BU201" i="39"/>
  <c r="Z10" i="38"/>
  <c r="U186" i="40"/>
  <c r="AX186" i="40" s="1"/>
  <c r="AD186" i="40"/>
  <c r="BG186" i="40" s="1"/>
  <c r="AL186" i="40"/>
  <c r="BO186" i="40" s="1"/>
  <c r="U190" i="40"/>
  <c r="AX190" i="40" s="1"/>
  <c r="AD190" i="40"/>
  <c r="BG190" i="40" s="1"/>
  <c r="AL190" i="40"/>
  <c r="BO190" i="40" s="1"/>
  <c r="U194" i="40"/>
  <c r="AX194" i="40" s="1"/>
  <c r="AD194" i="40"/>
  <c r="BG194" i="40" s="1"/>
  <c r="AL194" i="40"/>
  <c r="BO194" i="40" s="1"/>
  <c r="U198" i="40"/>
  <c r="AX198" i="40" s="1"/>
  <c r="AD198" i="40"/>
  <c r="BG198" i="40" s="1"/>
  <c r="AL198" i="40"/>
  <c r="BO198" i="40" s="1"/>
  <c r="Q19" i="39"/>
  <c r="V25" i="39"/>
  <c r="Q47" i="39"/>
  <c r="Z54" i="39"/>
  <c r="Z59" i="39" s="1"/>
  <c r="Q66" i="39"/>
  <c r="AB71" i="39"/>
  <c r="Q74" i="39"/>
  <c r="AB98" i="39"/>
  <c r="P107" i="39"/>
  <c r="X107" i="39"/>
  <c r="BA107" i="39" s="1"/>
  <c r="AI107" i="39"/>
  <c r="BL107" i="39" s="1"/>
  <c r="BT107" i="39"/>
  <c r="R108" i="39"/>
  <c r="AU108" i="39" s="1"/>
  <c r="Z108" i="39"/>
  <c r="BC108" i="39" s="1"/>
  <c r="AK108" i="39"/>
  <c r="BN108" i="39" s="1"/>
  <c r="T109" i="39"/>
  <c r="AW109" i="39" s="1"/>
  <c r="AC109" i="39"/>
  <c r="BF109" i="39" s="1"/>
  <c r="AM109" i="39"/>
  <c r="BP109" i="39" s="1"/>
  <c r="V110" i="39"/>
  <c r="AY110" i="39" s="1"/>
  <c r="AG110" i="39"/>
  <c r="BJ110" i="39" s="1"/>
  <c r="AO110" i="39"/>
  <c r="BR110" i="39" s="1"/>
  <c r="P111" i="39"/>
  <c r="X111" i="39"/>
  <c r="BA111" i="39" s="1"/>
  <c r="AI111" i="39"/>
  <c r="BL111" i="39" s="1"/>
  <c r="R112" i="39"/>
  <c r="AU112" i="39" s="1"/>
  <c r="Z112" i="39"/>
  <c r="BC112" i="39" s="1"/>
  <c r="AK112" i="39"/>
  <c r="BN112" i="39" s="1"/>
  <c r="T113" i="39"/>
  <c r="AW113" i="39" s="1"/>
  <c r="AC113" i="39"/>
  <c r="BF113" i="39" s="1"/>
  <c r="AM113" i="39"/>
  <c r="BP113" i="39" s="1"/>
  <c r="V114" i="39"/>
  <c r="AY114" i="39" s="1"/>
  <c r="AG114" i="39"/>
  <c r="BJ114" i="39" s="1"/>
  <c r="AO114" i="39"/>
  <c r="BR114" i="39" s="1"/>
  <c r="P115" i="39"/>
  <c r="X115" i="39"/>
  <c r="BA115" i="39" s="1"/>
  <c r="AI115" i="39"/>
  <c r="BL115" i="39" s="1"/>
  <c r="BT115" i="39"/>
  <c r="R116" i="39"/>
  <c r="AU116" i="39" s="1"/>
  <c r="Z116" i="39"/>
  <c r="BC116" i="39" s="1"/>
  <c r="AK116" i="39"/>
  <c r="BN116" i="39" s="1"/>
  <c r="T117" i="39"/>
  <c r="AW117" i="39" s="1"/>
  <c r="AC117" i="39"/>
  <c r="BF117" i="39" s="1"/>
  <c r="AM117" i="39"/>
  <c r="BP117" i="39" s="1"/>
  <c r="V118" i="39"/>
  <c r="AY118" i="39" s="1"/>
  <c r="AG118" i="39"/>
  <c r="BJ118" i="39" s="1"/>
  <c r="AO118" i="39"/>
  <c r="BR118" i="39" s="1"/>
  <c r="P119" i="39"/>
  <c r="X119" i="39"/>
  <c r="BA119" i="39" s="1"/>
  <c r="AI119" i="39"/>
  <c r="BL119" i="39" s="1"/>
  <c r="BT119" i="39"/>
  <c r="R120" i="39"/>
  <c r="AU120" i="39" s="1"/>
  <c r="Z120" i="39"/>
  <c r="BC120" i="39" s="1"/>
  <c r="AK120" i="39"/>
  <c r="BN120" i="39" s="1"/>
  <c r="T121" i="39"/>
  <c r="AW121" i="39" s="1"/>
  <c r="AC121" i="39"/>
  <c r="BF121" i="39" s="1"/>
  <c r="AM121" i="39"/>
  <c r="BP121" i="39" s="1"/>
  <c r="V122" i="39"/>
  <c r="AY122" i="39" s="1"/>
  <c r="AG122" i="39"/>
  <c r="BJ122" i="39" s="1"/>
  <c r="AO122" i="39"/>
  <c r="BR122" i="39" s="1"/>
  <c r="P123" i="39"/>
  <c r="X123" i="39"/>
  <c r="BA123" i="39" s="1"/>
  <c r="AI123" i="39"/>
  <c r="BL123" i="39" s="1"/>
  <c r="BT123" i="39"/>
  <c r="R124" i="39"/>
  <c r="AU124" i="39" s="1"/>
  <c r="Z124" i="39"/>
  <c r="BC124" i="39" s="1"/>
  <c r="AK124" i="39"/>
  <c r="BN124" i="39" s="1"/>
  <c r="T125" i="39"/>
  <c r="AW125" i="39" s="1"/>
  <c r="AC125" i="39"/>
  <c r="BF125" i="39" s="1"/>
  <c r="AM125" i="39"/>
  <c r="BP125" i="39" s="1"/>
  <c r="Q131" i="39"/>
  <c r="AT131" i="39" s="1"/>
  <c r="AC131" i="39"/>
  <c r="BF131" i="39" s="1"/>
  <c r="AP131" i="39"/>
  <c r="BS131" i="39" s="1"/>
  <c r="Q132" i="39"/>
  <c r="AT132" i="39" s="1"/>
  <c r="AA132" i="39"/>
  <c r="BD132" i="39" s="1"/>
  <c r="AO132" i="39"/>
  <c r="BR132" i="39" s="1"/>
  <c r="Y136" i="39"/>
  <c r="BB136" i="39" s="1"/>
  <c r="AL136" i="39"/>
  <c r="BO136" i="39" s="1"/>
  <c r="W138" i="39"/>
  <c r="AZ138" i="39" s="1"/>
  <c r="AK138" i="39"/>
  <c r="BN138" i="39" s="1"/>
  <c r="V140" i="39"/>
  <c r="AY140" i="39" s="1"/>
  <c r="AJ140" i="39"/>
  <c r="BM140" i="39" s="1"/>
  <c r="BT144" i="39"/>
  <c r="AI144" i="39"/>
  <c r="BL144" i="39" s="1"/>
  <c r="X144" i="39"/>
  <c r="BA144" i="39" s="1"/>
  <c r="P144" i="39"/>
  <c r="AM144" i="39"/>
  <c r="BP144" i="39" s="1"/>
  <c r="AC144" i="39"/>
  <c r="BF144" i="39" s="1"/>
  <c r="T144" i="39"/>
  <c r="AW144" i="39" s="1"/>
  <c r="S144" i="39"/>
  <c r="AV144" i="39" s="1"/>
  <c r="AG144" i="39"/>
  <c r="BJ144" i="39" s="1"/>
  <c r="Q148" i="39"/>
  <c r="AT148" i="39" s="1"/>
  <c r="AA148" i="39"/>
  <c r="BD148" i="39" s="1"/>
  <c r="AO148" i="39"/>
  <c r="BR148" i="39" s="1"/>
  <c r="Z158" i="39"/>
  <c r="BC158" i="39" s="1"/>
  <c r="AL158" i="39"/>
  <c r="BO158" i="39" s="1"/>
  <c r="BU159" i="39"/>
  <c r="Q160" i="39"/>
  <c r="AT160" i="39" s="1"/>
  <c r="AA160" i="39"/>
  <c r="BD160" i="39" s="1"/>
  <c r="AM160" i="39"/>
  <c r="BP160" i="39" s="1"/>
  <c r="BU162" i="39"/>
  <c r="AK164" i="39"/>
  <c r="BN164" i="39" s="1"/>
  <c r="AC164" i="39"/>
  <c r="BF164" i="39" s="1"/>
  <c r="T164" i="39"/>
  <c r="AW164" i="39" s="1"/>
  <c r="AO164" i="39"/>
  <c r="BR164" i="39" s="1"/>
  <c r="AG164" i="39"/>
  <c r="BJ164" i="39" s="1"/>
  <c r="X164" i="39"/>
  <c r="BA164" i="39" s="1"/>
  <c r="P164" i="39"/>
  <c r="S164" i="39"/>
  <c r="AV164" i="39" s="1"/>
  <c r="AE164" i="39"/>
  <c r="BH164" i="39" s="1"/>
  <c r="AP164" i="39"/>
  <c r="BS164" i="39" s="1"/>
  <c r="V166" i="39"/>
  <c r="AY166" i="39" s="1"/>
  <c r="AM166" i="39"/>
  <c r="BP166" i="39" s="1"/>
  <c r="S168" i="39"/>
  <c r="AV168" i="39" s="1"/>
  <c r="AJ168" i="39"/>
  <c r="BM168" i="39" s="1"/>
  <c r="Q174" i="39"/>
  <c r="AT174" i="39" s="1"/>
  <c r="AH174" i="39"/>
  <c r="BK174" i="39" s="1"/>
  <c r="W182" i="39"/>
  <c r="AZ182" i="39" s="1"/>
  <c r="BT182" i="39"/>
  <c r="AO186" i="39"/>
  <c r="BR186" i="39" s="1"/>
  <c r="AG186" i="39"/>
  <c r="BJ186" i="39" s="1"/>
  <c r="X186" i="39"/>
  <c r="BA186" i="39" s="1"/>
  <c r="P186" i="39"/>
  <c r="AM186" i="39"/>
  <c r="BP186" i="39" s="1"/>
  <c r="AE186" i="39"/>
  <c r="BH186" i="39" s="1"/>
  <c r="V186" i="39"/>
  <c r="AY186" i="39" s="1"/>
  <c r="AL186" i="39"/>
  <c r="BO186" i="39" s="1"/>
  <c r="AD186" i="39"/>
  <c r="BG186" i="39" s="1"/>
  <c r="U186" i="39"/>
  <c r="AX186" i="39" s="1"/>
  <c r="AK186" i="39"/>
  <c r="BN186" i="39" s="1"/>
  <c r="AC186" i="39"/>
  <c r="BF186" i="39" s="1"/>
  <c r="T186" i="39"/>
  <c r="AW186" i="39" s="1"/>
  <c r="AJ186" i="39"/>
  <c r="BM186" i="39" s="1"/>
  <c r="AA186" i="39"/>
  <c r="BD186" i="39" s="1"/>
  <c r="S186" i="39"/>
  <c r="AV186" i="39" s="1"/>
  <c r="Z186" i="39"/>
  <c r="BC186" i="39" s="1"/>
  <c r="BU192" i="39"/>
  <c r="BT198" i="39"/>
  <c r="V11" i="38"/>
  <c r="Z8" i="38"/>
  <c r="R138" i="40"/>
  <c r="AU138" i="40" s="1"/>
  <c r="Z138" i="40"/>
  <c r="BC138" i="40" s="1"/>
  <c r="AK138" i="40"/>
  <c r="BN138" i="40" s="1"/>
  <c r="R142" i="40"/>
  <c r="AU142" i="40" s="1"/>
  <c r="Z142" i="40"/>
  <c r="BC142" i="40" s="1"/>
  <c r="AK142" i="40"/>
  <c r="BN142" i="40" s="1"/>
  <c r="R146" i="40"/>
  <c r="AU146" i="40" s="1"/>
  <c r="Z146" i="40"/>
  <c r="BC146" i="40" s="1"/>
  <c r="AK146" i="40"/>
  <c r="BN146" i="40" s="1"/>
  <c r="R150" i="40"/>
  <c r="AU150" i="40" s="1"/>
  <c r="Z150" i="40"/>
  <c r="BC150" i="40" s="1"/>
  <c r="AK150" i="40"/>
  <c r="BN150" i="40" s="1"/>
  <c r="R160" i="40"/>
  <c r="AU160" i="40" s="1"/>
  <c r="Z160" i="40"/>
  <c r="BC160" i="40" s="1"/>
  <c r="AI160" i="40"/>
  <c r="BL160" i="40" s="1"/>
  <c r="BT160" i="40"/>
  <c r="R164" i="40"/>
  <c r="AU164" i="40" s="1"/>
  <c r="Z164" i="40"/>
  <c r="BC164" i="40" s="1"/>
  <c r="AI164" i="40"/>
  <c r="BL164" i="40" s="1"/>
  <c r="BT164" i="40"/>
  <c r="R168" i="40"/>
  <c r="AU168" i="40" s="1"/>
  <c r="Z168" i="40"/>
  <c r="BC168" i="40" s="1"/>
  <c r="AI168" i="40"/>
  <c r="BL168" i="40" s="1"/>
  <c r="BT168" i="40"/>
  <c r="R172" i="40"/>
  <c r="AU172" i="40" s="1"/>
  <c r="Z172" i="40"/>
  <c r="BC172" i="40" s="1"/>
  <c r="AI172" i="40"/>
  <c r="BL172" i="40" s="1"/>
  <c r="BT172" i="40"/>
  <c r="R176" i="40"/>
  <c r="AU176" i="40" s="1"/>
  <c r="Z176" i="40"/>
  <c r="BC176" i="40" s="1"/>
  <c r="AI176" i="40"/>
  <c r="BL176" i="40" s="1"/>
  <c r="BT176" i="40"/>
  <c r="R184" i="40"/>
  <c r="AU184" i="40" s="1"/>
  <c r="Z184" i="40"/>
  <c r="BC184" i="40" s="1"/>
  <c r="AI184" i="40"/>
  <c r="BL184" i="40" s="1"/>
  <c r="BT184" i="40"/>
  <c r="V186" i="40"/>
  <c r="AY186" i="40" s="1"/>
  <c r="AE186" i="40"/>
  <c r="BH186" i="40" s="1"/>
  <c r="AM186" i="40"/>
  <c r="BP186" i="40" s="1"/>
  <c r="R188" i="40"/>
  <c r="AU188" i="40" s="1"/>
  <c r="Z188" i="40"/>
  <c r="BC188" i="40" s="1"/>
  <c r="AI188" i="40"/>
  <c r="BL188" i="40" s="1"/>
  <c r="BT188" i="40"/>
  <c r="V190" i="40"/>
  <c r="AY190" i="40" s="1"/>
  <c r="AE190" i="40"/>
  <c r="BH190" i="40" s="1"/>
  <c r="AM190" i="40"/>
  <c r="BP190" i="40" s="1"/>
  <c r="R192" i="40"/>
  <c r="AU192" i="40" s="1"/>
  <c r="Z192" i="40"/>
  <c r="BC192" i="40" s="1"/>
  <c r="AI192" i="40"/>
  <c r="BL192" i="40" s="1"/>
  <c r="BT192" i="40"/>
  <c r="V194" i="40"/>
  <c r="AY194" i="40" s="1"/>
  <c r="AE194" i="40"/>
  <c r="BH194" i="40" s="1"/>
  <c r="AM194" i="40"/>
  <c r="BP194" i="40" s="1"/>
  <c r="R196" i="40"/>
  <c r="AU196" i="40" s="1"/>
  <c r="Z196" i="40"/>
  <c r="BC196" i="40" s="1"/>
  <c r="AI196" i="40"/>
  <c r="BL196" i="40" s="1"/>
  <c r="BT196" i="40"/>
  <c r="V198" i="40"/>
  <c r="AY198" i="40" s="1"/>
  <c r="AE198" i="40"/>
  <c r="BH198" i="40" s="1"/>
  <c r="AM198" i="40"/>
  <c r="BP198" i="40" s="1"/>
  <c r="R200" i="40"/>
  <c r="AU200" i="40" s="1"/>
  <c r="Z200" i="40"/>
  <c r="BC200" i="40" s="1"/>
  <c r="AI200" i="40"/>
  <c r="BL200" i="40" s="1"/>
  <c r="BT200" i="40"/>
  <c r="S27" i="39"/>
  <c r="Q57" i="39"/>
  <c r="Q73" i="39"/>
  <c r="S75" i="39"/>
  <c r="Q107" i="39"/>
  <c r="AT107" i="39" s="1"/>
  <c r="Y107" i="39"/>
  <c r="BB107" i="39" s="1"/>
  <c r="AJ107" i="39"/>
  <c r="BM107" i="39" s="1"/>
  <c r="BU107" i="39"/>
  <c r="S108" i="39"/>
  <c r="AV108" i="39" s="1"/>
  <c r="AA108" i="39"/>
  <c r="BD108" i="39" s="1"/>
  <c r="AL108" i="39"/>
  <c r="BO108" i="39" s="1"/>
  <c r="U109" i="39"/>
  <c r="AX109" i="39" s="1"/>
  <c r="AD109" i="39"/>
  <c r="BG109" i="39" s="1"/>
  <c r="AN109" i="39"/>
  <c r="BQ109" i="39" s="1"/>
  <c r="W110" i="39"/>
  <c r="AZ110" i="39" s="1"/>
  <c r="AH110" i="39"/>
  <c r="BK110" i="39" s="1"/>
  <c r="AP110" i="39"/>
  <c r="BS110" i="39" s="1"/>
  <c r="Q111" i="39"/>
  <c r="AT111" i="39" s="1"/>
  <c r="Y111" i="39"/>
  <c r="BB111" i="39" s="1"/>
  <c r="AJ111" i="39"/>
  <c r="BM111" i="39" s="1"/>
  <c r="BU111" i="39"/>
  <c r="S112" i="39"/>
  <c r="AV112" i="39" s="1"/>
  <c r="AA112" i="39"/>
  <c r="BD112" i="39" s="1"/>
  <c r="AL112" i="39"/>
  <c r="BO112" i="39" s="1"/>
  <c r="U113" i="39"/>
  <c r="AX113" i="39" s="1"/>
  <c r="AD113" i="39"/>
  <c r="BG113" i="39" s="1"/>
  <c r="AN113" i="39"/>
  <c r="BQ113" i="39" s="1"/>
  <c r="W114" i="39"/>
  <c r="AZ114" i="39" s="1"/>
  <c r="AH114" i="39"/>
  <c r="BK114" i="39" s="1"/>
  <c r="AP114" i="39"/>
  <c r="BS114" i="39" s="1"/>
  <c r="Q115" i="39"/>
  <c r="AT115" i="39" s="1"/>
  <c r="Y115" i="39"/>
  <c r="BB115" i="39" s="1"/>
  <c r="AJ115" i="39"/>
  <c r="BM115" i="39" s="1"/>
  <c r="BU115" i="39"/>
  <c r="S116" i="39"/>
  <c r="AV116" i="39" s="1"/>
  <c r="AA116" i="39"/>
  <c r="BD116" i="39" s="1"/>
  <c r="AL116" i="39"/>
  <c r="BO116" i="39" s="1"/>
  <c r="U117" i="39"/>
  <c r="AX117" i="39" s="1"/>
  <c r="AD117" i="39"/>
  <c r="BG117" i="39" s="1"/>
  <c r="AN117" i="39"/>
  <c r="BQ117" i="39" s="1"/>
  <c r="W118" i="39"/>
  <c r="AZ118" i="39" s="1"/>
  <c r="AH118" i="39"/>
  <c r="BK118" i="39" s="1"/>
  <c r="AP118" i="39"/>
  <c r="BS118" i="39" s="1"/>
  <c r="Q119" i="39"/>
  <c r="AT119" i="39" s="1"/>
  <c r="Y119" i="39"/>
  <c r="BB119" i="39" s="1"/>
  <c r="AJ119" i="39"/>
  <c r="BM119" i="39" s="1"/>
  <c r="BU119" i="39"/>
  <c r="S120" i="39"/>
  <c r="AV120" i="39" s="1"/>
  <c r="AA120" i="39"/>
  <c r="BD120" i="39" s="1"/>
  <c r="AL120" i="39"/>
  <c r="BO120" i="39" s="1"/>
  <c r="U121" i="39"/>
  <c r="AX121" i="39" s="1"/>
  <c r="AD121" i="39"/>
  <c r="BG121" i="39" s="1"/>
  <c r="AN121" i="39"/>
  <c r="BQ121" i="39" s="1"/>
  <c r="W122" i="39"/>
  <c r="AZ122" i="39" s="1"/>
  <c r="AH122" i="39"/>
  <c r="BK122" i="39" s="1"/>
  <c r="AP122" i="39"/>
  <c r="BS122" i="39" s="1"/>
  <c r="Q123" i="39"/>
  <c r="AT123" i="39" s="1"/>
  <c r="Y123" i="39"/>
  <c r="BB123" i="39" s="1"/>
  <c r="AJ123" i="39"/>
  <c r="BM123" i="39" s="1"/>
  <c r="BU123" i="39"/>
  <c r="S124" i="39"/>
  <c r="AV124" i="39" s="1"/>
  <c r="AA124" i="39"/>
  <c r="BD124" i="39" s="1"/>
  <c r="AL124" i="39"/>
  <c r="BO124" i="39" s="1"/>
  <c r="U125" i="39"/>
  <c r="AX125" i="39" s="1"/>
  <c r="AD125" i="39"/>
  <c r="BG125" i="39" s="1"/>
  <c r="AN125" i="39"/>
  <c r="BQ125" i="39" s="1"/>
  <c r="AM126" i="39"/>
  <c r="BP126" i="39" s="1"/>
  <c r="AC126" i="39"/>
  <c r="BF126" i="39" s="1"/>
  <c r="T126" i="39"/>
  <c r="AW126" i="39" s="1"/>
  <c r="BT126" i="39"/>
  <c r="AI126" i="39"/>
  <c r="BL126" i="39" s="1"/>
  <c r="X126" i="39"/>
  <c r="BA126" i="39" s="1"/>
  <c r="P126" i="39"/>
  <c r="S126" i="39"/>
  <c r="AV126" i="39" s="1"/>
  <c r="AG126" i="39"/>
  <c r="BJ126" i="39" s="1"/>
  <c r="AO131" i="39"/>
  <c r="BR131" i="39" s="1"/>
  <c r="S131" i="39"/>
  <c r="AV131" i="39" s="1"/>
  <c r="AD131" i="39"/>
  <c r="BG131" i="39" s="1"/>
  <c r="BT131" i="39"/>
  <c r="R132" i="39"/>
  <c r="AU132" i="39" s="1"/>
  <c r="AD132" i="39"/>
  <c r="BG132" i="39" s="1"/>
  <c r="Z136" i="39"/>
  <c r="BC136" i="39" s="1"/>
  <c r="AN136" i="39"/>
  <c r="BQ136" i="39" s="1"/>
  <c r="Y138" i="39"/>
  <c r="BB138" i="39" s="1"/>
  <c r="AL138" i="39"/>
  <c r="BO138" i="39" s="1"/>
  <c r="W140" i="39"/>
  <c r="AZ140" i="39" s="1"/>
  <c r="AK140" i="39"/>
  <c r="BN140" i="39" s="1"/>
  <c r="U144" i="39"/>
  <c r="AX144" i="39" s="1"/>
  <c r="AH144" i="39"/>
  <c r="BK144" i="39" s="1"/>
  <c r="BU145" i="39"/>
  <c r="AM146" i="39"/>
  <c r="BP146" i="39" s="1"/>
  <c r="AC146" i="39"/>
  <c r="BF146" i="39" s="1"/>
  <c r="T146" i="39"/>
  <c r="AW146" i="39" s="1"/>
  <c r="BT146" i="39"/>
  <c r="AI146" i="39"/>
  <c r="BL146" i="39" s="1"/>
  <c r="X146" i="39"/>
  <c r="BA146" i="39" s="1"/>
  <c r="P146" i="39"/>
  <c r="S146" i="39"/>
  <c r="AV146" i="39" s="1"/>
  <c r="AG146" i="39"/>
  <c r="BJ146" i="39" s="1"/>
  <c r="R148" i="39"/>
  <c r="AU148" i="39" s="1"/>
  <c r="AD148" i="39"/>
  <c r="BG148" i="39" s="1"/>
  <c r="Q158" i="39"/>
  <c r="AT158" i="39" s="1"/>
  <c r="AA158" i="39"/>
  <c r="BD158" i="39" s="1"/>
  <c r="AM158" i="39"/>
  <c r="BP158" i="39" s="1"/>
  <c r="R160" i="39"/>
  <c r="AU160" i="39" s="1"/>
  <c r="AD160" i="39"/>
  <c r="BG160" i="39" s="1"/>
  <c r="AO162" i="39"/>
  <c r="BR162" i="39" s="1"/>
  <c r="AG162" i="39"/>
  <c r="BJ162" i="39" s="1"/>
  <c r="X162" i="39"/>
  <c r="BA162" i="39" s="1"/>
  <c r="P162" i="39"/>
  <c r="AK162" i="39"/>
  <c r="BN162" i="39" s="1"/>
  <c r="AC162" i="39"/>
  <c r="BF162" i="39" s="1"/>
  <c r="T162" i="39"/>
  <c r="AW162" i="39" s="1"/>
  <c r="S162" i="39"/>
  <c r="AV162" i="39" s="1"/>
  <c r="AE162" i="39"/>
  <c r="BH162" i="39" s="1"/>
  <c r="AP162" i="39"/>
  <c r="BS162" i="39" s="1"/>
  <c r="U164" i="39"/>
  <c r="AX164" i="39" s="1"/>
  <c r="AF164" i="39"/>
  <c r="BI164" i="39" s="1"/>
  <c r="BT164" i="39"/>
  <c r="W166" i="39"/>
  <c r="AZ166" i="39" s="1"/>
  <c r="U168" i="39"/>
  <c r="AX168" i="39" s="1"/>
  <c r="R174" i="39"/>
  <c r="AU174" i="39" s="1"/>
  <c r="AI174" i="39"/>
  <c r="BL174" i="39" s="1"/>
  <c r="AF186" i="39"/>
  <c r="BI186" i="39" s="1"/>
  <c r="Z54" i="38"/>
  <c r="Z55" i="38"/>
  <c r="Z58" i="38"/>
  <c r="S24" i="39"/>
  <c r="Q26" i="39"/>
  <c r="Q48" i="39"/>
  <c r="AB66" i="39"/>
  <c r="AC66" i="39" s="1"/>
  <c r="Q95" i="39"/>
  <c r="R107" i="39"/>
  <c r="AU107" i="39" s="1"/>
  <c r="Z107" i="39"/>
  <c r="BC107" i="39" s="1"/>
  <c r="AK107" i="39"/>
  <c r="BN107" i="39" s="1"/>
  <c r="P110" i="39"/>
  <c r="X110" i="39"/>
  <c r="BA110" i="39" s="1"/>
  <c r="AI110" i="39"/>
  <c r="BL110" i="39" s="1"/>
  <c r="BT110" i="39"/>
  <c r="R111" i="39"/>
  <c r="AU111" i="39" s="1"/>
  <c r="Z111" i="39"/>
  <c r="BC111" i="39" s="1"/>
  <c r="AK111" i="39"/>
  <c r="BN111" i="39" s="1"/>
  <c r="P114" i="39"/>
  <c r="X114" i="39"/>
  <c r="BA114" i="39" s="1"/>
  <c r="AI114" i="39"/>
  <c r="BL114" i="39" s="1"/>
  <c r="BT114" i="39"/>
  <c r="R115" i="39"/>
  <c r="AU115" i="39" s="1"/>
  <c r="Z115" i="39"/>
  <c r="BC115" i="39" s="1"/>
  <c r="AK115" i="39"/>
  <c r="BN115" i="39" s="1"/>
  <c r="P118" i="39"/>
  <c r="X118" i="39"/>
  <c r="BA118" i="39" s="1"/>
  <c r="AI118" i="39"/>
  <c r="BL118" i="39" s="1"/>
  <c r="BT118" i="39"/>
  <c r="R119" i="39"/>
  <c r="AU119" i="39" s="1"/>
  <c r="Z119" i="39"/>
  <c r="BC119" i="39" s="1"/>
  <c r="AK119" i="39"/>
  <c r="BN119" i="39" s="1"/>
  <c r="P122" i="39"/>
  <c r="X122" i="39"/>
  <c r="BA122" i="39" s="1"/>
  <c r="AI122" i="39"/>
  <c r="BL122" i="39" s="1"/>
  <c r="BT122" i="39"/>
  <c r="R123" i="39"/>
  <c r="AU123" i="39" s="1"/>
  <c r="Z123" i="39"/>
  <c r="BC123" i="39" s="1"/>
  <c r="AK123" i="39"/>
  <c r="BN123" i="39" s="1"/>
  <c r="BT132" i="39"/>
  <c r="AI132" i="39"/>
  <c r="BL132" i="39" s="1"/>
  <c r="X132" i="39"/>
  <c r="BA132" i="39" s="1"/>
  <c r="P132" i="39"/>
  <c r="AM132" i="39"/>
  <c r="BP132" i="39" s="1"/>
  <c r="AC132" i="39"/>
  <c r="BF132" i="39" s="1"/>
  <c r="T132" i="39"/>
  <c r="AW132" i="39" s="1"/>
  <c r="S132" i="39"/>
  <c r="AV132" i="39" s="1"/>
  <c r="AG132" i="39"/>
  <c r="BJ132" i="39" s="1"/>
  <c r="Q136" i="39"/>
  <c r="AT136" i="39" s="1"/>
  <c r="AA136" i="39"/>
  <c r="BD136" i="39" s="1"/>
  <c r="AO136" i="39"/>
  <c r="BR136" i="39" s="1"/>
  <c r="BT148" i="39"/>
  <c r="AI148" i="39"/>
  <c r="BL148" i="39" s="1"/>
  <c r="X148" i="39"/>
  <c r="BA148" i="39" s="1"/>
  <c r="P148" i="39"/>
  <c r="AM148" i="39"/>
  <c r="BP148" i="39" s="1"/>
  <c r="AC148" i="39"/>
  <c r="BF148" i="39" s="1"/>
  <c r="T148" i="39"/>
  <c r="AW148" i="39" s="1"/>
  <c r="S148" i="39"/>
  <c r="AV148" i="39" s="1"/>
  <c r="AG148" i="39"/>
  <c r="BJ148" i="39" s="1"/>
  <c r="R158" i="39"/>
  <c r="AU158" i="39" s="1"/>
  <c r="AD158" i="39"/>
  <c r="BG158" i="39" s="1"/>
  <c r="AN158" i="39"/>
  <c r="BQ158" i="39" s="1"/>
  <c r="AK160" i="39"/>
  <c r="BN160" i="39" s="1"/>
  <c r="AC160" i="39"/>
  <c r="BF160" i="39" s="1"/>
  <c r="T160" i="39"/>
  <c r="AW160" i="39" s="1"/>
  <c r="AO160" i="39"/>
  <c r="BR160" i="39" s="1"/>
  <c r="AG160" i="39"/>
  <c r="BJ160" i="39" s="1"/>
  <c r="X160" i="39"/>
  <c r="BA160" i="39" s="1"/>
  <c r="P160" i="39"/>
  <c r="S160" i="39"/>
  <c r="AV160" i="39" s="1"/>
  <c r="AE160" i="39"/>
  <c r="BH160" i="39" s="1"/>
  <c r="AP160" i="39"/>
  <c r="BS160" i="39" s="1"/>
  <c r="BU164" i="39"/>
  <c r="AO166" i="39"/>
  <c r="BR166" i="39" s="1"/>
  <c r="AG166" i="39"/>
  <c r="BJ166" i="39" s="1"/>
  <c r="X166" i="39"/>
  <c r="BA166" i="39" s="1"/>
  <c r="P166" i="39"/>
  <c r="AL166" i="39"/>
  <c r="BO166" i="39" s="1"/>
  <c r="AD166" i="39"/>
  <c r="BG166" i="39" s="1"/>
  <c r="U166" i="39"/>
  <c r="AX166" i="39" s="1"/>
  <c r="AK166" i="39"/>
  <c r="BN166" i="39" s="1"/>
  <c r="AC166" i="39"/>
  <c r="BF166" i="39" s="1"/>
  <c r="T166" i="39"/>
  <c r="AW166" i="39" s="1"/>
  <c r="AJ166" i="39"/>
  <c r="BM166" i="39" s="1"/>
  <c r="AA166" i="39"/>
  <c r="BD166" i="39" s="1"/>
  <c r="S166" i="39"/>
  <c r="AV166" i="39" s="1"/>
  <c r="Y166" i="39"/>
  <c r="BB166" i="39" s="1"/>
  <c r="AP166" i="39"/>
  <c r="BS166" i="39" s="1"/>
  <c r="AK168" i="39"/>
  <c r="BN168" i="39" s="1"/>
  <c r="AC168" i="39"/>
  <c r="BF168" i="39" s="1"/>
  <c r="T168" i="39"/>
  <c r="AW168" i="39" s="1"/>
  <c r="AP168" i="39"/>
  <c r="BS168" i="39" s="1"/>
  <c r="AH168" i="39"/>
  <c r="BK168" i="39" s="1"/>
  <c r="Y168" i="39"/>
  <c r="BB168" i="39" s="1"/>
  <c r="Q168" i="39"/>
  <c r="AT168" i="39" s="1"/>
  <c r="AO168" i="39"/>
  <c r="BR168" i="39" s="1"/>
  <c r="AG168" i="39"/>
  <c r="BJ168" i="39" s="1"/>
  <c r="X168" i="39"/>
  <c r="BA168" i="39" s="1"/>
  <c r="P168" i="39"/>
  <c r="AN168" i="39"/>
  <c r="BQ168" i="39" s="1"/>
  <c r="AF168" i="39"/>
  <c r="BI168" i="39" s="1"/>
  <c r="W168" i="39"/>
  <c r="AZ168" i="39" s="1"/>
  <c r="V168" i="39"/>
  <c r="AY168" i="39" s="1"/>
  <c r="AM168" i="39"/>
  <c r="BP168" i="39" s="1"/>
  <c r="BU173" i="39"/>
  <c r="V174" i="39"/>
  <c r="AY174" i="39" s="1"/>
  <c r="AM174" i="39"/>
  <c r="BP174" i="39" s="1"/>
  <c r="AO182" i="39"/>
  <c r="BR182" i="39" s="1"/>
  <c r="AG182" i="39"/>
  <c r="BJ182" i="39" s="1"/>
  <c r="X182" i="39"/>
  <c r="BA182" i="39" s="1"/>
  <c r="AM182" i="39"/>
  <c r="BP182" i="39" s="1"/>
  <c r="AE182" i="39"/>
  <c r="BH182" i="39" s="1"/>
  <c r="V182" i="39"/>
  <c r="AY182" i="39" s="1"/>
  <c r="AL182" i="39"/>
  <c r="BO182" i="39" s="1"/>
  <c r="AD182" i="39"/>
  <c r="BG182" i="39" s="1"/>
  <c r="U182" i="39"/>
  <c r="AX182" i="39" s="1"/>
  <c r="AK182" i="39"/>
  <c r="BN182" i="39" s="1"/>
  <c r="AC182" i="39"/>
  <c r="BF182" i="39" s="1"/>
  <c r="T182" i="39"/>
  <c r="AW182" i="39" s="1"/>
  <c r="AJ182" i="39"/>
  <c r="BM182" i="39" s="1"/>
  <c r="AA182" i="39"/>
  <c r="BD182" i="39" s="1"/>
  <c r="S182" i="39"/>
  <c r="AV182" i="39" s="1"/>
  <c r="Z182" i="39"/>
  <c r="BC182" i="39" s="1"/>
  <c r="BU185" i="39"/>
  <c r="V107" i="40"/>
  <c r="AY107" i="40" s="1"/>
  <c r="AG107" i="40"/>
  <c r="BJ107" i="40" s="1"/>
  <c r="R109" i="40"/>
  <c r="AU109" i="40" s="1"/>
  <c r="Z109" i="40"/>
  <c r="BC109" i="40" s="1"/>
  <c r="R113" i="40"/>
  <c r="AU113" i="40" s="1"/>
  <c r="Z113" i="40"/>
  <c r="BC113" i="40" s="1"/>
  <c r="V115" i="40"/>
  <c r="AY115" i="40" s="1"/>
  <c r="AG115" i="40"/>
  <c r="BJ115" i="40" s="1"/>
  <c r="R117" i="40"/>
  <c r="AU117" i="40" s="1"/>
  <c r="Z117" i="40"/>
  <c r="BC117" i="40" s="1"/>
  <c r="V119" i="40"/>
  <c r="AY119" i="40" s="1"/>
  <c r="AG119" i="40"/>
  <c r="BJ119" i="40" s="1"/>
  <c r="R121" i="40"/>
  <c r="AU121" i="40" s="1"/>
  <c r="Z121" i="40"/>
  <c r="BC121" i="40" s="1"/>
  <c r="V123" i="40"/>
  <c r="AY123" i="40" s="1"/>
  <c r="AG123" i="40"/>
  <c r="BJ123" i="40" s="1"/>
  <c r="R125" i="40"/>
  <c r="AU125" i="40" s="1"/>
  <c r="Z125" i="40"/>
  <c r="BC125" i="40" s="1"/>
  <c r="V131" i="40"/>
  <c r="AY131" i="40" s="1"/>
  <c r="AG131" i="40"/>
  <c r="BJ131" i="40" s="1"/>
  <c r="R133" i="40"/>
  <c r="AU133" i="40" s="1"/>
  <c r="Z133" i="40"/>
  <c r="BC133" i="40" s="1"/>
  <c r="V135" i="40"/>
  <c r="AY135" i="40" s="1"/>
  <c r="AG135" i="40"/>
  <c r="BJ135" i="40" s="1"/>
  <c r="R137" i="40"/>
  <c r="AU137" i="40" s="1"/>
  <c r="Z137" i="40"/>
  <c r="BC137" i="40" s="1"/>
  <c r="T138" i="40"/>
  <c r="AW138" i="40" s="1"/>
  <c r="AC138" i="40"/>
  <c r="BF138" i="40" s="1"/>
  <c r="V139" i="40"/>
  <c r="AY139" i="40" s="1"/>
  <c r="AG139" i="40"/>
  <c r="BJ139" i="40" s="1"/>
  <c r="R141" i="40"/>
  <c r="AU141" i="40" s="1"/>
  <c r="Z141" i="40"/>
  <c r="BC141" i="40" s="1"/>
  <c r="T142" i="40"/>
  <c r="AW142" i="40" s="1"/>
  <c r="AC142" i="40"/>
  <c r="BF142" i="40" s="1"/>
  <c r="V143" i="40"/>
  <c r="AY143" i="40" s="1"/>
  <c r="AG143" i="40"/>
  <c r="BJ143" i="40" s="1"/>
  <c r="R145" i="40"/>
  <c r="AU145" i="40" s="1"/>
  <c r="Z145" i="40"/>
  <c r="BC145" i="40" s="1"/>
  <c r="T146" i="40"/>
  <c r="AW146" i="40" s="1"/>
  <c r="AC146" i="40"/>
  <c r="BF146" i="40" s="1"/>
  <c r="V147" i="40"/>
  <c r="AY147" i="40" s="1"/>
  <c r="AG147" i="40"/>
  <c r="BJ147" i="40" s="1"/>
  <c r="R149" i="40"/>
  <c r="AU149" i="40" s="1"/>
  <c r="Z149" i="40"/>
  <c r="BC149" i="40" s="1"/>
  <c r="T150" i="40"/>
  <c r="AW150" i="40" s="1"/>
  <c r="AC150" i="40"/>
  <c r="BF150" i="40" s="1"/>
  <c r="AE159" i="40"/>
  <c r="BH159" i="40" s="1"/>
  <c r="T160" i="40"/>
  <c r="AW160" i="40" s="1"/>
  <c r="AC160" i="40"/>
  <c r="BF160" i="40" s="1"/>
  <c r="R161" i="40"/>
  <c r="AU161" i="40" s="1"/>
  <c r="Z161" i="40"/>
  <c r="BC161" i="40" s="1"/>
  <c r="AI161" i="40"/>
  <c r="BL161" i="40" s="1"/>
  <c r="V163" i="40"/>
  <c r="AY163" i="40" s="1"/>
  <c r="AE163" i="40"/>
  <c r="BH163" i="40" s="1"/>
  <c r="T164" i="40"/>
  <c r="AW164" i="40" s="1"/>
  <c r="AC164" i="40"/>
  <c r="BF164" i="40" s="1"/>
  <c r="R165" i="40"/>
  <c r="AU165" i="40" s="1"/>
  <c r="Z165" i="40"/>
  <c r="BC165" i="40" s="1"/>
  <c r="AI165" i="40"/>
  <c r="BL165" i="40" s="1"/>
  <c r="V167" i="40"/>
  <c r="AY167" i="40" s="1"/>
  <c r="AE167" i="40"/>
  <c r="BH167" i="40" s="1"/>
  <c r="T168" i="40"/>
  <c r="AW168" i="40" s="1"/>
  <c r="AC168" i="40"/>
  <c r="BF168" i="40" s="1"/>
  <c r="R169" i="40"/>
  <c r="AU169" i="40" s="1"/>
  <c r="Z169" i="40"/>
  <c r="BC169" i="40" s="1"/>
  <c r="AI169" i="40"/>
  <c r="BL169" i="40" s="1"/>
  <c r="V171" i="40"/>
  <c r="AY171" i="40" s="1"/>
  <c r="AE171" i="40"/>
  <c r="BH171" i="40" s="1"/>
  <c r="T172" i="40"/>
  <c r="AW172" i="40" s="1"/>
  <c r="AC172" i="40"/>
  <c r="BF172" i="40" s="1"/>
  <c r="R173" i="40"/>
  <c r="AU173" i="40" s="1"/>
  <c r="Z173" i="40"/>
  <c r="BC173" i="40" s="1"/>
  <c r="AI173" i="40"/>
  <c r="BL173" i="40" s="1"/>
  <c r="V175" i="40"/>
  <c r="AY175" i="40" s="1"/>
  <c r="AE175" i="40"/>
  <c r="BH175" i="40" s="1"/>
  <c r="T176" i="40"/>
  <c r="AW176" i="40" s="1"/>
  <c r="AC176" i="40"/>
  <c r="BF176" i="40" s="1"/>
  <c r="R177" i="40"/>
  <c r="AU177" i="40" s="1"/>
  <c r="Z177" i="40"/>
  <c r="BC177" i="40" s="1"/>
  <c r="AI177" i="40"/>
  <c r="BL177" i="40" s="1"/>
  <c r="V183" i="40"/>
  <c r="AY183" i="40" s="1"/>
  <c r="AE183" i="40"/>
  <c r="BH183" i="40" s="1"/>
  <c r="T184" i="40"/>
  <c r="AW184" i="40" s="1"/>
  <c r="AC184" i="40"/>
  <c r="BF184" i="40" s="1"/>
  <c r="R185" i="40"/>
  <c r="AU185" i="40" s="1"/>
  <c r="Z185" i="40"/>
  <c r="BC185" i="40" s="1"/>
  <c r="AI185" i="40"/>
  <c r="BL185" i="40" s="1"/>
  <c r="P186" i="40"/>
  <c r="X186" i="40"/>
  <c r="BA186" i="40" s="1"/>
  <c r="AG186" i="40"/>
  <c r="BJ186" i="40" s="1"/>
  <c r="AO186" i="40"/>
  <c r="BR186" i="40" s="1"/>
  <c r="V187" i="40"/>
  <c r="AY187" i="40" s="1"/>
  <c r="AE187" i="40"/>
  <c r="BH187" i="40" s="1"/>
  <c r="T188" i="40"/>
  <c r="AW188" i="40" s="1"/>
  <c r="AC188" i="40"/>
  <c r="BF188" i="40" s="1"/>
  <c r="R189" i="40"/>
  <c r="AU189" i="40" s="1"/>
  <c r="Z189" i="40"/>
  <c r="BC189" i="40" s="1"/>
  <c r="AI189" i="40"/>
  <c r="BL189" i="40" s="1"/>
  <c r="P190" i="40"/>
  <c r="X190" i="40"/>
  <c r="BA190" i="40" s="1"/>
  <c r="AG190" i="40"/>
  <c r="BJ190" i="40" s="1"/>
  <c r="AO190" i="40"/>
  <c r="BR190" i="40" s="1"/>
  <c r="V191" i="40"/>
  <c r="AY191" i="40" s="1"/>
  <c r="AE191" i="40"/>
  <c r="BH191" i="40" s="1"/>
  <c r="T192" i="40"/>
  <c r="AW192" i="40" s="1"/>
  <c r="AC192" i="40"/>
  <c r="BF192" i="40" s="1"/>
  <c r="R193" i="40"/>
  <c r="AU193" i="40" s="1"/>
  <c r="Z193" i="40"/>
  <c r="BC193" i="40" s="1"/>
  <c r="AI193" i="40"/>
  <c r="BL193" i="40" s="1"/>
  <c r="P194" i="40"/>
  <c r="X194" i="40"/>
  <c r="BA194" i="40" s="1"/>
  <c r="AG194" i="40"/>
  <c r="BJ194" i="40" s="1"/>
  <c r="AO194" i="40"/>
  <c r="BR194" i="40" s="1"/>
  <c r="V195" i="40"/>
  <c r="AY195" i="40" s="1"/>
  <c r="AE195" i="40"/>
  <c r="BH195" i="40" s="1"/>
  <c r="T196" i="40"/>
  <c r="AW196" i="40" s="1"/>
  <c r="AC196" i="40"/>
  <c r="BF196" i="40" s="1"/>
  <c r="R197" i="40"/>
  <c r="AU197" i="40" s="1"/>
  <c r="Z197" i="40"/>
  <c r="BC197" i="40" s="1"/>
  <c r="AI197" i="40"/>
  <c r="BL197" i="40" s="1"/>
  <c r="P198" i="40"/>
  <c r="X198" i="40"/>
  <c r="BA198" i="40" s="1"/>
  <c r="AG198" i="40"/>
  <c r="BJ198" i="40" s="1"/>
  <c r="AO198" i="40"/>
  <c r="BR198" i="40" s="1"/>
  <c r="V199" i="40"/>
  <c r="AY199" i="40" s="1"/>
  <c r="AE199" i="40"/>
  <c r="BH199" i="40" s="1"/>
  <c r="T200" i="40"/>
  <c r="AW200" i="40" s="1"/>
  <c r="AC200" i="40"/>
  <c r="BF200" i="40" s="1"/>
  <c r="R201" i="40"/>
  <c r="AU201" i="40" s="1"/>
  <c r="Z201" i="40"/>
  <c r="BC201" i="40" s="1"/>
  <c r="AI201" i="40"/>
  <c r="BL201" i="40" s="1"/>
  <c r="Q23" i="39"/>
  <c r="Q63" i="39"/>
  <c r="Q65" i="39"/>
  <c r="Q71" i="39"/>
  <c r="S73" i="39"/>
  <c r="V74" i="39"/>
  <c r="S107" i="39"/>
  <c r="AV107" i="39" s="1"/>
  <c r="AA107" i="39"/>
  <c r="BD107" i="39" s="1"/>
  <c r="AL107" i="39"/>
  <c r="BO107" i="39" s="1"/>
  <c r="U108" i="39"/>
  <c r="AX108" i="39" s="1"/>
  <c r="AD108" i="39"/>
  <c r="BG108" i="39" s="1"/>
  <c r="W109" i="39"/>
  <c r="AZ109" i="39" s="1"/>
  <c r="AH109" i="39"/>
  <c r="BK109" i="39" s="1"/>
  <c r="AP109" i="39"/>
  <c r="BS109" i="39" s="1"/>
  <c r="Q110" i="39"/>
  <c r="AT110" i="39" s="1"/>
  <c r="Y110" i="39"/>
  <c r="BB110" i="39" s="1"/>
  <c r="AJ110" i="39"/>
  <c r="BM110" i="39" s="1"/>
  <c r="S111" i="39"/>
  <c r="AV111" i="39" s="1"/>
  <c r="AA111" i="39"/>
  <c r="BD111" i="39" s="1"/>
  <c r="AL111" i="39"/>
  <c r="BO111" i="39" s="1"/>
  <c r="U112" i="39"/>
  <c r="AX112" i="39" s="1"/>
  <c r="AD112" i="39"/>
  <c r="BG112" i="39" s="1"/>
  <c r="W113" i="39"/>
  <c r="AZ113" i="39" s="1"/>
  <c r="AH113" i="39"/>
  <c r="BK113" i="39" s="1"/>
  <c r="AP113" i="39"/>
  <c r="BS113" i="39" s="1"/>
  <c r="Q114" i="39"/>
  <c r="AT114" i="39" s="1"/>
  <c r="Y114" i="39"/>
  <c r="BB114" i="39" s="1"/>
  <c r="AJ114" i="39"/>
  <c r="BM114" i="39" s="1"/>
  <c r="S115" i="39"/>
  <c r="AV115" i="39" s="1"/>
  <c r="AA115" i="39"/>
  <c r="BD115" i="39" s="1"/>
  <c r="AL115" i="39"/>
  <c r="BO115" i="39" s="1"/>
  <c r="U116" i="39"/>
  <c r="AX116" i="39" s="1"/>
  <c r="AD116" i="39"/>
  <c r="BG116" i="39" s="1"/>
  <c r="W117" i="39"/>
  <c r="AZ117" i="39" s="1"/>
  <c r="AH117" i="39"/>
  <c r="BK117" i="39" s="1"/>
  <c r="AP117" i="39"/>
  <c r="BS117" i="39" s="1"/>
  <c r="Q118" i="39"/>
  <c r="AT118" i="39" s="1"/>
  <c r="Y118" i="39"/>
  <c r="BB118" i="39" s="1"/>
  <c r="AJ118" i="39"/>
  <c r="BM118" i="39" s="1"/>
  <c r="S119" i="39"/>
  <c r="AV119" i="39" s="1"/>
  <c r="AA119" i="39"/>
  <c r="BD119" i="39" s="1"/>
  <c r="AL119" i="39"/>
  <c r="BO119" i="39" s="1"/>
  <c r="U120" i="39"/>
  <c r="AX120" i="39" s="1"/>
  <c r="AD120" i="39"/>
  <c r="BG120" i="39" s="1"/>
  <c r="W121" i="39"/>
  <c r="AZ121" i="39" s="1"/>
  <c r="AH121" i="39"/>
  <c r="BK121" i="39" s="1"/>
  <c r="AP121" i="39"/>
  <c r="BS121" i="39" s="1"/>
  <c r="Q122" i="39"/>
  <c r="AT122" i="39" s="1"/>
  <c r="Y122" i="39"/>
  <c r="BB122" i="39" s="1"/>
  <c r="AJ122" i="39"/>
  <c r="BM122" i="39" s="1"/>
  <c r="S123" i="39"/>
  <c r="AV123" i="39" s="1"/>
  <c r="AA123" i="39"/>
  <c r="BD123" i="39" s="1"/>
  <c r="AL123" i="39"/>
  <c r="BO123" i="39" s="1"/>
  <c r="U124" i="39"/>
  <c r="AX124" i="39" s="1"/>
  <c r="AD124" i="39"/>
  <c r="BG124" i="39" s="1"/>
  <c r="W125" i="39"/>
  <c r="AZ125" i="39" s="1"/>
  <c r="AH125" i="39"/>
  <c r="BK125" i="39" s="1"/>
  <c r="AP125" i="39"/>
  <c r="BS125" i="39" s="1"/>
  <c r="V126" i="39"/>
  <c r="AY126" i="39" s="1"/>
  <c r="AJ126" i="39"/>
  <c r="BM126" i="39" s="1"/>
  <c r="U131" i="39"/>
  <c r="AX131" i="39" s="1"/>
  <c r="U132" i="39"/>
  <c r="AX132" i="39" s="1"/>
  <c r="AH132" i="39"/>
  <c r="BK132" i="39" s="1"/>
  <c r="BU133" i="39"/>
  <c r="AM134" i="39"/>
  <c r="BP134" i="39" s="1"/>
  <c r="AC134" i="39"/>
  <c r="BF134" i="39" s="1"/>
  <c r="T134" i="39"/>
  <c r="AW134" i="39" s="1"/>
  <c r="BT134" i="39"/>
  <c r="AI134" i="39"/>
  <c r="BL134" i="39" s="1"/>
  <c r="X134" i="39"/>
  <c r="BA134" i="39" s="1"/>
  <c r="P134" i="39"/>
  <c r="S134" i="39"/>
  <c r="AV134" i="39" s="1"/>
  <c r="AG134" i="39"/>
  <c r="BJ134" i="39" s="1"/>
  <c r="R136" i="39"/>
  <c r="AU136" i="39" s="1"/>
  <c r="AD136" i="39"/>
  <c r="BG136" i="39" s="1"/>
  <c r="Q138" i="39"/>
  <c r="AT138" i="39" s="1"/>
  <c r="AA138" i="39"/>
  <c r="BD138" i="39" s="1"/>
  <c r="Z140" i="39"/>
  <c r="BC140" i="39" s="1"/>
  <c r="AN140" i="39"/>
  <c r="BQ140" i="39" s="1"/>
  <c r="W144" i="39"/>
  <c r="AZ144" i="39" s="1"/>
  <c r="AK144" i="39"/>
  <c r="BN144" i="39" s="1"/>
  <c r="V146" i="39"/>
  <c r="AY146" i="39" s="1"/>
  <c r="AJ146" i="39"/>
  <c r="BM146" i="39" s="1"/>
  <c r="U148" i="39"/>
  <c r="AX148" i="39" s="1"/>
  <c r="AH148" i="39"/>
  <c r="BK148" i="39" s="1"/>
  <c r="BU149" i="39"/>
  <c r="AM150" i="39"/>
  <c r="BP150" i="39" s="1"/>
  <c r="AC150" i="39"/>
  <c r="BF150" i="39" s="1"/>
  <c r="T150" i="39"/>
  <c r="AW150" i="39" s="1"/>
  <c r="BT150" i="39"/>
  <c r="AI150" i="39"/>
  <c r="BL150" i="39" s="1"/>
  <c r="X150" i="39"/>
  <c r="BA150" i="39" s="1"/>
  <c r="P150" i="39"/>
  <c r="S150" i="39"/>
  <c r="AV150" i="39" s="1"/>
  <c r="AG150" i="39"/>
  <c r="BJ150" i="39" s="1"/>
  <c r="AG158" i="39"/>
  <c r="BJ158" i="39" s="1"/>
  <c r="X158" i="39"/>
  <c r="BA158" i="39" s="1"/>
  <c r="P158" i="39"/>
  <c r="AK158" i="39"/>
  <c r="BN158" i="39" s="1"/>
  <c r="AC158" i="39"/>
  <c r="BF158" i="39" s="1"/>
  <c r="T158" i="39"/>
  <c r="AW158" i="39" s="1"/>
  <c r="S158" i="39"/>
  <c r="AV158" i="39" s="1"/>
  <c r="AE158" i="39"/>
  <c r="BH158" i="39" s="1"/>
  <c r="AP158" i="39"/>
  <c r="BS158" i="39" s="1"/>
  <c r="U160" i="39"/>
  <c r="AX160" i="39" s="1"/>
  <c r="AF160" i="39"/>
  <c r="BI160" i="39" s="1"/>
  <c r="BT160" i="39"/>
  <c r="V162" i="39"/>
  <c r="AY162" i="39" s="1"/>
  <c r="AH162" i="39"/>
  <c r="BK162" i="39" s="1"/>
  <c r="W164" i="39"/>
  <c r="AZ164" i="39" s="1"/>
  <c r="AI164" i="39"/>
  <c r="BL164" i="39" s="1"/>
  <c r="Z166" i="39"/>
  <c r="BC166" i="39" s="1"/>
  <c r="BT166" i="39"/>
  <c r="Z168" i="39"/>
  <c r="BC168" i="39" s="1"/>
  <c r="BT168" i="39"/>
  <c r="W174" i="39"/>
  <c r="AZ174" i="39" s="1"/>
  <c r="AF182" i="39"/>
  <c r="BI182" i="39" s="1"/>
  <c r="AI186" i="39"/>
  <c r="BL186" i="39" s="1"/>
  <c r="BU188" i="39"/>
  <c r="BU197" i="39"/>
  <c r="W198" i="39"/>
  <c r="AZ198" i="39" s="1"/>
  <c r="Z6" i="38"/>
  <c r="AB90" i="39"/>
  <c r="AC90" i="39" s="1"/>
  <c r="R110" i="39"/>
  <c r="AU110" i="39" s="1"/>
  <c r="Z110" i="39"/>
  <c r="BC110" i="39" s="1"/>
  <c r="AK110" i="39"/>
  <c r="BN110" i="39" s="1"/>
  <c r="AW112" i="39"/>
  <c r="R114" i="39"/>
  <c r="AU114" i="39" s="1"/>
  <c r="Z114" i="39"/>
  <c r="BC114" i="39" s="1"/>
  <c r="AK114" i="39"/>
  <c r="BN114" i="39" s="1"/>
  <c r="R118" i="39"/>
  <c r="AU118" i="39" s="1"/>
  <c r="Z118" i="39"/>
  <c r="BC118" i="39" s="1"/>
  <c r="AK118" i="39"/>
  <c r="BN118" i="39" s="1"/>
  <c r="R122" i="39"/>
  <c r="AU122" i="39" s="1"/>
  <c r="Z122" i="39"/>
  <c r="BC122" i="39" s="1"/>
  <c r="AK122" i="39"/>
  <c r="BN122" i="39" s="1"/>
  <c r="BT136" i="39"/>
  <c r="AI136" i="39"/>
  <c r="BL136" i="39" s="1"/>
  <c r="X136" i="39"/>
  <c r="BA136" i="39" s="1"/>
  <c r="P136" i="39"/>
  <c r="AM136" i="39"/>
  <c r="BP136" i="39" s="1"/>
  <c r="AC136" i="39"/>
  <c r="BF136" i="39" s="1"/>
  <c r="T136" i="39"/>
  <c r="AW136" i="39" s="1"/>
  <c r="S136" i="39"/>
  <c r="AV136" i="39" s="1"/>
  <c r="AG136" i="39"/>
  <c r="BJ136" i="39" s="1"/>
  <c r="AO174" i="39"/>
  <c r="BR174" i="39" s="1"/>
  <c r="AG174" i="39"/>
  <c r="BJ174" i="39" s="1"/>
  <c r="X174" i="39"/>
  <c r="BA174" i="39" s="1"/>
  <c r="P174" i="39"/>
  <c r="AL174" i="39"/>
  <c r="BO174" i="39" s="1"/>
  <c r="AD174" i="39"/>
  <c r="BG174" i="39" s="1"/>
  <c r="U174" i="39"/>
  <c r="AX174" i="39" s="1"/>
  <c r="AK174" i="39"/>
  <c r="BN174" i="39" s="1"/>
  <c r="AC174" i="39"/>
  <c r="BF174" i="39" s="1"/>
  <c r="T174" i="39"/>
  <c r="AW174" i="39" s="1"/>
  <c r="AJ174" i="39"/>
  <c r="BM174" i="39" s="1"/>
  <c r="AA174" i="39"/>
  <c r="BD174" i="39" s="1"/>
  <c r="S174" i="39"/>
  <c r="AV174" i="39" s="1"/>
  <c r="Y174" i="39"/>
  <c r="BB174" i="39" s="1"/>
  <c r="AP174" i="39"/>
  <c r="BS174" i="39" s="1"/>
  <c r="BU193" i="39"/>
  <c r="Z7" i="38"/>
  <c r="R186" i="40"/>
  <c r="AU186" i="40" s="1"/>
  <c r="Z186" i="40"/>
  <c r="BC186" i="40" s="1"/>
  <c r="AI186" i="40"/>
  <c r="BL186" i="40" s="1"/>
  <c r="R190" i="40"/>
  <c r="AU190" i="40" s="1"/>
  <c r="Z190" i="40"/>
  <c r="BC190" i="40" s="1"/>
  <c r="AI190" i="40"/>
  <c r="BL190" i="40" s="1"/>
  <c r="R194" i="40"/>
  <c r="AU194" i="40" s="1"/>
  <c r="Z194" i="40"/>
  <c r="BC194" i="40" s="1"/>
  <c r="AI194" i="40"/>
  <c r="BL194" i="40" s="1"/>
  <c r="R198" i="40"/>
  <c r="AU198" i="40" s="1"/>
  <c r="Z198" i="40"/>
  <c r="BC198" i="40" s="1"/>
  <c r="AI198" i="40"/>
  <c r="BL198" i="40" s="1"/>
  <c r="Q18" i="39"/>
  <c r="S23" i="39"/>
  <c r="Q25" i="39"/>
  <c r="Q56" i="39"/>
  <c r="Q58" i="39"/>
  <c r="AB65" i="39"/>
  <c r="AC65" i="39" s="1"/>
  <c r="U107" i="39"/>
  <c r="AX107" i="39" s="1"/>
  <c r="AD107" i="39"/>
  <c r="BG107" i="39" s="1"/>
  <c r="Q109" i="39"/>
  <c r="AT109" i="39" s="1"/>
  <c r="Y109" i="39"/>
  <c r="BB109" i="39" s="1"/>
  <c r="S110" i="39"/>
  <c r="AV110" i="39" s="1"/>
  <c r="AA110" i="39"/>
  <c r="BD110" i="39" s="1"/>
  <c r="U111" i="39"/>
  <c r="AX111" i="39" s="1"/>
  <c r="AD111" i="39"/>
  <c r="BG111" i="39" s="1"/>
  <c r="Q113" i="39"/>
  <c r="AT113" i="39" s="1"/>
  <c r="Y113" i="39"/>
  <c r="BB113" i="39" s="1"/>
  <c r="S114" i="39"/>
  <c r="AV114" i="39" s="1"/>
  <c r="AA114" i="39"/>
  <c r="BD114" i="39" s="1"/>
  <c r="U115" i="39"/>
  <c r="AX115" i="39" s="1"/>
  <c r="AD115" i="39"/>
  <c r="BG115" i="39" s="1"/>
  <c r="Q117" i="39"/>
  <c r="AT117" i="39" s="1"/>
  <c r="Y117" i="39"/>
  <c r="BB117" i="39" s="1"/>
  <c r="S118" i="39"/>
  <c r="AV118" i="39" s="1"/>
  <c r="AA118" i="39"/>
  <c r="BD118" i="39" s="1"/>
  <c r="U119" i="39"/>
  <c r="AX119" i="39" s="1"/>
  <c r="AD119" i="39"/>
  <c r="BG119" i="39" s="1"/>
  <c r="Q121" i="39"/>
  <c r="AT121" i="39" s="1"/>
  <c r="Y121" i="39"/>
  <c r="BB121" i="39" s="1"/>
  <c r="S122" i="39"/>
  <c r="AV122" i="39" s="1"/>
  <c r="AA122" i="39"/>
  <c r="BD122" i="39" s="1"/>
  <c r="U123" i="39"/>
  <c r="AX123" i="39" s="1"/>
  <c r="AD123" i="39"/>
  <c r="BG123" i="39" s="1"/>
  <c r="Q125" i="39"/>
  <c r="AT125" i="39" s="1"/>
  <c r="Y125" i="39"/>
  <c r="BB125" i="39" s="1"/>
  <c r="W132" i="39"/>
  <c r="AZ132" i="39" s="1"/>
  <c r="AK132" i="39"/>
  <c r="BN132" i="39" s="1"/>
  <c r="U136" i="39"/>
  <c r="AX136" i="39" s="1"/>
  <c r="AH136" i="39"/>
  <c r="BK136" i="39" s="1"/>
  <c r="AM138" i="39"/>
  <c r="BP138" i="39" s="1"/>
  <c r="AC138" i="39"/>
  <c r="BF138" i="39" s="1"/>
  <c r="T138" i="39"/>
  <c r="AW138" i="39" s="1"/>
  <c r="BT138" i="39"/>
  <c r="AI138" i="39"/>
  <c r="BL138" i="39" s="1"/>
  <c r="X138" i="39"/>
  <c r="BA138" i="39" s="1"/>
  <c r="P138" i="39"/>
  <c r="S138" i="39"/>
  <c r="AV138" i="39" s="1"/>
  <c r="AG138" i="39"/>
  <c r="BJ138" i="39" s="1"/>
  <c r="R140" i="39"/>
  <c r="AU140" i="39" s="1"/>
  <c r="AD140" i="39"/>
  <c r="BG140" i="39" s="1"/>
  <c r="AP140" i="39"/>
  <c r="BS140" i="39" s="1"/>
  <c r="BC144" i="39"/>
  <c r="W148" i="39"/>
  <c r="AZ148" i="39" s="1"/>
  <c r="AK148" i="39"/>
  <c r="BN148" i="39" s="1"/>
  <c r="V158" i="39"/>
  <c r="AY158" i="39" s="1"/>
  <c r="W160" i="39"/>
  <c r="AZ160" i="39" s="1"/>
  <c r="AI160" i="39"/>
  <c r="BL160" i="39" s="1"/>
  <c r="AF166" i="39"/>
  <c r="BI166" i="39" s="1"/>
  <c r="AD168" i="39"/>
  <c r="BG168" i="39" s="1"/>
  <c r="Z174" i="39"/>
  <c r="BC174" i="39" s="1"/>
  <c r="BT174" i="39"/>
  <c r="AI182" i="39"/>
  <c r="BL182" i="39" s="1"/>
  <c r="AF198" i="39"/>
  <c r="BI198" i="39" s="1"/>
  <c r="P131" i="38"/>
  <c r="W176" i="39"/>
  <c r="AZ176" i="39" s="1"/>
  <c r="AF176" i="39"/>
  <c r="BI176" i="39" s="1"/>
  <c r="AN176" i="39"/>
  <c r="BQ176" i="39" s="1"/>
  <c r="W184" i="39"/>
  <c r="AZ184" i="39" s="1"/>
  <c r="AF184" i="39"/>
  <c r="BI184" i="39" s="1"/>
  <c r="AN184" i="39"/>
  <c r="BQ184" i="39" s="1"/>
  <c r="W188" i="39"/>
  <c r="AZ188" i="39" s="1"/>
  <c r="AF188" i="39"/>
  <c r="BI188" i="39" s="1"/>
  <c r="AN188" i="39"/>
  <c r="BQ188" i="39" s="1"/>
  <c r="W192" i="39"/>
  <c r="AZ192" i="39" s="1"/>
  <c r="AF192" i="39"/>
  <c r="BI192" i="39" s="1"/>
  <c r="AN192" i="39"/>
  <c r="BQ192" i="39" s="1"/>
  <c r="W196" i="39"/>
  <c r="AZ196" i="39" s="1"/>
  <c r="AF196" i="39"/>
  <c r="BI196" i="39" s="1"/>
  <c r="AN196" i="39"/>
  <c r="BQ196" i="39" s="1"/>
  <c r="W200" i="39"/>
  <c r="AZ200" i="39" s="1"/>
  <c r="AF200" i="39"/>
  <c r="BI200" i="39" s="1"/>
  <c r="AN200" i="39"/>
  <c r="BQ200" i="39" s="1"/>
  <c r="Q15" i="38"/>
  <c r="V23" i="38"/>
  <c r="Q46" i="38"/>
  <c r="V71" i="38"/>
  <c r="AB73" i="38"/>
  <c r="AB87" i="38"/>
  <c r="AB91" i="38"/>
  <c r="AC91" i="38" s="1"/>
  <c r="Q96" i="38"/>
  <c r="Q98" i="38"/>
  <c r="V107" i="38"/>
  <c r="AY107" i="38" s="1"/>
  <c r="AG107" i="38"/>
  <c r="BJ107" i="38" s="1"/>
  <c r="AO107" i="38"/>
  <c r="BR107" i="38" s="1"/>
  <c r="P108" i="38"/>
  <c r="X108" i="38"/>
  <c r="BA108" i="38" s="1"/>
  <c r="AI108" i="38"/>
  <c r="BL108" i="38" s="1"/>
  <c r="BT108" i="38"/>
  <c r="R109" i="38"/>
  <c r="AU109" i="38" s="1"/>
  <c r="Z109" i="38"/>
  <c r="BC109" i="38" s="1"/>
  <c r="AK109" i="38"/>
  <c r="BN109" i="38" s="1"/>
  <c r="X110" i="38"/>
  <c r="BA110" i="38" s="1"/>
  <c r="AK110" i="38"/>
  <c r="BN110" i="38" s="1"/>
  <c r="P113" i="38"/>
  <c r="Z113" i="38"/>
  <c r="BC113" i="38" s="1"/>
  <c r="AO113" i="38"/>
  <c r="BR113" i="38" s="1"/>
  <c r="R114" i="38"/>
  <c r="AU114" i="38" s="1"/>
  <c r="AC114" i="38"/>
  <c r="BF114" i="38" s="1"/>
  <c r="BT114" i="38"/>
  <c r="AN117" i="38"/>
  <c r="BQ117" i="38" s="1"/>
  <c r="AD117" i="38"/>
  <c r="BG117" i="38" s="1"/>
  <c r="U117" i="38"/>
  <c r="AX117" i="38" s="1"/>
  <c r="AL117" i="38"/>
  <c r="BO117" i="38" s="1"/>
  <c r="AA117" i="38"/>
  <c r="BD117" i="38" s="1"/>
  <c r="S117" i="38"/>
  <c r="AV117" i="38" s="1"/>
  <c r="V117" i="38"/>
  <c r="AY117" i="38" s="1"/>
  <c r="AI117" i="38"/>
  <c r="BL117" i="38" s="1"/>
  <c r="X118" i="38"/>
  <c r="BA118" i="38" s="1"/>
  <c r="AK118" i="38"/>
  <c r="BN118" i="38" s="1"/>
  <c r="Y122" i="38"/>
  <c r="BB122" i="38" s="1"/>
  <c r="AO122" i="38"/>
  <c r="BR122" i="38" s="1"/>
  <c r="X123" i="38"/>
  <c r="BA123" i="38" s="1"/>
  <c r="AN123" i="38"/>
  <c r="BQ123" i="38" s="1"/>
  <c r="R124" i="38"/>
  <c r="AU124" i="38" s="1"/>
  <c r="AK124" i="38"/>
  <c r="BN124" i="38" s="1"/>
  <c r="R131" i="38"/>
  <c r="AU131" i="38" s="1"/>
  <c r="AK131" i="38"/>
  <c r="BN131" i="38" s="1"/>
  <c r="P135" i="38"/>
  <c r="AI135" i="38"/>
  <c r="BL135" i="38" s="1"/>
  <c r="AC136" i="38"/>
  <c r="BF136" i="38" s="1"/>
  <c r="BU137" i="38"/>
  <c r="AM140" i="38"/>
  <c r="BP140" i="38" s="1"/>
  <c r="AC140" i="38"/>
  <c r="BF140" i="38" s="1"/>
  <c r="T140" i="38"/>
  <c r="AW140" i="38" s="1"/>
  <c r="AL140" i="38"/>
  <c r="BO140" i="38" s="1"/>
  <c r="AA140" i="38"/>
  <c r="BD140" i="38" s="1"/>
  <c r="S140" i="38"/>
  <c r="AV140" i="38" s="1"/>
  <c r="AJ140" i="38"/>
  <c r="BM140" i="38" s="1"/>
  <c r="Y140" i="38"/>
  <c r="BB140" i="38" s="1"/>
  <c r="Q140" i="38"/>
  <c r="AT140" i="38" s="1"/>
  <c r="BT140" i="38"/>
  <c r="AI140" i="38"/>
  <c r="BL140" i="38" s="1"/>
  <c r="X140" i="38"/>
  <c r="BA140" i="38" s="1"/>
  <c r="P140" i="38"/>
  <c r="AO140" i="38"/>
  <c r="BR140" i="38" s="1"/>
  <c r="AG140" i="38"/>
  <c r="BJ140" i="38" s="1"/>
  <c r="V140" i="38"/>
  <c r="AY140" i="38" s="1"/>
  <c r="Z140" i="38"/>
  <c r="BC140" i="38" s="1"/>
  <c r="AT142" i="38"/>
  <c r="AM144" i="38"/>
  <c r="BP144" i="38" s="1"/>
  <c r="AC144" i="38"/>
  <c r="BF144" i="38" s="1"/>
  <c r="T144" i="38"/>
  <c r="AW144" i="38" s="1"/>
  <c r="AL144" i="38"/>
  <c r="BO144" i="38" s="1"/>
  <c r="AA144" i="38"/>
  <c r="BD144" i="38" s="1"/>
  <c r="S144" i="38"/>
  <c r="AV144" i="38" s="1"/>
  <c r="AJ144" i="38"/>
  <c r="BM144" i="38" s="1"/>
  <c r="Y144" i="38"/>
  <c r="BB144" i="38" s="1"/>
  <c r="Q144" i="38"/>
  <c r="AT144" i="38" s="1"/>
  <c r="BT144" i="38"/>
  <c r="AI144" i="38"/>
  <c r="BL144" i="38" s="1"/>
  <c r="X144" i="38"/>
  <c r="BA144" i="38" s="1"/>
  <c r="P144" i="38"/>
  <c r="AO144" i="38"/>
  <c r="BR144" i="38" s="1"/>
  <c r="AG144" i="38"/>
  <c r="BJ144" i="38" s="1"/>
  <c r="V144" i="38"/>
  <c r="AY144" i="38" s="1"/>
  <c r="Z144" i="38"/>
  <c r="BC144" i="38" s="1"/>
  <c r="AN148" i="38"/>
  <c r="BQ148" i="38" s="1"/>
  <c r="BU194" i="38"/>
  <c r="AJ195" i="38"/>
  <c r="BM195" i="38" s="1"/>
  <c r="AA195" i="38"/>
  <c r="BD195" i="38" s="1"/>
  <c r="S195" i="38"/>
  <c r="AV195" i="38" s="1"/>
  <c r="AN195" i="38"/>
  <c r="BQ195" i="38" s="1"/>
  <c r="AF195" i="38"/>
  <c r="BI195" i="38" s="1"/>
  <c r="W195" i="38"/>
  <c r="AZ195" i="38" s="1"/>
  <c r="AP195" i="38"/>
  <c r="BS195" i="38" s="1"/>
  <c r="AE195" i="38"/>
  <c r="BH195" i="38" s="1"/>
  <c r="T195" i="38"/>
  <c r="AW195" i="38" s="1"/>
  <c r="AO195" i="38"/>
  <c r="BR195" i="38" s="1"/>
  <c r="AD195" i="38"/>
  <c r="BG195" i="38" s="1"/>
  <c r="R195" i="38"/>
  <c r="AU195" i="38" s="1"/>
  <c r="AM195" i="38"/>
  <c r="BP195" i="38" s="1"/>
  <c r="AC195" i="38"/>
  <c r="BF195" i="38" s="1"/>
  <c r="Q195" i="38"/>
  <c r="AT195" i="38" s="1"/>
  <c r="AL195" i="38"/>
  <c r="BO195" i="38" s="1"/>
  <c r="Z195" i="38"/>
  <c r="BC195" i="38" s="1"/>
  <c r="P195" i="38"/>
  <c r="AK195" i="38"/>
  <c r="BN195" i="38" s="1"/>
  <c r="Y195" i="38"/>
  <c r="BB195" i="38" s="1"/>
  <c r="AI195" i="38"/>
  <c r="BL195" i="38" s="1"/>
  <c r="X195" i="38"/>
  <c r="BA195" i="38" s="1"/>
  <c r="AH195" i="38"/>
  <c r="BK195" i="38" s="1"/>
  <c r="V195" i="38"/>
  <c r="AY195" i="38" s="1"/>
  <c r="W11" i="37"/>
  <c r="R131" i="39"/>
  <c r="AU131" i="39" s="1"/>
  <c r="Z131" i="39"/>
  <c r="BC131" i="39" s="1"/>
  <c r="AK131" i="39"/>
  <c r="BN131" i="39" s="1"/>
  <c r="V133" i="39"/>
  <c r="AY133" i="39" s="1"/>
  <c r="AG133" i="39"/>
  <c r="BJ133" i="39" s="1"/>
  <c r="AO133" i="39"/>
  <c r="BR133" i="39" s="1"/>
  <c r="R135" i="39"/>
  <c r="AU135" i="39" s="1"/>
  <c r="Z135" i="39"/>
  <c r="BC135" i="39" s="1"/>
  <c r="AK135" i="39"/>
  <c r="BN135" i="39" s="1"/>
  <c r="V137" i="39"/>
  <c r="AY137" i="39" s="1"/>
  <c r="AG137" i="39"/>
  <c r="BJ137" i="39" s="1"/>
  <c r="AO137" i="39"/>
  <c r="BR137" i="39" s="1"/>
  <c r="R139" i="39"/>
  <c r="AU139" i="39" s="1"/>
  <c r="Z139" i="39"/>
  <c r="BC139" i="39" s="1"/>
  <c r="AK139" i="39"/>
  <c r="BN139" i="39" s="1"/>
  <c r="V141" i="39"/>
  <c r="AY141" i="39" s="1"/>
  <c r="AG141" i="39"/>
  <c r="BJ141" i="39" s="1"/>
  <c r="AO141" i="39"/>
  <c r="BR141" i="39" s="1"/>
  <c r="R143" i="39"/>
  <c r="AU143" i="39" s="1"/>
  <c r="Z143" i="39"/>
  <c r="BC143" i="39" s="1"/>
  <c r="AK143" i="39"/>
  <c r="BN143" i="39" s="1"/>
  <c r="V145" i="39"/>
  <c r="AY145" i="39" s="1"/>
  <c r="AG145" i="39"/>
  <c r="BJ145" i="39" s="1"/>
  <c r="AO145" i="39"/>
  <c r="BR145" i="39" s="1"/>
  <c r="R147" i="39"/>
  <c r="AU147" i="39" s="1"/>
  <c r="Z147" i="39"/>
  <c r="BC147" i="39" s="1"/>
  <c r="AK147" i="39"/>
  <c r="BN147" i="39" s="1"/>
  <c r="V149" i="39"/>
  <c r="AY149" i="39" s="1"/>
  <c r="AG149" i="39"/>
  <c r="BJ149" i="39" s="1"/>
  <c r="AO149" i="39"/>
  <c r="BR149" i="39" s="1"/>
  <c r="R159" i="39"/>
  <c r="AU159" i="39" s="1"/>
  <c r="Z159" i="39"/>
  <c r="BC159" i="39" s="1"/>
  <c r="AI159" i="39"/>
  <c r="BL159" i="39" s="1"/>
  <c r="V161" i="39"/>
  <c r="AY161" i="39" s="1"/>
  <c r="AE161" i="39"/>
  <c r="BH161" i="39" s="1"/>
  <c r="AM161" i="39"/>
  <c r="BP161" i="39" s="1"/>
  <c r="R163" i="39"/>
  <c r="AU163" i="39" s="1"/>
  <c r="Z163" i="39"/>
  <c r="BC163" i="39" s="1"/>
  <c r="AI163" i="39"/>
  <c r="BL163" i="39" s="1"/>
  <c r="BT163" i="39"/>
  <c r="V165" i="39"/>
  <c r="AY165" i="39" s="1"/>
  <c r="AE165" i="39"/>
  <c r="BH165" i="39" s="1"/>
  <c r="AM165" i="39"/>
  <c r="BP165" i="39" s="1"/>
  <c r="R167" i="39"/>
  <c r="AU167" i="39" s="1"/>
  <c r="Z167" i="39"/>
  <c r="BC167" i="39" s="1"/>
  <c r="AI167" i="39"/>
  <c r="BL167" i="39" s="1"/>
  <c r="BT167" i="39"/>
  <c r="V169" i="39"/>
  <c r="AY169" i="39" s="1"/>
  <c r="AE169" i="39"/>
  <c r="BH169" i="39" s="1"/>
  <c r="AM169" i="39"/>
  <c r="BP169" i="39" s="1"/>
  <c r="R171" i="39"/>
  <c r="AU171" i="39" s="1"/>
  <c r="Z171" i="39"/>
  <c r="BC171" i="39" s="1"/>
  <c r="AI171" i="39"/>
  <c r="BL171" i="39" s="1"/>
  <c r="BT171" i="39"/>
  <c r="V173" i="39"/>
  <c r="AY173" i="39" s="1"/>
  <c r="AE173" i="39"/>
  <c r="BH173" i="39" s="1"/>
  <c r="AM173" i="39"/>
  <c r="BP173" i="39" s="1"/>
  <c r="R175" i="39"/>
  <c r="AU175" i="39" s="1"/>
  <c r="Z175" i="39"/>
  <c r="BC175" i="39" s="1"/>
  <c r="AI175" i="39"/>
  <c r="BL175" i="39" s="1"/>
  <c r="BT175" i="39"/>
  <c r="P176" i="39"/>
  <c r="X176" i="39"/>
  <c r="BA176" i="39" s="1"/>
  <c r="AG176" i="39"/>
  <c r="BJ176" i="39" s="1"/>
  <c r="AO176" i="39"/>
  <c r="BR176" i="39" s="1"/>
  <c r="V177" i="39"/>
  <c r="AY177" i="39" s="1"/>
  <c r="AE177" i="39"/>
  <c r="BH177" i="39" s="1"/>
  <c r="AM177" i="39"/>
  <c r="BP177" i="39" s="1"/>
  <c r="R183" i="39"/>
  <c r="AU183" i="39" s="1"/>
  <c r="Z183" i="39"/>
  <c r="BC183" i="39" s="1"/>
  <c r="AI183" i="39"/>
  <c r="BL183" i="39" s="1"/>
  <c r="BT183" i="39"/>
  <c r="P184" i="39"/>
  <c r="X184" i="39"/>
  <c r="BA184" i="39" s="1"/>
  <c r="AG184" i="39"/>
  <c r="BJ184" i="39" s="1"/>
  <c r="AO184" i="39"/>
  <c r="BR184" i="39" s="1"/>
  <c r="V185" i="39"/>
  <c r="AY185" i="39" s="1"/>
  <c r="AE185" i="39"/>
  <c r="BH185" i="39" s="1"/>
  <c r="AM185" i="39"/>
  <c r="BP185" i="39" s="1"/>
  <c r="R187" i="39"/>
  <c r="AU187" i="39" s="1"/>
  <c r="Z187" i="39"/>
  <c r="BC187" i="39" s="1"/>
  <c r="AI187" i="39"/>
  <c r="BL187" i="39" s="1"/>
  <c r="BT187" i="39"/>
  <c r="P188" i="39"/>
  <c r="X188" i="39"/>
  <c r="BA188" i="39" s="1"/>
  <c r="AG188" i="39"/>
  <c r="BJ188" i="39" s="1"/>
  <c r="AO188" i="39"/>
  <c r="BR188" i="39" s="1"/>
  <c r="V189" i="39"/>
  <c r="AY189" i="39" s="1"/>
  <c r="AE189" i="39"/>
  <c r="BH189" i="39" s="1"/>
  <c r="AM189" i="39"/>
  <c r="BP189" i="39" s="1"/>
  <c r="R191" i="39"/>
  <c r="AU191" i="39" s="1"/>
  <c r="Z191" i="39"/>
  <c r="BC191" i="39" s="1"/>
  <c r="AI191" i="39"/>
  <c r="BL191" i="39" s="1"/>
  <c r="BT191" i="39"/>
  <c r="P192" i="39"/>
  <c r="X192" i="39"/>
  <c r="BA192" i="39" s="1"/>
  <c r="AG192" i="39"/>
  <c r="BJ192" i="39" s="1"/>
  <c r="AO192" i="39"/>
  <c r="BR192" i="39" s="1"/>
  <c r="V193" i="39"/>
  <c r="AY193" i="39" s="1"/>
  <c r="AE193" i="39"/>
  <c r="BH193" i="39" s="1"/>
  <c r="AM193" i="39"/>
  <c r="BP193" i="39" s="1"/>
  <c r="R195" i="39"/>
  <c r="AU195" i="39" s="1"/>
  <c r="Z195" i="39"/>
  <c r="BC195" i="39" s="1"/>
  <c r="AI195" i="39"/>
  <c r="BL195" i="39" s="1"/>
  <c r="BT195" i="39"/>
  <c r="P196" i="39"/>
  <c r="X196" i="39"/>
  <c r="BA196" i="39" s="1"/>
  <c r="AG196" i="39"/>
  <c r="BJ196" i="39" s="1"/>
  <c r="AO196" i="39"/>
  <c r="BR196" i="39" s="1"/>
  <c r="V197" i="39"/>
  <c r="AY197" i="39" s="1"/>
  <c r="AE197" i="39"/>
  <c r="BH197" i="39" s="1"/>
  <c r="AM197" i="39"/>
  <c r="BP197" i="39" s="1"/>
  <c r="R199" i="39"/>
  <c r="AU199" i="39" s="1"/>
  <c r="Z199" i="39"/>
  <c r="BC199" i="39" s="1"/>
  <c r="AI199" i="39"/>
  <c r="BL199" i="39" s="1"/>
  <c r="BT199" i="39"/>
  <c r="P200" i="39"/>
  <c r="X200" i="39"/>
  <c r="BA200" i="39" s="1"/>
  <c r="AG200" i="39"/>
  <c r="BJ200" i="39" s="1"/>
  <c r="AO200" i="39"/>
  <c r="BR200" i="39" s="1"/>
  <c r="V201" i="39"/>
  <c r="AY201" i="39" s="1"/>
  <c r="AE201" i="39"/>
  <c r="BH201" i="39" s="1"/>
  <c r="AM201" i="39"/>
  <c r="BP201" i="39" s="1"/>
  <c r="S25" i="38"/>
  <c r="S28" i="38" s="1"/>
  <c r="Q27" i="38"/>
  <c r="Q54" i="38"/>
  <c r="Q64" i="38"/>
  <c r="AB67" i="38"/>
  <c r="AC67" i="38" s="1"/>
  <c r="AB72" i="38"/>
  <c r="Q75" i="38"/>
  <c r="W107" i="38"/>
  <c r="AZ107" i="38" s="1"/>
  <c r="AH107" i="38"/>
  <c r="BK107" i="38" s="1"/>
  <c r="AP107" i="38"/>
  <c r="BS107" i="38" s="1"/>
  <c r="Q108" i="38"/>
  <c r="AT108" i="38" s="1"/>
  <c r="Y108" i="38"/>
  <c r="BB108" i="38" s="1"/>
  <c r="AJ108" i="38"/>
  <c r="BM108" i="38" s="1"/>
  <c r="BU108" i="38"/>
  <c r="S109" i="38"/>
  <c r="AV109" i="38" s="1"/>
  <c r="AA109" i="38"/>
  <c r="BD109" i="38" s="1"/>
  <c r="AL109" i="38"/>
  <c r="BO109" i="38" s="1"/>
  <c r="Y110" i="38"/>
  <c r="BB110" i="38" s="1"/>
  <c r="AL110" i="38"/>
  <c r="BO110" i="38" s="1"/>
  <c r="Q113" i="38"/>
  <c r="AT113" i="38" s="1"/>
  <c r="AC113" i="38"/>
  <c r="BF113" i="38" s="1"/>
  <c r="AP113" i="38"/>
  <c r="BS113" i="38" s="1"/>
  <c r="S114" i="38"/>
  <c r="AV114" i="38" s="1"/>
  <c r="BU114" i="38"/>
  <c r="AJ115" i="38"/>
  <c r="BM115" i="38" s="1"/>
  <c r="Y115" i="38"/>
  <c r="BB115" i="38" s="1"/>
  <c r="Q115" i="38"/>
  <c r="AT115" i="38" s="1"/>
  <c r="AP115" i="38"/>
  <c r="BS115" i="38" s="1"/>
  <c r="AH115" i="38"/>
  <c r="BK115" i="38" s="1"/>
  <c r="W115" i="38"/>
  <c r="AZ115" i="38" s="1"/>
  <c r="T115" i="38"/>
  <c r="AW115" i="38" s="1"/>
  <c r="AG115" i="38"/>
  <c r="BJ115" i="38" s="1"/>
  <c r="AL116" i="38"/>
  <c r="BO116" i="38" s="1"/>
  <c r="AA116" i="38"/>
  <c r="BD116" i="38" s="1"/>
  <c r="S116" i="38"/>
  <c r="AV116" i="38" s="1"/>
  <c r="AJ116" i="38"/>
  <c r="BM116" i="38" s="1"/>
  <c r="Y116" i="38"/>
  <c r="BB116" i="38" s="1"/>
  <c r="Q116" i="38"/>
  <c r="AT116" i="38" s="1"/>
  <c r="U116" i="38"/>
  <c r="AX116" i="38" s="1"/>
  <c r="AH116" i="38"/>
  <c r="BK116" i="38" s="1"/>
  <c r="W117" i="38"/>
  <c r="AZ117" i="38" s="1"/>
  <c r="AJ117" i="38"/>
  <c r="BM117" i="38" s="1"/>
  <c r="Y118" i="38"/>
  <c r="BB118" i="38" s="1"/>
  <c r="AL118" i="38"/>
  <c r="BO118" i="38" s="1"/>
  <c r="Z122" i="38"/>
  <c r="BC122" i="38" s="1"/>
  <c r="BT122" i="38"/>
  <c r="Z123" i="38"/>
  <c r="BC123" i="38" s="1"/>
  <c r="BT123" i="38"/>
  <c r="T124" i="38"/>
  <c r="AW124" i="38" s="1"/>
  <c r="AM124" i="38"/>
  <c r="BP124" i="38" s="1"/>
  <c r="BT126" i="38"/>
  <c r="S131" i="38"/>
  <c r="AV131" i="38" s="1"/>
  <c r="BJ133" i="38"/>
  <c r="R135" i="38"/>
  <c r="AU135" i="38" s="1"/>
  <c r="AK135" i="38"/>
  <c r="BN135" i="38" s="1"/>
  <c r="AD136" i="38"/>
  <c r="BG136" i="38" s="1"/>
  <c r="AD140" i="38"/>
  <c r="BG140" i="38" s="1"/>
  <c r="AD144" i="38"/>
  <c r="BG144" i="38" s="1"/>
  <c r="Z9" i="37"/>
  <c r="Q176" i="39"/>
  <c r="AT176" i="39" s="1"/>
  <c r="Y176" i="39"/>
  <c r="BB176" i="39" s="1"/>
  <c r="AH176" i="39"/>
  <c r="BK176" i="39" s="1"/>
  <c r="AP176" i="39"/>
  <c r="BS176" i="39" s="1"/>
  <c r="Q184" i="39"/>
  <c r="AT184" i="39" s="1"/>
  <c r="Y184" i="39"/>
  <c r="BB184" i="39" s="1"/>
  <c r="AH184" i="39"/>
  <c r="BK184" i="39" s="1"/>
  <c r="AP184" i="39"/>
  <c r="BS184" i="39" s="1"/>
  <c r="Q188" i="39"/>
  <c r="AT188" i="39" s="1"/>
  <c r="Y188" i="39"/>
  <c r="BB188" i="39" s="1"/>
  <c r="AH188" i="39"/>
  <c r="BK188" i="39" s="1"/>
  <c r="AP188" i="39"/>
  <c r="BS188" i="39" s="1"/>
  <c r="Q192" i="39"/>
  <c r="AT192" i="39" s="1"/>
  <c r="Y192" i="39"/>
  <c r="BB192" i="39" s="1"/>
  <c r="AH192" i="39"/>
  <c r="BK192" i="39" s="1"/>
  <c r="AP192" i="39"/>
  <c r="BS192" i="39" s="1"/>
  <c r="Q196" i="39"/>
  <c r="AT196" i="39" s="1"/>
  <c r="Y196" i="39"/>
  <c r="BB196" i="39" s="1"/>
  <c r="AH196" i="39"/>
  <c r="BK196" i="39" s="1"/>
  <c r="AP196" i="39"/>
  <c r="BS196" i="39" s="1"/>
  <c r="Q200" i="39"/>
  <c r="AT200" i="39" s="1"/>
  <c r="Y200" i="39"/>
  <c r="BB200" i="39" s="1"/>
  <c r="AH200" i="39"/>
  <c r="BK200" i="39" s="1"/>
  <c r="AP200" i="39"/>
  <c r="BS200" i="39" s="1"/>
  <c r="Q16" i="38"/>
  <c r="Q19" i="38"/>
  <c r="Q24" i="38"/>
  <c r="V25" i="38"/>
  <c r="Q47" i="38"/>
  <c r="Q66" i="38"/>
  <c r="AB71" i="38"/>
  <c r="Q74" i="38"/>
  <c r="AB88" i="38"/>
  <c r="AB96" i="38"/>
  <c r="AB98" i="38"/>
  <c r="P107" i="38"/>
  <c r="X107" i="38"/>
  <c r="BA107" i="38" s="1"/>
  <c r="AI107" i="38"/>
  <c r="BL107" i="38" s="1"/>
  <c r="R108" i="38"/>
  <c r="AU108" i="38" s="1"/>
  <c r="Z108" i="38"/>
  <c r="BC108" i="38" s="1"/>
  <c r="AK108" i="38"/>
  <c r="BN108" i="38" s="1"/>
  <c r="P110" i="38"/>
  <c r="Z110" i="38"/>
  <c r="BC110" i="38" s="1"/>
  <c r="AM110" i="38"/>
  <c r="BP110" i="38" s="1"/>
  <c r="R113" i="38"/>
  <c r="AU113" i="38" s="1"/>
  <c r="AG113" i="38"/>
  <c r="BJ113" i="38" s="1"/>
  <c r="BT113" i="38"/>
  <c r="AP114" i="38"/>
  <c r="BS114" i="38" s="1"/>
  <c r="AH114" i="38"/>
  <c r="BK114" i="38" s="1"/>
  <c r="W114" i="38"/>
  <c r="AZ114" i="38" s="1"/>
  <c r="AN114" i="38"/>
  <c r="BQ114" i="38" s="1"/>
  <c r="AD114" i="38"/>
  <c r="BG114" i="38" s="1"/>
  <c r="U114" i="38"/>
  <c r="AX114" i="38" s="1"/>
  <c r="T114" i="38"/>
  <c r="AW114" i="38" s="1"/>
  <c r="AI114" i="38"/>
  <c r="BL114" i="38" s="1"/>
  <c r="BU116" i="38"/>
  <c r="P118" i="38"/>
  <c r="Z118" i="38"/>
  <c r="BC118" i="38" s="1"/>
  <c r="AM118" i="38"/>
  <c r="BP118" i="38" s="1"/>
  <c r="P122" i="38"/>
  <c r="AA122" i="38"/>
  <c r="BD122" i="38" s="1"/>
  <c r="AA123" i="38"/>
  <c r="BD123" i="38" s="1"/>
  <c r="U124" i="38"/>
  <c r="AX124" i="38" s="1"/>
  <c r="AJ131" i="38"/>
  <c r="BM131" i="38" s="1"/>
  <c r="Y131" i="38"/>
  <c r="BB131" i="38" s="1"/>
  <c r="Q131" i="38"/>
  <c r="AT131" i="38" s="1"/>
  <c r="AP131" i="38"/>
  <c r="BS131" i="38" s="1"/>
  <c r="AH131" i="38"/>
  <c r="BK131" i="38" s="1"/>
  <c r="W131" i="38"/>
  <c r="AZ131" i="38" s="1"/>
  <c r="AG131" i="38"/>
  <c r="BJ131" i="38" s="1"/>
  <c r="V131" i="38"/>
  <c r="AY131" i="38" s="1"/>
  <c r="AM131" i="38"/>
  <c r="BP131" i="38" s="1"/>
  <c r="AC131" i="38"/>
  <c r="BF131" i="38" s="1"/>
  <c r="T131" i="38"/>
  <c r="AW131" i="38" s="1"/>
  <c r="U131" i="38"/>
  <c r="AX131" i="38" s="1"/>
  <c r="AN131" i="38"/>
  <c r="BQ131" i="38" s="1"/>
  <c r="BT134" i="38"/>
  <c r="S135" i="38"/>
  <c r="AV135" i="38" s="1"/>
  <c r="AH136" i="38"/>
  <c r="BK136" i="38" s="1"/>
  <c r="BA138" i="38"/>
  <c r="AH140" i="38"/>
  <c r="BK140" i="38" s="1"/>
  <c r="BA142" i="38"/>
  <c r="BO142" i="38"/>
  <c r="AH144" i="38"/>
  <c r="BK144" i="38" s="1"/>
  <c r="AK182" i="38"/>
  <c r="BN182" i="38" s="1"/>
  <c r="BU198" i="38"/>
  <c r="AJ199" i="38"/>
  <c r="BM199" i="38" s="1"/>
  <c r="AA199" i="38"/>
  <c r="BD199" i="38" s="1"/>
  <c r="S199" i="38"/>
  <c r="AV199" i="38" s="1"/>
  <c r="AN199" i="38"/>
  <c r="BQ199" i="38" s="1"/>
  <c r="AF199" i="38"/>
  <c r="BI199" i="38" s="1"/>
  <c r="W199" i="38"/>
  <c r="AZ199" i="38" s="1"/>
  <c r="AP199" i="38"/>
  <c r="BS199" i="38" s="1"/>
  <c r="AE199" i="38"/>
  <c r="BH199" i="38" s="1"/>
  <c r="T199" i="38"/>
  <c r="AW199" i="38" s="1"/>
  <c r="AO199" i="38"/>
  <c r="BR199" i="38" s="1"/>
  <c r="AD199" i="38"/>
  <c r="BG199" i="38" s="1"/>
  <c r="R199" i="38"/>
  <c r="AU199" i="38" s="1"/>
  <c r="AM199" i="38"/>
  <c r="BP199" i="38" s="1"/>
  <c r="AC199" i="38"/>
  <c r="BF199" i="38" s="1"/>
  <c r="Q199" i="38"/>
  <c r="AT199" i="38" s="1"/>
  <c r="AL199" i="38"/>
  <c r="BO199" i="38" s="1"/>
  <c r="Z199" i="38"/>
  <c r="BC199" i="38" s="1"/>
  <c r="P199" i="38"/>
  <c r="AK199" i="38"/>
  <c r="BN199" i="38" s="1"/>
  <c r="Y199" i="38"/>
  <c r="BB199" i="38" s="1"/>
  <c r="AI199" i="38"/>
  <c r="BL199" i="38" s="1"/>
  <c r="X199" i="38"/>
  <c r="BA199" i="38" s="1"/>
  <c r="AH199" i="38"/>
  <c r="BK199" i="38" s="1"/>
  <c r="V199" i="38"/>
  <c r="AY199" i="38" s="1"/>
  <c r="AP200" i="37"/>
  <c r="BS200" i="37" s="1"/>
  <c r="AH200" i="37"/>
  <c r="BK200" i="37" s="1"/>
  <c r="Y200" i="37"/>
  <c r="BB200" i="37" s="1"/>
  <c r="Q200" i="37"/>
  <c r="AT200" i="37" s="1"/>
  <c r="AO200" i="37"/>
  <c r="BR200" i="37" s="1"/>
  <c r="AG200" i="37"/>
  <c r="BJ200" i="37" s="1"/>
  <c r="X200" i="37"/>
  <c r="BA200" i="37" s="1"/>
  <c r="P200" i="37"/>
  <c r="AL200" i="37"/>
  <c r="BO200" i="37" s="1"/>
  <c r="AD200" i="37"/>
  <c r="BG200" i="37" s="1"/>
  <c r="U200" i="37"/>
  <c r="AX200" i="37" s="1"/>
  <c r="AI200" i="37"/>
  <c r="BL200" i="37" s="1"/>
  <c r="T200" i="37"/>
  <c r="AW200" i="37" s="1"/>
  <c r="AF200" i="37"/>
  <c r="BI200" i="37" s="1"/>
  <c r="S200" i="37"/>
  <c r="AV200" i="37" s="1"/>
  <c r="AE200" i="37"/>
  <c r="BH200" i="37" s="1"/>
  <c r="R200" i="37"/>
  <c r="AU200" i="37" s="1"/>
  <c r="BT200" i="37"/>
  <c r="AC200" i="37"/>
  <c r="BF200" i="37" s="1"/>
  <c r="AN200" i="37"/>
  <c r="BQ200" i="37" s="1"/>
  <c r="AA200" i="37"/>
  <c r="BD200" i="37" s="1"/>
  <c r="AM200" i="37"/>
  <c r="BP200" i="37" s="1"/>
  <c r="Z200" i="37"/>
  <c r="BC200" i="37" s="1"/>
  <c r="AK200" i="37"/>
  <c r="BN200" i="37" s="1"/>
  <c r="W200" i="37"/>
  <c r="AZ200" i="37" s="1"/>
  <c r="AJ200" i="37"/>
  <c r="BM200" i="37" s="1"/>
  <c r="V200" i="37"/>
  <c r="AY200" i="37" s="1"/>
  <c r="R176" i="39"/>
  <c r="AU176" i="39" s="1"/>
  <c r="Z176" i="39"/>
  <c r="BC176" i="39" s="1"/>
  <c r="AI176" i="39"/>
  <c r="BL176" i="39" s="1"/>
  <c r="BT176" i="39"/>
  <c r="R184" i="39"/>
  <c r="AU184" i="39" s="1"/>
  <c r="Z184" i="39"/>
  <c r="BC184" i="39" s="1"/>
  <c r="AI184" i="39"/>
  <c r="BL184" i="39" s="1"/>
  <c r="BT184" i="39"/>
  <c r="R188" i="39"/>
  <c r="AU188" i="39" s="1"/>
  <c r="Z188" i="39"/>
  <c r="BC188" i="39" s="1"/>
  <c r="AI188" i="39"/>
  <c r="BL188" i="39" s="1"/>
  <c r="BT188" i="39"/>
  <c r="R192" i="39"/>
  <c r="AU192" i="39" s="1"/>
  <c r="Z192" i="39"/>
  <c r="BC192" i="39" s="1"/>
  <c r="AI192" i="39"/>
  <c r="BL192" i="39" s="1"/>
  <c r="BT192" i="39"/>
  <c r="R196" i="39"/>
  <c r="AU196" i="39" s="1"/>
  <c r="Z196" i="39"/>
  <c r="BC196" i="39" s="1"/>
  <c r="AI196" i="39"/>
  <c r="BL196" i="39" s="1"/>
  <c r="BT196" i="39"/>
  <c r="R200" i="39"/>
  <c r="AU200" i="39" s="1"/>
  <c r="Z200" i="39"/>
  <c r="BC200" i="39" s="1"/>
  <c r="AI200" i="39"/>
  <c r="BL200" i="39" s="1"/>
  <c r="BT200" i="39"/>
  <c r="Q55" i="38"/>
  <c r="Q57" i="38"/>
  <c r="R59" i="38"/>
  <c r="AB64" i="38"/>
  <c r="Q73" i="38"/>
  <c r="Q107" i="38"/>
  <c r="AT107" i="38" s="1"/>
  <c r="Y107" i="38"/>
  <c r="BB107" i="38" s="1"/>
  <c r="AJ107" i="38"/>
  <c r="BM107" i="38" s="1"/>
  <c r="T113" i="38"/>
  <c r="AW113" i="38" s="1"/>
  <c r="BT116" i="38"/>
  <c r="AL124" i="38"/>
  <c r="BO124" i="38" s="1"/>
  <c r="AA124" i="38"/>
  <c r="BD124" i="38" s="1"/>
  <c r="S124" i="38"/>
  <c r="AV124" i="38" s="1"/>
  <c r="AJ124" i="38"/>
  <c r="BM124" i="38" s="1"/>
  <c r="Y124" i="38"/>
  <c r="BB124" i="38" s="1"/>
  <c r="Q124" i="38"/>
  <c r="AT124" i="38" s="1"/>
  <c r="BT124" i="38"/>
  <c r="AI124" i="38"/>
  <c r="BL124" i="38" s="1"/>
  <c r="X124" i="38"/>
  <c r="BA124" i="38" s="1"/>
  <c r="P124" i="38"/>
  <c r="AO124" i="38"/>
  <c r="BR124" i="38" s="1"/>
  <c r="AG124" i="38"/>
  <c r="BJ124" i="38" s="1"/>
  <c r="V124" i="38"/>
  <c r="AY124" i="38" s="1"/>
  <c r="W124" i="38"/>
  <c r="AZ124" i="38" s="1"/>
  <c r="AP124" i="38"/>
  <c r="BS124" i="38" s="1"/>
  <c r="AJ135" i="38"/>
  <c r="BM135" i="38" s="1"/>
  <c r="Y135" i="38"/>
  <c r="BB135" i="38" s="1"/>
  <c r="Q135" i="38"/>
  <c r="AT135" i="38" s="1"/>
  <c r="AP135" i="38"/>
  <c r="BS135" i="38" s="1"/>
  <c r="AH135" i="38"/>
  <c r="BK135" i="38" s="1"/>
  <c r="W135" i="38"/>
  <c r="AZ135" i="38" s="1"/>
  <c r="AO135" i="38"/>
  <c r="BR135" i="38" s="1"/>
  <c r="AG135" i="38"/>
  <c r="BJ135" i="38" s="1"/>
  <c r="V135" i="38"/>
  <c r="AY135" i="38" s="1"/>
  <c r="AM135" i="38"/>
  <c r="BP135" i="38" s="1"/>
  <c r="AC135" i="38"/>
  <c r="BF135" i="38" s="1"/>
  <c r="T135" i="38"/>
  <c r="AW135" i="38" s="1"/>
  <c r="U135" i="38"/>
  <c r="AX135" i="38" s="1"/>
  <c r="AN135" i="38"/>
  <c r="BQ135" i="38" s="1"/>
  <c r="R148" i="38"/>
  <c r="AU148" i="38" s="1"/>
  <c r="AK158" i="38"/>
  <c r="BN158" i="38" s="1"/>
  <c r="BU182" i="38"/>
  <c r="AP107" i="37"/>
  <c r="BS107" i="37" s="1"/>
  <c r="Z7" i="37"/>
  <c r="Q72" i="38"/>
  <c r="Q95" i="38"/>
  <c r="R107" i="38"/>
  <c r="AU107" i="38" s="1"/>
  <c r="Z107" i="38"/>
  <c r="BC107" i="38" s="1"/>
  <c r="AK107" i="38"/>
  <c r="BN107" i="38" s="1"/>
  <c r="AN113" i="38"/>
  <c r="BQ113" i="38" s="1"/>
  <c r="AD113" i="38"/>
  <c r="BG113" i="38" s="1"/>
  <c r="U113" i="38"/>
  <c r="AX113" i="38" s="1"/>
  <c r="AL113" i="38"/>
  <c r="BO113" i="38" s="1"/>
  <c r="AA113" i="38"/>
  <c r="BD113" i="38" s="1"/>
  <c r="S113" i="38"/>
  <c r="AV113" i="38" s="1"/>
  <c r="V113" i="38"/>
  <c r="AY113" i="38" s="1"/>
  <c r="AI113" i="38"/>
  <c r="BL113" i="38" s="1"/>
  <c r="U148" i="38"/>
  <c r="AX148" i="38" s="1"/>
  <c r="BU149" i="38"/>
  <c r="V131" i="39"/>
  <c r="AY131" i="39" s="1"/>
  <c r="AG131" i="39"/>
  <c r="BJ131" i="39" s="1"/>
  <c r="R133" i="39"/>
  <c r="AU133" i="39" s="1"/>
  <c r="Z133" i="39"/>
  <c r="BC133" i="39" s="1"/>
  <c r="V135" i="39"/>
  <c r="AY135" i="39" s="1"/>
  <c r="AG135" i="39"/>
  <c r="BJ135" i="39" s="1"/>
  <c r="R137" i="39"/>
  <c r="AU137" i="39" s="1"/>
  <c r="Z137" i="39"/>
  <c r="BC137" i="39" s="1"/>
  <c r="V139" i="39"/>
  <c r="AY139" i="39" s="1"/>
  <c r="AG139" i="39"/>
  <c r="BJ139" i="39" s="1"/>
  <c r="R141" i="39"/>
  <c r="AU141" i="39" s="1"/>
  <c r="Z141" i="39"/>
  <c r="BC141" i="39" s="1"/>
  <c r="V143" i="39"/>
  <c r="AY143" i="39" s="1"/>
  <c r="AG143" i="39"/>
  <c r="BJ143" i="39" s="1"/>
  <c r="R145" i="39"/>
  <c r="AU145" i="39" s="1"/>
  <c r="Z145" i="39"/>
  <c r="BC145" i="39" s="1"/>
  <c r="V147" i="39"/>
  <c r="AY147" i="39" s="1"/>
  <c r="AG147" i="39"/>
  <c r="BJ147" i="39" s="1"/>
  <c r="R149" i="39"/>
  <c r="AU149" i="39" s="1"/>
  <c r="Z149" i="39"/>
  <c r="BC149" i="39" s="1"/>
  <c r="V159" i="39"/>
  <c r="AY159" i="39" s="1"/>
  <c r="AE159" i="39"/>
  <c r="BH159" i="39" s="1"/>
  <c r="R161" i="39"/>
  <c r="AU161" i="39" s="1"/>
  <c r="Z161" i="39"/>
  <c r="BC161" i="39" s="1"/>
  <c r="AI161" i="39"/>
  <c r="BL161" i="39" s="1"/>
  <c r="V163" i="39"/>
  <c r="AY163" i="39" s="1"/>
  <c r="AE163" i="39"/>
  <c r="BH163" i="39" s="1"/>
  <c r="R165" i="39"/>
  <c r="AU165" i="39" s="1"/>
  <c r="Z165" i="39"/>
  <c r="BC165" i="39" s="1"/>
  <c r="AI165" i="39"/>
  <c r="BL165" i="39" s="1"/>
  <c r="V167" i="39"/>
  <c r="AY167" i="39" s="1"/>
  <c r="AE167" i="39"/>
  <c r="BH167" i="39" s="1"/>
  <c r="R169" i="39"/>
  <c r="AU169" i="39" s="1"/>
  <c r="Z169" i="39"/>
  <c r="BC169" i="39" s="1"/>
  <c r="AI169" i="39"/>
  <c r="BL169" i="39" s="1"/>
  <c r="V171" i="39"/>
  <c r="AY171" i="39" s="1"/>
  <c r="AE171" i="39"/>
  <c r="BH171" i="39" s="1"/>
  <c r="R173" i="39"/>
  <c r="AU173" i="39" s="1"/>
  <c r="Z173" i="39"/>
  <c r="BC173" i="39" s="1"/>
  <c r="AI173" i="39"/>
  <c r="BL173" i="39" s="1"/>
  <c r="V175" i="39"/>
  <c r="AY175" i="39" s="1"/>
  <c r="AE175" i="39"/>
  <c r="BH175" i="39" s="1"/>
  <c r="T176" i="39"/>
  <c r="AW176" i="39" s="1"/>
  <c r="AC176" i="39"/>
  <c r="BF176" i="39" s="1"/>
  <c r="R177" i="39"/>
  <c r="AU177" i="39" s="1"/>
  <c r="Z177" i="39"/>
  <c r="BC177" i="39" s="1"/>
  <c r="AI177" i="39"/>
  <c r="BL177" i="39" s="1"/>
  <c r="V183" i="39"/>
  <c r="AY183" i="39" s="1"/>
  <c r="AE183" i="39"/>
  <c r="BH183" i="39" s="1"/>
  <c r="T184" i="39"/>
  <c r="AW184" i="39" s="1"/>
  <c r="AC184" i="39"/>
  <c r="BF184" i="39" s="1"/>
  <c r="R185" i="39"/>
  <c r="AU185" i="39" s="1"/>
  <c r="Z185" i="39"/>
  <c r="BC185" i="39" s="1"/>
  <c r="AI185" i="39"/>
  <c r="BL185" i="39" s="1"/>
  <c r="V187" i="39"/>
  <c r="AY187" i="39" s="1"/>
  <c r="AE187" i="39"/>
  <c r="BH187" i="39" s="1"/>
  <c r="T188" i="39"/>
  <c r="AW188" i="39" s="1"/>
  <c r="AC188" i="39"/>
  <c r="BF188" i="39" s="1"/>
  <c r="R189" i="39"/>
  <c r="AU189" i="39" s="1"/>
  <c r="Z189" i="39"/>
  <c r="BC189" i="39" s="1"/>
  <c r="AI189" i="39"/>
  <c r="BL189" i="39" s="1"/>
  <c r="V191" i="39"/>
  <c r="AY191" i="39" s="1"/>
  <c r="AE191" i="39"/>
  <c r="BH191" i="39" s="1"/>
  <c r="T192" i="39"/>
  <c r="AW192" i="39" s="1"/>
  <c r="AC192" i="39"/>
  <c r="BF192" i="39" s="1"/>
  <c r="R193" i="39"/>
  <c r="AU193" i="39" s="1"/>
  <c r="Z193" i="39"/>
  <c r="BC193" i="39" s="1"/>
  <c r="AI193" i="39"/>
  <c r="BL193" i="39" s="1"/>
  <c r="V195" i="39"/>
  <c r="AY195" i="39" s="1"/>
  <c r="AE195" i="39"/>
  <c r="BH195" i="39" s="1"/>
  <c r="T196" i="39"/>
  <c r="AW196" i="39" s="1"/>
  <c r="AC196" i="39"/>
  <c r="BF196" i="39" s="1"/>
  <c r="R197" i="39"/>
  <c r="AU197" i="39" s="1"/>
  <c r="Z197" i="39"/>
  <c r="BC197" i="39" s="1"/>
  <c r="AI197" i="39"/>
  <c r="BL197" i="39" s="1"/>
  <c r="V199" i="39"/>
  <c r="AY199" i="39" s="1"/>
  <c r="AE199" i="39"/>
  <c r="BH199" i="39" s="1"/>
  <c r="T200" i="39"/>
  <c r="AW200" i="39" s="1"/>
  <c r="AC200" i="39"/>
  <c r="BF200" i="39" s="1"/>
  <c r="R201" i="39"/>
  <c r="AU201" i="39" s="1"/>
  <c r="Z201" i="39"/>
  <c r="BC201" i="39" s="1"/>
  <c r="AI201" i="39"/>
  <c r="BL201" i="39" s="1"/>
  <c r="Q23" i="38"/>
  <c r="Q63" i="38"/>
  <c r="Q65" i="38"/>
  <c r="Q71" i="38"/>
  <c r="V74" i="38"/>
  <c r="S107" i="38"/>
  <c r="AV107" i="38" s="1"/>
  <c r="AA107" i="38"/>
  <c r="BD107" i="38" s="1"/>
  <c r="AL107" i="38"/>
  <c r="BO107" i="38" s="1"/>
  <c r="U108" i="38"/>
  <c r="AX108" i="38" s="1"/>
  <c r="AD108" i="38"/>
  <c r="BG108" i="38" s="1"/>
  <c r="W109" i="38"/>
  <c r="AZ109" i="38" s="1"/>
  <c r="AH109" i="38"/>
  <c r="BK109" i="38" s="1"/>
  <c r="S110" i="38"/>
  <c r="AV110" i="38" s="1"/>
  <c r="BU110" i="38"/>
  <c r="AJ111" i="38"/>
  <c r="BM111" i="38" s="1"/>
  <c r="Y111" i="38"/>
  <c r="BB111" i="38" s="1"/>
  <c r="Q111" i="38"/>
  <c r="AT111" i="38" s="1"/>
  <c r="AP111" i="38"/>
  <c r="BS111" i="38" s="1"/>
  <c r="AH111" i="38"/>
  <c r="BK111" i="38" s="1"/>
  <c r="W111" i="38"/>
  <c r="AZ111" i="38" s="1"/>
  <c r="T111" i="38"/>
  <c r="AW111" i="38" s="1"/>
  <c r="AG111" i="38"/>
  <c r="BJ111" i="38" s="1"/>
  <c r="AL112" i="38"/>
  <c r="BO112" i="38" s="1"/>
  <c r="AA112" i="38"/>
  <c r="BD112" i="38" s="1"/>
  <c r="S112" i="38"/>
  <c r="AV112" i="38" s="1"/>
  <c r="AJ112" i="38"/>
  <c r="BM112" i="38" s="1"/>
  <c r="Y112" i="38"/>
  <c r="BB112" i="38" s="1"/>
  <c r="Q112" i="38"/>
  <c r="AT112" i="38" s="1"/>
  <c r="U112" i="38"/>
  <c r="AX112" i="38" s="1"/>
  <c r="AH112" i="38"/>
  <c r="BK112" i="38" s="1"/>
  <c r="W113" i="38"/>
  <c r="AZ113" i="38" s="1"/>
  <c r="AJ113" i="38"/>
  <c r="BM113" i="38" s="1"/>
  <c r="Y114" i="38"/>
  <c r="BB114" i="38" s="1"/>
  <c r="AL114" i="38"/>
  <c r="BO114" i="38" s="1"/>
  <c r="Z115" i="38"/>
  <c r="BC115" i="38" s="1"/>
  <c r="AM115" i="38"/>
  <c r="BP115" i="38" s="1"/>
  <c r="Z116" i="38"/>
  <c r="BC116" i="38" s="1"/>
  <c r="AN116" i="38"/>
  <c r="BQ116" i="38" s="1"/>
  <c r="Q117" i="38"/>
  <c r="AT117" i="38" s="1"/>
  <c r="AC117" i="38"/>
  <c r="BF117" i="38" s="1"/>
  <c r="AP117" i="38"/>
  <c r="BS117" i="38" s="1"/>
  <c r="S118" i="38"/>
  <c r="AV118" i="38" s="1"/>
  <c r="BU118" i="38"/>
  <c r="AJ119" i="38"/>
  <c r="BM119" i="38" s="1"/>
  <c r="Y119" i="38"/>
  <c r="BB119" i="38" s="1"/>
  <c r="Q119" i="38"/>
  <c r="AT119" i="38" s="1"/>
  <c r="AP119" i="38"/>
  <c r="BS119" i="38" s="1"/>
  <c r="AH119" i="38"/>
  <c r="BK119" i="38" s="1"/>
  <c r="W119" i="38"/>
  <c r="AZ119" i="38" s="1"/>
  <c r="T119" i="38"/>
  <c r="AW119" i="38" s="1"/>
  <c r="AG119" i="38"/>
  <c r="BJ119" i="38" s="1"/>
  <c r="AL120" i="38"/>
  <c r="BO120" i="38" s="1"/>
  <c r="AA120" i="38"/>
  <c r="BD120" i="38" s="1"/>
  <c r="S120" i="38"/>
  <c r="AV120" i="38" s="1"/>
  <c r="AJ120" i="38"/>
  <c r="BM120" i="38" s="1"/>
  <c r="Y120" i="38"/>
  <c r="BB120" i="38" s="1"/>
  <c r="Q120" i="38"/>
  <c r="AT120" i="38" s="1"/>
  <c r="BT120" i="38"/>
  <c r="AI120" i="38"/>
  <c r="BL120" i="38" s="1"/>
  <c r="U120" i="38"/>
  <c r="AX120" i="38" s="1"/>
  <c r="AH120" i="38"/>
  <c r="BK120" i="38" s="1"/>
  <c r="S122" i="38"/>
  <c r="AV122" i="38" s="1"/>
  <c r="S123" i="38"/>
  <c r="AV123" i="38" s="1"/>
  <c r="AC124" i="38"/>
  <c r="BF124" i="38" s="1"/>
  <c r="AA131" i="38"/>
  <c r="BD131" i="38" s="1"/>
  <c r="AL132" i="38"/>
  <c r="BO132" i="38" s="1"/>
  <c r="AA132" i="38"/>
  <c r="BD132" i="38" s="1"/>
  <c r="S132" i="38"/>
  <c r="AV132" i="38" s="1"/>
  <c r="AJ132" i="38"/>
  <c r="BM132" i="38" s="1"/>
  <c r="Y132" i="38"/>
  <c r="BB132" i="38" s="1"/>
  <c r="Q132" i="38"/>
  <c r="AT132" i="38" s="1"/>
  <c r="BT132" i="38"/>
  <c r="AI132" i="38"/>
  <c r="BL132" i="38" s="1"/>
  <c r="X132" i="38"/>
  <c r="BA132" i="38" s="1"/>
  <c r="P132" i="38"/>
  <c r="AO132" i="38"/>
  <c r="BR132" i="38" s="1"/>
  <c r="AG132" i="38"/>
  <c r="BJ132" i="38" s="1"/>
  <c r="V132" i="38"/>
  <c r="AY132" i="38" s="1"/>
  <c r="W132" i="38"/>
  <c r="AZ132" i="38" s="1"/>
  <c r="AP132" i="38"/>
  <c r="BS132" i="38" s="1"/>
  <c r="Z135" i="38"/>
  <c r="BC135" i="38" s="1"/>
  <c r="U136" i="38"/>
  <c r="AX136" i="38" s="1"/>
  <c r="R140" i="38"/>
  <c r="AU140" i="38" s="1"/>
  <c r="AP140" i="38"/>
  <c r="BS140" i="38" s="1"/>
  <c r="R144" i="38"/>
  <c r="AU144" i="38" s="1"/>
  <c r="AP144" i="38"/>
  <c r="BS144" i="38" s="1"/>
  <c r="Z148" i="38"/>
  <c r="BC148" i="38" s="1"/>
  <c r="BT195" i="38"/>
  <c r="U199" i="38"/>
  <c r="AX199" i="38" s="1"/>
  <c r="Q45" i="38"/>
  <c r="V73" i="38"/>
  <c r="T107" i="38"/>
  <c r="AW107" i="38" s="1"/>
  <c r="AC107" i="38"/>
  <c r="BF107" i="38" s="1"/>
  <c r="AP110" i="38"/>
  <c r="BS110" i="38" s="1"/>
  <c r="AH110" i="38"/>
  <c r="BK110" i="38" s="1"/>
  <c r="W110" i="38"/>
  <c r="AZ110" i="38" s="1"/>
  <c r="AN110" i="38"/>
  <c r="BQ110" i="38" s="1"/>
  <c r="AD110" i="38"/>
  <c r="BG110" i="38" s="1"/>
  <c r="U110" i="38"/>
  <c r="AX110" i="38" s="1"/>
  <c r="T110" i="38"/>
  <c r="AW110" i="38" s="1"/>
  <c r="AI110" i="38"/>
  <c r="BL110" i="38" s="1"/>
  <c r="X113" i="38"/>
  <c r="BA113" i="38" s="1"/>
  <c r="AK113" i="38"/>
  <c r="BN113" i="38" s="1"/>
  <c r="AP118" i="38"/>
  <c r="BS118" i="38" s="1"/>
  <c r="AH118" i="38"/>
  <c r="BK118" i="38" s="1"/>
  <c r="W118" i="38"/>
  <c r="AZ118" i="38" s="1"/>
  <c r="AN118" i="38"/>
  <c r="BQ118" i="38" s="1"/>
  <c r="AD118" i="38"/>
  <c r="BG118" i="38" s="1"/>
  <c r="U118" i="38"/>
  <c r="AX118" i="38" s="1"/>
  <c r="T118" i="38"/>
  <c r="AW118" i="38" s="1"/>
  <c r="AI118" i="38"/>
  <c r="BL118" i="38" s="1"/>
  <c r="AP122" i="38"/>
  <c r="BS122" i="38" s="1"/>
  <c r="AH122" i="38"/>
  <c r="BK122" i="38" s="1"/>
  <c r="W122" i="38"/>
  <c r="AZ122" i="38" s="1"/>
  <c r="AN122" i="38"/>
  <c r="BQ122" i="38" s="1"/>
  <c r="AD122" i="38"/>
  <c r="BG122" i="38" s="1"/>
  <c r="U122" i="38"/>
  <c r="AX122" i="38" s="1"/>
  <c r="AM122" i="38"/>
  <c r="BP122" i="38" s="1"/>
  <c r="AC122" i="38"/>
  <c r="BF122" i="38" s="1"/>
  <c r="T122" i="38"/>
  <c r="AW122" i="38" s="1"/>
  <c r="V122" i="38"/>
  <c r="AY122" i="38" s="1"/>
  <c r="AK122" i="38"/>
  <c r="BN122" i="38" s="1"/>
  <c r="AJ123" i="38"/>
  <c r="BM123" i="38" s="1"/>
  <c r="Y123" i="38"/>
  <c r="BB123" i="38" s="1"/>
  <c r="Q123" i="38"/>
  <c r="AT123" i="38" s="1"/>
  <c r="AP123" i="38"/>
  <c r="BS123" i="38" s="1"/>
  <c r="AH123" i="38"/>
  <c r="BK123" i="38" s="1"/>
  <c r="W123" i="38"/>
  <c r="AZ123" i="38" s="1"/>
  <c r="AO123" i="38"/>
  <c r="BR123" i="38" s="1"/>
  <c r="AG123" i="38"/>
  <c r="BJ123" i="38" s="1"/>
  <c r="V123" i="38"/>
  <c r="AY123" i="38" s="1"/>
  <c r="AM123" i="38"/>
  <c r="BP123" i="38" s="1"/>
  <c r="T123" i="38"/>
  <c r="AW123" i="38" s="1"/>
  <c r="AK123" i="38"/>
  <c r="BN123" i="38" s="1"/>
  <c r="AD124" i="38"/>
  <c r="BG124" i="38" s="1"/>
  <c r="AA135" i="38"/>
  <c r="BD135" i="38" s="1"/>
  <c r="AL136" i="38"/>
  <c r="BO136" i="38" s="1"/>
  <c r="AA136" i="38"/>
  <c r="BD136" i="38" s="1"/>
  <c r="S136" i="38"/>
  <c r="AV136" i="38" s="1"/>
  <c r="AJ136" i="38"/>
  <c r="BM136" i="38" s="1"/>
  <c r="Y136" i="38"/>
  <c r="BB136" i="38" s="1"/>
  <c r="Q136" i="38"/>
  <c r="AT136" i="38" s="1"/>
  <c r="BT136" i="38"/>
  <c r="AI136" i="38"/>
  <c r="BL136" i="38" s="1"/>
  <c r="X136" i="38"/>
  <c r="BA136" i="38" s="1"/>
  <c r="P136" i="38"/>
  <c r="AO136" i="38"/>
  <c r="BR136" i="38" s="1"/>
  <c r="AG136" i="38"/>
  <c r="BJ136" i="38" s="1"/>
  <c r="V136" i="38"/>
  <c r="AY136" i="38" s="1"/>
  <c r="W136" i="38"/>
  <c r="AZ136" i="38" s="1"/>
  <c r="AP136" i="38"/>
  <c r="BS136" i="38" s="1"/>
  <c r="BT142" i="38"/>
  <c r="BT146" i="38"/>
  <c r="AP188" i="37"/>
  <c r="BS188" i="37" s="1"/>
  <c r="AH188" i="37"/>
  <c r="BK188" i="37" s="1"/>
  <c r="Y188" i="37"/>
  <c r="BB188" i="37" s="1"/>
  <c r="Q188" i="37"/>
  <c r="AT188" i="37" s="1"/>
  <c r="AL188" i="37"/>
  <c r="BO188" i="37" s="1"/>
  <c r="AD188" i="37"/>
  <c r="BG188" i="37" s="1"/>
  <c r="U188" i="37"/>
  <c r="AX188" i="37" s="1"/>
  <c r="AO188" i="37"/>
  <c r="BR188" i="37" s="1"/>
  <c r="AE188" i="37"/>
  <c r="BH188" i="37" s="1"/>
  <c r="S188" i="37"/>
  <c r="AV188" i="37" s="1"/>
  <c r="AN188" i="37"/>
  <c r="BQ188" i="37" s="1"/>
  <c r="AC188" i="37"/>
  <c r="BF188" i="37" s="1"/>
  <c r="R188" i="37"/>
  <c r="AU188" i="37" s="1"/>
  <c r="AM188" i="37"/>
  <c r="BP188" i="37" s="1"/>
  <c r="AA188" i="37"/>
  <c r="BD188" i="37" s="1"/>
  <c r="P188" i="37"/>
  <c r="AK188" i="37"/>
  <c r="BN188" i="37" s="1"/>
  <c r="Z188" i="37"/>
  <c r="BC188" i="37" s="1"/>
  <c r="AJ188" i="37"/>
  <c r="BM188" i="37" s="1"/>
  <c r="X188" i="37"/>
  <c r="BA188" i="37" s="1"/>
  <c r="AI188" i="37"/>
  <c r="BL188" i="37" s="1"/>
  <c r="W188" i="37"/>
  <c r="AZ188" i="37" s="1"/>
  <c r="AG188" i="37"/>
  <c r="BJ188" i="37" s="1"/>
  <c r="V188" i="37"/>
  <c r="AY188" i="37" s="1"/>
  <c r="BT188" i="37"/>
  <c r="AF188" i="37"/>
  <c r="BI188" i="37" s="1"/>
  <c r="T188" i="37"/>
  <c r="AW188" i="37" s="1"/>
  <c r="AM148" i="38"/>
  <c r="BP148" i="38" s="1"/>
  <c r="AC148" i="38"/>
  <c r="BF148" i="38" s="1"/>
  <c r="T148" i="38"/>
  <c r="AW148" i="38" s="1"/>
  <c r="AL148" i="38"/>
  <c r="BO148" i="38" s="1"/>
  <c r="AA148" i="38"/>
  <c r="BD148" i="38" s="1"/>
  <c r="S148" i="38"/>
  <c r="AV148" i="38" s="1"/>
  <c r="AJ148" i="38"/>
  <c r="BM148" i="38" s="1"/>
  <c r="Y148" i="38"/>
  <c r="BB148" i="38" s="1"/>
  <c r="Q148" i="38"/>
  <c r="AT148" i="38" s="1"/>
  <c r="BT148" i="38"/>
  <c r="AI148" i="38"/>
  <c r="BL148" i="38" s="1"/>
  <c r="X148" i="38"/>
  <c r="BA148" i="38" s="1"/>
  <c r="P148" i="38"/>
  <c r="AP148" i="38"/>
  <c r="BS148" i="38" s="1"/>
  <c r="AH148" i="38"/>
  <c r="BK148" i="38" s="1"/>
  <c r="W148" i="38"/>
  <c r="AZ148" i="38" s="1"/>
  <c r="AO148" i="38"/>
  <c r="BR148" i="38" s="1"/>
  <c r="AG148" i="38"/>
  <c r="BJ148" i="38" s="1"/>
  <c r="V148" i="38"/>
  <c r="AY148" i="38" s="1"/>
  <c r="AK148" i="38"/>
  <c r="BN148" i="38" s="1"/>
  <c r="R126" i="38"/>
  <c r="AU126" i="38" s="1"/>
  <c r="Z126" i="38"/>
  <c r="BC126" i="38" s="1"/>
  <c r="AK126" i="38"/>
  <c r="BN126" i="38" s="1"/>
  <c r="P133" i="38"/>
  <c r="X133" i="38"/>
  <c r="BA133" i="38" s="1"/>
  <c r="AI133" i="38"/>
  <c r="BL133" i="38" s="1"/>
  <c r="BT133" i="38"/>
  <c r="R134" i="38"/>
  <c r="AU134" i="38" s="1"/>
  <c r="Z134" i="38"/>
  <c r="BC134" i="38" s="1"/>
  <c r="AK134" i="38"/>
  <c r="BN134" i="38" s="1"/>
  <c r="P137" i="38"/>
  <c r="X137" i="38"/>
  <c r="BA137" i="38" s="1"/>
  <c r="AI137" i="38"/>
  <c r="BL137" i="38" s="1"/>
  <c r="BT137" i="38"/>
  <c r="R138" i="38"/>
  <c r="AU138" i="38" s="1"/>
  <c r="Z138" i="38"/>
  <c r="BC138" i="38" s="1"/>
  <c r="AK138" i="38"/>
  <c r="BN138" i="38" s="1"/>
  <c r="T139" i="38"/>
  <c r="AW139" i="38" s="1"/>
  <c r="AC139" i="38"/>
  <c r="BF139" i="38" s="1"/>
  <c r="AM139" i="38"/>
  <c r="BP139" i="38" s="1"/>
  <c r="P141" i="38"/>
  <c r="X141" i="38"/>
  <c r="BA141" i="38" s="1"/>
  <c r="AI141" i="38"/>
  <c r="BL141" i="38" s="1"/>
  <c r="BT141" i="38"/>
  <c r="R142" i="38"/>
  <c r="AU142" i="38" s="1"/>
  <c r="Z142" i="38"/>
  <c r="BC142" i="38" s="1"/>
  <c r="AK142" i="38"/>
  <c r="BN142" i="38" s="1"/>
  <c r="T143" i="38"/>
  <c r="AW143" i="38" s="1"/>
  <c r="AC143" i="38"/>
  <c r="BF143" i="38" s="1"/>
  <c r="AM143" i="38"/>
  <c r="BP143" i="38" s="1"/>
  <c r="P145" i="38"/>
  <c r="X145" i="38"/>
  <c r="BA145" i="38" s="1"/>
  <c r="AI145" i="38"/>
  <c r="BL145" i="38" s="1"/>
  <c r="BT145" i="38"/>
  <c r="R146" i="38"/>
  <c r="AU146" i="38" s="1"/>
  <c r="Z146" i="38"/>
  <c r="BC146" i="38" s="1"/>
  <c r="AK146" i="38"/>
  <c r="BN146" i="38" s="1"/>
  <c r="T147" i="38"/>
  <c r="AW147" i="38" s="1"/>
  <c r="AC147" i="38"/>
  <c r="BF147" i="38" s="1"/>
  <c r="AM147" i="38"/>
  <c r="BP147" i="38" s="1"/>
  <c r="P149" i="38"/>
  <c r="X149" i="38"/>
  <c r="BA149" i="38" s="1"/>
  <c r="AI149" i="38"/>
  <c r="BL149" i="38" s="1"/>
  <c r="BT149" i="38"/>
  <c r="R150" i="38"/>
  <c r="AU150" i="38" s="1"/>
  <c r="Z150" i="38"/>
  <c r="BC150" i="38" s="1"/>
  <c r="AK150" i="38"/>
  <c r="BN150" i="38" s="1"/>
  <c r="V158" i="38"/>
  <c r="AY158" i="38" s="1"/>
  <c r="AE158" i="38"/>
  <c r="BH158" i="38" s="1"/>
  <c r="AM158" i="38"/>
  <c r="BP158" i="38" s="1"/>
  <c r="T159" i="38"/>
  <c r="AW159" i="38" s="1"/>
  <c r="AC159" i="38"/>
  <c r="BF159" i="38" s="1"/>
  <c r="AK159" i="38"/>
  <c r="BN159" i="38" s="1"/>
  <c r="R160" i="38"/>
  <c r="AU160" i="38" s="1"/>
  <c r="Z160" i="38"/>
  <c r="BC160" i="38" s="1"/>
  <c r="AI160" i="38"/>
  <c r="BL160" i="38" s="1"/>
  <c r="BT160" i="38"/>
  <c r="P161" i="38"/>
  <c r="X161" i="38"/>
  <c r="BA161" i="38" s="1"/>
  <c r="AG161" i="38"/>
  <c r="BJ161" i="38" s="1"/>
  <c r="AO161" i="38"/>
  <c r="BR161" i="38" s="1"/>
  <c r="V162" i="38"/>
  <c r="AY162" i="38" s="1"/>
  <c r="AE162" i="38"/>
  <c r="BH162" i="38" s="1"/>
  <c r="AM162" i="38"/>
  <c r="BP162" i="38" s="1"/>
  <c r="T163" i="38"/>
  <c r="AW163" i="38" s="1"/>
  <c r="AC163" i="38"/>
  <c r="BF163" i="38" s="1"/>
  <c r="AK163" i="38"/>
  <c r="BN163" i="38" s="1"/>
  <c r="R164" i="38"/>
  <c r="AU164" i="38" s="1"/>
  <c r="Z164" i="38"/>
  <c r="BC164" i="38" s="1"/>
  <c r="AI164" i="38"/>
  <c r="BL164" i="38" s="1"/>
  <c r="BT164" i="38"/>
  <c r="P165" i="38"/>
  <c r="X165" i="38"/>
  <c r="BA165" i="38" s="1"/>
  <c r="AG165" i="38"/>
  <c r="BJ165" i="38" s="1"/>
  <c r="AO165" i="38"/>
  <c r="BR165" i="38" s="1"/>
  <c r="V166" i="38"/>
  <c r="AY166" i="38" s="1"/>
  <c r="AE166" i="38"/>
  <c r="BH166" i="38" s="1"/>
  <c r="AM166" i="38"/>
  <c r="BP166" i="38" s="1"/>
  <c r="T167" i="38"/>
  <c r="AW167" i="38" s="1"/>
  <c r="AC167" i="38"/>
  <c r="BF167" i="38" s="1"/>
  <c r="AK167" i="38"/>
  <c r="BN167" i="38" s="1"/>
  <c r="R168" i="38"/>
  <c r="AU168" i="38" s="1"/>
  <c r="Z168" i="38"/>
  <c r="BC168" i="38" s="1"/>
  <c r="AI168" i="38"/>
  <c r="BL168" i="38" s="1"/>
  <c r="BT168" i="38"/>
  <c r="P169" i="38"/>
  <c r="X169" i="38"/>
  <c r="BA169" i="38" s="1"/>
  <c r="AG169" i="38"/>
  <c r="BJ169" i="38" s="1"/>
  <c r="AO169" i="38"/>
  <c r="BR169" i="38" s="1"/>
  <c r="V170" i="38"/>
  <c r="AY170" i="38" s="1"/>
  <c r="AE170" i="38"/>
  <c r="BH170" i="38" s="1"/>
  <c r="AM170" i="38"/>
  <c r="BP170" i="38" s="1"/>
  <c r="T171" i="38"/>
  <c r="AW171" i="38" s="1"/>
  <c r="AC171" i="38"/>
  <c r="BF171" i="38" s="1"/>
  <c r="AK171" i="38"/>
  <c r="BN171" i="38" s="1"/>
  <c r="R172" i="38"/>
  <c r="AU172" i="38" s="1"/>
  <c r="Z172" i="38"/>
  <c r="BC172" i="38" s="1"/>
  <c r="AI172" i="38"/>
  <c r="BL172" i="38" s="1"/>
  <c r="BT172" i="38"/>
  <c r="P173" i="38"/>
  <c r="X173" i="38"/>
  <c r="BA173" i="38" s="1"/>
  <c r="AG173" i="38"/>
  <c r="BJ173" i="38" s="1"/>
  <c r="AO173" i="38"/>
  <c r="BR173" i="38" s="1"/>
  <c r="V174" i="38"/>
  <c r="AY174" i="38" s="1"/>
  <c r="AE174" i="38"/>
  <c r="BH174" i="38" s="1"/>
  <c r="AM174" i="38"/>
  <c r="BP174" i="38" s="1"/>
  <c r="T175" i="38"/>
  <c r="AW175" i="38" s="1"/>
  <c r="AC175" i="38"/>
  <c r="BF175" i="38" s="1"/>
  <c r="AK175" i="38"/>
  <c r="BN175" i="38" s="1"/>
  <c r="R176" i="38"/>
  <c r="AU176" i="38" s="1"/>
  <c r="Z176" i="38"/>
  <c r="BC176" i="38" s="1"/>
  <c r="AI176" i="38"/>
  <c r="BL176" i="38" s="1"/>
  <c r="BT176" i="38"/>
  <c r="P177" i="38"/>
  <c r="X177" i="38"/>
  <c r="BA177" i="38" s="1"/>
  <c r="AG177" i="38"/>
  <c r="BJ177" i="38" s="1"/>
  <c r="AO177" i="38"/>
  <c r="BR177" i="38" s="1"/>
  <c r="V182" i="38"/>
  <c r="AY182" i="38" s="1"/>
  <c r="AE182" i="38"/>
  <c r="BH182" i="38" s="1"/>
  <c r="AM182" i="38"/>
  <c r="BP182" i="38" s="1"/>
  <c r="T183" i="38"/>
  <c r="AW183" i="38" s="1"/>
  <c r="AC183" i="38"/>
  <c r="BF183" i="38" s="1"/>
  <c r="AK183" i="38"/>
  <c r="BN183" i="38" s="1"/>
  <c r="R184" i="38"/>
  <c r="AU184" i="38" s="1"/>
  <c r="Z184" i="38"/>
  <c r="BC184" i="38" s="1"/>
  <c r="AI184" i="38"/>
  <c r="BL184" i="38" s="1"/>
  <c r="BT184" i="38"/>
  <c r="P185" i="38"/>
  <c r="X185" i="38"/>
  <c r="BA185" i="38" s="1"/>
  <c r="AG185" i="38"/>
  <c r="BJ185" i="38" s="1"/>
  <c r="AO185" i="38"/>
  <c r="BR185" i="38" s="1"/>
  <c r="V186" i="38"/>
  <c r="AY186" i="38" s="1"/>
  <c r="AE186" i="38"/>
  <c r="BH186" i="38" s="1"/>
  <c r="AM186" i="38"/>
  <c r="BP186" i="38" s="1"/>
  <c r="T187" i="38"/>
  <c r="AW187" i="38" s="1"/>
  <c r="AC187" i="38"/>
  <c r="BF187" i="38" s="1"/>
  <c r="AK187" i="38"/>
  <c r="BN187" i="38" s="1"/>
  <c r="R188" i="38"/>
  <c r="AU188" i="38" s="1"/>
  <c r="Z188" i="38"/>
  <c r="BC188" i="38" s="1"/>
  <c r="AI188" i="38"/>
  <c r="BL188" i="38" s="1"/>
  <c r="BT188" i="38"/>
  <c r="P189" i="38"/>
  <c r="X189" i="38"/>
  <c r="BA189" i="38" s="1"/>
  <c r="AG189" i="38"/>
  <c r="BJ189" i="38" s="1"/>
  <c r="AO189" i="38"/>
  <c r="BR189" i="38" s="1"/>
  <c r="V190" i="38"/>
  <c r="AY190" i="38" s="1"/>
  <c r="AE190" i="38"/>
  <c r="BH190" i="38" s="1"/>
  <c r="AM190" i="38"/>
  <c r="BP190" i="38" s="1"/>
  <c r="T191" i="38"/>
  <c r="AW191" i="38" s="1"/>
  <c r="AC191" i="38"/>
  <c r="BF191" i="38" s="1"/>
  <c r="AK191" i="38"/>
  <c r="BN191" i="38" s="1"/>
  <c r="R192" i="38"/>
  <c r="AU192" i="38" s="1"/>
  <c r="Z192" i="38"/>
  <c r="BC192" i="38" s="1"/>
  <c r="AI192" i="38"/>
  <c r="BL192" i="38" s="1"/>
  <c r="BT192" i="38"/>
  <c r="BU195" i="38"/>
  <c r="S196" i="38"/>
  <c r="AV196" i="38" s="1"/>
  <c r="AE196" i="38"/>
  <c r="BH196" i="38" s="1"/>
  <c r="BU199" i="38"/>
  <c r="S200" i="38"/>
  <c r="AV200" i="38" s="1"/>
  <c r="AE200" i="38"/>
  <c r="BH200" i="38" s="1"/>
  <c r="V11" i="37"/>
  <c r="Z54" i="37"/>
  <c r="AC67" i="37"/>
  <c r="AP158" i="37"/>
  <c r="BS158" i="37" s="1"/>
  <c r="AP168" i="37"/>
  <c r="BS168" i="37" s="1"/>
  <c r="AH168" i="37"/>
  <c r="BK168" i="37" s="1"/>
  <c r="Y168" i="37"/>
  <c r="BB168" i="37" s="1"/>
  <c r="Q168" i="37"/>
  <c r="AT168" i="37" s="1"/>
  <c r="AL168" i="37"/>
  <c r="BO168" i="37" s="1"/>
  <c r="AD168" i="37"/>
  <c r="BG168" i="37" s="1"/>
  <c r="U168" i="37"/>
  <c r="AX168" i="37" s="1"/>
  <c r="AO168" i="37"/>
  <c r="BR168" i="37" s="1"/>
  <c r="AE168" i="37"/>
  <c r="BH168" i="37" s="1"/>
  <c r="S168" i="37"/>
  <c r="AV168" i="37" s="1"/>
  <c r="AN168" i="37"/>
  <c r="BQ168" i="37" s="1"/>
  <c r="AC168" i="37"/>
  <c r="BF168" i="37" s="1"/>
  <c r="R168" i="37"/>
  <c r="AU168" i="37" s="1"/>
  <c r="AM168" i="37"/>
  <c r="BP168" i="37" s="1"/>
  <c r="AA168" i="37"/>
  <c r="BD168" i="37" s="1"/>
  <c r="P168" i="37"/>
  <c r="AK168" i="37"/>
  <c r="BN168" i="37" s="1"/>
  <c r="Z168" i="37"/>
  <c r="BC168" i="37" s="1"/>
  <c r="AJ168" i="37"/>
  <c r="BM168" i="37" s="1"/>
  <c r="X168" i="37"/>
  <c r="BA168" i="37" s="1"/>
  <c r="AI168" i="37"/>
  <c r="BL168" i="37" s="1"/>
  <c r="W168" i="37"/>
  <c r="AZ168" i="37" s="1"/>
  <c r="AG168" i="37"/>
  <c r="BJ168" i="37" s="1"/>
  <c r="V168" i="37"/>
  <c r="AY168" i="37" s="1"/>
  <c r="AF172" i="37"/>
  <c r="BI172" i="37" s="1"/>
  <c r="AP176" i="37"/>
  <c r="BS176" i="37" s="1"/>
  <c r="AH176" i="37"/>
  <c r="BK176" i="37" s="1"/>
  <c r="Y176" i="37"/>
  <c r="BB176" i="37" s="1"/>
  <c r="Q176" i="37"/>
  <c r="AT176" i="37" s="1"/>
  <c r="AL176" i="37"/>
  <c r="BO176" i="37" s="1"/>
  <c r="AD176" i="37"/>
  <c r="BG176" i="37" s="1"/>
  <c r="U176" i="37"/>
  <c r="AX176" i="37" s="1"/>
  <c r="AO176" i="37"/>
  <c r="BR176" i="37" s="1"/>
  <c r="AE176" i="37"/>
  <c r="BH176" i="37" s="1"/>
  <c r="S176" i="37"/>
  <c r="AV176" i="37" s="1"/>
  <c r="AN176" i="37"/>
  <c r="BQ176" i="37" s="1"/>
  <c r="AC176" i="37"/>
  <c r="BF176" i="37" s="1"/>
  <c r="R176" i="37"/>
  <c r="AU176" i="37" s="1"/>
  <c r="AM176" i="37"/>
  <c r="BP176" i="37" s="1"/>
  <c r="AA176" i="37"/>
  <c r="BD176" i="37" s="1"/>
  <c r="P176" i="37"/>
  <c r="AK176" i="37"/>
  <c r="BN176" i="37" s="1"/>
  <c r="Z176" i="37"/>
  <c r="BC176" i="37" s="1"/>
  <c r="AJ176" i="37"/>
  <c r="BM176" i="37" s="1"/>
  <c r="X176" i="37"/>
  <c r="BA176" i="37" s="1"/>
  <c r="AI176" i="37"/>
  <c r="BL176" i="37" s="1"/>
  <c r="W176" i="37"/>
  <c r="AZ176" i="37" s="1"/>
  <c r="AG176" i="37"/>
  <c r="BJ176" i="37" s="1"/>
  <c r="V176" i="37"/>
  <c r="AY176" i="37" s="1"/>
  <c r="W158" i="38"/>
  <c r="AZ158" i="38" s="1"/>
  <c r="AF158" i="38"/>
  <c r="BI158" i="38" s="1"/>
  <c r="AN158" i="38"/>
  <c r="BQ158" i="38" s="1"/>
  <c r="W162" i="38"/>
  <c r="AZ162" i="38" s="1"/>
  <c r="AF162" i="38"/>
  <c r="BI162" i="38" s="1"/>
  <c r="AN162" i="38"/>
  <c r="BQ162" i="38" s="1"/>
  <c r="W166" i="38"/>
  <c r="AZ166" i="38" s="1"/>
  <c r="AF166" i="38"/>
  <c r="BI166" i="38" s="1"/>
  <c r="AN166" i="38"/>
  <c r="BQ166" i="38" s="1"/>
  <c r="W170" i="38"/>
  <c r="AZ170" i="38" s="1"/>
  <c r="AF170" i="38"/>
  <c r="BI170" i="38" s="1"/>
  <c r="AN170" i="38"/>
  <c r="BQ170" i="38" s="1"/>
  <c r="W174" i="38"/>
  <c r="AZ174" i="38" s="1"/>
  <c r="AF174" i="38"/>
  <c r="BI174" i="38" s="1"/>
  <c r="AN174" i="38"/>
  <c r="BQ174" i="38" s="1"/>
  <c r="W182" i="38"/>
  <c r="AZ182" i="38" s="1"/>
  <c r="AF182" i="38"/>
  <c r="BI182" i="38" s="1"/>
  <c r="AN182" i="38"/>
  <c r="BQ182" i="38" s="1"/>
  <c r="W186" i="38"/>
  <c r="AZ186" i="38" s="1"/>
  <c r="AF186" i="38"/>
  <c r="BI186" i="38" s="1"/>
  <c r="AN186" i="38"/>
  <c r="BQ186" i="38" s="1"/>
  <c r="W190" i="38"/>
  <c r="AZ190" i="38" s="1"/>
  <c r="AF190" i="38"/>
  <c r="BI190" i="38" s="1"/>
  <c r="AN190" i="38"/>
  <c r="BQ190" i="38" s="1"/>
  <c r="AP196" i="38"/>
  <c r="BS196" i="38" s="1"/>
  <c r="AH196" i="38"/>
  <c r="BK196" i="38" s="1"/>
  <c r="Y196" i="38"/>
  <c r="BB196" i="38" s="1"/>
  <c r="Q196" i="38"/>
  <c r="AT196" i="38" s="1"/>
  <c r="AL196" i="38"/>
  <c r="BO196" i="38" s="1"/>
  <c r="AD196" i="38"/>
  <c r="BG196" i="38" s="1"/>
  <c r="U196" i="38"/>
  <c r="AX196" i="38" s="1"/>
  <c r="T196" i="38"/>
  <c r="AW196" i="38" s="1"/>
  <c r="AF196" i="38"/>
  <c r="BI196" i="38" s="1"/>
  <c r="BT196" i="38"/>
  <c r="AP200" i="38"/>
  <c r="BS200" i="38" s="1"/>
  <c r="AH200" i="38"/>
  <c r="BK200" i="38" s="1"/>
  <c r="Y200" i="38"/>
  <c r="BB200" i="38" s="1"/>
  <c r="Q200" i="38"/>
  <c r="AT200" i="38" s="1"/>
  <c r="AL200" i="38"/>
  <c r="BO200" i="38" s="1"/>
  <c r="AD200" i="38"/>
  <c r="BG200" i="38" s="1"/>
  <c r="U200" i="38"/>
  <c r="AX200" i="38" s="1"/>
  <c r="T200" i="38"/>
  <c r="AW200" i="38" s="1"/>
  <c r="AF200" i="38"/>
  <c r="BI200" i="38" s="1"/>
  <c r="BT200" i="38"/>
  <c r="Z55" i="37"/>
  <c r="R76" i="37"/>
  <c r="R121" i="38"/>
  <c r="AU121" i="38" s="1"/>
  <c r="Z121" i="38"/>
  <c r="BC121" i="38" s="1"/>
  <c r="AK121" i="38"/>
  <c r="BN121" i="38" s="1"/>
  <c r="R125" i="38"/>
  <c r="AU125" i="38" s="1"/>
  <c r="Z125" i="38"/>
  <c r="BC125" i="38" s="1"/>
  <c r="AK125" i="38"/>
  <c r="BN125" i="38" s="1"/>
  <c r="T126" i="38"/>
  <c r="AW126" i="38" s="1"/>
  <c r="AC126" i="38"/>
  <c r="BF126" i="38" s="1"/>
  <c r="AM126" i="38"/>
  <c r="BP126" i="38" s="1"/>
  <c r="R133" i="38"/>
  <c r="AU133" i="38" s="1"/>
  <c r="Z133" i="38"/>
  <c r="BC133" i="38" s="1"/>
  <c r="AK133" i="38"/>
  <c r="BN133" i="38" s="1"/>
  <c r="R137" i="38"/>
  <c r="AU137" i="38" s="1"/>
  <c r="Z137" i="38"/>
  <c r="BC137" i="38" s="1"/>
  <c r="AK137" i="38"/>
  <c r="BN137" i="38" s="1"/>
  <c r="V139" i="38"/>
  <c r="AY139" i="38" s="1"/>
  <c r="AG139" i="38"/>
  <c r="BJ139" i="38" s="1"/>
  <c r="AO139" i="38"/>
  <c r="BR139" i="38" s="1"/>
  <c r="R141" i="38"/>
  <c r="AU141" i="38" s="1"/>
  <c r="Z141" i="38"/>
  <c r="BC141" i="38" s="1"/>
  <c r="AK141" i="38"/>
  <c r="BN141" i="38" s="1"/>
  <c r="V143" i="38"/>
  <c r="AY143" i="38" s="1"/>
  <c r="AG143" i="38"/>
  <c r="BJ143" i="38" s="1"/>
  <c r="AO143" i="38"/>
  <c r="BR143" i="38" s="1"/>
  <c r="R145" i="38"/>
  <c r="AU145" i="38" s="1"/>
  <c r="Z145" i="38"/>
  <c r="BC145" i="38" s="1"/>
  <c r="AK145" i="38"/>
  <c r="BN145" i="38" s="1"/>
  <c r="V147" i="38"/>
  <c r="AY147" i="38" s="1"/>
  <c r="AG147" i="38"/>
  <c r="BJ147" i="38" s="1"/>
  <c r="AO147" i="38"/>
  <c r="BR147" i="38" s="1"/>
  <c r="R149" i="38"/>
  <c r="AU149" i="38" s="1"/>
  <c r="Z149" i="38"/>
  <c r="BC149" i="38" s="1"/>
  <c r="AK149" i="38"/>
  <c r="BN149" i="38" s="1"/>
  <c r="P158" i="38"/>
  <c r="X158" i="38"/>
  <c r="BA158" i="38" s="1"/>
  <c r="AG158" i="38"/>
  <c r="BJ158" i="38" s="1"/>
  <c r="V159" i="38"/>
  <c r="AY159" i="38" s="1"/>
  <c r="AE159" i="38"/>
  <c r="BH159" i="38" s="1"/>
  <c r="AM159" i="38"/>
  <c r="BP159" i="38" s="1"/>
  <c r="R161" i="38"/>
  <c r="AU161" i="38" s="1"/>
  <c r="Z161" i="38"/>
  <c r="BC161" i="38" s="1"/>
  <c r="AI161" i="38"/>
  <c r="BL161" i="38" s="1"/>
  <c r="BT161" i="38"/>
  <c r="P162" i="38"/>
  <c r="X162" i="38"/>
  <c r="BA162" i="38" s="1"/>
  <c r="AG162" i="38"/>
  <c r="BJ162" i="38" s="1"/>
  <c r="AO162" i="38"/>
  <c r="BR162" i="38" s="1"/>
  <c r="V163" i="38"/>
  <c r="AY163" i="38" s="1"/>
  <c r="AE163" i="38"/>
  <c r="BH163" i="38" s="1"/>
  <c r="AM163" i="38"/>
  <c r="BP163" i="38" s="1"/>
  <c r="R165" i="38"/>
  <c r="AU165" i="38" s="1"/>
  <c r="Z165" i="38"/>
  <c r="BC165" i="38" s="1"/>
  <c r="AI165" i="38"/>
  <c r="BL165" i="38" s="1"/>
  <c r="BT165" i="38"/>
  <c r="P166" i="38"/>
  <c r="X166" i="38"/>
  <c r="BA166" i="38" s="1"/>
  <c r="AG166" i="38"/>
  <c r="BJ166" i="38" s="1"/>
  <c r="AO166" i="38"/>
  <c r="BR166" i="38" s="1"/>
  <c r="V167" i="38"/>
  <c r="AY167" i="38" s="1"/>
  <c r="AE167" i="38"/>
  <c r="BH167" i="38" s="1"/>
  <c r="AM167" i="38"/>
  <c r="BP167" i="38" s="1"/>
  <c r="R169" i="38"/>
  <c r="AU169" i="38" s="1"/>
  <c r="Z169" i="38"/>
  <c r="BC169" i="38" s="1"/>
  <c r="AI169" i="38"/>
  <c r="BL169" i="38" s="1"/>
  <c r="BT169" i="38"/>
  <c r="P170" i="38"/>
  <c r="X170" i="38"/>
  <c r="BA170" i="38" s="1"/>
  <c r="AG170" i="38"/>
  <c r="BJ170" i="38" s="1"/>
  <c r="AO170" i="38"/>
  <c r="BR170" i="38" s="1"/>
  <c r="V171" i="38"/>
  <c r="AY171" i="38" s="1"/>
  <c r="AE171" i="38"/>
  <c r="BH171" i="38" s="1"/>
  <c r="AM171" i="38"/>
  <c r="BP171" i="38" s="1"/>
  <c r="R173" i="38"/>
  <c r="AU173" i="38" s="1"/>
  <c r="Z173" i="38"/>
  <c r="BC173" i="38" s="1"/>
  <c r="AI173" i="38"/>
  <c r="BL173" i="38" s="1"/>
  <c r="BT173" i="38"/>
  <c r="P174" i="38"/>
  <c r="X174" i="38"/>
  <c r="BA174" i="38" s="1"/>
  <c r="AG174" i="38"/>
  <c r="BJ174" i="38" s="1"/>
  <c r="AO174" i="38"/>
  <c r="BR174" i="38" s="1"/>
  <c r="V175" i="38"/>
  <c r="AY175" i="38" s="1"/>
  <c r="AE175" i="38"/>
  <c r="BH175" i="38" s="1"/>
  <c r="AM175" i="38"/>
  <c r="BP175" i="38" s="1"/>
  <c r="R177" i="38"/>
  <c r="AU177" i="38" s="1"/>
  <c r="Z177" i="38"/>
  <c r="BC177" i="38" s="1"/>
  <c r="AI177" i="38"/>
  <c r="BL177" i="38" s="1"/>
  <c r="BT177" i="38"/>
  <c r="X182" i="38"/>
  <c r="BA182" i="38" s="1"/>
  <c r="AG182" i="38"/>
  <c r="BJ182" i="38" s="1"/>
  <c r="AO182" i="38"/>
  <c r="BR182" i="38" s="1"/>
  <c r="V183" i="38"/>
  <c r="AY183" i="38" s="1"/>
  <c r="AE183" i="38"/>
  <c r="BH183" i="38" s="1"/>
  <c r="AM183" i="38"/>
  <c r="BP183" i="38" s="1"/>
  <c r="R185" i="38"/>
  <c r="AU185" i="38" s="1"/>
  <c r="Z185" i="38"/>
  <c r="BC185" i="38" s="1"/>
  <c r="AI185" i="38"/>
  <c r="BL185" i="38" s="1"/>
  <c r="BT185" i="38"/>
  <c r="P186" i="38"/>
  <c r="X186" i="38"/>
  <c r="BA186" i="38" s="1"/>
  <c r="AG186" i="38"/>
  <c r="BJ186" i="38" s="1"/>
  <c r="AO186" i="38"/>
  <c r="BR186" i="38" s="1"/>
  <c r="V187" i="38"/>
  <c r="AY187" i="38" s="1"/>
  <c r="AE187" i="38"/>
  <c r="BH187" i="38" s="1"/>
  <c r="AM187" i="38"/>
  <c r="BP187" i="38" s="1"/>
  <c r="R189" i="38"/>
  <c r="AU189" i="38" s="1"/>
  <c r="Z189" i="38"/>
  <c r="BC189" i="38" s="1"/>
  <c r="AI189" i="38"/>
  <c r="BL189" i="38" s="1"/>
  <c r="BT189" i="38"/>
  <c r="P190" i="38"/>
  <c r="X190" i="38"/>
  <c r="BA190" i="38" s="1"/>
  <c r="AG190" i="38"/>
  <c r="BJ190" i="38" s="1"/>
  <c r="AO190" i="38"/>
  <c r="BR190" i="38" s="1"/>
  <c r="V191" i="38"/>
  <c r="AY191" i="38" s="1"/>
  <c r="AE191" i="38"/>
  <c r="BH191" i="38" s="1"/>
  <c r="AM191" i="38"/>
  <c r="BP191" i="38" s="1"/>
  <c r="V196" i="38"/>
  <c r="AY196" i="38" s="1"/>
  <c r="AG196" i="38"/>
  <c r="BJ196" i="38" s="1"/>
  <c r="V200" i="38"/>
  <c r="AY200" i="38" s="1"/>
  <c r="AG200" i="38"/>
  <c r="BJ200" i="38" s="1"/>
  <c r="Z58" i="37"/>
  <c r="AC66" i="37"/>
  <c r="AF164" i="37"/>
  <c r="BI164" i="37" s="1"/>
  <c r="AP184" i="37"/>
  <c r="BS184" i="37" s="1"/>
  <c r="AH184" i="37"/>
  <c r="BK184" i="37" s="1"/>
  <c r="Y184" i="37"/>
  <c r="BB184" i="37" s="1"/>
  <c r="Q184" i="37"/>
  <c r="AT184" i="37" s="1"/>
  <c r="AL184" i="37"/>
  <c r="BO184" i="37" s="1"/>
  <c r="AD184" i="37"/>
  <c r="BG184" i="37" s="1"/>
  <c r="U184" i="37"/>
  <c r="AX184" i="37" s="1"/>
  <c r="AO184" i="37"/>
  <c r="BR184" i="37" s="1"/>
  <c r="AE184" i="37"/>
  <c r="BH184" i="37" s="1"/>
  <c r="S184" i="37"/>
  <c r="AV184" i="37" s="1"/>
  <c r="AN184" i="37"/>
  <c r="BQ184" i="37" s="1"/>
  <c r="AC184" i="37"/>
  <c r="BF184" i="37" s="1"/>
  <c r="R184" i="37"/>
  <c r="AU184" i="37" s="1"/>
  <c r="AM184" i="37"/>
  <c r="BP184" i="37" s="1"/>
  <c r="AA184" i="37"/>
  <c r="BD184" i="37" s="1"/>
  <c r="P184" i="37"/>
  <c r="AK184" i="37"/>
  <c r="BN184" i="37" s="1"/>
  <c r="Z184" i="37"/>
  <c r="BC184" i="37" s="1"/>
  <c r="AJ184" i="37"/>
  <c r="BM184" i="37" s="1"/>
  <c r="X184" i="37"/>
  <c r="BA184" i="37" s="1"/>
  <c r="AI184" i="37"/>
  <c r="BL184" i="37" s="1"/>
  <c r="W184" i="37"/>
  <c r="AZ184" i="37" s="1"/>
  <c r="AG184" i="37"/>
  <c r="BJ184" i="37" s="1"/>
  <c r="V184" i="37"/>
  <c r="AY184" i="37" s="1"/>
  <c r="BU191" i="37"/>
  <c r="S121" i="38"/>
  <c r="AV121" i="38" s="1"/>
  <c r="AA121" i="38"/>
  <c r="BD121" i="38" s="1"/>
  <c r="AL121" i="38"/>
  <c r="BO121" i="38" s="1"/>
  <c r="S125" i="38"/>
  <c r="AV125" i="38" s="1"/>
  <c r="AA125" i="38"/>
  <c r="BD125" i="38" s="1"/>
  <c r="AL125" i="38"/>
  <c r="BO125" i="38" s="1"/>
  <c r="U126" i="38"/>
  <c r="AX126" i="38" s="1"/>
  <c r="AD126" i="38"/>
  <c r="BG126" i="38" s="1"/>
  <c r="AN126" i="38"/>
  <c r="BQ126" i="38" s="1"/>
  <c r="S133" i="38"/>
  <c r="AV133" i="38" s="1"/>
  <c r="AA133" i="38"/>
  <c r="BD133" i="38" s="1"/>
  <c r="AL133" i="38"/>
  <c r="BO133" i="38" s="1"/>
  <c r="U134" i="38"/>
  <c r="AX134" i="38" s="1"/>
  <c r="AD134" i="38"/>
  <c r="BG134" i="38" s="1"/>
  <c r="AN134" i="38"/>
  <c r="BQ134" i="38" s="1"/>
  <c r="S137" i="38"/>
  <c r="AV137" i="38" s="1"/>
  <c r="AA137" i="38"/>
  <c r="BD137" i="38" s="1"/>
  <c r="AL137" i="38"/>
  <c r="BO137" i="38" s="1"/>
  <c r="W139" i="38"/>
  <c r="AZ139" i="38" s="1"/>
  <c r="AH139" i="38"/>
  <c r="BK139" i="38" s="1"/>
  <c r="AP139" i="38"/>
  <c r="BS139" i="38" s="1"/>
  <c r="S141" i="38"/>
  <c r="AV141" i="38" s="1"/>
  <c r="AA141" i="38"/>
  <c r="BD141" i="38" s="1"/>
  <c r="AL141" i="38"/>
  <c r="BO141" i="38" s="1"/>
  <c r="W143" i="38"/>
  <c r="AZ143" i="38" s="1"/>
  <c r="AH143" i="38"/>
  <c r="BK143" i="38" s="1"/>
  <c r="AP143" i="38"/>
  <c r="BS143" i="38" s="1"/>
  <c r="S145" i="38"/>
  <c r="AV145" i="38" s="1"/>
  <c r="AA145" i="38"/>
  <c r="BD145" i="38" s="1"/>
  <c r="AL145" i="38"/>
  <c r="BO145" i="38" s="1"/>
  <c r="W147" i="38"/>
  <c r="AZ147" i="38" s="1"/>
  <c r="AH147" i="38"/>
  <c r="BK147" i="38" s="1"/>
  <c r="AP147" i="38"/>
  <c r="BS147" i="38" s="1"/>
  <c r="S149" i="38"/>
  <c r="AV149" i="38" s="1"/>
  <c r="AA149" i="38"/>
  <c r="BD149" i="38" s="1"/>
  <c r="AL149" i="38"/>
  <c r="BO149" i="38" s="1"/>
  <c r="Q158" i="38"/>
  <c r="AT158" i="38" s="1"/>
  <c r="Y158" i="38"/>
  <c r="BB158" i="38" s="1"/>
  <c r="AH158" i="38"/>
  <c r="BK158" i="38" s="1"/>
  <c r="W159" i="38"/>
  <c r="AZ159" i="38" s="1"/>
  <c r="AF159" i="38"/>
  <c r="BI159" i="38" s="1"/>
  <c r="AN159" i="38"/>
  <c r="BQ159" i="38" s="1"/>
  <c r="S161" i="38"/>
  <c r="AV161" i="38" s="1"/>
  <c r="AA161" i="38"/>
  <c r="BD161" i="38" s="1"/>
  <c r="AJ161" i="38"/>
  <c r="BM161" i="38" s="1"/>
  <c r="BU161" i="38"/>
  <c r="Q162" i="38"/>
  <c r="AT162" i="38" s="1"/>
  <c r="Y162" i="38"/>
  <c r="BB162" i="38" s="1"/>
  <c r="AH162" i="38"/>
  <c r="BK162" i="38" s="1"/>
  <c r="AP162" i="38"/>
  <c r="BS162" i="38" s="1"/>
  <c r="W163" i="38"/>
  <c r="AZ163" i="38" s="1"/>
  <c r="AF163" i="38"/>
  <c r="BI163" i="38" s="1"/>
  <c r="AN163" i="38"/>
  <c r="BQ163" i="38" s="1"/>
  <c r="U164" i="38"/>
  <c r="AX164" i="38" s="1"/>
  <c r="AD164" i="38"/>
  <c r="BG164" i="38" s="1"/>
  <c r="AL164" i="38"/>
  <c r="BO164" i="38" s="1"/>
  <c r="S165" i="38"/>
  <c r="AV165" i="38" s="1"/>
  <c r="AA165" i="38"/>
  <c r="BD165" i="38" s="1"/>
  <c r="AJ165" i="38"/>
  <c r="BM165" i="38" s="1"/>
  <c r="BU165" i="38"/>
  <c r="Q166" i="38"/>
  <c r="AT166" i="38" s="1"/>
  <c r="Y166" i="38"/>
  <c r="BB166" i="38" s="1"/>
  <c r="AH166" i="38"/>
  <c r="BK166" i="38" s="1"/>
  <c r="AP166" i="38"/>
  <c r="BS166" i="38" s="1"/>
  <c r="W167" i="38"/>
  <c r="AZ167" i="38" s="1"/>
  <c r="AF167" i="38"/>
  <c r="BI167" i="38" s="1"/>
  <c r="AN167" i="38"/>
  <c r="BQ167" i="38" s="1"/>
  <c r="U168" i="38"/>
  <c r="AX168" i="38" s="1"/>
  <c r="AD168" i="38"/>
  <c r="BG168" i="38" s="1"/>
  <c r="AL168" i="38"/>
  <c r="BO168" i="38" s="1"/>
  <c r="S169" i="38"/>
  <c r="AV169" i="38" s="1"/>
  <c r="AA169" i="38"/>
  <c r="BD169" i="38" s="1"/>
  <c r="AJ169" i="38"/>
  <c r="BM169" i="38" s="1"/>
  <c r="BU169" i="38"/>
  <c r="Q170" i="38"/>
  <c r="AT170" i="38" s="1"/>
  <c r="Y170" i="38"/>
  <c r="BB170" i="38" s="1"/>
  <c r="AH170" i="38"/>
  <c r="BK170" i="38" s="1"/>
  <c r="AP170" i="38"/>
  <c r="BS170" i="38" s="1"/>
  <c r="W171" i="38"/>
  <c r="AZ171" i="38" s="1"/>
  <c r="AF171" i="38"/>
  <c r="BI171" i="38" s="1"/>
  <c r="AN171" i="38"/>
  <c r="BQ171" i="38" s="1"/>
  <c r="U172" i="38"/>
  <c r="AX172" i="38" s="1"/>
  <c r="AD172" i="38"/>
  <c r="BG172" i="38" s="1"/>
  <c r="AL172" i="38"/>
  <c r="BO172" i="38" s="1"/>
  <c r="S173" i="38"/>
  <c r="AV173" i="38" s="1"/>
  <c r="AA173" i="38"/>
  <c r="BD173" i="38" s="1"/>
  <c r="AJ173" i="38"/>
  <c r="BM173" i="38" s="1"/>
  <c r="BU173" i="38"/>
  <c r="Q174" i="38"/>
  <c r="AT174" i="38" s="1"/>
  <c r="Y174" i="38"/>
  <c r="BB174" i="38" s="1"/>
  <c r="AH174" i="38"/>
  <c r="BK174" i="38" s="1"/>
  <c r="AP174" i="38"/>
  <c r="BS174" i="38" s="1"/>
  <c r="W175" i="38"/>
  <c r="AZ175" i="38" s="1"/>
  <c r="AF175" i="38"/>
  <c r="BI175" i="38" s="1"/>
  <c r="AN175" i="38"/>
  <c r="BQ175" i="38" s="1"/>
  <c r="U176" i="38"/>
  <c r="AX176" i="38" s="1"/>
  <c r="AD176" i="38"/>
  <c r="BG176" i="38" s="1"/>
  <c r="AL176" i="38"/>
  <c r="BO176" i="38" s="1"/>
  <c r="S177" i="38"/>
  <c r="AV177" i="38" s="1"/>
  <c r="AA177" i="38"/>
  <c r="BD177" i="38" s="1"/>
  <c r="AJ177" i="38"/>
  <c r="BM177" i="38" s="1"/>
  <c r="BU177" i="38"/>
  <c r="Q182" i="38"/>
  <c r="AT182" i="38" s="1"/>
  <c r="Y182" i="38"/>
  <c r="BB182" i="38" s="1"/>
  <c r="AH182" i="38"/>
  <c r="BK182" i="38" s="1"/>
  <c r="AP182" i="38"/>
  <c r="BS182" i="38" s="1"/>
  <c r="W183" i="38"/>
  <c r="AZ183" i="38" s="1"/>
  <c r="AF183" i="38"/>
  <c r="BI183" i="38" s="1"/>
  <c r="AN183" i="38"/>
  <c r="BQ183" i="38" s="1"/>
  <c r="U184" i="38"/>
  <c r="AX184" i="38" s="1"/>
  <c r="AD184" i="38"/>
  <c r="BG184" i="38" s="1"/>
  <c r="AL184" i="38"/>
  <c r="BO184" i="38" s="1"/>
  <c r="S185" i="38"/>
  <c r="AV185" i="38" s="1"/>
  <c r="AA185" i="38"/>
  <c r="BD185" i="38" s="1"/>
  <c r="AJ185" i="38"/>
  <c r="BM185" i="38" s="1"/>
  <c r="BU185" i="38"/>
  <c r="Q186" i="38"/>
  <c r="AT186" i="38" s="1"/>
  <c r="Y186" i="38"/>
  <c r="BB186" i="38" s="1"/>
  <c r="AH186" i="38"/>
  <c r="BK186" i="38" s="1"/>
  <c r="AP186" i="38"/>
  <c r="BS186" i="38" s="1"/>
  <c r="W187" i="38"/>
  <c r="AZ187" i="38" s="1"/>
  <c r="AF187" i="38"/>
  <c r="BI187" i="38" s="1"/>
  <c r="AN187" i="38"/>
  <c r="BQ187" i="38" s="1"/>
  <c r="U188" i="38"/>
  <c r="AX188" i="38" s="1"/>
  <c r="AD188" i="38"/>
  <c r="BG188" i="38" s="1"/>
  <c r="AL188" i="38"/>
  <c r="BO188" i="38" s="1"/>
  <c r="S189" i="38"/>
  <c r="AV189" i="38" s="1"/>
  <c r="AA189" i="38"/>
  <c r="BD189" i="38" s="1"/>
  <c r="AJ189" i="38"/>
  <c r="BM189" i="38" s="1"/>
  <c r="BU189" i="38"/>
  <c r="Q190" i="38"/>
  <c r="AT190" i="38" s="1"/>
  <c r="Y190" i="38"/>
  <c r="BB190" i="38" s="1"/>
  <c r="AH190" i="38"/>
  <c r="BK190" i="38" s="1"/>
  <c r="AP190" i="38"/>
  <c r="BS190" i="38" s="1"/>
  <c r="W191" i="38"/>
  <c r="AZ191" i="38" s="1"/>
  <c r="AF191" i="38"/>
  <c r="BI191" i="38" s="1"/>
  <c r="AN191" i="38"/>
  <c r="BQ191" i="38" s="1"/>
  <c r="U192" i="38"/>
  <c r="AX192" i="38" s="1"/>
  <c r="AD192" i="38"/>
  <c r="BG192" i="38" s="1"/>
  <c r="AL192" i="38"/>
  <c r="BO192" i="38" s="1"/>
  <c r="AN193" i="38"/>
  <c r="BQ193" i="38" s="1"/>
  <c r="AF193" i="38"/>
  <c r="BI193" i="38" s="1"/>
  <c r="W193" i="38"/>
  <c r="AZ193" i="38" s="1"/>
  <c r="AJ193" i="38"/>
  <c r="BM193" i="38" s="1"/>
  <c r="AA193" i="38"/>
  <c r="BD193" i="38" s="1"/>
  <c r="S193" i="38"/>
  <c r="AV193" i="38" s="1"/>
  <c r="U193" i="38"/>
  <c r="AX193" i="38" s="1"/>
  <c r="AG193" i="38"/>
  <c r="BJ193" i="38" s="1"/>
  <c r="BT193" i="38"/>
  <c r="W196" i="38"/>
  <c r="AZ196" i="38" s="1"/>
  <c r="AI196" i="38"/>
  <c r="BL196" i="38" s="1"/>
  <c r="AN197" i="38"/>
  <c r="BQ197" i="38" s="1"/>
  <c r="AF197" i="38"/>
  <c r="BI197" i="38" s="1"/>
  <c r="W197" i="38"/>
  <c r="AZ197" i="38" s="1"/>
  <c r="AJ197" i="38"/>
  <c r="BM197" i="38" s="1"/>
  <c r="AA197" i="38"/>
  <c r="BD197" i="38" s="1"/>
  <c r="S197" i="38"/>
  <c r="AV197" i="38" s="1"/>
  <c r="U197" i="38"/>
  <c r="AX197" i="38" s="1"/>
  <c r="AG197" i="38"/>
  <c r="BJ197" i="38" s="1"/>
  <c r="BT197" i="38"/>
  <c r="W200" i="38"/>
  <c r="AZ200" i="38" s="1"/>
  <c r="AI200" i="38"/>
  <c r="BL200" i="38" s="1"/>
  <c r="AN201" i="38"/>
  <c r="BQ201" i="38" s="1"/>
  <c r="AF201" i="38"/>
  <c r="BI201" i="38" s="1"/>
  <c r="W201" i="38"/>
  <c r="AZ201" i="38" s="1"/>
  <c r="AJ201" i="38"/>
  <c r="BM201" i="38" s="1"/>
  <c r="AA201" i="38"/>
  <c r="BD201" i="38" s="1"/>
  <c r="S201" i="38"/>
  <c r="AV201" i="38" s="1"/>
  <c r="U201" i="38"/>
  <c r="AX201" i="38" s="1"/>
  <c r="AG201" i="38"/>
  <c r="BJ201" i="38" s="1"/>
  <c r="BT201" i="38"/>
  <c r="AB71" i="37"/>
  <c r="AB87" i="37"/>
  <c r="V71" i="37"/>
  <c r="V23" i="37"/>
  <c r="AB95" i="37"/>
  <c r="Q45" i="37"/>
  <c r="Q71" i="37"/>
  <c r="Q63" i="37"/>
  <c r="Q23" i="37"/>
  <c r="Q95" i="37"/>
  <c r="U59" i="37"/>
  <c r="AB63" i="37"/>
  <c r="AN131" i="37"/>
  <c r="BQ131" i="37" s="1"/>
  <c r="AD131" i="37"/>
  <c r="BG131" i="37" s="1"/>
  <c r="U131" i="37"/>
  <c r="AX131" i="37" s="1"/>
  <c r="AH131" i="37"/>
  <c r="BK131" i="37" s="1"/>
  <c r="BU197" i="37"/>
  <c r="R158" i="38"/>
  <c r="AU158" i="38" s="1"/>
  <c r="Z158" i="38"/>
  <c r="BC158" i="38" s="1"/>
  <c r="AI158" i="38"/>
  <c r="BL158" i="38" s="1"/>
  <c r="R162" i="38"/>
  <c r="AU162" i="38" s="1"/>
  <c r="Z162" i="38"/>
  <c r="BC162" i="38" s="1"/>
  <c r="AI162" i="38"/>
  <c r="BL162" i="38" s="1"/>
  <c r="BT162" i="38"/>
  <c r="R166" i="38"/>
  <c r="AU166" i="38" s="1"/>
  <c r="Z166" i="38"/>
  <c r="BC166" i="38" s="1"/>
  <c r="AI166" i="38"/>
  <c r="BL166" i="38" s="1"/>
  <c r="BT166" i="38"/>
  <c r="R170" i="38"/>
  <c r="AU170" i="38" s="1"/>
  <c r="Z170" i="38"/>
  <c r="BC170" i="38" s="1"/>
  <c r="AI170" i="38"/>
  <c r="BL170" i="38" s="1"/>
  <c r="BT170" i="38"/>
  <c r="R174" i="38"/>
  <c r="AU174" i="38" s="1"/>
  <c r="Z174" i="38"/>
  <c r="BC174" i="38" s="1"/>
  <c r="AI174" i="38"/>
  <c r="BL174" i="38" s="1"/>
  <c r="BT174" i="38"/>
  <c r="R182" i="38"/>
  <c r="AU182" i="38" s="1"/>
  <c r="Z182" i="38"/>
  <c r="BC182" i="38" s="1"/>
  <c r="AI182" i="38"/>
  <c r="BL182" i="38" s="1"/>
  <c r="BT182" i="38"/>
  <c r="R186" i="38"/>
  <c r="AU186" i="38" s="1"/>
  <c r="Z186" i="38"/>
  <c r="BC186" i="38" s="1"/>
  <c r="AI186" i="38"/>
  <c r="BL186" i="38" s="1"/>
  <c r="BT186" i="38"/>
  <c r="R190" i="38"/>
  <c r="AU190" i="38" s="1"/>
  <c r="Z190" i="38"/>
  <c r="BC190" i="38" s="1"/>
  <c r="AI190" i="38"/>
  <c r="BL190" i="38" s="1"/>
  <c r="BT190" i="38"/>
  <c r="Z6" i="37"/>
  <c r="Z11" i="37" s="1"/>
  <c r="Z56" i="37"/>
  <c r="AC65" i="37"/>
  <c r="AP172" i="37"/>
  <c r="BS172" i="37" s="1"/>
  <c r="AH172" i="37"/>
  <c r="BK172" i="37" s="1"/>
  <c r="Y172" i="37"/>
  <c r="BB172" i="37" s="1"/>
  <c r="Q172" i="37"/>
  <c r="AT172" i="37" s="1"/>
  <c r="AL172" i="37"/>
  <c r="BO172" i="37" s="1"/>
  <c r="AD172" i="37"/>
  <c r="BG172" i="37" s="1"/>
  <c r="U172" i="37"/>
  <c r="AX172" i="37" s="1"/>
  <c r="AO172" i="37"/>
  <c r="BR172" i="37" s="1"/>
  <c r="AE172" i="37"/>
  <c r="BH172" i="37" s="1"/>
  <c r="S172" i="37"/>
  <c r="AV172" i="37" s="1"/>
  <c r="AN172" i="37"/>
  <c r="BQ172" i="37" s="1"/>
  <c r="AC172" i="37"/>
  <c r="BF172" i="37" s="1"/>
  <c r="R172" i="37"/>
  <c r="AU172" i="37" s="1"/>
  <c r="AM172" i="37"/>
  <c r="BP172" i="37" s="1"/>
  <c r="AA172" i="37"/>
  <c r="BD172" i="37" s="1"/>
  <c r="P172" i="37"/>
  <c r="AK172" i="37"/>
  <c r="BN172" i="37" s="1"/>
  <c r="Z172" i="37"/>
  <c r="BC172" i="37" s="1"/>
  <c r="AJ172" i="37"/>
  <c r="BM172" i="37" s="1"/>
  <c r="X172" i="37"/>
  <c r="BA172" i="37" s="1"/>
  <c r="AI172" i="37"/>
  <c r="BL172" i="37" s="1"/>
  <c r="W172" i="37"/>
  <c r="AZ172" i="37" s="1"/>
  <c r="AG172" i="37"/>
  <c r="BJ172" i="37" s="1"/>
  <c r="V172" i="37"/>
  <c r="AY172" i="37" s="1"/>
  <c r="U121" i="38"/>
  <c r="AX121" i="38" s="1"/>
  <c r="AD121" i="38"/>
  <c r="BG121" i="38" s="1"/>
  <c r="U125" i="38"/>
  <c r="AX125" i="38" s="1"/>
  <c r="AD125" i="38"/>
  <c r="BG125" i="38" s="1"/>
  <c r="W126" i="38"/>
  <c r="AZ126" i="38" s="1"/>
  <c r="AH126" i="38"/>
  <c r="BK126" i="38" s="1"/>
  <c r="U133" i="38"/>
  <c r="AX133" i="38" s="1"/>
  <c r="AD133" i="38"/>
  <c r="BG133" i="38" s="1"/>
  <c r="W134" i="38"/>
  <c r="AZ134" i="38" s="1"/>
  <c r="AH134" i="38"/>
  <c r="BK134" i="38" s="1"/>
  <c r="U137" i="38"/>
  <c r="AX137" i="38" s="1"/>
  <c r="AD137" i="38"/>
  <c r="BG137" i="38" s="1"/>
  <c r="W138" i="38"/>
  <c r="AZ138" i="38" s="1"/>
  <c r="AH138" i="38"/>
  <c r="BK138" i="38" s="1"/>
  <c r="Q139" i="38"/>
  <c r="AT139" i="38" s="1"/>
  <c r="Y139" i="38"/>
  <c r="BB139" i="38" s="1"/>
  <c r="AJ139" i="38"/>
  <c r="BM139" i="38" s="1"/>
  <c r="U141" i="38"/>
  <c r="AX141" i="38" s="1"/>
  <c r="AD141" i="38"/>
  <c r="BG141" i="38" s="1"/>
  <c r="W142" i="38"/>
  <c r="AZ142" i="38" s="1"/>
  <c r="AH142" i="38"/>
  <c r="BK142" i="38" s="1"/>
  <c r="Q143" i="38"/>
  <c r="AT143" i="38" s="1"/>
  <c r="Y143" i="38"/>
  <c r="BB143" i="38" s="1"/>
  <c r="AJ143" i="38"/>
  <c r="BM143" i="38" s="1"/>
  <c r="U145" i="38"/>
  <c r="AX145" i="38" s="1"/>
  <c r="AD145" i="38"/>
  <c r="BG145" i="38" s="1"/>
  <c r="W146" i="38"/>
  <c r="AZ146" i="38" s="1"/>
  <c r="AH146" i="38"/>
  <c r="BK146" i="38" s="1"/>
  <c r="Q147" i="38"/>
  <c r="AT147" i="38" s="1"/>
  <c r="Y147" i="38"/>
  <c r="BB147" i="38" s="1"/>
  <c r="AJ147" i="38"/>
  <c r="BM147" i="38" s="1"/>
  <c r="U149" i="38"/>
  <c r="AX149" i="38" s="1"/>
  <c r="AD149" i="38"/>
  <c r="BG149" i="38" s="1"/>
  <c r="W150" i="38"/>
  <c r="AZ150" i="38" s="1"/>
  <c r="AH150" i="38"/>
  <c r="BK150" i="38" s="1"/>
  <c r="S158" i="38"/>
  <c r="AV158" i="38" s="1"/>
  <c r="AA158" i="38"/>
  <c r="BD158" i="38" s="1"/>
  <c r="AJ158" i="38"/>
  <c r="BM158" i="38" s="1"/>
  <c r="Q159" i="38"/>
  <c r="AT159" i="38" s="1"/>
  <c r="Y159" i="38"/>
  <c r="BB159" i="38" s="1"/>
  <c r="AH159" i="38"/>
  <c r="BK159" i="38" s="1"/>
  <c r="AP159" i="38"/>
  <c r="BS159" i="38" s="1"/>
  <c r="W160" i="38"/>
  <c r="AZ160" i="38" s="1"/>
  <c r="AF160" i="38"/>
  <c r="BI160" i="38" s="1"/>
  <c r="U161" i="38"/>
  <c r="AX161" i="38" s="1"/>
  <c r="AD161" i="38"/>
  <c r="BG161" i="38" s="1"/>
  <c r="S162" i="38"/>
  <c r="AV162" i="38" s="1"/>
  <c r="AA162" i="38"/>
  <c r="BD162" i="38" s="1"/>
  <c r="AJ162" i="38"/>
  <c r="BM162" i="38" s="1"/>
  <c r="Q163" i="38"/>
  <c r="AT163" i="38" s="1"/>
  <c r="Y163" i="38"/>
  <c r="BB163" i="38" s="1"/>
  <c r="AH163" i="38"/>
  <c r="BK163" i="38" s="1"/>
  <c r="AP163" i="38"/>
  <c r="BS163" i="38" s="1"/>
  <c r="W164" i="38"/>
  <c r="AZ164" i="38" s="1"/>
  <c r="AF164" i="38"/>
  <c r="BI164" i="38" s="1"/>
  <c r="U165" i="38"/>
  <c r="AX165" i="38" s="1"/>
  <c r="AD165" i="38"/>
  <c r="BG165" i="38" s="1"/>
  <c r="S166" i="38"/>
  <c r="AV166" i="38" s="1"/>
  <c r="AA166" i="38"/>
  <c r="BD166" i="38" s="1"/>
  <c r="AJ166" i="38"/>
  <c r="BM166" i="38" s="1"/>
  <c r="Q167" i="38"/>
  <c r="AT167" i="38" s="1"/>
  <c r="Y167" i="38"/>
  <c r="BB167" i="38" s="1"/>
  <c r="AH167" i="38"/>
  <c r="BK167" i="38" s="1"/>
  <c r="AP167" i="38"/>
  <c r="BS167" i="38" s="1"/>
  <c r="W168" i="38"/>
  <c r="AZ168" i="38" s="1"/>
  <c r="AF168" i="38"/>
  <c r="BI168" i="38" s="1"/>
  <c r="U169" i="38"/>
  <c r="AX169" i="38" s="1"/>
  <c r="AD169" i="38"/>
  <c r="BG169" i="38" s="1"/>
  <c r="S170" i="38"/>
  <c r="AV170" i="38" s="1"/>
  <c r="AA170" i="38"/>
  <c r="BD170" i="38" s="1"/>
  <c r="AJ170" i="38"/>
  <c r="BM170" i="38" s="1"/>
  <c r="Q171" i="38"/>
  <c r="AT171" i="38" s="1"/>
  <c r="Y171" i="38"/>
  <c r="BB171" i="38" s="1"/>
  <c r="AH171" i="38"/>
  <c r="BK171" i="38" s="1"/>
  <c r="AP171" i="38"/>
  <c r="BS171" i="38" s="1"/>
  <c r="W172" i="38"/>
  <c r="AZ172" i="38" s="1"/>
  <c r="AF172" i="38"/>
  <c r="BI172" i="38" s="1"/>
  <c r="U173" i="38"/>
  <c r="AX173" i="38" s="1"/>
  <c r="AD173" i="38"/>
  <c r="BG173" i="38" s="1"/>
  <c r="S174" i="38"/>
  <c r="AV174" i="38" s="1"/>
  <c r="AA174" i="38"/>
  <c r="BD174" i="38" s="1"/>
  <c r="AJ174" i="38"/>
  <c r="BM174" i="38" s="1"/>
  <c r="Q175" i="38"/>
  <c r="AT175" i="38" s="1"/>
  <c r="Y175" i="38"/>
  <c r="BB175" i="38" s="1"/>
  <c r="AH175" i="38"/>
  <c r="BK175" i="38" s="1"/>
  <c r="AP175" i="38"/>
  <c r="BS175" i="38" s="1"/>
  <c r="W176" i="38"/>
  <c r="AZ176" i="38" s="1"/>
  <c r="AF176" i="38"/>
  <c r="BI176" i="38" s="1"/>
  <c r="U177" i="38"/>
  <c r="AX177" i="38" s="1"/>
  <c r="AD177" i="38"/>
  <c r="BG177" i="38" s="1"/>
  <c r="S182" i="38"/>
  <c r="AV182" i="38" s="1"/>
  <c r="AA182" i="38"/>
  <c r="BD182" i="38" s="1"/>
  <c r="AJ182" i="38"/>
  <c r="BM182" i="38" s="1"/>
  <c r="Q183" i="38"/>
  <c r="AT183" i="38" s="1"/>
  <c r="Y183" i="38"/>
  <c r="BB183" i="38" s="1"/>
  <c r="AH183" i="38"/>
  <c r="BK183" i="38" s="1"/>
  <c r="AP183" i="38"/>
  <c r="BS183" i="38" s="1"/>
  <c r="W184" i="38"/>
  <c r="AZ184" i="38" s="1"/>
  <c r="AF184" i="38"/>
  <c r="BI184" i="38" s="1"/>
  <c r="U185" i="38"/>
  <c r="AX185" i="38" s="1"/>
  <c r="AD185" i="38"/>
  <c r="BG185" i="38" s="1"/>
  <c r="S186" i="38"/>
  <c r="AV186" i="38" s="1"/>
  <c r="AA186" i="38"/>
  <c r="BD186" i="38" s="1"/>
  <c r="AJ186" i="38"/>
  <c r="BM186" i="38" s="1"/>
  <c r="Q187" i="38"/>
  <c r="AT187" i="38" s="1"/>
  <c r="Y187" i="38"/>
  <c r="BB187" i="38" s="1"/>
  <c r="AH187" i="38"/>
  <c r="BK187" i="38" s="1"/>
  <c r="AP187" i="38"/>
  <c r="BS187" i="38" s="1"/>
  <c r="W188" i="38"/>
  <c r="AZ188" i="38" s="1"/>
  <c r="AF188" i="38"/>
  <c r="BI188" i="38" s="1"/>
  <c r="U189" i="38"/>
  <c r="AX189" i="38" s="1"/>
  <c r="AD189" i="38"/>
  <c r="BG189" i="38" s="1"/>
  <c r="S190" i="38"/>
  <c r="AV190" i="38" s="1"/>
  <c r="AA190" i="38"/>
  <c r="BD190" i="38" s="1"/>
  <c r="AJ190" i="38"/>
  <c r="BM190" i="38" s="1"/>
  <c r="Q191" i="38"/>
  <c r="AT191" i="38" s="1"/>
  <c r="Y191" i="38"/>
  <c r="BB191" i="38" s="1"/>
  <c r="AH191" i="38"/>
  <c r="BK191" i="38" s="1"/>
  <c r="AP191" i="38"/>
  <c r="BS191" i="38" s="1"/>
  <c r="W192" i="38"/>
  <c r="AZ192" i="38" s="1"/>
  <c r="AF192" i="38"/>
  <c r="BI192" i="38" s="1"/>
  <c r="X193" i="38"/>
  <c r="BA193" i="38" s="1"/>
  <c r="AI193" i="38"/>
  <c r="BL193" i="38" s="1"/>
  <c r="AL194" i="38"/>
  <c r="BO194" i="38" s="1"/>
  <c r="AD194" i="38"/>
  <c r="BG194" i="38" s="1"/>
  <c r="U194" i="38"/>
  <c r="AX194" i="38" s="1"/>
  <c r="AP194" i="38"/>
  <c r="BS194" i="38" s="1"/>
  <c r="AH194" i="38"/>
  <c r="BK194" i="38" s="1"/>
  <c r="Y194" i="38"/>
  <c r="BB194" i="38" s="1"/>
  <c r="Q194" i="38"/>
  <c r="AT194" i="38" s="1"/>
  <c r="T194" i="38"/>
  <c r="AW194" i="38" s="1"/>
  <c r="AF194" i="38"/>
  <c r="BI194" i="38" s="1"/>
  <c r="BT194" i="38"/>
  <c r="Z196" i="38"/>
  <c r="BC196" i="38" s="1"/>
  <c r="AK196" i="38"/>
  <c r="BN196" i="38" s="1"/>
  <c r="X197" i="38"/>
  <c r="BA197" i="38" s="1"/>
  <c r="AI197" i="38"/>
  <c r="BL197" i="38" s="1"/>
  <c r="AL198" i="38"/>
  <c r="BO198" i="38" s="1"/>
  <c r="AD198" i="38"/>
  <c r="BG198" i="38" s="1"/>
  <c r="U198" i="38"/>
  <c r="AX198" i="38" s="1"/>
  <c r="AP198" i="38"/>
  <c r="BS198" i="38" s="1"/>
  <c r="AH198" i="38"/>
  <c r="BK198" i="38" s="1"/>
  <c r="Y198" i="38"/>
  <c r="BB198" i="38" s="1"/>
  <c r="Q198" i="38"/>
  <c r="AT198" i="38" s="1"/>
  <c r="T198" i="38"/>
  <c r="AW198" i="38" s="1"/>
  <c r="AF198" i="38"/>
  <c r="BI198" i="38" s="1"/>
  <c r="BT198" i="38"/>
  <c r="Z200" i="38"/>
  <c r="BC200" i="38" s="1"/>
  <c r="AK200" i="38"/>
  <c r="BN200" i="38" s="1"/>
  <c r="X201" i="38"/>
  <c r="BA201" i="38" s="1"/>
  <c r="AI201" i="38"/>
  <c r="BL201" i="38" s="1"/>
  <c r="W59" i="37"/>
  <c r="BT176" i="37"/>
  <c r="T184" i="37"/>
  <c r="AW184" i="37" s="1"/>
  <c r="S11" i="36"/>
  <c r="Z10" i="36"/>
  <c r="R139" i="38"/>
  <c r="AU139" i="38" s="1"/>
  <c r="Z139" i="38"/>
  <c r="BC139" i="38" s="1"/>
  <c r="R143" i="38"/>
  <c r="AU143" i="38" s="1"/>
  <c r="Z143" i="38"/>
  <c r="BC143" i="38" s="1"/>
  <c r="R147" i="38"/>
  <c r="AU147" i="38" s="1"/>
  <c r="Z147" i="38"/>
  <c r="BC147" i="38" s="1"/>
  <c r="T158" i="38"/>
  <c r="AW158" i="38" s="1"/>
  <c r="AC158" i="38"/>
  <c r="BF158" i="38" s="1"/>
  <c r="R159" i="38"/>
  <c r="AU159" i="38" s="1"/>
  <c r="Z159" i="38"/>
  <c r="BC159" i="38" s="1"/>
  <c r="AI159" i="38"/>
  <c r="BL159" i="38" s="1"/>
  <c r="T162" i="38"/>
  <c r="AW162" i="38" s="1"/>
  <c r="AC162" i="38"/>
  <c r="BF162" i="38" s="1"/>
  <c r="R163" i="38"/>
  <c r="AU163" i="38" s="1"/>
  <c r="Z163" i="38"/>
  <c r="BC163" i="38" s="1"/>
  <c r="AI163" i="38"/>
  <c r="BL163" i="38" s="1"/>
  <c r="T166" i="38"/>
  <c r="AW166" i="38" s="1"/>
  <c r="AC166" i="38"/>
  <c r="BF166" i="38" s="1"/>
  <c r="R167" i="38"/>
  <c r="AU167" i="38" s="1"/>
  <c r="Z167" i="38"/>
  <c r="BC167" i="38" s="1"/>
  <c r="AI167" i="38"/>
  <c r="BL167" i="38" s="1"/>
  <c r="T170" i="38"/>
  <c r="AW170" i="38" s="1"/>
  <c r="AC170" i="38"/>
  <c r="BF170" i="38" s="1"/>
  <c r="R171" i="38"/>
  <c r="AU171" i="38" s="1"/>
  <c r="Z171" i="38"/>
  <c r="BC171" i="38" s="1"/>
  <c r="AI171" i="38"/>
  <c r="BL171" i="38" s="1"/>
  <c r="T174" i="38"/>
  <c r="AW174" i="38" s="1"/>
  <c r="AC174" i="38"/>
  <c r="BF174" i="38" s="1"/>
  <c r="R175" i="38"/>
  <c r="AU175" i="38" s="1"/>
  <c r="Z175" i="38"/>
  <c r="BC175" i="38" s="1"/>
  <c r="AI175" i="38"/>
  <c r="BL175" i="38" s="1"/>
  <c r="T182" i="38"/>
  <c r="AW182" i="38" s="1"/>
  <c r="AC182" i="38"/>
  <c r="BF182" i="38" s="1"/>
  <c r="R183" i="38"/>
  <c r="AU183" i="38" s="1"/>
  <c r="Z183" i="38"/>
  <c r="BC183" i="38" s="1"/>
  <c r="AI183" i="38"/>
  <c r="BL183" i="38" s="1"/>
  <c r="T186" i="38"/>
  <c r="AW186" i="38" s="1"/>
  <c r="AC186" i="38"/>
  <c r="BF186" i="38" s="1"/>
  <c r="R187" i="38"/>
  <c r="AU187" i="38" s="1"/>
  <c r="Z187" i="38"/>
  <c r="BC187" i="38" s="1"/>
  <c r="AI187" i="38"/>
  <c r="BL187" i="38" s="1"/>
  <c r="BF188" i="38"/>
  <c r="T190" i="38"/>
  <c r="AW190" i="38" s="1"/>
  <c r="AC190" i="38"/>
  <c r="BF190" i="38" s="1"/>
  <c r="R191" i="38"/>
  <c r="AU191" i="38" s="1"/>
  <c r="Z191" i="38"/>
  <c r="BC191" i="38" s="1"/>
  <c r="AI191" i="38"/>
  <c r="BL191" i="38" s="1"/>
  <c r="P196" i="38"/>
  <c r="AA196" i="38"/>
  <c r="BD196" i="38" s="1"/>
  <c r="AM196" i="38"/>
  <c r="BP196" i="38" s="1"/>
  <c r="P200" i="38"/>
  <c r="AA200" i="38"/>
  <c r="BD200" i="38" s="1"/>
  <c r="AM200" i="38"/>
  <c r="BP200" i="38" s="1"/>
  <c r="Q107" i="37"/>
  <c r="AT107" i="37" s="1"/>
  <c r="AP164" i="37"/>
  <c r="BS164" i="37" s="1"/>
  <c r="AH164" i="37"/>
  <c r="BK164" i="37" s="1"/>
  <c r="Y164" i="37"/>
  <c r="BB164" i="37" s="1"/>
  <c r="Q164" i="37"/>
  <c r="AT164" i="37" s="1"/>
  <c r="AL164" i="37"/>
  <c r="BO164" i="37" s="1"/>
  <c r="AD164" i="37"/>
  <c r="BG164" i="37" s="1"/>
  <c r="U164" i="37"/>
  <c r="AX164" i="37" s="1"/>
  <c r="AO164" i="37"/>
  <c r="BR164" i="37" s="1"/>
  <c r="AE164" i="37"/>
  <c r="BH164" i="37" s="1"/>
  <c r="S164" i="37"/>
  <c r="AV164" i="37" s="1"/>
  <c r="AN164" i="37"/>
  <c r="BQ164" i="37" s="1"/>
  <c r="AC164" i="37"/>
  <c r="BF164" i="37" s="1"/>
  <c r="R164" i="37"/>
  <c r="AU164" i="37" s="1"/>
  <c r="AM164" i="37"/>
  <c r="BP164" i="37" s="1"/>
  <c r="AA164" i="37"/>
  <c r="BD164" i="37" s="1"/>
  <c r="P164" i="37"/>
  <c r="AK164" i="37"/>
  <c r="BN164" i="37" s="1"/>
  <c r="Z164" i="37"/>
  <c r="BC164" i="37" s="1"/>
  <c r="AJ164" i="37"/>
  <c r="BM164" i="37" s="1"/>
  <c r="X164" i="37"/>
  <c r="BA164" i="37" s="1"/>
  <c r="AI164" i="37"/>
  <c r="BL164" i="37" s="1"/>
  <c r="W164" i="37"/>
  <c r="AZ164" i="37" s="1"/>
  <c r="AG164" i="37"/>
  <c r="BJ164" i="37" s="1"/>
  <c r="V164" i="37"/>
  <c r="AY164" i="37" s="1"/>
  <c r="R28" i="36"/>
  <c r="AB89" i="37"/>
  <c r="AC89" i="37" s="1"/>
  <c r="Q97" i="37"/>
  <c r="Q99" i="37"/>
  <c r="R107" i="37"/>
  <c r="AU107" i="37" s="1"/>
  <c r="Z107" i="37"/>
  <c r="BC107" i="37" s="1"/>
  <c r="AK107" i="37"/>
  <c r="BN107" i="37" s="1"/>
  <c r="R111" i="37"/>
  <c r="AU111" i="37" s="1"/>
  <c r="Z111" i="37"/>
  <c r="BC111" i="37" s="1"/>
  <c r="AK111" i="37"/>
  <c r="BN111" i="37" s="1"/>
  <c r="R115" i="37"/>
  <c r="AU115" i="37" s="1"/>
  <c r="Z115" i="37"/>
  <c r="BC115" i="37" s="1"/>
  <c r="AK115" i="37"/>
  <c r="BN115" i="37" s="1"/>
  <c r="R119" i="37"/>
  <c r="AU119" i="37" s="1"/>
  <c r="Z119" i="37"/>
  <c r="BC119" i="37" s="1"/>
  <c r="AK119" i="37"/>
  <c r="BN119" i="37" s="1"/>
  <c r="R123" i="37"/>
  <c r="AU123" i="37" s="1"/>
  <c r="Z123" i="37"/>
  <c r="BC123" i="37" s="1"/>
  <c r="AK123" i="37"/>
  <c r="BN123" i="37" s="1"/>
  <c r="R131" i="37"/>
  <c r="AU131" i="37" s="1"/>
  <c r="Z131" i="37"/>
  <c r="BC131" i="37" s="1"/>
  <c r="AK131" i="37"/>
  <c r="BN131" i="37" s="1"/>
  <c r="R135" i="37"/>
  <c r="AU135" i="37" s="1"/>
  <c r="Z135" i="37"/>
  <c r="BC135" i="37" s="1"/>
  <c r="AK135" i="37"/>
  <c r="BN135" i="37" s="1"/>
  <c r="R139" i="37"/>
  <c r="AU139" i="37" s="1"/>
  <c r="Z139" i="37"/>
  <c r="BC139" i="37" s="1"/>
  <c r="AK139" i="37"/>
  <c r="BN139" i="37" s="1"/>
  <c r="R143" i="37"/>
  <c r="AU143" i="37" s="1"/>
  <c r="Z143" i="37"/>
  <c r="BC143" i="37" s="1"/>
  <c r="AK143" i="37"/>
  <c r="BN143" i="37" s="1"/>
  <c r="R147" i="37"/>
  <c r="AU147" i="37" s="1"/>
  <c r="Z147" i="37"/>
  <c r="BC147" i="37" s="1"/>
  <c r="AK147" i="37"/>
  <c r="BN147" i="37" s="1"/>
  <c r="T158" i="37"/>
  <c r="AW158" i="37" s="1"/>
  <c r="AC158" i="37"/>
  <c r="BF158" i="37" s="1"/>
  <c r="AK158" i="37"/>
  <c r="BN158" i="37" s="1"/>
  <c r="R159" i="37"/>
  <c r="AU159" i="37" s="1"/>
  <c r="Z159" i="37"/>
  <c r="BC159" i="37" s="1"/>
  <c r="AI159" i="37"/>
  <c r="BL159" i="37" s="1"/>
  <c r="BT159" i="37"/>
  <c r="P162" i="37"/>
  <c r="AA162" i="37"/>
  <c r="BD162" i="37" s="1"/>
  <c r="AM162" i="37"/>
  <c r="BP162" i="37" s="1"/>
  <c r="Y163" i="37"/>
  <c r="BB163" i="37" s="1"/>
  <c r="AK163" i="37"/>
  <c r="BN163" i="37" s="1"/>
  <c r="P166" i="37"/>
  <c r="AA166" i="37"/>
  <c r="BD166" i="37" s="1"/>
  <c r="AM166" i="37"/>
  <c r="BP166" i="37" s="1"/>
  <c r="Y167" i="37"/>
  <c r="BB167" i="37" s="1"/>
  <c r="AK167" i="37"/>
  <c r="BN167" i="37" s="1"/>
  <c r="P170" i="37"/>
  <c r="AA170" i="37"/>
  <c r="BD170" i="37" s="1"/>
  <c r="AM170" i="37"/>
  <c r="BP170" i="37" s="1"/>
  <c r="Y171" i="37"/>
  <c r="BB171" i="37" s="1"/>
  <c r="AK171" i="37"/>
  <c r="BN171" i="37" s="1"/>
  <c r="P174" i="37"/>
  <c r="AA174" i="37"/>
  <c r="BD174" i="37" s="1"/>
  <c r="AM174" i="37"/>
  <c r="BP174" i="37" s="1"/>
  <c r="Y175" i="37"/>
  <c r="BB175" i="37" s="1"/>
  <c r="AK175" i="37"/>
  <c r="BN175" i="37" s="1"/>
  <c r="AA182" i="37"/>
  <c r="BD182" i="37" s="1"/>
  <c r="AM182" i="37"/>
  <c r="BP182" i="37" s="1"/>
  <c r="Y183" i="37"/>
  <c r="BB183" i="37" s="1"/>
  <c r="AK183" i="37"/>
  <c r="BN183" i="37" s="1"/>
  <c r="P186" i="37"/>
  <c r="AA186" i="37"/>
  <c r="BD186" i="37" s="1"/>
  <c r="AM186" i="37"/>
  <c r="BP186" i="37" s="1"/>
  <c r="Y187" i="37"/>
  <c r="BB187" i="37" s="1"/>
  <c r="AK187" i="37"/>
  <c r="BN187" i="37" s="1"/>
  <c r="AN189" i="37"/>
  <c r="BQ189" i="37" s="1"/>
  <c r="AF189" i="37"/>
  <c r="BI189" i="37" s="1"/>
  <c r="W189" i="37"/>
  <c r="AZ189" i="37" s="1"/>
  <c r="AM189" i="37"/>
  <c r="BP189" i="37" s="1"/>
  <c r="AE189" i="37"/>
  <c r="BH189" i="37" s="1"/>
  <c r="V189" i="37"/>
  <c r="AY189" i="37" s="1"/>
  <c r="AJ189" i="37"/>
  <c r="BM189" i="37" s="1"/>
  <c r="AA189" i="37"/>
  <c r="BD189" i="37" s="1"/>
  <c r="S189" i="37"/>
  <c r="AV189" i="37" s="1"/>
  <c r="U189" i="37"/>
  <c r="AX189" i="37" s="1"/>
  <c r="AI189" i="37"/>
  <c r="BL189" i="37" s="1"/>
  <c r="P190" i="37"/>
  <c r="AE190" i="37"/>
  <c r="BH190" i="37" s="1"/>
  <c r="BT190" i="37"/>
  <c r="Q193" i="37"/>
  <c r="AT193" i="37" s="1"/>
  <c r="AD193" i="37"/>
  <c r="BG193" i="37" s="1"/>
  <c r="BT193" i="37"/>
  <c r="AC196" i="37"/>
  <c r="BF196" i="37" s="1"/>
  <c r="BT196" i="37"/>
  <c r="BJ198" i="37"/>
  <c r="S111" i="36"/>
  <c r="AV111" i="36" s="1"/>
  <c r="R115" i="36"/>
  <c r="AU115" i="36" s="1"/>
  <c r="Q65" i="37"/>
  <c r="S73" i="37"/>
  <c r="V74" i="37"/>
  <c r="S107" i="37"/>
  <c r="AV107" i="37" s="1"/>
  <c r="AA107" i="37"/>
  <c r="BD107" i="37" s="1"/>
  <c r="AL107" i="37"/>
  <c r="BO107" i="37" s="1"/>
  <c r="W109" i="37"/>
  <c r="AZ109" i="37" s="1"/>
  <c r="AH109" i="37"/>
  <c r="BK109" i="37" s="1"/>
  <c r="AP109" i="37"/>
  <c r="BS109" i="37" s="1"/>
  <c r="S111" i="37"/>
  <c r="AV111" i="37" s="1"/>
  <c r="AA111" i="37"/>
  <c r="BD111" i="37" s="1"/>
  <c r="AL111" i="37"/>
  <c r="BO111" i="37" s="1"/>
  <c r="W113" i="37"/>
  <c r="AZ113" i="37" s="1"/>
  <c r="AH113" i="37"/>
  <c r="BK113" i="37" s="1"/>
  <c r="AP113" i="37"/>
  <c r="BS113" i="37" s="1"/>
  <c r="S115" i="37"/>
  <c r="AV115" i="37" s="1"/>
  <c r="AA115" i="37"/>
  <c r="BD115" i="37" s="1"/>
  <c r="AL115" i="37"/>
  <c r="BO115" i="37" s="1"/>
  <c r="W117" i="37"/>
  <c r="AZ117" i="37" s="1"/>
  <c r="AH117" i="37"/>
  <c r="BK117" i="37" s="1"/>
  <c r="AP117" i="37"/>
  <c r="BS117" i="37" s="1"/>
  <c r="S119" i="37"/>
  <c r="AV119" i="37" s="1"/>
  <c r="AA119" i="37"/>
  <c r="BD119" i="37" s="1"/>
  <c r="AL119" i="37"/>
  <c r="BO119" i="37" s="1"/>
  <c r="W121" i="37"/>
  <c r="AZ121" i="37" s="1"/>
  <c r="AH121" i="37"/>
  <c r="BK121" i="37" s="1"/>
  <c r="AP121" i="37"/>
  <c r="BS121" i="37" s="1"/>
  <c r="S123" i="37"/>
  <c r="AV123" i="37" s="1"/>
  <c r="AA123" i="37"/>
  <c r="BD123" i="37" s="1"/>
  <c r="AL123" i="37"/>
  <c r="BO123" i="37" s="1"/>
  <c r="W125" i="37"/>
  <c r="AZ125" i="37" s="1"/>
  <c r="AH125" i="37"/>
  <c r="BK125" i="37" s="1"/>
  <c r="AP125" i="37"/>
  <c r="BS125" i="37" s="1"/>
  <c r="S131" i="37"/>
  <c r="AV131" i="37" s="1"/>
  <c r="AA131" i="37"/>
  <c r="BD131" i="37" s="1"/>
  <c r="AL131" i="37"/>
  <c r="BO131" i="37" s="1"/>
  <c r="W133" i="37"/>
  <c r="AZ133" i="37" s="1"/>
  <c r="AH133" i="37"/>
  <c r="BK133" i="37" s="1"/>
  <c r="AP133" i="37"/>
  <c r="BS133" i="37" s="1"/>
  <c r="S135" i="37"/>
  <c r="AV135" i="37" s="1"/>
  <c r="AA135" i="37"/>
  <c r="BD135" i="37" s="1"/>
  <c r="AL135" i="37"/>
  <c r="BO135" i="37" s="1"/>
  <c r="W137" i="37"/>
  <c r="AZ137" i="37" s="1"/>
  <c r="AH137" i="37"/>
  <c r="BK137" i="37" s="1"/>
  <c r="AP137" i="37"/>
  <c r="BS137" i="37" s="1"/>
  <c r="S139" i="37"/>
  <c r="AV139" i="37" s="1"/>
  <c r="AA139" i="37"/>
  <c r="BD139" i="37" s="1"/>
  <c r="AL139" i="37"/>
  <c r="BO139" i="37" s="1"/>
  <c r="W141" i="37"/>
  <c r="AZ141" i="37" s="1"/>
  <c r="AH141" i="37"/>
  <c r="BK141" i="37" s="1"/>
  <c r="AP141" i="37"/>
  <c r="BS141" i="37" s="1"/>
  <c r="S143" i="37"/>
  <c r="AV143" i="37" s="1"/>
  <c r="AA143" i="37"/>
  <c r="BD143" i="37" s="1"/>
  <c r="AL143" i="37"/>
  <c r="BO143" i="37" s="1"/>
  <c r="W145" i="37"/>
  <c r="AZ145" i="37" s="1"/>
  <c r="AH145" i="37"/>
  <c r="BK145" i="37" s="1"/>
  <c r="AP145" i="37"/>
  <c r="BS145" i="37" s="1"/>
  <c r="S147" i="37"/>
  <c r="AV147" i="37" s="1"/>
  <c r="AA147" i="37"/>
  <c r="BD147" i="37" s="1"/>
  <c r="AL147" i="37"/>
  <c r="BO147" i="37" s="1"/>
  <c r="W149" i="37"/>
  <c r="AZ149" i="37" s="1"/>
  <c r="AH149" i="37"/>
  <c r="BK149" i="37" s="1"/>
  <c r="AP149" i="37"/>
  <c r="BS149" i="37" s="1"/>
  <c r="U158" i="37"/>
  <c r="AX158" i="37" s="1"/>
  <c r="AD158" i="37"/>
  <c r="BG158" i="37" s="1"/>
  <c r="AL158" i="37"/>
  <c r="BO158" i="37" s="1"/>
  <c r="S159" i="37"/>
  <c r="AV159" i="37" s="1"/>
  <c r="AA159" i="37"/>
  <c r="BD159" i="37" s="1"/>
  <c r="AJ159" i="37"/>
  <c r="BM159" i="37" s="1"/>
  <c r="W161" i="37"/>
  <c r="AZ161" i="37" s="1"/>
  <c r="AF161" i="37"/>
  <c r="BI161" i="37" s="1"/>
  <c r="AN161" i="37"/>
  <c r="BQ161" i="37" s="1"/>
  <c r="R162" i="37"/>
  <c r="AU162" i="37" s="1"/>
  <c r="AC162" i="37"/>
  <c r="BF162" i="37" s="1"/>
  <c r="AN162" i="37"/>
  <c r="BQ162" i="37" s="1"/>
  <c r="P163" i="37"/>
  <c r="Z163" i="37"/>
  <c r="BC163" i="37" s="1"/>
  <c r="AL163" i="37"/>
  <c r="BO163" i="37" s="1"/>
  <c r="AN165" i="37"/>
  <c r="BQ165" i="37" s="1"/>
  <c r="AF165" i="37"/>
  <c r="BI165" i="37" s="1"/>
  <c r="W165" i="37"/>
  <c r="AZ165" i="37" s="1"/>
  <c r="AJ165" i="37"/>
  <c r="BM165" i="37" s="1"/>
  <c r="AA165" i="37"/>
  <c r="BD165" i="37" s="1"/>
  <c r="S165" i="37"/>
  <c r="AV165" i="37" s="1"/>
  <c r="U165" i="37"/>
  <c r="AX165" i="37" s="1"/>
  <c r="AG165" i="37"/>
  <c r="BJ165" i="37" s="1"/>
  <c r="BT165" i="37"/>
  <c r="R166" i="37"/>
  <c r="AU166" i="37" s="1"/>
  <c r="AC166" i="37"/>
  <c r="BF166" i="37" s="1"/>
  <c r="AN166" i="37"/>
  <c r="BQ166" i="37" s="1"/>
  <c r="P167" i="37"/>
  <c r="Z167" i="37"/>
  <c r="BC167" i="37" s="1"/>
  <c r="AL167" i="37"/>
  <c r="BO167" i="37" s="1"/>
  <c r="AN169" i="37"/>
  <c r="BQ169" i="37" s="1"/>
  <c r="AF169" i="37"/>
  <c r="BI169" i="37" s="1"/>
  <c r="W169" i="37"/>
  <c r="AZ169" i="37" s="1"/>
  <c r="AJ169" i="37"/>
  <c r="BM169" i="37" s="1"/>
  <c r="AA169" i="37"/>
  <c r="BD169" i="37" s="1"/>
  <c r="S169" i="37"/>
  <c r="AV169" i="37" s="1"/>
  <c r="U169" i="37"/>
  <c r="AX169" i="37" s="1"/>
  <c r="AG169" i="37"/>
  <c r="BJ169" i="37" s="1"/>
  <c r="BT169" i="37"/>
  <c r="R170" i="37"/>
  <c r="AU170" i="37" s="1"/>
  <c r="AC170" i="37"/>
  <c r="BF170" i="37" s="1"/>
  <c r="AN170" i="37"/>
  <c r="BQ170" i="37" s="1"/>
  <c r="P171" i="37"/>
  <c r="Z171" i="37"/>
  <c r="BC171" i="37" s="1"/>
  <c r="AL171" i="37"/>
  <c r="BO171" i="37" s="1"/>
  <c r="AN173" i="37"/>
  <c r="BQ173" i="37" s="1"/>
  <c r="AF173" i="37"/>
  <c r="BI173" i="37" s="1"/>
  <c r="W173" i="37"/>
  <c r="AZ173" i="37" s="1"/>
  <c r="AJ173" i="37"/>
  <c r="BM173" i="37" s="1"/>
  <c r="AA173" i="37"/>
  <c r="BD173" i="37" s="1"/>
  <c r="S173" i="37"/>
  <c r="AV173" i="37" s="1"/>
  <c r="U173" i="37"/>
  <c r="AX173" i="37" s="1"/>
  <c r="AG173" i="37"/>
  <c r="BJ173" i="37" s="1"/>
  <c r="BT173" i="37"/>
  <c r="R174" i="37"/>
  <c r="AU174" i="37" s="1"/>
  <c r="AC174" i="37"/>
  <c r="BF174" i="37" s="1"/>
  <c r="AN174" i="37"/>
  <c r="BQ174" i="37" s="1"/>
  <c r="P175" i="37"/>
  <c r="Z175" i="37"/>
  <c r="BC175" i="37" s="1"/>
  <c r="AL175" i="37"/>
  <c r="BO175" i="37" s="1"/>
  <c r="AN177" i="37"/>
  <c r="BQ177" i="37" s="1"/>
  <c r="AF177" i="37"/>
  <c r="BI177" i="37" s="1"/>
  <c r="W177" i="37"/>
  <c r="AZ177" i="37" s="1"/>
  <c r="AJ177" i="37"/>
  <c r="BM177" i="37" s="1"/>
  <c r="AA177" i="37"/>
  <c r="BD177" i="37" s="1"/>
  <c r="S177" i="37"/>
  <c r="AV177" i="37" s="1"/>
  <c r="U177" i="37"/>
  <c r="AX177" i="37" s="1"/>
  <c r="AG177" i="37"/>
  <c r="BJ177" i="37" s="1"/>
  <c r="BT177" i="37"/>
  <c r="R182" i="37"/>
  <c r="AU182" i="37" s="1"/>
  <c r="AC182" i="37"/>
  <c r="BF182" i="37" s="1"/>
  <c r="AN182" i="37"/>
  <c r="BQ182" i="37" s="1"/>
  <c r="P183" i="37"/>
  <c r="Z183" i="37"/>
  <c r="BC183" i="37" s="1"/>
  <c r="AL183" i="37"/>
  <c r="BO183" i="37" s="1"/>
  <c r="AN185" i="37"/>
  <c r="BQ185" i="37" s="1"/>
  <c r="AF185" i="37"/>
  <c r="BI185" i="37" s="1"/>
  <c r="W185" i="37"/>
  <c r="AZ185" i="37" s="1"/>
  <c r="AJ185" i="37"/>
  <c r="BM185" i="37" s="1"/>
  <c r="AA185" i="37"/>
  <c r="BD185" i="37" s="1"/>
  <c r="S185" i="37"/>
  <c r="AV185" i="37" s="1"/>
  <c r="U185" i="37"/>
  <c r="AX185" i="37" s="1"/>
  <c r="AG185" i="37"/>
  <c r="BJ185" i="37" s="1"/>
  <c r="BT185" i="37"/>
  <c r="R186" i="37"/>
  <c r="AU186" i="37" s="1"/>
  <c r="AC186" i="37"/>
  <c r="BF186" i="37" s="1"/>
  <c r="AN186" i="37"/>
  <c r="BQ186" i="37" s="1"/>
  <c r="P187" i="37"/>
  <c r="Z187" i="37"/>
  <c r="BC187" i="37" s="1"/>
  <c r="AL187" i="37"/>
  <c r="BO187" i="37" s="1"/>
  <c r="X189" i="37"/>
  <c r="BA189" i="37" s="1"/>
  <c r="AK189" i="37"/>
  <c r="BN189" i="37" s="1"/>
  <c r="R190" i="37"/>
  <c r="AU190" i="37" s="1"/>
  <c r="AF190" i="37"/>
  <c r="BI190" i="37" s="1"/>
  <c r="AP192" i="37"/>
  <c r="BS192" i="37" s="1"/>
  <c r="AH192" i="37"/>
  <c r="BK192" i="37" s="1"/>
  <c r="Y192" i="37"/>
  <c r="BB192" i="37" s="1"/>
  <c r="Q192" i="37"/>
  <c r="AT192" i="37" s="1"/>
  <c r="AO192" i="37"/>
  <c r="BR192" i="37" s="1"/>
  <c r="AG192" i="37"/>
  <c r="BJ192" i="37" s="1"/>
  <c r="X192" i="37"/>
  <c r="BA192" i="37" s="1"/>
  <c r="P192" i="37"/>
  <c r="AL192" i="37"/>
  <c r="BO192" i="37" s="1"/>
  <c r="AD192" i="37"/>
  <c r="BG192" i="37" s="1"/>
  <c r="U192" i="37"/>
  <c r="AX192" i="37" s="1"/>
  <c r="V192" i="37"/>
  <c r="AY192" i="37" s="1"/>
  <c r="AJ192" i="37"/>
  <c r="BM192" i="37" s="1"/>
  <c r="R193" i="37"/>
  <c r="AU193" i="37" s="1"/>
  <c r="AG193" i="37"/>
  <c r="BJ193" i="37" s="1"/>
  <c r="R196" i="37"/>
  <c r="AU196" i="37" s="1"/>
  <c r="AE196" i="37"/>
  <c r="BH196" i="37" s="1"/>
  <c r="AL198" i="37"/>
  <c r="BO198" i="37" s="1"/>
  <c r="AD198" i="37"/>
  <c r="BG198" i="37" s="1"/>
  <c r="U198" i="37"/>
  <c r="AX198" i="37" s="1"/>
  <c r="AK198" i="37"/>
  <c r="BN198" i="37" s="1"/>
  <c r="AC198" i="37"/>
  <c r="BF198" i="37" s="1"/>
  <c r="T198" i="37"/>
  <c r="AW198" i="37" s="1"/>
  <c r="AP198" i="37"/>
  <c r="BS198" i="37" s="1"/>
  <c r="AH198" i="37"/>
  <c r="BK198" i="37" s="1"/>
  <c r="Y198" i="37"/>
  <c r="BB198" i="37" s="1"/>
  <c r="Q198" i="37"/>
  <c r="AT198" i="37" s="1"/>
  <c r="V198" i="37"/>
  <c r="AY198" i="37" s="1"/>
  <c r="AI198" i="37"/>
  <c r="BL198" i="37" s="1"/>
  <c r="AN201" i="37"/>
  <c r="BQ201" i="37" s="1"/>
  <c r="AF201" i="37"/>
  <c r="BI201" i="37" s="1"/>
  <c r="W201" i="37"/>
  <c r="AZ201" i="37" s="1"/>
  <c r="AM201" i="37"/>
  <c r="BP201" i="37" s="1"/>
  <c r="AE201" i="37"/>
  <c r="BH201" i="37" s="1"/>
  <c r="V201" i="37"/>
  <c r="AY201" i="37" s="1"/>
  <c r="AJ201" i="37"/>
  <c r="BM201" i="37" s="1"/>
  <c r="AA201" i="37"/>
  <c r="BD201" i="37" s="1"/>
  <c r="S201" i="37"/>
  <c r="AV201" i="37" s="1"/>
  <c r="U201" i="37"/>
  <c r="AX201" i="37" s="1"/>
  <c r="AI201" i="37"/>
  <c r="BL201" i="37" s="1"/>
  <c r="Y59" i="36"/>
  <c r="AJ107" i="36"/>
  <c r="BM107" i="36" s="1"/>
  <c r="Y107" i="36"/>
  <c r="BB107" i="36" s="1"/>
  <c r="Q107" i="36"/>
  <c r="AT107" i="36" s="1"/>
  <c r="BT107" i="36"/>
  <c r="AI107" i="36"/>
  <c r="BL107" i="36" s="1"/>
  <c r="X107" i="36"/>
  <c r="BA107" i="36" s="1"/>
  <c r="P107" i="36"/>
  <c r="AH107" i="36"/>
  <c r="BK107" i="36" s="1"/>
  <c r="W107" i="36"/>
  <c r="AZ107" i="36" s="1"/>
  <c r="AG107" i="36"/>
  <c r="BJ107" i="36" s="1"/>
  <c r="V107" i="36"/>
  <c r="AY107" i="36" s="1"/>
  <c r="AM107" i="36"/>
  <c r="BP107" i="36" s="1"/>
  <c r="AC107" i="36"/>
  <c r="BF107" i="36" s="1"/>
  <c r="T107" i="36"/>
  <c r="AW107" i="36" s="1"/>
  <c r="Z107" i="36"/>
  <c r="BC107" i="36" s="1"/>
  <c r="Z111" i="36"/>
  <c r="BC111" i="36" s="1"/>
  <c r="Q49" i="37"/>
  <c r="V73" i="37"/>
  <c r="AB90" i="37"/>
  <c r="AC90" i="37" s="1"/>
  <c r="AB97" i="37"/>
  <c r="AB99" i="37"/>
  <c r="T107" i="37"/>
  <c r="AW107" i="37" s="1"/>
  <c r="AC107" i="37"/>
  <c r="BF107" i="37" s="1"/>
  <c r="AM107" i="37"/>
  <c r="BP107" i="37" s="1"/>
  <c r="V108" i="37"/>
  <c r="AY108" i="37" s="1"/>
  <c r="AG108" i="37"/>
  <c r="BJ108" i="37" s="1"/>
  <c r="AO108" i="37"/>
  <c r="BR108" i="37" s="1"/>
  <c r="P109" i="37"/>
  <c r="X109" i="37"/>
  <c r="BA109" i="37" s="1"/>
  <c r="AI109" i="37"/>
  <c r="BL109" i="37" s="1"/>
  <c r="BT109" i="37"/>
  <c r="R110" i="37"/>
  <c r="AU110" i="37" s="1"/>
  <c r="Z110" i="37"/>
  <c r="BC110" i="37" s="1"/>
  <c r="AK110" i="37"/>
  <c r="BN110" i="37" s="1"/>
  <c r="T111" i="37"/>
  <c r="AW111" i="37" s="1"/>
  <c r="AC111" i="37"/>
  <c r="BF111" i="37" s="1"/>
  <c r="AM111" i="37"/>
  <c r="BP111" i="37" s="1"/>
  <c r="V112" i="37"/>
  <c r="AY112" i="37" s="1"/>
  <c r="AG112" i="37"/>
  <c r="BJ112" i="37" s="1"/>
  <c r="AO112" i="37"/>
  <c r="BR112" i="37" s="1"/>
  <c r="P113" i="37"/>
  <c r="X113" i="37"/>
  <c r="BA113" i="37" s="1"/>
  <c r="AI113" i="37"/>
  <c r="BL113" i="37" s="1"/>
  <c r="BT113" i="37"/>
  <c r="R114" i="37"/>
  <c r="AU114" i="37" s="1"/>
  <c r="Z114" i="37"/>
  <c r="BC114" i="37" s="1"/>
  <c r="AK114" i="37"/>
  <c r="BN114" i="37" s="1"/>
  <c r="T115" i="37"/>
  <c r="AW115" i="37" s="1"/>
  <c r="AC115" i="37"/>
  <c r="BF115" i="37" s="1"/>
  <c r="AM115" i="37"/>
  <c r="BP115" i="37" s="1"/>
  <c r="V116" i="37"/>
  <c r="AY116" i="37" s="1"/>
  <c r="AG116" i="37"/>
  <c r="BJ116" i="37" s="1"/>
  <c r="AO116" i="37"/>
  <c r="BR116" i="37" s="1"/>
  <c r="P117" i="37"/>
  <c r="X117" i="37"/>
  <c r="BA117" i="37" s="1"/>
  <c r="AI117" i="37"/>
  <c r="BL117" i="37" s="1"/>
  <c r="BT117" i="37"/>
  <c r="R118" i="37"/>
  <c r="AU118" i="37" s="1"/>
  <c r="Z118" i="37"/>
  <c r="BC118" i="37" s="1"/>
  <c r="AK118" i="37"/>
  <c r="BN118" i="37" s="1"/>
  <c r="T119" i="37"/>
  <c r="AW119" i="37" s="1"/>
  <c r="AC119" i="37"/>
  <c r="BF119" i="37" s="1"/>
  <c r="AM119" i="37"/>
  <c r="BP119" i="37" s="1"/>
  <c r="V120" i="37"/>
  <c r="AY120" i="37" s="1"/>
  <c r="AG120" i="37"/>
  <c r="BJ120" i="37" s="1"/>
  <c r="AO120" i="37"/>
  <c r="BR120" i="37" s="1"/>
  <c r="P121" i="37"/>
  <c r="X121" i="37"/>
  <c r="BA121" i="37" s="1"/>
  <c r="AI121" i="37"/>
  <c r="BL121" i="37" s="1"/>
  <c r="BT121" i="37"/>
  <c r="R122" i="37"/>
  <c r="AU122" i="37" s="1"/>
  <c r="Z122" i="37"/>
  <c r="BC122" i="37" s="1"/>
  <c r="AK122" i="37"/>
  <c r="BN122" i="37" s="1"/>
  <c r="T123" i="37"/>
  <c r="AW123" i="37" s="1"/>
  <c r="AC123" i="37"/>
  <c r="BF123" i="37" s="1"/>
  <c r="AM123" i="37"/>
  <c r="BP123" i="37" s="1"/>
  <c r="V124" i="37"/>
  <c r="AY124" i="37" s="1"/>
  <c r="AG124" i="37"/>
  <c r="BJ124" i="37" s="1"/>
  <c r="AO124" i="37"/>
  <c r="BR124" i="37" s="1"/>
  <c r="P125" i="37"/>
  <c r="X125" i="37"/>
  <c r="BA125" i="37" s="1"/>
  <c r="AI125" i="37"/>
  <c r="BL125" i="37" s="1"/>
  <c r="BT125" i="37"/>
  <c r="R126" i="37"/>
  <c r="AU126" i="37" s="1"/>
  <c r="Z126" i="37"/>
  <c r="BC126" i="37" s="1"/>
  <c r="AK126" i="37"/>
  <c r="BN126" i="37" s="1"/>
  <c r="T131" i="37"/>
  <c r="AW131" i="37" s="1"/>
  <c r="AC131" i="37"/>
  <c r="BF131" i="37" s="1"/>
  <c r="AM131" i="37"/>
  <c r="BP131" i="37" s="1"/>
  <c r="V132" i="37"/>
  <c r="AY132" i="37" s="1"/>
  <c r="AG132" i="37"/>
  <c r="BJ132" i="37" s="1"/>
  <c r="AO132" i="37"/>
  <c r="BR132" i="37" s="1"/>
  <c r="P133" i="37"/>
  <c r="X133" i="37"/>
  <c r="BA133" i="37" s="1"/>
  <c r="AI133" i="37"/>
  <c r="BL133" i="37" s="1"/>
  <c r="BT133" i="37"/>
  <c r="R134" i="37"/>
  <c r="AU134" i="37" s="1"/>
  <c r="Z134" i="37"/>
  <c r="BC134" i="37" s="1"/>
  <c r="AK134" i="37"/>
  <c r="BN134" i="37" s="1"/>
  <c r="T135" i="37"/>
  <c r="AW135" i="37" s="1"/>
  <c r="AC135" i="37"/>
  <c r="BF135" i="37" s="1"/>
  <c r="AM135" i="37"/>
  <c r="BP135" i="37" s="1"/>
  <c r="V136" i="37"/>
  <c r="AY136" i="37" s="1"/>
  <c r="AG136" i="37"/>
  <c r="BJ136" i="37" s="1"/>
  <c r="AO136" i="37"/>
  <c r="BR136" i="37" s="1"/>
  <c r="P137" i="37"/>
  <c r="X137" i="37"/>
  <c r="BA137" i="37" s="1"/>
  <c r="AI137" i="37"/>
  <c r="BL137" i="37" s="1"/>
  <c r="BT137" i="37"/>
  <c r="R138" i="37"/>
  <c r="AU138" i="37" s="1"/>
  <c r="Z138" i="37"/>
  <c r="BC138" i="37" s="1"/>
  <c r="AK138" i="37"/>
  <c r="BN138" i="37" s="1"/>
  <c r="T139" i="37"/>
  <c r="AW139" i="37" s="1"/>
  <c r="AC139" i="37"/>
  <c r="BF139" i="37" s="1"/>
  <c r="AM139" i="37"/>
  <c r="BP139" i="37" s="1"/>
  <c r="V140" i="37"/>
  <c r="AY140" i="37" s="1"/>
  <c r="AG140" i="37"/>
  <c r="BJ140" i="37" s="1"/>
  <c r="AO140" i="37"/>
  <c r="BR140" i="37" s="1"/>
  <c r="P141" i="37"/>
  <c r="X141" i="37"/>
  <c r="BA141" i="37" s="1"/>
  <c r="AI141" i="37"/>
  <c r="BL141" i="37" s="1"/>
  <c r="BT141" i="37"/>
  <c r="R142" i="37"/>
  <c r="AU142" i="37" s="1"/>
  <c r="Z142" i="37"/>
  <c r="BC142" i="37" s="1"/>
  <c r="AK142" i="37"/>
  <c r="BN142" i="37" s="1"/>
  <c r="T143" i="37"/>
  <c r="AW143" i="37" s="1"/>
  <c r="AC143" i="37"/>
  <c r="BF143" i="37" s="1"/>
  <c r="AM143" i="37"/>
  <c r="BP143" i="37" s="1"/>
  <c r="V144" i="37"/>
  <c r="AY144" i="37" s="1"/>
  <c r="AG144" i="37"/>
  <c r="BJ144" i="37" s="1"/>
  <c r="AO144" i="37"/>
  <c r="BR144" i="37" s="1"/>
  <c r="P145" i="37"/>
  <c r="X145" i="37"/>
  <c r="BA145" i="37" s="1"/>
  <c r="AI145" i="37"/>
  <c r="BL145" i="37" s="1"/>
  <c r="BT145" i="37"/>
  <c r="R146" i="37"/>
  <c r="AU146" i="37" s="1"/>
  <c r="Z146" i="37"/>
  <c r="BC146" i="37" s="1"/>
  <c r="AK146" i="37"/>
  <c r="BN146" i="37" s="1"/>
  <c r="T147" i="37"/>
  <c r="AW147" i="37" s="1"/>
  <c r="AC147" i="37"/>
  <c r="BF147" i="37" s="1"/>
  <c r="AM147" i="37"/>
  <c r="BP147" i="37" s="1"/>
  <c r="V148" i="37"/>
  <c r="AY148" i="37" s="1"/>
  <c r="AG148" i="37"/>
  <c r="BJ148" i="37" s="1"/>
  <c r="AO148" i="37"/>
  <c r="BR148" i="37" s="1"/>
  <c r="P149" i="37"/>
  <c r="X149" i="37"/>
  <c r="BA149" i="37" s="1"/>
  <c r="AI149" i="37"/>
  <c r="BL149" i="37" s="1"/>
  <c r="BT149" i="37"/>
  <c r="R150" i="37"/>
  <c r="AU150" i="37" s="1"/>
  <c r="Z150" i="37"/>
  <c r="BC150" i="37" s="1"/>
  <c r="AK150" i="37"/>
  <c r="BN150" i="37" s="1"/>
  <c r="V158" i="37"/>
  <c r="AY158" i="37" s="1"/>
  <c r="AE158" i="37"/>
  <c r="BH158" i="37" s="1"/>
  <c r="AM158" i="37"/>
  <c r="BP158" i="37" s="1"/>
  <c r="T159" i="37"/>
  <c r="AW159" i="37" s="1"/>
  <c r="AC159" i="37"/>
  <c r="BF159" i="37" s="1"/>
  <c r="AK159" i="37"/>
  <c r="BN159" i="37" s="1"/>
  <c r="R160" i="37"/>
  <c r="AU160" i="37" s="1"/>
  <c r="Z160" i="37"/>
  <c r="BC160" i="37" s="1"/>
  <c r="AI160" i="37"/>
  <c r="BL160" i="37" s="1"/>
  <c r="BT160" i="37"/>
  <c r="P161" i="37"/>
  <c r="X161" i="37"/>
  <c r="BA161" i="37" s="1"/>
  <c r="AG161" i="37"/>
  <c r="BJ161" i="37" s="1"/>
  <c r="AO161" i="37"/>
  <c r="BR161" i="37" s="1"/>
  <c r="S162" i="37"/>
  <c r="AV162" i="37" s="1"/>
  <c r="AE162" i="37"/>
  <c r="BH162" i="37" s="1"/>
  <c r="Q163" i="37"/>
  <c r="AT163" i="37" s="1"/>
  <c r="AC163" i="37"/>
  <c r="BF163" i="37" s="1"/>
  <c r="AM163" i="37"/>
  <c r="BP163" i="37" s="1"/>
  <c r="BU165" i="37"/>
  <c r="V165" i="37"/>
  <c r="AY165" i="37" s="1"/>
  <c r="AH165" i="37"/>
  <c r="BK165" i="37" s="1"/>
  <c r="S166" i="37"/>
  <c r="AV166" i="37" s="1"/>
  <c r="AE166" i="37"/>
  <c r="BH166" i="37" s="1"/>
  <c r="Q167" i="37"/>
  <c r="AT167" i="37" s="1"/>
  <c r="AC167" i="37"/>
  <c r="BF167" i="37" s="1"/>
  <c r="AM167" i="37"/>
  <c r="BP167" i="37" s="1"/>
  <c r="BU169" i="37"/>
  <c r="V169" i="37"/>
  <c r="AY169" i="37" s="1"/>
  <c r="AH169" i="37"/>
  <c r="BK169" i="37" s="1"/>
  <c r="S170" i="37"/>
  <c r="AV170" i="37" s="1"/>
  <c r="AE170" i="37"/>
  <c r="BH170" i="37" s="1"/>
  <c r="Q171" i="37"/>
  <c r="AT171" i="37" s="1"/>
  <c r="AC171" i="37"/>
  <c r="BF171" i="37" s="1"/>
  <c r="AM171" i="37"/>
  <c r="BP171" i="37" s="1"/>
  <c r="BU173" i="37"/>
  <c r="V173" i="37"/>
  <c r="AY173" i="37" s="1"/>
  <c r="AH173" i="37"/>
  <c r="BK173" i="37" s="1"/>
  <c r="S174" i="37"/>
  <c r="AV174" i="37" s="1"/>
  <c r="AE174" i="37"/>
  <c r="BH174" i="37" s="1"/>
  <c r="Q175" i="37"/>
  <c r="AT175" i="37" s="1"/>
  <c r="AC175" i="37"/>
  <c r="BF175" i="37" s="1"/>
  <c r="AM175" i="37"/>
  <c r="BP175" i="37" s="1"/>
  <c r="BU177" i="37"/>
  <c r="V177" i="37"/>
  <c r="AY177" i="37" s="1"/>
  <c r="AH177" i="37"/>
  <c r="BK177" i="37" s="1"/>
  <c r="S182" i="37"/>
  <c r="AV182" i="37" s="1"/>
  <c r="AE182" i="37"/>
  <c r="BH182" i="37" s="1"/>
  <c r="Q183" i="37"/>
  <c r="AT183" i="37" s="1"/>
  <c r="AC183" i="37"/>
  <c r="BF183" i="37" s="1"/>
  <c r="AM183" i="37"/>
  <c r="BP183" i="37" s="1"/>
  <c r="BU185" i="37"/>
  <c r="V185" i="37"/>
  <c r="AY185" i="37" s="1"/>
  <c r="AH185" i="37"/>
  <c r="BK185" i="37" s="1"/>
  <c r="S186" i="37"/>
  <c r="AV186" i="37" s="1"/>
  <c r="AE186" i="37"/>
  <c r="BH186" i="37" s="1"/>
  <c r="Q187" i="37"/>
  <c r="AT187" i="37" s="1"/>
  <c r="AC187" i="37"/>
  <c r="BF187" i="37" s="1"/>
  <c r="AM187" i="37"/>
  <c r="BP187" i="37" s="1"/>
  <c r="Y189" i="37"/>
  <c r="BB189" i="37" s="1"/>
  <c r="AL189" i="37"/>
  <c r="BO189" i="37" s="1"/>
  <c r="S190" i="37"/>
  <c r="AV190" i="37" s="1"/>
  <c r="W192" i="37"/>
  <c r="AZ192" i="37" s="1"/>
  <c r="AK192" i="37"/>
  <c r="BN192" i="37" s="1"/>
  <c r="T193" i="37"/>
  <c r="AW193" i="37" s="1"/>
  <c r="BU195" i="37"/>
  <c r="S196" i="37"/>
  <c r="AV196" i="37" s="1"/>
  <c r="W198" i="37"/>
  <c r="AZ198" i="37" s="1"/>
  <c r="AJ198" i="37"/>
  <c r="BM198" i="37" s="1"/>
  <c r="X201" i="37"/>
  <c r="BA201" i="37" s="1"/>
  <c r="AK201" i="37"/>
  <c r="BN201" i="37" s="1"/>
  <c r="Z54" i="36"/>
  <c r="AA107" i="36"/>
  <c r="BD107" i="36" s="1"/>
  <c r="W158" i="37"/>
  <c r="AZ158" i="37" s="1"/>
  <c r="AF158" i="37"/>
  <c r="BI158" i="37" s="1"/>
  <c r="AN158" i="37"/>
  <c r="BQ158" i="37" s="1"/>
  <c r="AL162" i="37"/>
  <c r="BO162" i="37" s="1"/>
  <c r="AD162" i="37"/>
  <c r="BG162" i="37" s="1"/>
  <c r="U162" i="37"/>
  <c r="AX162" i="37" s="1"/>
  <c r="AP162" i="37"/>
  <c r="BS162" i="37" s="1"/>
  <c r="AH162" i="37"/>
  <c r="BK162" i="37" s="1"/>
  <c r="Y162" i="37"/>
  <c r="BB162" i="37" s="1"/>
  <c r="Q162" i="37"/>
  <c r="AT162" i="37" s="1"/>
  <c r="T162" i="37"/>
  <c r="AW162" i="37" s="1"/>
  <c r="AF162" i="37"/>
  <c r="BI162" i="37" s="1"/>
  <c r="BT162" i="37"/>
  <c r="R163" i="37"/>
  <c r="AU163" i="37" s="1"/>
  <c r="AD163" i="37"/>
  <c r="BG163" i="37" s="1"/>
  <c r="AO163" i="37"/>
  <c r="BR163" i="37" s="1"/>
  <c r="AL166" i="37"/>
  <c r="BO166" i="37" s="1"/>
  <c r="AD166" i="37"/>
  <c r="BG166" i="37" s="1"/>
  <c r="U166" i="37"/>
  <c r="AX166" i="37" s="1"/>
  <c r="AP166" i="37"/>
  <c r="BS166" i="37" s="1"/>
  <c r="AH166" i="37"/>
  <c r="BK166" i="37" s="1"/>
  <c r="Y166" i="37"/>
  <c r="BB166" i="37" s="1"/>
  <c r="Q166" i="37"/>
  <c r="AT166" i="37" s="1"/>
  <c r="T166" i="37"/>
  <c r="AW166" i="37" s="1"/>
  <c r="AF166" i="37"/>
  <c r="BI166" i="37" s="1"/>
  <c r="BT166" i="37"/>
  <c r="R167" i="37"/>
  <c r="AU167" i="37" s="1"/>
  <c r="AD167" i="37"/>
  <c r="BG167" i="37" s="1"/>
  <c r="AO167" i="37"/>
  <c r="BR167" i="37" s="1"/>
  <c r="AL170" i="37"/>
  <c r="BO170" i="37" s="1"/>
  <c r="AD170" i="37"/>
  <c r="BG170" i="37" s="1"/>
  <c r="U170" i="37"/>
  <c r="AX170" i="37" s="1"/>
  <c r="AP170" i="37"/>
  <c r="BS170" i="37" s="1"/>
  <c r="AH170" i="37"/>
  <c r="BK170" i="37" s="1"/>
  <c r="Y170" i="37"/>
  <c r="BB170" i="37" s="1"/>
  <c r="Q170" i="37"/>
  <c r="AT170" i="37" s="1"/>
  <c r="T170" i="37"/>
  <c r="AW170" i="37" s="1"/>
  <c r="AF170" i="37"/>
  <c r="BI170" i="37" s="1"/>
  <c r="BT170" i="37"/>
  <c r="R171" i="37"/>
  <c r="AU171" i="37" s="1"/>
  <c r="AD171" i="37"/>
  <c r="BG171" i="37" s="1"/>
  <c r="AO171" i="37"/>
  <c r="BR171" i="37" s="1"/>
  <c r="AL174" i="37"/>
  <c r="BO174" i="37" s="1"/>
  <c r="AD174" i="37"/>
  <c r="BG174" i="37" s="1"/>
  <c r="U174" i="37"/>
  <c r="AX174" i="37" s="1"/>
  <c r="AP174" i="37"/>
  <c r="BS174" i="37" s="1"/>
  <c r="AH174" i="37"/>
  <c r="BK174" i="37" s="1"/>
  <c r="Y174" i="37"/>
  <c r="BB174" i="37" s="1"/>
  <c r="Q174" i="37"/>
  <c r="AT174" i="37" s="1"/>
  <c r="T174" i="37"/>
  <c r="AW174" i="37" s="1"/>
  <c r="AF174" i="37"/>
  <c r="BI174" i="37" s="1"/>
  <c r="BT174" i="37"/>
  <c r="R175" i="37"/>
  <c r="AU175" i="37" s="1"/>
  <c r="AD175" i="37"/>
  <c r="BG175" i="37" s="1"/>
  <c r="AO175" i="37"/>
  <c r="BR175" i="37" s="1"/>
  <c r="AL182" i="37"/>
  <c r="BO182" i="37" s="1"/>
  <c r="AD182" i="37"/>
  <c r="BG182" i="37" s="1"/>
  <c r="U182" i="37"/>
  <c r="AX182" i="37" s="1"/>
  <c r="AP182" i="37"/>
  <c r="BS182" i="37" s="1"/>
  <c r="AH182" i="37"/>
  <c r="BK182" i="37" s="1"/>
  <c r="Y182" i="37"/>
  <c r="BB182" i="37" s="1"/>
  <c r="Q182" i="37"/>
  <c r="AT182" i="37" s="1"/>
  <c r="T182" i="37"/>
  <c r="AW182" i="37" s="1"/>
  <c r="AF182" i="37"/>
  <c r="BI182" i="37" s="1"/>
  <c r="BT182" i="37"/>
  <c r="R183" i="37"/>
  <c r="AU183" i="37" s="1"/>
  <c r="AD183" i="37"/>
  <c r="BG183" i="37" s="1"/>
  <c r="AO183" i="37"/>
  <c r="BR183" i="37" s="1"/>
  <c r="AL186" i="37"/>
  <c r="BO186" i="37" s="1"/>
  <c r="AD186" i="37"/>
  <c r="BG186" i="37" s="1"/>
  <c r="U186" i="37"/>
  <c r="AX186" i="37" s="1"/>
  <c r="AP186" i="37"/>
  <c r="BS186" i="37" s="1"/>
  <c r="AH186" i="37"/>
  <c r="BK186" i="37" s="1"/>
  <c r="Y186" i="37"/>
  <c r="BB186" i="37" s="1"/>
  <c r="Q186" i="37"/>
  <c r="AT186" i="37" s="1"/>
  <c r="T186" i="37"/>
  <c r="AW186" i="37" s="1"/>
  <c r="AF186" i="37"/>
  <c r="BI186" i="37" s="1"/>
  <c r="BT186" i="37"/>
  <c r="AL190" i="37"/>
  <c r="BO190" i="37" s="1"/>
  <c r="AD190" i="37"/>
  <c r="BG190" i="37" s="1"/>
  <c r="U190" i="37"/>
  <c r="AX190" i="37" s="1"/>
  <c r="AK190" i="37"/>
  <c r="BN190" i="37" s="1"/>
  <c r="AC190" i="37"/>
  <c r="BF190" i="37" s="1"/>
  <c r="T190" i="37"/>
  <c r="AW190" i="37" s="1"/>
  <c r="AP190" i="37"/>
  <c r="BS190" i="37" s="1"/>
  <c r="AH190" i="37"/>
  <c r="BK190" i="37" s="1"/>
  <c r="Y190" i="37"/>
  <c r="BB190" i="37" s="1"/>
  <c r="Q190" i="37"/>
  <c r="AT190" i="37" s="1"/>
  <c r="V190" i="37"/>
  <c r="AY190" i="37" s="1"/>
  <c r="AI190" i="37"/>
  <c r="BL190" i="37" s="1"/>
  <c r="AN193" i="37"/>
  <c r="BQ193" i="37" s="1"/>
  <c r="AF193" i="37"/>
  <c r="BI193" i="37" s="1"/>
  <c r="W193" i="37"/>
  <c r="AZ193" i="37" s="1"/>
  <c r="AM193" i="37"/>
  <c r="BP193" i="37" s="1"/>
  <c r="AE193" i="37"/>
  <c r="BH193" i="37" s="1"/>
  <c r="V193" i="37"/>
  <c r="AY193" i="37" s="1"/>
  <c r="AJ193" i="37"/>
  <c r="BM193" i="37" s="1"/>
  <c r="AA193" i="37"/>
  <c r="BD193" i="37" s="1"/>
  <c r="S193" i="37"/>
  <c r="AV193" i="37" s="1"/>
  <c r="U193" i="37"/>
  <c r="AX193" i="37" s="1"/>
  <c r="AI193" i="37"/>
  <c r="BL193" i="37" s="1"/>
  <c r="AB71" i="36"/>
  <c r="Q54" i="36"/>
  <c r="AB87" i="36"/>
  <c r="V71" i="36"/>
  <c r="AB95" i="36"/>
  <c r="Q45" i="36"/>
  <c r="Q15" i="36"/>
  <c r="Q23" i="36"/>
  <c r="AB63" i="36"/>
  <c r="S72" i="36"/>
  <c r="AJ111" i="36"/>
  <c r="BM111" i="36" s="1"/>
  <c r="Y111" i="36"/>
  <c r="BB111" i="36" s="1"/>
  <c r="Q111" i="36"/>
  <c r="AT111" i="36" s="1"/>
  <c r="BT111" i="36"/>
  <c r="AI111" i="36"/>
  <c r="BL111" i="36" s="1"/>
  <c r="X111" i="36"/>
  <c r="BA111" i="36" s="1"/>
  <c r="P111" i="36"/>
  <c r="AP111" i="36"/>
  <c r="BS111" i="36" s="1"/>
  <c r="AH111" i="36"/>
  <c r="BK111" i="36" s="1"/>
  <c r="W111" i="36"/>
  <c r="AZ111" i="36" s="1"/>
  <c r="AO111" i="36"/>
  <c r="BR111" i="36" s="1"/>
  <c r="AG111" i="36"/>
  <c r="BJ111" i="36" s="1"/>
  <c r="V111" i="36"/>
  <c r="AY111" i="36" s="1"/>
  <c r="AN111" i="36"/>
  <c r="BQ111" i="36" s="1"/>
  <c r="AD111" i="36"/>
  <c r="BG111" i="36" s="1"/>
  <c r="U111" i="36"/>
  <c r="AX111" i="36" s="1"/>
  <c r="AM111" i="36"/>
  <c r="BP111" i="36" s="1"/>
  <c r="AC111" i="36"/>
  <c r="BF111" i="36" s="1"/>
  <c r="T111" i="36"/>
  <c r="AW111" i="36" s="1"/>
  <c r="AK111" i="36"/>
  <c r="BN111" i="36" s="1"/>
  <c r="AK131" i="36"/>
  <c r="BN131" i="36" s="1"/>
  <c r="AB73" i="37"/>
  <c r="AB91" i="37"/>
  <c r="AC91" i="37" s="1"/>
  <c r="Q96" i="37"/>
  <c r="Q98" i="37"/>
  <c r="V107" i="37"/>
  <c r="AY107" i="37" s="1"/>
  <c r="AG107" i="37"/>
  <c r="BJ107" i="37" s="1"/>
  <c r="AO107" i="37"/>
  <c r="BR107" i="37" s="1"/>
  <c r="R109" i="37"/>
  <c r="AU109" i="37" s="1"/>
  <c r="Z109" i="37"/>
  <c r="BC109" i="37" s="1"/>
  <c r="AK109" i="37"/>
  <c r="BN109" i="37" s="1"/>
  <c r="V111" i="37"/>
  <c r="AY111" i="37" s="1"/>
  <c r="AG111" i="37"/>
  <c r="BJ111" i="37" s="1"/>
  <c r="AO111" i="37"/>
  <c r="BR111" i="37" s="1"/>
  <c r="R113" i="37"/>
  <c r="AU113" i="37" s="1"/>
  <c r="Z113" i="37"/>
  <c r="BC113" i="37" s="1"/>
  <c r="AK113" i="37"/>
  <c r="BN113" i="37" s="1"/>
  <c r="V115" i="37"/>
  <c r="AY115" i="37" s="1"/>
  <c r="AG115" i="37"/>
  <c r="BJ115" i="37" s="1"/>
  <c r="AO115" i="37"/>
  <c r="BR115" i="37" s="1"/>
  <c r="R117" i="37"/>
  <c r="AU117" i="37" s="1"/>
  <c r="Z117" i="37"/>
  <c r="BC117" i="37" s="1"/>
  <c r="AK117" i="37"/>
  <c r="BN117" i="37" s="1"/>
  <c r="V119" i="37"/>
  <c r="AY119" i="37" s="1"/>
  <c r="AG119" i="37"/>
  <c r="BJ119" i="37" s="1"/>
  <c r="AO119" i="37"/>
  <c r="BR119" i="37" s="1"/>
  <c r="R121" i="37"/>
  <c r="AU121" i="37" s="1"/>
  <c r="Z121" i="37"/>
  <c r="BC121" i="37" s="1"/>
  <c r="AK121" i="37"/>
  <c r="BN121" i="37" s="1"/>
  <c r="V123" i="37"/>
  <c r="AY123" i="37" s="1"/>
  <c r="AG123" i="37"/>
  <c r="BJ123" i="37" s="1"/>
  <c r="AO123" i="37"/>
  <c r="BR123" i="37" s="1"/>
  <c r="R125" i="37"/>
  <c r="AU125" i="37" s="1"/>
  <c r="Z125" i="37"/>
  <c r="BC125" i="37" s="1"/>
  <c r="AK125" i="37"/>
  <c r="BN125" i="37" s="1"/>
  <c r="V131" i="37"/>
  <c r="AY131" i="37" s="1"/>
  <c r="AG131" i="37"/>
  <c r="BJ131" i="37" s="1"/>
  <c r="R133" i="37"/>
  <c r="AU133" i="37" s="1"/>
  <c r="Z133" i="37"/>
  <c r="BC133" i="37" s="1"/>
  <c r="AK133" i="37"/>
  <c r="BN133" i="37" s="1"/>
  <c r="V135" i="37"/>
  <c r="AY135" i="37" s="1"/>
  <c r="AG135" i="37"/>
  <c r="BJ135" i="37" s="1"/>
  <c r="AO135" i="37"/>
  <c r="BR135" i="37" s="1"/>
  <c r="R137" i="37"/>
  <c r="AU137" i="37" s="1"/>
  <c r="Z137" i="37"/>
  <c r="BC137" i="37" s="1"/>
  <c r="AK137" i="37"/>
  <c r="BN137" i="37" s="1"/>
  <c r="V139" i="37"/>
  <c r="AY139" i="37" s="1"/>
  <c r="AG139" i="37"/>
  <c r="BJ139" i="37" s="1"/>
  <c r="AO139" i="37"/>
  <c r="BR139" i="37" s="1"/>
  <c r="R141" i="37"/>
  <c r="AU141" i="37" s="1"/>
  <c r="Z141" i="37"/>
  <c r="BC141" i="37" s="1"/>
  <c r="AK141" i="37"/>
  <c r="BN141" i="37" s="1"/>
  <c r="V143" i="37"/>
  <c r="AY143" i="37" s="1"/>
  <c r="AG143" i="37"/>
  <c r="BJ143" i="37" s="1"/>
  <c r="AO143" i="37"/>
  <c r="BR143" i="37" s="1"/>
  <c r="R145" i="37"/>
  <c r="AU145" i="37" s="1"/>
  <c r="Z145" i="37"/>
  <c r="BC145" i="37" s="1"/>
  <c r="AK145" i="37"/>
  <c r="BN145" i="37" s="1"/>
  <c r="V147" i="37"/>
  <c r="AY147" i="37" s="1"/>
  <c r="AG147" i="37"/>
  <c r="BJ147" i="37" s="1"/>
  <c r="AO147" i="37"/>
  <c r="BR147" i="37" s="1"/>
  <c r="R149" i="37"/>
  <c r="AU149" i="37" s="1"/>
  <c r="Z149" i="37"/>
  <c r="BC149" i="37" s="1"/>
  <c r="AK149" i="37"/>
  <c r="BN149" i="37" s="1"/>
  <c r="P158" i="37"/>
  <c r="X158" i="37"/>
  <c r="BA158" i="37" s="1"/>
  <c r="AG158" i="37"/>
  <c r="BJ158" i="37" s="1"/>
  <c r="AO158" i="37"/>
  <c r="BR158" i="37" s="1"/>
  <c r="V159" i="37"/>
  <c r="AY159" i="37" s="1"/>
  <c r="AE159" i="37"/>
  <c r="BH159" i="37" s="1"/>
  <c r="AM159" i="37"/>
  <c r="BP159" i="37" s="1"/>
  <c r="R161" i="37"/>
  <c r="AU161" i="37" s="1"/>
  <c r="Z161" i="37"/>
  <c r="BC161" i="37" s="1"/>
  <c r="AI161" i="37"/>
  <c r="BL161" i="37" s="1"/>
  <c r="BT161" i="37"/>
  <c r="V162" i="37"/>
  <c r="AY162" i="37" s="1"/>
  <c r="AG162" i="37"/>
  <c r="BJ162" i="37" s="1"/>
  <c r="T163" i="37"/>
  <c r="AW163" i="37" s="1"/>
  <c r="AE163" i="37"/>
  <c r="BH163" i="37" s="1"/>
  <c r="Y165" i="37"/>
  <c r="BB165" i="37" s="1"/>
  <c r="AK165" i="37"/>
  <c r="BN165" i="37" s="1"/>
  <c r="V166" i="37"/>
  <c r="AY166" i="37" s="1"/>
  <c r="AG166" i="37"/>
  <c r="BJ166" i="37" s="1"/>
  <c r="T167" i="37"/>
  <c r="AW167" i="37" s="1"/>
  <c r="AE167" i="37"/>
  <c r="BH167" i="37" s="1"/>
  <c r="V170" i="37"/>
  <c r="AY170" i="37" s="1"/>
  <c r="AG170" i="37"/>
  <c r="BJ170" i="37" s="1"/>
  <c r="T171" i="37"/>
  <c r="AW171" i="37" s="1"/>
  <c r="AE171" i="37"/>
  <c r="BH171" i="37" s="1"/>
  <c r="V174" i="37"/>
  <c r="AY174" i="37" s="1"/>
  <c r="AG174" i="37"/>
  <c r="BJ174" i="37" s="1"/>
  <c r="T175" i="37"/>
  <c r="AW175" i="37" s="1"/>
  <c r="AE175" i="37"/>
  <c r="BH175" i="37" s="1"/>
  <c r="V182" i="37"/>
  <c r="AY182" i="37" s="1"/>
  <c r="AG182" i="37"/>
  <c r="BJ182" i="37" s="1"/>
  <c r="T183" i="37"/>
  <c r="AW183" i="37" s="1"/>
  <c r="AE183" i="37"/>
  <c r="BH183" i="37" s="1"/>
  <c r="V186" i="37"/>
  <c r="AY186" i="37" s="1"/>
  <c r="AG186" i="37"/>
  <c r="BJ186" i="37" s="1"/>
  <c r="T187" i="37"/>
  <c r="AW187" i="37" s="1"/>
  <c r="AE187" i="37"/>
  <c r="BH187" i="37" s="1"/>
  <c r="W190" i="37"/>
  <c r="AZ190" i="37" s="1"/>
  <c r="AJ190" i="37"/>
  <c r="BM190" i="37" s="1"/>
  <c r="X193" i="37"/>
  <c r="BA193" i="37" s="1"/>
  <c r="AK193" i="37"/>
  <c r="BN193" i="37" s="1"/>
  <c r="AP196" i="37"/>
  <c r="BS196" i="37" s="1"/>
  <c r="AH196" i="37"/>
  <c r="BK196" i="37" s="1"/>
  <c r="Y196" i="37"/>
  <c r="BB196" i="37" s="1"/>
  <c r="Q196" i="37"/>
  <c r="AT196" i="37" s="1"/>
  <c r="AO196" i="37"/>
  <c r="BR196" i="37" s="1"/>
  <c r="AG196" i="37"/>
  <c r="BJ196" i="37" s="1"/>
  <c r="X196" i="37"/>
  <c r="BA196" i="37" s="1"/>
  <c r="P196" i="37"/>
  <c r="AL196" i="37"/>
  <c r="BO196" i="37" s="1"/>
  <c r="AD196" i="37"/>
  <c r="BG196" i="37" s="1"/>
  <c r="U196" i="37"/>
  <c r="AX196" i="37" s="1"/>
  <c r="V196" i="37"/>
  <c r="AY196" i="37" s="1"/>
  <c r="AJ196" i="37"/>
  <c r="BM196" i="37" s="1"/>
  <c r="Z6" i="36"/>
  <c r="AK107" i="36"/>
  <c r="BN107" i="36" s="1"/>
  <c r="AL111" i="36"/>
  <c r="BO111" i="36" s="1"/>
  <c r="BU116" i="36"/>
  <c r="Q158" i="37"/>
  <c r="AT158" i="37" s="1"/>
  <c r="Y158" i="37"/>
  <c r="BB158" i="37" s="1"/>
  <c r="AH158" i="37"/>
  <c r="BK158" i="37" s="1"/>
  <c r="AJ163" i="37"/>
  <c r="BM163" i="37" s="1"/>
  <c r="AA163" i="37"/>
  <c r="BD163" i="37" s="1"/>
  <c r="S163" i="37"/>
  <c r="AV163" i="37" s="1"/>
  <c r="AN163" i="37"/>
  <c r="BQ163" i="37" s="1"/>
  <c r="AF163" i="37"/>
  <c r="BI163" i="37" s="1"/>
  <c r="W163" i="37"/>
  <c r="AZ163" i="37" s="1"/>
  <c r="U163" i="37"/>
  <c r="AX163" i="37" s="1"/>
  <c r="AG163" i="37"/>
  <c r="BJ163" i="37" s="1"/>
  <c r="BT163" i="37"/>
  <c r="AJ167" i="37"/>
  <c r="BM167" i="37" s="1"/>
  <c r="AA167" i="37"/>
  <c r="BD167" i="37" s="1"/>
  <c r="S167" i="37"/>
  <c r="AV167" i="37" s="1"/>
  <c r="AN167" i="37"/>
  <c r="BQ167" i="37" s="1"/>
  <c r="AF167" i="37"/>
  <c r="BI167" i="37" s="1"/>
  <c r="W167" i="37"/>
  <c r="AZ167" i="37" s="1"/>
  <c r="U167" i="37"/>
  <c r="AX167" i="37" s="1"/>
  <c r="AG167" i="37"/>
  <c r="BJ167" i="37" s="1"/>
  <c r="BT167" i="37"/>
  <c r="AJ171" i="37"/>
  <c r="BM171" i="37" s="1"/>
  <c r="AA171" i="37"/>
  <c r="BD171" i="37" s="1"/>
  <c r="S171" i="37"/>
  <c r="AV171" i="37" s="1"/>
  <c r="AN171" i="37"/>
  <c r="BQ171" i="37" s="1"/>
  <c r="AF171" i="37"/>
  <c r="BI171" i="37" s="1"/>
  <c r="W171" i="37"/>
  <c r="AZ171" i="37" s="1"/>
  <c r="U171" i="37"/>
  <c r="AX171" i="37" s="1"/>
  <c r="AG171" i="37"/>
  <c r="BJ171" i="37" s="1"/>
  <c r="BT171" i="37"/>
  <c r="AJ175" i="37"/>
  <c r="BM175" i="37" s="1"/>
  <c r="AA175" i="37"/>
  <c r="BD175" i="37" s="1"/>
  <c r="S175" i="37"/>
  <c r="AV175" i="37" s="1"/>
  <c r="AN175" i="37"/>
  <c r="BQ175" i="37" s="1"/>
  <c r="AF175" i="37"/>
  <c r="BI175" i="37" s="1"/>
  <c r="W175" i="37"/>
  <c r="AZ175" i="37" s="1"/>
  <c r="U175" i="37"/>
  <c r="AX175" i="37" s="1"/>
  <c r="AG175" i="37"/>
  <c r="BJ175" i="37" s="1"/>
  <c r="BT175" i="37"/>
  <c r="W182" i="37"/>
  <c r="AZ182" i="37" s="1"/>
  <c r="AI182" i="37"/>
  <c r="BL182" i="37" s="1"/>
  <c r="AJ183" i="37"/>
  <c r="BM183" i="37" s="1"/>
  <c r="AA183" i="37"/>
  <c r="BD183" i="37" s="1"/>
  <c r="S183" i="37"/>
  <c r="AV183" i="37" s="1"/>
  <c r="AN183" i="37"/>
  <c r="BQ183" i="37" s="1"/>
  <c r="AF183" i="37"/>
  <c r="BI183" i="37" s="1"/>
  <c r="W183" i="37"/>
  <c r="AZ183" i="37" s="1"/>
  <c r="U183" i="37"/>
  <c r="AX183" i="37" s="1"/>
  <c r="AG183" i="37"/>
  <c r="BJ183" i="37" s="1"/>
  <c r="BT183" i="37"/>
  <c r="W186" i="37"/>
  <c r="AZ186" i="37" s="1"/>
  <c r="AI186" i="37"/>
  <c r="BL186" i="37" s="1"/>
  <c r="AJ187" i="37"/>
  <c r="BM187" i="37" s="1"/>
  <c r="AA187" i="37"/>
  <c r="BD187" i="37" s="1"/>
  <c r="S187" i="37"/>
  <c r="AV187" i="37" s="1"/>
  <c r="AN187" i="37"/>
  <c r="BQ187" i="37" s="1"/>
  <c r="AF187" i="37"/>
  <c r="BI187" i="37" s="1"/>
  <c r="W187" i="37"/>
  <c r="AZ187" i="37" s="1"/>
  <c r="U187" i="37"/>
  <c r="AX187" i="37" s="1"/>
  <c r="AG187" i="37"/>
  <c r="BJ187" i="37" s="1"/>
  <c r="BT187" i="37"/>
  <c r="X190" i="37"/>
  <c r="BA190" i="37" s="1"/>
  <c r="AM190" i="37"/>
  <c r="BP190" i="37" s="1"/>
  <c r="Y193" i="37"/>
  <c r="BB193" i="37" s="1"/>
  <c r="AL193" i="37"/>
  <c r="BO193" i="37" s="1"/>
  <c r="BU199" i="37"/>
  <c r="S28" i="36"/>
  <c r="BU113" i="36"/>
  <c r="AJ115" i="36"/>
  <c r="BM115" i="36" s="1"/>
  <c r="Y115" i="36"/>
  <c r="BB115" i="36" s="1"/>
  <c r="Q115" i="36"/>
  <c r="AT115" i="36" s="1"/>
  <c r="BT115" i="36"/>
  <c r="AI115" i="36"/>
  <c r="BL115" i="36" s="1"/>
  <c r="X115" i="36"/>
  <c r="BA115" i="36" s="1"/>
  <c r="P115" i="36"/>
  <c r="AP115" i="36"/>
  <c r="BS115" i="36" s="1"/>
  <c r="AH115" i="36"/>
  <c r="BK115" i="36" s="1"/>
  <c r="W115" i="36"/>
  <c r="AZ115" i="36" s="1"/>
  <c r="AO115" i="36"/>
  <c r="BR115" i="36" s="1"/>
  <c r="AG115" i="36"/>
  <c r="BJ115" i="36" s="1"/>
  <c r="V115" i="36"/>
  <c r="AY115" i="36" s="1"/>
  <c r="AN115" i="36"/>
  <c r="BQ115" i="36" s="1"/>
  <c r="AD115" i="36"/>
  <c r="BG115" i="36" s="1"/>
  <c r="U115" i="36"/>
  <c r="AX115" i="36" s="1"/>
  <c r="AM115" i="36"/>
  <c r="BP115" i="36" s="1"/>
  <c r="AC115" i="36"/>
  <c r="BF115" i="36" s="1"/>
  <c r="T115" i="36"/>
  <c r="AW115" i="36" s="1"/>
  <c r="AL115" i="36"/>
  <c r="BO115" i="36" s="1"/>
  <c r="AA115" i="36"/>
  <c r="BD115" i="36" s="1"/>
  <c r="S115" i="36"/>
  <c r="AV115" i="36" s="1"/>
  <c r="AI158" i="36"/>
  <c r="BL158" i="36" s="1"/>
  <c r="Q16" i="37"/>
  <c r="Q24" i="37"/>
  <c r="V25" i="37"/>
  <c r="Q66" i="37"/>
  <c r="Q74" i="37"/>
  <c r="AB88" i="37"/>
  <c r="P107" i="37"/>
  <c r="X107" i="37"/>
  <c r="BA107" i="37" s="1"/>
  <c r="AI107" i="37"/>
  <c r="BL107" i="37" s="1"/>
  <c r="R108" i="37"/>
  <c r="AU108" i="37" s="1"/>
  <c r="Z108" i="37"/>
  <c r="BC108" i="37" s="1"/>
  <c r="T109" i="37"/>
  <c r="AW109" i="37" s="1"/>
  <c r="AC109" i="37"/>
  <c r="BF109" i="37" s="1"/>
  <c r="V110" i="37"/>
  <c r="AY110" i="37" s="1"/>
  <c r="AG110" i="37"/>
  <c r="BJ110" i="37" s="1"/>
  <c r="P111" i="37"/>
  <c r="X111" i="37"/>
  <c r="BA111" i="37" s="1"/>
  <c r="AI111" i="37"/>
  <c r="BL111" i="37" s="1"/>
  <c r="R112" i="37"/>
  <c r="AU112" i="37" s="1"/>
  <c r="Z112" i="37"/>
  <c r="BC112" i="37" s="1"/>
  <c r="T113" i="37"/>
  <c r="AW113" i="37" s="1"/>
  <c r="AC113" i="37"/>
  <c r="BF113" i="37" s="1"/>
  <c r="V114" i="37"/>
  <c r="AY114" i="37" s="1"/>
  <c r="AG114" i="37"/>
  <c r="BJ114" i="37" s="1"/>
  <c r="P115" i="37"/>
  <c r="X115" i="37"/>
  <c r="BA115" i="37" s="1"/>
  <c r="AI115" i="37"/>
  <c r="BL115" i="37" s="1"/>
  <c r="R116" i="37"/>
  <c r="AU116" i="37" s="1"/>
  <c r="Z116" i="37"/>
  <c r="BC116" i="37" s="1"/>
  <c r="T117" i="37"/>
  <c r="AW117" i="37" s="1"/>
  <c r="AC117" i="37"/>
  <c r="BF117" i="37" s="1"/>
  <c r="V118" i="37"/>
  <c r="AY118" i="37" s="1"/>
  <c r="AG118" i="37"/>
  <c r="BJ118" i="37" s="1"/>
  <c r="P119" i="37"/>
  <c r="X119" i="37"/>
  <c r="BA119" i="37" s="1"/>
  <c r="AI119" i="37"/>
  <c r="BL119" i="37" s="1"/>
  <c r="R120" i="37"/>
  <c r="AU120" i="37" s="1"/>
  <c r="Z120" i="37"/>
  <c r="BC120" i="37" s="1"/>
  <c r="T121" i="37"/>
  <c r="AW121" i="37" s="1"/>
  <c r="AC121" i="37"/>
  <c r="BF121" i="37" s="1"/>
  <c r="V122" i="37"/>
  <c r="AY122" i="37" s="1"/>
  <c r="AG122" i="37"/>
  <c r="BJ122" i="37" s="1"/>
  <c r="P123" i="37"/>
  <c r="X123" i="37"/>
  <c r="BA123" i="37" s="1"/>
  <c r="AI123" i="37"/>
  <c r="BL123" i="37" s="1"/>
  <c r="R124" i="37"/>
  <c r="AU124" i="37" s="1"/>
  <c r="Z124" i="37"/>
  <c r="BC124" i="37" s="1"/>
  <c r="T125" i="37"/>
  <c r="AW125" i="37" s="1"/>
  <c r="AC125" i="37"/>
  <c r="BF125" i="37" s="1"/>
  <c r="V126" i="37"/>
  <c r="AY126" i="37" s="1"/>
  <c r="AG126" i="37"/>
  <c r="BJ126" i="37" s="1"/>
  <c r="P131" i="37"/>
  <c r="X131" i="37"/>
  <c r="BA131" i="37" s="1"/>
  <c r="AI131" i="37"/>
  <c r="BL131" i="37" s="1"/>
  <c r="R132" i="37"/>
  <c r="AU132" i="37" s="1"/>
  <c r="Z132" i="37"/>
  <c r="BC132" i="37" s="1"/>
  <c r="T133" i="37"/>
  <c r="AW133" i="37" s="1"/>
  <c r="AC133" i="37"/>
  <c r="BF133" i="37" s="1"/>
  <c r="V134" i="37"/>
  <c r="AY134" i="37" s="1"/>
  <c r="AG134" i="37"/>
  <c r="BJ134" i="37" s="1"/>
  <c r="P135" i="37"/>
  <c r="X135" i="37"/>
  <c r="BA135" i="37" s="1"/>
  <c r="AI135" i="37"/>
  <c r="BL135" i="37" s="1"/>
  <c r="R136" i="37"/>
  <c r="AU136" i="37" s="1"/>
  <c r="Z136" i="37"/>
  <c r="BC136" i="37" s="1"/>
  <c r="T137" i="37"/>
  <c r="AW137" i="37" s="1"/>
  <c r="AC137" i="37"/>
  <c r="BF137" i="37" s="1"/>
  <c r="V138" i="37"/>
  <c r="AY138" i="37" s="1"/>
  <c r="AG138" i="37"/>
  <c r="BJ138" i="37" s="1"/>
  <c r="P139" i="37"/>
  <c r="X139" i="37"/>
  <c r="BA139" i="37" s="1"/>
  <c r="AI139" i="37"/>
  <c r="BL139" i="37" s="1"/>
  <c r="R140" i="37"/>
  <c r="AU140" i="37" s="1"/>
  <c r="Z140" i="37"/>
  <c r="BC140" i="37" s="1"/>
  <c r="T141" i="37"/>
  <c r="AW141" i="37" s="1"/>
  <c r="AC141" i="37"/>
  <c r="BF141" i="37" s="1"/>
  <c r="V142" i="37"/>
  <c r="AY142" i="37" s="1"/>
  <c r="AG142" i="37"/>
  <c r="BJ142" i="37" s="1"/>
  <c r="P143" i="37"/>
  <c r="X143" i="37"/>
  <c r="BA143" i="37" s="1"/>
  <c r="AI143" i="37"/>
  <c r="BL143" i="37" s="1"/>
  <c r="R144" i="37"/>
  <c r="AU144" i="37" s="1"/>
  <c r="Z144" i="37"/>
  <c r="BC144" i="37" s="1"/>
  <c r="T145" i="37"/>
  <c r="AW145" i="37" s="1"/>
  <c r="AC145" i="37"/>
  <c r="BF145" i="37" s="1"/>
  <c r="V146" i="37"/>
  <c r="AY146" i="37" s="1"/>
  <c r="AG146" i="37"/>
  <c r="BJ146" i="37" s="1"/>
  <c r="P147" i="37"/>
  <c r="X147" i="37"/>
  <c r="BA147" i="37" s="1"/>
  <c r="AI147" i="37"/>
  <c r="BL147" i="37" s="1"/>
  <c r="R148" i="37"/>
  <c r="AU148" i="37" s="1"/>
  <c r="Z148" i="37"/>
  <c r="BC148" i="37" s="1"/>
  <c r="T149" i="37"/>
  <c r="AW149" i="37" s="1"/>
  <c r="AC149" i="37"/>
  <c r="BF149" i="37" s="1"/>
  <c r="V150" i="37"/>
  <c r="AY150" i="37" s="1"/>
  <c r="AG150" i="37"/>
  <c r="BJ150" i="37" s="1"/>
  <c r="R158" i="37"/>
  <c r="AU158" i="37" s="1"/>
  <c r="Z158" i="37"/>
  <c r="BC158" i="37" s="1"/>
  <c r="AI158" i="37"/>
  <c r="BL158" i="37" s="1"/>
  <c r="P159" i="37"/>
  <c r="X159" i="37"/>
  <c r="BA159" i="37" s="1"/>
  <c r="AG159" i="37"/>
  <c r="BJ159" i="37" s="1"/>
  <c r="V160" i="37"/>
  <c r="AY160" i="37" s="1"/>
  <c r="AE160" i="37"/>
  <c r="BH160" i="37" s="1"/>
  <c r="T161" i="37"/>
  <c r="AW161" i="37" s="1"/>
  <c r="AC161" i="37"/>
  <c r="BF161" i="37" s="1"/>
  <c r="X162" i="37"/>
  <c r="BA162" i="37" s="1"/>
  <c r="AJ162" i="37"/>
  <c r="BM162" i="37" s="1"/>
  <c r="BU163" i="37"/>
  <c r="V163" i="37"/>
  <c r="AY163" i="37" s="1"/>
  <c r="AH163" i="37"/>
  <c r="BK163" i="37" s="1"/>
  <c r="Q165" i="37"/>
  <c r="AT165" i="37" s="1"/>
  <c r="AC165" i="37"/>
  <c r="BF165" i="37" s="1"/>
  <c r="AM165" i="37"/>
  <c r="BP165" i="37" s="1"/>
  <c r="X166" i="37"/>
  <c r="BA166" i="37" s="1"/>
  <c r="AJ166" i="37"/>
  <c r="BM166" i="37" s="1"/>
  <c r="BU167" i="37"/>
  <c r="V167" i="37"/>
  <c r="AY167" i="37" s="1"/>
  <c r="AH167" i="37"/>
  <c r="BK167" i="37" s="1"/>
  <c r="Q169" i="37"/>
  <c r="AT169" i="37" s="1"/>
  <c r="AC169" i="37"/>
  <c r="BF169" i="37" s="1"/>
  <c r="AM169" i="37"/>
  <c r="BP169" i="37" s="1"/>
  <c r="X170" i="37"/>
  <c r="BA170" i="37" s="1"/>
  <c r="AJ170" i="37"/>
  <c r="BM170" i="37" s="1"/>
  <c r="BU171" i="37"/>
  <c r="V171" i="37"/>
  <c r="AY171" i="37" s="1"/>
  <c r="AH171" i="37"/>
  <c r="BK171" i="37" s="1"/>
  <c r="Q173" i="37"/>
  <c r="AT173" i="37" s="1"/>
  <c r="AC173" i="37"/>
  <c r="BF173" i="37" s="1"/>
  <c r="AM173" i="37"/>
  <c r="BP173" i="37" s="1"/>
  <c r="X174" i="37"/>
  <c r="BA174" i="37" s="1"/>
  <c r="AJ174" i="37"/>
  <c r="BM174" i="37" s="1"/>
  <c r="BU175" i="37"/>
  <c r="V175" i="37"/>
  <c r="AY175" i="37" s="1"/>
  <c r="AH175" i="37"/>
  <c r="BK175" i="37" s="1"/>
  <c r="Q177" i="37"/>
  <c r="AT177" i="37" s="1"/>
  <c r="AC177" i="37"/>
  <c r="BF177" i="37" s="1"/>
  <c r="AM177" i="37"/>
  <c r="BP177" i="37" s="1"/>
  <c r="X182" i="37"/>
  <c r="BA182" i="37" s="1"/>
  <c r="AJ182" i="37"/>
  <c r="BM182" i="37" s="1"/>
  <c r="BU183" i="37"/>
  <c r="V183" i="37"/>
  <c r="AY183" i="37" s="1"/>
  <c r="AH183" i="37"/>
  <c r="BK183" i="37" s="1"/>
  <c r="Q185" i="37"/>
  <c r="AT185" i="37" s="1"/>
  <c r="AC185" i="37"/>
  <c r="BF185" i="37" s="1"/>
  <c r="AM185" i="37"/>
  <c r="BP185" i="37" s="1"/>
  <c r="X186" i="37"/>
  <c r="BA186" i="37" s="1"/>
  <c r="AJ186" i="37"/>
  <c r="BM186" i="37" s="1"/>
  <c r="BU187" i="37"/>
  <c r="V187" i="37"/>
  <c r="AY187" i="37" s="1"/>
  <c r="AH187" i="37"/>
  <c r="BK187" i="37" s="1"/>
  <c r="R189" i="37"/>
  <c r="AU189" i="37" s="1"/>
  <c r="AG189" i="37"/>
  <c r="BJ189" i="37" s="1"/>
  <c r="Z190" i="37"/>
  <c r="BC190" i="37" s="1"/>
  <c r="AN190" i="37"/>
  <c r="BQ190" i="37" s="1"/>
  <c r="R192" i="37"/>
  <c r="AU192" i="37" s="1"/>
  <c r="AE192" i="37"/>
  <c r="BH192" i="37" s="1"/>
  <c r="BU192" i="37"/>
  <c r="Z193" i="37"/>
  <c r="BC193" i="37" s="1"/>
  <c r="AO193" i="37"/>
  <c r="BR193" i="37" s="1"/>
  <c r="AL194" i="37"/>
  <c r="BO194" i="37" s="1"/>
  <c r="AD194" i="37"/>
  <c r="BG194" i="37" s="1"/>
  <c r="U194" i="37"/>
  <c r="AX194" i="37" s="1"/>
  <c r="AK194" i="37"/>
  <c r="BN194" i="37" s="1"/>
  <c r="AC194" i="37"/>
  <c r="BF194" i="37" s="1"/>
  <c r="T194" i="37"/>
  <c r="AW194" i="37" s="1"/>
  <c r="AP194" i="37"/>
  <c r="BS194" i="37" s="1"/>
  <c r="AH194" i="37"/>
  <c r="BK194" i="37" s="1"/>
  <c r="Y194" i="37"/>
  <c r="BB194" i="37" s="1"/>
  <c r="Q194" i="37"/>
  <c r="AT194" i="37" s="1"/>
  <c r="V194" i="37"/>
  <c r="AY194" i="37" s="1"/>
  <c r="AI194" i="37"/>
  <c r="BL194" i="37" s="1"/>
  <c r="Z196" i="37"/>
  <c r="BC196" i="37" s="1"/>
  <c r="AM196" i="37"/>
  <c r="BP196" i="37" s="1"/>
  <c r="AN197" i="37"/>
  <c r="BQ197" i="37" s="1"/>
  <c r="AF197" i="37"/>
  <c r="BI197" i="37" s="1"/>
  <c r="W197" i="37"/>
  <c r="AZ197" i="37" s="1"/>
  <c r="AM197" i="37"/>
  <c r="BP197" i="37" s="1"/>
  <c r="AE197" i="37"/>
  <c r="BH197" i="37" s="1"/>
  <c r="V197" i="37"/>
  <c r="AY197" i="37" s="1"/>
  <c r="AJ197" i="37"/>
  <c r="BM197" i="37" s="1"/>
  <c r="AA197" i="37"/>
  <c r="BD197" i="37" s="1"/>
  <c r="S197" i="37"/>
  <c r="AV197" i="37" s="1"/>
  <c r="U197" i="37"/>
  <c r="AX197" i="37" s="1"/>
  <c r="AI197" i="37"/>
  <c r="BL197" i="37" s="1"/>
  <c r="P198" i="37"/>
  <c r="AE198" i="37"/>
  <c r="BH198" i="37" s="1"/>
  <c r="BT198" i="37"/>
  <c r="Q201" i="37"/>
  <c r="AT201" i="37" s="1"/>
  <c r="AD201" i="37"/>
  <c r="BG201" i="37" s="1"/>
  <c r="BT201" i="37"/>
  <c r="V23" i="36"/>
  <c r="Z58" i="36"/>
  <c r="Q63" i="36"/>
  <c r="Q71" i="36"/>
  <c r="Q95" i="36"/>
  <c r="R107" i="36"/>
  <c r="AU107" i="36" s="1"/>
  <c r="AN107" i="36"/>
  <c r="BQ107" i="36" s="1"/>
  <c r="AZ109" i="36"/>
  <c r="BU114" i="36"/>
  <c r="W117" i="36"/>
  <c r="AZ117" i="36" s="1"/>
  <c r="AH117" i="36"/>
  <c r="BK117" i="36" s="1"/>
  <c r="AP117" i="36"/>
  <c r="BS117" i="36" s="1"/>
  <c r="BU118" i="36"/>
  <c r="S119" i="36"/>
  <c r="AV119" i="36" s="1"/>
  <c r="AA119" i="36"/>
  <c r="BD119" i="36" s="1"/>
  <c r="AL119" i="36"/>
  <c r="BO119" i="36" s="1"/>
  <c r="W121" i="36"/>
  <c r="AZ121" i="36" s="1"/>
  <c r="AH121" i="36"/>
  <c r="BK121" i="36" s="1"/>
  <c r="AP121" i="36"/>
  <c r="BS121" i="36" s="1"/>
  <c r="BU122" i="36"/>
  <c r="S123" i="36"/>
  <c r="AV123" i="36" s="1"/>
  <c r="AA123" i="36"/>
  <c r="BD123" i="36" s="1"/>
  <c r="AL123" i="36"/>
  <c r="BO123" i="36" s="1"/>
  <c r="W125" i="36"/>
  <c r="AZ125" i="36" s="1"/>
  <c r="AH125" i="36"/>
  <c r="BK125" i="36" s="1"/>
  <c r="AP125" i="36"/>
  <c r="BS125" i="36" s="1"/>
  <c r="BU126" i="36"/>
  <c r="S131" i="36"/>
  <c r="AV131" i="36" s="1"/>
  <c r="AA131" i="36"/>
  <c r="BD131" i="36" s="1"/>
  <c r="AL131" i="36"/>
  <c r="BO131" i="36" s="1"/>
  <c r="W133" i="36"/>
  <c r="AZ133" i="36" s="1"/>
  <c r="AH133" i="36"/>
  <c r="BK133" i="36" s="1"/>
  <c r="AP133" i="36"/>
  <c r="BS133" i="36" s="1"/>
  <c r="BU134" i="36"/>
  <c r="P136" i="36"/>
  <c r="Y136" i="36"/>
  <c r="BB136" i="36" s="1"/>
  <c r="AK136" i="36"/>
  <c r="BN136" i="36" s="1"/>
  <c r="T138" i="36"/>
  <c r="AW138" i="36" s="1"/>
  <c r="AD138" i="36"/>
  <c r="BG138" i="36" s="1"/>
  <c r="AO138" i="36"/>
  <c r="BR138" i="36" s="1"/>
  <c r="U139" i="36"/>
  <c r="AX139" i="36" s="1"/>
  <c r="AG139" i="36"/>
  <c r="BJ139" i="36" s="1"/>
  <c r="AP139" i="36"/>
  <c r="BS139" i="36" s="1"/>
  <c r="P141" i="36"/>
  <c r="Y141" i="36"/>
  <c r="BB141" i="36" s="1"/>
  <c r="AK141" i="36"/>
  <c r="BN141" i="36" s="1"/>
  <c r="U143" i="36"/>
  <c r="AX143" i="36" s="1"/>
  <c r="AI143" i="36"/>
  <c r="BL143" i="36" s="1"/>
  <c r="V144" i="36"/>
  <c r="AY144" i="36" s="1"/>
  <c r="AJ144" i="36"/>
  <c r="BM144" i="36" s="1"/>
  <c r="W147" i="36"/>
  <c r="AZ147" i="36" s="1"/>
  <c r="AL147" i="36"/>
  <c r="BO147" i="36" s="1"/>
  <c r="AP148" i="36"/>
  <c r="BS148" i="36" s="1"/>
  <c r="AH148" i="36"/>
  <c r="BK148" i="36" s="1"/>
  <c r="W148" i="36"/>
  <c r="AZ148" i="36" s="1"/>
  <c r="AL148" i="36"/>
  <c r="BO148" i="36" s="1"/>
  <c r="AA148" i="36"/>
  <c r="BD148" i="36" s="1"/>
  <c r="S148" i="36"/>
  <c r="AV148" i="36" s="1"/>
  <c r="BT148" i="36"/>
  <c r="AI148" i="36"/>
  <c r="BL148" i="36" s="1"/>
  <c r="X148" i="36"/>
  <c r="BA148" i="36" s="1"/>
  <c r="P148" i="36"/>
  <c r="V148" i="36"/>
  <c r="AY148" i="36" s="1"/>
  <c r="AM148" i="36"/>
  <c r="BP148" i="36" s="1"/>
  <c r="Q150" i="36"/>
  <c r="AT150" i="36" s="1"/>
  <c r="AG150" i="36"/>
  <c r="BJ150" i="36" s="1"/>
  <c r="BU158" i="36"/>
  <c r="Y158" i="36"/>
  <c r="BB158" i="36" s="1"/>
  <c r="AL158" i="36"/>
  <c r="BO158" i="36" s="1"/>
  <c r="BU162" i="36"/>
  <c r="Y162" i="36"/>
  <c r="BB162" i="36" s="1"/>
  <c r="AL162" i="36"/>
  <c r="BO162" i="36" s="1"/>
  <c r="BU182" i="36"/>
  <c r="AK199" i="36"/>
  <c r="BN199" i="36" s="1"/>
  <c r="AC199" i="36"/>
  <c r="BF199" i="36" s="1"/>
  <c r="T199" i="36"/>
  <c r="AW199" i="36" s="1"/>
  <c r="AJ199" i="36"/>
  <c r="BM199" i="36" s="1"/>
  <c r="AA199" i="36"/>
  <c r="BD199" i="36" s="1"/>
  <c r="S199" i="36"/>
  <c r="AV199" i="36" s="1"/>
  <c r="AP199" i="36"/>
  <c r="BS199" i="36" s="1"/>
  <c r="AH199" i="36"/>
  <c r="BK199" i="36" s="1"/>
  <c r="Y199" i="36"/>
  <c r="BB199" i="36" s="1"/>
  <c r="Q199" i="36"/>
  <c r="AT199" i="36" s="1"/>
  <c r="AN199" i="36"/>
  <c r="BQ199" i="36" s="1"/>
  <c r="AF199" i="36"/>
  <c r="BI199" i="36" s="1"/>
  <c r="W199" i="36"/>
  <c r="AZ199" i="36" s="1"/>
  <c r="AL199" i="36"/>
  <c r="BO199" i="36" s="1"/>
  <c r="U199" i="36"/>
  <c r="AX199" i="36" s="1"/>
  <c r="AI199" i="36"/>
  <c r="BL199" i="36" s="1"/>
  <c r="R199" i="36"/>
  <c r="AU199" i="36" s="1"/>
  <c r="AG199" i="36"/>
  <c r="BJ199" i="36" s="1"/>
  <c r="P199" i="36"/>
  <c r="AE199" i="36"/>
  <c r="BH199" i="36" s="1"/>
  <c r="AD199" i="36"/>
  <c r="BG199" i="36" s="1"/>
  <c r="BT199" i="36"/>
  <c r="Z199" i="36"/>
  <c r="BC199" i="36" s="1"/>
  <c r="AM199" i="36"/>
  <c r="BP199" i="36" s="1"/>
  <c r="V199" i="36"/>
  <c r="AY199" i="36" s="1"/>
  <c r="AJ119" i="35"/>
  <c r="BM119" i="35" s="1"/>
  <c r="Y119" i="35"/>
  <c r="BB119" i="35" s="1"/>
  <c r="Q119" i="35"/>
  <c r="AT119" i="35" s="1"/>
  <c r="BT119" i="35"/>
  <c r="AI119" i="35"/>
  <c r="BL119" i="35" s="1"/>
  <c r="X119" i="35"/>
  <c r="BA119" i="35" s="1"/>
  <c r="P119" i="35"/>
  <c r="AP119" i="35"/>
  <c r="BS119" i="35" s="1"/>
  <c r="AH119" i="35"/>
  <c r="BK119" i="35" s="1"/>
  <c r="W119" i="35"/>
  <c r="AZ119" i="35" s="1"/>
  <c r="AO119" i="35"/>
  <c r="BR119" i="35" s="1"/>
  <c r="AG119" i="35"/>
  <c r="BJ119" i="35" s="1"/>
  <c r="V119" i="35"/>
  <c r="AY119" i="35" s="1"/>
  <c r="AN119" i="35"/>
  <c r="BQ119" i="35" s="1"/>
  <c r="AD119" i="35"/>
  <c r="BG119" i="35" s="1"/>
  <c r="U119" i="35"/>
  <c r="AX119" i="35" s="1"/>
  <c r="AM119" i="35"/>
  <c r="BP119" i="35" s="1"/>
  <c r="AC119" i="35"/>
  <c r="BF119" i="35" s="1"/>
  <c r="T119" i="35"/>
  <c r="AW119" i="35" s="1"/>
  <c r="AL119" i="35"/>
  <c r="BO119" i="35" s="1"/>
  <c r="AA119" i="35"/>
  <c r="BD119" i="35" s="1"/>
  <c r="S119" i="35"/>
  <c r="AV119" i="35" s="1"/>
  <c r="AK119" i="35"/>
  <c r="BN119" i="35" s="1"/>
  <c r="Z119" i="35"/>
  <c r="BC119" i="35" s="1"/>
  <c r="R119" i="35"/>
  <c r="AU119" i="35" s="1"/>
  <c r="W191" i="37"/>
  <c r="AZ191" i="37" s="1"/>
  <c r="AF191" i="37"/>
  <c r="BI191" i="37" s="1"/>
  <c r="AN191" i="37"/>
  <c r="BQ191" i="37" s="1"/>
  <c r="W195" i="37"/>
  <c r="AZ195" i="37" s="1"/>
  <c r="AF195" i="37"/>
  <c r="BI195" i="37" s="1"/>
  <c r="AN195" i="37"/>
  <c r="BQ195" i="37" s="1"/>
  <c r="W199" i="37"/>
  <c r="AZ199" i="37" s="1"/>
  <c r="AF199" i="37"/>
  <c r="BI199" i="37" s="1"/>
  <c r="AN199" i="37"/>
  <c r="BQ199" i="37" s="1"/>
  <c r="Q49" i="36"/>
  <c r="V73" i="36"/>
  <c r="AB90" i="36"/>
  <c r="AC90" i="36" s="1"/>
  <c r="AB97" i="36"/>
  <c r="AB99" i="36"/>
  <c r="V108" i="36"/>
  <c r="AY108" i="36" s="1"/>
  <c r="AG108" i="36"/>
  <c r="BJ108" i="36" s="1"/>
  <c r="AO108" i="36"/>
  <c r="BR108" i="36" s="1"/>
  <c r="P109" i="36"/>
  <c r="X109" i="36"/>
  <c r="BA109" i="36" s="1"/>
  <c r="AI109" i="36"/>
  <c r="BL109" i="36" s="1"/>
  <c r="BT109" i="36"/>
  <c r="R110" i="36"/>
  <c r="AU110" i="36" s="1"/>
  <c r="Z110" i="36"/>
  <c r="BC110" i="36" s="1"/>
  <c r="AK110" i="36"/>
  <c r="BN110" i="36" s="1"/>
  <c r="V112" i="36"/>
  <c r="AY112" i="36" s="1"/>
  <c r="AG112" i="36"/>
  <c r="BJ112" i="36" s="1"/>
  <c r="AO112" i="36"/>
  <c r="BR112" i="36" s="1"/>
  <c r="P113" i="36"/>
  <c r="X113" i="36"/>
  <c r="BA113" i="36" s="1"/>
  <c r="AI113" i="36"/>
  <c r="BL113" i="36" s="1"/>
  <c r="BT113" i="36"/>
  <c r="R114" i="36"/>
  <c r="AU114" i="36" s="1"/>
  <c r="Z114" i="36"/>
  <c r="BC114" i="36" s="1"/>
  <c r="AK114" i="36"/>
  <c r="BN114" i="36" s="1"/>
  <c r="V116" i="36"/>
  <c r="AY116" i="36" s="1"/>
  <c r="AG116" i="36"/>
  <c r="BJ116" i="36" s="1"/>
  <c r="AO116" i="36"/>
  <c r="BR116" i="36" s="1"/>
  <c r="P117" i="36"/>
  <c r="X117" i="36"/>
  <c r="BA117" i="36" s="1"/>
  <c r="AI117" i="36"/>
  <c r="BL117" i="36" s="1"/>
  <c r="BT117" i="36"/>
  <c r="R118" i="36"/>
  <c r="AU118" i="36" s="1"/>
  <c r="Z118" i="36"/>
  <c r="BC118" i="36" s="1"/>
  <c r="AK118" i="36"/>
  <c r="BN118" i="36" s="1"/>
  <c r="T119" i="36"/>
  <c r="AW119" i="36" s="1"/>
  <c r="AC119" i="36"/>
  <c r="BF119" i="36" s="1"/>
  <c r="AM119" i="36"/>
  <c r="BP119" i="36" s="1"/>
  <c r="V120" i="36"/>
  <c r="AY120" i="36" s="1"/>
  <c r="AG120" i="36"/>
  <c r="BJ120" i="36" s="1"/>
  <c r="AO120" i="36"/>
  <c r="BR120" i="36" s="1"/>
  <c r="P121" i="36"/>
  <c r="X121" i="36"/>
  <c r="BA121" i="36" s="1"/>
  <c r="AI121" i="36"/>
  <c r="BL121" i="36" s="1"/>
  <c r="BT121" i="36"/>
  <c r="R122" i="36"/>
  <c r="AU122" i="36" s="1"/>
  <c r="Z122" i="36"/>
  <c r="BC122" i="36" s="1"/>
  <c r="T123" i="36"/>
  <c r="AW123" i="36" s="1"/>
  <c r="AC123" i="36"/>
  <c r="BF123" i="36" s="1"/>
  <c r="AM123" i="36"/>
  <c r="BP123" i="36" s="1"/>
  <c r="V124" i="36"/>
  <c r="AY124" i="36" s="1"/>
  <c r="AG124" i="36"/>
  <c r="BJ124" i="36" s="1"/>
  <c r="AO124" i="36"/>
  <c r="BR124" i="36" s="1"/>
  <c r="P125" i="36"/>
  <c r="X125" i="36"/>
  <c r="BA125" i="36" s="1"/>
  <c r="AI125" i="36"/>
  <c r="BL125" i="36" s="1"/>
  <c r="BT125" i="36"/>
  <c r="R126" i="36"/>
  <c r="AU126" i="36" s="1"/>
  <c r="Z126" i="36"/>
  <c r="BC126" i="36" s="1"/>
  <c r="T131" i="36"/>
  <c r="AW131" i="36" s="1"/>
  <c r="AC131" i="36"/>
  <c r="BF131" i="36" s="1"/>
  <c r="AM131" i="36"/>
  <c r="BP131" i="36" s="1"/>
  <c r="V132" i="36"/>
  <c r="AY132" i="36" s="1"/>
  <c r="AG132" i="36"/>
  <c r="BJ132" i="36" s="1"/>
  <c r="AO132" i="36"/>
  <c r="BR132" i="36" s="1"/>
  <c r="P133" i="36"/>
  <c r="X133" i="36"/>
  <c r="BA133" i="36" s="1"/>
  <c r="AI133" i="36"/>
  <c r="BL133" i="36" s="1"/>
  <c r="BT133" i="36"/>
  <c r="R134" i="36"/>
  <c r="AU134" i="36" s="1"/>
  <c r="Z134" i="36"/>
  <c r="BC134" i="36" s="1"/>
  <c r="X135" i="36"/>
  <c r="BA135" i="36" s="1"/>
  <c r="Q136" i="36"/>
  <c r="AT136" i="36" s="1"/>
  <c r="Z136" i="36"/>
  <c r="BC136" i="36" s="1"/>
  <c r="AN137" i="36"/>
  <c r="BQ137" i="36" s="1"/>
  <c r="AD137" i="36"/>
  <c r="BG137" i="36" s="1"/>
  <c r="U137" i="36"/>
  <c r="AX137" i="36" s="1"/>
  <c r="S137" i="36"/>
  <c r="AV137" i="36" s="1"/>
  <c r="AC137" i="36"/>
  <c r="BF137" i="36" s="1"/>
  <c r="AO137" i="36"/>
  <c r="BR137" i="36" s="1"/>
  <c r="U138" i="36"/>
  <c r="AX138" i="36" s="1"/>
  <c r="AG138" i="36"/>
  <c r="BJ138" i="36" s="1"/>
  <c r="BT138" i="36"/>
  <c r="V139" i="36"/>
  <c r="AY139" i="36" s="1"/>
  <c r="AH139" i="36"/>
  <c r="BK139" i="36" s="1"/>
  <c r="BT139" i="36"/>
  <c r="X140" i="36"/>
  <c r="BA140" i="36" s="1"/>
  <c r="Q141" i="36"/>
  <c r="AT141" i="36" s="1"/>
  <c r="Z141" i="36"/>
  <c r="BC141" i="36" s="1"/>
  <c r="AL141" i="36"/>
  <c r="BO141" i="36" s="1"/>
  <c r="AP142" i="36"/>
  <c r="BS142" i="36" s="1"/>
  <c r="AH142" i="36"/>
  <c r="BK142" i="36" s="1"/>
  <c r="W142" i="36"/>
  <c r="AZ142" i="36" s="1"/>
  <c r="S142" i="36"/>
  <c r="AV142" i="36" s="1"/>
  <c r="AC142" i="36"/>
  <c r="BF142" i="36" s="1"/>
  <c r="AN142" i="36"/>
  <c r="BQ142" i="36" s="1"/>
  <c r="W143" i="36"/>
  <c r="AZ143" i="36" s="1"/>
  <c r="AK143" i="36"/>
  <c r="BN143" i="36" s="1"/>
  <c r="W144" i="36"/>
  <c r="AZ144" i="36" s="1"/>
  <c r="AK144" i="36"/>
  <c r="BN144" i="36" s="1"/>
  <c r="BA145" i="36"/>
  <c r="Y146" i="36"/>
  <c r="BB146" i="36" s="1"/>
  <c r="BU147" i="36"/>
  <c r="X147" i="36"/>
  <c r="BA147" i="36" s="1"/>
  <c r="AM147" i="36"/>
  <c r="BP147" i="36" s="1"/>
  <c r="Y148" i="36"/>
  <c r="BB148" i="36" s="1"/>
  <c r="AN148" i="36"/>
  <c r="BQ148" i="36" s="1"/>
  <c r="BL149" i="36"/>
  <c r="R150" i="36"/>
  <c r="AU150" i="36" s="1"/>
  <c r="AI150" i="36"/>
  <c r="BL150" i="36" s="1"/>
  <c r="Z158" i="36"/>
  <c r="BC158" i="36" s="1"/>
  <c r="AM158" i="36"/>
  <c r="BP158" i="36" s="1"/>
  <c r="AL159" i="36"/>
  <c r="BO159" i="36" s="1"/>
  <c r="AD159" i="36"/>
  <c r="BG159" i="36" s="1"/>
  <c r="U159" i="36"/>
  <c r="AX159" i="36" s="1"/>
  <c r="AP159" i="36"/>
  <c r="BS159" i="36" s="1"/>
  <c r="AH159" i="36"/>
  <c r="BK159" i="36" s="1"/>
  <c r="Y159" i="36"/>
  <c r="BB159" i="36" s="1"/>
  <c r="Q159" i="36"/>
  <c r="AT159" i="36" s="1"/>
  <c r="AM159" i="36"/>
  <c r="BP159" i="36" s="1"/>
  <c r="AE159" i="36"/>
  <c r="BH159" i="36" s="1"/>
  <c r="V159" i="36"/>
  <c r="AY159" i="36" s="1"/>
  <c r="T159" i="36"/>
  <c r="AW159" i="36" s="1"/>
  <c r="AI159" i="36"/>
  <c r="BL159" i="36" s="1"/>
  <c r="Q160" i="36"/>
  <c r="AT160" i="36" s="1"/>
  <c r="AE160" i="36"/>
  <c r="BH160" i="36" s="1"/>
  <c r="BU161" i="36"/>
  <c r="Z162" i="36"/>
  <c r="BC162" i="36" s="1"/>
  <c r="AM162" i="36"/>
  <c r="BP162" i="36" s="1"/>
  <c r="AL163" i="36"/>
  <c r="BO163" i="36" s="1"/>
  <c r="AD163" i="36"/>
  <c r="BG163" i="36" s="1"/>
  <c r="U163" i="36"/>
  <c r="AX163" i="36" s="1"/>
  <c r="AP163" i="36"/>
  <c r="BS163" i="36" s="1"/>
  <c r="AH163" i="36"/>
  <c r="BK163" i="36" s="1"/>
  <c r="Y163" i="36"/>
  <c r="BB163" i="36" s="1"/>
  <c r="Q163" i="36"/>
  <c r="AT163" i="36" s="1"/>
  <c r="AM163" i="36"/>
  <c r="BP163" i="36" s="1"/>
  <c r="AE163" i="36"/>
  <c r="BH163" i="36" s="1"/>
  <c r="V163" i="36"/>
  <c r="AY163" i="36" s="1"/>
  <c r="T163" i="36"/>
  <c r="AW163" i="36" s="1"/>
  <c r="AI163" i="36"/>
  <c r="BL163" i="36" s="1"/>
  <c r="Q164" i="36"/>
  <c r="AT164" i="36" s="1"/>
  <c r="AE164" i="36"/>
  <c r="BH164" i="36" s="1"/>
  <c r="T165" i="36"/>
  <c r="AW165" i="36" s="1"/>
  <c r="Q166" i="36"/>
  <c r="AT166" i="36" s="1"/>
  <c r="S169" i="36"/>
  <c r="AV169" i="36" s="1"/>
  <c r="BT175" i="36"/>
  <c r="U119" i="36"/>
  <c r="AX119" i="36" s="1"/>
  <c r="AD119" i="36"/>
  <c r="BG119" i="36" s="1"/>
  <c r="AN119" i="36"/>
  <c r="BQ119" i="36" s="1"/>
  <c r="U123" i="36"/>
  <c r="AX123" i="36" s="1"/>
  <c r="AD123" i="36"/>
  <c r="BG123" i="36" s="1"/>
  <c r="AN123" i="36"/>
  <c r="BQ123" i="36" s="1"/>
  <c r="U131" i="36"/>
  <c r="AX131" i="36" s="1"/>
  <c r="AD131" i="36"/>
  <c r="BG131" i="36" s="1"/>
  <c r="AN131" i="36"/>
  <c r="BQ131" i="36" s="1"/>
  <c r="V138" i="36"/>
  <c r="AY138" i="36" s="1"/>
  <c r="AI138" i="36"/>
  <c r="BL138" i="36" s="1"/>
  <c r="W139" i="36"/>
  <c r="AZ139" i="36" s="1"/>
  <c r="AI139" i="36"/>
  <c r="BL139" i="36" s="1"/>
  <c r="R141" i="36"/>
  <c r="AU141" i="36" s="1"/>
  <c r="AA141" i="36"/>
  <c r="BD141" i="36" s="1"/>
  <c r="X143" i="36"/>
  <c r="BA143" i="36" s="1"/>
  <c r="AL143" i="36"/>
  <c r="BO143" i="36" s="1"/>
  <c r="Y144" i="36"/>
  <c r="BB144" i="36" s="1"/>
  <c r="AM144" i="36"/>
  <c r="BP144" i="36" s="1"/>
  <c r="Z147" i="36"/>
  <c r="BC147" i="36" s="1"/>
  <c r="AP147" i="36"/>
  <c r="BS147" i="36" s="1"/>
  <c r="BR148" i="36"/>
  <c r="BU149" i="36"/>
  <c r="AZ149" i="36"/>
  <c r="U150" i="36"/>
  <c r="AX150" i="36" s="1"/>
  <c r="AC158" i="36"/>
  <c r="BF158" i="36" s="1"/>
  <c r="AP158" i="36"/>
  <c r="BS158" i="36" s="1"/>
  <c r="BU160" i="36"/>
  <c r="AC162" i="36"/>
  <c r="BF162" i="36" s="1"/>
  <c r="AP162" i="36"/>
  <c r="BS162" i="36" s="1"/>
  <c r="T189" i="36"/>
  <c r="AW189" i="36" s="1"/>
  <c r="R109" i="36"/>
  <c r="AU109" i="36" s="1"/>
  <c r="Z109" i="36"/>
  <c r="BC109" i="36" s="1"/>
  <c r="AK109" i="36"/>
  <c r="BN109" i="36" s="1"/>
  <c r="R113" i="36"/>
  <c r="AU113" i="36" s="1"/>
  <c r="Z113" i="36"/>
  <c r="BC113" i="36" s="1"/>
  <c r="AK113" i="36"/>
  <c r="BN113" i="36" s="1"/>
  <c r="R117" i="36"/>
  <c r="AU117" i="36" s="1"/>
  <c r="Z117" i="36"/>
  <c r="BC117" i="36" s="1"/>
  <c r="AK117" i="36"/>
  <c r="BN117" i="36" s="1"/>
  <c r="V119" i="36"/>
  <c r="AY119" i="36" s="1"/>
  <c r="AG119" i="36"/>
  <c r="BJ119" i="36" s="1"/>
  <c r="AO119" i="36"/>
  <c r="BR119" i="36" s="1"/>
  <c r="R121" i="36"/>
  <c r="AU121" i="36" s="1"/>
  <c r="Z121" i="36"/>
  <c r="BC121" i="36" s="1"/>
  <c r="AK121" i="36"/>
  <c r="BN121" i="36" s="1"/>
  <c r="V123" i="36"/>
  <c r="AY123" i="36" s="1"/>
  <c r="AG123" i="36"/>
  <c r="BJ123" i="36" s="1"/>
  <c r="AO123" i="36"/>
  <c r="BR123" i="36" s="1"/>
  <c r="R125" i="36"/>
  <c r="AU125" i="36" s="1"/>
  <c r="Z125" i="36"/>
  <c r="BC125" i="36" s="1"/>
  <c r="AK125" i="36"/>
  <c r="BN125" i="36" s="1"/>
  <c r="V131" i="36"/>
  <c r="AY131" i="36" s="1"/>
  <c r="AG131" i="36"/>
  <c r="BJ131" i="36" s="1"/>
  <c r="AO131" i="36"/>
  <c r="BR131" i="36" s="1"/>
  <c r="R133" i="36"/>
  <c r="AU133" i="36" s="1"/>
  <c r="Z133" i="36"/>
  <c r="BC133" i="36" s="1"/>
  <c r="AK133" i="36"/>
  <c r="BN133" i="36" s="1"/>
  <c r="AL136" i="36"/>
  <c r="BO136" i="36" s="1"/>
  <c r="AA136" i="36"/>
  <c r="BD136" i="36" s="1"/>
  <c r="S136" i="36"/>
  <c r="AV136" i="36" s="1"/>
  <c r="T136" i="36"/>
  <c r="AW136" i="36" s="1"/>
  <c r="AD136" i="36"/>
  <c r="BG136" i="36" s="1"/>
  <c r="AO136" i="36"/>
  <c r="BR136" i="36" s="1"/>
  <c r="X138" i="36"/>
  <c r="BA138" i="36" s="1"/>
  <c r="AJ138" i="36"/>
  <c r="BM138" i="36" s="1"/>
  <c r="AN141" i="36"/>
  <c r="BQ141" i="36" s="1"/>
  <c r="AD141" i="36"/>
  <c r="BG141" i="36" s="1"/>
  <c r="U141" i="36"/>
  <c r="AX141" i="36" s="1"/>
  <c r="S141" i="36"/>
  <c r="AV141" i="36" s="1"/>
  <c r="AC141" i="36"/>
  <c r="BF141" i="36" s="1"/>
  <c r="AO141" i="36"/>
  <c r="BR141" i="36" s="1"/>
  <c r="Z144" i="36"/>
  <c r="BC144" i="36" s="1"/>
  <c r="AN144" i="36"/>
  <c r="BQ144" i="36" s="1"/>
  <c r="AA147" i="36"/>
  <c r="BD147" i="36" s="1"/>
  <c r="BT147" i="36"/>
  <c r="BU148" i="36"/>
  <c r="AL150" i="36"/>
  <c r="BO150" i="36" s="1"/>
  <c r="AA150" i="36"/>
  <c r="BD150" i="36" s="1"/>
  <c r="S150" i="36"/>
  <c r="AV150" i="36" s="1"/>
  <c r="AP150" i="36"/>
  <c r="BS150" i="36" s="1"/>
  <c r="AH150" i="36"/>
  <c r="BK150" i="36" s="1"/>
  <c r="W150" i="36"/>
  <c r="AZ150" i="36" s="1"/>
  <c r="AM150" i="36"/>
  <c r="BP150" i="36" s="1"/>
  <c r="AC150" i="36"/>
  <c r="BF150" i="36" s="1"/>
  <c r="T150" i="36"/>
  <c r="AW150" i="36" s="1"/>
  <c r="V150" i="36"/>
  <c r="AY150" i="36" s="1"/>
  <c r="AK150" i="36"/>
  <c r="BN150" i="36" s="1"/>
  <c r="Q158" i="36"/>
  <c r="AT158" i="36" s="1"/>
  <c r="AD158" i="36"/>
  <c r="BG158" i="36" s="1"/>
  <c r="Q162" i="36"/>
  <c r="AT162" i="36" s="1"/>
  <c r="AD162" i="36"/>
  <c r="BG162" i="36" s="1"/>
  <c r="BT162" i="36"/>
  <c r="AF189" i="36"/>
  <c r="BI189" i="36" s="1"/>
  <c r="AO193" i="36"/>
  <c r="BR193" i="36" s="1"/>
  <c r="AG193" i="36"/>
  <c r="BJ193" i="36" s="1"/>
  <c r="X193" i="36"/>
  <c r="BA193" i="36" s="1"/>
  <c r="P193" i="36"/>
  <c r="AN193" i="36"/>
  <c r="BQ193" i="36" s="1"/>
  <c r="AF193" i="36"/>
  <c r="BI193" i="36" s="1"/>
  <c r="W193" i="36"/>
  <c r="AZ193" i="36" s="1"/>
  <c r="AL193" i="36"/>
  <c r="BO193" i="36" s="1"/>
  <c r="AD193" i="36"/>
  <c r="BG193" i="36" s="1"/>
  <c r="U193" i="36"/>
  <c r="AX193" i="36" s="1"/>
  <c r="AJ193" i="36"/>
  <c r="BM193" i="36" s="1"/>
  <c r="AA193" i="36"/>
  <c r="BD193" i="36" s="1"/>
  <c r="S193" i="36"/>
  <c r="AV193" i="36" s="1"/>
  <c r="AM193" i="36"/>
  <c r="BP193" i="36" s="1"/>
  <c r="V193" i="36"/>
  <c r="AY193" i="36" s="1"/>
  <c r="AK193" i="36"/>
  <c r="BN193" i="36" s="1"/>
  <c r="T193" i="36"/>
  <c r="AW193" i="36" s="1"/>
  <c r="AI193" i="36"/>
  <c r="BL193" i="36" s="1"/>
  <c r="R193" i="36"/>
  <c r="AU193" i="36" s="1"/>
  <c r="AH193" i="36"/>
  <c r="BK193" i="36" s="1"/>
  <c r="Q193" i="36"/>
  <c r="AT193" i="36" s="1"/>
  <c r="AE193" i="36"/>
  <c r="BH193" i="36" s="1"/>
  <c r="AC193" i="36"/>
  <c r="BF193" i="36" s="1"/>
  <c r="AP193" i="36"/>
  <c r="BS193" i="36" s="1"/>
  <c r="Y193" i="36"/>
  <c r="BB193" i="36" s="1"/>
  <c r="BU117" i="35"/>
  <c r="R191" i="37"/>
  <c r="AU191" i="37" s="1"/>
  <c r="Z191" i="37"/>
  <c r="BC191" i="37" s="1"/>
  <c r="AI191" i="37"/>
  <c r="BL191" i="37" s="1"/>
  <c r="BT191" i="37"/>
  <c r="R195" i="37"/>
  <c r="AU195" i="37" s="1"/>
  <c r="Z195" i="37"/>
  <c r="BC195" i="37" s="1"/>
  <c r="AI195" i="37"/>
  <c r="BL195" i="37" s="1"/>
  <c r="BT195" i="37"/>
  <c r="R199" i="37"/>
  <c r="AU199" i="37" s="1"/>
  <c r="Z199" i="37"/>
  <c r="BC199" i="37" s="1"/>
  <c r="AI199" i="37"/>
  <c r="BL199" i="37" s="1"/>
  <c r="BT199" i="37"/>
  <c r="AB72" i="36"/>
  <c r="Q75" i="36"/>
  <c r="S109" i="36"/>
  <c r="AV109" i="36" s="1"/>
  <c r="AA109" i="36"/>
  <c r="BD109" i="36" s="1"/>
  <c r="AL109" i="36"/>
  <c r="BO109" i="36" s="1"/>
  <c r="S113" i="36"/>
  <c r="AV113" i="36" s="1"/>
  <c r="AA113" i="36"/>
  <c r="BD113" i="36" s="1"/>
  <c r="AL113" i="36"/>
  <c r="BO113" i="36" s="1"/>
  <c r="S117" i="36"/>
  <c r="AV117" i="36" s="1"/>
  <c r="AA117" i="36"/>
  <c r="BD117" i="36" s="1"/>
  <c r="AL117" i="36"/>
  <c r="BO117" i="36" s="1"/>
  <c r="W119" i="36"/>
  <c r="AZ119" i="36" s="1"/>
  <c r="AH119" i="36"/>
  <c r="BK119" i="36" s="1"/>
  <c r="AP119" i="36"/>
  <c r="BS119" i="36" s="1"/>
  <c r="S121" i="36"/>
  <c r="AV121" i="36" s="1"/>
  <c r="AA121" i="36"/>
  <c r="BD121" i="36" s="1"/>
  <c r="AL121" i="36"/>
  <c r="BO121" i="36" s="1"/>
  <c r="W123" i="36"/>
  <c r="AZ123" i="36" s="1"/>
  <c r="AH123" i="36"/>
  <c r="BK123" i="36" s="1"/>
  <c r="AP123" i="36"/>
  <c r="BS123" i="36" s="1"/>
  <c r="S125" i="36"/>
  <c r="AV125" i="36" s="1"/>
  <c r="AA125" i="36"/>
  <c r="BD125" i="36" s="1"/>
  <c r="AL125" i="36"/>
  <c r="BO125" i="36" s="1"/>
  <c r="W131" i="36"/>
  <c r="AZ131" i="36" s="1"/>
  <c r="AH131" i="36"/>
  <c r="BK131" i="36" s="1"/>
  <c r="AP131" i="36"/>
  <c r="BS131" i="36" s="1"/>
  <c r="S133" i="36"/>
  <c r="AV133" i="36" s="1"/>
  <c r="AA133" i="36"/>
  <c r="BD133" i="36" s="1"/>
  <c r="AL133" i="36"/>
  <c r="BO133" i="36" s="1"/>
  <c r="AJ135" i="36"/>
  <c r="BM135" i="36" s="1"/>
  <c r="Y135" i="36"/>
  <c r="BB135" i="36" s="1"/>
  <c r="Q135" i="36"/>
  <c r="AT135" i="36" s="1"/>
  <c r="S135" i="36"/>
  <c r="AV135" i="36" s="1"/>
  <c r="AC135" i="36"/>
  <c r="BF135" i="36" s="1"/>
  <c r="AN135" i="36"/>
  <c r="BQ135" i="36" s="1"/>
  <c r="U136" i="36"/>
  <c r="AX136" i="36" s="1"/>
  <c r="AG136" i="36"/>
  <c r="BJ136" i="36" s="1"/>
  <c r="AP136" i="36"/>
  <c r="BS136" i="36" s="1"/>
  <c r="BU137" i="36"/>
  <c r="P138" i="36"/>
  <c r="Y138" i="36"/>
  <c r="BB138" i="36" s="1"/>
  <c r="AK138" i="36"/>
  <c r="BN138" i="36" s="1"/>
  <c r="P139" i="36"/>
  <c r="Z139" i="36"/>
  <c r="BC139" i="36" s="1"/>
  <c r="AL139" i="36"/>
  <c r="BO139" i="36" s="1"/>
  <c r="T141" i="36"/>
  <c r="AW141" i="36" s="1"/>
  <c r="AG141" i="36"/>
  <c r="BJ141" i="36" s="1"/>
  <c r="AP141" i="36"/>
  <c r="BS141" i="36" s="1"/>
  <c r="P143" i="36"/>
  <c r="AA143" i="36"/>
  <c r="BD143" i="36" s="1"/>
  <c r="AN143" i="36"/>
  <c r="BQ143" i="36" s="1"/>
  <c r="Q144" i="36"/>
  <c r="AT144" i="36" s="1"/>
  <c r="AC144" i="36"/>
  <c r="BF144" i="36" s="1"/>
  <c r="AO144" i="36"/>
  <c r="BR144" i="36" s="1"/>
  <c r="P147" i="36"/>
  <c r="AC147" i="36"/>
  <c r="BF147" i="36" s="1"/>
  <c r="Q148" i="36"/>
  <c r="AT148" i="36" s="1"/>
  <c r="AD148" i="36"/>
  <c r="BG148" i="36" s="1"/>
  <c r="X150" i="36"/>
  <c r="BA150" i="36" s="1"/>
  <c r="AN150" i="36"/>
  <c r="BQ150" i="36" s="1"/>
  <c r="R158" i="36"/>
  <c r="AU158" i="36" s="1"/>
  <c r="AE158" i="36"/>
  <c r="BH158" i="36" s="1"/>
  <c r="AJ160" i="36"/>
  <c r="BM160" i="36" s="1"/>
  <c r="AA160" i="36"/>
  <c r="BD160" i="36" s="1"/>
  <c r="S160" i="36"/>
  <c r="AV160" i="36" s="1"/>
  <c r="AN160" i="36"/>
  <c r="BQ160" i="36" s="1"/>
  <c r="AF160" i="36"/>
  <c r="BI160" i="36" s="1"/>
  <c r="W160" i="36"/>
  <c r="AZ160" i="36" s="1"/>
  <c r="AK160" i="36"/>
  <c r="BN160" i="36" s="1"/>
  <c r="AC160" i="36"/>
  <c r="BF160" i="36" s="1"/>
  <c r="T160" i="36"/>
  <c r="AW160" i="36" s="1"/>
  <c r="V160" i="36"/>
  <c r="AY160" i="36" s="1"/>
  <c r="AI160" i="36"/>
  <c r="BL160" i="36" s="1"/>
  <c r="R162" i="36"/>
  <c r="AU162" i="36" s="1"/>
  <c r="AE162" i="36"/>
  <c r="BH162" i="36" s="1"/>
  <c r="AJ164" i="36"/>
  <c r="BM164" i="36" s="1"/>
  <c r="AA164" i="36"/>
  <c r="BD164" i="36" s="1"/>
  <c r="S164" i="36"/>
  <c r="AV164" i="36" s="1"/>
  <c r="AN164" i="36"/>
  <c r="BQ164" i="36" s="1"/>
  <c r="AF164" i="36"/>
  <c r="BI164" i="36" s="1"/>
  <c r="W164" i="36"/>
  <c r="AZ164" i="36" s="1"/>
  <c r="AK164" i="36"/>
  <c r="BN164" i="36" s="1"/>
  <c r="AC164" i="36"/>
  <c r="BF164" i="36" s="1"/>
  <c r="T164" i="36"/>
  <c r="AW164" i="36" s="1"/>
  <c r="V164" i="36"/>
  <c r="AY164" i="36" s="1"/>
  <c r="AI164" i="36"/>
  <c r="BL164" i="36" s="1"/>
  <c r="AO165" i="36"/>
  <c r="BR165" i="36" s="1"/>
  <c r="AG165" i="36"/>
  <c r="BJ165" i="36" s="1"/>
  <c r="X165" i="36"/>
  <c r="BA165" i="36" s="1"/>
  <c r="P165" i="36"/>
  <c r="AL165" i="36"/>
  <c r="BO165" i="36" s="1"/>
  <c r="AD165" i="36"/>
  <c r="BG165" i="36" s="1"/>
  <c r="U165" i="36"/>
  <c r="AX165" i="36" s="1"/>
  <c r="AM165" i="36"/>
  <c r="BP165" i="36" s="1"/>
  <c r="AA165" i="36"/>
  <c r="BD165" i="36" s="1"/>
  <c r="Q165" i="36"/>
  <c r="AT165" i="36" s="1"/>
  <c r="AH165" i="36"/>
  <c r="BK165" i="36" s="1"/>
  <c r="V165" i="36"/>
  <c r="AY165" i="36" s="1"/>
  <c r="AN165" i="36"/>
  <c r="BQ165" i="36" s="1"/>
  <c r="AC165" i="36"/>
  <c r="BF165" i="36" s="1"/>
  <c r="R165" i="36"/>
  <c r="AU165" i="36" s="1"/>
  <c r="Z165" i="36"/>
  <c r="BC165" i="36" s="1"/>
  <c r="AM166" i="36"/>
  <c r="BP166" i="36" s="1"/>
  <c r="AE166" i="36"/>
  <c r="BH166" i="36" s="1"/>
  <c r="V166" i="36"/>
  <c r="AY166" i="36" s="1"/>
  <c r="AJ166" i="36"/>
  <c r="BM166" i="36" s="1"/>
  <c r="AA166" i="36"/>
  <c r="BD166" i="36" s="1"/>
  <c r="S166" i="36"/>
  <c r="AV166" i="36" s="1"/>
  <c r="AI166" i="36"/>
  <c r="BL166" i="36" s="1"/>
  <c r="X166" i="36"/>
  <c r="BA166" i="36" s="1"/>
  <c r="AO166" i="36"/>
  <c r="BR166" i="36" s="1"/>
  <c r="AD166" i="36"/>
  <c r="BG166" i="36" s="1"/>
  <c r="R166" i="36"/>
  <c r="AU166" i="36" s="1"/>
  <c r="AK166" i="36"/>
  <c r="BN166" i="36" s="1"/>
  <c r="Y166" i="36"/>
  <c r="BB166" i="36" s="1"/>
  <c r="W166" i="36"/>
  <c r="AZ166" i="36" s="1"/>
  <c r="AP166" i="36"/>
  <c r="BS166" i="36" s="1"/>
  <c r="AO169" i="36"/>
  <c r="BR169" i="36" s="1"/>
  <c r="AG169" i="36"/>
  <c r="BJ169" i="36" s="1"/>
  <c r="X169" i="36"/>
  <c r="BA169" i="36" s="1"/>
  <c r="P169" i="36"/>
  <c r="AL169" i="36"/>
  <c r="BO169" i="36" s="1"/>
  <c r="AD169" i="36"/>
  <c r="BG169" i="36" s="1"/>
  <c r="U169" i="36"/>
  <c r="AX169" i="36" s="1"/>
  <c r="AI169" i="36"/>
  <c r="BL169" i="36" s="1"/>
  <c r="W169" i="36"/>
  <c r="AZ169" i="36" s="1"/>
  <c r="AN169" i="36"/>
  <c r="BQ169" i="36" s="1"/>
  <c r="AC169" i="36"/>
  <c r="BF169" i="36" s="1"/>
  <c r="R169" i="36"/>
  <c r="AU169" i="36" s="1"/>
  <c r="AM169" i="36"/>
  <c r="BP169" i="36" s="1"/>
  <c r="AA169" i="36"/>
  <c r="BD169" i="36" s="1"/>
  <c r="Q169" i="36"/>
  <c r="AT169" i="36" s="1"/>
  <c r="AJ169" i="36"/>
  <c r="BM169" i="36" s="1"/>
  <c r="Y169" i="36"/>
  <c r="BB169" i="36" s="1"/>
  <c r="Z169" i="36"/>
  <c r="BC169" i="36" s="1"/>
  <c r="S191" i="37"/>
  <c r="AV191" i="37" s="1"/>
  <c r="AA191" i="37"/>
  <c r="BD191" i="37" s="1"/>
  <c r="S195" i="37"/>
  <c r="AV195" i="37" s="1"/>
  <c r="AA195" i="37"/>
  <c r="BD195" i="37" s="1"/>
  <c r="S199" i="37"/>
  <c r="AV199" i="37" s="1"/>
  <c r="AA199" i="37"/>
  <c r="BD199" i="37" s="1"/>
  <c r="Q16" i="36"/>
  <c r="Q24" i="36"/>
  <c r="V25" i="36"/>
  <c r="Q66" i="36"/>
  <c r="Q74" i="36"/>
  <c r="AB88" i="36"/>
  <c r="R108" i="36"/>
  <c r="AU108" i="36" s="1"/>
  <c r="Z108" i="36"/>
  <c r="BC108" i="36" s="1"/>
  <c r="T109" i="36"/>
  <c r="AW109" i="36" s="1"/>
  <c r="AC109" i="36"/>
  <c r="BF109" i="36" s="1"/>
  <c r="V110" i="36"/>
  <c r="AY110" i="36" s="1"/>
  <c r="AG110" i="36"/>
  <c r="BJ110" i="36" s="1"/>
  <c r="R112" i="36"/>
  <c r="AU112" i="36" s="1"/>
  <c r="Z112" i="36"/>
  <c r="BC112" i="36" s="1"/>
  <c r="T113" i="36"/>
  <c r="AW113" i="36" s="1"/>
  <c r="AC113" i="36"/>
  <c r="BF113" i="36" s="1"/>
  <c r="V114" i="36"/>
  <c r="AY114" i="36" s="1"/>
  <c r="AG114" i="36"/>
  <c r="BJ114" i="36" s="1"/>
  <c r="R116" i="36"/>
  <c r="AU116" i="36" s="1"/>
  <c r="Z116" i="36"/>
  <c r="BC116" i="36" s="1"/>
  <c r="T117" i="36"/>
  <c r="AW117" i="36" s="1"/>
  <c r="AC117" i="36"/>
  <c r="BF117" i="36" s="1"/>
  <c r="V118" i="36"/>
  <c r="AY118" i="36" s="1"/>
  <c r="AG118" i="36"/>
  <c r="BJ118" i="36" s="1"/>
  <c r="P119" i="36"/>
  <c r="X119" i="36"/>
  <c r="BA119" i="36" s="1"/>
  <c r="AI119" i="36"/>
  <c r="BL119" i="36" s="1"/>
  <c r="BT119" i="36"/>
  <c r="R120" i="36"/>
  <c r="AU120" i="36" s="1"/>
  <c r="Z120" i="36"/>
  <c r="BC120" i="36" s="1"/>
  <c r="T121" i="36"/>
  <c r="AW121" i="36" s="1"/>
  <c r="AC121" i="36"/>
  <c r="BF121" i="36" s="1"/>
  <c r="AM121" i="36"/>
  <c r="BP121" i="36" s="1"/>
  <c r="P123" i="36"/>
  <c r="X123" i="36"/>
  <c r="BA123" i="36" s="1"/>
  <c r="AI123" i="36"/>
  <c r="BL123" i="36" s="1"/>
  <c r="BT123" i="36"/>
  <c r="R124" i="36"/>
  <c r="AU124" i="36" s="1"/>
  <c r="Z124" i="36"/>
  <c r="BC124" i="36" s="1"/>
  <c r="T125" i="36"/>
  <c r="AW125" i="36" s="1"/>
  <c r="AC125" i="36"/>
  <c r="BF125" i="36" s="1"/>
  <c r="AM125" i="36"/>
  <c r="BP125" i="36" s="1"/>
  <c r="P131" i="36"/>
  <c r="X131" i="36"/>
  <c r="BA131" i="36" s="1"/>
  <c r="AI131" i="36"/>
  <c r="BL131" i="36" s="1"/>
  <c r="R132" i="36"/>
  <c r="AU132" i="36" s="1"/>
  <c r="Z132" i="36"/>
  <c r="BC132" i="36" s="1"/>
  <c r="T133" i="36"/>
  <c r="AW133" i="36" s="1"/>
  <c r="AC133" i="36"/>
  <c r="BF133" i="36" s="1"/>
  <c r="AM133" i="36"/>
  <c r="BP133" i="36" s="1"/>
  <c r="T135" i="36"/>
  <c r="AW135" i="36" s="1"/>
  <c r="AD135" i="36"/>
  <c r="BG135" i="36" s="1"/>
  <c r="AO135" i="36"/>
  <c r="BR135" i="36" s="1"/>
  <c r="V136" i="36"/>
  <c r="AY136" i="36" s="1"/>
  <c r="AH136" i="36"/>
  <c r="BK136" i="36" s="1"/>
  <c r="BT136" i="36"/>
  <c r="Q138" i="36"/>
  <c r="AT138" i="36" s="1"/>
  <c r="Z138" i="36"/>
  <c r="BC138" i="36" s="1"/>
  <c r="AL138" i="36"/>
  <c r="BO138" i="36" s="1"/>
  <c r="R139" i="36"/>
  <c r="AU139" i="36" s="1"/>
  <c r="AA139" i="36"/>
  <c r="BD139" i="36" s="1"/>
  <c r="AL140" i="36"/>
  <c r="BO140" i="36" s="1"/>
  <c r="AA140" i="36"/>
  <c r="BD140" i="36" s="1"/>
  <c r="S140" i="36"/>
  <c r="AV140" i="36" s="1"/>
  <c r="T140" i="36"/>
  <c r="AW140" i="36" s="1"/>
  <c r="AD140" i="36"/>
  <c r="BG140" i="36" s="1"/>
  <c r="AO140" i="36"/>
  <c r="BR140" i="36" s="1"/>
  <c r="V141" i="36"/>
  <c r="AY141" i="36" s="1"/>
  <c r="AH141" i="36"/>
  <c r="BK141" i="36" s="1"/>
  <c r="BT141" i="36"/>
  <c r="R143" i="36"/>
  <c r="AU143" i="36" s="1"/>
  <c r="AC143" i="36"/>
  <c r="BF143" i="36" s="1"/>
  <c r="R144" i="36"/>
  <c r="AU144" i="36" s="1"/>
  <c r="AD144" i="36"/>
  <c r="BG144" i="36" s="1"/>
  <c r="AP144" i="36"/>
  <c r="BS144" i="36" s="1"/>
  <c r="AL146" i="36"/>
  <c r="BO146" i="36" s="1"/>
  <c r="AA146" i="36"/>
  <c r="BD146" i="36" s="1"/>
  <c r="AP146" i="36"/>
  <c r="BS146" i="36" s="1"/>
  <c r="AH146" i="36"/>
  <c r="BK146" i="36" s="1"/>
  <c r="W146" i="36"/>
  <c r="AZ146" i="36" s="1"/>
  <c r="AM146" i="36"/>
  <c r="BP146" i="36" s="1"/>
  <c r="AC146" i="36"/>
  <c r="BF146" i="36" s="1"/>
  <c r="T146" i="36"/>
  <c r="AW146" i="36" s="1"/>
  <c r="S146" i="36"/>
  <c r="AV146" i="36" s="1"/>
  <c r="AI146" i="36"/>
  <c r="BL146" i="36" s="1"/>
  <c r="R147" i="36"/>
  <c r="AU147" i="36" s="1"/>
  <c r="AH147" i="36"/>
  <c r="BK147" i="36" s="1"/>
  <c r="R148" i="36"/>
  <c r="AU148" i="36" s="1"/>
  <c r="AG148" i="36"/>
  <c r="BJ148" i="36" s="1"/>
  <c r="Y150" i="36"/>
  <c r="BB150" i="36" s="1"/>
  <c r="AO150" i="36"/>
  <c r="BR150" i="36" s="1"/>
  <c r="T158" i="36"/>
  <c r="AW158" i="36" s="1"/>
  <c r="AH158" i="36"/>
  <c r="BK158" i="36" s="1"/>
  <c r="X160" i="36"/>
  <c r="BA160" i="36" s="1"/>
  <c r="AL160" i="36"/>
  <c r="BO160" i="36" s="1"/>
  <c r="T162" i="36"/>
  <c r="AW162" i="36" s="1"/>
  <c r="AH162" i="36"/>
  <c r="BK162" i="36" s="1"/>
  <c r="X164" i="36"/>
  <c r="BA164" i="36" s="1"/>
  <c r="AL164" i="36"/>
  <c r="BO164" i="36" s="1"/>
  <c r="BU165" i="36"/>
  <c r="AE165" i="36"/>
  <c r="BH165" i="36" s="1"/>
  <c r="Z166" i="36"/>
  <c r="BC166" i="36" s="1"/>
  <c r="BT166" i="36"/>
  <c r="AE169" i="36"/>
  <c r="BH169" i="36" s="1"/>
  <c r="AX175" i="36"/>
  <c r="BU144" i="35"/>
  <c r="Q119" i="36"/>
  <c r="AT119" i="36" s="1"/>
  <c r="Y119" i="36"/>
  <c r="BB119" i="36" s="1"/>
  <c r="AJ119" i="36"/>
  <c r="BM119" i="36" s="1"/>
  <c r="U121" i="36"/>
  <c r="AX121" i="36" s="1"/>
  <c r="AD121" i="36"/>
  <c r="BG121" i="36" s="1"/>
  <c r="Q123" i="36"/>
  <c r="AT123" i="36" s="1"/>
  <c r="Y123" i="36"/>
  <c r="BB123" i="36" s="1"/>
  <c r="AJ123" i="36"/>
  <c r="BM123" i="36" s="1"/>
  <c r="U125" i="36"/>
  <c r="AX125" i="36" s="1"/>
  <c r="AD125" i="36"/>
  <c r="BG125" i="36" s="1"/>
  <c r="Q131" i="36"/>
  <c r="AT131" i="36" s="1"/>
  <c r="Y131" i="36"/>
  <c r="BB131" i="36" s="1"/>
  <c r="AJ131" i="36"/>
  <c r="BM131" i="36" s="1"/>
  <c r="U133" i="36"/>
  <c r="AX133" i="36" s="1"/>
  <c r="AD133" i="36"/>
  <c r="BG133" i="36" s="1"/>
  <c r="W136" i="36"/>
  <c r="AZ136" i="36" s="1"/>
  <c r="AI136" i="36"/>
  <c r="BL136" i="36" s="1"/>
  <c r="BU136" i="36"/>
  <c r="R138" i="36"/>
  <c r="AU138" i="36" s="1"/>
  <c r="AA138" i="36"/>
  <c r="BD138" i="36" s="1"/>
  <c r="AJ139" i="36"/>
  <c r="BM139" i="36" s="1"/>
  <c r="Y139" i="36"/>
  <c r="BB139" i="36" s="1"/>
  <c r="Q139" i="36"/>
  <c r="AT139" i="36" s="1"/>
  <c r="S139" i="36"/>
  <c r="AV139" i="36" s="1"/>
  <c r="AC139" i="36"/>
  <c r="BF139" i="36" s="1"/>
  <c r="AN139" i="36"/>
  <c r="BQ139" i="36" s="1"/>
  <c r="W141" i="36"/>
  <c r="AZ141" i="36" s="1"/>
  <c r="AI141" i="36"/>
  <c r="BL141" i="36" s="1"/>
  <c r="AJ143" i="36"/>
  <c r="BM143" i="36" s="1"/>
  <c r="Y143" i="36"/>
  <c r="BB143" i="36" s="1"/>
  <c r="Q143" i="36"/>
  <c r="AT143" i="36" s="1"/>
  <c r="AO143" i="36"/>
  <c r="BR143" i="36" s="1"/>
  <c r="AG143" i="36"/>
  <c r="BJ143" i="36" s="1"/>
  <c r="V143" i="36"/>
  <c r="AY143" i="36" s="1"/>
  <c r="S143" i="36"/>
  <c r="AV143" i="36" s="1"/>
  <c r="AD143" i="36"/>
  <c r="BG143" i="36" s="1"/>
  <c r="BT143" i="36"/>
  <c r="T144" i="36"/>
  <c r="AW144" i="36" s="1"/>
  <c r="S147" i="36"/>
  <c r="AV147" i="36" s="1"/>
  <c r="Z150" i="36"/>
  <c r="BC150" i="36" s="1"/>
  <c r="BT150" i="36"/>
  <c r="U158" i="36"/>
  <c r="AX158" i="36" s="1"/>
  <c r="U162" i="36"/>
  <c r="AX162" i="36" s="1"/>
  <c r="R119" i="36"/>
  <c r="AU119" i="36" s="1"/>
  <c r="Z119" i="36"/>
  <c r="BC119" i="36" s="1"/>
  <c r="R123" i="36"/>
  <c r="AU123" i="36" s="1"/>
  <c r="Z123" i="36"/>
  <c r="BC123" i="36" s="1"/>
  <c r="R131" i="36"/>
  <c r="AU131" i="36" s="1"/>
  <c r="Z131" i="36"/>
  <c r="BC131" i="36" s="1"/>
  <c r="AP138" i="36"/>
  <c r="BS138" i="36" s="1"/>
  <c r="AH138" i="36"/>
  <c r="BK138" i="36" s="1"/>
  <c r="W138" i="36"/>
  <c r="AZ138" i="36" s="1"/>
  <c r="S138" i="36"/>
  <c r="AV138" i="36" s="1"/>
  <c r="AC138" i="36"/>
  <c r="BF138" i="36" s="1"/>
  <c r="AN138" i="36"/>
  <c r="BQ138" i="36" s="1"/>
  <c r="AL144" i="36"/>
  <c r="BO144" i="36" s="1"/>
  <c r="AA144" i="36"/>
  <c r="BD144" i="36" s="1"/>
  <c r="S144" i="36"/>
  <c r="AV144" i="36" s="1"/>
  <c r="BT144" i="36"/>
  <c r="AI144" i="36"/>
  <c r="BL144" i="36" s="1"/>
  <c r="X144" i="36"/>
  <c r="BA144" i="36" s="1"/>
  <c r="P144" i="36"/>
  <c r="U144" i="36"/>
  <c r="AX144" i="36" s="1"/>
  <c r="AH144" i="36"/>
  <c r="BK144" i="36" s="1"/>
  <c r="AN147" i="36"/>
  <c r="BQ147" i="36" s="1"/>
  <c r="AD147" i="36"/>
  <c r="BG147" i="36" s="1"/>
  <c r="U147" i="36"/>
  <c r="AX147" i="36" s="1"/>
  <c r="AJ147" i="36"/>
  <c r="BM147" i="36" s="1"/>
  <c r="Y147" i="36"/>
  <c r="BB147" i="36" s="1"/>
  <c r="Q147" i="36"/>
  <c r="AT147" i="36" s="1"/>
  <c r="AO147" i="36"/>
  <c r="BR147" i="36" s="1"/>
  <c r="AG147" i="36"/>
  <c r="BJ147" i="36" s="1"/>
  <c r="V147" i="36"/>
  <c r="AY147" i="36" s="1"/>
  <c r="T147" i="36"/>
  <c r="AW147" i="36" s="1"/>
  <c r="AK147" i="36"/>
  <c r="BN147" i="36" s="1"/>
  <c r="AN158" i="36"/>
  <c r="BQ158" i="36" s="1"/>
  <c r="AF158" i="36"/>
  <c r="BI158" i="36" s="1"/>
  <c r="W158" i="36"/>
  <c r="AZ158" i="36" s="1"/>
  <c r="AJ158" i="36"/>
  <c r="BM158" i="36" s="1"/>
  <c r="AA158" i="36"/>
  <c r="BD158" i="36" s="1"/>
  <c r="S158" i="36"/>
  <c r="AV158" i="36" s="1"/>
  <c r="AO158" i="36"/>
  <c r="BR158" i="36" s="1"/>
  <c r="AG158" i="36"/>
  <c r="BJ158" i="36" s="1"/>
  <c r="X158" i="36"/>
  <c r="BA158" i="36" s="1"/>
  <c r="P158" i="36"/>
  <c r="V158" i="36"/>
  <c r="AY158" i="36" s="1"/>
  <c r="AK158" i="36"/>
  <c r="BN158" i="36" s="1"/>
  <c r="AN162" i="36"/>
  <c r="BQ162" i="36" s="1"/>
  <c r="AF162" i="36"/>
  <c r="BI162" i="36" s="1"/>
  <c r="W162" i="36"/>
  <c r="AZ162" i="36" s="1"/>
  <c r="AJ162" i="36"/>
  <c r="BM162" i="36" s="1"/>
  <c r="AA162" i="36"/>
  <c r="BD162" i="36" s="1"/>
  <c r="S162" i="36"/>
  <c r="AV162" i="36" s="1"/>
  <c r="AO162" i="36"/>
  <c r="BR162" i="36" s="1"/>
  <c r="AG162" i="36"/>
  <c r="BJ162" i="36" s="1"/>
  <c r="X162" i="36"/>
  <c r="BA162" i="36" s="1"/>
  <c r="P162" i="36"/>
  <c r="V162" i="36"/>
  <c r="AY162" i="36" s="1"/>
  <c r="AK162" i="36"/>
  <c r="BN162" i="36" s="1"/>
  <c r="BU186" i="36"/>
  <c r="AO189" i="36"/>
  <c r="BR189" i="36" s="1"/>
  <c r="AG189" i="36"/>
  <c r="BJ189" i="36" s="1"/>
  <c r="X189" i="36"/>
  <c r="BA189" i="36" s="1"/>
  <c r="P189" i="36"/>
  <c r="AL189" i="36"/>
  <c r="BO189" i="36" s="1"/>
  <c r="AD189" i="36"/>
  <c r="BG189" i="36" s="1"/>
  <c r="U189" i="36"/>
  <c r="AX189" i="36" s="1"/>
  <c r="AN189" i="36"/>
  <c r="BQ189" i="36" s="1"/>
  <c r="AC189" i="36"/>
  <c r="BF189" i="36" s="1"/>
  <c r="R189" i="36"/>
  <c r="AU189" i="36" s="1"/>
  <c r="AM189" i="36"/>
  <c r="BP189" i="36" s="1"/>
  <c r="AA189" i="36"/>
  <c r="BD189" i="36" s="1"/>
  <c r="Q189" i="36"/>
  <c r="AT189" i="36" s="1"/>
  <c r="AK189" i="36"/>
  <c r="BN189" i="36" s="1"/>
  <c r="Z189" i="36"/>
  <c r="BC189" i="36" s="1"/>
  <c r="AJ189" i="36"/>
  <c r="BM189" i="36" s="1"/>
  <c r="Y189" i="36"/>
  <c r="BB189" i="36" s="1"/>
  <c r="AI189" i="36"/>
  <c r="BL189" i="36" s="1"/>
  <c r="W189" i="36"/>
  <c r="AZ189" i="36" s="1"/>
  <c r="AH189" i="36"/>
  <c r="BK189" i="36" s="1"/>
  <c r="V189" i="36"/>
  <c r="AY189" i="36" s="1"/>
  <c r="AP189" i="36"/>
  <c r="BS189" i="36" s="1"/>
  <c r="AE189" i="36"/>
  <c r="BH189" i="36" s="1"/>
  <c r="S189" i="36"/>
  <c r="AV189" i="36" s="1"/>
  <c r="R145" i="36"/>
  <c r="AU145" i="36" s="1"/>
  <c r="Z145" i="36"/>
  <c r="BC145" i="36" s="1"/>
  <c r="AK145" i="36"/>
  <c r="BN145" i="36" s="1"/>
  <c r="R149" i="36"/>
  <c r="AU149" i="36" s="1"/>
  <c r="Z149" i="36"/>
  <c r="BC149" i="36" s="1"/>
  <c r="AK149" i="36"/>
  <c r="BN149" i="36" s="1"/>
  <c r="R161" i="36"/>
  <c r="AU161" i="36" s="1"/>
  <c r="Z161" i="36"/>
  <c r="BC161" i="36" s="1"/>
  <c r="AI161" i="36"/>
  <c r="BL161" i="36" s="1"/>
  <c r="BT161" i="36"/>
  <c r="U167" i="36"/>
  <c r="AX167" i="36" s="1"/>
  <c r="AF167" i="36"/>
  <c r="BI167" i="36" s="1"/>
  <c r="BT167" i="36"/>
  <c r="U170" i="36"/>
  <c r="AX170" i="36" s="1"/>
  <c r="AG170" i="36"/>
  <c r="BJ170" i="36" s="1"/>
  <c r="BT170" i="36"/>
  <c r="P171" i="36"/>
  <c r="AA171" i="36"/>
  <c r="BD171" i="36" s="1"/>
  <c r="AO173" i="36"/>
  <c r="BR173" i="36" s="1"/>
  <c r="AG173" i="36"/>
  <c r="BJ173" i="36" s="1"/>
  <c r="X173" i="36"/>
  <c r="BA173" i="36" s="1"/>
  <c r="P173" i="36"/>
  <c r="AL173" i="36"/>
  <c r="BO173" i="36" s="1"/>
  <c r="AD173" i="36"/>
  <c r="BG173" i="36" s="1"/>
  <c r="U173" i="36"/>
  <c r="AX173" i="36" s="1"/>
  <c r="T173" i="36"/>
  <c r="AW173" i="36" s="1"/>
  <c r="AF173" i="36"/>
  <c r="BI173" i="36" s="1"/>
  <c r="BT173" i="36"/>
  <c r="Q174" i="36"/>
  <c r="AT174" i="36" s="1"/>
  <c r="AC174" i="36"/>
  <c r="BF174" i="36" s="1"/>
  <c r="W175" i="36"/>
  <c r="AZ175" i="36" s="1"/>
  <c r="AI175" i="36"/>
  <c r="BL175" i="36" s="1"/>
  <c r="X182" i="36"/>
  <c r="BA182" i="36" s="1"/>
  <c r="AI182" i="36"/>
  <c r="BL182" i="36" s="1"/>
  <c r="AK183" i="36"/>
  <c r="BN183" i="36" s="1"/>
  <c r="AC183" i="36"/>
  <c r="BF183" i="36" s="1"/>
  <c r="T183" i="36"/>
  <c r="AW183" i="36" s="1"/>
  <c r="AP183" i="36"/>
  <c r="BS183" i="36" s="1"/>
  <c r="AH183" i="36"/>
  <c r="BK183" i="36" s="1"/>
  <c r="Y183" i="36"/>
  <c r="BB183" i="36" s="1"/>
  <c r="Q183" i="36"/>
  <c r="AT183" i="36" s="1"/>
  <c r="S183" i="36"/>
  <c r="AV183" i="36" s="1"/>
  <c r="AE183" i="36"/>
  <c r="BH183" i="36" s="1"/>
  <c r="AO183" i="36"/>
  <c r="BR183" i="36" s="1"/>
  <c r="W185" i="36"/>
  <c r="AZ185" i="36" s="1"/>
  <c r="AI185" i="36"/>
  <c r="BL185" i="36" s="1"/>
  <c r="AM186" i="36"/>
  <c r="BP186" i="36" s="1"/>
  <c r="AE186" i="36"/>
  <c r="BH186" i="36" s="1"/>
  <c r="V186" i="36"/>
  <c r="AY186" i="36" s="1"/>
  <c r="AJ186" i="36"/>
  <c r="BM186" i="36" s="1"/>
  <c r="AA186" i="36"/>
  <c r="BD186" i="36" s="1"/>
  <c r="S186" i="36"/>
  <c r="AV186" i="36" s="1"/>
  <c r="T186" i="36"/>
  <c r="AW186" i="36" s="1"/>
  <c r="AF186" i="36"/>
  <c r="BI186" i="36" s="1"/>
  <c r="AP186" i="36"/>
  <c r="BS186" i="36" s="1"/>
  <c r="V191" i="36"/>
  <c r="AY191" i="36" s="1"/>
  <c r="AG191" i="36"/>
  <c r="BJ191" i="36" s="1"/>
  <c r="AD195" i="36"/>
  <c r="BG195" i="36" s="1"/>
  <c r="BU195" i="36"/>
  <c r="R197" i="36"/>
  <c r="AU197" i="36" s="1"/>
  <c r="AI197" i="36"/>
  <c r="BL197" i="36" s="1"/>
  <c r="AC198" i="36"/>
  <c r="BF198" i="36" s="1"/>
  <c r="BU201" i="36"/>
  <c r="AC201" i="36"/>
  <c r="BF201" i="36" s="1"/>
  <c r="R11" i="35"/>
  <c r="Z6" i="35"/>
  <c r="W59" i="35"/>
  <c r="AC65" i="35"/>
  <c r="AL107" i="35"/>
  <c r="BO107" i="35" s="1"/>
  <c r="AV113" i="35"/>
  <c r="BJ113" i="35"/>
  <c r="BT113" i="35"/>
  <c r="BU113" i="35"/>
  <c r="AJ123" i="35"/>
  <c r="BM123" i="35" s="1"/>
  <c r="Y123" i="35"/>
  <c r="BB123" i="35" s="1"/>
  <c r="Q123" i="35"/>
  <c r="AT123" i="35" s="1"/>
  <c r="BT123" i="35"/>
  <c r="AI123" i="35"/>
  <c r="BL123" i="35" s="1"/>
  <c r="X123" i="35"/>
  <c r="BA123" i="35" s="1"/>
  <c r="P123" i="35"/>
  <c r="AP123" i="35"/>
  <c r="BS123" i="35" s="1"/>
  <c r="AH123" i="35"/>
  <c r="BK123" i="35" s="1"/>
  <c r="W123" i="35"/>
  <c r="AZ123" i="35" s="1"/>
  <c r="AO123" i="35"/>
  <c r="BR123" i="35" s="1"/>
  <c r="AG123" i="35"/>
  <c r="BJ123" i="35" s="1"/>
  <c r="V123" i="35"/>
  <c r="AY123" i="35" s="1"/>
  <c r="AN123" i="35"/>
  <c r="BQ123" i="35" s="1"/>
  <c r="AD123" i="35"/>
  <c r="BG123" i="35" s="1"/>
  <c r="U123" i="35"/>
  <c r="AX123" i="35" s="1"/>
  <c r="AM123" i="35"/>
  <c r="BP123" i="35" s="1"/>
  <c r="AC123" i="35"/>
  <c r="BF123" i="35" s="1"/>
  <c r="T123" i="35"/>
  <c r="AW123" i="35" s="1"/>
  <c r="AL123" i="35"/>
  <c r="BO123" i="35" s="1"/>
  <c r="AA123" i="35"/>
  <c r="BD123" i="35" s="1"/>
  <c r="S123" i="35"/>
  <c r="AV123" i="35" s="1"/>
  <c r="BT137" i="35"/>
  <c r="R139" i="35"/>
  <c r="AU139" i="35" s="1"/>
  <c r="AK171" i="36"/>
  <c r="BN171" i="36" s="1"/>
  <c r="AC171" i="36"/>
  <c r="BF171" i="36" s="1"/>
  <c r="T171" i="36"/>
  <c r="AW171" i="36" s="1"/>
  <c r="AP171" i="36"/>
  <c r="BS171" i="36" s="1"/>
  <c r="AH171" i="36"/>
  <c r="BK171" i="36" s="1"/>
  <c r="Y171" i="36"/>
  <c r="BB171" i="36" s="1"/>
  <c r="Q171" i="36"/>
  <c r="AT171" i="36" s="1"/>
  <c r="S171" i="36"/>
  <c r="AV171" i="36" s="1"/>
  <c r="AE171" i="36"/>
  <c r="BH171" i="36" s="1"/>
  <c r="AO171" i="36"/>
  <c r="BR171" i="36" s="1"/>
  <c r="AM174" i="36"/>
  <c r="BP174" i="36" s="1"/>
  <c r="AE174" i="36"/>
  <c r="BH174" i="36" s="1"/>
  <c r="V174" i="36"/>
  <c r="AY174" i="36" s="1"/>
  <c r="AJ174" i="36"/>
  <c r="BM174" i="36" s="1"/>
  <c r="AA174" i="36"/>
  <c r="BD174" i="36" s="1"/>
  <c r="S174" i="36"/>
  <c r="AV174" i="36" s="1"/>
  <c r="T174" i="36"/>
  <c r="AW174" i="36" s="1"/>
  <c r="AF174" i="36"/>
  <c r="BI174" i="36" s="1"/>
  <c r="AP174" i="36"/>
  <c r="BS174" i="36" s="1"/>
  <c r="Z175" i="36"/>
  <c r="BC175" i="36" s="1"/>
  <c r="AL175" i="36"/>
  <c r="BO175" i="36" s="1"/>
  <c r="BS177" i="36"/>
  <c r="Z182" i="36"/>
  <c r="BC182" i="36" s="1"/>
  <c r="AL182" i="36"/>
  <c r="BO182" i="36" s="1"/>
  <c r="Z185" i="36"/>
  <c r="BC185" i="36" s="1"/>
  <c r="AK185" i="36"/>
  <c r="BN185" i="36" s="1"/>
  <c r="X191" i="36"/>
  <c r="BA191" i="36" s="1"/>
  <c r="AJ191" i="36"/>
  <c r="BM191" i="36" s="1"/>
  <c r="BU192" i="36"/>
  <c r="BU193" i="36"/>
  <c r="P195" i="36"/>
  <c r="AG195" i="36"/>
  <c r="BJ195" i="36" s="1"/>
  <c r="BU196" i="36"/>
  <c r="V197" i="36"/>
  <c r="AY197" i="36" s="1"/>
  <c r="AM197" i="36"/>
  <c r="BP197" i="36" s="1"/>
  <c r="P198" i="36"/>
  <c r="AG198" i="36"/>
  <c r="BJ198" i="36" s="1"/>
  <c r="T11" i="35"/>
  <c r="Q54" i="35"/>
  <c r="S107" i="35"/>
  <c r="AV107" i="35" s="1"/>
  <c r="BQ113" i="35"/>
  <c r="AJ115" i="35"/>
  <c r="BM115" i="35" s="1"/>
  <c r="Y115" i="35"/>
  <c r="BB115" i="35" s="1"/>
  <c r="Q115" i="35"/>
  <c r="AT115" i="35" s="1"/>
  <c r="BT115" i="35"/>
  <c r="AI115" i="35"/>
  <c r="BL115" i="35" s="1"/>
  <c r="X115" i="35"/>
  <c r="BA115" i="35" s="1"/>
  <c r="P115" i="35"/>
  <c r="AO115" i="35"/>
  <c r="BR115" i="35" s="1"/>
  <c r="AG115" i="35"/>
  <c r="BJ115" i="35" s="1"/>
  <c r="V115" i="35"/>
  <c r="AY115" i="35" s="1"/>
  <c r="AN115" i="35"/>
  <c r="BQ115" i="35" s="1"/>
  <c r="AD115" i="35"/>
  <c r="BG115" i="35" s="1"/>
  <c r="U115" i="35"/>
  <c r="AX115" i="35" s="1"/>
  <c r="AM115" i="35"/>
  <c r="BP115" i="35" s="1"/>
  <c r="AC115" i="35"/>
  <c r="BF115" i="35" s="1"/>
  <c r="T115" i="35"/>
  <c r="AW115" i="35" s="1"/>
  <c r="AL115" i="35"/>
  <c r="BO115" i="35" s="1"/>
  <c r="AA115" i="35"/>
  <c r="BD115" i="35" s="1"/>
  <c r="S115" i="35"/>
  <c r="AV115" i="35" s="1"/>
  <c r="AK115" i="35"/>
  <c r="BN115" i="35" s="1"/>
  <c r="Z135" i="35"/>
  <c r="BC135" i="35" s="1"/>
  <c r="BU140" i="35"/>
  <c r="AZ141" i="35"/>
  <c r="BF141" i="35"/>
  <c r="U145" i="36"/>
  <c r="AX145" i="36" s="1"/>
  <c r="AD145" i="36"/>
  <c r="BG145" i="36" s="1"/>
  <c r="U149" i="36"/>
  <c r="AX149" i="36" s="1"/>
  <c r="AD149" i="36"/>
  <c r="BG149" i="36" s="1"/>
  <c r="U161" i="36"/>
  <c r="AX161" i="36" s="1"/>
  <c r="AD161" i="36"/>
  <c r="BG161" i="36" s="1"/>
  <c r="X167" i="36"/>
  <c r="BA167" i="36" s="1"/>
  <c r="Y170" i="36"/>
  <c r="BB170" i="36" s="1"/>
  <c r="U171" i="36"/>
  <c r="AX171" i="36" s="1"/>
  <c r="AF171" i="36"/>
  <c r="BI171" i="36" s="1"/>
  <c r="BT171" i="36"/>
  <c r="Y173" i="36"/>
  <c r="BB173" i="36" s="1"/>
  <c r="AJ173" i="36"/>
  <c r="BM173" i="36" s="1"/>
  <c r="U174" i="36"/>
  <c r="AX174" i="36" s="1"/>
  <c r="AG174" i="36"/>
  <c r="BJ174" i="36" s="1"/>
  <c r="BT174" i="36"/>
  <c r="P175" i="36"/>
  <c r="AA175" i="36"/>
  <c r="BD175" i="36" s="1"/>
  <c r="AM175" i="36"/>
  <c r="BP175" i="36" s="1"/>
  <c r="AO177" i="36"/>
  <c r="BR177" i="36" s="1"/>
  <c r="AG177" i="36"/>
  <c r="BJ177" i="36" s="1"/>
  <c r="X177" i="36"/>
  <c r="BA177" i="36" s="1"/>
  <c r="P177" i="36"/>
  <c r="AL177" i="36"/>
  <c r="BO177" i="36" s="1"/>
  <c r="AD177" i="36"/>
  <c r="BG177" i="36" s="1"/>
  <c r="U177" i="36"/>
  <c r="AX177" i="36" s="1"/>
  <c r="T177" i="36"/>
  <c r="AW177" i="36" s="1"/>
  <c r="AF177" i="36"/>
  <c r="BI177" i="36" s="1"/>
  <c r="BT177" i="36"/>
  <c r="Q182" i="36"/>
  <c r="AT182" i="36" s="1"/>
  <c r="AC182" i="36"/>
  <c r="BF182" i="36" s="1"/>
  <c r="AN182" i="36"/>
  <c r="BQ182" i="36" s="1"/>
  <c r="W183" i="36"/>
  <c r="AZ183" i="36" s="1"/>
  <c r="AI183" i="36"/>
  <c r="BL183" i="36" s="1"/>
  <c r="Q185" i="36"/>
  <c r="AT185" i="36" s="1"/>
  <c r="AA185" i="36"/>
  <c r="BD185" i="36" s="1"/>
  <c r="AM185" i="36"/>
  <c r="BP185" i="36" s="1"/>
  <c r="X186" i="36"/>
  <c r="BA186" i="36" s="1"/>
  <c r="AI186" i="36"/>
  <c r="BL186" i="36" s="1"/>
  <c r="AK187" i="36"/>
  <c r="BN187" i="36" s="1"/>
  <c r="AC187" i="36"/>
  <c r="BF187" i="36" s="1"/>
  <c r="T187" i="36"/>
  <c r="AW187" i="36" s="1"/>
  <c r="AP187" i="36"/>
  <c r="BS187" i="36" s="1"/>
  <c r="AH187" i="36"/>
  <c r="BK187" i="36" s="1"/>
  <c r="Y187" i="36"/>
  <c r="BB187" i="36" s="1"/>
  <c r="Q187" i="36"/>
  <c r="AT187" i="36" s="1"/>
  <c r="S187" i="36"/>
  <c r="AV187" i="36" s="1"/>
  <c r="AE187" i="36"/>
  <c r="BH187" i="36" s="1"/>
  <c r="AO187" i="36"/>
  <c r="BR187" i="36" s="1"/>
  <c r="AM190" i="36"/>
  <c r="BP190" i="36" s="1"/>
  <c r="AE190" i="36"/>
  <c r="BH190" i="36" s="1"/>
  <c r="V190" i="36"/>
  <c r="AY190" i="36" s="1"/>
  <c r="AJ190" i="36"/>
  <c r="BM190" i="36" s="1"/>
  <c r="AA190" i="36"/>
  <c r="BD190" i="36" s="1"/>
  <c r="S190" i="36"/>
  <c r="AV190" i="36" s="1"/>
  <c r="T190" i="36"/>
  <c r="AW190" i="36" s="1"/>
  <c r="AF190" i="36"/>
  <c r="BI190" i="36" s="1"/>
  <c r="AP190" i="36"/>
  <c r="BS190" i="36" s="1"/>
  <c r="Z191" i="36"/>
  <c r="BC191" i="36" s="1"/>
  <c r="AL191" i="36"/>
  <c r="BO191" i="36" s="1"/>
  <c r="AM194" i="36"/>
  <c r="BP194" i="36" s="1"/>
  <c r="AE194" i="36"/>
  <c r="BH194" i="36" s="1"/>
  <c r="V194" i="36"/>
  <c r="AY194" i="36" s="1"/>
  <c r="AL194" i="36"/>
  <c r="BO194" i="36" s="1"/>
  <c r="AD194" i="36"/>
  <c r="BG194" i="36" s="1"/>
  <c r="U194" i="36"/>
  <c r="AX194" i="36" s="1"/>
  <c r="AJ194" i="36"/>
  <c r="BM194" i="36" s="1"/>
  <c r="AA194" i="36"/>
  <c r="BD194" i="36" s="1"/>
  <c r="S194" i="36"/>
  <c r="AV194" i="36" s="1"/>
  <c r="AP194" i="36"/>
  <c r="BS194" i="36" s="1"/>
  <c r="AH194" i="36"/>
  <c r="BK194" i="36" s="1"/>
  <c r="Y194" i="36"/>
  <c r="BB194" i="36" s="1"/>
  <c r="Q194" i="36"/>
  <c r="AT194" i="36" s="1"/>
  <c r="X194" i="36"/>
  <c r="BA194" i="36" s="1"/>
  <c r="AO194" i="36"/>
  <c r="BR194" i="36" s="1"/>
  <c r="R195" i="36"/>
  <c r="AU195" i="36" s="1"/>
  <c r="AI195" i="36"/>
  <c r="BL195" i="36" s="1"/>
  <c r="Y197" i="36"/>
  <c r="BB197" i="36" s="1"/>
  <c r="R198" i="36"/>
  <c r="AU198" i="36" s="1"/>
  <c r="AI198" i="36"/>
  <c r="BL198" i="36" s="1"/>
  <c r="BU199" i="36"/>
  <c r="AV200" i="36"/>
  <c r="R201" i="36"/>
  <c r="AU201" i="36" s="1"/>
  <c r="Q23" i="35"/>
  <c r="R59" i="35"/>
  <c r="V59" i="35"/>
  <c r="Q63" i="35"/>
  <c r="R76" i="35"/>
  <c r="AZ113" i="35"/>
  <c r="AP115" i="35"/>
  <c r="BS115" i="35" s="1"/>
  <c r="Z131" i="35"/>
  <c r="BC131" i="35" s="1"/>
  <c r="BU136" i="35"/>
  <c r="BA141" i="35"/>
  <c r="BB145" i="35"/>
  <c r="AT145" i="35"/>
  <c r="BU145" i="35"/>
  <c r="BA145" i="35"/>
  <c r="BS145" i="35"/>
  <c r="R175" i="36"/>
  <c r="AU175" i="36" s="1"/>
  <c r="AD175" i="36"/>
  <c r="BG175" i="36" s="1"/>
  <c r="R182" i="36"/>
  <c r="AU182" i="36" s="1"/>
  <c r="AD182" i="36"/>
  <c r="BG182" i="36" s="1"/>
  <c r="R185" i="36"/>
  <c r="AU185" i="36" s="1"/>
  <c r="AC185" i="36"/>
  <c r="BF185" i="36" s="1"/>
  <c r="AN185" i="36"/>
  <c r="BQ185" i="36" s="1"/>
  <c r="P191" i="36"/>
  <c r="AA191" i="36"/>
  <c r="BD191" i="36" s="1"/>
  <c r="AM191" i="36"/>
  <c r="BP191" i="36" s="1"/>
  <c r="BU194" i="36"/>
  <c r="U195" i="36"/>
  <c r="AX195" i="36" s="1"/>
  <c r="AL195" i="36"/>
  <c r="BO195" i="36" s="1"/>
  <c r="AO197" i="36"/>
  <c r="BR197" i="36" s="1"/>
  <c r="AG197" i="36"/>
  <c r="BJ197" i="36" s="1"/>
  <c r="X197" i="36"/>
  <c r="BA197" i="36" s="1"/>
  <c r="P197" i="36"/>
  <c r="AN197" i="36"/>
  <c r="BQ197" i="36" s="1"/>
  <c r="AF197" i="36"/>
  <c r="BI197" i="36" s="1"/>
  <c r="W197" i="36"/>
  <c r="AZ197" i="36" s="1"/>
  <c r="AL197" i="36"/>
  <c r="BO197" i="36" s="1"/>
  <c r="AD197" i="36"/>
  <c r="BG197" i="36" s="1"/>
  <c r="U197" i="36"/>
  <c r="AX197" i="36" s="1"/>
  <c r="AJ197" i="36"/>
  <c r="BM197" i="36" s="1"/>
  <c r="AA197" i="36"/>
  <c r="BD197" i="36" s="1"/>
  <c r="S197" i="36"/>
  <c r="AV197" i="36" s="1"/>
  <c r="Z197" i="36"/>
  <c r="BC197" i="36" s="1"/>
  <c r="BT197" i="36"/>
  <c r="T198" i="36"/>
  <c r="AW198" i="36" s="1"/>
  <c r="AK198" i="36"/>
  <c r="BN198" i="36" s="1"/>
  <c r="AW201" i="36"/>
  <c r="V11" i="35"/>
  <c r="AC67" i="35"/>
  <c r="AJ107" i="35"/>
  <c r="BM107" i="35" s="1"/>
  <c r="Y107" i="35"/>
  <c r="BB107" i="35" s="1"/>
  <c r="Q107" i="35"/>
  <c r="AT107" i="35" s="1"/>
  <c r="BT107" i="35"/>
  <c r="AI107" i="35"/>
  <c r="BL107" i="35" s="1"/>
  <c r="X107" i="35"/>
  <c r="BA107" i="35" s="1"/>
  <c r="P107" i="35"/>
  <c r="AG107" i="35"/>
  <c r="BJ107" i="35" s="1"/>
  <c r="V107" i="35"/>
  <c r="AY107" i="35" s="1"/>
  <c r="AN107" i="35"/>
  <c r="BQ107" i="35" s="1"/>
  <c r="AD107" i="35"/>
  <c r="BG107" i="35" s="1"/>
  <c r="U107" i="35"/>
  <c r="AX107" i="35" s="1"/>
  <c r="AM107" i="35"/>
  <c r="BP107" i="35" s="1"/>
  <c r="AC107" i="35"/>
  <c r="BF107" i="35" s="1"/>
  <c r="T107" i="35"/>
  <c r="AW107" i="35" s="1"/>
  <c r="Z107" i="35"/>
  <c r="BC107" i="35" s="1"/>
  <c r="AJ111" i="35"/>
  <c r="BM111" i="35" s="1"/>
  <c r="Y111" i="35"/>
  <c r="BB111" i="35" s="1"/>
  <c r="Q111" i="35"/>
  <c r="AT111" i="35" s="1"/>
  <c r="BT111" i="35"/>
  <c r="AI111" i="35"/>
  <c r="BL111" i="35" s="1"/>
  <c r="X111" i="35"/>
  <c r="BA111" i="35" s="1"/>
  <c r="P111" i="35"/>
  <c r="AO111" i="35"/>
  <c r="BR111" i="35" s="1"/>
  <c r="AG111" i="35"/>
  <c r="BJ111" i="35" s="1"/>
  <c r="V111" i="35"/>
  <c r="AY111" i="35" s="1"/>
  <c r="AN111" i="35"/>
  <c r="BQ111" i="35" s="1"/>
  <c r="AD111" i="35"/>
  <c r="BG111" i="35" s="1"/>
  <c r="U111" i="35"/>
  <c r="AX111" i="35" s="1"/>
  <c r="AM111" i="35"/>
  <c r="BP111" i="35" s="1"/>
  <c r="AC111" i="35"/>
  <c r="BF111" i="35" s="1"/>
  <c r="T111" i="35"/>
  <c r="AW111" i="35" s="1"/>
  <c r="AL111" i="35"/>
  <c r="BO111" i="35" s="1"/>
  <c r="AA111" i="35"/>
  <c r="BD111" i="35" s="1"/>
  <c r="Z111" i="35"/>
  <c r="BC111" i="35" s="1"/>
  <c r="BA113" i="35"/>
  <c r="BT117" i="35"/>
  <c r="BU132" i="35"/>
  <c r="BA137" i="35"/>
  <c r="BU141" i="35"/>
  <c r="BM141" i="35"/>
  <c r="AJ143" i="35"/>
  <c r="BM143" i="35" s="1"/>
  <c r="Y143" i="35"/>
  <c r="BB143" i="35" s="1"/>
  <c r="Q143" i="35"/>
  <c r="AT143" i="35" s="1"/>
  <c r="BT143" i="35"/>
  <c r="AI143" i="35"/>
  <c r="BL143" i="35" s="1"/>
  <c r="X143" i="35"/>
  <c r="BA143" i="35" s="1"/>
  <c r="P143" i="35"/>
  <c r="AP143" i="35"/>
  <c r="BS143" i="35" s="1"/>
  <c r="AH143" i="35"/>
  <c r="BK143" i="35" s="1"/>
  <c r="W143" i="35"/>
  <c r="AZ143" i="35" s="1"/>
  <c r="AO143" i="35"/>
  <c r="BR143" i="35" s="1"/>
  <c r="AG143" i="35"/>
  <c r="BJ143" i="35" s="1"/>
  <c r="V143" i="35"/>
  <c r="AY143" i="35" s="1"/>
  <c r="AN143" i="35"/>
  <c r="BQ143" i="35" s="1"/>
  <c r="AD143" i="35"/>
  <c r="BG143" i="35" s="1"/>
  <c r="U143" i="35"/>
  <c r="AX143" i="35" s="1"/>
  <c r="AM143" i="35"/>
  <c r="BP143" i="35" s="1"/>
  <c r="AC143" i="35"/>
  <c r="BF143" i="35" s="1"/>
  <c r="T143" i="35"/>
  <c r="AW143" i="35" s="1"/>
  <c r="AL143" i="35"/>
  <c r="BO143" i="35" s="1"/>
  <c r="AA143" i="35"/>
  <c r="BD143" i="35" s="1"/>
  <c r="S143" i="35"/>
  <c r="AV143" i="35" s="1"/>
  <c r="AK175" i="36"/>
  <c r="BN175" i="36" s="1"/>
  <c r="AC175" i="36"/>
  <c r="BF175" i="36" s="1"/>
  <c r="T175" i="36"/>
  <c r="AW175" i="36" s="1"/>
  <c r="AP175" i="36"/>
  <c r="BS175" i="36" s="1"/>
  <c r="AH175" i="36"/>
  <c r="BK175" i="36" s="1"/>
  <c r="Y175" i="36"/>
  <c r="BB175" i="36" s="1"/>
  <c r="Q175" i="36"/>
  <c r="AT175" i="36" s="1"/>
  <c r="S175" i="36"/>
  <c r="AV175" i="36" s="1"/>
  <c r="AE175" i="36"/>
  <c r="BH175" i="36" s="1"/>
  <c r="AO175" i="36"/>
  <c r="BR175" i="36" s="1"/>
  <c r="AW176" i="36"/>
  <c r="AM182" i="36"/>
  <c r="BP182" i="36" s="1"/>
  <c r="AE182" i="36"/>
  <c r="BH182" i="36" s="1"/>
  <c r="V182" i="36"/>
  <c r="AY182" i="36" s="1"/>
  <c r="AJ182" i="36"/>
  <c r="BM182" i="36" s="1"/>
  <c r="AA182" i="36"/>
  <c r="BD182" i="36" s="1"/>
  <c r="S182" i="36"/>
  <c r="AV182" i="36" s="1"/>
  <c r="T182" i="36"/>
  <c r="AW182" i="36" s="1"/>
  <c r="AF182" i="36"/>
  <c r="BI182" i="36" s="1"/>
  <c r="S185" i="36"/>
  <c r="AV185" i="36" s="1"/>
  <c r="AE185" i="36"/>
  <c r="BH185" i="36" s="1"/>
  <c r="R191" i="36"/>
  <c r="AU191" i="36" s="1"/>
  <c r="AD191" i="36"/>
  <c r="BG191" i="36" s="1"/>
  <c r="V195" i="36"/>
  <c r="AY195" i="36" s="1"/>
  <c r="BU197" i="36"/>
  <c r="W198" i="36"/>
  <c r="AZ198" i="36" s="1"/>
  <c r="W11" i="35"/>
  <c r="Z10" i="35"/>
  <c r="R28" i="35"/>
  <c r="Z58" i="35"/>
  <c r="BU124" i="35"/>
  <c r="BU137" i="35"/>
  <c r="AJ139" i="35"/>
  <c r="BM139" i="35" s="1"/>
  <c r="Y139" i="35"/>
  <c r="BB139" i="35" s="1"/>
  <c r="Q139" i="35"/>
  <c r="AT139" i="35" s="1"/>
  <c r="BT139" i="35"/>
  <c r="AI139" i="35"/>
  <c r="BL139" i="35" s="1"/>
  <c r="X139" i="35"/>
  <c r="BA139" i="35" s="1"/>
  <c r="P139" i="35"/>
  <c r="AP139" i="35"/>
  <c r="BS139" i="35" s="1"/>
  <c r="AH139" i="35"/>
  <c r="BK139" i="35" s="1"/>
  <c r="W139" i="35"/>
  <c r="AZ139" i="35" s="1"/>
  <c r="AO139" i="35"/>
  <c r="BR139" i="35" s="1"/>
  <c r="AG139" i="35"/>
  <c r="BJ139" i="35" s="1"/>
  <c r="V139" i="35"/>
  <c r="AY139" i="35" s="1"/>
  <c r="AN139" i="35"/>
  <c r="BQ139" i="35" s="1"/>
  <c r="AD139" i="35"/>
  <c r="BG139" i="35" s="1"/>
  <c r="U139" i="35"/>
  <c r="AX139" i="35" s="1"/>
  <c r="AM139" i="35"/>
  <c r="BP139" i="35" s="1"/>
  <c r="AC139" i="35"/>
  <c r="BF139" i="35" s="1"/>
  <c r="T139" i="35"/>
  <c r="AW139" i="35" s="1"/>
  <c r="AL139" i="35"/>
  <c r="BO139" i="35" s="1"/>
  <c r="AA139" i="35"/>
  <c r="BD139" i="35" s="1"/>
  <c r="S139" i="35"/>
  <c r="AV139" i="35" s="1"/>
  <c r="BU163" i="35"/>
  <c r="AO185" i="36"/>
  <c r="BR185" i="36" s="1"/>
  <c r="AG185" i="36"/>
  <c r="BJ185" i="36" s="1"/>
  <c r="X185" i="36"/>
  <c r="BA185" i="36" s="1"/>
  <c r="P185" i="36"/>
  <c r="AL185" i="36"/>
  <c r="BO185" i="36" s="1"/>
  <c r="AD185" i="36"/>
  <c r="BG185" i="36" s="1"/>
  <c r="U185" i="36"/>
  <c r="AX185" i="36" s="1"/>
  <c r="T185" i="36"/>
  <c r="AW185" i="36" s="1"/>
  <c r="AF185" i="36"/>
  <c r="BI185" i="36" s="1"/>
  <c r="BT185" i="36"/>
  <c r="AK191" i="36"/>
  <c r="BN191" i="36" s="1"/>
  <c r="AC191" i="36"/>
  <c r="BF191" i="36" s="1"/>
  <c r="T191" i="36"/>
  <c r="AW191" i="36" s="1"/>
  <c r="AP191" i="36"/>
  <c r="BS191" i="36" s="1"/>
  <c r="AH191" i="36"/>
  <c r="BK191" i="36" s="1"/>
  <c r="Y191" i="36"/>
  <c r="BB191" i="36" s="1"/>
  <c r="Q191" i="36"/>
  <c r="AT191" i="36" s="1"/>
  <c r="S191" i="36"/>
  <c r="AV191" i="36" s="1"/>
  <c r="AE191" i="36"/>
  <c r="BH191" i="36" s="1"/>
  <c r="AO191" i="36"/>
  <c r="BR191" i="36" s="1"/>
  <c r="AK195" i="36"/>
  <c r="BN195" i="36" s="1"/>
  <c r="AC195" i="36"/>
  <c r="BF195" i="36" s="1"/>
  <c r="T195" i="36"/>
  <c r="AW195" i="36" s="1"/>
  <c r="AJ195" i="36"/>
  <c r="BM195" i="36" s="1"/>
  <c r="AA195" i="36"/>
  <c r="BD195" i="36" s="1"/>
  <c r="S195" i="36"/>
  <c r="AV195" i="36" s="1"/>
  <c r="AP195" i="36"/>
  <c r="BS195" i="36" s="1"/>
  <c r="AH195" i="36"/>
  <c r="BK195" i="36" s="1"/>
  <c r="Y195" i="36"/>
  <c r="BB195" i="36" s="1"/>
  <c r="Q195" i="36"/>
  <c r="AT195" i="36" s="1"/>
  <c r="AN195" i="36"/>
  <c r="BQ195" i="36" s="1"/>
  <c r="AF195" i="36"/>
  <c r="BI195" i="36" s="1"/>
  <c r="W195" i="36"/>
  <c r="AZ195" i="36" s="1"/>
  <c r="X195" i="36"/>
  <c r="BA195" i="36" s="1"/>
  <c r="AO195" i="36"/>
  <c r="BR195" i="36" s="1"/>
  <c r="AM198" i="36"/>
  <c r="BP198" i="36" s="1"/>
  <c r="AE198" i="36"/>
  <c r="BH198" i="36" s="1"/>
  <c r="V198" i="36"/>
  <c r="AY198" i="36" s="1"/>
  <c r="AL198" i="36"/>
  <c r="BO198" i="36" s="1"/>
  <c r="AD198" i="36"/>
  <c r="BG198" i="36" s="1"/>
  <c r="U198" i="36"/>
  <c r="AX198" i="36" s="1"/>
  <c r="AJ198" i="36"/>
  <c r="BM198" i="36" s="1"/>
  <c r="AA198" i="36"/>
  <c r="BD198" i="36" s="1"/>
  <c r="S198" i="36"/>
  <c r="AV198" i="36" s="1"/>
  <c r="AP198" i="36"/>
  <c r="BS198" i="36" s="1"/>
  <c r="AH198" i="36"/>
  <c r="BK198" i="36" s="1"/>
  <c r="Y198" i="36"/>
  <c r="BB198" i="36" s="1"/>
  <c r="Q198" i="36"/>
  <c r="AT198" i="36" s="1"/>
  <c r="X198" i="36"/>
  <c r="BA198" i="36" s="1"/>
  <c r="AO198" i="36"/>
  <c r="BR198" i="36" s="1"/>
  <c r="BU120" i="35"/>
  <c r="BU133" i="35"/>
  <c r="AJ135" i="35"/>
  <c r="BM135" i="35" s="1"/>
  <c r="Y135" i="35"/>
  <c r="BB135" i="35" s="1"/>
  <c r="Q135" i="35"/>
  <c r="AT135" i="35" s="1"/>
  <c r="BT135" i="35"/>
  <c r="AI135" i="35"/>
  <c r="BL135" i="35" s="1"/>
  <c r="X135" i="35"/>
  <c r="BA135" i="35" s="1"/>
  <c r="P135" i="35"/>
  <c r="AP135" i="35"/>
  <c r="BS135" i="35" s="1"/>
  <c r="AH135" i="35"/>
  <c r="BK135" i="35" s="1"/>
  <c r="W135" i="35"/>
  <c r="AZ135" i="35" s="1"/>
  <c r="AO135" i="35"/>
  <c r="BR135" i="35" s="1"/>
  <c r="AG135" i="35"/>
  <c r="BJ135" i="35" s="1"/>
  <c r="V135" i="35"/>
  <c r="AY135" i="35" s="1"/>
  <c r="AN135" i="35"/>
  <c r="BQ135" i="35" s="1"/>
  <c r="AD135" i="35"/>
  <c r="BG135" i="35" s="1"/>
  <c r="U135" i="35"/>
  <c r="AX135" i="35" s="1"/>
  <c r="AM135" i="35"/>
  <c r="BP135" i="35" s="1"/>
  <c r="AC135" i="35"/>
  <c r="BF135" i="35" s="1"/>
  <c r="T135" i="35"/>
  <c r="AW135" i="35" s="1"/>
  <c r="AL135" i="35"/>
  <c r="BO135" i="35" s="1"/>
  <c r="AA135" i="35"/>
  <c r="BD135" i="35" s="1"/>
  <c r="S135" i="35"/>
  <c r="AV135" i="35" s="1"/>
  <c r="BU164" i="36"/>
  <c r="AK167" i="36"/>
  <c r="BN167" i="36" s="1"/>
  <c r="AC167" i="36"/>
  <c r="BF167" i="36" s="1"/>
  <c r="T167" i="36"/>
  <c r="AW167" i="36" s="1"/>
  <c r="AP167" i="36"/>
  <c r="BS167" i="36" s="1"/>
  <c r="AH167" i="36"/>
  <c r="BK167" i="36" s="1"/>
  <c r="Y167" i="36"/>
  <c r="BB167" i="36" s="1"/>
  <c r="Q167" i="36"/>
  <c r="AT167" i="36" s="1"/>
  <c r="S167" i="36"/>
  <c r="AV167" i="36" s="1"/>
  <c r="AE167" i="36"/>
  <c r="BH167" i="36" s="1"/>
  <c r="AO167" i="36"/>
  <c r="BR167" i="36" s="1"/>
  <c r="AM170" i="36"/>
  <c r="BP170" i="36" s="1"/>
  <c r="AE170" i="36"/>
  <c r="BH170" i="36" s="1"/>
  <c r="V170" i="36"/>
  <c r="AY170" i="36" s="1"/>
  <c r="AJ170" i="36"/>
  <c r="BM170" i="36" s="1"/>
  <c r="AA170" i="36"/>
  <c r="BD170" i="36" s="1"/>
  <c r="S170" i="36"/>
  <c r="AV170" i="36" s="1"/>
  <c r="T170" i="36"/>
  <c r="AW170" i="36" s="1"/>
  <c r="AF170" i="36"/>
  <c r="BI170" i="36" s="1"/>
  <c r="AP170" i="36"/>
  <c r="BS170" i="36" s="1"/>
  <c r="Z171" i="36"/>
  <c r="BC171" i="36" s="1"/>
  <c r="AL171" i="36"/>
  <c r="BO171" i="36" s="1"/>
  <c r="P174" i="36"/>
  <c r="Z174" i="36"/>
  <c r="BC174" i="36" s="1"/>
  <c r="AL174" i="36"/>
  <c r="BO174" i="36" s="1"/>
  <c r="V175" i="36"/>
  <c r="AY175" i="36" s="1"/>
  <c r="AG175" i="36"/>
  <c r="BJ175" i="36" s="1"/>
  <c r="AV176" i="36"/>
  <c r="BN177" i="36"/>
  <c r="W182" i="36"/>
  <c r="AZ182" i="36" s="1"/>
  <c r="AH182" i="36"/>
  <c r="BK182" i="36" s="1"/>
  <c r="V185" i="36"/>
  <c r="AY185" i="36" s="1"/>
  <c r="AH185" i="36"/>
  <c r="BK185" i="36" s="1"/>
  <c r="BU188" i="36"/>
  <c r="U191" i="36"/>
  <c r="AX191" i="36" s="1"/>
  <c r="AF191" i="36"/>
  <c r="BI191" i="36" s="1"/>
  <c r="BT191" i="36"/>
  <c r="Z195" i="36"/>
  <c r="BC195" i="36" s="1"/>
  <c r="BT195" i="36"/>
  <c r="Q197" i="36"/>
  <c r="AT197" i="36" s="1"/>
  <c r="AH197" i="36"/>
  <c r="BK197" i="36" s="1"/>
  <c r="BU198" i="36"/>
  <c r="Z198" i="36"/>
  <c r="BC198" i="36" s="1"/>
  <c r="BT198" i="36"/>
  <c r="AO201" i="36"/>
  <c r="BR201" i="36" s="1"/>
  <c r="AG201" i="36"/>
  <c r="BJ201" i="36" s="1"/>
  <c r="X201" i="36"/>
  <c r="BA201" i="36" s="1"/>
  <c r="P201" i="36"/>
  <c r="AN201" i="36"/>
  <c r="BQ201" i="36" s="1"/>
  <c r="AF201" i="36"/>
  <c r="BI201" i="36" s="1"/>
  <c r="W201" i="36"/>
  <c r="AZ201" i="36" s="1"/>
  <c r="AL201" i="36"/>
  <c r="BO201" i="36" s="1"/>
  <c r="AD201" i="36"/>
  <c r="BG201" i="36" s="1"/>
  <c r="U201" i="36"/>
  <c r="AX201" i="36" s="1"/>
  <c r="AJ201" i="36"/>
  <c r="BM201" i="36" s="1"/>
  <c r="AA201" i="36"/>
  <c r="BD201" i="36" s="1"/>
  <c r="S201" i="36"/>
  <c r="AV201" i="36" s="1"/>
  <c r="Z201" i="36"/>
  <c r="BC201" i="36" s="1"/>
  <c r="BT201" i="36"/>
  <c r="AB71" i="35"/>
  <c r="AB87" i="35"/>
  <c r="V71" i="35"/>
  <c r="V23" i="35"/>
  <c r="Q15" i="35"/>
  <c r="AB63" i="35"/>
  <c r="AB95" i="35"/>
  <c r="Q45" i="35"/>
  <c r="Z56" i="35"/>
  <c r="AK107" i="35"/>
  <c r="BN107" i="35" s="1"/>
  <c r="AP111" i="35"/>
  <c r="BS111" i="35" s="1"/>
  <c r="W115" i="35"/>
  <c r="AZ115" i="35" s="1"/>
  <c r="AT125" i="35"/>
  <c r="AJ131" i="35"/>
  <c r="BM131" i="35" s="1"/>
  <c r="Y131" i="35"/>
  <c r="BB131" i="35" s="1"/>
  <c r="Q131" i="35"/>
  <c r="AT131" i="35" s="1"/>
  <c r="BT131" i="35"/>
  <c r="AI131" i="35"/>
  <c r="BL131" i="35" s="1"/>
  <c r="X131" i="35"/>
  <c r="BA131" i="35" s="1"/>
  <c r="P131" i="35"/>
  <c r="AP131" i="35"/>
  <c r="BS131" i="35" s="1"/>
  <c r="AH131" i="35"/>
  <c r="BK131" i="35" s="1"/>
  <c r="W131" i="35"/>
  <c r="AZ131" i="35" s="1"/>
  <c r="AG131" i="35"/>
  <c r="BJ131" i="35" s="1"/>
  <c r="V131" i="35"/>
  <c r="AY131" i="35" s="1"/>
  <c r="AN131" i="35"/>
  <c r="BQ131" i="35" s="1"/>
  <c r="AD131" i="35"/>
  <c r="BG131" i="35" s="1"/>
  <c r="U131" i="35"/>
  <c r="AX131" i="35" s="1"/>
  <c r="AM131" i="35"/>
  <c r="BP131" i="35" s="1"/>
  <c r="AC131" i="35"/>
  <c r="BF131" i="35" s="1"/>
  <c r="T131" i="35"/>
  <c r="AW131" i="35" s="1"/>
  <c r="AL131" i="35"/>
  <c r="BO131" i="35" s="1"/>
  <c r="AA131" i="35"/>
  <c r="BD131" i="35" s="1"/>
  <c r="S131" i="35"/>
  <c r="AV131" i="35" s="1"/>
  <c r="R143" i="35"/>
  <c r="AU143" i="35" s="1"/>
  <c r="BU161" i="35"/>
  <c r="AK166" i="35"/>
  <c r="BN166" i="35" s="1"/>
  <c r="AC166" i="35"/>
  <c r="BF166" i="35" s="1"/>
  <c r="T166" i="35"/>
  <c r="AW166" i="35" s="1"/>
  <c r="AP166" i="35"/>
  <c r="BS166" i="35" s="1"/>
  <c r="AH166" i="35"/>
  <c r="BK166" i="35" s="1"/>
  <c r="Y166" i="35"/>
  <c r="BB166" i="35" s="1"/>
  <c r="Q166" i="35"/>
  <c r="AT166" i="35" s="1"/>
  <c r="AO166" i="35"/>
  <c r="BR166" i="35" s="1"/>
  <c r="AG166" i="35"/>
  <c r="BJ166" i="35" s="1"/>
  <c r="X166" i="35"/>
  <c r="BA166" i="35" s="1"/>
  <c r="P166" i="35"/>
  <c r="U166" i="35"/>
  <c r="AX166" i="35" s="1"/>
  <c r="AI166" i="35"/>
  <c r="BL166" i="35" s="1"/>
  <c r="BU199" i="35"/>
  <c r="AP201" i="35"/>
  <c r="BS201" i="35" s="1"/>
  <c r="AH201" i="35"/>
  <c r="BK201" i="35" s="1"/>
  <c r="Y201" i="35"/>
  <c r="BB201" i="35" s="1"/>
  <c r="Q201" i="35"/>
  <c r="AT201" i="35" s="1"/>
  <c r="AO201" i="35"/>
  <c r="BR201" i="35" s="1"/>
  <c r="AG201" i="35"/>
  <c r="BJ201" i="35" s="1"/>
  <c r="X201" i="35"/>
  <c r="BA201" i="35" s="1"/>
  <c r="P201" i="35"/>
  <c r="AK201" i="35"/>
  <c r="BN201" i="35" s="1"/>
  <c r="AC201" i="35"/>
  <c r="BF201" i="35" s="1"/>
  <c r="T201" i="35"/>
  <c r="AW201" i="35" s="1"/>
  <c r="AF201" i="35"/>
  <c r="BI201" i="35" s="1"/>
  <c r="S201" i="35"/>
  <c r="AV201" i="35" s="1"/>
  <c r="AE201" i="35"/>
  <c r="BH201" i="35" s="1"/>
  <c r="R201" i="35"/>
  <c r="AU201" i="35" s="1"/>
  <c r="BT201" i="35"/>
  <c r="AD201" i="35"/>
  <c r="BG201" i="35" s="1"/>
  <c r="AN201" i="35"/>
  <c r="BQ201" i="35" s="1"/>
  <c r="AA201" i="35"/>
  <c r="BD201" i="35" s="1"/>
  <c r="AM201" i="35"/>
  <c r="BP201" i="35" s="1"/>
  <c r="Z201" i="35"/>
  <c r="BC201" i="35" s="1"/>
  <c r="AL201" i="35"/>
  <c r="BO201" i="35" s="1"/>
  <c r="W201" i="35"/>
  <c r="AZ201" i="35" s="1"/>
  <c r="AJ201" i="35"/>
  <c r="BM201" i="35" s="1"/>
  <c r="V201" i="35"/>
  <c r="AY201" i="35" s="1"/>
  <c r="Q49" i="35"/>
  <c r="V73" i="35"/>
  <c r="AB90" i="35"/>
  <c r="AC90" i="35" s="1"/>
  <c r="AB97" i="35"/>
  <c r="AB99" i="35"/>
  <c r="V108" i="35"/>
  <c r="AY108" i="35" s="1"/>
  <c r="AG108" i="35"/>
  <c r="BJ108" i="35" s="1"/>
  <c r="AO108" i="35"/>
  <c r="BR108" i="35" s="1"/>
  <c r="R110" i="35"/>
  <c r="AU110" i="35" s="1"/>
  <c r="Z110" i="35"/>
  <c r="BC110" i="35" s="1"/>
  <c r="AK110" i="35"/>
  <c r="BN110" i="35" s="1"/>
  <c r="V112" i="35"/>
  <c r="AY112" i="35" s="1"/>
  <c r="AG112" i="35"/>
  <c r="BJ112" i="35" s="1"/>
  <c r="AO112" i="35"/>
  <c r="BR112" i="35" s="1"/>
  <c r="R114" i="35"/>
  <c r="AU114" i="35" s="1"/>
  <c r="Z114" i="35"/>
  <c r="BC114" i="35" s="1"/>
  <c r="AK114" i="35"/>
  <c r="BN114" i="35" s="1"/>
  <c r="V116" i="35"/>
  <c r="AY116" i="35" s="1"/>
  <c r="AG116" i="35"/>
  <c r="BJ116" i="35" s="1"/>
  <c r="AO116" i="35"/>
  <c r="BR116" i="35" s="1"/>
  <c r="R118" i="35"/>
  <c r="AU118" i="35" s="1"/>
  <c r="Z118" i="35"/>
  <c r="BC118" i="35" s="1"/>
  <c r="AK118" i="35"/>
  <c r="BN118" i="35" s="1"/>
  <c r="V120" i="35"/>
  <c r="AY120" i="35" s="1"/>
  <c r="AG120" i="35"/>
  <c r="BJ120" i="35" s="1"/>
  <c r="AO120" i="35"/>
  <c r="BR120" i="35" s="1"/>
  <c r="R122" i="35"/>
  <c r="AU122" i="35" s="1"/>
  <c r="Z122" i="35"/>
  <c r="BC122" i="35" s="1"/>
  <c r="AK122" i="35"/>
  <c r="BN122" i="35" s="1"/>
  <c r="V124" i="35"/>
  <c r="AY124" i="35" s="1"/>
  <c r="AG124" i="35"/>
  <c r="BJ124" i="35" s="1"/>
  <c r="AO124" i="35"/>
  <c r="BR124" i="35" s="1"/>
  <c r="R126" i="35"/>
  <c r="AU126" i="35" s="1"/>
  <c r="Z126" i="35"/>
  <c r="BC126" i="35" s="1"/>
  <c r="AK126" i="35"/>
  <c r="BN126" i="35" s="1"/>
  <c r="V132" i="35"/>
  <c r="AY132" i="35" s="1"/>
  <c r="AG132" i="35"/>
  <c r="BJ132" i="35" s="1"/>
  <c r="AO132" i="35"/>
  <c r="BR132" i="35" s="1"/>
  <c r="R134" i="35"/>
  <c r="AU134" i="35" s="1"/>
  <c r="Z134" i="35"/>
  <c r="BC134" i="35" s="1"/>
  <c r="AK134" i="35"/>
  <c r="BN134" i="35" s="1"/>
  <c r="V136" i="35"/>
  <c r="AY136" i="35" s="1"/>
  <c r="AG136" i="35"/>
  <c r="BJ136" i="35" s="1"/>
  <c r="AO136" i="35"/>
  <c r="BR136" i="35" s="1"/>
  <c r="R138" i="35"/>
  <c r="AU138" i="35" s="1"/>
  <c r="Z138" i="35"/>
  <c r="BC138" i="35" s="1"/>
  <c r="AK138" i="35"/>
  <c r="BN138" i="35" s="1"/>
  <c r="V140" i="35"/>
  <c r="AY140" i="35" s="1"/>
  <c r="AG140" i="35"/>
  <c r="BJ140" i="35" s="1"/>
  <c r="AO140" i="35"/>
  <c r="BR140" i="35" s="1"/>
  <c r="R142" i="35"/>
  <c r="AU142" i="35" s="1"/>
  <c r="Z142" i="35"/>
  <c r="BC142" i="35" s="1"/>
  <c r="AK142" i="35"/>
  <c r="BN142" i="35" s="1"/>
  <c r="V144" i="35"/>
  <c r="AY144" i="35" s="1"/>
  <c r="AG144" i="35"/>
  <c r="BJ144" i="35" s="1"/>
  <c r="AO144" i="35"/>
  <c r="BR144" i="35" s="1"/>
  <c r="BT145" i="35"/>
  <c r="Y146" i="35"/>
  <c r="BB146" i="35" s="1"/>
  <c r="AO146" i="35"/>
  <c r="BR146" i="35" s="1"/>
  <c r="AD158" i="35"/>
  <c r="BG158" i="35" s="1"/>
  <c r="S162" i="35"/>
  <c r="AV162" i="35" s="1"/>
  <c r="AO164" i="35"/>
  <c r="BR164" i="35" s="1"/>
  <c r="AG164" i="35"/>
  <c r="BJ164" i="35" s="1"/>
  <c r="X164" i="35"/>
  <c r="BA164" i="35" s="1"/>
  <c r="P164" i="35"/>
  <c r="AL164" i="35"/>
  <c r="BO164" i="35" s="1"/>
  <c r="AD164" i="35"/>
  <c r="BG164" i="35" s="1"/>
  <c r="U164" i="35"/>
  <c r="AX164" i="35" s="1"/>
  <c r="AK164" i="35"/>
  <c r="BN164" i="35" s="1"/>
  <c r="AC164" i="35"/>
  <c r="BF164" i="35" s="1"/>
  <c r="T164" i="35"/>
  <c r="AW164" i="35" s="1"/>
  <c r="V164" i="35"/>
  <c r="AY164" i="35" s="1"/>
  <c r="AI164" i="35"/>
  <c r="BL164" i="35" s="1"/>
  <c r="V166" i="35"/>
  <c r="AY166" i="35" s="1"/>
  <c r="AJ166" i="35"/>
  <c r="BM166" i="35" s="1"/>
  <c r="BU167" i="35"/>
  <c r="AO176" i="35"/>
  <c r="BR176" i="35" s="1"/>
  <c r="AG176" i="35"/>
  <c r="BJ176" i="35" s="1"/>
  <c r="X176" i="35"/>
  <c r="BA176" i="35" s="1"/>
  <c r="P176" i="35"/>
  <c r="AM176" i="35"/>
  <c r="BP176" i="35" s="1"/>
  <c r="AE176" i="35"/>
  <c r="BH176" i="35" s="1"/>
  <c r="V176" i="35"/>
  <c r="AY176" i="35" s="1"/>
  <c r="AL176" i="35"/>
  <c r="BO176" i="35" s="1"/>
  <c r="AD176" i="35"/>
  <c r="BG176" i="35" s="1"/>
  <c r="U176" i="35"/>
  <c r="AX176" i="35" s="1"/>
  <c r="AK176" i="35"/>
  <c r="BN176" i="35" s="1"/>
  <c r="AC176" i="35"/>
  <c r="BF176" i="35" s="1"/>
  <c r="T176" i="35"/>
  <c r="AW176" i="35" s="1"/>
  <c r="W176" i="35"/>
  <c r="AZ176" i="35" s="1"/>
  <c r="AN176" i="35"/>
  <c r="BQ176" i="35" s="1"/>
  <c r="BI199" i="35"/>
  <c r="V72" i="35"/>
  <c r="R158" i="35"/>
  <c r="AU158" i="35" s="1"/>
  <c r="AE158" i="35"/>
  <c r="BH158" i="35" s="1"/>
  <c r="AK162" i="35"/>
  <c r="BN162" i="35" s="1"/>
  <c r="AC162" i="35"/>
  <c r="BF162" i="35" s="1"/>
  <c r="T162" i="35"/>
  <c r="AW162" i="35" s="1"/>
  <c r="AP162" i="35"/>
  <c r="BS162" i="35" s="1"/>
  <c r="AH162" i="35"/>
  <c r="BK162" i="35" s="1"/>
  <c r="Y162" i="35"/>
  <c r="BB162" i="35" s="1"/>
  <c r="Q162" i="35"/>
  <c r="AT162" i="35" s="1"/>
  <c r="AO162" i="35"/>
  <c r="BR162" i="35" s="1"/>
  <c r="AG162" i="35"/>
  <c r="BJ162" i="35" s="1"/>
  <c r="X162" i="35"/>
  <c r="BA162" i="35" s="1"/>
  <c r="P162" i="35"/>
  <c r="U162" i="35"/>
  <c r="AX162" i="35" s="1"/>
  <c r="AI162" i="35"/>
  <c r="BL162" i="35" s="1"/>
  <c r="W166" i="35"/>
  <c r="AZ166" i="35" s="1"/>
  <c r="AL166" i="35"/>
  <c r="BO166" i="35" s="1"/>
  <c r="AK195" i="35"/>
  <c r="BN195" i="35" s="1"/>
  <c r="AC195" i="35"/>
  <c r="BF195" i="35" s="1"/>
  <c r="T195" i="35"/>
  <c r="AW195" i="35" s="1"/>
  <c r="AO195" i="35"/>
  <c r="BR195" i="35" s="1"/>
  <c r="AG195" i="35"/>
  <c r="BJ195" i="35" s="1"/>
  <c r="X195" i="35"/>
  <c r="BA195" i="35" s="1"/>
  <c r="P195" i="35"/>
  <c r="AN195" i="35"/>
  <c r="BQ195" i="35" s="1"/>
  <c r="AD195" i="35"/>
  <c r="BG195" i="35" s="1"/>
  <c r="R195" i="35"/>
  <c r="AU195" i="35" s="1"/>
  <c r="AM195" i="35"/>
  <c r="BP195" i="35" s="1"/>
  <c r="AA195" i="35"/>
  <c r="BD195" i="35" s="1"/>
  <c r="Q195" i="35"/>
  <c r="AT195" i="35" s="1"/>
  <c r="AL195" i="35"/>
  <c r="BO195" i="35" s="1"/>
  <c r="Z195" i="35"/>
  <c r="BC195" i="35" s="1"/>
  <c r="AI195" i="35"/>
  <c r="BL195" i="35" s="1"/>
  <c r="W195" i="35"/>
  <c r="AZ195" i="35" s="1"/>
  <c r="AH195" i="35"/>
  <c r="BK195" i="35" s="1"/>
  <c r="V195" i="35"/>
  <c r="AY195" i="35" s="1"/>
  <c r="BT195" i="35"/>
  <c r="AF195" i="35"/>
  <c r="BI195" i="35" s="1"/>
  <c r="U195" i="35"/>
  <c r="AX195" i="35" s="1"/>
  <c r="W168" i="36"/>
  <c r="AZ168" i="36" s="1"/>
  <c r="AF168" i="36"/>
  <c r="BI168" i="36" s="1"/>
  <c r="AN168" i="36"/>
  <c r="BQ168" i="36" s="1"/>
  <c r="W172" i="36"/>
  <c r="AZ172" i="36" s="1"/>
  <c r="AF172" i="36"/>
  <c r="BI172" i="36" s="1"/>
  <c r="AN172" i="36"/>
  <c r="BQ172" i="36" s="1"/>
  <c r="W176" i="36"/>
  <c r="AZ176" i="36" s="1"/>
  <c r="AF176" i="36"/>
  <c r="BI176" i="36" s="1"/>
  <c r="AN176" i="36"/>
  <c r="BQ176" i="36" s="1"/>
  <c r="W184" i="36"/>
  <c r="AZ184" i="36" s="1"/>
  <c r="AF184" i="36"/>
  <c r="BI184" i="36" s="1"/>
  <c r="AN184" i="36"/>
  <c r="BQ184" i="36" s="1"/>
  <c r="W188" i="36"/>
  <c r="AZ188" i="36" s="1"/>
  <c r="AF188" i="36"/>
  <c r="BI188" i="36" s="1"/>
  <c r="AN188" i="36"/>
  <c r="BQ188" i="36" s="1"/>
  <c r="W192" i="36"/>
  <c r="AZ192" i="36" s="1"/>
  <c r="AF192" i="36"/>
  <c r="BI192" i="36" s="1"/>
  <c r="AN192" i="36"/>
  <c r="BQ192" i="36" s="1"/>
  <c r="W196" i="36"/>
  <c r="AZ196" i="36" s="1"/>
  <c r="AF196" i="36"/>
  <c r="BI196" i="36" s="1"/>
  <c r="AN196" i="36"/>
  <c r="BQ196" i="36" s="1"/>
  <c r="W200" i="36"/>
  <c r="AZ200" i="36" s="1"/>
  <c r="AF200" i="36"/>
  <c r="BI200" i="36" s="1"/>
  <c r="AN200" i="36"/>
  <c r="BQ200" i="36" s="1"/>
  <c r="Q46" i="35"/>
  <c r="AB73" i="35"/>
  <c r="AB91" i="35"/>
  <c r="AC91" i="35" s="1"/>
  <c r="Q96" i="35"/>
  <c r="Q98" i="35"/>
  <c r="P108" i="35"/>
  <c r="X108" i="35"/>
  <c r="BA108" i="35" s="1"/>
  <c r="AI108" i="35"/>
  <c r="BL108" i="35" s="1"/>
  <c r="R109" i="35"/>
  <c r="AU109" i="35" s="1"/>
  <c r="Z109" i="35"/>
  <c r="BC109" i="35" s="1"/>
  <c r="AK109" i="35"/>
  <c r="BN109" i="35" s="1"/>
  <c r="T110" i="35"/>
  <c r="AW110" i="35" s="1"/>
  <c r="AC110" i="35"/>
  <c r="BF110" i="35" s="1"/>
  <c r="AM110" i="35"/>
  <c r="BP110" i="35" s="1"/>
  <c r="P112" i="35"/>
  <c r="X112" i="35"/>
  <c r="BA112" i="35" s="1"/>
  <c r="AI112" i="35"/>
  <c r="BL112" i="35" s="1"/>
  <c r="R113" i="35"/>
  <c r="AU113" i="35" s="1"/>
  <c r="Z113" i="35"/>
  <c r="BC113" i="35" s="1"/>
  <c r="AK113" i="35"/>
  <c r="BN113" i="35" s="1"/>
  <c r="T114" i="35"/>
  <c r="AW114" i="35" s="1"/>
  <c r="AC114" i="35"/>
  <c r="BF114" i="35" s="1"/>
  <c r="AM114" i="35"/>
  <c r="BP114" i="35" s="1"/>
  <c r="P116" i="35"/>
  <c r="X116" i="35"/>
  <c r="BA116" i="35" s="1"/>
  <c r="AI116" i="35"/>
  <c r="BL116" i="35" s="1"/>
  <c r="BT116" i="35"/>
  <c r="R117" i="35"/>
  <c r="AU117" i="35" s="1"/>
  <c r="Z117" i="35"/>
  <c r="BC117" i="35" s="1"/>
  <c r="AK117" i="35"/>
  <c r="BN117" i="35" s="1"/>
  <c r="T118" i="35"/>
  <c r="AW118" i="35" s="1"/>
  <c r="AC118" i="35"/>
  <c r="BF118" i="35" s="1"/>
  <c r="AM118" i="35"/>
  <c r="BP118" i="35" s="1"/>
  <c r="P120" i="35"/>
  <c r="X120" i="35"/>
  <c r="BA120" i="35" s="1"/>
  <c r="AI120" i="35"/>
  <c r="BL120" i="35" s="1"/>
  <c r="BT120" i="35"/>
  <c r="R121" i="35"/>
  <c r="AU121" i="35" s="1"/>
  <c r="Z121" i="35"/>
  <c r="BC121" i="35" s="1"/>
  <c r="AK121" i="35"/>
  <c r="BN121" i="35" s="1"/>
  <c r="T122" i="35"/>
  <c r="AW122" i="35" s="1"/>
  <c r="AC122" i="35"/>
  <c r="BF122" i="35" s="1"/>
  <c r="AM122" i="35"/>
  <c r="BP122" i="35" s="1"/>
  <c r="P124" i="35"/>
  <c r="X124" i="35"/>
  <c r="BA124" i="35" s="1"/>
  <c r="AI124" i="35"/>
  <c r="BL124" i="35" s="1"/>
  <c r="BT124" i="35"/>
  <c r="R125" i="35"/>
  <c r="AU125" i="35" s="1"/>
  <c r="Z125" i="35"/>
  <c r="BC125" i="35" s="1"/>
  <c r="AK125" i="35"/>
  <c r="BN125" i="35" s="1"/>
  <c r="T126" i="35"/>
  <c r="AW126" i="35" s="1"/>
  <c r="AC126" i="35"/>
  <c r="BF126" i="35" s="1"/>
  <c r="AM126" i="35"/>
  <c r="BP126" i="35" s="1"/>
  <c r="P132" i="35"/>
  <c r="X132" i="35"/>
  <c r="BA132" i="35" s="1"/>
  <c r="AI132" i="35"/>
  <c r="BL132" i="35" s="1"/>
  <c r="BT132" i="35"/>
  <c r="R133" i="35"/>
  <c r="AU133" i="35" s="1"/>
  <c r="Z133" i="35"/>
  <c r="BC133" i="35" s="1"/>
  <c r="AK133" i="35"/>
  <c r="BN133" i="35" s="1"/>
  <c r="T134" i="35"/>
  <c r="AW134" i="35" s="1"/>
  <c r="AC134" i="35"/>
  <c r="BF134" i="35" s="1"/>
  <c r="AM134" i="35"/>
  <c r="BP134" i="35" s="1"/>
  <c r="P136" i="35"/>
  <c r="X136" i="35"/>
  <c r="BA136" i="35" s="1"/>
  <c r="AI136" i="35"/>
  <c r="BL136" i="35" s="1"/>
  <c r="BT136" i="35"/>
  <c r="R137" i="35"/>
  <c r="AU137" i="35" s="1"/>
  <c r="Z137" i="35"/>
  <c r="BC137" i="35" s="1"/>
  <c r="AK137" i="35"/>
  <c r="BN137" i="35" s="1"/>
  <c r="T138" i="35"/>
  <c r="AW138" i="35" s="1"/>
  <c r="AC138" i="35"/>
  <c r="BF138" i="35" s="1"/>
  <c r="AM138" i="35"/>
  <c r="BP138" i="35" s="1"/>
  <c r="P140" i="35"/>
  <c r="X140" i="35"/>
  <c r="BA140" i="35" s="1"/>
  <c r="AI140" i="35"/>
  <c r="BL140" i="35" s="1"/>
  <c r="BT140" i="35"/>
  <c r="R141" i="35"/>
  <c r="AU141" i="35" s="1"/>
  <c r="Z141" i="35"/>
  <c r="BC141" i="35" s="1"/>
  <c r="AK141" i="35"/>
  <c r="BN141" i="35" s="1"/>
  <c r="T142" i="35"/>
  <c r="AW142" i="35" s="1"/>
  <c r="AC142" i="35"/>
  <c r="BF142" i="35" s="1"/>
  <c r="AM142" i="35"/>
  <c r="BP142" i="35" s="1"/>
  <c r="P144" i="35"/>
  <c r="X144" i="35"/>
  <c r="BA144" i="35" s="1"/>
  <c r="AI144" i="35"/>
  <c r="BL144" i="35" s="1"/>
  <c r="BT144" i="35"/>
  <c r="R145" i="35"/>
  <c r="AU145" i="35" s="1"/>
  <c r="Z145" i="35"/>
  <c r="BC145" i="35" s="1"/>
  <c r="AK145" i="35"/>
  <c r="BN145" i="35" s="1"/>
  <c r="Q146" i="35"/>
  <c r="AT146" i="35" s="1"/>
  <c r="AM148" i="35"/>
  <c r="BP148" i="35" s="1"/>
  <c r="AC148" i="35"/>
  <c r="BF148" i="35" s="1"/>
  <c r="T148" i="35"/>
  <c r="AW148" i="35" s="1"/>
  <c r="AJ148" i="35"/>
  <c r="BM148" i="35" s="1"/>
  <c r="Y148" i="35"/>
  <c r="BB148" i="35" s="1"/>
  <c r="Q148" i="35"/>
  <c r="AT148" i="35" s="1"/>
  <c r="BT148" i="35"/>
  <c r="AI148" i="35"/>
  <c r="BL148" i="35" s="1"/>
  <c r="X148" i="35"/>
  <c r="BA148" i="35" s="1"/>
  <c r="P148" i="35"/>
  <c r="U148" i="35"/>
  <c r="AX148" i="35" s="1"/>
  <c r="AK148" i="35"/>
  <c r="BN148" i="35" s="1"/>
  <c r="Q150" i="35"/>
  <c r="AT150" i="35" s="1"/>
  <c r="S158" i="35"/>
  <c r="AV158" i="35" s="1"/>
  <c r="AO160" i="35"/>
  <c r="BR160" i="35" s="1"/>
  <c r="AG160" i="35"/>
  <c r="BJ160" i="35" s="1"/>
  <c r="X160" i="35"/>
  <c r="BA160" i="35" s="1"/>
  <c r="P160" i="35"/>
  <c r="AL160" i="35"/>
  <c r="BO160" i="35" s="1"/>
  <c r="AD160" i="35"/>
  <c r="BG160" i="35" s="1"/>
  <c r="U160" i="35"/>
  <c r="AX160" i="35" s="1"/>
  <c r="AK160" i="35"/>
  <c r="BN160" i="35" s="1"/>
  <c r="AC160" i="35"/>
  <c r="BF160" i="35" s="1"/>
  <c r="T160" i="35"/>
  <c r="AW160" i="35" s="1"/>
  <c r="V160" i="35"/>
  <c r="AY160" i="35" s="1"/>
  <c r="AI160" i="35"/>
  <c r="BL160" i="35" s="1"/>
  <c r="V162" i="35"/>
  <c r="AY162" i="35" s="1"/>
  <c r="AJ162" i="35"/>
  <c r="BM162" i="35" s="1"/>
  <c r="Y164" i="35"/>
  <c r="BB164" i="35" s="1"/>
  <c r="AM164" i="35"/>
  <c r="BP164" i="35" s="1"/>
  <c r="Z166" i="35"/>
  <c r="BC166" i="35" s="1"/>
  <c r="AM166" i="35"/>
  <c r="BP166" i="35" s="1"/>
  <c r="AO168" i="35"/>
  <c r="BR168" i="35" s="1"/>
  <c r="AG168" i="35"/>
  <c r="BJ168" i="35" s="1"/>
  <c r="X168" i="35"/>
  <c r="BA168" i="35" s="1"/>
  <c r="P168" i="35"/>
  <c r="AM168" i="35"/>
  <c r="BP168" i="35" s="1"/>
  <c r="AE168" i="35"/>
  <c r="BH168" i="35" s="1"/>
  <c r="V168" i="35"/>
  <c r="AY168" i="35" s="1"/>
  <c r="AL168" i="35"/>
  <c r="BO168" i="35" s="1"/>
  <c r="AD168" i="35"/>
  <c r="BG168" i="35" s="1"/>
  <c r="U168" i="35"/>
  <c r="AX168" i="35" s="1"/>
  <c r="AK168" i="35"/>
  <c r="BN168" i="35" s="1"/>
  <c r="AC168" i="35"/>
  <c r="BF168" i="35" s="1"/>
  <c r="T168" i="35"/>
  <c r="AW168" i="35" s="1"/>
  <c r="W168" i="35"/>
  <c r="AZ168" i="35" s="1"/>
  <c r="AN168" i="35"/>
  <c r="BQ168" i="35" s="1"/>
  <c r="Q172" i="35"/>
  <c r="AT172" i="35" s="1"/>
  <c r="Z176" i="35"/>
  <c r="BC176" i="35" s="1"/>
  <c r="BT176" i="35"/>
  <c r="BU182" i="35"/>
  <c r="U201" i="35"/>
  <c r="AX201" i="35" s="1"/>
  <c r="AK158" i="35"/>
  <c r="BN158" i="35" s="1"/>
  <c r="AC158" i="35"/>
  <c r="BF158" i="35" s="1"/>
  <c r="T158" i="35"/>
  <c r="AW158" i="35" s="1"/>
  <c r="AP158" i="35"/>
  <c r="BS158" i="35" s="1"/>
  <c r="AH158" i="35"/>
  <c r="BK158" i="35" s="1"/>
  <c r="Y158" i="35"/>
  <c r="BB158" i="35" s="1"/>
  <c r="Q158" i="35"/>
  <c r="AT158" i="35" s="1"/>
  <c r="AO158" i="35"/>
  <c r="BR158" i="35" s="1"/>
  <c r="AG158" i="35"/>
  <c r="BJ158" i="35" s="1"/>
  <c r="X158" i="35"/>
  <c r="BA158" i="35" s="1"/>
  <c r="P158" i="35"/>
  <c r="U158" i="35"/>
  <c r="AX158" i="35" s="1"/>
  <c r="AI158" i="35"/>
  <c r="BL158" i="35" s="1"/>
  <c r="AA166" i="35"/>
  <c r="BD166" i="35" s="1"/>
  <c r="AN166" i="35"/>
  <c r="BQ166" i="35" s="1"/>
  <c r="AK182" i="35"/>
  <c r="BN182" i="35" s="1"/>
  <c r="BU198" i="35"/>
  <c r="AI201" i="35"/>
  <c r="BL201" i="35" s="1"/>
  <c r="Q16" i="35"/>
  <c r="Q24" i="35"/>
  <c r="V25" i="35"/>
  <c r="Q47" i="35"/>
  <c r="Z54" i="35"/>
  <c r="Q66" i="35"/>
  <c r="Q74" i="35"/>
  <c r="AB88" i="35"/>
  <c r="AB96" i="35"/>
  <c r="AB98" i="35"/>
  <c r="R108" i="35"/>
  <c r="AU108" i="35" s="1"/>
  <c r="Z108" i="35"/>
  <c r="BC108" i="35" s="1"/>
  <c r="AK108" i="35"/>
  <c r="BN108" i="35" s="1"/>
  <c r="R112" i="35"/>
  <c r="AU112" i="35" s="1"/>
  <c r="Z112" i="35"/>
  <c r="BC112" i="35" s="1"/>
  <c r="AK112" i="35"/>
  <c r="BN112" i="35" s="1"/>
  <c r="R116" i="35"/>
  <c r="AU116" i="35" s="1"/>
  <c r="Z116" i="35"/>
  <c r="BC116" i="35" s="1"/>
  <c r="AK116" i="35"/>
  <c r="BN116" i="35" s="1"/>
  <c r="R120" i="35"/>
  <c r="AU120" i="35" s="1"/>
  <c r="Z120" i="35"/>
  <c r="BC120" i="35" s="1"/>
  <c r="AK120" i="35"/>
  <c r="BN120" i="35" s="1"/>
  <c r="R124" i="35"/>
  <c r="AU124" i="35" s="1"/>
  <c r="Z124" i="35"/>
  <c r="BC124" i="35" s="1"/>
  <c r="AK124" i="35"/>
  <c r="BN124" i="35" s="1"/>
  <c r="R132" i="35"/>
  <c r="AU132" i="35" s="1"/>
  <c r="Z132" i="35"/>
  <c r="BC132" i="35" s="1"/>
  <c r="AK132" i="35"/>
  <c r="BN132" i="35" s="1"/>
  <c r="R136" i="35"/>
  <c r="AU136" i="35" s="1"/>
  <c r="Z136" i="35"/>
  <c r="BC136" i="35" s="1"/>
  <c r="AK136" i="35"/>
  <c r="BN136" i="35" s="1"/>
  <c r="R140" i="35"/>
  <c r="AU140" i="35" s="1"/>
  <c r="Z140" i="35"/>
  <c r="BC140" i="35" s="1"/>
  <c r="AK140" i="35"/>
  <c r="BN140" i="35" s="1"/>
  <c r="R144" i="35"/>
  <c r="AU144" i="35" s="1"/>
  <c r="Z144" i="35"/>
  <c r="BC144" i="35" s="1"/>
  <c r="AK144" i="35"/>
  <c r="BN144" i="35" s="1"/>
  <c r="BF145" i="35"/>
  <c r="BP145" i="35"/>
  <c r="BT146" i="35"/>
  <c r="AI146" i="35"/>
  <c r="BL146" i="35" s="1"/>
  <c r="X146" i="35"/>
  <c r="BA146" i="35" s="1"/>
  <c r="P146" i="35"/>
  <c r="AN146" i="35"/>
  <c r="BQ146" i="35" s="1"/>
  <c r="AD146" i="35"/>
  <c r="BG146" i="35" s="1"/>
  <c r="AM146" i="35"/>
  <c r="BP146" i="35" s="1"/>
  <c r="AC146" i="35"/>
  <c r="BF146" i="35" s="1"/>
  <c r="T146" i="35"/>
  <c r="AW146" i="35" s="1"/>
  <c r="S146" i="35"/>
  <c r="AV146" i="35" s="1"/>
  <c r="AH146" i="35"/>
  <c r="BK146" i="35" s="1"/>
  <c r="V158" i="35"/>
  <c r="AY158" i="35" s="1"/>
  <c r="AJ158" i="35"/>
  <c r="BM158" i="35" s="1"/>
  <c r="Z162" i="35"/>
  <c r="BC162" i="35" s="1"/>
  <c r="AM162" i="35"/>
  <c r="BP162" i="35" s="1"/>
  <c r="AD166" i="35"/>
  <c r="BG166" i="35" s="1"/>
  <c r="BT166" i="35"/>
  <c r="AF176" i="35"/>
  <c r="BI176" i="35" s="1"/>
  <c r="S195" i="35"/>
  <c r="AV195" i="35" s="1"/>
  <c r="R168" i="36"/>
  <c r="AU168" i="36" s="1"/>
  <c r="Z168" i="36"/>
  <c r="BC168" i="36" s="1"/>
  <c r="AI168" i="36"/>
  <c r="BL168" i="36" s="1"/>
  <c r="R172" i="36"/>
  <c r="AU172" i="36" s="1"/>
  <c r="Z172" i="36"/>
  <c r="BC172" i="36" s="1"/>
  <c r="AI172" i="36"/>
  <c r="BL172" i="36" s="1"/>
  <c r="R176" i="36"/>
  <c r="AU176" i="36" s="1"/>
  <c r="Z176" i="36"/>
  <c r="BC176" i="36" s="1"/>
  <c r="AI176" i="36"/>
  <c r="BL176" i="36" s="1"/>
  <c r="R184" i="36"/>
  <c r="AU184" i="36" s="1"/>
  <c r="Z184" i="36"/>
  <c r="BC184" i="36" s="1"/>
  <c r="AI184" i="36"/>
  <c r="BL184" i="36" s="1"/>
  <c r="R188" i="36"/>
  <c r="AU188" i="36" s="1"/>
  <c r="Z188" i="36"/>
  <c r="BC188" i="36" s="1"/>
  <c r="AI188" i="36"/>
  <c r="BL188" i="36" s="1"/>
  <c r="R192" i="36"/>
  <c r="AU192" i="36" s="1"/>
  <c r="Z192" i="36"/>
  <c r="BC192" i="36" s="1"/>
  <c r="AI192" i="36"/>
  <c r="BL192" i="36" s="1"/>
  <c r="R196" i="36"/>
  <c r="AU196" i="36" s="1"/>
  <c r="Z196" i="36"/>
  <c r="BC196" i="36" s="1"/>
  <c r="AI196" i="36"/>
  <c r="BL196" i="36" s="1"/>
  <c r="R200" i="36"/>
  <c r="AU200" i="36" s="1"/>
  <c r="Z200" i="36"/>
  <c r="BC200" i="36" s="1"/>
  <c r="AI200" i="36"/>
  <c r="BL200" i="36" s="1"/>
  <c r="Q55" i="35"/>
  <c r="S108" i="35"/>
  <c r="AV108" i="35" s="1"/>
  <c r="AA108" i="35"/>
  <c r="BD108" i="35" s="1"/>
  <c r="U109" i="35"/>
  <c r="AX109" i="35" s="1"/>
  <c r="AD109" i="35"/>
  <c r="BG109" i="35" s="1"/>
  <c r="W110" i="35"/>
  <c r="AZ110" i="35" s="1"/>
  <c r="AH110" i="35"/>
  <c r="BK110" i="35" s="1"/>
  <c r="S112" i="35"/>
  <c r="AV112" i="35" s="1"/>
  <c r="AA112" i="35"/>
  <c r="BD112" i="35" s="1"/>
  <c r="U113" i="35"/>
  <c r="AX113" i="35" s="1"/>
  <c r="AD113" i="35"/>
  <c r="BG113" i="35" s="1"/>
  <c r="W114" i="35"/>
  <c r="AZ114" i="35" s="1"/>
  <c r="AH114" i="35"/>
  <c r="BK114" i="35" s="1"/>
  <c r="S116" i="35"/>
  <c r="AV116" i="35" s="1"/>
  <c r="AA116" i="35"/>
  <c r="BD116" i="35" s="1"/>
  <c r="U117" i="35"/>
  <c r="AX117" i="35" s="1"/>
  <c r="AD117" i="35"/>
  <c r="BG117" i="35" s="1"/>
  <c r="W118" i="35"/>
  <c r="AZ118" i="35" s="1"/>
  <c r="AH118" i="35"/>
  <c r="BK118" i="35" s="1"/>
  <c r="S120" i="35"/>
  <c r="AV120" i="35" s="1"/>
  <c r="AA120" i="35"/>
  <c r="BD120" i="35" s="1"/>
  <c r="U121" i="35"/>
  <c r="AX121" i="35" s="1"/>
  <c r="AD121" i="35"/>
  <c r="BG121" i="35" s="1"/>
  <c r="W122" i="35"/>
  <c r="AZ122" i="35" s="1"/>
  <c r="AH122" i="35"/>
  <c r="BK122" i="35" s="1"/>
  <c r="S124" i="35"/>
  <c r="AV124" i="35" s="1"/>
  <c r="AA124" i="35"/>
  <c r="BD124" i="35" s="1"/>
  <c r="U125" i="35"/>
  <c r="AX125" i="35" s="1"/>
  <c r="AD125" i="35"/>
  <c r="BG125" i="35" s="1"/>
  <c r="W126" i="35"/>
  <c r="AZ126" i="35" s="1"/>
  <c r="AH126" i="35"/>
  <c r="BK126" i="35" s="1"/>
  <c r="S132" i="35"/>
  <c r="AV132" i="35" s="1"/>
  <c r="AA132" i="35"/>
  <c r="BD132" i="35" s="1"/>
  <c r="U133" i="35"/>
  <c r="AX133" i="35" s="1"/>
  <c r="AD133" i="35"/>
  <c r="BG133" i="35" s="1"/>
  <c r="W134" i="35"/>
  <c r="AZ134" i="35" s="1"/>
  <c r="AH134" i="35"/>
  <c r="BK134" i="35" s="1"/>
  <c r="S136" i="35"/>
  <c r="AV136" i="35" s="1"/>
  <c r="AA136" i="35"/>
  <c r="BD136" i="35" s="1"/>
  <c r="U137" i="35"/>
  <c r="AX137" i="35" s="1"/>
  <c r="AD137" i="35"/>
  <c r="BG137" i="35" s="1"/>
  <c r="W138" i="35"/>
  <c r="AZ138" i="35" s="1"/>
  <c r="AH138" i="35"/>
  <c r="BK138" i="35" s="1"/>
  <c r="S140" i="35"/>
  <c r="AV140" i="35" s="1"/>
  <c r="AA140" i="35"/>
  <c r="BD140" i="35" s="1"/>
  <c r="U141" i="35"/>
  <c r="AX141" i="35" s="1"/>
  <c r="AD141" i="35"/>
  <c r="BG141" i="35" s="1"/>
  <c r="W142" i="35"/>
  <c r="AZ142" i="35" s="1"/>
  <c r="AH142" i="35"/>
  <c r="BK142" i="35" s="1"/>
  <c r="S144" i="35"/>
  <c r="AV144" i="35" s="1"/>
  <c r="AA144" i="35"/>
  <c r="BD144" i="35" s="1"/>
  <c r="AD145" i="35"/>
  <c r="BG145" i="35" s="1"/>
  <c r="U146" i="35"/>
  <c r="AX146" i="35" s="1"/>
  <c r="AJ146" i="35"/>
  <c r="BM146" i="35" s="1"/>
  <c r="BT150" i="35"/>
  <c r="AI150" i="35"/>
  <c r="BL150" i="35" s="1"/>
  <c r="X150" i="35"/>
  <c r="BA150" i="35" s="1"/>
  <c r="P150" i="35"/>
  <c r="AN150" i="35"/>
  <c r="BQ150" i="35" s="1"/>
  <c r="AD150" i="35"/>
  <c r="BG150" i="35" s="1"/>
  <c r="U150" i="35"/>
  <c r="AX150" i="35" s="1"/>
  <c r="AM150" i="35"/>
  <c r="BP150" i="35" s="1"/>
  <c r="AC150" i="35"/>
  <c r="BF150" i="35" s="1"/>
  <c r="T150" i="35"/>
  <c r="AW150" i="35" s="1"/>
  <c r="V150" i="35"/>
  <c r="AY150" i="35" s="1"/>
  <c r="AK150" i="35"/>
  <c r="BN150" i="35" s="1"/>
  <c r="W158" i="35"/>
  <c r="AZ158" i="35" s="1"/>
  <c r="AL158" i="35"/>
  <c r="BO158" i="35" s="1"/>
  <c r="AA162" i="35"/>
  <c r="BD162" i="35" s="1"/>
  <c r="AN162" i="35"/>
  <c r="BQ162" i="35" s="1"/>
  <c r="Q164" i="35"/>
  <c r="AT164" i="35" s="1"/>
  <c r="AE164" i="35"/>
  <c r="BH164" i="35" s="1"/>
  <c r="BT164" i="35"/>
  <c r="R166" i="35"/>
  <c r="AU166" i="35" s="1"/>
  <c r="AE166" i="35"/>
  <c r="BH166" i="35" s="1"/>
  <c r="AA168" i="35"/>
  <c r="BD168" i="35" s="1"/>
  <c r="AO172" i="35"/>
  <c r="BR172" i="35" s="1"/>
  <c r="AG172" i="35"/>
  <c r="BJ172" i="35" s="1"/>
  <c r="X172" i="35"/>
  <c r="BA172" i="35" s="1"/>
  <c r="P172" i="35"/>
  <c r="AM172" i="35"/>
  <c r="BP172" i="35" s="1"/>
  <c r="AE172" i="35"/>
  <c r="BH172" i="35" s="1"/>
  <c r="V172" i="35"/>
  <c r="AY172" i="35" s="1"/>
  <c r="AL172" i="35"/>
  <c r="BO172" i="35" s="1"/>
  <c r="AD172" i="35"/>
  <c r="BG172" i="35" s="1"/>
  <c r="U172" i="35"/>
  <c r="AX172" i="35" s="1"/>
  <c r="AK172" i="35"/>
  <c r="BN172" i="35" s="1"/>
  <c r="AC172" i="35"/>
  <c r="BF172" i="35" s="1"/>
  <c r="T172" i="35"/>
  <c r="AW172" i="35" s="1"/>
  <c r="W172" i="35"/>
  <c r="AZ172" i="35" s="1"/>
  <c r="AN172" i="35"/>
  <c r="BQ172" i="35" s="1"/>
  <c r="Q176" i="35"/>
  <c r="AT176" i="35" s="1"/>
  <c r="AH176" i="35"/>
  <c r="BK176" i="35" s="1"/>
  <c r="Y195" i="35"/>
  <c r="BB195" i="35" s="1"/>
  <c r="X11" i="34"/>
  <c r="V147" i="35"/>
  <c r="AY147" i="35" s="1"/>
  <c r="AG147" i="35"/>
  <c r="BJ147" i="35" s="1"/>
  <c r="AO147" i="35"/>
  <c r="BR147" i="35" s="1"/>
  <c r="R149" i="35"/>
  <c r="AU149" i="35" s="1"/>
  <c r="Z149" i="35"/>
  <c r="BC149" i="35" s="1"/>
  <c r="AK149" i="35"/>
  <c r="BN149" i="35" s="1"/>
  <c r="V159" i="35"/>
  <c r="AY159" i="35" s="1"/>
  <c r="AE159" i="35"/>
  <c r="BH159" i="35" s="1"/>
  <c r="AM159" i="35"/>
  <c r="BP159" i="35" s="1"/>
  <c r="R161" i="35"/>
  <c r="AU161" i="35" s="1"/>
  <c r="Z161" i="35"/>
  <c r="BC161" i="35" s="1"/>
  <c r="AI161" i="35"/>
  <c r="BL161" i="35" s="1"/>
  <c r="BT161" i="35"/>
  <c r="V163" i="35"/>
  <c r="AY163" i="35" s="1"/>
  <c r="AE163" i="35"/>
  <c r="BH163" i="35" s="1"/>
  <c r="AM163" i="35"/>
  <c r="BP163" i="35" s="1"/>
  <c r="R165" i="35"/>
  <c r="AU165" i="35" s="1"/>
  <c r="Z165" i="35"/>
  <c r="BC165" i="35" s="1"/>
  <c r="AI165" i="35"/>
  <c r="BL165" i="35" s="1"/>
  <c r="BT165" i="35"/>
  <c r="V167" i="35"/>
  <c r="AY167" i="35" s="1"/>
  <c r="AE167" i="35"/>
  <c r="BH167" i="35" s="1"/>
  <c r="AM167" i="35"/>
  <c r="BP167" i="35" s="1"/>
  <c r="R169" i="35"/>
  <c r="AU169" i="35" s="1"/>
  <c r="Z169" i="35"/>
  <c r="BC169" i="35" s="1"/>
  <c r="AI169" i="35"/>
  <c r="BL169" i="35" s="1"/>
  <c r="BT169" i="35"/>
  <c r="P170" i="35"/>
  <c r="X170" i="35"/>
  <c r="BA170" i="35" s="1"/>
  <c r="AG170" i="35"/>
  <c r="BJ170" i="35" s="1"/>
  <c r="AO170" i="35"/>
  <c r="BR170" i="35" s="1"/>
  <c r="R173" i="35"/>
  <c r="AU173" i="35" s="1"/>
  <c r="Z173" i="35"/>
  <c r="BC173" i="35" s="1"/>
  <c r="AI173" i="35"/>
  <c r="BL173" i="35" s="1"/>
  <c r="BT173" i="35"/>
  <c r="P174" i="35"/>
  <c r="X174" i="35"/>
  <c r="BA174" i="35" s="1"/>
  <c r="AG174" i="35"/>
  <c r="BJ174" i="35" s="1"/>
  <c r="AO174" i="35"/>
  <c r="BR174" i="35" s="1"/>
  <c r="R177" i="35"/>
  <c r="AU177" i="35" s="1"/>
  <c r="Z177" i="35"/>
  <c r="BC177" i="35" s="1"/>
  <c r="AI177" i="35"/>
  <c r="BL177" i="35" s="1"/>
  <c r="BT177" i="35"/>
  <c r="X182" i="35"/>
  <c r="BA182" i="35" s="1"/>
  <c r="AG182" i="35"/>
  <c r="BJ182" i="35" s="1"/>
  <c r="T184" i="35"/>
  <c r="AW184" i="35" s="1"/>
  <c r="AC184" i="35"/>
  <c r="BF184" i="35" s="1"/>
  <c r="AK184" i="35"/>
  <c r="BN184" i="35" s="1"/>
  <c r="R185" i="35"/>
  <c r="AU185" i="35" s="1"/>
  <c r="Z185" i="35"/>
  <c r="BC185" i="35" s="1"/>
  <c r="AI185" i="35"/>
  <c r="BL185" i="35" s="1"/>
  <c r="BT185" i="35"/>
  <c r="P186" i="35"/>
  <c r="X186" i="35"/>
  <c r="BA186" i="35" s="1"/>
  <c r="AG186" i="35"/>
  <c r="BJ186" i="35" s="1"/>
  <c r="AO186" i="35"/>
  <c r="BR186" i="35" s="1"/>
  <c r="T188" i="35"/>
  <c r="AW188" i="35" s="1"/>
  <c r="AC188" i="35"/>
  <c r="BF188" i="35" s="1"/>
  <c r="AK188" i="35"/>
  <c r="BN188" i="35" s="1"/>
  <c r="R189" i="35"/>
  <c r="AU189" i="35" s="1"/>
  <c r="Z189" i="35"/>
  <c r="BC189" i="35" s="1"/>
  <c r="AI189" i="35"/>
  <c r="BL189" i="35" s="1"/>
  <c r="BT189" i="35"/>
  <c r="P190" i="35"/>
  <c r="X190" i="35"/>
  <c r="BA190" i="35" s="1"/>
  <c r="AG190" i="35"/>
  <c r="BJ190" i="35" s="1"/>
  <c r="AO190" i="35"/>
  <c r="BR190" i="35" s="1"/>
  <c r="T192" i="35"/>
  <c r="AW192" i="35" s="1"/>
  <c r="AC192" i="35"/>
  <c r="BF192" i="35" s="1"/>
  <c r="AK192" i="35"/>
  <c r="BN192" i="35" s="1"/>
  <c r="AO193" i="35"/>
  <c r="BR193" i="35" s="1"/>
  <c r="AG193" i="35"/>
  <c r="BJ193" i="35" s="1"/>
  <c r="X193" i="35"/>
  <c r="BA193" i="35" s="1"/>
  <c r="P193" i="35"/>
  <c r="AK193" i="35"/>
  <c r="BN193" i="35" s="1"/>
  <c r="AC193" i="35"/>
  <c r="BF193" i="35" s="1"/>
  <c r="T193" i="35"/>
  <c r="AW193" i="35" s="1"/>
  <c r="S193" i="35"/>
  <c r="AV193" i="35" s="1"/>
  <c r="AE193" i="35"/>
  <c r="BH193" i="35" s="1"/>
  <c r="AP193" i="35"/>
  <c r="BS193" i="35" s="1"/>
  <c r="R197" i="35"/>
  <c r="AU197" i="35" s="1"/>
  <c r="AE197" i="35"/>
  <c r="BH197" i="35" s="1"/>
  <c r="Q16" i="34"/>
  <c r="AP147" i="35"/>
  <c r="BS147" i="35" s="1"/>
  <c r="S149" i="35"/>
  <c r="AV149" i="35" s="1"/>
  <c r="AA149" i="35"/>
  <c r="BD149" i="35" s="1"/>
  <c r="AL149" i="35"/>
  <c r="BO149" i="35" s="1"/>
  <c r="W159" i="35"/>
  <c r="AZ159" i="35" s="1"/>
  <c r="AF159" i="35"/>
  <c r="BI159" i="35" s="1"/>
  <c r="AN159" i="35"/>
  <c r="BQ159" i="35" s="1"/>
  <c r="S161" i="35"/>
  <c r="AV161" i="35" s="1"/>
  <c r="AA161" i="35"/>
  <c r="BD161" i="35" s="1"/>
  <c r="AJ161" i="35"/>
  <c r="BM161" i="35" s="1"/>
  <c r="W163" i="35"/>
  <c r="AZ163" i="35" s="1"/>
  <c r="AF163" i="35"/>
  <c r="BI163" i="35" s="1"/>
  <c r="AN163" i="35"/>
  <c r="BQ163" i="35" s="1"/>
  <c r="S165" i="35"/>
  <c r="AV165" i="35" s="1"/>
  <c r="AA165" i="35"/>
  <c r="BD165" i="35" s="1"/>
  <c r="AJ165" i="35"/>
  <c r="BM165" i="35" s="1"/>
  <c r="W167" i="35"/>
  <c r="AZ167" i="35" s="1"/>
  <c r="AF167" i="35"/>
  <c r="BI167" i="35" s="1"/>
  <c r="AN167" i="35"/>
  <c r="BQ167" i="35" s="1"/>
  <c r="S169" i="35"/>
  <c r="AV169" i="35" s="1"/>
  <c r="AA169" i="35"/>
  <c r="BD169" i="35" s="1"/>
  <c r="AJ169" i="35"/>
  <c r="BM169" i="35" s="1"/>
  <c r="Q170" i="35"/>
  <c r="AT170" i="35" s="1"/>
  <c r="Y170" i="35"/>
  <c r="BB170" i="35" s="1"/>
  <c r="AH170" i="35"/>
  <c r="BK170" i="35" s="1"/>
  <c r="AP170" i="35"/>
  <c r="BS170" i="35" s="1"/>
  <c r="W171" i="35"/>
  <c r="AZ171" i="35" s="1"/>
  <c r="AF171" i="35"/>
  <c r="BI171" i="35" s="1"/>
  <c r="AN171" i="35"/>
  <c r="BQ171" i="35" s="1"/>
  <c r="S173" i="35"/>
  <c r="AV173" i="35" s="1"/>
  <c r="AA173" i="35"/>
  <c r="BD173" i="35" s="1"/>
  <c r="AJ173" i="35"/>
  <c r="BM173" i="35" s="1"/>
  <c r="Q174" i="35"/>
  <c r="AT174" i="35" s="1"/>
  <c r="Y174" i="35"/>
  <c r="BB174" i="35" s="1"/>
  <c r="AH174" i="35"/>
  <c r="BK174" i="35" s="1"/>
  <c r="AP174" i="35"/>
  <c r="BS174" i="35" s="1"/>
  <c r="W175" i="35"/>
  <c r="AZ175" i="35" s="1"/>
  <c r="AF175" i="35"/>
  <c r="BI175" i="35" s="1"/>
  <c r="AN175" i="35"/>
  <c r="BQ175" i="35" s="1"/>
  <c r="S177" i="35"/>
  <c r="AV177" i="35" s="1"/>
  <c r="AA177" i="35"/>
  <c r="BD177" i="35" s="1"/>
  <c r="AJ177" i="35"/>
  <c r="BM177" i="35" s="1"/>
  <c r="Q182" i="35"/>
  <c r="AT182" i="35" s="1"/>
  <c r="Y182" i="35"/>
  <c r="BB182" i="35" s="1"/>
  <c r="AH182" i="35"/>
  <c r="BK182" i="35" s="1"/>
  <c r="AP182" i="35"/>
  <c r="BS182" i="35" s="1"/>
  <c r="U184" i="35"/>
  <c r="AX184" i="35" s="1"/>
  <c r="AD184" i="35"/>
  <c r="BG184" i="35" s="1"/>
  <c r="AL184" i="35"/>
  <c r="BO184" i="35" s="1"/>
  <c r="S185" i="35"/>
  <c r="AV185" i="35" s="1"/>
  <c r="AA185" i="35"/>
  <c r="BD185" i="35" s="1"/>
  <c r="AJ185" i="35"/>
  <c r="BM185" i="35" s="1"/>
  <c r="Q186" i="35"/>
  <c r="AT186" i="35" s="1"/>
  <c r="Y186" i="35"/>
  <c r="BB186" i="35" s="1"/>
  <c r="AH186" i="35"/>
  <c r="BK186" i="35" s="1"/>
  <c r="AP186" i="35"/>
  <c r="BS186" i="35" s="1"/>
  <c r="U188" i="35"/>
  <c r="AX188" i="35" s="1"/>
  <c r="AD188" i="35"/>
  <c r="BG188" i="35" s="1"/>
  <c r="AL188" i="35"/>
  <c r="BO188" i="35" s="1"/>
  <c r="S189" i="35"/>
  <c r="AV189" i="35" s="1"/>
  <c r="AA189" i="35"/>
  <c r="BD189" i="35" s="1"/>
  <c r="AJ189" i="35"/>
  <c r="BM189" i="35" s="1"/>
  <c r="Q190" i="35"/>
  <c r="AT190" i="35" s="1"/>
  <c r="Y190" i="35"/>
  <c r="BB190" i="35" s="1"/>
  <c r="AH190" i="35"/>
  <c r="BK190" i="35" s="1"/>
  <c r="AP190" i="35"/>
  <c r="BS190" i="35" s="1"/>
  <c r="U192" i="35"/>
  <c r="AX192" i="35" s="1"/>
  <c r="AD192" i="35"/>
  <c r="BG192" i="35" s="1"/>
  <c r="AL192" i="35"/>
  <c r="BO192" i="35" s="1"/>
  <c r="U193" i="35"/>
  <c r="AX193" i="35" s="1"/>
  <c r="AF193" i="35"/>
  <c r="BI193" i="35" s="1"/>
  <c r="BT193" i="35"/>
  <c r="S197" i="35"/>
  <c r="AV197" i="35" s="1"/>
  <c r="P107" i="34"/>
  <c r="Z6" i="34"/>
  <c r="Z9" i="34"/>
  <c r="Z56" i="34"/>
  <c r="R170" i="35"/>
  <c r="AU170" i="35" s="1"/>
  <c r="Z170" i="35"/>
  <c r="BC170" i="35" s="1"/>
  <c r="AI170" i="35"/>
  <c r="BL170" i="35" s="1"/>
  <c r="BT170" i="35"/>
  <c r="R174" i="35"/>
  <c r="AU174" i="35" s="1"/>
  <c r="Z174" i="35"/>
  <c r="BC174" i="35" s="1"/>
  <c r="AI174" i="35"/>
  <c r="BL174" i="35" s="1"/>
  <c r="BT174" i="35"/>
  <c r="R182" i="35"/>
  <c r="AU182" i="35" s="1"/>
  <c r="Z182" i="35"/>
  <c r="BC182" i="35" s="1"/>
  <c r="AI182" i="35"/>
  <c r="BL182" i="35" s="1"/>
  <c r="BT182" i="35"/>
  <c r="V184" i="35"/>
  <c r="AY184" i="35" s="1"/>
  <c r="AE184" i="35"/>
  <c r="BH184" i="35" s="1"/>
  <c r="AM184" i="35"/>
  <c r="BP184" i="35" s="1"/>
  <c r="R186" i="35"/>
  <c r="AU186" i="35" s="1"/>
  <c r="Z186" i="35"/>
  <c r="BC186" i="35" s="1"/>
  <c r="AI186" i="35"/>
  <c r="BL186" i="35" s="1"/>
  <c r="BT186" i="35"/>
  <c r="V188" i="35"/>
  <c r="AY188" i="35" s="1"/>
  <c r="AE188" i="35"/>
  <c r="BH188" i="35" s="1"/>
  <c r="AM188" i="35"/>
  <c r="BP188" i="35" s="1"/>
  <c r="R190" i="35"/>
  <c r="AU190" i="35" s="1"/>
  <c r="Z190" i="35"/>
  <c r="BC190" i="35" s="1"/>
  <c r="AI190" i="35"/>
  <c r="BL190" i="35" s="1"/>
  <c r="BT190" i="35"/>
  <c r="V192" i="35"/>
  <c r="AY192" i="35" s="1"/>
  <c r="AE192" i="35"/>
  <c r="BH192" i="35" s="1"/>
  <c r="AM192" i="35"/>
  <c r="BP192" i="35" s="1"/>
  <c r="AP197" i="35"/>
  <c r="BS197" i="35" s="1"/>
  <c r="AH197" i="35"/>
  <c r="BK197" i="35" s="1"/>
  <c r="Y197" i="35"/>
  <c r="BB197" i="35" s="1"/>
  <c r="Q197" i="35"/>
  <c r="AT197" i="35" s="1"/>
  <c r="AO197" i="35"/>
  <c r="BR197" i="35" s="1"/>
  <c r="AG197" i="35"/>
  <c r="BJ197" i="35" s="1"/>
  <c r="X197" i="35"/>
  <c r="BA197" i="35" s="1"/>
  <c r="P197" i="35"/>
  <c r="AK197" i="35"/>
  <c r="BN197" i="35" s="1"/>
  <c r="AC197" i="35"/>
  <c r="BF197" i="35" s="1"/>
  <c r="T197" i="35"/>
  <c r="AW197" i="35" s="1"/>
  <c r="U197" i="35"/>
  <c r="AX197" i="35" s="1"/>
  <c r="AI197" i="35"/>
  <c r="BL197" i="35" s="1"/>
  <c r="Q72" i="34"/>
  <c r="AB64" i="34"/>
  <c r="Q55" i="34"/>
  <c r="AB96" i="34"/>
  <c r="AB88" i="34"/>
  <c r="Q96" i="34"/>
  <c r="Q46" i="34"/>
  <c r="V72" i="34"/>
  <c r="AK107" i="34"/>
  <c r="BN107" i="34" s="1"/>
  <c r="AL159" i="34"/>
  <c r="BO159" i="34" s="1"/>
  <c r="AD159" i="34"/>
  <c r="BG159" i="34" s="1"/>
  <c r="U159" i="34"/>
  <c r="AX159" i="34" s="1"/>
  <c r="AK159" i="34"/>
  <c r="BN159" i="34" s="1"/>
  <c r="AC159" i="34"/>
  <c r="BF159" i="34" s="1"/>
  <c r="T159" i="34"/>
  <c r="AW159" i="34" s="1"/>
  <c r="AJ159" i="34"/>
  <c r="BM159" i="34" s="1"/>
  <c r="AA159" i="34"/>
  <c r="BD159" i="34" s="1"/>
  <c r="S159" i="34"/>
  <c r="AV159" i="34" s="1"/>
  <c r="AP159" i="34"/>
  <c r="BS159" i="34" s="1"/>
  <c r="AH159" i="34"/>
  <c r="BK159" i="34" s="1"/>
  <c r="Y159" i="34"/>
  <c r="BB159" i="34" s="1"/>
  <c r="Q159" i="34"/>
  <c r="AT159" i="34" s="1"/>
  <c r="AO159" i="34"/>
  <c r="BR159" i="34" s="1"/>
  <c r="AG159" i="34"/>
  <c r="BJ159" i="34" s="1"/>
  <c r="X159" i="34"/>
  <c r="BA159" i="34" s="1"/>
  <c r="P159" i="34"/>
  <c r="AN159" i="34"/>
  <c r="BQ159" i="34" s="1"/>
  <c r="AF159" i="34"/>
  <c r="BI159" i="34" s="1"/>
  <c r="W159" i="34"/>
  <c r="AZ159" i="34" s="1"/>
  <c r="AI159" i="34"/>
  <c r="BL159" i="34" s="1"/>
  <c r="AE159" i="34"/>
  <c r="BH159" i="34" s="1"/>
  <c r="Z159" i="34"/>
  <c r="BC159" i="34" s="1"/>
  <c r="V159" i="34"/>
  <c r="AY159" i="34" s="1"/>
  <c r="R159" i="34"/>
  <c r="AU159" i="34" s="1"/>
  <c r="BT159" i="34"/>
  <c r="AL175" i="34"/>
  <c r="BO175" i="34" s="1"/>
  <c r="AD175" i="34"/>
  <c r="BG175" i="34" s="1"/>
  <c r="U175" i="34"/>
  <c r="AX175" i="34" s="1"/>
  <c r="AP175" i="34"/>
  <c r="BS175" i="34" s="1"/>
  <c r="AH175" i="34"/>
  <c r="BK175" i="34" s="1"/>
  <c r="Y175" i="34"/>
  <c r="BB175" i="34" s="1"/>
  <c r="Q175" i="34"/>
  <c r="AT175" i="34" s="1"/>
  <c r="AO175" i="34"/>
  <c r="BR175" i="34" s="1"/>
  <c r="AG175" i="34"/>
  <c r="BJ175" i="34" s="1"/>
  <c r="X175" i="34"/>
  <c r="BA175" i="34" s="1"/>
  <c r="P175" i="34"/>
  <c r="AN175" i="34"/>
  <c r="BQ175" i="34" s="1"/>
  <c r="AF175" i="34"/>
  <c r="BI175" i="34" s="1"/>
  <c r="W175" i="34"/>
  <c r="AZ175" i="34" s="1"/>
  <c r="AE175" i="34"/>
  <c r="BH175" i="34" s="1"/>
  <c r="AC175" i="34"/>
  <c r="BF175" i="34" s="1"/>
  <c r="AA175" i="34"/>
  <c r="BD175" i="34" s="1"/>
  <c r="AM175" i="34"/>
  <c r="BP175" i="34" s="1"/>
  <c r="V175" i="34"/>
  <c r="AY175" i="34" s="1"/>
  <c r="AK175" i="34"/>
  <c r="BN175" i="34" s="1"/>
  <c r="T175" i="34"/>
  <c r="AW175" i="34" s="1"/>
  <c r="AJ175" i="34"/>
  <c r="BM175" i="34" s="1"/>
  <c r="S175" i="34"/>
  <c r="AV175" i="34" s="1"/>
  <c r="BT175" i="34"/>
  <c r="AI175" i="34"/>
  <c r="BL175" i="34" s="1"/>
  <c r="Z175" i="34"/>
  <c r="BC175" i="34" s="1"/>
  <c r="R175" i="34"/>
  <c r="AU175" i="34" s="1"/>
  <c r="Q99" i="34"/>
  <c r="V75" i="34"/>
  <c r="V27" i="34"/>
  <c r="AB91" i="34"/>
  <c r="AC91" i="34" s="1"/>
  <c r="Q67" i="34"/>
  <c r="Q58" i="34"/>
  <c r="AB99" i="34"/>
  <c r="Q49" i="34"/>
  <c r="R147" i="35"/>
  <c r="AU147" i="35" s="1"/>
  <c r="Z147" i="35"/>
  <c r="BC147" i="35" s="1"/>
  <c r="V149" i="35"/>
  <c r="AY149" i="35" s="1"/>
  <c r="AG149" i="35"/>
  <c r="BJ149" i="35" s="1"/>
  <c r="R159" i="35"/>
  <c r="AU159" i="35" s="1"/>
  <c r="Z159" i="35"/>
  <c r="BC159" i="35" s="1"/>
  <c r="AI159" i="35"/>
  <c r="BL159" i="35" s="1"/>
  <c r="V161" i="35"/>
  <c r="AY161" i="35" s="1"/>
  <c r="AE161" i="35"/>
  <c r="BH161" i="35" s="1"/>
  <c r="R163" i="35"/>
  <c r="AU163" i="35" s="1"/>
  <c r="Z163" i="35"/>
  <c r="BC163" i="35" s="1"/>
  <c r="AI163" i="35"/>
  <c r="BL163" i="35" s="1"/>
  <c r="V165" i="35"/>
  <c r="AY165" i="35" s="1"/>
  <c r="AE165" i="35"/>
  <c r="BH165" i="35" s="1"/>
  <c r="R167" i="35"/>
  <c r="AU167" i="35" s="1"/>
  <c r="Z167" i="35"/>
  <c r="BC167" i="35" s="1"/>
  <c r="AI167" i="35"/>
  <c r="BL167" i="35" s="1"/>
  <c r="V169" i="35"/>
  <c r="AY169" i="35" s="1"/>
  <c r="AE169" i="35"/>
  <c r="BH169" i="35" s="1"/>
  <c r="T170" i="35"/>
  <c r="AW170" i="35" s="1"/>
  <c r="AC170" i="35"/>
  <c r="BF170" i="35" s="1"/>
  <c r="R171" i="35"/>
  <c r="AU171" i="35" s="1"/>
  <c r="Z171" i="35"/>
  <c r="BC171" i="35" s="1"/>
  <c r="AI171" i="35"/>
  <c r="BL171" i="35" s="1"/>
  <c r="V173" i="35"/>
  <c r="AY173" i="35" s="1"/>
  <c r="AE173" i="35"/>
  <c r="BH173" i="35" s="1"/>
  <c r="T174" i="35"/>
  <c r="AW174" i="35" s="1"/>
  <c r="AC174" i="35"/>
  <c r="BF174" i="35" s="1"/>
  <c r="R175" i="35"/>
  <c r="AU175" i="35" s="1"/>
  <c r="Z175" i="35"/>
  <c r="BC175" i="35" s="1"/>
  <c r="AI175" i="35"/>
  <c r="BL175" i="35" s="1"/>
  <c r="V177" i="35"/>
  <c r="AY177" i="35" s="1"/>
  <c r="AE177" i="35"/>
  <c r="BH177" i="35" s="1"/>
  <c r="T182" i="35"/>
  <c r="AW182" i="35" s="1"/>
  <c r="AC182" i="35"/>
  <c r="BF182" i="35" s="1"/>
  <c r="R183" i="35"/>
  <c r="AU183" i="35" s="1"/>
  <c r="Z183" i="35"/>
  <c r="BC183" i="35" s="1"/>
  <c r="AI183" i="35"/>
  <c r="BL183" i="35" s="1"/>
  <c r="P184" i="35"/>
  <c r="X184" i="35"/>
  <c r="BA184" i="35" s="1"/>
  <c r="AG184" i="35"/>
  <c r="BJ184" i="35" s="1"/>
  <c r="AO184" i="35"/>
  <c r="BR184" i="35" s="1"/>
  <c r="V185" i="35"/>
  <c r="AY185" i="35" s="1"/>
  <c r="AE185" i="35"/>
  <c r="BH185" i="35" s="1"/>
  <c r="T186" i="35"/>
  <c r="AW186" i="35" s="1"/>
  <c r="AC186" i="35"/>
  <c r="BF186" i="35" s="1"/>
  <c r="AK186" i="35"/>
  <c r="BN186" i="35" s="1"/>
  <c r="R187" i="35"/>
  <c r="AU187" i="35" s="1"/>
  <c r="Z187" i="35"/>
  <c r="BC187" i="35" s="1"/>
  <c r="AI187" i="35"/>
  <c r="BL187" i="35" s="1"/>
  <c r="P188" i="35"/>
  <c r="X188" i="35"/>
  <c r="BA188" i="35" s="1"/>
  <c r="AG188" i="35"/>
  <c r="BJ188" i="35" s="1"/>
  <c r="AO188" i="35"/>
  <c r="BR188" i="35" s="1"/>
  <c r="V189" i="35"/>
  <c r="AY189" i="35" s="1"/>
  <c r="AE189" i="35"/>
  <c r="BH189" i="35" s="1"/>
  <c r="AM189" i="35"/>
  <c r="BP189" i="35" s="1"/>
  <c r="T190" i="35"/>
  <c r="AW190" i="35" s="1"/>
  <c r="AC190" i="35"/>
  <c r="BF190" i="35" s="1"/>
  <c r="AK190" i="35"/>
  <c r="BN190" i="35" s="1"/>
  <c r="R191" i="35"/>
  <c r="AU191" i="35" s="1"/>
  <c r="Z191" i="35"/>
  <c r="BC191" i="35" s="1"/>
  <c r="AI191" i="35"/>
  <c r="BL191" i="35" s="1"/>
  <c r="P192" i="35"/>
  <c r="X192" i="35"/>
  <c r="BA192" i="35" s="1"/>
  <c r="AG192" i="35"/>
  <c r="BJ192" i="35" s="1"/>
  <c r="AO192" i="35"/>
  <c r="BR192" i="35" s="1"/>
  <c r="Y193" i="35"/>
  <c r="BB193" i="35" s="1"/>
  <c r="AJ193" i="35"/>
  <c r="BM193" i="35" s="1"/>
  <c r="W197" i="35"/>
  <c r="AZ197" i="35" s="1"/>
  <c r="AL197" i="35"/>
  <c r="BO197" i="35" s="1"/>
  <c r="AL199" i="35"/>
  <c r="BO199" i="35" s="1"/>
  <c r="AD199" i="35"/>
  <c r="BG199" i="35" s="1"/>
  <c r="U199" i="35"/>
  <c r="AX199" i="35" s="1"/>
  <c r="AK199" i="35"/>
  <c r="BN199" i="35" s="1"/>
  <c r="AC199" i="35"/>
  <c r="BF199" i="35" s="1"/>
  <c r="T199" i="35"/>
  <c r="AW199" i="35" s="1"/>
  <c r="AO199" i="35"/>
  <c r="BR199" i="35" s="1"/>
  <c r="AG199" i="35"/>
  <c r="BJ199" i="35" s="1"/>
  <c r="X199" i="35"/>
  <c r="BA199" i="35" s="1"/>
  <c r="P199" i="35"/>
  <c r="V199" i="35"/>
  <c r="AY199" i="35" s="1"/>
  <c r="AI199" i="35"/>
  <c r="BL199" i="35" s="1"/>
  <c r="Z10" i="34"/>
  <c r="W59" i="34"/>
  <c r="U186" i="35"/>
  <c r="AX186" i="35" s="1"/>
  <c r="AD186" i="35"/>
  <c r="BG186" i="35" s="1"/>
  <c r="Q188" i="35"/>
  <c r="AT188" i="35" s="1"/>
  <c r="Y188" i="35"/>
  <c r="BB188" i="35" s="1"/>
  <c r="AH188" i="35"/>
  <c r="BK188" i="35" s="1"/>
  <c r="AP188" i="35"/>
  <c r="BS188" i="35" s="1"/>
  <c r="W189" i="35"/>
  <c r="AZ189" i="35" s="1"/>
  <c r="AF189" i="35"/>
  <c r="BI189" i="35" s="1"/>
  <c r="U190" i="35"/>
  <c r="AX190" i="35" s="1"/>
  <c r="AD190" i="35"/>
  <c r="BG190" i="35" s="1"/>
  <c r="Q192" i="35"/>
  <c r="AT192" i="35" s="1"/>
  <c r="Y192" i="35"/>
  <c r="BB192" i="35" s="1"/>
  <c r="AH192" i="35"/>
  <c r="BK192" i="35" s="1"/>
  <c r="AP192" i="35"/>
  <c r="BS192" i="35" s="1"/>
  <c r="Z193" i="35"/>
  <c r="BC193" i="35" s="1"/>
  <c r="AL193" i="35"/>
  <c r="BO193" i="35" s="1"/>
  <c r="Z197" i="35"/>
  <c r="BC197" i="35" s="1"/>
  <c r="AM197" i="35"/>
  <c r="BP197" i="35" s="1"/>
  <c r="Q97" i="34"/>
  <c r="AB89" i="34"/>
  <c r="AC89" i="34" s="1"/>
  <c r="Q17" i="34"/>
  <c r="Q73" i="34"/>
  <c r="AB73" i="34"/>
  <c r="AB65" i="34"/>
  <c r="AC65" i="34" s="1"/>
  <c r="Q56" i="34"/>
  <c r="Q25" i="34"/>
  <c r="AB97" i="34"/>
  <c r="V73" i="34"/>
  <c r="Q27" i="34"/>
  <c r="Z58" i="34"/>
  <c r="Q75" i="34"/>
  <c r="R184" i="35"/>
  <c r="AU184" i="35" s="1"/>
  <c r="Z184" i="35"/>
  <c r="BC184" i="35" s="1"/>
  <c r="AI184" i="35"/>
  <c r="BL184" i="35" s="1"/>
  <c r="R188" i="35"/>
  <c r="AU188" i="35" s="1"/>
  <c r="Z188" i="35"/>
  <c r="BC188" i="35" s="1"/>
  <c r="AI188" i="35"/>
  <c r="BL188" i="35" s="1"/>
  <c r="R192" i="35"/>
  <c r="AU192" i="35" s="1"/>
  <c r="Z192" i="35"/>
  <c r="BC192" i="35" s="1"/>
  <c r="AI192" i="35"/>
  <c r="BL192" i="35" s="1"/>
  <c r="W11" i="34"/>
  <c r="Z8" i="34"/>
  <c r="Z54" i="34"/>
  <c r="U182" i="34"/>
  <c r="AX182" i="34" s="1"/>
  <c r="Q64" i="34"/>
  <c r="BQ163" i="34"/>
  <c r="BS174" i="34"/>
  <c r="AT174" i="34"/>
  <c r="Q45" i="34"/>
  <c r="S72" i="34"/>
  <c r="AB90" i="34"/>
  <c r="AC90" i="34" s="1"/>
  <c r="AB95" i="34"/>
  <c r="V108" i="34"/>
  <c r="AY108" i="34" s="1"/>
  <c r="AG108" i="34"/>
  <c r="BJ108" i="34" s="1"/>
  <c r="AO108" i="34"/>
  <c r="BR108" i="34" s="1"/>
  <c r="P109" i="34"/>
  <c r="X109" i="34"/>
  <c r="BA109" i="34" s="1"/>
  <c r="AI109" i="34"/>
  <c r="BL109" i="34" s="1"/>
  <c r="BT109" i="34"/>
  <c r="R110" i="34"/>
  <c r="AU110" i="34" s="1"/>
  <c r="Z110" i="34"/>
  <c r="BC110" i="34" s="1"/>
  <c r="AK110" i="34"/>
  <c r="BN110" i="34" s="1"/>
  <c r="V112" i="34"/>
  <c r="AY112" i="34" s="1"/>
  <c r="AG112" i="34"/>
  <c r="BJ112" i="34" s="1"/>
  <c r="AO112" i="34"/>
  <c r="BR112" i="34" s="1"/>
  <c r="P113" i="34"/>
  <c r="X113" i="34"/>
  <c r="BA113" i="34" s="1"/>
  <c r="AI113" i="34"/>
  <c r="BL113" i="34" s="1"/>
  <c r="BT113" i="34"/>
  <c r="R114" i="34"/>
  <c r="AU114" i="34" s="1"/>
  <c r="Z114" i="34"/>
  <c r="BC114" i="34" s="1"/>
  <c r="AK114" i="34"/>
  <c r="BN114" i="34" s="1"/>
  <c r="V116" i="34"/>
  <c r="AY116" i="34" s="1"/>
  <c r="AG116" i="34"/>
  <c r="BJ116" i="34" s="1"/>
  <c r="AO116" i="34"/>
  <c r="BR116" i="34" s="1"/>
  <c r="P117" i="34"/>
  <c r="X117" i="34"/>
  <c r="BA117" i="34" s="1"/>
  <c r="AI117" i="34"/>
  <c r="BL117" i="34" s="1"/>
  <c r="BT117" i="34"/>
  <c r="R118" i="34"/>
  <c r="AU118" i="34" s="1"/>
  <c r="Z118" i="34"/>
  <c r="BC118" i="34" s="1"/>
  <c r="AK118" i="34"/>
  <c r="BN118" i="34" s="1"/>
  <c r="V120" i="34"/>
  <c r="AY120" i="34" s="1"/>
  <c r="AG120" i="34"/>
  <c r="BJ120" i="34" s="1"/>
  <c r="AO120" i="34"/>
  <c r="BR120" i="34" s="1"/>
  <c r="P121" i="34"/>
  <c r="X121" i="34"/>
  <c r="BA121" i="34" s="1"/>
  <c r="AI121" i="34"/>
  <c r="BL121" i="34" s="1"/>
  <c r="BT121" i="34"/>
  <c r="R122" i="34"/>
  <c r="AU122" i="34" s="1"/>
  <c r="Z122" i="34"/>
  <c r="BC122" i="34" s="1"/>
  <c r="AK122" i="34"/>
  <c r="BN122" i="34" s="1"/>
  <c r="Z123" i="34"/>
  <c r="BC123" i="34" s="1"/>
  <c r="AO123" i="34"/>
  <c r="BR123" i="34" s="1"/>
  <c r="BT125" i="34"/>
  <c r="AI125" i="34"/>
  <c r="BL125" i="34" s="1"/>
  <c r="X125" i="34"/>
  <c r="BA125" i="34" s="1"/>
  <c r="P125" i="34"/>
  <c r="AM125" i="34"/>
  <c r="BP125" i="34" s="1"/>
  <c r="AC125" i="34"/>
  <c r="BF125" i="34" s="1"/>
  <c r="T125" i="34"/>
  <c r="AW125" i="34" s="1"/>
  <c r="AL125" i="34"/>
  <c r="BO125" i="34" s="1"/>
  <c r="AA125" i="34"/>
  <c r="BD125" i="34" s="1"/>
  <c r="S125" i="34"/>
  <c r="AV125" i="34" s="1"/>
  <c r="V125" i="34"/>
  <c r="AY125" i="34" s="1"/>
  <c r="AK125" i="34"/>
  <c r="BN125" i="34" s="1"/>
  <c r="S131" i="34"/>
  <c r="AV131" i="34" s="1"/>
  <c r="AD133" i="34"/>
  <c r="BG133" i="34" s="1"/>
  <c r="BU133" i="34"/>
  <c r="BT137" i="34"/>
  <c r="AI137" i="34"/>
  <c r="BL137" i="34" s="1"/>
  <c r="X137" i="34"/>
  <c r="BA137" i="34" s="1"/>
  <c r="P137" i="34"/>
  <c r="AM137" i="34"/>
  <c r="BP137" i="34" s="1"/>
  <c r="AC137" i="34"/>
  <c r="BF137" i="34" s="1"/>
  <c r="T137" i="34"/>
  <c r="AW137" i="34" s="1"/>
  <c r="AL137" i="34"/>
  <c r="BO137" i="34" s="1"/>
  <c r="AA137" i="34"/>
  <c r="BD137" i="34" s="1"/>
  <c r="S137" i="34"/>
  <c r="AV137" i="34" s="1"/>
  <c r="V137" i="34"/>
  <c r="AY137" i="34" s="1"/>
  <c r="AK137" i="34"/>
  <c r="BN137" i="34" s="1"/>
  <c r="AD141" i="34"/>
  <c r="BG141" i="34" s="1"/>
  <c r="BU141" i="34"/>
  <c r="AY143" i="34"/>
  <c r="BR143" i="34"/>
  <c r="AJ145" i="34"/>
  <c r="BM145" i="34" s="1"/>
  <c r="Y145" i="34"/>
  <c r="BB145" i="34" s="1"/>
  <c r="Q145" i="34"/>
  <c r="AT145" i="34" s="1"/>
  <c r="BT145" i="34"/>
  <c r="AI145" i="34"/>
  <c r="BL145" i="34" s="1"/>
  <c r="X145" i="34"/>
  <c r="BA145" i="34" s="1"/>
  <c r="P145" i="34"/>
  <c r="AM145" i="34"/>
  <c r="BP145" i="34" s="1"/>
  <c r="AC145" i="34"/>
  <c r="BF145" i="34" s="1"/>
  <c r="T145" i="34"/>
  <c r="AW145" i="34" s="1"/>
  <c r="AL145" i="34"/>
  <c r="BO145" i="34" s="1"/>
  <c r="AA145" i="34"/>
  <c r="BD145" i="34" s="1"/>
  <c r="S145" i="34"/>
  <c r="AV145" i="34" s="1"/>
  <c r="W145" i="34"/>
  <c r="AZ145" i="34" s="1"/>
  <c r="AP145" i="34"/>
  <c r="BS145" i="34" s="1"/>
  <c r="R194" i="35"/>
  <c r="AU194" i="35" s="1"/>
  <c r="Z194" i="35"/>
  <c r="BC194" i="35" s="1"/>
  <c r="AI194" i="35"/>
  <c r="BL194" i="35" s="1"/>
  <c r="BT194" i="35"/>
  <c r="V196" i="35"/>
  <c r="AY196" i="35" s="1"/>
  <c r="AE196" i="35"/>
  <c r="BH196" i="35" s="1"/>
  <c r="AM196" i="35"/>
  <c r="BP196" i="35" s="1"/>
  <c r="R198" i="35"/>
  <c r="AU198" i="35" s="1"/>
  <c r="Z198" i="35"/>
  <c r="BC198" i="35" s="1"/>
  <c r="AI198" i="35"/>
  <c r="BL198" i="35" s="1"/>
  <c r="BT198" i="35"/>
  <c r="V200" i="35"/>
  <c r="AY200" i="35" s="1"/>
  <c r="AE200" i="35"/>
  <c r="BH200" i="35" s="1"/>
  <c r="AM200" i="35"/>
  <c r="BP200" i="35" s="1"/>
  <c r="Q18" i="34"/>
  <c r="S23" i="34"/>
  <c r="V26" i="34"/>
  <c r="AB63" i="34"/>
  <c r="S71" i="34"/>
  <c r="U107" i="34"/>
  <c r="AX107" i="34" s="1"/>
  <c r="AD107" i="34"/>
  <c r="BG107" i="34" s="1"/>
  <c r="AN107" i="34"/>
  <c r="BQ107" i="34" s="1"/>
  <c r="W108" i="34"/>
  <c r="AZ108" i="34" s="1"/>
  <c r="AH108" i="34"/>
  <c r="BK108" i="34" s="1"/>
  <c r="AP108" i="34"/>
  <c r="BS108" i="34" s="1"/>
  <c r="Q109" i="34"/>
  <c r="AT109" i="34" s="1"/>
  <c r="Y109" i="34"/>
  <c r="BB109" i="34" s="1"/>
  <c r="AJ109" i="34"/>
  <c r="BM109" i="34" s="1"/>
  <c r="BU109" i="34"/>
  <c r="S110" i="34"/>
  <c r="AV110" i="34" s="1"/>
  <c r="AA110" i="34"/>
  <c r="BD110" i="34" s="1"/>
  <c r="AL110" i="34"/>
  <c r="BO110" i="34" s="1"/>
  <c r="U111" i="34"/>
  <c r="AX111" i="34" s="1"/>
  <c r="AD111" i="34"/>
  <c r="BG111" i="34" s="1"/>
  <c r="AN111" i="34"/>
  <c r="BQ111" i="34" s="1"/>
  <c r="W112" i="34"/>
  <c r="AZ112" i="34" s="1"/>
  <c r="AH112" i="34"/>
  <c r="BK112" i="34" s="1"/>
  <c r="AP112" i="34"/>
  <c r="BS112" i="34" s="1"/>
  <c r="Q113" i="34"/>
  <c r="AT113" i="34" s="1"/>
  <c r="Y113" i="34"/>
  <c r="BB113" i="34" s="1"/>
  <c r="AJ113" i="34"/>
  <c r="BM113" i="34" s="1"/>
  <c r="BU113" i="34"/>
  <c r="S114" i="34"/>
  <c r="AV114" i="34" s="1"/>
  <c r="AA114" i="34"/>
  <c r="BD114" i="34" s="1"/>
  <c r="AL114" i="34"/>
  <c r="BO114" i="34" s="1"/>
  <c r="W116" i="34"/>
  <c r="AZ116" i="34" s="1"/>
  <c r="AH116" i="34"/>
  <c r="BK116" i="34" s="1"/>
  <c r="AP116" i="34"/>
  <c r="BS116" i="34" s="1"/>
  <c r="Q117" i="34"/>
  <c r="AT117" i="34" s="1"/>
  <c r="Y117" i="34"/>
  <c r="BB117" i="34" s="1"/>
  <c r="AJ117" i="34"/>
  <c r="BM117" i="34" s="1"/>
  <c r="BU117" i="34"/>
  <c r="S118" i="34"/>
  <c r="AV118" i="34" s="1"/>
  <c r="AA118" i="34"/>
  <c r="BD118" i="34" s="1"/>
  <c r="AL118" i="34"/>
  <c r="BO118" i="34" s="1"/>
  <c r="W120" i="34"/>
  <c r="AZ120" i="34" s="1"/>
  <c r="AH120" i="34"/>
  <c r="BK120" i="34" s="1"/>
  <c r="AP120" i="34"/>
  <c r="BS120" i="34" s="1"/>
  <c r="Q121" i="34"/>
  <c r="AT121" i="34" s="1"/>
  <c r="Y121" i="34"/>
  <c r="BB121" i="34" s="1"/>
  <c r="AJ121" i="34"/>
  <c r="BM121" i="34" s="1"/>
  <c r="BU121" i="34"/>
  <c r="S122" i="34"/>
  <c r="AV122" i="34" s="1"/>
  <c r="AA122" i="34"/>
  <c r="BD122" i="34" s="1"/>
  <c r="AL122" i="34"/>
  <c r="BO122" i="34" s="1"/>
  <c r="AA123" i="34"/>
  <c r="BD123" i="34" s="1"/>
  <c r="W125" i="34"/>
  <c r="AZ125" i="34" s="1"/>
  <c r="AN125" i="34"/>
  <c r="BQ125" i="34" s="1"/>
  <c r="AM131" i="34"/>
  <c r="BP131" i="34" s="1"/>
  <c r="AC131" i="34"/>
  <c r="BF131" i="34" s="1"/>
  <c r="T131" i="34"/>
  <c r="AW131" i="34" s="1"/>
  <c r="AI131" i="34"/>
  <c r="BL131" i="34" s="1"/>
  <c r="X131" i="34"/>
  <c r="BA131" i="34" s="1"/>
  <c r="P131" i="34"/>
  <c r="AP131" i="34"/>
  <c r="BS131" i="34" s="1"/>
  <c r="AH131" i="34"/>
  <c r="BK131" i="34" s="1"/>
  <c r="W131" i="34"/>
  <c r="AZ131" i="34" s="1"/>
  <c r="U131" i="34"/>
  <c r="AX131" i="34" s="1"/>
  <c r="AK131" i="34"/>
  <c r="BN131" i="34" s="1"/>
  <c r="Q133" i="34"/>
  <c r="AT133" i="34" s="1"/>
  <c r="AG133" i="34"/>
  <c r="BJ133" i="34" s="1"/>
  <c r="W137" i="34"/>
  <c r="AZ137" i="34" s="1"/>
  <c r="AN137" i="34"/>
  <c r="BQ137" i="34" s="1"/>
  <c r="AM139" i="34"/>
  <c r="BP139" i="34" s="1"/>
  <c r="AC139" i="34"/>
  <c r="BF139" i="34" s="1"/>
  <c r="T139" i="34"/>
  <c r="AW139" i="34" s="1"/>
  <c r="BT139" i="34"/>
  <c r="AI139" i="34"/>
  <c r="BL139" i="34" s="1"/>
  <c r="X139" i="34"/>
  <c r="BA139" i="34" s="1"/>
  <c r="P139" i="34"/>
  <c r="AP139" i="34"/>
  <c r="BS139" i="34" s="1"/>
  <c r="AH139" i="34"/>
  <c r="BK139" i="34" s="1"/>
  <c r="W139" i="34"/>
  <c r="AZ139" i="34" s="1"/>
  <c r="U139" i="34"/>
  <c r="AX139" i="34" s="1"/>
  <c r="AK139" i="34"/>
  <c r="BN139" i="34" s="1"/>
  <c r="Q141" i="34"/>
  <c r="AT141" i="34" s="1"/>
  <c r="AG141" i="34"/>
  <c r="BJ141" i="34" s="1"/>
  <c r="AN143" i="34"/>
  <c r="BQ143" i="34" s="1"/>
  <c r="AD143" i="34"/>
  <c r="BG143" i="34" s="1"/>
  <c r="U143" i="34"/>
  <c r="AX143" i="34" s="1"/>
  <c r="AM143" i="34"/>
  <c r="BP143" i="34" s="1"/>
  <c r="AC143" i="34"/>
  <c r="BF143" i="34" s="1"/>
  <c r="T143" i="34"/>
  <c r="AW143" i="34" s="1"/>
  <c r="BT143" i="34"/>
  <c r="AI143" i="34"/>
  <c r="BL143" i="34" s="1"/>
  <c r="X143" i="34"/>
  <c r="BA143" i="34" s="1"/>
  <c r="P143" i="34"/>
  <c r="AP143" i="34"/>
  <c r="BS143" i="34" s="1"/>
  <c r="AH143" i="34"/>
  <c r="BK143" i="34" s="1"/>
  <c r="W143" i="34"/>
  <c r="AZ143" i="34" s="1"/>
  <c r="Y143" i="34"/>
  <c r="BB143" i="34" s="1"/>
  <c r="Z145" i="34"/>
  <c r="BC145" i="34" s="1"/>
  <c r="BU145" i="34"/>
  <c r="AN147" i="34"/>
  <c r="BQ147" i="34" s="1"/>
  <c r="AD147" i="34"/>
  <c r="BG147" i="34" s="1"/>
  <c r="U147" i="34"/>
  <c r="AX147" i="34" s="1"/>
  <c r="AM147" i="34"/>
  <c r="BP147" i="34" s="1"/>
  <c r="AC147" i="34"/>
  <c r="BF147" i="34" s="1"/>
  <c r="T147" i="34"/>
  <c r="AW147" i="34" s="1"/>
  <c r="AL147" i="34"/>
  <c r="BO147" i="34" s="1"/>
  <c r="AA147" i="34"/>
  <c r="BD147" i="34" s="1"/>
  <c r="S147" i="34"/>
  <c r="AV147" i="34" s="1"/>
  <c r="AJ147" i="34"/>
  <c r="BM147" i="34" s="1"/>
  <c r="Y147" i="34"/>
  <c r="BB147" i="34" s="1"/>
  <c r="Q147" i="34"/>
  <c r="AT147" i="34" s="1"/>
  <c r="BT147" i="34"/>
  <c r="AI147" i="34"/>
  <c r="BL147" i="34" s="1"/>
  <c r="X147" i="34"/>
  <c r="BA147" i="34" s="1"/>
  <c r="P147" i="34"/>
  <c r="AP147" i="34"/>
  <c r="BS147" i="34" s="1"/>
  <c r="AH147" i="34"/>
  <c r="BK147" i="34" s="1"/>
  <c r="W147" i="34"/>
  <c r="AZ147" i="34" s="1"/>
  <c r="AO147" i="34"/>
  <c r="BR147" i="34" s="1"/>
  <c r="AJ149" i="34"/>
  <c r="BM149" i="34" s="1"/>
  <c r="Y149" i="34"/>
  <c r="BB149" i="34" s="1"/>
  <c r="Q149" i="34"/>
  <c r="AT149" i="34" s="1"/>
  <c r="BT149" i="34"/>
  <c r="AI149" i="34"/>
  <c r="BL149" i="34" s="1"/>
  <c r="X149" i="34"/>
  <c r="BA149" i="34" s="1"/>
  <c r="P149" i="34"/>
  <c r="AP149" i="34"/>
  <c r="BS149" i="34" s="1"/>
  <c r="AH149" i="34"/>
  <c r="BK149" i="34" s="1"/>
  <c r="W149" i="34"/>
  <c r="AZ149" i="34" s="1"/>
  <c r="AN149" i="34"/>
  <c r="BQ149" i="34" s="1"/>
  <c r="AD149" i="34"/>
  <c r="BG149" i="34" s="1"/>
  <c r="U149" i="34"/>
  <c r="AX149" i="34" s="1"/>
  <c r="AM149" i="34"/>
  <c r="BP149" i="34" s="1"/>
  <c r="AC149" i="34"/>
  <c r="BF149" i="34" s="1"/>
  <c r="T149" i="34"/>
  <c r="AW149" i="34" s="1"/>
  <c r="AL149" i="34"/>
  <c r="BO149" i="34" s="1"/>
  <c r="AA149" i="34"/>
  <c r="BD149" i="34" s="1"/>
  <c r="S149" i="34"/>
  <c r="AV149" i="34" s="1"/>
  <c r="AO149" i="34"/>
  <c r="BR149" i="34" s="1"/>
  <c r="AM158" i="34"/>
  <c r="BP158" i="34" s="1"/>
  <c r="BU159" i="34"/>
  <c r="BU167" i="34"/>
  <c r="V71" i="34"/>
  <c r="AB87" i="34"/>
  <c r="Q98" i="34"/>
  <c r="P108" i="34"/>
  <c r="X108" i="34"/>
  <c r="BA108" i="34" s="1"/>
  <c r="AI108" i="34"/>
  <c r="BL108" i="34" s="1"/>
  <c r="R109" i="34"/>
  <c r="AU109" i="34" s="1"/>
  <c r="Z109" i="34"/>
  <c r="BC109" i="34" s="1"/>
  <c r="AK109" i="34"/>
  <c r="BN109" i="34" s="1"/>
  <c r="P112" i="34"/>
  <c r="X112" i="34"/>
  <c r="BA112" i="34" s="1"/>
  <c r="AI112" i="34"/>
  <c r="BL112" i="34" s="1"/>
  <c r="BT112" i="34"/>
  <c r="R113" i="34"/>
  <c r="AU113" i="34" s="1"/>
  <c r="Z113" i="34"/>
  <c r="BC113" i="34" s="1"/>
  <c r="AK113" i="34"/>
  <c r="BN113" i="34" s="1"/>
  <c r="BF115" i="34"/>
  <c r="P116" i="34"/>
  <c r="X116" i="34"/>
  <c r="BA116" i="34" s="1"/>
  <c r="AI116" i="34"/>
  <c r="BL116" i="34" s="1"/>
  <c r="BT116" i="34"/>
  <c r="R117" i="34"/>
  <c r="AU117" i="34" s="1"/>
  <c r="Z117" i="34"/>
  <c r="BC117" i="34" s="1"/>
  <c r="AK117" i="34"/>
  <c r="BN117" i="34" s="1"/>
  <c r="P120" i="34"/>
  <c r="X120" i="34"/>
  <c r="BA120" i="34" s="1"/>
  <c r="AI120" i="34"/>
  <c r="BL120" i="34" s="1"/>
  <c r="BT120" i="34"/>
  <c r="R121" i="34"/>
  <c r="AU121" i="34" s="1"/>
  <c r="Z121" i="34"/>
  <c r="BC121" i="34" s="1"/>
  <c r="AK121" i="34"/>
  <c r="BN121" i="34" s="1"/>
  <c r="Q123" i="34"/>
  <c r="AT123" i="34" s="1"/>
  <c r="R133" i="34"/>
  <c r="AU133" i="34" s="1"/>
  <c r="R141" i="34"/>
  <c r="AU141" i="34" s="1"/>
  <c r="BC143" i="34"/>
  <c r="AD145" i="34"/>
  <c r="BG145" i="34" s="1"/>
  <c r="BU147" i="34"/>
  <c r="BU149" i="34"/>
  <c r="BU158" i="34"/>
  <c r="BU162" i="34"/>
  <c r="BU164" i="34"/>
  <c r="BU172" i="34"/>
  <c r="BU200" i="34"/>
  <c r="AX174" i="34"/>
  <c r="Q74" i="34"/>
  <c r="AB98" i="34"/>
  <c r="R108" i="34"/>
  <c r="AU108" i="34" s="1"/>
  <c r="Z108" i="34"/>
  <c r="BC108" i="34" s="1"/>
  <c r="AK108" i="34"/>
  <c r="BN108" i="34" s="1"/>
  <c r="R112" i="34"/>
  <c r="AU112" i="34" s="1"/>
  <c r="Z112" i="34"/>
  <c r="BC112" i="34" s="1"/>
  <c r="AK112" i="34"/>
  <c r="BN112" i="34" s="1"/>
  <c r="R116" i="34"/>
  <c r="AU116" i="34" s="1"/>
  <c r="Z116" i="34"/>
  <c r="BC116" i="34" s="1"/>
  <c r="AK116" i="34"/>
  <c r="BN116" i="34" s="1"/>
  <c r="R120" i="34"/>
  <c r="AU120" i="34" s="1"/>
  <c r="Z120" i="34"/>
  <c r="BC120" i="34" s="1"/>
  <c r="AK120" i="34"/>
  <c r="BN120" i="34" s="1"/>
  <c r="AM123" i="34"/>
  <c r="BP123" i="34" s="1"/>
  <c r="AC123" i="34"/>
  <c r="BF123" i="34" s="1"/>
  <c r="T123" i="34"/>
  <c r="AW123" i="34" s="1"/>
  <c r="BT123" i="34"/>
  <c r="AI123" i="34"/>
  <c r="BL123" i="34" s="1"/>
  <c r="X123" i="34"/>
  <c r="BA123" i="34" s="1"/>
  <c r="P123" i="34"/>
  <c r="AP123" i="34"/>
  <c r="BS123" i="34" s="1"/>
  <c r="AH123" i="34"/>
  <c r="BK123" i="34" s="1"/>
  <c r="W123" i="34"/>
  <c r="AZ123" i="34" s="1"/>
  <c r="S123" i="34"/>
  <c r="AV123" i="34" s="1"/>
  <c r="AJ123" i="34"/>
  <c r="BM123" i="34" s="1"/>
  <c r="BU125" i="34"/>
  <c r="BT133" i="34"/>
  <c r="AI133" i="34"/>
  <c r="BL133" i="34" s="1"/>
  <c r="X133" i="34"/>
  <c r="BA133" i="34" s="1"/>
  <c r="P133" i="34"/>
  <c r="AM133" i="34"/>
  <c r="BP133" i="34" s="1"/>
  <c r="AC133" i="34"/>
  <c r="BF133" i="34" s="1"/>
  <c r="T133" i="34"/>
  <c r="AW133" i="34" s="1"/>
  <c r="AL133" i="34"/>
  <c r="BO133" i="34" s="1"/>
  <c r="AA133" i="34"/>
  <c r="BD133" i="34" s="1"/>
  <c r="S133" i="34"/>
  <c r="AV133" i="34" s="1"/>
  <c r="V133" i="34"/>
  <c r="AY133" i="34" s="1"/>
  <c r="AK133" i="34"/>
  <c r="BN133" i="34" s="1"/>
  <c r="BU137" i="34"/>
  <c r="BT141" i="34"/>
  <c r="AI141" i="34"/>
  <c r="BL141" i="34" s="1"/>
  <c r="X141" i="34"/>
  <c r="BA141" i="34" s="1"/>
  <c r="P141" i="34"/>
  <c r="AM141" i="34"/>
  <c r="BP141" i="34" s="1"/>
  <c r="AC141" i="34"/>
  <c r="BF141" i="34" s="1"/>
  <c r="T141" i="34"/>
  <c r="AW141" i="34" s="1"/>
  <c r="AL141" i="34"/>
  <c r="BO141" i="34" s="1"/>
  <c r="AA141" i="34"/>
  <c r="BD141" i="34" s="1"/>
  <c r="S141" i="34"/>
  <c r="AV141" i="34" s="1"/>
  <c r="V141" i="34"/>
  <c r="AY141" i="34" s="1"/>
  <c r="AK141" i="34"/>
  <c r="BN141" i="34" s="1"/>
  <c r="BU146" i="34"/>
  <c r="BU166" i="34"/>
  <c r="AJ168" i="34"/>
  <c r="BM168" i="34" s="1"/>
  <c r="AA168" i="34"/>
  <c r="BD168" i="34" s="1"/>
  <c r="S168" i="34"/>
  <c r="AV168" i="34" s="1"/>
  <c r="AN168" i="34"/>
  <c r="BQ168" i="34" s="1"/>
  <c r="AF168" i="34"/>
  <c r="BI168" i="34" s="1"/>
  <c r="W168" i="34"/>
  <c r="AZ168" i="34" s="1"/>
  <c r="AM168" i="34"/>
  <c r="BP168" i="34" s="1"/>
  <c r="AE168" i="34"/>
  <c r="BH168" i="34" s="1"/>
  <c r="V168" i="34"/>
  <c r="AY168" i="34" s="1"/>
  <c r="AO168" i="34"/>
  <c r="BR168" i="34" s="1"/>
  <c r="Z168" i="34"/>
  <c r="BC168" i="34" s="1"/>
  <c r="AL168" i="34"/>
  <c r="BO168" i="34" s="1"/>
  <c r="Y168" i="34"/>
  <c r="BB168" i="34" s="1"/>
  <c r="AK168" i="34"/>
  <c r="BN168" i="34" s="1"/>
  <c r="X168" i="34"/>
  <c r="BA168" i="34" s="1"/>
  <c r="AH168" i="34"/>
  <c r="BK168" i="34" s="1"/>
  <c r="T168" i="34"/>
  <c r="AW168" i="34" s="1"/>
  <c r="AG168" i="34"/>
  <c r="BJ168" i="34" s="1"/>
  <c r="R168" i="34"/>
  <c r="AU168" i="34" s="1"/>
  <c r="BT168" i="34"/>
  <c r="AD168" i="34"/>
  <c r="BG168" i="34" s="1"/>
  <c r="Q168" i="34"/>
  <c r="AT168" i="34" s="1"/>
  <c r="V194" i="35"/>
  <c r="AY194" i="35" s="1"/>
  <c r="AE194" i="35"/>
  <c r="BH194" i="35" s="1"/>
  <c r="R196" i="35"/>
  <c r="AU196" i="35" s="1"/>
  <c r="Z196" i="35"/>
  <c r="BC196" i="35" s="1"/>
  <c r="AI196" i="35"/>
  <c r="BL196" i="35" s="1"/>
  <c r="V198" i="35"/>
  <c r="AY198" i="35" s="1"/>
  <c r="AE198" i="35"/>
  <c r="BH198" i="35" s="1"/>
  <c r="R200" i="35"/>
  <c r="AU200" i="35" s="1"/>
  <c r="Z200" i="35"/>
  <c r="BC200" i="35" s="1"/>
  <c r="AI200" i="35"/>
  <c r="BL200" i="35" s="1"/>
  <c r="S27" i="34"/>
  <c r="Q57" i="34"/>
  <c r="S75" i="34"/>
  <c r="Q107" i="34"/>
  <c r="AT107" i="34" s="1"/>
  <c r="Y107" i="34"/>
  <c r="BB107" i="34" s="1"/>
  <c r="AJ107" i="34"/>
  <c r="BM107" i="34" s="1"/>
  <c r="S108" i="34"/>
  <c r="AV108" i="34" s="1"/>
  <c r="AA108" i="34"/>
  <c r="BD108" i="34" s="1"/>
  <c r="AL108" i="34"/>
  <c r="BO108" i="34" s="1"/>
  <c r="U109" i="34"/>
  <c r="AX109" i="34" s="1"/>
  <c r="AD109" i="34"/>
  <c r="BG109" i="34" s="1"/>
  <c r="AN109" i="34"/>
  <c r="BQ109" i="34" s="1"/>
  <c r="W110" i="34"/>
  <c r="AZ110" i="34" s="1"/>
  <c r="AH110" i="34"/>
  <c r="BK110" i="34" s="1"/>
  <c r="AP110" i="34"/>
  <c r="BS110" i="34" s="1"/>
  <c r="Q111" i="34"/>
  <c r="AT111" i="34" s="1"/>
  <c r="Y111" i="34"/>
  <c r="BB111" i="34" s="1"/>
  <c r="AJ111" i="34"/>
  <c r="BM111" i="34" s="1"/>
  <c r="S112" i="34"/>
  <c r="AV112" i="34" s="1"/>
  <c r="AA112" i="34"/>
  <c r="BD112" i="34" s="1"/>
  <c r="AL112" i="34"/>
  <c r="BO112" i="34" s="1"/>
  <c r="U113" i="34"/>
  <c r="AX113" i="34" s="1"/>
  <c r="AD113" i="34"/>
  <c r="BG113" i="34" s="1"/>
  <c r="AN113" i="34"/>
  <c r="BQ113" i="34" s="1"/>
  <c r="W114" i="34"/>
  <c r="AZ114" i="34" s="1"/>
  <c r="AH114" i="34"/>
  <c r="BK114" i="34" s="1"/>
  <c r="AP114" i="34"/>
  <c r="BS114" i="34" s="1"/>
  <c r="Q115" i="34"/>
  <c r="AT115" i="34" s="1"/>
  <c r="Y115" i="34"/>
  <c r="BB115" i="34" s="1"/>
  <c r="AJ115" i="34"/>
  <c r="BM115" i="34" s="1"/>
  <c r="S116" i="34"/>
  <c r="AV116" i="34" s="1"/>
  <c r="AA116" i="34"/>
  <c r="BD116" i="34" s="1"/>
  <c r="AL116" i="34"/>
  <c r="BO116" i="34" s="1"/>
  <c r="U117" i="34"/>
  <c r="AX117" i="34" s="1"/>
  <c r="AD117" i="34"/>
  <c r="BG117" i="34" s="1"/>
  <c r="AN117" i="34"/>
  <c r="BQ117" i="34" s="1"/>
  <c r="W118" i="34"/>
  <c r="AZ118" i="34" s="1"/>
  <c r="AH118" i="34"/>
  <c r="BK118" i="34" s="1"/>
  <c r="AP118" i="34"/>
  <c r="BS118" i="34" s="1"/>
  <c r="Q119" i="34"/>
  <c r="AT119" i="34" s="1"/>
  <c r="Y119" i="34"/>
  <c r="BB119" i="34" s="1"/>
  <c r="AJ119" i="34"/>
  <c r="BM119" i="34" s="1"/>
  <c r="S120" i="34"/>
  <c r="AV120" i="34" s="1"/>
  <c r="AA120" i="34"/>
  <c r="BD120" i="34" s="1"/>
  <c r="AL120" i="34"/>
  <c r="BO120" i="34" s="1"/>
  <c r="U121" i="34"/>
  <c r="AX121" i="34" s="1"/>
  <c r="AD121" i="34"/>
  <c r="BG121" i="34" s="1"/>
  <c r="AN121" i="34"/>
  <c r="BQ121" i="34" s="1"/>
  <c r="W122" i="34"/>
  <c r="AZ122" i="34" s="1"/>
  <c r="AH122" i="34"/>
  <c r="BK122" i="34" s="1"/>
  <c r="AP122" i="34"/>
  <c r="BS122" i="34" s="1"/>
  <c r="U123" i="34"/>
  <c r="AX123" i="34" s="1"/>
  <c r="AK123" i="34"/>
  <c r="BN123" i="34" s="1"/>
  <c r="Q125" i="34"/>
  <c r="AT125" i="34" s="1"/>
  <c r="AG125" i="34"/>
  <c r="BJ125" i="34" s="1"/>
  <c r="BU126" i="34"/>
  <c r="AA131" i="34"/>
  <c r="BD131" i="34" s="1"/>
  <c r="W133" i="34"/>
  <c r="AZ133" i="34" s="1"/>
  <c r="AN133" i="34"/>
  <c r="BQ133" i="34" s="1"/>
  <c r="AM135" i="34"/>
  <c r="BP135" i="34" s="1"/>
  <c r="AC135" i="34"/>
  <c r="BF135" i="34" s="1"/>
  <c r="T135" i="34"/>
  <c r="AW135" i="34" s="1"/>
  <c r="BT135" i="34"/>
  <c r="AI135" i="34"/>
  <c r="BL135" i="34" s="1"/>
  <c r="X135" i="34"/>
  <c r="BA135" i="34" s="1"/>
  <c r="P135" i="34"/>
  <c r="AP135" i="34"/>
  <c r="BS135" i="34" s="1"/>
  <c r="AH135" i="34"/>
  <c r="BK135" i="34" s="1"/>
  <c r="W135" i="34"/>
  <c r="AZ135" i="34" s="1"/>
  <c r="U135" i="34"/>
  <c r="AX135" i="34" s="1"/>
  <c r="AK135" i="34"/>
  <c r="BN135" i="34" s="1"/>
  <c r="Q137" i="34"/>
  <c r="AT137" i="34" s="1"/>
  <c r="AG137" i="34"/>
  <c r="BJ137" i="34" s="1"/>
  <c r="BU138" i="34"/>
  <c r="AA139" i="34"/>
  <c r="BD139" i="34" s="1"/>
  <c r="W141" i="34"/>
  <c r="AZ141" i="34" s="1"/>
  <c r="AN141" i="34"/>
  <c r="BQ141" i="34" s="1"/>
  <c r="Q143" i="34"/>
  <c r="AT143" i="34" s="1"/>
  <c r="AJ143" i="34"/>
  <c r="BM143" i="34" s="1"/>
  <c r="R145" i="34"/>
  <c r="AU145" i="34" s="1"/>
  <c r="AK145" i="34"/>
  <c r="BN145" i="34" s="1"/>
  <c r="V147" i="34"/>
  <c r="AY147" i="34" s="1"/>
  <c r="V149" i="34"/>
  <c r="AY149" i="34" s="1"/>
  <c r="BU160" i="34"/>
  <c r="AP161" i="34"/>
  <c r="BS161" i="34" s="1"/>
  <c r="AH161" i="34"/>
  <c r="BK161" i="34" s="1"/>
  <c r="Y161" i="34"/>
  <c r="BB161" i="34" s="1"/>
  <c r="Q161" i="34"/>
  <c r="AT161" i="34" s="1"/>
  <c r="AO161" i="34"/>
  <c r="BR161" i="34" s="1"/>
  <c r="AG161" i="34"/>
  <c r="BJ161" i="34" s="1"/>
  <c r="X161" i="34"/>
  <c r="BA161" i="34" s="1"/>
  <c r="P161" i="34"/>
  <c r="AN161" i="34"/>
  <c r="BQ161" i="34" s="1"/>
  <c r="AF161" i="34"/>
  <c r="BI161" i="34" s="1"/>
  <c r="W161" i="34"/>
  <c r="AZ161" i="34" s="1"/>
  <c r="AL161" i="34"/>
  <c r="BO161" i="34" s="1"/>
  <c r="AD161" i="34"/>
  <c r="BG161" i="34" s="1"/>
  <c r="U161" i="34"/>
  <c r="AX161" i="34" s="1"/>
  <c r="AK161" i="34"/>
  <c r="BN161" i="34" s="1"/>
  <c r="AC161" i="34"/>
  <c r="BF161" i="34" s="1"/>
  <c r="T161" i="34"/>
  <c r="AW161" i="34" s="1"/>
  <c r="AJ161" i="34"/>
  <c r="BM161" i="34" s="1"/>
  <c r="AA161" i="34"/>
  <c r="BD161" i="34" s="1"/>
  <c r="S161" i="34"/>
  <c r="AV161" i="34" s="1"/>
  <c r="AM161" i="34"/>
  <c r="BP161" i="34" s="1"/>
  <c r="AL183" i="34"/>
  <c r="BO183" i="34" s="1"/>
  <c r="AD183" i="34"/>
  <c r="BG183" i="34" s="1"/>
  <c r="U183" i="34"/>
  <c r="AX183" i="34" s="1"/>
  <c r="AP183" i="34"/>
  <c r="BS183" i="34" s="1"/>
  <c r="AH183" i="34"/>
  <c r="BK183" i="34" s="1"/>
  <c r="Y183" i="34"/>
  <c r="BB183" i="34" s="1"/>
  <c r="Q183" i="34"/>
  <c r="AT183" i="34" s="1"/>
  <c r="AO183" i="34"/>
  <c r="BR183" i="34" s="1"/>
  <c r="AG183" i="34"/>
  <c r="BJ183" i="34" s="1"/>
  <c r="X183" i="34"/>
  <c r="BA183" i="34" s="1"/>
  <c r="P183" i="34"/>
  <c r="AN183" i="34"/>
  <c r="BQ183" i="34" s="1"/>
  <c r="AF183" i="34"/>
  <c r="BI183" i="34" s="1"/>
  <c r="W183" i="34"/>
  <c r="AZ183" i="34" s="1"/>
  <c r="AM183" i="34"/>
  <c r="BP183" i="34" s="1"/>
  <c r="V183" i="34"/>
  <c r="AY183" i="34" s="1"/>
  <c r="AK183" i="34"/>
  <c r="BN183" i="34" s="1"/>
  <c r="T183" i="34"/>
  <c r="AW183" i="34" s="1"/>
  <c r="AJ183" i="34"/>
  <c r="BM183" i="34" s="1"/>
  <c r="S183" i="34"/>
  <c r="AV183" i="34" s="1"/>
  <c r="AI183" i="34"/>
  <c r="BL183" i="34" s="1"/>
  <c r="R183" i="34"/>
  <c r="AU183" i="34" s="1"/>
  <c r="AE183" i="34"/>
  <c r="BH183" i="34" s="1"/>
  <c r="AC183" i="34"/>
  <c r="BF183" i="34" s="1"/>
  <c r="AA183" i="34"/>
  <c r="BD183" i="34" s="1"/>
  <c r="Q26" i="34"/>
  <c r="Q48" i="34"/>
  <c r="R107" i="34"/>
  <c r="AU107" i="34" s="1"/>
  <c r="Z107" i="34"/>
  <c r="BC107" i="34" s="1"/>
  <c r="T108" i="34"/>
  <c r="AW108" i="34" s="1"/>
  <c r="AC108" i="34"/>
  <c r="BF108" i="34" s="1"/>
  <c r="V109" i="34"/>
  <c r="AY109" i="34" s="1"/>
  <c r="AG109" i="34"/>
  <c r="BJ109" i="34" s="1"/>
  <c r="P110" i="34"/>
  <c r="X110" i="34"/>
  <c r="BA110" i="34" s="1"/>
  <c r="AI110" i="34"/>
  <c r="BL110" i="34" s="1"/>
  <c r="R111" i="34"/>
  <c r="AU111" i="34" s="1"/>
  <c r="Z111" i="34"/>
  <c r="BC111" i="34" s="1"/>
  <c r="T112" i="34"/>
  <c r="AW112" i="34" s="1"/>
  <c r="AC112" i="34"/>
  <c r="BF112" i="34" s="1"/>
  <c r="V113" i="34"/>
  <c r="AY113" i="34" s="1"/>
  <c r="AG113" i="34"/>
  <c r="BJ113" i="34" s="1"/>
  <c r="P114" i="34"/>
  <c r="X114" i="34"/>
  <c r="BA114" i="34" s="1"/>
  <c r="AI114" i="34"/>
  <c r="BL114" i="34" s="1"/>
  <c r="R115" i="34"/>
  <c r="AU115" i="34" s="1"/>
  <c r="Z115" i="34"/>
  <c r="BC115" i="34" s="1"/>
  <c r="T116" i="34"/>
  <c r="AW116" i="34" s="1"/>
  <c r="AC116" i="34"/>
  <c r="BF116" i="34" s="1"/>
  <c r="V117" i="34"/>
  <c r="AY117" i="34" s="1"/>
  <c r="AG117" i="34"/>
  <c r="BJ117" i="34" s="1"/>
  <c r="P118" i="34"/>
  <c r="X118" i="34"/>
  <c r="BA118" i="34" s="1"/>
  <c r="AI118" i="34"/>
  <c r="BL118" i="34" s="1"/>
  <c r="R119" i="34"/>
  <c r="AU119" i="34" s="1"/>
  <c r="Z119" i="34"/>
  <c r="BC119" i="34" s="1"/>
  <c r="T120" i="34"/>
  <c r="AW120" i="34" s="1"/>
  <c r="AC120" i="34"/>
  <c r="BF120" i="34" s="1"/>
  <c r="V121" i="34"/>
  <c r="AY121" i="34" s="1"/>
  <c r="AG121" i="34"/>
  <c r="BJ121" i="34" s="1"/>
  <c r="P122" i="34"/>
  <c r="X122" i="34"/>
  <c r="BA122" i="34" s="1"/>
  <c r="AI122" i="34"/>
  <c r="BL122" i="34" s="1"/>
  <c r="V123" i="34"/>
  <c r="AY123" i="34" s="1"/>
  <c r="AL123" i="34"/>
  <c r="BO123" i="34" s="1"/>
  <c r="R125" i="34"/>
  <c r="AU125" i="34" s="1"/>
  <c r="AH125" i="34"/>
  <c r="BK125" i="34" s="1"/>
  <c r="Q131" i="34"/>
  <c r="AT131" i="34" s="1"/>
  <c r="AD131" i="34"/>
  <c r="BG131" i="34" s="1"/>
  <c r="Y133" i="34"/>
  <c r="BB133" i="34" s="1"/>
  <c r="AO133" i="34"/>
  <c r="BR133" i="34" s="1"/>
  <c r="V135" i="34"/>
  <c r="AY135" i="34" s="1"/>
  <c r="AL135" i="34"/>
  <c r="BO135" i="34" s="1"/>
  <c r="R137" i="34"/>
  <c r="AU137" i="34" s="1"/>
  <c r="AH137" i="34"/>
  <c r="BK137" i="34" s="1"/>
  <c r="Q139" i="34"/>
  <c r="AT139" i="34" s="1"/>
  <c r="AD139" i="34"/>
  <c r="BG139" i="34" s="1"/>
  <c r="Y141" i="34"/>
  <c r="BB141" i="34" s="1"/>
  <c r="AO141" i="34"/>
  <c r="BR141" i="34" s="1"/>
  <c r="R143" i="34"/>
  <c r="AU143" i="34" s="1"/>
  <c r="AK143" i="34"/>
  <c r="BN143" i="34" s="1"/>
  <c r="U145" i="34"/>
  <c r="AX145" i="34" s="1"/>
  <c r="AN145" i="34"/>
  <c r="BQ145" i="34" s="1"/>
  <c r="Z147" i="34"/>
  <c r="BC147" i="34" s="1"/>
  <c r="BU148" i="34"/>
  <c r="Z149" i="34"/>
  <c r="BC149" i="34" s="1"/>
  <c r="BU150" i="34"/>
  <c r="BU161" i="34"/>
  <c r="BT161" i="34"/>
  <c r="AP189" i="34"/>
  <c r="BS189" i="34" s="1"/>
  <c r="AH189" i="34"/>
  <c r="BK189" i="34" s="1"/>
  <c r="Y189" i="34"/>
  <c r="BB189" i="34" s="1"/>
  <c r="Q189" i="34"/>
  <c r="AT189" i="34" s="1"/>
  <c r="AO189" i="34"/>
  <c r="BR189" i="34" s="1"/>
  <c r="AG189" i="34"/>
  <c r="BJ189" i="34" s="1"/>
  <c r="X189" i="34"/>
  <c r="BA189" i="34" s="1"/>
  <c r="P189" i="34"/>
  <c r="AN189" i="34"/>
  <c r="BQ189" i="34" s="1"/>
  <c r="AF189" i="34"/>
  <c r="BI189" i="34" s="1"/>
  <c r="W189" i="34"/>
  <c r="AZ189" i="34" s="1"/>
  <c r="AL189" i="34"/>
  <c r="BO189" i="34" s="1"/>
  <c r="AD189" i="34"/>
  <c r="BG189" i="34" s="1"/>
  <c r="U189" i="34"/>
  <c r="AX189" i="34" s="1"/>
  <c r="AK189" i="34"/>
  <c r="BN189" i="34" s="1"/>
  <c r="AC189" i="34"/>
  <c r="BF189" i="34" s="1"/>
  <c r="T189" i="34"/>
  <c r="AW189" i="34" s="1"/>
  <c r="AJ189" i="34"/>
  <c r="BM189" i="34" s="1"/>
  <c r="AA189" i="34"/>
  <c r="BD189" i="34" s="1"/>
  <c r="S189" i="34"/>
  <c r="AV189" i="34" s="1"/>
  <c r="AI189" i="34"/>
  <c r="BL189" i="34" s="1"/>
  <c r="AE189" i="34"/>
  <c r="BH189" i="34" s="1"/>
  <c r="Z189" i="34"/>
  <c r="BC189" i="34" s="1"/>
  <c r="V189" i="34"/>
  <c r="AY189" i="34" s="1"/>
  <c r="R189" i="34"/>
  <c r="AU189" i="34" s="1"/>
  <c r="BT189" i="34"/>
  <c r="Q124" i="34"/>
  <c r="AT124" i="34" s="1"/>
  <c r="Y124" i="34"/>
  <c r="BB124" i="34" s="1"/>
  <c r="AJ124" i="34"/>
  <c r="BM124" i="34" s="1"/>
  <c r="U126" i="34"/>
  <c r="AX126" i="34" s="1"/>
  <c r="AD126" i="34"/>
  <c r="BG126" i="34" s="1"/>
  <c r="AN126" i="34"/>
  <c r="BQ126" i="34" s="1"/>
  <c r="Q132" i="34"/>
  <c r="AT132" i="34" s="1"/>
  <c r="Y132" i="34"/>
  <c r="BB132" i="34" s="1"/>
  <c r="AJ132" i="34"/>
  <c r="BM132" i="34" s="1"/>
  <c r="U134" i="34"/>
  <c r="AX134" i="34" s="1"/>
  <c r="AD134" i="34"/>
  <c r="BG134" i="34" s="1"/>
  <c r="AN134" i="34"/>
  <c r="BQ134" i="34" s="1"/>
  <c r="Q136" i="34"/>
  <c r="AT136" i="34" s="1"/>
  <c r="Y136" i="34"/>
  <c r="BB136" i="34" s="1"/>
  <c r="AJ136" i="34"/>
  <c r="BM136" i="34" s="1"/>
  <c r="U138" i="34"/>
  <c r="AX138" i="34" s="1"/>
  <c r="AD138" i="34"/>
  <c r="BG138" i="34" s="1"/>
  <c r="AN138" i="34"/>
  <c r="BQ138" i="34" s="1"/>
  <c r="Q140" i="34"/>
  <c r="AT140" i="34" s="1"/>
  <c r="Y140" i="34"/>
  <c r="BB140" i="34" s="1"/>
  <c r="AJ140" i="34"/>
  <c r="BM140" i="34" s="1"/>
  <c r="U142" i="34"/>
  <c r="AX142" i="34" s="1"/>
  <c r="AD142" i="34"/>
  <c r="BG142" i="34" s="1"/>
  <c r="AN142" i="34"/>
  <c r="BQ142" i="34" s="1"/>
  <c r="Q144" i="34"/>
  <c r="AT144" i="34" s="1"/>
  <c r="Y144" i="34"/>
  <c r="BB144" i="34" s="1"/>
  <c r="AJ144" i="34"/>
  <c r="BM144" i="34" s="1"/>
  <c r="U146" i="34"/>
  <c r="AX146" i="34" s="1"/>
  <c r="AD146" i="34"/>
  <c r="BG146" i="34" s="1"/>
  <c r="AN146" i="34"/>
  <c r="BQ146" i="34" s="1"/>
  <c r="Q148" i="34"/>
  <c r="AT148" i="34" s="1"/>
  <c r="Y148" i="34"/>
  <c r="BB148" i="34" s="1"/>
  <c r="AJ148" i="34"/>
  <c r="BM148" i="34" s="1"/>
  <c r="U150" i="34"/>
  <c r="AX150" i="34" s="1"/>
  <c r="AD150" i="34"/>
  <c r="BG150" i="34" s="1"/>
  <c r="AN150" i="34"/>
  <c r="BQ150" i="34" s="1"/>
  <c r="Q158" i="34"/>
  <c r="AT158" i="34" s="1"/>
  <c r="Y158" i="34"/>
  <c r="BB158" i="34" s="1"/>
  <c r="AH158" i="34"/>
  <c r="BK158" i="34" s="1"/>
  <c r="AP158" i="34"/>
  <c r="BS158" i="34" s="1"/>
  <c r="U160" i="34"/>
  <c r="AX160" i="34" s="1"/>
  <c r="AD160" i="34"/>
  <c r="BG160" i="34" s="1"/>
  <c r="AL160" i="34"/>
  <c r="BO160" i="34" s="1"/>
  <c r="Q162" i="34"/>
  <c r="AT162" i="34" s="1"/>
  <c r="Z162" i="34"/>
  <c r="BC162" i="34" s="1"/>
  <c r="AL163" i="34"/>
  <c r="BO163" i="34" s="1"/>
  <c r="AD163" i="34"/>
  <c r="BG163" i="34" s="1"/>
  <c r="U163" i="34"/>
  <c r="AX163" i="34" s="1"/>
  <c r="AP163" i="34"/>
  <c r="BS163" i="34" s="1"/>
  <c r="AH163" i="34"/>
  <c r="BK163" i="34" s="1"/>
  <c r="Y163" i="34"/>
  <c r="BB163" i="34" s="1"/>
  <c r="Q163" i="34"/>
  <c r="AT163" i="34" s="1"/>
  <c r="T163" i="34"/>
  <c r="AW163" i="34" s="1"/>
  <c r="AF163" i="34"/>
  <c r="BI163" i="34" s="1"/>
  <c r="BT163" i="34"/>
  <c r="R164" i="34"/>
  <c r="AU164" i="34" s="1"/>
  <c r="AD164" i="34"/>
  <c r="BG164" i="34" s="1"/>
  <c r="AO164" i="34"/>
  <c r="BR164" i="34" s="1"/>
  <c r="Z165" i="34"/>
  <c r="BC165" i="34" s="1"/>
  <c r="AK165" i="34"/>
  <c r="BN165" i="34" s="1"/>
  <c r="Y166" i="34"/>
  <c r="BB166" i="34" s="1"/>
  <c r="AM166" i="34"/>
  <c r="BP166" i="34" s="1"/>
  <c r="T167" i="34"/>
  <c r="AW167" i="34" s="1"/>
  <c r="X169" i="34"/>
  <c r="BA169" i="34" s="1"/>
  <c r="AM169" i="34"/>
  <c r="BP169" i="34" s="1"/>
  <c r="AC171" i="34"/>
  <c r="BF171" i="34" s="1"/>
  <c r="BT171" i="34"/>
  <c r="Y172" i="34"/>
  <c r="BB172" i="34" s="1"/>
  <c r="AL172" i="34"/>
  <c r="BO172" i="34" s="1"/>
  <c r="S173" i="34"/>
  <c r="AV173" i="34" s="1"/>
  <c r="BG174" i="34"/>
  <c r="P176" i="34"/>
  <c r="AG176" i="34"/>
  <c r="BJ176" i="34" s="1"/>
  <c r="AP177" i="34"/>
  <c r="BS177" i="34" s="1"/>
  <c r="AH177" i="34"/>
  <c r="BK177" i="34" s="1"/>
  <c r="Y177" i="34"/>
  <c r="BB177" i="34" s="1"/>
  <c r="Q177" i="34"/>
  <c r="AT177" i="34" s="1"/>
  <c r="AL177" i="34"/>
  <c r="BO177" i="34" s="1"/>
  <c r="AD177" i="34"/>
  <c r="BG177" i="34" s="1"/>
  <c r="U177" i="34"/>
  <c r="AX177" i="34" s="1"/>
  <c r="AK177" i="34"/>
  <c r="BN177" i="34" s="1"/>
  <c r="AC177" i="34"/>
  <c r="BF177" i="34" s="1"/>
  <c r="T177" i="34"/>
  <c r="AW177" i="34" s="1"/>
  <c r="AJ177" i="34"/>
  <c r="BM177" i="34" s="1"/>
  <c r="AA177" i="34"/>
  <c r="BD177" i="34" s="1"/>
  <c r="S177" i="34"/>
  <c r="AV177" i="34" s="1"/>
  <c r="X177" i="34"/>
  <c r="BA177" i="34" s="1"/>
  <c r="AO177" i="34"/>
  <c r="BR177" i="34" s="1"/>
  <c r="X184" i="34"/>
  <c r="BA184" i="34" s="1"/>
  <c r="P185" i="34"/>
  <c r="AG185" i="34"/>
  <c r="BJ185" i="34" s="1"/>
  <c r="AL187" i="34"/>
  <c r="BO187" i="34" s="1"/>
  <c r="AD187" i="34"/>
  <c r="BG187" i="34" s="1"/>
  <c r="U187" i="34"/>
  <c r="AX187" i="34" s="1"/>
  <c r="AK187" i="34"/>
  <c r="BN187" i="34" s="1"/>
  <c r="AC187" i="34"/>
  <c r="BF187" i="34" s="1"/>
  <c r="T187" i="34"/>
  <c r="AW187" i="34" s="1"/>
  <c r="AJ187" i="34"/>
  <c r="BM187" i="34" s="1"/>
  <c r="AA187" i="34"/>
  <c r="BD187" i="34" s="1"/>
  <c r="S187" i="34"/>
  <c r="AV187" i="34" s="1"/>
  <c r="AP187" i="34"/>
  <c r="BS187" i="34" s="1"/>
  <c r="AH187" i="34"/>
  <c r="BK187" i="34" s="1"/>
  <c r="Y187" i="34"/>
  <c r="BB187" i="34" s="1"/>
  <c r="Q187" i="34"/>
  <c r="AT187" i="34" s="1"/>
  <c r="AO187" i="34"/>
  <c r="BR187" i="34" s="1"/>
  <c r="AG187" i="34"/>
  <c r="BJ187" i="34" s="1"/>
  <c r="X187" i="34"/>
  <c r="BA187" i="34" s="1"/>
  <c r="P187" i="34"/>
  <c r="AN187" i="34"/>
  <c r="BQ187" i="34" s="1"/>
  <c r="AF187" i="34"/>
  <c r="BI187" i="34" s="1"/>
  <c r="W187" i="34"/>
  <c r="AZ187" i="34" s="1"/>
  <c r="AM187" i="34"/>
  <c r="BP187" i="34" s="1"/>
  <c r="AP193" i="34"/>
  <c r="BS193" i="34" s="1"/>
  <c r="AH193" i="34"/>
  <c r="BK193" i="34" s="1"/>
  <c r="Y193" i="34"/>
  <c r="BB193" i="34" s="1"/>
  <c r="Q193" i="34"/>
  <c r="AT193" i="34" s="1"/>
  <c r="AO193" i="34"/>
  <c r="BR193" i="34" s="1"/>
  <c r="AG193" i="34"/>
  <c r="BJ193" i="34" s="1"/>
  <c r="X193" i="34"/>
  <c r="BA193" i="34" s="1"/>
  <c r="P193" i="34"/>
  <c r="AN193" i="34"/>
  <c r="BQ193" i="34" s="1"/>
  <c r="AF193" i="34"/>
  <c r="BI193" i="34" s="1"/>
  <c r="W193" i="34"/>
  <c r="AZ193" i="34" s="1"/>
  <c r="AL193" i="34"/>
  <c r="BO193" i="34" s="1"/>
  <c r="AD193" i="34"/>
  <c r="BG193" i="34" s="1"/>
  <c r="U193" i="34"/>
  <c r="AX193" i="34" s="1"/>
  <c r="AK193" i="34"/>
  <c r="BN193" i="34" s="1"/>
  <c r="AC193" i="34"/>
  <c r="BF193" i="34" s="1"/>
  <c r="T193" i="34"/>
  <c r="AW193" i="34" s="1"/>
  <c r="AJ193" i="34"/>
  <c r="BM193" i="34" s="1"/>
  <c r="AA193" i="34"/>
  <c r="BD193" i="34" s="1"/>
  <c r="S193" i="34"/>
  <c r="AV193" i="34" s="1"/>
  <c r="AM193" i="34"/>
  <c r="BP193" i="34" s="1"/>
  <c r="AE195" i="34"/>
  <c r="BH195" i="34" s="1"/>
  <c r="Z199" i="34"/>
  <c r="BC199" i="34" s="1"/>
  <c r="Q97" i="33"/>
  <c r="AB89" i="33"/>
  <c r="AC89" i="33" s="1"/>
  <c r="Q73" i="33"/>
  <c r="AB73" i="33"/>
  <c r="AB65" i="33"/>
  <c r="AC65" i="33" s="1"/>
  <c r="Q56" i="33"/>
  <c r="Q25" i="33"/>
  <c r="Q65" i="33"/>
  <c r="Q17" i="33"/>
  <c r="V25" i="33"/>
  <c r="AB97" i="33"/>
  <c r="V73" i="33"/>
  <c r="Q47" i="33"/>
  <c r="R124" i="34"/>
  <c r="AU124" i="34" s="1"/>
  <c r="Z124" i="34"/>
  <c r="BC124" i="34" s="1"/>
  <c r="AK124" i="34"/>
  <c r="BN124" i="34" s="1"/>
  <c r="V126" i="34"/>
  <c r="AY126" i="34" s="1"/>
  <c r="AG126" i="34"/>
  <c r="BJ126" i="34" s="1"/>
  <c r="AO126" i="34"/>
  <c r="BR126" i="34" s="1"/>
  <c r="R132" i="34"/>
  <c r="AU132" i="34" s="1"/>
  <c r="Z132" i="34"/>
  <c r="BC132" i="34" s="1"/>
  <c r="AK132" i="34"/>
  <c r="BN132" i="34" s="1"/>
  <c r="V134" i="34"/>
  <c r="AY134" i="34" s="1"/>
  <c r="AG134" i="34"/>
  <c r="BJ134" i="34" s="1"/>
  <c r="AO134" i="34"/>
  <c r="BR134" i="34" s="1"/>
  <c r="R136" i="34"/>
  <c r="AU136" i="34" s="1"/>
  <c r="Z136" i="34"/>
  <c r="BC136" i="34" s="1"/>
  <c r="AK136" i="34"/>
  <c r="BN136" i="34" s="1"/>
  <c r="V138" i="34"/>
  <c r="AY138" i="34" s="1"/>
  <c r="AG138" i="34"/>
  <c r="BJ138" i="34" s="1"/>
  <c r="AO138" i="34"/>
  <c r="BR138" i="34" s="1"/>
  <c r="R140" i="34"/>
  <c r="AU140" i="34" s="1"/>
  <c r="Z140" i="34"/>
  <c r="BC140" i="34" s="1"/>
  <c r="AK140" i="34"/>
  <c r="BN140" i="34" s="1"/>
  <c r="V142" i="34"/>
  <c r="AY142" i="34" s="1"/>
  <c r="AG142" i="34"/>
  <c r="BJ142" i="34" s="1"/>
  <c r="AO142" i="34"/>
  <c r="BR142" i="34" s="1"/>
  <c r="R144" i="34"/>
  <c r="AU144" i="34" s="1"/>
  <c r="Z144" i="34"/>
  <c r="BC144" i="34" s="1"/>
  <c r="AK144" i="34"/>
  <c r="BN144" i="34" s="1"/>
  <c r="V146" i="34"/>
  <c r="AY146" i="34" s="1"/>
  <c r="AG146" i="34"/>
  <c r="BJ146" i="34" s="1"/>
  <c r="AO146" i="34"/>
  <c r="BR146" i="34" s="1"/>
  <c r="R148" i="34"/>
  <c r="AU148" i="34" s="1"/>
  <c r="Z148" i="34"/>
  <c r="BC148" i="34" s="1"/>
  <c r="AK148" i="34"/>
  <c r="BN148" i="34" s="1"/>
  <c r="V150" i="34"/>
  <c r="AY150" i="34" s="1"/>
  <c r="AG150" i="34"/>
  <c r="BJ150" i="34" s="1"/>
  <c r="AO150" i="34"/>
  <c r="BR150" i="34" s="1"/>
  <c r="R158" i="34"/>
  <c r="AU158" i="34" s="1"/>
  <c r="Z158" i="34"/>
  <c r="BC158" i="34" s="1"/>
  <c r="AI158" i="34"/>
  <c r="BL158" i="34" s="1"/>
  <c r="BT158" i="34"/>
  <c r="V160" i="34"/>
  <c r="AY160" i="34" s="1"/>
  <c r="AE160" i="34"/>
  <c r="BH160" i="34" s="1"/>
  <c r="AM160" i="34"/>
  <c r="BP160" i="34" s="1"/>
  <c r="AN162" i="34"/>
  <c r="BQ162" i="34" s="1"/>
  <c r="AF162" i="34"/>
  <c r="BI162" i="34" s="1"/>
  <c r="W162" i="34"/>
  <c r="AZ162" i="34" s="1"/>
  <c r="R162" i="34"/>
  <c r="AU162" i="34" s="1"/>
  <c r="AA162" i="34"/>
  <c r="BD162" i="34" s="1"/>
  <c r="AK162" i="34"/>
  <c r="BN162" i="34" s="1"/>
  <c r="BU163" i="34"/>
  <c r="T164" i="34"/>
  <c r="AW164" i="34" s="1"/>
  <c r="AE164" i="34"/>
  <c r="BH164" i="34" s="1"/>
  <c r="P165" i="34"/>
  <c r="AA165" i="34"/>
  <c r="BD165" i="34" s="1"/>
  <c r="AM165" i="34"/>
  <c r="BP165" i="34" s="1"/>
  <c r="AC166" i="34"/>
  <c r="BF166" i="34" s="1"/>
  <c r="AO166" i="34"/>
  <c r="BR166" i="34" s="1"/>
  <c r="AL167" i="34"/>
  <c r="BO167" i="34" s="1"/>
  <c r="AD167" i="34"/>
  <c r="BG167" i="34" s="1"/>
  <c r="U167" i="34"/>
  <c r="AX167" i="34" s="1"/>
  <c r="AP167" i="34"/>
  <c r="BS167" i="34" s="1"/>
  <c r="AH167" i="34"/>
  <c r="BK167" i="34" s="1"/>
  <c r="Y167" i="34"/>
  <c r="BB167" i="34" s="1"/>
  <c r="Q167" i="34"/>
  <c r="AT167" i="34" s="1"/>
  <c r="AO167" i="34"/>
  <c r="BR167" i="34" s="1"/>
  <c r="AG167" i="34"/>
  <c r="BJ167" i="34" s="1"/>
  <c r="X167" i="34"/>
  <c r="BA167" i="34" s="1"/>
  <c r="P167" i="34"/>
  <c r="V167" i="34"/>
  <c r="AY167" i="34" s="1"/>
  <c r="AJ167" i="34"/>
  <c r="BM167" i="34" s="1"/>
  <c r="Z169" i="34"/>
  <c r="BC169" i="34" s="1"/>
  <c r="AN169" i="34"/>
  <c r="BQ169" i="34" s="1"/>
  <c r="R171" i="34"/>
  <c r="AU171" i="34" s="1"/>
  <c r="AE171" i="34"/>
  <c r="BH171" i="34" s="1"/>
  <c r="Z172" i="34"/>
  <c r="BC172" i="34" s="1"/>
  <c r="AO172" i="34"/>
  <c r="BR172" i="34" s="1"/>
  <c r="AP173" i="34"/>
  <c r="BS173" i="34" s="1"/>
  <c r="AH173" i="34"/>
  <c r="BK173" i="34" s="1"/>
  <c r="Y173" i="34"/>
  <c r="BB173" i="34" s="1"/>
  <c r="Q173" i="34"/>
  <c r="AT173" i="34" s="1"/>
  <c r="AL173" i="34"/>
  <c r="BO173" i="34" s="1"/>
  <c r="AD173" i="34"/>
  <c r="BG173" i="34" s="1"/>
  <c r="U173" i="34"/>
  <c r="AX173" i="34" s="1"/>
  <c r="AK173" i="34"/>
  <c r="BN173" i="34" s="1"/>
  <c r="AC173" i="34"/>
  <c r="BF173" i="34" s="1"/>
  <c r="T173" i="34"/>
  <c r="AW173" i="34" s="1"/>
  <c r="V173" i="34"/>
  <c r="AY173" i="34" s="1"/>
  <c r="AI173" i="34"/>
  <c r="BL173" i="34" s="1"/>
  <c r="Q176" i="34"/>
  <c r="AT176" i="34" s="1"/>
  <c r="AJ184" i="34"/>
  <c r="BM184" i="34" s="1"/>
  <c r="AA184" i="34"/>
  <c r="BD184" i="34" s="1"/>
  <c r="S184" i="34"/>
  <c r="AV184" i="34" s="1"/>
  <c r="AN184" i="34"/>
  <c r="BQ184" i="34" s="1"/>
  <c r="AF184" i="34"/>
  <c r="BI184" i="34" s="1"/>
  <c r="W184" i="34"/>
  <c r="AZ184" i="34" s="1"/>
  <c r="AM184" i="34"/>
  <c r="BP184" i="34" s="1"/>
  <c r="AE184" i="34"/>
  <c r="BH184" i="34" s="1"/>
  <c r="V184" i="34"/>
  <c r="AY184" i="34" s="1"/>
  <c r="AL184" i="34"/>
  <c r="BO184" i="34" s="1"/>
  <c r="AD184" i="34"/>
  <c r="BG184" i="34" s="1"/>
  <c r="U184" i="34"/>
  <c r="AX184" i="34" s="1"/>
  <c r="Y184" i="34"/>
  <c r="BB184" i="34" s="1"/>
  <c r="AP184" i="34"/>
  <c r="BS184" i="34" s="1"/>
  <c r="R185" i="34"/>
  <c r="AU185" i="34" s="1"/>
  <c r="AI185" i="34"/>
  <c r="BL185" i="34" s="1"/>
  <c r="AL191" i="34"/>
  <c r="BO191" i="34" s="1"/>
  <c r="AD191" i="34"/>
  <c r="BG191" i="34" s="1"/>
  <c r="U191" i="34"/>
  <c r="AX191" i="34" s="1"/>
  <c r="AK191" i="34"/>
  <c r="BN191" i="34" s="1"/>
  <c r="AC191" i="34"/>
  <c r="BF191" i="34" s="1"/>
  <c r="T191" i="34"/>
  <c r="AW191" i="34" s="1"/>
  <c r="AJ191" i="34"/>
  <c r="BM191" i="34" s="1"/>
  <c r="AA191" i="34"/>
  <c r="BD191" i="34" s="1"/>
  <c r="S191" i="34"/>
  <c r="AV191" i="34" s="1"/>
  <c r="AP191" i="34"/>
  <c r="BS191" i="34" s="1"/>
  <c r="AH191" i="34"/>
  <c r="BK191" i="34" s="1"/>
  <c r="Y191" i="34"/>
  <c r="BB191" i="34" s="1"/>
  <c r="Q191" i="34"/>
  <c r="AT191" i="34" s="1"/>
  <c r="AO191" i="34"/>
  <c r="BR191" i="34" s="1"/>
  <c r="AG191" i="34"/>
  <c r="BJ191" i="34" s="1"/>
  <c r="X191" i="34"/>
  <c r="BA191" i="34" s="1"/>
  <c r="P191" i="34"/>
  <c r="AN191" i="34"/>
  <c r="BQ191" i="34" s="1"/>
  <c r="AF191" i="34"/>
  <c r="BI191" i="34" s="1"/>
  <c r="W191" i="34"/>
  <c r="AZ191" i="34" s="1"/>
  <c r="AM191" i="34"/>
  <c r="BP191" i="34" s="1"/>
  <c r="AP197" i="34"/>
  <c r="BS197" i="34" s="1"/>
  <c r="AH197" i="34"/>
  <c r="BK197" i="34" s="1"/>
  <c r="Y197" i="34"/>
  <c r="BB197" i="34" s="1"/>
  <c r="Q197" i="34"/>
  <c r="AT197" i="34" s="1"/>
  <c r="AO197" i="34"/>
  <c r="BR197" i="34" s="1"/>
  <c r="AG197" i="34"/>
  <c r="BJ197" i="34" s="1"/>
  <c r="X197" i="34"/>
  <c r="BA197" i="34" s="1"/>
  <c r="P197" i="34"/>
  <c r="AN197" i="34"/>
  <c r="BQ197" i="34" s="1"/>
  <c r="AF197" i="34"/>
  <c r="BI197" i="34" s="1"/>
  <c r="W197" i="34"/>
  <c r="AZ197" i="34" s="1"/>
  <c r="AL197" i="34"/>
  <c r="BO197" i="34" s="1"/>
  <c r="AD197" i="34"/>
  <c r="BG197" i="34" s="1"/>
  <c r="U197" i="34"/>
  <c r="AX197" i="34" s="1"/>
  <c r="AK197" i="34"/>
  <c r="BN197" i="34" s="1"/>
  <c r="AC197" i="34"/>
  <c r="BF197" i="34" s="1"/>
  <c r="T197" i="34"/>
  <c r="AW197" i="34" s="1"/>
  <c r="AJ197" i="34"/>
  <c r="BM197" i="34" s="1"/>
  <c r="AA197" i="34"/>
  <c r="BD197" i="34" s="1"/>
  <c r="S197" i="34"/>
  <c r="AV197" i="34" s="1"/>
  <c r="AM197" i="34"/>
  <c r="BP197" i="34" s="1"/>
  <c r="AE199" i="34"/>
  <c r="BH199" i="34" s="1"/>
  <c r="AJ140" i="33"/>
  <c r="BM140" i="33" s="1"/>
  <c r="Y140" i="33"/>
  <c r="BB140" i="33" s="1"/>
  <c r="Q140" i="33"/>
  <c r="AT140" i="33" s="1"/>
  <c r="BT140" i="33"/>
  <c r="AI140" i="33"/>
  <c r="BL140" i="33" s="1"/>
  <c r="X140" i="33"/>
  <c r="BA140" i="33" s="1"/>
  <c r="P140" i="33"/>
  <c r="AM140" i="33"/>
  <c r="BP140" i="33" s="1"/>
  <c r="AC140" i="33"/>
  <c r="BF140" i="33" s="1"/>
  <c r="T140" i="33"/>
  <c r="AW140" i="33" s="1"/>
  <c r="AG140" i="33"/>
  <c r="BJ140" i="33" s="1"/>
  <c r="R140" i="33"/>
  <c r="AU140" i="33" s="1"/>
  <c r="AD140" i="33"/>
  <c r="BG140" i="33" s="1"/>
  <c r="AP140" i="33"/>
  <c r="BS140" i="33" s="1"/>
  <c r="AA140" i="33"/>
  <c r="BD140" i="33" s="1"/>
  <c r="AO140" i="33"/>
  <c r="BR140" i="33" s="1"/>
  <c r="Z140" i="33"/>
  <c r="BC140" i="33" s="1"/>
  <c r="AN140" i="33"/>
  <c r="BQ140" i="33" s="1"/>
  <c r="W140" i="33"/>
  <c r="AZ140" i="33" s="1"/>
  <c r="AL140" i="33"/>
  <c r="BO140" i="33" s="1"/>
  <c r="V140" i="33"/>
  <c r="AY140" i="33" s="1"/>
  <c r="AH140" i="33"/>
  <c r="BK140" i="33" s="1"/>
  <c r="S140" i="33"/>
  <c r="AV140" i="33" s="1"/>
  <c r="AK140" i="33"/>
  <c r="BN140" i="33" s="1"/>
  <c r="U140" i="33"/>
  <c r="AX140" i="33" s="1"/>
  <c r="AJ164" i="34"/>
  <c r="BM164" i="34" s="1"/>
  <c r="AA164" i="34"/>
  <c r="BD164" i="34" s="1"/>
  <c r="S164" i="34"/>
  <c r="AV164" i="34" s="1"/>
  <c r="AN164" i="34"/>
  <c r="BQ164" i="34" s="1"/>
  <c r="AF164" i="34"/>
  <c r="BI164" i="34" s="1"/>
  <c r="W164" i="34"/>
  <c r="AZ164" i="34" s="1"/>
  <c r="U164" i="34"/>
  <c r="AX164" i="34" s="1"/>
  <c r="AG164" i="34"/>
  <c r="BJ164" i="34" s="1"/>
  <c r="BT164" i="34"/>
  <c r="R165" i="34"/>
  <c r="AU165" i="34" s="1"/>
  <c r="AC165" i="34"/>
  <c r="BF165" i="34" s="1"/>
  <c r="BU170" i="34"/>
  <c r="S171" i="34"/>
  <c r="AV171" i="34" s="1"/>
  <c r="BU184" i="34"/>
  <c r="V185" i="34"/>
  <c r="AY185" i="34" s="1"/>
  <c r="AL195" i="34"/>
  <c r="BO195" i="34" s="1"/>
  <c r="AD195" i="34"/>
  <c r="BG195" i="34" s="1"/>
  <c r="U195" i="34"/>
  <c r="AX195" i="34" s="1"/>
  <c r="AK195" i="34"/>
  <c r="BN195" i="34" s="1"/>
  <c r="AC195" i="34"/>
  <c r="BF195" i="34" s="1"/>
  <c r="T195" i="34"/>
  <c r="AW195" i="34" s="1"/>
  <c r="AJ195" i="34"/>
  <c r="BM195" i="34" s="1"/>
  <c r="AA195" i="34"/>
  <c r="BD195" i="34" s="1"/>
  <c r="S195" i="34"/>
  <c r="AV195" i="34" s="1"/>
  <c r="AP195" i="34"/>
  <c r="BS195" i="34" s="1"/>
  <c r="AH195" i="34"/>
  <c r="BK195" i="34" s="1"/>
  <c r="Y195" i="34"/>
  <c r="BB195" i="34" s="1"/>
  <c r="Q195" i="34"/>
  <c r="AT195" i="34" s="1"/>
  <c r="AO195" i="34"/>
  <c r="BR195" i="34" s="1"/>
  <c r="AG195" i="34"/>
  <c r="BJ195" i="34" s="1"/>
  <c r="X195" i="34"/>
  <c r="BA195" i="34" s="1"/>
  <c r="P195" i="34"/>
  <c r="AN195" i="34"/>
  <c r="BQ195" i="34" s="1"/>
  <c r="AF195" i="34"/>
  <c r="BI195" i="34" s="1"/>
  <c r="W195" i="34"/>
  <c r="AZ195" i="34" s="1"/>
  <c r="AM195" i="34"/>
  <c r="BP195" i="34" s="1"/>
  <c r="BU186" i="34"/>
  <c r="AU191" i="34"/>
  <c r="AL199" i="34"/>
  <c r="BO199" i="34" s="1"/>
  <c r="AD199" i="34"/>
  <c r="BG199" i="34" s="1"/>
  <c r="U199" i="34"/>
  <c r="AX199" i="34" s="1"/>
  <c r="AK199" i="34"/>
  <c r="BN199" i="34" s="1"/>
  <c r="AC199" i="34"/>
  <c r="BF199" i="34" s="1"/>
  <c r="T199" i="34"/>
  <c r="AW199" i="34" s="1"/>
  <c r="AJ199" i="34"/>
  <c r="BM199" i="34" s="1"/>
  <c r="AA199" i="34"/>
  <c r="BD199" i="34" s="1"/>
  <c r="S199" i="34"/>
  <c r="AV199" i="34" s="1"/>
  <c r="AP199" i="34"/>
  <c r="BS199" i="34" s="1"/>
  <c r="AH199" i="34"/>
  <c r="BK199" i="34" s="1"/>
  <c r="Y199" i="34"/>
  <c r="BB199" i="34" s="1"/>
  <c r="Q199" i="34"/>
  <c r="AT199" i="34" s="1"/>
  <c r="AO199" i="34"/>
  <c r="BR199" i="34" s="1"/>
  <c r="AG199" i="34"/>
  <c r="BJ199" i="34" s="1"/>
  <c r="X199" i="34"/>
  <c r="BA199" i="34" s="1"/>
  <c r="P199" i="34"/>
  <c r="AN199" i="34"/>
  <c r="BQ199" i="34" s="1"/>
  <c r="AF199" i="34"/>
  <c r="BI199" i="34" s="1"/>
  <c r="W199" i="34"/>
  <c r="AZ199" i="34" s="1"/>
  <c r="AM199" i="34"/>
  <c r="BP199" i="34" s="1"/>
  <c r="AP165" i="34"/>
  <c r="BS165" i="34" s="1"/>
  <c r="AH165" i="34"/>
  <c r="BK165" i="34" s="1"/>
  <c r="Y165" i="34"/>
  <c r="BB165" i="34" s="1"/>
  <c r="Q165" i="34"/>
  <c r="AT165" i="34" s="1"/>
  <c r="AL165" i="34"/>
  <c r="BO165" i="34" s="1"/>
  <c r="AD165" i="34"/>
  <c r="BG165" i="34" s="1"/>
  <c r="U165" i="34"/>
  <c r="AX165" i="34" s="1"/>
  <c r="T165" i="34"/>
  <c r="AW165" i="34" s="1"/>
  <c r="AF165" i="34"/>
  <c r="BI165" i="34" s="1"/>
  <c r="BT165" i="34"/>
  <c r="AL171" i="34"/>
  <c r="BO171" i="34" s="1"/>
  <c r="AD171" i="34"/>
  <c r="BG171" i="34" s="1"/>
  <c r="U171" i="34"/>
  <c r="AX171" i="34" s="1"/>
  <c r="AP171" i="34"/>
  <c r="BS171" i="34" s="1"/>
  <c r="AH171" i="34"/>
  <c r="BK171" i="34" s="1"/>
  <c r="Y171" i="34"/>
  <c r="BB171" i="34" s="1"/>
  <c r="Q171" i="34"/>
  <c r="AT171" i="34" s="1"/>
  <c r="AO171" i="34"/>
  <c r="BR171" i="34" s="1"/>
  <c r="AG171" i="34"/>
  <c r="BJ171" i="34" s="1"/>
  <c r="X171" i="34"/>
  <c r="BA171" i="34" s="1"/>
  <c r="P171" i="34"/>
  <c r="V171" i="34"/>
  <c r="AY171" i="34" s="1"/>
  <c r="AJ171" i="34"/>
  <c r="BM171" i="34" s="1"/>
  <c r="BQ174" i="34"/>
  <c r="AN182" i="34"/>
  <c r="BQ182" i="34" s="1"/>
  <c r="AP185" i="34"/>
  <c r="BS185" i="34" s="1"/>
  <c r="AH185" i="34"/>
  <c r="BK185" i="34" s="1"/>
  <c r="Y185" i="34"/>
  <c r="BB185" i="34" s="1"/>
  <c r="Q185" i="34"/>
  <c r="AT185" i="34" s="1"/>
  <c r="AL185" i="34"/>
  <c r="BO185" i="34" s="1"/>
  <c r="AD185" i="34"/>
  <c r="BG185" i="34" s="1"/>
  <c r="U185" i="34"/>
  <c r="AX185" i="34" s="1"/>
  <c r="AK185" i="34"/>
  <c r="BN185" i="34" s="1"/>
  <c r="AC185" i="34"/>
  <c r="BF185" i="34" s="1"/>
  <c r="T185" i="34"/>
  <c r="AW185" i="34" s="1"/>
  <c r="AJ185" i="34"/>
  <c r="BM185" i="34" s="1"/>
  <c r="AA185" i="34"/>
  <c r="BD185" i="34" s="1"/>
  <c r="S185" i="34"/>
  <c r="AV185" i="34" s="1"/>
  <c r="X185" i="34"/>
  <c r="BA185" i="34" s="1"/>
  <c r="AO185" i="34"/>
  <c r="BR185" i="34" s="1"/>
  <c r="BU188" i="34"/>
  <c r="BU190" i="34"/>
  <c r="BT199" i="34"/>
  <c r="V124" i="34"/>
  <c r="AY124" i="34" s="1"/>
  <c r="AG124" i="34"/>
  <c r="BJ124" i="34" s="1"/>
  <c r="R126" i="34"/>
  <c r="AU126" i="34" s="1"/>
  <c r="Z126" i="34"/>
  <c r="BC126" i="34" s="1"/>
  <c r="V132" i="34"/>
  <c r="AY132" i="34" s="1"/>
  <c r="AG132" i="34"/>
  <c r="BJ132" i="34" s="1"/>
  <c r="R134" i="34"/>
  <c r="AU134" i="34" s="1"/>
  <c r="Z134" i="34"/>
  <c r="BC134" i="34" s="1"/>
  <c r="V136" i="34"/>
  <c r="AY136" i="34" s="1"/>
  <c r="AG136" i="34"/>
  <c r="BJ136" i="34" s="1"/>
  <c r="R138" i="34"/>
  <c r="AU138" i="34" s="1"/>
  <c r="Z138" i="34"/>
  <c r="BC138" i="34" s="1"/>
  <c r="V140" i="34"/>
  <c r="AY140" i="34" s="1"/>
  <c r="AG140" i="34"/>
  <c r="BJ140" i="34" s="1"/>
  <c r="R142" i="34"/>
  <c r="AU142" i="34" s="1"/>
  <c r="Z142" i="34"/>
  <c r="BC142" i="34" s="1"/>
  <c r="V144" i="34"/>
  <c r="AY144" i="34" s="1"/>
  <c r="AG144" i="34"/>
  <c r="BJ144" i="34" s="1"/>
  <c r="R146" i="34"/>
  <c r="AU146" i="34" s="1"/>
  <c r="Z146" i="34"/>
  <c r="BC146" i="34" s="1"/>
  <c r="V148" i="34"/>
  <c r="AY148" i="34" s="1"/>
  <c r="AG148" i="34"/>
  <c r="BJ148" i="34" s="1"/>
  <c r="R150" i="34"/>
  <c r="AU150" i="34" s="1"/>
  <c r="Z150" i="34"/>
  <c r="BC150" i="34" s="1"/>
  <c r="V158" i="34"/>
  <c r="AY158" i="34" s="1"/>
  <c r="AE158" i="34"/>
  <c r="BH158" i="34" s="1"/>
  <c r="R160" i="34"/>
  <c r="AU160" i="34" s="1"/>
  <c r="Z160" i="34"/>
  <c r="BC160" i="34" s="1"/>
  <c r="AI160" i="34"/>
  <c r="BL160" i="34" s="1"/>
  <c r="V162" i="34"/>
  <c r="AY162" i="34" s="1"/>
  <c r="AG162" i="34"/>
  <c r="BJ162" i="34" s="1"/>
  <c r="AP162" i="34"/>
  <c r="BS162" i="34" s="1"/>
  <c r="Y164" i="34"/>
  <c r="BB164" i="34" s="1"/>
  <c r="AK164" i="34"/>
  <c r="BN164" i="34" s="1"/>
  <c r="V165" i="34"/>
  <c r="AY165" i="34" s="1"/>
  <c r="AG165" i="34"/>
  <c r="BJ165" i="34" s="1"/>
  <c r="U166" i="34"/>
  <c r="AX166" i="34" s="1"/>
  <c r="AC167" i="34"/>
  <c r="BF167" i="34" s="1"/>
  <c r="BT167" i="34"/>
  <c r="S169" i="34"/>
  <c r="AV169" i="34" s="1"/>
  <c r="W171" i="34"/>
  <c r="AZ171" i="34" s="1"/>
  <c r="AK171" i="34"/>
  <c r="BN171" i="34" s="1"/>
  <c r="T172" i="34"/>
  <c r="AW172" i="34" s="1"/>
  <c r="BR173" i="34"/>
  <c r="BU174" i="34"/>
  <c r="AJ176" i="34"/>
  <c r="BM176" i="34" s="1"/>
  <c r="AA176" i="34"/>
  <c r="BD176" i="34" s="1"/>
  <c r="S176" i="34"/>
  <c r="AV176" i="34" s="1"/>
  <c r="AN176" i="34"/>
  <c r="BQ176" i="34" s="1"/>
  <c r="AF176" i="34"/>
  <c r="BI176" i="34" s="1"/>
  <c r="W176" i="34"/>
  <c r="AZ176" i="34" s="1"/>
  <c r="AM176" i="34"/>
  <c r="BP176" i="34" s="1"/>
  <c r="AE176" i="34"/>
  <c r="BH176" i="34" s="1"/>
  <c r="V176" i="34"/>
  <c r="AY176" i="34" s="1"/>
  <c r="AL176" i="34"/>
  <c r="BO176" i="34" s="1"/>
  <c r="AD176" i="34"/>
  <c r="BG176" i="34" s="1"/>
  <c r="U176" i="34"/>
  <c r="AX176" i="34" s="1"/>
  <c r="Y176" i="34"/>
  <c r="BB176" i="34" s="1"/>
  <c r="AP176" i="34"/>
  <c r="BS176" i="34" s="1"/>
  <c r="BU182" i="34"/>
  <c r="Q184" i="34"/>
  <c r="AT184" i="34" s="1"/>
  <c r="AH184" i="34"/>
  <c r="BK184" i="34" s="1"/>
  <c r="Z185" i="34"/>
  <c r="BC185" i="34" s="1"/>
  <c r="BT185" i="34"/>
  <c r="BU192" i="34"/>
  <c r="BU194" i="34"/>
  <c r="R195" i="34"/>
  <c r="AU195" i="34" s="1"/>
  <c r="V197" i="34"/>
  <c r="AY197" i="34" s="1"/>
  <c r="Z6" i="33"/>
  <c r="Y11" i="33"/>
  <c r="BU115" i="33"/>
  <c r="P164" i="34"/>
  <c r="Z164" i="34"/>
  <c r="BC164" i="34" s="1"/>
  <c r="AL164" i="34"/>
  <c r="BO164" i="34" s="1"/>
  <c r="W165" i="34"/>
  <c r="AZ165" i="34" s="1"/>
  <c r="AI165" i="34"/>
  <c r="BL165" i="34" s="1"/>
  <c r="AN166" i="34"/>
  <c r="BQ166" i="34" s="1"/>
  <c r="AF166" i="34"/>
  <c r="BI166" i="34" s="1"/>
  <c r="W166" i="34"/>
  <c r="AZ166" i="34" s="1"/>
  <c r="AJ166" i="34"/>
  <c r="BM166" i="34" s="1"/>
  <c r="AA166" i="34"/>
  <c r="BD166" i="34" s="1"/>
  <c r="S166" i="34"/>
  <c r="AV166" i="34" s="1"/>
  <c r="BT166" i="34"/>
  <c r="AI166" i="34"/>
  <c r="BL166" i="34" s="1"/>
  <c r="Z166" i="34"/>
  <c r="BC166" i="34" s="1"/>
  <c r="R166" i="34"/>
  <c r="AU166" i="34" s="1"/>
  <c r="V166" i="34"/>
  <c r="AY166" i="34" s="1"/>
  <c r="AK166" i="34"/>
  <c r="BN166" i="34" s="1"/>
  <c r="AP169" i="34"/>
  <c r="BS169" i="34" s="1"/>
  <c r="AH169" i="34"/>
  <c r="BK169" i="34" s="1"/>
  <c r="Y169" i="34"/>
  <c r="BB169" i="34" s="1"/>
  <c r="Q169" i="34"/>
  <c r="AT169" i="34" s="1"/>
  <c r="AL169" i="34"/>
  <c r="BO169" i="34" s="1"/>
  <c r="AD169" i="34"/>
  <c r="BG169" i="34" s="1"/>
  <c r="U169" i="34"/>
  <c r="AX169" i="34" s="1"/>
  <c r="AK169" i="34"/>
  <c r="BN169" i="34" s="1"/>
  <c r="AC169" i="34"/>
  <c r="BF169" i="34" s="1"/>
  <c r="T169" i="34"/>
  <c r="AW169" i="34" s="1"/>
  <c r="V169" i="34"/>
  <c r="AY169" i="34" s="1"/>
  <c r="AI169" i="34"/>
  <c r="BL169" i="34" s="1"/>
  <c r="Z171" i="34"/>
  <c r="BC171" i="34" s="1"/>
  <c r="AM171" i="34"/>
  <c r="BP171" i="34" s="1"/>
  <c r="AJ172" i="34"/>
  <c r="BM172" i="34" s="1"/>
  <c r="AA172" i="34"/>
  <c r="BD172" i="34" s="1"/>
  <c r="S172" i="34"/>
  <c r="AV172" i="34" s="1"/>
  <c r="AN172" i="34"/>
  <c r="BQ172" i="34" s="1"/>
  <c r="AF172" i="34"/>
  <c r="BI172" i="34" s="1"/>
  <c r="W172" i="34"/>
  <c r="AZ172" i="34" s="1"/>
  <c r="AM172" i="34"/>
  <c r="BP172" i="34" s="1"/>
  <c r="AE172" i="34"/>
  <c r="BH172" i="34" s="1"/>
  <c r="V172" i="34"/>
  <c r="AY172" i="34" s="1"/>
  <c r="U172" i="34"/>
  <c r="AX172" i="34" s="1"/>
  <c r="AI172" i="34"/>
  <c r="BL172" i="34" s="1"/>
  <c r="BU176" i="34"/>
  <c r="AE185" i="34"/>
  <c r="BH185" i="34" s="1"/>
  <c r="V195" i="34"/>
  <c r="AY195" i="34" s="1"/>
  <c r="BU196" i="34"/>
  <c r="BU198" i="34"/>
  <c r="R199" i="34"/>
  <c r="AU199" i="34" s="1"/>
  <c r="BT118" i="33"/>
  <c r="AI118" i="33"/>
  <c r="BL118" i="33" s="1"/>
  <c r="X118" i="33"/>
  <c r="BA118" i="33" s="1"/>
  <c r="P118" i="33"/>
  <c r="AP118" i="33"/>
  <c r="BS118" i="33" s="1"/>
  <c r="AH118" i="33"/>
  <c r="BK118" i="33" s="1"/>
  <c r="W118" i="33"/>
  <c r="AZ118" i="33" s="1"/>
  <c r="AO118" i="33"/>
  <c r="BR118" i="33" s="1"/>
  <c r="AG118" i="33"/>
  <c r="BJ118" i="33" s="1"/>
  <c r="V118" i="33"/>
  <c r="AY118" i="33" s="1"/>
  <c r="AN118" i="33"/>
  <c r="BQ118" i="33" s="1"/>
  <c r="AD118" i="33"/>
  <c r="BG118" i="33" s="1"/>
  <c r="U118" i="33"/>
  <c r="AX118" i="33" s="1"/>
  <c r="AM118" i="33"/>
  <c r="BP118" i="33" s="1"/>
  <c r="AC118" i="33"/>
  <c r="BF118" i="33" s="1"/>
  <c r="T118" i="33"/>
  <c r="AW118" i="33" s="1"/>
  <c r="AL118" i="33"/>
  <c r="BO118" i="33" s="1"/>
  <c r="AA118" i="33"/>
  <c r="BD118" i="33" s="1"/>
  <c r="S118" i="33"/>
  <c r="AV118" i="33" s="1"/>
  <c r="AJ118" i="33"/>
  <c r="BM118" i="33" s="1"/>
  <c r="Y118" i="33"/>
  <c r="BB118" i="33" s="1"/>
  <c r="Q118" i="33"/>
  <c r="AT118" i="33" s="1"/>
  <c r="AK118" i="33"/>
  <c r="BN118" i="33" s="1"/>
  <c r="Z118" i="33"/>
  <c r="BC118" i="33" s="1"/>
  <c r="R118" i="33"/>
  <c r="AU118" i="33" s="1"/>
  <c r="Q182" i="34"/>
  <c r="AT182" i="34" s="1"/>
  <c r="Y182" i="34"/>
  <c r="BB182" i="34" s="1"/>
  <c r="AH182" i="34"/>
  <c r="BK182" i="34" s="1"/>
  <c r="U188" i="34"/>
  <c r="AX188" i="34" s="1"/>
  <c r="AD188" i="34"/>
  <c r="BG188" i="34" s="1"/>
  <c r="AL188" i="34"/>
  <c r="BO188" i="34" s="1"/>
  <c r="U192" i="34"/>
  <c r="AX192" i="34" s="1"/>
  <c r="AD192" i="34"/>
  <c r="BG192" i="34" s="1"/>
  <c r="AL192" i="34"/>
  <c r="BO192" i="34" s="1"/>
  <c r="U196" i="34"/>
  <c r="AX196" i="34" s="1"/>
  <c r="AD196" i="34"/>
  <c r="BG196" i="34" s="1"/>
  <c r="AL196" i="34"/>
  <c r="BO196" i="34" s="1"/>
  <c r="U200" i="34"/>
  <c r="AX200" i="34" s="1"/>
  <c r="AD200" i="34"/>
  <c r="BG200" i="34" s="1"/>
  <c r="AL200" i="34"/>
  <c r="BO200" i="34" s="1"/>
  <c r="AO201" i="34"/>
  <c r="BR201" i="34" s="1"/>
  <c r="AG201" i="34"/>
  <c r="BJ201" i="34" s="1"/>
  <c r="X201" i="34"/>
  <c r="BA201" i="34" s="1"/>
  <c r="P201" i="34"/>
  <c r="AM201" i="34"/>
  <c r="BP201" i="34" s="1"/>
  <c r="AE201" i="34"/>
  <c r="BH201" i="34" s="1"/>
  <c r="V201" i="34"/>
  <c r="AY201" i="34" s="1"/>
  <c r="AL201" i="34"/>
  <c r="BO201" i="34" s="1"/>
  <c r="AD201" i="34"/>
  <c r="BG201" i="34" s="1"/>
  <c r="U201" i="34"/>
  <c r="AX201" i="34" s="1"/>
  <c r="T201" i="34"/>
  <c r="AW201" i="34" s="1"/>
  <c r="AI201" i="34"/>
  <c r="BL201" i="34" s="1"/>
  <c r="Z8" i="33"/>
  <c r="Z54" i="33"/>
  <c r="BU111" i="33"/>
  <c r="BT114" i="33"/>
  <c r="AI114" i="33"/>
  <c r="BL114" i="33" s="1"/>
  <c r="X114" i="33"/>
  <c r="BA114" i="33" s="1"/>
  <c r="P114" i="33"/>
  <c r="AP114" i="33"/>
  <c r="BS114" i="33" s="1"/>
  <c r="AH114" i="33"/>
  <c r="BK114" i="33" s="1"/>
  <c r="W114" i="33"/>
  <c r="AZ114" i="33" s="1"/>
  <c r="AO114" i="33"/>
  <c r="BR114" i="33" s="1"/>
  <c r="AG114" i="33"/>
  <c r="BJ114" i="33" s="1"/>
  <c r="V114" i="33"/>
  <c r="AY114" i="33" s="1"/>
  <c r="AN114" i="33"/>
  <c r="BQ114" i="33" s="1"/>
  <c r="AD114" i="33"/>
  <c r="BG114" i="33" s="1"/>
  <c r="U114" i="33"/>
  <c r="AX114" i="33" s="1"/>
  <c r="AM114" i="33"/>
  <c r="BP114" i="33" s="1"/>
  <c r="AC114" i="33"/>
  <c r="BF114" i="33" s="1"/>
  <c r="T114" i="33"/>
  <c r="AW114" i="33" s="1"/>
  <c r="AL114" i="33"/>
  <c r="BO114" i="33" s="1"/>
  <c r="AA114" i="33"/>
  <c r="BD114" i="33" s="1"/>
  <c r="S114" i="33"/>
  <c r="AV114" i="33" s="1"/>
  <c r="AJ114" i="33"/>
  <c r="BM114" i="33" s="1"/>
  <c r="Y114" i="33"/>
  <c r="BB114" i="33" s="1"/>
  <c r="Q114" i="33"/>
  <c r="AT114" i="33" s="1"/>
  <c r="R126" i="33"/>
  <c r="AU126" i="33" s="1"/>
  <c r="R134" i="33"/>
  <c r="AU134" i="33" s="1"/>
  <c r="BU139" i="33"/>
  <c r="BU144" i="33"/>
  <c r="BU147" i="33"/>
  <c r="R170" i="34"/>
  <c r="AU170" i="34" s="1"/>
  <c r="Z170" i="34"/>
  <c r="BC170" i="34" s="1"/>
  <c r="AI170" i="34"/>
  <c r="BL170" i="34" s="1"/>
  <c r="BT170" i="34"/>
  <c r="R174" i="34"/>
  <c r="AU174" i="34" s="1"/>
  <c r="Z174" i="34"/>
  <c r="BC174" i="34" s="1"/>
  <c r="AI174" i="34"/>
  <c r="BL174" i="34" s="1"/>
  <c r="BT174" i="34"/>
  <c r="R182" i="34"/>
  <c r="AU182" i="34" s="1"/>
  <c r="Z182" i="34"/>
  <c r="BC182" i="34" s="1"/>
  <c r="AI182" i="34"/>
  <c r="BL182" i="34" s="1"/>
  <c r="BT182" i="34"/>
  <c r="R186" i="34"/>
  <c r="AU186" i="34" s="1"/>
  <c r="Z186" i="34"/>
  <c r="BC186" i="34" s="1"/>
  <c r="AI186" i="34"/>
  <c r="BL186" i="34" s="1"/>
  <c r="BT186" i="34"/>
  <c r="V188" i="34"/>
  <c r="AY188" i="34" s="1"/>
  <c r="AE188" i="34"/>
  <c r="BH188" i="34" s="1"/>
  <c r="AM188" i="34"/>
  <c r="BP188" i="34" s="1"/>
  <c r="R190" i="34"/>
  <c r="AU190" i="34" s="1"/>
  <c r="Z190" i="34"/>
  <c r="BC190" i="34" s="1"/>
  <c r="AI190" i="34"/>
  <c r="BL190" i="34" s="1"/>
  <c r="BT190" i="34"/>
  <c r="V192" i="34"/>
  <c r="AY192" i="34" s="1"/>
  <c r="AE192" i="34"/>
  <c r="BH192" i="34" s="1"/>
  <c r="AM192" i="34"/>
  <c r="BP192" i="34" s="1"/>
  <c r="R194" i="34"/>
  <c r="AU194" i="34" s="1"/>
  <c r="Z194" i="34"/>
  <c r="BC194" i="34" s="1"/>
  <c r="AI194" i="34"/>
  <c r="BL194" i="34" s="1"/>
  <c r="BT194" i="34"/>
  <c r="V196" i="34"/>
  <c r="AY196" i="34" s="1"/>
  <c r="AE196" i="34"/>
  <c r="BH196" i="34" s="1"/>
  <c r="AM196" i="34"/>
  <c r="BP196" i="34" s="1"/>
  <c r="R198" i="34"/>
  <c r="AU198" i="34" s="1"/>
  <c r="Z198" i="34"/>
  <c r="BC198" i="34" s="1"/>
  <c r="AI198" i="34"/>
  <c r="BL198" i="34" s="1"/>
  <c r="BT198" i="34"/>
  <c r="V200" i="34"/>
  <c r="AY200" i="34" s="1"/>
  <c r="AE200" i="34"/>
  <c r="BH200" i="34" s="1"/>
  <c r="AM200" i="34"/>
  <c r="BP200" i="34" s="1"/>
  <c r="W201" i="34"/>
  <c r="AZ201" i="34" s="1"/>
  <c r="AJ201" i="34"/>
  <c r="BM201" i="34" s="1"/>
  <c r="Q95" i="33"/>
  <c r="Q54" i="33"/>
  <c r="AB87" i="33"/>
  <c r="V71" i="33"/>
  <c r="V23" i="33"/>
  <c r="Q15" i="33"/>
  <c r="AB63" i="33"/>
  <c r="R11" i="33"/>
  <c r="S27" i="33"/>
  <c r="S25" i="33"/>
  <c r="S23" i="33"/>
  <c r="Z55" i="33"/>
  <c r="R76" i="33"/>
  <c r="S71" i="33"/>
  <c r="S76" i="33" s="1"/>
  <c r="AK107" i="33"/>
  <c r="BN107" i="33" s="1"/>
  <c r="AI110" i="33"/>
  <c r="BL110" i="33" s="1"/>
  <c r="X110" i="33"/>
  <c r="BA110" i="33" s="1"/>
  <c r="P110" i="33"/>
  <c r="AP110" i="33"/>
  <c r="BS110" i="33" s="1"/>
  <c r="AH110" i="33"/>
  <c r="BK110" i="33" s="1"/>
  <c r="W110" i="33"/>
  <c r="AZ110" i="33" s="1"/>
  <c r="AO110" i="33"/>
  <c r="BR110" i="33" s="1"/>
  <c r="AG110" i="33"/>
  <c r="BJ110" i="33" s="1"/>
  <c r="V110" i="33"/>
  <c r="AY110" i="33" s="1"/>
  <c r="AN110" i="33"/>
  <c r="BQ110" i="33" s="1"/>
  <c r="AD110" i="33"/>
  <c r="BG110" i="33" s="1"/>
  <c r="U110" i="33"/>
  <c r="AX110" i="33" s="1"/>
  <c r="AM110" i="33"/>
  <c r="BP110" i="33" s="1"/>
  <c r="AC110" i="33"/>
  <c r="BF110" i="33" s="1"/>
  <c r="T110" i="33"/>
  <c r="AW110" i="33" s="1"/>
  <c r="AL110" i="33"/>
  <c r="BO110" i="33" s="1"/>
  <c r="AA110" i="33"/>
  <c r="BD110" i="33" s="1"/>
  <c r="S110" i="33"/>
  <c r="AV110" i="33" s="1"/>
  <c r="AJ110" i="33"/>
  <c r="BM110" i="33" s="1"/>
  <c r="Y110" i="33"/>
  <c r="BB110" i="33" s="1"/>
  <c r="Q110" i="33"/>
  <c r="AT110" i="33" s="1"/>
  <c r="R122" i="33"/>
  <c r="AU122" i="33" s="1"/>
  <c r="Z126" i="33"/>
  <c r="BC126" i="33" s="1"/>
  <c r="Z134" i="33"/>
  <c r="BC134" i="33" s="1"/>
  <c r="BU183" i="33"/>
  <c r="S170" i="34"/>
  <c r="AV170" i="34" s="1"/>
  <c r="AA170" i="34"/>
  <c r="BD170" i="34" s="1"/>
  <c r="AJ170" i="34"/>
  <c r="BM170" i="34" s="1"/>
  <c r="S174" i="34"/>
  <c r="AV174" i="34" s="1"/>
  <c r="AA174" i="34"/>
  <c r="BD174" i="34" s="1"/>
  <c r="AJ174" i="34"/>
  <c r="BM174" i="34" s="1"/>
  <c r="S182" i="34"/>
  <c r="AV182" i="34" s="1"/>
  <c r="AA182" i="34"/>
  <c r="BD182" i="34" s="1"/>
  <c r="AJ182" i="34"/>
  <c r="BM182" i="34" s="1"/>
  <c r="S186" i="34"/>
  <c r="AV186" i="34" s="1"/>
  <c r="AA186" i="34"/>
  <c r="BD186" i="34" s="1"/>
  <c r="AJ186" i="34"/>
  <c r="BM186" i="34" s="1"/>
  <c r="W188" i="34"/>
  <c r="AZ188" i="34" s="1"/>
  <c r="AF188" i="34"/>
  <c r="BI188" i="34" s="1"/>
  <c r="AN188" i="34"/>
  <c r="BQ188" i="34" s="1"/>
  <c r="S190" i="34"/>
  <c r="AV190" i="34" s="1"/>
  <c r="AA190" i="34"/>
  <c r="BD190" i="34" s="1"/>
  <c r="AJ190" i="34"/>
  <c r="BM190" i="34" s="1"/>
  <c r="W192" i="34"/>
  <c r="AZ192" i="34" s="1"/>
  <c r="AF192" i="34"/>
  <c r="BI192" i="34" s="1"/>
  <c r="AN192" i="34"/>
  <c r="BQ192" i="34" s="1"/>
  <c r="S194" i="34"/>
  <c r="AV194" i="34" s="1"/>
  <c r="AA194" i="34"/>
  <c r="BD194" i="34" s="1"/>
  <c r="AJ194" i="34"/>
  <c r="BM194" i="34" s="1"/>
  <c r="W196" i="34"/>
  <c r="AZ196" i="34" s="1"/>
  <c r="AF196" i="34"/>
  <c r="BI196" i="34" s="1"/>
  <c r="AN196" i="34"/>
  <c r="BQ196" i="34" s="1"/>
  <c r="S198" i="34"/>
  <c r="AV198" i="34" s="1"/>
  <c r="AA198" i="34"/>
  <c r="BD198" i="34" s="1"/>
  <c r="AJ198" i="34"/>
  <c r="BM198" i="34" s="1"/>
  <c r="W200" i="34"/>
  <c r="AZ200" i="34" s="1"/>
  <c r="AF200" i="34"/>
  <c r="BI200" i="34" s="1"/>
  <c r="AN200" i="34"/>
  <c r="BQ200" i="34" s="1"/>
  <c r="Y201" i="34"/>
  <c r="BB201" i="34" s="1"/>
  <c r="AK201" i="34"/>
  <c r="BN201" i="34" s="1"/>
  <c r="P107" i="33"/>
  <c r="AB66" i="33"/>
  <c r="AC66" i="33" s="1"/>
  <c r="Q48" i="33"/>
  <c r="Q57" i="33"/>
  <c r="AB98" i="33"/>
  <c r="Q98" i="33"/>
  <c r="V26" i="33"/>
  <c r="Q18" i="33"/>
  <c r="Q23" i="33"/>
  <c r="S59" i="33"/>
  <c r="AB71" i="33"/>
  <c r="BU116" i="33"/>
  <c r="AK131" i="33"/>
  <c r="BN131" i="33" s="1"/>
  <c r="BU145" i="33"/>
  <c r="Q72" i="33"/>
  <c r="AB64" i="33"/>
  <c r="Q55" i="33"/>
  <c r="AB96" i="33"/>
  <c r="AB88" i="33"/>
  <c r="AB72" i="33"/>
  <c r="Q64" i="33"/>
  <c r="Q96" i="33"/>
  <c r="Q46" i="33"/>
  <c r="V72" i="33"/>
  <c r="AC90" i="33"/>
  <c r="BU107" i="33"/>
  <c r="BU131" i="33"/>
  <c r="BB186" i="34"/>
  <c r="BU187" i="34"/>
  <c r="Q188" i="34"/>
  <c r="AT188" i="34" s="1"/>
  <c r="Y188" i="34"/>
  <c r="BB188" i="34" s="1"/>
  <c r="AH188" i="34"/>
  <c r="BK188" i="34" s="1"/>
  <c r="AP188" i="34"/>
  <c r="BS188" i="34" s="1"/>
  <c r="BU191" i="34"/>
  <c r="Q192" i="34"/>
  <c r="AT192" i="34" s="1"/>
  <c r="Y192" i="34"/>
  <c r="BB192" i="34" s="1"/>
  <c r="AH192" i="34"/>
  <c r="BK192" i="34" s="1"/>
  <c r="AP192" i="34"/>
  <c r="BS192" i="34" s="1"/>
  <c r="AT194" i="34"/>
  <c r="BU195" i="34"/>
  <c r="Q196" i="34"/>
  <c r="AT196" i="34" s="1"/>
  <c r="Y196" i="34"/>
  <c r="BB196" i="34" s="1"/>
  <c r="AH196" i="34"/>
  <c r="BK196" i="34" s="1"/>
  <c r="AP196" i="34"/>
  <c r="BS196" i="34" s="1"/>
  <c r="AT198" i="34"/>
  <c r="BU199" i="34"/>
  <c r="Q200" i="34"/>
  <c r="AT200" i="34" s="1"/>
  <c r="Y200" i="34"/>
  <c r="BB200" i="34" s="1"/>
  <c r="AH200" i="34"/>
  <c r="BK200" i="34" s="1"/>
  <c r="AP200" i="34"/>
  <c r="BS200" i="34" s="1"/>
  <c r="P131" i="33"/>
  <c r="Q24" i="33"/>
  <c r="BU108" i="33"/>
  <c r="Z114" i="33"/>
  <c r="BC114" i="33" s="1"/>
  <c r="BU135" i="33"/>
  <c r="R188" i="34"/>
  <c r="AU188" i="34" s="1"/>
  <c r="Z188" i="34"/>
  <c r="BC188" i="34" s="1"/>
  <c r="AI188" i="34"/>
  <c r="BL188" i="34" s="1"/>
  <c r="BT188" i="34"/>
  <c r="R192" i="34"/>
  <c r="AU192" i="34" s="1"/>
  <c r="Z192" i="34"/>
  <c r="BC192" i="34" s="1"/>
  <c r="AI192" i="34"/>
  <c r="BL192" i="34" s="1"/>
  <c r="BT192" i="34"/>
  <c r="R196" i="34"/>
  <c r="AU196" i="34" s="1"/>
  <c r="Z196" i="34"/>
  <c r="BC196" i="34" s="1"/>
  <c r="AI196" i="34"/>
  <c r="BL196" i="34" s="1"/>
  <c r="BT196" i="34"/>
  <c r="R200" i="34"/>
  <c r="AU200" i="34" s="1"/>
  <c r="Z200" i="34"/>
  <c r="BC200" i="34" s="1"/>
  <c r="AI200" i="34"/>
  <c r="BL200" i="34" s="1"/>
  <c r="BT200" i="34"/>
  <c r="U11" i="33"/>
  <c r="Q16" i="33"/>
  <c r="Z57" i="33"/>
  <c r="AK114" i="33"/>
  <c r="BN114" i="33" s="1"/>
  <c r="BU123" i="33"/>
  <c r="BT126" i="33"/>
  <c r="AI126" i="33"/>
  <c r="BL126" i="33" s="1"/>
  <c r="X126" i="33"/>
  <c r="BA126" i="33" s="1"/>
  <c r="P126" i="33"/>
  <c r="AP126" i="33"/>
  <c r="BS126" i="33" s="1"/>
  <c r="AH126" i="33"/>
  <c r="BK126" i="33" s="1"/>
  <c r="W126" i="33"/>
  <c r="AZ126" i="33" s="1"/>
  <c r="AO126" i="33"/>
  <c r="BR126" i="33" s="1"/>
  <c r="AG126" i="33"/>
  <c r="BJ126" i="33" s="1"/>
  <c r="V126" i="33"/>
  <c r="AY126" i="33" s="1"/>
  <c r="AN126" i="33"/>
  <c r="BQ126" i="33" s="1"/>
  <c r="AD126" i="33"/>
  <c r="BG126" i="33" s="1"/>
  <c r="U126" i="33"/>
  <c r="AX126" i="33" s="1"/>
  <c r="AM126" i="33"/>
  <c r="BP126" i="33" s="1"/>
  <c r="AC126" i="33"/>
  <c r="BF126" i="33" s="1"/>
  <c r="T126" i="33"/>
  <c r="AW126" i="33" s="1"/>
  <c r="AL126" i="33"/>
  <c r="BO126" i="33" s="1"/>
  <c r="AA126" i="33"/>
  <c r="BD126" i="33" s="1"/>
  <c r="S126" i="33"/>
  <c r="AV126" i="33" s="1"/>
  <c r="AJ126" i="33"/>
  <c r="BM126" i="33" s="1"/>
  <c r="Y126" i="33"/>
  <c r="BB126" i="33" s="1"/>
  <c r="Q126" i="33"/>
  <c r="AT126" i="33" s="1"/>
  <c r="BT134" i="33"/>
  <c r="AI134" i="33"/>
  <c r="BL134" i="33" s="1"/>
  <c r="X134" i="33"/>
  <c r="BA134" i="33" s="1"/>
  <c r="P134" i="33"/>
  <c r="AP134" i="33"/>
  <c r="BS134" i="33" s="1"/>
  <c r="AH134" i="33"/>
  <c r="BK134" i="33" s="1"/>
  <c r="W134" i="33"/>
  <c r="AZ134" i="33" s="1"/>
  <c r="AO134" i="33"/>
  <c r="BR134" i="33" s="1"/>
  <c r="AG134" i="33"/>
  <c r="BJ134" i="33" s="1"/>
  <c r="V134" i="33"/>
  <c r="AY134" i="33" s="1"/>
  <c r="AN134" i="33"/>
  <c r="BQ134" i="33" s="1"/>
  <c r="AD134" i="33"/>
  <c r="BG134" i="33" s="1"/>
  <c r="U134" i="33"/>
  <c r="AX134" i="33" s="1"/>
  <c r="AM134" i="33"/>
  <c r="BP134" i="33" s="1"/>
  <c r="AC134" i="33"/>
  <c r="BF134" i="33" s="1"/>
  <c r="T134" i="33"/>
  <c r="AW134" i="33" s="1"/>
  <c r="AL134" i="33"/>
  <c r="BO134" i="33" s="1"/>
  <c r="AA134" i="33"/>
  <c r="BD134" i="33" s="1"/>
  <c r="S134" i="33"/>
  <c r="AV134" i="33" s="1"/>
  <c r="AJ134" i="33"/>
  <c r="BM134" i="33" s="1"/>
  <c r="Y134" i="33"/>
  <c r="BB134" i="33" s="1"/>
  <c r="Q134" i="33"/>
  <c r="AT134" i="33" s="1"/>
  <c r="W170" i="34"/>
  <c r="AZ170" i="34" s="1"/>
  <c r="AF170" i="34"/>
  <c r="BI170" i="34" s="1"/>
  <c r="W174" i="34"/>
  <c r="AZ174" i="34" s="1"/>
  <c r="AF174" i="34"/>
  <c r="BI174" i="34" s="1"/>
  <c r="W182" i="34"/>
  <c r="AZ182" i="34" s="1"/>
  <c r="AF182" i="34"/>
  <c r="BI182" i="34" s="1"/>
  <c r="W186" i="34"/>
  <c r="AZ186" i="34" s="1"/>
  <c r="AF186" i="34"/>
  <c r="BI186" i="34" s="1"/>
  <c r="S188" i="34"/>
  <c r="AV188" i="34" s="1"/>
  <c r="AA188" i="34"/>
  <c r="BD188" i="34" s="1"/>
  <c r="W190" i="34"/>
  <c r="AZ190" i="34" s="1"/>
  <c r="AF190" i="34"/>
  <c r="BI190" i="34" s="1"/>
  <c r="S192" i="34"/>
  <c r="AV192" i="34" s="1"/>
  <c r="AA192" i="34"/>
  <c r="BD192" i="34" s="1"/>
  <c r="W194" i="34"/>
  <c r="AZ194" i="34" s="1"/>
  <c r="AF194" i="34"/>
  <c r="BI194" i="34" s="1"/>
  <c r="S196" i="34"/>
  <c r="AV196" i="34" s="1"/>
  <c r="AA196" i="34"/>
  <c r="BD196" i="34" s="1"/>
  <c r="W198" i="34"/>
  <c r="AZ198" i="34" s="1"/>
  <c r="AF198" i="34"/>
  <c r="BI198" i="34" s="1"/>
  <c r="S200" i="34"/>
  <c r="AV200" i="34" s="1"/>
  <c r="AA200" i="34"/>
  <c r="BD200" i="34" s="1"/>
  <c r="R201" i="34"/>
  <c r="AU201" i="34" s="1"/>
  <c r="AF201" i="34"/>
  <c r="BI201" i="34" s="1"/>
  <c r="Q99" i="33"/>
  <c r="V75" i="33"/>
  <c r="Q75" i="33"/>
  <c r="AB67" i="33"/>
  <c r="AC67" i="33" s="1"/>
  <c r="Q27" i="33"/>
  <c r="AB91" i="33"/>
  <c r="AC91" i="33" s="1"/>
  <c r="Q67" i="33"/>
  <c r="Q58" i="33"/>
  <c r="Q45" i="33"/>
  <c r="Q49" i="33"/>
  <c r="X59" i="33"/>
  <c r="AX108" i="33"/>
  <c r="BG116" i="33"/>
  <c r="BU119" i="33"/>
  <c r="BT122" i="33"/>
  <c r="AI122" i="33"/>
  <c r="BL122" i="33" s="1"/>
  <c r="X122" i="33"/>
  <c r="BA122" i="33" s="1"/>
  <c r="P122" i="33"/>
  <c r="AP122" i="33"/>
  <c r="BS122" i="33" s="1"/>
  <c r="AH122" i="33"/>
  <c r="BK122" i="33" s="1"/>
  <c r="W122" i="33"/>
  <c r="AZ122" i="33" s="1"/>
  <c r="AO122" i="33"/>
  <c r="BR122" i="33" s="1"/>
  <c r="AG122" i="33"/>
  <c r="BJ122" i="33" s="1"/>
  <c r="V122" i="33"/>
  <c r="AY122" i="33" s="1"/>
  <c r="AN122" i="33"/>
  <c r="BQ122" i="33" s="1"/>
  <c r="AD122" i="33"/>
  <c r="BG122" i="33" s="1"/>
  <c r="U122" i="33"/>
  <c r="AX122" i="33" s="1"/>
  <c r="AM122" i="33"/>
  <c r="BP122" i="33" s="1"/>
  <c r="AC122" i="33"/>
  <c r="BF122" i="33" s="1"/>
  <c r="T122" i="33"/>
  <c r="AW122" i="33" s="1"/>
  <c r="AL122" i="33"/>
  <c r="BO122" i="33" s="1"/>
  <c r="AA122" i="33"/>
  <c r="BD122" i="33" s="1"/>
  <c r="S122" i="33"/>
  <c r="AV122" i="33" s="1"/>
  <c r="AJ122" i="33"/>
  <c r="BM122" i="33" s="1"/>
  <c r="Y122" i="33"/>
  <c r="BB122" i="33" s="1"/>
  <c r="Q122" i="33"/>
  <c r="AT122" i="33" s="1"/>
  <c r="BJ148" i="33"/>
  <c r="AL160" i="33"/>
  <c r="BO160" i="33" s="1"/>
  <c r="AD160" i="33"/>
  <c r="BG160" i="33" s="1"/>
  <c r="U160" i="33"/>
  <c r="AX160" i="33" s="1"/>
  <c r="AK160" i="33"/>
  <c r="BN160" i="33" s="1"/>
  <c r="AC160" i="33"/>
  <c r="BF160" i="33" s="1"/>
  <c r="T160" i="33"/>
  <c r="AW160" i="33" s="1"/>
  <c r="AJ160" i="33"/>
  <c r="BM160" i="33" s="1"/>
  <c r="AA160" i="33"/>
  <c r="BD160" i="33" s="1"/>
  <c r="S160" i="33"/>
  <c r="AV160" i="33" s="1"/>
  <c r="AP160" i="33"/>
  <c r="BS160" i="33" s="1"/>
  <c r="AH160" i="33"/>
  <c r="BK160" i="33" s="1"/>
  <c r="Y160" i="33"/>
  <c r="BB160" i="33" s="1"/>
  <c r="Q160" i="33"/>
  <c r="AT160" i="33" s="1"/>
  <c r="AO160" i="33"/>
  <c r="BR160" i="33" s="1"/>
  <c r="AG160" i="33"/>
  <c r="BJ160" i="33" s="1"/>
  <c r="X160" i="33"/>
  <c r="BA160" i="33" s="1"/>
  <c r="P160" i="33"/>
  <c r="AE160" i="33"/>
  <c r="BH160" i="33" s="1"/>
  <c r="AP176" i="33"/>
  <c r="BS176" i="33" s="1"/>
  <c r="AH176" i="33"/>
  <c r="BK176" i="33" s="1"/>
  <c r="Y176" i="33"/>
  <c r="BB176" i="33" s="1"/>
  <c r="Q176" i="33"/>
  <c r="AT176" i="33" s="1"/>
  <c r="AN176" i="33"/>
  <c r="BQ176" i="33" s="1"/>
  <c r="AF176" i="33"/>
  <c r="BI176" i="33" s="1"/>
  <c r="W176" i="33"/>
  <c r="AZ176" i="33" s="1"/>
  <c r="AO176" i="33"/>
  <c r="BR176" i="33" s="1"/>
  <c r="AD176" i="33"/>
  <c r="BG176" i="33" s="1"/>
  <c r="S176" i="33"/>
  <c r="AV176" i="33" s="1"/>
  <c r="AM176" i="33"/>
  <c r="BP176" i="33" s="1"/>
  <c r="AC176" i="33"/>
  <c r="BF176" i="33" s="1"/>
  <c r="R176" i="33"/>
  <c r="AU176" i="33" s="1"/>
  <c r="AL176" i="33"/>
  <c r="BO176" i="33" s="1"/>
  <c r="AA176" i="33"/>
  <c r="BD176" i="33" s="1"/>
  <c r="P176" i="33"/>
  <c r="AK176" i="33"/>
  <c r="BN176" i="33" s="1"/>
  <c r="Z176" i="33"/>
  <c r="BC176" i="33" s="1"/>
  <c r="AJ176" i="33"/>
  <c r="BM176" i="33" s="1"/>
  <c r="X176" i="33"/>
  <c r="BA176" i="33" s="1"/>
  <c r="AI176" i="33"/>
  <c r="BL176" i="33" s="1"/>
  <c r="V176" i="33"/>
  <c r="AY176" i="33" s="1"/>
  <c r="AG176" i="33"/>
  <c r="BJ176" i="33" s="1"/>
  <c r="U176" i="33"/>
  <c r="AX176" i="33" s="1"/>
  <c r="BR185" i="33"/>
  <c r="U107" i="33"/>
  <c r="AX107" i="33" s="1"/>
  <c r="AD107" i="33"/>
  <c r="BG107" i="33" s="1"/>
  <c r="AN107" i="33"/>
  <c r="BQ107" i="33" s="1"/>
  <c r="W108" i="33"/>
  <c r="AZ108" i="33" s="1"/>
  <c r="AH108" i="33"/>
  <c r="BK108" i="33" s="1"/>
  <c r="AP108" i="33"/>
  <c r="BS108" i="33" s="1"/>
  <c r="BU109" i="33"/>
  <c r="U111" i="33"/>
  <c r="AX111" i="33" s="1"/>
  <c r="AD111" i="33"/>
  <c r="BG111" i="33" s="1"/>
  <c r="AN111" i="33"/>
  <c r="BQ111" i="33" s="1"/>
  <c r="W112" i="33"/>
  <c r="AZ112" i="33" s="1"/>
  <c r="AH112" i="33"/>
  <c r="BK112" i="33" s="1"/>
  <c r="AP112" i="33"/>
  <c r="BS112" i="33" s="1"/>
  <c r="BU113" i="33"/>
  <c r="U115" i="33"/>
  <c r="AX115" i="33" s="1"/>
  <c r="AD115" i="33"/>
  <c r="BG115" i="33" s="1"/>
  <c r="AN115" i="33"/>
  <c r="BQ115" i="33" s="1"/>
  <c r="W116" i="33"/>
  <c r="AZ116" i="33" s="1"/>
  <c r="AH116" i="33"/>
  <c r="BK116" i="33" s="1"/>
  <c r="AP116" i="33"/>
  <c r="BS116" i="33" s="1"/>
  <c r="BU117" i="33"/>
  <c r="U119" i="33"/>
  <c r="AX119" i="33" s="1"/>
  <c r="AD119" i="33"/>
  <c r="BG119" i="33" s="1"/>
  <c r="AN119" i="33"/>
  <c r="BQ119" i="33" s="1"/>
  <c r="W120" i="33"/>
  <c r="AZ120" i="33" s="1"/>
  <c r="AH120" i="33"/>
  <c r="BK120" i="33" s="1"/>
  <c r="AP120" i="33"/>
  <c r="BS120" i="33" s="1"/>
  <c r="BU121" i="33"/>
  <c r="U123" i="33"/>
  <c r="AX123" i="33" s="1"/>
  <c r="AD123" i="33"/>
  <c r="BG123" i="33" s="1"/>
  <c r="AN123" i="33"/>
  <c r="BQ123" i="33" s="1"/>
  <c r="W124" i="33"/>
  <c r="AZ124" i="33" s="1"/>
  <c r="AH124" i="33"/>
  <c r="BK124" i="33" s="1"/>
  <c r="AP124" i="33"/>
  <c r="BS124" i="33" s="1"/>
  <c r="BU125" i="33"/>
  <c r="U131" i="33"/>
  <c r="AX131" i="33" s="1"/>
  <c r="AD131" i="33"/>
  <c r="BG131" i="33" s="1"/>
  <c r="AN131" i="33"/>
  <c r="BQ131" i="33" s="1"/>
  <c r="W132" i="33"/>
  <c r="AZ132" i="33" s="1"/>
  <c r="AH132" i="33"/>
  <c r="BK132" i="33" s="1"/>
  <c r="AP132" i="33"/>
  <c r="BS132" i="33" s="1"/>
  <c r="BU133" i="33"/>
  <c r="U135" i="33"/>
  <c r="AX135" i="33" s="1"/>
  <c r="AI135" i="33"/>
  <c r="BL135" i="33" s="1"/>
  <c r="AD136" i="33"/>
  <c r="BG136" i="33" s="1"/>
  <c r="Z138" i="33"/>
  <c r="BC138" i="33" s="1"/>
  <c r="AP138" i="33"/>
  <c r="BS138" i="33" s="1"/>
  <c r="AG144" i="33"/>
  <c r="BJ144" i="33" s="1"/>
  <c r="R146" i="33"/>
  <c r="AU146" i="33" s="1"/>
  <c r="AK146" i="33"/>
  <c r="BN146" i="33" s="1"/>
  <c r="R148" i="33"/>
  <c r="AU148" i="33" s="1"/>
  <c r="AK148" i="33"/>
  <c r="BN148" i="33" s="1"/>
  <c r="AN150" i="33"/>
  <c r="BQ150" i="33" s="1"/>
  <c r="AD150" i="33"/>
  <c r="BG150" i="33" s="1"/>
  <c r="U150" i="33"/>
  <c r="AX150" i="33" s="1"/>
  <c r="AM150" i="33"/>
  <c r="BP150" i="33" s="1"/>
  <c r="AC150" i="33"/>
  <c r="BF150" i="33" s="1"/>
  <c r="T150" i="33"/>
  <c r="AW150" i="33" s="1"/>
  <c r="AL150" i="33"/>
  <c r="BO150" i="33" s="1"/>
  <c r="AA150" i="33"/>
  <c r="BD150" i="33" s="1"/>
  <c r="S150" i="33"/>
  <c r="AV150" i="33" s="1"/>
  <c r="AJ150" i="33"/>
  <c r="BM150" i="33" s="1"/>
  <c r="Y150" i="33"/>
  <c r="BB150" i="33" s="1"/>
  <c r="Q150" i="33"/>
  <c r="AT150" i="33" s="1"/>
  <c r="BT150" i="33"/>
  <c r="AI150" i="33"/>
  <c r="BL150" i="33" s="1"/>
  <c r="X150" i="33"/>
  <c r="BA150" i="33" s="1"/>
  <c r="P150" i="33"/>
  <c r="AG150" i="33"/>
  <c r="BJ150" i="33" s="1"/>
  <c r="AP158" i="33"/>
  <c r="BS158" i="33" s="1"/>
  <c r="AH158" i="33"/>
  <c r="BK158" i="33" s="1"/>
  <c r="Y158" i="33"/>
  <c r="BB158" i="33" s="1"/>
  <c r="Q158" i="33"/>
  <c r="AT158" i="33" s="1"/>
  <c r="AG158" i="33"/>
  <c r="BJ158" i="33" s="1"/>
  <c r="X158" i="33"/>
  <c r="BA158" i="33" s="1"/>
  <c r="P158" i="33"/>
  <c r="AN158" i="33"/>
  <c r="BQ158" i="33" s="1"/>
  <c r="AF158" i="33"/>
  <c r="BI158" i="33" s="1"/>
  <c r="W158" i="33"/>
  <c r="AZ158" i="33" s="1"/>
  <c r="AL158" i="33"/>
  <c r="BO158" i="33" s="1"/>
  <c r="AD158" i="33"/>
  <c r="BG158" i="33" s="1"/>
  <c r="U158" i="33"/>
  <c r="AX158" i="33" s="1"/>
  <c r="AK158" i="33"/>
  <c r="BN158" i="33" s="1"/>
  <c r="AC158" i="33"/>
  <c r="BF158" i="33" s="1"/>
  <c r="T158" i="33"/>
  <c r="AW158" i="33" s="1"/>
  <c r="AA158" i="33"/>
  <c r="BD158" i="33" s="1"/>
  <c r="AI160" i="33"/>
  <c r="BL160" i="33" s="1"/>
  <c r="S166" i="33"/>
  <c r="AV166" i="33" s="1"/>
  <c r="BU189" i="33"/>
  <c r="AK192" i="33"/>
  <c r="BN192" i="33" s="1"/>
  <c r="AC192" i="33"/>
  <c r="BF192" i="33" s="1"/>
  <c r="T192" i="33"/>
  <c r="AW192" i="33" s="1"/>
  <c r="AP192" i="33"/>
  <c r="BS192" i="33" s="1"/>
  <c r="AH192" i="33"/>
  <c r="BK192" i="33" s="1"/>
  <c r="Y192" i="33"/>
  <c r="BB192" i="33" s="1"/>
  <c r="Q192" i="33"/>
  <c r="AT192" i="33" s="1"/>
  <c r="AO192" i="33"/>
  <c r="BR192" i="33" s="1"/>
  <c r="AG192" i="33"/>
  <c r="BJ192" i="33" s="1"/>
  <c r="X192" i="33"/>
  <c r="BA192" i="33" s="1"/>
  <c r="P192" i="33"/>
  <c r="AN192" i="33"/>
  <c r="BQ192" i="33" s="1"/>
  <c r="AF192" i="33"/>
  <c r="BI192" i="33" s="1"/>
  <c r="W192" i="33"/>
  <c r="AZ192" i="33" s="1"/>
  <c r="AM192" i="33"/>
  <c r="BP192" i="33" s="1"/>
  <c r="AE192" i="33"/>
  <c r="BH192" i="33" s="1"/>
  <c r="V192" i="33"/>
  <c r="AY192" i="33" s="1"/>
  <c r="U192" i="33"/>
  <c r="AX192" i="33" s="1"/>
  <c r="BT192" i="33"/>
  <c r="S192" i="33"/>
  <c r="AV192" i="33" s="1"/>
  <c r="AL192" i="33"/>
  <c r="BO192" i="33" s="1"/>
  <c r="R192" i="33"/>
  <c r="AU192" i="33" s="1"/>
  <c r="AJ192" i="33"/>
  <c r="BM192" i="33" s="1"/>
  <c r="AI192" i="33"/>
  <c r="BL192" i="33" s="1"/>
  <c r="AD192" i="33"/>
  <c r="BG192" i="33" s="1"/>
  <c r="AA192" i="33"/>
  <c r="BD192" i="33" s="1"/>
  <c r="V107" i="33"/>
  <c r="AY107" i="33" s="1"/>
  <c r="AG107" i="33"/>
  <c r="BJ107" i="33" s="1"/>
  <c r="AO107" i="33"/>
  <c r="BR107" i="33" s="1"/>
  <c r="P108" i="33"/>
  <c r="X108" i="33"/>
  <c r="BA108" i="33" s="1"/>
  <c r="AI108" i="33"/>
  <c r="BL108" i="33" s="1"/>
  <c r="R109" i="33"/>
  <c r="AU109" i="33" s="1"/>
  <c r="Z109" i="33"/>
  <c r="BC109" i="33" s="1"/>
  <c r="AK109" i="33"/>
  <c r="BN109" i="33" s="1"/>
  <c r="V111" i="33"/>
  <c r="AY111" i="33" s="1"/>
  <c r="AG111" i="33"/>
  <c r="BJ111" i="33" s="1"/>
  <c r="AO111" i="33"/>
  <c r="BR111" i="33" s="1"/>
  <c r="P112" i="33"/>
  <c r="X112" i="33"/>
  <c r="BA112" i="33" s="1"/>
  <c r="AI112" i="33"/>
  <c r="BL112" i="33" s="1"/>
  <c r="BT112" i="33"/>
  <c r="R113" i="33"/>
  <c r="AU113" i="33" s="1"/>
  <c r="Z113" i="33"/>
  <c r="BC113" i="33" s="1"/>
  <c r="AK113" i="33"/>
  <c r="BN113" i="33" s="1"/>
  <c r="V115" i="33"/>
  <c r="AY115" i="33" s="1"/>
  <c r="AG115" i="33"/>
  <c r="BJ115" i="33" s="1"/>
  <c r="AO115" i="33"/>
  <c r="BR115" i="33" s="1"/>
  <c r="P116" i="33"/>
  <c r="X116" i="33"/>
  <c r="BA116" i="33" s="1"/>
  <c r="AI116" i="33"/>
  <c r="BL116" i="33" s="1"/>
  <c r="BT116" i="33"/>
  <c r="R117" i="33"/>
  <c r="AU117" i="33" s="1"/>
  <c r="Z117" i="33"/>
  <c r="BC117" i="33" s="1"/>
  <c r="AK117" i="33"/>
  <c r="BN117" i="33" s="1"/>
  <c r="V119" i="33"/>
  <c r="AY119" i="33" s="1"/>
  <c r="AG119" i="33"/>
  <c r="BJ119" i="33" s="1"/>
  <c r="AO119" i="33"/>
  <c r="BR119" i="33" s="1"/>
  <c r="P120" i="33"/>
  <c r="X120" i="33"/>
  <c r="BA120" i="33" s="1"/>
  <c r="AI120" i="33"/>
  <c r="BL120" i="33" s="1"/>
  <c r="BT120" i="33"/>
  <c r="R121" i="33"/>
  <c r="AU121" i="33" s="1"/>
  <c r="Z121" i="33"/>
  <c r="BC121" i="33" s="1"/>
  <c r="AK121" i="33"/>
  <c r="BN121" i="33" s="1"/>
  <c r="V123" i="33"/>
  <c r="AY123" i="33" s="1"/>
  <c r="AG123" i="33"/>
  <c r="BJ123" i="33" s="1"/>
  <c r="AO123" i="33"/>
  <c r="BR123" i="33" s="1"/>
  <c r="P124" i="33"/>
  <c r="X124" i="33"/>
  <c r="BA124" i="33" s="1"/>
  <c r="AI124" i="33"/>
  <c r="BL124" i="33" s="1"/>
  <c r="BT124" i="33"/>
  <c r="R125" i="33"/>
  <c r="AU125" i="33" s="1"/>
  <c r="Z125" i="33"/>
  <c r="BC125" i="33" s="1"/>
  <c r="AK125" i="33"/>
  <c r="BN125" i="33" s="1"/>
  <c r="V131" i="33"/>
  <c r="AY131" i="33" s="1"/>
  <c r="AG131" i="33"/>
  <c r="BJ131" i="33" s="1"/>
  <c r="AO131" i="33"/>
  <c r="BR131" i="33" s="1"/>
  <c r="P132" i="33"/>
  <c r="X132" i="33"/>
  <c r="BA132" i="33" s="1"/>
  <c r="AI132" i="33"/>
  <c r="BL132" i="33" s="1"/>
  <c r="BT132" i="33"/>
  <c r="R133" i="33"/>
  <c r="AU133" i="33" s="1"/>
  <c r="Z133" i="33"/>
  <c r="BC133" i="33" s="1"/>
  <c r="AK133" i="33"/>
  <c r="BN133" i="33" s="1"/>
  <c r="W135" i="33"/>
  <c r="AZ135" i="33" s="1"/>
  <c r="AJ135" i="33"/>
  <c r="BM135" i="33" s="1"/>
  <c r="R136" i="33"/>
  <c r="AU136" i="33" s="1"/>
  <c r="AG136" i="33"/>
  <c r="BJ136" i="33" s="1"/>
  <c r="AA138" i="33"/>
  <c r="BD138" i="33" s="1"/>
  <c r="AN142" i="33"/>
  <c r="BQ142" i="33" s="1"/>
  <c r="AD142" i="33"/>
  <c r="BG142" i="33" s="1"/>
  <c r="U142" i="33"/>
  <c r="AX142" i="33" s="1"/>
  <c r="AM142" i="33"/>
  <c r="BP142" i="33" s="1"/>
  <c r="AC142" i="33"/>
  <c r="BF142" i="33" s="1"/>
  <c r="T142" i="33"/>
  <c r="AW142" i="33" s="1"/>
  <c r="BT142" i="33"/>
  <c r="AI142" i="33"/>
  <c r="BL142" i="33" s="1"/>
  <c r="X142" i="33"/>
  <c r="BA142" i="33" s="1"/>
  <c r="P142" i="33"/>
  <c r="V142" i="33"/>
  <c r="AY142" i="33" s="1"/>
  <c r="AK142" i="33"/>
  <c r="BN142" i="33" s="1"/>
  <c r="R144" i="33"/>
  <c r="AU144" i="33" s="1"/>
  <c r="AH144" i="33"/>
  <c r="BK144" i="33" s="1"/>
  <c r="S146" i="33"/>
  <c r="AV146" i="33" s="1"/>
  <c r="AL146" i="33"/>
  <c r="BO146" i="33" s="1"/>
  <c r="S148" i="33"/>
  <c r="AV148" i="33" s="1"/>
  <c r="AL148" i="33"/>
  <c r="BO148" i="33" s="1"/>
  <c r="AH150" i="33"/>
  <c r="BK150" i="33" s="1"/>
  <c r="AE158" i="33"/>
  <c r="BH158" i="33" s="1"/>
  <c r="AM160" i="33"/>
  <c r="BP160" i="33" s="1"/>
  <c r="Z166" i="33"/>
  <c r="BC166" i="33" s="1"/>
  <c r="AP172" i="33"/>
  <c r="BS172" i="33" s="1"/>
  <c r="AH172" i="33"/>
  <c r="BK172" i="33" s="1"/>
  <c r="Y172" i="33"/>
  <c r="BB172" i="33" s="1"/>
  <c r="Q172" i="33"/>
  <c r="AT172" i="33" s="1"/>
  <c r="AN172" i="33"/>
  <c r="BQ172" i="33" s="1"/>
  <c r="AF172" i="33"/>
  <c r="BI172" i="33" s="1"/>
  <c r="W172" i="33"/>
  <c r="AZ172" i="33" s="1"/>
  <c r="AO172" i="33"/>
  <c r="BR172" i="33" s="1"/>
  <c r="AD172" i="33"/>
  <c r="BG172" i="33" s="1"/>
  <c r="S172" i="33"/>
  <c r="AV172" i="33" s="1"/>
  <c r="AM172" i="33"/>
  <c r="BP172" i="33" s="1"/>
  <c r="AC172" i="33"/>
  <c r="BF172" i="33" s="1"/>
  <c r="R172" i="33"/>
  <c r="AU172" i="33" s="1"/>
  <c r="AL172" i="33"/>
  <c r="BO172" i="33" s="1"/>
  <c r="AA172" i="33"/>
  <c r="BD172" i="33" s="1"/>
  <c r="P172" i="33"/>
  <c r="AK172" i="33"/>
  <c r="BN172" i="33" s="1"/>
  <c r="Z172" i="33"/>
  <c r="BC172" i="33" s="1"/>
  <c r="AJ172" i="33"/>
  <c r="BM172" i="33" s="1"/>
  <c r="X172" i="33"/>
  <c r="BA172" i="33" s="1"/>
  <c r="AI172" i="33"/>
  <c r="BL172" i="33" s="1"/>
  <c r="V172" i="33"/>
  <c r="AY172" i="33" s="1"/>
  <c r="AG172" i="33"/>
  <c r="BJ172" i="33" s="1"/>
  <c r="U172" i="33"/>
  <c r="AX172" i="33" s="1"/>
  <c r="T176" i="33"/>
  <c r="AW176" i="33" s="1"/>
  <c r="BJ185" i="33"/>
  <c r="BU187" i="33"/>
  <c r="BU195" i="33"/>
  <c r="AP131" i="32"/>
  <c r="BS131" i="32" s="1"/>
  <c r="W107" i="33"/>
  <c r="AZ107" i="33" s="1"/>
  <c r="AH107" i="33"/>
  <c r="BK107" i="33" s="1"/>
  <c r="AP107" i="33"/>
  <c r="BS107" i="33" s="1"/>
  <c r="Q108" i="33"/>
  <c r="AT108" i="33" s="1"/>
  <c r="Y108" i="33"/>
  <c r="BB108" i="33" s="1"/>
  <c r="AJ108" i="33"/>
  <c r="BM108" i="33" s="1"/>
  <c r="S109" i="33"/>
  <c r="AV109" i="33" s="1"/>
  <c r="AA109" i="33"/>
  <c r="BD109" i="33" s="1"/>
  <c r="AL109" i="33"/>
  <c r="BO109" i="33" s="1"/>
  <c r="W111" i="33"/>
  <c r="AZ111" i="33" s="1"/>
  <c r="AH111" i="33"/>
  <c r="BK111" i="33" s="1"/>
  <c r="AP111" i="33"/>
  <c r="BS111" i="33" s="1"/>
  <c r="Q112" i="33"/>
  <c r="AT112" i="33" s="1"/>
  <c r="Y112" i="33"/>
  <c r="BB112" i="33" s="1"/>
  <c r="AJ112" i="33"/>
  <c r="BM112" i="33" s="1"/>
  <c r="S113" i="33"/>
  <c r="AV113" i="33" s="1"/>
  <c r="AA113" i="33"/>
  <c r="BD113" i="33" s="1"/>
  <c r="AL113" i="33"/>
  <c r="BO113" i="33" s="1"/>
  <c r="W115" i="33"/>
  <c r="AZ115" i="33" s="1"/>
  <c r="AH115" i="33"/>
  <c r="BK115" i="33" s="1"/>
  <c r="AP115" i="33"/>
  <c r="BS115" i="33" s="1"/>
  <c r="Q116" i="33"/>
  <c r="AT116" i="33" s="1"/>
  <c r="Y116" i="33"/>
  <c r="BB116" i="33" s="1"/>
  <c r="AJ116" i="33"/>
  <c r="BM116" i="33" s="1"/>
  <c r="S117" i="33"/>
  <c r="AV117" i="33" s="1"/>
  <c r="AA117" i="33"/>
  <c r="BD117" i="33" s="1"/>
  <c r="AL117" i="33"/>
  <c r="BO117" i="33" s="1"/>
  <c r="W119" i="33"/>
  <c r="AZ119" i="33" s="1"/>
  <c r="AH119" i="33"/>
  <c r="BK119" i="33" s="1"/>
  <c r="AP119" i="33"/>
  <c r="BS119" i="33" s="1"/>
  <c r="Q120" i="33"/>
  <c r="AT120" i="33" s="1"/>
  <c r="Y120" i="33"/>
  <c r="BB120" i="33" s="1"/>
  <c r="AJ120" i="33"/>
  <c r="BM120" i="33" s="1"/>
  <c r="S121" i="33"/>
  <c r="AV121" i="33" s="1"/>
  <c r="AA121" i="33"/>
  <c r="BD121" i="33" s="1"/>
  <c r="AL121" i="33"/>
  <c r="BO121" i="33" s="1"/>
  <c r="W123" i="33"/>
  <c r="AZ123" i="33" s="1"/>
  <c r="AH123" i="33"/>
  <c r="BK123" i="33" s="1"/>
  <c r="AP123" i="33"/>
  <c r="BS123" i="33" s="1"/>
  <c r="Q124" i="33"/>
  <c r="AT124" i="33" s="1"/>
  <c r="Y124" i="33"/>
  <c r="BB124" i="33" s="1"/>
  <c r="AJ124" i="33"/>
  <c r="BM124" i="33" s="1"/>
  <c r="S125" i="33"/>
  <c r="AV125" i="33" s="1"/>
  <c r="AA125" i="33"/>
  <c r="BD125" i="33" s="1"/>
  <c r="AL125" i="33"/>
  <c r="BO125" i="33" s="1"/>
  <c r="W131" i="33"/>
  <c r="AZ131" i="33" s="1"/>
  <c r="AH131" i="33"/>
  <c r="BK131" i="33" s="1"/>
  <c r="AP131" i="33"/>
  <c r="BS131" i="33" s="1"/>
  <c r="Q132" i="33"/>
  <c r="AT132" i="33" s="1"/>
  <c r="Y132" i="33"/>
  <c r="BB132" i="33" s="1"/>
  <c r="AJ132" i="33"/>
  <c r="BM132" i="33" s="1"/>
  <c r="S133" i="33"/>
  <c r="AV133" i="33" s="1"/>
  <c r="AA133" i="33"/>
  <c r="BD133" i="33" s="1"/>
  <c r="AL133" i="33"/>
  <c r="BO133" i="33" s="1"/>
  <c r="X135" i="33"/>
  <c r="BA135" i="33" s="1"/>
  <c r="AL135" i="33"/>
  <c r="BO135" i="33" s="1"/>
  <c r="S136" i="33"/>
  <c r="AV136" i="33" s="1"/>
  <c r="Q138" i="33"/>
  <c r="AT138" i="33" s="1"/>
  <c r="AG138" i="33"/>
  <c r="BJ138" i="33" s="1"/>
  <c r="W142" i="33"/>
  <c r="AZ142" i="33" s="1"/>
  <c r="AL142" i="33"/>
  <c r="BO142" i="33" s="1"/>
  <c r="S144" i="33"/>
  <c r="AV144" i="33" s="1"/>
  <c r="V146" i="33"/>
  <c r="AY146" i="33" s="1"/>
  <c r="V148" i="33"/>
  <c r="AY148" i="33" s="1"/>
  <c r="AK150" i="33"/>
  <c r="BN150" i="33" s="1"/>
  <c r="AI158" i="33"/>
  <c r="BL158" i="33" s="1"/>
  <c r="R160" i="33"/>
  <c r="AU160" i="33" s="1"/>
  <c r="AN160" i="33"/>
  <c r="BQ160" i="33" s="1"/>
  <c r="AP170" i="33"/>
  <c r="BS170" i="33" s="1"/>
  <c r="AH170" i="33"/>
  <c r="BK170" i="33" s="1"/>
  <c r="Y170" i="33"/>
  <c r="BB170" i="33" s="1"/>
  <c r="Q170" i="33"/>
  <c r="AT170" i="33" s="1"/>
  <c r="AO170" i="33"/>
  <c r="BR170" i="33" s="1"/>
  <c r="AG170" i="33"/>
  <c r="BJ170" i="33" s="1"/>
  <c r="X170" i="33"/>
  <c r="BA170" i="33" s="1"/>
  <c r="P170" i="33"/>
  <c r="AN170" i="33"/>
  <c r="BQ170" i="33" s="1"/>
  <c r="AF170" i="33"/>
  <c r="BI170" i="33" s="1"/>
  <c r="W170" i="33"/>
  <c r="AZ170" i="33" s="1"/>
  <c r="AM170" i="33"/>
  <c r="BP170" i="33" s="1"/>
  <c r="AE170" i="33"/>
  <c r="BH170" i="33" s="1"/>
  <c r="V170" i="33"/>
  <c r="AY170" i="33" s="1"/>
  <c r="AL170" i="33"/>
  <c r="BO170" i="33" s="1"/>
  <c r="AD170" i="33"/>
  <c r="BG170" i="33" s="1"/>
  <c r="U170" i="33"/>
  <c r="AX170" i="33" s="1"/>
  <c r="AK170" i="33"/>
  <c r="BN170" i="33" s="1"/>
  <c r="AC170" i="33"/>
  <c r="BF170" i="33" s="1"/>
  <c r="T170" i="33"/>
  <c r="AW170" i="33" s="1"/>
  <c r="AI170" i="33"/>
  <c r="BL170" i="33" s="1"/>
  <c r="AE176" i="33"/>
  <c r="BH176" i="33" s="1"/>
  <c r="R108" i="33"/>
  <c r="AU108" i="33" s="1"/>
  <c r="Z108" i="33"/>
  <c r="BC108" i="33" s="1"/>
  <c r="AK108" i="33"/>
  <c r="BN108" i="33" s="1"/>
  <c r="R112" i="33"/>
  <c r="AU112" i="33" s="1"/>
  <c r="Z112" i="33"/>
  <c r="BC112" i="33" s="1"/>
  <c r="AK112" i="33"/>
  <c r="BN112" i="33" s="1"/>
  <c r="R116" i="33"/>
  <c r="AU116" i="33" s="1"/>
  <c r="Z116" i="33"/>
  <c r="BC116" i="33" s="1"/>
  <c r="AK116" i="33"/>
  <c r="BN116" i="33" s="1"/>
  <c r="R120" i="33"/>
  <c r="AU120" i="33" s="1"/>
  <c r="Z120" i="33"/>
  <c r="BC120" i="33" s="1"/>
  <c r="AK120" i="33"/>
  <c r="BN120" i="33" s="1"/>
  <c r="R124" i="33"/>
  <c r="AU124" i="33" s="1"/>
  <c r="Z124" i="33"/>
  <c r="BC124" i="33" s="1"/>
  <c r="AK124" i="33"/>
  <c r="BN124" i="33" s="1"/>
  <c r="R132" i="33"/>
  <c r="AU132" i="33" s="1"/>
  <c r="Z132" i="33"/>
  <c r="BC132" i="33" s="1"/>
  <c r="AK132" i="33"/>
  <c r="BN132" i="33" s="1"/>
  <c r="AJ136" i="33"/>
  <c r="BM136" i="33" s="1"/>
  <c r="Y136" i="33"/>
  <c r="BB136" i="33" s="1"/>
  <c r="Q136" i="33"/>
  <c r="AT136" i="33" s="1"/>
  <c r="BT136" i="33"/>
  <c r="AI136" i="33"/>
  <c r="BL136" i="33" s="1"/>
  <c r="X136" i="33"/>
  <c r="BA136" i="33" s="1"/>
  <c r="P136" i="33"/>
  <c r="AM136" i="33"/>
  <c r="BP136" i="33" s="1"/>
  <c r="AC136" i="33"/>
  <c r="BF136" i="33" s="1"/>
  <c r="T136" i="33"/>
  <c r="AW136" i="33" s="1"/>
  <c r="U136" i="33"/>
  <c r="AX136" i="33" s="1"/>
  <c r="AK136" i="33"/>
  <c r="BN136" i="33" s="1"/>
  <c r="AJ144" i="33"/>
  <c r="BM144" i="33" s="1"/>
  <c r="Y144" i="33"/>
  <c r="BB144" i="33" s="1"/>
  <c r="Q144" i="33"/>
  <c r="AT144" i="33" s="1"/>
  <c r="BT144" i="33"/>
  <c r="AI144" i="33"/>
  <c r="BL144" i="33" s="1"/>
  <c r="X144" i="33"/>
  <c r="BA144" i="33" s="1"/>
  <c r="P144" i="33"/>
  <c r="AN144" i="33"/>
  <c r="BQ144" i="33" s="1"/>
  <c r="AD144" i="33"/>
  <c r="BG144" i="33" s="1"/>
  <c r="AM144" i="33"/>
  <c r="BP144" i="33" s="1"/>
  <c r="AC144" i="33"/>
  <c r="BF144" i="33" s="1"/>
  <c r="T144" i="33"/>
  <c r="AW144" i="33" s="1"/>
  <c r="U144" i="33"/>
  <c r="AX144" i="33" s="1"/>
  <c r="AL144" i="33"/>
  <c r="BO144" i="33" s="1"/>
  <c r="AN146" i="33"/>
  <c r="BQ146" i="33" s="1"/>
  <c r="AD146" i="33"/>
  <c r="BG146" i="33" s="1"/>
  <c r="U146" i="33"/>
  <c r="AX146" i="33" s="1"/>
  <c r="AM146" i="33"/>
  <c r="BP146" i="33" s="1"/>
  <c r="AC146" i="33"/>
  <c r="BF146" i="33" s="1"/>
  <c r="T146" i="33"/>
  <c r="AW146" i="33" s="1"/>
  <c r="AJ146" i="33"/>
  <c r="BM146" i="33" s="1"/>
  <c r="Y146" i="33"/>
  <c r="BB146" i="33" s="1"/>
  <c r="Q146" i="33"/>
  <c r="AT146" i="33" s="1"/>
  <c r="BT146" i="33"/>
  <c r="AI146" i="33"/>
  <c r="BL146" i="33" s="1"/>
  <c r="X146" i="33"/>
  <c r="BA146" i="33" s="1"/>
  <c r="P146" i="33"/>
  <c r="W146" i="33"/>
  <c r="AZ146" i="33" s="1"/>
  <c r="AP146" i="33"/>
  <c r="BS146" i="33" s="1"/>
  <c r="AJ148" i="33"/>
  <c r="BM148" i="33" s="1"/>
  <c r="Y148" i="33"/>
  <c r="BB148" i="33" s="1"/>
  <c r="Q148" i="33"/>
  <c r="AT148" i="33" s="1"/>
  <c r="BT148" i="33"/>
  <c r="AI148" i="33"/>
  <c r="BL148" i="33" s="1"/>
  <c r="X148" i="33"/>
  <c r="BA148" i="33" s="1"/>
  <c r="P148" i="33"/>
  <c r="AN148" i="33"/>
  <c r="BQ148" i="33" s="1"/>
  <c r="AD148" i="33"/>
  <c r="BG148" i="33" s="1"/>
  <c r="U148" i="33"/>
  <c r="AX148" i="33" s="1"/>
  <c r="AM148" i="33"/>
  <c r="BP148" i="33" s="1"/>
  <c r="AC148" i="33"/>
  <c r="BF148" i="33" s="1"/>
  <c r="T148" i="33"/>
  <c r="AW148" i="33" s="1"/>
  <c r="W148" i="33"/>
  <c r="AZ148" i="33" s="1"/>
  <c r="AP148" i="33"/>
  <c r="BS148" i="33" s="1"/>
  <c r="V160" i="33"/>
  <c r="AY160" i="33" s="1"/>
  <c r="BT160" i="33"/>
  <c r="AP166" i="33"/>
  <c r="BS166" i="33" s="1"/>
  <c r="AH166" i="33"/>
  <c r="BK166" i="33" s="1"/>
  <c r="Y166" i="33"/>
  <c r="BB166" i="33" s="1"/>
  <c r="Q166" i="33"/>
  <c r="AT166" i="33" s="1"/>
  <c r="AO166" i="33"/>
  <c r="BR166" i="33" s="1"/>
  <c r="AG166" i="33"/>
  <c r="BJ166" i="33" s="1"/>
  <c r="X166" i="33"/>
  <c r="BA166" i="33" s="1"/>
  <c r="P166" i="33"/>
  <c r="AN166" i="33"/>
  <c r="BQ166" i="33" s="1"/>
  <c r="AF166" i="33"/>
  <c r="BI166" i="33" s="1"/>
  <c r="W166" i="33"/>
  <c r="AZ166" i="33" s="1"/>
  <c r="AM166" i="33"/>
  <c r="BP166" i="33" s="1"/>
  <c r="AE166" i="33"/>
  <c r="BH166" i="33" s="1"/>
  <c r="V166" i="33"/>
  <c r="AY166" i="33" s="1"/>
  <c r="AL166" i="33"/>
  <c r="BO166" i="33" s="1"/>
  <c r="AD166" i="33"/>
  <c r="BG166" i="33" s="1"/>
  <c r="U166" i="33"/>
  <c r="AX166" i="33" s="1"/>
  <c r="AK166" i="33"/>
  <c r="BN166" i="33" s="1"/>
  <c r="AC166" i="33"/>
  <c r="BF166" i="33" s="1"/>
  <c r="T166" i="33"/>
  <c r="AW166" i="33" s="1"/>
  <c r="AI166" i="33"/>
  <c r="BL166" i="33" s="1"/>
  <c r="BT176" i="33"/>
  <c r="AI182" i="33"/>
  <c r="BL182" i="33" s="1"/>
  <c r="Q107" i="33"/>
  <c r="AT107" i="33" s="1"/>
  <c r="Y107" i="33"/>
  <c r="BB107" i="33" s="1"/>
  <c r="AJ107" i="33"/>
  <c r="BM107" i="33" s="1"/>
  <c r="S108" i="33"/>
  <c r="AV108" i="33" s="1"/>
  <c r="AA108" i="33"/>
  <c r="BD108" i="33" s="1"/>
  <c r="AL108" i="33"/>
  <c r="BO108" i="33" s="1"/>
  <c r="U109" i="33"/>
  <c r="AX109" i="33" s="1"/>
  <c r="AD109" i="33"/>
  <c r="BG109" i="33" s="1"/>
  <c r="Q111" i="33"/>
  <c r="AT111" i="33" s="1"/>
  <c r="Y111" i="33"/>
  <c r="BB111" i="33" s="1"/>
  <c r="AJ111" i="33"/>
  <c r="BM111" i="33" s="1"/>
  <c r="S112" i="33"/>
  <c r="AV112" i="33" s="1"/>
  <c r="AA112" i="33"/>
  <c r="BD112" i="33" s="1"/>
  <c r="AL112" i="33"/>
  <c r="BO112" i="33" s="1"/>
  <c r="U113" i="33"/>
  <c r="AX113" i="33" s="1"/>
  <c r="AD113" i="33"/>
  <c r="BG113" i="33" s="1"/>
  <c r="Q115" i="33"/>
  <c r="AT115" i="33" s="1"/>
  <c r="Y115" i="33"/>
  <c r="BB115" i="33" s="1"/>
  <c r="AJ115" i="33"/>
  <c r="BM115" i="33" s="1"/>
  <c r="S116" i="33"/>
  <c r="AV116" i="33" s="1"/>
  <c r="AA116" i="33"/>
  <c r="BD116" i="33" s="1"/>
  <c r="AL116" i="33"/>
  <c r="BO116" i="33" s="1"/>
  <c r="U117" i="33"/>
  <c r="AX117" i="33" s="1"/>
  <c r="AD117" i="33"/>
  <c r="BG117" i="33" s="1"/>
  <c r="Q119" i="33"/>
  <c r="AT119" i="33" s="1"/>
  <c r="Y119" i="33"/>
  <c r="BB119" i="33" s="1"/>
  <c r="AJ119" i="33"/>
  <c r="BM119" i="33" s="1"/>
  <c r="S120" i="33"/>
  <c r="AV120" i="33" s="1"/>
  <c r="AA120" i="33"/>
  <c r="BD120" i="33" s="1"/>
  <c r="AL120" i="33"/>
  <c r="BO120" i="33" s="1"/>
  <c r="U121" i="33"/>
  <c r="AX121" i="33" s="1"/>
  <c r="AD121" i="33"/>
  <c r="BG121" i="33" s="1"/>
  <c r="Q123" i="33"/>
  <c r="AT123" i="33" s="1"/>
  <c r="Y123" i="33"/>
  <c r="BB123" i="33" s="1"/>
  <c r="AJ123" i="33"/>
  <c r="BM123" i="33" s="1"/>
  <c r="S124" i="33"/>
  <c r="AV124" i="33" s="1"/>
  <c r="AA124" i="33"/>
  <c r="BD124" i="33" s="1"/>
  <c r="AL124" i="33"/>
  <c r="BO124" i="33" s="1"/>
  <c r="U125" i="33"/>
  <c r="AX125" i="33" s="1"/>
  <c r="AD125" i="33"/>
  <c r="BG125" i="33" s="1"/>
  <c r="Q131" i="33"/>
  <c r="AT131" i="33" s="1"/>
  <c r="Y131" i="33"/>
  <c r="BB131" i="33" s="1"/>
  <c r="AJ131" i="33"/>
  <c r="BM131" i="33" s="1"/>
  <c r="S132" i="33"/>
  <c r="AV132" i="33" s="1"/>
  <c r="AA132" i="33"/>
  <c r="BD132" i="33" s="1"/>
  <c r="AL132" i="33"/>
  <c r="BO132" i="33" s="1"/>
  <c r="U133" i="33"/>
  <c r="AX133" i="33" s="1"/>
  <c r="AD133" i="33"/>
  <c r="BG133" i="33" s="1"/>
  <c r="Q135" i="33"/>
  <c r="AT135" i="33" s="1"/>
  <c r="Z135" i="33"/>
  <c r="BC135" i="33" s="1"/>
  <c r="V136" i="33"/>
  <c r="AY136" i="33" s="1"/>
  <c r="AL136" i="33"/>
  <c r="BO136" i="33" s="1"/>
  <c r="S138" i="33"/>
  <c r="AV138" i="33" s="1"/>
  <c r="Z142" i="33"/>
  <c r="BC142" i="33" s="1"/>
  <c r="AP142" i="33"/>
  <c r="BS142" i="33" s="1"/>
  <c r="V144" i="33"/>
  <c r="AY144" i="33" s="1"/>
  <c r="AO144" i="33"/>
  <c r="BR144" i="33" s="1"/>
  <c r="Z146" i="33"/>
  <c r="BC146" i="33" s="1"/>
  <c r="N148" i="33"/>
  <c r="Z148" i="33"/>
  <c r="BC148" i="33" s="1"/>
  <c r="R150" i="33"/>
  <c r="AU150" i="33" s="1"/>
  <c r="AP150" i="33"/>
  <c r="BS150" i="33" s="1"/>
  <c r="R158" i="33"/>
  <c r="AU158" i="33" s="1"/>
  <c r="AM158" i="33"/>
  <c r="BP158" i="33" s="1"/>
  <c r="W160" i="33"/>
  <c r="AZ160" i="33" s="1"/>
  <c r="AP162" i="33"/>
  <c r="BS162" i="33" s="1"/>
  <c r="AH162" i="33"/>
  <c r="BK162" i="33" s="1"/>
  <c r="Y162" i="33"/>
  <c r="BB162" i="33" s="1"/>
  <c r="Q162" i="33"/>
  <c r="AT162" i="33" s="1"/>
  <c r="AO162" i="33"/>
  <c r="BR162" i="33" s="1"/>
  <c r="AG162" i="33"/>
  <c r="BJ162" i="33" s="1"/>
  <c r="X162" i="33"/>
  <c r="BA162" i="33" s="1"/>
  <c r="P162" i="33"/>
  <c r="AN162" i="33"/>
  <c r="BQ162" i="33" s="1"/>
  <c r="AF162" i="33"/>
  <c r="BI162" i="33" s="1"/>
  <c r="W162" i="33"/>
  <c r="AZ162" i="33" s="1"/>
  <c r="AM162" i="33"/>
  <c r="BP162" i="33" s="1"/>
  <c r="AE162" i="33"/>
  <c r="BH162" i="33" s="1"/>
  <c r="V162" i="33"/>
  <c r="AY162" i="33" s="1"/>
  <c r="AL162" i="33"/>
  <c r="BO162" i="33" s="1"/>
  <c r="AD162" i="33"/>
  <c r="BG162" i="33" s="1"/>
  <c r="U162" i="33"/>
  <c r="AX162" i="33" s="1"/>
  <c r="AK162" i="33"/>
  <c r="BN162" i="33" s="1"/>
  <c r="AC162" i="33"/>
  <c r="BF162" i="33" s="1"/>
  <c r="T162" i="33"/>
  <c r="AW162" i="33" s="1"/>
  <c r="AI162" i="33"/>
  <c r="BL162" i="33" s="1"/>
  <c r="AJ166" i="33"/>
  <c r="BM166" i="33" s="1"/>
  <c r="BT170" i="33"/>
  <c r="T172" i="33"/>
  <c r="AW172" i="33" s="1"/>
  <c r="AH182" i="33"/>
  <c r="BK182" i="33" s="1"/>
  <c r="R107" i="33"/>
  <c r="AU107" i="33" s="1"/>
  <c r="Z107" i="33"/>
  <c r="BC107" i="33" s="1"/>
  <c r="T108" i="33"/>
  <c r="AW108" i="33" s="1"/>
  <c r="AC108" i="33"/>
  <c r="BF108" i="33" s="1"/>
  <c r="R111" i="33"/>
  <c r="AU111" i="33" s="1"/>
  <c r="Z111" i="33"/>
  <c r="BC111" i="33" s="1"/>
  <c r="T112" i="33"/>
  <c r="AW112" i="33" s="1"/>
  <c r="AC112" i="33"/>
  <c r="BF112" i="33" s="1"/>
  <c r="R115" i="33"/>
  <c r="AU115" i="33" s="1"/>
  <c r="Z115" i="33"/>
  <c r="BC115" i="33" s="1"/>
  <c r="T116" i="33"/>
  <c r="AW116" i="33" s="1"/>
  <c r="AC116" i="33"/>
  <c r="BF116" i="33" s="1"/>
  <c r="R119" i="33"/>
  <c r="AU119" i="33" s="1"/>
  <c r="Z119" i="33"/>
  <c r="BC119" i="33" s="1"/>
  <c r="T120" i="33"/>
  <c r="AW120" i="33" s="1"/>
  <c r="AC120" i="33"/>
  <c r="BF120" i="33" s="1"/>
  <c r="R123" i="33"/>
  <c r="AU123" i="33" s="1"/>
  <c r="Z123" i="33"/>
  <c r="BC123" i="33" s="1"/>
  <c r="T124" i="33"/>
  <c r="AW124" i="33" s="1"/>
  <c r="AC124" i="33"/>
  <c r="BF124" i="33" s="1"/>
  <c r="R131" i="33"/>
  <c r="AU131" i="33" s="1"/>
  <c r="Z131" i="33"/>
  <c r="BC131" i="33" s="1"/>
  <c r="T132" i="33"/>
  <c r="AW132" i="33" s="1"/>
  <c r="AC132" i="33"/>
  <c r="BF132" i="33" s="1"/>
  <c r="AP135" i="33"/>
  <c r="BS135" i="33" s="1"/>
  <c r="AH135" i="33"/>
  <c r="BK135" i="33" s="1"/>
  <c r="AO135" i="33"/>
  <c r="BR135" i="33" s="1"/>
  <c r="AG135" i="33"/>
  <c r="BJ135" i="33" s="1"/>
  <c r="V135" i="33"/>
  <c r="AY135" i="33" s="1"/>
  <c r="AK135" i="33"/>
  <c r="BN135" i="33" s="1"/>
  <c r="R135" i="33"/>
  <c r="AU135" i="33" s="1"/>
  <c r="AA135" i="33"/>
  <c r="BD135" i="33" s="1"/>
  <c r="BT135" i="33"/>
  <c r="W136" i="33"/>
  <c r="AZ136" i="33" s="1"/>
  <c r="AN136" i="33"/>
  <c r="BQ136" i="33" s="1"/>
  <c r="AN138" i="33"/>
  <c r="BQ138" i="33" s="1"/>
  <c r="AD138" i="33"/>
  <c r="BG138" i="33" s="1"/>
  <c r="U138" i="33"/>
  <c r="AX138" i="33" s="1"/>
  <c r="AM138" i="33"/>
  <c r="BP138" i="33" s="1"/>
  <c r="AC138" i="33"/>
  <c r="BF138" i="33" s="1"/>
  <c r="T138" i="33"/>
  <c r="AW138" i="33" s="1"/>
  <c r="BT138" i="33"/>
  <c r="AI138" i="33"/>
  <c r="BL138" i="33" s="1"/>
  <c r="X138" i="33"/>
  <c r="BA138" i="33" s="1"/>
  <c r="P138" i="33"/>
  <c r="V138" i="33"/>
  <c r="AY138" i="33" s="1"/>
  <c r="AK138" i="33"/>
  <c r="BN138" i="33" s="1"/>
  <c r="AP144" i="33"/>
  <c r="BS144" i="33" s="1"/>
  <c r="AA146" i="33"/>
  <c r="BD146" i="33" s="1"/>
  <c r="AA148" i="33"/>
  <c r="BD148" i="33" s="1"/>
  <c r="V150" i="33"/>
  <c r="AY150" i="33" s="1"/>
  <c r="S158" i="33"/>
  <c r="AV158" i="33" s="1"/>
  <c r="BU159" i="33"/>
  <c r="Z160" i="33"/>
  <c r="BC160" i="33" s="1"/>
  <c r="BT166" i="33"/>
  <c r="AE172" i="33"/>
  <c r="BH172" i="33" s="1"/>
  <c r="AP116" i="32"/>
  <c r="BS116" i="32" s="1"/>
  <c r="AO116" i="32"/>
  <c r="BR116" i="32" s="1"/>
  <c r="AG116" i="32"/>
  <c r="BJ116" i="32" s="1"/>
  <c r="V116" i="32"/>
  <c r="AY116" i="32" s="1"/>
  <c r="AN116" i="32"/>
  <c r="BQ116" i="32" s="1"/>
  <c r="AD116" i="32"/>
  <c r="BG116" i="32" s="1"/>
  <c r="U116" i="32"/>
  <c r="AX116" i="32" s="1"/>
  <c r="AL116" i="32"/>
  <c r="BO116" i="32" s="1"/>
  <c r="AA116" i="32"/>
  <c r="BD116" i="32" s="1"/>
  <c r="S116" i="32"/>
  <c r="AV116" i="32" s="1"/>
  <c r="AJ116" i="32"/>
  <c r="BM116" i="32" s="1"/>
  <c r="T116" i="32"/>
  <c r="AW116" i="32" s="1"/>
  <c r="AI116" i="32"/>
  <c r="BL116" i="32" s="1"/>
  <c r="R116" i="32"/>
  <c r="AU116" i="32" s="1"/>
  <c r="AH116" i="32"/>
  <c r="BK116" i="32" s="1"/>
  <c r="Q116" i="32"/>
  <c r="AT116" i="32" s="1"/>
  <c r="AC116" i="32"/>
  <c r="BF116" i="32" s="1"/>
  <c r="P116" i="32"/>
  <c r="Z116" i="32"/>
  <c r="BC116" i="32" s="1"/>
  <c r="BT116" i="32"/>
  <c r="Y116" i="32"/>
  <c r="BB116" i="32" s="1"/>
  <c r="AM116" i="32"/>
  <c r="BP116" i="32" s="1"/>
  <c r="X116" i="32"/>
  <c r="BA116" i="32" s="1"/>
  <c r="AK116" i="32"/>
  <c r="BN116" i="32" s="1"/>
  <c r="W116" i="32"/>
  <c r="AZ116" i="32" s="1"/>
  <c r="BU107" i="32"/>
  <c r="BU109" i="32"/>
  <c r="V137" i="33"/>
  <c r="AY137" i="33" s="1"/>
  <c r="AG137" i="33"/>
  <c r="BJ137" i="33" s="1"/>
  <c r="AO137" i="33"/>
  <c r="BR137" i="33" s="1"/>
  <c r="R139" i="33"/>
  <c r="AU139" i="33" s="1"/>
  <c r="Z139" i="33"/>
  <c r="BC139" i="33" s="1"/>
  <c r="AK139" i="33"/>
  <c r="BN139" i="33" s="1"/>
  <c r="V141" i="33"/>
  <c r="AY141" i="33" s="1"/>
  <c r="AG141" i="33"/>
  <c r="BJ141" i="33" s="1"/>
  <c r="AO141" i="33"/>
  <c r="BR141" i="33" s="1"/>
  <c r="R143" i="33"/>
  <c r="AU143" i="33" s="1"/>
  <c r="Z143" i="33"/>
  <c r="BC143" i="33" s="1"/>
  <c r="AK143" i="33"/>
  <c r="BN143" i="33" s="1"/>
  <c r="V145" i="33"/>
  <c r="AY145" i="33" s="1"/>
  <c r="AG145" i="33"/>
  <c r="BJ145" i="33" s="1"/>
  <c r="AO145" i="33"/>
  <c r="BR145" i="33" s="1"/>
  <c r="R147" i="33"/>
  <c r="AU147" i="33" s="1"/>
  <c r="Z147" i="33"/>
  <c r="BC147" i="33" s="1"/>
  <c r="AK147" i="33"/>
  <c r="BN147" i="33" s="1"/>
  <c r="V149" i="33"/>
  <c r="AY149" i="33" s="1"/>
  <c r="AG149" i="33"/>
  <c r="BJ149" i="33" s="1"/>
  <c r="AO149" i="33"/>
  <c r="BR149" i="33" s="1"/>
  <c r="R159" i="33"/>
  <c r="AU159" i="33" s="1"/>
  <c r="Z159" i="33"/>
  <c r="BC159" i="33" s="1"/>
  <c r="AI159" i="33"/>
  <c r="BL159" i="33" s="1"/>
  <c r="V161" i="33"/>
  <c r="AY161" i="33" s="1"/>
  <c r="AE161" i="33"/>
  <c r="BH161" i="33" s="1"/>
  <c r="AM161" i="33"/>
  <c r="BP161" i="33" s="1"/>
  <c r="R163" i="33"/>
  <c r="AU163" i="33" s="1"/>
  <c r="Z163" i="33"/>
  <c r="BC163" i="33" s="1"/>
  <c r="AI163" i="33"/>
  <c r="BL163" i="33" s="1"/>
  <c r="BT163" i="33"/>
  <c r="P164" i="33"/>
  <c r="X164" i="33"/>
  <c r="BA164" i="33" s="1"/>
  <c r="AG164" i="33"/>
  <c r="BJ164" i="33" s="1"/>
  <c r="AO164" i="33"/>
  <c r="BR164" i="33" s="1"/>
  <c r="V165" i="33"/>
  <c r="AY165" i="33" s="1"/>
  <c r="AE165" i="33"/>
  <c r="BH165" i="33" s="1"/>
  <c r="AM165" i="33"/>
  <c r="BP165" i="33" s="1"/>
  <c r="R167" i="33"/>
  <c r="AU167" i="33" s="1"/>
  <c r="Z167" i="33"/>
  <c r="BC167" i="33" s="1"/>
  <c r="AI167" i="33"/>
  <c r="BL167" i="33" s="1"/>
  <c r="BT167" i="33"/>
  <c r="P168" i="33"/>
  <c r="X168" i="33"/>
  <c r="BA168" i="33" s="1"/>
  <c r="AG168" i="33"/>
  <c r="BJ168" i="33" s="1"/>
  <c r="AO168" i="33"/>
  <c r="BR168" i="33" s="1"/>
  <c r="V169" i="33"/>
  <c r="AY169" i="33" s="1"/>
  <c r="AE169" i="33"/>
  <c r="BH169" i="33" s="1"/>
  <c r="AM169" i="33"/>
  <c r="BP169" i="33" s="1"/>
  <c r="R171" i="33"/>
  <c r="AU171" i="33" s="1"/>
  <c r="Z171" i="33"/>
  <c r="BC171" i="33" s="1"/>
  <c r="AI171" i="33"/>
  <c r="BL171" i="33" s="1"/>
  <c r="BT171" i="33"/>
  <c r="AN173" i="33"/>
  <c r="BQ173" i="33" s="1"/>
  <c r="AF173" i="33"/>
  <c r="BI173" i="33" s="1"/>
  <c r="W173" i="33"/>
  <c r="AZ173" i="33" s="1"/>
  <c r="AL173" i="33"/>
  <c r="BO173" i="33" s="1"/>
  <c r="AD173" i="33"/>
  <c r="BG173" i="33" s="1"/>
  <c r="U173" i="33"/>
  <c r="AX173" i="33" s="1"/>
  <c r="T173" i="33"/>
  <c r="AW173" i="33" s="1"/>
  <c r="AG173" i="33"/>
  <c r="BJ173" i="33" s="1"/>
  <c r="BT173" i="33"/>
  <c r="R174" i="33"/>
  <c r="AU174" i="33" s="1"/>
  <c r="AE174" i="33"/>
  <c r="BH174" i="33" s="1"/>
  <c r="AO174" i="33"/>
  <c r="BR174" i="33" s="1"/>
  <c r="Z175" i="33"/>
  <c r="BC175" i="33" s="1"/>
  <c r="R182" i="33"/>
  <c r="AU182" i="33" s="1"/>
  <c r="AF182" i="33"/>
  <c r="BI182" i="33" s="1"/>
  <c r="AK184" i="33"/>
  <c r="BN184" i="33" s="1"/>
  <c r="AC184" i="33"/>
  <c r="BF184" i="33" s="1"/>
  <c r="T184" i="33"/>
  <c r="AW184" i="33" s="1"/>
  <c r="AP184" i="33"/>
  <c r="BS184" i="33" s="1"/>
  <c r="AH184" i="33"/>
  <c r="BK184" i="33" s="1"/>
  <c r="Y184" i="33"/>
  <c r="BB184" i="33" s="1"/>
  <c r="Q184" i="33"/>
  <c r="AT184" i="33" s="1"/>
  <c r="AN184" i="33"/>
  <c r="BQ184" i="33" s="1"/>
  <c r="AF184" i="33"/>
  <c r="BI184" i="33" s="1"/>
  <c r="W184" i="33"/>
  <c r="AZ184" i="33" s="1"/>
  <c r="U184" i="33"/>
  <c r="AX184" i="33" s="1"/>
  <c r="AI184" i="33"/>
  <c r="BL184" i="33" s="1"/>
  <c r="BU185" i="33"/>
  <c r="V186" i="33"/>
  <c r="AY186" i="33" s="1"/>
  <c r="AM186" i="33"/>
  <c r="BP186" i="33" s="1"/>
  <c r="U188" i="33"/>
  <c r="AX188" i="33" s="1"/>
  <c r="R190" i="33"/>
  <c r="AU190" i="33" s="1"/>
  <c r="Z56" i="32"/>
  <c r="BU163" i="33"/>
  <c r="Q164" i="33"/>
  <c r="AT164" i="33" s="1"/>
  <c r="Y164" i="33"/>
  <c r="BB164" i="33" s="1"/>
  <c r="AH164" i="33"/>
  <c r="BK164" i="33" s="1"/>
  <c r="AP164" i="33"/>
  <c r="BS164" i="33" s="1"/>
  <c r="BU167" i="33"/>
  <c r="Q168" i="33"/>
  <c r="AT168" i="33" s="1"/>
  <c r="Y168" i="33"/>
  <c r="BB168" i="33" s="1"/>
  <c r="AH168" i="33"/>
  <c r="BK168" i="33" s="1"/>
  <c r="AP168" i="33"/>
  <c r="BS168" i="33" s="1"/>
  <c r="BU171" i="33"/>
  <c r="BU173" i="33"/>
  <c r="T174" i="33"/>
  <c r="AW174" i="33" s="1"/>
  <c r="AF174" i="33"/>
  <c r="BI174" i="33" s="1"/>
  <c r="T182" i="33"/>
  <c r="AW182" i="33" s="1"/>
  <c r="W186" i="33"/>
  <c r="AZ186" i="33" s="1"/>
  <c r="AK188" i="33"/>
  <c r="BN188" i="33" s="1"/>
  <c r="AC188" i="33"/>
  <c r="BF188" i="33" s="1"/>
  <c r="T188" i="33"/>
  <c r="AW188" i="33" s="1"/>
  <c r="AP188" i="33"/>
  <c r="BS188" i="33" s="1"/>
  <c r="AH188" i="33"/>
  <c r="BK188" i="33" s="1"/>
  <c r="Y188" i="33"/>
  <c r="BB188" i="33" s="1"/>
  <c r="Q188" i="33"/>
  <c r="AT188" i="33" s="1"/>
  <c r="AO188" i="33"/>
  <c r="BR188" i="33" s="1"/>
  <c r="AG188" i="33"/>
  <c r="BJ188" i="33" s="1"/>
  <c r="X188" i="33"/>
  <c r="BA188" i="33" s="1"/>
  <c r="P188" i="33"/>
  <c r="AN188" i="33"/>
  <c r="BQ188" i="33" s="1"/>
  <c r="AF188" i="33"/>
  <c r="BI188" i="33" s="1"/>
  <c r="W188" i="33"/>
  <c r="AZ188" i="33" s="1"/>
  <c r="V188" i="33"/>
  <c r="AY188" i="33" s="1"/>
  <c r="AM188" i="33"/>
  <c r="BP188" i="33" s="1"/>
  <c r="AK196" i="33"/>
  <c r="BN196" i="33" s="1"/>
  <c r="AC196" i="33"/>
  <c r="BF196" i="33" s="1"/>
  <c r="T196" i="33"/>
  <c r="AW196" i="33" s="1"/>
  <c r="AP196" i="33"/>
  <c r="BS196" i="33" s="1"/>
  <c r="AH196" i="33"/>
  <c r="BK196" i="33" s="1"/>
  <c r="Y196" i="33"/>
  <c r="BB196" i="33" s="1"/>
  <c r="Q196" i="33"/>
  <c r="AT196" i="33" s="1"/>
  <c r="AO196" i="33"/>
  <c r="BR196" i="33" s="1"/>
  <c r="AG196" i="33"/>
  <c r="BJ196" i="33" s="1"/>
  <c r="X196" i="33"/>
  <c r="BA196" i="33" s="1"/>
  <c r="P196" i="33"/>
  <c r="AN196" i="33"/>
  <c r="BQ196" i="33" s="1"/>
  <c r="AF196" i="33"/>
  <c r="BI196" i="33" s="1"/>
  <c r="W196" i="33"/>
  <c r="AZ196" i="33" s="1"/>
  <c r="AM196" i="33"/>
  <c r="BP196" i="33" s="1"/>
  <c r="AE196" i="33"/>
  <c r="BH196" i="33" s="1"/>
  <c r="V196" i="33"/>
  <c r="AY196" i="33" s="1"/>
  <c r="Z196" i="33"/>
  <c r="BC196" i="33" s="1"/>
  <c r="V74" i="32"/>
  <c r="AB66" i="32"/>
  <c r="AC66" i="32" s="1"/>
  <c r="Q48" i="32"/>
  <c r="Q26" i="32"/>
  <c r="Q57" i="32"/>
  <c r="AB98" i="32"/>
  <c r="Q74" i="32"/>
  <c r="Q66" i="32"/>
  <c r="Q98" i="32"/>
  <c r="V26" i="32"/>
  <c r="Q18" i="32"/>
  <c r="BU110" i="32"/>
  <c r="R164" i="33"/>
  <c r="AU164" i="33" s="1"/>
  <c r="Z164" i="33"/>
  <c r="BC164" i="33" s="1"/>
  <c r="AI164" i="33"/>
  <c r="BL164" i="33" s="1"/>
  <c r="BT164" i="33"/>
  <c r="R168" i="33"/>
  <c r="AU168" i="33" s="1"/>
  <c r="Z168" i="33"/>
  <c r="BC168" i="33" s="1"/>
  <c r="AI168" i="33"/>
  <c r="BL168" i="33" s="1"/>
  <c r="BT168" i="33"/>
  <c r="AL174" i="33"/>
  <c r="BO174" i="33" s="1"/>
  <c r="AD174" i="33"/>
  <c r="BG174" i="33" s="1"/>
  <c r="U174" i="33"/>
  <c r="AX174" i="33" s="1"/>
  <c r="AJ174" i="33"/>
  <c r="BM174" i="33" s="1"/>
  <c r="AA174" i="33"/>
  <c r="BD174" i="33" s="1"/>
  <c r="S174" i="33"/>
  <c r="AV174" i="33" s="1"/>
  <c r="V174" i="33"/>
  <c r="AY174" i="33" s="1"/>
  <c r="AG174" i="33"/>
  <c r="BJ174" i="33" s="1"/>
  <c r="BT174" i="33"/>
  <c r="V182" i="33"/>
  <c r="AY182" i="33" s="1"/>
  <c r="AO186" i="33"/>
  <c r="BR186" i="33" s="1"/>
  <c r="AG186" i="33"/>
  <c r="BJ186" i="33" s="1"/>
  <c r="X186" i="33"/>
  <c r="BA186" i="33" s="1"/>
  <c r="P186" i="33"/>
  <c r="AL186" i="33"/>
  <c r="BO186" i="33" s="1"/>
  <c r="AD186" i="33"/>
  <c r="BG186" i="33" s="1"/>
  <c r="U186" i="33"/>
  <c r="AX186" i="33" s="1"/>
  <c r="AK186" i="33"/>
  <c r="BN186" i="33" s="1"/>
  <c r="AC186" i="33"/>
  <c r="BF186" i="33" s="1"/>
  <c r="T186" i="33"/>
  <c r="AW186" i="33" s="1"/>
  <c r="AJ186" i="33"/>
  <c r="BM186" i="33" s="1"/>
  <c r="AA186" i="33"/>
  <c r="BD186" i="33" s="1"/>
  <c r="S186" i="33"/>
  <c r="AV186" i="33" s="1"/>
  <c r="Y186" i="33"/>
  <c r="BB186" i="33" s="1"/>
  <c r="AP186" i="33"/>
  <c r="BS186" i="33" s="1"/>
  <c r="BU112" i="32"/>
  <c r="S164" i="33"/>
  <c r="AV164" i="33" s="1"/>
  <c r="AA164" i="33"/>
  <c r="BD164" i="33" s="1"/>
  <c r="AJ164" i="33"/>
  <c r="BM164" i="33" s="1"/>
  <c r="S168" i="33"/>
  <c r="AV168" i="33" s="1"/>
  <c r="AA168" i="33"/>
  <c r="BD168" i="33" s="1"/>
  <c r="AJ168" i="33"/>
  <c r="BM168" i="33" s="1"/>
  <c r="BU174" i="33"/>
  <c r="W174" i="33"/>
  <c r="AZ174" i="33" s="1"/>
  <c r="AH174" i="33"/>
  <c r="BK174" i="33" s="1"/>
  <c r="AO182" i="33"/>
  <c r="BR182" i="33" s="1"/>
  <c r="AG182" i="33"/>
  <c r="BJ182" i="33" s="1"/>
  <c r="X182" i="33"/>
  <c r="BA182" i="33" s="1"/>
  <c r="AL182" i="33"/>
  <c r="BO182" i="33" s="1"/>
  <c r="AD182" i="33"/>
  <c r="BG182" i="33" s="1"/>
  <c r="U182" i="33"/>
  <c r="AX182" i="33" s="1"/>
  <c r="AJ182" i="33"/>
  <c r="BM182" i="33" s="1"/>
  <c r="AA182" i="33"/>
  <c r="BD182" i="33" s="1"/>
  <c r="S182" i="33"/>
  <c r="AV182" i="33" s="1"/>
  <c r="W182" i="33"/>
  <c r="AZ182" i="33" s="1"/>
  <c r="AK182" i="33"/>
  <c r="BN182" i="33" s="1"/>
  <c r="BT185" i="33"/>
  <c r="Z186" i="33"/>
  <c r="BC186" i="33" s="1"/>
  <c r="BT186" i="33"/>
  <c r="AA188" i="33"/>
  <c r="BD188" i="33" s="1"/>
  <c r="AO190" i="33"/>
  <c r="BR190" i="33" s="1"/>
  <c r="AG190" i="33"/>
  <c r="BJ190" i="33" s="1"/>
  <c r="X190" i="33"/>
  <c r="BA190" i="33" s="1"/>
  <c r="P190" i="33"/>
  <c r="AL190" i="33"/>
  <c r="BO190" i="33" s="1"/>
  <c r="AD190" i="33"/>
  <c r="BG190" i="33" s="1"/>
  <c r="U190" i="33"/>
  <c r="AX190" i="33" s="1"/>
  <c r="AK190" i="33"/>
  <c r="BN190" i="33" s="1"/>
  <c r="AC190" i="33"/>
  <c r="BF190" i="33" s="1"/>
  <c r="T190" i="33"/>
  <c r="AW190" i="33" s="1"/>
  <c r="AJ190" i="33"/>
  <c r="BM190" i="33" s="1"/>
  <c r="AA190" i="33"/>
  <c r="BD190" i="33" s="1"/>
  <c r="S190" i="33"/>
  <c r="AV190" i="33" s="1"/>
  <c r="BT190" i="33"/>
  <c r="Y190" i="33"/>
  <c r="BB190" i="33" s="1"/>
  <c r="AP190" i="33"/>
  <c r="BS190" i="33" s="1"/>
  <c r="AD196" i="33"/>
  <c r="BG196" i="33" s="1"/>
  <c r="Z6" i="32"/>
  <c r="V24" i="32"/>
  <c r="Q72" i="32"/>
  <c r="AB64" i="32"/>
  <c r="Q55" i="32"/>
  <c r="AB96" i="32"/>
  <c r="AB88" i="32"/>
  <c r="Q24" i="32"/>
  <c r="Q16" i="32"/>
  <c r="AB72" i="32"/>
  <c r="Q64" i="32"/>
  <c r="Q96" i="32"/>
  <c r="Q46" i="32"/>
  <c r="V72" i="32"/>
  <c r="S24" i="32"/>
  <c r="S27" i="32"/>
  <c r="S25" i="32"/>
  <c r="S23" i="32"/>
  <c r="AM124" i="32"/>
  <c r="BP124" i="32" s="1"/>
  <c r="AC124" i="32"/>
  <c r="BF124" i="32" s="1"/>
  <c r="T124" i="32"/>
  <c r="AW124" i="32" s="1"/>
  <c r="AL124" i="32"/>
  <c r="BO124" i="32" s="1"/>
  <c r="AA124" i="32"/>
  <c r="BD124" i="32" s="1"/>
  <c r="S124" i="32"/>
  <c r="AV124" i="32" s="1"/>
  <c r="AN124" i="32"/>
  <c r="BQ124" i="32" s="1"/>
  <c r="Y124" i="32"/>
  <c r="BB124" i="32" s="1"/>
  <c r="AK124" i="32"/>
  <c r="BN124" i="32" s="1"/>
  <c r="X124" i="32"/>
  <c r="BA124" i="32" s="1"/>
  <c r="AJ124" i="32"/>
  <c r="BM124" i="32" s="1"/>
  <c r="W124" i="32"/>
  <c r="AZ124" i="32" s="1"/>
  <c r="AI124" i="32"/>
  <c r="BL124" i="32" s="1"/>
  <c r="V124" i="32"/>
  <c r="AY124" i="32" s="1"/>
  <c r="BT124" i="32"/>
  <c r="AG124" i="32"/>
  <c r="BJ124" i="32" s="1"/>
  <c r="R124" i="32"/>
  <c r="AU124" i="32" s="1"/>
  <c r="AD124" i="32"/>
  <c r="BG124" i="32" s="1"/>
  <c r="Z124" i="32"/>
  <c r="BC124" i="32" s="1"/>
  <c r="U124" i="32"/>
  <c r="AX124" i="32" s="1"/>
  <c r="Q124" i="32"/>
  <c r="AT124" i="32" s="1"/>
  <c r="P124" i="32"/>
  <c r="AP124" i="32"/>
  <c r="BS124" i="32" s="1"/>
  <c r="AO124" i="32"/>
  <c r="BR124" i="32" s="1"/>
  <c r="R137" i="33"/>
  <c r="AU137" i="33" s="1"/>
  <c r="Z137" i="33"/>
  <c r="BC137" i="33" s="1"/>
  <c r="AK137" i="33"/>
  <c r="BN137" i="33" s="1"/>
  <c r="V139" i="33"/>
  <c r="AY139" i="33" s="1"/>
  <c r="AG139" i="33"/>
  <c r="BJ139" i="33" s="1"/>
  <c r="AO139" i="33"/>
  <c r="BR139" i="33" s="1"/>
  <c r="R141" i="33"/>
  <c r="AU141" i="33" s="1"/>
  <c r="Z141" i="33"/>
  <c r="BC141" i="33" s="1"/>
  <c r="AK141" i="33"/>
  <c r="BN141" i="33" s="1"/>
  <c r="V143" i="33"/>
  <c r="AY143" i="33" s="1"/>
  <c r="AG143" i="33"/>
  <c r="BJ143" i="33" s="1"/>
  <c r="AO143" i="33"/>
  <c r="BR143" i="33" s="1"/>
  <c r="R145" i="33"/>
  <c r="AU145" i="33" s="1"/>
  <c r="Z145" i="33"/>
  <c r="BC145" i="33" s="1"/>
  <c r="AK145" i="33"/>
  <c r="BN145" i="33" s="1"/>
  <c r="V147" i="33"/>
  <c r="AY147" i="33" s="1"/>
  <c r="AG147" i="33"/>
  <c r="BJ147" i="33" s="1"/>
  <c r="AO147" i="33"/>
  <c r="BR147" i="33" s="1"/>
  <c r="R149" i="33"/>
  <c r="AU149" i="33" s="1"/>
  <c r="Z149" i="33"/>
  <c r="BC149" i="33" s="1"/>
  <c r="AK149" i="33"/>
  <c r="BN149" i="33" s="1"/>
  <c r="V159" i="33"/>
  <c r="AY159" i="33" s="1"/>
  <c r="AE159" i="33"/>
  <c r="BH159" i="33" s="1"/>
  <c r="AM159" i="33"/>
  <c r="BP159" i="33" s="1"/>
  <c r="R161" i="33"/>
  <c r="AU161" i="33" s="1"/>
  <c r="Z161" i="33"/>
  <c r="BC161" i="33" s="1"/>
  <c r="AI161" i="33"/>
  <c r="BL161" i="33" s="1"/>
  <c r="BT161" i="33"/>
  <c r="V163" i="33"/>
  <c r="AY163" i="33" s="1"/>
  <c r="AE163" i="33"/>
  <c r="BH163" i="33" s="1"/>
  <c r="AM163" i="33"/>
  <c r="BP163" i="33" s="1"/>
  <c r="T164" i="33"/>
  <c r="AW164" i="33" s="1"/>
  <c r="AC164" i="33"/>
  <c r="BF164" i="33" s="1"/>
  <c r="AK164" i="33"/>
  <c r="BN164" i="33" s="1"/>
  <c r="R165" i="33"/>
  <c r="AU165" i="33" s="1"/>
  <c r="Z165" i="33"/>
  <c r="BC165" i="33" s="1"/>
  <c r="AI165" i="33"/>
  <c r="BL165" i="33" s="1"/>
  <c r="BT165" i="33"/>
  <c r="V167" i="33"/>
  <c r="AY167" i="33" s="1"/>
  <c r="AE167" i="33"/>
  <c r="BH167" i="33" s="1"/>
  <c r="AM167" i="33"/>
  <c r="BP167" i="33" s="1"/>
  <c r="T168" i="33"/>
  <c r="AW168" i="33" s="1"/>
  <c r="AC168" i="33"/>
  <c r="BF168" i="33" s="1"/>
  <c r="AK168" i="33"/>
  <c r="BN168" i="33" s="1"/>
  <c r="R169" i="33"/>
  <c r="AU169" i="33" s="1"/>
  <c r="Z169" i="33"/>
  <c r="BC169" i="33" s="1"/>
  <c r="AI169" i="33"/>
  <c r="BL169" i="33" s="1"/>
  <c r="BT169" i="33"/>
  <c r="V171" i="33"/>
  <c r="AY171" i="33" s="1"/>
  <c r="AE171" i="33"/>
  <c r="BH171" i="33" s="1"/>
  <c r="AM171" i="33"/>
  <c r="BP171" i="33" s="1"/>
  <c r="P173" i="33"/>
  <c r="Z173" i="33"/>
  <c r="BC173" i="33" s="1"/>
  <c r="AK173" i="33"/>
  <c r="BN173" i="33" s="1"/>
  <c r="X174" i="33"/>
  <c r="BA174" i="33" s="1"/>
  <c r="AI174" i="33"/>
  <c r="BL174" i="33" s="1"/>
  <c r="AJ175" i="33"/>
  <c r="BM175" i="33" s="1"/>
  <c r="AA175" i="33"/>
  <c r="BD175" i="33" s="1"/>
  <c r="S175" i="33"/>
  <c r="AV175" i="33" s="1"/>
  <c r="AP175" i="33"/>
  <c r="BS175" i="33" s="1"/>
  <c r="AH175" i="33"/>
  <c r="BK175" i="33" s="1"/>
  <c r="Y175" i="33"/>
  <c r="BB175" i="33" s="1"/>
  <c r="Q175" i="33"/>
  <c r="AT175" i="33" s="1"/>
  <c r="U175" i="33"/>
  <c r="AX175" i="33" s="1"/>
  <c r="AF175" i="33"/>
  <c r="BI175" i="33" s="1"/>
  <c r="BT175" i="33"/>
  <c r="BU182" i="33"/>
  <c r="Y182" i="33"/>
  <c r="BB182" i="33" s="1"/>
  <c r="AM182" i="33"/>
  <c r="BP182" i="33" s="1"/>
  <c r="AE186" i="33"/>
  <c r="BH186" i="33" s="1"/>
  <c r="AD188" i="33"/>
  <c r="BG188" i="33" s="1"/>
  <c r="Z190" i="33"/>
  <c r="BC190" i="33" s="1"/>
  <c r="AI196" i="33"/>
  <c r="BL196" i="33" s="1"/>
  <c r="Z58" i="32"/>
  <c r="S137" i="33"/>
  <c r="AV137" i="33" s="1"/>
  <c r="AA137" i="33"/>
  <c r="BD137" i="33" s="1"/>
  <c r="W139" i="33"/>
  <c r="AZ139" i="33" s="1"/>
  <c r="AH139" i="33"/>
  <c r="BK139" i="33" s="1"/>
  <c r="S141" i="33"/>
  <c r="AV141" i="33" s="1"/>
  <c r="AA141" i="33"/>
  <c r="BD141" i="33" s="1"/>
  <c r="W143" i="33"/>
  <c r="AZ143" i="33" s="1"/>
  <c r="AH143" i="33"/>
  <c r="BK143" i="33" s="1"/>
  <c r="S145" i="33"/>
  <c r="AV145" i="33" s="1"/>
  <c r="AA145" i="33"/>
  <c r="BD145" i="33" s="1"/>
  <c r="W147" i="33"/>
  <c r="AZ147" i="33" s="1"/>
  <c r="AH147" i="33"/>
  <c r="BK147" i="33" s="1"/>
  <c r="S149" i="33"/>
  <c r="AV149" i="33" s="1"/>
  <c r="AA149" i="33"/>
  <c r="BD149" i="33" s="1"/>
  <c r="W159" i="33"/>
  <c r="AZ159" i="33" s="1"/>
  <c r="AF159" i="33"/>
  <c r="BI159" i="33" s="1"/>
  <c r="S161" i="33"/>
  <c r="AV161" i="33" s="1"/>
  <c r="AA161" i="33"/>
  <c r="BD161" i="33" s="1"/>
  <c r="W163" i="33"/>
  <c r="AZ163" i="33" s="1"/>
  <c r="AF163" i="33"/>
  <c r="BI163" i="33" s="1"/>
  <c r="U164" i="33"/>
  <c r="AX164" i="33" s="1"/>
  <c r="AD164" i="33"/>
  <c r="BG164" i="33" s="1"/>
  <c r="S165" i="33"/>
  <c r="AV165" i="33" s="1"/>
  <c r="AA165" i="33"/>
  <c r="BD165" i="33" s="1"/>
  <c r="W167" i="33"/>
  <c r="AZ167" i="33" s="1"/>
  <c r="AF167" i="33"/>
  <c r="BI167" i="33" s="1"/>
  <c r="U168" i="33"/>
  <c r="AX168" i="33" s="1"/>
  <c r="AD168" i="33"/>
  <c r="BG168" i="33" s="1"/>
  <c r="S169" i="33"/>
  <c r="AV169" i="33" s="1"/>
  <c r="AA169" i="33"/>
  <c r="BD169" i="33" s="1"/>
  <c r="W171" i="33"/>
  <c r="AZ171" i="33" s="1"/>
  <c r="AF171" i="33"/>
  <c r="BI171" i="33" s="1"/>
  <c r="Q173" i="33"/>
  <c r="AT173" i="33" s="1"/>
  <c r="AA173" i="33"/>
  <c r="BD173" i="33" s="1"/>
  <c r="AM173" i="33"/>
  <c r="BP173" i="33" s="1"/>
  <c r="Y174" i="33"/>
  <c r="BB174" i="33" s="1"/>
  <c r="AK174" i="33"/>
  <c r="BN174" i="33" s="1"/>
  <c r="V175" i="33"/>
  <c r="AY175" i="33" s="1"/>
  <c r="AG175" i="33"/>
  <c r="BJ175" i="33" s="1"/>
  <c r="BU177" i="33"/>
  <c r="Z182" i="33"/>
  <c r="BC182" i="33" s="1"/>
  <c r="AN182" i="33"/>
  <c r="BQ182" i="33" s="1"/>
  <c r="AM183" i="33"/>
  <c r="BP183" i="33" s="1"/>
  <c r="AE183" i="33"/>
  <c r="BH183" i="33" s="1"/>
  <c r="V183" i="33"/>
  <c r="AY183" i="33" s="1"/>
  <c r="AJ183" i="33"/>
  <c r="BM183" i="33" s="1"/>
  <c r="AA183" i="33"/>
  <c r="BD183" i="33" s="1"/>
  <c r="S183" i="33"/>
  <c r="AV183" i="33" s="1"/>
  <c r="AP183" i="33"/>
  <c r="BS183" i="33" s="1"/>
  <c r="AH183" i="33"/>
  <c r="BK183" i="33" s="1"/>
  <c r="Y183" i="33"/>
  <c r="BB183" i="33" s="1"/>
  <c r="Q183" i="33"/>
  <c r="AT183" i="33" s="1"/>
  <c r="U183" i="33"/>
  <c r="AX183" i="33" s="1"/>
  <c r="AI183" i="33"/>
  <c r="BL183" i="33" s="1"/>
  <c r="P184" i="33"/>
  <c r="AD184" i="33"/>
  <c r="BG184" i="33" s="1"/>
  <c r="BT184" i="33"/>
  <c r="AF186" i="33"/>
  <c r="BI186" i="33" s="1"/>
  <c r="AE188" i="33"/>
  <c r="BH188" i="33" s="1"/>
  <c r="AE190" i="33"/>
  <c r="BH190" i="33" s="1"/>
  <c r="AJ196" i="33"/>
  <c r="BM196" i="33" s="1"/>
  <c r="Z10" i="32"/>
  <c r="AB90" i="32"/>
  <c r="AC90" i="32" s="1"/>
  <c r="AM115" i="32"/>
  <c r="BP115" i="32" s="1"/>
  <c r="AC115" i="32"/>
  <c r="BF115" i="32" s="1"/>
  <c r="T115" i="32"/>
  <c r="AW115" i="32" s="1"/>
  <c r="AL115" i="32"/>
  <c r="BO115" i="32" s="1"/>
  <c r="AA115" i="32"/>
  <c r="BD115" i="32" s="1"/>
  <c r="S115" i="32"/>
  <c r="AV115" i="32" s="1"/>
  <c r="AJ115" i="32"/>
  <c r="BM115" i="32" s="1"/>
  <c r="Y115" i="32"/>
  <c r="BB115" i="32" s="1"/>
  <c r="Q115" i="32"/>
  <c r="AT115" i="32" s="1"/>
  <c r="AI115" i="32"/>
  <c r="BL115" i="32" s="1"/>
  <c r="U115" i="32"/>
  <c r="AX115" i="32" s="1"/>
  <c r="AH115" i="32"/>
  <c r="BK115" i="32" s="1"/>
  <c r="R115" i="32"/>
  <c r="AU115" i="32" s="1"/>
  <c r="AG115" i="32"/>
  <c r="BJ115" i="32" s="1"/>
  <c r="P115" i="32"/>
  <c r="BT115" i="32"/>
  <c r="AD115" i="32"/>
  <c r="BG115" i="32" s="1"/>
  <c r="AP115" i="32"/>
  <c r="BS115" i="32" s="1"/>
  <c r="Z115" i="32"/>
  <c r="BC115" i="32" s="1"/>
  <c r="AO115" i="32"/>
  <c r="BR115" i="32" s="1"/>
  <c r="X115" i="32"/>
  <c r="BA115" i="32" s="1"/>
  <c r="AN115" i="32"/>
  <c r="BQ115" i="32" s="1"/>
  <c r="W115" i="32"/>
  <c r="AZ115" i="32" s="1"/>
  <c r="P191" i="33"/>
  <c r="X191" i="33"/>
  <c r="BA191" i="33" s="1"/>
  <c r="AG191" i="33"/>
  <c r="BJ191" i="33" s="1"/>
  <c r="AO191" i="33"/>
  <c r="BR191" i="33" s="1"/>
  <c r="T193" i="33"/>
  <c r="AW193" i="33" s="1"/>
  <c r="AC193" i="33"/>
  <c r="BF193" i="33" s="1"/>
  <c r="AK193" i="33"/>
  <c r="BN193" i="33" s="1"/>
  <c r="R194" i="33"/>
  <c r="AU194" i="33" s="1"/>
  <c r="Z194" i="33"/>
  <c r="BC194" i="33" s="1"/>
  <c r="AI194" i="33"/>
  <c r="BL194" i="33" s="1"/>
  <c r="BT194" i="33"/>
  <c r="P195" i="33"/>
  <c r="X195" i="33"/>
  <c r="BA195" i="33" s="1"/>
  <c r="AG195" i="33"/>
  <c r="BJ195" i="33" s="1"/>
  <c r="AO195" i="33"/>
  <c r="BR195" i="33" s="1"/>
  <c r="T197" i="33"/>
  <c r="AW197" i="33" s="1"/>
  <c r="AC197" i="33"/>
  <c r="BF197" i="33" s="1"/>
  <c r="AK197" i="33"/>
  <c r="BN197" i="33" s="1"/>
  <c r="R198" i="33"/>
  <c r="AU198" i="33" s="1"/>
  <c r="Z198" i="33"/>
  <c r="BC198" i="33" s="1"/>
  <c r="AI198" i="33"/>
  <c r="BL198" i="33" s="1"/>
  <c r="BT198" i="33"/>
  <c r="P199" i="33"/>
  <c r="X199" i="33"/>
  <c r="BA199" i="33" s="1"/>
  <c r="AG199" i="33"/>
  <c r="BJ199" i="33" s="1"/>
  <c r="AO199" i="33"/>
  <c r="BR199" i="33" s="1"/>
  <c r="V200" i="33"/>
  <c r="AY200" i="33" s="1"/>
  <c r="AE200" i="33"/>
  <c r="BH200" i="33" s="1"/>
  <c r="AM200" i="33"/>
  <c r="BP200" i="33" s="1"/>
  <c r="T201" i="33"/>
  <c r="AW201" i="33" s="1"/>
  <c r="AC201" i="33"/>
  <c r="BF201" i="33" s="1"/>
  <c r="AK201" i="33"/>
  <c r="BN201" i="33" s="1"/>
  <c r="Q25" i="32"/>
  <c r="Q56" i="32"/>
  <c r="Q58" i="32"/>
  <c r="AB63" i="32"/>
  <c r="AB65" i="32"/>
  <c r="AC65" i="32" s="1"/>
  <c r="Q67" i="32"/>
  <c r="U107" i="32"/>
  <c r="AX107" i="32" s="1"/>
  <c r="AD107" i="32"/>
  <c r="BG107" i="32" s="1"/>
  <c r="AN107" i="32"/>
  <c r="BQ107" i="32" s="1"/>
  <c r="W108" i="32"/>
  <c r="AZ108" i="32" s="1"/>
  <c r="AH108" i="32"/>
  <c r="BK108" i="32" s="1"/>
  <c r="AP108" i="32"/>
  <c r="BS108" i="32" s="1"/>
  <c r="AA109" i="32"/>
  <c r="BD109" i="32" s="1"/>
  <c r="X111" i="32"/>
  <c r="BA111" i="32" s="1"/>
  <c r="AO111" i="32"/>
  <c r="BR111" i="32" s="1"/>
  <c r="Y112" i="32"/>
  <c r="BB112" i="32" s="1"/>
  <c r="AP112" i="32"/>
  <c r="BS112" i="32" s="1"/>
  <c r="Z113" i="32"/>
  <c r="BC113" i="32" s="1"/>
  <c r="AO113" i="32"/>
  <c r="BR113" i="32" s="1"/>
  <c r="BU115" i="32"/>
  <c r="S117" i="32"/>
  <c r="AV117" i="32" s="1"/>
  <c r="BT118" i="32"/>
  <c r="W119" i="32"/>
  <c r="AZ119" i="32" s="1"/>
  <c r="X120" i="32"/>
  <c r="BA120" i="32" s="1"/>
  <c r="T121" i="32"/>
  <c r="AW121" i="32" s="1"/>
  <c r="AM121" i="32"/>
  <c r="BP121" i="32" s="1"/>
  <c r="BT122" i="32"/>
  <c r="AI122" i="32"/>
  <c r="BL122" i="32" s="1"/>
  <c r="X122" i="32"/>
  <c r="BA122" i="32" s="1"/>
  <c r="P122" i="32"/>
  <c r="AP122" i="32"/>
  <c r="BS122" i="32" s="1"/>
  <c r="AH122" i="32"/>
  <c r="BK122" i="32" s="1"/>
  <c r="W122" i="32"/>
  <c r="AZ122" i="32" s="1"/>
  <c r="AM122" i="32"/>
  <c r="BP122" i="32" s="1"/>
  <c r="Z122" i="32"/>
  <c r="BC122" i="32" s="1"/>
  <c r="AL122" i="32"/>
  <c r="BO122" i="32" s="1"/>
  <c r="Y122" i="32"/>
  <c r="BB122" i="32" s="1"/>
  <c r="AK122" i="32"/>
  <c r="BN122" i="32" s="1"/>
  <c r="V122" i="32"/>
  <c r="AY122" i="32" s="1"/>
  <c r="AJ122" i="32"/>
  <c r="BM122" i="32" s="1"/>
  <c r="U122" i="32"/>
  <c r="AX122" i="32" s="1"/>
  <c r="AD122" i="32"/>
  <c r="BG122" i="32" s="1"/>
  <c r="S122" i="32"/>
  <c r="AV122" i="32" s="1"/>
  <c r="AG122" i="32"/>
  <c r="BJ122" i="32" s="1"/>
  <c r="BU160" i="32"/>
  <c r="U177" i="33"/>
  <c r="AX177" i="33" s="1"/>
  <c r="AD177" i="33"/>
  <c r="BG177" i="33" s="1"/>
  <c r="AL177" i="33"/>
  <c r="BO177" i="33" s="1"/>
  <c r="U185" i="33"/>
  <c r="AX185" i="33" s="1"/>
  <c r="AD185" i="33"/>
  <c r="BG185" i="33" s="1"/>
  <c r="AL185" i="33"/>
  <c r="BO185" i="33" s="1"/>
  <c r="BU186" i="33"/>
  <c r="Q187" i="33"/>
  <c r="AT187" i="33" s="1"/>
  <c r="Y187" i="33"/>
  <c r="BB187" i="33" s="1"/>
  <c r="AH187" i="33"/>
  <c r="BK187" i="33" s="1"/>
  <c r="AP187" i="33"/>
  <c r="BS187" i="33" s="1"/>
  <c r="U189" i="33"/>
  <c r="AX189" i="33" s="1"/>
  <c r="AD189" i="33"/>
  <c r="BG189" i="33" s="1"/>
  <c r="AL189" i="33"/>
  <c r="BO189" i="33" s="1"/>
  <c r="BU190" i="33"/>
  <c r="Q191" i="33"/>
  <c r="AT191" i="33" s="1"/>
  <c r="Y191" i="33"/>
  <c r="BB191" i="33" s="1"/>
  <c r="AH191" i="33"/>
  <c r="BK191" i="33" s="1"/>
  <c r="AP191" i="33"/>
  <c r="BS191" i="33" s="1"/>
  <c r="U193" i="33"/>
  <c r="AX193" i="33" s="1"/>
  <c r="AD193" i="33"/>
  <c r="BG193" i="33" s="1"/>
  <c r="AL193" i="33"/>
  <c r="BO193" i="33" s="1"/>
  <c r="S194" i="33"/>
  <c r="AV194" i="33" s="1"/>
  <c r="AA194" i="33"/>
  <c r="BD194" i="33" s="1"/>
  <c r="AJ194" i="33"/>
  <c r="BM194" i="33" s="1"/>
  <c r="BU194" i="33"/>
  <c r="Q195" i="33"/>
  <c r="AT195" i="33" s="1"/>
  <c r="Y195" i="33"/>
  <c r="BB195" i="33" s="1"/>
  <c r="AH195" i="33"/>
  <c r="BK195" i="33" s="1"/>
  <c r="AP195" i="33"/>
  <c r="BS195" i="33" s="1"/>
  <c r="U197" i="33"/>
  <c r="AX197" i="33" s="1"/>
  <c r="AD197" i="33"/>
  <c r="BG197" i="33" s="1"/>
  <c r="AL197" i="33"/>
  <c r="BO197" i="33" s="1"/>
  <c r="S198" i="33"/>
  <c r="AV198" i="33" s="1"/>
  <c r="AA198" i="33"/>
  <c r="BD198" i="33" s="1"/>
  <c r="AJ198" i="33"/>
  <c r="BM198" i="33" s="1"/>
  <c r="BU198" i="33"/>
  <c r="Q199" i="33"/>
  <c r="AT199" i="33" s="1"/>
  <c r="Y199" i="33"/>
  <c r="BB199" i="33" s="1"/>
  <c r="AH199" i="33"/>
  <c r="BK199" i="33" s="1"/>
  <c r="AP199" i="33"/>
  <c r="BS199" i="33" s="1"/>
  <c r="W200" i="33"/>
  <c r="AZ200" i="33" s="1"/>
  <c r="AF200" i="33"/>
  <c r="BI200" i="33" s="1"/>
  <c r="AN200" i="33"/>
  <c r="BQ200" i="33" s="1"/>
  <c r="U201" i="33"/>
  <c r="AX201" i="33" s="1"/>
  <c r="AD201" i="33"/>
  <c r="BG201" i="33" s="1"/>
  <c r="AL201" i="33"/>
  <c r="BO201" i="33" s="1"/>
  <c r="Q15" i="32"/>
  <c r="V23" i="32"/>
  <c r="V71" i="32"/>
  <c r="AB73" i="32"/>
  <c r="AB87" i="32"/>
  <c r="AB91" i="32"/>
  <c r="AC91" i="32" s="1"/>
  <c r="V107" i="32"/>
  <c r="AY107" i="32" s="1"/>
  <c r="AG107" i="32"/>
  <c r="BJ107" i="32" s="1"/>
  <c r="AO107" i="32"/>
  <c r="BR107" i="32" s="1"/>
  <c r="Q109" i="32"/>
  <c r="AT109" i="32" s="1"/>
  <c r="AC109" i="32"/>
  <c r="BF109" i="32" s="1"/>
  <c r="Z111" i="32"/>
  <c r="BC111" i="32" s="1"/>
  <c r="AP111" i="32"/>
  <c r="BS111" i="32" s="1"/>
  <c r="Z112" i="32"/>
  <c r="BC112" i="32" s="1"/>
  <c r="BT112" i="32"/>
  <c r="AA113" i="32"/>
  <c r="BD113" i="32" s="1"/>
  <c r="AN119" i="32"/>
  <c r="BQ119" i="32" s="1"/>
  <c r="AD119" i="32"/>
  <c r="BG119" i="32" s="1"/>
  <c r="U119" i="32"/>
  <c r="AX119" i="32" s="1"/>
  <c r="AM119" i="32"/>
  <c r="BP119" i="32" s="1"/>
  <c r="AC119" i="32"/>
  <c r="BF119" i="32" s="1"/>
  <c r="T119" i="32"/>
  <c r="AW119" i="32" s="1"/>
  <c r="AL119" i="32"/>
  <c r="BO119" i="32" s="1"/>
  <c r="AA119" i="32"/>
  <c r="BD119" i="32" s="1"/>
  <c r="S119" i="32"/>
  <c r="AV119" i="32" s="1"/>
  <c r="AJ119" i="32"/>
  <c r="BM119" i="32" s="1"/>
  <c r="Y119" i="32"/>
  <c r="BB119" i="32" s="1"/>
  <c r="Q119" i="32"/>
  <c r="AT119" i="32" s="1"/>
  <c r="X119" i="32"/>
  <c r="BA119" i="32" s="1"/>
  <c r="BT119" i="32"/>
  <c r="AP120" i="32"/>
  <c r="BS120" i="32" s="1"/>
  <c r="AH120" i="32"/>
  <c r="BK120" i="32" s="1"/>
  <c r="W120" i="32"/>
  <c r="AZ120" i="32" s="1"/>
  <c r="AO120" i="32"/>
  <c r="BR120" i="32" s="1"/>
  <c r="AG120" i="32"/>
  <c r="BJ120" i="32" s="1"/>
  <c r="V120" i="32"/>
  <c r="AY120" i="32" s="1"/>
  <c r="AN120" i="32"/>
  <c r="BQ120" i="32" s="1"/>
  <c r="AD120" i="32"/>
  <c r="BG120" i="32" s="1"/>
  <c r="U120" i="32"/>
  <c r="AX120" i="32" s="1"/>
  <c r="AL120" i="32"/>
  <c r="BO120" i="32" s="1"/>
  <c r="AA120" i="32"/>
  <c r="BD120" i="32" s="1"/>
  <c r="S120" i="32"/>
  <c r="AV120" i="32" s="1"/>
  <c r="Y120" i="32"/>
  <c r="BB120" i="32" s="1"/>
  <c r="V121" i="32"/>
  <c r="AY121" i="32" s="1"/>
  <c r="P131" i="32"/>
  <c r="R187" i="33"/>
  <c r="AU187" i="33" s="1"/>
  <c r="Z187" i="33"/>
  <c r="BC187" i="33" s="1"/>
  <c r="AI187" i="33"/>
  <c r="BL187" i="33" s="1"/>
  <c r="BT187" i="33"/>
  <c r="R191" i="33"/>
  <c r="AU191" i="33" s="1"/>
  <c r="Z191" i="33"/>
  <c r="BC191" i="33" s="1"/>
  <c r="AI191" i="33"/>
  <c r="BL191" i="33" s="1"/>
  <c r="BT191" i="33"/>
  <c r="R195" i="33"/>
  <c r="AU195" i="33" s="1"/>
  <c r="Z195" i="33"/>
  <c r="BC195" i="33" s="1"/>
  <c r="AI195" i="33"/>
  <c r="BL195" i="33" s="1"/>
  <c r="BT195" i="33"/>
  <c r="R199" i="33"/>
  <c r="AU199" i="33" s="1"/>
  <c r="Z199" i="33"/>
  <c r="BC199" i="33" s="1"/>
  <c r="AI199" i="33"/>
  <c r="BL199" i="33" s="1"/>
  <c r="BT199" i="33"/>
  <c r="P200" i="33"/>
  <c r="X200" i="33"/>
  <c r="BA200" i="33" s="1"/>
  <c r="AG200" i="33"/>
  <c r="BJ200" i="33" s="1"/>
  <c r="AO200" i="33"/>
  <c r="BR200" i="33" s="1"/>
  <c r="Q54" i="32"/>
  <c r="AB67" i="32"/>
  <c r="AC67" i="32" s="1"/>
  <c r="Q75" i="32"/>
  <c r="W107" i="32"/>
  <c r="AZ107" i="32" s="1"/>
  <c r="AH107" i="32"/>
  <c r="BK107" i="32" s="1"/>
  <c r="AP107" i="32"/>
  <c r="BS107" i="32" s="1"/>
  <c r="BU108" i="32"/>
  <c r="R109" i="32"/>
  <c r="AU109" i="32" s="1"/>
  <c r="AG109" i="32"/>
  <c r="BJ109" i="32" s="1"/>
  <c r="AJ121" i="32"/>
  <c r="BM121" i="32" s="1"/>
  <c r="Y121" i="32"/>
  <c r="BB121" i="32" s="1"/>
  <c r="Q121" i="32"/>
  <c r="AT121" i="32" s="1"/>
  <c r="BT121" i="32"/>
  <c r="AI121" i="32"/>
  <c r="BL121" i="32" s="1"/>
  <c r="X121" i="32"/>
  <c r="BA121" i="32" s="1"/>
  <c r="P121" i="32"/>
  <c r="AP121" i="32"/>
  <c r="BS121" i="32" s="1"/>
  <c r="AH121" i="32"/>
  <c r="BK121" i="32" s="1"/>
  <c r="W121" i="32"/>
  <c r="AZ121" i="32" s="1"/>
  <c r="AN121" i="32"/>
  <c r="BQ121" i="32" s="1"/>
  <c r="AD121" i="32"/>
  <c r="BG121" i="32" s="1"/>
  <c r="U121" i="32"/>
  <c r="AX121" i="32" s="1"/>
  <c r="Z121" i="32"/>
  <c r="BC121" i="32" s="1"/>
  <c r="BU143" i="32"/>
  <c r="W177" i="33"/>
  <c r="AZ177" i="33" s="1"/>
  <c r="AF177" i="33"/>
  <c r="BI177" i="33" s="1"/>
  <c r="AN177" i="33"/>
  <c r="BQ177" i="33" s="1"/>
  <c r="W185" i="33"/>
  <c r="AZ185" i="33" s="1"/>
  <c r="AF185" i="33"/>
  <c r="BI185" i="33" s="1"/>
  <c r="AN185" i="33"/>
  <c r="BQ185" i="33" s="1"/>
  <c r="S187" i="33"/>
  <c r="AV187" i="33" s="1"/>
  <c r="AA187" i="33"/>
  <c r="BD187" i="33" s="1"/>
  <c r="AJ187" i="33"/>
  <c r="BM187" i="33" s="1"/>
  <c r="W189" i="33"/>
  <c r="AZ189" i="33" s="1"/>
  <c r="AF189" i="33"/>
  <c r="BI189" i="33" s="1"/>
  <c r="AN189" i="33"/>
  <c r="BQ189" i="33" s="1"/>
  <c r="S191" i="33"/>
  <c r="AV191" i="33" s="1"/>
  <c r="AA191" i="33"/>
  <c r="BD191" i="33" s="1"/>
  <c r="AJ191" i="33"/>
  <c r="BM191" i="33" s="1"/>
  <c r="W193" i="33"/>
  <c r="AZ193" i="33" s="1"/>
  <c r="AF193" i="33"/>
  <c r="BI193" i="33" s="1"/>
  <c r="AN193" i="33"/>
  <c r="BQ193" i="33" s="1"/>
  <c r="U194" i="33"/>
  <c r="AX194" i="33" s="1"/>
  <c r="AD194" i="33"/>
  <c r="BG194" i="33" s="1"/>
  <c r="S195" i="33"/>
  <c r="AV195" i="33" s="1"/>
  <c r="AA195" i="33"/>
  <c r="BD195" i="33" s="1"/>
  <c r="AJ195" i="33"/>
  <c r="BM195" i="33" s="1"/>
  <c r="W197" i="33"/>
  <c r="AZ197" i="33" s="1"/>
  <c r="AF197" i="33"/>
  <c r="BI197" i="33" s="1"/>
  <c r="AN197" i="33"/>
  <c r="BQ197" i="33" s="1"/>
  <c r="U198" i="33"/>
  <c r="AX198" i="33" s="1"/>
  <c r="AD198" i="33"/>
  <c r="BG198" i="33" s="1"/>
  <c r="S199" i="33"/>
  <c r="AV199" i="33" s="1"/>
  <c r="AA199" i="33"/>
  <c r="BD199" i="33" s="1"/>
  <c r="AJ199" i="33"/>
  <c r="BM199" i="33" s="1"/>
  <c r="Q200" i="33"/>
  <c r="AT200" i="33" s="1"/>
  <c r="Y200" i="33"/>
  <c r="BB200" i="33" s="1"/>
  <c r="AH200" i="33"/>
  <c r="BK200" i="33" s="1"/>
  <c r="AP200" i="33"/>
  <c r="BS200" i="33" s="1"/>
  <c r="W201" i="33"/>
  <c r="AZ201" i="33" s="1"/>
  <c r="AF201" i="33"/>
  <c r="BI201" i="33" s="1"/>
  <c r="AN201" i="33"/>
  <c r="BQ201" i="33" s="1"/>
  <c r="Q19" i="32"/>
  <c r="V25" i="32"/>
  <c r="Q47" i="32"/>
  <c r="AB71" i="32"/>
  <c r="P107" i="32"/>
  <c r="X107" i="32"/>
  <c r="BA107" i="32" s="1"/>
  <c r="AI107" i="32"/>
  <c r="BL107" i="32" s="1"/>
  <c r="R108" i="32"/>
  <c r="AU108" i="32" s="1"/>
  <c r="Z108" i="32"/>
  <c r="BC108" i="32" s="1"/>
  <c r="S109" i="32"/>
  <c r="AV109" i="32" s="1"/>
  <c r="AJ109" i="32"/>
  <c r="BM109" i="32" s="1"/>
  <c r="P111" i="32"/>
  <c r="Q112" i="32"/>
  <c r="AT112" i="32" s="1"/>
  <c r="R113" i="32"/>
  <c r="AU113" i="32" s="1"/>
  <c r="AJ117" i="32"/>
  <c r="BM117" i="32" s="1"/>
  <c r="Y117" i="32"/>
  <c r="BB117" i="32" s="1"/>
  <c r="Q117" i="32"/>
  <c r="AT117" i="32" s="1"/>
  <c r="BT117" i="32"/>
  <c r="AI117" i="32"/>
  <c r="BL117" i="32" s="1"/>
  <c r="X117" i="32"/>
  <c r="BA117" i="32" s="1"/>
  <c r="P117" i="32"/>
  <c r="AP117" i="32"/>
  <c r="BS117" i="32" s="1"/>
  <c r="AH117" i="32"/>
  <c r="BK117" i="32" s="1"/>
  <c r="W117" i="32"/>
  <c r="AZ117" i="32" s="1"/>
  <c r="AN117" i="32"/>
  <c r="BQ117" i="32" s="1"/>
  <c r="AD117" i="32"/>
  <c r="BG117" i="32" s="1"/>
  <c r="U117" i="32"/>
  <c r="AX117" i="32" s="1"/>
  <c r="Z117" i="32"/>
  <c r="BC117" i="32" s="1"/>
  <c r="AG119" i="32"/>
  <c r="BJ119" i="32" s="1"/>
  <c r="AC120" i="32"/>
  <c r="BF120" i="32" s="1"/>
  <c r="AA121" i="32"/>
  <c r="BD121" i="32" s="1"/>
  <c r="R200" i="33"/>
  <c r="AU200" i="33" s="1"/>
  <c r="Z200" i="33"/>
  <c r="BC200" i="33" s="1"/>
  <c r="AI200" i="33"/>
  <c r="BL200" i="33" s="1"/>
  <c r="BT200" i="33"/>
  <c r="R59" i="32"/>
  <c r="Q107" i="32"/>
  <c r="AT107" i="32" s="1"/>
  <c r="Y107" i="32"/>
  <c r="BB107" i="32" s="1"/>
  <c r="AJ107" i="32"/>
  <c r="BM107" i="32" s="1"/>
  <c r="T109" i="32"/>
  <c r="AW109" i="32" s="1"/>
  <c r="BU121" i="32"/>
  <c r="S200" i="33"/>
  <c r="AV200" i="33" s="1"/>
  <c r="AA200" i="33"/>
  <c r="BD200" i="33" s="1"/>
  <c r="AJ200" i="33"/>
  <c r="BM200" i="33" s="1"/>
  <c r="AB89" i="32"/>
  <c r="AC89" i="32" s="1"/>
  <c r="Q95" i="32"/>
  <c r="Q97" i="32"/>
  <c r="R107" i="32"/>
  <c r="AU107" i="32" s="1"/>
  <c r="Z107" i="32"/>
  <c r="BC107" i="32" s="1"/>
  <c r="AK107" i="32"/>
  <c r="BN107" i="32" s="1"/>
  <c r="BT109" i="32"/>
  <c r="AI109" i="32"/>
  <c r="BL109" i="32" s="1"/>
  <c r="X109" i="32"/>
  <c r="BA109" i="32" s="1"/>
  <c r="P109" i="32"/>
  <c r="AP109" i="32"/>
  <c r="BS109" i="32" s="1"/>
  <c r="AH109" i="32"/>
  <c r="BK109" i="32" s="1"/>
  <c r="W109" i="32"/>
  <c r="AZ109" i="32" s="1"/>
  <c r="AN109" i="32"/>
  <c r="BQ109" i="32" s="1"/>
  <c r="AD109" i="32"/>
  <c r="BG109" i="32" s="1"/>
  <c r="U109" i="32"/>
  <c r="AX109" i="32" s="1"/>
  <c r="V109" i="32"/>
  <c r="AY109" i="32" s="1"/>
  <c r="AL109" i="32"/>
  <c r="BO109" i="32" s="1"/>
  <c r="BU117" i="32"/>
  <c r="BJ121" i="32"/>
  <c r="R177" i="33"/>
  <c r="AU177" i="33" s="1"/>
  <c r="Z177" i="33"/>
  <c r="BC177" i="33" s="1"/>
  <c r="AI177" i="33"/>
  <c r="BL177" i="33" s="1"/>
  <c r="R185" i="33"/>
  <c r="AU185" i="33" s="1"/>
  <c r="Z185" i="33"/>
  <c r="BC185" i="33" s="1"/>
  <c r="AI185" i="33"/>
  <c r="BL185" i="33" s="1"/>
  <c r="V187" i="33"/>
  <c r="AY187" i="33" s="1"/>
  <c r="AE187" i="33"/>
  <c r="BH187" i="33" s="1"/>
  <c r="R189" i="33"/>
  <c r="AU189" i="33" s="1"/>
  <c r="Z189" i="33"/>
  <c r="BC189" i="33" s="1"/>
  <c r="AI189" i="33"/>
  <c r="BL189" i="33" s="1"/>
  <c r="V191" i="33"/>
  <c r="AY191" i="33" s="1"/>
  <c r="AE191" i="33"/>
  <c r="BH191" i="33" s="1"/>
  <c r="R193" i="33"/>
  <c r="AU193" i="33" s="1"/>
  <c r="Z193" i="33"/>
  <c r="BC193" i="33" s="1"/>
  <c r="AI193" i="33"/>
  <c r="BL193" i="33" s="1"/>
  <c r="V195" i="33"/>
  <c r="AY195" i="33" s="1"/>
  <c r="AE195" i="33"/>
  <c r="BH195" i="33" s="1"/>
  <c r="R197" i="33"/>
  <c r="AU197" i="33" s="1"/>
  <c r="Z197" i="33"/>
  <c r="BC197" i="33" s="1"/>
  <c r="AI197" i="33"/>
  <c r="BL197" i="33" s="1"/>
  <c r="V199" i="33"/>
  <c r="AY199" i="33" s="1"/>
  <c r="AE199" i="33"/>
  <c r="BH199" i="33" s="1"/>
  <c r="T200" i="33"/>
  <c r="AW200" i="33" s="1"/>
  <c r="AC200" i="33"/>
  <c r="BF200" i="33" s="1"/>
  <c r="R201" i="33"/>
  <c r="AU201" i="33" s="1"/>
  <c r="Z201" i="33"/>
  <c r="BC201" i="33" s="1"/>
  <c r="AI201" i="33"/>
  <c r="BL201" i="33" s="1"/>
  <c r="Q23" i="32"/>
  <c r="Q63" i="32"/>
  <c r="S107" i="32"/>
  <c r="AV107" i="32" s="1"/>
  <c r="AA107" i="32"/>
  <c r="BD107" i="32" s="1"/>
  <c r="Y109" i="32"/>
  <c r="BB109" i="32" s="1"/>
  <c r="AM109" i="32"/>
  <c r="BP109" i="32" s="1"/>
  <c r="AM111" i="32"/>
  <c r="BP111" i="32" s="1"/>
  <c r="AC111" i="32"/>
  <c r="BF111" i="32" s="1"/>
  <c r="T111" i="32"/>
  <c r="AW111" i="32" s="1"/>
  <c r="AL111" i="32"/>
  <c r="BO111" i="32" s="1"/>
  <c r="AA111" i="32"/>
  <c r="BD111" i="32" s="1"/>
  <c r="S111" i="32"/>
  <c r="AV111" i="32" s="1"/>
  <c r="AJ111" i="32"/>
  <c r="BM111" i="32" s="1"/>
  <c r="Y111" i="32"/>
  <c r="BB111" i="32" s="1"/>
  <c r="Q111" i="32"/>
  <c r="AT111" i="32" s="1"/>
  <c r="V111" i="32"/>
  <c r="AY111" i="32" s="1"/>
  <c r="AK111" i="32"/>
  <c r="BN111" i="32" s="1"/>
  <c r="AO112" i="32"/>
  <c r="BR112" i="32" s="1"/>
  <c r="AG112" i="32"/>
  <c r="BJ112" i="32" s="1"/>
  <c r="V112" i="32"/>
  <c r="AY112" i="32" s="1"/>
  <c r="AN112" i="32"/>
  <c r="BQ112" i="32" s="1"/>
  <c r="AD112" i="32"/>
  <c r="BG112" i="32" s="1"/>
  <c r="U112" i="32"/>
  <c r="AX112" i="32" s="1"/>
  <c r="AL112" i="32"/>
  <c r="BO112" i="32" s="1"/>
  <c r="AA112" i="32"/>
  <c r="BD112" i="32" s="1"/>
  <c r="S112" i="32"/>
  <c r="AV112" i="32" s="1"/>
  <c r="W112" i="32"/>
  <c r="AZ112" i="32" s="1"/>
  <c r="AK112" i="32"/>
  <c r="BN112" i="32" s="1"/>
  <c r="BT113" i="32"/>
  <c r="AI113" i="32"/>
  <c r="BL113" i="32" s="1"/>
  <c r="X113" i="32"/>
  <c r="BA113" i="32" s="1"/>
  <c r="P113" i="32"/>
  <c r="AP113" i="32"/>
  <c r="BS113" i="32" s="1"/>
  <c r="AH113" i="32"/>
  <c r="BK113" i="32" s="1"/>
  <c r="W113" i="32"/>
  <c r="AZ113" i="32" s="1"/>
  <c r="AN113" i="32"/>
  <c r="BQ113" i="32" s="1"/>
  <c r="AD113" i="32"/>
  <c r="BG113" i="32" s="1"/>
  <c r="U113" i="32"/>
  <c r="AX113" i="32" s="1"/>
  <c r="V113" i="32"/>
  <c r="AY113" i="32" s="1"/>
  <c r="AL113" i="32"/>
  <c r="BO113" i="32" s="1"/>
  <c r="R119" i="32"/>
  <c r="AU119" i="32" s="1"/>
  <c r="AK119" i="32"/>
  <c r="BN119" i="32" s="1"/>
  <c r="R120" i="32"/>
  <c r="AU120" i="32" s="1"/>
  <c r="AK120" i="32"/>
  <c r="BN120" i="32" s="1"/>
  <c r="R121" i="32"/>
  <c r="AU121" i="32" s="1"/>
  <c r="AK121" i="32"/>
  <c r="BN121" i="32" s="1"/>
  <c r="AO133" i="32"/>
  <c r="BR133" i="32" s="1"/>
  <c r="AG133" i="32"/>
  <c r="BJ133" i="32" s="1"/>
  <c r="V133" i="32"/>
  <c r="AY133" i="32" s="1"/>
  <c r="AN133" i="32"/>
  <c r="BQ133" i="32" s="1"/>
  <c r="AD133" i="32"/>
  <c r="BG133" i="32" s="1"/>
  <c r="U133" i="32"/>
  <c r="AX133" i="32" s="1"/>
  <c r="AJ133" i="32"/>
  <c r="BM133" i="32" s="1"/>
  <c r="Y133" i="32"/>
  <c r="BB133" i="32" s="1"/>
  <c r="Q133" i="32"/>
  <c r="AT133" i="32" s="1"/>
  <c r="T133" i="32"/>
  <c r="AW133" i="32" s="1"/>
  <c r="AK133" i="32"/>
  <c r="BN133" i="32" s="1"/>
  <c r="BT134" i="32"/>
  <c r="AI134" i="32"/>
  <c r="BL134" i="32" s="1"/>
  <c r="X134" i="32"/>
  <c r="BA134" i="32" s="1"/>
  <c r="P134" i="32"/>
  <c r="AP134" i="32"/>
  <c r="BS134" i="32" s="1"/>
  <c r="AH134" i="32"/>
  <c r="BK134" i="32" s="1"/>
  <c r="W134" i="32"/>
  <c r="AZ134" i="32" s="1"/>
  <c r="AO134" i="32"/>
  <c r="BR134" i="32" s="1"/>
  <c r="AG134" i="32"/>
  <c r="BJ134" i="32" s="1"/>
  <c r="V134" i="32"/>
  <c r="AY134" i="32" s="1"/>
  <c r="AL134" i="32"/>
  <c r="BO134" i="32" s="1"/>
  <c r="AA134" i="32"/>
  <c r="BD134" i="32" s="1"/>
  <c r="S134" i="32"/>
  <c r="AV134" i="32" s="1"/>
  <c r="Y134" i="32"/>
  <c r="BB134" i="32" s="1"/>
  <c r="BJ148" i="32"/>
  <c r="W110" i="32"/>
  <c r="AZ110" i="32" s="1"/>
  <c r="AH110" i="32"/>
  <c r="BK110" i="32" s="1"/>
  <c r="AP110" i="32"/>
  <c r="BS110" i="32" s="1"/>
  <c r="W114" i="32"/>
  <c r="AZ114" i="32" s="1"/>
  <c r="AH114" i="32"/>
  <c r="BK114" i="32" s="1"/>
  <c r="AP114" i="32"/>
  <c r="BS114" i="32" s="1"/>
  <c r="W118" i="32"/>
  <c r="AZ118" i="32" s="1"/>
  <c r="AH118" i="32"/>
  <c r="BK118" i="32" s="1"/>
  <c r="AP118" i="32"/>
  <c r="BS118" i="32" s="1"/>
  <c r="AO125" i="32"/>
  <c r="BR125" i="32" s="1"/>
  <c r="AG125" i="32"/>
  <c r="BJ125" i="32" s="1"/>
  <c r="V125" i="32"/>
  <c r="AY125" i="32" s="1"/>
  <c r="AN125" i="32"/>
  <c r="BQ125" i="32" s="1"/>
  <c r="AD125" i="32"/>
  <c r="BG125" i="32" s="1"/>
  <c r="U125" i="32"/>
  <c r="AX125" i="32" s="1"/>
  <c r="S125" i="32"/>
  <c r="AV125" i="32" s="1"/>
  <c r="AH125" i="32"/>
  <c r="BK125" i="32" s="1"/>
  <c r="BT126" i="32"/>
  <c r="AI126" i="32"/>
  <c r="BL126" i="32" s="1"/>
  <c r="X126" i="32"/>
  <c r="BA126" i="32" s="1"/>
  <c r="P126" i="32"/>
  <c r="AP126" i="32"/>
  <c r="BS126" i="32" s="1"/>
  <c r="AH126" i="32"/>
  <c r="BK126" i="32" s="1"/>
  <c r="W126" i="32"/>
  <c r="AZ126" i="32" s="1"/>
  <c r="T126" i="32"/>
  <c r="AW126" i="32" s="1"/>
  <c r="AG126" i="32"/>
  <c r="BJ126" i="32" s="1"/>
  <c r="AK131" i="32"/>
  <c r="BN131" i="32" s="1"/>
  <c r="AM132" i="32"/>
  <c r="BP132" i="32" s="1"/>
  <c r="AC132" i="32"/>
  <c r="BF132" i="32" s="1"/>
  <c r="T132" i="32"/>
  <c r="AW132" i="32" s="1"/>
  <c r="AL132" i="32"/>
  <c r="BO132" i="32" s="1"/>
  <c r="AA132" i="32"/>
  <c r="BD132" i="32" s="1"/>
  <c r="S132" i="32"/>
  <c r="AV132" i="32" s="1"/>
  <c r="U132" i="32"/>
  <c r="AX132" i="32" s="1"/>
  <c r="AH132" i="32"/>
  <c r="BK132" i="32" s="1"/>
  <c r="BU132" i="32"/>
  <c r="W133" i="32"/>
  <c r="AZ133" i="32" s="1"/>
  <c r="AL133" i="32"/>
  <c r="BO133" i="32" s="1"/>
  <c r="Z134" i="32"/>
  <c r="BC134" i="32" s="1"/>
  <c r="BT135" i="32"/>
  <c r="R137" i="32"/>
  <c r="AU137" i="32" s="1"/>
  <c r="Q138" i="32"/>
  <c r="AT138" i="32" s="1"/>
  <c r="AJ138" i="32"/>
  <c r="BM138" i="32" s="1"/>
  <c r="BU139" i="32"/>
  <c r="AT140" i="32"/>
  <c r="BU133" i="32"/>
  <c r="X133" i="32"/>
  <c r="BA133" i="32" s="1"/>
  <c r="AM133" i="32"/>
  <c r="BP133" i="32" s="1"/>
  <c r="AC134" i="32"/>
  <c r="BF134" i="32" s="1"/>
  <c r="BG139" i="32"/>
  <c r="BT142" i="32"/>
  <c r="AI142" i="32"/>
  <c r="BL142" i="32" s="1"/>
  <c r="X142" i="32"/>
  <c r="BA142" i="32" s="1"/>
  <c r="P142" i="32"/>
  <c r="AP142" i="32"/>
  <c r="BS142" i="32" s="1"/>
  <c r="AH142" i="32"/>
  <c r="BK142" i="32" s="1"/>
  <c r="W142" i="32"/>
  <c r="AZ142" i="32" s="1"/>
  <c r="AO142" i="32"/>
  <c r="BR142" i="32" s="1"/>
  <c r="AG142" i="32"/>
  <c r="BJ142" i="32" s="1"/>
  <c r="V142" i="32"/>
  <c r="AY142" i="32" s="1"/>
  <c r="AN142" i="32"/>
  <c r="BQ142" i="32" s="1"/>
  <c r="AD142" i="32"/>
  <c r="BG142" i="32" s="1"/>
  <c r="U142" i="32"/>
  <c r="AX142" i="32" s="1"/>
  <c r="AM142" i="32"/>
  <c r="BP142" i="32" s="1"/>
  <c r="AC142" i="32"/>
  <c r="BF142" i="32" s="1"/>
  <c r="T142" i="32"/>
  <c r="AW142" i="32" s="1"/>
  <c r="AL142" i="32"/>
  <c r="BO142" i="32" s="1"/>
  <c r="AA142" i="32"/>
  <c r="BD142" i="32" s="1"/>
  <c r="S142" i="32"/>
  <c r="AV142" i="32" s="1"/>
  <c r="AK142" i="32"/>
  <c r="BN142" i="32" s="1"/>
  <c r="AO158" i="32"/>
  <c r="BR158" i="32" s="1"/>
  <c r="Z158" i="32"/>
  <c r="BC158" i="32" s="1"/>
  <c r="AL158" i="32"/>
  <c r="BO158" i="32" s="1"/>
  <c r="Y158" i="32"/>
  <c r="BB158" i="32" s="1"/>
  <c r="AK158" i="32"/>
  <c r="BN158" i="32" s="1"/>
  <c r="X158" i="32"/>
  <c r="BA158" i="32" s="1"/>
  <c r="AG158" i="32"/>
  <c r="BJ158" i="32" s="1"/>
  <c r="R158" i="32"/>
  <c r="AU158" i="32" s="1"/>
  <c r="Q110" i="32"/>
  <c r="AT110" i="32" s="1"/>
  <c r="Y110" i="32"/>
  <c r="BB110" i="32" s="1"/>
  <c r="AJ110" i="32"/>
  <c r="BM110" i="32" s="1"/>
  <c r="Q114" i="32"/>
  <c r="AT114" i="32" s="1"/>
  <c r="Y114" i="32"/>
  <c r="BB114" i="32" s="1"/>
  <c r="AJ114" i="32"/>
  <c r="BM114" i="32" s="1"/>
  <c r="Q118" i="32"/>
  <c r="AT118" i="32" s="1"/>
  <c r="Y118" i="32"/>
  <c r="BB118" i="32" s="1"/>
  <c r="AJ118" i="32"/>
  <c r="BM118" i="32" s="1"/>
  <c r="Z133" i="32"/>
  <c r="BC133" i="32" s="1"/>
  <c r="AP133" i="32"/>
  <c r="BS133" i="32" s="1"/>
  <c r="AD134" i="32"/>
  <c r="BG134" i="32" s="1"/>
  <c r="BU136" i="32"/>
  <c r="AO137" i="32"/>
  <c r="BR137" i="32" s="1"/>
  <c r="AG137" i="32"/>
  <c r="BJ137" i="32" s="1"/>
  <c r="V137" i="32"/>
  <c r="AY137" i="32" s="1"/>
  <c r="AN137" i="32"/>
  <c r="BQ137" i="32" s="1"/>
  <c r="AD137" i="32"/>
  <c r="BG137" i="32" s="1"/>
  <c r="U137" i="32"/>
  <c r="AX137" i="32" s="1"/>
  <c r="AM137" i="32"/>
  <c r="BP137" i="32" s="1"/>
  <c r="AC137" i="32"/>
  <c r="BF137" i="32" s="1"/>
  <c r="T137" i="32"/>
  <c r="AW137" i="32" s="1"/>
  <c r="AJ137" i="32"/>
  <c r="BM137" i="32" s="1"/>
  <c r="Y137" i="32"/>
  <c r="BB137" i="32" s="1"/>
  <c r="Q137" i="32"/>
  <c r="AT137" i="32" s="1"/>
  <c r="W137" i="32"/>
  <c r="AZ137" i="32" s="1"/>
  <c r="AP137" i="32"/>
  <c r="BS137" i="32" s="1"/>
  <c r="T138" i="32"/>
  <c r="AW138" i="32" s="1"/>
  <c r="AM138" i="32"/>
  <c r="BP138" i="32" s="1"/>
  <c r="BU147" i="32"/>
  <c r="BT150" i="32"/>
  <c r="AI150" i="32"/>
  <c r="BL150" i="32" s="1"/>
  <c r="X150" i="32"/>
  <c r="BA150" i="32" s="1"/>
  <c r="P150" i="32"/>
  <c r="AP150" i="32"/>
  <c r="BS150" i="32" s="1"/>
  <c r="AH150" i="32"/>
  <c r="BK150" i="32" s="1"/>
  <c r="W150" i="32"/>
  <c r="AZ150" i="32" s="1"/>
  <c r="AO150" i="32"/>
  <c r="BR150" i="32" s="1"/>
  <c r="AG150" i="32"/>
  <c r="BJ150" i="32" s="1"/>
  <c r="V150" i="32"/>
  <c r="AY150" i="32" s="1"/>
  <c r="AN150" i="32"/>
  <c r="BQ150" i="32" s="1"/>
  <c r="AD150" i="32"/>
  <c r="BG150" i="32" s="1"/>
  <c r="U150" i="32"/>
  <c r="AX150" i="32" s="1"/>
  <c r="AM150" i="32"/>
  <c r="BP150" i="32" s="1"/>
  <c r="AC150" i="32"/>
  <c r="BF150" i="32" s="1"/>
  <c r="T150" i="32"/>
  <c r="AW150" i="32" s="1"/>
  <c r="AL150" i="32"/>
  <c r="BO150" i="32" s="1"/>
  <c r="AA150" i="32"/>
  <c r="BD150" i="32" s="1"/>
  <c r="S150" i="32"/>
  <c r="AV150" i="32" s="1"/>
  <c r="AJ150" i="32"/>
  <c r="BM150" i="32" s="1"/>
  <c r="Y150" i="32"/>
  <c r="BB150" i="32" s="1"/>
  <c r="Q150" i="32"/>
  <c r="AT150" i="32" s="1"/>
  <c r="R110" i="32"/>
  <c r="AU110" i="32" s="1"/>
  <c r="Z110" i="32"/>
  <c r="BC110" i="32" s="1"/>
  <c r="R114" i="32"/>
  <c r="AU114" i="32" s="1"/>
  <c r="Z114" i="32"/>
  <c r="BC114" i="32" s="1"/>
  <c r="R118" i="32"/>
  <c r="AU118" i="32" s="1"/>
  <c r="Z118" i="32"/>
  <c r="BC118" i="32" s="1"/>
  <c r="AA133" i="32"/>
  <c r="BD133" i="32" s="1"/>
  <c r="BT133" i="32"/>
  <c r="Q134" i="32"/>
  <c r="AT134" i="32" s="1"/>
  <c r="AJ134" i="32"/>
  <c r="BM134" i="32" s="1"/>
  <c r="BU135" i="32"/>
  <c r="BT137" i="32"/>
  <c r="U138" i="32"/>
  <c r="AX138" i="32" s="1"/>
  <c r="BT146" i="32"/>
  <c r="AI146" i="32"/>
  <c r="BL146" i="32" s="1"/>
  <c r="X146" i="32"/>
  <c r="BA146" i="32" s="1"/>
  <c r="P146" i="32"/>
  <c r="AP146" i="32"/>
  <c r="BS146" i="32" s="1"/>
  <c r="AH146" i="32"/>
  <c r="BK146" i="32" s="1"/>
  <c r="W146" i="32"/>
  <c r="AZ146" i="32" s="1"/>
  <c r="AO146" i="32"/>
  <c r="BR146" i="32" s="1"/>
  <c r="AG146" i="32"/>
  <c r="BJ146" i="32" s="1"/>
  <c r="V146" i="32"/>
  <c r="AY146" i="32" s="1"/>
  <c r="AN146" i="32"/>
  <c r="BQ146" i="32" s="1"/>
  <c r="AD146" i="32"/>
  <c r="BG146" i="32" s="1"/>
  <c r="U146" i="32"/>
  <c r="AX146" i="32" s="1"/>
  <c r="AM146" i="32"/>
  <c r="BP146" i="32" s="1"/>
  <c r="AC146" i="32"/>
  <c r="BF146" i="32" s="1"/>
  <c r="T146" i="32"/>
  <c r="AW146" i="32" s="1"/>
  <c r="AL146" i="32"/>
  <c r="BO146" i="32" s="1"/>
  <c r="AA146" i="32"/>
  <c r="BD146" i="32" s="1"/>
  <c r="S146" i="32"/>
  <c r="AV146" i="32" s="1"/>
  <c r="AJ146" i="32"/>
  <c r="BM146" i="32" s="1"/>
  <c r="Y146" i="32"/>
  <c r="BB146" i="32" s="1"/>
  <c r="Q146" i="32"/>
  <c r="AT146" i="32" s="1"/>
  <c r="BU164" i="32"/>
  <c r="P133" i="32"/>
  <c r="AC133" i="32"/>
  <c r="BF133" i="32" s="1"/>
  <c r="R134" i="32"/>
  <c r="AU134" i="32" s="1"/>
  <c r="AK134" i="32"/>
  <c r="BN134" i="32" s="1"/>
  <c r="BT138" i="32"/>
  <c r="AI138" i="32"/>
  <c r="BL138" i="32" s="1"/>
  <c r="X138" i="32"/>
  <c r="BA138" i="32" s="1"/>
  <c r="P138" i="32"/>
  <c r="AP138" i="32"/>
  <c r="BS138" i="32" s="1"/>
  <c r="AH138" i="32"/>
  <c r="BK138" i="32" s="1"/>
  <c r="W138" i="32"/>
  <c r="AZ138" i="32" s="1"/>
  <c r="AO138" i="32"/>
  <c r="BR138" i="32" s="1"/>
  <c r="AG138" i="32"/>
  <c r="BJ138" i="32" s="1"/>
  <c r="V138" i="32"/>
  <c r="AY138" i="32" s="1"/>
  <c r="AL138" i="32"/>
  <c r="BO138" i="32" s="1"/>
  <c r="AA138" i="32"/>
  <c r="BD138" i="32" s="1"/>
  <c r="S138" i="32"/>
  <c r="AV138" i="32" s="1"/>
  <c r="Y138" i="32"/>
  <c r="BB138" i="32" s="1"/>
  <c r="BU140" i="32"/>
  <c r="Q142" i="32"/>
  <c r="AT142" i="32" s="1"/>
  <c r="BA148" i="32"/>
  <c r="BT148" i="32"/>
  <c r="R133" i="32"/>
  <c r="AU133" i="32" s="1"/>
  <c r="AH133" i="32"/>
  <c r="BK133" i="32" s="1"/>
  <c r="T134" i="32"/>
  <c r="AW134" i="32" s="1"/>
  <c r="AM134" i="32"/>
  <c r="BP134" i="32" s="1"/>
  <c r="BT139" i="32"/>
  <c r="R142" i="32"/>
  <c r="AU142" i="32" s="1"/>
  <c r="BB148" i="32"/>
  <c r="BU148" i="32"/>
  <c r="T158" i="32"/>
  <c r="AW158" i="32" s="1"/>
  <c r="W136" i="32"/>
  <c r="AZ136" i="32" s="1"/>
  <c r="AH136" i="32"/>
  <c r="BK136" i="32" s="1"/>
  <c r="AP136" i="32"/>
  <c r="BS136" i="32" s="1"/>
  <c r="BU137" i="32"/>
  <c r="W140" i="32"/>
  <c r="AZ140" i="32" s="1"/>
  <c r="AH140" i="32"/>
  <c r="BK140" i="32" s="1"/>
  <c r="AP140" i="32"/>
  <c r="BS140" i="32" s="1"/>
  <c r="Q141" i="32"/>
  <c r="AT141" i="32" s="1"/>
  <c r="Y141" i="32"/>
  <c r="BB141" i="32" s="1"/>
  <c r="AJ141" i="32"/>
  <c r="BM141" i="32" s="1"/>
  <c r="BU141" i="32"/>
  <c r="W144" i="32"/>
  <c r="AZ144" i="32" s="1"/>
  <c r="AH144" i="32"/>
  <c r="BK144" i="32" s="1"/>
  <c r="AP144" i="32"/>
  <c r="BS144" i="32" s="1"/>
  <c r="Q145" i="32"/>
  <c r="AT145" i="32" s="1"/>
  <c r="Y145" i="32"/>
  <c r="BB145" i="32" s="1"/>
  <c r="AJ145" i="32"/>
  <c r="BM145" i="32" s="1"/>
  <c r="BU145" i="32"/>
  <c r="W148" i="32"/>
  <c r="AZ148" i="32" s="1"/>
  <c r="AH148" i="32"/>
  <c r="BK148" i="32" s="1"/>
  <c r="AP148" i="32"/>
  <c r="BS148" i="32" s="1"/>
  <c r="Q149" i="32"/>
  <c r="AT149" i="32" s="1"/>
  <c r="Y149" i="32"/>
  <c r="BB149" i="32" s="1"/>
  <c r="AJ149" i="32"/>
  <c r="BM149" i="32" s="1"/>
  <c r="BU149" i="32"/>
  <c r="AN158" i="32"/>
  <c r="BQ158" i="32" s="1"/>
  <c r="AF158" i="32"/>
  <c r="BI158" i="32" s="1"/>
  <c r="W158" i="32"/>
  <c r="AZ158" i="32" s="1"/>
  <c r="AM158" i="32"/>
  <c r="BP158" i="32" s="1"/>
  <c r="AE158" i="32"/>
  <c r="BH158" i="32" s="1"/>
  <c r="V158" i="32"/>
  <c r="AY158" i="32" s="1"/>
  <c r="AJ158" i="32"/>
  <c r="BM158" i="32" s="1"/>
  <c r="AA158" i="32"/>
  <c r="BD158" i="32" s="1"/>
  <c r="S158" i="32"/>
  <c r="AV158" i="32" s="1"/>
  <c r="U158" i="32"/>
  <c r="AX158" i="32" s="1"/>
  <c r="AI158" i="32"/>
  <c r="BL158" i="32" s="1"/>
  <c r="P159" i="32"/>
  <c r="AE159" i="32"/>
  <c r="BH159" i="32" s="1"/>
  <c r="T161" i="32"/>
  <c r="AW161" i="32" s="1"/>
  <c r="R163" i="32"/>
  <c r="AU163" i="32" s="1"/>
  <c r="AP165" i="32"/>
  <c r="BS165" i="32" s="1"/>
  <c r="AH165" i="32"/>
  <c r="BK165" i="32" s="1"/>
  <c r="Y165" i="32"/>
  <c r="BB165" i="32" s="1"/>
  <c r="Q165" i="32"/>
  <c r="AT165" i="32" s="1"/>
  <c r="AO165" i="32"/>
  <c r="BR165" i="32" s="1"/>
  <c r="AG165" i="32"/>
  <c r="BJ165" i="32" s="1"/>
  <c r="X165" i="32"/>
  <c r="BA165" i="32" s="1"/>
  <c r="P165" i="32"/>
  <c r="AL165" i="32"/>
  <c r="BO165" i="32" s="1"/>
  <c r="AD165" i="32"/>
  <c r="BG165" i="32" s="1"/>
  <c r="U165" i="32"/>
  <c r="AX165" i="32" s="1"/>
  <c r="AK165" i="32"/>
  <c r="BN165" i="32" s="1"/>
  <c r="AC165" i="32"/>
  <c r="BF165" i="32" s="1"/>
  <c r="T165" i="32"/>
  <c r="AW165" i="32" s="1"/>
  <c r="W165" i="32"/>
  <c r="AZ165" i="32" s="1"/>
  <c r="AN165" i="32"/>
  <c r="BQ165" i="32" s="1"/>
  <c r="V167" i="32"/>
  <c r="AY167" i="32" s="1"/>
  <c r="BU169" i="32"/>
  <c r="R141" i="32"/>
  <c r="AU141" i="32" s="1"/>
  <c r="Z141" i="32"/>
  <c r="BC141" i="32" s="1"/>
  <c r="AK141" i="32"/>
  <c r="BN141" i="32" s="1"/>
  <c r="R145" i="32"/>
  <c r="AU145" i="32" s="1"/>
  <c r="Z145" i="32"/>
  <c r="BC145" i="32" s="1"/>
  <c r="AK145" i="32"/>
  <c r="BN145" i="32" s="1"/>
  <c r="R149" i="32"/>
  <c r="AU149" i="32" s="1"/>
  <c r="Z149" i="32"/>
  <c r="BC149" i="32" s="1"/>
  <c r="AK149" i="32"/>
  <c r="BN149" i="32" s="1"/>
  <c r="AP161" i="32"/>
  <c r="BS161" i="32" s="1"/>
  <c r="AH161" i="32"/>
  <c r="BK161" i="32" s="1"/>
  <c r="Y161" i="32"/>
  <c r="BB161" i="32" s="1"/>
  <c r="Q161" i="32"/>
  <c r="AT161" i="32" s="1"/>
  <c r="AO161" i="32"/>
  <c r="BR161" i="32" s="1"/>
  <c r="AG161" i="32"/>
  <c r="BJ161" i="32" s="1"/>
  <c r="X161" i="32"/>
  <c r="BA161" i="32" s="1"/>
  <c r="P161" i="32"/>
  <c r="AL161" i="32"/>
  <c r="BO161" i="32" s="1"/>
  <c r="AD161" i="32"/>
  <c r="BG161" i="32" s="1"/>
  <c r="U161" i="32"/>
  <c r="AX161" i="32" s="1"/>
  <c r="V161" i="32"/>
  <c r="AY161" i="32" s="1"/>
  <c r="AJ161" i="32"/>
  <c r="BM161" i="32" s="1"/>
  <c r="S141" i="32"/>
  <c r="AV141" i="32" s="1"/>
  <c r="AA141" i="32"/>
  <c r="BD141" i="32" s="1"/>
  <c r="AL141" i="32"/>
  <c r="BO141" i="32" s="1"/>
  <c r="S145" i="32"/>
  <c r="AV145" i="32" s="1"/>
  <c r="AA145" i="32"/>
  <c r="BD145" i="32" s="1"/>
  <c r="AL145" i="32"/>
  <c r="BO145" i="32" s="1"/>
  <c r="S149" i="32"/>
  <c r="AV149" i="32" s="1"/>
  <c r="AA149" i="32"/>
  <c r="BD149" i="32" s="1"/>
  <c r="AL149" i="32"/>
  <c r="BO149" i="32" s="1"/>
  <c r="AI182" i="32"/>
  <c r="BL182" i="32" s="1"/>
  <c r="R136" i="32"/>
  <c r="AU136" i="32" s="1"/>
  <c r="Z136" i="32"/>
  <c r="BC136" i="32" s="1"/>
  <c r="AK136" i="32"/>
  <c r="BN136" i="32" s="1"/>
  <c r="R140" i="32"/>
  <c r="AU140" i="32" s="1"/>
  <c r="Z140" i="32"/>
  <c r="BC140" i="32" s="1"/>
  <c r="AK140" i="32"/>
  <c r="BN140" i="32" s="1"/>
  <c r="T141" i="32"/>
  <c r="AW141" i="32" s="1"/>
  <c r="AC141" i="32"/>
  <c r="BF141" i="32" s="1"/>
  <c r="AM141" i="32"/>
  <c r="BP141" i="32" s="1"/>
  <c r="R144" i="32"/>
  <c r="AU144" i="32" s="1"/>
  <c r="Z144" i="32"/>
  <c r="BC144" i="32" s="1"/>
  <c r="AK144" i="32"/>
  <c r="BN144" i="32" s="1"/>
  <c r="T145" i="32"/>
  <c r="AW145" i="32" s="1"/>
  <c r="AC145" i="32"/>
  <c r="BF145" i="32" s="1"/>
  <c r="AM145" i="32"/>
  <c r="BP145" i="32" s="1"/>
  <c r="R148" i="32"/>
  <c r="AU148" i="32" s="1"/>
  <c r="Z148" i="32"/>
  <c r="BC148" i="32" s="1"/>
  <c r="AK148" i="32"/>
  <c r="BN148" i="32" s="1"/>
  <c r="T149" i="32"/>
  <c r="AW149" i="32" s="1"/>
  <c r="AC149" i="32"/>
  <c r="BF149" i="32" s="1"/>
  <c r="AM149" i="32"/>
  <c r="BP149" i="32" s="1"/>
  <c r="AL159" i="32"/>
  <c r="BO159" i="32" s="1"/>
  <c r="AD159" i="32"/>
  <c r="BG159" i="32" s="1"/>
  <c r="U159" i="32"/>
  <c r="AX159" i="32" s="1"/>
  <c r="AK159" i="32"/>
  <c r="BN159" i="32" s="1"/>
  <c r="AC159" i="32"/>
  <c r="BF159" i="32" s="1"/>
  <c r="T159" i="32"/>
  <c r="AW159" i="32" s="1"/>
  <c r="AP159" i="32"/>
  <c r="BS159" i="32" s="1"/>
  <c r="AH159" i="32"/>
  <c r="BK159" i="32" s="1"/>
  <c r="Y159" i="32"/>
  <c r="BB159" i="32" s="1"/>
  <c r="Q159" i="32"/>
  <c r="AT159" i="32" s="1"/>
  <c r="V159" i="32"/>
  <c r="AY159" i="32" s="1"/>
  <c r="AI159" i="32"/>
  <c r="BL159" i="32" s="1"/>
  <c r="Z161" i="32"/>
  <c r="BC161" i="32" s="1"/>
  <c r="AM161" i="32"/>
  <c r="BP161" i="32" s="1"/>
  <c r="AL163" i="32"/>
  <c r="BO163" i="32" s="1"/>
  <c r="AD163" i="32"/>
  <c r="BG163" i="32" s="1"/>
  <c r="U163" i="32"/>
  <c r="AX163" i="32" s="1"/>
  <c r="AK163" i="32"/>
  <c r="BN163" i="32" s="1"/>
  <c r="AC163" i="32"/>
  <c r="BF163" i="32" s="1"/>
  <c r="T163" i="32"/>
  <c r="AW163" i="32" s="1"/>
  <c r="AP163" i="32"/>
  <c r="BS163" i="32" s="1"/>
  <c r="AH163" i="32"/>
  <c r="BK163" i="32" s="1"/>
  <c r="Y163" i="32"/>
  <c r="BB163" i="32" s="1"/>
  <c r="Q163" i="32"/>
  <c r="AT163" i="32" s="1"/>
  <c r="AO163" i="32"/>
  <c r="BR163" i="32" s="1"/>
  <c r="AG163" i="32"/>
  <c r="BJ163" i="32" s="1"/>
  <c r="X163" i="32"/>
  <c r="BA163" i="32" s="1"/>
  <c r="P163" i="32"/>
  <c r="W163" i="32"/>
  <c r="AZ163" i="32" s="1"/>
  <c r="AN163" i="32"/>
  <c r="BQ163" i="32" s="1"/>
  <c r="AL167" i="32"/>
  <c r="BO167" i="32" s="1"/>
  <c r="AD167" i="32"/>
  <c r="BG167" i="32" s="1"/>
  <c r="U167" i="32"/>
  <c r="AX167" i="32" s="1"/>
  <c r="AK167" i="32"/>
  <c r="BN167" i="32" s="1"/>
  <c r="AC167" i="32"/>
  <c r="BF167" i="32" s="1"/>
  <c r="T167" i="32"/>
  <c r="AW167" i="32" s="1"/>
  <c r="AJ167" i="32"/>
  <c r="BM167" i="32" s="1"/>
  <c r="AA167" i="32"/>
  <c r="BD167" i="32" s="1"/>
  <c r="S167" i="32"/>
  <c r="AV167" i="32" s="1"/>
  <c r="AP167" i="32"/>
  <c r="BS167" i="32" s="1"/>
  <c r="AH167" i="32"/>
  <c r="BK167" i="32" s="1"/>
  <c r="Y167" i="32"/>
  <c r="BB167" i="32" s="1"/>
  <c r="Q167" i="32"/>
  <c r="AT167" i="32" s="1"/>
  <c r="AO167" i="32"/>
  <c r="BR167" i="32" s="1"/>
  <c r="AG167" i="32"/>
  <c r="BJ167" i="32" s="1"/>
  <c r="X167" i="32"/>
  <c r="BA167" i="32" s="1"/>
  <c r="P167" i="32"/>
  <c r="AE167" i="32"/>
  <c r="BH167" i="32" s="1"/>
  <c r="BU173" i="32"/>
  <c r="Q123" i="32"/>
  <c r="AT123" i="32" s="1"/>
  <c r="Y123" i="32"/>
  <c r="BB123" i="32" s="1"/>
  <c r="AJ123" i="32"/>
  <c r="BM123" i="32" s="1"/>
  <c r="Q131" i="32"/>
  <c r="AT131" i="32" s="1"/>
  <c r="Y131" i="32"/>
  <c r="BB131" i="32" s="1"/>
  <c r="AJ131" i="32"/>
  <c r="BM131" i="32" s="1"/>
  <c r="Q135" i="32"/>
  <c r="AT135" i="32" s="1"/>
  <c r="Y135" i="32"/>
  <c r="BB135" i="32" s="1"/>
  <c r="AJ135" i="32"/>
  <c r="BM135" i="32" s="1"/>
  <c r="S136" i="32"/>
  <c r="AV136" i="32" s="1"/>
  <c r="AA136" i="32"/>
  <c r="BD136" i="32" s="1"/>
  <c r="AL136" i="32"/>
  <c r="BO136" i="32" s="1"/>
  <c r="Q139" i="32"/>
  <c r="AT139" i="32" s="1"/>
  <c r="Y139" i="32"/>
  <c r="BB139" i="32" s="1"/>
  <c r="AJ139" i="32"/>
  <c r="BM139" i="32" s="1"/>
  <c r="S140" i="32"/>
  <c r="AV140" i="32" s="1"/>
  <c r="AA140" i="32"/>
  <c r="BD140" i="32" s="1"/>
  <c r="AL140" i="32"/>
  <c r="BO140" i="32" s="1"/>
  <c r="U141" i="32"/>
  <c r="AX141" i="32" s="1"/>
  <c r="AD141" i="32"/>
  <c r="BG141" i="32" s="1"/>
  <c r="AN141" i="32"/>
  <c r="BQ141" i="32" s="1"/>
  <c r="Q143" i="32"/>
  <c r="AT143" i="32" s="1"/>
  <c r="Y143" i="32"/>
  <c r="BB143" i="32" s="1"/>
  <c r="AJ143" i="32"/>
  <c r="BM143" i="32" s="1"/>
  <c r="S144" i="32"/>
  <c r="AV144" i="32" s="1"/>
  <c r="AA144" i="32"/>
  <c r="BD144" i="32" s="1"/>
  <c r="AL144" i="32"/>
  <c r="BO144" i="32" s="1"/>
  <c r="U145" i="32"/>
  <c r="AX145" i="32" s="1"/>
  <c r="AD145" i="32"/>
  <c r="BG145" i="32" s="1"/>
  <c r="AN145" i="32"/>
  <c r="BQ145" i="32" s="1"/>
  <c r="Q147" i="32"/>
  <c r="AT147" i="32" s="1"/>
  <c r="Y147" i="32"/>
  <c r="BB147" i="32" s="1"/>
  <c r="AJ147" i="32"/>
  <c r="BM147" i="32" s="1"/>
  <c r="S148" i="32"/>
  <c r="AV148" i="32" s="1"/>
  <c r="AA148" i="32"/>
  <c r="BD148" i="32" s="1"/>
  <c r="AL148" i="32"/>
  <c r="BO148" i="32" s="1"/>
  <c r="U149" i="32"/>
  <c r="AX149" i="32" s="1"/>
  <c r="AD149" i="32"/>
  <c r="BG149" i="32" s="1"/>
  <c r="AN149" i="32"/>
  <c r="BQ149" i="32" s="1"/>
  <c r="P158" i="32"/>
  <c r="AC158" i="32"/>
  <c r="BF158" i="32" s="1"/>
  <c r="AP158" i="32"/>
  <c r="BS158" i="32" s="1"/>
  <c r="W159" i="32"/>
  <c r="AZ159" i="32" s="1"/>
  <c r="AJ159" i="32"/>
  <c r="BM159" i="32" s="1"/>
  <c r="AA161" i="32"/>
  <c r="BD161" i="32" s="1"/>
  <c r="AN161" i="32"/>
  <c r="BQ161" i="32" s="1"/>
  <c r="Z163" i="32"/>
  <c r="BC163" i="32" s="1"/>
  <c r="BT163" i="32"/>
  <c r="AF165" i="32"/>
  <c r="BI165" i="32" s="1"/>
  <c r="AF167" i="32"/>
  <c r="BI167" i="32" s="1"/>
  <c r="AL171" i="32"/>
  <c r="BO171" i="32" s="1"/>
  <c r="AD171" i="32"/>
  <c r="BG171" i="32" s="1"/>
  <c r="U171" i="32"/>
  <c r="AX171" i="32" s="1"/>
  <c r="AP171" i="32"/>
  <c r="BS171" i="32" s="1"/>
  <c r="AH171" i="32"/>
  <c r="BK171" i="32" s="1"/>
  <c r="Y171" i="32"/>
  <c r="BB171" i="32" s="1"/>
  <c r="Q171" i="32"/>
  <c r="AT171" i="32" s="1"/>
  <c r="AM171" i="32"/>
  <c r="BP171" i="32" s="1"/>
  <c r="AE171" i="32"/>
  <c r="BH171" i="32" s="1"/>
  <c r="V171" i="32"/>
  <c r="AY171" i="32" s="1"/>
  <c r="AG171" i="32"/>
  <c r="BJ171" i="32" s="1"/>
  <c r="S171" i="32"/>
  <c r="AV171" i="32" s="1"/>
  <c r="AF171" i="32"/>
  <c r="BI171" i="32" s="1"/>
  <c r="R171" i="32"/>
  <c r="AU171" i="32" s="1"/>
  <c r="BT171" i="32"/>
  <c r="AC171" i="32"/>
  <c r="BF171" i="32" s="1"/>
  <c r="P171" i="32"/>
  <c r="AN171" i="32"/>
  <c r="BQ171" i="32" s="1"/>
  <c r="Z171" i="32"/>
  <c r="BC171" i="32" s="1"/>
  <c r="AK171" i="32"/>
  <c r="BN171" i="32" s="1"/>
  <c r="X171" i="32"/>
  <c r="BA171" i="32" s="1"/>
  <c r="AJ171" i="32"/>
  <c r="BM171" i="32" s="1"/>
  <c r="AI171" i="32"/>
  <c r="BL171" i="32" s="1"/>
  <c r="R123" i="32"/>
  <c r="AU123" i="32" s="1"/>
  <c r="Z123" i="32"/>
  <c r="BC123" i="32" s="1"/>
  <c r="R131" i="32"/>
  <c r="AU131" i="32" s="1"/>
  <c r="Z131" i="32"/>
  <c r="BC131" i="32" s="1"/>
  <c r="R135" i="32"/>
  <c r="AU135" i="32" s="1"/>
  <c r="Z135" i="32"/>
  <c r="BC135" i="32" s="1"/>
  <c r="T136" i="32"/>
  <c r="AW136" i="32" s="1"/>
  <c r="AC136" i="32"/>
  <c r="BF136" i="32" s="1"/>
  <c r="R139" i="32"/>
  <c r="AU139" i="32" s="1"/>
  <c r="Z139" i="32"/>
  <c r="BC139" i="32" s="1"/>
  <c r="T140" i="32"/>
  <c r="AW140" i="32" s="1"/>
  <c r="AC140" i="32"/>
  <c r="BF140" i="32" s="1"/>
  <c r="V141" i="32"/>
  <c r="AY141" i="32" s="1"/>
  <c r="AG141" i="32"/>
  <c r="BJ141" i="32" s="1"/>
  <c r="R143" i="32"/>
  <c r="AU143" i="32" s="1"/>
  <c r="Z143" i="32"/>
  <c r="BC143" i="32" s="1"/>
  <c r="T144" i="32"/>
  <c r="AW144" i="32" s="1"/>
  <c r="AC144" i="32"/>
  <c r="BF144" i="32" s="1"/>
  <c r="V145" i="32"/>
  <c r="AY145" i="32" s="1"/>
  <c r="AG145" i="32"/>
  <c r="BJ145" i="32" s="1"/>
  <c r="R147" i="32"/>
  <c r="AU147" i="32" s="1"/>
  <c r="Z147" i="32"/>
  <c r="BC147" i="32" s="1"/>
  <c r="T148" i="32"/>
  <c r="AW148" i="32" s="1"/>
  <c r="AC148" i="32"/>
  <c r="BF148" i="32" s="1"/>
  <c r="V149" i="32"/>
  <c r="AY149" i="32" s="1"/>
  <c r="AG149" i="32"/>
  <c r="BJ149" i="32" s="1"/>
  <c r="Q158" i="32"/>
  <c r="AT158" i="32" s="1"/>
  <c r="AD158" i="32"/>
  <c r="BG158" i="32" s="1"/>
  <c r="X159" i="32"/>
  <c r="BA159" i="32" s="1"/>
  <c r="AM159" i="32"/>
  <c r="BP159" i="32" s="1"/>
  <c r="AC161" i="32"/>
  <c r="BF161" i="32" s="1"/>
  <c r="BT161" i="32"/>
  <c r="AA163" i="32"/>
  <c r="BD163" i="32" s="1"/>
  <c r="R165" i="32"/>
  <c r="AU165" i="32" s="1"/>
  <c r="AI165" i="32"/>
  <c r="BL165" i="32" s="1"/>
  <c r="AI167" i="32"/>
  <c r="BL167" i="32" s="1"/>
  <c r="AO171" i="32"/>
  <c r="BR171" i="32" s="1"/>
  <c r="BU183" i="32"/>
  <c r="BU186" i="32"/>
  <c r="AN174" i="32"/>
  <c r="BQ174" i="32" s="1"/>
  <c r="AF174" i="32"/>
  <c r="BI174" i="32" s="1"/>
  <c r="W174" i="32"/>
  <c r="AZ174" i="32" s="1"/>
  <c r="AJ174" i="32"/>
  <c r="BM174" i="32" s="1"/>
  <c r="AA174" i="32"/>
  <c r="BD174" i="32" s="1"/>
  <c r="S174" i="32"/>
  <c r="AV174" i="32" s="1"/>
  <c r="AO174" i="32"/>
  <c r="BR174" i="32" s="1"/>
  <c r="AG174" i="32"/>
  <c r="BJ174" i="32" s="1"/>
  <c r="X174" i="32"/>
  <c r="BA174" i="32" s="1"/>
  <c r="P174" i="32"/>
  <c r="V174" i="32"/>
  <c r="AY174" i="32" s="1"/>
  <c r="AK174" i="32"/>
  <c r="BN174" i="32" s="1"/>
  <c r="R182" i="32"/>
  <c r="AU182" i="32" s="1"/>
  <c r="AE182" i="32"/>
  <c r="BH182" i="32" s="1"/>
  <c r="AJ184" i="32"/>
  <c r="BM184" i="32" s="1"/>
  <c r="AA184" i="32"/>
  <c r="BD184" i="32" s="1"/>
  <c r="S184" i="32"/>
  <c r="AV184" i="32" s="1"/>
  <c r="AN184" i="32"/>
  <c r="BQ184" i="32" s="1"/>
  <c r="AF184" i="32"/>
  <c r="BI184" i="32" s="1"/>
  <c r="W184" i="32"/>
  <c r="AZ184" i="32" s="1"/>
  <c r="AK184" i="32"/>
  <c r="BN184" i="32" s="1"/>
  <c r="AC184" i="32"/>
  <c r="BF184" i="32" s="1"/>
  <c r="T184" i="32"/>
  <c r="AW184" i="32" s="1"/>
  <c r="V184" i="32"/>
  <c r="AY184" i="32" s="1"/>
  <c r="AI184" i="32"/>
  <c r="BL184" i="32" s="1"/>
  <c r="AL187" i="32"/>
  <c r="BO187" i="32" s="1"/>
  <c r="AD187" i="32"/>
  <c r="BG187" i="32" s="1"/>
  <c r="U187" i="32"/>
  <c r="AX187" i="32" s="1"/>
  <c r="AP187" i="32"/>
  <c r="BS187" i="32" s="1"/>
  <c r="AH187" i="32"/>
  <c r="BK187" i="32" s="1"/>
  <c r="Y187" i="32"/>
  <c r="BB187" i="32" s="1"/>
  <c r="Q187" i="32"/>
  <c r="AT187" i="32" s="1"/>
  <c r="AO187" i="32"/>
  <c r="BR187" i="32" s="1"/>
  <c r="AG187" i="32"/>
  <c r="BJ187" i="32" s="1"/>
  <c r="AM187" i="32"/>
  <c r="BP187" i="32" s="1"/>
  <c r="AE187" i="32"/>
  <c r="BH187" i="32" s="1"/>
  <c r="V187" i="32"/>
  <c r="AY187" i="32" s="1"/>
  <c r="T187" i="32"/>
  <c r="AW187" i="32" s="1"/>
  <c r="AJ187" i="32"/>
  <c r="BM187" i="32" s="1"/>
  <c r="BU197" i="32"/>
  <c r="R162" i="32"/>
  <c r="AU162" i="32" s="1"/>
  <c r="Z162" i="32"/>
  <c r="BC162" i="32" s="1"/>
  <c r="AI162" i="32"/>
  <c r="BL162" i="32" s="1"/>
  <c r="BT162" i="32"/>
  <c r="R166" i="32"/>
  <c r="AU166" i="32" s="1"/>
  <c r="Z166" i="32"/>
  <c r="BC166" i="32" s="1"/>
  <c r="AI166" i="32"/>
  <c r="BL166" i="32" s="1"/>
  <c r="BT166" i="32"/>
  <c r="AP169" i="32"/>
  <c r="BS169" i="32" s="1"/>
  <c r="AH169" i="32"/>
  <c r="BK169" i="32" s="1"/>
  <c r="Y169" i="32"/>
  <c r="BB169" i="32" s="1"/>
  <c r="Q169" i="32"/>
  <c r="AT169" i="32" s="1"/>
  <c r="AL169" i="32"/>
  <c r="BO169" i="32" s="1"/>
  <c r="AD169" i="32"/>
  <c r="BG169" i="32" s="1"/>
  <c r="U169" i="32"/>
  <c r="AX169" i="32" s="1"/>
  <c r="BT169" i="32"/>
  <c r="AI169" i="32"/>
  <c r="BL169" i="32" s="1"/>
  <c r="Z169" i="32"/>
  <c r="BC169" i="32" s="1"/>
  <c r="T169" i="32"/>
  <c r="AW169" i="32" s="1"/>
  <c r="AG169" i="32"/>
  <c r="BJ169" i="32" s="1"/>
  <c r="BU174" i="32"/>
  <c r="Y174" i="32"/>
  <c r="BB174" i="32" s="1"/>
  <c r="AL174" i="32"/>
  <c r="BO174" i="32" s="1"/>
  <c r="T182" i="32"/>
  <c r="AW182" i="32" s="1"/>
  <c r="AH182" i="32"/>
  <c r="BK182" i="32" s="1"/>
  <c r="BU184" i="32"/>
  <c r="X184" i="32"/>
  <c r="BA184" i="32" s="1"/>
  <c r="AL184" i="32"/>
  <c r="BO184" i="32" s="1"/>
  <c r="W187" i="32"/>
  <c r="AZ187" i="32" s="1"/>
  <c r="AK187" i="32"/>
  <c r="BN187" i="32" s="1"/>
  <c r="BU196" i="32"/>
  <c r="W160" i="32"/>
  <c r="AZ160" i="32" s="1"/>
  <c r="AF160" i="32"/>
  <c r="BI160" i="32" s="1"/>
  <c r="AN160" i="32"/>
  <c r="BQ160" i="32" s="1"/>
  <c r="S162" i="32"/>
  <c r="AV162" i="32" s="1"/>
  <c r="AA162" i="32"/>
  <c r="BD162" i="32" s="1"/>
  <c r="AJ162" i="32"/>
  <c r="BM162" i="32" s="1"/>
  <c r="S166" i="32"/>
  <c r="AV166" i="32" s="1"/>
  <c r="AA166" i="32"/>
  <c r="BD166" i="32" s="1"/>
  <c r="AJ166" i="32"/>
  <c r="BM166" i="32" s="1"/>
  <c r="V169" i="32"/>
  <c r="AY169" i="32" s="1"/>
  <c r="AJ169" i="32"/>
  <c r="BM169" i="32" s="1"/>
  <c r="AJ172" i="32"/>
  <c r="BM172" i="32" s="1"/>
  <c r="AA172" i="32"/>
  <c r="BD172" i="32" s="1"/>
  <c r="S172" i="32"/>
  <c r="AV172" i="32" s="1"/>
  <c r="AN172" i="32"/>
  <c r="BQ172" i="32" s="1"/>
  <c r="AF172" i="32"/>
  <c r="BI172" i="32" s="1"/>
  <c r="W172" i="32"/>
  <c r="AZ172" i="32" s="1"/>
  <c r="AK172" i="32"/>
  <c r="BN172" i="32" s="1"/>
  <c r="AC172" i="32"/>
  <c r="BF172" i="32" s="1"/>
  <c r="T172" i="32"/>
  <c r="AW172" i="32" s="1"/>
  <c r="V172" i="32"/>
  <c r="AY172" i="32" s="1"/>
  <c r="AI172" i="32"/>
  <c r="BL172" i="32" s="1"/>
  <c r="Z174" i="32"/>
  <c r="BC174" i="32" s="1"/>
  <c r="AM174" i="32"/>
  <c r="BP174" i="32" s="1"/>
  <c r="AL175" i="32"/>
  <c r="BO175" i="32" s="1"/>
  <c r="AD175" i="32"/>
  <c r="BG175" i="32" s="1"/>
  <c r="U175" i="32"/>
  <c r="AX175" i="32" s="1"/>
  <c r="AP175" i="32"/>
  <c r="BS175" i="32" s="1"/>
  <c r="AH175" i="32"/>
  <c r="BK175" i="32" s="1"/>
  <c r="Y175" i="32"/>
  <c r="BB175" i="32" s="1"/>
  <c r="Q175" i="32"/>
  <c r="AT175" i="32" s="1"/>
  <c r="AM175" i="32"/>
  <c r="BP175" i="32" s="1"/>
  <c r="AE175" i="32"/>
  <c r="BH175" i="32" s="1"/>
  <c r="V175" i="32"/>
  <c r="AY175" i="32" s="1"/>
  <c r="T175" i="32"/>
  <c r="AW175" i="32" s="1"/>
  <c r="AI175" i="32"/>
  <c r="BL175" i="32" s="1"/>
  <c r="U182" i="32"/>
  <c r="AX182" i="32" s="1"/>
  <c r="Y184" i="32"/>
  <c r="BB184" i="32" s="1"/>
  <c r="AM184" i="32"/>
  <c r="BP184" i="32" s="1"/>
  <c r="X187" i="32"/>
  <c r="BA187" i="32" s="1"/>
  <c r="AN187" i="32"/>
  <c r="BQ187" i="32" s="1"/>
  <c r="AN182" i="32"/>
  <c r="BQ182" i="32" s="1"/>
  <c r="AF182" i="32"/>
  <c r="BI182" i="32" s="1"/>
  <c r="W182" i="32"/>
  <c r="AZ182" i="32" s="1"/>
  <c r="AJ182" i="32"/>
  <c r="BM182" i="32" s="1"/>
  <c r="AA182" i="32"/>
  <c r="BD182" i="32" s="1"/>
  <c r="S182" i="32"/>
  <c r="AV182" i="32" s="1"/>
  <c r="AG182" i="32"/>
  <c r="BJ182" i="32" s="1"/>
  <c r="X182" i="32"/>
  <c r="BA182" i="32" s="1"/>
  <c r="V182" i="32"/>
  <c r="AY182" i="32" s="1"/>
  <c r="AK182" i="32"/>
  <c r="BN182" i="32" s="1"/>
  <c r="Z187" i="32"/>
  <c r="BC187" i="32" s="1"/>
  <c r="BT187" i="32"/>
  <c r="BP190" i="32"/>
  <c r="Q174" i="32"/>
  <c r="AT174" i="32" s="1"/>
  <c r="AD174" i="32"/>
  <c r="BG174" i="32" s="1"/>
  <c r="BT174" i="32"/>
  <c r="BU182" i="32"/>
  <c r="Y182" i="32"/>
  <c r="BB182" i="32" s="1"/>
  <c r="AL182" i="32"/>
  <c r="BO182" i="32" s="1"/>
  <c r="P184" i="32"/>
  <c r="AD184" i="32"/>
  <c r="BG184" i="32" s="1"/>
  <c r="AP184" i="32"/>
  <c r="BS184" i="32" s="1"/>
  <c r="AA187" i="32"/>
  <c r="BD187" i="32" s="1"/>
  <c r="R160" i="32"/>
  <c r="AU160" i="32" s="1"/>
  <c r="Z160" i="32"/>
  <c r="BC160" i="32" s="1"/>
  <c r="AI160" i="32"/>
  <c r="BL160" i="32" s="1"/>
  <c r="BT160" i="32"/>
  <c r="V162" i="32"/>
  <c r="AY162" i="32" s="1"/>
  <c r="AE162" i="32"/>
  <c r="BH162" i="32" s="1"/>
  <c r="AM162" i="32"/>
  <c r="BP162" i="32" s="1"/>
  <c r="R164" i="32"/>
  <c r="AU164" i="32" s="1"/>
  <c r="Z164" i="32"/>
  <c r="BC164" i="32" s="1"/>
  <c r="AI164" i="32"/>
  <c r="BL164" i="32" s="1"/>
  <c r="BT164" i="32"/>
  <c r="V166" i="32"/>
  <c r="AY166" i="32" s="1"/>
  <c r="AE166" i="32"/>
  <c r="BH166" i="32" s="1"/>
  <c r="AM166" i="32"/>
  <c r="BP166" i="32" s="1"/>
  <c r="R168" i="32"/>
  <c r="AU168" i="32" s="1"/>
  <c r="Z168" i="32"/>
  <c r="BC168" i="32" s="1"/>
  <c r="AI168" i="32"/>
  <c r="BL168" i="32" s="1"/>
  <c r="BT168" i="32"/>
  <c r="AA169" i="32"/>
  <c r="BD169" i="32" s="1"/>
  <c r="AN169" i="32"/>
  <c r="BQ169" i="32" s="1"/>
  <c r="AN170" i="32"/>
  <c r="BQ170" i="32" s="1"/>
  <c r="AF170" i="32"/>
  <c r="BI170" i="32" s="1"/>
  <c r="W170" i="32"/>
  <c r="AZ170" i="32" s="1"/>
  <c r="AJ170" i="32"/>
  <c r="BM170" i="32" s="1"/>
  <c r="AA170" i="32"/>
  <c r="BD170" i="32" s="1"/>
  <c r="S170" i="32"/>
  <c r="AV170" i="32" s="1"/>
  <c r="AO170" i="32"/>
  <c r="BR170" i="32" s="1"/>
  <c r="AG170" i="32"/>
  <c r="BJ170" i="32" s="1"/>
  <c r="X170" i="32"/>
  <c r="BA170" i="32" s="1"/>
  <c r="P170" i="32"/>
  <c r="V170" i="32"/>
  <c r="AY170" i="32" s="1"/>
  <c r="AK170" i="32"/>
  <c r="BN170" i="32" s="1"/>
  <c r="BU171" i="32"/>
  <c r="Z172" i="32"/>
  <c r="BC172" i="32" s="1"/>
  <c r="AO172" i="32"/>
  <c r="BR172" i="32" s="1"/>
  <c r="R174" i="32"/>
  <c r="AU174" i="32" s="1"/>
  <c r="AE174" i="32"/>
  <c r="BH174" i="32" s="1"/>
  <c r="Z175" i="32"/>
  <c r="BC175" i="32" s="1"/>
  <c r="AN175" i="32"/>
  <c r="BQ175" i="32" s="1"/>
  <c r="AJ176" i="32"/>
  <c r="BM176" i="32" s="1"/>
  <c r="AA176" i="32"/>
  <c r="BD176" i="32" s="1"/>
  <c r="S176" i="32"/>
  <c r="AV176" i="32" s="1"/>
  <c r="AN176" i="32"/>
  <c r="BQ176" i="32" s="1"/>
  <c r="AF176" i="32"/>
  <c r="BI176" i="32" s="1"/>
  <c r="W176" i="32"/>
  <c r="AZ176" i="32" s="1"/>
  <c r="AK176" i="32"/>
  <c r="BN176" i="32" s="1"/>
  <c r="AC176" i="32"/>
  <c r="BF176" i="32" s="1"/>
  <c r="T176" i="32"/>
  <c r="AW176" i="32" s="1"/>
  <c r="V176" i="32"/>
  <c r="AY176" i="32" s="1"/>
  <c r="AI176" i="32"/>
  <c r="BL176" i="32" s="1"/>
  <c r="BU177" i="32"/>
  <c r="Z182" i="32"/>
  <c r="BC182" i="32" s="1"/>
  <c r="AM182" i="32"/>
  <c r="BP182" i="32" s="1"/>
  <c r="AL183" i="32"/>
  <c r="BO183" i="32" s="1"/>
  <c r="AD183" i="32"/>
  <c r="BG183" i="32" s="1"/>
  <c r="U183" i="32"/>
  <c r="AX183" i="32" s="1"/>
  <c r="AP183" i="32"/>
  <c r="BS183" i="32" s="1"/>
  <c r="AH183" i="32"/>
  <c r="BK183" i="32" s="1"/>
  <c r="Y183" i="32"/>
  <c r="BB183" i="32" s="1"/>
  <c r="Q183" i="32"/>
  <c r="AT183" i="32" s="1"/>
  <c r="AM183" i="32"/>
  <c r="BP183" i="32" s="1"/>
  <c r="AE183" i="32"/>
  <c r="BH183" i="32" s="1"/>
  <c r="V183" i="32"/>
  <c r="AY183" i="32" s="1"/>
  <c r="T183" i="32"/>
  <c r="AW183" i="32" s="1"/>
  <c r="AI183" i="32"/>
  <c r="BL183" i="32" s="1"/>
  <c r="Q184" i="32"/>
  <c r="AT184" i="32" s="1"/>
  <c r="AE184" i="32"/>
  <c r="BH184" i="32" s="1"/>
  <c r="BT184" i="32"/>
  <c r="U186" i="32"/>
  <c r="AX186" i="32" s="1"/>
  <c r="P187" i="32"/>
  <c r="AC187" i="32"/>
  <c r="BF187" i="32" s="1"/>
  <c r="AJ188" i="32"/>
  <c r="BM188" i="32" s="1"/>
  <c r="AA188" i="32"/>
  <c r="BD188" i="32" s="1"/>
  <c r="S188" i="32"/>
  <c r="AV188" i="32" s="1"/>
  <c r="AN188" i="32"/>
  <c r="BQ188" i="32" s="1"/>
  <c r="AF188" i="32"/>
  <c r="BI188" i="32" s="1"/>
  <c r="W188" i="32"/>
  <c r="AZ188" i="32" s="1"/>
  <c r="AM188" i="32"/>
  <c r="BP188" i="32" s="1"/>
  <c r="AE188" i="32"/>
  <c r="BH188" i="32" s="1"/>
  <c r="V188" i="32"/>
  <c r="AY188" i="32" s="1"/>
  <c r="AK188" i="32"/>
  <c r="BN188" i="32" s="1"/>
  <c r="AC188" i="32"/>
  <c r="BF188" i="32" s="1"/>
  <c r="T188" i="32"/>
  <c r="AW188" i="32" s="1"/>
  <c r="X188" i="32"/>
  <c r="BA188" i="32" s="1"/>
  <c r="AO188" i="32"/>
  <c r="BR188" i="32" s="1"/>
  <c r="BU190" i="32"/>
  <c r="S160" i="32"/>
  <c r="AV160" i="32" s="1"/>
  <c r="AA160" i="32"/>
  <c r="BD160" i="32" s="1"/>
  <c r="W162" i="32"/>
  <c r="AZ162" i="32" s="1"/>
  <c r="AF162" i="32"/>
  <c r="BI162" i="32" s="1"/>
  <c r="S164" i="32"/>
  <c r="AV164" i="32" s="1"/>
  <c r="AA164" i="32"/>
  <c r="BD164" i="32" s="1"/>
  <c r="W166" i="32"/>
  <c r="AZ166" i="32" s="1"/>
  <c r="AF166" i="32"/>
  <c r="BI166" i="32" s="1"/>
  <c r="AA168" i="32"/>
  <c r="BD168" i="32" s="1"/>
  <c r="P169" i="32"/>
  <c r="AC169" i="32"/>
  <c r="BF169" i="32" s="1"/>
  <c r="AO169" i="32"/>
  <c r="BR169" i="32" s="1"/>
  <c r="BU170" i="32"/>
  <c r="Y170" i="32"/>
  <c r="BB170" i="32" s="1"/>
  <c r="AL170" i="32"/>
  <c r="BO170" i="32" s="1"/>
  <c r="P172" i="32"/>
  <c r="AD172" i="32"/>
  <c r="BG172" i="32" s="1"/>
  <c r="AP172" i="32"/>
  <c r="BS172" i="32" s="1"/>
  <c r="T174" i="32"/>
  <c r="AW174" i="32" s="1"/>
  <c r="AH174" i="32"/>
  <c r="BK174" i="32" s="1"/>
  <c r="AA175" i="32"/>
  <c r="BD175" i="32" s="1"/>
  <c r="AO175" i="32"/>
  <c r="BR175" i="32" s="1"/>
  <c r="BU176" i="32"/>
  <c r="X176" i="32"/>
  <c r="BA176" i="32" s="1"/>
  <c r="AL176" i="32"/>
  <c r="BO176" i="32" s="1"/>
  <c r="AC182" i="32"/>
  <c r="BF182" i="32" s="1"/>
  <c r="W183" i="32"/>
  <c r="AZ183" i="32" s="1"/>
  <c r="AJ183" i="32"/>
  <c r="BM183" i="32" s="1"/>
  <c r="R184" i="32"/>
  <c r="AU184" i="32" s="1"/>
  <c r="AG184" i="32"/>
  <c r="BJ184" i="32" s="1"/>
  <c r="AN186" i="32"/>
  <c r="BQ186" i="32" s="1"/>
  <c r="AF186" i="32"/>
  <c r="BI186" i="32" s="1"/>
  <c r="W186" i="32"/>
  <c r="AZ186" i="32" s="1"/>
  <c r="AJ186" i="32"/>
  <c r="BM186" i="32" s="1"/>
  <c r="AA186" i="32"/>
  <c r="BD186" i="32" s="1"/>
  <c r="S186" i="32"/>
  <c r="AV186" i="32" s="1"/>
  <c r="AO186" i="32"/>
  <c r="BR186" i="32" s="1"/>
  <c r="AG186" i="32"/>
  <c r="BJ186" i="32" s="1"/>
  <c r="X186" i="32"/>
  <c r="BA186" i="32" s="1"/>
  <c r="P186" i="32"/>
  <c r="V186" i="32"/>
  <c r="AY186" i="32" s="1"/>
  <c r="AK186" i="32"/>
  <c r="BN186" i="32" s="1"/>
  <c r="R187" i="32"/>
  <c r="AU187" i="32" s="1"/>
  <c r="AF187" i="32"/>
  <c r="BI187" i="32" s="1"/>
  <c r="Y188" i="32"/>
  <c r="BB188" i="32" s="1"/>
  <c r="AP188" i="32"/>
  <c r="BS188" i="32" s="1"/>
  <c r="R173" i="32"/>
  <c r="AU173" i="32" s="1"/>
  <c r="Z173" i="32"/>
  <c r="BC173" i="32" s="1"/>
  <c r="AI173" i="32"/>
  <c r="BL173" i="32" s="1"/>
  <c r="BT173" i="32"/>
  <c r="R177" i="32"/>
  <c r="AU177" i="32" s="1"/>
  <c r="Z177" i="32"/>
  <c r="BC177" i="32" s="1"/>
  <c r="AI177" i="32"/>
  <c r="BL177" i="32" s="1"/>
  <c r="BT177" i="32"/>
  <c r="R185" i="32"/>
  <c r="AU185" i="32" s="1"/>
  <c r="Z185" i="32"/>
  <c r="BC185" i="32" s="1"/>
  <c r="AI185" i="32"/>
  <c r="BL185" i="32" s="1"/>
  <c r="BT185" i="32"/>
  <c r="R189" i="32"/>
  <c r="AU189" i="32" s="1"/>
  <c r="Z189" i="32"/>
  <c r="BC189" i="32" s="1"/>
  <c r="AI189" i="32"/>
  <c r="BL189" i="32" s="1"/>
  <c r="BT189" i="32"/>
  <c r="P190" i="32"/>
  <c r="X190" i="32"/>
  <c r="BA190" i="32" s="1"/>
  <c r="AG190" i="32"/>
  <c r="BJ190" i="32" s="1"/>
  <c r="AO190" i="32"/>
  <c r="BR190" i="32" s="1"/>
  <c r="V191" i="32"/>
  <c r="AY191" i="32" s="1"/>
  <c r="AE191" i="32"/>
  <c r="BH191" i="32" s="1"/>
  <c r="AM191" i="32"/>
  <c r="BP191" i="32" s="1"/>
  <c r="BU192" i="32"/>
  <c r="U192" i="32"/>
  <c r="AX192" i="32" s="1"/>
  <c r="AL192" i="32"/>
  <c r="BO192" i="32" s="1"/>
  <c r="AC193" i="32"/>
  <c r="BF193" i="32" s="1"/>
  <c r="AJ194" i="32"/>
  <c r="BM194" i="32" s="1"/>
  <c r="AA194" i="32"/>
  <c r="BD194" i="32" s="1"/>
  <c r="S194" i="32"/>
  <c r="AV194" i="32" s="1"/>
  <c r="AN194" i="32"/>
  <c r="BQ194" i="32" s="1"/>
  <c r="AF194" i="32"/>
  <c r="BI194" i="32" s="1"/>
  <c r="W194" i="32"/>
  <c r="AZ194" i="32" s="1"/>
  <c r="AM194" i="32"/>
  <c r="BP194" i="32" s="1"/>
  <c r="AE194" i="32"/>
  <c r="BH194" i="32" s="1"/>
  <c r="V194" i="32"/>
  <c r="AY194" i="32" s="1"/>
  <c r="AK194" i="32"/>
  <c r="BN194" i="32" s="1"/>
  <c r="AC194" i="32"/>
  <c r="BF194" i="32" s="1"/>
  <c r="T194" i="32"/>
  <c r="AW194" i="32" s="1"/>
  <c r="X194" i="32"/>
  <c r="BA194" i="32" s="1"/>
  <c r="AO194" i="32"/>
  <c r="BR194" i="32" s="1"/>
  <c r="Z9" i="31"/>
  <c r="Z57" i="31"/>
  <c r="R190" i="32"/>
  <c r="AU190" i="32" s="1"/>
  <c r="Z190" i="32"/>
  <c r="BC190" i="32" s="1"/>
  <c r="AI190" i="32"/>
  <c r="BL190" i="32" s="1"/>
  <c r="BT190" i="32"/>
  <c r="P191" i="32"/>
  <c r="X191" i="32"/>
  <c r="BA191" i="32" s="1"/>
  <c r="AG191" i="32"/>
  <c r="BJ191" i="32" s="1"/>
  <c r="AO191" i="32"/>
  <c r="BR191" i="32" s="1"/>
  <c r="Y192" i="32"/>
  <c r="BB192" i="32" s="1"/>
  <c r="AP192" i="32"/>
  <c r="BS192" i="32" s="1"/>
  <c r="R193" i="32"/>
  <c r="AU193" i="32" s="1"/>
  <c r="AI193" i="32"/>
  <c r="BL193" i="32" s="1"/>
  <c r="AB91" i="31"/>
  <c r="AC91" i="31" s="1"/>
  <c r="Q67" i="31"/>
  <c r="Q58" i="31"/>
  <c r="AB99" i="31"/>
  <c r="Q49" i="31"/>
  <c r="Q99" i="31"/>
  <c r="V75" i="31"/>
  <c r="V27" i="31"/>
  <c r="Q75" i="31"/>
  <c r="AB67" i="31"/>
  <c r="AC67" i="31" s="1"/>
  <c r="Q27" i="31"/>
  <c r="U173" i="32"/>
  <c r="AX173" i="32" s="1"/>
  <c r="AD173" i="32"/>
  <c r="BG173" i="32" s="1"/>
  <c r="AL173" i="32"/>
  <c r="BO173" i="32" s="1"/>
  <c r="U177" i="32"/>
  <c r="AX177" i="32" s="1"/>
  <c r="AD177" i="32"/>
  <c r="BG177" i="32" s="1"/>
  <c r="AL177" i="32"/>
  <c r="BO177" i="32" s="1"/>
  <c r="U185" i="32"/>
  <c r="AX185" i="32" s="1"/>
  <c r="AD185" i="32"/>
  <c r="BG185" i="32" s="1"/>
  <c r="AL185" i="32"/>
  <c r="BO185" i="32" s="1"/>
  <c r="U189" i="32"/>
  <c r="AX189" i="32" s="1"/>
  <c r="AD189" i="32"/>
  <c r="BG189" i="32" s="1"/>
  <c r="AL189" i="32"/>
  <c r="BO189" i="32" s="1"/>
  <c r="S190" i="32"/>
  <c r="AV190" i="32" s="1"/>
  <c r="AA190" i="32"/>
  <c r="BD190" i="32" s="1"/>
  <c r="AJ190" i="32"/>
  <c r="BM190" i="32" s="1"/>
  <c r="Q191" i="32"/>
  <c r="AT191" i="32" s="1"/>
  <c r="Y191" i="32"/>
  <c r="BB191" i="32" s="1"/>
  <c r="AH191" i="32"/>
  <c r="BK191" i="32" s="1"/>
  <c r="AP191" i="32"/>
  <c r="BS191" i="32" s="1"/>
  <c r="AC192" i="32"/>
  <c r="BF192" i="32" s="1"/>
  <c r="S193" i="32"/>
  <c r="AV193" i="32" s="1"/>
  <c r="AJ193" i="32"/>
  <c r="BM193" i="32" s="1"/>
  <c r="AD194" i="32"/>
  <c r="BG194" i="32" s="1"/>
  <c r="Z10" i="31"/>
  <c r="Z54" i="31"/>
  <c r="R191" i="32"/>
  <c r="AU191" i="32" s="1"/>
  <c r="Z191" i="32"/>
  <c r="BC191" i="32" s="1"/>
  <c r="AI191" i="32"/>
  <c r="BL191" i="32" s="1"/>
  <c r="BT191" i="32"/>
  <c r="P192" i="32"/>
  <c r="AD192" i="32"/>
  <c r="BG192" i="32" s="1"/>
  <c r="T193" i="32"/>
  <c r="AW193" i="32" s="1"/>
  <c r="AB73" i="31"/>
  <c r="AB65" i="31"/>
  <c r="AC65" i="31" s="1"/>
  <c r="Q56" i="31"/>
  <c r="Q25" i="31"/>
  <c r="AB97" i="31"/>
  <c r="V73" i="31"/>
  <c r="Q65" i="31"/>
  <c r="Q97" i="31"/>
  <c r="AB89" i="31"/>
  <c r="AC89" i="31" s="1"/>
  <c r="Q17" i="31"/>
  <c r="Q73" i="31"/>
  <c r="Z55" i="31"/>
  <c r="BU191" i="32"/>
  <c r="Q192" i="32"/>
  <c r="AT192" i="32" s="1"/>
  <c r="AL193" i="32"/>
  <c r="BO193" i="32" s="1"/>
  <c r="AD193" i="32"/>
  <c r="BG193" i="32" s="1"/>
  <c r="U193" i="32"/>
  <c r="AX193" i="32" s="1"/>
  <c r="AP193" i="32"/>
  <c r="BS193" i="32" s="1"/>
  <c r="AH193" i="32"/>
  <c r="BK193" i="32" s="1"/>
  <c r="Y193" i="32"/>
  <c r="BB193" i="32" s="1"/>
  <c r="Q193" i="32"/>
  <c r="AT193" i="32" s="1"/>
  <c r="AO193" i="32"/>
  <c r="BR193" i="32" s="1"/>
  <c r="AG193" i="32"/>
  <c r="BJ193" i="32" s="1"/>
  <c r="X193" i="32"/>
  <c r="BA193" i="32" s="1"/>
  <c r="P193" i="32"/>
  <c r="AM193" i="32"/>
  <c r="BP193" i="32" s="1"/>
  <c r="AE193" i="32"/>
  <c r="BH193" i="32" s="1"/>
  <c r="V193" i="32"/>
  <c r="AY193" i="32" s="1"/>
  <c r="W193" i="32"/>
  <c r="AZ193" i="32" s="1"/>
  <c r="AN193" i="32"/>
  <c r="BQ193" i="32" s="1"/>
  <c r="Z8" i="31"/>
  <c r="Q19" i="31"/>
  <c r="V25" i="31"/>
  <c r="AN192" i="32"/>
  <c r="BQ192" i="32" s="1"/>
  <c r="AF192" i="32"/>
  <c r="BI192" i="32" s="1"/>
  <c r="W192" i="32"/>
  <c r="AZ192" i="32" s="1"/>
  <c r="AJ192" i="32"/>
  <c r="BM192" i="32" s="1"/>
  <c r="AA192" i="32"/>
  <c r="BD192" i="32" s="1"/>
  <c r="BT192" i="32"/>
  <c r="AI192" i="32"/>
  <c r="BL192" i="32" s="1"/>
  <c r="Z192" i="32"/>
  <c r="BC192" i="32" s="1"/>
  <c r="R192" i="32"/>
  <c r="AU192" i="32" s="1"/>
  <c r="AO192" i="32"/>
  <c r="BR192" i="32" s="1"/>
  <c r="AG192" i="32"/>
  <c r="BJ192" i="32" s="1"/>
  <c r="X192" i="32"/>
  <c r="BA192" i="32" s="1"/>
  <c r="S192" i="32"/>
  <c r="AV192" i="32" s="1"/>
  <c r="AH192" i="32"/>
  <c r="BK192" i="32" s="1"/>
  <c r="BT193" i="32"/>
  <c r="Q173" i="32"/>
  <c r="AT173" i="32" s="1"/>
  <c r="Y173" i="32"/>
  <c r="BB173" i="32" s="1"/>
  <c r="AH173" i="32"/>
  <c r="BK173" i="32" s="1"/>
  <c r="Q177" i="32"/>
  <c r="AT177" i="32" s="1"/>
  <c r="Y177" i="32"/>
  <c r="BB177" i="32" s="1"/>
  <c r="AH177" i="32"/>
  <c r="BK177" i="32" s="1"/>
  <c r="Q185" i="32"/>
  <c r="AT185" i="32" s="1"/>
  <c r="Y185" i="32"/>
  <c r="BB185" i="32" s="1"/>
  <c r="AH185" i="32"/>
  <c r="BK185" i="32" s="1"/>
  <c r="Q189" i="32"/>
  <c r="AT189" i="32" s="1"/>
  <c r="Y189" i="32"/>
  <c r="BB189" i="32" s="1"/>
  <c r="AH189" i="32"/>
  <c r="BK189" i="32" s="1"/>
  <c r="W190" i="32"/>
  <c r="AZ190" i="32" s="1"/>
  <c r="AF190" i="32"/>
  <c r="BI190" i="32" s="1"/>
  <c r="U191" i="32"/>
  <c r="AX191" i="32" s="1"/>
  <c r="AD191" i="32"/>
  <c r="BG191" i="32" s="1"/>
  <c r="T192" i="32"/>
  <c r="AW192" i="32" s="1"/>
  <c r="AK192" i="32"/>
  <c r="BN192" i="32" s="1"/>
  <c r="AA193" i="32"/>
  <c r="BD193" i="32" s="1"/>
  <c r="BU193" i="32"/>
  <c r="U194" i="32"/>
  <c r="AX194" i="32" s="1"/>
  <c r="AL194" i="32"/>
  <c r="BO194" i="32" s="1"/>
  <c r="R195" i="32"/>
  <c r="AU195" i="32" s="1"/>
  <c r="Z195" i="32"/>
  <c r="BC195" i="32" s="1"/>
  <c r="AI195" i="32"/>
  <c r="BL195" i="32" s="1"/>
  <c r="BT195" i="32"/>
  <c r="P196" i="32"/>
  <c r="X196" i="32"/>
  <c r="BA196" i="32" s="1"/>
  <c r="AG196" i="32"/>
  <c r="BJ196" i="32" s="1"/>
  <c r="AO196" i="32"/>
  <c r="BR196" i="32" s="1"/>
  <c r="V197" i="32"/>
  <c r="AY197" i="32" s="1"/>
  <c r="AE197" i="32"/>
  <c r="BH197" i="32" s="1"/>
  <c r="AM197" i="32"/>
  <c r="BP197" i="32" s="1"/>
  <c r="T198" i="32"/>
  <c r="AW198" i="32" s="1"/>
  <c r="AC198" i="32"/>
  <c r="BF198" i="32" s="1"/>
  <c r="AK198" i="32"/>
  <c r="BN198" i="32" s="1"/>
  <c r="R199" i="32"/>
  <c r="AU199" i="32" s="1"/>
  <c r="Z199" i="32"/>
  <c r="BC199" i="32" s="1"/>
  <c r="AI199" i="32"/>
  <c r="BL199" i="32" s="1"/>
  <c r="BT199" i="32"/>
  <c r="P200" i="32"/>
  <c r="X200" i="32"/>
  <c r="BA200" i="32" s="1"/>
  <c r="AG200" i="32"/>
  <c r="BJ200" i="32" s="1"/>
  <c r="AO200" i="32"/>
  <c r="BR200" i="32" s="1"/>
  <c r="V201" i="32"/>
  <c r="AY201" i="32" s="1"/>
  <c r="AE201" i="32"/>
  <c r="BH201" i="32" s="1"/>
  <c r="AM201" i="32"/>
  <c r="BP201" i="32" s="1"/>
  <c r="S25" i="31"/>
  <c r="Q54" i="31"/>
  <c r="Q64" i="31"/>
  <c r="AB72" i="31"/>
  <c r="R76" i="31"/>
  <c r="W107" i="31"/>
  <c r="AZ107" i="31" s="1"/>
  <c r="AK107" i="31"/>
  <c r="BN107" i="31" s="1"/>
  <c r="V109" i="31"/>
  <c r="AY109" i="31" s="1"/>
  <c r="AK109" i="31"/>
  <c r="BN109" i="31" s="1"/>
  <c r="BT111" i="31"/>
  <c r="AI111" i="31"/>
  <c r="BL111" i="31" s="1"/>
  <c r="X111" i="31"/>
  <c r="BA111" i="31" s="1"/>
  <c r="P111" i="31"/>
  <c r="AP111" i="31"/>
  <c r="BS111" i="31" s="1"/>
  <c r="AH111" i="31"/>
  <c r="BK111" i="31" s="1"/>
  <c r="W111" i="31"/>
  <c r="AZ111" i="31" s="1"/>
  <c r="AO111" i="31"/>
  <c r="BR111" i="31" s="1"/>
  <c r="AG111" i="31"/>
  <c r="BJ111" i="31" s="1"/>
  <c r="V111" i="31"/>
  <c r="AY111" i="31" s="1"/>
  <c r="AM111" i="31"/>
  <c r="BP111" i="31" s="1"/>
  <c r="AC111" i="31"/>
  <c r="BF111" i="31" s="1"/>
  <c r="T111" i="31"/>
  <c r="AW111" i="31" s="1"/>
  <c r="U111" i="31"/>
  <c r="AX111" i="31" s="1"/>
  <c r="AN111" i="31"/>
  <c r="BQ111" i="31" s="1"/>
  <c r="AJ116" i="31"/>
  <c r="BM116" i="31" s="1"/>
  <c r="Y116" i="31"/>
  <c r="BB116" i="31" s="1"/>
  <c r="Q116" i="31"/>
  <c r="AT116" i="31" s="1"/>
  <c r="BT116" i="31"/>
  <c r="AI116" i="31"/>
  <c r="BL116" i="31" s="1"/>
  <c r="X116" i="31"/>
  <c r="BA116" i="31" s="1"/>
  <c r="P116" i="31"/>
  <c r="AP116" i="31"/>
  <c r="BS116" i="31" s="1"/>
  <c r="AH116" i="31"/>
  <c r="BK116" i="31" s="1"/>
  <c r="W116" i="31"/>
  <c r="AZ116" i="31" s="1"/>
  <c r="AD116" i="31"/>
  <c r="BG116" i="31" s="1"/>
  <c r="R116" i="31"/>
  <c r="AU116" i="31" s="1"/>
  <c r="AC116" i="31"/>
  <c r="BF116" i="31" s="1"/>
  <c r="AO116" i="31"/>
  <c r="BR116" i="31" s="1"/>
  <c r="AA116" i="31"/>
  <c r="BD116" i="31" s="1"/>
  <c r="AN116" i="31"/>
  <c r="BQ116" i="31" s="1"/>
  <c r="Z116" i="31"/>
  <c r="BC116" i="31" s="1"/>
  <c r="AM116" i="31"/>
  <c r="BP116" i="31" s="1"/>
  <c r="V116" i="31"/>
  <c r="AY116" i="31" s="1"/>
  <c r="AK116" i="31"/>
  <c r="BN116" i="31" s="1"/>
  <c r="T116" i="31"/>
  <c r="AW116" i="31" s="1"/>
  <c r="T195" i="32"/>
  <c r="AW195" i="32" s="1"/>
  <c r="AC195" i="32"/>
  <c r="BF195" i="32" s="1"/>
  <c r="AK195" i="32"/>
  <c r="BN195" i="32" s="1"/>
  <c r="R196" i="32"/>
  <c r="AU196" i="32" s="1"/>
  <c r="Z196" i="32"/>
  <c r="BC196" i="32" s="1"/>
  <c r="AI196" i="32"/>
  <c r="BL196" i="32" s="1"/>
  <c r="BT196" i="32"/>
  <c r="P197" i="32"/>
  <c r="X197" i="32"/>
  <c r="BA197" i="32" s="1"/>
  <c r="AG197" i="32"/>
  <c r="BJ197" i="32" s="1"/>
  <c r="AO197" i="32"/>
  <c r="BR197" i="32" s="1"/>
  <c r="V198" i="32"/>
  <c r="AY198" i="32" s="1"/>
  <c r="AE198" i="32"/>
  <c r="BH198" i="32" s="1"/>
  <c r="AM198" i="32"/>
  <c r="BP198" i="32" s="1"/>
  <c r="T199" i="32"/>
  <c r="AW199" i="32" s="1"/>
  <c r="AC199" i="32"/>
  <c r="BF199" i="32" s="1"/>
  <c r="AK199" i="32"/>
  <c r="BN199" i="32" s="1"/>
  <c r="R200" i="32"/>
  <c r="AU200" i="32" s="1"/>
  <c r="Z200" i="32"/>
  <c r="BC200" i="32" s="1"/>
  <c r="AI200" i="32"/>
  <c r="BL200" i="32" s="1"/>
  <c r="BT200" i="32"/>
  <c r="P201" i="32"/>
  <c r="X201" i="32"/>
  <c r="BA201" i="32" s="1"/>
  <c r="AG201" i="32"/>
  <c r="BJ201" i="32" s="1"/>
  <c r="AO201" i="32"/>
  <c r="BR201" i="32" s="1"/>
  <c r="S27" i="31"/>
  <c r="Q55" i="31"/>
  <c r="Q57" i="31"/>
  <c r="AB64" i="31"/>
  <c r="Q107" i="31"/>
  <c r="AT107" i="31" s="1"/>
  <c r="Z107" i="31"/>
  <c r="BC107" i="31" s="1"/>
  <c r="Y109" i="31"/>
  <c r="BB109" i="31" s="1"/>
  <c r="AO109" i="31"/>
  <c r="BR109" i="31" s="1"/>
  <c r="U195" i="32"/>
  <c r="AX195" i="32" s="1"/>
  <c r="AD195" i="32"/>
  <c r="BG195" i="32" s="1"/>
  <c r="AL195" i="32"/>
  <c r="BO195" i="32" s="1"/>
  <c r="S196" i="32"/>
  <c r="AV196" i="32" s="1"/>
  <c r="AA196" i="32"/>
  <c r="BD196" i="32" s="1"/>
  <c r="AJ196" i="32"/>
  <c r="BM196" i="32" s="1"/>
  <c r="Q197" i="32"/>
  <c r="AT197" i="32" s="1"/>
  <c r="Y197" i="32"/>
  <c r="BB197" i="32" s="1"/>
  <c r="AH197" i="32"/>
  <c r="BK197" i="32" s="1"/>
  <c r="AP197" i="32"/>
  <c r="BS197" i="32" s="1"/>
  <c r="W198" i="32"/>
  <c r="AZ198" i="32" s="1"/>
  <c r="AF198" i="32"/>
  <c r="BI198" i="32" s="1"/>
  <c r="AN198" i="32"/>
  <c r="BQ198" i="32" s="1"/>
  <c r="U199" i="32"/>
  <c r="AX199" i="32" s="1"/>
  <c r="AD199" i="32"/>
  <c r="BG199" i="32" s="1"/>
  <c r="AL199" i="32"/>
  <c r="BO199" i="32" s="1"/>
  <c r="S200" i="32"/>
  <c r="AV200" i="32" s="1"/>
  <c r="AA200" i="32"/>
  <c r="BD200" i="32" s="1"/>
  <c r="AJ200" i="32"/>
  <c r="BM200" i="32" s="1"/>
  <c r="Q201" i="32"/>
  <c r="AT201" i="32" s="1"/>
  <c r="Y201" i="32"/>
  <c r="BB201" i="32" s="1"/>
  <c r="AH201" i="32"/>
  <c r="BK201" i="32" s="1"/>
  <c r="AP201" i="32"/>
  <c r="BS201" i="32" s="1"/>
  <c r="Q26" i="31"/>
  <c r="Q48" i="31"/>
  <c r="AB66" i="31"/>
  <c r="AC66" i="31" s="1"/>
  <c r="Q72" i="31"/>
  <c r="Q95" i="31"/>
  <c r="BT107" i="31"/>
  <c r="AI107" i="31"/>
  <c r="BL107" i="31" s="1"/>
  <c r="X107" i="31"/>
  <c r="BA107" i="31" s="1"/>
  <c r="AM107" i="31"/>
  <c r="BP107" i="31" s="1"/>
  <c r="AC107" i="31"/>
  <c r="BF107" i="31" s="1"/>
  <c r="R107" i="31"/>
  <c r="AU107" i="31" s="1"/>
  <c r="AA107" i="31"/>
  <c r="BD107" i="31" s="1"/>
  <c r="Z109" i="31"/>
  <c r="BC109" i="31" s="1"/>
  <c r="AP109" i="31"/>
  <c r="BS109" i="31" s="1"/>
  <c r="R197" i="32"/>
  <c r="AU197" i="32" s="1"/>
  <c r="Z197" i="32"/>
  <c r="BC197" i="32" s="1"/>
  <c r="AI197" i="32"/>
  <c r="BL197" i="32" s="1"/>
  <c r="BT197" i="32"/>
  <c r="P198" i="32"/>
  <c r="X198" i="32"/>
  <c r="BA198" i="32" s="1"/>
  <c r="AG198" i="32"/>
  <c r="BJ198" i="32" s="1"/>
  <c r="AO198" i="32"/>
  <c r="BR198" i="32" s="1"/>
  <c r="R201" i="32"/>
  <c r="AU201" i="32" s="1"/>
  <c r="Z201" i="32"/>
  <c r="BC201" i="32" s="1"/>
  <c r="AI201" i="32"/>
  <c r="BL201" i="32" s="1"/>
  <c r="BT201" i="32"/>
  <c r="Z6" i="31"/>
  <c r="Q23" i="31"/>
  <c r="V24" i="31"/>
  <c r="Q63" i="31"/>
  <c r="Q71" i="31"/>
  <c r="V74" i="31"/>
  <c r="Q109" i="31"/>
  <c r="AT109" i="31" s="1"/>
  <c r="AD109" i="31"/>
  <c r="BG109" i="31" s="1"/>
  <c r="Q198" i="32"/>
  <c r="AT198" i="32" s="1"/>
  <c r="Y198" i="32"/>
  <c r="BB198" i="32" s="1"/>
  <c r="AH198" i="32"/>
  <c r="BK198" i="32" s="1"/>
  <c r="AP198" i="32"/>
  <c r="BS198" i="32" s="1"/>
  <c r="BU201" i="32"/>
  <c r="Q45" i="31"/>
  <c r="AB90" i="31"/>
  <c r="AC90" i="31" s="1"/>
  <c r="AB95" i="31"/>
  <c r="BU107" i="31"/>
  <c r="R109" i="31"/>
  <c r="AU109" i="31" s="1"/>
  <c r="R198" i="32"/>
  <c r="AU198" i="32" s="1"/>
  <c r="Z198" i="32"/>
  <c r="BC198" i="32" s="1"/>
  <c r="AI198" i="32"/>
  <c r="BL198" i="32" s="1"/>
  <c r="BT198" i="32"/>
  <c r="Q18" i="31"/>
  <c r="V26" i="31"/>
  <c r="AB63" i="31"/>
  <c r="V72" i="31"/>
  <c r="AM109" i="31"/>
  <c r="BP109" i="31" s="1"/>
  <c r="AC109" i="31"/>
  <c r="BF109" i="31" s="1"/>
  <c r="T109" i="31"/>
  <c r="AW109" i="31" s="1"/>
  <c r="AL109" i="31"/>
  <c r="BO109" i="31" s="1"/>
  <c r="AA109" i="31"/>
  <c r="BD109" i="31" s="1"/>
  <c r="AI109" i="31"/>
  <c r="BL109" i="31" s="1"/>
  <c r="X109" i="31"/>
  <c r="BA109" i="31" s="1"/>
  <c r="P109" i="31"/>
  <c r="S109" i="31"/>
  <c r="AV109" i="31" s="1"/>
  <c r="AH109" i="31"/>
  <c r="BK109" i="31" s="1"/>
  <c r="AN126" i="31"/>
  <c r="BQ126" i="31" s="1"/>
  <c r="AD126" i="31"/>
  <c r="BG126" i="31" s="1"/>
  <c r="U126" i="31"/>
  <c r="AX126" i="31" s="1"/>
  <c r="AM126" i="31"/>
  <c r="BP126" i="31" s="1"/>
  <c r="AC126" i="31"/>
  <c r="BF126" i="31" s="1"/>
  <c r="T126" i="31"/>
  <c r="AW126" i="31" s="1"/>
  <c r="AL126" i="31"/>
  <c r="BO126" i="31" s="1"/>
  <c r="AA126" i="31"/>
  <c r="BD126" i="31" s="1"/>
  <c r="S126" i="31"/>
  <c r="AV126" i="31" s="1"/>
  <c r="BT126" i="31"/>
  <c r="AI126" i="31"/>
  <c r="BL126" i="31" s="1"/>
  <c r="X126" i="31"/>
  <c r="BA126" i="31" s="1"/>
  <c r="P126" i="31"/>
  <c r="AP126" i="31"/>
  <c r="BS126" i="31" s="1"/>
  <c r="AH126" i="31"/>
  <c r="BK126" i="31" s="1"/>
  <c r="W126" i="31"/>
  <c r="AZ126" i="31" s="1"/>
  <c r="Z126" i="31"/>
  <c r="BC126" i="31" s="1"/>
  <c r="Y126" i="31"/>
  <c r="BB126" i="31" s="1"/>
  <c r="V126" i="31"/>
  <c r="AY126" i="31" s="1"/>
  <c r="R126" i="31"/>
  <c r="AU126" i="31" s="1"/>
  <c r="AO126" i="31"/>
  <c r="BR126" i="31" s="1"/>
  <c r="Q126" i="31"/>
  <c r="AT126" i="31" s="1"/>
  <c r="AK126" i="31"/>
  <c r="BN126" i="31" s="1"/>
  <c r="AJ126" i="31"/>
  <c r="BM126" i="31" s="1"/>
  <c r="Q195" i="32"/>
  <c r="AT195" i="32" s="1"/>
  <c r="Y195" i="32"/>
  <c r="BB195" i="32" s="1"/>
  <c r="AH195" i="32"/>
  <c r="BK195" i="32" s="1"/>
  <c r="W196" i="32"/>
  <c r="AZ196" i="32" s="1"/>
  <c r="AF196" i="32"/>
  <c r="BI196" i="32" s="1"/>
  <c r="U197" i="32"/>
  <c r="AX197" i="32" s="1"/>
  <c r="AD197" i="32"/>
  <c r="BG197" i="32" s="1"/>
  <c r="S198" i="32"/>
  <c r="AV198" i="32" s="1"/>
  <c r="AA198" i="32"/>
  <c r="BD198" i="32" s="1"/>
  <c r="Q199" i="32"/>
  <c r="AT199" i="32" s="1"/>
  <c r="Y199" i="32"/>
  <c r="BB199" i="32" s="1"/>
  <c r="AH199" i="32"/>
  <c r="BK199" i="32" s="1"/>
  <c r="W200" i="32"/>
  <c r="AZ200" i="32" s="1"/>
  <c r="AF200" i="32"/>
  <c r="BI200" i="32" s="1"/>
  <c r="U201" i="32"/>
  <c r="AX201" i="32" s="1"/>
  <c r="AD201" i="32"/>
  <c r="BG201" i="32" s="1"/>
  <c r="Q15" i="31"/>
  <c r="V23" i="31"/>
  <c r="Q46" i="31"/>
  <c r="V71" i="31"/>
  <c r="V107" i="31"/>
  <c r="AY107" i="31" s="1"/>
  <c r="AJ107" i="31"/>
  <c r="BM107" i="31" s="1"/>
  <c r="U109" i="31"/>
  <c r="AX109" i="31" s="1"/>
  <c r="AJ109" i="31"/>
  <c r="BM109" i="31" s="1"/>
  <c r="S111" i="31"/>
  <c r="AV111" i="31" s="1"/>
  <c r="AL111" i="31"/>
  <c r="BO111" i="31" s="1"/>
  <c r="AJ136" i="31"/>
  <c r="BM136" i="31" s="1"/>
  <c r="Y136" i="31"/>
  <c r="BB136" i="31" s="1"/>
  <c r="Q136" i="31"/>
  <c r="AT136" i="31" s="1"/>
  <c r="BT136" i="31"/>
  <c r="AI136" i="31"/>
  <c r="BL136" i="31" s="1"/>
  <c r="X136" i="31"/>
  <c r="BA136" i="31" s="1"/>
  <c r="P136" i="31"/>
  <c r="AP136" i="31"/>
  <c r="BS136" i="31" s="1"/>
  <c r="AH136" i="31"/>
  <c r="BK136" i="31" s="1"/>
  <c r="W136" i="31"/>
  <c r="AZ136" i="31" s="1"/>
  <c r="AN136" i="31"/>
  <c r="BQ136" i="31" s="1"/>
  <c r="AD136" i="31"/>
  <c r="BG136" i="31" s="1"/>
  <c r="U136" i="31"/>
  <c r="AX136" i="31" s="1"/>
  <c r="AM136" i="31"/>
  <c r="BP136" i="31" s="1"/>
  <c r="AC136" i="31"/>
  <c r="BF136" i="31" s="1"/>
  <c r="T136" i="31"/>
  <c r="AW136" i="31" s="1"/>
  <c r="AL136" i="31"/>
  <c r="BO136" i="31" s="1"/>
  <c r="AA136" i="31"/>
  <c r="BD136" i="31" s="1"/>
  <c r="S136" i="31"/>
  <c r="AV136" i="31" s="1"/>
  <c r="AK136" i="31"/>
  <c r="BN136" i="31" s="1"/>
  <c r="AG136" i="31"/>
  <c r="BJ136" i="31" s="1"/>
  <c r="Z136" i="31"/>
  <c r="BC136" i="31" s="1"/>
  <c r="V136" i="31"/>
  <c r="AY136" i="31" s="1"/>
  <c r="R136" i="31"/>
  <c r="AU136" i="31" s="1"/>
  <c r="V108" i="31"/>
  <c r="AY108" i="31" s="1"/>
  <c r="AG108" i="31"/>
  <c r="BJ108" i="31" s="1"/>
  <c r="AO108" i="31"/>
  <c r="BR108" i="31" s="1"/>
  <c r="R110" i="31"/>
  <c r="AU110" i="31" s="1"/>
  <c r="Z110" i="31"/>
  <c r="BC110" i="31" s="1"/>
  <c r="AK110" i="31"/>
  <c r="BN110" i="31" s="1"/>
  <c r="V112" i="31"/>
  <c r="AY112" i="31" s="1"/>
  <c r="AG112" i="31"/>
  <c r="BJ112" i="31" s="1"/>
  <c r="AO112" i="31"/>
  <c r="BR112" i="31" s="1"/>
  <c r="P113" i="31"/>
  <c r="X113" i="31"/>
  <c r="BA113" i="31" s="1"/>
  <c r="AI113" i="31"/>
  <c r="BL113" i="31" s="1"/>
  <c r="BT113" i="31"/>
  <c r="R114" i="31"/>
  <c r="AU114" i="31" s="1"/>
  <c r="Z114" i="31"/>
  <c r="BC114" i="31" s="1"/>
  <c r="AK114" i="31"/>
  <c r="BN114" i="31" s="1"/>
  <c r="T115" i="31"/>
  <c r="AW115" i="31" s="1"/>
  <c r="AC115" i="31"/>
  <c r="BF115" i="31" s="1"/>
  <c r="AM115" i="31"/>
  <c r="BP115" i="31" s="1"/>
  <c r="AG118" i="31"/>
  <c r="BJ118" i="31" s="1"/>
  <c r="BU119" i="31"/>
  <c r="AA119" i="31"/>
  <c r="BD119" i="31" s="1"/>
  <c r="AJ120" i="31"/>
  <c r="BM120" i="31" s="1"/>
  <c r="Y120" i="31"/>
  <c r="BB120" i="31" s="1"/>
  <c r="Q120" i="31"/>
  <c r="AT120" i="31" s="1"/>
  <c r="BT120" i="31"/>
  <c r="AI120" i="31"/>
  <c r="BL120" i="31" s="1"/>
  <c r="X120" i="31"/>
  <c r="BA120" i="31" s="1"/>
  <c r="P120" i="31"/>
  <c r="AP120" i="31"/>
  <c r="BS120" i="31" s="1"/>
  <c r="AH120" i="31"/>
  <c r="BK120" i="31" s="1"/>
  <c r="W120" i="31"/>
  <c r="AZ120" i="31" s="1"/>
  <c r="AL120" i="31"/>
  <c r="BO120" i="31" s="1"/>
  <c r="AA120" i="31"/>
  <c r="BD120" i="31" s="1"/>
  <c r="S120" i="31"/>
  <c r="AV120" i="31" s="1"/>
  <c r="Z120" i="31"/>
  <c r="BC120" i="31" s="1"/>
  <c r="AN124" i="31"/>
  <c r="BQ124" i="31" s="1"/>
  <c r="BU125" i="31"/>
  <c r="U132" i="31"/>
  <c r="AX132" i="31" s="1"/>
  <c r="R134" i="31"/>
  <c r="AU134" i="31" s="1"/>
  <c r="BU136" i="31"/>
  <c r="AN138" i="31"/>
  <c r="BQ138" i="31" s="1"/>
  <c r="AD138" i="31"/>
  <c r="BG138" i="31" s="1"/>
  <c r="U138" i="31"/>
  <c r="AX138" i="31" s="1"/>
  <c r="AM138" i="31"/>
  <c r="BP138" i="31" s="1"/>
  <c r="AC138" i="31"/>
  <c r="BF138" i="31" s="1"/>
  <c r="T138" i="31"/>
  <c r="AW138" i="31" s="1"/>
  <c r="AL138" i="31"/>
  <c r="BO138" i="31" s="1"/>
  <c r="AA138" i="31"/>
  <c r="BD138" i="31" s="1"/>
  <c r="S138" i="31"/>
  <c r="AV138" i="31" s="1"/>
  <c r="AJ138" i="31"/>
  <c r="BM138" i="31" s="1"/>
  <c r="Y138" i="31"/>
  <c r="BB138" i="31" s="1"/>
  <c r="Q138" i="31"/>
  <c r="AT138" i="31" s="1"/>
  <c r="BT138" i="31"/>
  <c r="AI138" i="31"/>
  <c r="BL138" i="31" s="1"/>
  <c r="X138" i="31"/>
  <c r="BA138" i="31" s="1"/>
  <c r="P138" i="31"/>
  <c r="AP138" i="31"/>
  <c r="BS138" i="31" s="1"/>
  <c r="AH138" i="31"/>
  <c r="BK138" i="31" s="1"/>
  <c r="W138" i="31"/>
  <c r="AZ138" i="31" s="1"/>
  <c r="AO138" i="31"/>
  <c r="BR138" i="31" s="1"/>
  <c r="AN122" i="31"/>
  <c r="BQ122" i="31" s="1"/>
  <c r="AD122" i="31"/>
  <c r="BG122" i="31" s="1"/>
  <c r="U122" i="31"/>
  <c r="AX122" i="31" s="1"/>
  <c r="AM122" i="31"/>
  <c r="BP122" i="31" s="1"/>
  <c r="AC122" i="31"/>
  <c r="BF122" i="31" s="1"/>
  <c r="T122" i="31"/>
  <c r="AW122" i="31" s="1"/>
  <c r="AL122" i="31"/>
  <c r="BO122" i="31" s="1"/>
  <c r="AA122" i="31"/>
  <c r="BD122" i="31" s="1"/>
  <c r="S122" i="31"/>
  <c r="AV122" i="31" s="1"/>
  <c r="BT122" i="31"/>
  <c r="AI122" i="31"/>
  <c r="BL122" i="31" s="1"/>
  <c r="X122" i="31"/>
  <c r="BA122" i="31" s="1"/>
  <c r="P122" i="31"/>
  <c r="AP122" i="31"/>
  <c r="BS122" i="31" s="1"/>
  <c r="AH122" i="31"/>
  <c r="BK122" i="31" s="1"/>
  <c r="W122" i="31"/>
  <c r="AZ122" i="31" s="1"/>
  <c r="AG122" i="31"/>
  <c r="BJ122" i="31" s="1"/>
  <c r="R113" i="31"/>
  <c r="AU113" i="31" s="1"/>
  <c r="Z113" i="31"/>
  <c r="BC113" i="31" s="1"/>
  <c r="AK113" i="31"/>
  <c r="BN113" i="31" s="1"/>
  <c r="V115" i="31"/>
  <c r="AY115" i="31" s="1"/>
  <c r="AG115" i="31"/>
  <c r="BJ115" i="31" s="1"/>
  <c r="AP115" i="31"/>
  <c r="BS115" i="31" s="1"/>
  <c r="Q118" i="31"/>
  <c r="AT118" i="31" s="1"/>
  <c r="AJ118" i="31"/>
  <c r="BM118" i="31" s="1"/>
  <c r="P119" i="31"/>
  <c r="AI119" i="31"/>
  <c r="BL119" i="31" s="1"/>
  <c r="BU121" i="31"/>
  <c r="AJ122" i="31"/>
  <c r="BM122" i="31" s="1"/>
  <c r="U124" i="31"/>
  <c r="AX124" i="31" s="1"/>
  <c r="BU131" i="31"/>
  <c r="Z134" i="31"/>
  <c r="BC134" i="31" s="1"/>
  <c r="BU135" i="31"/>
  <c r="BU137" i="31"/>
  <c r="S113" i="31"/>
  <c r="AV113" i="31" s="1"/>
  <c r="AA113" i="31"/>
  <c r="BD113" i="31" s="1"/>
  <c r="AL113" i="31"/>
  <c r="BO113" i="31" s="1"/>
  <c r="W115" i="31"/>
  <c r="AZ115" i="31" s="1"/>
  <c r="AH115" i="31"/>
  <c r="BK115" i="31" s="1"/>
  <c r="BT115" i="31"/>
  <c r="BU117" i="31"/>
  <c r="R118" i="31"/>
  <c r="AU118" i="31" s="1"/>
  <c r="AK118" i="31"/>
  <c r="BN118" i="31" s="1"/>
  <c r="R119" i="31"/>
  <c r="AU119" i="31" s="1"/>
  <c r="AK119" i="31"/>
  <c r="BN119" i="31" s="1"/>
  <c r="BJ120" i="31"/>
  <c r="BF121" i="31"/>
  <c r="AK122" i="31"/>
  <c r="BN122" i="31" s="1"/>
  <c r="V124" i="31"/>
  <c r="AY124" i="31" s="1"/>
  <c r="BU126" i="31"/>
  <c r="AJ132" i="31"/>
  <c r="BM132" i="31" s="1"/>
  <c r="Y132" i="31"/>
  <c r="BB132" i="31" s="1"/>
  <c r="Q132" i="31"/>
  <c r="AT132" i="31" s="1"/>
  <c r="BT132" i="31"/>
  <c r="AI132" i="31"/>
  <c r="BL132" i="31" s="1"/>
  <c r="X132" i="31"/>
  <c r="BA132" i="31" s="1"/>
  <c r="P132" i="31"/>
  <c r="AP132" i="31"/>
  <c r="BS132" i="31" s="1"/>
  <c r="AH132" i="31"/>
  <c r="BK132" i="31" s="1"/>
  <c r="W132" i="31"/>
  <c r="AZ132" i="31" s="1"/>
  <c r="AM132" i="31"/>
  <c r="BP132" i="31" s="1"/>
  <c r="AC132" i="31"/>
  <c r="BF132" i="31" s="1"/>
  <c r="T132" i="31"/>
  <c r="AW132" i="31" s="1"/>
  <c r="AL132" i="31"/>
  <c r="BO132" i="31" s="1"/>
  <c r="AA132" i="31"/>
  <c r="BD132" i="31" s="1"/>
  <c r="S132" i="31"/>
  <c r="AV132" i="31" s="1"/>
  <c r="AD132" i="31"/>
  <c r="BG132" i="31" s="1"/>
  <c r="AI158" i="31"/>
  <c r="BL158" i="31" s="1"/>
  <c r="R108" i="31"/>
  <c r="AU108" i="31" s="1"/>
  <c r="Z108" i="31"/>
  <c r="BC108" i="31" s="1"/>
  <c r="V110" i="31"/>
  <c r="AY110" i="31" s="1"/>
  <c r="AG110" i="31"/>
  <c r="BJ110" i="31" s="1"/>
  <c r="R112" i="31"/>
  <c r="AU112" i="31" s="1"/>
  <c r="Z112" i="31"/>
  <c r="BC112" i="31" s="1"/>
  <c r="T113" i="31"/>
  <c r="AW113" i="31" s="1"/>
  <c r="AC113" i="31"/>
  <c r="BF113" i="31" s="1"/>
  <c r="V114" i="31"/>
  <c r="AY114" i="31" s="1"/>
  <c r="AG114" i="31"/>
  <c r="BJ114" i="31" s="1"/>
  <c r="P115" i="31"/>
  <c r="X115" i="31"/>
  <c r="BA115" i="31" s="1"/>
  <c r="AI115" i="31"/>
  <c r="BL115" i="31" s="1"/>
  <c r="V118" i="31"/>
  <c r="AY118" i="31" s="1"/>
  <c r="S119" i="31"/>
  <c r="AV119" i="31" s="1"/>
  <c r="R120" i="31"/>
  <c r="AU120" i="31" s="1"/>
  <c r="AK120" i="31"/>
  <c r="BN120" i="31" s="1"/>
  <c r="BT121" i="31"/>
  <c r="Q122" i="31"/>
  <c r="AT122" i="31" s="1"/>
  <c r="AO122" i="31"/>
  <c r="BR122" i="31" s="1"/>
  <c r="BU123" i="31"/>
  <c r="BU132" i="31"/>
  <c r="AG132" i="31"/>
  <c r="BJ132" i="31" s="1"/>
  <c r="V138" i="31"/>
  <c r="AY138" i="31" s="1"/>
  <c r="BS117" i="31"/>
  <c r="R122" i="31"/>
  <c r="AU122" i="31" s="1"/>
  <c r="AJ124" i="31"/>
  <c r="BM124" i="31" s="1"/>
  <c r="Y124" i="31"/>
  <c r="BB124" i="31" s="1"/>
  <c r="Q124" i="31"/>
  <c r="AT124" i="31" s="1"/>
  <c r="BT124" i="31"/>
  <c r="AI124" i="31"/>
  <c r="BL124" i="31" s="1"/>
  <c r="X124" i="31"/>
  <c r="BA124" i="31" s="1"/>
  <c r="P124" i="31"/>
  <c r="AP124" i="31"/>
  <c r="BS124" i="31" s="1"/>
  <c r="AH124" i="31"/>
  <c r="BK124" i="31" s="1"/>
  <c r="W124" i="31"/>
  <c r="AZ124" i="31" s="1"/>
  <c r="AM124" i="31"/>
  <c r="BP124" i="31" s="1"/>
  <c r="AC124" i="31"/>
  <c r="BF124" i="31" s="1"/>
  <c r="T124" i="31"/>
  <c r="AW124" i="31" s="1"/>
  <c r="AL124" i="31"/>
  <c r="BO124" i="31" s="1"/>
  <c r="AA124" i="31"/>
  <c r="BD124" i="31" s="1"/>
  <c r="S124" i="31"/>
  <c r="AV124" i="31" s="1"/>
  <c r="AD124" i="31"/>
  <c r="BG124" i="31" s="1"/>
  <c r="AK132" i="31"/>
  <c r="BN132" i="31" s="1"/>
  <c r="AN134" i="31"/>
  <c r="BQ134" i="31" s="1"/>
  <c r="AD134" i="31"/>
  <c r="BG134" i="31" s="1"/>
  <c r="U134" i="31"/>
  <c r="AX134" i="31" s="1"/>
  <c r="AM134" i="31"/>
  <c r="BP134" i="31" s="1"/>
  <c r="AC134" i="31"/>
  <c r="BF134" i="31" s="1"/>
  <c r="T134" i="31"/>
  <c r="AW134" i="31" s="1"/>
  <c r="AL134" i="31"/>
  <c r="BO134" i="31" s="1"/>
  <c r="AA134" i="31"/>
  <c r="BD134" i="31" s="1"/>
  <c r="S134" i="31"/>
  <c r="AV134" i="31" s="1"/>
  <c r="AJ134" i="31"/>
  <c r="BM134" i="31" s="1"/>
  <c r="Y134" i="31"/>
  <c r="BB134" i="31" s="1"/>
  <c r="Q134" i="31"/>
  <c r="AT134" i="31" s="1"/>
  <c r="BT134" i="31"/>
  <c r="AI134" i="31"/>
  <c r="BL134" i="31" s="1"/>
  <c r="X134" i="31"/>
  <c r="BA134" i="31" s="1"/>
  <c r="P134" i="31"/>
  <c r="AP134" i="31"/>
  <c r="BS134" i="31" s="1"/>
  <c r="AH134" i="31"/>
  <c r="BK134" i="31" s="1"/>
  <c r="W134" i="31"/>
  <c r="AZ134" i="31" s="1"/>
  <c r="AO134" i="31"/>
  <c r="BR134" i="31" s="1"/>
  <c r="Z138" i="31"/>
  <c r="BC138" i="31" s="1"/>
  <c r="BU139" i="31"/>
  <c r="R115" i="31"/>
  <c r="AU115" i="31" s="1"/>
  <c r="Z115" i="31"/>
  <c r="BC115" i="31" s="1"/>
  <c r="AK115" i="31"/>
  <c r="BN115" i="31" s="1"/>
  <c r="BT117" i="31"/>
  <c r="AN118" i="31"/>
  <c r="BQ118" i="31" s="1"/>
  <c r="AD118" i="31"/>
  <c r="BG118" i="31" s="1"/>
  <c r="U118" i="31"/>
  <c r="AX118" i="31" s="1"/>
  <c r="AM118" i="31"/>
  <c r="BP118" i="31" s="1"/>
  <c r="AC118" i="31"/>
  <c r="BF118" i="31" s="1"/>
  <c r="T118" i="31"/>
  <c r="AW118" i="31" s="1"/>
  <c r="AL118" i="31"/>
  <c r="BO118" i="31" s="1"/>
  <c r="AA118" i="31"/>
  <c r="BD118" i="31" s="1"/>
  <c r="S118" i="31"/>
  <c r="AV118" i="31" s="1"/>
  <c r="AP118" i="31"/>
  <c r="BS118" i="31" s="1"/>
  <c r="AH118" i="31"/>
  <c r="BK118" i="31" s="1"/>
  <c r="W118" i="31"/>
  <c r="AZ118" i="31" s="1"/>
  <c r="Y118" i="31"/>
  <c r="BB118" i="31" s="1"/>
  <c r="AP119" i="31"/>
  <c r="BS119" i="31" s="1"/>
  <c r="AH119" i="31"/>
  <c r="BK119" i="31" s="1"/>
  <c r="W119" i="31"/>
  <c r="AZ119" i="31" s="1"/>
  <c r="AO119" i="31"/>
  <c r="BR119" i="31" s="1"/>
  <c r="AG119" i="31"/>
  <c r="BJ119" i="31" s="1"/>
  <c r="V119" i="31"/>
  <c r="AY119" i="31" s="1"/>
  <c r="AN119" i="31"/>
  <c r="BQ119" i="31" s="1"/>
  <c r="AD119" i="31"/>
  <c r="BG119" i="31" s="1"/>
  <c r="U119" i="31"/>
  <c r="AX119" i="31" s="1"/>
  <c r="AJ119" i="31"/>
  <c r="BM119" i="31" s="1"/>
  <c r="Y119" i="31"/>
  <c r="BB119" i="31" s="1"/>
  <c r="Q119" i="31"/>
  <c r="AT119" i="31" s="1"/>
  <c r="X119" i="31"/>
  <c r="BA119" i="31" s="1"/>
  <c r="BT119" i="31"/>
  <c r="V122" i="31"/>
  <c r="AY122" i="31" s="1"/>
  <c r="BU124" i="31"/>
  <c r="AG124" i="31"/>
  <c r="BJ124" i="31" s="1"/>
  <c r="AN132" i="31"/>
  <c r="BQ132" i="31" s="1"/>
  <c r="BU133" i="31"/>
  <c r="BU134" i="31"/>
  <c r="AG138" i="31"/>
  <c r="BJ138" i="31" s="1"/>
  <c r="Q123" i="31"/>
  <c r="AT123" i="31" s="1"/>
  <c r="Y123" i="31"/>
  <c r="BB123" i="31" s="1"/>
  <c r="AJ123" i="31"/>
  <c r="BM123" i="31" s="1"/>
  <c r="Q131" i="31"/>
  <c r="AT131" i="31" s="1"/>
  <c r="Y131" i="31"/>
  <c r="BB131" i="31" s="1"/>
  <c r="AJ131" i="31"/>
  <c r="BM131" i="31" s="1"/>
  <c r="Q135" i="31"/>
  <c r="AT135" i="31" s="1"/>
  <c r="Y135" i="31"/>
  <c r="BB135" i="31" s="1"/>
  <c r="AJ135" i="31"/>
  <c r="BM135" i="31" s="1"/>
  <c r="Q139" i="31"/>
  <c r="AT139" i="31" s="1"/>
  <c r="AC139" i="31"/>
  <c r="BF139" i="31" s="1"/>
  <c r="AC147" i="31"/>
  <c r="BF147" i="31" s="1"/>
  <c r="R123" i="31"/>
  <c r="AU123" i="31" s="1"/>
  <c r="Z123" i="31"/>
  <c r="BC123" i="31" s="1"/>
  <c r="AK123" i="31"/>
  <c r="BN123" i="31" s="1"/>
  <c r="R131" i="31"/>
  <c r="AU131" i="31" s="1"/>
  <c r="Z131" i="31"/>
  <c r="BC131" i="31" s="1"/>
  <c r="AK131" i="31"/>
  <c r="BN131" i="31" s="1"/>
  <c r="R135" i="31"/>
  <c r="AU135" i="31" s="1"/>
  <c r="Z135" i="31"/>
  <c r="BC135" i="31" s="1"/>
  <c r="AK135" i="31"/>
  <c r="BN135" i="31" s="1"/>
  <c r="AK139" i="31"/>
  <c r="BN139" i="31" s="1"/>
  <c r="Z139" i="31"/>
  <c r="BC139" i="31" s="1"/>
  <c r="R139" i="31"/>
  <c r="AU139" i="31" s="1"/>
  <c r="AO139" i="31"/>
  <c r="BR139" i="31" s="1"/>
  <c r="AG139" i="31"/>
  <c r="BJ139" i="31" s="1"/>
  <c r="V139" i="31"/>
  <c r="AY139" i="31" s="1"/>
  <c r="S139" i="31"/>
  <c r="AV139" i="31" s="1"/>
  <c r="AD139" i="31"/>
  <c r="BG139" i="31" s="1"/>
  <c r="BT139" i="31"/>
  <c r="BU150" i="31"/>
  <c r="AJ147" i="31"/>
  <c r="BM147" i="31" s="1"/>
  <c r="Y147" i="31"/>
  <c r="BB147" i="31" s="1"/>
  <c r="Q147" i="31"/>
  <c r="AT147" i="31" s="1"/>
  <c r="BT147" i="31"/>
  <c r="AH147" i="31"/>
  <c r="BK147" i="31" s="1"/>
  <c r="V147" i="31"/>
  <c r="AY147" i="31" s="1"/>
  <c r="AO147" i="31"/>
  <c r="BR147" i="31" s="1"/>
  <c r="AD147" i="31"/>
  <c r="BG147" i="31" s="1"/>
  <c r="T147" i="31"/>
  <c r="AW147" i="31" s="1"/>
  <c r="AM147" i="31"/>
  <c r="BP147" i="31" s="1"/>
  <c r="AA147" i="31"/>
  <c r="BD147" i="31" s="1"/>
  <c r="R147" i="31"/>
  <c r="AU147" i="31" s="1"/>
  <c r="AL147" i="31"/>
  <c r="BO147" i="31" s="1"/>
  <c r="Z147" i="31"/>
  <c r="BC147" i="31" s="1"/>
  <c r="P147" i="31"/>
  <c r="AK147" i="31"/>
  <c r="BN147" i="31" s="1"/>
  <c r="X147" i="31"/>
  <c r="BA147" i="31" s="1"/>
  <c r="AI147" i="31"/>
  <c r="BL147" i="31" s="1"/>
  <c r="BU148" i="31"/>
  <c r="BN148" i="31"/>
  <c r="BU147" i="31"/>
  <c r="Q117" i="31"/>
  <c r="AT117" i="31" s="1"/>
  <c r="Y117" i="31"/>
  <c r="BB117" i="31" s="1"/>
  <c r="AJ117" i="31"/>
  <c r="BM117" i="31" s="1"/>
  <c r="Q121" i="31"/>
  <c r="AT121" i="31" s="1"/>
  <c r="Y121" i="31"/>
  <c r="BB121" i="31" s="1"/>
  <c r="AJ121" i="31"/>
  <c r="BM121" i="31" s="1"/>
  <c r="U123" i="31"/>
  <c r="AX123" i="31" s="1"/>
  <c r="AD123" i="31"/>
  <c r="BG123" i="31" s="1"/>
  <c r="AN123" i="31"/>
  <c r="BQ123" i="31" s="1"/>
  <c r="Q125" i="31"/>
  <c r="AT125" i="31" s="1"/>
  <c r="Y125" i="31"/>
  <c r="BB125" i="31" s="1"/>
  <c r="AJ125" i="31"/>
  <c r="BM125" i="31" s="1"/>
  <c r="U131" i="31"/>
  <c r="AX131" i="31" s="1"/>
  <c r="AD131" i="31"/>
  <c r="BG131" i="31" s="1"/>
  <c r="AN131" i="31"/>
  <c r="BQ131" i="31" s="1"/>
  <c r="Q133" i="31"/>
  <c r="AT133" i="31" s="1"/>
  <c r="Y133" i="31"/>
  <c r="BB133" i="31" s="1"/>
  <c r="AJ133" i="31"/>
  <c r="BM133" i="31" s="1"/>
  <c r="U135" i="31"/>
  <c r="AX135" i="31" s="1"/>
  <c r="AD135" i="31"/>
  <c r="BG135" i="31" s="1"/>
  <c r="AN135" i="31"/>
  <c r="BQ135" i="31" s="1"/>
  <c r="Q137" i="31"/>
  <c r="AT137" i="31" s="1"/>
  <c r="Y137" i="31"/>
  <c r="BB137" i="31" s="1"/>
  <c r="AJ137" i="31"/>
  <c r="BM137" i="31" s="1"/>
  <c r="W139" i="31"/>
  <c r="AZ139" i="31" s="1"/>
  <c r="AJ139" i="31"/>
  <c r="BM139" i="31" s="1"/>
  <c r="AP147" i="31"/>
  <c r="BS147" i="31" s="1"/>
  <c r="BU149" i="31"/>
  <c r="R117" i="31"/>
  <c r="AU117" i="31" s="1"/>
  <c r="Z117" i="31"/>
  <c r="BC117" i="31" s="1"/>
  <c r="AK117" i="31"/>
  <c r="BN117" i="31" s="1"/>
  <c r="R121" i="31"/>
  <c r="AU121" i="31" s="1"/>
  <c r="Z121" i="31"/>
  <c r="BC121" i="31" s="1"/>
  <c r="AK121" i="31"/>
  <c r="BN121" i="31" s="1"/>
  <c r="V123" i="31"/>
  <c r="AY123" i="31" s="1"/>
  <c r="AG123" i="31"/>
  <c r="BJ123" i="31" s="1"/>
  <c r="AO123" i="31"/>
  <c r="BR123" i="31" s="1"/>
  <c r="R125" i="31"/>
  <c r="AU125" i="31" s="1"/>
  <c r="Z125" i="31"/>
  <c r="BC125" i="31" s="1"/>
  <c r="AK125" i="31"/>
  <c r="BN125" i="31" s="1"/>
  <c r="V131" i="31"/>
  <c r="AY131" i="31" s="1"/>
  <c r="AG131" i="31"/>
  <c r="BJ131" i="31" s="1"/>
  <c r="R133" i="31"/>
  <c r="AU133" i="31" s="1"/>
  <c r="Z133" i="31"/>
  <c r="BC133" i="31" s="1"/>
  <c r="AK133" i="31"/>
  <c r="BN133" i="31" s="1"/>
  <c r="V135" i="31"/>
  <c r="AY135" i="31" s="1"/>
  <c r="AG135" i="31"/>
  <c r="BJ135" i="31" s="1"/>
  <c r="AO135" i="31"/>
  <c r="BR135" i="31" s="1"/>
  <c r="R137" i="31"/>
  <c r="AU137" i="31" s="1"/>
  <c r="Z137" i="31"/>
  <c r="BC137" i="31" s="1"/>
  <c r="AK137" i="31"/>
  <c r="BN137" i="31" s="1"/>
  <c r="X139" i="31"/>
  <c r="BA139" i="31" s="1"/>
  <c r="AL139" i="31"/>
  <c r="BO139" i="31" s="1"/>
  <c r="BR142" i="31"/>
  <c r="S147" i="31"/>
  <c r="AV147" i="31" s="1"/>
  <c r="S117" i="31"/>
  <c r="AV117" i="31" s="1"/>
  <c r="AA117" i="31"/>
  <c r="BD117" i="31" s="1"/>
  <c r="S121" i="31"/>
  <c r="AV121" i="31" s="1"/>
  <c r="AA121" i="31"/>
  <c r="BD121" i="31" s="1"/>
  <c r="W123" i="31"/>
  <c r="AZ123" i="31" s="1"/>
  <c r="AH123" i="31"/>
  <c r="BK123" i="31" s="1"/>
  <c r="S125" i="31"/>
  <c r="AV125" i="31" s="1"/>
  <c r="AA125" i="31"/>
  <c r="BD125" i="31" s="1"/>
  <c r="W131" i="31"/>
  <c r="AZ131" i="31" s="1"/>
  <c r="AH131" i="31"/>
  <c r="BK131" i="31" s="1"/>
  <c r="S133" i="31"/>
  <c r="AV133" i="31" s="1"/>
  <c r="AA133" i="31"/>
  <c r="BD133" i="31" s="1"/>
  <c r="W135" i="31"/>
  <c r="AZ135" i="31" s="1"/>
  <c r="AH135" i="31"/>
  <c r="BK135" i="31" s="1"/>
  <c r="S137" i="31"/>
  <c r="AV137" i="31" s="1"/>
  <c r="AA137" i="31"/>
  <c r="BD137" i="31" s="1"/>
  <c r="Y139" i="31"/>
  <c r="BB139" i="31" s="1"/>
  <c r="AM139" i="31"/>
  <c r="BP139" i="31" s="1"/>
  <c r="AO140" i="31"/>
  <c r="BR140" i="31" s="1"/>
  <c r="AG140" i="31"/>
  <c r="BJ140" i="31" s="1"/>
  <c r="V140" i="31"/>
  <c r="AY140" i="31" s="1"/>
  <c r="AM140" i="31"/>
  <c r="BP140" i="31" s="1"/>
  <c r="AC140" i="31"/>
  <c r="BF140" i="31" s="1"/>
  <c r="T140" i="31"/>
  <c r="AW140" i="31" s="1"/>
  <c r="BT140" i="31"/>
  <c r="AI140" i="31"/>
  <c r="BL140" i="31" s="1"/>
  <c r="X140" i="31"/>
  <c r="BA140" i="31" s="1"/>
  <c r="P140" i="31"/>
  <c r="S140" i="31"/>
  <c r="AV140" i="31" s="1"/>
  <c r="AJ140" i="31"/>
  <c r="BM140" i="31" s="1"/>
  <c r="U147" i="31"/>
  <c r="AX147" i="31" s="1"/>
  <c r="R141" i="31"/>
  <c r="AU141" i="31" s="1"/>
  <c r="Z141" i="31"/>
  <c r="BC141" i="31" s="1"/>
  <c r="AK141" i="31"/>
  <c r="BN141" i="31" s="1"/>
  <c r="T142" i="31"/>
  <c r="AW142" i="31" s="1"/>
  <c r="AC142" i="31"/>
  <c r="BF142" i="31" s="1"/>
  <c r="AM142" i="31"/>
  <c r="BP142" i="31" s="1"/>
  <c r="V143" i="31"/>
  <c r="AY143" i="31" s="1"/>
  <c r="AG143" i="31"/>
  <c r="BJ143" i="31" s="1"/>
  <c r="AO143" i="31"/>
  <c r="BR143" i="31" s="1"/>
  <c r="P144" i="31"/>
  <c r="X144" i="31"/>
  <c r="BA144" i="31" s="1"/>
  <c r="AI144" i="31"/>
  <c r="BL144" i="31" s="1"/>
  <c r="BT144" i="31"/>
  <c r="X146" i="31"/>
  <c r="BA146" i="31" s="1"/>
  <c r="Q148" i="31"/>
  <c r="AT148" i="31" s="1"/>
  <c r="Z148" i="31"/>
  <c r="BC148" i="31" s="1"/>
  <c r="AM148" i="31"/>
  <c r="BP148" i="31" s="1"/>
  <c r="X149" i="31"/>
  <c r="BA149" i="31" s="1"/>
  <c r="AK149" i="31"/>
  <c r="BN149" i="31" s="1"/>
  <c r="Y150" i="31"/>
  <c r="BB150" i="31" s="1"/>
  <c r="AN150" i="31"/>
  <c r="BQ150" i="31" s="1"/>
  <c r="P158" i="31"/>
  <c r="AD158" i="31"/>
  <c r="BG158" i="31" s="1"/>
  <c r="AN159" i="31"/>
  <c r="BQ159" i="31" s="1"/>
  <c r="AF159" i="31"/>
  <c r="BI159" i="31" s="1"/>
  <c r="W159" i="31"/>
  <c r="AZ159" i="31" s="1"/>
  <c r="AK159" i="31"/>
  <c r="BN159" i="31" s="1"/>
  <c r="AC159" i="31"/>
  <c r="BF159" i="31" s="1"/>
  <c r="T159" i="31"/>
  <c r="AW159" i="31" s="1"/>
  <c r="AJ159" i="31"/>
  <c r="BM159" i="31" s="1"/>
  <c r="Y159" i="31"/>
  <c r="BB159" i="31" s="1"/>
  <c r="AI159" i="31"/>
  <c r="BL159" i="31" s="1"/>
  <c r="X159" i="31"/>
  <c r="BA159" i="31" s="1"/>
  <c r="AO159" i="31"/>
  <c r="BR159" i="31" s="1"/>
  <c r="AD159" i="31"/>
  <c r="BG159" i="31" s="1"/>
  <c r="R159" i="31"/>
  <c r="AU159" i="31" s="1"/>
  <c r="V159" i="31"/>
  <c r="AY159" i="31" s="1"/>
  <c r="AP159" i="31"/>
  <c r="BS159" i="31" s="1"/>
  <c r="Q144" i="31"/>
  <c r="AT144" i="31" s="1"/>
  <c r="Y144" i="31"/>
  <c r="BB144" i="31" s="1"/>
  <c r="AJ144" i="31"/>
  <c r="BM144" i="31" s="1"/>
  <c r="R148" i="31"/>
  <c r="AU148" i="31" s="1"/>
  <c r="AC148" i="31"/>
  <c r="BF148" i="31" s="1"/>
  <c r="Y149" i="31"/>
  <c r="BB149" i="31" s="1"/>
  <c r="AL149" i="31"/>
  <c r="BO149" i="31" s="1"/>
  <c r="AA150" i="31"/>
  <c r="BD150" i="31" s="1"/>
  <c r="AO150" i="31"/>
  <c r="BR150" i="31" s="1"/>
  <c r="R158" i="31"/>
  <c r="AU158" i="31" s="1"/>
  <c r="AH158" i="31"/>
  <c r="BK158" i="31" s="1"/>
  <c r="BT159" i="31"/>
  <c r="R144" i="31"/>
  <c r="AU144" i="31" s="1"/>
  <c r="Z144" i="31"/>
  <c r="BC144" i="31" s="1"/>
  <c r="AK144" i="31"/>
  <c r="BN144" i="31" s="1"/>
  <c r="AL148" i="31"/>
  <c r="BO148" i="31" s="1"/>
  <c r="AA148" i="31"/>
  <c r="BD148" i="31" s="1"/>
  <c r="S148" i="31"/>
  <c r="AV148" i="31" s="1"/>
  <c r="T148" i="31"/>
  <c r="AW148" i="31" s="1"/>
  <c r="AD148" i="31"/>
  <c r="BG148" i="31" s="1"/>
  <c r="AO148" i="31"/>
  <c r="BR148" i="31" s="1"/>
  <c r="P149" i="31"/>
  <c r="Z149" i="31"/>
  <c r="BC149" i="31" s="1"/>
  <c r="AM149" i="31"/>
  <c r="BP149" i="31" s="1"/>
  <c r="Q150" i="31"/>
  <c r="AT150" i="31" s="1"/>
  <c r="AC150" i="31"/>
  <c r="BF150" i="31" s="1"/>
  <c r="AP150" i="31"/>
  <c r="BS150" i="31" s="1"/>
  <c r="S158" i="31"/>
  <c r="AV158" i="31" s="1"/>
  <c r="BT150" i="31"/>
  <c r="AM158" i="31"/>
  <c r="BP158" i="31" s="1"/>
  <c r="AE158" i="31"/>
  <c r="BH158" i="31" s="1"/>
  <c r="V158" i="31"/>
  <c r="AY158" i="31" s="1"/>
  <c r="AP158" i="31"/>
  <c r="BS158" i="31" s="1"/>
  <c r="AG158" i="31"/>
  <c r="BJ158" i="31" s="1"/>
  <c r="W158" i="31"/>
  <c r="AZ158" i="31" s="1"/>
  <c r="AO158" i="31"/>
  <c r="BR158" i="31" s="1"/>
  <c r="AF158" i="31"/>
  <c r="BI158" i="31" s="1"/>
  <c r="U158" i="31"/>
  <c r="AX158" i="31" s="1"/>
  <c r="AJ158" i="31"/>
  <c r="BM158" i="31" s="1"/>
  <c r="Z158" i="31"/>
  <c r="BC158" i="31" s="1"/>
  <c r="Q158" i="31"/>
  <c r="AT158" i="31" s="1"/>
  <c r="T158" i="31"/>
  <c r="AW158" i="31" s="1"/>
  <c r="AK158" i="31"/>
  <c r="BN158" i="31" s="1"/>
  <c r="AK167" i="31"/>
  <c r="BN167" i="31" s="1"/>
  <c r="AC167" i="31"/>
  <c r="BF167" i="31" s="1"/>
  <c r="T167" i="31"/>
  <c r="AW167" i="31" s="1"/>
  <c r="AP167" i="31"/>
  <c r="BS167" i="31" s="1"/>
  <c r="AH167" i="31"/>
  <c r="BK167" i="31" s="1"/>
  <c r="Y167" i="31"/>
  <c r="BB167" i="31" s="1"/>
  <c r="Q167" i="31"/>
  <c r="AT167" i="31" s="1"/>
  <c r="AO167" i="31"/>
  <c r="BR167" i="31" s="1"/>
  <c r="AG167" i="31"/>
  <c r="BJ167" i="31" s="1"/>
  <c r="X167" i="31"/>
  <c r="BA167" i="31" s="1"/>
  <c r="P167" i="31"/>
  <c r="AL167" i="31"/>
  <c r="BO167" i="31" s="1"/>
  <c r="W167" i="31"/>
  <c r="AZ167" i="31" s="1"/>
  <c r="AE167" i="31"/>
  <c r="BH167" i="31" s="1"/>
  <c r="R167" i="31"/>
  <c r="AU167" i="31" s="1"/>
  <c r="BT167" i="31"/>
  <c r="AD167" i="31"/>
  <c r="BG167" i="31" s="1"/>
  <c r="AM167" i="31"/>
  <c r="BP167" i="31" s="1"/>
  <c r="Z167" i="31"/>
  <c r="BC167" i="31" s="1"/>
  <c r="AA167" i="31"/>
  <c r="BD167" i="31" s="1"/>
  <c r="V167" i="31"/>
  <c r="AY167" i="31" s="1"/>
  <c r="U167" i="31"/>
  <c r="AX167" i="31" s="1"/>
  <c r="S167" i="31"/>
  <c r="AV167" i="31" s="1"/>
  <c r="AN167" i="31"/>
  <c r="BQ167" i="31" s="1"/>
  <c r="AJ167" i="31"/>
  <c r="BM167" i="31" s="1"/>
  <c r="AI167" i="31"/>
  <c r="BL167" i="31" s="1"/>
  <c r="V141" i="31"/>
  <c r="AY141" i="31" s="1"/>
  <c r="AG141" i="31"/>
  <c r="BJ141" i="31" s="1"/>
  <c r="AO141" i="31"/>
  <c r="BR141" i="31" s="1"/>
  <c r="P142" i="31"/>
  <c r="X142" i="31"/>
  <c r="BA142" i="31" s="1"/>
  <c r="AI142" i="31"/>
  <c r="BL142" i="31" s="1"/>
  <c r="BT142" i="31"/>
  <c r="R143" i="31"/>
  <c r="AU143" i="31" s="1"/>
  <c r="Z143" i="31"/>
  <c r="BC143" i="31" s="1"/>
  <c r="AK143" i="31"/>
  <c r="BN143" i="31" s="1"/>
  <c r="T144" i="31"/>
  <c r="AW144" i="31" s="1"/>
  <c r="AC144" i="31"/>
  <c r="BF144" i="31" s="1"/>
  <c r="AM144" i="31"/>
  <c r="BP144" i="31" s="1"/>
  <c r="AP146" i="31"/>
  <c r="BS146" i="31" s="1"/>
  <c r="AH146" i="31"/>
  <c r="BK146" i="31" s="1"/>
  <c r="W146" i="31"/>
  <c r="AZ146" i="31" s="1"/>
  <c r="S146" i="31"/>
  <c r="AV146" i="31" s="1"/>
  <c r="AC146" i="31"/>
  <c r="BF146" i="31" s="1"/>
  <c r="AN146" i="31"/>
  <c r="BQ146" i="31" s="1"/>
  <c r="V148" i="31"/>
  <c r="AY148" i="31" s="1"/>
  <c r="AH148" i="31"/>
  <c r="BK148" i="31" s="1"/>
  <c r="BT148" i="31"/>
  <c r="R149" i="31"/>
  <c r="AU149" i="31" s="1"/>
  <c r="AC149" i="31"/>
  <c r="BF149" i="31" s="1"/>
  <c r="S150" i="31"/>
  <c r="AV150" i="31" s="1"/>
  <c r="X158" i="31"/>
  <c r="BA158" i="31" s="1"/>
  <c r="AL158" i="31"/>
  <c r="BO158" i="31" s="1"/>
  <c r="AO149" i="31"/>
  <c r="BR149" i="31" s="1"/>
  <c r="AG149" i="31"/>
  <c r="BJ149" i="31" s="1"/>
  <c r="V149" i="31"/>
  <c r="AY149" i="31" s="1"/>
  <c r="AN149" i="31"/>
  <c r="BQ149" i="31" s="1"/>
  <c r="AD149" i="31"/>
  <c r="BG149" i="31" s="1"/>
  <c r="U149" i="31"/>
  <c r="AX149" i="31" s="1"/>
  <c r="S149" i="31"/>
  <c r="AV149" i="31" s="1"/>
  <c r="AH149" i="31"/>
  <c r="BK149" i="31" s="1"/>
  <c r="AK150" i="31"/>
  <c r="BN150" i="31" s="1"/>
  <c r="Z150" i="31"/>
  <c r="BC150" i="31" s="1"/>
  <c r="AJ150" i="31"/>
  <c r="BM150" i="31" s="1"/>
  <c r="X150" i="31"/>
  <c r="BA150" i="31" s="1"/>
  <c r="P150" i="31"/>
  <c r="AI150" i="31"/>
  <c r="BL150" i="31" s="1"/>
  <c r="W150" i="31"/>
  <c r="AZ150" i="31" s="1"/>
  <c r="T150" i="31"/>
  <c r="AW150" i="31" s="1"/>
  <c r="AH150" i="31"/>
  <c r="BK150" i="31" s="1"/>
  <c r="Y158" i="31"/>
  <c r="BB158" i="31" s="1"/>
  <c r="AN158" i="31"/>
  <c r="BQ158" i="31" s="1"/>
  <c r="P141" i="31"/>
  <c r="X141" i="31"/>
  <c r="BA141" i="31" s="1"/>
  <c r="AI141" i="31"/>
  <c r="BL141" i="31" s="1"/>
  <c r="R142" i="31"/>
  <c r="AU142" i="31" s="1"/>
  <c r="Z142" i="31"/>
  <c r="BC142" i="31" s="1"/>
  <c r="T143" i="31"/>
  <c r="AW143" i="31" s="1"/>
  <c r="AC143" i="31"/>
  <c r="BF143" i="31" s="1"/>
  <c r="V144" i="31"/>
  <c r="AY144" i="31" s="1"/>
  <c r="AG144" i="31"/>
  <c r="BJ144" i="31" s="1"/>
  <c r="AN145" i="31"/>
  <c r="BQ145" i="31" s="1"/>
  <c r="AD145" i="31"/>
  <c r="BG145" i="31" s="1"/>
  <c r="U145" i="31"/>
  <c r="AX145" i="31" s="1"/>
  <c r="S145" i="31"/>
  <c r="AV145" i="31" s="1"/>
  <c r="AC145" i="31"/>
  <c r="BF145" i="31" s="1"/>
  <c r="AO145" i="31"/>
  <c r="BR145" i="31" s="1"/>
  <c r="U146" i="31"/>
  <c r="AX146" i="31" s="1"/>
  <c r="AG146" i="31"/>
  <c r="BJ146" i="31" s="1"/>
  <c r="BT146" i="31"/>
  <c r="X148" i="31"/>
  <c r="BA148" i="31" s="1"/>
  <c r="AJ148" i="31"/>
  <c r="BM148" i="31" s="1"/>
  <c r="T149" i="31"/>
  <c r="AW149" i="31" s="1"/>
  <c r="AI149" i="31"/>
  <c r="BL149" i="31" s="1"/>
  <c r="U150" i="31"/>
  <c r="AX150" i="31" s="1"/>
  <c r="AL150" i="31"/>
  <c r="BO150" i="31" s="1"/>
  <c r="AA158" i="31"/>
  <c r="BD158" i="31" s="1"/>
  <c r="S159" i="31"/>
  <c r="AV159" i="31" s="1"/>
  <c r="AL159" i="31"/>
  <c r="BO159" i="31" s="1"/>
  <c r="AF167" i="31"/>
  <c r="BI167" i="31" s="1"/>
  <c r="BT173" i="31"/>
  <c r="BU173" i="31"/>
  <c r="BC173" i="31"/>
  <c r="AO161" i="31"/>
  <c r="BR161" i="31" s="1"/>
  <c r="AG161" i="31"/>
  <c r="BJ161" i="31" s="1"/>
  <c r="X161" i="31"/>
  <c r="BA161" i="31" s="1"/>
  <c r="P161" i="31"/>
  <c r="AK161" i="31"/>
  <c r="BN161" i="31" s="1"/>
  <c r="AC161" i="31"/>
  <c r="BF161" i="31" s="1"/>
  <c r="T161" i="31"/>
  <c r="AW161" i="31" s="1"/>
  <c r="AN161" i="31"/>
  <c r="BQ161" i="31" s="1"/>
  <c r="AD161" i="31"/>
  <c r="BG161" i="31" s="1"/>
  <c r="R161" i="31"/>
  <c r="AU161" i="31" s="1"/>
  <c r="AJ161" i="31"/>
  <c r="BM161" i="31" s="1"/>
  <c r="Y161" i="31"/>
  <c r="BB161" i="31" s="1"/>
  <c r="U161" i="31"/>
  <c r="AX161" i="31" s="1"/>
  <c r="AI161" i="31"/>
  <c r="BL161" i="31" s="1"/>
  <c r="AY173" i="31"/>
  <c r="V161" i="31"/>
  <c r="AY161" i="31" s="1"/>
  <c r="AL161" i="31"/>
  <c r="BO161" i="31" s="1"/>
  <c r="BU172" i="31"/>
  <c r="W161" i="31"/>
  <c r="AZ161" i="31" s="1"/>
  <c r="AM161" i="31"/>
  <c r="BP161" i="31" s="1"/>
  <c r="Z163" i="31"/>
  <c r="BC163" i="31" s="1"/>
  <c r="Q165" i="31"/>
  <c r="AT165" i="31" s="1"/>
  <c r="AA165" i="31"/>
  <c r="BD165" i="31" s="1"/>
  <c r="W169" i="31"/>
  <c r="AZ169" i="31" s="1"/>
  <c r="AJ169" i="31"/>
  <c r="BM169" i="31" s="1"/>
  <c r="AF171" i="31"/>
  <c r="BI171" i="31" s="1"/>
  <c r="S173" i="31"/>
  <c r="AV173" i="31" s="1"/>
  <c r="BU174" i="31"/>
  <c r="AP177" i="31"/>
  <c r="BS177" i="31" s="1"/>
  <c r="AO187" i="31"/>
  <c r="BR187" i="31" s="1"/>
  <c r="AG187" i="31"/>
  <c r="BJ187" i="31" s="1"/>
  <c r="X187" i="31"/>
  <c r="BA187" i="31" s="1"/>
  <c r="P187" i="31"/>
  <c r="AN187" i="31"/>
  <c r="BQ187" i="31" s="1"/>
  <c r="AF187" i="31"/>
  <c r="BI187" i="31" s="1"/>
  <c r="W187" i="31"/>
  <c r="AZ187" i="31" s="1"/>
  <c r="AL187" i="31"/>
  <c r="BO187" i="31" s="1"/>
  <c r="AA187" i="31"/>
  <c r="BD187" i="31" s="1"/>
  <c r="Q187" i="31"/>
  <c r="AT187" i="31" s="1"/>
  <c r="AK187" i="31"/>
  <c r="BN187" i="31" s="1"/>
  <c r="Z187" i="31"/>
  <c r="BC187" i="31" s="1"/>
  <c r="AI187" i="31"/>
  <c r="BL187" i="31" s="1"/>
  <c r="V187" i="31"/>
  <c r="AY187" i="31" s="1"/>
  <c r="AM187" i="31"/>
  <c r="BP187" i="31" s="1"/>
  <c r="T187" i="31"/>
  <c r="AW187" i="31" s="1"/>
  <c r="AJ187" i="31"/>
  <c r="BM187" i="31" s="1"/>
  <c r="S187" i="31"/>
  <c r="AV187" i="31" s="1"/>
  <c r="AH187" i="31"/>
  <c r="BK187" i="31" s="1"/>
  <c r="R187" i="31"/>
  <c r="AU187" i="31" s="1"/>
  <c r="AE187" i="31"/>
  <c r="BH187" i="31" s="1"/>
  <c r="AD187" i="31"/>
  <c r="BG187" i="31" s="1"/>
  <c r="AC187" i="31"/>
  <c r="BF187" i="31" s="1"/>
  <c r="BT187" i="31"/>
  <c r="Y187" i="31"/>
  <c r="BB187" i="31" s="1"/>
  <c r="AO165" i="31"/>
  <c r="BR165" i="31" s="1"/>
  <c r="AG165" i="31"/>
  <c r="BJ165" i="31" s="1"/>
  <c r="X165" i="31"/>
  <c r="BA165" i="31" s="1"/>
  <c r="P165" i="31"/>
  <c r="AK165" i="31"/>
  <c r="BN165" i="31" s="1"/>
  <c r="AC165" i="31"/>
  <c r="BF165" i="31" s="1"/>
  <c r="T165" i="31"/>
  <c r="AW165" i="31" s="1"/>
  <c r="S165" i="31"/>
  <c r="AV165" i="31" s="1"/>
  <c r="AE165" i="31"/>
  <c r="BH165" i="31" s="1"/>
  <c r="AP165" i="31"/>
  <c r="BS165" i="31" s="1"/>
  <c r="S171" i="31"/>
  <c r="AV171" i="31" s="1"/>
  <c r="AJ171" i="31"/>
  <c r="BM171" i="31" s="1"/>
  <c r="AL175" i="31"/>
  <c r="BO175" i="31" s="1"/>
  <c r="AD175" i="31"/>
  <c r="BG175" i="31" s="1"/>
  <c r="U175" i="31"/>
  <c r="AX175" i="31" s="1"/>
  <c r="AK175" i="31"/>
  <c r="BN175" i="31" s="1"/>
  <c r="AC175" i="31"/>
  <c r="BF175" i="31" s="1"/>
  <c r="T175" i="31"/>
  <c r="AW175" i="31" s="1"/>
  <c r="AJ175" i="31"/>
  <c r="BM175" i="31" s="1"/>
  <c r="AA175" i="31"/>
  <c r="BD175" i="31" s="1"/>
  <c r="S175" i="31"/>
  <c r="AV175" i="31" s="1"/>
  <c r="AP175" i="31"/>
  <c r="BS175" i="31" s="1"/>
  <c r="AH175" i="31"/>
  <c r="BK175" i="31" s="1"/>
  <c r="Y175" i="31"/>
  <c r="BB175" i="31" s="1"/>
  <c r="Q175" i="31"/>
  <c r="AT175" i="31" s="1"/>
  <c r="AO175" i="31"/>
  <c r="BR175" i="31" s="1"/>
  <c r="AG175" i="31"/>
  <c r="BJ175" i="31" s="1"/>
  <c r="X175" i="31"/>
  <c r="BA175" i="31" s="1"/>
  <c r="P175" i="31"/>
  <c r="AE175" i="31"/>
  <c r="BH175" i="31" s="1"/>
  <c r="S177" i="31"/>
  <c r="AV177" i="31" s="1"/>
  <c r="AK163" i="31"/>
  <c r="BN163" i="31" s="1"/>
  <c r="AC163" i="31"/>
  <c r="BF163" i="31" s="1"/>
  <c r="T163" i="31"/>
  <c r="AW163" i="31" s="1"/>
  <c r="AO163" i="31"/>
  <c r="BR163" i="31" s="1"/>
  <c r="AG163" i="31"/>
  <c r="BJ163" i="31" s="1"/>
  <c r="X163" i="31"/>
  <c r="BA163" i="31" s="1"/>
  <c r="P163" i="31"/>
  <c r="S163" i="31"/>
  <c r="AV163" i="31" s="1"/>
  <c r="AE163" i="31"/>
  <c r="BH163" i="31" s="1"/>
  <c r="AP163" i="31"/>
  <c r="BS163" i="31" s="1"/>
  <c r="U165" i="31"/>
  <c r="AX165" i="31" s="1"/>
  <c r="AF165" i="31"/>
  <c r="BI165" i="31" s="1"/>
  <c r="BT165" i="31"/>
  <c r="AA169" i="31"/>
  <c r="BD169" i="31" s="1"/>
  <c r="V171" i="31"/>
  <c r="AY171" i="31" s="1"/>
  <c r="AP173" i="31"/>
  <c r="BS173" i="31" s="1"/>
  <c r="AH173" i="31"/>
  <c r="BK173" i="31" s="1"/>
  <c r="Y173" i="31"/>
  <c r="BB173" i="31" s="1"/>
  <c r="Q173" i="31"/>
  <c r="AT173" i="31" s="1"/>
  <c r="AO173" i="31"/>
  <c r="BR173" i="31" s="1"/>
  <c r="AG173" i="31"/>
  <c r="BJ173" i="31" s="1"/>
  <c r="X173" i="31"/>
  <c r="BA173" i="31" s="1"/>
  <c r="P173" i="31"/>
  <c r="AN173" i="31"/>
  <c r="BQ173" i="31" s="1"/>
  <c r="AF173" i="31"/>
  <c r="BI173" i="31" s="1"/>
  <c r="W173" i="31"/>
  <c r="AZ173" i="31" s="1"/>
  <c r="AL173" i="31"/>
  <c r="BO173" i="31" s="1"/>
  <c r="AD173" i="31"/>
  <c r="BG173" i="31" s="1"/>
  <c r="U173" i="31"/>
  <c r="AX173" i="31" s="1"/>
  <c r="AK173" i="31"/>
  <c r="BN173" i="31" s="1"/>
  <c r="AC173" i="31"/>
  <c r="BF173" i="31" s="1"/>
  <c r="T173" i="31"/>
  <c r="AW173" i="31" s="1"/>
  <c r="AA173" i="31"/>
  <c r="BD173" i="31" s="1"/>
  <c r="AF175" i="31"/>
  <c r="BI175" i="31" s="1"/>
  <c r="Y177" i="31"/>
  <c r="BB177" i="31" s="1"/>
  <c r="AL171" i="31"/>
  <c r="BO171" i="31" s="1"/>
  <c r="AD171" i="31"/>
  <c r="BG171" i="31" s="1"/>
  <c r="U171" i="31"/>
  <c r="AX171" i="31" s="1"/>
  <c r="AK171" i="31"/>
  <c r="BN171" i="31" s="1"/>
  <c r="AC171" i="31"/>
  <c r="BF171" i="31" s="1"/>
  <c r="T171" i="31"/>
  <c r="AW171" i="31" s="1"/>
  <c r="AP171" i="31"/>
  <c r="BS171" i="31" s="1"/>
  <c r="AH171" i="31"/>
  <c r="BK171" i="31" s="1"/>
  <c r="Y171" i="31"/>
  <c r="BB171" i="31" s="1"/>
  <c r="Q171" i="31"/>
  <c r="AT171" i="31" s="1"/>
  <c r="AO171" i="31"/>
  <c r="BR171" i="31" s="1"/>
  <c r="AG171" i="31"/>
  <c r="BJ171" i="31" s="1"/>
  <c r="X171" i="31"/>
  <c r="BA171" i="31" s="1"/>
  <c r="P171" i="31"/>
  <c r="W171" i="31"/>
  <c r="AZ171" i="31" s="1"/>
  <c r="AN171" i="31"/>
  <c r="BQ171" i="31" s="1"/>
  <c r="AK182" i="31"/>
  <c r="BN182" i="31" s="1"/>
  <c r="BD186" i="31"/>
  <c r="AL177" i="31"/>
  <c r="BO177" i="31" s="1"/>
  <c r="AD177" i="31"/>
  <c r="BG177" i="31" s="1"/>
  <c r="U177" i="31"/>
  <c r="AX177" i="31" s="1"/>
  <c r="AK177" i="31"/>
  <c r="BN177" i="31" s="1"/>
  <c r="AC177" i="31"/>
  <c r="BF177" i="31" s="1"/>
  <c r="T177" i="31"/>
  <c r="AW177" i="31" s="1"/>
  <c r="AI177" i="31"/>
  <c r="BL177" i="31" s="1"/>
  <c r="X177" i="31"/>
  <c r="BA177" i="31" s="1"/>
  <c r="AH177" i="31"/>
  <c r="BK177" i="31" s="1"/>
  <c r="W177" i="31"/>
  <c r="AZ177" i="31" s="1"/>
  <c r="BT177" i="31"/>
  <c r="AG177" i="31"/>
  <c r="BJ177" i="31" s="1"/>
  <c r="V177" i="31"/>
  <c r="AY177" i="31" s="1"/>
  <c r="AO177" i="31"/>
  <c r="BR177" i="31" s="1"/>
  <c r="AE177" i="31"/>
  <c r="BH177" i="31" s="1"/>
  <c r="R177" i="31"/>
  <c r="AU177" i="31" s="1"/>
  <c r="AN177" i="31"/>
  <c r="BQ177" i="31" s="1"/>
  <c r="AA177" i="31"/>
  <c r="BD177" i="31" s="1"/>
  <c r="Q177" i="31"/>
  <c r="AT177" i="31" s="1"/>
  <c r="AF177" i="31"/>
  <c r="BI177" i="31" s="1"/>
  <c r="BN186" i="31"/>
  <c r="Z165" i="31"/>
  <c r="BC165" i="31" s="1"/>
  <c r="AL165" i="31"/>
  <c r="BO165" i="31" s="1"/>
  <c r="AO169" i="31"/>
  <c r="BR169" i="31" s="1"/>
  <c r="AG169" i="31"/>
  <c r="BJ169" i="31" s="1"/>
  <c r="X169" i="31"/>
  <c r="BA169" i="31" s="1"/>
  <c r="P169" i="31"/>
  <c r="AL169" i="31"/>
  <c r="BO169" i="31" s="1"/>
  <c r="AD169" i="31"/>
  <c r="BG169" i="31" s="1"/>
  <c r="U169" i="31"/>
  <c r="AX169" i="31" s="1"/>
  <c r="AK169" i="31"/>
  <c r="BN169" i="31" s="1"/>
  <c r="AC169" i="31"/>
  <c r="BF169" i="31" s="1"/>
  <c r="T169" i="31"/>
  <c r="AW169" i="31" s="1"/>
  <c r="V169" i="31"/>
  <c r="AY169" i="31" s="1"/>
  <c r="AI169" i="31"/>
  <c r="BL169" i="31" s="1"/>
  <c r="AE171" i="31"/>
  <c r="BH171" i="31" s="1"/>
  <c r="R173" i="31"/>
  <c r="AU173" i="31" s="1"/>
  <c r="AM173" i="31"/>
  <c r="BP173" i="31" s="1"/>
  <c r="V175" i="31"/>
  <c r="AY175" i="31" s="1"/>
  <c r="BT175" i="31"/>
  <c r="AM177" i="31"/>
  <c r="BP177" i="31" s="1"/>
  <c r="V160" i="31"/>
  <c r="AY160" i="31" s="1"/>
  <c r="AE160" i="31"/>
  <c r="BH160" i="31" s="1"/>
  <c r="AM160" i="31"/>
  <c r="BP160" i="31" s="1"/>
  <c r="R162" i="31"/>
  <c r="AU162" i="31" s="1"/>
  <c r="Z162" i="31"/>
  <c r="BC162" i="31" s="1"/>
  <c r="AI162" i="31"/>
  <c r="BL162" i="31" s="1"/>
  <c r="BT162" i="31"/>
  <c r="V164" i="31"/>
  <c r="AY164" i="31" s="1"/>
  <c r="AE164" i="31"/>
  <c r="BH164" i="31" s="1"/>
  <c r="AM164" i="31"/>
  <c r="BP164" i="31" s="1"/>
  <c r="R166" i="31"/>
  <c r="AU166" i="31" s="1"/>
  <c r="Z166" i="31"/>
  <c r="BC166" i="31" s="1"/>
  <c r="AI166" i="31"/>
  <c r="BL166" i="31" s="1"/>
  <c r="BT166" i="31"/>
  <c r="V168" i="31"/>
  <c r="AY168" i="31" s="1"/>
  <c r="AE168" i="31"/>
  <c r="BH168" i="31" s="1"/>
  <c r="AM168" i="31"/>
  <c r="BP168" i="31" s="1"/>
  <c r="R170" i="31"/>
  <c r="AU170" i="31" s="1"/>
  <c r="Z170" i="31"/>
  <c r="BC170" i="31" s="1"/>
  <c r="AI170" i="31"/>
  <c r="BL170" i="31" s="1"/>
  <c r="V172" i="31"/>
  <c r="AY172" i="31" s="1"/>
  <c r="AE172" i="31"/>
  <c r="BH172" i="31" s="1"/>
  <c r="AM172" i="31"/>
  <c r="BP172" i="31" s="1"/>
  <c r="R174" i="31"/>
  <c r="AU174" i="31" s="1"/>
  <c r="Z174" i="31"/>
  <c r="BC174" i="31" s="1"/>
  <c r="AI174" i="31"/>
  <c r="BL174" i="31" s="1"/>
  <c r="V176" i="31"/>
  <c r="AY176" i="31" s="1"/>
  <c r="AE176" i="31"/>
  <c r="BH176" i="31" s="1"/>
  <c r="AM176" i="31"/>
  <c r="BP176" i="31" s="1"/>
  <c r="X182" i="31"/>
  <c r="BA182" i="31" s="1"/>
  <c r="AC183" i="31"/>
  <c r="BF183" i="31" s="1"/>
  <c r="BT183" i="31"/>
  <c r="X184" i="31"/>
  <c r="BA184" i="31" s="1"/>
  <c r="AJ184" i="31"/>
  <c r="BM184" i="31" s="1"/>
  <c r="BU185" i="31"/>
  <c r="BU189" i="31"/>
  <c r="U191" i="31"/>
  <c r="AX191" i="31" s="1"/>
  <c r="R183" i="31"/>
  <c r="AU183" i="31" s="1"/>
  <c r="Y184" i="31"/>
  <c r="BB184" i="31" s="1"/>
  <c r="AL184" i="31"/>
  <c r="BO184" i="31" s="1"/>
  <c r="BU198" i="31"/>
  <c r="AP183" i="31"/>
  <c r="BS183" i="31" s="1"/>
  <c r="AH183" i="31"/>
  <c r="BK183" i="31" s="1"/>
  <c r="Y183" i="31"/>
  <c r="BB183" i="31" s="1"/>
  <c r="Q183" i="31"/>
  <c r="AT183" i="31" s="1"/>
  <c r="AO183" i="31"/>
  <c r="BR183" i="31" s="1"/>
  <c r="AG183" i="31"/>
  <c r="BJ183" i="31" s="1"/>
  <c r="X183" i="31"/>
  <c r="BA183" i="31" s="1"/>
  <c r="P183" i="31"/>
  <c r="AM183" i="31"/>
  <c r="BP183" i="31" s="1"/>
  <c r="AE183" i="31"/>
  <c r="BH183" i="31" s="1"/>
  <c r="V183" i="31"/>
  <c r="AY183" i="31" s="1"/>
  <c r="T183" i="31"/>
  <c r="AW183" i="31" s="1"/>
  <c r="AI183" i="31"/>
  <c r="BL183" i="31" s="1"/>
  <c r="P184" i="31"/>
  <c r="AA184" i="31"/>
  <c r="BD184" i="31" s="1"/>
  <c r="AP184" i="31"/>
  <c r="BS184" i="31" s="1"/>
  <c r="R160" i="31"/>
  <c r="AU160" i="31" s="1"/>
  <c r="Z160" i="31"/>
  <c r="BC160" i="31" s="1"/>
  <c r="AI160" i="31"/>
  <c r="BL160" i="31" s="1"/>
  <c r="V162" i="31"/>
  <c r="AY162" i="31" s="1"/>
  <c r="AE162" i="31"/>
  <c r="BH162" i="31" s="1"/>
  <c r="R164" i="31"/>
  <c r="AU164" i="31" s="1"/>
  <c r="Z164" i="31"/>
  <c r="BC164" i="31" s="1"/>
  <c r="AI164" i="31"/>
  <c r="BL164" i="31" s="1"/>
  <c r="V166" i="31"/>
  <c r="AY166" i="31" s="1"/>
  <c r="AE166" i="31"/>
  <c r="BH166" i="31" s="1"/>
  <c r="R168" i="31"/>
  <c r="AU168" i="31" s="1"/>
  <c r="Z168" i="31"/>
  <c r="BC168" i="31" s="1"/>
  <c r="AI168" i="31"/>
  <c r="BL168" i="31" s="1"/>
  <c r="R172" i="31"/>
  <c r="AU172" i="31" s="1"/>
  <c r="Z172" i="31"/>
  <c r="BC172" i="31" s="1"/>
  <c r="AI172" i="31"/>
  <c r="BL172" i="31" s="1"/>
  <c r="R176" i="31"/>
  <c r="AU176" i="31" s="1"/>
  <c r="Z176" i="31"/>
  <c r="BC176" i="31" s="1"/>
  <c r="AI176" i="31"/>
  <c r="BL176" i="31" s="1"/>
  <c r="AO182" i="31"/>
  <c r="BR182" i="31" s="1"/>
  <c r="T182" i="31"/>
  <c r="AW182" i="31" s="1"/>
  <c r="AE182" i="31"/>
  <c r="BH182" i="31" s="1"/>
  <c r="AP182" i="31"/>
  <c r="BS182" i="31" s="1"/>
  <c r="N183" i="31"/>
  <c r="U183" i="31"/>
  <c r="AX183" i="31" s="1"/>
  <c r="AJ183" i="31"/>
  <c r="BM183" i="31" s="1"/>
  <c r="Q184" i="31"/>
  <c r="AT184" i="31" s="1"/>
  <c r="AD184" i="31"/>
  <c r="BG184" i="31" s="1"/>
  <c r="BT184" i="31"/>
  <c r="BT189" i="31"/>
  <c r="AK191" i="31"/>
  <c r="BN191" i="31" s="1"/>
  <c r="AC191" i="31"/>
  <c r="BF191" i="31" s="1"/>
  <c r="T191" i="31"/>
  <c r="AW191" i="31" s="1"/>
  <c r="AO191" i="31"/>
  <c r="BR191" i="31" s="1"/>
  <c r="AG191" i="31"/>
  <c r="BJ191" i="31" s="1"/>
  <c r="X191" i="31"/>
  <c r="BA191" i="31" s="1"/>
  <c r="P191" i="31"/>
  <c r="AN191" i="31"/>
  <c r="BQ191" i="31" s="1"/>
  <c r="AF191" i="31"/>
  <c r="BI191" i="31" s="1"/>
  <c r="W191" i="31"/>
  <c r="AZ191" i="31" s="1"/>
  <c r="AL191" i="31"/>
  <c r="BO191" i="31" s="1"/>
  <c r="Y191" i="31"/>
  <c r="BB191" i="31" s="1"/>
  <c r="AH191" i="31"/>
  <c r="BK191" i="31" s="1"/>
  <c r="S191" i="31"/>
  <c r="AV191" i="31" s="1"/>
  <c r="AE191" i="31"/>
  <c r="BH191" i="31" s="1"/>
  <c r="R191" i="31"/>
  <c r="AU191" i="31" s="1"/>
  <c r="BT191" i="31"/>
  <c r="AD191" i="31"/>
  <c r="BG191" i="31" s="1"/>
  <c r="Q191" i="31"/>
  <c r="AT191" i="31" s="1"/>
  <c r="AM191" i="31"/>
  <c r="BP191" i="31" s="1"/>
  <c r="Z191" i="31"/>
  <c r="BC191" i="31" s="1"/>
  <c r="AJ191" i="31"/>
  <c r="BM191" i="31" s="1"/>
  <c r="AJ182" i="31"/>
  <c r="BM182" i="31" s="1"/>
  <c r="W183" i="31"/>
  <c r="AZ183" i="31" s="1"/>
  <c r="AK183" i="31"/>
  <c r="BN183" i="31" s="1"/>
  <c r="R184" i="31"/>
  <c r="AU184" i="31" s="1"/>
  <c r="AP194" i="31"/>
  <c r="BS194" i="31" s="1"/>
  <c r="AH194" i="31"/>
  <c r="BK194" i="31" s="1"/>
  <c r="Y194" i="31"/>
  <c r="BB194" i="31" s="1"/>
  <c r="Q194" i="31"/>
  <c r="AT194" i="31" s="1"/>
  <c r="AL194" i="31"/>
  <c r="BO194" i="31" s="1"/>
  <c r="AD194" i="31"/>
  <c r="BG194" i="31" s="1"/>
  <c r="U194" i="31"/>
  <c r="AX194" i="31" s="1"/>
  <c r="AO194" i="31"/>
  <c r="BR194" i="31" s="1"/>
  <c r="AE194" i="31"/>
  <c r="BH194" i="31" s="1"/>
  <c r="S194" i="31"/>
  <c r="AV194" i="31" s="1"/>
  <c r="AJ194" i="31"/>
  <c r="BM194" i="31" s="1"/>
  <c r="X194" i="31"/>
  <c r="BA194" i="31" s="1"/>
  <c r="AI194" i="31"/>
  <c r="BL194" i="31" s="1"/>
  <c r="W194" i="31"/>
  <c r="AZ194" i="31" s="1"/>
  <c r="AA194" i="31"/>
  <c r="BD194" i="31" s="1"/>
  <c r="AM194" i="31"/>
  <c r="BP194" i="31" s="1"/>
  <c r="T194" i="31"/>
  <c r="AW194" i="31" s="1"/>
  <c r="AK194" i="31"/>
  <c r="BN194" i="31" s="1"/>
  <c r="R194" i="31"/>
  <c r="AU194" i="31" s="1"/>
  <c r="AG194" i="31"/>
  <c r="BJ194" i="31" s="1"/>
  <c r="P194" i="31"/>
  <c r="AC194" i="31"/>
  <c r="BF194" i="31" s="1"/>
  <c r="AN194" i="31"/>
  <c r="BQ194" i="31" s="1"/>
  <c r="BU182" i="31"/>
  <c r="AN184" i="31"/>
  <c r="BQ184" i="31" s="1"/>
  <c r="AF184" i="31"/>
  <c r="BI184" i="31" s="1"/>
  <c r="W184" i="31"/>
  <c r="AZ184" i="31" s="1"/>
  <c r="AM184" i="31"/>
  <c r="BP184" i="31" s="1"/>
  <c r="AE184" i="31"/>
  <c r="BH184" i="31" s="1"/>
  <c r="V184" i="31"/>
  <c r="AY184" i="31" s="1"/>
  <c r="AK184" i="31"/>
  <c r="BN184" i="31" s="1"/>
  <c r="AC184" i="31"/>
  <c r="BF184" i="31" s="1"/>
  <c r="T184" i="31"/>
  <c r="AW184" i="31" s="1"/>
  <c r="S184" i="31"/>
  <c r="AV184" i="31" s="1"/>
  <c r="AH184" i="31"/>
  <c r="BK184" i="31" s="1"/>
  <c r="BU186" i="31"/>
  <c r="R185" i="31"/>
  <c r="AU185" i="31" s="1"/>
  <c r="Z185" i="31"/>
  <c r="BC185" i="31" s="1"/>
  <c r="AI185" i="31"/>
  <c r="BL185" i="31" s="1"/>
  <c r="BT185" i="31"/>
  <c r="BT186" i="31"/>
  <c r="AP186" i="31"/>
  <c r="BS186" i="31" s="1"/>
  <c r="AH186" i="31"/>
  <c r="BK186" i="31" s="1"/>
  <c r="Y186" i="31"/>
  <c r="BB186" i="31" s="1"/>
  <c r="Q186" i="31"/>
  <c r="AT186" i="31" s="1"/>
  <c r="S186" i="31"/>
  <c r="AV186" i="31" s="1"/>
  <c r="AC186" i="31"/>
  <c r="BF186" i="31" s="1"/>
  <c r="AL186" i="31"/>
  <c r="BO186" i="31" s="1"/>
  <c r="AM188" i="31"/>
  <c r="BP188" i="31" s="1"/>
  <c r="AE188" i="31"/>
  <c r="BH188" i="31" s="1"/>
  <c r="V188" i="31"/>
  <c r="AY188" i="31" s="1"/>
  <c r="AL188" i="31"/>
  <c r="BO188" i="31" s="1"/>
  <c r="AD188" i="31"/>
  <c r="BG188" i="31" s="1"/>
  <c r="U188" i="31"/>
  <c r="AX188" i="31" s="1"/>
  <c r="S188" i="31"/>
  <c r="AV188" i="31" s="1"/>
  <c r="AF188" i="31"/>
  <c r="BI188" i="31" s="1"/>
  <c r="AP188" i="31"/>
  <c r="BS188" i="31" s="1"/>
  <c r="R193" i="31"/>
  <c r="AU193" i="31" s="1"/>
  <c r="AI193" i="31"/>
  <c r="BL193" i="31" s="1"/>
  <c r="R182" i="31"/>
  <c r="AU182" i="31" s="1"/>
  <c r="Z182" i="31"/>
  <c r="BC182" i="31" s="1"/>
  <c r="AI182" i="31"/>
  <c r="BL182" i="31" s="1"/>
  <c r="T185" i="31"/>
  <c r="AW185" i="31" s="1"/>
  <c r="AC185" i="31"/>
  <c r="BF185" i="31" s="1"/>
  <c r="AK185" i="31"/>
  <c r="BN185" i="31" s="1"/>
  <c r="U186" i="31"/>
  <c r="AX186" i="31" s="1"/>
  <c r="AE186" i="31"/>
  <c r="BH186" i="31" s="1"/>
  <c r="AN186" i="31"/>
  <c r="BQ186" i="31" s="1"/>
  <c r="W188" i="31"/>
  <c r="AZ188" i="31" s="1"/>
  <c r="AH188" i="31"/>
  <c r="BK188" i="31" s="1"/>
  <c r="BU188" i="31"/>
  <c r="R189" i="31"/>
  <c r="AU189" i="31" s="1"/>
  <c r="AE189" i="31"/>
  <c r="BH189" i="31" s="1"/>
  <c r="U193" i="31"/>
  <c r="AX193" i="31" s="1"/>
  <c r="AO193" i="31"/>
  <c r="BR193" i="31" s="1"/>
  <c r="AK197" i="31"/>
  <c r="BN197" i="31" s="1"/>
  <c r="AC197" i="31"/>
  <c r="BF197" i="31" s="1"/>
  <c r="T197" i="31"/>
  <c r="AW197" i="31" s="1"/>
  <c r="AJ197" i="31"/>
  <c r="BM197" i="31" s="1"/>
  <c r="AA197" i="31"/>
  <c r="BD197" i="31" s="1"/>
  <c r="S197" i="31"/>
  <c r="AV197" i="31" s="1"/>
  <c r="AO197" i="31"/>
  <c r="BR197" i="31" s="1"/>
  <c r="AG197" i="31"/>
  <c r="BJ197" i="31" s="1"/>
  <c r="X197" i="31"/>
  <c r="BA197" i="31" s="1"/>
  <c r="P197" i="31"/>
  <c r="AN197" i="31"/>
  <c r="BQ197" i="31" s="1"/>
  <c r="AF197" i="31"/>
  <c r="BI197" i="31" s="1"/>
  <c r="W197" i="31"/>
  <c r="AZ197" i="31" s="1"/>
  <c r="AH197" i="31"/>
  <c r="BK197" i="31" s="1"/>
  <c r="Q197" i="31"/>
  <c r="AT197" i="31" s="1"/>
  <c r="AE197" i="31"/>
  <c r="BH197" i="31" s="1"/>
  <c r="AD197" i="31"/>
  <c r="BG197" i="31" s="1"/>
  <c r="BT197" i="31"/>
  <c r="AM197" i="31"/>
  <c r="BP197" i="31" s="1"/>
  <c r="V197" i="31"/>
  <c r="AY197" i="31" s="1"/>
  <c r="AL197" i="31"/>
  <c r="BO197" i="31" s="1"/>
  <c r="U197" i="31"/>
  <c r="AX197" i="31" s="1"/>
  <c r="S182" i="31"/>
  <c r="AV182" i="31" s="1"/>
  <c r="AA182" i="31"/>
  <c r="BD182" i="31" s="1"/>
  <c r="U185" i="31"/>
  <c r="AX185" i="31" s="1"/>
  <c r="AD185" i="31"/>
  <c r="BG185" i="31" s="1"/>
  <c r="V186" i="31"/>
  <c r="AY186" i="31" s="1"/>
  <c r="AF186" i="31"/>
  <c r="BI186" i="31" s="1"/>
  <c r="AO186" i="31"/>
  <c r="BR186" i="31" s="1"/>
  <c r="X188" i="31"/>
  <c r="BA188" i="31" s="1"/>
  <c r="AI188" i="31"/>
  <c r="BL188" i="31" s="1"/>
  <c r="AK189" i="31"/>
  <c r="BN189" i="31" s="1"/>
  <c r="AC189" i="31"/>
  <c r="BF189" i="31" s="1"/>
  <c r="T189" i="31"/>
  <c r="AW189" i="31" s="1"/>
  <c r="AJ189" i="31"/>
  <c r="BM189" i="31" s="1"/>
  <c r="AA189" i="31"/>
  <c r="BD189" i="31" s="1"/>
  <c r="S189" i="31"/>
  <c r="AV189" i="31" s="1"/>
  <c r="U189" i="31"/>
  <c r="AX189" i="31" s="1"/>
  <c r="AF189" i="31"/>
  <c r="BI189" i="31" s="1"/>
  <c r="AP189" i="31"/>
  <c r="BS189" i="31" s="1"/>
  <c r="BU191" i="31"/>
  <c r="X193" i="31"/>
  <c r="BA193" i="31" s="1"/>
  <c r="AJ193" i="31"/>
  <c r="BM193" i="31" s="1"/>
  <c r="AA193" i="31"/>
  <c r="BD193" i="31" s="1"/>
  <c r="S193" i="31"/>
  <c r="AV193" i="31" s="1"/>
  <c r="AN193" i="31"/>
  <c r="BQ193" i="31" s="1"/>
  <c r="AF193" i="31"/>
  <c r="BI193" i="31" s="1"/>
  <c r="W193" i="31"/>
  <c r="AZ193" i="31" s="1"/>
  <c r="AH193" i="31"/>
  <c r="BK193" i="31" s="1"/>
  <c r="V193" i="31"/>
  <c r="AY193" i="31" s="1"/>
  <c r="AM193" i="31"/>
  <c r="BP193" i="31" s="1"/>
  <c r="AC193" i="31"/>
  <c r="BF193" i="31" s="1"/>
  <c r="Q193" i="31"/>
  <c r="AT193" i="31" s="1"/>
  <c r="AL193" i="31"/>
  <c r="BO193" i="31" s="1"/>
  <c r="Z193" i="31"/>
  <c r="BC193" i="31" s="1"/>
  <c r="P193" i="31"/>
  <c r="Y193" i="31"/>
  <c r="BB193" i="31" s="1"/>
  <c r="BT193" i="31"/>
  <c r="AG193" i="31"/>
  <c r="BJ193" i="31" s="1"/>
  <c r="Z197" i="31"/>
  <c r="BC197" i="31" s="1"/>
  <c r="Q190" i="31"/>
  <c r="AT190" i="31" s="1"/>
  <c r="Y190" i="31"/>
  <c r="BB190" i="31" s="1"/>
  <c r="AH190" i="31"/>
  <c r="BK190" i="31" s="1"/>
  <c r="AP190" i="31"/>
  <c r="BS190" i="31" s="1"/>
  <c r="U192" i="31"/>
  <c r="AX192" i="31" s="1"/>
  <c r="AD192" i="31"/>
  <c r="BG192" i="31" s="1"/>
  <c r="AN192" i="31"/>
  <c r="BQ192" i="31" s="1"/>
  <c r="AN195" i="31"/>
  <c r="BQ195" i="31" s="1"/>
  <c r="AF195" i="31"/>
  <c r="BI195" i="31" s="1"/>
  <c r="W195" i="31"/>
  <c r="AZ195" i="31" s="1"/>
  <c r="AJ195" i="31"/>
  <c r="BM195" i="31" s="1"/>
  <c r="AA195" i="31"/>
  <c r="BD195" i="31" s="1"/>
  <c r="S195" i="31"/>
  <c r="AV195" i="31" s="1"/>
  <c r="U195" i="31"/>
  <c r="AX195" i="31" s="1"/>
  <c r="AG195" i="31"/>
  <c r="BJ195" i="31" s="1"/>
  <c r="BT195" i="31"/>
  <c r="BU196" i="31"/>
  <c r="V199" i="31"/>
  <c r="AY199" i="31" s="1"/>
  <c r="AK201" i="31"/>
  <c r="BN201" i="31" s="1"/>
  <c r="AC201" i="31"/>
  <c r="BF201" i="31" s="1"/>
  <c r="T201" i="31"/>
  <c r="AW201" i="31" s="1"/>
  <c r="AJ201" i="31"/>
  <c r="BM201" i="31" s="1"/>
  <c r="AA201" i="31"/>
  <c r="BD201" i="31" s="1"/>
  <c r="S201" i="31"/>
  <c r="AV201" i="31" s="1"/>
  <c r="AO201" i="31"/>
  <c r="BR201" i="31" s="1"/>
  <c r="AG201" i="31"/>
  <c r="BJ201" i="31" s="1"/>
  <c r="X201" i="31"/>
  <c r="BA201" i="31" s="1"/>
  <c r="P201" i="31"/>
  <c r="AN201" i="31"/>
  <c r="BQ201" i="31" s="1"/>
  <c r="AF201" i="31"/>
  <c r="BI201" i="31" s="1"/>
  <c r="W201" i="31"/>
  <c r="AZ201" i="31" s="1"/>
  <c r="Y201" i="31"/>
  <c r="BB201" i="31" s="1"/>
  <c r="AP201" i="31"/>
  <c r="BS201" i="31" s="1"/>
  <c r="R190" i="31"/>
  <c r="AU190" i="31" s="1"/>
  <c r="Z190" i="31"/>
  <c r="BC190" i="31" s="1"/>
  <c r="AI190" i="31"/>
  <c r="BL190" i="31" s="1"/>
  <c r="V192" i="31"/>
  <c r="AY192" i="31" s="1"/>
  <c r="AE192" i="31"/>
  <c r="BH192" i="31" s="1"/>
  <c r="BU195" i="31"/>
  <c r="AO199" i="31"/>
  <c r="BR199" i="31" s="1"/>
  <c r="AG199" i="31"/>
  <c r="BJ199" i="31" s="1"/>
  <c r="X199" i="31"/>
  <c r="BA199" i="31" s="1"/>
  <c r="P199" i="31"/>
  <c r="AN199" i="31"/>
  <c r="BQ199" i="31" s="1"/>
  <c r="AF199" i="31"/>
  <c r="BI199" i="31" s="1"/>
  <c r="W199" i="31"/>
  <c r="AZ199" i="31" s="1"/>
  <c r="AK199" i="31"/>
  <c r="BN199" i="31" s="1"/>
  <c r="AC199" i="31"/>
  <c r="BF199" i="31" s="1"/>
  <c r="T199" i="31"/>
  <c r="AW199" i="31" s="1"/>
  <c r="AJ199" i="31"/>
  <c r="BM199" i="31" s="1"/>
  <c r="AA199" i="31"/>
  <c r="BD199" i="31" s="1"/>
  <c r="S199" i="31"/>
  <c r="AV199" i="31" s="1"/>
  <c r="Y199" i="31"/>
  <c r="BB199" i="31" s="1"/>
  <c r="AP199" i="31"/>
  <c r="BS199" i="31" s="1"/>
  <c r="BU201" i="31"/>
  <c r="Z201" i="31"/>
  <c r="BC201" i="31" s="1"/>
  <c r="BT201" i="31"/>
  <c r="Q201" i="31"/>
  <c r="AT201" i="31" s="1"/>
  <c r="AH201" i="31"/>
  <c r="BK201" i="31" s="1"/>
  <c r="AL192" i="31"/>
  <c r="BO192" i="31" s="1"/>
  <c r="AP192" i="31"/>
  <c r="BS192" i="31" s="1"/>
  <c r="AH192" i="31"/>
  <c r="BK192" i="31" s="1"/>
  <c r="R192" i="31"/>
  <c r="AU192" i="31" s="1"/>
  <c r="Z192" i="31"/>
  <c r="BC192" i="31" s="1"/>
  <c r="AJ192" i="31"/>
  <c r="BM192" i="31" s="1"/>
  <c r="BU193" i="31"/>
  <c r="Q199" i="31"/>
  <c r="AT199" i="31" s="1"/>
  <c r="AH199" i="31"/>
  <c r="BK199" i="31" s="1"/>
  <c r="R201" i="31"/>
  <c r="AU201" i="31" s="1"/>
  <c r="AI201" i="31"/>
  <c r="BL201" i="31" s="1"/>
  <c r="BU200" i="31"/>
  <c r="U201" i="31"/>
  <c r="AX201" i="31" s="1"/>
  <c r="AL201" i="31"/>
  <c r="BO201" i="31" s="1"/>
  <c r="Q196" i="31"/>
  <c r="AT196" i="31" s="1"/>
  <c r="Y196" i="31"/>
  <c r="BB196" i="31" s="1"/>
  <c r="AH196" i="31"/>
  <c r="BK196" i="31" s="1"/>
  <c r="AP196" i="31"/>
  <c r="BS196" i="31" s="1"/>
  <c r="U198" i="31"/>
  <c r="AX198" i="31" s="1"/>
  <c r="AD198" i="31"/>
  <c r="BG198" i="31" s="1"/>
  <c r="AL198" i="31"/>
  <c r="BO198" i="31" s="1"/>
  <c r="Q200" i="31"/>
  <c r="AT200" i="31" s="1"/>
  <c r="Y200" i="31"/>
  <c r="BB200" i="31" s="1"/>
  <c r="AH200" i="31"/>
  <c r="BK200" i="31" s="1"/>
  <c r="AP200" i="31"/>
  <c r="BS200" i="31" s="1"/>
  <c r="R196" i="31"/>
  <c r="AU196" i="31" s="1"/>
  <c r="Z196" i="31"/>
  <c r="BC196" i="31" s="1"/>
  <c r="AI196" i="31"/>
  <c r="BL196" i="31" s="1"/>
  <c r="BT196" i="31"/>
  <c r="V198" i="31"/>
  <c r="AY198" i="31" s="1"/>
  <c r="AE198" i="31"/>
  <c r="BH198" i="31" s="1"/>
  <c r="AM198" i="31"/>
  <c r="BP198" i="31" s="1"/>
  <c r="R200" i="31"/>
  <c r="AU200" i="31" s="1"/>
  <c r="Z200" i="31"/>
  <c r="BC200" i="31" s="1"/>
  <c r="AI200" i="31"/>
  <c r="BL200" i="31" s="1"/>
  <c r="BT200" i="31"/>
  <c r="U196" i="31"/>
  <c r="AX196" i="31" s="1"/>
  <c r="AD196" i="31"/>
  <c r="BG196" i="31" s="1"/>
  <c r="AL196" i="31"/>
  <c r="BO196" i="31" s="1"/>
  <c r="Q198" i="31"/>
  <c r="AT198" i="31" s="1"/>
  <c r="Y198" i="31"/>
  <c r="BB198" i="31" s="1"/>
  <c r="AH198" i="31"/>
  <c r="BK198" i="31" s="1"/>
  <c r="AP198" i="31"/>
  <c r="BS198" i="31" s="1"/>
  <c r="U200" i="31"/>
  <c r="AX200" i="31" s="1"/>
  <c r="AD200" i="31"/>
  <c r="BG200" i="31" s="1"/>
  <c r="AL200" i="31"/>
  <c r="BO200" i="31" s="1"/>
  <c r="V196" i="31"/>
  <c r="AY196" i="31" s="1"/>
  <c r="AE196" i="31"/>
  <c r="BH196" i="31" s="1"/>
  <c r="R198" i="31"/>
  <c r="AU198" i="31" s="1"/>
  <c r="Z198" i="31"/>
  <c r="BC198" i="31" s="1"/>
  <c r="AI198" i="31"/>
  <c r="BL198" i="31" s="1"/>
  <c r="V200" i="31"/>
  <c r="AY200" i="31" s="1"/>
  <c r="AE200" i="31"/>
  <c r="BH200" i="31" s="1"/>
  <c r="Y10" i="22"/>
  <c r="X10" i="22"/>
  <c r="W10" i="22"/>
  <c r="V10" i="22"/>
  <c r="Y9" i="22"/>
  <c r="X9" i="22"/>
  <c r="W9" i="22"/>
  <c r="V9" i="22"/>
  <c r="Y8" i="22"/>
  <c r="X8" i="22"/>
  <c r="W8" i="22"/>
  <c r="V8" i="22"/>
  <c r="Y7" i="22"/>
  <c r="X7" i="22"/>
  <c r="W7" i="22"/>
  <c r="V7" i="22"/>
  <c r="Y6" i="22"/>
  <c r="X6" i="22"/>
  <c r="W6" i="22"/>
  <c r="V6" i="22"/>
  <c r="U10" i="22"/>
  <c r="T10" i="22"/>
  <c r="S10" i="22"/>
  <c r="R10" i="22"/>
  <c r="U9" i="22"/>
  <c r="T9" i="22"/>
  <c r="S9" i="22"/>
  <c r="R9" i="22"/>
  <c r="U8" i="22"/>
  <c r="T8" i="22"/>
  <c r="S8" i="22"/>
  <c r="R8" i="22"/>
  <c r="U7" i="22"/>
  <c r="T7" i="22"/>
  <c r="S7" i="22"/>
  <c r="R7" i="22"/>
  <c r="U6" i="22"/>
  <c r="T6" i="22"/>
  <c r="S6" i="22"/>
  <c r="R6" i="22"/>
  <c r="S28" i="37" l="1"/>
  <c r="S76" i="35"/>
  <c r="S76" i="36"/>
  <c r="M28" i="151"/>
  <c r="AT98" i="151"/>
  <c r="BY98" i="151" s="1"/>
  <c r="AT103" i="152"/>
  <c r="BY103" i="152" s="1"/>
  <c r="AT94" i="154"/>
  <c r="BY94" i="154" s="1"/>
  <c r="AT97" i="151"/>
  <c r="BY97" i="151" s="1"/>
  <c r="AT86" i="154"/>
  <c r="BY86" i="154" s="1"/>
  <c r="AT93" i="150"/>
  <c r="BY93" i="150" s="1"/>
  <c r="AT104" i="149"/>
  <c r="BY104" i="149" s="1"/>
  <c r="AT97" i="150"/>
  <c r="BY97" i="150" s="1"/>
  <c r="AT99" i="151"/>
  <c r="BY99" i="151" s="1"/>
  <c r="AT88" i="154"/>
  <c r="BY88" i="154" s="1"/>
  <c r="AT86" i="151"/>
  <c r="BY86" i="151" s="1"/>
  <c r="AT95" i="147"/>
  <c r="BY95" i="147" s="1"/>
  <c r="AT102" i="147"/>
  <c r="BY102" i="147" s="1"/>
  <c r="AT101" i="146"/>
  <c r="BY101" i="146" s="1"/>
  <c r="AT94" i="146"/>
  <c r="BY94" i="146" s="1"/>
  <c r="AT93" i="149"/>
  <c r="BY93" i="149" s="1"/>
  <c r="AT98" i="147"/>
  <c r="BY98" i="147" s="1"/>
  <c r="AT88" i="148"/>
  <c r="BY88" i="148" s="1"/>
  <c r="AT104" i="147"/>
  <c r="BY104" i="147" s="1"/>
  <c r="AT94" i="147"/>
  <c r="BY94" i="147" s="1"/>
  <c r="AT90" i="147"/>
  <c r="BY90" i="147" s="1"/>
  <c r="AT103" i="147"/>
  <c r="BY103" i="147" s="1"/>
  <c r="AT99" i="152"/>
  <c r="BY99" i="152" s="1"/>
  <c r="AT95" i="152"/>
  <c r="BY95" i="152" s="1"/>
  <c r="AT101" i="150"/>
  <c r="BY101" i="150" s="1"/>
  <c r="AT89" i="150"/>
  <c r="BY89" i="150" s="1"/>
  <c r="AT87" i="147"/>
  <c r="BY87" i="147" s="1"/>
  <c r="AT99" i="147"/>
  <c r="BY99" i="147" s="1"/>
  <c r="AT96" i="154"/>
  <c r="BY96" i="154" s="1"/>
  <c r="AT101" i="154"/>
  <c r="BY101" i="154" s="1"/>
  <c r="AT100" i="153"/>
  <c r="BY100" i="153" s="1"/>
  <c r="AT85" i="149"/>
  <c r="BY85" i="149" s="1"/>
  <c r="AT96" i="148"/>
  <c r="BY96" i="148" s="1"/>
  <c r="AT92" i="147"/>
  <c r="BY92" i="147" s="1"/>
  <c r="AT86" i="147"/>
  <c r="BY86" i="147" s="1"/>
  <c r="AT104" i="153"/>
  <c r="BY104" i="153" s="1"/>
  <c r="AT100" i="151"/>
  <c r="BY100" i="151" s="1"/>
  <c r="AT85" i="151"/>
  <c r="BY85" i="151" s="1"/>
  <c r="AT93" i="151"/>
  <c r="BY93" i="151" s="1"/>
  <c r="AT90" i="150"/>
  <c r="BY90" i="150" s="1"/>
  <c r="AT86" i="150"/>
  <c r="BY86" i="150" s="1"/>
  <c r="AT93" i="146"/>
  <c r="BY93" i="146" s="1"/>
  <c r="AT98" i="146"/>
  <c r="BY98" i="146" s="1"/>
  <c r="AT91" i="147"/>
  <c r="BY91" i="147" s="1"/>
  <c r="AT103" i="146"/>
  <c r="BY103" i="146" s="1"/>
  <c r="AT103" i="154"/>
  <c r="BY103" i="154" s="1"/>
  <c r="AT102" i="153"/>
  <c r="BY102" i="153" s="1"/>
  <c r="AT89" i="153"/>
  <c r="BY89" i="153" s="1"/>
  <c r="AT91" i="153"/>
  <c r="BY91" i="153" s="1"/>
  <c r="CA87" i="156"/>
  <c r="AT100" i="154"/>
  <c r="BY100" i="154" s="1"/>
  <c r="AT99" i="153"/>
  <c r="BY99" i="153" s="1"/>
  <c r="AT101" i="153"/>
  <c r="BY101" i="153" s="1"/>
  <c r="AT86" i="152"/>
  <c r="BY86" i="152" s="1"/>
  <c r="AT101" i="149"/>
  <c r="BY101" i="149" s="1"/>
  <c r="AT104" i="150"/>
  <c r="BY104" i="150" s="1"/>
  <c r="AT96" i="150"/>
  <c r="BY96" i="150" s="1"/>
  <c r="AT102" i="146"/>
  <c r="BY102" i="146" s="1"/>
  <c r="AT87" i="148"/>
  <c r="BY87" i="148" s="1"/>
  <c r="AT98" i="149"/>
  <c r="BY98" i="149" s="1"/>
  <c r="AT87" i="146"/>
  <c r="BY87" i="146" s="1"/>
  <c r="AT96" i="151"/>
  <c r="BY96" i="151" s="1"/>
  <c r="AT102" i="149"/>
  <c r="BY102" i="149" s="1"/>
  <c r="AT94" i="149"/>
  <c r="BY94" i="149" s="1"/>
  <c r="AT87" i="153"/>
  <c r="BY87" i="153" s="1"/>
  <c r="AT90" i="151"/>
  <c r="BY90" i="151" s="1"/>
  <c r="AT94" i="151"/>
  <c r="BY94" i="151" s="1"/>
  <c r="AT98" i="150"/>
  <c r="BY98" i="150" s="1"/>
  <c r="AT89" i="151"/>
  <c r="BY89" i="151" s="1"/>
  <c r="AT86" i="148"/>
  <c r="BY86" i="148" s="1"/>
  <c r="AT101" i="148"/>
  <c r="BY101" i="148" s="1"/>
  <c r="AT97" i="149"/>
  <c r="BY97" i="149" s="1"/>
  <c r="AT104" i="146"/>
  <c r="BY104" i="146" s="1"/>
  <c r="AT95" i="146"/>
  <c r="BY95" i="146" s="1"/>
  <c r="AT104" i="155"/>
  <c r="BY104" i="155" s="1"/>
  <c r="AT99" i="146"/>
  <c r="BY99" i="146" s="1"/>
  <c r="AT91" i="155"/>
  <c r="BY91" i="155" s="1"/>
  <c r="AT99" i="155"/>
  <c r="BY99" i="155" s="1"/>
  <c r="AT89" i="155"/>
  <c r="BY89" i="155" s="1"/>
  <c r="AT95" i="154"/>
  <c r="BY95" i="154" s="1"/>
  <c r="AT95" i="151"/>
  <c r="BY95" i="151" s="1"/>
  <c r="AT91" i="151"/>
  <c r="BY91" i="151" s="1"/>
  <c r="AT86" i="149"/>
  <c r="BY86" i="149" s="1"/>
  <c r="AT95" i="149"/>
  <c r="BY95" i="149" s="1"/>
  <c r="AT92" i="149"/>
  <c r="BY92" i="149" s="1"/>
  <c r="AT100" i="147"/>
  <c r="BY100" i="147" s="1"/>
  <c r="AT87" i="154"/>
  <c r="BY87" i="154" s="1"/>
  <c r="AT104" i="148"/>
  <c r="BY104" i="148" s="1"/>
  <c r="AT85" i="150"/>
  <c r="BY85" i="150" s="1"/>
  <c r="AT100" i="150"/>
  <c r="BY100" i="150" s="1"/>
  <c r="AT94" i="150"/>
  <c r="BY94" i="150" s="1"/>
  <c r="AT93" i="148"/>
  <c r="BY93" i="148" s="1"/>
  <c r="AT88" i="147"/>
  <c r="BY88" i="147" s="1"/>
  <c r="AT86" i="146"/>
  <c r="BY86" i="146" s="1"/>
  <c r="AT90" i="155"/>
  <c r="BY90" i="155" s="1"/>
  <c r="AT86" i="155"/>
  <c r="BY86" i="155" s="1"/>
  <c r="AT90" i="146"/>
  <c r="BY90" i="146" s="1"/>
  <c r="CA95" i="156"/>
  <c r="AT102" i="152"/>
  <c r="BY102" i="152" s="1"/>
  <c r="AT96" i="149"/>
  <c r="BY96" i="149" s="1"/>
  <c r="AT96" i="147"/>
  <c r="BY96" i="147" s="1"/>
  <c r="AT90" i="149"/>
  <c r="BY90" i="149" s="1"/>
  <c r="AT102" i="148"/>
  <c r="BY102" i="148" s="1"/>
  <c r="AT88" i="149"/>
  <c r="BY88" i="149" s="1"/>
  <c r="AT100" i="149"/>
  <c r="BY100" i="149" s="1"/>
  <c r="AT100" i="148"/>
  <c r="BY100" i="148" s="1"/>
  <c r="AT98" i="153"/>
  <c r="BY98" i="153" s="1"/>
  <c r="AT87" i="152"/>
  <c r="BY87" i="152" s="1"/>
  <c r="AT92" i="150"/>
  <c r="BY92" i="150" s="1"/>
  <c r="AT88" i="150"/>
  <c r="BY88" i="150" s="1"/>
  <c r="AT102" i="150"/>
  <c r="BY102" i="150" s="1"/>
  <c r="AT88" i="151"/>
  <c r="BY88" i="151" s="1"/>
  <c r="AT92" i="151"/>
  <c r="BY92" i="151" s="1"/>
  <c r="AT96" i="152"/>
  <c r="BY96" i="152" s="1"/>
  <c r="AT91" i="146"/>
  <c r="BY91" i="146" s="1"/>
  <c r="AT89" i="149"/>
  <c r="BY89" i="149" s="1"/>
  <c r="BA88" i="155"/>
  <c r="CA88" i="155" s="1"/>
  <c r="AT101" i="151"/>
  <c r="BY101" i="151" s="1"/>
  <c r="AT95" i="155"/>
  <c r="BY95" i="155" s="1"/>
  <c r="AT75" i="155"/>
  <c r="BY75" i="155" s="1"/>
  <c r="AT103" i="156"/>
  <c r="BY103" i="156" s="1"/>
  <c r="AT91" i="154"/>
  <c r="BY91" i="154" s="1"/>
  <c r="AT92" i="154"/>
  <c r="BY92" i="154" s="1"/>
  <c r="AT94" i="152"/>
  <c r="BY94" i="152" s="1"/>
  <c r="AT91" i="150"/>
  <c r="BY91" i="150" s="1"/>
  <c r="AT85" i="148"/>
  <c r="BY85" i="148" s="1"/>
  <c r="AT97" i="148"/>
  <c r="BY97" i="148" s="1"/>
  <c r="AT101" i="155"/>
  <c r="BY101" i="155" s="1"/>
  <c r="AT97" i="155"/>
  <c r="BY97" i="155" s="1"/>
  <c r="AT99" i="154"/>
  <c r="BY99" i="154" s="1"/>
  <c r="BK63" i="150"/>
  <c r="CA63" i="150" s="1"/>
  <c r="BK80" i="150"/>
  <c r="CA80" i="150" s="1"/>
  <c r="AT97" i="147"/>
  <c r="BY97" i="147" s="1"/>
  <c r="AT103" i="145"/>
  <c r="BY103" i="145" s="1"/>
  <c r="AT103" i="150"/>
  <c r="BY103" i="150" s="1"/>
  <c r="AT89" i="148"/>
  <c r="BY89" i="148" s="1"/>
  <c r="AT90" i="148"/>
  <c r="BY90" i="148" s="1"/>
  <c r="AT99" i="149"/>
  <c r="BY99" i="149" s="1"/>
  <c r="AT94" i="148"/>
  <c r="BY94" i="148" s="1"/>
  <c r="AT91" i="148"/>
  <c r="BY91" i="148" s="1"/>
  <c r="AT96" i="146"/>
  <c r="BY96" i="146" s="1"/>
  <c r="AT87" i="155"/>
  <c r="BY87" i="155" s="1"/>
  <c r="AT87" i="149"/>
  <c r="BY87" i="149" s="1"/>
  <c r="AT100" i="155"/>
  <c r="BY100" i="155" s="1"/>
  <c r="AT92" i="148"/>
  <c r="BY92" i="148" s="1"/>
  <c r="AT98" i="156"/>
  <c r="BY98" i="156" s="1"/>
  <c r="AT97" i="154"/>
  <c r="BY97" i="154" s="1"/>
  <c r="AT93" i="154"/>
  <c r="BY93" i="154" s="1"/>
  <c r="AT85" i="154"/>
  <c r="BY85" i="154" s="1"/>
  <c r="AT94" i="153"/>
  <c r="BY94" i="153" s="1"/>
  <c r="AT86" i="153"/>
  <c r="BY86" i="153" s="1"/>
  <c r="AT88" i="152"/>
  <c r="BY88" i="152" s="1"/>
  <c r="AT87" i="156"/>
  <c r="BY87" i="156" s="1"/>
  <c r="AT100" i="152"/>
  <c r="BY100" i="152" s="1"/>
  <c r="AT87" i="151"/>
  <c r="BY87" i="151" s="1"/>
  <c r="AT103" i="149"/>
  <c r="BY103" i="149" s="1"/>
  <c r="AT85" i="147"/>
  <c r="BY85" i="147" s="1"/>
  <c r="AT99" i="148"/>
  <c r="BY99" i="148" s="1"/>
  <c r="AT100" i="146"/>
  <c r="BY100" i="146" s="1"/>
  <c r="AT96" i="155"/>
  <c r="BY96" i="155" s="1"/>
  <c r="AT102" i="155"/>
  <c r="BY102" i="155" s="1"/>
  <c r="AT102" i="151"/>
  <c r="BY102" i="151" s="1"/>
  <c r="AT87" i="150"/>
  <c r="BY87" i="150" s="1"/>
  <c r="AT98" i="148"/>
  <c r="BY98" i="148" s="1"/>
  <c r="AT95" i="156"/>
  <c r="BY95" i="156" s="1"/>
  <c r="AT89" i="154"/>
  <c r="BY89" i="154" s="1"/>
  <c r="AT104" i="154"/>
  <c r="BY104" i="154" s="1"/>
  <c r="AT95" i="153"/>
  <c r="BY95" i="153" s="1"/>
  <c r="AT104" i="152"/>
  <c r="BY104" i="152" s="1"/>
  <c r="AT103" i="151"/>
  <c r="BY103" i="151" s="1"/>
  <c r="AT93" i="147"/>
  <c r="BY93" i="147" s="1"/>
  <c r="AT88" i="146"/>
  <c r="BY88" i="146" s="1"/>
  <c r="AT94" i="155"/>
  <c r="BY94" i="155" s="1"/>
  <c r="AT103" i="155"/>
  <c r="BY103" i="155" s="1"/>
  <c r="AT89" i="152"/>
  <c r="BY89" i="152" s="1"/>
  <c r="AT101" i="147"/>
  <c r="BY101" i="147" s="1"/>
  <c r="AT89" i="147"/>
  <c r="BY89" i="147" s="1"/>
  <c r="AT97" i="146"/>
  <c r="BY97" i="146" s="1"/>
  <c r="AT103" i="153"/>
  <c r="BY103" i="153" s="1"/>
  <c r="AT101" i="152"/>
  <c r="BY101" i="152" s="1"/>
  <c r="AT90" i="154"/>
  <c r="BY90" i="154" s="1"/>
  <c r="AT97" i="152"/>
  <c r="BY97" i="152" s="1"/>
  <c r="AT97" i="153"/>
  <c r="BY97" i="153" s="1"/>
  <c r="AT85" i="153"/>
  <c r="BY85" i="153" s="1"/>
  <c r="AT95" i="150"/>
  <c r="BY95" i="150" s="1"/>
  <c r="AT95" i="148"/>
  <c r="BY95" i="148" s="1"/>
  <c r="AT102" i="154"/>
  <c r="BY102" i="154" s="1"/>
  <c r="AT96" i="153"/>
  <c r="BY96" i="153" s="1"/>
  <c r="AT85" i="152"/>
  <c r="BY85" i="152" s="1"/>
  <c r="AT93" i="152"/>
  <c r="BY93" i="152" s="1"/>
  <c r="AT88" i="153"/>
  <c r="BY88" i="153" s="1"/>
  <c r="AT90" i="153"/>
  <c r="BY90" i="153" s="1"/>
  <c r="AT93" i="153"/>
  <c r="BY93" i="153" s="1"/>
  <c r="AT89" i="146"/>
  <c r="BY89" i="146" s="1"/>
  <c r="AT85" i="146"/>
  <c r="BY85" i="146" s="1"/>
  <c r="AT90" i="152"/>
  <c r="BY90" i="152" s="1"/>
  <c r="AT104" i="151"/>
  <c r="BY104" i="151" s="1"/>
  <c r="AT103" i="148"/>
  <c r="BY103" i="148" s="1"/>
  <c r="AT98" i="155"/>
  <c r="BY98" i="155" s="1"/>
  <c r="AT93" i="155"/>
  <c r="BY93" i="155" s="1"/>
  <c r="AY69" i="155"/>
  <c r="CA69" i="155" s="1"/>
  <c r="AT98" i="154"/>
  <c r="BY98" i="154" s="1"/>
  <c r="AT91" i="149"/>
  <c r="BY91" i="149" s="1"/>
  <c r="AT92" i="146"/>
  <c r="BY92" i="146" s="1"/>
  <c r="BC92" i="155"/>
  <c r="AT92" i="155" s="1"/>
  <c r="BY92" i="155" s="1"/>
  <c r="AT91" i="152"/>
  <c r="BY91" i="152" s="1"/>
  <c r="AT99" i="150"/>
  <c r="BY99" i="150" s="1"/>
  <c r="BC85" i="155"/>
  <c r="AT85" i="155" s="1"/>
  <c r="BY85" i="155" s="1"/>
  <c r="AT92" i="153"/>
  <c r="BY92" i="153" s="1"/>
  <c r="AT92" i="152"/>
  <c r="BY92" i="152" s="1"/>
  <c r="AT98" i="152"/>
  <c r="BY98" i="152" s="1"/>
  <c r="AW97" i="156"/>
  <c r="CA97" i="156" s="1"/>
  <c r="AT91" i="156"/>
  <c r="BY91" i="156" s="1"/>
  <c r="AT93" i="156"/>
  <c r="BY93" i="156" s="1"/>
  <c r="AT96" i="156"/>
  <c r="BY96" i="156" s="1"/>
  <c r="BE80" i="156"/>
  <c r="AT80" i="156" s="1"/>
  <c r="BY80" i="156" s="1"/>
  <c r="BC72" i="156"/>
  <c r="CA72" i="156" s="1"/>
  <c r="AT94" i="156"/>
  <c r="BY94" i="156" s="1"/>
  <c r="AT102" i="156"/>
  <c r="BY102" i="156" s="1"/>
  <c r="AT85" i="156"/>
  <c r="BY85" i="156" s="1"/>
  <c r="BC71" i="156"/>
  <c r="CA71" i="156" s="1"/>
  <c r="AW62" i="156"/>
  <c r="BA75" i="156"/>
  <c r="AT75" i="156" s="1"/>
  <c r="BY75" i="156" s="1"/>
  <c r="AT92" i="156"/>
  <c r="BY92" i="156" s="1"/>
  <c r="AT99" i="156"/>
  <c r="BY99" i="156" s="1"/>
  <c r="AU104" i="156"/>
  <c r="AT104" i="156" s="1"/>
  <c r="BY104" i="156" s="1"/>
  <c r="AU68" i="156"/>
  <c r="CA68" i="156" s="1"/>
  <c r="AT86" i="156"/>
  <c r="BY86" i="156" s="1"/>
  <c r="AY89" i="156"/>
  <c r="AT89" i="156" s="1"/>
  <c r="BY89" i="156" s="1"/>
  <c r="BA62" i="156"/>
  <c r="AW101" i="156"/>
  <c r="AT101" i="156" s="1"/>
  <c r="BY101" i="156" s="1"/>
  <c r="AU79" i="156"/>
  <c r="CA79" i="156" s="1"/>
  <c r="AT100" i="156"/>
  <c r="BY100" i="156" s="1"/>
  <c r="AT90" i="156"/>
  <c r="BY90" i="156" s="1"/>
  <c r="AT88" i="156"/>
  <c r="BY88" i="156" s="1"/>
  <c r="AT91" i="145"/>
  <c r="BY91" i="145" s="1"/>
  <c r="AT90" i="145"/>
  <c r="BY90" i="145" s="1"/>
  <c r="AT94" i="145"/>
  <c r="BY94" i="145" s="1"/>
  <c r="AT98" i="145"/>
  <c r="BY98" i="145" s="1"/>
  <c r="AT101" i="145"/>
  <c r="BY101" i="145" s="1"/>
  <c r="AT99" i="145"/>
  <c r="BY99" i="145" s="1"/>
  <c r="AT97" i="145"/>
  <c r="BY97" i="145" s="1"/>
  <c r="AT95" i="145"/>
  <c r="BY95" i="145" s="1"/>
  <c r="AT93" i="145"/>
  <c r="BY93" i="145" s="1"/>
  <c r="AT89" i="145"/>
  <c r="BY89" i="145" s="1"/>
  <c r="AT102" i="145"/>
  <c r="BY102" i="145" s="1"/>
  <c r="AT85" i="145"/>
  <c r="BY85" i="145" s="1"/>
  <c r="AT104" i="145"/>
  <c r="BY104" i="145" s="1"/>
  <c r="AT100" i="145"/>
  <c r="BY100" i="145" s="1"/>
  <c r="AT96" i="145"/>
  <c r="BY96" i="145" s="1"/>
  <c r="AT92" i="145"/>
  <c r="BY92" i="145" s="1"/>
  <c r="AT88" i="145"/>
  <c r="BY88" i="145" s="1"/>
  <c r="AT86" i="145"/>
  <c r="BY86" i="145" s="1"/>
  <c r="AT87" i="145"/>
  <c r="BY87" i="145" s="1"/>
  <c r="S28" i="35"/>
  <c r="S76" i="39"/>
  <c r="N191" i="39"/>
  <c r="AS191" i="39" s="1"/>
  <c r="BV191" i="39" s="1"/>
  <c r="Z11" i="39"/>
  <c r="L200" i="33"/>
  <c r="N200" i="33" s="1"/>
  <c r="AS200" i="33" s="1"/>
  <c r="BV200" i="33" s="1"/>
  <c r="S28" i="30"/>
  <c r="S76" i="32"/>
  <c r="Z59" i="32"/>
  <c r="Z59" i="35"/>
  <c r="S76" i="38"/>
  <c r="BE106" i="154"/>
  <c r="N9" i="157" s="1"/>
  <c r="CA99" i="151"/>
  <c r="CA78" i="147"/>
  <c r="CA67" i="147"/>
  <c r="CA61" i="154"/>
  <c r="CA79" i="149"/>
  <c r="CA103" i="156"/>
  <c r="CA100" i="156"/>
  <c r="CA86" i="156"/>
  <c r="CA63" i="156"/>
  <c r="CA90" i="156"/>
  <c r="CA88" i="156"/>
  <c r="AT76" i="156"/>
  <c r="BY76" i="156" s="1"/>
  <c r="AW106" i="150"/>
  <c r="F13" i="157" s="1"/>
  <c r="CA70" i="149"/>
  <c r="CA104" i="155"/>
  <c r="CA102" i="156"/>
  <c r="CA91" i="156"/>
  <c r="BS106" i="150"/>
  <c r="AB13" i="157" s="1"/>
  <c r="AT68" i="150"/>
  <c r="BY68" i="150" s="1"/>
  <c r="BR106" i="150"/>
  <c r="AA13" i="157" s="1"/>
  <c r="CA74" i="155"/>
  <c r="CA67" i="156"/>
  <c r="AT67" i="156"/>
  <c r="BY67" i="156" s="1"/>
  <c r="AT66" i="156"/>
  <c r="BY66" i="156" s="1"/>
  <c r="CA66" i="156"/>
  <c r="AT65" i="156"/>
  <c r="BY65" i="156" s="1"/>
  <c r="CA65" i="156"/>
  <c r="CA76" i="156"/>
  <c r="CA98" i="154"/>
  <c r="AZ106" i="151"/>
  <c r="I12" i="157" s="1"/>
  <c r="CA94" i="151"/>
  <c r="AT77" i="156"/>
  <c r="BY77" i="156" s="1"/>
  <c r="CA77" i="156"/>
  <c r="CA94" i="156"/>
  <c r="CA93" i="156"/>
  <c r="AT73" i="156"/>
  <c r="BY73" i="156" s="1"/>
  <c r="CA73" i="156"/>
  <c r="AZ106" i="156"/>
  <c r="I7" i="157" s="1"/>
  <c r="BN106" i="156"/>
  <c r="W7" i="157" s="1"/>
  <c r="BA106" i="152"/>
  <c r="J11" i="157" s="1"/>
  <c r="CA95" i="152"/>
  <c r="CA100" i="155"/>
  <c r="CA96" i="155"/>
  <c r="AT71" i="155"/>
  <c r="BY71" i="155" s="1"/>
  <c r="BB106" i="149"/>
  <c r="K14" i="157" s="1"/>
  <c r="BQ106" i="149"/>
  <c r="Z14" i="157" s="1"/>
  <c r="CA85" i="156"/>
  <c r="AT78" i="156"/>
  <c r="BY78" i="156" s="1"/>
  <c r="CA78" i="156"/>
  <c r="CA87" i="147"/>
  <c r="BX106" i="145"/>
  <c r="AG18" i="157" s="1"/>
  <c r="CA92" i="156"/>
  <c r="AT74" i="156"/>
  <c r="BY74" i="156" s="1"/>
  <c r="CA74" i="156"/>
  <c r="AT69" i="156"/>
  <c r="BY69" i="156" s="1"/>
  <c r="CA69" i="156"/>
  <c r="CA99" i="156"/>
  <c r="CA96" i="156"/>
  <c r="BX106" i="156"/>
  <c r="AG7" i="157" s="1"/>
  <c r="CA98" i="156"/>
  <c r="AT63" i="156"/>
  <c r="BY63" i="156" s="1"/>
  <c r="AT70" i="156"/>
  <c r="BY70" i="156" s="1"/>
  <c r="CA70" i="156"/>
  <c r="M28" i="152"/>
  <c r="AT77" i="151"/>
  <c r="BY77" i="151" s="1"/>
  <c r="AT78" i="146"/>
  <c r="BY78" i="146" s="1"/>
  <c r="CA62" i="146"/>
  <c r="CA78" i="155"/>
  <c r="CA62" i="154"/>
  <c r="CA91" i="149"/>
  <c r="CA93" i="149"/>
  <c r="CA104" i="145"/>
  <c r="CA100" i="145"/>
  <c r="CA96" i="145"/>
  <c r="CA92" i="145"/>
  <c r="CA88" i="145"/>
  <c r="CA80" i="145"/>
  <c r="CA76" i="145"/>
  <c r="CA72" i="145"/>
  <c r="CA68" i="145"/>
  <c r="BB106" i="145"/>
  <c r="K18" i="157" s="1"/>
  <c r="BH106" i="145"/>
  <c r="Q18" i="157" s="1"/>
  <c r="CA102" i="145"/>
  <c r="CA98" i="145"/>
  <c r="CA94" i="145"/>
  <c r="CA90" i="145"/>
  <c r="CA78" i="145"/>
  <c r="CA74" i="145"/>
  <c r="CA70" i="145"/>
  <c r="CA86" i="145"/>
  <c r="CA103" i="145"/>
  <c r="CA101" i="145"/>
  <c r="CA99" i="145"/>
  <c r="CA97" i="145"/>
  <c r="CA95" i="145"/>
  <c r="CA93" i="145"/>
  <c r="CA91" i="145"/>
  <c r="CA89" i="145"/>
  <c r="CA87" i="145"/>
  <c r="CA85" i="145"/>
  <c r="CA79" i="145"/>
  <c r="CA77" i="145"/>
  <c r="CA75" i="145"/>
  <c r="CA73" i="145"/>
  <c r="CA71" i="145"/>
  <c r="CA69" i="145"/>
  <c r="CA67" i="145"/>
  <c r="CA65" i="145"/>
  <c r="BI106" i="145"/>
  <c r="R18" i="157" s="1"/>
  <c r="BR106" i="145"/>
  <c r="AA18" i="157" s="1"/>
  <c r="AT74" i="146"/>
  <c r="BY74" i="146" s="1"/>
  <c r="AT70" i="146"/>
  <c r="BY70" i="146" s="1"/>
  <c r="AT62" i="146"/>
  <c r="BY62" i="146" s="1"/>
  <c r="AT75" i="146"/>
  <c r="BY75" i="146" s="1"/>
  <c r="BH106" i="146"/>
  <c r="Q17" i="157" s="1"/>
  <c r="AV106" i="146"/>
  <c r="E17" i="157" s="1"/>
  <c r="AT66" i="146"/>
  <c r="BY66" i="146" s="1"/>
  <c r="CA85" i="146"/>
  <c r="BC106" i="146"/>
  <c r="L17" i="157" s="1"/>
  <c r="AT71" i="146"/>
  <c r="BY71" i="146" s="1"/>
  <c r="BS106" i="146"/>
  <c r="AB17" i="157" s="1"/>
  <c r="CA77" i="146"/>
  <c r="AT79" i="146"/>
  <c r="BY79" i="146" s="1"/>
  <c r="CA73" i="146"/>
  <c r="CA102" i="146"/>
  <c r="M28" i="146"/>
  <c r="AT76" i="146"/>
  <c r="BY76" i="146" s="1"/>
  <c r="AT63" i="146"/>
  <c r="BY63" i="146" s="1"/>
  <c r="BX106" i="146"/>
  <c r="AG17" i="157" s="1"/>
  <c r="AT73" i="146"/>
  <c r="BY73" i="146" s="1"/>
  <c r="AT67" i="146"/>
  <c r="BY67" i="146" s="1"/>
  <c r="BW106" i="147"/>
  <c r="AF16" i="157" s="1"/>
  <c r="CA88" i="147"/>
  <c r="AT72" i="147"/>
  <c r="BY72" i="147" s="1"/>
  <c r="AX106" i="147"/>
  <c r="G16" i="157" s="1"/>
  <c r="CA72" i="147"/>
  <c r="BL106" i="147"/>
  <c r="U16" i="157" s="1"/>
  <c r="BG106" i="147"/>
  <c r="P16" i="157" s="1"/>
  <c r="CA89" i="147"/>
  <c r="CA68" i="147"/>
  <c r="AT62" i="147"/>
  <c r="BY62" i="147" s="1"/>
  <c r="AY106" i="147"/>
  <c r="H16" i="157" s="1"/>
  <c r="CA95" i="147"/>
  <c r="AT79" i="147"/>
  <c r="BY79" i="147" s="1"/>
  <c r="CA66" i="147"/>
  <c r="AT77" i="147"/>
  <c r="BY77" i="147" s="1"/>
  <c r="AT80" i="147"/>
  <c r="BY80" i="147" s="1"/>
  <c r="CA76" i="147"/>
  <c r="AT66" i="147"/>
  <c r="BY66" i="147" s="1"/>
  <c r="AT67" i="147"/>
  <c r="BY67" i="147" s="1"/>
  <c r="AT74" i="147"/>
  <c r="BY74" i="147" s="1"/>
  <c r="CA64" i="147"/>
  <c r="AT63" i="147"/>
  <c r="BY63" i="147" s="1"/>
  <c r="AW106" i="147"/>
  <c r="F16" i="157" s="1"/>
  <c r="CA65" i="147"/>
  <c r="BM106" i="147"/>
  <c r="V16" i="157" s="1"/>
  <c r="AT76" i="147"/>
  <c r="BY76" i="147" s="1"/>
  <c r="CA96" i="147"/>
  <c r="CA97" i="147"/>
  <c r="AT69" i="147"/>
  <c r="BY69" i="147" s="1"/>
  <c r="AT75" i="147"/>
  <c r="BY75" i="147" s="1"/>
  <c r="AT78" i="147"/>
  <c r="BY78" i="147" s="1"/>
  <c r="AT65" i="147"/>
  <c r="BY65" i="147" s="1"/>
  <c r="CA90" i="147"/>
  <c r="BV106" i="147"/>
  <c r="AE16" i="157" s="1"/>
  <c r="AT73" i="148"/>
  <c r="BY73" i="148" s="1"/>
  <c r="BG106" i="148"/>
  <c r="P15" i="157" s="1"/>
  <c r="BT106" i="148"/>
  <c r="AC15" i="157" s="1"/>
  <c r="BO106" i="148"/>
  <c r="X15" i="157" s="1"/>
  <c r="AT75" i="148"/>
  <c r="BY75" i="148" s="1"/>
  <c r="AT66" i="148"/>
  <c r="BY66" i="148" s="1"/>
  <c r="BE106" i="148"/>
  <c r="N15" i="157" s="1"/>
  <c r="BD106" i="148"/>
  <c r="M15" i="157" s="1"/>
  <c r="BN106" i="148"/>
  <c r="W15" i="157" s="1"/>
  <c r="AT72" i="148"/>
  <c r="BY72" i="148" s="1"/>
  <c r="AT74" i="148"/>
  <c r="BY74" i="148" s="1"/>
  <c r="CA65" i="148"/>
  <c r="BF106" i="148"/>
  <c r="O15" i="157" s="1"/>
  <c r="BP106" i="148"/>
  <c r="Y15" i="157" s="1"/>
  <c r="BL106" i="148"/>
  <c r="U15" i="157" s="1"/>
  <c r="AT67" i="148"/>
  <c r="BY67" i="148" s="1"/>
  <c r="AT69" i="148"/>
  <c r="BY69" i="148" s="1"/>
  <c r="AT80" i="148"/>
  <c r="BY80" i="148" s="1"/>
  <c r="BW106" i="148"/>
  <c r="AF15" i="157" s="1"/>
  <c r="BH106" i="148"/>
  <c r="Q15" i="157" s="1"/>
  <c r="AX106" i="148"/>
  <c r="G15" i="157" s="1"/>
  <c r="AT76" i="148"/>
  <c r="BY76" i="148" s="1"/>
  <c r="AT65" i="148"/>
  <c r="BY65" i="148" s="1"/>
  <c r="BV106" i="148"/>
  <c r="AE15" i="157" s="1"/>
  <c r="AV106" i="148"/>
  <c r="E15" i="157" s="1"/>
  <c r="AW106" i="148"/>
  <c r="F15" i="157" s="1"/>
  <c r="CA72" i="149"/>
  <c r="CA75" i="149"/>
  <c r="CA88" i="149"/>
  <c r="BC106" i="149"/>
  <c r="L14" i="157" s="1"/>
  <c r="CA102" i="149"/>
  <c r="BO106" i="149"/>
  <c r="X14" i="157" s="1"/>
  <c r="CA74" i="149"/>
  <c r="CA62" i="149"/>
  <c r="BP106" i="149"/>
  <c r="Y14" i="157" s="1"/>
  <c r="AU106" i="149"/>
  <c r="D14" i="157" s="1"/>
  <c r="AT72" i="149"/>
  <c r="BY72" i="149" s="1"/>
  <c r="AT66" i="149"/>
  <c r="BY66" i="149" s="1"/>
  <c r="CA65" i="149"/>
  <c r="BA106" i="149"/>
  <c r="J14" i="157" s="1"/>
  <c r="BJ106" i="149"/>
  <c r="S14" i="157" s="1"/>
  <c r="AT80" i="149"/>
  <c r="BY80" i="149" s="1"/>
  <c r="M28" i="149"/>
  <c r="AT70" i="149"/>
  <c r="BY70" i="149" s="1"/>
  <c r="AT62" i="149"/>
  <c r="BY62" i="149" s="1"/>
  <c r="CA90" i="149"/>
  <c r="BM106" i="149"/>
  <c r="V14" i="157" s="1"/>
  <c r="BI106" i="149"/>
  <c r="R14" i="157" s="1"/>
  <c r="AT79" i="149"/>
  <c r="BY79" i="149" s="1"/>
  <c r="AT73" i="149"/>
  <c r="BY73" i="149" s="1"/>
  <c r="AT67" i="149"/>
  <c r="BY67" i="149" s="1"/>
  <c r="AT65" i="149"/>
  <c r="BY65" i="149" s="1"/>
  <c r="CA66" i="149"/>
  <c r="CA67" i="149"/>
  <c r="CA94" i="149"/>
  <c r="CA99" i="149"/>
  <c r="CA92" i="149"/>
  <c r="CA95" i="149"/>
  <c r="BH106" i="149"/>
  <c r="Q14" i="157" s="1"/>
  <c r="BS106" i="149"/>
  <c r="AB14" i="157" s="1"/>
  <c r="BX106" i="149"/>
  <c r="AG14" i="157" s="1"/>
  <c r="AT74" i="149"/>
  <c r="BY74" i="149" s="1"/>
  <c r="AT68" i="149"/>
  <c r="BY68" i="149" s="1"/>
  <c r="CA96" i="149"/>
  <c r="BG106" i="149"/>
  <c r="P14" i="157" s="1"/>
  <c r="CA73" i="149"/>
  <c r="BE106" i="149"/>
  <c r="N14" i="157" s="1"/>
  <c r="CA68" i="149"/>
  <c r="AT76" i="150"/>
  <c r="BY76" i="150" s="1"/>
  <c r="CA79" i="150"/>
  <c r="CA75" i="150"/>
  <c r="CA71" i="150"/>
  <c r="CA67" i="150"/>
  <c r="BW106" i="150"/>
  <c r="AF13" i="157" s="1"/>
  <c r="BN106" i="150"/>
  <c r="W13" i="157" s="1"/>
  <c r="CA66" i="150"/>
  <c r="AT78" i="150"/>
  <c r="BY78" i="150" s="1"/>
  <c r="AT70" i="150"/>
  <c r="BY70" i="150" s="1"/>
  <c r="BG106" i="150"/>
  <c r="P13" i="157" s="1"/>
  <c r="M28" i="150"/>
  <c r="BF106" i="150"/>
  <c r="O13" i="157" s="1"/>
  <c r="AX106" i="150"/>
  <c r="G13" i="157" s="1"/>
  <c r="CA74" i="150"/>
  <c r="BX106" i="150"/>
  <c r="AG13" i="157" s="1"/>
  <c r="BP106" i="150"/>
  <c r="Y13" i="157" s="1"/>
  <c r="CA77" i="150"/>
  <c r="CA73" i="150"/>
  <c r="CA69" i="150"/>
  <c r="CA65" i="150"/>
  <c r="BJ106" i="150"/>
  <c r="S13" i="157" s="1"/>
  <c r="BM106" i="150"/>
  <c r="V13" i="157" s="1"/>
  <c r="CA78" i="150"/>
  <c r="AY106" i="150"/>
  <c r="H13" i="157" s="1"/>
  <c r="BA106" i="150"/>
  <c r="J13" i="157" s="1"/>
  <c r="BI106" i="150"/>
  <c r="R13" i="157" s="1"/>
  <c r="CA70" i="150"/>
  <c r="AT77" i="150"/>
  <c r="BY77" i="150" s="1"/>
  <c r="BH106" i="150"/>
  <c r="Q13" i="157" s="1"/>
  <c r="CA76" i="150"/>
  <c r="CA72" i="150"/>
  <c r="CA68" i="150"/>
  <c r="AZ106" i="150"/>
  <c r="I13" i="157" s="1"/>
  <c r="AT74" i="150"/>
  <c r="BY74" i="150" s="1"/>
  <c r="AT66" i="150"/>
  <c r="BY66" i="150" s="1"/>
  <c r="BC106" i="150"/>
  <c r="L13" i="157" s="1"/>
  <c r="BO106" i="150"/>
  <c r="X13" i="157" s="1"/>
  <c r="BQ106" i="150"/>
  <c r="Z13" i="157" s="1"/>
  <c r="BT106" i="150"/>
  <c r="AC13" i="157" s="1"/>
  <c r="BT106" i="151"/>
  <c r="AC12" i="157" s="1"/>
  <c r="BD106" i="151"/>
  <c r="M12" i="157" s="1"/>
  <c r="CA100" i="151"/>
  <c r="BW106" i="151"/>
  <c r="AF12" i="157" s="1"/>
  <c r="AU106" i="151"/>
  <c r="D12" i="157" s="1"/>
  <c r="CA103" i="151"/>
  <c r="BI106" i="151"/>
  <c r="R12" i="157" s="1"/>
  <c r="AT80" i="151"/>
  <c r="BY80" i="151" s="1"/>
  <c r="CA78" i="151"/>
  <c r="AT79" i="151"/>
  <c r="BY79" i="151" s="1"/>
  <c r="BL106" i="151"/>
  <c r="U12" i="157" s="1"/>
  <c r="BS106" i="151"/>
  <c r="AB12" i="157" s="1"/>
  <c r="BB106" i="151"/>
  <c r="K12" i="157" s="1"/>
  <c r="BK106" i="151"/>
  <c r="T12" i="157" s="1"/>
  <c r="BJ106" i="151"/>
  <c r="S12" i="157" s="1"/>
  <c r="CA85" i="151"/>
  <c r="CA80" i="151"/>
  <c r="BA106" i="151"/>
  <c r="J12" i="157" s="1"/>
  <c r="AT78" i="151"/>
  <c r="BY78" i="151" s="1"/>
  <c r="CA72" i="151"/>
  <c r="CA68" i="151"/>
  <c r="CA95" i="151"/>
  <c r="BR106" i="151"/>
  <c r="AA12" i="157" s="1"/>
  <c r="CA93" i="151"/>
  <c r="CA98" i="151"/>
  <c r="AT76" i="151"/>
  <c r="BY76" i="151" s="1"/>
  <c r="BJ106" i="152"/>
  <c r="S11" i="157" s="1"/>
  <c r="AT74" i="152"/>
  <c r="BY74" i="152" s="1"/>
  <c r="AT70" i="152"/>
  <c r="BY70" i="152" s="1"/>
  <c r="AT68" i="152"/>
  <c r="BY68" i="152" s="1"/>
  <c r="BB106" i="152"/>
  <c r="K11" i="157" s="1"/>
  <c r="AZ106" i="152"/>
  <c r="I11" i="157" s="1"/>
  <c r="BO106" i="152"/>
  <c r="X11" i="157" s="1"/>
  <c r="CA99" i="152"/>
  <c r="BP106" i="152"/>
  <c r="Y11" i="157" s="1"/>
  <c r="AT63" i="152"/>
  <c r="BY63" i="152" s="1"/>
  <c r="BV106" i="152"/>
  <c r="AE11" i="157" s="1"/>
  <c r="AT79" i="152"/>
  <c r="BY79" i="152" s="1"/>
  <c r="AT77" i="152"/>
  <c r="BY77" i="152" s="1"/>
  <c r="AT73" i="152"/>
  <c r="BY73" i="152" s="1"/>
  <c r="AT71" i="152"/>
  <c r="BY71" i="152" s="1"/>
  <c r="AT69" i="152"/>
  <c r="BY69" i="152" s="1"/>
  <c r="AT67" i="152"/>
  <c r="BY67" i="152" s="1"/>
  <c r="AT65" i="152"/>
  <c r="BY65" i="152" s="1"/>
  <c r="CA104" i="152"/>
  <c r="BN106" i="152"/>
  <c r="W11" i="157" s="1"/>
  <c r="BR106" i="152"/>
  <c r="AA11" i="157" s="1"/>
  <c r="BH106" i="152"/>
  <c r="Q11" i="157" s="1"/>
  <c r="CA92" i="152"/>
  <c r="BW106" i="152"/>
  <c r="AF11" i="157" s="1"/>
  <c r="AY106" i="152"/>
  <c r="H11" i="157" s="1"/>
  <c r="BX106" i="152"/>
  <c r="AG11" i="157" s="1"/>
  <c r="AT78" i="153"/>
  <c r="BY78" i="153" s="1"/>
  <c r="AT70" i="153"/>
  <c r="BY70" i="153" s="1"/>
  <c r="AT75" i="153"/>
  <c r="BY75" i="153" s="1"/>
  <c r="AT65" i="153"/>
  <c r="BY65" i="153" s="1"/>
  <c r="CA68" i="153"/>
  <c r="CA100" i="153"/>
  <c r="M28" i="153"/>
  <c r="AT72" i="153"/>
  <c r="BY72" i="153" s="1"/>
  <c r="AT77" i="153"/>
  <c r="BY77" i="153" s="1"/>
  <c r="AT79" i="153"/>
  <c r="BY79" i="153" s="1"/>
  <c r="CA67" i="153"/>
  <c r="CA92" i="153"/>
  <c r="BN106" i="154"/>
  <c r="W9" i="157" s="1"/>
  <c r="CA103" i="154"/>
  <c r="AT72" i="154"/>
  <c r="BY72" i="154" s="1"/>
  <c r="AT61" i="154"/>
  <c r="BY61" i="154" s="1"/>
  <c r="AT73" i="154"/>
  <c r="BY73" i="154" s="1"/>
  <c r="AT71" i="154"/>
  <c r="BY71" i="154" s="1"/>
  <c r="AX106" i="154"/>
  <c r="G9" i="157" s="1"/>
  <c r="BH106" i="154"/>
  <c r="Q9" i="157" s="1"/>
  <c r="CA74" i="154"/>
  <c r="AZ106" i="154"/>
  <c r="I9" i="157" s="1"/>
  <c r="CA64" i="154"/>
  <c r="BQ106" i="154"/>
  <c r="Z9" i="157" s="1"/>
  <c r="CA97" i="154"/>
  <c r="CA79" i="154"/>
  <c r="CA73" i="154"/>
  <c r="BI106" i="154"/>
  <c r="R9" i="157" s="1"/>
  <c r="CA77" i="154"/>
  <c r="CA71" i="154"/>
  <c r="CA75" i="154"/>
  <c r="CA72" i="154"/>
  <c r="BR106" i="154"/>
  <c r="AA9" i="157" s="1"/>
  <c r="AT70" i="154"/>
  <c r="BY70" i="154" s="1"/>
  <c r="BX106" i="154"/>
  <c r="AG9" i="157" s="1"/>
  <c r="BA106" i="154"/>
  <c r="J9" i="157" s="1"/>
  <c r="AW106" i="154"/>
  <c r="F9" i="157" s="1"/>
  <c r="CA104" i="154"/>
  <c r="AT68" i="154"/>
  <c r="BY68" i="154" s="1"/>
  <c r="CA68" i="154"/>
  <c r="CA67" i="154"/>
  <c r="AT69" i="154"/>
  <c r="BY69" i="154" s="1"/>
  <c r="BS106" i="154"/>
  <c r="AB9" i="157" s="1"/>
  <c r="BT106" i="154"/>
  <c r="AC9" i="157" s="1"/>
  <c r="CA101" i="155"/>
  <c r="AT76" i="155"/>
  <c r="BY76" i="155" s="1"/>
  <c r="AT63" i="155"/>
  <c r="BY63" i="155" s="1"/>
  <c r="AX106" i="155"/>
  <c r="G8" i="157" s="1"/>
  <c r="AW106" i="155"/>
  <c r="F8" i="157" s="1"/>
  <c r="CA71" i="155"/>
  <c r="CA91" i="155"/>
  <c r="CA65" i="155"/>
  <c r="AT68" i="155"/>
  <c r="BY68" i="155" s="1"/>
  <c r="AT77" i="155"/>
  <c r="BY77" i="155" s="1"/>
  <c r="CA70" i="155"/>
  <c r="BN106" i="155"/>
  <c r="W8" i="157" s="1"/>
  <c r="CA66" i="155"/>
  <c r="CA103" i="155"/>
  <c r="CA95" i="155"/>
  <c r="AT78" i="155"/>
  <c r="BY78" i="155" s="1"/>
  <c r="AT67" i="155"/>
  <c r="BY67" i="155" s="1"/>
  <c r="CA102" i="155"/>
  <c r="CA77" i="155"/>
  <c r="CA73" i="155"/>
  <c r="CA99" i="155"/>
  <c r="BM106" i="155"/>
  <c r="V8" i="157" s="1"/>
  <c r="T19" i="152"/>
  <c r="T15" i="148"/>
  <c r="T16" i="151"/>
  <c r="AT61" i="152"/>
  <c r="T16" i="150"/>
  <c r="T19" i="150"/>
  <c r="AT61" i="155"/>
  <c r="T15" i="155"/>
  <c r="CA87" i="154"/>
  <c r="CA86" i="154"/>
  <c r="CA100" i="154"/>
  <c r="CA69" i="154"/>
  <c r="CA66" i="154"/>
  <c r="CA96" i="153"/>
  <c r="AT62" i="154"/>
  <c r="BY62" i="154" s="1"/>
  <c r="BO106" i="153"/>
  <c r="X10" i="157" s="1"/>
  <c r="AT63" i="153"/>
  <c r="BY63" i="153" s="1"/>
  <c r="BN106" i="153"/>
  <c r="W10" i="157" s="1"/>
  <c r="AT80" i="152"/>
  <c r="BY80" i="152" s="1"/>
  <c r="AT78" i="152"/>
  <c r="BY78" i="152" s="1"/>
  <c r="AT76" i="152"/>
  <c r="BY76" i="152" s="1"/>
  <c r="AT72" i="152"/>
  <c r="BY72" i="152" s="1"/>
  <c r="AT66" i="152"/>
  <c r="BY66" i="152" s="1"/>
  <c r="AT62" i="152"/>
  <c r="BY62" i="152" s="1"/>
  <c r="CA89" i="152"/>
  <c r="CA87" i="152"/>
  <c r="CA85" i="152"/>
  <c r="CA79" i="152"/>
  <c r="CA77" i="152"/>
  <c r="CA75" i="152"/>
  <c r="CA73" i="152"/>
  <c r="CA71" i="152"/>
  <c r="CA69" i="152"/>
  <c r="CA67" i="152"/>
  <c r="CA65" i="152"/>
  <c r="CA63" i="152"/>
  <c r="AU106" i="152"/>
  <c r="D11" i="157" s="1"/>
  <c r="CA61" i="152"/>
  <c r="CA72" i="153"/>
  <c r="CA102" i="152"/>
  <c r="CA85" i="153"/>
  <c r="AY106" i="151"/>
  <c r="H12" i="157" s="1"/>
  <c r="BD106" i="150"/>
  <c r="M13" i="157" s="1"/>
  <c r="BP106" i="151"/>
  <c r="Y12" i="157" s="1"/>
  <c r="BO106" i="151"/>
  <c r="X12" i="157" s="1"/>
  <c r="BN106" i="149"/>
  <c r="W14" i="157" s="1"/>
  <c r="CA99" i="150"/>
  <c r="BD106" i="149"/>
  <c r="M14" i="157" s="1"/>
  <c r="AY106" i="153"/>
  <c r="H10" i="157" s="1"/>
  <c r="CA103" i="152"/>
  <c r="CA74" i="153"/>
  <c r="CA103" i="150"/>
  <c r="CA77" i="149"/>
  <c r="AY106" i="148"/>
  <c r="H15" i="157" s="1"/>
  <c r="AU106" i="148"/>
  <c r="D15" i="157" s="1"/>
  <c r="CA61" i="148"/>
  <c r="CA90" i="148"/>
  <c r="CA75" i="147"/>
  <c r="CA89" i="149"/>
  <c r="AT61" i="146"/>
  <c r="AT62" i="145"/>
  <c r="BY62" i="145" s="1"/>
  <c r="BW106" i="146"/>
  <c r="AF17" i="157" s="1"/>
  <c r="AV106" i="145"/>
  <c r="E18" i="157" s="1"/>
  <c r="CA95" i="148"/>
  <c r="AT77" i="149"/>
  <c r="BY77" i="149" s="1"/>
  <c r="BR106" i="149"/>
  <c r="AA14" i="157" s="1"/>
  <c r="CA93" i="148"/>
  <c r="CA64" i="151"/>
  <c r="CA79" i="148"/>
  <c r="AT63" i="149"/>
  <c r="BY63" i="149" s="1"/>
  <c r="CA63" i="148"/>
  <c r="CA71" i="148"/>
  <c r="BK106" i="147"/>
  <c r="T16" i="157" s="1"/>
  <c r="BC106" i="147"/>
  <c r="L16" i="157" s="1"/>
  <c r="BA106" i="147"/>
  <c r="J16" i="157" s="1"/>
  <c r="T17" i="151"/>
  <c r="CA99" i="147"/>
  <c r="T17" i="147"/>
  <c r="T18" i="148"/>
  <c r="CA104" i="146"/>
  <c r="CA98" i="149"/>
  <c r="CA98" i="147"/>
  <c r="CA88" i="151"/>
  <c r="T19" i="148"/>
  <c r="CA87" i="146"/>
  <c r="AT80" i="145"/>
  <c r="BY80" i="145" s="1"/>
  <c r="CA69" i="146"/>
  <c r="CA74" i="147"/>
  <c r="CA90" i="155"/>
  <c r="AT73" i="155"/>
  <c r="BY73" i="155" s="1"/>
  <c r="AV106" i="155"/>
  <c r="E8" i="157" s="1"/>
  <c r="BK106" i="155"/>
  <c r="T8" i="157" s="1"/>
  <c r="BV106" i="155"/>
  <c r="AE8" i="157" s="1"/>
  <c r="AT72" i="155"/>
  <c r="BY72" i="155" s="1"/>
  <c r="AT62" i="155"/>
  <c r="BY62" i="155" s="1"/>
  <c r="BJ106" i="155"/>
  <c r="S8" i="157" s="1"/>
  <c r="CA101" i="154"/>
  <c r="CA93" i="154"/>
  <c r="CA91" i="154"/>
  <c r="CA80" i="154"/>
  <c r="CA99" i="154"/>
  <c r="BF106" i="153"/>
  <c r="O10" i="157" s="1"/>
  <c r="BE106" i="153"/>
  <c r="N10" i="157" s="1"/>
  <c r="CA87" i="153"/>
  <c r="BM106" i="152"/>
  <c r="V11" i="157" s="1"/>
  <c r="CA86" i="153"/>
  <c r="CA70" i="153"/>
  <c r="CA71" i="153"/>
  <c r="CA63" i="153"/>
  <c r="CA97" i="152"/>
  <c r="AV106" i="150"/>
  <c r="E13" i="157" s="1"/>
  <c r="BG106" i="151"/>
  <c r="P12" i="157" s="1"/>
  <c r="BE106" i="151"/>
  <c r="N12" i="157" s="1"/>
  <c r="CA90" i="151"/>
  <c r="CA67" i="151"/>
  <c r="CA101" i="150"/>
  <c r="CA85" i="150"/>
  <c r="BF106" i="149"/>
  <c r="O14" i="157" s="1"/>
  <c r="BR106" i="153"/>
  <c r="AA10" i="157" s="1"/>
  <c r="CA102" i="151"/>
  <c r="CA70" i="151"/>
  <c r="AV106" i="149"/>
  <c r="E14" i="157" s="1"/>
  <c r="CA102" i="150"/>
  <c r="CA87" i="151"/>
  <c r="AT79" i="150"/>
  <c r="BY79" i="150" s="1"/>
  <c r="CA102" i="153"/>
  <c r="AX106" i="153"/>
  <c r="G10" i="157" s="1"/>
  <c r="CA92" i="151"/>
  <c r="CA86" i="150"/>
  <c r="BA106" i="148"/>
  <c r="J15" i="157" s="1"/>
  <c r="BC106" i="148"/>
  <c r="L15" i="157" s="1"/>
  <c r="CA64" i="148"/>
  <c r="CA80" i="147"/>
  <c r="AX106" i="146"/>
  <c r="G17" i="157" s="1"/>
  <c r="CA74" i="148"/>
  <c r="CA85" i="149"/>
  <c r="CA76" i="149"/>
  <c r="CA71" i="149"/>
  <c r="T19" i="146"/>
  <c r="CA98" i="148"/>
  <c r="AP64" i="152"/>
  <c r="CA71" i="147"/>
  <c r="AV106" i="147"/>
  <c r="E16" i="157" s="1"/>
  <c r="CA61" i="147"/>
  <c r="AU106" i="147"/>
  <c r="D16" i="157" s="1"/>
  <c r="BI106" i="147"/>
  <c r="R16" i="157" s="1"/>
  <c r="AT70" i="147"/>
  <c r="BY70" i="147" s="1"/>
  <c r="CA101" i="147"/>
  <c r="AT72" i="145"/>
  <c r="BY72" i="145" s="1"/>
  <c r="AT68" i="146"/>
  <c r="BY68" i="146" s="1"/>
  <c r="BQ106" i="146"/>
  <c r="Z17" i="157" s="1"/>
  <c r="AP64" i="146"/>
  <c r="AT76" i="145"/>
  <c r="BY76" i="145" s="1"/>
  <c r="CA94" i="155"/>
  <c r="AT70" i="155"/>
  <c r="BY70" i="155" s="1"/>
  <c r="CA80" i="155"/>
  <c r="CA63" i="155"/>
  <c r="CA68" i="155"/>
  <c r="CA64" i="155"/>
  <c r="CA61" i="155"/>
  <c r="AU106" i="155"/>
  <c r="D8" i="157" s="1"/>
  <c r="BF106" i="155"/>
  <c r="O8" i="157" s="1"/>
  <c r="BS106" i="155"/>
  <c r="AB8" i="157" s="1"/>
  <c r="BW106" i="155"/>
  <c r="AF8" i="157" s="1"/>
  <c r="BR106" i="155"/>
  <c r="AA8" i="157" s="1"/>
  <c r="CA102" i="154"/>
  <c r="AT66" i="154"/>
  <c r="BY66" i="154" s="1"/>
  <c r="CA95" i="154"/>
  <c r="AW106" i="153"/>
  <c r="F10" i="157" s="1"/>
  <c r="M28" i="154"/>
  <c r="AT71" i="153"/>
  <c r="BY71" i="153" s="1"/>
  <c r="AV106" i="153"/>
  <c r="E10" i="157" s="1"/>
  <c r="AY106" i="154"/>
  <c r="H9" i="157" s="1"/>
  <c r="CA94" i="153"/>
  <c r="BM106" i="153"/>
  <c r="V10" i="157" s="1"/>
  <c r="BE106" i="152"/>
  <c r="N11" i="157" s="1"/>
  <c r="AT78" i="154"/>
  <c r="BY78" i="154" s="1"/>
  <c r="CA80" i="153"/>
  <c r="T19" i="153"/>
  <c r="T19" i="151"/>
  <c r="T18" i="150"/>
  <c r="CA73" i="151"/>
  <c r="CA69" i="151"/>
  <c r="CA65" i="151"/>
  <c r="AW106" i="151"/>
  <c r="F12" i="157" s="1"/>
  <c r="AV106" i="151"/>
  <c r="E12" i="157" s="1"/>
  <c r="AX106" i="149"/>
  <c r="G14" i="157" s="1"/>
  <c r="BB106" i="153"/>
  <c r="K10" i="157" s="1"/>
  <c r="CA62" i="151"/>
  <c r="BH106" i="153"/>
  <c r="Q10" i="157" s="1"/>
  <c r="CA97" i="150"/>
  <c r="AT71" i="149"/>
  <c r="BY71" i="149" s="1"/>
  <c r="BW106" i="149"/>
  <c r="AF14" i="157" s="1"/>
  <c r="CA77" i="148"/>
  <c r="AT70" i="148"/>
  <c r="BY70" i="148" s="1"/>
  <c r="BI106" i="148"/>
  <c r="R15" i="157" s="1"/>
  <c r="BK106" i="148"/>
  <c r="T15" i="157" s="1"/>
  <c r="AT72" i="150"/>
  <c r="BY72" i="150" s="1"/>
  <c r="AY106" i="149"/>
  <c r="H14" i="157" s="1"/>
  <c r="CA78" i="148"/>
  <c r="CA87" i="150"/>
  <c r="CA92" i="147"/>
  <c r="CA92" i="148"/>
  <c r="BL106" i="146"/>
  <c r="U17" i="157" s="1"/>
  <c r="BF106" i="146"/>
  <c r="O17" i="157" s="1"/>
  <c r="CA87" i="148"/>
  <c r="CA69" i="149"/>
  <c r="CA78" i="149"/>
  <c r="CA62" i="145"/>
  <c r="CA101" i="148"/>
  <c r="AT79" i="148"/>
  <c r="BY79" i="148" s="1"/>
  <c r="AT63" i="148"/>
  <c r="BY63" i="148" s="1"/>
  <c r="AT78" i="149"/>
  <c r="BY78" i="149" s="1"/>
  <c r="AT71" i="148"/>
  <c r="BY71" i="148" s="1"/>
  <c r="CA97" i="148"/>
  <c r="BU106" i="147"/>
  <c r="AD16" i="157" s="1"/>
  <c r="BQ106" i="147"/>
  <c r="Z16" i="157" s="1"/>
  <c r="CA96" i="146"/>
  <c r="T18" i="151"/>
  <c r="CA79" i="147"/>
  <c r="AT71" i="147"/>
  <c r="BY71" i="147" s="1"/>
  <c r="CA95" i="146"/>
  <c r="AT72" i="146"/>
  <c r="BY72" i="146" s="1"/>
  <c r="CA80" i="146"/>
  <c r="CA72" i="146"/>
  <c r="CA67" i="146"/>
  <c r="T15" i="146"/>
  <c r="T17" i="146"/>
  <c r="CA92" i="146"/>
  <c r="BD106" i="146"/>
  <c r="M17" i="157" s="1"/>
  <c r="AT68" i="145"/>
  <c r="BY68" i="145" s="1"/>
  <c r="AT78" i="145"/>
  <c r="BY78" i="145" s="1"/>
  <c r="AT80" i="155"/>
  <c r="BY80" i="155" s="1"/>
  <c r="CA93" i="155"/>
  <c r="CA86" i="155"/>
  <c r="CA98" i="155"/>
  <c r="CA72" i="155"/>
  <c r="BD106" i="154"/>
  <c r="M9" i="157" s="1"/>
  <c r="AT67" i="154"/>
  <c r="BY67" i="154" s="1"/>
  <c r="BA106" i="153"/>
  <c r="J10" i="157" s="1"/>
  <c r="BD106" i="153"/>
  <c r="M10" i="157" s="1"/>
  <c r="CA78" i="153"/>
  <c r="AW106" i="152"/>
  <c r="F11" i="157" s="1"/>
  <c r="BT106" i="152"/>
  <c r="AC11" i="157" s="1"/>
  <c r="AT74" i="153"/>
  <c r="BY74" i="153" s="1"/>
  <c r="AX106" i="152"/>
  <c r="G11" i="157" s="1"/>
  <c r="T18" i="152"/>
  <c r="CA91" i="153"/>
  <c r="AT68" i="153"/>
  <c r="BY68" i="153" s="1"/>
  <c r="CA62" i="153"/>
  <c r="T19" i="154"/>
  <c r="CA104" i="151"/>
  <c r="AT75" i="151"/>
  <c r="BY75" i="151" s="1"/>
  <c r="AT73" i="151"/>
  <c r="BY73" i="151" s="1"/>
  <c r="AT71" i="151"/>
  <c r="BY71" i="151" s="1"/>
  <c r="AT69" i="151"/>
  <c r="BY69" i="151" s="1"/>
  <c r="AT67" i="151"/>
  <c r="BY67" i="151" s="1"/>
  <c r="AT65" i="151"/>
  <c r="BY65" i="151" s="1"/>
  <c r="AT63" i="151"/>
  <c r="BY63" i="151" s="1"/>
  <c r="AT61" i="151"/>
  <c r="AX106" i="151"/>
  <c r="G12" i="157" s="1"/>
  <c r="CA91" i="152"/>
  <c r="BW106" i="153"/>
  <c r="AF10" i="157" s="1"/>
  <c r="CA100" i="150"/>
  <c r="CA86" i="151"/>
  <c r="BM106" i="151"/>
  <c r="V12" i="157" s="1"/>
  <c r="CA91" i="150"/>
  <c r="CA98" i="153"/>
  <c r="AT71" i="150"/>
  <c r="BY71" i="150" s="1"/>
  <c r="AT67" i="150"/>
  <c r="BY67" i="150" s="1"/>
  <c r="BK106" i="149"/>
  <c r="T14" i="157" s="1"/>
  <c r="CA96" i="152"/>
  <c r="CA101" i="149"/>
  <c r="BQ106" i="148"/>
  <c r="Z15" i="157" s="1"/>
  <c r="BS106" i="148"/>
  <c r="AB15" i="157" s="1"/>
  <c r="CA73" i="147"/>
  <c r="AT65" i="146"/>
  <c r="BY65" i="146" s="1"/>
  <c r="AW106" i="145"/>
  <c r="F18" i="157" s="1"/>
  <c r="CA102" i="147"/>
  <c r="BA106" i="146"/>
  <c r="J17" i="157" s="1"/>
  <c r="BN106" i="146"/>
  <c r="W17" i="157" s="1"/>
  <c r="CA66" i="148"/>
  <c r="CA80" i="149"/>
  <c r="AT61" i="149"/>
  <c r="BS106" i="145"/>
  <c r="AB18" i="157" s="1"/>
  <c r="CA100" i="147"/>
  <c r="CA103" i="146"/>
  <c r="CA90" i="146"/>
  <c r="BT106" i="147"/>
  <c r="AC16" i="157" s="1"/>
  <c r="CA101" i="146"/>
  <c r="CA97" i="146"/>
  <c r="T18" i="147"/>
  <c r="CA74" i="146"/>
  <c r="CA86" i="146"/>
  <c r="AT80" i="146"/>
  <c r="BY80" i="146" s="1"/>
  <c r="CA75" i="146"/>
  <c r="AT75" i="145"/>
  <c r="BY75" i="145" s="1"/>
  <c r="CA89" i="146"/>
  <c r="AT70" i="145"/>
  <c r="BY70" i="145" s="1"/>
  <c r="CA67" i="155"/>
  <c r="T16" i="155"/>
  <c r="CA62" i="155"/>
  <c r="T43" i="155" s="1"/>
  <c r="AT69" i="145"/>
  <c r="BY69" i="145" s="1"/>
  <c r="BG106" i="155"/>
  <c r="P8" i="157" s="1"/>
  <c r="BI106" i="155"/>
  <c r="R8" i="157" s="1"/>
  <c r="T19" i="155"/>
  <c r="CA96" i="154"/>
  <c r="AV106" i="154"/>
  <c r="E9" i="157" s="1"/>
  <c r="CA76" i="154"/>
  <c r="CA88" i="154"/>
  <c r="AT65" i="154"/>
  <c r="BY65" i="154" s="1"/>
  <c r="BI106" i="153"/>
  <c r="R10" i="157" s="1"/>
  <c r="CA70" i="154"/>
  <c r="CA104" i="153"/>
  <c r="AU106" i="153"/>
  <c r="D10" i="157" s="1"/>
  <c r="CA61" i="153"/>
  <c r="BJ106" i="153"/>
  <c r="S10" i="157" s="1"/>
  <c r="AT75" i="152"/>
  <c r="BY75" i="152" s="1"/>
  <c r="CA93" i="153"/>
  <c r="BL106" i="152"/>
  <c r="U11" i="157" s="1"/>
  <c r="CA88" i="152"/>
  <c r="CA86" i="152"/>
  <c r="CA80" i="152"/>
  <c r="CA78" i="152"/>
  <c r="CA76" i="152"/>
  <c r="CA74" i="152"/>
  <c r="CA72" i="152"/>
  <c r="CA70" i="152"/>
  <c r="CA68" i="152"/>
  <c r="CA66" i="152"/>
  <c r="CA62" i="152"/>
  <c r="BK106" i="153"/>
  <c r="T10" i="157" s="1"/>
  <c r="CA98" i="152"/>
  <c r="CA76" i="153"/>
  <c r="CA101" i="152"/>
  <c r="AT61" i="153"/>
  <c r="T15" i="153"/>
  <c r="CA93" i="152"/>
  <c r="BF106" i="151"/>
  <c r="O12" i="157" s="1"/>
  <c r="CA90" i="152"/>
  <c r="CA71" i="151"/>
  <c r="BP106" i="153"/>
  <c r="Y10" i="157" s="1"/>
  <c r="CA74" i="151"/>
  <c r="BB106" i="150"/>
  <c r="K13" i="157" s="1"/>
  <c r="CA101" i="151"/>
  <c r="CA90" i="150"/>
  <c r="BG106" i="153"/>
  <c r="P10" i="157" s="1"/>
  <c r="AT65" i="150"/>
  <c r="BY65" i="150" s="1"/>
  <c r="AW106" i="149"/>
  <c r="F14" i="157" s="1"/>
  <c r="CA96" i="148"/>
  <c r="CA88" i="148"/>
  <c r="CA76" i="148"/>
  <c r="CA68" i="148"/>
  <c r="AT69" i="149"/>
  <c r="BY69" i="149" s="1"/>
  <c r="AZ106" i="149"/>
  <c r="I14" i="157" s="1"/>
  <c r="AZ106" i="148"/>
  <c r="I15" i="157" s="1"/>
  <c r="CA62" i="150"/>
  <c r="CA70" i="148"/>
  <c r="CA85" i="147"/>
  <c r="M28" i="148"/>
  <c r="AT77" i="146"/>
  <c r="BY77" i="146" s="1"/>
  <c r="AT63" i="145"/>
  <c r="BY63" i="145" s="1"/>
  <c r="AT61" i="145"/>
  <c r="CA72" i="148"/>
  <c r="T15" i="151"/>
  <c r="CA75" i="148"/>
  <c r="AT73" i="147"/>
  <c r="BY73" i="147" s="1"/>
  <c r="CA87" i="149"/>
  <c r="CA91" i="148"/>
  <c r="AT68" i="148"/>
  <c r="BY68" i="148" s="1"/>
  <c r="AT77" i="148"/>
  <c r="BY77" i="148" s="1"/>
  <c r="CA63" i="147"/>
  <c r="BO106" i="147"/>
  <c r="X16" i="157" s="1"/>
  <c r="AZ106" i="147"/>
  <c r="I16" i="157" s="1"/>
  <c r="BB106" i="147"/>
  <c r="K16" i="157" s="1"/>
  <c r="CA91" i="147"/>
  <c r="CA71" i="146"/>
  <c r="AT67" i="145"/>
  <c r="BY67" i="145" s="1"/>
  <c r="CA68" i="146"/>
  <c r="CA99" i="146"/>
  <c r="BT106" i="146"/>
  <c r="AC17" i="157" s="1"/>
  <c r="BK106" i="146"/>
  <c r="T17" i="157" s="1"/>
  <c r="AT79" i="155"/>
  <c r="BY79" i="155" s="1"/>
  <c r="AZ106" i="155"/>
  <c r="I8" i="157" s="1"/>
  <c r="BQ106" i="155"/>
  <c r="Z8" i="157" s="1"/>
  <c r="T18" i="155"/>
  <c r="AT80" i="154"/>
  <c r="BY80" i="154" s="1"/>
  <c r="AT79" i="154"/>
  <c r="BY79" i="154" s="1"/>
  <c r="AT74" i="154"/>
  <c r="BY74" i="154" s="1"/>
  <c r="CA92" i="154"/>
  <c r="CA89" i="153"/>
  <c r="BQ106" i="153"/>
  <c r="Z10" i="157" s="1"/>
  <c r="AT80" i="153"/>
  <c r="BY80" i="153" s="1"/>
  <c r="CA95" i="153"/>
  <c r="BD106" i="152"/>
  <c r="M11" i="157" s="1"/>
  <c r="BS106" i="152"/>
  <c r="AB11" i="157" s="1"/>
  <c r="AT69" i="153"/>
  <c r="BY69" i="153" s="1"/>
  <c r="CA99" i="153"/>
  <c r="CA88" i="153"/>
  <c r="AT66" i="153"/>
  <c r="BY66" i="153" s="1"/>
  <c r="CA73" i="153"/>
  <c r="BQ106" i="152"/>
  <c r="Z11" i="157" s="1"/>
  <c r="BN106" i="151"/>
  <c r="W12" i="157" s="1"/>
  <c r="T17" i="150"/>
  <c r="CA63" i="151"/>
  <c r="CA93" i="150"/>
  <c r="CA94" i="152"/>
  <c r="AZ106" i="153"/>
  <c r="I10" i="157" s="1"/>
  <c r="BE106" i="150"/>
  <c r="N13" i="157" s="1"/>
  <c r="CA100" i="149"/>
  <c r="CA79" i="153"/>
  <c r="AT75" i="150"/>
  <c r="BY75" i="150" s="1"/>
  <c r="CA100" i="148"/>
  <c r="CA69" i="148"/>
  <c r="AT62" i="148"/>
  <c r="BY62" i="148" s="1"/>
  <c r="BB106" i="148"/>
  <c r="K15" i="157" s="1"/>
  <c r="CA94" i="147"/>
  <c r="CA93" i="147"/>
  <c r="CA76" i="151"/>
  <c r="T17" i="149"/>
  <c r="CA99" i="148"/>
  <c r="AW106" i="146"/>
  <c r="F17" i="157" s="1"/>
  <c r="AY106" i="146"/>
  <c r="H17" i="157" s="1"/>
  <c r="BT106" i="145"/>
  <c r="AC18" i="157" s="1"/>
  <c r="CA94" i="148"/>
  <c r="CA77" i="151"/>
  <c r="BC106" i="145"/>
  <c r="L18" i="157" s="1"/>
  <c r="CA97" i="151"/>
  <c r="AT76" i="149"/>
  <c r="BY76" i="149" s="1"/>
  <c r="CA70" i="147"/>
  <c r="CA61" i="149"/>
  <c r="BN106" i="147"/>
  <c r="W16" i="157" s="1"/>
  <c r="BH106" i="147"/>
  <c r="Q16" i="157" s="1"/>
  <c r="BJ106" i="147"/>
  <c r="S16" i="157" s="1"/>
  <c r="CA86" i="147"/>
  <c r="BJ106" i="146"/>
  <c r="S17" i="157" s="1"/>
  <c r="CA70" i="146"/>
  <c r="CA66" i="146"/>
  <c r="T16" i="146"/>
  <c r="AQ64" i="146"/>
  <c r="BR106" i="146"/>
  <c r="AA17" i="157" s="1"/>
  <c r="AT65" i="145"/>
  <c r="BY65" i="145" s="1"/>
  <c r="CA97" i="155"/>
  <c r="AT73" i="145"/>
  <c r="BY73" i="145" s="1"/>
  <c r="CA79" i="155"/>
  <c r="AT74" i="155"/>
  <c r="BY74" i="155" s="1"/>
  <c r="AT66" i="155"/>
  <c r="BY66" i="155" s="1"/>
  <c r="CA75" i="155"/>
  <c r="BE106" i="155"/>
  <c r="N8" i="157" s="1"/>
  <c r="BH106" i="155"/>
  <c r="Q8" i="157" s="1"/>
  <c r="BO106" i="155"/>
  <c r="X8" i="157" s="1"/>
  <c r="T17" i="155"/>
  <c r="CA94" i="154"/>
  <c r="CA85" i="154"/>
  <c r="CA65" i="154"/>
  <c r="AT62" i="153"/>
  <c r="BY62" i="153" s="1"/>
  <c r="AT73" i="153"/>
  <c r="BY73" i="153" s="1"/>
  <c r="CA69" i="153"/>
  <c r="CA89" i="154"/>
  <c r="CA97" i="153"/>
  <c r="CA90" i="153"/>
  <c r="AV106" i="152"/>
  <c r="E11" i="157" s="1"/>
  <c r="BT106" i="153"/>
  <c r="AC10" i="157" s="1"/>
  <c r="BK106" i="152"/>
  <c r="T11" i="157" s="1"/>
  <c r="AT77" i="154"/>
  <c r="BY77" i="154" s="1"/>
  <c r="T17" i="152"/>
  <c r="CA66" i="153"/>
  <c r="AT76" i="153"/>
  <c r="BY76" i="153" s="1"/>
  <c r="CA65" i="153"/>
  <c r="BS106" i="153"/>
  <c r="AB10" i="157" s="1"/>
  <c r="BQ106" i="151"/>
  <c r="Z12" i="157" s="1"/>
  <c r="BF106" i="152"/>
  <c r="O11" i="157" s="1"/>
  <c r="CA91" i="151"/>
  <c r="BV106" i="151"/>
  <c r="AE12" i="157" s="1"/>
  <c r="CA66" i="151"/>
  <c r="AU106" i="150"/>
  <c r="D13" i="157" s="1"/>
  <c r="CA61" i="150"/>
  <c r="BT106" i="149"/>
  <c r="AC14" i="157" s="1"/>
  <c r="CA98" i="150"/>
  <c r="AT73" i="150"/>
  <c r="BY73" i="150" s="1"/>
  <c r="CA103" i="153"/>
  <c r="AT62" i="150"/>
  <c r="BY62" i="150" s="1"/>
  <c r="CA103" i="149"/>
  <c r="CA89" i="150"/>
  <c r="BX106" i="148"/>
  <c r="AG15" i="157" s="1"/>
  <c r="BJ106" i="148"/>
  <c r="S15" i="157" s="1"/>
  <c r="CA104" i="148"/>
  <c r="CA62" i="148"/>
  <c r="CA104" i="147"/>
  <c r="AT69" i="146"/>
  <c r="BY69" i="146" s="1"/>
  <c r="BP106" i="146"/>
  <c r="Y17" i="157" s="1"/>
  <c r="BE106" i="146"/>
  <c r="N17" i="157" s="1"/>
  <c r="BG106" i="146"/>
  <c r="P17" i="157" s="1"/>
  <c r="CA67" i="148"/>
  <c r="CA73" i="148"/>
  <c r="AZ106" i="146"/>
  <c r="I17" i="157" s="1"/>
  <c r="CA63" i="145"/>
  <c r="AU106" i="145"/>
  <c r="D18" i="157" s="1"/>
  <c r="CA61" i="145"/>
  <c r="AT61" i="148"/>
  <c r="BE106" i="147"/>
  <c r="N16" i="157" s="1"/>
  <c r="BP106" i="147"/>
  <c r="Y16" i="157" s="1"/>
  <c r="BR106" i="147"/>
  <c r="AA16" i="157" s="1"/>
  <c r="CA98" i="146"/>
  <c r="CA77" i="147"/>
  <c r="CA94" i="146"/>
  <c r="CA91" i="146"/>
  <c r="CA65" i="146"/>
  <c r="CA88" i="146"/>
  <c r="CA79" i="146"/>
  <c r="BI106" i="146"/>
  <c r="R17" i="157" s="1"/>
  <c r="M28" i="145"/>
  <c r="AT79" i="145"/>
  <c r="BY79" i="145" s="1"/>
  <c r="CA93" i="146"/>
  <c r="AU106" i="146"/>
  <c r="D17" i="157" s="1"/>
  <c r="CA61" i="146"/>
  <c r="AT77" i="145"/>
  <c r="BY77" i="145" s="1"/>
  <c r="CA87" i="155"/>
  <c r="BT106" i="155"/>
  <c r="AC8" i="157" s="1"/>
  <c r="BP106" i="155"/>
  <c r="Y8" i="157" s="1"/>
  <c r="CA90" i="154"/>
  <c r="AT76" i="154"/>
  <c r="BY76" i="154" s="1"/>
  <c r="AT75" i="154"/>
  <c r="BY75" i="154" s="1"/>
  <c r="CA77" i="153"/>
  <c r="BX106" i="153"/>
  <c r="AG10" i="157" s="1"/>
  <c r="CA75" i="153"/>
  <c r="CA101" i="153"/>
  <c r="CA78" i="154"/>
  <c r="BC106" i="152"/>
  <c r="L11" i="157" s="1"/>
  <c r="AT67" i="153"/>
  <c r="BY67" i="153" s="1"/>
  <c r="T16" i="152"/>
  <c r="BC106" i="153"/>
  <c r="L10" i="157" s="1"/>
  <c r="CA100" i="152"/>
  <c r="BH106" i="151"/>
  <c r="Q12" i="157" s="1"/>
  <c r="BL106" i="150"/>
  <c r="U13" i="157" s="1"/>
  <c r="AT74" i="151"/>
  <c r="BY74" i="151" s="1"/>
  <c r="AT72" i="151"/>
  <c r="BY72" i="151" s="1"/>
  <c r="AT70" i="151"/>
  <c r="BY70" i="151" s="1"/>
  <c r="AT68" i="151"/>
  <c r="BY68" i="151" s="1"/>
  <c r="AT66" i="151"/>
  <c r="BY66" i="151" s="1"/>
  <c r="AT62" i="151"/>
  <c r="BY62" i="151" s="1"/>
  <c r="BX106" i="151"/>
  <c r="AG12" i="157" s="1"/>
  <c r="CA75" i="151"/>
  <c r="BC106" i="151"/>
  <c r="L12" i="157" s="1"/>
  <c r="CA79" i="151"/>
  <c r="CA92" i="150"/>
  <c r="BL106" i="149"/>
  <c r="U14" i="157" s="1"/>
  <c r="BL106" i="153"/>
  <c r="U10" i="157" s="1"/>
  <c r="CA96" i="151"/>
  <c r="CA95" i="150"/>
  <c r="CA88" i="150"/>
  <c r="CA94" i="150"/>
  <c r="CA89" i="151"/>
  <c r="AT61" i="150"/>
  <c r="CA61" i="151"/>
  <c r="CA104" i="150"/>
  <c r="CA96" i="150"/>
  <c r="AT69" i="150"/>
  <c r="BY69" i="150" s="1"/>
  <c r="CA102" i="148"/>
  <c r="CA97" i="149"/>
  <c r="CA89" i="148"/>
  <c r="AT78" i="148"/>
  <c r="BY78" i="148" s="1"/>
  <c r="BM106" i="148"/>
  <c r="V15" i="157" s="1"/>
  <c r="BR106" i="148"/>
  <c r="AA15" i="157" s="1"/>
  <c r="T15" i="147"/>
  <c r="BB106" i="146"/>
  <c r="K17" i="157" s="1"/>
  <c r="CA80" i="148"/>
  <c r="BM106" i="146"/>
  <c r="V17" i="157" s="1"/>
  <c r="BO106" i="146"/>
  <c r="X17" i="157" s="1"/>
  <c r="CA86" i="148"/>
  <c r="CA86" i="149"/>
  <c r="CA63" i="149"/>
  <c r="CA85" i="148"/>
  <c r="T42" i="148" s="1"/>
  <c r="T47" i="148" s="1"/>
  <c r="CA103" i="147"/>
  <c r="CA103" i="148"/>
  <c r="AT75" i="149"/>
  <c r="BY75" i="149" s="1"/>
  <c r="AT68" i="147"/>
  <c r="BY68" i="147" s="1"/>
  <c r="CA100" i="146"/>
  <c r="BS106" i="147"/>
  <c r="AB16" i="157" s="1"/>
  <c r="BX106" i="147"/>
  <c r="AG16" i="157" s="1"/>
  <c r="CA62" i="147"/>
  <c r="CA69" i="147"/>
  <c r="CA104" i="149"/>
  <c r="CA78" i="146"/>
  <c r="CA76" i="146"/>
  <c r="CA63" i="146"/>
  <c r="AT61" i="147"/>
  <c r="AT71" i="145"/>
  <c r="BY71" i="145" s="1"/>
  <c r="AT74" i="145"/>
  <c r="BY74" i="145" s="1"/>
  <c r="CA89" i="155"/>
  <c r="CA76" i="155"/>
  <c r="BL106" i="155"/>
  <c r="U8" i="157" s="1"/>
  <c r="AT65" i="155"/>
  <c r="BY65" i="155" s="1"/>
  <c r="BD106" i="155"/>
  <c r="M8" i="157" s="1"/>
  <c r="BX106" i="155"/>
  <c r="AG8" i="157" s="1"/>
  <c r="BB106" i="155"/>
  <c r="K8" i="157" s="1"/>
  <c r="T16" i="156"/>
  <c r="T19" i="156"/>
  <c r="T18" i="156"/>
  <c r="T17" i="156"/>
  <c r="M28" i="156"/>
  <c r="BX116" i="36"/>
  <c r="BX116" i="35"/>
  <c r="BX191" i="39"/>
  <c r="BX159" i="39"/>
  <c r="BX168" i="31"/>
  <c r="BX122" i="37"/>
  <c r="BX144" i="35"/>
  <c r="BX108" i="31"/>
  <c r="BX148" i="37"/>
  <c r="BX184" i="35"/>
  <c r="BX194" i="35"/>
  <c r="BX201" i="39"/>
  <c r="BX199" i="39"/>
  <c r="BX161" i="33"/>
  <c r="BX147" i="33"/>
  <c r="BX136" i="35"/>
  <c r="BX108" i="35"/>
  <c r="BX176" i="36"/>
  <c r="BX149" i="39"/>
  <c r="BX141" i="39"/>
  <c r="BX147" i="39"/>
  <c r="BX145" i="39"/>
  <c r="BX112" i="35"/>
  <c r="BX133" i="36"/>
  <c r="BX123" i="37"/>
  <c r="BX143" i="39"/>
  <c r="BX174" i="31"/>
  <c r="BU152" i="36"/>
  <c r="AF14" i="144" s="1"/>
  <c r="S76" i="37"/>
  <c r="BU152" i="37"/>
  <c r="AF15" i="144" s="1"/>
  <c r="BX119" i="40"/>
  <c r="BX120" i="40"/>
  <c r="BX110" i="31"/>
  <c r="BX160" i="37"/>
  <c r="BX120" i="37"/>
  <c r="BX122" i="38"/>
  <c r="BX126" i="36"/>
  <c r="BX119" i="37"/>
  <c r="BX165" i="33"/>
  <c r="AS196" i="34"/>
  <c r="BV196" i="34" s="1"/>
  <c r="BX146" i="34"/>
  <c r="BX126" i="35"/>
  <c r="BX189" i="38"/>
  <c r="AS192" i="39"/>
  <c r="BV192" i="39" s="1"/>
  <c r="BX120" i="30"/>
  <c r="BX187" i="35"/>
  <c r="AS147" i="35"/>
  <c r="BV147" i="35" s="1"/>
  <c r="BX139" i="39"/>
  <c r="BX199" i="32"/>
  <c r="BX164" i="32"/>
  <c r="BX149" i="35"/>
  <c r="BX164" i="35"/>
  <c r="AS108" i="36"/>
  <c r="BV108" i="36" s="1"/>
  <c r="AS122" i="37"/>
  <c r="BV122" i="37" s="1"/>
  <c r="BX142" i="39"/>
  <c r="BX200" i="35"/>
  <c r="BX118" i="36"/>
  <c r="BX122" i="36"/>
  <c r="BX108" i="36"/>
  <c r="BX118" i="37"/>
  <c r="BX121" i="33"/>
  <c r="BX150" i="34"/>
  <c r="BX134" i="34"/>
  <c r="BX161" i="35"/>
  <c r="BX147" i="35"/>
  <c r="AS184" i="36"/>
  <c r="BV184" i="36" s="1"/>
  <c r="AS114" i="35"/>
  <c r="BV114" i="35" s="1"/>
  <c r="BX190" i="36"/>
  <c r="AS165" i="36"/>
  <c r="BV165" i="36" s="1"/>
  <c r="BX147" i="37"/>
  <c r="BX114" i="37"/>
  <c r="BG152" i="37"/>
  <c r="R15" i="144" s="1"/>
  <c r="BX195" i="39"/>
  <c r="BX171" i="39"/>
  <c r="BX183" i="39"/>
  <c r="BX167" i="39"/>
  <c r="AS172" i="39"/>
  <c r="BV172" i="39" s="1"/>
  <c r="AS110" i="33"/>
  <c r="BV110" i="33" s="1"/>
  <c r="AS167" i="35"/>
  <c r="BV167" i="35" s="1"/>
  <c r="BX185" i="35"/>
  <c r="BX165" i="35"/>
  <c r="AS161" i="37"/>
  <c r="BV161" i="37" s="1"/>
  <c r="AS145" i="37"/>
  <c r="BV145" i="37" s="1"/>
  <c r="BX165" i="38"/>
  <c r="AS161" i="38"/>
  <c r="BV161" i="38" s="1"/>
  <c r="BX145" i="38"/>
  <c r="BX121" i="38"/>
  <c r="AS120" i="30"/>
  <c r="BV120" i="30" s="1"/>
  <c r="BX150" i="37"/>
  <c r="BX142" i="37"/>
  <c r="BX140" i="37"/>
  <c r="BX136" i="37"/>
  <c r="BX124" i="37"/>
  <c r="BX110" i="37"/>
  <c r="BX112" i="37"/>
  <c r="BX134" i="37"/>
  <c r="AS172" i="38"/>
  <c r="BV172" i="38" s="1"/>
  <c r="BX133" i="39"/>
  <c r="BX162" i="32"/>
  <c r="BX143" i="33"/>
  <c r="BX190" i="33"/>
  <c r="BX113" i="33"/>
  <c r="BX172" i="34"/>
  <c r="AS138" i="34"/>
  <c r="BV138" i="34" s="1"/>
  <c r="BX169" i="35"/>
  <c r="BX124" i="35"/>
  <c r="AS197" i="36"/>
  <c r="BV197" i="36" s="1"/>
  <c r="BX139" i="38"/>
  <c r="BX201" i="38"/>
  <c r="BX140" i="31"/>
  <c r="AS143" i="34"/>
  <c r="BV143" i="34" s="1"/>
  <c r="BX146" i="37"/>
  <c r="BX138" i="37"/>
  <c r="BX144" i="37"/>
  <c r="BX169" i="39"/>
  <c r="AS146" i="31"/>
  <c r="BV146" i="31" s="1"/>
  <c r="AS141" i="31"/>
  <c r="BV141" i="31" s="1"/>
  <c r="AS133" i="31"/>
  <c r="BV133" i="31" s="1"/>
  <c r="AS169" i="32"/>
  <c r="BV169" i="32" s="1"/>
  <c r="BX143" i="32"/>
  <c r="BX164" i="33"/>
  <c r="AS171" i="34"/>
  <c r="BV171" i="34" s="1"/>
  <c r="BX122" i="34"/>
  <c r="BX114" i="34"/>
  <c r="BX114" i="35"/>
  <c r="AS195" i="37"/>
  <c r="BV195" i="37" s="1"/>
  <c r="BX164" i="39"/>
  <c r="BX120" i="36"/>
  <c r="BX110" i="36"/>
  <c r="BX137" i="39"/>
  <c r="BX195" i="40"/>
  <c r="BX196" i="40"/>
  <c r="BX160" i="32"/>
  <c r="BX194" i="33"/>
  <c r="BX141" i="33"/>
  <c r="AS186" i="36"/>
  <c r="BV186" i="36" s="1"/>
  <c r="AX152" i="37"/>
  <c r="I15" i="144" s="1"/>
  <c r="BX164" i="31"/>
  <c r="BX166" i="31"/>
  <c r="BX142" i="31"/>
  <c r="BX162" i="31"/>
  <c r="BX112" i="31"/>
  <c r="BX141" i="31"/>
  <c r="BX114" i="31"/>
  <c r="BX134" i="36"/>
  <c r="BX175" i="40"/>
  <c r="BX113" i="31"/>
  <c r="BX136" i="32"/>
  <c r="AS140" i="35"/>
  <c r="BV140" i="35" s="1"/>
  <c r="AS168" i="35"/>
  <c r="BV168" i="35" s="1"/>
  <c r="AS177" i="39"/>
  <c r="BV177" i="39" s="1"/>
  <c r="AS190" i="30"/>
  <c r="BV190" i="30" s="1"/>
  <c r="BX132" i="36"/>
  <c r="BX114" i="36"/>
  <c r="BX184" i="40"/>
  <c r="AS168" i="33"/>
  <c r="BV168" i="33" s="1"/>
  <c r="AS170" i="37"/>
  <c r="BV170" i="37" s="1"/>
  <c r="AS141" i="38"/>
  <c r="BV141" i="38" s="1"/>
  <c r="BX186" i="30"/>
  <c r="BX136" i="30"/>
  <c r="BX112" i="36"/>
  <c r="BX124" i="36"/>
  <c r="BX175" i="39"/>
  <c r="BX194" i="32"/>
  <c r="AS112" i="32"/>
  <c r="BV112" i="32" s="1"/>
  <c r="AS109" i="32"/>
  <c r="BV109" i="32" s="1"/>
  <c r="AS187" i="38"/>
  <c r="BV187" i="38" s="1"/>
  <c r="AS123" i="39"/>
  <c r="BV123" i="39" s="1"/>
  <c r="BX183" i="35"/>
  <c r="BX132" i="37"/>
  <c r="BX161" i="39"/>
  <c r="BX187" i="39"/>
  <c r="BX177" i="35"/>
  <c r="BX160" i="31"/>
  <c r="BX116" i="37"/>
  <c r="BX126" i="37"/>
  <c r="BX169" i="33"/>
  <c r="AS136" i="36"/>
  <c r="BV136" i="36" s="1"/>
  <c r="AS112" i="36"/>
  <c r="BV112" i="36" s="1"/>
  <c r="BX161" i="40"/>
  <c r="BX201" i="40"/>
  <c r="BX199" i="40"/>
  <c r="BX200" i="40"/>
  <c r="BX188" i="40"/>
  <c r="BX193" i="40"/>
  <c r="BX192" i="40"/>
  <c r="BX189" i="40"/>
  <c r="BX137" i="40"/>
  <c r="BX123" i="40"/>
  <c r="BX121" i="40"/>
  <c r="BX117" i="40"/>
  <c r="BX167" i="40"/>
  <c r="BX186" i="40"/>
  <c r="BX174" i="40"/>
  <c r="BX172" i="40"/>
  <c r="BX191" i="40"/>
  <c r="BX173" i="40"/>
  <c r="BX163" i="40"/>
  <c r="BX177" i="40"/>
  <c r="BX171" i="40"/>
  <c r="BX187" i="40"/>
  <c r="AS186" i="40"/>
  <c r="BV186" i="40" s="1"/>
  <c r="AS193" i="40"/>
  <c r="BV193" i="40" s="1"/>
  <c r="BX190" i="40"/>
  <c r="AS163" i="40"/>
  <c r="BV163" i="40" s="1"/>
  <c r="BX183" i="40"/>
  <c r="BX169" i="40"/>
  <c r="BX131" i="40"/>
  <c r="AS191" i="40"/>
  <c r="BV191" i="40" s="1"/>
  <c r="AS189" i="40"/>
  <c r="BV189" i="40" s="1"/>
  <c r="BX122" i="40"/>
  <c r="BX149" i="40"/>
  <c r="BX146" i="40"/>
  <c r="BX143" i="40"/>
  <c r="AS145" i="40"/>
  <c r="BV145" i="40" s="1"/>
  <c r="BX145" i="40"/>
  <c r="BX141" i="40"/>
  <c r="BX133" i="40"/>
  <c r="BX113" i="40"/>
  <c r="BX139" i="40"/>
  <c r="BX109" i="40"/>
  <c r="AS161" i="40"/>
  <c r="BV161" i="40" s="1"/>
  <c r="AS192" i="40"/>
  <c r="BV192" i="40" s="1"/>
  <c r="AS146" i="40"/>
  <c r="BV146" i="40" s="1"/>
  <c r="AS195" i="40"/>
  <c r="BV195" i="40" s="1"/>
  <c r="AS139" i="40"/>
  <c r="BV139" i="40" s="1"/>
  <c r="AS135" i="40"/>
  <c r="BV135" i="40" s="1"/>
  <c r="BX112" i="40"/>
  <c r="BX185" i="40"/>
  <c r="BX125" i="40"/>
  <c r="AS194" i="40"/>
  <c r="BV194" i="40" s="1"/>
  <c r="AS201" i="40"/>
  <c r="BV201" i="40" s="1"/>
  <c r="AS196" i="40"/>
  <c r="BV196" i="40" s="1"/>
  <c r="BX198" i="40"/>
  <c r="AS171" i="40"/>
  <c r="BV171" i="40" s="1"/>
  <c r="AS150" i="40"/>
  <c r="BV150" i="40" s="1"/>
  <c r="BX134" i="40"/>
  <c r="AS132" i="40"/>
  <c r="BV132" i="40" s="1"/>
  <c r="AS112" i="40"/>
  <c r="BV112" i="40" s="1"/>
  <c r="BX135" i="40"/>
  <c r="AS169" i="40"/>
  <c r="BV169" i="40" s="1"/>
  <c r="AS125" i="40"/>
  <c r="BV125" i="40" s="1"/>
  <c r="AS117" i="40"/>
  <c r="BV117" i="40" s="1"/>
  <c r="AS109" i="40"/>
  <c r="BV109" i="40" s="1"/>
  <c r="AS200" i="40"/>
  <c r="BV200" i="40" s="1"/>
  <c r="AS176" i="40"/>
  <c r="BV176" i="40" s="1"/>
  <c r="AS160" i="40"/>
  <c r="BV160" i="40" s="1"/>
  <c r="AU203" i="40"/>
  <c r="F35" i="144" s="1"/>
  <c r="AS115" i="40"/>
  <c r="BV115" i="40" s="1"/>
  <c r="AS138" i="40"/>
  <c r="BV138" i="40" s="1"/>
  <c r="AS173" i="40"/>
  <c r="BV173" i="40" s="1"/>
  <c r="AS142" i="40"/>
  <c r="BV142" i="40" s="1"/>
  <c r="AS199" i="40"/>
  <c r="BV199" i="40" s="1"/>
  <c r="AS183" i="40"/>
  <c r="BV183" i="40" s="1"/>
  <c r="AV203" i="40"/>
  <c r="G35" i="144" s="1"/>
  <c r="Z59" i="40"/>
  <c r="BX142" i="40"/>
  <c r="AS197" i="40"/>
  <c r="BV197" i="40" s="1"/>
  <c r="AS177" i="40"/>
  <c r="BV177" i="40" s="1"/>
  <c r="AS141" i="40"/>
  <c r="BV141" i="40" s="1"/>
  <c r="BX194" i="40"/>
  <c r="AS167" i="40"/>
  <c r="BV167" i="40" s="1"/>
  <c r="AS147" i="40"/>
  <c r="BV147" i="40" s="1"/>
  <c r="AS119" i="40"/>
  <c r="BV119" i="40" s="1"/>
  <c r="BX140" i="40"/>
  <c r="BX114" i="40"/>
  <c r="AS116" i="40"/>
  <c r="BV116" i="40" s="1"/>
  <c r="BX197" i="40"/>
  <c r="BX115" i="40"/>
  <c r="AS188" i="40"/>
  <c r="BV188" i="40" s="1"/>
  <c r="AS190" i="40"/>
  <c r="BV190" i="40" s="1"/>
  <c r="AS185" i="40"/>
  <c r="BV185" i="40" s="1"/>
  <c r="AS133" i="40"/>
  <c r="BV133" i="40" s="1"/>
  <c r="AS187" i="40"/>
  <c r="BV187" i="40" s="1"/>
  <c r="BU203" i="40"/>
  <c r="AF35" i="144" s="1"/>
  <c r="BX176" i="40"/>
  <c r="BX124" i="40"/>
  <c r="BX160" i="40"/>
  <c r="BX144" i="40"/>
  <c r="BX165" i="40"/>
  <c r="AS122" i="40"/>
  <c r="BV122" i="40" s="1"/>
  <c r="AS198" i="40"/>
  <c r="BV198" i="40" s="1"/>
  <c r="AS121" i="40"/>
  <c r="BV121" i="40" s="1"/>
  <c r="AS113" i="40"/>
  <c r="BV113" i="40" s="1"/>
  <c r="AS184" i="40"/>
  <c r="BV184" i="40" s="1"/>
  <c r="AS172" i="40"/>
  <c r="BV172" i="40" s="1"/>
  <c r="AS164" i="40"/>
  <c r="BV164" i="40" s="1"/>
  <c r="AS175" i="40"/>
  <c r="BV175" i="40" s="1"/>
  <c r="AS143" i="40"/>
  <c r="BV143" i="40" s="1"/>
  <c r="AS168" i="40"/>
  <c r="BV168" i="40" s="1"/>
  <c r="BX170" i="40"/>
  <c r="AS174" i="40"/>
  <c r="BV174" i="40" s="1"/>
  <c r="BX164" i="40"/>
  <c r="AS144" i="40"/>
  <c r="BV144" i="40" s="1"/>
  <c r="BX147" i="40"/>
  <c r="BX140" i="39"/>
  <c r="AS173" i="39"/>
  <c r="BV173" i="39" s="1"/>
  <c r="AS139" i="39"/>
  <c r="BV139" i="39" s="1"/>
  <c r="AS112" i="39"/>
  <c r="BV112" i="39" s="1"/>
  <c r="BQ152" i="39"/>
  <c r="AB17" i="144" s="1"/>
  <c r="BP152" i="39"/>
  <c r="AA17" i="144" s="1"/>
  <c r="AS117" i="39"/>
  <c r="BV117" i="39" s="1"/>
  <c r="AS185" i="39"/>
  <c r="BV185" i="39" s="1"/>
  <c r="AS143" i="39"/>
  <c r="BV143" i="39" s="1"/>
  <c r="BX134" i="39"/>
  <c r="AS116" i="39"/>
  <c r="BV116" i="39" s="1"/>
  <c r="AS121" i="39"/>
  <c r="BV121" i="39" s="1"/>
  <c r="BX197" i="39"/>
  <c r="BX189" i="39"/>
  <c r="AS115" i="39"/>
  <c r="BV115" i="39" s="1"/>
  <c r="AS149" i="39"/>
  <c r="BV149" i="39" s="1"/>
  <c r="AS141" i="39"/>
  <c r="BV141" i="39" s="1"/>
  <c r="AS133" i="39"/>
  <c r="BV133" i="39" s="1"/>
  <c r="AS199" i="39"/>
  <c r="BV199" i="39" s="1"/>
  <c r="AS150" i="39"/>
  <c r="BV150" i="39" s="1"/>
  <c r="AS162" i="39"/>
  <c r="BV162" i="39" s="1"/>
  <c r="AS187" i="39"/>
  <c r="BV187" i="39" s="1"/>
  <c r="AS147" i="39"/>
  <c r="BV147" i="39" s="1"/>
  <c r="AS135" i="39"/>
  <c r="BV135" i="39" s="1"/>
  <c r="AS110" i="39"/>
  <c r="BV110" i="39" s="1"/>
  <c r="BX177" i="39"/>
  <c r="BX135" i="39"/>
  <c r="BM203" i="39"/>
  <c r="X34" i="144" s="1"/>
  <c r="AS188" i="39"/>
  <c r="BV188" i="39" s="1"/>
  <c r="AS176" i="39"/>
  <c r="BV176" i="39" s="1"/>
  <c r="AS114" i="39"/>
  <c r="BV114" i="39" s="1"/>
  <c r="AS119" i="39"/>
  <c r="BV119" i="39" s="1"/>
  <c r="AS111" i="39"/>
  <c r="BV111" i="39" s="1"/>
  <c r="BX186" i="39"/>
  <c r="BX163" i="39"/>
  <c r="BX173" i="39"/>
  <c r="AW152" i="39"/>
  <c r="H17" i="144" s="1"/>
  <c r="AS195" i="39"/>
  <c r="BV195" i="39" s="1"/>
  <c r="AS159" i="39"/>
  <c r="BV159" i="39" s="1"/>
  <c r="AS118" i="39"/>
  <c r="BV118" i="39" s="1"/>
  <c r="BU203" i="39"/>
  <c r="AF34" i="144" s="1"/>
  <c r="AS124" i="39"/>
  <c r="BV124" i="39" s="1"/>
  <c r="BX115" i="39"/>
  <c r="AS108" i="39"/>
  <c r="BV108" i="39" s="1"/>
  <c r="BB203" i="39"/>
  <c r="M34" i="144" s="1"/>
  <c r="AS126" i="39"/>
  <c r="BV126" i="39" s="1"/>
  <c r="BX120" i="39"/>
  <c r="AS113" i="39"/>
  <c r="BV113" i="39" s="1"/>
  <c r="BX185" i="39"/>
  <c r="BX193" i="39"/>
  <c r="BX165" i="39"/>
  <c r="AS171" i="39"/>
  <c r="BV171" i="39" s="1"/>
  <c r="AS161" i="39"/>
  <c r="BV161" i="39" s="1"/>
  <c r="AS145" i="39"/>
  <c r="BV145" i="39" s="1"/>
  <c r="AS183" i="39"/>
  <c r="BV183" i="39" s="1"/>
  <c r="AS163" i="39"/>
  <c r="BV163" i="39" s="1"/>
  <c r="AX203" i="39"/>
  <c r="I34" i="144" s="1"/>
  <c r="AS168" i="38"/>
  <c r="BV168" i="38" s="1"/>
  <c r="BX134" i="38"/>
  <c r="AS195" i="38"/>
  <c r="BV195" i="38" s="1"/>
  <c r="BX188" i="38"/>
  <c r="BX169" i="38"/>
  <c r="AS165" i="38"/>
  <c r="BV165" i="38" s="1"/>
  <c r="BX149" i="38"/>
  <c r="AS145" i="38"/>
  <c r="BV145" i="38" s="1"/>
  <c r="AS121" i="38"/>
  <c r="BV121" i="38" s="1"/>
  <c r="AX152" i="38"/>
  <c r="I16" i="144" s="1"/>
  <c r="AS147" i="38"/>
  <c r="BV147" i="38" s="1"/>
  <c r="AS192" i="38"/>
  <c r="BV192" i="38" s="1"/>
  <c r="BX193" i="38"/>
  <c r="AS169" i="38"/>
  <c r="BV169" i="38" s="1"/>
  <c r="BU152" i="38"/>
  <c r="AF16" i="144" s="1"/>
  <c r="BQ152" i="38"/>
  <c r="AB16" i="144" s="1"/>
  <c r="BX177" i="38"/>
  <c r="AS173" i="38"/>
  <c r="BV173" i="38" s="1"/>
  <c r="AS176" i="38"/>
  <c r="BV176" i="38" s="1"/>
  <c r="AS160" i="38"/>
  <c r="BV160" i="38" s="1"/>
  <c r="AS136" i="38"/>
  <c r="BV136" i="38" s="1"/>
  <c r="BP152" i="38"/>
  <c r="AA16" i="144" s="1"/>
  <c r="AS116" i="38"/>
  <c r="BV116" i="38" s="1"/>
  <c r="BX113" i="38"/>
  <c r="AS159" i="38"/>
  <c r="BV159" i="38" s="1"/>
  <c r="AS183" i="38"/>
  <c r="BV183" i="38" s="1"/>
  <c r="AS171" i="38"/>
  <c r="BV171" i="38" s="1"/>
  <c r="AS163" i="38"/>
  <c r="BV163" i="38" s="1"/>
  <c r="BX160" i="38"/>
  <c r="BX185" i="38"/>
  <c r="AS177" i="38"/>
  <c r="BV177" i="38" s="1"/>
  <c r="AS184" i="38"/>
  <c r="BV184" i="38" s="1"/>
  <c r="AS150" i="38"/>
  <c r="BV150" i="38" s="1"/>
  <c r="BX118" i="38"/>
  <c r="BX194" i="38"/>
  <c r="BX173" i="38"/>
  <c r="BX150" i="38"/>
  <c r="BX197" i="38"/>
  <c r="BX168" i="38"/>
  <c r="BX133" i="38"/>
  <c r="AS125" i="38"/>
  <c r="BV125" i="38" s="1"/>
  <c r="AS164" i="38"/>
  <c r="BV164" i="38" s="1"/>
  <c r="AS135" i="38"/>
  <c r="BV135" i="38" s="1"/>
  <c r="AS114" i="38"/>
  <c r="BV114" i="38" s="1"/>
  <c r="BX137" i="38"/>
  <c r="AS133" i="38"/>
  <c r="BV133" i="38" s="1"/>
  <c r="BX110" i="38"/>
  <c r="AS189" i="38"/>
  <c r="BV189" i="38" s="1"/>
  <c r="AS201" i="38"/>
  <c r="BV201" i="38" s="1"/>
  <c r="BX176" i="38"/>
  <c r="BU203" i="38"/>
  <c r="AF33" i="144" s="1"/>
  <c r="BX161" i="38"/>
  <c r="BX141" i="38"/>
  <c r="AS137" i="38"/>
  <c r="BV137" i="38" s="1"/>
  <c r="BX196" i="38"/>
  <c r="AS188" i="38"/>
  <c r="BV188" i="38" s="1"/>
  <c r="AS132" i="38"/>
  <c r="BV132" i="38" s="1"/>
  <c r="BX114" i="38"/>
  <c r="BX109" i="38"/>
  <c r="AS164" i="37"/>
  <c r="BV164" i="37" s="1"/>
  <c r="BX195" i="37"/>
  <c r="AS140" i="37"/>
  <c r="BV140" i="37" s="1"/>
  <c r="AS190" i="37"/>
  <c r="BV190" i="37" s="1"/>
  <c r="AS125" i="37"/>
  <c r="BV125" i="37" s="1"/>
  <c r="AS109" i="37"/>
  <c r="BV109" i="37" s="1"/>
  <c r="AS198" i="37"/>
  <c r="BV198" i="37" s="1"/>
  <c r="AS160" i="37"/>
  <c r="BV160" i="37" s="1"/>
  <c r="AS138" i="37"/>
  <c r="BV138" i="37" s="1"/>
  <c r="AS126" i="37"/>
  <c r="BV126" i="37" s="1"/>
  <c r="BT152" i="37"/>
  <c r="AE15" i="144" s="1"/>
  <c r="AS184" i="37"/>
  <c r="BV184" i="37" s="1"/>
  <c r="BX143" i="37"/>
  <c r="BX125" i="37"/>
  <c r="AS150" i="37"/>
  <c r="BV150" i="37" s="1"/>
  <c r="AS113" i="37"/>
  <c r="BV113" i="37" s="1"/>
  <c r="BX191" i="37"/>
  <c r="AS124" i="37"/>
  <c r="BV124" i="37" s="1"/>
  <c r="AS186" i="37"/>
  <c r="BV186" i="37" s="1"/>
  <c r="AS149" i="37"/>
  <c r="BV149" i="37" s="1"/>
  <c r="AS133" i="37"/>
  <c r="BV133" i="37" s="1"/>
  <c r="AS142" i="37"/>
  <c r="BV142" i="37" s="1"/>
  <c r="BX161" i="37"/>
  <c r="BX137" i="37"/>
  <c r="AS132" i="37"/>
  <c r="BV132" i="37" s="1"/>
  <c r="BX133" i="37"/>
  <c r="AS191" i="37"/>
  <c r="BV191" i="37" s="1"/>
  <c r="BU203" i="37"/>
  <c r="AF32" i="144" s="1"/>
  <c r="BB203" i="37"/>
  <c r="AS174" i="37"/>
  <c r="BV174" i="37" s="1"/>
  <c r="AS118" i="37"/>
  <c r="BV118" i="37" s="1"/>
  <c r="BX141" i="37"/>
  <c r="AZ152" i="37"/>
  <c r="K15" i="144" s="1"/>
  <c r="BT203" i="37"/>
  <c r="AE32" i="144" s="1"/>
  <c r="AS114" i="37"/>
  <c r="BV114" i="37" s="1"/>
  <c r="BX199" i="37"/>
  <c r="AS197" i="37"/>
  <c r="BV197" i="37" s="1"/>
  <c r="AS137" i="37"/>
  <c r="BV137" i="37" s="1"/>
  <c r="BM203" i="37"/>
  <c r="X32" i="144" s="1"/>
  <c r="BX145" i="37"/>
  <c r="BX113" i="37"/>
  <c r="BX189" i="37"/>
  <c r="AS136" i="37"/>
  <c r="BV136" i="37" s="1"/>
  <c r="BX197" i="37"/>
  <c r="AS148" i="37"/>
  <c r="BV148" i="37" s="1"/>
  <c r="AS134" i="37"/>
  <c r="BV134" i="37" s="1"/>
  <c r="AS166" i="37"/>
  <c r="BV166" i="37" s="1"/>
  <c r="AS121" i="37"/>
  <c r="BV121" i="37" s="1"/>
  <c r="BX166" i="37"/>
  <c r="AS146" i="37"/>
  <c r="BV146" i="37" s="1"/>
  <c r="AS110" i="37"/>
  <c r="BV110" i="37" s="1"/>
  <c r="BD203" i="37"/>
  <c r="O32" i="144" s="1"/>
  <c r="BX135" i="37"/>
  <c r="AS117" i="37"/>
  <c r="BV117" i="37" s="1"/>
  <c r="AS200" i="37"/>
  <c r="BV200" i="37" s="1"/>
  <c r="AS108" i="37"/>
  <c r="BV108" i="37" s="1"/>
  <c r="AS141" i="37"/>
  <c r="BV141" i="37" s="1"/>
  <c r="BX159" i="37"/>
  <c r="BX139" i="37"/>
  <c r="BX121" i="37"/>
  <c r="BX108" i="37"/>
  <c r="BX184" i="36"/>
  <c r="AS201" i="36"/>
  <c r="BV201" i="36" s="1"/>
  <c r="AS198" i="36"/>
  <c r="BV198" i="36" s="1"/>
  <c r="BX194" i="36"/>
  <c r="BX173" i="36"/>
  <c r="BX142" i="36"/>
  <c r="BX137" i="36"/>
  <c r="AS134" i="36"/>
  <c r="BV134" i="36" s="1"/>
  <c r="AS122" i="36"/>
  <c r="BV122" i="36" s="1"/>
  <c r="AS150" i="36"/>
  <c r="BV150" i="36" s="1"/>
  <c r="BX168" i="36"/>
  <c r="AS110" i="36"/>
  <c r="BV110" i="36" s="1"/>
  <c r="AS188" i="36"/>
  <c r="BV188" i="36" s="1"/>
  <c r="AS114" i="36"/>
  <c r="BV114" i="36" s="1"/>
  <c r="BX145" i="36"/>
  <c r="AS162" i="36"/>
  <c r="BV162" i="36" s="1"/>
  <c r="BK203" i="36"/>
  <c r="V31" i="144" s="1"/>
  <c r="AS146" i="36"/>
  <c r="BV146" i="36" s="1"/>
  <c r="AS140" i="36"/>
  <c r="BV140" i="36" s="1"/>
  <c r="BX138" i="36"/>
  <c r="Z11" i="36"/>
  <c r="AS144" i="36"/>
  <c r="BV144" i="36" s="1"/>
  <c r="BX170" i="36"/>
  <c r="BX147" i="36"/>
  <c r="BX140" i="36"/>
  <c r="BX117" i="36"/>
  <c r="BX109" i="36"/>
  <c r="BX159" i="36"/>
  <c r="BG152" i="36"/>
  <c r="R14" i="144" s="1"/>
  <c r="AX152" i="36"/>
  <c r="I14" i="144" s="1"/>
  <c r="AS191" i="36"/>
  <c r="BV191" i="36" s="1"/>
  <c r="AS194" i="36"/>
  <c r="BV194" i="36" s="1"/>
  <c r="BX186" i="36"/>
  <c r="BX174" i="36"/>
  <c r="BX121" i="36"/>
  <c r="AS126" i="36"/>
  <c r="BV126" i="36" s="1"/>
  <c r="BX188" i="36"/>
  <c r="BX191" i="36"/>
  <c r="BX200" i="36"/>
  <c r="AS174" i="36"/>
  <c r="BV174" i="36" s="1"/>
  <c r="BX161" i="36"/>
  <c r="AS169" i="36"/>
  <c r="BV169" i="36" s="1"/>
  <c r="BX146" i="36"/>
  <c r="BX148" i="36"/>
  <c r="BX125" i="36"/>
  <c r="AS118" i="36"/>
  <c r="BV118" i="36" s="1"/>
  <c r="BX199" i="36"/>
  <c r="BX191" i="35"/>
  <c r="BU203" i="35"/>
  <c r="AF30" i="144" s="1"/>
  <c r="AS187" i="35"/>
  <c r="BV187" i="35" s="1"/>
  <c r="BX175" i="35"/>
  <c r="BX140" i="35"/>
  <c r="AS136" i="35"/>
  <c r="BV136" i="35" s="1"/>
  <c r="BX122" i="35"/>
  <c r="BD152" i="35"/>
  <c r="O13" i="144" s="1"/>
  <c r="AS126" i="35"/>
  <c r="BV126" i="35" s="1"/>
  <c r="AS110" i="35"/>
  <c r="BV110" i="35" s="1"/>
  <c r="AS125" i="35"/>
  <c r="BV125" i="35" s="1"/>
  <c r="BC203" i="35"/>
  <c r="N30" i="144" s="1"/>
  <c r="AS144" i="35"/>
  <c r="BV144" i="35" s="1"/>
  <c r="AS196" i="35"/>
  <c r="BV196" i="35" s="1"/>
  <c r="AS194" i="35"/>
  <c r="BV194" i="35" s="1"/>
  <c r="AS191" i="35"/>
  <c r="BV191" i="35" s="1"/>
  <c r="AS159" i="35"/>
  <c r="BV159" i="35" s="1"/>
  <c r="BX193" i="35"/>
  <c r="AS190" i="35"/>
  <c r="BV190" i="35" s="1"/>
  <c r="BX171" i="35"/>
  <c r="BI203" i="35"/>
  <c r="BX142" i="35"/>
  <c r="BX138" i="35"/>
  <c r="AS112" i="35"/>
  <c r="BV112" i="35" s="1"/>
  <c r="BX160" i="35"/>
  <c r="AS138" i="35"/>
  <c r="BV138" i="35" s="1"/>
  <c r="AS118" i="35"/>
  <c r="BV118" i="35" s="1"/>
  <c r="AU152" i="35"/>
  <c r="F13" i="144" s="1"/>
  <c r="BX119" i="35"/>
  <c r="AS188" i="35"/>
  <c r="BV188" i="35" s="1"/>
  <c r="AS183" i="35"/>
  <c r="BV183" i="35" s="1"/>
  <c r="BX159" i="35"/>
  <c r="BX120" i="35"/>
  <c r="BX168" i="35"/>
  <c r="BX196" i="35"/>
  <c r="BX197" i="35"/>
  <c r="BX134" i="35"/>
  <c r="BX163" i="35"/>
  <c r="AS149" i="35"/>
  <c r="BV149" i="35" s="1"/>
  <c r="AS120" i="35"/>
  <c r="BV120" i="35" s="1"/>
  <c r="BK152" i="35"/>
  <c r="V13" i="144" s="1"/>
  <c r="BX110" i="35"/>
  <c r="AS142" i="35"/>
  <c r="BV142" i="35" s="1"/>
  <c r="AS122" i="35"/>
  <c r="BV122" i="35" s="1"/>
  <c r="BX131" i="35"/>
  <c r="BU152" i="35"/>
  <c r="AF13" i="144" s="1"/>
  <c r="BX198" i="35"/>
  <c r="AS121" i="35"/>
  <c r="BV121" i="35" s="1"/>
  <c r="AS200" i="35"/>
  <c r="BV200" i="35" s="1"/>
  <c r="BX167" i="35"/>
  <c r="BX132" i="35"/>
  <c r="AS124" i="35"/>
  <c r="BV124" i="35" s="1"/>
  <c r="AS134" i="35"/>
  <c r="BV134" i="35" s="1"/>
  <c r="AS171" i="35"/>
  <c r="BV171" i="35" s="1"/>
  <c r="AS165" i="35"/>
  <c r="BV165" i="35" s="1"/>
  <c r="BX189" i="35"/>
  <c r="BX173" i="35"/>
  <c r="BX170" i="35"/>
  <c r="AS132" i="35"/>
  <c r="BV132" i="35" s="1"/>
  <c r="BX118" i="35"/>
  <c r="BX109" i="35"/>
  <c r="AV203" i="34"/>
  <c r="G29" i="144" s="1"/>
  <c r="BD152" i="34"/>
  <c r="O12" i="144" s="1"/>
  <c r="AS194" i="34"/>
  <c r="BV194" i="34" s="1"/>
  <c r="BX170" i="34"/>
  <c r="AS166" i="34"/>
  <c r="BV166" i="34" s="1"/>
  <c r="AS185" i="34"/>
  <c r="BV185" i="34" s="1"/>
  <c r="BX164" i="34"/>
  <c r="AS191" i="34"/>
  <c r="BV191" i="34" s="1"/>
  <c r="BX126" i="34"/>
  <c r="AZ203" i="34"/>
  <c r="K29" i="144" s="1"/>
  <c r="AS123" i="34"/>
  <c r="BV123" i="34" s="1"/>
  <c r="BX108" i="34"/>
  <c r="AS117" i="34"/>
  <c r="BV117" i="34" s="1"/>
  <c r="BU152" i="34"/>
  <c r="AF12" i="144" s="1"/>
  <c r="AS173" i="34"/>
  <c r="BV173" i="34" s="1"/>
  <c r="AS188" i="34"/>
  <c r="BV188" i="34" s="1"/>
  <c r="AS198" i="34"/>
  <c r="BV198" i="34" s="1"/>
  <c r="Z59" i="34"/>
  <c r="BX201" i="34"/>
  <c r="AS195" i="34"/>
  <c r="BV195" i="34" s="1"/>
  <c r="BX160" i="34"/>
  <c r="BX139" i="34"/>
  <c r="AW152" i="34"/>
  <c r="H12" i="144" s="1"/>
  <c r="BX118" i="34"/>
  <c r="AS121" i="34"/>
  <c r="BV121" i="34" s="1"/>
  <c r="AS190" i="34"/>
  <c r="BV190" i="34" s="1"/>
  <c r="BX166" i="34"/>
  <c r="BX138" i="34"/>
  <c r="BX135" i="34"/>
  <c r="AS113" i="34"/>
  <c r="BV113" i="34" s="1"/>
  <c r="AS200" i="34"/>
  <c r="BV200" i="34" s="1"/>
  <c r="AS165" i="34"/>
  <c r="BV165" i="34" s="1"/>
  <c r="AS126" i="34"/>
  <c r="BV126" i="34" s="1"/>
  <c r="BX199" i="34"/>
  <c r="AS187" i="34"/>
  <c r="BV187" i="34" s="1"/>
  <c r="BA152" i="34"/>
  <c r="L12" i="144" s="1"/>
  <c r="BK152" i="34"/>
  <c r="V12" i="144" s="1"/>
  <c r="AS172" i="34"/>
  <c r="BV172" i="34" s="1"/>
  <c r="BX142" i="34"/>
  <c r="BX116" i="34"/>
  <c r="BO152" i="34"/>
  <c r="Z12" i="144" s="1"/>
  <c r="BX110" i="34"/>
  <c r="AZ152" i="34"/>
  <c r="K12" i="144" s="1"/>
  <c r="AY152" i="34"/>
  <c r="J12" i="144" s="1"/>
  <c r="BX201" i="33"/>
  <c r="BX171" i="33"/>
  <c r="AS141" i="33"/>
  <c r="BV141" i="33" s="1"/>
  <c r="AS186" i="33"/>
  <c r="BV186" i="33" s="1"/>
  <c r="BX196" i="33"/>
  <c r="AS121" i="33"/>
  <c r="BV121" i="33" s="1"/>
  <c r="BM203" i="33"/>
  <c r="X28" i="144" s="1"/>
  <c r="AY203" i="33"/>
  <c r="J28" i="144" s="1"/>
  <c r="AS194" i="33"/>
  <c r="BV194" i="33" s="1"/>
  <c r="BX124" i="33"/>
  <c r="AS122" i="33"/>
  <c r="BV122" i="33" s="1"/>
  <c r="AS134" i="33"/>
  <c r="BV134" i="33" s="1"/>
  <c r="BX145" i="33"/>
  <c r="BX139" i="33"/>
  <c r="AS143" i="33"/>
  <c r="BV143" i="33" s="1"/>
  <c r="AS117" i="33"/>
  <c r="BV117" i="33" s="1"/>
  <c r="BX193" i="33"/>
  <c r="AS145" i="33"/>
  <c r="BV145" i="33" s="1"/>
  <c r="AS164" i="33"/>
  <c r="BV164" i="33" s="1"/>
  <c r="AW152" i="33"/>
  <c r="H11" i="144" s="1"/>
  <c r="AS148" i="33"/>
  <c r="BV148" i="33" s="1"/>
  <c r="BX119" i="33"/>
  <c r="AS108" i="33"/>
  <c r="BV108" i="33" s="1"/>
  <c r="AS142" i="33"/>
  <c r="BV142" i="33" s="1"/>
  <c r="BX133" i="33"/>
  <c r="BX142" i="33"/>
  <c r="BX186" i="33"/>
  <c r="BX117" i="33"/>
  <c r="BX198" i="33"/>
  <c r="BX189" i="33"/>
  <c r="AS195" i="33"/>
  <c r="BV195" i="33" s="1"/>
  <c r="AS187" i="33"/>
  <c r="BV187" i="33" s="1"/>
  <c r="AS198" i="33"/>
  <c r="BV198" i="33" s="1"/>
  <c r="AS183" i="33"/>
  <c r="BV183" i="33" s="1"/>
  <c r="BX137" i="33"/>
  <c r="AS184" i="33"/>
  <c r="BV184" i="33" s="1"/>
  <c r="AS167" i="33"/>
  <c r="BV167" i="33" s="1"/>
  <c r="AS162" i="33"/>
  <c r="BV162" i="33" s="1"/>
  <c r="AS133" i="33"/>
  <c r="BV133" i="33" s="1"/>
  <c r="AS113" i="33"/>
  <c r="BV113" i="33" s="1"/>
  <c r="BX197" i="33"/>
  <c r="BX149" i="33"/>
  <c r="AS137" i="33"/>
  <c r="BV137" i="33" s="1"/>
  <c r="AS171" i="33"/>
  <c r="BV171" i="33" s="1"/>
  <c r="BC203" i="33"/>
  <c r="N28" i="144" s="1"/>
  <c r="BU203" i="33"/>
  <c r="AF28" i="144" s="1"/>
  <c r="BX146" i="33"/>
  <c r="AS170" i="33"/>
  <c r="BV170" i="33" s="1"/>
  <c r="BX125" i="33"/>
  <c r="BX109" i="33"/>
  <c r="AS161" i="33"/>
  <c r="BV161" i="33" s="1"/>
  <c r="BX108" i="33"/>
  <c r="AS118" i="33"/>
  <c r="BV118" i="33" s="1"/>
  <c r="AS188" i="33"/>
  <c r="BV188" i="33" s="1"/>
  <c r="BX173" i="33"/>
  <c r="BX163" i="33"/>
  <c r="BX174" i="33"/>
  <c r="BX122" i="33"/>
  <c r="AS123" i="32"/>
  <c r="BV123" i="32" s="1"/>
  <c r="AS201" i="32"/>
  <c r="BV201" i="32" s="1"/>
  <c r="AS160" i="32"/>
  <c r="BV160" i="32" s="1"/>
  <c r="AS141" i="32"/>
  <c r="BV141" i="32" s="1"/>
  <c r="BX114" i="32"/>
  <c r="BP152" i="32"/>
  <c r="AA10" i="144" s="1"/>
  <c r="AS121" i="32"/>
  <c r="BV121" i="32" s="1"/>
  <c r="BX120" i="32"/>
  <c r="AS115" i="32"/>
  <c r="BV115" i="32" s="1"/>
  <c r="AS186" i="32"/>
  <c r="BV186" i="32" s="1"/>
  <c r="BX119" i="32"/>
  <c r="S28" i="32"/>
  <c r="BX170" i="32"/>
  <c r="AS145" i="32"/>
  <c r="BV145" i="32" s="1"/>
  <c r="AW152" i="32"/>
  <c r="H10" i="144" s="1"/>
  <c r="AS120" i="32"/>
  <c r="BV120" i="32" s="1"/>
  <c r="AS189" i="32"/>
  <c r="BV189" i="32" s="1"/>
  <c r="AS183" i="32"/>
  <c r="BV183" i="32" s="1"/>
  <c r="AS164" i="32"/>
  <c r="BV164" i="32" s="1"/>
  <c r="BX146" i="32"/>
  <c r="AS135" i="32"/>
  <c r="BV135" i="32" s="1"/>
  <c r="BX132" i="32"/>
  <c r="BX113" i="32"/>
  <c r="BX111" i="32"/>
  <c r="AS196" i="32"/>
  <c r="BV196" i="32" s="1"/>
  <c r="AS168" i="32"/>
  <c r="BV168" i="32" s="1"/>
  <c r="AS200" i="32"/>
  <c r="BV200" i="32" s="1"/>
  <c r="AS192" i="32"/>
  <c r="BV192" i="32" s="1"/>
  <c r="BX173" i="32"/>
  <c r="BX188" i="32"/>
  <c r="BX176" i="32"/>
  <c r="BX166" i="32"/>
  <c r="BX139" i="32"/>
  <c r="AS149" i="32"/>
  <c r="BV149" i="32" s="1"/>
  <c r="AS150" i="32"/>
  <c r="BV150" i="32" s="1"/>
  <c r="BX126" i="32"/>
  <c r="BX125" i="32"/>
  <c r="BO152" i="32"/>
  <c r="Z10" i="144" s="1"/>
  <c r="BX121" i="32"/>
  <c r="BF152" i="32"/>
  <c r="Q10" i="144" s="1"/>
  <c r="BX200" i="32"/>
  <c r="AS191" i="32"/>
  <c r="BV191" i="32" s="1"/>
  <c r="AS187" i="32"/>
  <c r="BV187" i="32" s="1"/>
  <c r="AS118" i="32"/>
  <c r="BV118" i="32" s="1"/>
  <c r="BX172" i="32"/>
  <c r="BX196" i="32"/>
  <c r="AS194" i="32"/>
  <c r="BV194" i="32" s="1"/>
  <c r="BX168" i="32"/>
  <c r="BU203" i="32"/>
  <c r="AF27" i="144" s="1"/>
  <c r="AS163" i="32"/>
  <c r="BV163" i="32" s="1"/>
  <c r="BX144" i="32"/>
  <c r="AS165" i="32"/>
  <c r="BV165" i="32" s="1"/>
  <c r="AS146" i="32"/>
  <c r="BV146" i="32" s="1"/>
  <c r="AS133" i="32"/>
  <c r="BV133" i="32" s="1"/>
  <c r="BX193" i="31"/>
  <c r="BX188" i="31"/>
  <c r="BX163" i="31"/>
  <c r="AS150" i="31"/>
  <c r="BV150" i="31" s="1"/>
  <c r="AS140" i="31"/>
  <c r="BV140" i="31" s="1"/>
  <c r="BX172" i="31"/>
  <c r="AS190" i="31"/>
  <c r="BV190" i="31" s="1"/>
  <c r="AS143" i="31"/>
  <c r="BV143" i="31" s="1"/>
  <c r="BX124" i="31"/>
  <c r="AS108" i="31"/>
  <c r="BV108" i="31" s="1"/>
  <c r="BB152" i="31"/>
  <c r="M9" i="144" s="1"/>
  <c r="Z59" i="31"/>
  <c r="BX170" i="31"/>
  <c r="BX192" i="31"/>
  <c r="AS164" i="31"/>
  <c r="BV164" i="31" s="1"/>
  <c r="AS163" i="31"/>
  <c r="BV163" i="31" s="1"/>
  <c r="BX161" i="31"/>
  <c r="AS144" i="31"/>
  <c r="BV144" i="31" s="1"/>
  <c r="AS137" i="31"/>
  <c r="BV137" i="31" s="1"/>
  <c r="AS147" i="31"/>
  <c r="BV147" i="31" s="1"/>
  <c r="BO152" i="31"/>
  <c r="Z9" i="144" s="1"/>
  <c r="AS134" i="31"/>
  <c r="BV134" i="31" s="1"/>
  <c r="BX177" i="31"/>
  <c r="BX159" i="31"/>
  <c r="AS149" i="31"/>
  <c r="BV149" i="31" s="1"/>
  <c r="BX145" i="31"/>
  <c r="AS148" i="31"/>
  <c r="BV148" i="31" s="1"/>
  <c r="BX139" i="31"/>
  <c r="BX119" i="31"/>
  <c r="AS118" i="31"/>
  <c r="BV118" i="31" s="1"/>
  <c r="AW152" i="31"/>
  <c r="H9" i="144" s="1"/>
  <c r="S28" i="31"/>
  <c r="BX143" i="31"/>
  <c r="AS200" i="31"/>
  <c r="BV200" i="31" s="1"/>
  <c r="BU203" i="31"/>
  <c r="AF26" i="144" s="1"/>
  <c r="AS142" i="31"/>
  <c r="BV142" i="31" s="1"/>
  <c r="BX149" i="31"/>
  <c r="AS125" i="31"/>
  <c r="BV125" i="31" s="1"/>
  <c r="AS117" i="31"/>
  <c r="BV117" i="31" s="1"/>
  <c r="BQ152" i="31"/>
  <c r="AB9" i="144" s="1"/>
  <c r="AS115" i="31"/>
  <c r="BV115" i="31" s="1"/>
  <c r="AS114" i="31"/>
  <c r="BV114" i="31" s="1"/>
  <c r="BX111" i="31"/>
  <c r="BX176" i="31"/>
  <c r="BX189" i="31"/>
  <c r="AS168" i="31"/>
  <c r="BV168" i="31" s="1"/>
  <c r="AS171" i="31"/>
  <c r="BV171" i="31" s="1"/>
  <c r="BX146" i="31"/>
  <c r="AS112" i="31"/>
  <c r="BV112" i="31" s="1"/>
  <c r="AS176" i="31"/>
  <c r="BV176" i="31" s="1"/>
  <c r="BX169" i="31"/>
  <c r="AX152" i="31"/>
  <c r="I9" i="144" s="1"/>
  <c r="AS198" i="30"/>
  <c r="BV198" i="30" s="1"/>
  <c r="BX185" i="30"/>
  <c r="AS116" i="30"/>
  <c r="BV116" i="30" s="1"/>
  <c r="BX146" i="30"/>
  <c r="BX133" i="30"/>
  <c r="BX118" i="30"/>
  <c r="BX166" i="30"/>
  <c r="BQ203" i="30"/>
  <c r="AB25" i="144" s="1"/>
  <c r="Z59" i="30"/>
  <c r="BX126" i="30"/>
  <c r="AS200" i="30"/>
  <c r="BV200" i="30" s="1"/>
  <c r="AS109" i="30"/>
  <c r="BV109" i="30" s="1"/>
  <c r="BX141" i="30"/>
  <c r="BX169" i="30"/>
  <c r="AS144" i="30"/>
  <c r="BV144" i="30" s="1"/>
  <c r="BX116" i="30"/>
  <c r="BU152" i="30"/>
  <c r="AF8" i="144" s="1"/>
  <c r="S76" i="30"/>
  <c r="BX124" i="30"/>
  <c r="AS124" i="30"/>
  <c r="BV124" i="30" s="1"/>
  <c r="BX195" i="30"/>
  <c r="BX113" i="30"/>
  <c r="BX194" i="30"/>
  <c r="BX193" i="30"/>
  <c r="AS173" i="30"/>
  <c r="BV173" i="30" s="1"/>
  <c r="BX132" i="30"/>
  <c r="BX119" i="30"/>
  <c r="BX112" i="30"/>
  <c r="AS196" i="30"/>
  <c r="BV196" i="30" s="1"/>
  <c r="AS168" i="30"/>
  <c r="BV168" i="30" s="1"/>
  <c r="AS160" i="30"/>
  <c r="BV160" i="30" s="1"/>
  <c r="BX149" i="30"/>
  <c r="BX199" i="30"/>
  <c r="AS149" i="30"/>
  <c r="BV149" i="30" s="1"/>
  <c r="AS132" i="30"/>
  <c r="BV132" i="30" s="1"/>
  <c r="AS112" i="30"/>
  <c r="BV112" i="30" s="1"/>
  <c r="AS126" i="30"/>
  <c r="BV126" i="30" s="1"/>
  <c r="AO131" i="34"/>
  <c r="BR131" i="34" s="1"/>
  <c r="AC63" i="39"/>
  <c r="N182" i="30"/>
  <c r="N182" i="32"/>
  <c r="AO158" i="39"/>
  <c r="BR158" i="39" s="1"/>
  <c r="BR203" i="39" s="1"/>
  <c r="AC34" i="144" s="1"/>
  <c r="N107" i="40"/>
  <c r="N158" i="37"/>
  <c r="AS158" i="37" s="1"/>
  <c r="N131" i="37"/>
  <c r="N107" i="36"/>
  <c r="N107" i="37"/>
  <c r="BM152" i="31"/>
  <c r="X9" i="144" s="1"/>
  <c r="AV203" i="32"/>
  <c r="G27" i="144" s="1"/>
  <c r="AT152" i="32"/>
  <c r="E10" i="144" s="1"/>
  <c r="BX107" i="32"/>
  <c r="AS191" i="33"/>
  <c r="BV191" i="33" s="1"/>
  <c r="AS125" i="33"/>
  <c r="BV125" i="33" s="1"/>
  <c r="BP152" i="35"/>
  <c r="AA13" i="144" s="1"/>
  <c r="BM152" i="36"/>
  <c r="X14" i="144" s="1"/>
  <c r="AS149" i="38"/>
  <c r="BV149" i="38" s="1"/>
  <c r="AS167" i="39"/>
  <c r="BV167" i="39" s="1"/>
  <c r="AS162" i="31"/>
  <c r="BV162" i="31" s="1"/>
  <c r="AS186" i="31"/>
  <c r="BV186" i="31" s="1"/>
  <c r="AS166" i="31"/>
  <c r="BV166" i="31" s="1"/>
  <c r="AS172" i="31"/>
  <c r="BV172" i="31" s="1"/>
  <c r="BA203" i="31"/>
  <c r="L26" i="144" s="1"/>
  <c r="BX167" i="31"/>
  <c r="AW203" i="31"/>
  <c r="H26" i="144" s="1"/>
  <c r="BX125" i="31"/>
  <c r="BX123" i="31"/>
  <c r="AS132" i="31"/>
  <c r="BV132" i="31" s="1"/>
  <c r="AY152" i="31"/>
  <c r="J9" i="144" s="1"/>
  <c r="BA152" i="31"/>
  <c r="L9" i="144" s="1"/>
  <c r="AS111" i="31"/>
  <c r="BV111" i="31" s="1"/>
  <c r="BX115" i="31"/>
  <c r="AS190" i="32"/>
  <c r="BV190" i="32" s="1"/>
  <c r="AS176" i="32"/>
  <c r="BV176" i="32" s="1"/>
  <c r="AS172" i="32"/>
  <c r="BV172" i="32" s="1"/>
  <c r="AS162" i="32"/>
  <c r="BV162" i="32" s="1"/>
  <c r="AS148" i="32"/>
  <c r="BV148" i="32" s="1"/>
  <c r="BD203" i="32"/>
  <c r="O27" i="144" s="1"/>
  <c r="BX110" i="32"/>
  <c r="BO203" i="32"/>
  <c r="Z27" i="144" s="1"/>
  <c r="BX138" i="32"/>
  <c r="BN152" i="32"/>
  <c r="Y10" i="144" s="1"/>
  <c r="BX177" i="33"/>
  <c r="AS177" i="33"/>
  <c r="BV177" i="33" s="1"/>
  <c r="BX167" i="33"/>
  <c r="AS149" i="33"/>
  <c r="BV149" i="33" s="1"/>
  <c r="BX188" i="33"/>
  <c r="AS197" i="33"/>
  <c r="BV197" i="33" s="1"/>
  <c r="BX115" i="33"/>
  <c r="BM152" i="33"/>
  <c r="X11" i="144" s="1"/>
  <c r="BX136" i="33"/>
  <c r="BS152" i="33"/>
  <c r="AD11" i="144" s="1"/>
  <c r="AS196" i="33"/>
  <c r="BV196" i="33" s="1"/>
  <c r="AS172" i="33"/>
  <c r="BV172" i="33" s="1"/>
  <c r="AS150" i="33"/>
  <c r="BV150" i="33" s="1"/>
  <c r="AS176" i="33"/>
  <c r="BV176" i="33" s="1"/>
  <c r="BX160" i="33"/>
  <c r="AC88" i="33"/>
  <c r="AS201" i="34"/>
  <c r="BV201" i="34" s="1"/>
  <c r="AS170" i="34"/>
  <c r="BV170" i="34" s="1"/>
  <c r="Z59" i="33"/>
  <c r="AS115" i="33"/>
  <c r="BV115" i="33" s="1"/>
  <c r="BX185" i="34"/>
  <c r="BX140" i="33"/>
  <c r="BX177" i="34"/>
  <c r="BB203" i="34"/>
  <c r="M29" i="144" s="1"/>
  <c r="BX148" i="34"/>
  <c r="BX132" i="34"/>
  <c r="BC152" i="34"/>
  <c r="N12" i="144" s="1"/>
  <c r="BX183" i="34"/>
  <c r="AS144" i="34"/>
  <c r="BV144" i="34" s="1"/>
  <c r="AS132" i="34"/>
  <c r="BV132" i="34" s="1"/>
  <c r="BX120" i="34"/>
  <c r="AS108" i="34"/>
  <c r="BV108" i="34" s="1"/>
  <c r="AS133" i="34"/>
  <c r="BV133" i="34" s="1"/>
  <c r="BU203" i="34"/>
  <c r="AF29" i="144" s="1"/>
  <c r="AS110" i="34"/>
  <c r="BV110" i="34" s="1"/>
  <c r="BQ152" i="34"/>
  <c r="S76" i="34"/>
  <c r="AS173" i="35"/>
  <c r="BV173" i="35" s="1"/>
  <c r="BX176" i="35"/>
  <c r="AT203" i="35"/>
  <c r="E30" i="144" s="1"/>
  <c r="BX158" i="35"/>
  <c r="AS200" i="36"/>
  <c r="BV200" i="36" s="1"/>
  <c r="BX196" i="36"/>
  <c r="BX135" i="35"/>
  <c r="AS116" i="35"/>
  <c r="BV116" i="35" s="1"/>
  <c r="AP182" i="36"/>
  <c r="BS182" i="36" s="1"/>
  <c r="BS203" i="36" s="1"/>
  <c r="AD31" i="144" s="1"/>
  <c r="BX175" i="36"/>
  <c r="BX143" i="35"/>
  <c r="AX152" i="35"/>
  <c r="I13" i="144" s="1"/>
  <c r="BL152" i="35"/>
  <c r="W13" i="144" s="1"/>
  <c r="BX145" i="35"/>
  <c r="BX187" i="36"/>
  <c r="BX113" i="35"/>
  <c r="BX183" i="36"/>
  <c r="BA203" i="36"/>
  <c r="L31" i="144" s="1"/>
  <c r="BI203" i="36"/>
  <c r="AW203" i="36"/>
  <c r="H31" i="144" s="1"/>
  <c r="AS142" i="36"/>
  <c r="BV142" i="36" s="1"/>
  <c r="AS125" i="36"/>
  <c r="BV125" i="36" s="1"/>
  <c r="AS175" i="36"/>
  <c r="BV175" i="36" s="1"/>
  <c r="AS149" i="36"/>
  <c r="BV149" i="36" s="1"/>
  <c r="AS197" i="35"/>
  <c r="BV197" i="35" s="1"/>
  <c r="BU203" i="36"/>
  <c r="AF31" i="144" s="1"/>
  <c r="BX201" i="37"/>
  <c r="BX194" i="37"/>
  <c r="AS115" i="36"/>
  <c r="BV115" i="36" s="1"/>
  <c r="AS175" i="37"/>
  <c r="BV175" i="37" s="1"/>
  <c r="AT203" i="37"/>
  <c r="E32" i="144" s="1"/>
  <c r="BX158" i="37"/>
  <c r="BX182" i="37"/>
  <c r="AS161" i="36"/>
  <c r="BV161" i="36" s="1"/>
  <c r="AW152" i="36"/>
  <c r="H14" i="144" s="1"/>
  <c r="AP107" i="36"/>
  <c r="BS107" i="36" s="1"/>
  <c r="BS152" i="36" s="1"/>
  <c r="AD14" i="144" s="1"/>
  <c r="AS185" i="37"/>
  <c r="BV185" i="37" s="1"/>
  <c r="AS176" i="37"/>
  <c r="BV176" i="37" s="1"/>
  <c r="AS159" i="37"/>
  <c r="BV159" i="37" s="1"/>
  <c r="AS139" i="37"/>
  <c r="BV139" i="37" s="1"/>
  <c r="AV152" i="37"/>
  <c r="G15" i="144" s="1"/>
  <c r="AU152" i="37"/>
  <c r="F15" i="144" s="1"/>
  <c r="BX198" i="38"/>
  <c r="AS193" i="38"/>
  <c r="BV193" i="38" s="1"/>
  <c r="AS200" i="38"/>
  <c r="BV200" i="38" s="1"/>
  <c r="BX186" i="38"/>
  <c r="BX184" i="38"/>
  <c r="BX176" i="37"/>
  <c r="BS203" i="37"/>
  <c r="AD32" i="144" s="1"/>
  <c r="BX148" i="38"/>
  <c r="AS112" i="38"/>
  <c r="BV112" i="38" s="1"/>
  <c r="BN152" i="38"/>
  <c r="Y16" i="144" s="1"/>
  <c r="AC64" i="38"/>
  <c r="AS123" i="38"/>
  <c r="BV123" i="38" s="1"/>
  <c r="BX115" i="38"/>
  <c r="BX138" i="38"/>
  <c r="BX117" i="37"/>
  <c r="AS196" i="39"/>
  <c r="BV196" i="39" s="1"/>
  <c r="BF203" i="39"/>
  <c r="Q34" i="144" s="1"/>
  <c r="BX122" i="39"/>
  <c r="BX114" i="39"/>
  <c r="BX144" i="39"/>
  <c r="BU152" i="39"/>
  <c r="AF17" i="144" s="1"/>
  <c r="BX126" i="39"/>
  <c r="BX124" i="39"/>
  <c r="AS166" i="40"/>
  <c r="BV166" i="40" s="1"/>
  <c r="AT152" i="40"/>
  <c r="E18" i="144" s="1"/>
  <c r="AS134" i="39"/>
  <c r="BV134" i="39" s="1"/>
  <c r="BX132" i="40"/>
  <c r="AS170" i="30"/>
  <c r="BV170" i="30" s="1"/>
  <c r="AS148" i="30"/>
  <c r="BV148" i="30" s="1"/>
  <c r="AS139" i="30"/>
  <c r="BV139" i="30" s="1"/>
  <c r="BX125" i="30"/>
  <c r="BX114" i="30"/>
  <c r="AX152" i="30"/>
  <c r="I8" i="144" s="1"/>
  <c r="BX177" i="30"/>
  <c r="BM203" i="30"/>
  <c r="X25" i="144" s="1"/>
  <c r="AS135" i="30"/>
  <c r="BV135" i="30" s="1"/>
  <c r="AS115" i="30"/>
  <c r="BV115" i="30" s="1"/>
  <c r="AS177" i="30"/>
  <c r="BV177" i="30" s="1"/>
  <c r="BK203" i="30"/>
  <c r="V25" i="144" s="1"/>
  <c r="AU152" i="30"/>
  <c r="F8" i="144" s="1"/>
  <c r="AS121" i="30"/>
  <c r="BV121" i="30" s="1"/>
  <c r="BX187" i="30"/>
  <c r="AS145" i="30"/>
  <c r="BV145" i="30" s="1"/>
  <c r="AS175" i="31"/>
  <c r="BV175" i="31" s="1"/>
  <c r="AS121" i="31"/>
  <c r="BV121" i="31" s="1"/>
  <c r="BX136" i="31"/>
  <c r="BP152" i="31"/>
  <c r="AA9" i="144" s="1"/>
  <c r="BF203" i="32"/>
  <c r="Q27" i="144" s="1"/>
  <c r="BQ203" i="32"/>
  <c r="AB27" i="144" s="1"/>
  <c r="AY152" i="32"/>
  <c r="J10" i="144" s="1"/>
  <c r="AS159" i="33"/>
  <c r="BV159" i="33" s="1"/>
  <c r="BQ203" i="33"/>
  <c r="AB28" i="144" s="1"/>
  <c r="AS119" i="33"/>
  <c r="BV119" i="33" s="1"/>
  <c r="BX189" i="34"/>
  <c r="BX123" i="34"/>
  <c r="BX199" i="35"/>
  <c r="BX146" i="35"/>
  <c r="AZ203" i="36"/>
  <c r="K31" i="144" s="1"/>
  <c r="AC88" i="37"/>
  <c r="BK152" i="36"/>
  <c r="V14" i="144" s="1"/>
  <c r="AS135" i="37"/>
  <c r="BV135" i="37" s="1"/>
  <c r="BC152" i="37"/>
  <c r="N15" i="144" s="1"/>
  <c r="AT203" i="38"/>
  <c r="E33" i="144" s="1"/>
  <c r="AS185" i="38"/>
  <c r="BV185" i="38" s="1"/>
  <c r="AW203" i="39"/>
  <c r="H34" i="144" s="1"/>
  <c r="AS148" i="40"/>
  <c r="BV148" i="40" s="1"/>
  <c r="BU152" i="40"/>
  <c r="AS201" i="31"/>
  <c r="BV201" i="31" s="1"/>
  <c r="BX197" i="31"/>
  <c r="BX185" i="31"/>
  <c r="BX173" i="31"/>
  <c r="BX158" i="31"/>
  <c r="BS203" i="31"/>
  <c r="AD26" i="144" s="1"/>
  <c r="BX150" i="31"/>
  <c r="BX148" i="31"/>
  <c r="BX117" i="31"/>
  <c r="BX195" i="32"/>
  <c r="BU152" i="31"/>
  <c r="BX109" i="31"/>
  <c r="BL152" i="31"/>
  <c r="W9" i="144" s="1"/>
  <c r="BX197" i="32"/>
  <c r="AS110" i="31"/>
  <c r="BV110" i="31" s="1"/>
  <c r="BX116" i="31"/>
  <c r="BX185" i="32"/>
  <c r="BX192" i="32"/>
  <c r="AS171" i="32"/>
  <c r="BV171" i="32" s="1"/>
  <c r="BX131" i="32"/>
  <c r="BM203" i="32"/>
  <c r="X27" i="144" s="1"/>
  <c r="BX141" i="32"/>
  <c r="AS142" i="32"/>
  <c r="BV142" i="32" s="1"/>
  <c r="BX137" i="32"/>
  <c r="BC203" i="32"/>
  <c r="N27" i="144" s="1"/>
  <c r="AS117" i="32"/>
  <c r="BV117" i="32" s="1"/>
  <c r="BC152" i="32"/>
  <c r="N10" i="144" s="1"/>
  <c r="BT152" i="32"/>
  <c r="AE10" i="144" s="1"/>
  <c r="AS199" i="33"/>
  <c r="BV199" i="33" s="1"/>
  <c r="AS143" i="32"/>
  <c r="BV143" i="32" s="1"/>
  <c r="BX195" i="33"/>
  <c r="AS113" i="32"/>
  <c r="BV113" i="32" s="1"/>
  <c r="BX108" i="32"/>
  <c r="BX183" i="33"/>
  <c r="AS108" i="32"/>
  <c r="BV108" i="32" s="1"/>
  <c r="AS190" i="33"/>
  <c r="BV190" i="33" s="1"/>
  <c r="AS124" i="32"/>
  <c r="BV124" i="32" s="1"/>
  <c r="AS174" i="33"/>
  <c r="BV174" i="33" s="1"/>
  <c r="AS110" i="32"/>
  <c r="BV110" i="32" s="1"/>
  <c r="BX184" i="33"/>
  <c r="AV203" i="33"/>
  <c r="G28" i="144" s="1"/>
  <c r="AS166" i="33"/>
  <c r="BV166" i="33" s="1"/>
  <c r="BX111" i="33"/>
  <c r="BB152" i="33"/>
  <c r="M11" i="144" s="1"/>
  <c r="BX170" i="33"/>
  <c r="BX120" i="33"/>
  <c r="BK152" i="33"/>
  <c r="V11" i="144" s="1"/>
  <c r="BR152" i="33"/>
  <c r="AC11" i="144" s="1"/>
  <c r="BN203" i="33"/>
  <c r="Y28" i="144" s="1"/>
  <c r="BA203" i="33"/>
  <c r="AS139" i="33"/>
  <c r="BV139" i="33" s="1"/>
  <c r="AS111" i="33"/>
  <c r="BV111" i="33" s="1"/>
  <c r="BX169" i="34"/>
  <c r="BX184" i="34"/>
  <c r="AS193" i="34"/>
  <c r="BV193" i="34" s="1"/>
  <c r="BX167" i="34"/>
  <c r="BT203" i="34"/>
  <c r="AE29" i="144" s="1"/>
  <c r="AT203" i="34"/>
  <c r="E29" i="144" s="1"/>
  <c r="AS150" i="34"/>
  <c r="BV150" i="34" s="1"/>
  <c r="BX131" i="34"/>
  <c r="AU152" i="34"/>
  <c r="F12" i="144" s="1"/>
  <c r="AS160" i="34"/>
  <c r="BV160" i="34" s="1"/>
  <c r="BX137" i="34"/>
  <c r="AS120" i="34"/>
  <c r="BV120" i="34" s="1"/>
  <c r="BX115" i="34"/>
  <c r="BM152" i="34"/>
  <c r="X12" i="144" s="1"/>
  <c r="AS141" i="34"/>
  <c r="BV141" i="34" s="1"/>
  <c r="AS147" i="34"/>
  <c r="BV147" i="34" s="1"/>
  <c r="AS122" i="34"/>
  <c r="BV122" i="34" s="1"/>
  <c r="AS119" i="34"/>
  <c r="BV119" i="34" s="1"/>
  <c r="BX117" i="34"/>
  <c r="AS114" i="34"/>
  <c r="BV114" i="34" s="1"/>
  <c r="BG152" i="34"/>
  <c r="R12" i="144" s="1"/>
  <c r="BX159" i="34"/>
  <c r="BN152" i="34"/>
  <c r="Y12" i="144" s="1"/>
  <c r="BB203" i="35"/>
  <c r="M30" i="144" s="1"/>
  <c r="AS164" i="35"/>
  <c r="BV164" i="35" s="1"/>
  <c r="AV203" i="35"/>
  <c r="G30" i="144" s="1"/>
  <c r="BX148" i="35"/>
  <c r="AS195" i="35"/>
  <c r="BV195" i="35" s="1"/>
  <c r="BX162" i="35"/>
  <c r="AU203" i="35"/>
  <c r="BX201" i="35"/>
  <c r="BX167" i="36"/>
  <c r="BX195" i="36"/>
  <c r="BX111" i="35"/>
  <c r="BG152" i="35"/>
  <c r="R13" i="144" s="1"/>
  <c r="BT152" i="35"/>
  <c r="AE13" i="144" s="1"/>
  <c r="AS171" i="36"/>
  <c r="BV171" i="36" s="1"/>
  <c r="AS117" i="35"/>
  <c r="BV117" i="35" s="1"/>
  <c r="BO152" i="35"/>
  <c r="Z13" i="144" s="1"/>
  <c r="BX177" i="36"/>
  <c r="BQ203" i="36"/>
  <c r="AB31" i="144" s="1"/>
  <c r="BX131" i="36"/>
  <c r="AS176" i="36"/>
  <c r="BV176" i="36" s="1"/>
  <c r="BH203" i="36"/>
  <c r="AS133" i="36"/>
  <c r="BV133" i="36" s="1"/>
  <c r="AS111" i="35"/>
  <c r="BV111" i="35" s="1"/>
  <c r="BX162" i="36"/>
  <c r="BX160" i="36"/>
  <c r="AS147" i="36"/>
  <c r="BV147" i="36" s="1"/>
  <c r="AS143" i="36"/>
  <c r="BV143" i="36" s="1"/>
  <c r="AS123" i="36"/>
  <c r="BV123" i="36" s="1"/>
  <c r="BL203" i="37"/>
  <c r="W32" i="144" s="1"/>
  <c r="AS163" i="37"/>
  <c r="BV163" i="37" s="1"/>
  <c r="BJ152" i="37"/>
  <c r="U15" i="144" s="1"/>
  <c r="BX111" i="36"/>
  <c r="AS193" i="37"/>
  <c r="BV193" i="37" s="1"/>
  <c r="BF152" i="36"/>
  <c r="Q14" i="144" s="1"/>
  <c r="AS177" i="37"/>
  <c r="BV177" i="37" s="1"/>
  <c r="AS172" i="37"/>
  <c r="BV172" i="37" s="1"/>
  <c r="BO203" i="37"/>
  <c r="Z32" i="144" s="1"/>
  <c r="AS143" i="37"/>
  <c r="BV143" i="37" s="1"/>
  <c r="BX111" i="37"/>
  <c r="BF203" i="37"/>
  <c r="Q32" i="144" s="1"/>
  <c r="BF203" i="38"/>
  <c r="Q33" i="144" s="1"/>
  <c r="AS197" i="38"/>
  <c r="BV197" i="38" s="1"/>
  <c r="AV152" i="36"/>
  <c r="G14" i="144" s="1"/>
  <c r="BX190" i="38"/>
  <c r="BQ203" i="38"/>
  <c r="AB33" i="144" s="1"/>
  <c r="AS120" i="38"/>
  <c r="BV120" i="38" s="1"/>
  <c r="BX117" i="38"/>
  <c r="BX111" i="38"/>
  <c r="BN203" i="38"/>
  <c r="Y33" i="144" s="1"/>
  <c r="BX124" i="38"/>
  <c r="AS142" i="38"/>
  <c r="BV142" i="38" s="1"/>
  <c r="AS117" i="38"/>
  <c r="BV117" i="38" s="1"/>
  <c r="BX108" i="38"/>
  <c r="BX144" i="38"/>
  <c r="AS140" i="38"/>
  <c r="BV140" i="38" s="1"/>
  <c r="AS136" i="39"/>
  <c r="BV136" i="39" s="1"/>
  <c r="BX109" i="39"/>
  <c r="AS108" i="38"/>
  <c r="BV108" i="38" s="1"/>
  <c r="AS168" i="39"/>
  <c r="BV168" i="39" s="1"/>
  <c r="BN203" i="39"/>
  <c r="Y34" i="144" s="1"/>
  <c r="AS132" i="39"/>
  <c r="BV132" i="39" s="1"/>
  <c r="BX168" i="39"/>
  <c r="AS115" i="38"/>
  <c r="BV115" i="38" s="1"/>
  <c r="AS184" i="39"/>
  <c r="BV184" i="39" s="1"/>
  <c r="AS165" i="39"/>
  <c r="BV165" i="39" s="1"/>
  <c r="BX119" i="39"/>
  <c r="BM152" i="39"/>
  <c r="X17" i="144" s="1"/>
  <c r="BL203" i="39"/>
  <c r="W34" i="144" s="1"/>
  <c r="AC64" i="39"/>
  <c r="BX166" i="40"/>
  <c r="BX150" i="30"/>
  <c r="AS114" i="40"/>
  <c r="BV114" i="40" s="1"/>
  <c r="BX168" i="40"/>
  <c r="AS159" i="30"/>
  <c r="BV159" i="30" s="1"/>
  <c r="AS201" i="30"/>
  <c r="BV201" i="30" s="1"/>
  <c r="BX183" i="30"/>
  <c r="BX138" i="30"/>
  <c r="BX121" i="30"/>
  <c r="BX110" i="30"/>
  <c r="AS194" i="30"/>
  <c r="BV194" i="30" s="1"/>
  <c r="AS169" i="30"/>
  <c r="BV169" i="30" s="1"/>
  <c r="BN203" i="30"/>
  <c r="Y25" i="144" s="1"/>
  <c r="AS126" i="40"/>
  <c r="BV126" i="40" s="1"/>
  <c r="BX165" i="30"/>
  <c r="AX203" i="30"/>
  <c r="I25" i="144" s="1"/>
  <c r="AW203" i="30"/>
  <c r="H25" i="144" s="1"/>
  <c r="BX163" i="30"/>
  <c r="BX148" i="30"/>
  <c r="BX142" i="30"/>
  <c r="BX123" i="30"/>
  <c r="AT152" i="30"/>
  <c r="E8" i="144" s="1"/>
  <c r="AS120" i="40"/>
  <c r="BV120" i="40" s="1"/>
  <c r="AS176" i="30"/>
  <c r="BV176" i="30" s="1"/>
  <c r="AS110" i="30"/>
  <c r="BV110" i="30" s="1"/>
  <c r="AS139" i="34"/>
  <c r="BV139" i="34" s="1"/>
  <c r="AS161" i="35"/>
  <c r="BV161" i="35" s="1"/>
  <c r="AS139" i="36"/>
  <c r="BV139" i="36" s="1"/>
  <c r="BC203" i="39"/>
  <c r="N34" i="144" s="1"/>
  <c r="BX136" i="40"/>
  <c r="AP182" i="30"/>
  <c r="BS182" i="30" s="1"/>
  <c r="AS196" i="31"/>
  <c r="BV196" i="31" s="1"/>
  <c r="AS197" i="31"/>
  <c r="BV197" i="31" s="1"/>
  <c r="AS174" i="31"/>
  <c r="BV174" i="31" s="1"/>
  <c r="BX165" i="31"/>
  <c r="AS170" i="31"/>
  <c r="BV170" i="31" s="1"/>
  <c r="BC203" i="31"/>
  <c r="N26" i="144" s="1"/>
  <c r="BX133" i="31"/>
  <c r="BX147" i="31"/>
  <c r="BX135" i="31"/>
  <c r="AS139" i="31"/>
  <c r="BV139" i="31" s="1"/>
  <c r="AS120" i="31"/>
  <c r="BV120" i="31" s="1"/>
  <c r="AS198" i="32"/>
  <c r="BV198" i="32" s="1"/>
  <c r="BT152" i="31"/>
  <c r="AE9" i="144" s="1"/>
  <c r="AC64" i="31"/>
  <c r="BX193" i="32"/>
  <c r="AS175" i="32"/>
  <c r="BV175" i="32" s="1"/>
  <c r="BX169" i="32"/>
  <c r="AS197" i="32"/>
  <c r="BV197" i="32" s="1"/>
  <c r="AS166" i="32"/>
  <c r="BV166" i="32" s="1"/>
  <c r="AS144" i="32"/>
  <c r="BV144" i="32" s="1"/>
  <c r="AS167" i="32"/>
  <c r="BV167" i="32" s="1"/>
  <c r="BX163" i="32"/>
  <c r="BX159" i="32"/>
  <c r="AY203" i="32"/>
  <c r="J27" i="144" s="1"/>
  <c r="BX145" i="32"/>
  <c r="BX134" i="32"/>
  <c r="BX118" i="32"/>
  <c r="BX140" i="32"/>
  <c r="AS111" i="32"/>
  <c r="BV111" i="32" s="1"/>
  <c r="AU152" i="32"/>
  <c r="F10" i="144" s="1"/>
  <c r="BL152" i="32"/>
  <c r="W10" i="144" s="1"/>
  <c r="BS152" i="32"/>
  <c r="AD10" i="144" s="1"/>
  <c r="BQ152" i="32"/>
  <c r="AB10" i="144" s="1"/>
  <c r="N131" i="32"/>
  <c r="AS175" i="33"/>
  <c r="BV175" i="33" s="1"/>
  <c r="BX124" i="32"/>
  <c r="AC88" i="32"/>
  <c r="BX168" i="33"/>
  <c r="BU152" i="32"/>
  <c r="AF10" i="144" s="1"/>
  <c r="BP203" i="33"/>
  <c r="AS136" i="33"/>
  <c r="BV136" i="33" s="1"/>
  <c r="AS132" i="33"/>
  <c r="BV132" i="33" s="1"/>
  <c r="AT152" i="33"/>
  <c r="E11" i="144" s="1"/>
  <c r="BL203" i="33"/>
  <c r="W28" i="144" s="1"/>
  <c r="AZ152" i="33"/>
  <c r="K11" i="144" s="1"/>
  <c r="BJ152" i="33"/>
  <c r="U11" i="144" s="1"/>
  <c r="AS192" i="33"/>
  <c r="BV192" i="33" s="1"/>
  <c r="AX203" i="33"/>
  <c r="I28" i="144" s="1"/>
  <c r="BJ203" i="33"/>
  <c r="U28" i="144" s="1"/>
  <c r="AS173" i="33"/>
  <c r="BV173" i="33" s="1"/>
  <c r="N131" i="33"/>
  <c r="AS123" i="33"/>
  <c r="BV123" i="33" s="1"/>
  <c r="BX200" i="34"/>
  <c r="BX196" i="34"/>
  <c r="BX192" i="34"/>
  <c r="BX188" i="34"/>
  <c r="AS160" i="33"/>
  <c r="BV160" i="33" s="1"/>
  <c r="BX114" i="33"/>
  <c r="AS175" i="34"/>
  <c r="BV175" i="34" s="1"/>
  <c r="AS186" i="34"/>
  <c r="BV186" i="34" s="1"/>
  <c r="BX191" i="34"/>
  <c r="AS183" i="34"/>
  <c r="BV183" i="34" s="1"/>
  <c r="BL203" i="34"/>
  <c r="W29" i="144" s="1"/>
  <c r="AS189" i="34"/>
  <c r="BV189" i="34" s="1"/>
  <c r="BX163" i="34"/>
  <c r="BX162" i="34"/>
  <c r="BX136" i="34"/>
  <c r="BX143" i="34"/>
  <c r="BX112" i="34"/>
  <c r="BB152" i="34"/>
  <c r="M12" i="144" s="1"/>
  <c r="AS149" i="34"/>
  <c r="BV149" i="34" s="1"/>
  <c r="AX152" i="34"/>
  <c r="I12" i="144" s="1"/>
  <c r="AS145" i="34"/>
  <c r="BV145" i="34" s="1"/>
  <c r="AX203" i="34"/>
  <c r="I29" i="144" s="1"/>
  <c r="AS185" i="35"/>
  <c r="BV185" i="35" s="1"/>
  <c r="AS108" i="35"/>
  <c r="BV108" i="35" s="1"/>
  <c r="BL203" i="35"/>
  <c r="W30" i="144" s="1"/>
  <c r="BK203" i="35"/>
  <c r="V30" i="144" s="1"/>
  <c r="BX150" i="35"/>
  <c r="AS192" i="35"/>
  <c r="BV192" i="35" s="1"/>
  <c r="AS163" i="35"/>
  <c r="BV163" i="35" s="1"/>
  <c r="BX139" i="35"/>
  <c r="AS177" i="36"/>
  <c r="BV177" i="36" s="1"/>
  <c r="BQ152" i="35"/>
  <c r="AB13" i="144" s="1"/>
  <c r="AT152" i="35"/>
  <c r="E13" i="144" s="1"/>
  <c r="AS123" i="35"/>
  <c r="BV123" i="35" s="1"/>
  <c r="BX121" i="35"/>
  <c r="Z11" i="35"/>
  <c r="AS185" i="36"/>
  <c r="BV185" i="36" s="1"/>
  <c r="AS172" i="36"/>
  <c r="BV172" i="36" s="1"/>
  <c r="AU203" i="36"/>
  <c r="F31" i="144" s="1"/>
  <c r="AS113" i="36"/>
  <c r="BV113" i="36" s="1"/>
  <c r="AS137" i="36"/>
  <c r="BV137" i="36" s="1"/>
  <c r="BF203" i="36"/>
  <c r="Q31" i="144" s="1"/>
  <c r="BX141" i="36"/>
  <c r="BX136" i="36"/>
  <c r="BX150" i="36"/>
  <c r="AS119" i="36"/>
  <c r="BV119" i="36" s="1"/>
  <c r="AS199" i="37"/>
  <c r="BV199" i="37" s="1"/>
  <c r="BC203" i="37"/>
  <c r="N32" i="144" s="1"/>
  <c r="AS159" i="36"/>
  <c r="BV159" i="36" s="1"/>
  <c r="BX196" i="37"/>
  <c r="AO131" i="37"/>
  <c r="BR131" i="37" s="1"/>
  <c r="BR152" i="37" s="1"/>
  <c r="AC15" i="144" s="1"/>
  <c r="AY152" i="37"/>
  <c r="J15" i="144" s="1"/>
  <c r="BX170" i="37"/>
  <c r="AS189" i="37"/>
  <c r="BV189" i="37" s="1"/>
  <c r="BP152" i="36"/>
  <c r="AA14" i="144" s="1"/>
  <c r="BA152" i="36"/>
  <c r="L14" i="144" s="1"/>
  <c r="AS173" i="37"/>
  <c r="BV173" i="37" s="1"/>
  <c r="AS168" i="37"/>
  <c r="BV168" i="37" s="1"/>
  <c r="BG203" i="37"/>
  <c r="AS147" i="37"/>
  <c r="BV147" i="37" s="1"/>
  <c r="BX115" i="37"/>
  <c r="AS111" i="37"/>
  <c r="BV111" i="37" s="1"/>
  <c r="AS194" i="37"/>
  <c r="BV194" i="37" s="1"/>
  <c r="AW203" i="37"/>
  <c r="H32" i="144" s="1"/>
  <c r="AW203" i="38"/>
  <c r="H33" i="144" s="1"/>
  <c r="AS120" i="37"/>
  <c r="BV120" i="37" s="1"/>
  <c r="AS190" i="38"/>
  <c r="BV190" i="38" s="1"/>
  <c r="BX187" i="38"/>
  <c r="BX175" i="38"/>
  <c r="AS170" i="38"/>
  <c r="BV170" i="38" s="1"/>
  <c r="BX167" i="38"/>
  <c r="AS162" i="38"/>
  <c r="BV162" i="38" s="1"/>
  <c r="BX159" i="38"/>
  <c r="BI203" i="38"/>
  <c r="BX168" i="37"/>
  <c r="AS144" i="37"/>
  <c r="BV144" i="37" s="1"/>
  <c r="BP203" i="38"/>
  <c r="AA33" i="144" s="1"/>
  <c r="BX119" i="38"/>
  <c r="AS113" i="38"/>
  <c r="BV113" i="38" s="1"/>
  <c r="BO152" i="38"/>
  <c r="Z16" i="144" s="1"/>
  <c r="AS175" i="38"/>
  <c r="BV175" i="38" s="1"/>
  <c r="AU152" i="38"/>
  <c r="F16" i="144" s="1"/>
  <c r="AS199" i="38"/>
  <c r="BV199" i="38" s="1"/>
  <c r="BX125" i="38"/>
  <c r="BX200" i="39"/>
  <c r="BX192" i="39"/>
  <c r="BX184" i="39"/>
  <c r="BS152" i="38"/>
  <c r="AD16" i="144" s="1"/>
  <c r="AS118" i="38"/>
  <c r="BV118" i="38" s="1"/>
  <c r="AS111" i="38"/>
  <c r="BV111" i="38" s="1"/>
  <c r="BX113" i="39"/>
  <c r="BG152" i="39"/>
  <c r="R17" i="144" s="1"/>
  <c r="S28" i="39"/>
  <c r="Z11" i="38"/>
  <c r="AS148" i="39"/>
  <c r="BV148" i="39" s="1"/>
  <c r="BX138" i="39"/>
  <c r="AS166" i="39"/>
  <c r="BV166" i="39" s="1"/>
  <c r="BN152" i="39"/>
  <c r="BP203" i="39"/>
  <c r="AA34" i="144" s="1"/>
  <c r="BB152" i="39"/>
  <c r="M17" i="144" s="1"/>
  <c r="AS186" i="39"/>
  <c r="BV186" i="39" s="1"/>
  <c r="BX174" i="39"/>
  <c r="BX148" i="39"/>
  <c r="AZ203" i="39"/>
  <c r="K34" i="144" s="1"/>
  <c r="BJ203" i="40"/>
  <c r="U35" i="144" s="1"/>
  <c r="BX200" i="30"/>
  <c r="BX192" i="30"/>
  <c r="BX184" i="30"/>
  <c r="BX172" i="30"/>
  <c r="BX164" i="30"/>
  <c r="BX150" i="39"/>
  <c r="AS149" i="40"/>
  <c r="BV149" i="40" s="1"/>
  <c r="AS188" i="30"/>
  <c r="BV188" i="30" s="1"/>
  <c r="AS161" i="30"/>
  <c r="BV161" i="30" s="1"/>
  <c r="AS140" i="30"/>
  <c r="BV140" i="30" s="1"/>
  <c r="BX117" i="30"/>
  <c r="AS167" i="30"/>
  <c r="BV167" i="30" s="1"/>
  <c r="BA203" i="30"/>
  <c r="L25" i="144" s="1"/>
  <c r="BX191" i="30"/>
  <c r="BG203" i="30"/>
  <c r="R25" i="144" s="1"/>
  <c r="BX145" i="30"/>
  <c r="AS111" i="30"/>
  <c r="BV111" i="30" s="1"/>
  <c r="AS192" i="30"/>
  <c r="BV192" i="30" s="1"/>
  <c r="BX170" i="30"/>
  <c r="AS125" i="30"/>
  <c r="BV125" i="30" s="1"/>
  <c r="BX118" i="40"/>
  <c r="BX197" i="30"/>
  <c r="AS138" i="30"/>
  <c r="BV138" i="30" s="1"/>
  <c r="AS171" i="30"/>
  <c r="BV171" i="30" s="1"/>
  <c r="AS169" i="31"/>
  <c r="BV169" i="31" s="1"/>
  <c r="BD203" i="31"/>
  <c r="O26" i="144" s="1"/>
  <c r="BN203" i="31"/>
  <c r="Y26" i="144" s="1"/>
  <c r="AS173" i="32"/>
  <c r="BV173" i="32" s="1"/>
  <c r="AO131" i="35"/>
  <c r="BR131" i="35" s="1"/>
  <c r="AS121" i="36"/>
  <c r="BV121" i="36" s="1"/>
  <c r="AS116" i="36"/>
  <c r="BV116" i="36" s="1"/>
  <c r="AS201" i="37"/>
  <c r="BV201" i="37" s="1"/>
  <c r="BD152" i="37"/>
  <c r="O15" i="144" s="1"/>
  <c r="AS119" i="38"/>
  <c r="BV119" i="38" s="1"/>
  <c r="AS122" i="39"/>
  <c r="BV122" i="39" s="1"/>
  <c r="AZ152" i="39"/>
  <c r="K17" i="144" s="1"/>
  <c r="AS120" i="39"/>
  <c r="BV120" i="39" s="1"/>
  <c r="BX195" i="31"/>
  <c r="AS165" i="31"/>
  <c r="BV165" i="31" s="1"/>
  <c r="BX196" i="31"/>
  <c r="AS199" i="31"/>
  <c r="BV199" i="31" s="1"/>
  <c r="BX190" i="31"/>
  <c r="BX194" i="31"/>
  <c r="BH203" i="31"/>
  <c r="AS159" i="31"/>
  <c r="BV159" i="31" s="1"/>
  <c r="AS145" i="31"/>
  <c r="BV145" i="31" s="1"/>
  <c r="AS113" i="31"/>
  <c r="BV113" i="31" s="1"/>
  <c r="AS119" i="31"/>
  <c r="BV119" i="31" s="1"/>
  <c r="BX201" i="32"/>
  <c r="AS188" i="32"/>
  <c r="BV188" i="32" s="1"/>
  <c r="AS185" i="32"/>
  <c r="BV185" i="32" s="1"/>
  <c r="AS170" i="32"/>
  <c r="BV170" i="32" s="1"/>
  <c r="BX186" i="32"/>
  <c r="AS159" i="32"/>
  <c r="BV159" i="32" s="1"/>
  <c r="BX147" i="32"/>
  <c r="AS136" i="32"/>
  <c r="BV136" i="32" s="1"/>
  <c r="BX165" i="32"/>
  <c r="BH203" i="32"/>
  <c r="BX149" i="32"/>
  <c r="AW203" i="32"/>
  <c r="AS138" i="32"/>
  <c r="BV138" i="32" s="1"/>
  <c r="AU203" i="32"/>
  <c r="F27" i="144" s="1"/>
  <c r="AS134" i="32"/>
  <c r="BV134" i="32" s="1"/>
  <c r="BX133" i="32"/>
  <c r="BX112" i="32"/>
  <c r="BA152" i="32"/>
  <c r="L10" i="144" s="1"/>
  <c r="BK152" i="32"/>
  <c r="AS119" i="32"/>
  <c r="BV119" i="32" s="1"/>
  <c r="BX122" i="32"/>
  <c r="AS116" i="32"/>
  <c r="BV116" i="32" s="1"/>
  <c r="BG152" i="32"/>
  <c r="R10" i="144" s="1"/>
  <c r="AS185" i="33"/>
  <c r="BV185" i="33" s="1"/>
  <c r="AS165" i="33"/>
  <c r="BV165" i="33" s="1"/>
  <c r="Z11" i="32"/>
  <c r="BX185" i="33"/>
  <c r="AU203" i="33"/>
  <c r="F28" i="144" s="1"/>
  <c r="AS124" i="33"/>
  <c r="BV124" i="33" s="1"/>
  <c r="BX144" i="33"/>
  <c r="BX138" i="33"/>
  <c r="BX116" i="33"/>
  <c r="AY152" i="33"/>
  <c r="BG203" i="33"/>
  <c r="R28" i="144" s="1"/>
  <c r="BQ152" i="33"/>
  <c r="AB11" i="144" s="1"/>
  <c r="BX126" i="33"/>
  <c r="AS114" i="33"/>
  <c r="BV114" i="33" s="1"/>
  <c r="AS138" i="33"/>
  <c r="BV138" i="33" s="1"/>
  <c r="AS192" i="34"/>
  <c r="BV192" i="34" s="1"/>
  <c r="AS168" i="34"/>
  <c r="BV168" i="34" s="1"/>
  <c r="AP182" i="34"/>
  <c r="BS182" i="34" s="1"/>
  <c r="BS203" i="34" s="1"/>
  <c r="AD29" i="144" s="1"/>
  <c r="AS177" i="34"/>
  <c r="BV177" i="34" s="1"/>
  <c r="BC203" i="34"/>
  <c r="N29" i="144" s="1"/>
  <c r="BX187" i="34"/>
  <c r="AS142" i="34"/>
  <c r="BV142" i="34" s="1"/>
  <c r="AS112" i="34"/>
  <c r="BV112" i="34" s="1"/>
  <c r="AT152" i="34"/>
  <c r="E12" i="144" s="1"/>
  <c r="AS146" i="34"/>
  <c r="BV146" i="34" s="1"/>
  <c r="AS164" i="34"/>
  <c r="BV164" i="34" s="1"/>
  <c r="BX149" i="34"/>
  <c r="AS136" i="34"/>
  <c r="BV136" i="34" s="1"/>
  <c r="S28" i="34"/>
  <c r="AV152" i="34"/>
  <c r="G12" i="144" s="1"/>
  <c r="Z11" i="34"/>
  <c r="BX190" i="35"/>
  <c r="AS169" i="35"/>
  <c r="BV169" i="35" s="1"/>
  <c r="AS198" i="35"/>
  <c r="BV198" i="35" s="1"/>
  <c r="BS203" i="35"/>
  <c r="AD30" i="144" s="1"/>
  <c r="AS176" i="35"/>
  <c r="BV176" i="35" s="1"/>
  <c r="BX195" i="35"/>
  <c r="AS201" i="35"/>
  <c r="BV201" i="35" s="1"/>
  <c r="AS150" i="35"/>
  <c r="BV150" i="35" s="1"/>
  <c r="AS148" i="35"/>
  <c r="BV148" i="35" s="1"/>
  <c r="BX125" i="35"/>
  <c r="AS137" i="35"/>
  <c r="BV137" i="35" s="1"/>
  <c r="AY152" i="35"/>
  <c r="J13" i="144" s="1"/>
  <c r="BB152" i="35"/>
  <c r="M13" i="144" s="1"/>
  <c r="BX192" i="36"/>
  <c r="AS189" i="36"/>
  <c r="BV189" i="36" s="1"/>
  <c r="BX185" i="36"/>
  <c r="BX201" i="36"/>
  <c r="BX171" i="36"/>
  <c r="BX189" i="36"/>
  <c r="BX119" i="36"/>
  <c r="AS141" i="36"/>
  <c r="BV141" i="36" s="1"/>
  <c r="BX135" i="36"/>
  <c r="BX166" i="36"/>
  <c r="AS119" i="35"/>
  <c r="BV119" i="35" s="1"/>
  <c r="AS199" i="36"/>
  <c r="BV199" i="36" s="1"/>
  <c r="BX149" i="36"/>
  <c r="AS148" i="36"/>
  <c r="BV148" i="36" s="1"/>
  <c r="AS138" i="36"/>
  <c r="BV138" i="36" s="1"/>
  <c r="AU203" i="37"/>
  <c r="F32" i="144" s="1"/>
  <c r="BL152" i="37"/>
  <c r="W15" i="144" s="1"/>
  <c r="AS183" i="37"/>
  <c r="BV183" i="37" s="1"/>
  <c r="AS171" i="37"/>
  <c r="BV171" i="37" s="1"/>
  <c r="BJ203" i="37"/>
  <c r="U32" i="144" s="1"/>
  <c r="AS192" i="37"/>
  <c r="BV192" i="37" s="1"/>
  <c r="BX186" i="37"/>
  <c r="BQ203" i="37"/>
  <c r="AB32" i="144" s="1"/>
  <c r="BP203" i="37"/>
  <c r="AA32" i="144" s="1"/>
  <c r="BX113" i="36"/>
  <c r="AY152" i="36"/>
  <c r="J14" i="144" s="1"/>
  <c r="BL152" i="36"/>
  <c r="W14" i="144" s="1"/>
  <c r="AS169" i="37"/>
  <c r="BV169" i="37" s="1"/>
  <c r="AX203" i="37"/>
  <c r="AS115" i="37"/>
  <c r="BV115" i="37" s="1"/>
  <c r="BM203" i="38"/>
  <c r="X33" i="144" s="1"/>
  <c r="BT203" i="38"/>
  <c r="AE33" i="144" s="1"/>
  <c r="AS112" i="37"/>
  <c r="BV112" i="37" s="1"/>
  <c r="BX162" i="38"/>
  <c r="BJ203" i="38"/>
  <c r="U33" i="144" s="1"/>
  <c r="AZ203" i="38"/>
  <c r="K33" i="144" s="1"/>
  <c r="BH203" i="38"/>
  <c r="AS148" i="38"/>
  <c r="BV148" i="38" s="1"/>
  <c r="BX123" i="38"/>
  <c r="BF152" i="38"/>
  <c r="Q16" i="144" s="1"/>
  <c r="BD152" i="38"/>
  <c r="O16" i="144" s="1"/>
  <c r="BX126" i="38"/>
  <c r="BM152" i="38"/>
  <c r="X16" i="144" s="1"/>
  <c r="BK152" i="38"/>
  <c r="V16" i="144" s="1"/>
  <c r="BX195" i="38"/>
  <c r="BX142" i="38"/>
  <c r="BX117" i="39"/>
  <c r="AX152" i="39"/>
  <c r="I17" i="144" s="1"/>
  <c r="AS189" i="39"/>
  <c r="BV189" i="39" s="1"/>
  <c r="AS175" i="39"/>
  <c r="BV175" i="39" s="1"/>
  <c r="AS160" i="39"/>
  <c r="BV160" i="39" s="1"/>
  <c r="BA203" i="39"/>
  <c r="L34" i="144" s="1"/>
  <c r="BD152" i="39"/>
  <c r="BC152" i="39"/>
  <c r="N17" i="144" s="1"/>
  <c r="BD203" i="39"/>
  <c r="O34" i="144" s="1"/>
  <c r="AS144" i="39"/>
  <c r="BV144" i="39" s="1"/>
  <c r="BX123" i="39"/>
  <c r="BX107" i="39"/>
  <c r="AT152" i="39"/>
  <c r="E17" i="144" s="1"/>
  <c r="AS140" i="39"/>
  <c r="BV140" i="39" s="1"/>
  <c r="AS198" i="39"/>
  <c r="BV198" i="39" s="1"/>
  <c r="BR152" i="39"/>
  <c r="AC17" i="144" s="1"/>
  <c r="AS125" i="39"/>
  <c r="BV125" i="39" s="1"/>
  <c r="AS165" i="40"/>
  <c r="BV165" i="40" s="1"/>
  <c r="AS195" i="30"/>
  <c r="BV195" i="30" s="1"/>
  <c r="BX147" i="30"/>
  <c r="AS110" i="40"/>
  <c r="BV110" i="40" s="1"/>
  <c r="BU203" i="30"/>
  <c r="AF25" i="144" s="1"/>
  <c r="AS142" i="30"/>
  <c r="BV142" i="30" s="1"/>
  <c r="BL203" i="30"/>
  <c r="W25" i="144" s="1"/>
  <c r="BO203" i="30"/>
  <c r="Z25" i="144" s="1"/>
  <c r="AV152" i="30"/>
  <c r="G8" i="144" s="1"/>
  <c r="BX175" i="30"/>
  <c r="AS199" i="30"/>
  <c r="BV199" i="30" s="1"/>
  <c r="BX111" i="30"/>
  <c r="AS189" i="30"/>
  <c r="BV189" i="30" s="1"/>
  <c r="AS118" i="30"/>
  <c r="BV118" i="30" s="1"/>
  <c r="AS114" i="30"/>
  <c r="BV114" i="30" s="1"/>
  <c r="AS135" i="31"/>
  <c r="BV135" i="31" s="1"/>
  <c r="AS177" i="32"/>
  <c r="BV177" i="32" s="1"/>
  <c r="AS163" i="33"/>
  <c r="BV163" i="33" s="1"/>
  <c r="BK203" i="34"/>
  <c r="V29" i="144" s="1"/>
  <c r="AS113" i="35"/>
  <c r="BV113" i="35" s="1"/>
  <c r="AP107" i="35"/>
  <c r="BS107" i="35" s="1"/>
  <c r="BS152" i="35" s="1"/>
  <c r="AD13" i="144" s="1"/>
  <c r="AS168" i="36"/>
  <c r="BV168" i="36" s="1"/>
  <c r="AS198" i="38"/>
  <c r="BV198" i="38" s="1"/>
  <c r="AY152" i="38"/>
  <c r="J16" i="144" s="1"/>
  <c r="BD203" i="30"/>
  <c r="O25" i="144" s="1"/>
  <c r="BC152" i="30"/>
  <c r="AS124" i="40"/>
  <c r="BV124" i="40" s="1"/>
  <c r="BX186" i="31"/>
  <c r="AS183" i="31"/>
  <c r="BV183" i="31" s="1"/>
  <c r="AS189" i="31"/>
  <c r="BV189" i="31" s="1"/>
  <c r="AS191" i="31"/>
  <c r="BV191" i="31" s="1"/>
  <c r="BX198" i="31"/>
  <c r="AS188" i="31"/>
  <c r="BV188" i="31" s="1"/>
  <c r="BX199" i="31"/>
  <c r="AS185" i="31"/>
  <c r="BV185" i="31" s="1"/>
  <c r="BX175" i="31"/>
  <c r="BM203" i="31"/>
  <c r="X26" i="144" s="1"/>
  <c r="AS124" i="31"/>
  <c r="BV124" i="31" s="1"/>
  <c r="AS123" i="31"/>
  <c r="BV123" i="31" s="1"/>
  <c r="BX200" i="31"/>
  <c r="BX201" i="31"/>
  <c r="AS194" i="31"/>
  <c r="BV194" i="31" s="1"/>
  <c r="AS192" i="31"/>
  <c r="BV192" i="31" s="1"/>
  <c r="BX171" i="31"/>
  <c r="AS167" i="31"/>
  <c r="BV167" i="31" s="1"/>
  <c r="BX137" i="31"/>
  <c r="BX134" i="31"/>
  <c r="BL203" i="31"/>
  <c r="W26" i="144" s="1"/>
  <c r="BX138" i="31"/>
  <c r="AP131" i="31"/>
  <c r="BS131" i="31" s="1"/>
  <c r="BX131" i="31" s="1"/>
  <c r="BX126" i="31"/>
  <c r="Z11" i="31"/>
  <c r="BD152" i="31"/>
  <c r="O9" i="144" s="1"/>
  <c r="BC152" i="31"/>
  <c r="AS193" i="32"/>
  <c r="BV193" i="32" s="1"/>
  <c r="BX177" i="32"/>
  <c r="AS195" i="32"/>
  <c r="BV195" i="32" s="1"/>
  <c r="BX191" i="32"/>
  <c r="BX183" i="32"/>
  <c r="AS184" i="32"/>
  <c r="BV184" i="32" s="1"/>
  <c r="AS140" i="32"/>
  <c r="BV140" i="32" s="1"/>
  <c r="BX123" i="32"/>
  <c r="BX161" i="32"/>
  <c r="BL203" i="32"/>
  <c r="W27" i="144" s="1"/>
  <c r="BP203" i="32"/>
  <c r="AA27" i="144" s="1"/>
  <c r="BJ203" i="32"/>
  <c r="U27" i="144" s="1"/>
  <c r="BX148" i="32"/>
  <c r="AS132" i="32"/>
  <c r="BV132" i="32" s="1"/>
  <c r="BD152" i="32"/>
  <c r="O10" i="144" s="1"/>
  <c r="AZ152" i="32"/>
  <c r="K10" i="144" s="1"/>
  <c r="AS137" i="32"/>
  <c r="BV137" i="32" s="1"/>
  <c r="BX109" i="32"/>
  <c r="AX152" i="32"/>
  <c r="I10" i="144" s="1"/>
  <c r="BX115" i="32"/>
  <c r="AS169" i="33"/>
  <c r="BV169" i="33" s="1"/>
  <c r="BX159" i="33"/>
  <c r="BX162" i="33"/>
  <c r="AS144" i="33"/>
  <c r="BV144" i="33" s="1"/>
  <c r="BX135" i="33"/>
  <c r="AS120" i="33"/>
  <c r="BV120" i="33" s="1"/>
  <c r="BX166" i="33"/>
  <c r="BO203" i="33"/>
  <c r="Z28" i="144" s="1"/>
  <c r="BX158" i="33"/>
  <c r="BG152" i="33"/>
  <c r="R11" i="144" s="1"/>
  <c r="BX134" i="33"/>
  <c r="AS135" i="33"/>
  <c r="BV135" i="33" s="1"/>
  <c r="AS174" i="34"/>
  <c r="BV174" i="34" s="1"/>
  <c r="S28" i="33"/>
  <c r="BX165" i="34"/>
  <c r="BX176" i="34"/>
  <c r="AU203" i="34"/>
  <c r="F29" i="144" s="1"/>
  <c r="BX140" i="34"/>
  <c r="AS135" i="34"/>
  <c r="BV135" i="34" s="1"/>
  <c r="AS161" i="34"/>
  <c r="BV161" i="34" s="1"/>
  <c r="BX125" i="34"/>
  <c r="BX119" i="34"/>
  <c r="AS167" i="34"/>
  <c r="BV167" i="34" s="1"/>
  <c r="BX141" i="34"/>
  <c r="AS124" i="34"/>
  <c r="BV124" i="34" s="1"/>
  <c r="AS111" i="34"/>
  <c r="BV111" i="34" s="1"/>
  <c r="BX109" i="34"/>
  <c r="BX174" i="34"/>
  <c r="BX192" i="35"/>
  <c r="BX188" i="35"/>
  <c r="AS193" i="35"/>
  <c r="BV193" i="35" s="1"/>
  <c r="BX174" i="35"/>
  <c r="AZ203" i="35"/>
  <c r="K30" i="144" s="1"/>
  <c r="AW203" i="35"/>
  <c r="H30" i="144" s="1"/>
  <c r="BX172" i="35"/>
  <c r="AS162" i="35"/>
  <c r="BV162" i="35" s="1"/>
  <c r="BT203" i="35"/>
  <c r="AE30" i="144" s="1"/>
  <c r="AS184" i="35"/>
  <c r="BV184" i="35" s="1"/>
  <c r="BX166" i="35"/>
  <c r="AS135" i="35"/>
  <c r="BV135" i="35" s="1"/>
  <c r="BX133" i="35"/>
  <c r="AS143" i="35"/>
  <c r="BV143" i="35" s="1"/>
  <c r="BX141" i="35"/>
  <c r="BC152" i="35"/>
  <c r="BJ152" i="35"/>
  <c r="U13" i="144" s="1"/>
  <c r="BM152" i="35"/>
  <c r="X13" i="144" s="1"/>
  <c r="AS190" i="36"/>
  <c r="BV190" i="36" s="1"/>
  <c r="AS115" i="35"/>
  <c r="BV115" i="35" s="1"/>
  <c r="AS170" i="35"/>
  <c r="BV170" i="35" s="1"/>
  <c r="AS167" i="36"/>
  <c r="BV167" i="36" s="1"/>
  <c r="AV203" i="36"/>
  <c r="G31" i="144" s="1"/>
  <c r="AZ152" i="35"/>
  <c r="K13" i="144" s="1"/>
  <c r="AS174" i="35"/>
  <c r="BV174" i="35" s="1"/>
  <c r="BX172" i="36"/>
  <c r="AC88" i="36"/>
  <c r="BX165" i="36"/>
  <c r="BX144" i="36"/>
  <c r="BX117" i="35"/>
  <c r="BG203" i="36"/>
  <c r="R31" i="144" s="1"/>
  <c r="BX163" i="36"/>
  <c r="AS132" i="36"/>
  <c r="BV132" i="36" s="1"/>
  <c r="AS196" i="37"/>
  <c r="BV196" i="37" s="1"/>
  <c r="BX185" i="37"/>
  <c r="BX177" i="37"/>
  <c r="BX173" i="37"/>
  <c r="BX169" i="37"/>
  <c r="BX165" i="37"/>
  <c r="BA152" i="37"/>
  <c r="L15" i="144" s="1"/>
  <c r="BX115" i="36"/>
  <c r="AS111" i="36"/>
  <c r="BV111" i="36" s="1"/>
  <c r="BA203" i="37"/>
  <c r="L32" i="144" s="1"/>
  <c r="BX162" i="37"/>
  <c r="BI203" i="37"/>
  <c r="BH203" i="37"/>
  <c r="BJ152" i="36"/>
  <c r="U14" i="144" s="1"/>
  <c r="BT152" i="36"/>
  <c r="AE14" i="144" s="1"/>
  <c r="AS165" i="37"/>
  <c r="BV165" i="37" s="1"/>
  <c r="AS119" i="37"/>
  <c r="BV119" i="37" s="1"/>
  <c r="BX164" i="37"/>
  <c r="BD203" i="38"/>
  <c r="O33" i="144" s="1"/>
  <c r="BX143" i="38"/>
  <c r="BL203" i="38"/>
  <c r="W33" i="144" s="1"/>
  <c r="BX166" i="38"/>
  <c r="BX164" i="38"/>
  <c r="AP158" i="38"/>
  <c r="BS158" i="38" s="1"/>
  <c r="BS203" i="38" s="1"/>
  <c r="AD33" i="144" s="1"/>
  <c r="BX184" i="37"/>
  <c r="BA203" i="38"/>
  <c r="L33" i="144" s="1"/>
  <c r="AS116" i="37"/>
  <c r="BV116" i="37" s="1"/>
  <c r="Z59" i="37"/>
  <c r="AY203" i="38"/>
  <c r="J33" i="144" s="1"/>
  <c r="AS143" i="38"/>
  <c r="BV143" i="38" s="1"/>
  <c r="AW152" i="38"/>
  <c r="H16" i="144" s="1"/>
  <c r="BX132" i="38"/>
  <c r="AV152" i="38"/>
  <c r="G16" i="144" s="1"/>
  <c r="AS167" i="38"/>
  <c r="BV167" i="38" s="1"/>
  <c r="BB152" i="38"/>
  <c r="M16" i="144" s="1"/>
  <c r="BX116" i="38"/>
  <c r="AZ152" i="38"/>
  <c r="K16" i="144" s="1"/>
  <c r="AS194" i="38"/>
  <c r="BV194" i="38" s="1"/>
  <c r="AS144" i="38"/>
  <c r="BV144" i="38" s="1"/>
  <c r="BX121" i="39"/>
  <c r="AS174" i="39"/>
  <c r="BV174" i="39" s="1"/>
  <c r="BS203" i="39"/>
  <c r="AD34" i="144" s="1"/>
  <c r="BJ203" i="39"/>
  <c r="U34" i="144" s="1"/>
  <c r="BX118" i="39"/>
  <c r="BX110" i="39"/>
  <c r="AV152" i="39"/>
  <c r="G17" i="144" s="1"/>
  <c r="AS200" i="39"/>
  <c r="BV200" i="39" s="1"/>
  <c r="BQ203" i="39"/>
  <c r="BX136" i="39"/>
  <c r="AU152" i="39"/>
  <c r="F17" i="144" s="1"/>
  <c r="AT203" i="39"/>
  <c r="E34" i="144" s="1"/>
  <c r="BX160" i="39"/>
  <c r="BT152" i="39"/>
  <c r="AE17" i="144" s="1"/>
  <c r="AS201" i="39"/>
  <c r="BV201" i="39" s="1"/>
  <c r="AS194" i="39"/>
  <c r="BV194" i="39" s="1"/>
  <c r="AS190" i="39"/>
  <c r="BV190" i="39" s="1"/>
  <c r="AS169" i="39"/>
  <c r="BV169" i="39" s="1"/>
  <c r="BX162" i="39"/>
  <c r="BX146" i="39"/>
  <c r="BX108" i="39"/>
  <c r="BC152" i="40"/>
  <c r="N18" i="144" s="1"/>
  <c r="BX198" i="39"/>
  <c r="BX166" i="39"/>
  <c r="BJ152" i="39"/>
  <c r="U17" i="144" s="1"/>
  <c r="AS146" i="39"/>
  <c r="BV146" i="39" s="1"/>
  <c r="AS162" i="40"/>
  <c r="BV162" i="40" s="1"/>
  <c r="AS134" i="40"/>
  <c r="BV134" i="40" s="1"/>
  <c r="BX148" i="40"/>
  <c r="AS197" i="30"/>
  <c r="BV197" i="30" s="1"/>
  <c r="AS186" i="30"/>
  <c r="BV186" i="30" s="1"/>
  <c r="BX190" i="30"/>
  <c r="AS172" i="30"/>
  <c r="BV172" i="30" s="1"/>
  <c r="BB203" i="30"/>
  <c r="M25" i="144" s="1"/>
  <c r="BX134" i="30"/>
  <c r="BX109" i="30"/>
  <c r="BX126" i="40"/>
  <c r="BX198" i="30"/>
  <c r="AZ203" i="30"/>
  <c r="K25" i="144" s="1"/>
  <c r="AY203" i="30"/>
  <c r="J25" i="144" s="1"/>
  <c r="AS123" i="30"/>
  <c r="BV123" i="30" s="1"/>
  <c r="AS166" i="30"/>
  <c r="BV166" i="30" s="1"/>
  <c r="AU203" i="30"/>
  <c r="F25" i="144" s="1"/>
  <c r="AS133" i="30"/>
  <c r="BV133" i="30" s="1"/>
  <c r="AS113" i="30"/>
  <c r="BV113" i="30" s="1"/>
  <c r="AS187" i="30"/>
  <c r="BV187" i="30" s="1"/>
  <c r="BX161" i="30"/>
  <c r="AZ203" i="31"/>
  <c r="K26" i="144" s="1"/>
  <c r="AS138" i="31"/>
  <c r="BV138" i="31" s="1"/>
  <c r="BB203" i="32"/>
  <c r="M27" i="144" s="1"/>
  <c r="AW203" i="33"/>
  <c r="H28" i="144" s="1"/>
  <c r="AS189" i="35"/>
  <c r="BV189" i="35" s="1"/>
  <c r="BA152" i="35"/>
  <c r="L13" i="144" s="1"/>
  <c r="BC203" i="36"/>
  <c r="N31" i="144" s="1"/>
  <c r="BC152" i="36"/>
  <c r="N14" i="144" s="1"/>
  <c r="AS150" i="30"/>
  <c r="BV150" i="30" s="1"/>
  <c r="AS175" i="30"/>
  <c r="BV175" i="30" s="1"/>
  <c r="AS162" i="30"/>
  <c r="BV162" i="30" s="1"/>
  <c r="AS195" i="31"/>
  <c r="BV195" i="31" s="1"/>
  <c r="AS193" i="31"/>
  <c r="BV193" i="31" s="1"/>
  <c r="BX191" i="31"/>
  <c r="BX184" i="31"/>
  <c r="AS177" i="31"/>
  <c r="BV177" i="31" s="1"/>
  <c r="AS184" i="31"/>
  <c r="BV184" i="31" s="1"/>
  <c r="AS173" i="31"/>
  <c r="BV173" i="31" s="1"/>
  <c r="AS187" i="31"/>
  <c r="BV187" i="31" s="1"/>
  <c r="BX187" i="31"/>
  <c r="AU203" i="31"/>
  <c r="F26" i="144" s="1"/>
  <c r="BX122" i="31"/>
  <c r="AS122" i="31"/>
  <c r="BV122" i="31" s="1"/>
  <c r="AS126" i="31"/>
  <c r="BV126" i="31" s="1"/>
  <c r="AU152" i="31"/>
  <c r="F9" i="144" s="1"/>
  <c r="AT152" i="31"/>
  <c r="E9" i="144" s="1"/>
  <c r="BN152" i="31"/>
  <c r="Y9" i="144" s="1"/>
  <c r="BX174" i="32"/>
  <c r="BX175" i="32"/>
  <c r="BX190" i="32"/>
  <c r="BX187" i="32"/>
  <c r="BX171" i="32"/>
  <c r="AX203" i="32"/>
  <c r="I27" i="144" s="1"/>
  <c r="AZ203" i="32"/>
  <c r="K27" i="144" s="1"/>
  <c r="BX142" i="32"/>
  <c r="BX150" i="32"/>
  <c r="BA203" i="32"/>
  <c r="L27" i="144" s="1"/>
  <c r="AS139" i="32"/>
  <c r="BV139" i="32" s="1"/>
  <c r="AV152" i="32"/>
  <c r="BM152" i="32"/>
  <c r="X10" i="144" s="1"/>
  <c r="BX200" i="33"/>
  <c r="BX199" i="33"/>
  <c r="BX191" i="33"/>
  <c r="BX187" i="33"/>
  <c r="AS122" i="32"/>
  <c r="BV122" i="32" s="1"/>
  <c r="AC64" i="32"/>
  <c r="AS201" i="33"/>
  <c r="BV201" i="33" s="1"/>
  <c r="AS146" i="33"/>
  <c r="BV146" i="33" s="1"/>
  <c r="BC152" i="33"/>
  <c r="AS116" i="33"/>
  <c r="BV116" i="33" s="1"/>
  <c r="BX132" i="33"/>
  <c r="BX112" i="33"/>
  <c r="BX172" i="33"/>
  <c r="AZ203" i="33"/>
  <c r="K28" i="144" s="1"/>
  <c r="BB203" i="33"/>
  <c r="M28" i="144" s="1"/>
  <c r="BX150" i="33"/>
  <c r="AX152" i="33"/>
  <c r="I11" i="144" s="1"/>
  <c r="BX176" i="33"/>
  <c r="AS109" i="33"/>
  <c r="BV109" i="33" s="1"/>
  <c r="N107" i="33"/>
  <c r="AC87" i="33"/>
  <c r="BX118" i="33"/>
  <c r="AS197" i="34"/>
  <c r="BV197" i="34" s="1"/>
  <c r="AS140" i="33"/>
  <c r="BV140" i="33" s="1"/>
  <c r="BX197" i="34"/>
  <c r="AS148" i="34"/>
  <c r="BV148" i="34" s="1"/>
  <c r="AS134" i="34"/>
  <c r="BV134" i="34" s="1"/>
  <c r="BX161" i="34"/>
  <c r="AS140" i="34"/>
  <c r="BV140" i="34" s="1"/>
  <c r="BX133" i="34"/>
  <c r="BX121" i="34"/>
  <c r="AS118" i="34"/>
  <c r="BV118" i="34" s="1"/>
  <c r="AS115" i="34"/>
  <c r="BV115" i="34" s="1"/>
  <c r="BX113" i="34"/>
  <c r="BX145" i="34"/>
  <c r="BX175" i="34"/>
  <c r="AS159" i="34"/>
  <c r="BV159" i="34" s="1"/>
  <c r="AS177" i="35"/>
  <c r="BV177" i="35" s="1"/>
  <c r="AS160" i="35"/>
  <c r="BV160" i="35" s="1"/>
  <c r="AC88" i="35"/>
  <c r="BA203" i="35"/>
  <c r="L30" i="144" s="1"/>
  <c r="BF203" i="35"/>
  <c r="Q30" i="144" s="1"/>
  <c r="AS172" i="35"/>
  <c r="BV172" i="35" s="1"/>
  <c r="AS109" i="34"/>
  <c r="BV109" i="34" s="1"/>
  <c r="AS175" i="35"/>
  <c r="BV175" i="35" s="1"/>
  <c r="AS109" i="35"/>
  <c r="BV109" i="35" s="1"/>
  <c r="AS170" i="36"/>
  <c r="BV170" i="36" s="1"/>
  <c r="AS195" i="36"/>
  <c r="BV195" i="36" s="1"/>
  <c r="AS133" i="35"/>
  <c r="BV133" i="35" s="1"/>
  <c r="AW152" i="35"/>
  <c r="H13" i="144" s="1"/>
  <c r="AS192" i="36"/>
  <c r="BV192" i="36" s="1"/>
  <c r="AS141" i="35"/>
  <c r="BV141" i="35" s="1"/>
  <c r="AS145" i="35"/>
  <c r="BV145" i="35" s="1"/>
  <c r="BX115" i="35"/>
  <c r="AV152" i="35"/>
  <c r="BD203" i="36"/>
  <c r="O31" i="144" s="1"/>
  <c r="BX143" i="36"/>
  <c r="BX139" i="36"/>
  <c r="AS160" i="36"/>
  <c r="BV160" i="36" s="1"/>
  <c r="AS183" i="36"/>
  <c r="BV183" i="36" s="1"/>
  <c r="AT203" i="36"/>
  <c r="E31" i="144" s="1"/>
  <c r="BX158" i="36"/>
  <c r="AS145" i="36"/>
  <c r="BV145" i="36" s="1"/>
  <c r="AS124" i="36"/>
  <c r="BV124" i="36" s="1"/>
  <c r="BQ152" i="36"/>
  <c r="BL203" i="36"/>
  <c r="W31" i="144" s="1"/>
  <c r="AS162" i="37"/>
  <c r="BV162" i="37" s="1"/>
  <c r="BN152" i="36"/>
  <c r="Y14" i="144" s="1"/>
  <c r="BX174" i="37"/>
  <c r="AZ203" i="37"/>
  <c r="K32" i="144" s="1"/>
  <c r="Z59" i="36"/>
  <c r="BX187" i="37"/>
  <c r="BX183" i="37"/>
  <c r="BX175" i="37"/>
  <c r="BX171" i="37"/>
  <c r="BX167" i="37"/>
  <c r="BX163" i="37"/>
  <c r="AY203" i="37"/>
  <c r="J32" i="144" s="1"/>
  <c r="BP152" i="37"/>
  <c r="AA15" i="144" s="1"/>
  <c r="AO107" i="36"/>
  <c r="BR107" i="36" s="1"/>
  <c r="BR152" i="36" s="1"/>
  <c r="AC14" i="144" s="1"/>
  <c r="AT152" i="36"/>
  <c r="E14" i="144" s="1"/>
  <c r="BX198" i="37"/>
  <c r="AS123" i="37"/>
  <c r="BV123" i="37" s="1"/>
  <c r="BX193" i="37"/>
  <c r="AV203" i="37"/>
  <c r="G32" i="144" s="1"/>
  <c r="AV203" i="38"/>
  <c r="G33" i="144" s="1"/>
  <c r="BX147" i="38"/>
  <c r="BX172" i="37"/>
  <c r="BC203" i="38"/>
  <c r="N33" i="144" s="1"/>
  <c r="AC63" i="37"/>
  <c r="AS196" i="38"/>
  <c r="BV196" i="38" s="1"/>
  <c r="BX170" i="38"/>
  <c r="BK203" i="38"/>
  <c r="V33" i="144" s="1"/>
  <c r="BX200" i="38"/>
  <c r="BX188" i="37"/>
  <c r="BX109" i="37"/>
  <c r="BX112" i="38"/>
  <c r="AS126" i="38"/>
  <c r="BV126" i="38" s="1"/>
  <c r="AT152" i="38"/>
  <c r="E16" i="144" s="1"/>
  <c r="BX107" i="38"/>
  <c r="BX200" i="37"/>
  <c r="AS146" i="38"/>
  <c r="BV146" i="38" s="1"/>
  <c r="AS138" i="38"/>
  <c r="BV138" i="38" s="1"/>
  <c r="AS109" i="38"/>
  <c r="BV109" i="38" s="1"/>
  <c r="BX192" i="38"/>
  <c r="AS122" i="38"/>
  <c r="BV122" i="38" s="1"/>
  <c r="AS110" i="38"/>
  <c r="BV110" i="38" s="1"/>
  <c r="BX125" i="39"/>
  <c r="AS197" i="39"/>
  <c r="BV197" i="39" s="1"/>
  <c r="BH203" i="39"/>
  <c r="BG203" i="39"/>
  <c r="R34" i="144" s="1"/>
  <c r="AS164" i="39"/>
  <c r="BV164" i="39" s="1"/>
  <c r="BX111" i="39"/>
  <c r="BX132" i="39"/>
  <c r="BL152" i="39"/>
  <c r="W17" i="144" s="1"/>
  <c r="BX194" i="39"/>
  <c r="BX190" i="39"/>
  <c r="BX172" i="39"/>
  <c r="BX112" i="39"/>
  <c r="BS152" i="39"/>
  <c r="AD17" i="144" s="1"/>
  <c r="AU152" i="40"/>
  <c r="F18" i="144" s="1"/>
  <c r="AY152" i="39"/>
  <c r="J17" i="144" s="1"/>
  <c r="BX150" i="40"/>
  <c r="AS118" i="40"/>
  <c r="BV118" i="40" s="1"/>
  <c r="AS170" i="40"/>
  <c r="BV170" i="40" s="1"/>
  <c r="AS142" i="39"/>
  <c r="BV142" i="39" s="1"/>
  <c r="AS140" i="40"/>
  <c r="BV140" i="40" s="1"/>
  <c r="BX159" i="30"/>
  <c r="AS183" i="30"/>
  <c r="BV183" i="30" s="1"/>
  <c r="BX139" i="30"/>
  <c r="BX174" i="30"/>
  <c r="AW152" i="30"/>
  <c r="H8" i="144" s="1"/>
  <c r="BX201" i="30"/>
  <c r="BX162" i="30"/>
  <c r="BH203" i="30"/>
  <c r="AS143" i="30"/>
  <c r="BV143" i="30" s="1"/>
  <c r="BX189" i="30"/>
  <c r="AS165" i="30"/>
  <c r="BV165" i="30" s="1"/>
  <c r="AS163" i="30"/>
  <c r="BV163" i="30" s="1"/>
  <c r="BX143" i="30"/>
  <c r="BX135" i="30"/>
  <c r="BX115" i="30"/>
  <c r="AS174" i="30"/>
  <c r="BV174" i="30" s="1"/>
  <c r="AS146" i="30"/>
  <c r="BV146" i="30" s="1"/>
  <c r="AS164" i="30"/>
  <c r="BV164" i="30" s="1"/>
  <c r="AS134" i="30"/>
  <c r="BV134" i="30" s="1"/>
  <c r="AS199" i="32"/>
  <c r="BV199" i="32" s="1"/>
  <c r="AS199" i="34"/>
  <c r="BV199" i="34" s="1"/>
  <c r="AS163" i="34"/>
  <c r="BV163" i="34" s="1"/>
  <c r="BD152" i="36"/>
  <c r="O14" i="144" s="1"/>
  <c r="AW152" i="37"/>
  <c r="H15" i="144" s="1"/>
  <c r="AS109" i="39"/>
  <c r="BV109" i="39" s="1"/>
  <c r="AS136" i="30"/>
  <c r="BV136" i="30" s="1"/>
  <c r="BX183" i="31"/>
  <c r="AS198" i="31"/>
  <c r="BV198" i="31" s="1"/>
  <c r="AS161" i="31"/>
  <c r="BV161" i="31" s="1"/>
  <c r="AS160" i="31"/>
  <c r="BV160" i="31" s="1"/>
  <c r="BT203" i="31"/>
  <c r="AE26" i="144" s="1"/>
  <c r="BR203" i="31"/>
  <c r="AC26" i="144" s="1"/>
  <c r="AV203" i="31"/>
  <c r="G26" i="144" s="1"/>
  <c r="BX144" i="31"/>
  <c r="BX121" i="31"/>
  <c r="AS116" i="31"/>
  <c r="BV116" i="31" s="1"/>
  <c r="BX132" i="31"/>
  <c r="BX118" i="31"/>
  <c r="BX120" i="31"/>
  <c r="AS136" i="31"/>
  <c r="BV136" i="31" s="1"/>
  <c r="AS109" i="31"/>
  <c r="BV109" i="31" s="1"/>
  <c r="BX198" i="32"/>
  <c r="BF152" i="31"/>
  <c r="Q9" i="144" s="1"/>
  <c r="AZ152" i="31"/>
  <c r="K9" i="144" s="1"/>
  <c r="BX189" i="32"/>
  <c r="BX184" i="32"/>
  <c r="AS174" i="32"/>
  <c r="BV174" i="32" s="1"/>
  <c r="BX135" i="32"/>
  <c r="BX167" i="32"/>
  <c r="AS161" i="32"/>
  <c r="BV161" i="32" s="1"/>
  <c r="BI203" i="32"/>
  <c r="AS147" i="32"/>
  <c r="BV147" i="32" s="1"/>
  <c r="AS125" i="32"/>
  <c r="BV125" i="32" s="1"/>
  <c r="BN203" i="32"/>
  <c r="Y27" i="144" s="1"/>
  <c r="N107" i="32"/>
  <c r="AS107" i="32" s="1"/>
  <c r="BB152" i="32"/>
  <c r="M10" i="144" s="1"/>
  <c r="AS126" i="32"/>
  <c r="BV126" i="32" s="1"/>
  <c r="BX117" i="32"/>
  <c r="BJ152" i="32"/>
  <c r="U10" i="144" s="1"/>
  <c r="AS114" i="32"/>
  <c r="BV114" i="32" s="1"/>
  <c r="AS193" i="33"/>
  <c r="BV193" i="33" s="1"/>
  <c r="BX175" i="33"/>
  <c r="BX116" i="32"/>
  <c r="AU152" i="33"/>
  <c r="BX123" i="33"/>
  <c r="AS112" i="33"/>
  <c r="BV112" i="33" s="1"/>
  <c r="BX148" i="33"/>
  <c r="BX192" i="33"/>
  <c r="AS189" i="33"/>
  <c r="BV189" i="33" s="1"/>
  <c r="BD203" i="33"/>
  <c r="BI203" i="33"/>
  <c r="BK203" i="33"/>
  <c r="V28" i="144" s="1"/>
  <c r="AS126" i="33"/>
  <c r="BV126" i="33" s="1"/>
  <c r="BX198" i="34"/>
  <c r="BX194" i="34"/>
  <c r="BX190" i="34"/>
  <c r="BX186" i="34"/>
  <c r="BU152" i="33"/>
  <c r="AF11" i="144" s="1"/>
  <c r="BX110" i="33"/>
  <c r="BN152" i="33"/>
  <c r="Y11" i="144" s="1"/>
  <c r="AS147" i="33"/>
  <c r="BV147" i="33" s="1"/>
  <c r="AS176" i="34"/>
  <c r="BV176" i="34" s="1"/>
  <c r="Z11" i="33"/>
  <c r="BX171" i="34"/>
  <c r="BX195" i="34"/>
  <c r="AS184" i="34"/>
  <c r="BV184" i="34" s="1"/>
  <c r="BX173" i="34"/>
  <c r="BX193" i="34"/>
  <c r="AS169" i="34"/>
  <c r="BV169" i="34" s="1"/>
  <c r="BX144" i="34"/>
  <c r="BX124" i="34"/>
  <c r="AS116" i="34"/>
  <c r="BV116" i="34" s="1"/>
  <c r="BX111" i="34"/>
  <c r="BX168" i="34"/>
  <c r="AS162" i="34"/>
  <c r="BV162" i="34" s="1"/>
  <c r="BX147" i="34"/>
  <c r="AS137" i="34"/>
  <c r="BV137" i="34" s="1"/>
  <c r="AS125" i="34"/>
  <c r="BV125" i="34" s="1"/>
  <c r="BX186" i="35"/>
  <c r="AS146" i="35"/>
  <c r="BV146" i="35" s="1"/>
  <c r="BJ203" i="35"/>
  <c r="U30" i="144" s="1"/>
  <c r="BN203" i="35"/>
  <c r="Y30" i="144" s="1"/>
  <c r="AS166" i="35"/>
  <c r="BV166" i="35" s="1"/>
  <c r="N182" i="35"/>
  <c r="AS199" i="35"/>
  <c r="BV199" i="35" s="1"/>
  <c r="BN152" i="35"/>
  <c r="Y13" i="144" s="1"/>
  <c r="BX197" i="36"/>
  <c r="BX198" i="36"/>
  <c r="AS139" i="35"/>
  <c r="BV139" i="35" s="1"/>
  <c r="BX137" i="35"/>
  <c r="BF152" i="35"/>
  <c r="Q13" i="144" s="1"/>
  <c r="AS196" i="36"/>
  <c r="BV196" i="36" s="1"/>
  <c r="AS186" i="35"/>
  <c r="BV186" i="35" s="1"/>
  <c r="AS193" i="36"/>
  <c r="BV193" i="36" s="1"/>
  <c r="AS173" i="36"/>
  <c r="BV173" i="36" s="1"/>
  <c r="BX123" i="35"/>
  <c r="AY203" i="36"/>
  <c r="J31" i="144" s="1"/>
  <c r="BM203" i="36"/>
  <c r="X31" i="144" s="1"/>
  <c r="BX123" i="36"/>
  <c r="AS135" i="36"/>
  <c r="BV135" i="36" s="1"/>
  <c r="BX169" i="36"/>
  <c r="AS166" i="36"/>
  <c r="BV166" i="36" s="1"/>
  <c r="AS164" i="36"/>
  <c r="BV164" i="36" s="1"/>
  <c r="AS117" i="36"/>
  <c r="BV117" i="36" s="1"/>
  <c r="AS109" i="36"/>
  <c r="BV109" i="36" s="1"/>
  <c r="BX193" i="36"/>
  <c r="AS187" i="36"/>
  <c r="BV187" i="36" s="1"/>
  <c r="BX164" i="36"/>
  <c r="BP203" i="36"/>
  <c r="AA31" i="144" s="1"/>
  <c r="BO203" i="36"/>
  <c r="Z31" i="144" s="1"/>
  <c r="AS120" i="36"/>
  <c r="BV120" i="36" s="1"/>
  <c r="AU152" i="36"/>
  <c r="AS187" i="37"/>
  <c r="BV187" i="37" s="1"/>
  <c r="AS167" i="37"/>
  <c r="BV167" i="37" s="1"/>
  <c r="BK203" i="37"/>
  <c r="BX190" i="37"/>
  <c r="AS163" i="36"/>
  <c r="BV163" i="36" s="1"/>
  <c r="BF152" i="37"/>
  <c r="Q15" i="144" s="1"/>
  <c r="AZ152" i="36"/>
  <c r="K14" i="144" s="1"/>
  <c r="BB152" i="36"/>
  <c r="M14" i="144" s="1"/>
  <c r="BX192" i="37"/>
  <c r="AS188" i="37"/>
  <c r="BV188" i="37" s="1"/>
  <c r="BX149" i="37"/>
  <c r="BO152" i="37"/>
  <c r="Z15" i="144" s="1"/>
  <c r="BN152" i="37"/>
  <c r="AT152" i="37"/>
  <c r="E15" i="144" s="1"/>
  <c r="BX191" i="38"/>
  <c r="AS186" i="38"/>
  <c r="BV186" i="38" s="1"/>
  <c r="BX183" i="38"/>
  <c r="AS174" i="38"/>
  <c r="BV174" i="38" s="1"/>
  <c r="BX171" i="38"/>
  <c r="AS166" i="38"/>
  <c r="BV166" i="38" s="1"/>
  <c r="BX163" i="38"/>
  <c r="AU203" i="38"/>
  <c r="F33" i="144" s="1"/>
  <c r="BX174" i="38"/>
  <c r="BX172" i="38"/>
  <c r="BB203" i="38"/>
  <c r="M33" i="144" s="1"/>
  <c r="AS139" i="38"/>
  <c r="BV139" i="38" s="1"/>
  <c r="BX136" i="38"/>
  <c r="AS124" i="38"/>
  <c r="BV124" i="38" s="1"/>
  <c r="BX120" i="38"/>
  <c r="BX135" i="38"/>
  <c r="BX199" i="38"/>
  <c r="BX196" i="39"/>
  <c r="BX188" i="39"/>
  <c r="BX176" i="39"/>
  <c r="AS134" i="38"/>
  <c r="BV134" i="38" s="1"/>
  <c r="AS191" i="38"/>
  <c r="BV191" i="38" s="1"/>
  <c r="BX146" i="38"/>
  <c r="BX140" i="38"/>
  <c r="BJ152" i="38"/>
  <c r="AY203" i="39"/>
  <c r="J34" i="144" s="1"/>
  <c r="AS193" i="39"/>
  <c r="BV193" i="39" s="1"/>
  <c r="BX170" i="39"/>
  <c r="AV203" i="39"/>
  <c r="G34" i="144" s="1"/>
  <c r="AU203" i="39"/>
  <c r="F34" i="144" s="1"/>
  <c r="Z59" i="38"/>
  <c r="BO203" i="39"/>
  <c r="Z34" i="144" s="1"/>
  <c r="AS170" i="39"/>
  <c r="BV170" i="39" s="1"/>
  <c r="AS137" i="39"/>
  <c r="BV137" i="39" s="1"/>
  <c r="BX116" i="39"/>
  <c r="BK152" i="39"/>
  <c r="AS138" i="39"/>
  <c r="BV138" i="39" s="1"/>
  <c r="AC88" i="39"/>
  <c r="BX162" i="40"/>
  <c r="BH203" i="40"/>
  <c r="BX108" i="40"/>
  <c r="AS108" i="40"/>
  <c r="BV108" i="40" s="1"/>
  <c r="BX196" i="30"/>
  <c r="BX188" i="30"/>
  <c r="BX176" i="30"/>
  <c r="BX168" i="30"/>
  <c r="BX160" i="30"/>
  <c r="BX116" i="40"/>
  <c r="AS137" i="40"/>
  <c r="BV137" i="40" s="1"/>
  <c r="N158" i="40"/>
  <c r="AS185" i="30"/>
  <c r="BV185" i="30" s="1"/>
  <c r="AS147" i="30"/>
  <c r="BV147" i="30" s="1"/>
  <c r="BX144" i="30"/>
  <c r="BX137" i="30"/>
  <c r="BX122" i="30"/>
  <c r="AS123" i="40"/>
  <c r="BV123" i="40" s="1"/>
  <c r="BX110" i="40"/>
  <c r="BX167" i="30"/>
  <c r="AS141" i="30"/>
  <c r="BV141" i="30" s="1"/>
  <c r="AS193" i="30"/>
  <c r="BV193" i="30" s="1"/>
  <c r="AS191" i="30"/>
  <c r="BV191" i="30" s="1"/>
  <c r="AS184" i="30"/>
  <c r="BV184" i="30" s="1"/>
  <c r="AV203" i="30"/>
  <c r="G25" i="144" s="1"/>
  <c r="BP203" i="30"/>
  <c r="AA25" i="144" s="1"/>
  <c r="AS119" i="30"/>
  <c r="BV119" i="30" s="1"/>
  <c r="BX138" i="40"/>
  <c r="BX173" i="30"/>
  <c r="BX140" i="30"/>
  <c r="AS137" i="30"/>
  <c r="BV137" i="30" s="1"/>
  <c r="AS117" i="30"/>
  <c r="BV117" i="30" s="1"/>
  <c r="BX171" i="30"/>
  <c r="AS136" i="40"/>
  <c r="BV136" i="40" s="1"/>
  <c r="AS122" i="30"/>
  <c r="BV122" i="30" s="1"/>
  <c r="BE90" i="24"/>
  <c r="BD90" i="24"/>
  <c r="BC90" i="24"/>
  <c r="BD76" i="24"/>
  <c r="BC76" i="24"/>
  <c r="BE76" i="24" s="1"/>
  <c r="BE62" i="24"/>
  <c r="BD62" i="24"/>
  <c r="BC62" i="24"/>
  <c r="BC48" i="24"/>
  <c r="BD89" i="24"/>
  <c r="BC89" i="24"/>
  <c r="BE89" i="24" s="1"/>
  <c r="BD88" i="24"/>
  <c r="BE88" i="24" s="1"/>
  <c r="BC88" i="24"/>
  <c r="BD87" i="24"/>
  <c r="BC87" i="24"/>
  <c r="BE87" i="24" s="1"/>
  <c r="BD86" i="24"/>
  <c r="BC86" i="24"/>
  <c r="BE86" i="24" s="1"/>
  <c r="BE85" i="24"/>
  <c r="BD85" i="24"/>
  <c r="BC85" i="24"/>
  <c r="BD84" i="24"/>
  <c r="BC84" i="24"/>
  <c r="BE84" i="24" s="1"/>
  <c r="BD83" i="24"/>
  <c r="BC83" i="24"/>
  <c r="BE83" i="24" s="1"/>
  <c r="BD82" i="24"/>
  <c r="BC82" i="24"/>
  <c r="BE82" i="24" s="1"/>
  <c r="BD81" i="24"/>
  <c r="BC81" i="24"/>
  <c r="BE81" i="24" s="1"/>
  <c r="BD80" i="24"/>
  <c r="BE80" i="24" s="1"/>
  <c r="BC80" i="24"/>
  <c r="BD79" i="24"/>
  <c r="BC79" i="24"/>
  <c r="BE79" i="24" s="1"/>
  <c r="BD78" i="24"/>
  <c r="BC78" i="24"/>
  <c r="BE78" i="24" s="1"/>
  <c r="BD75" i="24"/>
  <c r="BC75" i="24"/>
  <c r="BE75" i="24" s="1"/>
  <c r="BD74" i="24"/>
  <c r="BE74" i="24" s="1"/>
  <c r="BC74" i="24"/>
  <c r="BD73" i="24"/>
  <c r="BC73" i="24"/>
  <c r="BE73" i="24" s="1"/>
  <c r="BD72" i="24"/>
  <c r="BC72" i="24"/>
  <c r="BE72" i="24" s="1"/>
  <c r="BE71" i="24"/>
  <c r="BD71" i="24"/>
  <c r="BC71" i="24"/>
  <c r="BD70" i="24"/>
  <c r="BC70" i="24"/>
  <c r="BE70" i="24" s="1"/>
  <c r="BD69" i="24"/>
  <c r="BC69" i="24"/>
  <c r="BE69" i="24" s="1"/>
  <c r="BE68" i="24"/>
  <c r="BD68" i="24"/>
  <c r="BC68" i="24"/>
  <c r="BD67" i="24"/>
  <c r="BC67" i="24"/>
  <c r="BE67" i="24" s="1"/>
  <c r="BD66" i="24"/>
  <c r="BE66" i="24" s="1"/>
  <c r="BC66" i="24"/>
  <c r="BD65" i="24"/>
  <c r="BC65" i="24"/>
  <c r="BE65" i="24" s="1"/>
  <c r="BD64" i="24"/>
  <c r="BC64" i="24"/>
  <c r="BE64" i="24" s="1"/>
  <c r="BD61" i="24"/>
  <c r="BC61" i="24"/>
  <c r="BE61" i="24" s="1"/>
  <c r="BD60" i="24"/>
  <c r="BE60" i="24" s="1"/>
  <c r="BC60" i="24"/>
  <c r="BE59" i="24"/>
  <c r="BD59" i="24"/>
  <c r="BC59" i="24"/>
  <c r="BD58" i="24"/>
  <c r="BC58" i="24"/>
  <c r="BE58" i="24" s="1"/>
  <c r="BE57" i="24"/>
  <c r="BD57" i="24"/>
  <c r="BC57" i="24"/>
  <c r="BE56" i="24"/>
  <c r="BD56" i="24"/>
  <c r="BC56" i="24"/>
  <c r="BD55" i="24"/>
  <c r="BC55" i="24"/>
  <c r="BE55" i="24" s="1"/>
  <c r="BD54" i="24"/>
  <c r="BC54" i="24"/>
  <c r="BE54" i="24" s="1"/>
  <c r="BD53" i="24"/>
  <c r="BC53" i="24"/>
  <c r="BE53" i="24" s="1"/>
  <c r="BD52" i="24"/>
  <c r="BE52" i="24" s="1"/>
  <c r="BC52" i="24"/>
  <c r="BE51" i="24"/>
  <c r="BD51" i="24"/>
  <c r="BC51" i="24"/>
  <c r="BD50" i="24"/>
  <c r="BC50" i="24"/>
  <c r="BD47" i="24"/>
  <c r="BC47" i="24"/>
  <c r="BE47" i="24" s="1"/>
  <c r="BD46" i="24"/>
  <c r="BC46" i="24"/>
  <c r="BE46" i="24" s="1"/>
  <c r="BD45" i="24"/>
  <c r="BC45" i="24"/>
  <c r="BE45" i="24" s="1"/>
  <c r="BE44" i="24"/>
  <c r="BD44" i="24"/>
  <c r="BC44" i="24"/>
  <c r="BE43" i="24"/>
  <c r="BD43" i="24"/>
  <c r="BC43" i="24"/>
  <c r="BD42" i="24"/>
  <c r="BC42" i="24"/>
  <c r="BE42" i="24" s="1"/>
  <c r="BD41" i="24"/>
  <c r="BC41" i="24"/>
  <c r="BE41" i="24" s="1"/>
  <c r="BD40" i="24"/>
  <c r="BC40" i="24"/>
  <c r="BE40" i="24" s="1"/>
  <c r="BD39" i="24"/>
  <c r="BC39" i="24"/>
  <c r="BE39" i="24" s="1"/>
  <c r="BD38" i="24"/>
  <c r="BE38" i="24" s="1"/>
  <c r="BC38" i="24"/>
  <c r="BD37" i="24"/>
  <c r="BC37" i="24"/>
  <c r="BE37" i="24" s="1"/>
  <c r="BC36" i="24"/>
  <c r="K6" i="77"/>
  <c r="K7" i="77" s="1"/>
  <c r="I6" i="77"/>
  <c r="I7" i="77" s="1"/>
  <c r="G8" i="77"/>
  <c r="F6" i="77"/>
  <c r="F7" i="77" s="1"/>
  <c r="AF44" i="144" l="1"/>
  <c r="BA106" i="155"/>
  <c r="J8" i="157" s="1"/>
  <c r="AT80" i="150"/>
  <c r="BY80" i="150" s="1"/>
  <c r="AT69" i="155"/>
  <c r="BY69" i="155" s="1"/>
  <c r="AF47" i="144"/>
  <c r="AF50" i="144"/>
  <c r="AY106" i="155"/>
  <c r="H8" i="157" s="1"/>
  <c r="AT68" i="156"/>
  <c r="BY68" i="156" s="1"/>
  <c r="AT88" i="155"/>
  <c r="BY88" i="155" s="1"/>
  <c r="BK106" i="150"/>
  <c r="T13" i="157" s="1"/>
  <c r="BC106" i="155"/>
  <c r="L8" i="157" s="1"/>
  <c r="AT63" i="150"/>
  <c r="BY63" i="150" s="1"/>
  <c r="CA85" i="155"/>
  <c r="AT97" i="156"/>
  <c r="BY97" i="156" s="1"/>
  <c r="AT71" i="156"/>
  <c r="BY71" i="156" s="1"/>
  <c r="CA101" i="156"/>
  <c r="CA80" i="156"/>
  <c r="AT72" i="156"/>
  <c r="BY72" i="156" s="1"/>
  <c r="CA92" i="155"/>
  <c r="AT79" i="156"/>
  <c r="BY79" i="156" s="1"/>
  <c r="AT62" i="156"/>
  <c r="BY62" i="156" s="1"/>
  <c r="BV64" i="146"/>
  <c r="BV106" i="146" s="1"/>
  <c r="AE17" i="157" s="1"/>
  <c r="BU64" i="152"/>
  <c r="BU64" i="146"/>
  <c r="BU106" i="146" s="1"/>
  <c r="AD17" i="157" s="1"/>
  <c r="BA106" i="156"/>
  <c r="J7" i="157" s="1"/>
  <c r="CA89" i="156"/>
  <c r="CA75" i="156"/>
  <c r="CA62" i="156"/>
  <c r="CA104" i="156"/>
  <c r="AF45" i="144"/>
  <c r="T20" i="147"/>
  <c r="AF48" i="144"/>
  <c r="AF42" i="144"/>
  <c r="AF46" i="144"/>
  <c r="AF51" i="144"/>
  <c r="AF49" i="144"/>
  <c r="AG19" i="157"/>
  <c r="G19" i="143" s="1"/>
  <c r="T20" i="151"/>
  <c r="AP64" i="145"/>
  <c r="BY61" i="153"/>
  <c r="BY61" i="151"/>
  <c r="T20" i="146"/>
  <c r="T42" i="155"/>
  <c r="T47" i="155" s="1"/>
  <c r="T20" i="148"/>
  <c r="T42" i="149"/>
  <c r="T47" i="149" s="1"/>
  <c r="BY61" i="145"/>
  <c r="T15" i="150"/>
  <c r="T20" i="150" s="1"/>
  <c r="T20" i="155"/>
  <c r="BY61" i="147"/>
  <c r="BY61" i="149"/>
  <c r="CA106" i="147"/>
  <c r="T42" i="147"/>
  <c r="T47" i="147" s="1"/>
  <c r="BY61" i="146"/>
  <c r="BY61" i="155"/>
  <c r="BY61" i="152"/>
  <c r="T15" i="152"/>
  <c r="T20" i="152" s="1"/>
  <c r="CA106" i="151"/>
  <c r="T42" i="151"/>
  <c r="T47" i="151" s="1"/>
  <c r="BY61" i="148"/>
  <c r="AP64" i="149"/>
  <c r="BY61" i="150"/>
  <c r="T42" i="150"/>
  <c r="T47" i="150" s="1"/>
  <c r="T20" i="153"/>
  <c r="T42" i="153"/>
  <c r="T47" i="153" s="1"/>
  <c r="CA106" i="148"/>
  <c r="T42" i="152"/>
  <c r="T47" i="152" s="1"/>
  <c r="BU207" i="30"/>
  <c r="BU207" i="37"/>
  <c r="BU207" i="35"/>
  <c r="BU207" i="34"/>
  <c r="BU207" i="31"/>
  <c r="AF9" i="144"/>
  <c r="AF43" i="144" s="1"/>
  <c r="BU207" i="36"/>
  <c r="BU207" i="40"/>
  <c r="AF18" i="144"/>
  <c r="AF52" i="144" s="1"/>
  <c r="K51" i="144"/>
  <c r="K43" i="144"/>
  <c r="H42" i="144"/>
  <c r="M47" i="144"/>
  <c r="E49" i="144"/>
  <c r="AD47" i="144"/>
  <c r="V48" i="144"/>
  <c r="W51" i="144"/>
  <c r="Z49" i="144"/>
  <c r="K48" i="144"/>
  <c r="E46" i="144"/>
  <c r="O44" i="144"/>
  <c r="Y45" i="144"/>
  <c r="M44" i="144"/>
  <c r="F43" i="144"/>
  <c r="H48" i="144"/>
  <c r="W49" i="144"/>
  <c r="I51" i="144"/>
  <c r="F52" i="144"/>
  <c r="O48" i="144"/>
  <c r="AB45" i="144"/>
  <c r="E47" i="144"/>
  <c r="U45" i="144"/>
  <c r="H47" i="144"/>
  <c r="Y43" i="144"/>
  <c r="N51" i="144"/>
  <c r="X50" i="144"/>
  <c r="O49" i="144"/>
  <c r="X45" i="144"/>
  <c r="N48" i="144"/>
  <c r="N44" i="144"/>
  <c r="Y50" i="144"/>
  <c r="L47" i="144"/>
  <c r="K44" i="144"/>
  <c r="F44" i="144"/>
  <c r="L43" i="144"/>
  <c r="X44" i="144"/>
  <c r="M50" i="144"/>
  <c r="L44" i="144"/>
  <c r="AD50" i="144"/>
  <c r="L48" i="144"/>
  <c r="K45" i="144"/>
  <c r="I42" i="144"/>
  <c r="V47" i="144"/>
  <c r="AB50" i="144"/>
  <c r="J51" i="144"/>
  <c r="F51" i="144"/>
  <c r="AA48" i="144"/>
  <c r="F42" i="144"/>
  <c r="X51" i="144"/>
  <c r="H50" i="144"/>
  <c r="E48" i="144"/>
  <c r="G51" i="144"/>
  <c r="Q50" i="144"/>
  <c r="AB44" i="144"/>
  <c r="O43" i="144"/>
  <c r="AC51" i="144"/>
  <c r="M46" i="144"/>
  <c r="AU207" i="33"/>
  <c r="F11" i="144"/>
  <c r="F45" i="144" s="1"/>
  <c r="BC207" i="31"/>
  <c r="N9" i="144"/>
  <c r="N43" i="144" s="1"/>
  <c r="G48" i="144"/>
  <c r="F49" i="144"/>
  <c r="BI207" i="35"/>
  <c r="T30" i="144"/>
  <c r="T47" i="144" s="1"/>
  <c r="M32" i="144"/>
  <c r="BH207" i="40"/>
  <c r="S35" i="144"/>
  <c r="S52" i="144" s="1"/>
  <c r="V32" i="144"/>
  <c r="Q47" i="144"/>
  <c r="BI207" i="33"/>
  <c r="T28" i="144"/>
  <c r="T45" i="144" s="1"/>
  <c r="I45" i="144"/>
  <c r="K50" i="144"/>
  <c r="BH207" i="37"/>
  <c r="S32" i="144"/>
  <c r="S49" i="144" s="1"/>
  <c r="R45" i="144"/>
  <c r="N8" i="144"/>
  <c r="AW207" i="32"/>
  <c r="H27" i="144"/>
  <c r="H44" i="144" s="1"/>
  <c r="BN207" i="39"/>
  <c r="Y17" i="144"/>
  <c r="Y51" i="144" s="1"/>
  <c r="F50" i="144"/>
  <c r="BI207" i="38"/>
  <c r="T33" i="144"/>
  <c r="T50" i="144" s="1"/>
  <c r="AA28" i="144"/>
  <c r="Q48" i="144"/>
  <c r="J44" i="144"/>
  <c r="BI207" i="36"/>
  <c r="T31" i="144"/>
  <c r="T48" i="144" s="1"/>
  <c r="V46" i="144"/>
  <c r="H51" i="144"/>
  <c r="BG207" i="37"/>
  <c r="R32" i="144"/>
  <c r="R49" i="144" s="1"/>
  <c r="V45" i="144"/>
  <c r="O28" i="144"/>
  <c r="BH207" i="39"/>
  <c r="S34" i="144"/>
  <c r="S51" i="144" s="1"/>
  <c r="AA49" i="144"/>
  <c r="BC207" i="33"/>
  <c r="N11" i="144"/>
  <c r="N45" i="144" s="1"/>
  <c r="BI207" i="37"/>
  <c r="T32" i="144"/>
  <c r="T49" i="144" s="1"/>
  <c r="V10" i="144"/>
  <c r="BH207" i="31"/>
  <c r="S26" i="144"/>
  <c r="S43" i="144" s="1"/>
  <c r="W44" i="144"/>
  <c r="F46" i="144"/>
  <c r="W43" i="144"/>
  <c r="G49" i="144"/>
  <c r="Y44" i="144"/>
  <c r="R48" i="144"/>
  <c r="AA51" i="144"/>
  <c r="BJ207" i="38"/>
  <c r="U16" i="144"/>
  <c r="U50" i="144" s="1"/>
  <c r="BD207" i="39"/>
  <c r="O17" i="144"/>
  <c r="O51" i="144" s="1"/>
  <c r="BH207" i="38"/>
  <c r="S33" i="144"/>
  <c r="S50" i="144" s="1"/>
  <c r="BH207" i="32"/>
  <c r="S27" i="144"/>
  <c r="S44" i="144" s="1"/>
  <c r="H49" i="144"/>
  <c r="AV207" i="32"/>
  <c r="G10" i="144"/>
  <c r="G44" i="144" s="1"/>
  <c r="AY207" i="33"/>
  <c r="J11" i="144"/>
  <c r="J45" i="144" s="1"/>
  <c r="AE43" i="144"/>
  <c r="U49" i="144"/>
  <c r="X43" i="144"/>
  <c r="Q44" i="144"/>
  <c r="K49" i="144"/>
  <c r="AE49" i="144"/>
  <c r="BQ207" i="36"/>
  <c r="AB14" i="144"/>
  <c r="AB48" i="144" s="1"/>
  <c r="AV207" i="35"/>
  <c r="G13" i="144"/>
  <c r="G47" i="144" s="1"/>
  <c r="AX207" i="37"/>
  <c r="I32" i="144"/>
  <c r="I49" i="144" s="1"/>
  <c r="BI207" i="32"/>
  <c r="T27" i="144"/>
  <c r="T44" i="144" s="1"/>
  <c r="U51" i="144"/>
  <c r="G50" i="144"/>
  <c r="I44" i="144"/>
  <c r="J50" i="144"/>
  <c r="G42" i="144"/>
  <c r="E51" i="144"/>
  <c r="W48" i="144"/>
  <c r="AU207" i="35"/>
  <c r="F30" i="144"/>
  <c r="F47" i="144" s="1"/>
  <c r="L28" i="144"/>
  <c r="N49" i="144"/>
  <c r="X48" i="144"/>
  <c r="H43" i="144"/>
  <c r="AA50" i="144"/>
  <c r="V17" i="144"/>
  <c r="Q49" i="144"/>
  <c r="Y47" i="144"/>
  <c r="E50" i="144"/>
  <c r="BQ207" i="39"/>
  <c r="AB34" i="144"/>
  <c r="AB51" i="144" s="1"/>
  <c r="U47" i="144"/>
  <c r="J48" i="144"/>
  <c r="BH207" i="36"/>
  <c r="S31" i="144"/>
  <c r="S48" i="144" s="1"/>
  <c r="AB12" i="144"/>
  <c r="Z44" i="144"/>
  <c r="M45" i="144"/>
  <c r="AU207" i="36"/>
  <c r="F14" i="144"/>
  <c r="F48" i="144" s="1"/>
  <c r="BH207" i="30"/>
  <c r="S25" i="144"/>
  <c r="S42" i="144" s="1"/>
  <c r="V50" i="144"/>
  <c r="U44" i="144"/>
  <c r="Y15" i="144"/>
  <c r="AD51" i="144"/>
  <c r="L49" i="144"/>
  <c r="K47" i="144"/>
  <c r="BC207" i="35"/>
  <c r="N13" i="144"/>
  <c r="N47" i="144" s="1"/>
  <c r="O50" i="144"/>
  <c r="G46" i="144"/>
  <c r="M51" i="144"/>
  <c r="R51" i="144"/>
  <c r="J49" i="144"/>
  <c r="I46" i="144"/>
  <c r="AE47" i="144"/>
  <c r="AD48" i="144"/>
  <c r="W47" i="144"/>
  <c r="N46" i="144"/>
  <c r="AA44" i="144"/>
  <c r="H45" i="144"/>
  <c r="K46" i="144"/>
  <c r="BM207" i="39"/>
  <c r="BS207" i="39"/>
  <c r="AZ207" i="38"/>
  <c r="BQ207" i="38"/>
  <c r="BB207" i="39"/>
  <c r="BK207" i="35"/>
  <c r="AW207" i="38"/>
  <c r="BG207" i="36"/>
  <c r="BQ207" i="32"/>
  <c r="BO207" i="32"/>
  <c r="BM207" i="33"/>
  <c r="BR207" i="39"/>
  <c r="BK207" i="34"/>
  <c r="AW207" i="36"/>
  <c r="BB207" i="32"/>
  <c r="BL207" i="39"/>
  <c r="BP207" i="37"/>
  <c r="BP207" i="38"/>
  <c r="BP207" i="39"/>
  <c r="BN207" i="33"/>
  <c r="AW207" i="30"/>
  <c r="BL207" i="37"/>
  <c r="BG207" i="33"/>
  <c r="BK207" i="36"/>
  <c r="AT207" i="34"/>
  <c r="AW207" i="35"/>
  <c r="BC207" i="36"/>
  <c r="BD207" i="31"/>
  <c r="AV207" i="34"/>
  <c r="BB207" i="34"/>
  <c r="AT207" i="35"/>
  <c r="BJ207" i="32"/>
  <c r="BP207" i="32"/>
  <c r="BQ207" i="33"/>
  <c r="AT207" i="37"/>
  <c r="BD207" i="36"/>
  <c r="BJ207" i="39"/>
  <c r="AY207" i="39"/>
  <c r="BD207" i="32"/>
  <c r="BO207" i="37"/>
  <c r="AW207" i="39"/>
  <c r="BM207" i="32"/>
  <c r="AZ207" i="34"/>
  <c r="BT207" i="37"/>
  <c r="BD207" i="37"/>
  <c r="AX207" i="34"/>
  <c r="BF207" i="32"/>
  <c r="BU207" i="38"/>
  <c r="AZ207" i="39"/>
  <c r="BF207" i="35"/>
  <c r="AC92" i="33"/>
  <c r="BN207" i="31"/>
  <c r="AU207" i="40"/>
  <c r="AX207" i="39"/>
  <c r="BC207" i="39"/>
  <c r="BU207" i="39"/>
  <c r="AT207" i="38"/>
  <c r="BD207" i="38"/>
  <c r="AV207" i="38"/>
  <c r="BF207" i="38"/>
  <c r="AZ207" i="37"/>
  <c r="BF207" i="37"/>
  <c r="AW207" i="37"/>
  <c r="AZ207" i="36"/>
  <c r="BA207" i="36"/>
  <c r="BN207" i="35"/>
  <c r="BS207" i="35"/>
  <c r="AZ207" i="35"/>
  <c r="BB207" i="35"/>
  <c r="BU207" i="33"/>
  <c r="BJ207" i="33"/>
  <c r="AX207" i="33"/>
  <c r="AW207" i="33"/>
  <c r="BC207" i="32"/>
  <c r="BU207" i="32"/>
  <c r="AW207" i="31"/>
  <c r="AZ207" i="31"/>
  <c r="AC64" i="35"/>
  <c r="AO182" i="34"/>
  <c r="BR182" i="34" s="1"/>
  <c r="BA207" i="37"/>
  <c r="AO158" i="40"/>
  <c r="BR158" i="40" s="1"/>
  <c r="AT207" i="39"/>
  <c r="AZ207" i="33"/>
  <c r="AO182" i="30"/>
  <c r="BR182" i="30" s="1"/>
  <c r="BJ207" i="37"/>
  <c r="BB207" i="33"/>
  <c r="AV207" i="37"/>
  <c r="BN207" i="32"/>
  <c r="BA207" i="31"/>
  <c r="N107" i="30"/>
  <c r="AU207" i="31"/>
  <c r="AV207" i="39"/>
  <c r="BL207" i="35"/>
  <c r="N131" i="31"/>
  <c r="N158" i="31"/>
  <c r="N158" i="34"/>
  <c r="N131" i="34"/>
  <c r="AS131" i="34" s="1"/>
  <c r="BV131" i="34" s="1"/>
  <c r="AC87" i="31"/>
  <c r="AO182" i="40"/>
  <c r="BR182" i="40" s="1"/>
  <c r="N182" i="36"/>
  <c r="AY207" i="38"/>
  <c r="AV207" i="30"/>
  <c r="BX107" i="35"/>
  <c r="AO158" i="33"/>
  <c r="BR158" i="33" s="1"/>
  <c r="AV207" i="36"/>
  <c r="AC63" i="33"/>
  <c r="BN207" i="38"/>
  <c r="AC87" i="37"/>
  <c r="AC92" i="37" s="1"/>
  <c r="BB207" i="38"/>
  <c r="N131" i="35"/>
  <c r="AS131" i="35" s="1"/>
  <c r="BV131" i="35" s="1"/>
  <c r="N158" i="35"/>
  <c r="BL207" i="32"/>
  <c r="BT207" i="31"/>
  <c r="BF207" i="36"/>
  <c r="AU207" i="34"/>
  <c r="N107" i="38"/>
  <c r="AC68" i="39"/>
  <c r="AO131" i="38"/>
  <c r="BR131" i="38" s="1"/>
  <c r="BR152" i="38" s="1"/>
  <c r="AC16" i="144" s="1"/>
  <c r="BV107" i="32"/>
  <c r="AO182" i="37"/>
  <c r="BR182" i="37" s="1"/>
  <c r="BR203" i="37" s="1"/>
  <c r="BJ207" i="35"/>
  <c r="BK207" i="38"/>
  <c r="BG207" i="39"/>
  <c r="AU207" i="32"/>
  <c r="AC87" i="30"/>
  <c r="BS203" i="30"/>
  <c r="AD25" i="144" s="1"/>
  <c r="BC207" i="37"/>
  <c r="AU207" i="30"/>
  <c r="BX203" i="37"/>
  <c r="BM207" i="31"/>
  <c r="AT207" i="36"/>
  <c r="AC63" i="32"/>
  <c r="AC68" i="32" s="1"/>
  <c r="AU207" i="39"/>
  <c r="AO107" i="35"/>
  <c r="BR107" i="35" s="1"/>
  <c r="BR152" i="35" s="1"/>
  <c r="AC13" i="144" s="1"/>
  <c r="BM207" i="38"/>
  <c r="BL207" i="36"/>
  <c r="AU207" i="38"/>
  <c r="N158" i="36"/>
  <c r="AS158" i="36" s="1"/>
  <c r="N131" i="36"/>
  <c r="BK207" i="33"/>
  <c r="AX207" i="30"/>
  <c r="AU207" i="37"/>
  <c r="BM207" i="36"/>
  <c r="N182" i="33"/>
  <c r="N107" i="34"/>
  <c r="BA207" i="35"/>
  <c r="AX207" i="32"/>
  <c r="AZ207" i="32"/>
  <c r="AC87" i="39"/>
  <c r="AC92" i="39" s="1"/>
  <c r="AY207" i="36"/>
  <c r="AC87" i="32"/>
  <c r="AC92" i="32" s="1"/>
  <c r="BS207" i="38"/>
  <c r="BP207" i="36"/>
  <c r="AO182" i="35"/>
  <c r="BR182" i="35" s="1"/>
  <c r="BR203" i="35" s="1"/>
  <c r="AC30" i="144" s="1"/>
  <c r="BT207" i="35"/>
  <c r="BL207" i="31"/>
  <c r="AY207" i="32"/>
  <c r="AO158" i="38"/>
  <c r="BR158" i="38" s="1"/>
  <c r="BR203" i="38" s="1"/>
  <c r="AC33" i="144" s="1"/>
  <c r="BS207" i="36"/>
  <c r="BC207" i="34"/>
  <c r="AO107" i="31"/>
  <c r="BR107" i="31" s="1"/>
  <c r="AO182" i="36"/>
  <c r="BR182" i="36" s="1"/>
  <c r="BR203" i="36" s="1"/>
  <c r="BA207" i="32"/>
  <c r="N182" i="37"/>
  <c r="AY207" i="37"/>
  <c r="N158" i="30"/>
  <c r="N131" i="30"/>
  <c r="AO182" i="32"/>
  <c r="BR182" i="32" s="1"/>
  <c r="BR203" i="32" s="1"/>
  <c r="AC27" i="144" s="1"/>
  <c r="BX152" i="32"/>
  <c r="BV158" i="37"/>
  <c r="BE50" i="24"/>
  <c r="J27" i="58"/>
  <c r="J25" i="58"/>
  <c r="J23" i="58"/>
  <c r="J21" i="58"/>
  <c r="J19" i="58"/>
  <c r="J17" i="58"/>
  <c r="J15" i="58"/>
  <c r="J13" i="58"/>
  <c r="J11" i="58"/>
  <c r="J9" i="58"/>
  <c r="J7" i="58"/>
  <c r="J5" i="58"/>
  <c r="H5" i="67"/>
  <c r="CA106" i="155" l="1"/>
  <c r="BU106" i="152"/>
  <c r="AD11" i="157" s="1"/>
  <c r="CA64" i="146"/>
  <c r="T42" i="146" s="1"/>
  <c r="T47" i="146" s="1"/>
  <c r="BU64" i="149"/>
  <c r="BU106" i="149" s="1"/>
  <c r="AD14" i="157" s="1"/>
  <c r="BU64" i="145"/>
  <c r="T15" i="149"/>
  <c r="T20" i="149" s="1"/>
  <c r="BR207" i="36"/>
  <c r="AC31" i="144"/>
  <c r="AC48" i="144" s="1"/>
  <c r="BR207" i="37"/>
  <c r="AC32" i="144"/>
  <c r="AC49" i="144" s="1"/>
  <c r="AC47" i="144"/>
  <c r="AC50" i="144"/>
  <c r="AC63" i="34"/>
  <c r="BX152" i="35"/>
  <c r="AC87" i="35"/>
  <c r="AC92" i="35" s="1"/>
  <c r="BR207" i="35"/>
  <c r="AC87" i="38"/>
  <c r="N107" i="31"/>
  <c r="N107" i="35"/>
  <c r="AC64" i="36"/>
  <c r="AC63" i="30"/>
  <c r="AC64" i="37"/>
  <c r="AC68" i="37" s="1"/>
  <c r="AS131" i="36"/>
  <c r="BV131" i="36" s="1"/>
  <c r="AC63" i="36"/>
  <c r="N131" i="38"/>
  <c r="N158" i="38"/>
  <c r="N182" i="34"/>
  <c r="BV158" i="36"/>
  <c r="BR207" i="38"/>
  <c r="BR203" i="33"/>
  <c r="AS158" i="33"/>
  <c r="AC64" i="33"/>
  <c r="AC68" i="33" s="1"/>
  <c r="AS107" i="38"/>
  <c r="AC63" i="38"/>
  <c r="AC68" i="38" s="1"/>
  <c r="J27" i="67"/>
  <c r="J25" i="67"/>
  <c r="J23" i="67"/>
  <c r="J21" i="67"/>
  <c r="J19" i="67"/>
  <c r="J17" i="67"/>
  <c r="J15" i="67"/>
  <c r="J13" i="67"/>
  <c r="J11" i="67"/>
  <c r="J9" i="67"/>
  <c r="J7" i="67"/>
  <c r="J5" i="67"/>
  <c r="O20" i="51"/>
  <c r="O21" i="51"/>
  <c r="O22" i="51"/>
  <c r="O23" i="51"/>
  <c r="O24" i="51"/>
  <c r="O25" i="51"/>
  <c r="O26" i="51"/>
  <c r="O27" i="51"/>
  <c r="O28" i="51"/>
  <c r="O29" i="51"/>
  <c r="O30" i="51"/>
  <c r="O19" i="51"/>
  <c r="J20" i="110"/>
  <c r="H26" i="138"/>
  <c r="H24" i="138"/>
  <c r="H22" i="138"/>
  <c r="H20" i="138"/>
  <c r="H18" i="138"/>
  <c r="H16" i="138"/>
  <c r="H14" i="138"/>
  <c r="H12" i="138"/>
  <c r="H10" i="138"/>
  <c r="H8" i="138"/>
  <c r="H6" i="138"/>
  <c r="H4" i="138"/>
  <c r="CA106" i="146" l="1"/>
  <c r="BR207" i="33"/>
  <c r="AC28" i="144"/>
  <c r="AC45" i="144" s="1"/>
  <c r="AC68" i="36"/>
  <c r="BV107" i="38"/>
  <c r="AS107" i="35"/>
  <c r="AC63" i="35"/>
  <c r="AC68" i="35" s="1"/>
  <c r="AC64" i="34"/>
  <c r="BV158" i="33"/>
  <c r="AC63" i="31"/>
  <c r="AC68" i="31" s="1"/>
  <c r="K27" i="62"/>
  <c r="K25" i="62"/>
  <c r="K23" i="62"/>
  <c r="K21" i="62"/>
  <c r="K19" i="62"/>
  <c r="K17" i="62"/>
  <c r="K15" i="62"/>
  <c r="K13" i="62"/>
  <c r="K11" i="62"/>
  <c r="K9" i="62"/>
  <c r="K7" i="62"/>
  <c r="K5" i="62"/>
  <c r="AC68" i="34" l="1"/>
  <c r="AS152" i="35"/>
  <c r="D13" i="144" s="1"/>
  <c r="BV107" i="35"/>
  <c r="BV152" i="35" s="1"/>
  <c r="F5" i="124"/>
  <c r="F6" i="124" s="1"/>
  <c r="J39" i="57"/>
  <c r="F4" i="124" s="1"/>
  <c r="N39" i="57"/>
  <c r="J4" i="124" s="1"/>
  <c r="J5" i="124"/>
  <c r="J6" i="124" s="1"/>
  <c r="F5" i="137"/>
  <c r="C20" i="135"/>
  <c r="C19" i="135"/>
  <c r="C18" i="135"/>
  <c r="C17" i="135"/>
  <c r="C16" i="135"/>
  <c r="C15" i="135"/>
  <c r="C14" i="135"/>
  <c r="C13" i="135"/>
  <c r="C12" i="135"/>
  <c r="C11" i="135"/>
  <c r="C10" i="135"/>
  <c r="C9" i="135"/>
  <c r="C5" i="135"/>
  <c r="C6" i="135" s="1"/>
  <c r="D7" i="134"/>
  <c r="C21" i="134"/>
  <c r="C20" i="134"/>
  <c r="C19" i="134"/>
  <c r="C18" i="134"/>
  <c r="C17" i="134"/>
  <c r="C16" i="134"/>
  <c r="C15" i="134"/>
  <c r="C14" i="134"/>
  <c r="C13" i="134"/>
  <c r="C12" i="134"/>
  <c r="C11" i="134"/>
  <c r="C10" i="134"/>
  <c r="C7" i="134"/>
  <c r="C21" i="132"/>
  <c r="C20" i="132"/>
  <c r="C19" i="132"/>
  <c r="C18" i="132"/>
  <c r="C17" i="132"/>
  <c r="C16" i="132"/>
  <c r="C15" i="132"/>
  <c r="C14" i="132"/>
  <c r="C13" i="132"/>
  <c r="C12" i="132"/>
  <c r="C11" i="132"/>
  <c r="C10" i="132"/>
  <c r="L20" i="51"/>
  <c r="L21" i="51"/>
  <c r="L22" i="51"/>
  <c r="L23" i="51"/>
  <c r="L24" i="51"/>
  <c r="L25" i="51"/>
  <c r="L26" i="51"/>
  <c r="L27" i="51"/>
  <c r="L28" i="51"/>
  <c r="L29" i="51"/>
  <c r="L30" i="51"/>
  <c r="N19" i="51"/>
  <c r="M19" i="51"/>
  <c r="L19" i="51"/>
  <c r="N10" i="51"/>
  <c r="M10" i="51"/>
  <c r="L10" i="51"/>
  <c r="J27" i="128"/>
  <c r="J25" i="128"/>
  <c r="J23" i="128"/>
  <c r="J21" i="128"/>
  <c r="J19" i="128"/>
  <c r="J17" i="128"/>
  <c r="J15" i="128"/>
  <c r="J13" i="128"/>
  <c r="J11" i="128"/>
  <c r="J9" i="128"/>
  <c r="J7" i="128"/>
  <c r="J5" i="128"/>
  <c r="H6" i="122"/>
  <c r="H7" i="122"/>
  <c r="H8" i="122"/>
  <c r="H9" i="122"/>
  <c r="H10" i="122"/>
  <c r="H11" i="122"/>
  <c r="H12" i="122"/>
  <c r="H13" i="122"/>
  <c r="H14" i="122"/>
  <c r="H15" i="122"/>
  <c r="H16" i="122"/>
  <c r="H5" i="122"/>
  <c r="G6" i="122"/>
  <c r="G7" i="122"/>
  <c r="G8" i="122"/>
  <c r="G9" i="122"/>
  <c r="G10" i="122"/>
  <c r="G11" i="122"/>
  <c r="G12" i="122"/>
  <c r="G13" i="122"/>
  <c r="G14" i="122"/>
  <c r="G15" i="122"/>
  <c r="G16" i="122"/>
  <c r="G5" i="122"/>
  <c r="H26" i="120"/>
  <c r="H24" i="120"/>
  <c r="H22" i="120"/>
  <c r="H20" i="120"/>
  <c r="H18" i="120"/>
  <c r="H16" i="120"/>
  <c r="H14" i="120"/>
  <c r="H12" i="120"/>
  <c r="H10" i="120"/>
  <c r="H8" i="120"/>
  <c r="H6" i="120"/>
  <c r="H4" i="120"/>
  <c r="D20" i="135" l="1"/>
  <c r="D13" i="135"/>
  <c r="D9" i="135"/>
  <c r="D10" i="135"/>
  <c r="D18" i="135"/>
  <c r="D11" i="135"/>
  <c r="D19" i="135"/>
  <c r="D12" i="135"/>
  <c r="D14" i="135"/>
  <c r="D15" i="135"/>
  <c r="D16" i="135"/>
  <c r="D17" i="135"/>
  <c r="AG13" i="144"/>
  <c r="E7" i="134"/>
  <c r="AJ90" i="24"/>
  <c r="AJ76" i="24"/>
  <c r="AJ62" i="24"/>
  <c r="AJ48" i="24"/>
  <c r="AJ34" i="24"/>
  <c r="D14" i="134" l="1"/>
  <c r="D12" i="134"/>
  <c r="D19" i="134"/>
  <c r="D18" i="134"/>
  <c r="D21" i="134"/>
  <c r="D13" i="134"/>
  <c r="D20" i="134"/>
  <c r="D11" i="134"/>
  <c r="D10" i="134"/>
  <c r="D17" i="134"/>
  <c r="D16" i="134"/>
  <c r="D15" i="134"/>
  <c r="L35" i="51"/>
  <c r="I4" i="111"/>
  <c r="J5" i="127" l="1"/>
  <c r="H6" i="125"/>
  <c r="H5" i="121"/>
  <c r="H5" i="119"/>
  <c r="J4" i="111"/>
  <c r="J5" i="126"/>
  <c r="I5" i="122"/>
  <c r="J5" i="116"/>
  <c r="J5" i="115"/>
  <c r="C20" i="113"/>
  <c r="L4" i="111"/>
  <c r="H5" i="113" s="1"/>
  <c r="I6" i="111"/>
  <c r="N4" i="111"/>
  <c r="G39" i="110"/>
  <c r="F5" i="77" s="1"/>
  <c r="R9" i="110"/>
  <c r="Q9" i="110"/>
  <c r="P9" i="110"/>
  <c r="N4" i="66" s="1"/>
  <c r="F6" i="156" l="1"/>
  <c r="Q10" i="110"/>
  <c r="P4" i="141"/>
  <c r="H4" i="141"/>
  <c r="P10" i="110"/>
  <c r="N6" i="66" s="1"/>
  <c r="G4" i="66"/>
  <c r="R10" i="110"/>
  <c r="P4" i="140"/>
  <c r="H4" i="140"/>
  <c r="I8" i="111"/>
  <c r="N6" i="111"/>
  <c r="L9" i="110"/>
  <c r="F24" i="156" l="1"/>
  <c r="AG61" i="156" s="1"/>
  <c r="BL61" i="156" s="1"/>
  <c r="G24" i="156"/>
  <c r="H24" i="156"/>
  <c r="AG64" i="156" s="1"/>
  <c r="BL64" i="156" s="1"/>
  <c r="D10" i="70"/>
  <c r="D9" i="73"/>
  <c r="D10" i="72"/>
  <c r="P11" i="110"/>
  <c r="N8" i="66" s="1"/>
  <c r="G6" i="66"/>
  <c r="R11" i="110"/>
  <c r="H6" i="140"/>
  <c r="P6" i="140"/>
  <c r="Q11" i="110"/>
  <c r="P6" i="141"/>
  <c r="H6" i="141"/>
  <c r="L10" i="110"/>
  <c r="H4" i="139"/>
  <c r="N8" i="111"/>
  <c r="I10" i="111"/>
  <c r="R9" i="57"/>
  <c r="R10" i="57" l="1"/>
  <c r="H4" i="127"/>
  <c r="BL106" i="156"/>
  <c r="U7" i="157" s="1"/>
  <c r="D11" i="72"/>
  <c r="D10" i="73"/>
  <c r="D11" i="70"/>
  <c r="R12" i="110"/>
  <c r="H8" i="140"/>
  <c r="P8" i="140"/>
  <c r="P12" i="110"/>
  <c r="N10" i="66" s="1"/>
  <c r="G8" i="66"/>
  <c r="Q12" i="110"/>
  <c r="H8" i="141"/>
  <c r="P8" i="141"/>
  <c r="L11" i="110"/>
  <c r="H6" i="139"/>
  <c r="C10" i="133"/>
  <c r="I12" i="111"/>
  <c r="N10" i="111"/>
  <c r="N39" i="110"/>
  <c r="L5" i="77" s="1"/>
  <c r="L39" i="110"/>
  <c r="K5" i="77" s="1"/>
  <c r="K39" i="110"/>
  <c r="J5" i="77" s="1"/>
  <c r="J39" i="110"/>
  <c r="I5" i="77" s="1"/>
  <c r="I39" i="110"/>
  <c r="H5" i="77" s="1"/>
  <c r="H39" i="110"/>
  <c r="G5" i="77" s="1"/>
  <c r="M28" i="110"/>
  <c r="F28" i="110"/>
  <c r="E28" i="110"/>
  <c r="D28" i="110"/>
  <c r="C28" i="110"/>
  <c r="N9" i="110"/>
  <c r="N10" i="110" s="1"/>
  <c r="N11" i="110" s="1"/>
  <c r="N12" i="110" s="1"/>
  <c r="N13" i="110" s="1"/>
  <c r="N14" i="110" s="1"/>
  <c r="N15" i="110" s="1"/>
  <c r="N16" i="110" s="1"/>
  <c r="N17" i="110" s="1"/>
  <c r="N18" i="110" s="1"/>
  <c r="N19" i="110" s="1"/>
  <c r="N20" i="110" s="1"/>
  <c r="I9" i="110"/>
  <c r="H9" i="110"/>
  <c r="F9" i="110"/>
  <c r="E9" i="110"/>
  <c r="D9" i="110"/>
  <c r="C9" i="110"/>
  <c r="C2" i="110"/>
  <c r="BA89" i="24"/>
  <c r="AZ89" i="24"/>
  <c r="AY89" i="24"/>
  <c r="AX89" i="24"/>
  <c r="BA88" i="24"/>
  <c r="AZ88" i="24"/>
  <c r="AY88" i="24"/>
  <c r="AX88" i="24"/>
  <c r="BA87" i="24"/>
  <c r="AZ87" i="24"/>
  <c r="AY87" i="24"/>
  <c r="BB87" i="24" s="1"/>
  <c r="AX87" i="24"/>
  <c r="BA86" i="24"/>
  <c r="AZ86" i="24"/>
  <c r="AY86" i="24"/>
  <c r="AX86" i="24"/>
  <c r="BA85" i="24"/>
  <c r="AZ85" i="24"/>
  <c r="AY85" i="24"/>
  <c r="AX85" i="24"/>
  <c r="BA84" i="24"/>
  <c r="AZ84" i="24"/>
  <c r="BB84" i="24" s="1"/>
  <c r="AY84" i="24"/>
  <c r="AX84" i="24"/>
  <c r="BA83" i="24"/>
  <c r="AZ83" i="24"/>
  <c r="AY83" i="24"/>
  <c r="AX83" i="24"/>
  <c r="BA82" i="24"/>
  <c r="AZ82" i="24"/>
  <c r="AY82" i="24"/>
  <c r="AX82" i="24"/>
  <c r="BA81" i="24"/>
  <c r="AZ81" i="24"/>
  <c r="AY81" i="24"/>
  <c r="BB81" i="24" s="1"/>
  <c r="AX81" i="24"/>
  <c r="BA80" i="24"/>
  <c r="AZ80" i="24"/>
  <c r="AY80" i="24"/>
  <c r="AX80" i="24"/>
  <c r="BA79" i="24"/>
  <c r="AZ79" i="24"/>
  <c r="AY79" i="24"/>
  <c r="BB79" i="24" s="1"/>
  <c r="AX79" i="24"/>
  <c r="BA78" i="24"/>
  <c r="AZ78" i="24"/>
  <c r="AY78" i="24"/>
  <c r="AX78" i="24"/>
  <c r="BA75" i="24"/>
  <c r="AZ75" i="24"/>
  <c r="AY75" i="24"/>
  <c r="AX75" i="24"/>
  <c r="BB75" i="24" s="1"/>
  <c r="BA74" i="24"/>
  <c r="AZ74" i="24"/>
  <c r="AY74" i="24"/>
  <c r="AX74" i="24"/>
  <c r="BA73" i="24"/>
  <c r="AZ73" i="24"/>
  <c r="AY73" i="24"/>
  <c r="AX73" i="24"/>
  <c r="BA72" i="24"/>
  <c r="AZ72" i="24"/>
  <c r="AY72" i="24"/>
  <c r="AX72" i="24"/>
  <c r="BA71" i="24"/>
  <c r="AZ71" i="24"/>
  <c r="AY71" i="24"/>
  <c r="AX71" i="24"/>
  <c r="BB71" i="24" s="1"/>
  <c r="BA70" i="24"/>
  <c r="AZ70" i="24"/>
  <c r="AY70" i="24"/>
  <c r="AX70" i="24"/>
  <c r="BA69" i="24"/>
  <c r="AZ69" i="24"/>
  <c r="AY69" i="24"/>
  <c r="AX69" i="24"/>
  <c r="BB69" i="24" s="1"/>
  <c r="BB68" i="24"/>
  <c r="BA68" i="24"/>
  <c r="AZ68" i="24"/>
  <c r="AY68" i="24"/>
  <c r="AX68" i="24"/>
  <c r="BA67" i="24"/>
  <c r="AZ67" i="24"/>
  <c r="AY67" i="24"/>
  <c r="AX67" i="24"/>
  <c r="BB67" i="24" s="1"/>
  <c r="BA66" i="24"/>
  <c r="AZ66" i="24"/>
  <c r="AY66" i="24"/>
  <c r="AX66" i="24"/>
  <c r="BA65" i="24"/>
  <c r="AZ65" i="24"/>
  <c r="AY65" i="24"/>
  <c r="AX65" i="24"/>
  <c r="BA64" i="24"/>
  <c r="AZ64" i="24"/>
  <c r="AY64" i="24"/>
  <c r="AX64" i="24"/>
  <c r="BA61" i="24"/>
  <c r="AZ61" i="24"/>
  <c r="AY61" i="24"/>
  <c r="AX61" i="24"/>
  <c r="BA60" i="24"/>
  <c r="AZ60" i="24"/>
  <c r="AY60" i="24"/>
  <c r="AX60" i="24"/>
  <c r="BA59" i="24"/>
  <c r="AZ59" i="24"/>
  <c r="AY59" i="24"/>
  <c r="AX59" i="24"/>
  <c r="BA58" i="24"/>
  <c r="AZ58" i="24"/>
  <c r="AY58" i="24"/>
  <c r="AX58" i="24"/>
  <c r="BB58" i="24" s="1"/>
  <c r="BA57" i="24"/>
  <c r="AZ57" i="24"/>
  <c r="AY57" i="24"/>
  <c r="AX57" i="24"/>
  <c r="BB57" i="24" s="1"/>
  <c r="BA56" i="24"/>
  <c r="AZ56" i="24"/>
  <c r="AY56" i="24"/>
  <c r="AX56" i="24"/>
  <c r="BA55" i="24"/>
  <c r="AZ55" i="24"/>
  <c r="AY55" i="24"/>
  <c r="AX55" i="24"/>
  <c r="BA54" i="24"/>
  <c r="AZ54" i="24"/>
  <c r="AY54" i="24"/>
  <c r="AX54" i="24"/>
  <c r="BA53" i="24"/>
  <c r="AZ53" i="24"/>
  <c r="AY53" i="24"/>
  <c r="AX53" i="24"/>
  <c r="BA52" i="24"/>
  <c r="AZ52" i="24"/>
  <c r="AY52" i="24"/>
  <c r="BB52" i="24" s="1"/>
  <c r="AX52" i="24"/>
  <c r="BA51" i="24"/>
  <c r="AZ51" i="24"/>
  <c r="BB51" i="24" s="1"/>
  <c r="AY51" i="24"/>
  <c r="AX51" i="24"/>
  <c r="BA50" i="24"/>
  <c r="AZ50" i="24"/>
  <c r="AY50" i="24"/>
  <c r="AX50" i="24"/>
  <c r="BA47" i="24"/>
  <c r="AZ47" i="24"/>
  <c r="AY47" i="24"/>
  <c r="AX47" i="24"/>
  <c r="BB47" i="24" s="1"/>
  <c r="BA46" i="24"/>
  <c r="AZ46" i="24"/>
  <c r="AY46" i="24"/>
  <c r="AX46" i="24"/>
  <c r="BA45" i="24"/>
  <c r="AZ45" i="24"/>
  <c r="AY45" i="24"/>
  <c r="AX45" i="24"/>
  <c r="BB45" i="24" s="1"/>
  <c r="BA44" i="24"/>
  <c r="AZ44" i="24"/>
  <c r="AY44" i="24"/>
  <c r="AX44" i="24"/>
  <c r="BB44" i="24" s="1"/>
  <c r="BA43" i="24"/>
  <c r="AZ43" i="24"/>
  <c r="AY43" i="24"/>
  <c r="AX43" i="24"/>
  <c r="BA42" i="24"/>
  <c r="AZ42" i="24"/>
  <c r="AY42" i="24"/>
  <c r="AX42" i="24"/>
  <c r="BB42" i="24" s="1"/>
  <c r="BA41" i="24"/>
  <c r="AZ41" i="24"/>
  <c r="AY41" i="24"/>
  <c r="AX41" i="24"/>
  <c r="BA40" i="24"/>
  <c r="AZ40" i="24"/>
  <c r="AY40" i="24"/>
  <c r="AX40" i="24"/>
  <c r="BB40" i="24" s="1"/>
  <c r="BA39" i="24"/>
  <c r="AZ39" i="24"/>
  <c r="AY39" i="24"/>
  <c r="AX39" i="24"/>
  <c r="BA38" i="24"/>
  <c r="AZ38" i="24"/>
  <c r="AY38" i="24"/>
  <c r="AX38" i="24"/>
  <c r="BA37" i="24"/>
  <c r="AZ37" i="24"/>
  <c r="AY37" i="24"/>
  <c r="AX37" i="24"/>
  <c r="BB37" i="24" s="1"/>
  <c r="BA36" i="24"/>
  <c r="AZ36" i="24"/>
  <c r="AY36" i="24"/>
  <c r="AX36" i="24"/>
  <c r="AX23" i="24"/>
  <c r="AY23" i="24"/>
  <c r="AZ23" i="24"/>
  <c r="BA23" i="24"/>
  <c r="AX24" i="24"/>
  <c r="AY24" i="24"/>
  <c r="AZ24" i="24"/>
  <c r="BA24" i="24"/>
  <c r="AX25" i="24"/>
  <c r="AY25" i="24"/>
  <c r="AZ25" i="24"/>
  <c r="BA25" i="24"/>
  <c r="AX26" i="24"/>
  <c r="AY26" i="24"/>
  <c r="AZ26" i="24"/>
  <c r="BA26" i="24"/>
  <c r="AX27" i="24"/>
  <c r="AY27" i="24"/>
  <c r="AZ27" i="24"/>
  <c r="BA27" i="24"/>
  <c r="AX28" i="24"/>
  <c r="AY28" i="24"/>
  <c r="AZ28" i="24"/>
  <c r="BA28" i="24"/>
  <c r="AX29" i="24"/>
  <c r="AY29" i="24"/>
  <c r="AZ29" i="24"/>
  <c r="BA29" i="24"/>
  <c r="AX30" i="24"/>
  <c r="AY30" i="24"/>
  <c r="AZ30" i="24"/>
  <c r="BA30" i="24"/>
  <c r="AX31" i="24"/>
  <c r="AY31" i="24"/>
  <c r="AZ31" i="24"/>
  <c r="BA31" i="24"/>
  <c r="AX32" i="24"/>
  <c r="AY32" i="24"/>
  <c r="AZ32" i="24"/>
  <c r="BA32" i="24"/>
  <c r="AX33" i="24"/>
  <c r="AY33" i="24"/>
  <c r="AZ33" i="24"/>
  <c r="BA33" i="24"/>
  <c r="AY22" i="24"/>
  <c r="AZ22" i="24"/>
  <c r="BA22" i="24"/>
  <c r="AX22" i="24"/>
  <c r="AX8" i="24" s="1"/>
  <c r="AS22" i="24"/>
  <c r="AV89" i="24"/>
  <c r="AU89" i="24"/>
  <c r="AT89" i="24"/>
  <c r="AS89" i="24"/>
  <c r="AV88" i="24"/>
  <c r="AU88" i="24"/>
  <c r="AT88" i="24"/>
  <c r="AS88" i="24"/>
  <c r="AW88" i="24" s="1"/>
  <c r="AV87" i="24"/>
  <c r="AU87" i="24"/>
  <c r="AT87" i="24"/>
  <c r="AW87" i="24" s="1"/>
  <c r="AS87" i="24"/>
  <c r="AV86" i="24"/>
  <c r="AU86" i="24"/>
  <c r="AT86" i="24"/>
  <c r="AS86" i="24"/>
  <c r="AW86" i="24" s="1"/>
  <c r="AV85" i="24"/>
  <c r="AU85" i="24"/>
  <c r="AT85" i="24"/>
  <c r="AS85" i="24"/>
  <c r="AV84" i="24"/>
  <c r="AU84" i="24"/>
  <c r="AT84" i="24"/>
  <c r="AS84" i="24"/>
  <c r="AW84" i="24" s="1"/>
  <c r="AV83" i="24"/>
  <c r="AU83" i="24"/>
  <c r="AT83" i="24"/>
  <c r="AS83" i="24"/>
  <c r="AV82" i="24"/>
  <c r="AU82" i="24"/>
  <c r="AT82" i="24"/>
  <c r="AS82" i="24"/>
  <c r="AW82" i="24" s="1"/>
  <c r="AV81" i="24"/>
  <c r="AU81" i="24"/>
  <c r="AT81" i="24"/>
  <c r="AS81" i="24"/>
  <c r="AV80" i="24"/>
  <c r="AU80" i="24"/>
  <c r="AT80" i="24"/>
  <c r="AS80" i="24"/>
  <c r="AW80" i="24" s="1"/>
  <c r="AV79" i="24"/>
  <c r="AU79" i="24"/>
  <c r="AT79" i="24"/>
  <c r="AS79" i="24"/>
  <c r="AV78" i="24"/>
  <c r="AU78" i="24"/>
  <c r="AT78" i="24"/>
  <c r="AS78" i="24"/>
  <c r="AV75" i="24"/>
  <c r="AU75" i="24"/>
  <c r="AT75" i="24"/>
  <c r="AS75" i="24"/>
  <c r="AV74" i="24"/>
  <c r="AU74" i="24"/>
  <c r="AT74" i="24"/>
  <c r="AS74" i="24"/>
  <c r="AW74" i="24" s="1"/>
  <c r="AW73" i="24"/>
  <c r="AV73" i="24"/>
  <c r="AU73" i="24"/>
  <c r="AT73" i="24"/>
  <c r="AS73" i="24"/>
  <c r="AV72" i="24"/>
  <c r="AU72" i="24"/>
  <c r="AT72" i="24"/>
  <c r="AS72" i="24"/>
  <c r="AW72" i="24" s="1"/>
  <c r="AV71" i="24"/>
  <c r="AU71" i="24"/>
  <c r="AT71" i="24"/>
  <c r="AS71" i="24"/>
  <c r="AW71" i="24" s="1"/>
  <c r="AV70" i="24"/>
  <c r="AU70" i="24"/>
  <c r="AT70" i="24"/>
  <c r="AS70" i="24"/>
  <c r="AV69" i="24"/>
  <c r="AU69" i="24"/>
  <c r="AT69" i="24"/>
  <c r="AS69" i="24"/>
  <c r="AV68" i="24"/>
  <c r="AU68" i="24"/>
  <c r="AW68" i="24" s="1"/>
  <c r="AT68" i="24"/>
  <c r="AS68" i="24"/>
  <c r="AV67" i="24"/>
  <c r="AU67" i="24"/>
  <c r="AT67" i="24"/>
  <c r="AS67" i="24"/>
  <c r="AV66" i="24"/>
  <c r="AU66" i="24"/>
  <c r="AT66" i="24"/>
  <c r="AS66" i="24"/>
  <c r="AW65" i="24"/>
  <c r="AV65" i="24"/>
  <c r="AU65" i="24"/>
  <c r="AT65" i="24"/>
  <c r="AS65" i="24"/>
  <c r="AV64" i="24"/>
  <c r="AU64" i="24"/>
  <c r="AT64" i="24"/>
  <c r="AS64" i="24"/>
  <c r="AW61" i="24"/>
  <c r="AV61" i="24"/>
  <c r="AU61" i="24"/>
  <c r="AT61" i="24"/>
  <c r="AS61" i="24"/>
  <c r="AV60" i="24"/>
  <c r="AU60" i="24"/>
  <c r="AT60" i="24"/>
  <c r="AS60" i="24"/>
  <c r="AV59" i="24"/>
  <c r="AU59" i="24"/>
  <c r="AT59" i="24"/>
  <c r="AS59" i="24"/>
  <c r="AW59" i="24" s="1"/>
  <c r="AV58" i="24"/>
  <c r="AU58" i="24"/>
  <c r="AT58" i="24"/>
  <c r="AS58" i="24"/>
  <c r="AV57" i="24"/>
  <c r="AU57" i="24"/>
  <c r="AT57" i="24"/>
  <c r="AS57" i="24"/>
  <c r="AV56" i="24"/>
  <c r="AU56" i="24"/>
  <c r="AT56" i="24"/>
  <c r="AS56" i="24"/>
  <c r="AV55" i="24"/>
  <c r="AU55" i="24"/>
  <c r="AT55" i="24"/>
  <c r="AS55" i="24"/>
  <c r="AV54" i="24"/>
  <c r="AU54" i="24"/>
  <c r="AT54" i="24"/>
  <c r="AS54" i="24"/>
  <c r="AW54" i="24" s="1"/>
  <c r="AV53" i="24"/>
  <c r="AU53" i="24"/>
  <c r="AT53" i="24"/>
  <c r="AS53" i="24"/>
  <c r="AV52" i="24"/>
  <c r="AU52" i="24"/>
  <c r="AT52" i="24"/>
  <c r="AS52" i="24"/>
  <c r="AW51" i="24"/>
  <c r="AV51" i="24"/>
  <c r="AU51" i="24"/>
  <c r="AT51" i="24"/>
  <c r="AS51" i="24"/>
  <c r="AV50" i="24"/>
  <c r="AU50" i="24"/>
  <c r="AT50" i="24"/>
  <c r="AS50" i="24"/>
  <c r="AV47" i="24"/>
  <c r="AU47" i="24"/>
  <c r="AT47" i="24"/>
  <c r="AS47" i="24"/>
  <c r="AV46" i="24"/>
  <c r="AU46" i="24"/>
  <c r="AT46" i="24"/>
  <c r="AS46" i="24"/>
  <c r="AW46" i="24" s="1"/>
  <c r="AW45" i="24"/>
  <c r="AV45" i="24"/>
  <c r="AU45" i="24"/>
  <c r="AT45" i="24"/>
  <c r="AS45" i="24"/>
  <c r="AV44" i="24"/>
  <c r="AU44" i="24"/>
  <c r="AT44" i="24"/>
  <c r="AS44" i="24"/>
  <c r="AW44" i="24" s="1"/>
  <c r="AV43" i="24"/>
  <c r="AU43" i="24"/>
  <c r="AT43" i="24"/>
  <c r="AS43" i="24"/>
  <c r="AV42" i="24"/>
  <c r="AU42" i="24"/>
  <c r="AT42" i="24"/>
  <c r="AS42" i="24"/>
  <c r="AV41" i="24"/>
  <c r="AU41" i="24"/>
  <c r="AT41" i="24"/>
  <c r="AS41" i="24"/>
  <c r="AV40" i="24"/>
  <c r="AU40" i="24"/>
  <c r="AT40" i="24"/>
  <c r="AS40" i="24"/>
  <c r="AW40" i="24" s="1"/>
  <c r="AV39" i="24"/>
  <c r="AU39" i="24"/>
  <c r="AT39" i="24"/>
  <c r="AS39" i="24"/>
  <c r="AV38" i="24"/>
  <c r="AU38" i="24"/>
  <c r="AT38" i="24"/>
  <c r="AS38" i="24"/>
  <c r="AW38" i="24" s="1"/>
  <c r="AV37" i="24"/>
  <c r="AU37" i="24"/>
  <c r="AT37" i="24"/>
  <c r="AS37" i="24"/>
  <c r="AW37" i="24" s="1"/>
  <c r="AV36" i="24"/>
  <c r="AU36" i="24"/>
  <c r="AT36" i="24"/>
  <c r="AS36" i="24"/>
  <c r="AS23" i="24"/>
  <c r="AT23" i="24"/>
  <c r="AU23" i="24"/>
  <c r="AV23" i="24"/>
  <c r="AS24" i="24"/>
  <c r="AT24" i="24"/>
  <c r="AU24" i="24"/>
  <c r="AV24" i="24"/>
  <c r="AS25" i="24"/>
  <c r="AT25" i="24"/>
  <c r="AU25" i="24"/>
  <c r="AV25" i="24"/>
  <c r="AS26" i="24"/>
  <c r="AT26" i="24"/>
  <c r="AU26" i="24"/>
  <c r="AV26" i="24"/>
  <c r="AS27" i="24"/>
  <c r="AT27" i="24"/>
  <c r="AU27" i="24"/>
  <c r="AV27" i="24"/>
  <c r="AS28" i="24"/>
  <c r="AT28" i="24"/>
  <c r="AU28" i="24"/>
  <c r="AV28" i="24"/>
  <c r="AS29" i="24"/>
  <c r="AT29" i="24"/>
  <c r="AU29" i="24"/>
  <c r="AV29" i="24"/>
  <c r="AS30" i="24"/>
  <c r="AT30" i="24"/>
  <c r="AU30" i="24"/>
  <c r="AV30" i="24"/>
  <c r="AS31" i="24"/>
  <c r="AT31" i="24"/>
  <c r="AU31" i="24"/>
  <c r="AV31" i="24"/>
  <c r="AS32" i="24"/>
  <c r="AT32" i="24"/>
  <c r="AU32" i="24"/>
  <c r="AV32" i="24"/>
  <c r="AS33" i="24"/>
  <c r="AT33" i="24"/>
  <c r="AU33" i="24"/>
  <c r="AV33" i="24"/>
  <c r="AT22" i="24"/>
  <c r="AU22" i="24"/>
  <c r="AV22" i="24"/>
  <c r="AQ89" i="24"/>
  <c r="AP89" i="24"/>
  <c r="AO89" i="24"/>
  <c r="AQ88" i="24"/>
  <c r="AP88" i="24"/>
  <c r="AO88" i="24"/>
  <c r="AR88" i="24" s="1"/>
  <c r="AQ87" i="24"/>
  <c r="AR87" i="24" s="1"/>
  <c r="AP87" i="24"/>
  <c r="AO87" i="24"/>
  <c r="AQ86" i="24"/>
  <c r="AP86" i="24"/>
  <c r="AO86" i="24"/>
  <c r="AQ85" i="24"/>
  <c r="AP85" i="24"/>
  <c r="AO85" i="24"/>
  <c r="AR85" i="24" s="1"/>
  <c r="AQ84" i="24"/>
  <c r="AP84" i="24"/>
  <c r="AO84" i="24"/>
  <c r="AR84" i="24" s="1"/>
  <c r="AQ83" i="24"/>
  <c r="AP83" i="24"/>
  <c r="AO83" i="24"/>
  <c r="AQ82" i="24"/>
  <c r="AP82" i="24"/>
  <c r="AO82" i="24"/>
  <c r="AQ81" i="24"/>
  <c r="AP81" i="24"/>
  <c r="AO81" i="24"/>
  <c r="AQ80" i="24"/>
  <c r="AP80" i="24"/>
  <c r="AO80" i="24"/>
  <c r="AQ79" i="24"/>
  <c r="AR79" i="24" s="1"/>
  <c r="AP79" i="24"/>
  <c r="AO79" i="24"/>
  <c r="AQ78" i="24"/>
  <c r="AR78" i="24" s="1"/>
  <c r="AP78" i="24"/>
  <c r="AO78" i="24"/>
  <c r="AQ75" i="24"/>
  <c r="AP75" i="24"/>
  <c r="AO75" i="24"/>
  <c r="AQ74" i="24"/>
  <c r="AP74" i="24"/>
  <c r="AO74" i="24"/>
  <c r="AQ73" i="24"/>
  <c r="AR73" i="24" s="1"/>
  <c r="AP73" i="24"/>
  <c r="AO73" i="24"/>
  <c r="AQ72" i="24"/>
  <c r="AP72" i="24"/>
  <c r="AO72" i="24"/>
  <c r="AQ71" i="24"/>
  <c r="AP71" i="24"/>
  <c r="AO71" i="24"/>
  <c r="AQ70" i="24"/>
  <c r="AP70" i="24"/>
  <c r="AO70" i="24"/>
  <c r="AQ69" i="24"/>
  <c r="AR69" i="24" s="1"/>
  <c r="AP69" i="24"/>
  <c r="AO69" i="24"/>
  <c r="AQ68" i="24"/>
  <c r="AR68" i="24" s="1"/>
  <c r="AP68" i="24"/>
  <c r="AO68" i="24"/>
  <c r="AQ67" i="24"/>
  <c r="AP67" i="24"/>
  <c r="AO67" i="24"/>
  <c r="AQ66" i="24"/>
  <c r="AP66" i="24"/>
  <c r="AO66" i="24"/>
  <c r="AQ65" i="24"/>
  <c r="AR65" i="24" s="1"/>
  <c r="AP65" i="24"/>
  <c r="AO65" i="24"/>
  <c r="AQ64" i="24"/>
  <c r="AP64" i="24"/>
  <c r="AP76" i="24" s="1"/>
  <c r="AO64" i="24"/>
  <c r="AQ61" i="24"/>
  <c r="AP61" i="24"/>
  <c r="AO61" i="24"/>
  <c r="AQ60" i="24"/>
  <c r="AP60" i="24"/>
  <c r="AO60" i="24"/>
  <c r="AR60" i="24" s="1"/>
  <c r="AQ59" i="24"/>
  <c r="AP59" i="24"/>
  <c r="AO59" i="24"/>
  <c r="AQ58" i="24"/>
  <c r="AP58" i="24"/>
  <c r="AO58" i="24"/>
  <c r="AQ57" i="24"/>
  <c r="AP57" i="24"/>
  <c r="AO57" i="24"/>
  <c r="AR57" i="24" s="1"/>
  <c r="AQ56" i="24"/>
  <c r="AP56" i="24"/>
  <c r="AO56" i="24"/>
  <c r="AR56" i="24" s="1"/>
  <c r="AQ55" i="24"/>
  <c r="AP55" i="24"/>
  <c r="AO55" i="24"/>
  <c r="AQ54" i="24"/>
  <c r="AP54" i="24"/>
  <c r="AO54" i="24"/>
  <c r="AQ53" i="24"/>
  <c r="AP53" i="24"/>
  <c r="AO53" i="24"/>
  <c r="AQ52" i="24"/>
  <c r="AP52" i="24"/>
  <c r="AO52" i="24"/>
  <c r="AR52" i="24" s="1"/>
  <c r="AQ51" i="24"/>
  <c r="AP51" i="24"/>
  <c r="AO51" i="24"/>
  <c r="AQ50" i="24"/>
  <c r="AP50" i="24"/>
  <c r="AO50" i="24"/>
  <c r="AQ47" i="24"/>
  <c r="AP47" i="24"/>
  <c r="AO47" i="24"/>
  <c r="AR47" i="24" s="1"/>
  <c r="AQ46" i="24"/>
  <c r="AP46" i="24"/>
  <c r="AO46" i="24"/>
  <c r="AR46" i="24" s="1"/>
  <c r="AQ45" i="24"/>
  <c r="AP45" i="24"/>
  <c r="AO45" i="24"/>
  <c r="AQ44" i="24"/>
  <c r="AP44" i="24"/>
  <c r="AO44" i="24"/>
  <c r="AQ43" i="24"/>
  <c r="AP43" i="24"/>
  <c r="AO43" i="24"/>
  <c r="AQ42" i="24"/>
  <c r="AP42" i="24"/>
  <c r="AO42" i="24"/>
  <c r="AR42" i="24" s="1"/>
  <c r="AQ41" i="24"/>
  <c r="AP41" i="24"/>
  <c r="AO41" i="24"/>
  <c r="AQ40" i="24"/>
  <c r="AP40" i="24"/>
  <c r="AO40" i="24"/>
  <c r="AQ39" i="24"/>
  <c r="AP39" i="24"/>
  <c r="AO39" i="24"/>
  <c r="AR39" i="24" s="1"/>
  <c r="AQ38" i="24"/>
  <c r="AP38" i="24"/>
  <c r="AO38" i="24"/>
  <c r="AR38" i="24" s="1"/>
  <c r="AQ37" i="24"/>
  <c r="AP37" i="24"/>
  <c r="AO37" i="24"/>
  <c r="AR37" i="24" s="1"/>
  <c r="AQ36" i="24"/>
  <c r="AP36" i="24"/>
  <c r="AP48" i="24" s="1"/>
  <c r="AO36" i="24"/>
  <c r="AQ22" i="24"/>
  <c r="N6" i="156" s="1"/>
  <c r="N11" i="156" s="1"/>
  <c r="AP22" i="24"/>
  <c r="M6" i="156" s="1"/>
  <c r="M11" i="156" s="1"/>
  <c r="AO22" i="24"/>
  <c r="L6" i="156" s="1"/>
  <c r="AO23" i="24"/>
  <c r="L6" i="155" s="1"/>
  <c r="AP23" i="24"/>
  <c r="M6" i="155" s="1"/>
  <c r="M11" i="155" s="1"/>
  <c r="AQ23" i="24"/>
  <c r="N6" i="155" s="1"/>
  <c r="N11" i="155" s="1"/>
  <c r="AO24" i="24"/>
  <c r="L6" i="154" s="1"/>
  <c r="AP24" i="24"/>
  <c r="M6" i="154" s="1"/>
  <c r="M11" i="154" s="1"/>
  <c r="AQ24" i="24"/>
  <c r="N6" i="154" s="1"/>
  <c r="N11" i="154" s="1"/>
  <c r="AO25" i="24"/>
  <c r="L6" i="153" s="1"/>
  <c r="AP25" i="24"/>
  <c r="M6" i="153" s="1"/>
  <c r="M11" i="153" s="1"/>
  <c r="AQ25" i="24"/>
  <c r="N6" i="153" s="1"/>
  <c r="N11" i="153" s="1"/>
  <c r="AO26" i="24"/>
  <c r="L6" i="152" s="1"/>
  <c r="AP26" i="24"/>
  <c r="M6" i="152" s="1"/>
  <c r="M11" i="152" s="1"/>
  <c r="AQ26" i="24"/>
  <c r="N6" i="152" s="1"/>
  <c r="N11" i="152" s="1"/>
  <c r="AO27" i="24"/>
  <c r="L6" i="151" s="1"/>
  <c r="AP27" i="24"/>
  <c r="M6" i="151" s="1"/>
  <c r="M11" i="151" s="1"/>
  <c r="AQ27" i="24"/>
  <c r="N6" i="151" s="1"/>
  <c r="N11" i="151" s="1"/>
  <c r="AO28" i="24"/>
  <c r="L6" i="150" s="1"/>
  <c r="AP28" i="24"/>
  <c r="M6" i="150" s="1"/>
  <c r="M11" i="150" s="1"/>
  <c r="AQ28" i="24"/>
  <c r="N6" i="150" s="1"/>
  <c r="N11" i="150" s="1"/>
  <c r="AO29" i="24"/>
  <c r="AP29" i="24"/>
  <c r="M6" i="149" s="1"/>
  <c r="M11" i="149" s="1"/>
  <c r="AQ29" i="24"/>
  <c r="N6" i="149" s="1"/>
  <c r="N11" i="149" s="1"/>
  <c r="AO30" i="24"/>
  <c r="L6" i="148" s="1"/>
  <c r="AP30" i="24"/>
  <c r="M6" i="148" s="1"/>
  <c r="M11" i="148" s="1"/>
  <c r="AQ30" i="24"/>
  <c r="N6" i="148" s="1"/>
  <c r="N11" i="148" s="1"/>
  <c r="AO31" i="24"/>
  <c r="L6" i="147" s="1"/>
  <c r="AP31" i="24"/>
  <c r="M6" i="147" s="1"/>
  <c r="M11" i="147" s="1"/>
  <c r="AQ31" i="24"/>
  <c r="N6" i="147" s="1"/>
  <c r="N11" i="147" s="1"/>
  <c r="AO32" i="24"/>
  <c r="L6" i="146" s="1"/>
  <c r="AP32" i="24"/>
  <c r="M6" i="146" s="1"/>
  <c r="M11" i="146" s="1"/>
  <c r="AQ32" i="24"/>
  <c r="N6" i="146" s="1"/>
  <c r="N11" i="146" s="1"/>
  <c r="AO33" i="24"/>
  <c r="L6" i="145" s="1"/>
  <c r="AP33" i="24"/>
  <c r="M6" i="145" s="1"/>
  <c r="M11" i="145" s="1"/>
  <c r="AQ33" i="24"/>
  <c r="N6" i="145" s="1"/>
  <c r="N11" i="145" s="1"/>
  <c r="M22" i="24"/>
  <c r="H89" i="24"/>
  <c r="H88" i="24"/>
  <c r="H87" i="24"/>
  <c r="H86" i="24"/>
  <c r="H85" i="24"/>
  <c r="H84" i="24"/>
  <c r="H83" i="24"/>
  <c r="H81" i="24"/>
  <c r="H80" i="24"/>
  <c r="H79" i="24"/>
  <c r="H78" i="24"/>
  <c r="H75" i="24"/>
  <c r="H74" i="24"/>
  <c r="H73" i="24"/>
  <c r="H72" i="24"/>
  <c r="H71" i="24"/>
  <c r="H70" i="24"/>
  <c r="H69" i="24"/>
  <c r="H68" i="24"/>
  <c r="H67" i="24"/>
  <c r="H66" i="24"/>
  <c r="H65" i="24"/>
  <c r="H64" i="24"/>
  <c r="H61" i="24"/>
  <c r="H60" i="24"/>
  <c r="H59" i="24"/>
  <c r="H58" i="24"/>
  <c r="H57" i="24"/>
  <c r="H56" i="24"/>
  <c r="H55" i="24"/>
  <c r="H54" i="24"/>
  <c r="H53" i="24"/>
  <c r="H52" i="24"/>
  <c r="H51" i="24"/>
  <c r="H50" i="24"/>
  <c r="H47" i="24"/>
  <c r="H46" i="24"/>
  <c r="H45" i="24"/>
  <c r="H44" i="24"/>
  <c r="H43" i="24"/>
  <c r="H42" i="24"/>
  <c r="H41" i="24"/>
  <c r="H40" i="24"/>
  <c r="H39" i="24"/>
  <c r="H38" i="24"/>
  <c r="H37" i="24"/>
  <c r="H36" i="24"/>
  <c r="H23" i="24"/>
  <c r="H24" i="24"/>
  <c r="H25" i="24"/>
  <c r="H26" i="24"/>
  <c r="H27" i="24"/>
  <c r="H28" i="24"/>
  <c r="H29" i="24"/>
  <c r="H30" i="24"/>
  <c r="H31" i="24"/>
  <c r="H32" i="24"/>
  <c r="H33" i="24"/>
  <c r="H22" i="24"/>
  <c r="G8" i="24"/>
  <c r="G19" i="24"/>
  <c r="F19" i="24"/>
  <c r="E19" i="24"/>
  <c r="G18" i="24"/>
  <c r="F18" i="24"/>
  <c r="E18" i="24"/>
  <c r="G17" i="24"/>
  <c r="F17" i="24"/>
  <c r="E17" i="24"/>
  <c r="G16" i="24"/>
  <c r="F16" i="24"/>
  <c r="E16" i="24"/>
  <c r="G15" i="24"/>
  <c r="F15" i="24"/>
  <c r="E15" i="24"/>
  <c r="G14" i="24"/>
  <c r="F14" i="24"/>
  <c r="E14" i="24"/>
  <c r="G13" i="24"/>
  <c r="F13" i="24"/>
  <c r="E13" i="24"/>
  <c r="G12" i="24"/>
  <c r="F12" i="24"/>
  <c r="E12" i="24"/>
  <c r="G11" i="24"/>
  <c r="F11" i="24"/>
  <c r="E11" i="24"/>
  <c r="G10" i="24"/>
  <c r="F10" i="24"/>
  <c r="E10" i="24"/>
  <c r="G9" i="24"/>
  <c r="F9" i="24"/>
  <c r="E9" i="24"/>
  <c r="F8" i="24"/>
  <c r="E8" i="24"/>
  <c r="H8" i="24" s="1"/>
  <c r="G90" i="24"/>
  <c r="F90" i="24"/>
  <c r="E90" i="24"/>
  <c r="H90" i="24" s="1"/>
  <c r="G76" i="24"/>
  <c r="F76" i="24"/>
  <c r="E76" i="24"/>
  <c r="G62" i="24"/>
  <c r="F62" i="24"/>
  <c r="E62" i="24"/>
  <c r="G48" i="24"/>
  <c r="F48" i="24"/>
  <c r="E48" i="24"/>
  <c r="G34" i="24"/>
  <c r="F34" i="24"/>
  <c r="E34" i="24"/>
  <c r="G10" i="51"/>
  <c r="G9" i="51"/>
  <c r="E11" i="51"/>
  <c r="F11" i="51"/>
  <c r="D11" i="51"/>
  <c r="N20" i="51"/>
  <c r="N21" i="51"/>
  <c r="N22" i="51"/>
  <c r="N23" i="51"/>
  <c r="N24" i="51"/>
  <c r="N25" i="51"/>
  <c r="N26" i="51"/>
  <c r="N27" i="51"/>
  <c r="N28" i="51"/>
  <c r="N29" i="51"/>
  <c r="N30" i="51"/>
  <c r="M20" i="51"/>
  <c r="M21" i="51"/>
  <c r="M22" i="51"/>
  <c r="M23" i="51"/>
  <c r="M24" i="51"/>
  <c r="M25" i="51"/>
  <c r="M26" i="51"/>
  <c r="M27" i="51"/>
  <c r="M28" i="51"/>
  <c r="M29" i="51"/>
  <c r="M30" i="51"/>
  <c r="L36" i="51"/>
  <c r="L37" i="51"/>
  <c r="L38" i="51"/>
  <c r="L39" i="51"/>
  <c r="L40" i="51"/>
  <c r="L41" i="51"/>
  <c r="L42" i="51"/>
  <c r="L43" i="51"/>
  <c r="L44" i="51"/>
  <c r="L45" i="51"/>
  <c r="L46" i="51"/>
  <c r="M35" i="51"/>
  <c r="N35" i="51"/>
  <c r="K5" i="127" l="1"/>
  <c r="O4" i="127" s="1"/>
  <c r="L5" i="127"/>
  <c r="P4" i="127" s="1"/>
  <c r="R11" i="57"/>
  <c r="H6" i="127"/>
  <c r="AR29" i="24"/>
  <c r="BC29" i="24" s="1"/>
  <c r="L6" i="149"/>
  <c r="L11" i="155"/>
  <c r="O6" i="155"/>
  <c r="O11" i="155" s="1"/>
  <c r="O6" i="147"/>
  <c r="O11" i="147" s="1"/>
  <c r="L11" i="147"/>
  <c r="L11" i="150"/>
  <c r="O6" i="150"/>
  <c r="O11" i="150" s="1"/>
  <c r="L11" i="156"/>
  <c r="O6" i="156"/>
  <c r="O11" i="156" s="1"/>
  <c r="L11" i="145"/>
  <c r="O6" i="145"/>
  <c r="O11" i="145" s="1"/>
  <c r="L11" i="153"/>
  <c r="O6" i="153"/>
  <c r="O11" i="153" s="1"/>
  <c r="O6" i="148"/>
  <c r="O11" i="148" s="1"/>
  <c r="L11" i="148"/>
  <c r="O6" i="151"/>
  <c r="O11" i="151" s="1"/>
  <c r="L11" i="151"/>
  <c r="L11" i="152"/>
  <c r="O6" i="152"/>
  <c r="O11" i="152" s="1"/>
  <c r="H10" i="24"/>
  <c r="H18" i="24"/>
  <c r="L11" i="146"/>
  <c r="O6" i="146"/>
  <c r="O11" i="146" s="1"/>
  <c r="O6" i="154"/>
  <c r="O11" i="154" s="1"/>
  <c r="L11" i="154"/>
  <c r="J23" i="116"/>
  <c r="J23" i="127"/>
  <c r="H15" i="125"/>
  <c r="H14" i="121"/>
  <c r="H14" i="119"/>
  <c r="J22" i="111"/>
  <c r="J23" i="115"/>
  <c r="I14" i="122"/>
  <c r="I23" i="128"/>
  <c r="J23" i="126"/>
  <c r="I12" i="122"/>
  <c r="J19" i="116"/>
  <c r="J19" i="115"/>
  <c r="J19" i="127"/>
  <c r="H13" i="125"/>
  <c r="H12" i="121"/>
  <c r="H12" i="119"/>
  <c r="J18" i="111"/>
  <c r="I19" i="128"/>
  <c r="J19" i="126"/>
  <c r="I17" i="128"/>
  <c r="J17" i="126"/>
  <c r="I11" i="122"/>
  <c r="J17" i="116"/>
  <c r="J17" i="115"/>
  <c r="J17" i="127"/>
  <c r="H12" i="125"/>
  <c r="H11" i="121"/>
  <c r="H11" i="119"/>
  <c r="J16" i="111"/>
  <c r="H5" i="66"/>
  <c r="J5" i="141"/>
  <c r="J5" i="140"/>
  <c r="I5" i="64"/>
  <c r="I5" i="65"/>
  <c r="I13" i="128"/>
  <c r="J13" i="126"/>
  <c r="I9" i="122"/>
  <c r="J13" i="116"/>
  <c r="J13" i="115"/>
  <c r="J13" i="127"/>
  <c r="H9" i="121"/>
  <c r="H9" i="119"/>
  <c r="J12" i="111"/>
  <c r="L12" i="111" s="1"/>
  <c r="H9" i="113" s="1"/>
  <c r="H10" i="125"/>
  <c r="J14" i="111"/>
  <c r="I15" i="128"/>
  <c r="J15" i="126"/>
  <c r="H10" i="121"/>
  <c r="I10" i="122"/>
  <c r="J15" i="116"/>
  <c r="J15" i="115"/>
  <c r="J15" i="127"/>
  <c r="H11" i="125"/>
  <c r="H10" i="119"/>
  <c r="H16" i="121"/>
  <c r="H16" i="119"/>
  <c r="J26" i="111"/>
  <c r="I27" i="128"/>
  <c r="J27" i="126"/>
  <c r="G5" i="137"/>
  <c r="H5" i="137" s="1"/>
  <c r="I16" i="122"/>
  <c r="J27" i="116"/>
  <c r="J27" i="115"/>
  <c r="J27" i="127"/>
  <c r="H17" i="125"/>
  <c r="H8" i="121"/>
  <c r="H8" i="119"/>
  <c r="J10" i="111"/>
  <c r="J11" i="126"/>
  <c r="I8" i="122"/>
  <c r="J11" i="116"/>
  <c r="J11" i="115"/>
  <c r="J11" i="127"/>
  <c r="H9" i="125"/>
  <c r="J25" i="127"/>
  <c r="H16" i="125"/>
  <c r="H15" i="121"/>
  <c r="H15" i="119"/>
  <c r="J24" i="111"/>
  <c r="I25" i="128"/>
  <c r="J25" i="126"/>
  <c r="I15" i="122"/>
  <c r="J25" i="116"/>
  <c r="J25" i="115"/>
  <c r="J9" i="127"/>
  <c r="H8" i="125"/>
  <c r="H7" i="121"/>
  <c r="H7" i="119"/>
  <c r="J8" i="111"/>
  <c r="I11" i="128"/>
  <c r="I9" i="128"/>
  <c r="J9" i="126"/>
  <c r="I7" i="122"/>
  <c r="J9" i="116"/>
  <c r="J9" i="115"/>
  <c r="J7" i="127"/>
  <c r="H7" i="125"/>
  <c r="H6" i="121"/>
  <c r="H6" i="119"/>
  <c r="J6" i="111"/>
  <c r="I6" i="122"/>
  <c r="J7" i="115"/>
  <c r="I7" i="128"/>
  <c r="J7" i="126"/>
  <c r="J7" i="116"/>
  <c r="J21" i="126"/>
  <c r="I21" i="128"/>
  <c r="J21" i="127"/>
  <c r="H14" i="125"/>
  <c r="H13" i="121"/>
  <c r="H13" i="119"/>
  <c r="J20" i="111"/>
  <c r="I13" i="122"/>
  <c r="J21" i="116"/>
  <c r="J21" i="115"/>
  <c r="M12" i="111"/>
  <c r="C24" i="113" s="1"/>
  <c r="F29" i="110"/>
  <c r="F5" i="74"/>
  <c r="E29" i="110"/>
  <c r="C9" i="73"/>
  <c r="D29" i="110"/>
  <c r="C10" i="72"/>
  <c r="C29" i="110"/>
  <c r="C10" i="70"/>
  <c r="D35" i="156" s="1"/>
  <c r="R5" i="141"/>
  <c r="O5" i="66"/>
  <c r="R5" i="140"/>
  <c r="Q10" i="51"/>
  <c r="Q35" i="51" s="1"/>
  <c r="J5" i="138" s="1"/>
  <c r="P10" i="51"/>
  <c r="P35" i="51" s="1"/>
  <c r="I5" i="63" s="1"/>
  <c r="AW36" i="24"/>
  <c r="BD36" i="24" s="1"/>
  <c r="BE36" i="24" s="1"/>
  <c r="AW31" i="24"/>
  <c r="AQ62" i="24"/>
  <c r="AW64" i="24"/>
  <c r="AW75" i="24"/>
  <c r="BB43" i="24"/>
  <c r="BB74" i="24"/>
  <c r="AR27" i="24"/>
  <c r="BC27" i="24" s="1"/>
  <c r="AQ34" i="24"/>
  <c r="AR41" i="24"/>
  <c r="AR51" i="24"/>
  <c r="AR59" i="24"/>
  <c r="AR71" i="24"/>
  <c r="AR89" i="24"/>
  <c r="AW23" i="24"/>
  <c r="AW39" i="24"/>
  <c r="AW66" i="24"/>
  <c r="AW78" i="24"/>
  <c r="AW89" i="24"/>
  <c r="BB31" i="24"/>
  <c r="BB23" i="24"/>
  <c r="BB39" i="24"/>
  <c r="BB59" i="24"/>
  <c r="BB41" i="24"/>
  <c r="BB72" i="24"/>
  <c r="AR32" i="24"/>
  <c r="BC32" i="24" s="1"/>
  <c r="AR24" i="24"/>
  <c r="BC24" i="24" s="1"/>
  <c r="AR36" i="24"/>
  <c r="AR44" i="24"/>
  <c r="AR54" i="24"/>
  <c r="AO76" i="24"/>
  <c r="AR76" i="24" s="1"/>
  <c r="AR66" i="24"/>
  <c r="AR74" i="24"/>
  <c r="AW47" i="24"/>
  <c r="AW52" i="24"/>
  <c r="AW56" i="24"/>
  <c r="AW58" i="24"/>
  <c r="BB36" i="24"/>
  <c r="BB50" i="24"/>
  <c r="BB56" i="24"/>
  <c r="BB70" i="24"/>
  <c r="BB83" i="24"/>
  <c r="BB85" i="24"/>
  <c r="AQ48" i="24"/>
  <c r="AQ76" i="24"/>
  <c r="AR82" i="24"/>
  <c r="AW60" i="24"/>
  <c r="BB54" i="24"/>
  <c r="AR31" i="24"/>
  <c r="BC31" i="24" s="1"/>
  <c r="AR28" i="24"/>
  <c r="BC28" i="24" s="1"/>
  <c r="AR23" i="24"/>
  <c r="BC23" i="24" s="1"/>
  <c r="AR45" i="24"/>
  <c r="AR55" i="24"/>
  <c r="AR67" i="24"/>
  <c r="AR75" i="24"/>
  <c r="AW28" i="24"/>
  <c r="AW67" i="24"/>
  <c r="AW70" i="24"/>
  <c r="BB78" i="24"/>
  <c r="AR26" i="24"/>
  <c r="BC26" i="24" s="1"/>
  <c r="BB38" i="24"/>
  <c r="BB89" i="24"/>
  <c r="AR40" i="24"/>
  <c r="AR50" i="24"/>
  <c r="AR58" i="24"/>
  <c r="AO90" i="24"/>
  <c r="AR80" i="24"/>
  <c r="AR86" i="24"/>
  <c r="AW42" i="24"/>
  <c r="AW55" i="24"/>
  <c r="AW57" i="24"/>
  <c r="AW69" i="24"/>
  <c r="AW79" i="24"/>
  <c r="BB46" i="24"/>
  <c r="BB53" i="24"/>
  <c r="BB55" i="24"/>
  <c r="BB65" i="24"/>
  <c r="BB80" i="24"/>
  <c r="BB82" i="24"/>
  <c r="BB86" i="24"/>
  <c r="AR72" i="24"/>
  <c r="BB60" i="24"/>
  <c r="H48" i="24"/>
  <c r="AR33" i="24"/>
  <c r="BC33" i="24" s="1"/>
  <c r="AR30" i="24"/>
  <c r="BC30" i="24" s="1"/>
  <c r="AR25" i="24"/>
  <c r="BC25" i="24" s="1"/>
  <c r="AR22" i="24"/>
  <c r="BC22" i="24" s="1"/>
  <c r="AR43" i="24"/>
  <c r="AP62" i="24"/>
  <c r="AR53" i="24"/>
  <c r="AR61" i="24"/>
  <c r="AP90" i="24"/>
  <c r="AR81" i="24"/>
  <c r="AR83" i="24"/>
  <c r="AW41" i="24"/>
  <c r="AW43" i="24"/>
  <c r="AW53" i="24"/>
  <c r="AW81" i="24"/>
  <c r="AW83" i="24"/>
  <c r="AW85" i="24"/>
  <c r="BB61" i="24"/>
  <c r="BB64" i="24"/>
  <c r="BB66" i="24"/>
  <c r="BB73" i="24"/>
  <c r="BB88" i="24"/>
  <c r="Q13" i="110"/>
  <c r="P10" i="141"/>
  <c r="H10" i="141"/>
  <c r="R13" i="110"/>
  <c r="P10" i="140"/>
  <c r="H10" i="140"/>
  <c r="F10" i="110"/>
  <c r="H4" i="63"/>
  <c r="M29" i="110"/>
  <c r="C10" i="75"/>
  <c r="P13" i="110"/>
  <c r="N12" i="66" s="1"/>
  <c r="G10" i="66"/>
  <c r="E10" i="110"/>
  <c r="H4" i="62"/>
  <c r="I10" i="110"/>
  <c r="H6" i="65" s="1"/>
  <c r="H4" i="65"/>
  <c r="C10" i="110"/>
  <c r="G5" i="61"/>
  <c r="D11" i="73"/>
  <c r="D12" i="70"/>
  <c r="D12" i="72"/>
  <c r="D10" i="110"/>
  <c r="G5" i="109"/>
  <c r="J5" i="109" s="1"/>
  <c r="L12" i="110"/>
  <c r="H8" i="139"/>
  <c r="F4" i="29"/>
  <c r="H10" i="110"/>
  <c r="H4" i="64"/>
  <c r="L4" i="54"/>
  <c r="C11" i="133"/>
  <c r="N41" i="51"/>
  <c r="N40" i="51"/>
  <c r="L4" i="53"/>
  <c r="N39" i="51"/>
  <c r="N46" i="51"/>
  <c r="N38" i="51"/>
  <c r="N42" i="51"/>
  <c r="N45" i="51"/>
  <c r="N37" i="51"/>
  <c r="N44" i="51"/>
  <c r="N36" i="51"/>
  <c r="N43" i="51"/>
  <c r="H4" i="116"/>
  <c r="G5" i="118"/>
  <c r="BB25" i="24"/>
  <c r="BB28" i="24"/>
  <c r="BB30" i="24"/>
  <c r="AW33" i="24"/>
  <c r="AW25" i="24"/>
  <c r="AW27" i="24"/>
  <c r="AW30" i="24"/>
  <c r="H12" i="24"/>
  <c r="AQ14" i="24"/>
  <c r="BB32" i="24"/>
  <c r="BB33" i="24"/>
  <c r="BB26" i="24"/>
  <c r="BB24" i="24"/>
  <c r="BB29" i="24"/>
  <c r="BB27" i="24"/>
  <c r="AW26" i="24"/>
  <c r="BD26" i="24" s="1"/>
  <c r="AW24" i="24"/>
  <c r="AW29" i="24"/>
  <c r="AW32" i="24"/>
  <c r="BD32" i="24" s="1"/>
  <c r="AW22" i="24"/>
  <c r="M46" i="51"/>
  <c r="M38" i="51"/>
  <c r="M45" i="51"/>
  <c r="M37" i="51"/>
  <c r="M41" i="51"/>
  <c r="M39" i="51"/>
  <c r="M44" i="51"/>
  <c r="M36" i="51"/>
  <c r="M43" i="51"/>
  <c r="M42" i="51"/>
  <c r="M40" i="51"/>
  <c r="N12" i="111"/>
  <c r="I14" i="111"/>
  <c r="AS8" i="24"/>
  <c r="AW50" i="24"/>
  <c r="AQ90" i="24"/>
  <c r="AR64" i="24"/>
  <c r="AR70" i="24"/>
  <c r="AP17" i="24"/>
  <c r="AO62" i="24"/>
  <c r="AR62" i="24" s="1"/>
  <c r="AP11" i="24"/>
  <c r="AO48" i="24"/>
  <c r="AR48" i="24" s="1"/>
  <c r="AP19" i="24"/>
  <c r="AQ16" i="24"/>
  <c r="H13" i="24"/>
  <c r="H15" i="24"/>
  <c r="H62" i="24"/>
  <c r="H16" i="24"/>
  <c r="H11" i="24"/>
  <c r="H19" i="24"/>
  <c r="H34" i="24"/>
  <c r="H14" i="24"/>
  <c r="H76" i="24"/>
  <c r="H9" i="24"/>
  <c r="H17" i="24"/>
  <c r="AQ8" i="24"/>
  <c r="AQ10" i="24"/>
  <c r="AQ18" i="24"/>
  <c r="AP13" i="24"/>
  <c r="G20" i="24"/>
  <c r="AQ11" i="24"/>
  <c r="AP14" i="24"/>
  <c r="AQ19" i="24"/>
  <c r="AP34" i="24"/>
  <c r="AP10" i="24"/>
  <c r="AQ15" i="24"/>
  <c r="AP18" i="24"/>
  <c r="AQ9" i="24"/>
  <c r="AP12" i="24"/>
  <c r="AQ17" i="24"/>
  <c r="AQ12" i="24"/>
  <c r="AP15" i="24"/>
  <c r="AQ13" i="24"/>
  <c r="AP16" i="24"/>
  <c r="AP9" i="24"/>
  <c r="AP8" i="24"/>
  <c r="E20" i="24"/>
  <c r="F20" i="24"/>
  <c r="G11" i="51"/>
  <c r="O10" i="51" s="1"/>
  <c r="O35" i="51" s="1"/>
  <c r="I20" i="51"/>
  <c r="J20" i="51"/>
  <c r="P20" i="51" s="1"/>
  <c r="K20" i="51"/>
  <c r="Q20" i="51" s="1"/>
  <c r="I21" i="51"/>
  <c r="J21" i="51"/>
  <c r="P21" i="51" s="1"/>
  <c r="P37" i="51" s="1"/>
  <c r="K21" i="51"/>
  <c r="Q21" i="51" s="1"/>
  <c r="I22" i="51"/>
  <c r="J22" i="51"/>
  <c r="P22" i="51" s="1"/>
  <c r="K22" i="51"/>
  <c r="Q22" i="51" s="1"/>
  <c r="I23" i="51"/>
  <c r="J23" i="51"/>
  <c r="P23" i="51" s="1"/>
  <c r="K23" i="51"/>
  <c r="Q23" i="51" s="1"/>
  <c r="I24" i="51"/>
  <c r="J24" i="51"/>
  <c r="P24" i="51" s="1"/>
  <c r="K24" i="51"/>
  <c r="Q24" i="51" s="1"/>
  <c r="I25" i="51"/>
  <c r="J25" i="51"/>
  <c r="P25" i="51" s="1"/>
  <c r="P41" i="51" s="1"/>
  <c r="K25" i="51"/>
  <c r="Q25" i="51" s="1"/>
  <c r="I26" i="51"/>
  <c r="J26" i="51"/>
  <c r="P26" i="51" s="1"/>
  <c r="K26" i="51"/>
  <c r="Q26" i="51" s="1"/>
  <c r="Q42" i="51" s="1"/>
  <c r="J19" i="138" s="1"/>
  <c r="I27" i="51"/>
  <c r="J27" i="51"/>
  <c r="P27" i="51" s="1"/>
  <c r="P43" i="51" s="1"/>
  <c r="K27" i="51"/>
  <c r="Q27" i="51" s="1"/>
  <c r="Q43" i="51" s="1"/>
  <c r="J21" i="138" s="1"/>
  <c r="I28" i="51"/>
  <c r="J28" i="51"/>
  <c r="P28" i="51" s="1"/>
  <c r="K28" i="51"/>
  <c r="Q28" i="51" s="1"/>
  <c r="I29" i="51"/>
  <c r="J29" i="51"/>
  <c r="P29" i="51" s="1"/>
  <c r="P45" i="51" s="1"/>
  <c r="K29" i="51"/>
  <c r="Q29" i="51" s="1"/>
  <c r="I30" i="51"/>
  <c r="J30" i="51"/>
  <c r="P30" i="51" s="1"/>
  <c r="P46" i="51" s="1"/>
  <c r="K30" i="51"/>
  <c r="Q30" i="51" s="1"/>
  <c r="K19" i="51"/>
  <c r="Q19" i="51" s="1"/>
  <c r="J19" i="51"/>
  <c r="P19" i="51" s="1"/>
  <c r="I19" i="51"/>
  <c r="D15" i="51"/>
  <c r="C14" i="51"/>
  <c r="D7" i="51"/>
  <c r="I8" i="77"/>
  <c r="M5" i="62" l="1"/>
  <c r="L5" i="62"/>
  <c r="J5" i="61"/>
  <c r="I5" i="61"/>
  <c r="R12" i="57"/>
  <c r="H8" i="127"/>
  <c r="F32" i="156"/>
  <c r="AO61" i="156" s="1"/>
  <c r="BT61" i="156" s="1"/>
  <c r="BT106" i="156" s="1"/>
  <c r="AC7" i="157" s="1"/>
  <c r="AC19" i="157" s="1"/>
  <c r="I22" i="143" s="1"/>
  <c r="G32" i="156"/>
  <c r="H32" i="156"/>
  <c r="G31" i="156"/>
  <c r="H31" i="156"/>
  <c r="F31" i="156"/>
  <c r="AN61" i="156" s="1"/>
  <c r="BS61" i="156" s="1"/>
  <c r="BS106" i="156" s="1"/>
  <c r="AB7" i="157" s="1"/>
  <c r="AB19" i="157" s="1"/>
  <c r="G22" i="143" s="1"/>
  <c r="BD29" i="24"/>
  <c r="BE29" i="24" s="1"/>
  <c r="BD24" i="24"/>
  <c r="BE24" i="24" s="1"/>
  <c r="M5" i="109"/>
  <c r="E16" i="113"/>
  <c r="M16" i="118"/>
  <c r="Z17" i="128"/>
  <c r="E14" i="113"/>
  <c r="M14" i="118"/>
  <c r="Z15" i="128"/>
  <c r="D11" i="113"/>
  <c r="M11" i="114"/>
  <c r="Y12" i="128"/>
  <c r="D9" i="113"/>
  <c r="M9" i="114"/>
  <c r="Y10" i="128"/>
  <c r="E8" i="113"/>
  <c r="M8" i="118"/>
  <c r="Z9" i="128"/>
  <c r="E6" i="113"/>
  <c r="M6" i="118"/>
  <c r="Z7" i="128"/>
  <c r="E13" i="113"/>
  <c r="Z14" i="128"/>
  <c r="M13" i="118"/>
  <c r="D15" i="113"/>
  <c r="M15" i="114"/>
  <c r="Y16" i="128"/>
  <c r="E15" i="113"/>
  <c r="M15" i="118"/>
  <c r="Z16" i="128"/>
  <c r="E10" i="113"/>
  <c r="Z11" i="128"/>
  <c r="M10" i="118"/>
  <c r="D7" i="113"/>
  <c r="M7" i="114"/>
  <c r="Y8" i="128"/>
  <c r="E7" i="113"/>
  <c r="M7" i="118"/>
  <c r="Z8" i="128"/>
  <c r="D8" i="113"/>
  <c r="M8" i="114"/>
  <c r="Y9" i="128"/>
  <c r="E11" i="113"/>
  <c r="M11" i="118"/>
  <c r="Z12" i="128"/>
  <c r="D5" i="113"/>
  <c r="M5" i="114"/>
  <c r="Y6" i="128"/>
  <c r="D6" i="113"/>
  <c r="Y7" i="128"/>
  <c r="M6" i="114"/>
  <c r="D10" i="113"/>
  <c r="Y11" i="128"/>
  <c r="M10" i="114"/>
  <c r="D16" i="113"/>
  <c r="M16" i="114"/>
  <c r="Y17" i="128"/>
  <c r="BE32" i="24"/>
  <c r="D13" i="113"/>
  <c r="Y14" i="128"/>
  <c r="M13" i="114"/>
  <c r="E12" i="113"/>
  <c r="Z13" i="128"/>
  <c r="M12" i="118"/>
  <c r="D12" i="113"/>
  <c r="M12" i="114"/>
  <c r="Y13" i="128"/>
  <c r="E5" i="113"/>
  <c r="M5" i="118"/>
  <c r="Z6" i="128"/>
  <c r="BE26" i="24"/>
  <c r="E9" i="113"/>
  <c r="M9" i="118"/>
  <c r="Z10" i="128"/>
  <c r="L11" i="149"/>
  <c r="O6" i="149"/>
  <c r="O11" i="149" s="1"/>
  <c r="D14" i="113"/>
  <c r="Y15" i="128"/>
  <c r="M14" i="114"/>
  <c r="L5" i="141"/>
  <c r="K5" i="141"/>
  <c r="X5" i="141" s="1"/>
  <c r="J13" i="141"/>
  <c r="J13" i="140"/>
  <c r="H13" i="66"/>
  <c r="I13" i="65"/>
  <c r="I13" i="64"/>
  <c r="I5" i="66"/>
  <c r="U5" i="66" s="1"/>
  <c r="J5" i="66"/>
  <c r="H17" i="66"/>
  <c r="J17" i="140"/>
  <c r="J17" i="141"/>
  <c r="I17" i="65"/>
  <c r="I17" i="64"/>
  <c r="K5" i="138"/>
  <c r="M5" i="138" s="1"/>
  <c r="L5" i="138"/>
  <c r="L9" i="127"/>
  <c r="P6" i="127" s="1"/>
  <c r="K9" i="127"/>
  <c r="O6" i="127" s="1"/>
  <c r="M6" i="111"/>
  <c r="C21" i="113" s="1"/>
  <c r="L6" i="111"/>
  <c r="H6" i="113" s="1"/>
  <c r="L10" i="111"/>
  <c r="H8" i="113" s="1"/>
  <c r="M10" i="111"/>
  <c r="C23" i="113" s="1"/>
  <c r="G26" i="145"/>
  <c r="AI66" i="145" s="1"/>
  <c r="BN66" i="145" s="1"/>
  <c r="BN106" i="145" s="1"/>
  <c r="W18" i="157" s="1"/>
  <c r="W19" i="157" s="1"/>
  <c r="G18" i="143" s="1"/>
  <c r="H26" i="145"/>
  <c r="F26" i="145"/>
  <c r="Q5" i="66"/>
  <c r="P5" i="66"/>
  <c r="Y5" i="66" s="1"/>
  <c r="J9" i="141"/>
  <c r="J9" i="140"/>
  <c r="H9" i="66"/>
  <c r="I9" i="64"/>
  <c r="I9" i="65"/>
  <c r="K21" i="138"/>
  <c r="L21" i="138"/>
  <c r="J19" i="140"/>
  <c r="H19" i="66"/>
  <c r="J19" i="141"/>
  <c r="I19" i="64"/>
  <c r="I19" i="65"/>
  <c r="J11" i="141"/>
  <c r="J11" i="140"/>
  <c r="H11" i="66"/>
  <c r="I11" i="64"/>
  <c r="I11" i="65"/>
  <c r="T5" i="141"/>
  <c r="S5" i="141"/>
  <c r="AB5" i="141" s="1"/>
  <c r="T5" i="140"/>
  <c r="S5" i="140"/>
  <c r="AB5" i="140" s="1"/>
  <c r="J15" i="140"/>
  <c r="H15" i="66"/>
  <c r="J15" i="141"/>
  <c r="I15" i="64"/>
  <c r="I15" i="65"/>
  <c r="J25" i="141"/>
  <c r="J25" i="140"/>
  <c r="H25" i="66"/>
  <c r="I25" i="64"/>
  <c r="I25" i="65"/>
  <c r="H21" i="66"/>
  <c r="J21" i="140"/>
  <c r="J21" i="141"/>
  <c r="I21" i="64"/>
  <c r="I21" i="65"/>
  <c r="J27" i="141"/>
  <c r="H27" i="66"/>
  <c r="J27" i="140"/>
  <c r="I27" i="65"/>
  <c r="I27" i="64"/>
  <c r="M8" i="111"/>
  <c r="C22" i="113" s="1"/>
  <c r="L8" i="111"/>
  <c r="H7" i="113" s="1"/>
  <c r="H23" i="66"/>
  <c r="J23" i="141"/>
  <c r="J23" i="140"/>
  <c r="I23" i="64"/>
  <c r="I23" i="65"/>
  <c r="K19" i="138"/>
  <c r="L19" i="138"/>
  <c r="J7" i="141"/>
  <c r="J7" i="140"/>
  <c r="H7" i="66"/>
  <c r="I7" i="64"/>
  <c r="I7" i="65"/>
  <c r="L7" i="65" s="1"/>
  <c r="L7" i="127"/>
  <c r="P5" i="127" s="1"/>
  <c r="K7" i="127"/>
  <c r="O5" i="127" s="1"/>
  <c r="L5" i="140"/>
  <c r="K5" i="140"/>
  <c r="X5" i="140" s="1"/>
  <c r="L14" i="111"/>
  <c r="H10" i="113" s="1"/>
  <c r="M14" i="111"/>
  <c r="C25" i="113" s="1"/>
  <c r="F6" i="152"/>
  <c r="K5" i="115"/>
  <c r="O4" i="115" s="1"/>
  <c r="L5" i="115"/>
  <c r="P4" i="115" s="1"/>
  <c r="K5" i="116"/>
  <c r="O4" i="116" s="1"/>
  <c r="L5" i="116"/>
  <c r="P4" i="116" s="1"/>
  <c r="J5" i="118"/>
  <c r="I5" i="118"/>
  <c r="N5" i="118" s="1"/>
  <c r="Q40" i="51"/>
  <c r="J15" i="138" s="1"/>
  <c r="Q46" i="51"/>
  <c r="J27" i="138" s="1"/>
  <c r="I5" i="109"/>
  <c r="I11" i="110"/>
  <c r="H8" i="65" s="1"/>
  <c r="E94" i="22"/>
  <c r="D10" i="75"/>
  <c r="P10" i="75"/>
  <c r="E10" i="75"/>
  <c r="F30" i="110"/>
  <c r="F6" i="74"/>
  <c r="G5" i="74"/>
  <c r="E87" i="22"/>
  <c r="E30" i="110"/>
  <c r="C10" i="73"/>
  <c r="D30" i="110"/>
  <c r="C11" i="72"/>
  <c r="E83" i="22"/>
  <c r="E10" i="70"/>
  <c r="F10" i="70"/>
  <c r="C30" i="110"/>
  <c r="C11" i="70"/>
  <c r="D35" i="155" s="1"/>
  <c r="L11" i="140"/>
  <c r="K11" i="140"/>
  <c r="X8" i="140" s="1"/>
  <c r="L11" i="141"/>
  <c r="K11" i="141"/>
  <c r="X8" i="141" s="1"/>
  <c r="J11" i="66"/>
  <c r="I11" i="66"/>
  <c r="U8" i="66" s="1"/>
  <c r="P38" i="51"/>
  <c r="J11" i="139" s="1"/>
  <c r="Q45" i="51"/>
  <c r="J25" i="138" s="1"/>
  <c r="O43" i="51"/>
  <c r="K21" i="128" s="1"/>
  <c r="L21" i="128" s="1"/>
  <c r="O14" i="128" s="1"/>
  <c r="D33" i="148" s="1"/>
  <c r="P40" i="51"/>
  <c r="I15" i="58" s="1"/>
  <c r="Q37" i="51"/>
  <c r="J9" i="138" s="1"/>
  <c r="R9" i="140"/>
  <c r="R9" i="141"/>
  <c r="O9" i="66"/>
  <c r="R15" i="140"/>
  <c r="O15" i="66"/>
  <c r="R15" i="141"/>
  <c r="R25" i="140"/>
  <c r="R25" i="141"/>
  <c r="O25" i="66"/>
  <c r="O41" i="51"/>
  <c r="K17" i="128" s="1"/>
  <c r="L17" i="128" s="1"/>
  <c r="O12" i="128" s="1"/>
  <c r="D33" i="150" s="1"/>
  <c r="R7" i="140"/>
  <c r="O7" i="66"/>
  <c r="R7" i="141"/>
  <c r="O46" i="51"/>
  <c r="G5" i="29" s="1"/>
  <c r="O38" i="51"/>
  <c r="R23" i="140"/>
  <c r="R23" i="141"/>
  <c r="O23" i="66"/>
  <c r="O40" i="51"/>
  <c r="K15" i="128" s="1"/>
  <c r="L15" i="128" s="1"/>
  <c r="O11" i="128" s="1"/>
  <c r="D33" i="151" s="1"/>
  <c r="O45" i="51"/>
  <c r="K25" i="128" s="1"/>
  <c r="L25" i="128" s="1"/>
  <c r="O16" i="128" s="1"/>
  <c r="D33" i="146" s="1"/>
  <c r="P42" i="51"/>
  <c r="I35" i="63" s="1"/>
  <c r="R19" i="140"/>
  <c r="R19" i="141"/>
  <c r="O19" i="66"/>
  <c r="Q44" i="51"/>
  <c r="J23" i="138" s="1"/>
  <c r="O42" i="51"/>
  <c r="K19" i="128" s="1"/>
  <c r="L19" i="128" s="1"/>
  <c r="O13" i="128" s="1"/>
  <c r="D33" i="149" s="1"/>
  <c r="P39" i="51"/>
  <c r="I13" i="67" s="1"/>
  <c r="Q36" i="51"/>
  <c r="J7" i="138" s="1"/>
  <c r="R11" i="140"/>
  <c r="T11" i="140" s="1"/>
  <c r="R11" i="141"/>
  <c r="T11" i="141" s="1"/>
  <c r="O11" i="66"/>
  <c r="O17" i="66"/>
  <c r="R17" i="140"/>
  <c r="R17" i="141"/>
  <c r="P44" i="51"/>
  <c r="I23" i="67" s="1"/>
  <c r="Q41" i="51"/>
  <c r="J17" i="138" s="1"/>
  <c r="O39" i="51"/>
  <c r="K13" i="128" s="1"/>
  <c r="L13" i="128" s="1"/>
  <c r="O10" i="128" s="1"/>
  <c r="D33" i="152" s="1"/>
  <c r="P36" i="51"/>
  <c r="I7" i="58" s="1"/>
  <c r="R27" i="140"/>
  <c r="R27" i="141"/>
  <c r="O27" i="66"/>
  <c r="O44" i="51"/>
  <c r="K23" i="128" s="1"/>
  <c r="L23" i="128" s="1"/>
  <c r="O15" i="128" s="1"/>
  <c r="D33" i="147" s="1"/>
  <c r="R21" i="141"/>
  <c r="O21" i="66"/>
  <c r="R21" i="140"/>
  <c r="R13" i="141"/>
  <c r="O13" i="66"/>
  <c r="P13" i="66" s="1"/>
  <c r="Y9" i="66" s="1"/>
  <c r="R13" i="140"/>
  <c r="I17" i="58"/>
  <c r="I17" i="67"/>
  <c r="J17" i="139"/>
  <c r="I27" i="58"/>
  <c r="J27" i="139"/>
  <c r="I27" i="67"/>
  <c r="I5" i="58"/>
  <c r="J5" i="139"/>
  <c r="I5" i="67"/>
  <c r="I25" i="58"/>
  <c r="J25" i="139"/>
  <c r="I25" i="67"/>
  <c r="I9" i="58"/>
  <c r="J9" i="139"/>
  <c r="L9" i="139" s="1"/>
  <c r="I9" i="67"/>
  <c r="I11" i="58"/>
  <c r="I21" i="58"/>
  <c r="J21" i="139"/>
  <c r="I21" i="67"/>
  <c r="BD28" i="24"/>
  <c r="BE28" i="24" s="1"/>
  <c r="BD23" i="24"/>
  <c r="BE23" i="24" s="1"/>
  <c r="BD27" i="24"/>
  <c r="BE27" i="24" s="1"/>
  <c r="BD30" i="24"/>
  <c r="BE30" i="24" s="1"/>
  <c r="BD25" i="24"/>
  <c r="BE25" i="24" s="1"/>
  <c r="BD33" i="24"/>
  <c r="BE33" i="24" s="1"/>
  <c r="BD31" i="24"/>
  <c r="BE31" i="24" s="1"/>
  <c r="AR90" i="24"/>
  <c r="D11" i="110"/>
  <c r="G6" i="109"/>
  <c r="J6" i="109" s="1"/>
  <c r="E11" i="110"/>
  <c r="H6" i="62"/>
  <c r="F11" i="110"/>
  <c r="H8" i="63"/>
  <c r="P14" i="110"/>
  <c r="N14" i="66" s="1"/>
  <c r="G12" i="66"/>
  <c r="Q14" i="110"/>
  <c r="H12" i="141"/>
  <c r="P12" i="141"/>
  <c r="C11" i="110"/>
  <c r="G6" i="61"/>
  <c r="R14" i="110"/>
  <c r="H12" i="140"/>
  <c r="P12" i="140"/>
  <c r="M30" i="110"/>
  <c r="C11" i="75"/>
  <c r="K5" i="65"/>
  <c r="J5" i="65"/>
  <c r="L5" i="65" s="1"/>
  <c r="D13" i="72"/>
  <c r="D12" i="73"/>
  <c r="D13" i="70"/>
  <c r="K7" i="65"/>
  <c r="J7" i="65"/>
  <c r="O5" i="65" s="1"/>
  <c r="L13" i="110"/>
  <c r="H10" i="139"/>
  <c r="K5" i="64"/>
  <c r="L5" i="64" s="1"/>
  <c r="J5" i="64"/>
  <c r="H11" i="110"/>
  <c r="H12" i="110" s="1"/>
  <c r="H6" i="64"/>
  <c r="L8" i="54"/>
  <c r="L14" i="54"/>
  <c r="I31" i="63"/>
  <c r="I29" i="63"/>
  <c r="L18" i="54"/>
  <c r="I19" i="63"/>
  <c r="I7" i="63"/>
  <c r="L10" i="54"/>
  <c r="I45" i="63"/>
  <c r="I47" i="63"/>
  <c r="L24" i="54"/>
  <c r="L16" i="54"/>
  <c r="I49" i="63"/>
  <c r="I51" i="63"/>
  <c r="I39" i="63"/>
  <c r="I37" i="63"/>
  <c r="L26" i="54"/>
  <c r="L20" i="54"/>
  <c r="L12" i="54"/>
  <c r="I15" i="63"/>
  <c r="I13" i="63"/>
  <c r="L6" i="54"/>
  <c r="L22" i="54"/>
  <c r="C12" i="133"/>
  <c r="Q39" i="51"/>
  <c r="J13" i="138" s="1"/>
  <c r="O37" i="51"/>
  <c r="Q38" i="51"/>
  <c r="J11" i="120" s="1"/>
  <c r="O36" i="51"/>
  <c r="K7" i="128" s="1"/>
  <c r="L7" i="128" s="1"/>
  <c r="O7" i="128" s="1"/>
  <c r="D33" i="155" s="1"/>
  <c r="K5" i="128"/>
  <c r="L5" i="128" s="1"/>
  <c r="D33" i="156" s="1"/>
  <c r="J5" i="120"/>
  <c r="J25" i="120"/>
  <c r="J9" i="120"/>
  <c r="J19" i="120"/>
  <c r="J15" i="120"/>
  <c r="J23" i="120"/>
  <c r="J21" i="120"/>
  <c r="O20" i="111"/>
  <c r="O14" i="111"/>
  <c r="O16" i="111"/>
  <c r="L12" i="53"/>
  <c r="L20" i="53"/>
  <c r="L6" i="53"/>
  <c r="L8" i="53"/>
  <c r="L24" i="53"/>
  <c r="L18" i="53"/>
  <c r="L26" i="53"/>
  <c r="L16" i="53"/>
  <c r="L14" i="53"/>
  <c r="L22" i="53"/>
  <c r="L10" i="53"/>
  <c r="H6" i="115"/>
  <c r="G5" i="117"/>
  <c r="H6" i="116"/>
  <c r="G6" i="118"/>
  <c r="I16" i="111"/>
  <c r="N14" i="111"/>
  <c r="AQ20" i="24"/>
  <c r="H20" i="24"/>
  <c r="AP20" i="24"/>
  <c r="L7" i="62" l="1"/>
  <c r="M7" i="62"/>
  <c r="I6" i="61"/>
  <c r="J6" i="61"/>
  <c r="R13" i="57"/>
  <c r="H10" i="127"/>
  <c r="N5" i="109"/>
  <c r="Y18" i="128"/>
  <c r="M17" i="114"/>
  <c r="Z18" i="128"/>
  <c r="M17" i="118"/>
  <c r="J27" i="120"/>
  <c r="J15" i="139"/>
  <c r="I15" i="67"/>
  <c r="Q13" i="66"/>
  <c r="I25" i="63"/>
  <c r="I9" i="63"/>
  <c r="Q11" i="66"/>
  <c r="P11" i="66"/>
  <c r="Y8" i="66" s="1"/>
  <c r="L15" i="138"/>
  <c r="K15" i="138"/>
  <c r="M15" i="138" s="1"/>
  <c r="Q9" i="138" s="1"/>
  <c r="K7" i="140"/>
  <c r="X6" i="140" s="1"/>
  <c r="L7" i="140"/>
  <c r="F24" i="148"/>
  <c r="G24" i="148"/>
  <c r="H24" i="148"/>
  <c r="H24" i="150"/>
  <c r="G24" i="150"/>
  <c r="F24" i="150"/>
  <c r="F31" i="155"/>
  <c r="G31" i="155"/>
  <c r="H31" i="155"/>
  <c r="K7" i="141"/>
  <c r="X6" i="141" s="1"/>
  <c r="L7" i="141"/>
  <c r="F6" i="153"/>
  <c r="K25" i="120"/>
  <c r="M25" i="120" s="1"/>
  <c r="Q14" i="120" s="1"/>
  <c r="L25" i="120"/>
  <c r="L21" i="120"/>
  <c r="K21" i="120"/>
  <c r="M21" i="120" s="1"/>
  <c r="K23" i="120"/>
  <c r="M23" i="120" s="1"/>
  <c r="L23" i="120"/>
  <c r="K11" i="120"/>
  <c r="M11" i="120" s="1"/>
  <c r="L11" i="120"/>
  <c r="T7" i="141"/>
  <c r="S7" i="141"/>
  <c r="AB6" i="141" s="1"/>
  <c r="L25" i="138"/>
  <c r="K25" i="138"/>
  <c r="M25" i="138" s="1"/>
  <c r="Q14" i="138" s="1"/>
  <c r="S11" i="141"/>
  <c r="AB8" i="141" s="1"/>
  <c r="K77" i="32" s="1"/>
  <c r="H32" i="155"/>
  <c r="F32" i="155"/>
  <c r="G32" i="155"/>
  <c r="F24" i="146"/>
  <c r="H24" i="146"/>
  <c r="G24" i="146"/>
  <c r="H31" i="154"/>
  <c r="F31" i="154"/>
  <c r="G31" i="154"/>
  <c r="K15" i="120"/>
  <c r="M15" i="120" s="1"/>
  <c r="Q9" i="120" s="1"/>
  <c r="L15" i="120"/>
  <c r="L19" i="120"/>
  <c r="K19" i="120"/>
  <c r="M19" i="120" s="1"/>
  <c r="L17" i="138"/>
  <c r="K17" i="138"/>
  <c r="M17" i="138" s="1"/>
  <c r="Q10" i="138" s="1"/>
  <c r="L7" i="138"/>
  <c r="K7" i="138"/>
  <c r="M7" i="138" s="1"/>
  <c r="Q5" i="138" s="1"/>
  <c r="Q7" i="66"/>
  <c r="P7" i="66"/>
  <c r="Y6" i="66" s="1"/>
  <c r="L29" i="22"/>
  <c r="J29" i="22"/>
  <c r="K29" i="22"/>
  <c r="M29" i="22"/>
  <c r="N29" i="22"/>
  <c r="G29" i="22"/>
  <c r="H29" i="22"/>
  <c r="I29" i="22"/>
  <c r="J9" i="66"/>
  <c r="I9" i="66"/>
  <c r="U7" i="66" s="1"/>
  <c r="G32" i="154"/>
  <c r="H32" i="154"/>
  <c r="F32" i="154"/>
  <c r="F24" i="153"/>
  <c r="H24" i="153"/>
  <c r="G24" i="153"/>
  <c r="G24" i="147"/>
  <c r="F24" i="147"/>
  <c r="H24" i="147"/>
  <c r="L9" i="120"/>
  <c r="K9" i="120"/>
  <c r="M9" i="120" s="1"/>
  <c r="K13" i="138"/>
  <c r="L13" i="138"/>
  <c r="T7" i="140"/>
  <c r="S7" i="140"/>
  <c r="AB6" i="140" s="1"/>
  <c r="P9" i="66"/>
  <c r="Y7" i="66" s="1"/>
  <c r="Q9" i="66"/>
  <c r="L9" i="140"/>
  <c r="K9" i="140"/>
  <c r="X7" i="140" s="1"/>
  <c r="F6" i="155"/>
  <c r="J27" i="22"/>
  <c r="L27" i="22"/>
  <c r="M27" i="22"/>
  <c r="N27" i="22"/>
  <c r="G27" i="22"/>
  <c r="H27" i="22"/>
  <c r="I27" i="22"/>
  <c r="K27" i="22"/>
  <c r="F6" i="154"/>
  <c r="L9" i="141"/>
  <c r="K9" i="141"/>
  <c r="X7" i="141" s="1"/>
  <c r="G24" i="152"/>
  <c r="F24" i="152"/>
  <c r="H24" i="152"/>
  <c r="F24" i="154"/>
  <c r="AG63" i="154" s="1"/>
  <c r="BL63" i="154" s="1"/>
  <c r="BL106" i="154" s="1"/>
  <c r="U9" i="157" s="1"/>
  <c r="H24" i="154"/>
  <c r="G24" i="154"/>
  <c r="L27" i="120"/>
  <c r="K27" i="120"/>
  <c r="M27" i="120" s="1"/>
  <c r="Q15" i="120" s="1"/>
  <c r="I11" i="63"/>
  <c r="H24" i="155"/>
  <c r="G24" i="155"/>
  <c r="F24" i="155"/>
  <c r="S9" i="141"/>
  <c r="AB7" i="141" s="1"/>
  <c r="T9" i="141"/>
  <c r="L23" i="138"/>
  <c r="K23" i="138"/>
  <c r="M23" i="138" s="1"/>
  <c r="Q13" i="138" s="1"/>
  <c r="T9" i="140"/>
  <c r="S9" i="140"/>
  <c r="AB7" i="140" s="1"/>
  <c r="S11" i="140"/>
  <c r="AB8" i="140" s="1"/>
  <c r="I79" i="32" s="1"/>
  <c r="K5" i="120"/>
  <c r="M5" i="120" s="1"/>
  <c r="Q4" i="120" s="1"/>
  <c r="L5" i="120"/>
  <c r="I33" i="63"/>
  <c r="L9" i="138"/>
  <c r="K9" i="138"/>
  <c r="M9" i="138" s="1"/>
  <c r="Q6" i="138" s="1"/>
  <c r="K27" i="138"/>
  <c r="L27" i="138"/>
  <c r="J7" i="66"/>
  <c r="I7" i="66"/>
  <c r="U6" i="66" s="1"/>
  <c r="F24" i="151"/>
  <c r="G24" i="151"/>
  <c r="H24" i="151"/>
  <c r="F24" i="149"/>
  <c r="H24" i="149"/>
  <c r="G24" i="149"/>
  <c r="G24" i="145"/>
  <c r="AG66" i="145" s="1"/>
  <c r="BL66" i="145" s="1"/>
  <c r="BL106" i="145" s="1"/>
  <c r="U18" i="157" s="1"/>
  <c r="H24" i="145"/>
  <c r="F24" i="145"/>
  <c r="M16" i="111"/>
  <c r="C26" i="113" s="1"/>
  <c r="L16" i="111"/>
  <c r="H11" i="113" s="1"/>
  <c r="F6" i="151"/>
  <c r="Q14" i="111"/>
  <c r="R14" i="111"/>
  <c r="K7" i="116"/>
  <c r="O5" i="116" s="1"/>
  <c r="L7" i="116"/>
  <c r="P5" i="116" s="1"/>
  <c r="G11" i="156"/>
  <c r="F11" i="156"/>
  <c r="T61" i="156" s="1"/>
  <c r="AY61" i="156" s="1"/>
  <c r="H11" i="156"/>
  <c r="T64" i="156" s="1"/>
  <c r="H10" i="156"/>
  <c r="S64" i="156" s="1"/>
  <c r="F10" i="156"/>
  <c r="S61" i="156" s="1"/>
  <c r="AX61" i="156" s="1"/>
  <c r="G10" i="156"/>
  <c r="H9" i="156"/>
  <c r="R64" i="156" s="1"/>
  <c r="F9" i="156"/>
  <c r="R61" i="156" s="1"/>
  <c r="AW61" i="156" s="1"/>
  <c r="G9" i="156"/>
  <c r="H16" i="156"/>
  <c r="Y64" i="156" s="1"/>
  <c r="J5" i="117"/>
  <c r="I5" i="117"/>
  <c r="L7" i="115"/>
  <c r="P5" i="115" s="1"/>
  <c r="K7" i="115"/>
  <c r="O5" i="115" s="1"/>
  <c r="F8" i="156"/>
  <c r="Q61" i="156" s="1"/>
  <c r="AV61" i="156" s="1"/>
  <c r="G8" i="156"/>
  <c r="H8" i="156"/>
  <c r="Q64" i="156" s="1"/>
  <c r="J6" i="118"/>
  <c r="I6" i="118"/>
  <c r="N6" i="118" s="1"/>
  <c r="I12" i="110"/>
  <c r="E67" i="30"/>
  <c r="E19" i="30"/>
  <c r="J17" i="120"/>
  <c r="J19" i="139"/>
  <c r="I19" i="67"/>
  <c r="J23" i="139"/>
  <c r="I19" i="58"/>
  <c r="I43" i="63"/>
  <c r="I23" i="58"/>
  <c r="I17" i="63"/>
  <c r="I11" i="67"/>
  <c r="I41" i="63"/>
  <c r="G6" i="74"/>
  <c r="E37" i="30"/>
  <c r="E87" i="30"/>
  <c r="E83" i="30"/>
  <c r="E33" i="30"/>
  <c r="I29" i="32"/>
  <c r="K29" i="32"/>
  <c r="H29" i="32"/>
  <c r="G29" i="32"/>
  <c r="N29" i="32"/>
  <c r="M29" i="32"/>
  <c r="L29" i="32"/>
  <c r="J29" i="32"/>
  <c r="K79" i="32"/>
  <c r="H79" i="32"/>
  <c r="G27" i="32"/>
  <c r="L27" i="32"/>
  <c r="I27" i="32"/>
  <c r="H27" i="32"/>
  <c r="K27" i="32"/>
  <c r="N27" i="32"/>
  <c r="M27" i="32"/>
  <c r="J27" i="32"/>
  <c r="H77" i="32"/>
  <c r="N25" i="32"/>
  <c r="G25" i="32"/>
  <c r="J25" i="32"/>
  <c r="H25" i="32"/>
  <c r="L25" i="32"/>
  <c r="K25" i="32"/>
  <c r="I25" i="32"/>
  <c r="M25" i="32"/>
  <c r="L75" i="33"/>
  <c r="K75" i="33"/>
  <c r="J75" i="33"/>
  <c r="I75" i="33"/>
  <c r="H75" i="33"/>
  <c r="G75" i="33"/>
  <c r="M75" i="33"/>
  <c r="N75" i="33"/>
  <c r="E44" i="30"/>
  <c r="E94" i="30"/>
  <c r="P11" i="75"/>
  <c r="D11" i="75"/>
  <c r="E11" i="75"/>
  <c r="F31" i="110"/>
  <c r="F7" i="74"/>
  <c r="M87" i="22"/>
  <c r="L87" i="22"/>
  <c r="I87" i="22"/>
  <c r="K87" i="22"/>
  <c r="J87" i="22"/>
  <c r="N87" i="22"/>
  <c r="H87" i="22"/>
  <c r="G87" i="22"/>
  <c r="M37" i="22"/>
  <c r="N37" i="22"/>
  <c r="H37" i="22"/>
  <c r="K37" i="22"/>
  <c r="I37" i="22"/>
  <c r="J37" i="22"/>
  <c r="L37" i="22"/>
  <c r="E31" i="110"/>
  <c r="C11" i="73"/>
  <c r="D31" i="110"/>
  <c r="C12" i="72"/>
  <c r="F11" i="70"/>
  <c r="E11" i="70"/>
  <c r="C31" i="110"/>
  <c r="C12" i="70"/>
  <c r="D35" i="154" s="1"/>
  <c r="T13" i="140"/>
  <c r="S13" i="140"/>
  <c r="AB9" i="140" s="1"/>
  <c r="L13" i="140"/>
  <c r="K13" i="140"/>
  <c r="X9" i="140" s="1"/>
  <c r="T13" i="141"/>
  <c r="S13" i="141"/>
  <c r="AB9" i="141" s="1"/>
  <c r="L13" i="141"/>
  <c r="K13" i="141"/>
  <c r="X9" i="141" s="1"/>
  <c r="P15" i="66"/>
  <c r="Y10" i="66" s="1"/>
  <c r="Q15" i="66"/>
  <c r="J13" i="66"/>
  <c r="I13" i="66"/>
  <c r="U9" i="66" s="1"/>
  <c r="I7" i="67"/>
  <c r="J7" i="139"/>
  <c r="L7" i="139" s="1"/>
  <c r="I21" i="63"/>
  <c r="O18" i="111"/>
  <c r="I27" i="63"/>
  <c r="O22" i="111"/>
  <c r="I13" i="58"/>
  <c r="P6" i="63"/>
  <c r="O24" i="111"/>
  <c r="O26" i="111"/>
  <c r="K27" i="128"/>
  <c r="L27" i="128" s="1"/>
  <c r="O17" i="128" s="1"/>
  <c r="D33" i="145" s="1"/>
  <c r="G79" i="22"/>
  <c r="H79" i="22"/>
  <c r="I79" i="22"/>
  <c r="N79" i="22"/>
  <c r="J79" i="22"/>
  <c r="K79" i="22"/>
  <c r="L79" i="22"/>
  <c r="M79" i="22"/>
  <c r="M77" i="22"/>
  <c r="N77" i="22"/>
  <c r="G77" i="22"/>
  <c r="H77" i="22"/>
  <c r="I77" i="22"/>
  <c r="J77" i="22"/>
  <c r="K77" i="22"/>
  <c r="L77" i="22"/>
  <c r="I23" i="63"/>
  <c r="L5" i="139"/>
  <c r="K5" i="139"/>
  <c r="M5" i="139" s="1"/>
  <c r="Q4" i="139" s="1"/>
  <c r="J13" i="139"/>
  <c r="K9" i="139"/>
  <c r="M9" i="139" s="1"/>
  <c r="Q6" i="139" s="1"/>
  <c r="J7" i="120"/>
  <c r="L11" i="139"/>
  <c r="K11" i="139"/>
  <c r="P4" i="65"/>
  <c r="O4" i="65"/>
  <c r="M27" i="138"/>
  <c r="Q15" i="138" s="1"/>
  <c r="M19" i="138"/>
  <c r="Q11" i="138" s="1"/>
  <c r="M21" i="138"/>
  <c r="Q12" i="138" s="1"/>
  <c r="I6" i="109"/>
  <c r="P4" i="64"/>
  <c r="O4" i="64"/>
  <c r="P15" i="110"/>
  <c r="N16" i="66" s="1"/>
  <c r="G14" i="66"/>
  <c r="E12" i="110"/>
  <c r="H8" i="62"/>
  <c r="Q4" i="138"/>
  <c r="D12" i="110"/>
  <c r="G7" i="109"/>
  <c r="J7" i="109" s="1"/>
  <c r="M31" i="110"/>
  <c r="C12" i="75"/>
  <c r="Q15" i="110"/>
  <c r="H14" i="141"/>
  <c r="P14" i="141"/>
  <c r="F12" i="110"/>
  <c r="H12" i="63"/>
  <c r="C12" i="110"/>
  <c r="G7" i="61"/>
  <c r="D13" i="73"/>
  <c r="D14" i="72"/>
  <c r="D14" i="70"/>
  <c r="R15" i="110"/>
  <c r="P14" i="140"/>
  <c r="H14" i="140"/>
  <c r="K9" i="65"/>
  <c r="J9" i="65"/>
  <c r="O6" i="65" s="1"/>
  <c r="I13" i="110"/>
  <c r="H10" i="65"/>
  <c r="L14" i="110"/>
  <c r="H12" i="139"/>
  <c r="J7" i="64"/>
  <c r="O5" i="64" s="1"/>
  <c r="K7" i="64"/>
  <c r="L7" i="64" s="1"/>
  <c r="H8" i="64"/>
  <c r="J13" i="120"/>
  <c r="J11" i="138"/>
  <c r="C13" i="133"/>
  <c r="O4" i="111"/>
  <c r="K11" i="128"/>
  <c r="L11" i="128" s="1"/>
  <c r="O9" i="128" s="1"/>
  <c r="D33" i="153" s="1"/>
  <c r="K9" i="128"/>
  <c r="L9" i="128" s="1"/>
  <c r="O8" i="128" s="1"/>
  <c r="D33" i="154" s="1"/>
  <c r="Q6" i="120"/>
  <c r="Q12" i="120"/>
  <c r="Q13" i="120"/>
  <c r="Q11" i="120"/>
  <c r="Q7" i="120"/>
  <c r="O6" i="111"/>
  <c r="O8" i="111"/>
  <c r="O10" i="111"/>
  <c r="O12" i="111"/>
  <c r="G6" i="117"/>
  <c r="H8" i="116"/>
  <c r="H8" i="115"/>
  <c r="G7" i="118"/>
  <c r="N16" i="111"/>
  <c r="R16" i="111" s="1"/>
  <c r="I18" i="111"/>
  <c r="AK19" i="24"/>
  <c r="C16" i="78" s="1"/>
  <c r="D16" i="78" s="1"/>
  <c r="AI19" i="24"/>
  <c r="E16" i="158" s="1"/>
  <c r="F16" i="158" s="1"/>
  <c r="AK18" i="24"/>
  <c r="C15" i="78" s="1"/>
  <c r="D15" i="78" s="1"/>
  <c r="AI18" i="24"/>
  <c r="E15" i="158" s="1"/>
  <c r="F15" i="158" s="1"/>
  <c r="AK17" i="24"/>
  <c r="C14" i="78" s="1"/>
  <c r="D14" i="78" s="1"/>
  <c r="AI17" i="24"/>
  <c r="E14" i="158" s="1"/>
  <c r="F14" i="158" s="1"/>
  <c r="AK16" i="24"/>
  <c r="C13" i="78" s="1"/>
  <c r="D13" i="78" s="1"/>
  <c r="AI16" i="24"/>
  <c r="E13" i="158" s="1"/>
  <c r="F13" i="158" s="1"/>
  <c r="AK15" i="24"/>
  <c r="C12" i="78" s="1"/>
  <c r="D12" i="78" s="1"/>
  <c r="AI15" i="24"/>
  <c r="E12" i="158" s="1"/>
  <c r="F12" i="158" s="1"/>
  <c r="AK14" i="24"/>
  <c r="C11" i="78" s="1"/>
  <c r="D11" i="78" s="1"/>
  <c r="AI14" i="24"/>
  <c r="E11" i="158" s="1"/>
  <c r="F11" i="158" s="1"/>
  <c r="AK13" i="24"/>
  <c r="C10" i="78" s="1"/>
  <c r="D10" i="78" s="1"/>
  <c r="AI13" i="24"/>
  <c r="E10" i="158" s="1"/>
  <c r="F10" i="158" s="1"/>
  <c r="AK12" i="24"/>
  <c r="C9" i="78" s="1"/>
  <c r="D9" i="78" s="1"/>
  <c r="AI12" i="24"/>
  <c r="E9" i="158" s="1"/>
  <c r="F9" i="158" s="1"/>
  <c r="AK11" i="24"/>
  <c r="C8" i="78" s="1"/>
  <c r="D8" i="78" s="1"/>
  <c r="AI11" i="24"/>
  <c r="E8" i="158" s="1"/>
  <c r="F8" i="158" s="1"/>
  <c r="AK10" i="24"/>
  <c r="C7" i="78" s="1"/>
  <c r="D7" i="78" s="1"/>
  <c r="AI10" i="24"/>
  <c r="E7" i="158" s="1"/>
  <c r="F7" i="158" s="1"/>
  <c r="AK9" i="24"/>
  <c r="C6" i="78" s="1"/>
  <c r="D6" i="78" s="1"/>
  <c r="AI9" i="24"/>
  <c r="E6" i="158" s="1"/>
  <c r="F6" i="158" s="1"/>
  <c r="AK8" i="24"/>
  <c r="C5" i="78" s="1"/>
  <c r="AC8" i="24"/>
  <c r="AD19" i="24"/>
  <c r="J17" i="56" s="1"/>
  <c r="AC19" i="24"/>
  <c r="I17" i="56" s="1"/>
  <c r="AB19" i="24"/>
  <c r="H17" i="56" s="1"/>
  <c r="AA19" i="24"/>
  <c r="AD18" i="24"/>
  <c r="AC18" i="24"/>
  <c r="BE99" i="67" s="1"/>
  <c r="AB18" i="24"/>
  <c r="AB16" i="108" s="1"/>
  <c r="AA18" i="24"/>
  <c r="AD17" i="24"/>
  <c r="J15" i="56" s="1"/>
  <c r="AC17" i="24"/>
  <c r="AN33" i="58" s="1"/>
  <c r="AB17" i="24"/>
  <c r="H15" i="56" s="1"/>
  <c r="AA17" i="24"/>
  <c r="AD16" i="24"/>
  <c r="AC16" i="24"/>
  <c r="AB16" i="24"/>
  <c r="AM32" i="58" s="1"/>
  <c r="AA16" i="24"/>
  <c r="AD15" i="24"/>
  <c r="AD13" i="108" s="1"/>
  <c r="AC15" i="24"/>
  <c r="AC13" i="108" s="1"/>
  <c r="AB15" i="24"/>
  <c r="AB13" i="108" s="1"/>
  <c r="AA15" i="24"/>
  <c r="AD14" i="24"/>
  <c r="AC14" i="24"/>
  <c r="BE61" i="67" s="1"/>
  <c r="AB14" i="24"/>
  <c r="BD95" i="67" s="1"/>
  <c r="AA14" i="24"/>
  <c r="AD13" i="24"/>
  <c r="BF60" i="67" s="1"/>
  <c r="AC13" i="24"/>
  <c r="BE94" i="67" s="1"/>
  <c r="AB13" i="24"/>
  <c r="AB11" i="108" s="1"/>
  <c r="AA13" i="24"/>
  <c r="AD12" i="24"/>
  <c r="AC12" i="24"/>
  <c r="I10" i="56" s="1"/>
  <c r="AB12" i="24"/>
  <c r="BD59" i="67" s="1"/>
  <c r="AA12" i="24"/>
  <c r="AD11" i="24"/>
  <c r="J9" i="56" s="1"/>
  <c r="AC11" i="24"/>
  <c r="I9" i="56" s="1"/>
  <c r="AB11" i="24"/>
  <c r="H9" i="56" s="1"/>
  <c r="AA11" i="24"/>
  <c r="AD10" i="24"/>
  <c r="AC10" i="24"/>
  <c r="AB10" i="24"/>
  <c r="H8" i="56" s="1"/>
  <c r="AA10" i="24"/>
  <c r="AD9" i="24"/>
  <c r="J7" i="56" s="1"/>
  <c r="AC9" i="24"/>
  <c r="AC7" i="108" s="1"/>
  <c r="AB9" i="24"/>
  <c r="AA9" i="24"/>
  <c r="AD8" i="24"/>
  <c r="AB8" i="24"/>
  <c r="AM24" i="58" s="1"/>
  <c r="AA8" i="24"/>
  <c r="Y19" i="24"/>
  <c r="X19" i="24"/>
  <c r="W19" i="24"/>
  <c r="V19" i="24"/>
  <c r="Y18" i="24"/>
  <c r="X18" i="24"/>
  <c r="W18" i="24"/>
  <c r="V18" i="24"/>
  <c r="Y17" i="24"/>
  <c r="X17" i="24"/>
  <c r="W17" i="24"/>
  <c r="V17" i="24"/>
  <c r="Y16" i="24"/>
  <c r="X16" i="24"/>
  <c r="W16" i="24"/>
  <c r="V16" i="24"/>
  <c r="Y15" i="24"/>
  <c r="X15" i="24"/>
  <c r="W15" i="24"/>
  <c r="V15" i="24"/>
  <c r="Y14" i="24"/>
  <c r="X14" i="24"/>
  <c r="W14" i="24"/>
  <c r="V14" i="24"/>
  <c r="Y13" i="24"/>
  <c r="X13" i="24"/>
  <c r="W13" i="24"/>
  <c r="V13" i="24"/>
  <c r="Y12" i="24"/>
  <c r="X12" i="24"/>
  <c r="W12" i="24"/>
  <c r="V12" i="24"/>
  <c r="Y11" i="24"/>
  <c r="X11" i="24"/>
  <c r="W11" i="24"/>
  <c r="V11" i="24"/>
  <c r="Y10" i="24"/>
  <c r="X10" i="24"/>
  <c r="W10" i="24"/>
  <c r="V10" i="24"/>
  <c r="Y9" i="24"/>
  <c r="X9" i="24"/>
  <c r="W9" i="24"/>
  <c r="V9" i="24"/>
  <c r="Y8" i="24"/>
  <c r="X8" i="24"/>
  <c r="W8" i="24"/>
  <c r="V8" i="24"/>
  <c r="Q19" i="24"/>
  <c r="P19" i="24"/>
  <c r="O19" i="24"/>
  <c r="N19" i="24"/>
  <c r="Q18" i="24"/>
  <c r="P18" i="24"/>
  <c r="O18" i="24"/>
  <c r="N18" i="24"/>
  <c r="Q17" i="24"/>
  <c r="P17" i="24"/>
  <c r="O17" i="24"/>
  <c r="N17" i="24"/>
  <c r="Q16" i="24"/>
  <c r="P16" i="24"/>
  <c r="O16" i="24"/>
  <c r="N16" i="24"/>
  <c r="Q15" i="24"/>
  <c r="P15" i="24"/>
  <c r="O15" i="24"/>
  <c r="N15" i="24"/>
  <c r="Q14" i="24"/>
  <c r="P14" i="24"/>
  <c r="O14" i="24"/>
  <c r="N14" i="24"/>
  <c r="Q13" i="24"/>
  <c r="P13" i="24"/>
  <c r="O13" i="24"/>
  <c r="N13" i="24"/>
  <c r="Q12" i="24"/>
  <c r="P12" i="24"/>
  <c r="O12" i="24"/>
  <c r="N12" i="24"/>
  <c r="Q11" i="24"/>
  <c r="P11" i="24"/>
  <c r="O11" i="24"/>
  <c r="N11" i="24"/>
  <c r="Q10" i="24"/>
  <c r="P10" i="24"/>
  <c r="O10" i="24"/>
  <c r="N10" i="24"/>
  <c r="Q9" i="24"/>
  <c r="P9" i="24"/>
  <c r="O9" i="24"/>
  <c r="N9" i="24"/>
  <c r="Q8" i="24"/>
  <c r="P8" i="24"/>
  <c r="O8" i="24"/>
  <c r="N8" i="24"/>
  <c r="L19" i="24"/>
  <c r="K19" i="24"/>
  <c r="J19" i="24"/>
  <c r="I19" i="24"/>
  <c r="L18" i="24"/>
  <c r="K18" i="24"/>
  <c r="J18" i="24"/>
  <c r="I18" i="24"/>
  <c r="L17" i="24"/>
  <c r="K17" i="24"/>
  <c r="J17" i="24"/>
  <c r="I17" i="24"/>
  <c r="L16" i="24"/>
  <c r="K16" i="24"/>
  <c r="J16" i="24"/>
  <c r="I16" i="24"/>
  <c r="L15" i="24"/>
  <c r="K15" i="24"/>
  <c r="J15" i="24"/>
  <c r="I15" i="24"/>
  <c r="L14" i="24"/>
  <c r="K14" i="24"/>
  <c r="J14" i="24"/>
  <c r="I14" i="24"/>
  <c r="L13" i="24"/>
  <c r="K13" i="24"/>
  <c r="J13" i="24"/>
  <c r="I13" i="24"/>
  <c r="L12" i="24"/>
  <c r="K12" i="24"/>
  <c r="J12" i="24"/>
  <c r="I12" i="24"/>
  <c r="L11" i="24"/>
  <c r="K11" i="24"/>
  <c r="J11" i="24"/>
  <c r="I11" i="24"/>
  <c r="L10" i="24"/>
  <c r="K10" i="24"/>
  <c r="J10" i="24"/>
  <c r="I10" i="24"/>
  <c r="L9" i="24"/>
  <c r="K9" i="24"/>
  <c r="J9" i="24"/>
  <c r="I9" i="24"/>
  <c r="L8" i="24"/>
  <c r="K8" i="24"/>
  <c r="J8" i="24"/>
  <c r="I8" i="24"/>
  <c r="AY19" i="24"/>
  <c r="BA19" i="24"/>
  <c r="AZ19" i="24"/>
  <c r="AX19" i="24"/>
  <c r="BA18" i="24"/>
  <c r="AZ18" i="24"/>
  <c r="AY18" i="24"/>
  <c r="AX18" i="24"/>
  <c r="BA17" i="24"/>
  <c r="AZ17" i="24"/>
  <c r="AY17" i="24"/>
  <c r="AX17" i="24"/>
  <c r="BA16" i="24"/>
  <c r="AZ16" i="24"/>
  <c r="AY16" i="24"/>
  <c r="AX16" i="24"/>
  <c r="BA15" i="24"/>
  <c r="AZ15" i="24"/>
  <c r="AY15" i="24"/>
  <c r="AX15" i="24"/>
  <c r="BA14" i="24"/>
  <c r="AZ14" i="24"/>
  <c r="AY14" i="24"/>
  <c r="AX14" i="24"/>
  <c r="BA13" i="24"/>
  <c r="AZ13" i="24"/>
  <c r="AY13" i="24"/>
  <c r="AX13" i="24"/>
  <c r="BA12" i="24"/>
  <c r="AZ12" i="24"/>
  <c r="AY12" i="24"/>
  <c r="AX12" i="24"/>
  <c r="BA11" i="24"/>
  <c r="AZ11" i="24"/>
  <c r="AY11" i="24"/>
  <c r="AX11" i="24"/>
  <c r="BA10" i="24"/>
  <c r="AZ10" i="24"/>
  <c r="AY10" i="24"/>
  <c r="BA9" i="24"/>
  <c r="AZ9" i="24"/>
  <c r="AY9" i="24"/>
  <c r="AX9" i="24"/>
  <c r="BA8" i="24"/>
  <c r="AZ8" i="24"/>
  <c r="AY8" i="24"/>
  <c r="AT9" i="24"/>
  <c r="AV10" i="24"/>
  <c r="AT11" i="24"/>
  <c r="AV12" i="24"/>
  <c r="AT13" i="24"/>
  <c r="M10" i="61" s="1"/>
  <c r="AV14" i="24"/>
  <c r="AT15" i="24"/>
  <c r="AV16" i="24"/>
  <c r="AT17" i="24"/>
  <c r="AV18" i="24"/>
  <c r="AT19" i="24"/>
  <c r="M16" i="61" s="1"/>
  <c r="AU8" i="24"/>
  <c r="AV8" i="24"/>
  <c r="AL18" i="24"/>
  <c r="J8" i="56"/>
  <c r="J10" i="56"/>
  <c r="J12" i="56"/>
  <c r="J13" i="56"/>
  <c r="J14" i="56"/>
  <c r="J16" i="56"/>
  <c r="J6" i="56"/>
  <c r="AD8" i="108"/>
  <c r="AD10" i="108"/>
  <c r="AD12" i="108"/>
  <c r="AD14" i="108"/>
  <c r="AC15" i="108"/>
  <c r="AD16" i="108"/>
  <c r="AD6" i="108"/>
  <c r="AO26" i="58"/>
  <c r="AO28" i="58"/>
  <c r="AO30" i="58"/>
  <c r="AO32" i="58"/>
  <c r="AO34" i="58"/>
  <c r="AO24" i="58"/>
  <c r="BF91" i="67"/>
  <c r="BF93" i="67"/>
  <c r="BF95" i="67"/>
  <c r="BF97" i="67"/>
  <c r="BF98" i="67"/>
  <c r="BD99" i="67"/>
  <c r="BF99" i="67"/>
  <c r="BF89" i="67"/>
  <c r="BF57" i="67"/>
  <c r="BF59" i="67"/>
  <c r="BF61" i="67"/>
  <c r="BD63" i="67"/>
  <c r="BF63" i="67"/>
  <c r="BF65" i="67"/>
  <c r="BF55" i="67"/>
  <c r="N77" i="32" l="1"/>
  <c r="G77" i="32"/>
  <c r="J79" i="32"/>
  <c r="J77" i="32"/>
  <c r="M79" i="32"/>
  <c r="N79" i="32"/>
  <c r="J7" i="61"/>
  <c r="I7" i="61"/>
  <c r="E66" i="30"/>
  <c r="E18" i="30"/>
  <c r="M9" i="62"/>
  <c r="L9" i="62"/>
  <c r="L11" i="127"/>
  <c r="P7" i="127" s="1"/>
  <c r="K11" i="127"/>
  <c r="O7" i="127" s="1"/>
  <c r="R14" i="57"/>
  <c r="H12" i="127"/>
  <c r="D5" i="78"/>
  <c r="D17" i="78" s="1"/>
  <c r="P18" i="143" s="1"/>
  <c r="C17" i="78"/>
  <c r="AN27" i="58"/>
  <c r="BF58" i="67"/>
  <c r="BE58" i="67"/>
  <c r="M14" i="61"/>
  <c r="BF64" i="67"/>
  <c r="AO25" i="58"/>
  <c r="AC17" i="108"/>
  <c r="V6" i="63"/>
  <c r="M8" i="61"/>
  <c r="M6" i="61"/>
  <c r="M12" i="61"/>
  <c r="M77" i="32"/>
  <c r="L79" i="32"/>
  <c r="I77" i="32"/>
  <c r="G79" i="32"/>
  <c r="K7" i="139"/>
  <c r="M7" i="139" s="1"/>
  <c r="Q5" i="139" s="1"/>
  <c r="L77" i="32"/>
  <c r="L7" i="120"/>
  <c r="K7" i="120"/>
  <c r="M7" i="120" s="1"/>
  <c r="Q5" i="120" s="1"/>
  <c r="G20" i="155" s="1"/>
  <c r="G79" i="31"/>
  <c r="N79" i="31"/>
  <c r="J79" i="31"/>
  <c r="M79" i="31"/>
  <c r="I79" i="31"/>
  <c r="H79" i="31"/>
  <c r="L79" i="31"/>
  <c r="K79" i="31"/>
  <c r="AM182" i="31" s="1"/>
  <c r="BP182" i="31" s="1"/>
  <c r="BP203" i="31" s="1"/>
  <c r="H29" i="31"/>
  <c r="G29" i="31"/>
  <c r="L29" i="31"/>
  <c r="N29" i="31"/>
  <c r="M29" i="31"/>
  <c r="K29" i="31"/>
  <c r="J29" i="31"/>
  <c r="I29" i="31"/>
  <c r="I27" i="31"/>
  <c r="J27" i="31"/>
  <c r="M27" i="31"/>
  <c r="K27" i="31"/>
  <c r="N27" i="31"/>
  <c r="L27" i="31"/>
  <c r="G27" i="31"/>
  <c r="H27" i="31"/>
  <c r="L13" i="120"/>
  <c r="K13" i="120"/>
  <c r="M13" i="120" s="1"/>
  <c r="Q8" i="120" s="1"/>
  <c r="J25" i="30"/>
  <c r="AI131" i="30" s="1"/>
  <c r="BL131" i="30" s="1"/>
  <c r="K25" i="30"/>
  <c r="G25" i="30"/>
  <c r="L25" i="30"/>
  <c r="H25" i="30"/>
  <c r="AI107" i="30" s="1"/>
  <c r="BL107" i="30" s="1"/>
  <c r="I25" i="30"/>
  <c r="N25" i="30"/>
  <c r="M25" i="30"/>
  <c r="AI108" i="30" s="1"/>
  <c r="BL108" i="30" s="1"/>
  <c r="L25" i="31"/>
  <c r="H25" i="31"/>
  <c r="G25" i="31"/>
  <c r="M25" i="31"/>
  <c r="J25" i="31"/>
  <c r="K25" i="31"/>
  <c r="I25" i="31"/>
  <c r="N25" i="31"/>
  <c r="G77" i="30"/>
  <c r="L77" i="30"/>
  <c r="I77" i="30"/>
  <c r="M77" i="30"/>
  <c r="N77" i="30"/>
  <c r="K77" i="30"/>
  <c r="J77" i="30"/>
  <c r="H77" i="30"/>
  <c r="K11" i="138"/>
  <c r="L11" i="138"/>
  <c r="L17" i="120"/>
  <c r="K17" i="120"/>
  <c r="M17" i="120" s="1"/>
  <c r="Q10" i="120" s="1"/>
  <c r="G20" i="150" s="1"/>
  <c r="U19" i="157"/>
  <c r="G17" i="143" s="1"/>
  <c r="K75" i="31"/>
  <c r="N75" i="31"/>
  <c r="J75" i="31"/>
  <c r="I75" i="31"/>
  <c r="H75" i="31"/>
  <c r="M75" i="31"/>
  <c r="G75" i="31"/>
  <c r="L75" i="31"/>
  <c r="I27" i="30"/>
  <c r="L27" i="30"/>
  <c r="N27" i="30"/>
  <c r="K27" i="30"/>
  <c r="J27" i="30"/>
  <c r="M27" i="30"/>
  <c r="AK108" i="30" s="1"/>
  <c r="BN108" i="30" s="1"/>
  <c r="BN152" i="30" s="1"/>
  <c r="H27" i="30"/>
  <c r="G27" i="30"/>
  <c r="G79" i="30"/>
  <c r="J79" i="30"/>
  <c r="N79" i="30"/>
  <c r="L79" i="30"/>
  <c r="K79" i="30"/>
  <c r="I79" i="30"/>
  <c r="H79" i="30"/>
  <c r="M79" i="30"/>
  <c r="L75" i="32"/>
  <c r="K75" i="32"/>
  <c r="J75" i="32"/>
  <c r="H75" i="32"/>
  <c r="G75" i="32"/>
  <c r="N75" i="32"/>
  <c r="I75" i="32"/>
  <c r="M75" i="32"/>
  <c r="J77" i="31"/>
  <c r="L77" i="31"/>
  <c r="I77" i="31"/>
  <c r="H77" i="31"/>
  <c r="G77" i="31"/>
  <c r="N77" i="31"/>
  <c r="M77" i="31"/>
  <c r="K77" i="31"/>
  <c r="H75" i="30"/>
  <c r="G75" i="30"/>
  <c r="N75" i="30"/>
  <c r="K75" i="30"/>
  <c r="M75" i="30"/>
  <c r="J75" i="30"/>
  <c r="L75" i="30"/>
  <c r="I75" i="30"/>
  <c r="H29" i="30"/>
  <c r="G29" i="30"/>
  <c r="M29" i="30"/>
  <c r="AM108" i="30" s="1"/>
  <c r="BP108" i="30" s="1"/>
  <c r="BP152" i="30" s="1"/>
  <c r="N29" i="30"/>
  <c r="L29" i="30"/>
  <c r="J29" i="30"/>
  <c r="K29" i="30"/>
  <c r="I29" i="30"/>
  <c r="Q16" i="111"/>
  <c r="J11" i="113" s="1"/>
  <c r="M18" i="111"/>
  <c r="C27" i="113" s="1"/>
  <c r="L18" i="111"/>
  <c r="H12" i="113" s="1"/>
  <c r="F6" i="150"/>
  <c r="H20" i="153"/>
  <c r="G20" i="153"/>
  <c r="F20" i="153"/>
  <c r="H20" i="149"/>
  <c r="G20" i="149"/>
  <c r="F20" i="149"/>
  <c r="G20" i="145"/>
  <c r="F20" i="145"/>
  <c r="H20" i="145"/>
  <c r="H20" i="146"/>
  <c r="G20" i="146"/>
  <c r="F20" i="146"/>
  <c r="H20" i="154"/>
  <c r="G20" i="154"/>
  <c r="F20" i="154"/>
  <c r="H20" i="148"/>
  <c r="G20" i="148"/>
  <c r="F20" i="148"/>
  <c r="H20" i="151"/>
  <c r="G20" i="151"/>
  <c r="F20" i="151"/>
  <c r="H20" i="147"/>
  <c r="G20" i="147"/>
  <c r="F20" i="147"/>
  <c r="H20" i="155"/>
  <c r="F20" i="155"/>
  <c r="H11" i="155"/>
  <c r="G11" i="155"/>
  <c r="F11" i="155"/>
  <c r="H9" i="155"/>
  <c r="G9" i="155"/>
  <c r="F9" i="155"/>
  <c r="H8" i="155"/>
  <c r="G8" i="155"/>
  <c r="F8" i="155"/>
  <c r="H10" i="155"/>
  <c r="G10" i="155"/>
  <c r="F10" i="155"/>
  <c r="F17" i="158"/>
  <c r="F19" i="143" s="1"/>
  <c r="J19" i="143" s="1"/>
  <c r="E17" i="158"/>
  <c r="AL9" i="24"/>
  <c r="H16" i="155"/>
  <c r="AX64" i="156"/>
  <c r="AX106" i="156" s="1"/>
  <c r="G7" i="157" s="1"/>
  <c r="AW64" i="156"/>
  <c r="AW106" i="156" s="1"/>
  <c r="F7" i="157" s="1"/>
  <c r="F19" i="157" s="1"/>
  <c r="I9" i="143" s="1"/>
  <c r="AY64" i="156"/>
  <c r="AY106" i="156" s="1"/>
  <c r="H7" i="157" s="1"/>
  <c r="AV64" i="156"/>
  <c r="AV106" i="156" s="1"/>
  <c r="E7" i="157" s="1"/>
  <c r="E19" i="157" s="1"/>
  <c r="G9" i="143" s="1"/>
  <c r="BD64" i="156"/>
  <c r="BD106" i="156" s="1"/>
  <c r="M7" i="157" s="1"/>
  <c r="Q12" i="111"/>
  <c r="R12" i="111"/>
  <c r="R10" i="111"/>
  <c r="Q10" i="111"/>
  <c r="R8" i="111"/>
  <c r="Q8" i="111"/>
  <c r="R6" i="111"/>
  <c r="Q6" i="111"/>
  <c r="E25" i="113"/>
  <c r="D25" i="113"/>
  <c r="J10" i="113"/>
  <c r="I10" i="113"/>
  <c r="D26" i="113"/>
  <c r="E26" i="113"/>
  <c r="R4" i="111"/>
  <c r="Q4" i="111"/>
  <c r="F14" i="156"/>
  <c r="W61" i="156" s="1"/>
  <c r="BB61" i="156" s="1"/>
  <c r="BB106" i="156" s="1"/>
  <c r="K7" i="157" s="1"/>
  <c r="K9" i="115"/>
  <c r="O6" i="115" s="1"/>
  <c r="L9" i="115"/>
  <c r="P6" i="115" s="1"/>
  <c r="L9" i="116"/>
  <c r="P6" i="116" s="1"/>
  <c r="K9" i="116"/>
  <c r="O6" i="116" s="1"/>
  <c r="G20" i="156"/>
  <c r="F20" i="156"/>
  <c r="AC61" i="156" s="1"/>
  <c r="BH61" i="156" s="1"/>
  <c r="H20" i="156"/>
  <c r="AC64" i="156" s="1"/>
  <c r="J6" i="117"/>
  <c r="I6" i="117"/>
  <c r="J7" i="118"/>
  <c r="I7" i="118"/>
  <c r="N7" i="118" s="1"/>
  <c r="M67" i="22"/>
  <c r="N19" i="22"/>
  <c r="L67" i="22"/>
  <c r="M19" i="22"/>
  <c r="N67" i="22"/>
  <c r="I19" i="22"/>
  <c r="J67" i="22"/>
  <c r="G19" i="22"/>
  <c r="L19" i="22"/>
  <c r="G67" i="22"/>
  <c r="H19" i="22"/>
  <c r="H67" i="22"/>
  <c r="K19" i="22"/>
  <c r="E67" i="31"/>
  <c r="E19" i="31"/>
  <c r="J19" i="22"/>
  <c r="I67" i="22"/>
  <c r="K67" i="22"/>
  <c r="L9" i="65"/>
  <c r="H64" i="40"/>
  <c r="G16" i="40"/>
  <c r="X111" i="40" s="1"/>
  <c r="BA111" i="40" s="1"/>
  <c r="G64" i="40"/>
  <c r="N16" i="40"/>
  <c r="N64" i="40"/>
  <c r="L64" i="40"/>
  <c r="K16" i="40"/>
  <c r="K64" i="40"/>
  <c r="X159" i="40" s="1"/>
  <c r="BA159" i="40" s="1"/>
  <c r="BA203" i="40" s="1"/>
  <c r="L35" i="144" s="1"/>
  <c r="J16" i="40"/>
  <c r="X131" i="40" s="1"/>
  <c r="BA131" i="40" s="1"/>
  <c r="J64" i="40"/>
  <c r="I16" i="40"/>
  <c r="I64" i="40"/>
  <c r="H16" i="40"/>
  <c r="M16" i="40"/>
  <c r="L16" i="40"/>
  <c r="M64" i="40"/>
  <c r="K64" i="31"/>
  <c r="L16" i="31"/>
  <c r="J64" i="31"/>
  <c r="K16" i="31"/>
  <c r="I64" i="31"/>
  <c r="J16" i="31"/>
  <c r="H64" i="31"/>
  <c r="I16" i="31"/>
  <c r="G64" i="31"/>
  <c r="H16" i="31"/>
  <c r="N64" i="31"/>
  <c r="G16" i="31"/>
  <c r="M64" i="31"/>
  <c r="N16" i="31"/>
  <c r="L64" i="31"/>
  <c r="M16" i="31"/>
  <c r="K64" i="39"/>
  <c r="N16" i="39"/>
  <c r="J64" i="39"/>
  <c r="M16" i="39"/>
  <c r="I64" i="39"/>
  <c r="L16" i="39"/>
  <c r="H64" i="39"/>
  <c r="K16" i="39"/>
  <c r="G64" i="39"/>
  <c r="J16" i="39"/>
  <c r="X131" i="39" s="1"/>
  <c r="BA131" i="39" s="1"/>
  <c r="BA152" i="39" s="1"/>
  <c r="N64" i="39"/>
  <c r="I16" i="39"/>
  <c r="M64" i="39"/>
  <c r="H16" i="39"/>
  <c r="L64" i="39"/>
  <c r="G16" i="39"/>
  <c r="L64" i="30"/>
  <c r="G16" i="30"/>
  <c r="K64" i="30"/>
  <c r="N16" i="30"/>
  <c r="I64" i="30"/>
  <c r="H64" i="30"/>
  <c r="K16" i="30"/>
  <c r="G64" i="30"/>
  <c r="J16" i="30"/>
  <c r="X131" i="30" s="1"/>
  <c r="BA131" i="30" s="1"/>
  <c r="J64" i="30"/>
  <c r="M16" i="30"/>
  <c r="X108" i="30" s="1"/>
  <c r="BA108" i="30" s="1"/>
  <c r="N64" i="30"/>
  <c r="I16" i="30"/>
  <c r="L16" i="30"/>
  <c r="M64" i="30"/>
  <c r="H16" i="30"/>
  <c r="N64" i="34"/>
  <c r="M16" i="34"/>
  <c r="M64" i="34"/>
  <c r="L16" i="34"/>
  <c r="L64" i="34"/>
  <c r="K16" i="34"/>
  <c r="K64" i="34"/>
  <c r="X182" i="34" s="1"/>
  <c r="BA182" i="34" s="1"/>
  <c r="J16" i="34"/>
  <c r="J64" i="34"/>
  <c r="X158" i="34" s="1"/>
  <c r="BA158" i="34" s="1"/>
  <c r="I16" i="34"/>
  <c r="I64" i="34"/>
  <c r="H16" i="34"/>
  <c r="H64" i="34"/>
  <c r="G16" i="34"/>
  <c r="G64" i="34"/>
  <c r="N16" i="34"/>
  <c r="L64" i="35"/>
  <c r="N16" i="35"/>
  <c r="K64" i="35"/>
  <c r="M16" i="35"/>
  <c r="J64" i="35"/>
  <c r="L16" i="35"/>
  <c r="I64" i="35"/>
  <c r="K16" i="35"/>
  <c r="H64" i="35"/>
  <c r="J16" i="35"/>
  <c r="G64" i="35"/>
  <c r="I16" i="35"/>
  <c r="N64" i="35"/>
  <c r="H16" i="35"/>
  <c r="M64" i="35"/>
  <c r="G16" i="35"/>
  <c r="G62" i="22"/>
  <c r="H14" i="22"/>
  <c r="L62" i="22"/>
  <c r="K62" i="22"/>
  <c r="L14" i="22"/>
  <c r="K14" i="22"/>
  <c r="G14" i="22"/>
  <c r="H62" i="22"/>
  <c r="N64" i="37"/>
  <c r="K16" i="37"/>
  <c r="M64" i="37"/>
  <c r="J16" i="37"/>
  <c r="L64" i="37"/>
  <c r="I16" i="37"/>
  <c r="K64" i="37"/>
  <c r="H16" i="37"/>
  <c r="J64" i="37"/>
  <c r="G16" i="37"/>
  <c r="I64" i="37"/>
  <c r="N16" i="37"/>
  <c r="H64" i="37"/>
  <c r="M16" i="37"/>
  <c r="G64" i="37"/>
  <c r="L16" i="37"/>
  <c r="J64" i="36"/>
  <c r="G16" i="36"/>
  <c r="I64" i="36"/>
  <c r="N16" i="36"/>
  <c r="H64" i="36"/>
  <c r="M16" i="36"/>
  <c r="G64" i="36"/>
  <c r="L16" i="36"/>
  <c r="N64" i="36"/>
  <c r="K16" i="36"/>
  <c r="M64" i="36"/>
  <c r="J16" i="36"/>
  <c r="L64" i="36"/>
  <c r="I16" i="36"/>
  <c r="K64" i="36"/>
  <c r="H16" i="36"/>
  <c r="M64" i="38"/>
  <c r="J16" i="38"/>
  <c r="X131" i="38" s="1"/>
  <c r="BA131" i="38" s="1"/>
  <c r="BA152" i="38" s="1"/>
  <c r="L64" i="38"/>
  <c r="I16" i="38"/>
  <c r="K64" i="38"/>
  <c r="H16" i="38"/>
  <c r="J64" i="38"/>
  <c r="G16" i="38"/>
  <c r="I64" i="38"/>
  <c r="N16" i="38"/>
  <c r="H64" i="38"/>
  <c r="M16" i="38"/>
  <c r="G64" i="38"/>
  <c r="L16" i="38"/>
  <c r="N64" i="38"/>
  <c r="K16" i="38"/>
  <c r="G7" i="74"/>
  <c r="E87" i="31"/>
  <c r="E37" i="31"/>
  <c r="L87" i="30"/>
  <c r="I37" i="30"/>
  <c r="H37" i="30"/>
  <c r="J37" i="30"/>
  <c r="K87" i="30"/>
  <c r="H87" i="30"/>
  <c r="J87" i="30"/>
  <c r="G37" i="30"/>
  <c r="I87" i="30"/>
  <c r="N37" i="30"/>
  <c r="M37" i="30"/>
  <c r="G87" i="30"/>
  <c r="L37" i="30"/>
  <c r="N87" i="30"/>
  <c r="K37" i="30"/>
  <c r="M87" i="30"/>
  <c r="E83" i="31"/>
  <c r="E33" i="31"/>
  <c r="K10" i="30"/>
  <c r="K58" i="30"/>
  <c r="G10" i="30"/>
  <c r="G58" i="30"/>
  <c r="J79" i="33"/>
  <c r="L79" i="33"/>
  <c r="I79" i="33"/>
  <c r="H79" i="33"/>
  <c r="G79" i="33"/>
  <c r="N79" i="33"/>
  <c r="K79" i="33"/>
  <c r="M79" i="33"/>
  <c r="K29" i="33"/>
  <c r="G29" i="33"/>
  <c r="L29" i="33"/>
  <c r="H29" i="33"/>
  <c r="I29" i="33"/>
  <c r="J29" i="33"/>
  <c r="AM131" i="33" s="1"/>
  <c r="BP131" i="33" s="1"/>
  <c r="BP152" i="33" s="1"/>
  <c r="M29" i="33"/>
  <c r="N29" i="33"/>
  <c r="I27" i="33"/>
  <c r="K27" i="33"/>
  <c r="H27" i="33"/>
  <c r="G27" i="33"/>
  <c r="N27" i="33"/>
  <c r="M27" i="33"/>
  <c r="L27" i="33"/>
  <c r="J27" i="33"/>
  <c r="N77" i="33"/>
  <c r="M77" i="33"/>
  <c r="L77" i="33"/>
  <c r="H77" i="33"/>
  <c r="K77" i="33"/>
  <c r="J77" i="33"/>
  <c r="I77" i="33"/>
  <c r="G77" i="33"/>
  <c r="G25" i="33"/>
  <c r="H25" i="33"/>
  <c r="I25" i="33"/>
  <c r="M25" i="33"/>
  <c r="L25" i="33"/>
  <c r="J25" i="33"/>
  <c r="AI131" i="33" s="1"/>
  <c r="BL131" i="33" s="1"/>
  <c r="BL152" i="33" s="1"/>
  <c r="N25" i="33"/>
  <c r="K25" i="33"/>
  <c r="G75" i="34"/>
  <c r="N75" i="34"/>
  <c r="H75" i="34"/>
  <c r="M75" i="34"/>
  <c r="L75" i="34"/>
  <c r="K75" i="34"/>
  <c r="J75" i="34"/>
  <c r="I75" i="34"/>
  <c r="I69" i="31"/>
  <c r="G21" i="31"/>
  <c r="H69" i="31"/>
  <c r="N21" i="31"/>
  <c r="G69" i="31"/>
  <c r="M21" i="31"/>
  <c r="N69" i="31"/>
  <c r="L21" i="31"/>
  <c r="M69" i="31"/>
  <c r="K21" i="31"/>
  <c r="L69" i="31"/>
  <c r="J21" i="31"/>
  <c r="K69" i="31"/>
  <c r="AC182" i="31" s="1"/>
  <c r="BF182" i="31" s="1"/>
  <c r="I21" i="31"/>
  <c r="H21" i="31"/>
  <c r="J69" i="31"/>
  <c r="AC158" i="31" s="1"/>
  <c r="BF158" i="31" s="1"/>
  <c r="H69" i="30"/>
  <c r="J21" i="30"/>
  <c r="G69" i="30"/>
  <c r="I21" i="30"/>
  <c r="M69" i="30"/>
  <c r="I69" i="30"/>
  <c r="N69" i="30"/>
  <c r="H21" i="30"/>
  <c r="L69" i="30"/>
  <c r="G21" i="30"/>
  <c r="N21" i="30"/>
  <c r="K69" i="30"/>
  <c r="AC182" i="30" s="1"/>
  <c r="BF182" i="30" s="1"/>
  <c r="M21" i="30"/>
  <c r="AC108" i="30" s="1"/>
  <c r="BF108" i="30" s="1"/>
  <c r="BF152" i="30" s="1"/>
  <c r="Q8" i="144" s="1"/>
  <c r="J69" i="30"/>
  <c r="AC158" i="30" s="1"/>
  <c r="BF158" i="30" s="1"/>
  <c r="L21" i="30"/>
  <c r="K21" i="30"/>
  <c r="E94" i="31"/>
  <c r="E44" i="31"/>
  <c r="P12" i="75"/>
  <c r="E12" i="75"/>
  <c r="D12" i="75"/>
  <c r="F32" i="110"/>
  <c r="F8" i="74"/>
  <c r="E32" i="110"/>
  <c r="C12" i="73"/>
  <c r="D32" i="110"/>
  <c r="C13" i="72"/>
  <c r="F12" i="70"/>
  <c r="E12" i="70"/>
  <c r="C32" i="110"/>
  <c r="C13" i="70"/>
  <c r="D35" i="153" s="1"/>
  <c r="K15" i="140"/>
  <c r="X10" i="140" s="1"/>
  <c r="L15" i="140"/>
  <c r="S15" i="140"/>
  <c r="AB10" i="140" s="1"/>
  <c r="T15" i="140"/>
  <c r="K15" i="141"/>
  <c r="X10" i="141" s="1"/>
  <c r="L15" i="141"/>
  <c r="T15" i="141"/>
  <c r="S15" i="141"/>
  <c r="AB10" i="141" s="1"/>
  <c r="Q17" i="66"/>
  <c r="P17" i="66"/>
  <c r="Y11" i="66" s="1"/>
  <c r="J15" i="66"/>
  <c r="I15" i="66"/>
  <c r="U10" i="66" s="1"/>
  <c r="K13" i="139"/>
  <c r="L13" i="139"/>
  <c r="H69" i="22"/>
  <c r="G69" i="22"/>
  <c r="M69" i="22"/>
  <c r="J69" i="22"/>
  <c r="N69" i="22"/>
  <c r="I69" i="22"/>
  <c r="L69" i="22"/>
  <c r="K69" i="22"/>
  <c r="K21" i="22"/>
  <c r="H21" i="22"/>
  <c r="L21" i="22"/>
  <c r="M21" i="22"/>
  <c r="N21" i="22"/>
  <c r="G21" i="22"/>
  <c r="I21" i="22"/>
  <c r="J21" i="22"/>
  <c r="E67" i="22"/>
  <c r="E19" i="22"/>
  <c r="E66" i="22"/>
  <c r="E18" i="22"/>
  <c r="J66" i="22"/>
  <c r="G66" i="22"/>
  <c r="I66" i="22"/>
  <c r="H66" i="22"/>
  <c r="N66" i="22"/>
  <c r="M66" i="22"/>
  <c r="L66" i="22"/>
  <c r="K66" i="22"/>
  <c r="N18" i="22"/>
  <c r="G18" i="22"/>
  <c r="I18" i="22"/>
  <c r="J18" i="22"/>
  <c r="H18" i="22"/>
  <c r="K18" i="22"/>
  <c r="L18" i="22"/>
  <c r="M18" i="22"/>
  <c r="M13" i="138"/>
  <c r="Q8" i="138" s="1"/>
  <c r="L64" i="22"/>
  <c r="K64" i="22"/>
  <c r="G64" i="22"/>
  <c r="J64" i="22"/>
  <c r="I64" i="22"/>
  <c r="H64" i="22"/>
  <c r="N64" i="22"/>
  <c r="M64" i="22"/>
  <c r="M16" i="22"/>
  <c r="G16" i="22"/>
  <c r="H16" i="22"/>
  <c r="I16" i="22"/>
  <c r="K16" i="22"/>
  <c r="J16" i="22"/>
  <c r="L16" i="22"/>
  <c r="N16" i="22"/>
  <c r="I7" i="109"/>
  <c r="K58" i="22"/>
  <c r="G58" i="22"/>
  <c r="AE10" i="67"/>
  <c r="W10" i="67"/>
  <c r="S10" i="67"/>
  <c r="AI10" i="67"/>
  <c r="S23" i="67"/>
  <c r="AI23" i="67"/>
  <c r="AE23" i="67"/>
  <c r="W23" i="67"/>
  <c r="H11" i="56"/>
  <c r="AN35" i="58"/>
  <c r="AN25" i="58"/>
  <c r="BD64" i="67"/>
  <c r="AC9" i="108"/>
  <c r="I13" i="56"/>
  <c r="AM33" i="58"/>
  <c r="BE66" i="67"/>
  <c r="BE96" i="67"/>
  <c r="I11" i="56"/>
  <c r="M32" i="110"/>
  <c r="C13" i="75"/>
  <c r="C13" i="110"/>
  <c r="G8" i="61"/>
  <c r="Q16" i="110"/>
  <c r="H16" i="141"/>
  <c r="P16" i="141"/>
  <c r="R16" i="110"/>
  <c r="P16" i="140"/>
  <c r="H16" i="140"/>
  <c r="D13" i="110"/>
  <c r="G8" i="109"/>
  <c r="J8" i="109" s="1"/>
  <c r="E13" i="110"/>
  <c r="H10" i="62"/>
  <c r="D15" i="70"/>
  <c r="D14" i="73"/>
  <c r="D15" i="72"/>
  <c r="F13" i="110"/>
  <c r="H16" i="63"/>
  <c r="P16" i="110"/>
  <c r="N18" i="66" s="1"/>
  <c r="G16" i="66"/>
  <c r="K11" i="65"/>
  <c r="J11" i="65"/>
  <c r="O7" i="65" s="1"/>
  <c r="I14" i="110"/>
  <c r="H12" i="65"/>
  <c r="M11" i="139"/>
  <c r="Q7" i="139" s="1"/>
  <c r="L15" i="110"/>
  <c r="H14" i="139"/>
  <c r="H13" i="110"/>
  <c r="H10" i="64"/>
  <c r="J9" i="64"/>
  <c r="O6" i="64" s="1"/>
  <c r="K9" i="64"/>
  <c r="L9" i="64" s="1"/>
  <c r="C14" i="133"/>
  <c r="H10" i="115"/>
  <c r="H10" i="116"/>
  <c r="G7" i="117"/>
  <c r="G8" i="118"/>
  <c r="AL11" i="24"/>
  <c r="AL15" i="24"/>
  <c r="AL19" i="24"/>
  <c r="AL8" i="24"/>
  <c r="BF96" i="67"/>
  <c r="AD17" i="108"/>
  <c r="AD11" i="108"/>
  <c r="J11" i="56"/>
  <c r="BF56" i="67"/>
  <c r="AO35" i="58"/>
  <c r="AO29" i="58"/>
  <c r="BF62" i="67"/>
  <c r="AD9" i="108"/>
  <c r="AO31" i="58"/>
  <c r="BF66" i="67"/>
  <c r="BF100" i="67"/>
  <c r="BF94" i="67"/>
  <c r="AO27" i="58"/>
  <c r="AD15" i="108"/>
  <c r="BF90" i="67"/>
  <c r="AO33" i="58"/>
  <c r="BF92" i="67"/>
  <c r="AD7" i="108"/>
  <c r="Y20" i="24"/>
  <c r="BB8" i="24"/>
  <c r="I20" i="111"/>
  <c r="N18" i="111"/>
  <c r="R18" i="111" s="1"/>
  <c r="AC20" i="24"/>
  <c r="AU18" i="24"/>
  <c r="V16" i="63" s="1"/>
  <c r="AU16" i="24"/>
  <c r="V14" i="63" s="1"/>
  <c r="AU14" i="24"/>
  <c r="V12" i="63" s="1"/>
  <c r="AL10" i="24"/>
  <c r="AL14" i="24"/>
  <c r="C6" i="55"/>
  <c r="M8" i="24"/>
  <c r="AB10" i="108"/>
  <c r="H12" i="56"/>
  <c r="AM26" i="58"/>
  <c r="AX10" i="24"/>
  <c r="BD93" i="67"/>
  <c r="AM30" i="58"/>
  <c r="H16" i="56"/>
  <c r="AT18" i="24"/>
  <c r="M15" i="61" s="1"/>
  <c r="AT16" i="24"/>
  <c r="M13" i="61" s="1"/>
  <c r="AT14" i="24"/>
  <c r="M11" i="61" s="1"/>
  <c r="AT12" i="24"/>
  <c r="M9" i="61" s="1"/>
  <c r="AT10" i="24"/>
  <c r="M7" i="61" s="1"/>
  <c r="AL12" i="24"/>
  <c r="BD57" i="67"/>
  <c r="BD97" i="67"/>
  <c r="AM34" i="58"/>
  <c r="AB14" i="108"/>
  <c r="AT8" i="24"/>
  <c r="L20" i="24"/>
  <c r="BD61" i="67"/>
  <c r="BD65" i="67"/>
  <c r="BD91" i="67"/>
  <c r="AM28" i="58"/>
  <c r="AB8" i="108"/>
  <c r="H14" i="56"/>
  <c r="H10" i="56"/>
  <c r="AB12" i="108"/>
  <c r="AU19" i="24"/>
  <c r="AN34" i="58"/>
  <c r="AS10" i="24"/>
  <c r="AS12" i="24"/>
  <c r="AS14" i="24"/>
  <c r="AS16" i="24"/>
  <c r="AS18" i="24"/>
  <c r="AL17" i="24"/>
  <c r="BD89" i="67"/>
  <c r="J20" i="24"/>
  <c r="AB6" i="108"/>
  <c r="BE95" i="67"/>
  <c r="AE8" i="24"/>
  <c r="AL16" i="24"/>
  <c r="BD55" i="67"/>
  <c r="H6" i="56"/>
  <c r="I8" i="56"/>
  <c r="AU12" i="24"/>
  <c r="V10" i="63" s="1"/>
  <c r="AU10" i="24"/>
  <c r="V8" i="63" s="1"/>
  <c r="I12" i="56"/>
  <c r="AC12" i="108"/>
  <c r="AB20" i="24"/>
  <c r="AV19" i="24"/>
  <c r="AV17" i="24"/>
  <c r="AV15" i="24"/>
  <c r="AV13" i="24"/>
  <c r="AV11" i="24"/>
  <c r="AV9" i="24"/>
  <c r="AS9" i="24"/>
  <c r="AS11" i="24"/>
  <c r="AS13" i="24"/>
  <c r="AS15" i="24"/>
  <c r="AS17" i="24"/>
  <c r="O20" i="24"/>
  <c r="W20" i="24"/>
  <c r="AU17" i="24"/>
  <c r="AU15" i="24"/>
  <c r="AU13" i="24"/>
  <c r="AU11" i="24"/>
  <c r="AU9" i="24"/>
  <c r="V7" i="63" s="1"/>
  <c r="AM25" i="58"/>
  <c r="AB15" i="108"/>
  <c r="AB7" i="108"/>
  <c r="H7" i="56"/>
  <c r="N20" i="24"/>
  <c r="BD94" i="67"/>
  <c r="AA20" i="24"/>
  <c r="V20" i="24"/>
  <c r="BD56" i="67"/>
  <c r="K20" i="24"/>
  <c r="P20" i="24"/>
  <c r="X20" i="24"/>
  <c r="AK20" i="24"/>
  <c r="AS19" i="24"/>
  <c r="Q20" i="24"/>
  <c r="AL13" i="24"/>
  <c r="G10" i="22"/>
  <c r="K10" i="22"/>
  <c r="AI20" i="24"/>
  <c r="BE63" i="67"/>
  <c r="BE59" i="67"/>
  <c r="BE91" i="67"/>
  <c r="AC6" i="108"/>
  <c r="AC8" i="108"/>
  <c r="I16" i="56"/>
  <c r="BE89" i="67"/>
  <c r="BE97" i="67"/>
  <c r="AN30" i="58"/>
  <c r="AD20" i="24"/>
  <c r="BE65" i="67"/>
  <c r="AN26" i="58"/>
  <c r="AC14" i="108"/>
  <c r="AC10" i="108"/>
  <c r="BE93" i="67"/>
  <c r="AN24" i="58"/>
  <c r="I14" i="56"/>
  <c r="BE57" i="67"/>
  <c r="AC16" i="108"/>
  <c r="I6" i="56"/>
  <c r="BE55" i="67"/>
  <c r="AN32" i="58"/>
  <c r="AN28" i="58"/>
  <c r="I20" i="24"/>
  <c r="BE60" i="67"/>
  <c r="BE98" i="67"/>
  <c r="BE90" i="67"/>
  <c r="AN29" i="58"/>
  <c r="AB17" i="108"/>
  <c r="AB9" i="108"/>
  <c r="H13" i="56"/>
  <c r="BD96" i="67"/>
  <c r="AM27" i="58"/>
  <c r="BD60" i="67"/>
  <c r="BD98" i="67"/>
  <c r="BD90" i="67"/>
  <c r="AM29" i="58"/>
  <c r="AC11" i="108"/>
  <c r="I15" i="56"/>
  <c r="I7" i="56"/>
  <c r="BD58" i="67"/>
  <c r="AM35" i="58"/>
  <c r="BE62" i="67"/>
  <c r="BE100" i="67"/>
  <c r="BE92" i="67"/>
  <c r="AN31" i="58"/>
  <c r="BD100" i="67"/>
  <c r="BD92" i="67"/>
  <c r="AM31" i="58"/>
  <c r="BD66" i="67"/>
  <c r="BD62" i="67"/>
  <c r="BE64" i="67"/>
  <c r="BE56" i="67"/>
  <c r="AY148" i="92"/>
  <c r="AY147" i="92"/>
  <c r="K158" i="22"/>
  <c r="K182" i="22"/>
  <c r="I8" i="61" l="1"/>
  <c r="J8" i="61"/>
  <c r="E66" i="31"/>
  <c r="E18" i="31"/>
  <c r="L11" i="62"/>
  <c r="M11" i="62"/>
  <c r="L13" i="127"/>
  <c r="P8" i="127" s="1"/>
  <c r="K13" i="127"/>
  <c r="O8" i="127" s="1"/>
  <c r="R15" i="57"/>
  <c r="H14" i="127"/>
  <c r="G31" i="153"/>
  <c r="H31" i="153"/>
  <c r="F31" i="153"/>
  <c r="H32" i="153"/>
  <c r="G32" i="153"/>
  <c r="F32" i="153"/>
  <c r="V13" i="63"/>
  <c r="M11" i="109"/>
  <c r="U12" i="63"/>
  <c r="V15" i="63"/>
  <c r="M9" i="109"/>
  <c r="U10" i="63"/>
  <c r="M7" i="109"/>
  <c r="N7" i="109" s="1"/>
  <c r="U8" i="63"/>
  <c r="M14" i="109"/>
  <c r="U15" i="63"/>
  <c r="V17" i="63"/>
  <c r="U13" i="63"/>
  <c r="M12" i="109"/>
  <c r="V9" i="63"/>
  <c r="M15" i="109"/>
  <c r="U16" i="63"/>
  <c r="M10" i="109"/>
  <c r="U11" i="63"/>
  <c r="M5" i="61"/>
  <c r="M17" i="61" s="1"/>
  <c r="U6" i="63"/>
  <c r="X6" i="63" s="1"/>
  <c r="U17" i="63"/>
  <c r="M16" i="109"/>
  <c r="V11" i="63"/>
  <c r="U9" i="63"/>
  <c r="M8" i="109"/>
  <c r="U14" i="63"/>
  <c r="M13" i="109"/>
  <c r="M6" i="109"/>
  <c r="N6" i="109" s="1"/>
  <c r="U7" i="63"/>
  <c r="F20" i="150"/>
  <c r="H20" i="150"/>
  <c r="H20" i="152"/>
  <c r="G20" i="152"/>
  <c r="F20" i="152"/>
  <c r="Y8" i="144"/>
  <c r="Y42" i="144" s="1"/>
  <c r="BN207" i="30"/>
  <c r="BL152" i="30"/>
  <c r="AA26" i="144"/>
  <c r="AA43" i="144" s="1"/>
  <c r="BP207" i="31"/>
  <c r="AA8" i="144"/>
  <c r="AA42" i="144" s="1"/>
  <c r="BP207" i="30"/>
  <c r="L20" i="111"/>
  <c r="H13" i="113" s="1"/>
  <c r="M20" i="111"/>
  <c r="C28" i="113" s="1"/>
  <c r="I11" i="113"/>
  <c r="N11" i="113" s="1"/>
  <c r="Q18" i="111"/>
  <c r="J12" i="113" s="1"/>
  <c r="F6" i="149"/>
  <c r="G6" i="150"/>
  <c r="O11" i="113"/>
  <c r="H6" i="150"/>
  <c r="N10" i="113"/>
  <c r="G6" i="151"/>
  <c r="O10" i="113"/>
  <c r="H6" i="151"/>
  <c r="H10" i="154"/>
  <c r="G10" i="154"/>
  <c r="F10" i="154"/>
  <c r="H11" i="154"/>
  <c r="G11" i="154"/>
  <c r="F11" i="154"/>
  <c r="H9" i="154"/>
  <c r="G9" i="154"/>
  <c r="F9" i="154"/>
  <c r="G8" i="154"/>
  <c r="H8" i="154"/>
  <c r="F8" i="154"/>
  <c r="H16" i="154"/>
  <c r="F14" i="155"/>
  <c r="BH64" i="156"/>
  <c r="BH106" i="156" s="1"/>
  <c r="Q7" i="157" s="1"/>
  <c r="Q19" i="157" s="1"/>
  <c r="G15" i="143" s="1"/>
  <c r="I6" i="113"/>
  <c r="J6" i="113"/>
  <c r="I8" i="113"/>
  <c r="J8" i="113"/>
  <c r="E21" i="113"/>
  <c r="D21" i="113"/>
  <c r="E27" i="113"/>
  <c r="D27" i="113"/>
  <c r="J7" i="113"/>
  <c r="I7" i="113"/>
  <c r="D24" i="113"/>
  <c r="E24" i="113"/>
  <c r="E23" i="113"/>
  <c r="D23" i="113"/>
  <c r="E22" i="113"/>
  <c r="D22" i="113"/>
  <c r="J9" i="113"/>
  <c r="I9" i="113"/>
  <c r="J5" i="113"/>
  <c r="I5" i="113"/>
  <c r="E20" i="113"/>
  <c r="D20" i="113"/>
  <c r="L11" i="116"/>
  <c r="P7" i="116" s="1"/>
  <c r="K11" i="116"/>
  <c r="O7" i="116" s="1"/>
  <c r="L11" i="115"/>
  <c r="P7" i="115" s="1"/>
  <c r="K11" i="115"/>
  <c r="O7" i="115" s="1"/>
  <c r="J7" i="117"/>
  <c r="I7" i="117"/>
  <c r="J8" i="118"/>
  <c r="I8" i="118"/>
  <c r="N8" i="118" s="1"/>
  <c r="E19" i="32"/>
  <c r="E67" i="32"/>
  <c r="BA152" i="30"/>
  <c r="L16" i="144"/>
  <c r="L50" i="144" s="1"/>
  <c r="BA207" i="38"/>
  <c r="BA203" i="34"/>
  <c r="G64" i="33"/>
  <c r="K16" i="33"/>
  <c r="N64" i="33"/>
  <c r="J16" i="33"/>
  <c r="X131" i="33" s="1"/>
  <c r="BA131" i="33" s="1"/>
  <c r="BA152" i="33" s="1"/>
  <c r="M64" i="33"/>
  <c r="I16" i="33"/>
  <c r="L64" i="33"/>
  <c r="H16" i="33"/>
  <c r="K64" i="33"/>
  <c r="G16" i="33"/>
  <c r="J64" i="33"/>
  <c r="N16" i="33"/>
  <c r="I64" i="33"/>
  <c r="M16" i="33"/>
  <c r="H64" i="33"/>
  <c r="L16" i="33"/>
  <c r="L17" i="144"/>
  <c r="L51" i="144" s="1"/>
  <c r="BA207" i="39"/>
  <c r="BA152" i="40"/>
  <c r="AS131" i="40"/>
  <c r="BV131" i="40" s="1"/>
  <c r="G8" i="74"/>
  <c r="E37" i="32"/>
  <c r="E87" i="32"/>
  <c r="G87" i="31"/>
  <c r="L37" i="31"/>
  <c r="H37" i="31"/>
  <c r="N87" i="31"/>
  <c r="K37" i="31"/>
  <c r="M87" i="31"/>
  <c r="J37" i="31"/>
  <c r="L87" i="31"/>
  <c r="I37" i="31"/>
  <c r="K87" i="31"/>
  <c r="J87" i="31"/>
  <c r="G37" i="31"/>
  <c r="H87" i="31"/>
  <c r="M37" i="31"/>
  <c r="I87" i="31"/>
  <c r="N37" i="31"/>
  <c r="E33" i="32"/>
  <c r="E83" i="32"/>
  <c r="K58" i="31"/>
  <c r="G58" i="31"/>
  <c r="K10" i="31"/>
  <c r="G10" i="31"/>
  <c r="AA11" i="144"/>
  <c r="AA45" i="144" s="1"/>
  <c r="BP207" i="33"/>
  <c r="J29" i="34"/>
  <c r="I29" i="34"/>
  <c r="L29" i="34"/>
  <c r="H29" i="34"/>
  <c r="AM107" i="34" s="1"/>
  <c r="BP107" i="34" s="1"/>
  <c r="BP152" i="34" s="1"/>
  <c r="G29" i="34"/>
  <c r="N29" i="34"/>
  <c r="K29" i="34"/>
  <c r="M29" i="34"/>
  <c r="M79" i="34"/>
  <c r="L79" i="34"/>
  <c r="K79" i="34"/>
  <c r="AM182" i="34" s="1"/>
  <c r="BP182" i="34" s="1"/>
  <c r="BP203" i="34" s="1"/>
  <c r="AA29" i="144" s="1"/>
  <c r="J79" i="34"/>
  <c r="N79" i="34"/>
  <c r="I79" i="34"/>
  <c r="G79" i="34"/>
  <c r="H79" i="34"/>
  <c r="I77" i="34"/>
  <c r="H77" i="34"/>
  <c r="G77" i="34"/>
  <c r="N77" i="34"/>
  <c r="M77" i="34"/>
  <c r="L77" i="34"/>
  <c r="K77" i="34"/>
  <c r="AK182" i="34" s="1"/>
  <c r="BN182" i="34" s="1"/>
  <c r="J77" i="34"/>
  <c r="AK158" i="34" s="1"/>
  <c r="BN158" i="34" s="1"/>
  <c r="H27" i="34"/>
  <c r="G27" i="34"/>
  <c r="J27" i="34"/>
  <c r="N27" i="34"/>
  <c r="M27" i="34"/>
  <c r="L27" i="34"/>
  <c r="K27" i="34"/>
  <c r="I27" i="34"/>
  <c r="N25" i="34"/>
  <c r="G25" i="34"/>
  <c r="L25" i="34"/>
  <c r="K25" i="34"/>
  <c r="I25" i="34"/>
  <c r="M25" i="34"/>
  <c r="J25" i="34"/>
  <c r="H25" i="34"/>
  <c r="AI107" i="34" s="1"/>
  <c r="BL107" i="34" s="1"/>
  <c r="BL152" i="34" s="1"/>
  <c r="H75" i="35"/>
  <c r="G75" i="35"/>
  <c r="N75" i="35"/>
  <c r="M75" i="35"/>
  <c r="I75" i="35"/>
  <c r="L75" i="35"/>
  <c r="K75" i="35"/>
  <c r="J75" i="35"/>
  <c r="W11" i="144"/>
  <c r="W45" i="144" s="1"/>
  <c r="BL207" i="33"/>
  <c r="BF203" i="30"/>
  <c r="BF203" i="31"/>
  <c r="AS158" i="31"/>
  <c r="BV158" i="31" s="1"/>
  <c r="I69" i="32"/>
  <c r="K21" i="32"/>
  <c r="H69" i="32"/>
  <c r="J21" i="32"/>
  <c r="G69" i="32"/>
  <c r="I21" i="32"/>
  <c r="N69" i="32"/>
  <c r="H21" i="32"/>
  <c r="L69" i="32"/>
  <c r="N21" i="32"/>
  <c r="K69" i="32"/>
  <c r="M21" i="32"/>
  <c r="G21" i="32"/>
  <c r="M69" i="32"/>
  <c r="J69" i="32"/>
  <c r="L21" i="32"/>
  <c r="E94" i="32"/>
  <c r="E44" i="32"/>
  <c r="L11" i="65"/>
  <c r="E13" i="75"/>
  <c r="D13" i="75"/>
  <c r="P13" i="75"/>
  <c r="F33" i="110"/>
  <c r="F9" i="74"/>
  <c r="E33" i="110"/>
  <c r="C13" i="73"/>
  <c r="D33" i="110"/>
  <c r="C14" i="72"/>
  <c r="F13" i="70"/>
  <c r="E13" i="70"/>
  <c r="C33" i="110"/>
  <c r="C14" i="70"/>
  <c r="D35" i="152" s="1"/>
  <c r="L17" i="140"/>
  <c r="K17" i="140"/>
  <c r="X11" i="140" s="1"/>
  <c r="T17" i="140"/>
  <c r="S17" i="140"/>
  <c r="AB11" i="140" s="1"/>
  <c r="T17" i="141"/>
  <c r="S17" i="141"/>
  <c r="AB11" i="141" s="1"/>
  <c r="L17" i="141"/>
  <c r="K17" i="141"/>
  <c r="X11" i="141" s="1"/>
  <c r="Q19" i="66"/>
  <c r="P19" i="66"/>
  <c r="Y12" i="66" s="1"/>
  <c r="J17" i="66"/>
  <c r="I17" i="66"/>
  <c r="U11" i="66" s="1"/>
  <c r="L15" i="139"/>
  <c r="K15" i="139"/>
  <c r="M11" i="138"/>
  <c r="Q7" i="138" s="1"/>
  <c r="I8" i="109"/>
  <c r="P17" i="110"/>
  <c r="N20" i="66" s="1"/>
  <c r="G18" i="66"/>
  <c r="R17" i="110"/>
  <c r="P18" i="140"/>
  <c r="H18" i="140"/>
  <c r="D14" i="110"/>
  <c r="G9" i="109"/>
  <c r="J9" i="109" s="1"/>
  <c r="D15" i="73"/>
  <c r="D16" i="70"/>
  <c r="D16" i="72"/>
  <c r="E14" i="110"/>
  <c r="H12" i="62"/>
  <c r="Q17" i="110"/>
  <c r="H18" i="141"/>
  <c r="P18" i="141"/>
  <c r="M33" i="110"/>
  <c r="C14" i="75"/>
  <c r="C14" i="110"/>
  <c r="G9" i="61"/>
  <c r="F14" i="110"/>
  <c r="H20" i="63"/>
  <c r="AO36" i="58"/>
  <c r="K13" i="65"/>
  <c r="J13" i="65"/>
  <c r="O8" i="65" s="1"/>
  <c r="I15" i="110"/>
  <c r="H14" i="65"/>
  <c r="BF101" i="67"/>
  <c r="BF67" i="67"/>
  <c r="M13" i="139"/>
  <c r="Q8" i="139" s="1"/>
  <c r="L16" i="110"/>
  <c r="H16" i="139"/>
  <c r="K11" i="64"/>
  <c r="L11" i="64" s="1"/>
  <c r="J11" i="64"/>
  <c r="O7" i="64" s="1"/>
  <c r="H14" i="110"/>
  <c r="H12" i="64"/>
  <c r="C15" i="133"/>
  <c r="H12" i="115"/>
  <c r="H12" i="116"/>
  <c r="G8" i="117"/>
  <c r="G9" i="118"/>
  <c r="AE20" i="24"/>
  <c r="N20" i="111"/>
  <c r="I22" i="111"/>
  <c r="AW10" i="24"/>
  <c r="AV20" i="24"/>
  <c r="AW14" i="24"/>
  <c r="AW17" i="24"/>
  <c r="AW15" i="24"/>
  <c r="AW13" i="24"/>
  <c r="AW11" i="24"/>
  <c r="AW18" i="24"/>
  <c r="AW9" i="24"/>
  <c r="AW16" i="24"/>
  <c r="AW19" i="24"/>
  <c r="AW12" i="24"/>
  <c r="M20" i="24"/>
  <c r="AT20" i="24"/>
  <c r="AM36" i="58"/>
  <c r="AN36" i="58"/>
  <c r="AL20" i="24"/>
  <c r="BE101" i="67"/>
  <c r="AW8" i="24"/>
  <c r="BD8" i="24" s="1"/>
  <c r="BD101" i="67"/>
  <c r="BD67" i="67"/>
  <c r="AU20" i="24"/>
  <c r="AS20" i="24"/>
  <c r="BE67" i="67"/>
  <c r="T11" i="92"/>
  <c r="D4" i="92"/>
  <c r="I9" i="61" l="1"/>
  <c r="J9" i="61"/>
  <c r="M13" i="62"/>
  <c r="L13" i="62"/>
  <c r="E66" i="32"/>
  <c r="E18" i="32"/>
  <c r="G31" i="152"/>
  <c r="F31" i="152"/>
  <c r="H31" i="152"/>
  <c r="G32" i="152"/>
  <c r="F32" i="152"/>
  <c r="H32" i="152"/>
  <c r="L15" i="127"/>
  <c r="P9" i="127" s="1"/>
  <c r="K15" i="127"/>
  <c r="O9" i="127" s="1"/>
  <c r="R16" i="57"/>
  <c r="H16" i="127"/>
  <c r="N8" i="109"/>
  <c r="T4" i="138"/>
  <c r="U4" i="138" s="1"/>
  <c r="R4" i="64"/>
  <c r="S4" i="64" s="1"/>
  <c r="Z5" i="62"/>
  <c r="M17" i="109"/>
  <c r="I12" i="113"/>
  <c r="N12" i="113" s="1"/>
  <c r="W8" i="144"/>
  <c r="W42" i="144" s="1"/>
  <c r="BL207" i="30"/>
  <c r="M22" i="111"/>
  <c r="C29" i="113" s="1"/>
  <c r="L22" i="111"/>
  <c r="H14" i="113" s="1"/>
  <c r="Q20" i="111"/>
  <c r="R20" i="111"/>
  <c r="F6" i="148"/>
  <c r="O6" i="113"/>
  <c r="H6" i="155"/>
  <c r="N9" i="113"/>
  <c r="G6" i="152"/>
  <c r="N7" i="113"/>
  <c r="G6" i="154"/>
  <c r="O9" i="113"/>
  <c r="H6" i="152"/>
  <c r="O7" i="113"/>
  <c r="H6" i="154"/>
  <c r="O12" i="113"/>
  <c r="H6" i="149"/>
  <c r="G6" i="149"/>
  <c r="O8" i="113"/>
  <c r="H6" i="153"/>
  <c r="N8" i="113"/>
  <c r="G6" i="153"/>
  <c r="N6" i="113"/>
  <c r="G6" i="155"/>
  <c r="F9" i="153"/>
  <c r="H9" i="153"/>
  <c r="G9" i="153"/>
  <c r="G10" i="153"/>
  <c r="F10" i="153"/>
  <c r="H10" i="153"/>
  <c r="H11" i="153"/>
  <c r="G11" i="153"/>
  <c r="F11" i="153"/>
  <c r="F8" i="153"/>
  <c r="H8" i="153"/>
  <c r="G8" i="153"/>
  <c r="H16" i="153"/>
  <c r="F14" i="154"/>
  <c r="N5" i="113"/>
  <c r="G6" i="156"/>
  <c r="O5" i="113"/>
  <c r="H6" i="156"/>
  <c r="K13" i="116"/>
  <c r="O8" i="116" s="1"/>
  <c r="L13" i="116"/>
  <c r="P8" i="116" s="1"/>
  <c r="K13" i="115"/>
  <c r="O8" i="115" s="1"/>
  <c r="L13" i="115"/>
  <c r="P8" i="115" s="1"/>
  <c r="I8" i="117"/>
  <c r="J8" i="117"/>
  <c r="J9" i="118"/>
  <c r="I9" i="118"/>
  <c r="N9" i="118" s="1"/>
  <c r="E67" i="33"/>
  <c r="E19" i="33"/>
  <c r="L29" i="144"/>
  <c r="L46" i="144" s="1"/>
  <c r="BA207" i="34"/>
  <c r="K64" i="32"/>
  <c r="G16" i="32"/>
  <c r="J64" i="32"/>
  <c r="N16" i="32"/>
  <c r="I64" i="32"/>
  <c r="M16" i="32"/>
  <c r="H64" i="32"/>
  <c r="L16" i="32"/>
  <c r="G64" i="32"/>
  <c r="K16" i="32"/>
  <c r="N64" i="32"/>
  <c r="J16" i="32"/>
  <c r="M64" i="32"/>
  <c r="I16" i="32"/>
  <c r="L64" i="32"/>
  <c r="H16" i="32"/>
  <c r="L11" i="144"/>
  <c r="L45" i="144" s="1"/>
  <c r="BA207" i="33"/>
  <c r="L18" i="144"/>
  <c r="L52" i="144" s="1"/>
  <c r="BA207" i="40"/>
  <c r="L8" i="144"/>
  <c r="L42" i="144" s="1"/>
  <c r="BA207" i="30"/>
  <c r="G9" i="74"/>
  <c r="E87" i="33"/>
  <c r="E37" i="33"/>
  <c r="K87" i="32"/>
  <c r="H37" i="32"/>
  <c r="J87" i="32"/>
  <c r="G37" i="32"/>
  <c r="I37" i="32"/>
  <c r="I87" i="32"/>
  <c r="N37" i="32"/>
  <c r="G87" i="32"/>
  <c r="L87" i="32"/>
  <c r="H87" i="32"/>
  <c r="M37" i="32"/>
  <c r="L37" i="32"/>
  <c r="N87" i="32"/>
  <c r="K37" i="32"/>
  <c r="M87" i="32"/>
  <c r="J37" i="32"/>
  <c r="E33" i="33"/>
  <c r="E83" i="33"/>
  <c r="K10" i="32"/>
  <c r="G10" i="32"/>
  <c r="K58" i="32"/>
  <c r="G58" i="32"/>
  <c r="K79" i="35"/>
  <c r="AM182" i="35" s="1"/>
  <c r="BP182" i="35" s="1"/>
  <c r="BP203" i="35" s="1"/>
  <c r="J79" i="35"/>
  <c r="I79" i="35"/>
  <c r="L79" i="35"/>
  <c r="H79" i="35"/>
  <c r="G79" i="35"/>
  <c r="N79" i="35"/>
  <c r="M79" i="35"/>
  <c r="AA12" i="144"/>
  <c r="AA46" i="144" s="1"/>
  <c r="BP207" i="34"/>
  <c r="N29" i="35"/>
  <c r="M29" i="35"/>
  <c r="L29" i="35"/>
  <c r="H29" i="35"/>
  <c r="K29" i="35"/>
  <c r="J29" i="35"/>
  <c r="I29" i="35"/>
  <c r="G29" i="35"/>
  <c r="G77" i="35"/>
  <c r="N77" i="35"/>
  <c r="M77" i="35"/>
  <c r="L77" i="35"/>
  <c r="K77" i="35"/>
  <c r="J77" i="35"/>
  <c r="I77" i="35"/>
  <c r="H77" i="35"/>
  <c r="N27" i="35"/>
  <c r="M27" i="35"/>
  <c r="H27" i="35"/>
  <c r="L27" i="35"/>
  <c r="K27" i="35"/>
  <c r="J27" i="35"/>
  <c r="I27" i="35"/>
  <c r="G27" i="35"/>
  <c r="BN203" i="34"/>
  <c r="J75" i="36"/>
  <c r="I75" i="36"/>
  <c r="K75" i="36"/>
  <c r="H75" i="36"/>
  <c r="G75" i="36"/>
  <c r="N75" i="36"/>
  <c r="M75" i="36"/>
  <c r="L75" i="36"/>
  <c r="J25" i="35"/>
  <c r="K25" i="35"/>
  <c r="G25" i="35"/>
  <c r="M25" i="35"/>
  <c r="I25" i="35"/>
  <c r="N25" i="35"/>
  <c r="L25" i="35"/>
  <c r="H25" i="35"/>
  <c r="W12" i="144"/>
  <c r="W46" i="144" s="1"/>
  <c r="BL207" i="34"/>
  <c r="BF207" i="31"/>
  <c r="Q26" i="144"/>
  <c r="Q43" i="144" s="1"/>
  <c r="BF207" i="30"/>
  <c r="Q25" i="144"/>
  <c r="Q42" i="144" s="1"/>
  <c r="M69" i="33"/>
  <c r="G21" i="33"/>
  <c r="L69" i="33"/>
  <c r="N21" i="33"/>
  <c r="K69" i="33"/>
  <c r="AC182" i="33" s="1"/>
  <c r="BF182" i="33" s="1"/>
  <c r="BF203" i="33" s="1"/>
  <c r="Q28" i="144" s="1"/>
  <c r="M21" i="33"/>
  <c r="J69" i="33"/>
  <c r="L21" i="33"/>
  <c r="H69" i="33"/>
  <c r="J21" i="33"/>
  <c r="G69" i="33"/>
  <c r="I21" i="33"/>
  <c r="H21" i="33"/>
  <c r="AC107" i="33" s="1"/>
  <c r="BF107" i="33" s="1"/>
  <c r="N69" i="33"/>
  <c r="I69" i="33"/>
  <c r="K21" i="33"/>
  <c r="AC88" i="31"/>
  <c r="AC92" i="31" s="1"/>
  <c r="E94" i="33"/>
  <c r="E44" i="33"/>
  <c r="L13" i="65"/>
  <c r="D14" i="75"/>
  <c r="P14" i="75"/>
  <c r="E14" i="75"/>
  <c r="F34" i="110"/>
  <c r="F10" i="74"/>
  <c r="E34" i="110"/>
  <c r="C14" i="73"/>
  <c r="D34" i="110"/>
  <c r="C15" i="72"/>
  <c r="F14" i="70"/>
  <c r="E14" i="70"/>
  <c r="C34" i="110"/>
  <c r="C15" i="70"/>
  <c r="D35" i="151" s="1"/>
  <c r="L19" i="140"/>
  <c r="K19" i="140"/>
  <c r="X12" i="140" s="1"/>
  <c r="T19" i="140"/>
  <c r="S19" i="140"/>
  <c r="AB12" i="140" s="1"/>
  <c r="T19" i="141"/>
  <c r="S19" i="141"/>
  <c r="AB12" i="141" s="1"/>
  <c r="L19" i="141"/>
  <c r="K19" i="141"/>
  <c r="X12" i="141" s="1"/>
  <c r="Q21" i="66"/>
  <c r="P21" i="66"/>
  <c r="Y13" i="66" s="1"/>
  <c r="J19" i="66"/>
  <c r="I19" i="66"/>
  <c r="U12" i="66" s="1"/>
  <c r="L17" i="139"/>
  <c r="K17" i="139"/>
  <c r="I9" i="109"/>
  <c r="N9" i="109" s="1"/>
  <c r="AI36" i="67"/>
  <c r="S36" i="67"/>
  <c r="AE36" i="67"/>
  <c r="W36" i="67"/>
  <c r="F10" i="72"/>
  <c r="G10" i="75"/>
  <c r="F9" i="73"/>
  <c r="H10" i="70"/>
  <c r="I5" i="74"/>
  <c r="J5" i="74" s="1"/>
  <c r="R4" i="65"/>
  <c r="S4" i="65" s="1"/>
  <c r="T4" i="139"/>
  <c r="U4" i="139" s="1"/>
  <c r="I4" i="62"/>
  <c r="D17" i="72"/>
  <c r="D16" i="73"/>
  <c r="D17" i="70"/>
  <c r="C15" i="110"/>
  <c r="G10" i="61"/>
  <c r="M34" i="110"/>
  <c r="C15" i="75"/>
  <c r="D15" i="110"/>
  <c r="G10" i="109"/>
  <c r="J10" i="109" s="1"/>
  <c r="Q18" i="110"/>
  <c r="P20" i="141"/>
  <c r="H20" i="141"/>
  <c r="P18" i="110"/>
  <c r="N22" i="66" s="1"/>
  <c r="G20" i="66"/>
  <c r="F15" i="110"/>
  <c r="H24" i="63"/>
  <c r="E15" i="110"/>
  <c r="H14" i="62"/>
  <c r="R18" i="110"/>
  <c r="H20" i="140"/>
  <c r="P20" i="140"/>
  <c r="K15" i="65"/>
  <c r="L15" i="65" s="1"/>
  <c r="J15" i="65"/>
  <c r="O9" i="65" s="1"/>
  <c r="I16" i="110"/>
  <c r="H16" i="65"/>
  <c r="M15" i="139"/>
  <c r="Q9" i="139" s="1"/>
  <c r="L17" i="110"/>
  <c r="H18" i="139"/>
  <c r="P7" i="64"/>
  <c r="K13" i="64"/>
  <c r="L13" i="64" s="1"/>
  <c r="J13" i="64"/>
  <c r="O8" i="64" s="1"/>
  <c r="H15" i="110"/>
  <c r="H14" i="64"/>
  <c r="C16" i="133"/>
  <c r="G9" i="117"/>
  <c r="H14" i="116"/>
  <c r="H14" i="115"/>
  <c r="G10" i="118"/>
  <c r="I24" i="111"/>
  <c r="N22" i="111"/>
  <c r="AW20" i="24"/>
  <c r="E66" i="33" l="1"/>
  <c r="E18" i="33"/>
  <c r="J10" i="61"/>
  <c r="I10" i="61"/>
  <c r="M15" i="62"/>
  <c r="L15" i="62"/>
  <c r="G31" i="151"/>
  <c r="F31" i="151"/>
  <c r="H31" i="151"/>
  <c r="R17" i="57"/>
  <c r="H18" i="127"/>
  <c r="H32" i="151"/>
  <c r="F32" i="151"/>
  <c r="G32" i="151"/>
  <c r="K17" i="127"/>
  <c r="O10" i="127" s="1"/>
  <c r="L17" i="127"/>
  <c r="P10" i="127" s="1"/>
  <c r="Q22" i="111"/>
  <c r="R22" i="111"/>
  <c r="M24" i="111"/>
  <c r="C30" i="113" s="1"/>
  <c r="L24" i="111"/>
  <c r="H15" i="113" s="1"/>
  <c r="D28" i="113"/>
  <c r="E28" i="113"/>
  <c r="I13" i="113"/>
  <c r="J13" i="113"/>
  <c r="F6" i="147"/>
  <c r="L66" i="32"/>
  <c r="L18" i="32"/>
  <c r="K66" i="32"/>
  <c r="K18" i="32"/>
  <c r="J66" i="32"/>
  <c r="J18" i="32"/>
  <c r="I66" i="32"/>
  <c r="I18" i="32"/>
  <c r="H66" i="32"/>
  <c r="H18" i="32"/>
  <c r="G66" i="32"/>
  <c r="G18" i="32"/>
  <c r="N18" i="32"/>
  <c r="M66" i="32"/>
  <c r="M18" i="32"/>
  <c r="N66" i="32"/>
  <c r="H10" i="152"/>
  <c r="G10" i="152"/>
  <c r="F10" i="152"/>
  <c r="H11" i="152"/>
  <c r="G11" i="152"/>
  <c r="F11" i="152"/>
  <c r="H9" i="152"/>
  <c r="G9" i="152"/>
  <c r="F9" i="152"/>
  <c r="H8" i="152"/>
  <c r="G8" i="152"/>
  <c r="F8" i="152"/>
  <c r="H16" i="152"/>
  <c r="F14" i="153"/>
  <c r="W63" i="154"/>
  <c r="BB63" i="154" s="1"/>
  <c r="BB106" i="154" s="1"/>
  <c r="K9" i="157" s="1"/>
  <c r="K19" i="157" s="1"/>
  <c r="G12" i="143" s="1"/>
  <c r="O64" i="156"/>
  <c r="J9" i="117"/>
  <c r="I9" i="117"/>
  <c r="L15" i="115"/>
  <c r="P9" i="115" s="1"/>
  <c r="K15" i="115"/>
  <c r="O9" i="115" s="1"/>
  <c r="K15" i="116"/>
  <c r="O9" i="116" s="1"/>
  <c r="L15" i="116"/>
  <c r="P9" i="116" s="1"/>
  <c r="J10" i="118"/>
  <c r="I10" i="118"/>
  <c r="N10" i="118" s="1"/>
  <c r="E67" i="34"/>
  <c r="E19" i="34"/>
  <c r="E87" i="34"/>
  <c r="E37" i="34"/>
  <c r="H87" i="33"/>
  <c r="L37" i="33"/>
  <c r="M37" i="33"/>
  <c r="G87" i="33"/>
  <c r="K37" i="33"/>
  <c r="H37" i="33"/>
  <c r="N87" i="33"/>
  <c r="J37" i="33"/>
  <c r="M87" i="33"/>
  <c r="I37" i="33"/>
  <c r="L87" i="33"/>
  <c r="I87" i="33"/>
  <c r="K87" i="33"/>
  <c r="G37" i="33"/>
  <c r="J87" i="33"/>
  <c r="N37" i="33"/>
  <c r="E33" i="34"/>
  <c r="E83" i="34"/>
  <c r="G58" i="33"/>
  <c r="K10" i="33"/>
  <c r="G10" i="33"/>
  <c r="K58" i="33"/>
  <c r="L29" i="36"/>
  <c r="K29" i="36"/>
  <c r="J29" i="36"/>
  <c r="N29" i="36"/>
  <c r="I29" i="36"/>
  <c r="H29" i="36"/>
  <c r="M29" i="36"/>
  <c r="G29" i="36"/>
  <c r="AA30" i="144"/>
  <c r="AA47" i="144" s="1"/>
  <c r="BP207" i="35"/>
  <c r="M79" i="36"/>
  <c r="L79" i="36"/>
  <c r="N79" i="36"/>
  <c r="K79" i="36"/>
  <c r="J79" i="36"/>
  <c r="I79" i="36"/>
  <c r="H79" i="36"/>
  <c r="G79" i="36"/>
  <c r="M27" i="36"/>
  <c r="L27" i="36"/>
  <c r="K27" i="36"/>
  <c r="J27" i="36"/>
  <c r="I27" i="36"/>
  <c r="H27" i="36"/>
  <c r="G27" i="36"/>
  <c r="N27" i="36"/>
  <c r="Y29" i="144"/>
  <c r="Y46" i="144" s="1"/>
  <c r="BN207" i="34"/>
  <c r="I77" i="36"/>
  <c r="H77" i="36"/>
  <c r="G77" i="36"/>
  <c r="N77" i="36"/>
  <c r="M77" i="36"/>
  <c r="K77" i="36"/>
  <c r="AK182" i="36" s="1"/>
  <c r="BN182" i="36" s="1"/>
  <c r="BN203" i="36" s="1"/>
  <c r="L77" i="36"/>
  <c r="J77" i="36"/>
  <c r="I25" i="36"/>
  <c r="J25" i="36"/>
  <c r="N25" i="36"/>
  <c r="L25" i="36"/>
  <c r="K25" i="36"/>
  <c r="H25" i="36"/>
  <c r="M25" i="36"/>
  <c r="G25" i="36"/>
  <c r="H75" i="37"/>
  <c r="J75" i="37"/>
  <c r="G75" i="37"/>
  <c r="N75" i="37"/>
  <c r="M75" i="37"/>
  <c r="I75" i="37"/>
  <c r="L75" i="37"/>
  <c r="K75" i="37"/>
  <c r="J69" i="34"/>
  <c r="AC158" i="34" s="1"/>
  <c r="BF158" i="34" s="1"/>
  <c r="H21" i="34"/>
  <c r="AC107" i="34" s="1"/>
  <c r="BF107" i="34" s="1"/>
  <c r="BF152" i="34" s="1"/>
  <c r="I69" i="34"/>
  <c r="G21" i="34"/>
  <c r="H69" i="34"/>
  <c r="N21" i="34"/>
  <c r="G69" i="34"/>
  <c r="M21" i="34"/>
  <c r="M69" i="34"/>
  <c r="K21" i="34"/>
  <c r="L69" i="34"/>
  <c r="J21" i="34"/>
  <c r="N69" i="34"/>
  <c r="L21" i="34"/>
  <c r="K69" i="34"/>
  <c r="AC182" i="34" s="1"/>
  <c r="BF182" i="34" s="1"/>
  <c r="I21" i="34"/>
  <c r="BF152" i="33"/>
  <c r="E94" i="34"/>
  <c r="E44" i="34"/>
  <c r="P15" i="75"/>
  <c r="E15" i="75"/>
  <c r="D15" i="75"/>
  <c r="G10" i="74"/>
  <c r="F35" i="110"/>
  <c r="F11" i="74"/>
  <c r="E35" i="110"/>
  <c r="C15" i="73"/>
  <c r="D35" i="110"/>
  <c r="C16" i="72"/>
  <c r="F15" i="70"/>
  <c r="E15" i="70"/>
  <c r="C35" i="110"/>
  <c r="C16" i="70"/>
  <c r="D35" i="150" s="1"/>
  <c r="K21" i="140"/>
  <c r="X13" i="140" s="1"/>
  <c r="L21" i="140"/>
  <c r="T21" i="140"/>
  <c r="S21" i="140"/>
  <c r="AB13" i="140" s="1"/>
  <c r="L21" i="141"/>
  <c r="K21" i="141"/>
  <c r="X13" i="141" s="1"/>
  <c r="T21" i="141"/>
  <c r="S21" i="141"/>
  <c r="AB13" i="141" s="1"/>
  <c r="P23" i="66"/>
  <c r="Y14" i="66" s="1"/>
  <c r="Q23" i="66"/>
  <c r="J21" i="66"/>
  <c r="I21" i="66"/>
  <c r="U13" i="66" s="1"/>
  <c r="L19" i="139"/>
  <c r="K19" i="139"/>
  <c r="I10" i="109"/>
  <c r="N10" i="109" s="1"/>
  <c r="AI49" i="67"/>
  <c r="AE49" i="67"/>
  <c r="W49" i="67"/>
  <c r="S49" i="67"/>
  <c r="E16" i="110"/>
  <c r="H16" i="62"/>
  <c r="M35" i="110"/>
  <c r="C16" i="75"/>
  <c r="D18" i="70"/>
  <c r="D18" i="72"/>
  <c r="D17" i="73"/>
  <c r="Q19" i="110"/>
  <c r="P22" i="141"/>
  <c r="H22" i="141"/>
  <c r="D16" i="110"/>
  <c r="G11" i="109"/>
  <c r="J11" i="109" s="1"/>
  <c r="C16" i="110"/>
  <c r="G11" i="61"/>
  <c r="F16" i="110"/>
  <c r="H28" i="63"/>
  <c r="R19" i="110"/>
  <c r="H22" i="140"/>
  <c r="P22" i="140"/>
  <c r="P19" i="110"/>
  <c r="N24" i="66" s="1"/>
  <c r="G22" i="66"/>
  <c r="K17" i="65"/>
  <c r="J17" i="65"/>
  <c r="O10" i="65" s="1"/>
  <c r="I17" i="110"/>
  <c r="H18" i="65"/>
  <c r="M17" i="139"/>
  <c r="Q10" i="139" s="1"/>
  <c r="L18" i="110"/>
  <c r="H20" i="139"/>
  <c r="P8" i="64"/>
  <c r="K15" i="64"/>
  <c r="L15" i="64" s="1"/>
  <c r="J15" i="64"/>
  <c r="O9" i="64" s="1"/>
  <c r="H16" i="110"/>
  <c r="H16" i="64"/>
  <c r="C17" i="133"/>
  <c r="H16" i="116"/>
  <c r="H16" i="115"/>
  <c r="G10" i="117"/>
  <c r="G11" i="118"/>
  <c r="N24" i="111"/>
  <c r="I26" i="111"/>
  <c r="F5" i="136"/>
  <c r="C10" i="130"/>
  <c r="E66" i="34" l="1"/>
  <c r="E18" i="34"/>
  <c r="J11" i="61"/>
  <c r="I11" i="61"/>
  <c r="M17" i="62"/>
  <c r="L17" i="62"/>
  <c r="G31" i="150"/>
  <c r="F31" i="150"/>
  <c r="H31" i="150"/>
  <c r="F32" i="150"/>
  <c r="H32" i="150"/>
  <c r="G32" i="150"/>
  <c r="K19" i="127"/>
  <c r="O11" i="127" s="1"/>
  <c r="L19" i="127"/>
  <c r="P11" i="127" s="1"/>
  <c r="R18" i="57"/>
  <c r="H20" i="127"/>
  <c r="O13" i="113"/>
  <c r="H6" i="148"/>
  <c r="N13" i="113"/>
  <c r="G6" i="148"/>
  <c r="M26" i="111"/>
  <c r="C31" i="113" s="1"/>
  <c r="L26" i="111"/>
  <c r="H16" i="113" s="1"/>
  <c r="Q24" i="111"/>
  <c r="R24" i="111"/>
  <c r="F6" i="146"/>
  <c r="E29" i="113"/>
  <c r="D29" i="113"/>
  <c r="I14" i="113"/>
  <c r="J14" i="113"/>
  <c r="K66" i="33"/>
  <c r="K18" i="33"/>
  <c r="M66" i="33"/>
  <c r="J66" i="33"/>
  <c r="J18" i="33"/>
  <c r="I66" i="33"/>
  <c r="I18" i="33"/>
  <c r="H66" i="33"/>
  <c r="H18" i="33"/>
  <c r="M18" i="33"/>
  <c r="G66" i="33"/>
  <c r="G18" i="33"/>
  <c r="N66" i="33"/>
  <c r="N18" i="33"/>
  <c r="L66" i="33"/>
  <c r="L18" i="33"/>
  <c r="G10" i="151"/>
  <c r="F10" i="151"/>
  <c r="H10" i="151"/>
  <c r="F8" i="151"/>
  <c r="H8" i="151"/>
  <c r="G8" i="151"/>
  <c r="F9" i="151"/>
  <c r="G9" i="151"/>
  <c r="H9" i="151"/>
  <c r="H11" i="151"/>
  <c r="G11" i="151"/>
  <c r="F11" i="151"/>
  <c r="H16" i="151"/>
  <c r="F14" i="152"/>
  <c r="J10" i="117"/>
  <c r="I10" i="117"/>
  <c r="L17" i="115"/>
  <c r="P10" i="115" s="1"/>
  <c r="K17" i="115"/>
  <c r="O10" i="115" s="1"/>
  <c r="L17" i="116"/>
  <c r="P10" i="116" s="1"/>
  <c r="K17" i="116"/>
  <c r="O10" i="116" s="1"/>
  <c r="E10" i="130"/>
  <c r="D10" i="130"/>
  <c r="G5" i="136"/>
  <c r="D45" i="156"/>
  <c r="J11" i="118"/>
  <c r="I11" i="118"/>
  <c r="N11" i="118" s="1"/>
  <c r="E67" i="35"/>
  <c r="E19" i="35"/>
  <c r="E15" i="73"/>
  <c r="N87" i="34"/>
  <c r="H37" i="34"/>
  <c r="L37" i="34"/>
  <c r="I37" i="34"/>
  <c r="M87" i="34"/>
  <c r="G37" i="34"/>
  <c r="L87" i="34"/>
  <c r="N37" i="34"/>
  <c r="K87" i="34"/>
  <c r="M37" i="34"/>
  <c r="J87" i="34"/>
  <c r="I87" i="34"/>
  <c r="K37" i="34"/>
  <c r="H87" i="34"/>
  <c r="J37" i="34"/>
  <c r="G87" i="34"/>
  <c r="G11" i="74"/>
  <c r="E87" i="35"/>
  <c r="E37" i="35"/>
  <c r="E83" i="35"/>
  <c r="E33" i="35"/>
  <c r="G58" i="34"/>
  <c r="K10" i="34"/>
  <c r="K58" i="34"/>
  <c r="T182" i="34" s="1"/>
  <c r="AW182" i="34" s="1"/>
  <c r="AW203" i="34" s="1"/>
  <c r="G10" i="34"/>
  <c r="G29" i="37"/>
  <c r="N29" i="37"/>
  <c r="M29" i="37"/>
  <c r="L29" i="37"/>
  <c r="H29" i="37"/>
  <c r="K29" i="37"/>
  <c r="J29" i="37"/>
  <c r="I29" i="37"/>
  <c r="I79" i="37"/>
  <c r="H79" i="37"/>
  <c r="G79" i="37"/>
  <c r="K79" i="37"/>
  <c r="N79" i="37"/>
  <c r="M79" i="37"/>
  <c r="L79" i="37"/>
  <c r="J79" i="37"/>
  <c r="M77" i="37"/>
  <c r="G77" i="37"/>
  <c r="L77" i="37"/>
  <c r="K77" i="37"/>
  <c r="AK182" i="37" s="1"/>
  <c r="BN182" i="37" s="1"/>
  <c r="J77" i="37"/>
  <c r="I77" i="37"/>
  <c r="H77" i="37"/>
  <c r="N77" i="37"/>
  <c r="Y31" i="144"/>
  <c r="Y48" i="144" s="1"/>
  <c r="BN207" i="36"/>
  <c r="G27" i="37"/>
  <c r="N27" i="37"/>
  <c r="M27" i="37"/>
  <c r="L27" i="37"/>
  <c r="K27" i="37"/>
  <c r="J27" i="37"/>
  <c r="I27" i="37"/>
  <c r="H27" i="37"/>
  <c r="K75" i="38"/>
  <c r="J75" i="38"/>
  <c r="I75" i="38"/>
  <c r="H75" i="38"/>
  <c r="M75" i="38"/>
  <c r="G75" i="38"/>
  <c r="N75" i="38"/>
  <c r="L75" i="38"/>
  <c r="K25" i="37"/>
  <c r="L25" i="37"/>
  <c r="N25" i="37"/>
  <c r="J25" i="37"/>
  <c r="M25" i="37"/>
  <c r="G25" i="37"/>
  <c r="I25" i="37"/>
  <c r="H25" i="37"/>
  <c r="BF207" i="33"/>
  <c r="Q11" i="144"/>
  <c r="Q45" i="144" s="1"/>
  <c r="Q12" i="144"/>
  <c r="BF203" i="34"/>
  <c r="Q29" i="144" s="1"/>
  <c r="I69" i="35"/>
  <c r="K21" i="35"/>
  <c r="H69" i="35"/>
  <c r="J21" i="35"/>
  <c r="G69" i="35"/>
  <c r="I21" i="35"/>
  <c r="N69" i="35"/>
  <c r="H21" i="35"/>
  <c r="L69" i="35"/>
  <c r="N21" i="35"/>
  <c r="K69" i="35"/>
  <c r="M21" i="35"/>
  <c r="J69" i="35"/>
  <c r="L21" i="35"/>
  <c r="G21" i="35"/>
  <c r="M69" i="35"/>
  <c r="E94" i="35"/>
  <c r="E44" i="35"/>
  <c r="L17" i="65"/>
  <c r="E16" i="75"/>
  <c r="P16" i="75"/>
  <c r="D16" i="75"/>
  <c r="F36" i="110"/>
  <c r="F12" i="74"/>
  <c r="E36" i="110"/>
  <c r="C16" i="73"/>
  <c r="D36" i="110"/>
  <c r="C17" i="72"/>
  <c r="F16" i="70"/>
  <c r="E16" i="70"/>
  <c r="C36" i="110"/>
  <c r="C17" i="70"/>
  <c r="D35" i="149" s="1"/>
  <c r="S23" i="140"/>
  <c r="AB14" i="140" s="1"/>
  <c r="T23" i="140"/>
  <c r="K23" i="140"/>
  <c r="X14" i="140" s="1"/>
  <c r="L23" i="140"/>
  <c r="S23" i="141"/>
  <c r="AB14" i="141" s="1"/>
  <c r="T23" i="141"/>
  <c r="K23" i="141"/>
  <c r="X14" i="141" s="1"/>
  <c r="L23" i="141"/>
  <c r="P25" i="66"/>
  <c r="Y15" i="66" s="1"/>
  <c r="Q25" i="66"/>
  <c r="J23" i="66"/>
  <c r="I23" i="66"/>
  <c r="U14" i="66" s="1"/>
  <c r="K21" i="139"/>
  <c r="L21" i="139"/>
  <c r="I11" i="109"/>
  <c r="N11" i="109" s="1"/>
  <c r="AI62" i="67"/>
  <c r="AE62" i="67"/>
  <c r="W62" i="67"/>
  <c r="S62" i="67"/>
  <c r="P9" i="64"/>
  <c r="Q20" i="110"/>
  <c r="P24" i="141"/>
  <c r="H24" i="141"/>
  <c r="R20" i="110"/>
  <c r="H24" i="140"/>
  <c r="P24" i="140"/>
  <c r="C17" i="110"/>
  <c r="G12" i="61"/>
  <c r="M36" i="110"/>
  <c r="C17" i="75"/>
  <c r="D17" i="110"/>
  <c r="G12" i="109"/>
  <c r="J12" i="109" s="1"/>
  <c r="P20" i="110"/>
  <c r="G24" i="66"/>
  <c r="D19" i="72"/>
  <c r="D18" i="73"/>
  <c r="D19" i="70"/>
  <c r="F17" i="110"/>
  <c r="H32" i="63"/>
  <c r="E17" i="110"/>
  <c r="H18" i="62"/>
  <c r="K19" i="65"/>
  <c r="J19" i="65"/>
  <c r="O11" i="65" s="1"/>
  <c r="I18" i="110"/>
  <c r="H20" i="65"/>
  <c r="M19" i="139"/>
  <c r="Q11" i="139" s="1"/>
  <c r="L19" i="110"/>
  <c r="H22" i="139"/>
  <c r="K17" i="64"/>
  <c r="L17" i="64" s="1"/>
  <c r="J17" i="64"/>
  <c r="O10" i="64" s="1"/>
  <c r="H17" i="110"/>
  <c r="H18" i="110" s="1"/>
  <c r="H19" i="110" s="1"/>
  <c r="H20" i="110" s="1"/>
  <c r="H18" i="64"/>
  <c r="C18" i="133"/>
  <c r="G11" i="117"/>
  <c r="H18" i="115"/>
  <c r="H18" i="116"/>
  <c r="G12" i="118"/>
  <c r="N26" i="111"/>
  <c r="Y58" i="22"/>
  <c r="X58" i="22"/>
  <c r="W58" i="22"/>
  <c r="V58" i="22"/>
  <c r="U58" i="22"/>
  <c r="T58" i="22"/>
  <c r="S58" i="22"/>
  <c r="R58" i="22"/>
  <c r="Y57" i="22"/>
  <c r="X57" i="22"/>
  <c r="W57" i="22"/>
  <c r="V57" i="22"/>
  <c r="U57" i="22"/>
  <c r="T57" i="22"/>
  <c r="S57" i="22"/>
  <c r="R57" i="22"/>
  <c r="Y56" i="22"/>
  <c r="X56" i="22"/>
  <c r="W56" i="22"/>
  <c r="V56" i="22"/>
  <c r="U56" i="22"/>
  <c r="T56" i="22"/>
  <c r="S56" i="22"/>
  <c r="R56" i="22"/>
  <c r="Y55" i="22"/>
  <c r="X55" i="22"/>
  <c r="W55" i="22"/>
  <c r="V55" i="22"/>
  <c r="U55" i="22"/>
  <c r="T55" i="22"/>
  <c r="S55" i="22"/>
  <c r="R55" i="22"/>
  <c r="Y54" i="22"/>
  <c r="X54" i="22"/>
  <c r="W54" i="22"/>
  <c r="V54" i="22"/>
  <c r="U54" i="22"/>
  <c r="T54" i="22"/>
  <c r="S54" i="22"/>
  <c r="R54" i="22"/>
  <c r="K183" i="22"/>
  <c r="K184" i="22"/>
  <c r="K185" i="22"/>
  <c r="K186" i="22"/>
  <c r="K187" i="22"/>
  <c r="K188" i="22"/>
  <c r="K189" i="22"/>
  <c r="K190" i="22"/>
  <c r="K191" i="22"/>
  <c r="K192" i="22"/>
  <c r="K193" i="22"/>
  <c r="K194" i="22"/>
  <c r="K195" i="22"/>
  <c r="K196" i="22"/>
  <c r="K197" i="22"/>
  <c r="K198" i="22"/>
  <c r="K199" i="22"/>
  <c r="K200" i="22"/>
  <c r="K201" i="22"/>
  <c r="K159" i="22"/>
  <c r="K160" i="22"/>
  <c r="K161" i="22"/>
  <c r="K162" i="22"/>
  <c r="K163" i="22"/>
  <c r="K164" i="22"/>
  <c r="K165" i="22"/>
  <c r="K166" i="22"/>
  <c r="K167" i="22"/>
  <c r="K168" i="22"/>
  <c r="K169" i="22"/>
  <c r="K170" i="22"/>
  <c r="K171" i="22"/>
  <c r="K172" i="22"/>
  <c r="K173" i="22"/>
  <c r="K174" i="22"/>
  <c r="K175" i="22"/>
  <c r="K176" i="22"/>
  <c r="K177" i="22"/>
  <c r="K132" i="22"/>
  <c r="K133" i="22"/>
  <c r="K134" i="22"/>
  <c r="K135" i="22"/>
  <c r="K136" i="22"/>
  <c r="K137" i="22"/>
  <c r="K138" i="22"/>
  <c r="K139" i="22"/>
  <c r="K140" i="22"/>
  <c r="K141" i="22"/>
  <c r="K142" i="22"/>
  <c r="K143" i="22"/>
  <c r="K144" i="22"/>
  <c r="K145" i="22"/>
  <c r="K146" i="22"/>
  <c r="K147" i="22"/>
  <c r="K148" i="22"/>
  <c r="K149" i="22"/>
  <c r="K150" i="22"/>
  <c r="K131" i="22"/>
  <c r="K108" i="22"/>
  <c r="K109" i="22"/>
  <c r="K110" i="22"/>
  <c r="K111" i="22"/>
  <c r="K112" i="22"/>
  <c r="K113" i="22"/>
  <c r="K114" i="22"/>
  <c r="K115" i="22"/>
  <c r="K116" i="22"/>
  <c r="K117" i="22"/>
  <c r="K118" i="22"/>
  <c r="K119" i="22"/>
  <c r="K120" i="22"/>
  <c r="K121" i="22"/>
  <c r="K122" i="22"/>
  <c r="K123" i="22"/>
  <c r="K124" i="22"/>
  <c r="K125" i="22"/>
  <c r="K126" i="22"/>
  <c r="K107" i="22"/>
  <c r="P76" i="22"/>
  <c r="P28" i="22"/>
  <c r="C6" i="73"/>
  <c r="D7" i="72"/>
  <c r="C7" i="72"/>
  <c r="E66" i="35" l="1"/>
  <c r="E18" i="35"/>
  <c r="M19" i="62"/>
  <c r="L19" i="62"/>
  <c r="J12" i="61"/>
  <c r="I12" i="61"/>
  <c r="N12" i="61" s="1"/>
  <c r="K21" i="127"/>
  <c r="O12" i="127" s="1"/>
  <c r="L21" i="127"/>
  <c r="P12" i="127" s="1"/>
  <c r="R19" i="57"/>
  <c r="H22" i="127"/>
  <c r="F32" i="149"/>
  <c r="G32" i="149"/>
  <c r="H32" i="149"/>
  <c r="H31" i="149"/>
  <c r="F31" i="149"/>
  <c r="G31" i="149"/>
  <c r="R26" i="111"/>
  <c r="Q26" i="111"/>
  <c r="F6" i="145"/>
  <c r="O14" i="113"/>
  <c r="H6" i="147"/>
  <c r="N14" i="113"/>
  <c r="G6" i="147"/>
  <c r="D30" i="113"/>
  <c r="E30" i="113"/>
  <c r="J15" i="113"/>
  <c r="I15" i="113"/>
  <c r="E16" i="73"/>
  <c r="K66" i="34"/>
  <c r="K18" i="34"/>
  <c r="J66" i="34"/>
  <c r="J18" i="34"/>
  <c r="I66" i="34"/>
  <c r="I18" i="34"/>
  <c r="H66" i="34"/>
  <c r="H18" i="34"/>
  <c r="M66" i="34"/>
  <c r="G66" i="34"/>
  <c r="G18" i="34"/>
  <c r="M18" i="34"/>
  <c r="N66" i="34"/>
  <c r="N18" i="34"/>
  <c r="L66" i="34"/>
  <c r="L18" i="34"/>
  <c r="H8" i="150"/>
  <c r="G8" i="150"/>
  <c r="F8" i="150"/>
  <c r="H10" i="150"/>
  <c r="G10" i="150"/>
  <c r="F10" i="150"/>
  <c r="F11" i="150"/>
  <c r="H11" i="150"/>
  <c r="G11" i="150"/>
  <c r="H9" i="150"/>
  <c r="G9" i="150"/>
  <c r="F9" i="150"/>
  <c r="H16" i="150"/>
  <c r="F14" i="151"/>
  <c r="L19" i="116"/>
  <c r="P11" i="116" s="1"/>
  <c r="K19" i="116"/>
  <c r="O11" i="116" s="1"/>
  <c r="J11" i="117"/>
  <c r="I11" i="117"/>
  <c r="L19" i="115"/>
  <c r="P11" i="115" s="1"/>
  <c r="K19" i="115"/>
  <c r="O11" i="115" s="1"/>
  <c r="H45" i="156"/>
  <c r="AR64" i="156" s="1"/>
  <c r="G45" i="156"/>
  <c r="F45" i="156"/>
  <c r="J12" i="118"/>
  <c r="I12" i="118"/>
  <c r="N12" i="118" s="1"/>
  <c r="E67" i="36"/>
  <c r="E19" i="36"/>
  <c r="E9" i="73"/>
  <c r="G9" i="73" s="1"/>
  <c r="E10" i="73"/>
  <c r="E11" i="73"/>
  <c r="E12" i="73"/>
  <c r="E13" i="73"/>
  <c r="E14" i="73"/>
  <c r="G12" i="74"/>
  <c r="E87" i="36"/>
  <c r="E37" i="36"/>
  <c r="H87" i="35"/>
  <c r="H37" i="35"/>
  <c r="L37" i="35"/>
  <c r="G87" i="35"/>
  <c r="G37" i="35"/>
  <c r="N87" i="35"/>
  <c r="N37" i="35"/>
  <c r="M87" i="35"/>
  <c r="M37" i="35"/>
  <c r="L87" i="35"/>
  <c r="I87" i="35"/>
  <c r="K87" i="35"/>
  <c r="K37" i="35"/>
  <c r="I37" i="35"/>
  <c r="J87" i="35"/>
  <c r="J37" i="35"/>
  <c r="E83" i="36"/>
  <c r="E33" i="36"/>
  <c r="K58" i="35"/>
  <c r="G58" i="35"/>
  <c r="K10" i="35"/>
  <c r="G10" i="35"/>
  <c r="H29" i="144"/>
  <c r="H46" i="144" s="1"/>
  <c r="AW207" i="34"/>
  <c r="L29" i="38"/>
  <c r="K29" i="38"/>
  <c r="J29" i="38"/>
  <c r="N29" i="38"/>
  <c r="M29" i="38"/>
  <c r="I29" i="38"/>
  <c r="H29" i="38"/>
  <c r="G29" i="38"/>
  <c r="L79" i="38"/>
  <c r="K79" i="38"/>
  <c r="J79" i="38"/>
  <c r="I79" i="38"/>
  <c r="M79" i="38"/>
  <c r="H79" i="38"/>
  <c r="G79" i="38"/>
  <c r="N79" i="38"/>
  <c r="BN203" i="37"/>
  <c r="AS182" i="37"/>
  <c r="H77" i="38"/>
  <c r="G77" i="38"/>
  <c r="N77" i="38"/>
  <c r="M77" i="38"/>
  <c r="L77" i="38"/>
  <c r="K77" i="38"/>
  <c r="J77" i="38"/>
  <c r="I77" i="38"/>
  <c r="K27" i="38"/>
  <c r="J27" i="38"/>
  <c r="I27" i="38"/>
  <c r="M27" i="38"/>
  <c r="H27" i="38"/>
  <c r="G27" i="38"/>
  <c r="N27" i="38"/>
  <c r="L27" i="38"/>
  <c r="G25" i="38"/>
  <c r="H25" i="38"/>
  <c r="N25" i="38"/>
  <c r="K25" i="38"/>
  <c r="M25" i="38"/>
  <c r="I25" i="38"/>
  <c r="L25" i="38"/>
  <c r="J25" i="38"/>
  <c r="AI131" i="38" s="1"/>
  <c r="BL131" i="38" s="1"/>
  <c r="BL152" i="38" s="1"/>
  <c r="K75" i="39"/>
  <c r="J75" i="39"/>
  <c r="I75" i="39"/>
  <c r="H75" i="39"/>
  <c r="G75" i="39"/>
  <c r="M75" i="39"/>
  <c r="N75" i="39"/>
  <c r="L75" i="39"/>
  <c r="Q46" i="144"/>
  <c r="BF207" i="34"/>
  <c r="L69" i="36"/>
  <c r="K21" i="36"/>
  <c r="K69" i="36"/>
  <c r="J21" i="36"/>
  <c r="J69" i="36"/>
  <c r="I21" i="36"/>
  <c r="I69" i="36"/>
  <c r="H21" i="36"/>
  <c r="G69" i="36"/>
  <c r="N21" i="36"/>
  <c r="N69" i="36"/>
  <c r="M21" i="36"/>
  <c r="G21" i="36"/>
  <c r="L21" i="36"/>
  <c r="M69" i="36"/>
  <c r="H69" i="36"/>
  <c r="AC87" i="36"/>
  <c r="AC92" i="36" s="1"/>
  <c r="E44" i="36"/>
  <c r="E94" i="36"/>
  <c r="L19" i="65"/>
  <c r="E17" i="75"/>
  <c r="D17" i="75"/>
  <c r="P17" i="75"/>
  <c r="F37" i="110"/>
  <c r="F13" i="74"/>
  <c r="E37" i="110"/>
  <c r="C17" i="73"/>
  <c r="E17" i="73" s="1"/>
  <c r="D37" i="110"/>
  <c r="C18" i="72"/>
  <c r="C37" i="110"/>
  <c r="C18" i="70"/>
  <c r="D35" i="148" s="1"/>
  <c r="F17" i="70"/>
  <c r="E17" i="70"/>
  <c r="L25" i="140"/>
  <c r="K25" i="140"/>
  <c r="X15" i="140" s="1"/>
  <c r="T25" i="140"/>
  <c r="S25" i="140"/>
  <c r="AB15" i="140" s="1"/>
  <c r="L25" i="141"/>
  <c r="K25" i="141"/>
  <c r="X15" i="141" s="1"/>
  <c r="T25" i="141"/>
  <c r="S25" i="141"/>
  <c r="AB15" i="141" s="1"/>
  <c r="G26" i="66"/>
  <c r="J27" i="66" s="1"/>
  <c r="N26" i="66"/>
  <c r="J25" i="66"/>
  <c r="I25" i="66"/>
  <c r="U15" i="66" s="1"/>
  <c r="L23" i="139"/>
  <c r="K23" i="139"/>
  <c r="I12" i="109"/>
  <c r="N12" i="109" s="1"/>
  <c r="AI75" i="67"/>
  <c r="AE75" i="67"/>
  <c r="W75" i="67"/>
  <c r="S75" i="67"/>
  <c r="P10" i="64"/>
  <c r="D18" i="110"/>
  <c r="G13" i="109"/>
  <c r="J13" i="109" s="1"/>
  <c r="H26" i="140"/>
  <c r="P26" i="140"/>
  <c r="F18" i="110"/>
  <c r="H36" i="63"/>
  <c r="D19" i="73"/>
  <c r="D20" i="70"/>
  <c r="D20" i="72"/>
  <c r="M37" i="110"/>
  <c r="C18" i="75"/>
  <c r="E18" i="110"/>
  <c r="H20" i="62"/>
  <c r="H26" i="141"/>
  <c r="P26" i="141"/>
  <c r="C18" i="110"/>
  <c r="G13" i="61"/>
  <c r="J21" i="65"/>
  <c r="O12" i="65" s="1"/>
  <c r="K21" i="65"/>
  <c r="I19" i="110"/>
  <c r="H22" i="65"/>
  <c r="M21" i="139"/>
  <c r="Q12" i="139" s="1"/>
  <c r="L20" i="110"/>
  <c r="H24" i="139"/>
  <c r="J19" i="64"/>
  <c r="O11" i="64" s="1"/>
  <c r="K19" i="64"/>
  <c r="L19" i="64" s="1"/>
  <c r="H20" i="64"/>
  <c r="C19" i="133"/>
  <c r="H20" i="115"/>
  <c r="G12" i="117"/>
  <c r="H20" i="116"/>
  <c r="G13" i="118"/>
  <c r="E7" i="72"/>
  <c r="S72" i="22"/>
  <c r="S73" i="22"/>
  <c r="S75" i="22"/>
  <c r="S23" i="22"/>
  <c r="S71" i="22"/>
  <c r="S25" i="22"/>
  <c r="S74" i="22"/>
  <c r="E33" i="22"/>
  <c r="E44" i="22"/>
  <c r="E37" i="22"/>
  <c r="W59" i="22"/>
  <c r="H27" i="67"/>
  <c r="K27" i="67" s="1"/>
  <c r="N16" i="67" s="1"/>
  <c r="H25" i="67"/>
  <c r="K25" i="67" s="1"/>
  <c r="N15" i="67" s="1"/>
  <c r="H23" i="67"/>
  <c r="K23" i="67" s="1"/>
  <c r="N14" i="67" s="1"/>
  <c r="H21" i="67"/>
  <c r="K21" i="67" s="1"/>
  <c r="N13" i="67" s="1"/>
  <c r="H19" i="67"/>
  <c r="K19" i="67" s="1"/>
  <c r="N12" i="67" s="1"/>
  <c r="H17" i="67"/>
  <c r="K17" i="67" s="1"/>
  <c r="N11" i="67" s="1"/>
  <c r="H15" i="67"/>
  <c r="K15" i="67" s="1"/>
  <c r="N10" i="67" s="1"/>
  <c r="H13" i="67"/>
  <c r="K13" i="67" s="1"/>
  <c r="N9" i="67" s="1"/>
  <c r="H11" i="67"/>
  <c r="K11" i="67" s="1"/>
  <c r="N8" i="67" s="1"/>
  <c r="H9" i="67"/>
  <c r="K9" i="67" s="1"/>
  <c r="N7" i="67" s="1"/>
  <c r="H7" i="67"/>
  <c r="K7" i="67" s="1"/>
  <c r="N6" i="67" s="1"/>
  <c r="K5" i="67"/>
  <c r="N5" i="67" s="1"/>
  <c r="N11" i="61"/>
  <c r="N10" i="61"/>
  <c r="N9" i="61"/>
  <c r="N8" i="61"/>
  <c r="N7" i="61"/>
  <c r="N6" i="61"/>
  <c r="N5" i="61"/>
  <c r="P9" i="57"/>
  <c r="G6" i="125" s="1"/>
  <c r="K39" i="57"/>
  <c r="G4" i="124" s="1"/>
  <c r="O39" i="57"/>
  <c r="K4" i="124" s="1"/>
  <c r="M39" i="57"/>
  <c r="I4" i="124" s="1"/>
  <c r="L39" i="57"/>
  <c r="H4" i="124" s="1"/>
  <c r="Q9" i="57"/>
  <c r="F6" i="136"/>
  <c r="C10" i="131"/>
  <c r="C11" i="130"/>
  <c r="G5" i="114"/>
  <c r="C2" i="57"/>
  <c r="K4" i="54"/>
  <c r="E66" i="36" l="1"/>
  <c r="E18" i="36"/>
  <c r="I13" i="61"/>
  <c r="J13" i="61"/>
  <c r="L21" i="62"/>
  <c r="M21" i="62"/>
  <c r="H31" i="148"/>
  <c r="F31" i="148"/>
  <c r="G31" i="148"/>
  <c r="L23" i="127"/>
  <c r="P13" i="127" s="1"/>
  <c r="K23" i="127"/>
  <c r="O13" i="127" s="1"/>
  <c r="R20" i="57"/>
  <c r="H26" i="127" s="1"/>
  <c r="H24" i="127"/>
  <c r="G32" i="148"/>
  <c r="F32" i="148"/>
  <c r="H32" i="148"/>
  <c r="P30" i="54"/>
  <c r="O4" i="54"/>
  <c r="N4" i="54"/>
  <c r="N15" i="113"/>
  <c r="G6" i="146"/>
  <c r="O15" i="113"/>
  <c r="H6" i="146"/>
  <c r="J16" i="113"/>
  <c r="I16" i="113"/>
  <c r="D31" i="113"/>
  <c r="E31" i="113"/>
  <c r="H66" i="35"/>
  <c r="I18" i="35"/>
  <c r="G66" i="35"/>
  <c r="H18" i="35"/>
  <c r="J66" i="35"/>
  <c r="N66" i="35"/>
  <c r="G18" i="35"/>
  <c r="K18" i="35"/>
  <c r="M66" i="35"/>
  <c r="N18" i="35"/>
  <c r="L66" i="35"/>
  <c r="M18" i="35"/>
  <c r="K66" i="35"/>
  <c r="L18" i="35"/>
  <c r="I66" i="35"/>
  <c r="J18" i="35"/>
  <c r="G10" i="149"/>
  <c r="F10" i="149"/>
  <c r="H10" i="149"/>
  <c r="H11" i="149"/>
  <c r="G11" i="149"/>
  <c r="F11" i="149"/>
  <c r="F8" i="149"/>
  <c r="G8" i="149"/>
  <c r="H8" i="149"/>
  <c r="F9" i="149"/>
  <c r="H9" i="149"/>
  <c r="G9" i="149"/>
  <c r="G6" i="136"/>
  <c r="D45" i="155"/>
  <c r="J6" i="125"/>
  <c r="I6" i="125"/>
  <c r="H16" i="149"/>
  <c r="F14" i="150"/>
  <c r="BW64" i="156"/>
  <c r="BW106" i="156" s="1"/>
  <c r="AF7" i="157" s="1"/>
  <c r="K21" i="115"/>
  <c r="O12" i="115" s="1"/>
  <c r="L21" i="115"/>
  <c r="P12" i="115" s="1"/>
  <c r="I12" i="117"/>
  <c r="J12" i="117"/>
  <c r="I5" i="114"/>
  <c r="J5" i="114"/>
  <c r="K21" i="116"/>
  <c r="O12" i="116" s="1"/>
  <c r="L21" i="116"/>
  <c r="P12" i="116" s="1"/>
  <c r="E11" i="130"/>
  <c r="D11" i="130"/>
  <c r="J13" i="118"/>
  <c r="I13" i="118"/>
  <c r="N13" i="118" s="1"/>
  <c r="E67" i="37"/>
  <c r="E19" i="37"/>
  <c r="G13" i="74"/>
  <c r="E87" i="37"/>
  <c r="E37" i="37"/>
  <c r="N87" i="36"/>
  <c r="J37" i="36"/>
  <c r="M87" i="36"/>
  <c r="I37" i="36"/>
  <c r="L87" i="36"/>
  <c r="H37" i="36"/>
  <c r="N37" i="36"/>
  <c r="G87" i="36"/>
  <c r="K87" i="36"/>
  <c r="G37" i="36"/>
  <c r="J87" i="36"/>
  <c r="I87" i="36"/>
  <c r="M37" i="36"/>
  <c r="H87" i="36"/>
  <c r="K37" i="36"/>
  <c r="L37" i="36"/>
  <c r="E83" i="37"/>
  <c r="E33" i="37"/>
  <c r="K10" i="36"/>
  <c r="G10" i="36"/>
  <c r="K58" i="36"/>
  <c r="G58" i="36"/>
  <c r="L56" i="36"/>
  <c r="H56" i="36"/>
  <c r="L8" i="36"/>
  <c r="H8" i="36"/>
  <c r="H56" i="34"/>
  <c r="L8" i="34"/>
  <c r="L56" i="34"/>
  <c r="H8" i="34"/>
  <c r="L8" i="31"/>
  <c r="L56" i="31"/>
  <c r="H8" i="31"/>
  <c r="H56" i="31"/>
  <c r="H56" i="32"/>
  <c r="L8" i="32"/>
  <c r="H8" i="32"/>
  <c r="L56" i="32"/>
  <c r="L56" i="33"/>
  <c r="H56" i="33"/>
  <c r="L8" i="33"/>
  <c r="H8" i="33"/>
  <c r="H56" i="37"/>
  <c r="H8" i="37"/>
  <c r="H8" i="30"/>
  <c r="L56" i="30"/>
  <c r="H56" i="30"/>
  <c r="L8" i="30"/>
  <c r="L8" i="35"/>
  <c r="H8" i="35"/>
  <c r="L56" i="35"/>
  <c r="H56" i="35"/>
  <c r="L29" i="39"/>
  <c r="K29" i="39"/>
  <c r="J29" i="39"/>
  <c r="N29" i="39"/>
  <c r="I29" i="39"/>
  <c r="H29" i="39"/>
  <c r="M29" i="39"/>
  <c r="G29" i="39"/>
  <c r="K79" i="39"/>
  <c r="J79" i="39"/>
  <c r="I79" i="39"/>
  <c r="H79" i="39"/>
  <c r="M79" i="39"/>
  <c r="L79" i="39"/>
  <c r="G79" i="39"/>
  <c r="N79" i="39"/>
  <c r="K27" i="39"/>
  <c r="J27" i="39"/>
  <c r="I27" i="39"/>
  <c r="M27" i="39"/>
  <c r="H27" i="39"/>
  <c r="G27" i="39"/>
  <c r="N27" i="39"/>
  <c r="L27" i="39"/>
  <c r="AS203" i="37"/>
  <c r="D32" i="144" s="1"/>
  <c r="BV182" i="37"/>
  <c r="BV203" i="37" s="1"/>
  <c r="Y32" i="144"/>
  <c r="Y49" i="144" s="1"/>
  <c r="BN207" i="37"/>
  <c r="G77" i="39"/>
  <c r="I77" i="39"/>
  <c r="N77" i="39"/>
  <c r="M77" i="39"/>
  <c r="L77" i="39"/>
  <c r="K77" i="39"/>
  <c r="J77" i="39"/>
  <c r="H77" i="39"/>
  <c r="I27" i="66"/>
  <c r="U16" i="66" s="1"/>
  <c r="K25" i="39"/>
  <c r="L25" i="39"/>
  <c r="J25" i="39"/>
  <c r="G25" i="39"/>
  <c r="I25" i="39"/>
  <c r="H25" i="39"/>
  <c r="M25" i="39"/>
  <c r="N25" i="39"/>
  <c r="W16" i="144"/>
  <c r="W50" i="144" s="1"/>
  <c r="BL207" i="38"/>
  <c r="H69" i="37"/>
  <c r="N21" i="37"/>
  <c r="G69" i="37"/>
  <c r="M21" i="37"/>
  <c r="N69" i="37"/>
  <c r="L21" i="37"/>
  <c r="M69" i="37"/>
  <c r="K21" i="37"/>
  <c r="K69" i="37"/>
  <c r="I21" i="37"/>
  <c r="J69" i="37"/>
  <c r="H21" i="37"/>
  <c r="I69" i="37"/>
  <c r="G21" i="37"/>
  <c r="L69" i="37"/>
  <c r="J21" i="37"/>
  <c r="E94" i="37"/>
  <c r="E44" i="37"/>
  <c r="L21" i="65"/>
  <c r="P18" i="75"/>
  <c r="E18" i="75"/>
  <c r="D18" i="75"/>
  <c r="F38" i="110"/>
  <c r="F14" i="74"/>
  <c r="E38" i="110"/>
  <c r="C18" i="73"/>
  <c r="E18" i="73" s="1"/>
  <c r="D38" i="110"/>
  <c r="C19" i="72"/>
  <c r="E19" i="72" s="1"/>
  <c r="E14" i="72"/>
  <c r="E13" i="72"/>
  <c r="E12" i="72"/>
  <c r="E11" i="72"/>
  <c r="E18" i="72"/>
  <c r="E10" i="72"/>
  <c r="G10" i="72" s="1"/>
  <c r="E17" i="72"/>
  <c r="E16" i="72"/>
  <c r="E15" i="72"/>
  <c r="F18" i="70"/>
  <c r="E18" i="70"/>
  <c r="C38" i="110"/>
  <c r="C19" i="70"/>
  <c r="D35" i="147" s="1"/>
  <c r="L27" i="140"/>
  <c r="K27" i="140"/>
  <c r="X16" i="140" s="1"/>
  <c r="T27" i="140"/>
  <c r="S27" i="140"/>
  <c r="AB16" i="140" s="1"/>
  <c r="T27" i="141"/>
  <c r="S27" i="141"/>
  <c r="AB16" i="141" s="1"/>
  <c r="L27" i="141"/>
  <c r="K27" i="141"/>
  <c r="X16" i="141" s="1"/>
  <c r="Q27" i="66"/>
  <c r="P27" i="66"/>
  <c r="Y16" i="66" s="1"/>
  <c r="L25" i="139"/>
  <c r="K25" i="139"/>
  <c r="P11" i="64"/>
  <c r="I13" i="109"/>
  <c r="N13" i="109" s="1"/>
  <c r="AI88" i="67"/>
  <c r="AE88" i="67"/>
  <c r="W88" i="67"/>
  <c r="S88" i="67"/>
  <c r="F19" i="110"/>
  <c r="H40" i="63"/>
  <c r="C19" i="110"/>
  <c r="G14" i="61"/>
  <c r="E19" i="110"/>
  <c r="H22" i="62"/>
  <c r="M38" i="110"/>
  <c r="C19" i="75"/>
  <c r="D19" i="110"/>
  <c r="G14" i="109"/>
  <c r="J14" i="109" s="1"/>
  <c r="H26" i="139"/>
  <c r="D21" i="72"/>
  <c r="D21" i="70"/>
  <c r="D20" i="73"/>
  <c r="F2" i="77"/>
  <c r="H8" i="77" s="1"/>
  <c r="K23" i="65"/>
  <c r="L23" i="65" s="1"/>
  <c r="J23" i="65"/>
  <c r="O13" i="65" s="1"/>
  <c r="I20" i="110"/>
  <c r="H26" i="65" s="1"/>
  <c r="H24" i="65"/>
  <c r="M23" i="139"/>
  <c r="Q13" i="139" s="1"/>
  <c r="K21" i="64"/>
  <c r="L21" i="64" s="1"/>
  <c r="J21" i="64"/>
  <c r="O12" i="64" s="1"/>
  <c r="H22" i="64"/>
  <c r="C21" i="133"/>
  <c r="C20" i="133"/>
  <c r="H4" i="126"/>
  <c r="G13" i="117"/>
  <c r="G5" i="119"/>
  <c r="G5" i="121"/>
  <c r="H22" i="116"/>
  <c r="H22" i="115"/>
  <c r="G14" i="118"/>
  <c r="G37" i="22"/>
  <c r="C11" i="131"/>
  <c r="F7" i="136"/>
  <c r="P10" i="57"/>
  <c r="G7" i="125" s="1"/>
  <c r="Q10" i="57"/>
  <c r="H6" i="126" s="1"/>
  <c r="P32" i="54"/>
  <c r="U4" i="54"/>
  <c r="K6" i="54"/>
  <c r="K30" i="54"/>
  <c r="P4" i="54"/>
  <c r="Z4" i="54"/>
  <c r="L23" i="62" l="1"/>
  <c r="M23" i="62"/>
  <c r="I14" i="61"/>
  <c r="N14" i="61" s="1"/>
  <c r="J14" i="61"/>
  <c r="E18" i="37"/>
  <c r="E66" i="37"/>
  <c r="K7" i="126"/>
  <c r="O5" i="126" s="1"/>
  <c r="L7" i="126"/>
  <c r="K5" i="126"/>
  <c r="O4" i="126" s="1"/>
  <c r="L5" i="126"/>
  <c r="H31" i="147"/>
  <c r="G31" i="147"/>
  <c r="F31" i="147"/>
  <c r="L27" i="127"/>
  <c r="P15" i="127" s="1"/>
  <c r="K27" i="127"/>
  <c r="O15" i="127" s="1"/>
  <c r="H32" i="147"/>
  <c r="F32" i="147"/>
  <c r="G32" i="147"/>
  <c r="L25" i="127"/>
  <c r="P14" i="127" s="1"/>
  <c r="K25" i="127"/>
  <c r="O14" i="127" s="1"/>
  <c r="H6" i="145"/>
  <c r="O16" i="113"/>
  <c r="N16" i="113"/>
  <c r="G6" i="145"/>
  <c r="O6" i="54"/>
  <c r="N6" i="54"/>
  <c r="K66" i="36"/>
  <c r="M18" i="36"/>
  <c r="J66" i="36"/>
  <c r="L18" i="36"/>
  <c r="I66" i="36"/>
  <c r="K18" i="36"/>
  <c r="G18" i="36"/>
  <c r="H66" i="36"/>
  <c r="J18" i="36"/>
  <c r="M66" i="36"/>
  <c r="G66" i="36"/>
  <c r="I18" i="36"/>
  <c r="N66" i="36"/>
  <c r="H18" i="36"/>
  <c r="L66" i="36"/>
  <c r="N18" i="36"/>
  <c r="N5" i="114"/>
  <c r="H12" i="156"/>
  <c r="G12" i="156"/>
  <c r="H9" i="148"/>
  <c r="G9" i="148"/>
  <c r="F9" i="148"/>
  <c r="H11" i="148"/>
  <c r="F11" i="148"/>
  <c r="G11" i="148"/>
  <c r="H8" i="148"/>
  <c r="G8" i="148"/>
  <c r="F8" i="148"/>
  <c r="H10" i="148"/>
  <c r="G10" i="148"/>
  <c r="F10" i="148"/>
  <c r="G7" i="136"/>
  <c r="D45" i="154"/>
  <c r="H45" i="155"/>
  <c r="G45" i="155"/>
  <c r="F45" i="155"/>
  <c r="F27" i="156"/>
  <c r="AJ61" i="156" s="1"/>
  <c r="BO61" i="156" s="1"/>
  <c r="G27" i="156"/>
  <c r="H27" i="156"/>
  <c r="AJ64" i="156" s="1"/>
  <c r="BO64" i="156" s="1"/>
  <c r="I7" i="125"/>
  <c r="J7" i="125"/>
  <c r="H16" i="148"/>
  <c r="F14" i="149"/>
  <c r="L23" i="116"/>
  <c r="P13" i="116" s="1"/>
  <c r="K23" i="116"/>
  <c r="O13" i="116" s="1"/>
  <c r="I5" i="121"/>
  <c r="J5" i="121"/>
  <c r="K23" i="115"/>
  <c r="O13" i="115" s="1"/>
  <c r="L23" i="115"/>
  <c r="P13" i="115" s="1"/>
  <c r="J5" i="119"/>
  <c r="I5" i="119"/>
  <c r="J13" i="117"/>
  <c r="I13" i="117"/>
  <c r="J14" i="118"/>
  <c r="I14" i="118"/>
  <c r="N14" i="118" s="1"/>
  <c r="E19" i="38"/>
  <c r="E67" i="38"/>
  <c r="G14" i="74"/>
  <c r="E37" i="38"/>
  <c r="E87" i="38"/>
  <c r="N87" i="37"/>
  <c r="I37" i="37"/>
  <c r="M87" i="37"/>
  <c r="H37" i="37"/>
  <c r="M37" i="37"/>
  <c r="G87" i="37"/>
  <c r="L87" i="37"/>
  <c r="G37" i="37"/>
  <c r="K87" i="37"/>
  <c r="N37" i="37"/>
  <c r="J87" i="37"/>
  <c r="J37" i="37"/>
  <c r="I87" i="37"/>
  <c r="L37" i="37"/>
  <c r="H87" i="37"/>
  <c r="K37" i="37"/>
  <c r="E33" i="38"/>
  <c r="E83" i="38"/>
  <c r="L56" i="37"/>
  <c r="N13" i="61"/>
  <c r="K58" i="37"/>
  <c r="G10" i="37"/>
  <c r="K10" i="37"/>
  <c r="G58" i="37"/>
  <c r="L8" i="37"/>
  <c r="L8" i="38"/>
  <c r="L56" i="38"/>
  <c r="H8" i="38"/>
  <c r="H56" i="38"/>
  <c r="G79" i="40"/>
  <c r="I79" i="40"/>
  <c r="N79" i="40"/>
  <c r="M79" i="40"/>
  <c r="H79" i="40"/>
  <c r="L79" i="40"/>
  <c r="K79" i="40"/>
  <c r="AM159" i="40" s="1"/>
  <c r="BP159" i="40" s="1"/>
  <c r="BP203" i="40" s="1"/>
  <c r="AA35" i="144" s="1"/>
  <c r="J79" i="40"/>
  <c r="AG32" i="144"/>
  <c r="H29" i="40"/>
  <c r="AM107" i="40" s="1"/>
  <c r="BP107" i="40" s="1"/>
  <c r="J29" i="40"/>
  <c r="G29" i="40"/>
  <c r="AM111" i="40" s="1"/>
  <c r="BP111" i="40" s="1"/>
  <c r="I29" i="40"/>
  <c r="N29" i="40"/>
  <c r="M29" i="40"/>
  <c r="L29" i="40"/>
  <c r="K29" i="40"/>
  <c r="G27" i="40"/>
  <c r="AK111" i="40" s="1"/>
  <c r="BN111" i="40" s="1"/>
  <c r="BN152" i="40" s="1"/>
  <c r="N27" i="40"/>
  <c r="J27" i="40"/>
  <c r="I27" i="40"/>
  <c r="M27" i="40"/>
  <c r="L27" i="40"/>
  <c r="K27" i="40"/>
  <c r="H27" i="40"/>
  <c r="K77" i="40"/>
  <c r="AK159" i="40" s="1"/>
  <c r="BN159" i="40" s="1"/>
  <c r="BN203" i="40" s="1"/>
  <c r="Y35" i="144" s="1"/>
  <c r="J77" i="40"/>
  <c r="I77" i="40"/>
  <c r="H77" i="40"/>
  <c r="G77" i="40"/>
  <c r="N77" i="40"/>
  <c r="M77" i="40"/>
  <c r="L77" i="40"/>
  <c r="I25" i="40"/>
  <c r="J25" i="40"/>
  <c r="M25" i="40"/>
  <c r="G25" i="40"/>
  <c r="AI111" i="40" s="1"/>
  <c r="BL111" i="40" s="1"/>
  <c r="BL152" i="40" s="1"/>
  <c r="N25" i="40"/>
  <c r="K25" i="40"/>
  <c r="L25" i="40"/>
  <c r="H25" i="40"/>
  <c r="H75" i="40"/>
  <c r="G75" i="40"/>
  <c r="N75" i="40"/>
  <c r="J75" i="40"/>
  <c r="I75" i="40"/>
  <c r="M75" i="40"/>
  <c r="L75" i="40"/>
  <c r="K75" i="40"/>
  <c r="AI159" i="40" s="1"/>
  <c r="BL159" i="40" s="1"/>
  <c r="BL203" i="40" s="1"/>
  <c r="W35" i="144" s="1"/>
  <c r="F8" i="77"/>
  <c r="L8" i="77"/>
  <c r="K8" i="77"/>
  <c r="H69" i="38"/>
  <c r="K21" i="38"/>
  <c r="G69" i="38"/>
  <c r="J21" i="38"/>
  <c r="L69" i="38"/>
  <c r="N69" i="38"/>
  <c r="I21" i="38"/>
  <c r="G21" i="38"/>
  <c r="M69" i="38"/>
  <c r="H21" i="38"/>
  <c r="I69" i="38"/>
  <c r="L21" i="38"/>
  <c r="K69" i="38"/>
  <c r="N21" i="38"/>
  <c r="J69" i="38"/>
  <c r="M21" i="38"/>
  <c r="E94" i="38"/>
  <c r="E44" i="38"/>
  <c r="L27" i="65"/>
  <c r="P19" i="75"/>
  <c r="E19" i="75"/>
  <c r="D19" i="75"/>
  <c r="F39" i="110"/>
  <c r="F16" i="74" s="1"/>
  <c r="F15" i="74"/>
  <c r="E39" i="110"/>
  <c r="C20" i="73" s="1"/>
  <c r="E20" i="73" s="1"/>
  <c r="C19" i="73"/>
  <c r="E19" i="73" s="1"/>
  <c r="D39" i="110"/>
  <c r="C21" i="72" s="1"/>
  <c r="E21" i="72" s="1"/>
  <c r="C20" i="72"/>
  <c r="E20" i="72" s="1"/>
  <c r="E19" i="70"/>
  <c r="F19" i="70"/>
  <c r="C39" i="110"/>
  <c r="C21" i="70" s="1"/>
  <c r="D35" i="145" s="1"/>
  <c r="C20" i="70"/>
  <c r="D35" i="146" s="1"/>
  <c r="L27" i="139"/>
  <c r="K27" i="139"/>
  <c r="M27" i="139" s="1"/>
  <c r="Q15" i="139" s="1"/>
  <c r="I14" i="109"/>
  <c r="N14" i="109" s="1"/>
  <c r="AI101" i="67"/>
  <c r="AE101" i="67"/>
  <c r="W101" i="67"/>
  <c r="S101" i="67"/>
  <c r="E20" i="110"/>
  <c r="H26" i="62" s="1"/>
  <c r="H24" i="62"/>
  <c r="C20" i="110"/>
  <c r="G16" i="61" s="1"/>
  <c r="G15" i="61"/>
  <c r="M39" i="110"/>
  <c r="C21" i="75" s="1"/>
  <c r="C20" i="75"/>
  <c r="D20" i="110"/>
  <c r="G16" i="109" s="1"/>
  <c r="J16" i="109" s="1"/>
  <c r="G15" i="109"/>
  <c r="J15" i="109" s="1"/>
  <c r="F20" i="110"/>
  <c r="H48" i="63" s="1"/>
  <c r="H44" i="63"/>
  <c r="J25" i="65"/>
  <c r="O14" i="65" s="1"/>
  <c r="K25" i="65"/>
  <c r="K27" i="65"/>
  <c r="J27" i="65"/>
  <c r="O15" i="65" s="1"/>
  <c r="M25" i="139"/>
  <c r="Q14" i="139" s="1"/>
  <c r="K23" i="64"/>
  <c r="L23" i="64" s="1"/>
  <c r="J23" i="64"/>
  <c r="H26" i="64"/>
  <c r="H24" i="64"/>
  <c r="C13" i="130"/>
  <c r="C12" i="130"/>
  <c r="P4" i="126"/>
  <c r="P5" i="126"/>
  <c r="G7" i="119"/>
  <c r="G7" i="121"/>
  <c r="G6" i="114"/>
  <c r="H26" i="115"/>
  <c r="H24" i="115"/>
  <c r="G6" i="119"/>
  <c r="G6" i="121"/>
  <c r="H26" i="116"/>
  <c r="H24" i="116"/>
  <c r="G14" i="117"/>
  <c r="G16" i="118"/>
  <c r="G15" i="118"/>
  <c r="K5" i="58"/>
  <c r="L5" i="58" s="1"/>
  <c r="O24" i="58" s="1"/>
  <c r="C14" i="130"/>
  <c r="C12" i="131"/>
  <c r="F8" i="136"/>
  <c r="Q11" i="57"/>
  <c r="H8" i="126" s="1"/>
  <c r="P11" i="57"/>
  <c r="G8" i="125" s="1"/>
  <c r="Z6" i="54"/>
  <c r="P6" i="54"/>
  <c r="K8" i="54"/>
  <c r="U6" i="54"/>
  <c r="Z30" i="54"/>
  <c r="K32" i="54"/>
  <c r="U30" i="54"/>
  <c r="P34" i="54"/>
  <c r="N15" i="61" l="1"/>
  <c r="J15" i="61"/>
  <c r="I15" i="61"/>
  <c r="J16" i="61"/>
  <c r="I16" i="61"/>
  <c r="N16" i="61" s="1"/>
  <c r="M25" i="62"/>
  <c r="L25" i="62"/>
  <c r="M27" i="62"/>
  <c r="L27" i="62"/>
  <c r="F32" i="145"/>
  <c r="G32" i="145"/>
  <c r="H32" i="145"/>
  <c r="L9" i="126"/>
  <c r="K9" i="126"/>
  <c r="F31" i="146"/>
  <c r="G31" i="146"/>
  <c r="H31" i="146"/>
  <c r="G32" i="146"/>
  <c r="H32" i="146"/>
  <c r="F32" i="146"/>
  <c r="H29" i="156"/>
  <c r="AL64" i="156" s="1"/>
  <c r="BQ64" i="156" s="1"/>
  <c r="G29" i="156"/>
  <c r="F29" i="156"/>
  <c r="AL61" i="156" s="1"/>
  <c r="BQ61" i="156" s="1"/>
  <c r="H31" i="145"/>
  <c r="G31" i="145"/>
  <c r="F31" i="145"/>
  <c r="N8" i="54"/>
  <c r="O8" i="54"/>
  <c r="BP152" i="40"/>
  <c r="AA18" i="144" s="1"/>
  <c r="AA52" i="144" s="1"/>
  <c r="H29" i="155"/>
  <c r="G29" i="155"/>
  <c r="F29" i="155"/>
  <c r="F30" i="155"/>
  <c r="H30" i="155"/>
  <c r="G30" i="155"/>
  <c r="BO106" i="156"/>
  <c r="X7" i="157" s="1"/>
  <c r="H8" i="147"/>
  <c r="G8" i="147"/>
  <c r="F8" i="147"/>
  <c r="H9" i="147"/>
  <c r="G9" i="147"/>
  <c r="F9" i="147"/>
  <c r="H10" i="147"/>
  <c r="G10" i="147"/>
  <c r="F10" i="147"/>
  <c r="H11" i="147"/>
  <c r="G11" i="147"/>
  <c r="F11" i="147"/>
  <c r="G8" i="136"/>
  <c r="D45" i="153"/>
  <c r="G45" i="154"/>
  <c r="F45" i="154"/>
  <c r="AR63" i="154" s="1"/>
  <c r="BW63" i="154" s="1"/>
  <c r="BW106" i="154" s="1"/>
  <c r="AF9" i="157" s="1"/>
  <c r="H45" i="154"/>
  <c r="H27" i="155"/>
  <c r="G27" i="155"/>
  <c r="F27" i="155"/>
  <c r="I8" i="125"/>
  <c r="J8" i="125"/>
  <c r="H16" i="147"/>
  <c r="F14" i="148"/>
  <c r="W18" i="144"/>
  <c r="W52" i="144" s="1"/>
  <c r="BL207" i="40"/>
  <c r="Y18" i="144"/>
  <c r="Y52" i="144" s="1"/>
  <c r="BN207" i="40"/>
  <c r="G30" i="156"/>
  <c r="H30" i="156"/>
  <c r="AM64" i="156" s="1"/>
  <c r="BR64" i="156" s="1"/>
  <c r="F30" i="156"/>
  <c r="AM61" i="156" s="1"/>
  <c r="BR61" i="156" s="1"/>
  <c r="L25" i="115"/>
  <c r="P14" i="115" s="1"/>
  <c r="K25" i="115"/>
  <c r="O14" i="115" s="1"/>
  <c r="I14" i="117"/>
  <c r="J14" i="117"/>
  <c r="G22" i="156"/>
  <c r="H22" i="156"/>
  <c r="AE64" i="156" s="1"/>
  <c r="F22" i="156"/>
  <c r="AE61" i="156" s="1"/>
  <c r="BJ61" i="156" s="1"/>
  <c r="L25" i="116"/>
  <c r="P14" i="116" s="1"/>
  <c r="K25" i="116"/>
  <c r="O14" i="116" s="1"/>
  <c r="I7" i="119"/>
  <c r="J7" i="119"/>
  <c r="F18" i="156"/>
  <c r="AA61" i="156" s="1"/>
  <c r="BF61" i="156" s="1"/>
  <c r="G18" i="156"/>
  <c r="H18" i="156"/>
  <c r="L27" i="116"/>
  <c r="P15" i="116" s="1"/>
  <c r="K27" i="116"/>
  <c r="O15" i="116" s="1"/>
  <c r="L27" i="115"/>
  <c r="P15" i="115" s="1"/>
  <c r="K27" i="115"/>
  <c r="O15" i="115" s="1"/>
  <c r="J6" i="114"/>
  <c r="I6" i="114"/>
  <c r="J6" i="121"/>
  <c r="I6" i="121"/>
  <c r="J7" i="121"/>
  <c r="I7" i="121"/>
  <c r="I6" i="119"/>
  <c r="J6" i="119"/>
  <c r="E12" i="130"/>
  <c r="D12" i="130"/>
  <c r="E13" i="130"/>
  <c r="D13" i="130"/>
  <c r="E14" i="130"/>
  <c r="D14" i="130"/>
  <c r="J15" i="118"/>
  <c r="I15" i="118"/>
  <c r="N15" i="118" s="1"/>
  <c r="J16" i="118"/>
  <c r="I16" i="118"/>
  <c r="N16" i="118" s="1"/>
  <c r="E67" i="39"/>
  <c r="E19" i="39"/>
  <c r="E19" i="40"/>
  <c r="E67" i="40"/>
  <c r="G16" i="74"/>
  <c r="E37" i="40"/>
  <c r="E87" i="40"/>
  <c r="G15" i="74"/>
  <c r="E37" i="39"/>
  <c r="E87" i="39"/>
  <c r="M87" i="38"/>
  <c r="J37" i="38"/>
  <c r="N37" i="38"/>
  <c r="L87" i="38"/>
  <c r="I37" i="38"/>
  <c r="I87" i="38"/>
  <c r="K87" i="38"/>
  <c r="H37" i="38"/>
  <c r="J87" i="38"/>
  <c r="G37" i="38"/>
  <c r="N87" i="38"/>
  <c r="H87" i="38"/>
  <c r="M37" i="38"/>
  <c r="G87" i="38"/>
  <c r="L37" i="38"/>
  <c r="K37" i="38"/>
  <c r="E33" i="39"/>
  <c r="E83" i="39"/>
  <c r="E33" i="40"/>
  <c r="E83" i="40"/>
  <c r="K10" i="38"/>
  <c r="G10" i="38"/>
  <c r="K58" i="38"/>
  <c r="G58" i="38"/>
  <c r="L56" i="39"/>
  <c r="H56" i="39"/>
  <c r="L8" i="39"/>
  <c r="H8" i="39"/>
  <c r="L56" i="40"/>
  <c r="H69" i="39"/>
  <c r="G21" i="39"/>
  <c r="G69" i="39"/>
  <c r="N21" i="39"/>
  <c r="L69" i="39"/>
  <c r="N69" i="39"/>
  <c r="M21" i="39"/>
  <c r="M69" i="39"/>
  <c r="L21" i="39"/>
  <c r="K21" i="39"/>
  <c r="K69" i="39"/>
  <c r="J21" i="39"/>
  <c r="I69" i="39"/>
  <c r="J69" i="39"/>
  <c r="I21" i="39"/>
  <c r="H21" i="39"/>
  <c r="AC107" i="39" s="1"/>
  <c r="BF107" i="39" s="1"/>
  <c r="G69" i="40"/>
  <c r="N21" i="40"/>
  <c r="N69" i="40"/>
  <c r="M21" i="40"/>
  <c r="K69" i="40"/>
  <c r="AC159" i="40" s="1"/>
  <c r="BF159" i="40" s="1"/>
  <c r="BF203" i="40" s="1"/>
  <c r="Q35" i="144" s="1"/>
  <c r="M69" i="40"/>
  <c r="L21" i="40"/>
  <c r="H69" i="40"/>
  <c r="G21" i="40"/>
  <c r="AC111" i="40" s="1"/>
  <c r="BF111" i="40" s="1"/>
  <c r="BF152" i="40" s="1"/>
  <c r="L69" i="40"/>
  <c r="K21" i="40"/>
  <c r="J21" i="40"/>
  <c r="J69" i="40"/>
  <c r="I21" i="40"/>
  <c r="I69" i="40"/>
  <c r="H21" i="40"/>
  <c r="E44" i="39"/>
  <c r="E94" i="39"/>
  <c r="E44" i="40"/>
  <c r="E94" i="40"/>
  <c r="L25" i="65"/>
  <c r="E21" i="75"/>
  <c r="D21" i="75"/>
  <c r="P21" i="75"/>
  <c r="E20" i="75"/>
  <c r="P20" i="75"/>
  <c r="D20" i="75"/>
  <c r="F20" i="70"/>
  <c r="E20" i="70"/>
  <c r="F21" i="70"/>
  <c r="E21" i="70"/>
  <c r="O13" i="64"/>
  <c r="I15" i="109"/>
  <c r="N15" i="109" s="1"/>
  <c r="I16" i="109"/>
  <c r="N16" i="109" s="1"/>
  <c r="AI114" i="67"/>
  <c r="AE114" i="67"/>
  <c r="W114" i="67"/>
  <c r="S114" i="67"/>
  <c r="H56" i="22"/>
  <c r="L56" i="22"/>
  <c r="J25" i="64"/>
  <c r="K25" i="64"/>
  <c r="L25" i="64" s="1"/>
  <c r="K27" i="64"/>
  <c r="L27" i="64" s="1"/>
  <c r="J27" i="64"/>
  <c r="O15" i="64" s="1"/>
  <c r="P6" i="126"/>
  <c r="O6" i="126"/>
  <c r="G15" i="117"/>
  <c r="G8" i="121"/>
  <c r="G8" i="119"/>
  <c r="G7" i="114"/>
  <c r="H8" i="22"/>
  <c r="AH15" i="67"/>
  <c r="O7" i="58"/>
  <c r="AJ8" i="67"/>
  <c r="AF21" i="67"/>
  <c r="X21" i="67"/>
  <c r="AJ21" i="67"/>
  <c r="T21" i="67"/>
  <c r="T8" i="67"/>
  <c r="L8" i="22"/>
  <c r="AF8" i="67"/>
  <c r="X8" i="67"/>
  <c r="C13" i="131"/>
  <c r="F9" i="136"/>
  <c r="Q12" i="57"/>
  <c r="H10" i="126" s="1"/>
  <c r="P12" i="57"/>
  <c r="G9" i="125" s="1"/>
  <c r="U32" i="54"/>
  <c r="K10" i="54"/>
  <c r="K34" i="54"/>
  <c r="P8" i="54"/>
  <c r="Z32" i="54"/>
  <c r="P36" i="54"/>
  <c r="U8" i="54"/>
  <c r="Z8" i="54"/>
  <c r="H56" i="40" l="1"/>
  <c r="H8" i="40"/>
  <c r="L8" i="40"/>
  <c r="E18" i="40"/>
  <c r="E66" i="40"/>
  <c r="E18" i="38"/>
  <c r="E66" i="38"/>
  <c r="BQ106" i="156"/>
  <c r="Z7" i="157" s="1"/>
  <c r="K11" i="126"/>
  <c r="L11" i="126"/>
  <c r="N10" i="54"/>
  <c r="O10" i="54"/>
  <c r="BP207" i="40"/>
  <c r="H29" i="154"/>
  <c r="G29" i="154"/>
  <c r="F29" i="154"/>
  <c r="G30" i="154"/>
  <c r="F30" i="154"/>
  <c r="H30" i="154"/>
  <c r="N6" i="114"/>
  <c r="G12" i="155"/>
  <c r="H12" i="155"/>
  <c r="H8" i="145"/>
  <c r="G8" i="145"/>
  <c r="F8" i="145"/>
  <c r="H8" i="146"/>
  <c r="G8" i="146"/>
  <c r="F8" i="146"/>
  <c r="H9" i="145"/>
  <c r="G9" i="145"/>
  <c r="F9" i="145"/>
  <c r="H10" i="146"/>
  <c r="G10" i="146"/>
  <c r="F10" i="146"/>
  <c r="H9" i="146"/>
  <c r="G9" i="146"/>
  <c r="F9" i="146"/>
  <c r="H10" i="145"/>
  <c r="S64" i="145" s="1"/>
  <c r="AX64" i="145" s="1"/>
  <c r="AX106" i="145" s="1"/>
  <c r="G18" i="157" s="1"/>
  <c r="G19" i="157" s="1"/>
  <c r="G10" i="143" s="1"/>
  <c r="G10" i="145"/>
  <c r="F10" i="145"/>
  <c r="H11" i="146"/>
  <c r="G11" i="146"/>
  <c r="F11" i="146"/>
  <c r="H11" i="145"/>
  <c r="T64" i="145" s="1"/>
  <c r="AY64" i="145" s="1"/>
  <c r="AY106" i="145" s="1"/>
  <c r="H18" i="157" s="1"/>
  <c r="H19" i="157" s="1"/>
  <c r="I10" i="143" s="1"/>
  <c r="G11" i="145"/>
  <c r="F11" i="145"/>
  <c r="G9" i="136"/>
  <c r="D45" i="152"/>
  <c r="H45" i="153"/>
  <c r="G45" i="153"/>
  <c r="F45" i="153"/>
  <c r="H27" i="154"/>
  <c r="G27" i="154"/>
  <c r="F27" i="154"/>
  <c r="AJ63" i="154" s="1"/>
  <c r="BO63" i="154" s="1"/>
  <c r="BO106" i="154" s="1"/>
  <c r="X9" i="157" s="1"/>
  <c r="I9" i="125"/>
  <c r="J9" i="125"/>
  <c r="H22" i="154"/>
  <c r="G22" i="154"/>
  <c r="F22" i="154"/>
  <c r="AE63" i="154" s="1"/>
  <c r="BJ63" i="154" s="1"/>
  <c r="BJ106" i="154" s="1"/>
  <c r="S9" i="157" s="1"/>
  <c r="G22" i="155"/>
  <c r="H22" i="155"/>
  <c r="F22" i="155"/>
  <c r="G18" i="155"/>
  <c r="F18" i="155"/>
  <c r="H18" i="155"/>
  <c r="G18" i="154"/>
  <c r="F18" i="154"/>
  <c r="AA63" i="154" s="1"/>
  <c r="BF63" i="154" s="1"/>
  <c r="BF106" i="154" s="1"/>
  <c r="O9" i="157" s="1"/>
  <c r="H18" i="154"/>
  <c r="Y66" i="145"/>
  <c r="BD66" i="145" s="1"/>
  <c r="BD106" i="145" s="1"/>
  <c r="M18" i="157" s="1"/>
  <c r="H16" i="145"/>
  <c r="Y64" i="147"/>
  <c r="BD64" i="147" s="1"/>
  <c r="BD106" i="147" s="1"/>
  <c r="M16" i="157" s="1"/>
  <c r="N17" i="118"/>
  <c r="F13" i="143" s="1"/>
  <c r="H16" i="146"/>
  <c r="F14" i="147"/>
  <c r="BJ64" i="156"/>
  <c r="BJ106" i="156" s="1"/>
  <c r="S7" i="157" s="1"/>
  <c r="Q18" i="144"/>
  <c r="Q52" i="144" s="1"/>
  <c r="BF207" i="40"/>
  <c r="AA64" i="156"/>
  <c r="BR106" i="156"/>
  <c r="AA7" i="157" s="1"/>
  <c r="AA19" i="157" s="1"/>
  <c r="I21" i="143" s="1"/>
  <c r="I8" i="119"/>
  <c r="J8" i="119"/>
  <c r="J15" i="117"/>
  <c r="I15" i="117"/>
  <c r="I7" i="114"/>
  <c r="J7" i="114"/>
  <c r="J8" i="121"/>
  <c r="I8" i="121"/>
  <c r="P22" i="75"/>
  <c r="H87" i="39"/>
  <c r="N37" i="39"/>
  <c r="J37" i="39"/>
  <c r="G87" i="39"/>
  <c r="M37" i="39"/>
  <c r="N87" i="39"/>
  <c r="L37" i="39"/>
  <c r="L87" i="39"/>
  <c r="M87" i="39"/>
  <c r="K37" i="39"/>
  <c r="I87" i="39"/>
  <c r="K87" i="39"/>
  <c r="I37" i="39"/>
  <c r="J87" i="39"/>
  <c r="G37" i="39"/>
  <c r="H37" i="39"/>
  <c r="H87" i="40"/>
  <c r="N37" i="40"/>
  <c r="G87" i="40"/>
  <c r="M37" i="40"/>
  <c r="J37" i="40"/>
  <c r="G37" i="40"/>
  <c r="N87" i="40"/>
  <c r="L37" i="40"/>
  <c r="L87" i="40"/>
  <c r="M87" i="40"/>
  <c r="K37" i="40"/>
  <c r="K87" i="40"/>
  <c r="I37" i="40"/>
  <c r="J87" i="40"/>
  <c r="H37" i="40"/>
  <c r="I87" i="40"/>
  <c r="K10" i="40"/>
  <c r="K58" i="40"/>
  <c r="T159" i="40" s="1"/>
  <c r="AW159" i="40" s="1"/>
  <c r="AW203" i="40" s="1"/>
  <c r="H35" i="144" s="1"/>
  <c r="G10" i="40"/>
  <c r="T111" i="40" s="1"/>
  <c r="AW111" i="40" s="1"/>
  <c r="AW152" i="40" s="1"/>
  <c r="G58" i="40"/>
  <c r="G58" i="39"/>
  <c r="K10" i="39"/>
  <c r="G10" i="39"/>
  <c r="K58" i="39"/>
  <c r="BF152" i="39"/>
  <c r="AS107" i="39"/>
  <c r="E81" i="22"/>
  <c r="E31" i="22"/>
  <c r="O14" i="64"/>
  <c r="AI127" i="67"/>
  <c r="AE127" i="67"/>
  <c r="W127" i="67"/>
  <c r="S127" i="67"/>
  <c r="O7" i="126"/>
  <c r="P7" i="126"/>
  <c r="G8" i="114"/>
  <c r="G9" i="121"/>
  <c r="G9" i="119"/>
  <c r="G16" i="117"/>
  <c r="T15" i="67"/>
  <c r="S15" i="67"/>
  <c r="AG15" i="67"/>
  <c r="Z15" i="67"/>
  <c r="V15" i="67"/>
  <c r="AJ15" i="67"/>
  <c r="Y15" i="67"/>
  <c r="AL15" i="67"/>
  <c r="AF15" i="67"/>
  <c r="AK15" i="67"/>
  <c r="X15" i="67"/>
  <c r="W15" i="67"/>
  <c r="AI15" i="67"/>
  <c r="U15" i="67"/>
  <c r="AE15" i="67"/>
  <c r="Q6" i="63"/>
  <c r="C15" i="130"/>
  <c r="C14" i="131"/>
  <c r="F10" i="136"/>
  <c r="V12" i="67"/>
  <c r="AL12" i="67"/>
  <c r="U12" i="67"/>
  <c r="AK12" i="67"/>
  <c r="Z12" i="67"/>
  <c r="AH12" i="67"/>
  <c r="Y12" i="67"/>
  <c r="AG12" i="67"/>
  <c r="Q13" i="57"/>
  <c r="H12" i="126" s="1"/>
  <c r="P13" i="57"/>
  <c r="G10" i="125" s="1"/>
  <c r="K36" i="54"/>
  <c r="K12" i="54"/>
  <c r="P38" i="54"/>
  <c r="Z10" i="54"/>
  <c r="Z34" i="54"/>
  <c r="U10" i="54"/>
  <c r="P10" i="54"/>
  <c r="U34" i="54"/>
  <c r="E18" i="39" l="1"/>
  <c r="E66" i="39"/>
  <c r="L13" i="126"/>
  <c r="K13" i="126"/>
  <c r="N12" i="54"/>
  <c r="O12" i="54"/>
  <c r="G29" i="153"/>
  <c r="F29" i="153"/>
  <c r="H29" i="153"/>
  <c r="F30" i="153"/>
  <c r="H30" i="153"/>
  <c r="G30" i="153"/>
  <c r="N7" i="114"/>
  <c r="G12" i="154"/>
  <c r="H12" i="154"/>
  <c r="G45" i="152"/>
  <c r="F45" i="152"/>
  <c r="H45" i="152"/>
  <c r="G10" i="136"/>
  <c r="D45" i="151"/>
  <c r="I10" i="125"/>
  <c r="J10" i="125"/>
  <c r="H27" i="153"/>
  <c r="F27" i="153"/>
  <c r="G27" i="153"/>
  <c r="M19" i="157"/>
  <c r="G13" i="143" s="1"/>
  <c r="G22" i="153"/>
  <c r="F22" i="153"/>
  <c r="H22" i="153"/>
  <c r="H18" i="153"/>
  <c r="G18" i="153"/>
  <c r="F18" i="153"/>
  <c r="F14" i="146"/>
  <c r="BF64" i="156"/>
  <c r="BF106" i="156" s="1"/>
  <c r="O7" i="157" s="1"/>
  <c r="H18" i="144"/>
  <c r="H52" i="144" s="1"/>
  <c r="AW207" i="40"/>
  <c r="J8" i="114"/>
  <c r="I8" i="114"/>
  <c r="J16" i="117"/>
  <c r="I16" i="117"/>
  <c r="J9" i="119"/>
  <c r="I9" i="119"/>
  <c r="I9" i="121"/>
  <c r="J9" i="121"/>
  <c r="E15" i="130"/>
  <c r="D15" i="130"/>
  <c r="N62" i="22"/>
  <c r="N14" i="22"/>
  <c r="M62" i="22"/>
  <c r="M14" i="22"/>
  <c r="I14" i="22"/>
  <c r="Y6" i="63"/>
  <c r="J62" i="22"/>
  <c r="J14" i="22"/>
  <c r="I62" i="22"/>
  <c r="BF207" i="39"/>
  <c r="Q17" i="144"/>
  <c r="Q51" i="144" s="1"/>
  <c r="BV107" i="39"/>
  <c r="AI140" i="67"/>
  <c r="AE140" i="67"/>
  <c r="W140" i="67"/>
  <c r="S140" i="67"/>
  <c r="X34" i="67"/>
  <c r="AJ34" i="67"/>
  <c r="T34" i="67"/>
  <c r="AF34" i="67"/>
  <c r="P8" i="126"/>
  <c r="O8" i="126"/>
  <c r="AI12" i="67"/>
  <c r="T12" i="67"/>
  <c r="X12" i="67"/>
  <c r="AE12" i="67"/>
  <c r="AF12" i="67"/>
  <c r="AJ12" i="67"/>
  <c r="W12" i="67"/>
  <c r="S12" i="67"/>
  <c r="G9" i="114"/>
  <c r="G10" i="121"/>
  <c r="G10" i="119"/>
  <c r="C15" i="131"/>
  <c r="C16" i="130"/>
  <c r="F11" i="136"/>
  <c r="T47" i="67"/>
  <c r="AJ47" i="67"/>
  <c r="X47" i="67"/>
  <c r="AF47" i="67"/>
  <c r="Q14" i="57"/>
  <c r="H14" i="126" s="1"/>
  <c r="P14" i="57"/>
  <c r="G11" i="125" s="1"/>
  <c r="Z36" i="54"/>
  <c r="K14" i="54"/>
  <c r="P12" i="54"/>
  <c r="P40" i="54"/>
  <c r="U36" i="54"/>
  <c r="Z12" i="54"/>
  <c r="K38" i="54"/>
  <c r="U12" i="54"/>
  <c r="K15" i="126" l="1"/>
  <c r="L15" i="126"/>
  <c r="P9" i="126" s="1"/>
  <c r="O14" i="54"/>
  <c r="N14" i="54"/>
  <c r="H29" i="152"/>
  <c r="G29" i="152"/>
  <c r="F29" i="152"/>
  <c r="H30" i="152"/>
  <c r="G30" i="152"/>
  <c r="F30" i="152"/>
  <c r="N8" i="114"/>
  <c r="G12" i="153"/>
  <c r="H12" i="153"/>
  <c r="H45" i="151"/>
  <c r="F45" i="151"/>
  <c r="G45" i="151"/>
  <c r="G11" i="136"/>
  <c r="D45" i="150"/>
  <c r="I11" i="125"/>
  <c r="J11" i="125"/>
  <c r="H27" i="152"/>
  <c r="G27" i="152"/>
  <c r="F27" i="152"/>
  <c r="H22" i="152"/>
  <c r="G22" i="152"/>
  <c r="F22" i="152"/>
  <c r="H18" i="152"/>
  <c r="G18" i="152"/>
  <c r="F18" i="152"/>
  <c r="F14" i="145"/>
  <c r="I10" i="119"/>
  <c r="J10" i="119"/>
  <c r="J10" i="121"/>
  <c r="I10" i="121"/>
  <c r="J9" i="114"/>
  <c r="I9" i="114"/>
  <c r="E16" i="130"/>
  <c r="D16" i="130"/>
  <c r="AI153" i="67"/>
  <c r="AE153" i="67"/>
  <c r="W153" i="67"/>
  <c r="S153" i="67"/>
  <c r="O9" i="126"/>
  <c r="G10" i="114"/>
  <c r="G11" i="119"/>
  <c r="G11" i="121"/>
  <c r="N17" i="109"/>
  <c r="P11" i="143" s="1"/>
  <c r="C17" i="130"/>
  <c r="C16" i="131"/>
  <c r="F12" i="136"/>
  <c r="Q15" i="57"/>
  <c r="H16" i="126" s="1"/>
  <c r="AJ60" i="67"/>
  <c r="AF60" i="67"/>
  <c r="T60" i="67"/>
  <c r="X60" i="67"/>
  <c r="P15" i="57"/>
  <c r="G12" i="125" s="1"/>
  <c r="U14" i="54"/>
  <c r="P14" i="54"/>
  <c r="U38" i="54"/>
  <c r="K16" i="54"/>
  <c r="P42" i="54"/>
  <c r="Z14" i="54"/>
  <c r="K40" i="54"/>
  <c r="Z38" i="54"/>
  <c r="L17" i="126" l="1"/>
  <c r="K17" i="126"/>
  <c r="O16" i="54"/>
  <c r="N16" i="54"/>
  <c r="H29" i="151"/>
  <c r="G29" i="151"/>
  <c r="F29" i="151"/>
  <c r="H30" i="151"/>
  <c r="G30" i="151"/>
  <c r="F30" i="151"/>
  <c r="N9" i="114"/>
  <c r="G12" i="152"/>
  <c r="H12" i="152"/>
  <c r="H45" i="150"/>
  <c r="F45" i="150"/>
  <c r="G45" i="150"/>
  <c r="G12" i="136"/>
  <c r="D45" i="149"/>
  <c r="I12" i="125"/>
  <c r="J12" i="125"/>
  <c r="F27" i="151"/>
  <c r="H27" i="151"/>
  <c r="G27" i="151"/>
  <c r="G22" i="151"/>
  <c r="H22" i="151"/>
  <c r="F22" i="151"/>
  <c r="H18" i="151"/>
  <c r="G18" i="151"/>
  <c r="F18" i="151"/>
  <c r="J10" i="114"/>
  <c r="I10" i="114"/>
  <c r="I11" i="119"/>
  <c r="J11" i="119"/>
  <c r="J11" i="121"/>
  <c r="I11" i="121"/>
  <c r="E17" i="130"/>
  <c r="D17" i="130"/>
  <c r="P10" i="126"/>
  <c r="O10" i="126"/>
  <c r="G12" i="119"/>
  <c r="G12" i="121"/>
  <c r="G11" i="114"/>
  <c r="X73" i="67"/>
  <c r="C18" i="130"/>
  <c r="C17" i="131"/>
  <c r="F13" i="136"/>
  <c r="Q16" i="57"/>
  <c r="H18" i="126" s="1"/>
  <c r="P16" i="57"/>
  <c r="G13" i="125" s="1"/>
  <c r="Z16" i="54"/>
  <c r="U40" i="54"/>
  <c r="Z40" i="54"/>
  <c r="K42" i="54"/>
  <c r="P16" i="54"/>
  <c r="P44" i="54"/>
  <c r="K18" i="54"/>
  <c r="U16" i="54"/>
  <c r="K19" i="126" l="1"/>
  <c r="L19" i="126"/>
  <c r="O18" i="54"/>
  <c r="N18" i="54"/>
  <c r="F30" i="150"/>
  <c r="H30" i="150"/>
  <c r="G30" i="150"/>
  <c r="H29" i="150"/>
  <c r="G29" i="150"/>
  <c r="F29" i="150"/>
  <c r="N10" i="114"/>
  <c r="H12" i="151"/>
  <c r="G12" i="151"/>
  <c r="G13" i="136"/>
  <c r="D45" i="148"/>
  <c r="F45" i="149"/>
  <c r="G45" i="149"/>
  <c r="H45" i="149"/>
  <c r="J13" i="125"/>
  <c r="I13" i="125"/>
  <c r="G27" i="150"/>
  <c r="F27" i="150"/>
  <c r="H27" i="150"/>
  <c r="H22" i="150"/>
  <c r="G22" i="150"/>
  <c r="F22" i="150"/>
  <c r="G18" i="150"/>
  <c r="H18" i="150"/>
  <c r="F18" i="150"/>
  <c r="I12" i="121"/>
  <c r="J12" i="121"/>
  <c r="J12" i="119"/>
  <c r="I12" i="119"/>
  <c r="I11" i="114"/>
  <c r="J11" i="114"/>
  <c r="E18" i="130"/>
  <c r="D18" i="130"/>
  <c r="O11" i="126"/>
  <c r="P11" i="126"/>
  <c r="AF73" i="67"/>
  <c r="T73" i="67"/>
  <c r="AJ73" i="67"/>
  <c r="G12" i="114"/>
  <c r="G13" i="121"/>
  <c r="G13" i="119"/>
  <c r="C18" i="131"/>
  <c r="C19" i="130"/>
  <c r="F14" i="136"/>
  <c r="Q17" i="57"/>
  <c r="H20" i="126" s="1"/>
  <c r="AJ86" i="67"/>
  <c r="X86" i="67"/>
  <c r="AF86" i="67"/>
  <c r="T86" i="67"/>
  <c r="P17" i="57"/>
  <c r="G14" i="125" s="1"/>
  <c r="Z42" i="54"/>
  <c r="U18" i="54"/>
  <c r="P18" i="54"/>
  <c r="U42" i="54"/>
  <c r="K44" i="54"/>
  <c r="K20" i="54"/>
  <c r="P46" i="54"/>
  <c r="Z18" i="54"/>
  <c r="K21" i="126" l="1"/>
  <c r="L21" i="126"/>
  <c r="O20" i="54"/>
  <c r="N20" i="54"/>
  <c r="H30" i="149"/>
  <c r="F30" i="149"/>
  <c r="G30" i="149"/>
  <c r="F29" i="149"/>
  <c r="H29" i="149"/>
  <c r="G29" i="149"/>
  <c r="N11" i="114"/>
  <c r="H12" i="150"/>
  <c r="G12" i="150"/>
  <c r="H45" i="148"/>
  <c r="G45" i="148"/>
  <c r="F45" i="148"/>
  <c r="G14" i="136"/>
  <c r="D45" i="147"/>
  <c r="I14" i="125"/>
  <c r="J14" i="125"/>
  <c r="H27" i="149"/>
  <c r="G27" i="149"/>
  <c r="F27" i="149"/>
  <c r="H22" i="149"/>
  <c r="G22" i="149"/>
  <c r="F22" i="149"/>
  <c r="F18" i="149"/>
  <c r="H18" i="149"/>
  <c r="G18" i="149"/>
  <c r="I13" i="119"/>
  <c r="J13" i="119"/>
  <c r="J13" i="121"/>
  <c r="I13" i="121"/>
  <c r="I12" i="114"/>
  <c r="J12" i="114"/>
  <c r="E19" i="130"/>
  <c r="D19" i="130"/>
  <c r="O12" i="126"/>
  <c r="P12" i="126"/>
  <c r="G13" i="114"/>
  <c r="G14" i="121"/>
  <c r="G14" i="119"/>
  <c r="C19" i="131"/>
  <c r="C20" i="130"/>
  <c r="F15" i="136"/>
  <c r="Q18" i="57"/>
  <c r="H22" i="126" s="1"/>
  <c r="P18" i="57"/>
  <c r="G15" i="125" s="1"/>
  <c r="K46" i="54"/>
  <c r="P20" i="54"/>
  <c r="Z20" i="54"/>
  <c r="P48" i="54"/>
  <c r="U20" i="54"/>
  <c r="K22" i="54"/>
  <c r="U44" i="54"/>
  <c r="Z44" i="54"/>
  <c r="K23" i="126" l="1"/>
  <c r="L23" i="126"/>
  <c r="O22" i="54"/>
  <c r="N22" i="54"/>
  <c r="F29" i="148"/>
  <c r="G29" i="148"/>
  <c r="H29" i="148"/>
  <c r="H30" i="148"/>
  <c r="G30" i="148"/>
  <c r="F30" i="148"/>
  <c r="N12" i="114"/>
  <c r="H12" i="149"/>
  <c r="G12" i="149"/>
  <c r="H45" i="147"/>
  <c r="G45" i="147"/>
  <c r="F45" i="147"/>
  <c r="G15" i="136"/>
  <c r="D45" i="146"/>
  <c r="I15" i="125"/>
  <c r="J15" i="125"/>
  <c r="H27" i="148"/>
  <c r="G27" i="148"/>
  <c r="F27" i="148"/>
  <c r="H22" i="148"/>
  <c r="G22" i="148"/>
  <c r="F22" i="148"/>
  <c r="F18" i="148"/>
  <c r="H18" i="148"/>
  <c r="G18" i="148"/>
  <c r="I14" i="119"/>
  <c r="J14" i="119"/>
  <c r="J13" i="114"/>
  <c r="I13" i="114"/>
  <c r="J14" i="121"/>
  <c r="I14" i="121"/>
  <c r="E20" i="130"/>
  <c r="D20" i="130"/>
  <c r="AJ99" i="67"/>
  <c r="AF99" i="67"/>
  <c r="P13" i="126"/>
  <c r="O13" i="126"/>
  <c r="X99" i="67"/>
  <c r="T99" i="67"/>
  <c r="G15" i="119"/>
  <c r="G15" i="121"/>
  <c r="G14" i="114"/>
  <c r="C20" i="131"/>
  <c r="F16" i="136"/>
  <c r="Q19" i="57"/>
  <c r="H24" i="126" s="1"/>
  <c r="P19" i="57"/>
  <c r="G16" i="125" s="1"/>
  <c r="K24" i="54"/>
  <c r="Z46" i="54"/>
  <c r="Z22" i="54"/>
  <c r="U46" i="54"/>
  <c r="P50" i="54"/>
  <c r="P22" i="54"/>
  <c r="U22" i="54"/>
  <c r="K48" i="54"/>
  <c r="L25" i="126" l="1"/>
  <c r="K25" i="126"/>
  <c r="O24" i="54"/>
  <c r="N24" i="54"/>
  <c r="H30" i="147"/>
  <c r="G30" i="147"/>
  <c r="F30" i="147"/>
  <c r="F29" i="147"/>
  <c r="G29" i="147"/>
  <c r="H29" i="147"/>
  <c r="N13" i="114"/>
  <c r="H12" i="148"/>
  <c r="G12" i="148"/>
  <c r="G16" i="136"/>
  <c r="D45" i="145"/>
  <c r="F45" i="146"/>
  <c r="H45" i="146"/>
  <c r="G45" i="146"/>
  <c r="G27" i="147"/>
  <c r="F27" i="147"/>
  <c r="H27" i="147"/>
  <c r="I16" i="125"/>
  <c r="J16" i="125"/>
  <c r="H22" i="147"/>
  <c r="G22" i="147"/>
  <c r="F22" i="147"/>
  <c r="H18" i="147"/>
  <c r="AA64" i="147" s="1"/>
  <c r="BF64" i="147" s="1"/>
  <c r="BF106" i="147" s="1"/>
  <c r="O16" i="157" s="1"/>
  <c r="G18" i="147"/>
  <c r="F18" i="147"/>
  <c r="J14" i="114"/>
  <c r="I14" i="114"/>
  <c r="I15" i="121"/>
  <c r="J15" i="121"/>
  <c r="J15" i="119"/>
  <c r="I15" i="119"/>
  <c r="X112" i="67"/>
  <c r="T112" i="67"/>
  <c r="AF112" i="67"/>
  <c r="AJ112" i="67"/>
  <c r="C21" i="130"/>
  <c r="O14" i="126"/>
  <c r="P14" i="126"/>
  <c r="G16" i="119"/>
  <c r="G16" i="121"/>
  <c r="G15" i="114"/>
  <c r="Q20" i="57"/>
  <c r="H26" i="126" s="1"/>
  <c r="P20" i="57"/>
  <c r="G17" i="125" s="1"/>
  <c r="K50" i="54"/>
  <c r="P24" i="54"/>
  <c r="Z24" i="54"/>
  <c r="P52" i="54"/>
  <c r="U24" i="54"/>
  <c r="U48" i="54"/>
  <c r="Z48" i="54"/>
  <c r="K26" i="54"/>
  <c r="K27" i="126" l="1"/>
  <c r="L27" i="126"/>
  <c r="N26" i="54"/>
  <c r="O26" i="54"/>
  <c r="F30" i="146"/>
  <c r="H30" i="146"/>
  <c r="G30" i="146"/>
  <c r="H29" i="146"/>
  <c r="G29" i="146"/>
  <c r="F29" i="146"/>
  <c r="N14" i="114"/>
  <c r="G12" i="147"/>
  <c r="H12" i="147"/>
  <c r="H45" i="145"/>
  <c r="AR64" i="145" s="1"/>
  <c r="BW64" i="145" s="1"/>
  <c r="G45" i="145"/>
  <c r="AR66" i="145" s="1"/>
  <c r="BW66" i="145" s="1"/>
  <c r="F45" i="145"/>
  <c r="H27" i="146"/>
  <c r="G27" i="146"/>
  <c r="F27" i="146"/>
  <c r="J17" i="125"/>
  <c r="I17" i="125"/>
  <c r="H22" i="146"/>
  <c r="G22" i="146"/>
  <c r="F22" i="146"/>
  <c r="H18" i="146"/>
  <c r="G18" i="146"/>
  <c r="F18" i="146"/>
  <c r="J15" i="114"/>
  <c r="I15" i="114"/>
  <c r="J16" i="121"/>
  <c r="I16" i="121"/>
  <c r="J16" i="119"/>
  <c r="I16" i="119"/>
  <c r="E21" i="130"/>
  <c r="D21" i="130"/>
  <c r="AJ125" i="67"/>
  <c r="AF125" i="67"/>
  <c r="C21" i="131"/>
  <c r="P15" i="126"/>
  <c r="O15" i="126"/>
  <c r="X125" i="67"/>
  <c r="T125" i="67"/>
  <c r="G16" i="114"/>
  <c r="AJ138" i="67"/>
  <c r="AF138" i="67"/>
  <c r="T138" i="67"/>
  <c r="X138" i="67"/>
  <c r="Z26" i="54"/>
  <c r="U26" i="54"/>
  <c r="Z50" i="54"/>
  <c r="P26" i="54"/>
  <c r="K52" i="54"/>
  <c r="U50" i="54"/>
  <c r="H30" i="145" l="1"/>
  <c r="G30" i="145"/>
  <c r="F30" i="145"/>
  <c r="F29" i="145"/>
  <c r="H29" i="145"/>
  <c r="AL64" i="145" s="1"/>
  <c r="BQ64" i="145" s="1"/>
  <c r="BQ106" i="145" s="1"/>
  <c r="Z18" i="157" s="1"/>
  <c r="Z19" i="157" s="1"/>
  <c r="G21" i="143" s="1"/>
  <c r="G29" i="145"/>
  <c r="N15" i="114"/>
  <c r="G12" i="146"/>
  <c r="H12" i="146"/>
  <c r="BW106" i="145"/>
  <c r="AF18" i="157" s="1"/>
  <c r="AF19" i="157" s="1"/>
  <c r="G30" i="143" s="1"/>
  <c r="H27" i="145"/>
  <c r="AJ64" i="145" s="1"/>
  <c r="BO64" i="145" s="1"/>
  <c r="G27" i="145"/>
  <c r="AJ66" i="145" s="1"/>
  <c r="BO66" i="145" s="1"/>
  <c r="F27" i="145"/>
  <c r="H22" i="145"/>
  <c r="F22" i="145"/>
  <c r="G22" i="145"/>
  <c r="AE66" i="145" s="1"/>
  <c r="BJ66" i="145" s="1"/>
  <c r="BJ106" i="145" s="1"/>
  <c r="S18" i="157" s="1"/>
  <c r="S19" i="157" s="1"/>
  <c r="G16" i="143" s="1"/>
  <c r="H18" i="145"/>
  <c r="AA64" i="145" s="1"/>
  <c r="BF64" i="145" s="1"/>
  <c r="G18" i="145"/>
  <c r="AA66" i="145" s="1"/>
  <c r="BF66" i="145" s="1"/>
  <c r="F18" i="145"/>
  <c r="I16" i="114"/>
  <c r="J16" i="114"/>
  <c r="AF151" i="67"/>
  <c r="AJ151" i="67"/>
  <c r="T151" i="67"/>
  <c r="X151" i="67"/>
  <c r="N17" i="61"/>
  <c r="P10" i="143" s="1"/>
  <c r="U52" i="54"/>
  <c r="Z52" i="54"/>
  <c r="N16" i="114" l="1"/>
  <c r="N17" i="114" s="1"/>
  <c r="F11" i="143" s="1"/>
  <c r="G12" i="145"/>
  <c r="H12" i="145"/>
  <c r="BF106" i="145"/>
  <c r="O18" i="157" s="1"/>
  <c r="O19" i="157" s="1"/>
  <c r="G14" i="143" s="1"/>
  <c r="BO106" i="145"/>
  <c r="X18" i="157" s="1"/>
  <c r="X19" i="157" s="1"/>
  <c r="G20" i="143" s="1"/>
  <c r="K4" i="53"/>
  <c r="N4" i="53" l="1"/>
  <c r="O4" i="53"/>
  <c r="U66" i="145"/>
  <c r="AZ66" i="145" s="1"/>
  <c r="AZ106" i="145" s="1"/>
  <c r="I18" i="157" s="1"/>
  <c r="I19" i="157" s="1"/>
  <c r="G11" i="143" s="1"/>
  <c r="K30" i="53"/>
  <c r="AA6" i="54"/>
  <c r="Q8" i="54"/>
  <c r="L38" i="54"/>
  <c r="Q20" i="54"/>
  <c r="Q22" i="54"/>
  <c r="M11" i="56"/>
  <c r="M16" i="56"/>
  <c r="Q10" i="54"/>
  <c r="V16" i="54"/>
  <c r="AA18" i="54"/>
  <c r="L52" i="54"/>
  <c r="V6" i="53"/>
  <c r="V32" i="53" s="1"/>
  <c r="P4" i="53"/>
  <c r="U4" i="53"/>
  <c r="Z4" i="53"/>
  <c r="P30" i="53"/>
  <c r="K6" i="53"/>
  <c r="K7" i="58"/>
  <c r="O6" i="53" l="1"/>
  <c r="N6" i="53"/>
  <c r="G54" i="34"/>
  <c r="G54" i="39"/>
  <c r="Y16" i="54"/>
  <c r="X16" i="54"/>
  <c r="O12" i="56" s="1"/>
  <c r="AD6" i="54"/>
  <c r="F23" i="56" s="1"/>
  <c r="AC6" i="54"/>
  <c r="T10" i="54"/>
  <c r="S10" i="54"/>
  <c r="T22" i="54"/>
  <c r="D31" i="56" s="1"/>
  <c r="S22" i="54"/>
  <c r="N15" i="56" s="1"/>
  <c r="T20" i="54"/>
  <c r="D30" i="56" s="1"/>
  <c r="S20" i="54"/>
  <c r="N14" i="56" s="1"/>
  <c r="O52" i="54"/>
  <c r="G33" i="56" s="1"/>
  <c r="N52" i="54"/>
  <c r="Q17" i="56" s="1"/>
  <c r="O38" i="54"/>
  <c r="G26" i="56" s="1"/>
  <c r="N38" i="54"/>
  <c r="Q10" i="56" s="1"/>
  <c r="AD18" i="54"/>
  <c r="F29" i="56" s="1"/>
  <c r="AC18" i="54"/>
  <c r="P13" i="56" s="1"/>
  <c r="T8" i="54"/>
  <c r="D24" i="56" s="1"/>
  <c r="S8" i="54"/>
  <c r="N8" i="56" s="1"/>
  <c r="V12" i="54"/>
  <c r="V38" i="54" s="1"/>
  <c r="L50" i="54"/>
  <c r="AE136" i="67"/>
  <c r="C16" i="108"/>
  <c r="AE71" i="67"/>
  <c r="C11" i="108"/>
  <c r="C32" i="56"/>
  <c r="V24" i="54"/>
  <c r="AA10" i="54"/>
  <c r="Q4" i="54"/>
  <c r="M6" i="56"/>
  <c r="AA8" i="54"/>
  <c r="L7" i="58"/>
  <c r="M12" i="56"/>
  <c r="L42" i="54"/>
  <c r="AA22" i="54"/>
  <c r="Q16" i="54"/>
  <c r="M7" i="56"/>
  <c r="C23" i="56"/>
  <c r="V10" i="54"/>
  <c r="AA16" i="54"/>
  <c r="L36" i="54"/>
  <c r="V20" i="54"/>
  <c r="L46" i="54"/>
  <c r="C22" i="56"/>
  <c r="AA20" i="54"/>
  <c r="M9" i="56"/>
  <c r="Q24" i="54"/>
  <c r="C31" i="56"/>
  <c r="C30" i="56"/>
  <c r="M8" i="56"/>
  <c r="M15" i="56"/>
  <c r="V6" i="54"/>
  <c r="L32" i="54"/>
  <c r="Q6" i="54"/>
  <c r="AA4" i="54"/>
  <c r="V22" i="54"/>
  <c r="C28" i="56"/>
  <c r="L48" i="54"/>
  <c r="K11" i="58"/>
  <c r="K21" i="58"/>
  <c r="K19" i="58"/>
  <c r="K25" i="58"/>
  <c r="K13" i="58"/>
  <c r="K17" i="58"/>
  <c r="K9" i="58"/>
  <c r="K15" i="58"/>
  <c r="K23" i="58"/>
  <c r="K27" i="58"/>
  <c r="AA12" i="54"/>
  <c r="M17" i="56"/>
  <c r="AA26" i="54"/>
  <c r="C24" i="56"/>
  <c r="M14" i="56"/>
  <c r="C25" i="56"/>
  <c r="L30" i="54"/>
  <c r="V8" i="54"/>
  <c r="L34" i="54"/>
  <c r="L40" i="54"/>
  <c r="V14" i="54"/>
  <c r="P5" i="64"/>
  <c r="P5" i="65"/>
  <c r="AA24" i="54"/>
  <c r="V26" i="54"/>
  <c r="Q26" i="54"/>
  <c r="C26" i="56"/>
  <c r="C33" i="56"/>
  <c r="M10" i="56"/>
  <c r="P6" i="64"/>
  <c r="P6" i="65"/>
  <c r="Q12" i="54"/>
  <c r="V4" i="54"/>
  <c r="C29" i="56"/>
  <c r="M13" i="56"/>
  <c r="AA14" i="54"/>
  <c r="Q18" i="54"/>
  <c r="L44" i="54"/>
  <c r="V18" i="54"/>
  <c r="C27" i="56"/>
  <c r="Q14" i="54"/>
  <c r="P15" i="65"/>
  <c r="P15" i="64"/>
  <c r="P12" i="65"/>
  <c r="P12" i="64"/>
  <c r="P9" i="65"/>
  <c r="P11" i="65"/>
  <c r="P8" i="65"/>
  <c r="P10" i="65"/>
  <c r="P7" i="65"/>
  <c r="P13" i="65"/>
  <c r="P13" i="64"/>
  <c r="P14" i="65"/>
  <c r="P14" i="64"/>
  <c r="L32" i="53"/>
  <c r="Q6" i="53"/>
  <c r="Q32" i="53" s="1"/>
  <c r="AA6" i="53"/>
  <c r="AA32" i="53" s="1"/>
  <c r="AA32" i="54"/>
  <c r="P7" i="56"/>
  <c r="Q36" i="54"/>
  <c r="D25" i="56"/>
  <c r="N9" i="56"/>
  <c r="Q34" i="54"/>
  <c r="Q48" i="54"/>
  <c r="V42" i="54"/>
  <c r="E28" i="56"/>
  <c r="Q46" i="54"/>
  <c r="AA44" i="54"/>
  <c r="Q32" i="54"/>
  <c r="V4" i="53"/>
  <c r="V30" i="53" s="1"/>
  <c r="L30" i="53"/>
  <c r="O30" i="53" s="1"/>
  <c r="AA4" i="53"/>
  <c r="AA30" i="53" s="1"/>
  <c r="Q4" i="53"/>
  <c r="Q30" i="53" s="1"/>
  <c r="S30" i="53" s="1"/>
  <c r="P6" i="53"/>
  <c r="K8" i="53"/>
  <c r="K32" i="53"/>
  <c r="Z30" i="53"/>
  <c r="U30" i="53"/>
  <c r="P32" i="53"/>
  <c r="Z6" i="53"/>
  <c r="U6" i="53"/>
  <c r="E2" i="51"/>
  <c r="T30" i="53" l="1"/>
  <c r="Y4" i="53"/>
  <c r="X4" i="53"/>
  <c r="AD4" i="53"/>
  <c r="AC4" i="53"/>
  <c r="N30" i="53"/>
  <c r="T4" i="53"/>
  <c r="S4" i="53"/>
  <c r="AD30" i="53"/>
  <c r="AC30" i="53"/>
  <c r="O32" i="53"/>
  <c r="N32" i="53"/>
  <c r="T6" i="53"/>
  <c r="S6" i="53"/>
  <c r="O8" i="53"/>
  <c r="N8" i="53"/>
  <c r="Y6" i="53"/>
  <c r="X6" i="53"/>
  <c r="AD6" i="53"/>
  <c r="AC6" i="53"/>
  <c r="T32" i="53"/>
  <c r="S32" i="53"/>
  <c r="X30" i="53"/>
  <c r="Y30" i="53"/>
  <c r="K66" i="31"/>
  <c r="K18" i="31"/>
  <c r="J66" i="31"/>
  <c r="J18" i="31"/>
  <c r="I66" i="31"/>
  <c r="I18" i="31"/>
  <c r="M18" i="31"/>
  <c r="H66" i="31"/>
  <c r="H18" i="31"/>
  <c r="M66" i="31"/>
  <c r="G66" i="31"/>
  <c r="G18" i="31"/>
  <c r="N66" i="31"/>
  <c r="N18" i="31"/>
  <c r="L66" i="31"/>
  <c r="L18" i="31"/>
  <c r="M66" i="39"/>
  <c r="L18" i="39"/>
  <c r="L66" i="39"/>
  <c r="K18" i="39"/>
  <c r="G66" i="39"/>
  <c r="K66" i="39"/>
  <c r="J18" i="39"/>
  <c r="J66" i="39"/>
  <c r="I18" i="39"/>
  <c r="I66" i="39"/>
  <c r="H18" i="39"/>
  <c r="N18" i="39"/>
  <c r="H66" i="39"/>
  <c r="G18" i="39"/>
  <c r="N66" i="39"/>
  <c r="M18" i="39"/>
  <c r="L66" i="40"/>
  <c r="G18" i="40"/>
  <c r="K66" i="40"/>
  <c r="N18" i="40"/>
  <c r="J66" i="40"/>
  <c r="Z158" i="40" s="1"/>
  <c r="BC158" i="40" s="1"/>
  <c r="BC203" i="40" s="1"/>
  <c r="M18" i="40"/>
  <c r="I66" i="40"/>
  <c r="L18" i="40"/>
  <c r="H66" i="40"/>
  <c r="K18" i="40"/>
  <c r="G66" i="40"/>
  <c r="J18" i="40"/>
  <c r="I18" i="40"/>
  <c r="M66" i="40"/>
  <c r="H18" i="40"/>
  <c r="N66" i="40"/>
  <c r="K66" i="30"/>
  <c r="K18" i="30"/>
  <c r="J66" i="30"/>
  <c r="Z158" i="30" s="1"/>
  <c r="BC158" i="30" s="1"/>
  <c r="BC203" i="30" s="1"/>
  <c r="J18" i="30"/>
  <c r="I66" i="30"/>
  <c r="I18" i="30"/>
  <c r="M18" i="30"/>
  <c r="H66" i="30"/>
  <c r="H18" i="30"/>
  <c r="G66" i="30"/>
  <c r="G18" i="30"/>
  <c r="N66" i="30"/>
  <c r="N18" i="30"/>
  <c r="L66" i="30"/>
  <c r="L18" i="30"/>
  <c r="M66" i="30"/>
  <c r="L66" i="37"/>
  <c r="L18" i="37"/>
  <c r="N18" i="37"/>
  <c r="K66" i="37"/>
  <c r="K18" i="37"/>
  <c r="J66" i="37"/>
  <c r="J18" i="37"/>
  <c r="I66" i="37"/>
  <c r="I18" i="37"/>
  <c r="H66" i="37"/>
  <c r="H18" i="37"/>
  <c r="N66" i="37"/>
  <c r="G66" i="37"/>
  <c r="G18" i="37"/>
  <c r="M66" i="37"/>
  <c r="M18" i="37"/>
  <c r="G66" i="38"/>
  <c r="N18" i="38"/>
  <c r="N66" i="38"/>
  <c r="M18" i="38"/>
  <c r="I66" i="38"/>
  <c r="M66" i="38"/>
  <c r="L18" i="38"/>
  <c r="L66" i="38"/>
  <c r="K18" i="38"/>
  <c r="K66" i="38"/>
  <c r="J18" i="38"/>
  <c r="Z131" i="38" s="1"/>
  <c r="BC131" i="38" s="1"/>
  <c r="BC152" i="38" s="1"/>
  <c r="J66" i="38"/>
  <c r="I18" i="38"/>
  <c r="H66" i="38"/>
  <c r="G18" i="38"/>
  <c r="H18" i="38"/>
  <c r="M67" i="38"/>
  <c r="L19" i="38"/>
  <c r="N67" i="38"/>
  <c r="L67" i="38"/>
  <c r="K19" i="38"/>
  <c r="G67" i="38"/>
  <c r="K67" i="38"/>
  <c r="J19" i="38"/>
  <c r="J67" i="38"/>
  <c r="I19" i="38"/>
  <c r="I67" i="38"/>
  <c r="H19" i="38"/>
  <c r="H67" i="38"/>
  <c r="G19" i="38"/>
  <c r="N19" i="38"/>
  <c r="M19" i="38"/>
  <c r="J67" i="32"/>
  <c r="N19" i="32"/>
  <c r="H19" i="32"/>
  <c r="I67" i="32"/>
  <c r="M19" i="32"/>
  <c r="H67" i="32"/>
  <c r="L19" i="32"/>
  <c r="G67" i="32"/>
  <c r="K19" i="32"/>
  <c r="L67" i="32"/>
  <c r="N67" i="32"/>
  <c r="J19" i="32"/>
  <c r="M67" i="32"/>
  <c r="I19" i="32"/>
  <c r="K67" i="32"/>
  <c r="G19" i="32"/>
  <c r="L67" i="40"/>
  <c r="N19" i="40"/>
  <c r="J19" i="40"/>
  <c r="K67" i="40"/>
  <c r="AA159" i="40" s="1"/>
  <c r="BD159" i="40" s="1"/>
  <c r="BD203" i="40" s="1"/>
  <c r="O35" i="144" s="1"/>
  <c r="M19" i="40"/>
  <c r="H67" i="40"/>
  <c r="J67" i="40"/>
  <c r="L19" i="40"/>
  <c r="N67" i="40"/>
  <c r="I67" i="40"/>
  <c r="K19" i="40"/>
  <c r="M67" i="40"/>
  <c r="G67" i="40"/>
  <c r="I19" i="40"/>
  <c r="H19" i="40"/>
  <c r="G19" i="40"/>
  <c r="AA111" i="40" s="1"/>
  <c r="BD111" i="40" s="1"/>
  <c r="BD152" i="40" s="1"/>
  <c r="L67" i="35"/>
  <c r="J19" i="35"/>
  <c r="K67" i="35"/>
  <c r="AA182" i="35" s="1"/>
  <c r="BD182" i="35" s="1"/>
  <c r="I19" i="35"/>
  <c r="L19" i="35"/>
  <c r="J67" i="35"/>
  <c r="AA158" i="35" s="1"/>
  <c r="BD158" i="35" s="1"/>
  <c r="H19" i="35"/>
  <c r="I67" i="35"/>
  <c r="G19" i="35"/>
  <c r="H67" i="35"/>
  <c r="N19" i="35"/>
  <c r="G67" i="35"/>
  <c r="M19" i="35"/>
  <c r="N67" i="35"/>
  <c r="M67" i="35"/>
  <c r="K19" i="35"/>
  <c r="N67" i="33"/>
  <c r="M19" i="33"/>
  <c r="M67" i="33"/>
  <c r="L19" i="33"/>
  <c r="L67" i="33"/>
  <c r="K19" i="33"/>
  <c r="H67" i="33"/>
  <c r="K67" i="33"/>
  <c r="J19" i="33"/>
  <c r="AA131" i="33" s="1"/>
  <c r="BD131" i="33" s="1"/>
  <c r="BD152" i="33" s="1"/>
  <c r="J67" i="33"/>
  <c r="I19" i="33"/>
  <c r="I67" i="33"/>
  <c r="H19" i="33"/>
  <c r="G19" i="33"/>
  <c r="G67" i="33"/>
  <c r="N19" i="33"/>
  <c r="G67" i="31"/>
  <c r="J19" i="31"/>
  <c r="N67" i="31"/>
  <c r="I19" i="31"/>
  <c r="L19" i="31"/>
  <c r="M67" i="31"/>
  <c r="H19" i="31"/>
  <c r="L67" i="31"/>
  <c r="G19" i="31"/>
  <c r="K67" i="31"/>
  <c r="N19" i="31"/>
  <c r="J67" i="31"/>
  <c r="M19" i="31"/>
  <c r="I67" i="31"/>
  <c r="H67" i="31"/>
  <c r="K19" i="31"/>
  <c r="N67" i="34"/>
  <c r="I19" i="34"/>
  <c r="M67" i="34"/>
  <c r="H19" i="34"/>
  <c r="L67" i="34"/>
  <c r="G19" i="34"/>
  <c r="H67" i="34"/>
  <c r="K67" i="34"/>
  <c r="N19" i="34"/>
  <c r="J67" i="34"/>
  <c r="AA158" i="34" s="1"/>
  <c r="BD158" i="34" s="1"/>
  <c r="BD203" i="34" s="1"/>
  <c r="M19" i="34"/>
  <c r="I67" i="34"/>
  <c r="L19" i="34"/>
  <c r="K19" i="34"/>
  <c r="G67" i="34"/>
  <c r="J19" i="34"/>
  <c r="K67" i="36"/>
  <c r="M19" i="36"/>
  <c r="J67" i="36"/>
  <c r="L19" i="36"/>
  <c r="M67" i="36"/>
  <c r="I67" i="36"/>
  <c r="K19" i="36"/>
  <c r="G19" i="36"/>
  <c r="H67" i="36"/>
  <c r="J19" i="36"/>
  <c r="G67" i="36"/>
  <c r="I19" i="36"/>
  <c r="N67" i="36"/>
  <c r="H19" i="36"/>
  <c r="L67" i="36"/>
  <c r="N19" i="36"/>
  <c r="G67" i="39"/>
  <c r="K19" i="39"/>
  <c r="N67" i="39"/>
  <c r="J19" i="39"/>
  <c r="M67" i="39"/>
  <c r="I19" i="39"/>
  <c r="L19" i="39"/>
  <c r="L67" i="39"/>
  <c r="H19" i="39"/>
  <c r="M19" i="39"/>
  <c r="K67" i="39"/>
  <c r="G19" i="39"/>
  <c r="J67" i="39"/>
  <c r="N19" i="39"/>
  <c r="I67" i="39"/>
  <c r="H67" i="39"/>
  <c r="G67" i="30"/>
  <c r="M19" i="30"/>
  <c r="AA108" i="30" s="1"/>
  <c r="BD108" i="30" s="1"/>
  <c r="BD152" i="30" s="1"/>
  <c r="L19" i="30"/>
  <c r="N67" i="30"/>
  <c r="I19" i="30"/>
  <c r="I67" i="30"/>
  <c r="M67" i="30"/>
  <c r="K19" i="30"/>
  <c r="L67" i="30"/>
  <c r="N19" i="30"/>
  <c r="J19" i="30"/>
  <c r="K67" i="30"/>
  <c r="G19" i="30"/>
  <c r="J67" i="30"/>
  <c r="H19" i="30"/>
  <c r="H67" i="30"/>
  <c r="J67" i="37"/>
  <c r="K19" i="37"/>
  <c r="I67" i="37"/>
  <c r="J19" i="37"/>
  <c r="L67" i="37"/>
  <c r="K67" i="37"/>
  <c r="H67" i="37"/>
  <c r="I19" i="37"/>
  <c r="M19" i="37"/>
  <c r="L19" i="37"/>
  <c r="G67" i="37"/>
  <c r="H19" i="37"/>
  <c r="N67" i="37"/>
  <c r="G19" i="37"/>
  <c r="M67" i="37"/>
  <c r="N19" i="37"/>
  <c r="G54" i="30"/>
  <c r="G54" i="36"/>
  <c r="G54" i="38"/>
  <c r="G54" i="31"/>
  <c r="K54" i="40"/>
  <c r="P159" i="40" s="1"/>
  <c r="H54" i="32"/>
  <c r="G54" i="37"/>
  <c r="G54" i="35"/>
  <c r="J54" i="36"/>
  <c r="H54" i="38"/>
  <c r="H54" i="37"/>
  <c r="H54" i="31"/>
  <c r="K54" i="33"/>
  <c r="I54" i="35"/>
  <c r="G54" i="33"/>
  <c r="J54" i="30"/>
  <c r="G54" i="40"/>
  <c r="G54" i="32"/>
  <c r="C6" i="108"/>
  <c r="L25" i="22"/>
  <c r="K25" i="22"/>
  <c r="M25" i="22"/>
  <c r="N25" i="22"/>
  <c r="G25" i="22"/>
  <c r="H25" i="22"/>
  <c r="I25" i="22"/>
  <c r="J25" i="22"/>
  <c r="T46" i="54"/>
  <c r="S46" i="54"/>
  <c r="Q44" i="54"/>
  <c r="T18" i="54"/>
  <c r="D29" i="56" s="1"/>
  <c r="S18" i="54"/>
  <c r="V40" i="54"/>
  <c r="Y14" i="54"/>
  <c r="X14" i="54"/>
  <c r="T48" i="54"/>
  <c r="S48" i="54"/>
  <c r="AD14" i="54"/>
  <c r="F27" i="56" s="1"/>
  <c r="AC14" i="54"/>
  <c r="P11" i="56" s="1"/>
  <c r="O40" i="54"/>
  <c r="N40" i="54"/>
  <c r="Q11" i="56" s="1"/>
  <c r="V48" i="54"/>
  <c r="Y22" i="54"/>
  <c r="X22" i="54"/>
  <c r="AA42" i="54"/>
  <c r="AD16" i="54"/>
  <c r="F28" i="56" s="1"/>
  <c r="AC16" i="54"/>
  <c r="P12" i="56" s="1"/>
  <c r="AA36" i="54"/>
  <c r="AD10" i="54"/>
  <c r="F25" i="56" s="1"/>
  <c r="AC10" i="54"/>
  <c r="AD44" i="54"/>
  <c r="AC44" i="54"/>
  <c r="O34" i="54"/>
  <c r="G24" i="56" s="1"/>
  <c r="N34" i="54"/>
  <c r="Q8" i="56" s="1"/>
  <c r="AD12" i="54"/>
  <c r="F26" i="56" s="1"/>
  <c r="AC12" i="54"/>
  <c r="AD4" i="54"/>
  <c r="F22" i="56" s="1"/>
  <c r="AC4" i="54"/>
  <c r="Q50" i="54"/>
  <c r="T24" i="54"/>
  <c r="S24" i="54"/>
  <c r="Y10" i="54"/>
  <c r="E25" i="56" s="1"/>
  <c r="X10" i="54"/>
  <c r="O9" i="56" s="1"/>
  <c r="V50" i="54"/>
  <c r="Y24" i="54"/>
  <c r="E32" i="56" s="1"/>
  <c r="X24" i="54"/>
  <c r="O16" i="56" s="1"/>
  <c r="Q52" i="54"/>
  <c r="T26" i="54"/>
  <c r="S26" i="54"/>
  <c r="V34" i="54"/>
  <c r="Y8" i="54"/>
  <c r="X8" i="54"/>
  <c r="T6" i="54"/>
  <c r="D23" i="56" s="1"/>
  <c r="S6" i="54"/>
  <c r="N7" i="56" s="1"/>
  <c r="O32" i="54"/>
  <c r="G23" i="56" s="1"/>
  <c r="N32" i="54"/>
  <c r="AD20" i="54"/>
  <c r="F30" i="56" s="1"/>
  <c r="AC20" i="54"/>
  <c r="P14" i="56" s="1"/>
  <c r="Y6" i="54"/>
  <c r="E23" i="56" s="1"/>
  <c r="X6" i="54"/>
  <c r="T16" i="54"/>
  <c r="D28" i="56" s="1"/>
  <c r="S16" i="54"/>
  <c r="N12" i="56" s="1"/>
  <c r="O50" i="54"/>
  <c r="G32" i="56" s="1"/>
  <c r="N50" i="54"/>
  <c r="Q16" i="56" s="1"/>
  <c r="AI136" i="67" s="1"/>
  <c r="O46" i="54"/>
  <c r="G30" i="56" s="1"/>
  <c r="N46" i="54"/>
  <c r="Q14" i="56" s="1"/>
  <c r="AD22" i="54"/>
  <c r="F31" i="56" s="1"/>
  <c r="AC22" i="54"/>
  <c r="P15" i="56" s="1"/>
  <c r="AA34" i="54"/>
  <c r="AD8" i="54"/>
  <c r="F24" i="56" s="1"/>
  <c r="AC8" i="54"/>
  <c r="Y12" i="54"/>
  <c r="E26" i="56" s="1"/>
  <c r="X12" i="54"/>
  <c r="O10" i="56" s="1"/>
  <c r="AD32" i="54"/>
  <c r="J23" i="56" s="1"/>
  <c r="AC32" i="54"/>
  <c r="T7" i="56" s="1"/>
  <c r="Q40" i="54"/>
  <c r="T14" i="54"/>
  <c r="D27" i="56" s="1"/>
  <c r="S14" i="54"/>
  <c r="Y26" i="54"/>
  <c r="E33" i="56" s="1"/>
  <c r="X26" i="54"/>
  <c r="O17" i="56" s="1"/>
  <c r="T32" i="54"/>
  <c r="S32" i="54"/>
  <c r="R7" i="56" s="1"/>
  <c r="T34" i="54"/>
  <c r="H24" i="56" s="1"/>
  <c r="S34" i="54"/>
  <c r="Q38" i="54"/>
  <c r="T12" i="54"/>
  <c r="D26" i="56" s="1"/>
  <c r="S12" i="54"/>
  <c r="O44" i="54"/>
  <c r="G29" i="56" s="1"/>
  <c r="N44" i="54"/>
  <c r="Q13" i="56" s="1"/>
  <c r="O42" i="54"/>
  <c r="G28" i="56" s="1"/>
  <c r="N42" i="54"/>
  <c r="Q12" i="56" s="1"/>
  <c r="AI84" i="67" s="1"/>
  <c r="V30" i="54"/>
  <c r="Y4" i="54"/>
  <c r="E22" i="56" s="1"/>
  <c r="X4" i="54"/>
  <c r="O6" i="56" s="1"/>
  <c r="O30" i="54"/>
  <c r="G22" i="56" s="1"/>
  <c r="N30" i="54"/>
  <c r="Q6" i="56" s="1"/>
  <c r="Y38" i="54"/>
  <c r="I26" i="56" s="1"/>
  <c r="X38" i="54"/>
  <c r="S10" i="56" s="1"/>
  <c r="AD24" i="54"/>
  <c r="F32" i="56" s="1"/>
  <c r="AC24" i="54"/>
  <c r="P16" i="56" s="1"/>
  <c r="Y42" i="54"/>
  <c r="I28" i="56" s="1"/>
  <c r="X42" i="54"/>
  <c r="S12" i="56" s="1"/>
  <c r="V44" i="54"/>
  <c r="Y18" i="54"/>
  <c r="E29" i="56" s="1"/>
  <c r="X18" i="54"/>
  <c r="O13" i="56" s="1"/>
  <c r="O48" i="54"/>
  <c r="G31" i="56" s="1"/>
  <c r="N48" i="54"/>
  <c r="Q15" i="56" s="1"/>
  <c r="V46" i="54"/>
  <c r="Y20" i="54"/>
  <c r="E30" i="56" s="1"/>
  <c r="X20" i="54"/>
  <c r="O14" i="56" s="1"/>
  <c r="T36" i="54"/>
  <c r="H25" i="56" s="1"/>
  <c r="S36" i="54"/>
  <c r="R9" i="56" s="1"/>
  <c r="AA52" i="54"/>
  <c r="AD26" i="54"/>
  <c r="F33" i="56" s="1"/>
  <c r="AC26" i="54"/>
  <c r="P17" i="56" s="1"/>
  <c r="O36" i="54"/>
  <c r="G25" i="56" s="1"/>
  <c r="N36" i="54"/>
  <c r="Q9" i="56" s="1"/>
  <c r="T4" i="54"/>
  <c r="D22" i="56" s="1"/>
  <c r="S4" i="54"/>
  <c r="N6" i="56" s="1"/>
  <c r="K75" i="22"/>
  <c r="L75" i="22"/>
  <c r="M75" i="22"/>
  <c r="N75" i="22"/>
  <c r="G75" i="22"/>
  <c r="I75" i="22"/>
  <c r="J75" i="22"/>
  <c r="H75" i="22"/>
  <c r="P9" i="56"/>
  <c r="AA48" i="54"/>
  <c r="Q30" i="54"/>
  <c r="P8" i="56"/>
  <c r="AA38" i="54"/>
  <c r="AA46" i="54"/>
  <c r="AA30" i="54"/>
  <c r="Q42" i="54"/>
  <c r="O8" i="56"/>
  <c r="V32" i="54"/>
  <c r="V52" i="54"/>
  <c r="O7" i="56"/>
  <c r="N10" i="56"/>
  <c r="AG84" i="67"/>
  <c r="E12" i="108"/>
  <c r="AG58" i="67"/>
  <c r="E10" i="108"/>
  <c r="AF45" i="67"/>
  <c r="D9" i="108"/>
  <c r="AE110" i="67"/>
  <c r="C14" i="108"/>
  <c r="AE84" i="67"/>
  <c r="C12" i="108"/>
  <c r="AF123" i="67"/>
  <c r="D15" i="108"/>
  <c r="AF110" i="67"/>
  <c r="D14" i="108"/>
  <c r="G16" i="108"/>
  <c r="AI58" i="67"/>
  <c r="G10" i="108"/>
  <c r="AE149" i="67"/>
  <c r="C17" i="108"/>
  <c r="AE45" i="67"/>
  <c r="C9" i="108"/>
  <c r="AE123" i="67"/>
  <c r="C15" i="108"/>
  <c r="AE19" i="67"/>
  <c r="C7" i="108"/>
  <c r="F13" i="108"/>
  <c r="AH97" i="67"/>
  <c r="D8" i="108"/>
  <c r="AF32" i="67"/>
  <c r="AE32" i="67"/>
  <c r="C8" i="108"/>
  <c r="G17" i="108"/>
  <c r="AI149" i="67"/>
  <c r="AH19" i="67"/>
  <c r="F7" i="108"/>
  <c r="C13" i="108"/>
  <c r="AE97" i="67"/>
  <c r="AE58" i="67"/>
  <c r="C10" i="108"/>
  <c r="AE6" i="67"/>
  <c r="G54" i="22"/>
  <c r="N17" i="56"/>
  <c r="D33" i="56"/>
  <c r="O11" i="56"/>
  <c r="E27" i="56"/>
  <c r="O8" i="58"/>
  <c r="O25" i="58"/>
  <c r="L11" i="58"/>
  <c r="L15" i="58"/>
  <c r="L17" i="58"/>
  <c r="L13" i="58"/>
  <c r="L25" i="58"/>
  <c r="L27" i="58"/>
  <c r="L19" i="58"/>
  <c r="L9" i="58"/>
  <c r="L23" i="58"/>
  <c r="L21" i="58"/>
  <c r="V36" i="54"/>
  <c r="P10" i="56"/>
  <c r="AA50" i="54"/>
  <c r="AA40" i="54"/>
  <c r="E24" i="56"/>
  <c r="O15" i="56"/>
  <c r="E31" i="56"/>
  <c r="D32" i="56"/>
  <c r="Q7" i="56"/>
  <c r="N16" i="56"/>
  <c r="P6" i="56"/>
  <c r="G27" i="56"/>
  <c r="AH41" i="67"/>
  <c r="T41" i="67"/>
  <c r="AJ41" i="67"/>
  <c r="W41" i="67"/>
  <c r="AI41" i="67"/>
  <c r="X41" i="67"/>
  <c r="AL41" i="67"/>
  <c r="Y41" i="67"/>
  <c r="AG41" i="67"/>
  <c r="V41" i="67"/>
  <c r="AF41" i="67"/>
  <c r="U41" i="67"/>
  <c r="AE41" i="67"/>
  <c r="S41" i="67"/>
  <c r="AK41" i="67"/>
  <c r="Z41" i="67"/>
  <c r="AK28" i="67"/>
  <c r="AI28" i="67"/>
  <c r="AE28" i="67"/>
  <c r="AF28" i="67"/>
  <c r="AG28" i="67"/>
  <c r="AH28" i="67"/>
  <c r="AJ28" i="67"/>
  <c r="AL28" i="67"/>
  <c r="Y28" i="67"/>
  <c r="U28" i="67"/>
  <c r="S28" i="67"/>
  <c r="T28" i="67"/>
  <c r="W28" i="67"/>
  <c r="Z28" i="67"/>
  <c r="V28" i="67"/>
  <c r="X28" i="67"/>
  <c r="N13" i="56"/>
  <c r="N11" i="56"/>
  <c r="AE132" i="67"/>
  <c r="AL132" i="67"/>
  <c r="AK132" i="67"/>
  <c r="AI132" i="67"/>
  <c r="AH132" i="67"/>
  <c r="AG132" i="67"/>
  <c r="AJ132" i="67"/>
  <c r="AF132" i="67"/>
  <c r="U132" i="67"/>
  <c r="V132" i="67"/>
  <c r="W132" i="67"/>
  <c r="X132" i="67"/>
  <c r="T132" i="67"/>
  <c r="Y132" i="67"/>
  <c r="Z132" i="67"/>
  <c r="S132" i="67"/>
  <c r="AE67" i="67"/>
  <c r="AL67" i="67"/>
  <c r="AJ67" i="67"/>
  <c r="AK67" i="67"/>
  <c r="AI67" i="67"/>
  <c r="AH67" i="67"/>
  <c r="AG67" i="67"/>
  <c r="AF67" i="67"/>
  <c r="V67" i="67"/>
  <c r="W67" i="67"/>
  <c r="X67" i="67"/>
  <c r="Y67" i="67"/>
  <c r="U67" i="67"/>
  <c r="Z67" i="67"/>
  <c r="T67" i="67"/>
  <c r="S67" i="67"/>
  <c r="AE93" i="67"/>
  <c r="AL93" i="67"/>
  <c r="AK93" i="67"/>
  <c r="AJ93" i="67"/>
  <c r="AI93" i="67"/>
  <c r="AH93" i="67"/>
  <c r="AG93" i="67"/>
  <c r="AF93" i="67"/>
  <c r="V93" i="67"/>
  <c r="S93" i="67"/>
  <c r="W93" i="67"/>
  <c r="U93" i="67"/>
  <c r="X93" i="67"/>
  <c r="Y93" i="67"/>
  <c r="T93" i="67"/>
  <c r="Z93" i="67"/>
  <c r="AE145" i="67"/>
  <c r="AL145" i="67"/>
  <c r="AJ145" i="67"/>
  <c r="AK145" i="67"/>
  <c r="AI145" i="67"/>
  <c r="AH145" i="67"/>
  <c r="AG145" i="67"/>
  <c r="AF145" i="67"/>
  <c r="S145" i="67"/>
  <c r="T145" i="67"/>
  <c r="U145" i="67"/>
  <c r="Y145" i="67"/>
  <c r="W145" i="67"/>
  <c r="V145" i="67"/>
  <c r="Z145" i="67"/>
  <c r="X145" i="67"/>
  <c r="AE106" i="67"/>
  <c r="AL106" i="67"/>
  <c r="AK106" i="67"/>
  <c r="AJ106" i="67"/>
  <c r="AI106" i="67"/>
  <c r="AH106" i="67"/>
  <c r="AG106" i="67"/>
  <c r="AF106" i="67"/>
  <c r="Y106" i="67"/>
  <c r="W106" i="67"/>
  <c r="Z106" i="67"/>
  <c r="X106" i="67"/>
  <c r="S106" i="67"/>
  <c r="U106" i="67"/>
  <c r="T106" i="67"/>
  <c r="V106" i="67"/>
  <c r="AE54" i="67"/>
  <c r="AL54" i="67"/>
  <c r="AK54" i="67"/>
  <c r="AI54" i="67"/>
  <c r="AH54" i="67"/>
  <c r="AJ54" i="67"/>
  <c r="AG54" i="67"/>
  <c r="AF54" i="67"/>
  <c r="X54" i="67"/>
  <c r="T54" i="67"/>
  <c r="Z54" i="67"/>
  <c r="S54" i="67"/>
  <c r="U54" i="67"/>
  <c r="V54" i="67"/>
  <c r="Y54" i="67"/>
  <c r="W54" i="67"/>
  <c r="AE80" i="67"/>
  <c r="AL80" i="67"/>
  <c r="AK80" i="67"/>
  <c r="AJ80" i="67"/>
  <c r="AI80" i="67"/>
  <c r="AH80" i="67"/>
  <c r="AG80" i="67"/>
  <c r="AF80" i="67"/>
  <c r="W80" i="67"/>
  <c r="Y80" i="67"/>
  <c r="X80" i="67"/>
  <c r="Z80" i="67"/>
  <c r="S80" i="67"/>
  <c r="U80" i="67"/>
  <c r="T80" i="67"/>
  <c r="V80" i="67"/>
  <c r="AE119" i="67"/>
  <c r="AL119" i="67"/>
  <c r="AK119" i="67"/>
  <c r="AJ119" i="67"/>
  <c r="AI119" i="67"/>
  <c r="AH119" i="67"/>
  <c r="AG119" i="67"/>
  <c r="AF119" i="67"/>
  <c r="U119" i="67"/>
  <c r="W119" i="67"/>
  <c r="T119" i="67"/>
  <c r="X119" i="67"/>
  <c r="Y119" i="67"/>
  <c r="S119" i="67"/>
  <c r="Z119" i="67"/>
  <c r="V119" i="67"/>
  <c r="AE158" i="67"/>
  <c r="AL158" i="67"/>
  <c r="AK158" i="67"/>
  <c r="AJ158" i="67"/>
  <c r="AI158" i="67"/>
  <c r="AH158" i="67"/>
  <c r="AG158" i="67"/>
  <c r="AF158" i="67"/>
  <c r="T158" i="67"/>
  <c r="U158" i="67"/>
  <c r="V158" i="67"/>
  <c r="S158" i="67"/>
  <c r="W158" i="67"/>
  <c r="Z158" i="67"/>
  <c r="X158" i="67"/>
  <c r="Y158" i="67"/>
  <c r="V10" i="53"/>
  <c r="V36" i="53" s="1"/>
  <c r="L36" i="53"/>
  <c r="AA10" i="53"/>
  <c r="AA36" i="53" s="1"/>
  <c r="Q10" i="53"/>
  <c r="Q36" i="53" s="1"/>
  <c r="AA14" i="53"/>
  <c r="AA40" i="53" s="1"/>
  <c r="Q14" i="53"/>
  <c r="Q40" i="53" s="1"/>
  <c r="V14" i="53"/>
  <c r="V40" i="53" s="1"/>
  <c r="L40" i="53"/>
  <c r="AA12" i="53"/>
  <c r="AA38" i="53" s="1"/>
  <c r="Q12" i="53"/>
  <c r="Q38" i="53" s="1"/>
  <c r="V12" i="53"/>
  <c r="V38" i="53" s="1"/>
  <c r="L38" i="53"/>
  <c r="V20" i="53"/>
  <c r="V46" i="53" s="1"/>
  <c r="L46" i="53"/>
  <c r="AA20" i="53"/>
  <c r="AA46" i="53" s="1"/>
  <c r="Q20" i="53"/>
  <c r="Q46" i="53" s="1"/>
  <c r="AA16" i="53"/>
  <c r="AA42" i="53" s="1"/>
  <c r="Q16" i="53"/>
  <c r="Q42" i="53" s="1"/>
  <c r="L42" i="53"/>
  <c r="V16" i="53"/>
  <c r="V42" i="53" s="1"/>
  <c r="V24" i="53"/>
  <c r="V50" i="53" s="1"/>
  <c r="L50" i="53"/>
  <c r="AA24" i="53"/>
  <c r="AA50" i="53" s="1"/>
  <c r="Q24" i="53"/>
  <c r="Q50" i="53" s="1"/>
  <c r="V8" i="53"/>
  <c r="V34" i="53" s="1"/>
  <c r="L34" i="53"/>
  <c r="AA8" i="53"/>
  <c r="AA34" i="53" s="1"/>
  <c r="Q8" i="53"/>
  <c r="Q34" i="53" s="1"/>
  <c r="V26" i="53"/>
  <c r="V52" i="53" s="1"/>
  <c r="L52" i="53"/>
  <c r="AA26" i="53"/>
  <c r="AA52" i="53" s="1"/>
  <c r="Q26" i="53"/>
  <c r="Q52" i="53" s="1"/>
  <c r="AA18" i="53"/>
  <c r="AA44" i="53" s="1"/>
  <c r="Q18" i="53"/>
  <c r="Q44" i="53" s="1"/>
  <c r="L44" i="53"/>
  <c r="V18" i="53"/>
  <c r="V44" i="53" s="1"/>
  <c r="V22" i="53"/>
  <c r="V48" i="53" s="1"/>
  <c r="L48" i="53"/>
  <c r="Q22" i="53"/>
  <c r="Q48" i="53" s="1"/>
  <c r="AA22" i="53"/>
  <c r="AA48" i="53" s="1"/>
  <c r="H23" i="56"/>
  <c r="J29" i="56"/>
  <c r="T13" i="56"/>
  <c r="R15" i="56"/>
  <c r="H31" i="56"/>
  <c r="R8" i="56"/>
  <c r="H30" i="56"/>
  <c r="R14" i="56"/>
  <c r="Z8" i="53"/>
  <c r="K34" i="53"/>
  <c r="P34" i="53"/>
  <c r="K10" i="53"/>
  <c r="U32" i="53"/>
  <c r="U8" i="53"/>
  <c r="Z32" i="53"/>
  <c r="P8" i="53"/>
  <c r="C6" i="51"/>
  <c r="Y32" i="53" l="1"/>
  <c r="X32" i="53"/>
  <c r="T34" i="53"/>
  <c r="S34" i="53"/>
  <c r="O34" i="53"/>
  <c r="N34" i="53"/>
  <c r="AD8" i="53"/>
  <c r="AC8" i="53"/>
  <c r="T8" i="53"/>
  <c r="S8" i="53"/>
  <c r="O10" i="53"/>
  <c r="N10" i="53"/>
  <c r="AD32" i="53"/>
  <c r="AC32" i="53"/>
  <c r="Y8" i="53"/>
  <c r="X8" i="53"/>
  <c r="N35" i="144"/>
  <c r="N52" i="144" s="1"/>
  <c r="BC207" i="40"/>
  <c r="N25" i="144"/>
  <c r="N42" i="144" s="1"/>
  <c r="BC207" i="30"/>
  <c r="N16" i="144"/>
  <c r="N50" i="144" s="1"/>
  <c r="BC207" i="38"/>
  <c r="O18" i="144"/>
  <c r="O52" i="144" s="1"/>
  <c r="BD207" i="40"/>
  <c r="O11" i="144"/>
  <c r="O45" i="144" s="1"/>
  <c r="BD207" i="33"/>
  <c r="O8" i="144"/>
  <c r="O42" i="144" s="1"/>
  <c r="BD207" i="30"/>
  <c r="O29" i="144"/>
  <c r="O46" i="144" s="1"/>
  <c r="BD207" i="34"/>
  <c r="BD203" i="35"/>
  <c r="AS158" i="35"/>
  <c r="BV158" i="35" s="1"/>
  <c r="I54" i="36"/>
  <c r="AC12" i="56"/>
  <c r="M54" i="35"/>
  <c r="K54" i="36"/>
  <c r="I54" i="33"/>
  <c r="I54" i="40"/>
  <c r="K54" i="39"/>
  <c r="AB7" i="56"/>
  <c r="L54" i="30"/>
  <c r="H54" i="34"/>
  <c r="H54" i="40"/>
  <c r="I54" i="30"/>
  <c r="K54" i="38"/>
  <c r="I54" i="32"/>
  <c r="AD13" i="56"/>
  <c r="N54" i="36"/>
  <c r="AF58" i="67"/>
  <c r="H54" i="33"/>
  <c r="J54" i="35"/>
  <c r="J54" i="32"/>
  <c r="AB14" i="56"/>
  <c r="L54" i="37"/>
  <c r="J54" i="31"/>
  <c r="H54" i="35"/>
  <c r="H54" i="30"/>
  <c r="I54" i="39"/>
  <c r="AB9" i="56"/>
  <c r="L54" i="32"/>
  <c r="H54" i="36"/>
  <c r="K54" i="37"/>
  <c r="G12" i="108"/>
  <c r="AG110" i="67"/>
  <c r="I54" i="37"/>
  <c r="H54" i="39"/>
  <c r="J54" i="33"/>
  <c r="K54" i="34"/>
  <c r="AB15" i="56"/>
  <c r="L54" i="38"/>
  <c r="AD7" i="56"/>
  <c r="N54" i="30"/>
  <c r="K54" i="31"/>
  <c r="I54" i="38"/>
  <c r="I54" i="34"/>
  <c r="K54" i="32"/>
  <c r="AB8" i="56"/>
  <c r="L54" i="31"/>
  <c r="K54" i="30"/>
  <c r="J54" i="37"/>
  <c r="I54" i="31"/>
  <c r="J54" i="39"/>
  <c r="J54" i="38"/>
  <c r="J54" i="40"/>
  <c r="K54" i="35"/>
  <c r="J54" i="34"/>
  <c r="P158" i="34" s="1"/>
  <c r="AC10" i="56"/>
  <c r="M54" i="33"/>
  <c r="E31" i="30"/>
  <c r="E81" i="30"/>
  <c r="D6" i="108"/>
  <c r="AF6" i="67"/>
  <c r="D7" i="108"/>
  <c r="AF19" i="67"/>
  <c r="AH123" i="67"/>
  <c r="F15" i="108"/>
  <c r="AF84" i="67"/>
  <c r="D12" i="108"/>
  <c r="G15" i="108"/>
  <c r="AI123" i="67"/>
  <c r="F16" i="108"/>
  <c r="AH136" i="67"/>
  <c r="AI97" i="67"/>
  <c r="G13" i="108"/>
  <c r="G11" i="108"/>
  <c r="AI71" i="67"/>
  <c r="F11" i="108"/>
  <c r="AH71" i="67"/>
  <c r="Y52" i="54"/>
  <c r="X52" i="54"/>
  <c r="S17" i="56" s="1"/>
  <c r="AD46" i="54"/>
  <c r="AC46" i="54"/>
  <c r="T14" i="56" s="1"/>
  <c r="Y32" i="54"/>
  <c r="X32" i="54"/>
  <c r="S7" i="56" s="1"/>
  <c r="AD38" i="54"/>
  <c r="AC38" i="54"/>
  <c r="T10" i="56" s="1"/>
  <c r="Y46" i="54"/>
  <c r="I30" i="56" s="1"/>
  <c r="X46" i="54"/>
  <c r="S14" i="56" s="1"/>
  <c r="I14" i="108" s="1"/>
  <c r="AD36" i="54"/>
  <c r="J25" i="56" s="1"/>
  <c r="AC36" i="54"/>
  <c r="T9" i="56" s="1"/>
  <c r="J9" i="108" s="1"/>
  <c r="T52" i="54"/>
  <c r="H33" i="56" s="1"/>
  <c r="S52" i="54"/>
  <c r="R17" i="56" s="1"/>
  <c r="H17" i="108" s="1"/>
  <c r="Y40" i="54"/>
  <c r="I27" i="56" s="1"/>
  <c r="X40" i="54"/>
  <c r="S11" i="56" s="1"/>
  <c r="AD40" i="54"/>
  <c r="J27" i="56" s="1"/>
  <c r="AC40" i="54"/>
  <c r="AD50" i="54"/>
  <c r="AC50" i="54"/>
  <c r="T16" i="56" s="1"/>
  <c r="H54" i="22"/>
  <c r="Y36" i="54"/>
  <c r="I25" i="56" s="1"/>
  <c r="X36" i="54"/>
  <c r="S9" i="56" s="1"/>
  <c r="T42" i="54"/>
  <c r="H28" i="56" s="1"/>
  <c r="S42" i="54"/>
  <c r="T30" i="54"/>
  <c r="H22" i="56" s="1"/>
  <c r="S30" i="54"/>
  <c r="R6" i="56" s="1"/>
  <c r="AB6" i="56" s="1"/>
  <c r="AD52" i="54"/>
  <c r="J33" i="56" s="1"/>
  <c r="AC52" i="54"/>
  <c r="T17" i="56" s="1"/>
  <c r="Y30" i="54"/>
  <c r="I22" i="56" s="1"/>
  <c r="X30" i="54"/>
  <c r="S6" i="56" s="1"/>
  <c r="AC6" i="56" s="1"/>
  <c r="T50" i="54"/>
  <c r="H32" i="56" s="1"/>
  <c r="S50" i="54"/>
  <c r="R16" i="56" s="1"/>
  <c r="H16" i="108" s="1"/>
  <c r="T38" i="54"/>
  <c r="H26" i="56" s="1"/>
  <c r="S38" i="54"/>
  <c r="R10" i="56" s="1"/>
  <c r="AJ58" i="67" s="1"/>
  <c r="AD42" i="54"/>
  <c r="J28" i="56" s="1"/>
  <c r="AC42" i="54"/>
  <c r="T12" i="56" s="1"/>
  <c r="AD34" i="54"/>
  <c r="J24" i="56" s="1"/>
  <c r="AC34" i="54"/>
  <c r="T8" i="56" s="1"/>
  <c r="Y50" i="54"/>
  <c r="I32" i="56" s="1"/>
  <c r="X50" i="54"/>
  <c r="S16" i="56" s="1"/>
  <c r="AK136" i="67" s="1"/>
  <c r="T44" i="54"/>
  <c r="H29" i="56" s="1"/>
  <c r="S44" i="54"/>
  <c r="R13" i="56" s="1"/>
  <c r="H13" i="108" s="1"/>
  <c r="AD30" i="54"/>
  <c r="J22" i="56" s="1"/>
  <c r="AC30" i="54"/>
  <c r="T6" i="56" s="1"/>
  <c r="AD6" i="56" s="1"/>
  <c r="AD48" i="54"/>
  <c r="J31" i="56" s="1"/>
  <c r="AC48" i="54"/>
  <c r="T15" i="56" s="1"/>
  <c r="Y44" i="54"/>
  <c r="I29" i="56" s="1"/>
  <c r="X44" i="54"/>
  <c r="S13" i="56" s="1"/>
  <c r="T40" i="54"/>
  <c r="H27" i="56" s="1"/>
  <c r="S40" i="54"/>
  <c r="R11" i="56" s="1"/>
  <c r="Y34" i="54"/>
  <c r="I24" i="56" s="1"/>
  <c r="X34" i="54"/>
  <c r="S8" i="56" s="1"/>
  <c r="Y48" i="54"/>
  <c r="I31" i="56" s="1"/>
  <c r="X48" i="54"/>
  <c r="S15" i="56" s="1"/>
  <c r="F9" i="108"/>
  <c r="AH45" i="67"/>
  <c r="I33" i="56"/>
  <c r="E14" i="108"/>
  <c r="J26" i="56"/>
  <c r="J30" i="56"/>
  <c r="F8" i="108"/>
  <c r="AH32" i="67"/>
  <c r="R12" i="56"/>
  <c r="I23" i="56"/>
  <c r="E8" i="108"/>
  <c r="AG136" i="67"/>
  <c r="E16" i="108"/>
  <c r="J32" i="56"/>
  <c r="AG32" i="67"/>
  <c r="T11" i="56"/>
  <c r="AG19" i="67"/>
  <c r="E7" i="108"/>
  <c r="D10" i="108"/>
  <c r="H8" i="108"/>
  <c r="AJ32" i="67"/>
  <c r="H15" i="108"/>
  <c r="AJ123" i="67"/>
  <c r="I8" i="108"/>
  <c r="G6" i="108"/>
  <c r="AI6" i="67"/>
  <c r="K54" i="22"/>
  <c r="AI19" i="67"/>
  <c r="G7" i="108"/>
  <c r="J17" i="108"/>
  <c r="AL149" i="67"/>
  <c r="E13" i="108"/>
  <c r="AG97" i="67"/>
  <c r="AH58" i="67"/>
  <c r="F10" i="108"/>
  <c r="AF149" i="67"/>
  <c r="D17" i="108"/>
  <c r="I6" i="108"/>
  <c r="AK6" i="67"/>
  <c r="M54" i="22"/>
  <c r="I11" i="108"/>
  <c r="AK71" i="67"/>
  <c r="AJ149" i="67"/>
  <c r="F14" i="108"/>
  <c r="AH110" i="67"/>
  <c r="J8" i="108"/>
  <c r="AL32" i="67"/>
  <c r="J13" i="108"/>
  <c r="AL97" i="67"/>
  <c r="AF71" i="67"/>
  <c r="D11" i="108"/>
  <c r="G8" i="108"/>
  <c r="AI32" i="67"/>
  <c r="H14" i="108"/>
  <c r="AJ110" i="67"/>
  <c r="H10" i="108"/>
  <c r="J12" i="108"/>
  <c r="AL84" i="67"/>
  <c r="D13" i="108"/>
  <c r="AF97" i="67"/>
  <c r="E6" i="108"/>
  <c r="AG6" i="67"/>
  <c r="I54" i="22"/>
  <c r="F6" i="108"/>
  <c r="AH6" i="67"/>
  <c r="J54" i="22"/>
  <c r="AG123" i="67"/>
  <c r="E15" i="108"/>
  <c r="AG45" i="67"/>
  <c r="E9" i="108"/>
  <c r="H7" i="108"/>
  <c r="AJ19" i="67"/>
  <c r="I12" i="108"/>
  <c r="AK84" i="67"/>
  <c r="J7" i="108"/>
  <c r="AL19" i="67"/>
  <c r="AG149" i="67"/>
  <c r="E17" i="108"/>
  <c r="G9" i="108"/>
  <c r="AI45" i="67"/>
  <c r="AH149" i="67"/>
  <c r="F17" i="108"/>
  <c r="H9" i="108"/>
  <c r="AJ45" i="67"/>
  <c r="G14" i="108"/>
  <c r="AI110" i="67"/>
  <c r="AH84" i="67"/>
  <c r="F12" i="108"/>
  <c r="I10" i="108"/>
  <c r="AK58" i="67"/>
  <c r="D16" i="108"/>
  <c r="AF136" i="67"/>
  <c r="E11" i="108"/>
  <c r="AG71" i="67"/>
  <c r="O9" i="58"/>
  <c r="O26" i="58"/>
  <c r="O31" i="58"/>
  <c r="O14" i="58"/>
  <c r="O17" i="58"/>
  <c r="O34" i="58"/>
  <c r="O28" i="58"/>
  <c r="O11" i="58"/>
  <c r="O18" i="58"/>
  <c r="O35" i="58"/>
  <c r="O30" i="58"/>
  <c r="O13" i="58"/>
  <c r="O15" i="58"/>
  <c r="O32" i="58"/>
  <c r="O12" i="58"/>
  <c r="O29" i="58"/>
  <c r="O16" i="58"/>
  <c r="O33" i="58"/>
  <c r="O10" i="58"/>
  <c r="O27" i="58"/>
  <c r="K5" i="29"/>
  <c r="P7" i="63"/>
  <c r="Q8" i="63"/>
  <c r="Q12" i="63"/>
  <c r="Q16" i="63"/>
  <c r="Q17" i="63"/>
  <c r="Q9" i="63"/>
  <c r="P17" i="63"/>
  <c r="Q13" i="63"/>
  <c r="P13" i="63"/>
  <c r="Q14" i="63"/>
  <c r="P14" i="63"/>
  <c r="P9" i="63"/>
  <c r="P12" i="63"/>
  <c r="P16" i="63"/>
  <c r="Q10" i="63"/>
  <c r="P11" i="63"/>
  <c r="Q7" i="63"/>
  <c r="P15" i="63"/>
  <c r="Q15" i="63"/>
  <c r="Q11" i="63"/>
  <c r="P8" i="63"/>
  <c r="P10" i="63"/>
  <c r="Y25" i="67"/>
  <c r="AL25" i="67"/>
  <c r="U25" i="67"/>
  <c r="AK25" i="67"/>
  <c r="V25" i="67"/>
  <c r="AH25" i="67"/>
  <c r="AG25" i="67"/>
  <c r="Z25" i="67"/>
  <c r="AF25" i="67"/>
  <c r="AE25" i="67"/>
  <c r="X25" i="67"/>
  <c r="W25" i="67"/>
  <c r="S25" i="67"/>
  <c r="AJ25" i="67"/>
  <c r="AI25" i="67"/>
  <c r="T25" i="67"/>
  <c r="V38" i="67"/>
  <c r="AL38" i="67"/>
  <c r="U38" i="67"/>
  <c r="AK38" i="67"/>
  <c r="Z38" i="67"/>
  <c r="AH38" i="67"/>
  <c r="Y38" i="67"/>
  <c r="AG38" i="67"/>
  <c r="AF38" i="67"/>
  <c r="AE38" i="67"/>
  <c r="S38" i="67"/>
  <c r="W38" i="67"/>
  <c r="AJ38" i="67"/>
  <c r="T38" i="67"/>
  <c r="AI38" i="67"/>
  <c r="X38" i="67"/>
  <c r="AJ77" i="67"/>
  <c r="AI77" i="67"/>
  <c r="T77" i="67"/>
  <c r="AF77" i="67"/>
  <c r="X77" i="67"/>
  <c r="AE77" i="67"/>
  <c r="W77" i="67"/>
  <c r="S77" i="67"/>
  <c r="AJ142" i="67"/>
  <c r="X142" i="67"/>
  <c r="AI142" i="67"/>
  <c r="W142" i="67"/>
  <c r="S142" i="67"/>
  <c r="AF142" i="67"/>
  <c r="AE142" i="67"/>
  <c r="T142" i="67"/>
  <c r="AH116" i="67"/>
  <c r="V116" i="67"/>
  <c r="U116" i="67"/>
  <c r="AL116" i="67"/>
  <c r="Z116" i="67"/>
  <c r="AK116" i="67"/>
  <c r="Y116" i="67"/>
  <c r="AG116" i="67"/>
  <c r="AJ129" i="67"/>
  <c r="AI129" i="67"/>
  <c r="T129" i="67"/>
  <c r="AF129" i="67"/>
  <c r="X129" i="67"/>
  <c r="AE129" i="67"/>
  <c r="W129" i="67"/>
  <c r="S129" i="67"/>
  <c r="AJ64" i="67"/>
  <c r="X64" i="67"/>
  <c r="AI64" i="67"/>
  <c r="W64" i="67"/>
  <c r="S64" i="67"/>
  <c r="AF64" i="67"/>
  <c r="AE64" i="67"/>
  <c r="T64" i="67"/>
  <c r="V103" i="67"/>
  <c r="AH103" i="67"/>
  <c r="Z103" i="67"/>
  <c r="U103" i="67"/>
  <c r="Y103" i="67"/>
  <c r="AL103" i="67"/>
  <c r="AK103" i="67"/>
  <c r="AG103" i="67"/>
  <c r="AJ103" i="67"/>
  <c r="AI103" i="67"/>
  <c r="AF103" i="67"/>
  <c r="X103" i="67"/>
  <c r="AE103" i="67"/>
  <c r="W103" i="67"/>
  <c r="S103" i="67"/>
  <c r="T103" i="67"/>
  <c r="AJ155" i="67"/>
  <c r="AI155" i="67"/>
  <c r="T155" i="67"/>
  <c r="AF155" i="67"/>
  <c r="X155" i="67"/>
  <c r="AE155" i="67"/>
  <c r="W155" i="67"/>
  <c r="S155" i="67"/>
  <c r="AH90" i="67"/>
  <c r="U90" i="67"/>
  <c r="AL90" i="67"/>
  <c r="Z90" i="67"/>
  <c r="AK90" i="67"/>
  <c r="Y90" i="67"/>
  <c r="AG90" i="67"/>
  <c r="V90" i="67"/>
  <c r="U77" i="67"/>
  <c r="AH77" i="67"/>
  <c r="Z77" i="67"/>
  <c r="AK77" i="67"/>
  <c r="AG77" i="67"/>
  <c r="Y77" i="67"/>
  <c r="V77" i="67"/>
  <c r="AL77" i="67"/>
  <c r="AH64" i="67"/>
  <c r="V64" i="67"/>
  <c r="U64" i="67"/>
  <c r="AL64" i="67"/>
  <c r="Z64" i="67"/>
  <c r="AG64" i="67"/>
  <c r="AK64" i="67"/>
  <c r="Y64" i="67"/>
  <c r="U155" i="67"/>
  <c r="AH155" i="67"/>
  <c r="Z155" i="67"/>
  <c r="Y155" i="67"/>
  <c r="V155" i="67"/>
  <c r="AL155" i="67"/>
  <c r="AK155" i="67"/>
  <c r="AG155" i="67"/>
  <c r="V51" i="67"/>
  <c r="AH51" i="67"/>
  <c r="U51" i="67"/>
  <c r="Y51" i="67"/>
  <c r="Z51" i="67"/>
  <c r="AL51" i="67"/>
  <c r="AK51" i="67"/>
  <c r="AG51" i="67"/>
  <c r="AJ51" i="67"/>
  <c r="AI51" i="67"/>
  <c r="AF51" i="67"/>
  <c r="AE51" i="67"/>
  <c r="X51" i="67"/>
  <c r="W51" i="67"/>
  <c r="T51" i="67"/>
  <c r="S51" i="67"/>
  <c r="AJ90" i="67"/>
  <c r="X90" i="67"/>
  <c r="AI90" i="67"/>
  <c r="W90" i="67"/>
  <c r="S90" i="67"/>
  <c r="AF90" i="67"/>
  <c r="AE90" i="67"/>
  <c r="T90" i="67"/>
  <c r="AJ116" i="67"/>
  <c r="X116" i="67"/>
  <c r="AI116" i="67"/>
  <c r="W116" i="67"/>
  <c r="S116" i="67"/>
  <c r="AF116" i="67"/>
  <c r="AE116" i="67"/>
  <c r="T116" i="67"/>
  <c r="U129" i="67"/>
  <c r="AH129" i="67"/>
  <c r="Z129" i="67"/>
  <c r="AK129" i="67"/>
  <c r="AG129" i="67"/>
  <c r="Y129" i="67"/>
  <c r="V129" i="67"/>
  <c r="AL129" i="67"/>
  <c r="AH142" i="67"/>
  <c r="V142" i="67"/>
  <c r="U142" i="67"/>
  <c r="AL142" i="67"/>
  <c r="Z142" i="67"/>
  <c r="AK142" i="67"/>
  <c r="Y142" i="67"/>
  <c r="AG142" i="67"/>
  <c r="U10" i="53"/>
  <c r="P10" i="53"/>
  <c r="K36" i="53"/>
  <c r="P36" i="53"/>
  <c r="U34" i="53"/>
  <c r="K12" i="53"/>
  <c r="Z34" i="53"/>
  <c r="Z10" i="53"/>
  <c r="I16" i="108" l="1"/>
  <c r="AL45" i="67"/>
  <c r="AJ97" i="67"/>
  <c r="AJ136" i="67"/>
  <c r="T36" i="53"/>
  <c r="S36" i="53"/>
  <c r="T10" i="53"/>
  <c r="S10" i="53"/>
  <c r="O36" i="53"/>
  <c r="N36" i="53"/>
  <c r="Y10" i="53"/>
  <c r="X10" i="53"/>
  <c r="AD10" i="53"/>
  <c r="AC10" i="53"/>
  <c r="AD34" i="53"/>
  <c r="AC34" i="53"/>
  <c r="O12" i="53"/>
  <c r="N12" i="53"/>
  <c r="Y34" i="53"/>
  <c r="X34" i="53"/>
  <c r="AK110" i="67"/>
  <c r="O30" i="144"/>
  <c r="O47" i="144" s="1"/>
  <c r="BD207" i="35"/>
  <c r="AC15" i="56"/>
  <c r="M54" i="38"/>
  <c r="AD8" i="56"/>
  <c r="N54" i="31"/>
  <c r="AC9" i="56"/>
  <c r="M54" i="32"/>
  <c r="AB17" i="56"/>
  <c r="L54" i="40"/>
  <c r="AC7" i="56"/>
  <c r="M54" i="30"/>
  <c r="G62" i="36"/>
  <c r="G14" i="36"/>
  <c r="L62" i="36"/>
  <c r="L14" i="36"/>
  <c r="K62" i="36"/>
  <c r="K14" i="36"/>
  <c r="H14" i="36"/>
  <c r="H62" i="36"/>
  <c r="X13" i="63"/>
  <c r="J68" i="40"/>
  <c r="L20" i="40"/>
  <c r="I68" i="40"/>
  <c r="M20" i="40"/>
  <c r="H68" i="40"/>
  <c r="N20" i="40"/>
  <c r="G68" i="40"/>
  <c r="G20" i="40"/>
  <c r="AB111" i="40" s="1"/>
  <c r="BE111" i="40" s="1"/>
  <c r="BE152" i="40" s="1"/>
  <c r="N68" i="40"/>
  <c r="H20" i="40"/>
  <c r="M68" i="40"/>
  <c r="I20" i="40"/>
  <c r="L68" i="40"/>
  <c r="J20" i="40"/>
  <c r="K68" i="40"/>
  <c r="K20" i="40"/>
  <c r="AB12" i="56"/>
  <c r="L54" i="35"/>
  <c r="G62" i="40"/>
  <c r="G14" i="40"/>
  <c r="V111" i="40" s="1"/>
  <c r="AY111" i="40" s="1"/>
  <c r="AY152" i="40" s="1"/>
  <c r="L62" i="40"/>
  <c r="L14" i="40"/>
  <c r="K62" i="40"/>
  <c r="V159" i="40" s="1"/>
  <c r="AY159" i="40" s="1"/>
  <c r="AY203" i="40" s="1"/>
  <c r="J35" i="144" s="1"/>
  <c r="K14" i="40"/>
  <c r="H14" i="40"/>
  <c r="X17" i="63"/>
  <c r="H62" i="40"/>
  <c r="G62" i="39"/>
  <c r="G14" i="39"/>
  <c r="X16" i="63"/>
  <c r="L62" i="39"/>
  <c r="L14" i="39"/>
  <c r="K62" i="39"/>
  <c r="K14" i="39"/>
  <c r="H62" i="39"/>
  <c r="H14" i="39"/>
  <c r="G62" i="35"/>
  <c r="G14" i="35"/>
  <c r="X12" i="63"/>
  <c r="L62" i="35"/>
  <c r="L14" i="35"/>
  <c r="K62" i="35"/>
  <c r="K14" i="35"/>
  <c r="H62" i="35"/>
  <c r="H14" i="35"/>
  <c r="N62" i="40"/>
  <c r="N14" i="40"/>
  <c r="M62" i="40"/>
  <c r="M14" i="40"/>
  <c r="J62" i="40"/>
  <c r="I14" i="40"/>
  <c r="I62" i="40"/>
  <c r="Y17" i="63"/>
  <c r="J14" i="40"/>
  <c r="N62" i="34"/>
  <c r="N14" i="34"/>
  <c r="M62" i="34"/>
  <c r="M14" i="34"/>
  <c r="J62" i="34"/>
  <c r="J14" i="34"/>
  <c r="I62" i="34"/>
  <c r="Y11" i="63"/>
  <c r="I14" i="34"/>
  <c r="G62" i="32"/>
  <c r="G14" i="32"/>
  <c r="L62" i="32"/>
  <c r="L14" i="32"/>
  <c r="K62" i="32"/>
  <c r="K14" i="32"/>
  <c r="H14" i="32"/>
  <c r="H62" i="32"/>
  <c r="X9" i="63"/>
  <c r="N62" i="39"/>
  <c r="N14" i="39"/>
  <c r="M62" i="39"/>
  <c r="M14" i="39"/>
  <c r="Y16" i="63"/>
  <c r="J62" i="39"/>
  <c r="J14" i="39"/>
  <c r="I14" i="39"/>
  <c r="I62" i="39"/>
  <c r="N62" i="38"/>
  <c r="N14" i="38"/>
  <c r="M62" i="38"/>
  <c r="M14" i="38"/>
  <c r="J62" i="38"/>
  <c r="J14" i="38"/>
  <c r="Y15" i="63"/>
  <c r="I62" i="38"/>
  <c r="I14" i="38"/>
  <c r="G62" i="37"/>
  <c r="G14" i="37"/>
  <c r="X14" i="63"/>
  <c r="L62" i="37"/>
  <c r="L14" i="37"/>
  <c r="K62" i="37"/>
  <c r="K14" i="37"/>
  <c r="H62" i="37"/>
  <c r="H14" i="37"/>
  <c r="N62" i="35"/>
  <c r="N14" i="35"/>
  <c r="M62" i="35"/>
  <c r="M14" i="35"/>
  <c r="Y12" i="63"/>
  <c r="J62" i="35"/>
  <c r="J14" i="35"/>
  <c r="I14" i="35"/>
  <c r="I62" i="35"/>
  <c r="G62" i="38"/>
  <c r="G14" i="38"/>
  <c r="L62" i="38"/>
  <c r="L14" i="38"/>
  <c r="K62" i="38"/>
  <c r="K14" i="38"/>
  <c r="H14" i="38"/>
  <c r="X15" i="63"/>
  <c r="H62" i="38"/>
  <c r="N62" i="37"/>
  <c r="N14" i="37"/>
  <c r="M62" i="37"/>
  <c r="M14" i="37"/>
  <c r="Y14" i="63"/>
  <c r="J62" i="37"/>
  <c r="J14" i="37"/>
  <c r="I14" i="37"/>
  <c r="I62" i="37"/>
  <c r="N62" i="31"/>
  <c r="N14" i="31"/>
  <c r="M62" i="31"/>
  <c r="M14" i="31"/>
  <c r="Y8" i="63"/>
  <c r="J62" i="31"/>
  <c r="J14" i="31"/>
  <c r="I14" i="31"/>
  <c r="I62" i="31"/>
  <c r="AC8" i="56"/>
  <c r="M54" i="31"/>
  <c r="AD12" i="56"/>
  <c r="N54" i="35"/>
  <c r="AD17" i="56"/>
  <c r="N54" i="40"/>
  <c r="AD16" i="56"/>
  <c r="N54" i="39"/>
  <c r="AD9" i="56"/>
  <c r="N54" i="32"/>
  <c r="AD14" i="56"/>
  <c r="N54" i="37"/>
  <c r="AB11" i="56"/>
  <c r="L54" i="34"/>
  <c r="AB13" i="56"/>
  <c r="L54" i="36"/>
  <c r="AB10" i="56"/>
  <c r="L54" i="33"/>
  <c r="AC14" i="56"/>
  <c r="M54" i="37"/>
  <c r="AC17" i="56"/>
  <c r="M54" i="40"/>
  <c r="N62" i="30"/>
  <c r="N14" i="30"/>
  <c r="M62" i="30"/>
  <c r="M14" i="30"/>
  <c r="V108" i="30" s="1"/>
  <c r="AY108" i="30" s="1"/>
  <c r="AY152" i="30" s="1"/>
  <c r="J62" i="30"/>
  <c r="J14" i="30"/>
  <c r="Y7" i="63"/>
  <c r="I14" i="30"/>
  <c r="I62" i="30"/>
  <c r="G62" i="30"/>
  <c r="G14" i="30"/>
  <c r="L62" i="30"/>
  <c r="L14" i="30"/>
  <c r="K62" i="30"/>
  <c r="K14" i="30"/>
  <c r="H62" i="30"/>
  <c r="X7" i="63"/>
  <c r="H14" i="30"/>
  <c r="AC13" i="56"/>
  <c r="M54" i="36"/>
  <c r="AC16" i="56"/>
  <c r="M54" i="39"/>
  <c r="AB16" i="56"/>
  <c r="L54" i="39"/>
  <c r="AD15" i="56"/>
  <c r="N54" i="38"/>
  <c r="G62" i="34"/>
  <c r="G14" i="34"/>
  <c r="L62" i="34"/>
  <c r="L14" i="34"/>
  <c r="K62" i="34"/>
  <c r="K14" i="34"/>
  <c r="H14" i="34"/>
  <c r="X11" i="63"/>
  <c r="H62" i="34"/>
  <c r="N62" i="36"/>
  <c r="N14" i="36"/>
  <c r="M62" i="36"/>
  <c r="M14" i="36"/>
  <c r="J62" i="36"/>
  <c r="J14" i="36"/>
  <c r="I62" i="36"/>
  <c r="Y13" i="63"/>
  <c r="I14" i="36"/>
  <c r="I13" i="108"/>
  <c r="N62" i="33"/>
  <c r="N14" i="33"/>
  <c r="M62" i="33"/>
  <c r="M14" i="33"/>
  <c r="Y10" i="63"/>
  <c r="J62" i="33"/>
  <c r="J14" i="33"/>
  <c r="I14" i="33"/>
  <c r="I62" i="33"/>
  <c r="AD11" i="56"/>
  <c r="N54" i="34"/>
  <c r="G62" i="33"/>
  <c r="G14" i="33"/>
  <c r="X10" i="63"/>
  <c r="L62" i="33"/>
  <c r="L14" i="33"/>
  <c r="K62" i="33"/>
  <c r="K14" i="33"/>
  <c r="H62" i="33"/>
  <c r="H14" i="33"/>
  <c r="N62" i="32"/>
  <c r="N14" i="32"/>
  <c r="M62" i="32"/>
  <c r="M14" i="32"/>
  <c r="J62" i="32"/>
  <c r="J14" i="32"/>
  <c r="Y9" i="63"/>
  <c r="I62" i="32"/>
  <c r="I14" i="32"/>
  <c r="G62" i="31"/>
  <c r="G14" i="31"/>
  <c r="X8" i="63"/>
  <c r="L62" i="31"/>
  <c r="L14" i="31"/>
  <c r="K62" i="31"/>
  <c r="K14" i="31"/>
  <c r="H62" i="31"/>
  <c r="H14" i="31"/>
  <c r="AC11" i="56"/>
  <c r="M54" i="34"/>
  <c r="AD10" i="56"/>
  <c r="N54" i="33"/>
  <c r="V182" i="34"/>
  <c r="AY182" i="34" s="1"/>
  <c r="V182" i="31"/>
  <c r="AY182" i="31" s="1"/>
  <c r="AY203" i="31" s="1"/>
  <c r="V182" i="35"/>
  <c r="AY182" i="35" s="1"/>
  <c r="AY203" i="35" s="1"/>
  <c r="E81" i="36"/>
  <c r="E31" i="36"/>
  <c r="E31" i="37"/>
  <c r="E81" i="37"/>
  <c r="E81" i="39"/>
  <c r="E31" i="39"/>
  <c r="E31" i="32"/>
  <c r="E81" i="32"/>
  <c r="E81" i="38"/>
  <c r="E31" i="38"/>
  <c r="E81" i="40"/>
  <c r="E31" i="40"/>
  <c r="E81" i="31"/>
  <c r="E31" i="31"/>
  <c r="E81" i="33"/>
  <c r="E31" i="33"/>
  <c r="E81" i="35"/>
  <c r="E31" i="35"/>
  <c r="E31" i="34"/>
  <c r="E81" i="34"/>
  <c r="AK97" i="67"/>
  <c r="J10" i="108"/>
  <c r="AL58" i="67"/>
  <c r="H6" i="108"/>
  <c r="L54" i="22"/>
  <c r="AJ6" i="67"/>
  <c r="AK32" i="67"/>
  <c r="I15" i="108"/>
  <c r="AK123" i="67"/>
  <c r="J16" i="108"/>
  <c r="AL136" i="67"/>
  <c r="J14" i="108"/>
  <c r="AL110" i="67"/>
  <c r="I17" i="108"/>
  <c r="AK149" i="67"/>
  <c r="AK45" i="67"/>
  <c r="I9" i="108"/>
  <c r="N54" i="22"/>
  <c r="AL6" i="67"/>
  <c r="J6" i="108"/>
  <c r="I7" i="108"/>
  <c r="AK19" i="67"/>
  <c r="H11" i="108"/>
  <c r="AJ71" i="67"/>
  <c r="AL123" i="67"/>
  <c r="J15" i="108"/>
  <c r="H12" i="108"/>
  <c r="AJ84" i="67"/>
  <c r="AL71" i="67"/>
  <c r="J11" i="108"/>
  <c r="K14" i="53"/>
  <c r="K38" i="53"/>
  <c r="Z12" i="53"/>
  <c r="P12" i="53"/>
  <c r="U36" i="53"/>
  <c r="P38" i="53"/>
  <c r="Z36" i="53"/>
  <c r="U12" i="53"/>
  <c r="AD36" i="53" l="1"/>
  <c r="AC36" i="53"/>
  <c r="S38" i="53"/>
  <c r="T38" i="53"/>
  <c r="Y36" i="53"/>
  <c r="X36" i="53"/>
  <c r="O14" i="53"/>
  <c r="N14" i="53"/>
  <c r="T12" i="53"/>
  <c r="S12" i="53"/>
  <c r="AC12" i="53"/>
  <c r="AD12" i="53"/>
  <c r="Y12" i="53"/>
  <c r="X12" i="53"/>
  <c r="N38" i="53"/>
  <c r="O38" i="53"/>
  <c r="P18" i="144"/>
  <c r="BE207" i="40"/>
  <c r="J18" i="144"/>
  <c r="J52" i="144" s="1"/>
  <c r="AY207" i="40"/>
  <c r="J8" i="144"/>
  <c r="J42" i="144" s="1"/>
  <c r="AY207" i="30"/>
  <c r="X18" i="63"/>
  <c r="Y18" i="63"/>
  <c r="J30" i="144"/>
  <c r="J47" i="144" s="1"/>
  <c r="AY207" i="35"/>
  <c r="AY203" i="34"/>
  <c r="J26" i="144"/>
  <c r="J43" i="144" s="1"/>
  <c r="AY207" i="31"/>
  <c r="AO131" i="30"/>
  <c r="BR131" i="30" s="1"/>
  <c r="AO158" i="30"/>
  <c r="BR158" i="30" s="1"/>
  <c r="AO107" i="30"/>
  <c r="BR107" i="30" s="1"/>
  <c r="AP131" i="30"/>
  <c r="BS131" i="30" s="1"/>
  <c r="BX131" i="30" s="1"/>
  <c r="AP107" i="30"/>
  <c r="BS107" i="30" s="1"/>
  <c r="Z14" i="53"/>
  <c r="U38" i="53"/>
  <c r="K40" i="53"/>
  <c r="P40" i="53"/>
  <c r="Z38" i="53"/>
  <c r="P14" i="53"/>
  <c r="U14" i="53"/>
  <c r="K16" i="53"/>
  <c r="T14" i="53" l="1"/>
  <c r="S14" i="53"/>
  <c r="AC38" i="53"/>
  <c r="AD38" i="53"/>
  <c r="T40" i="53"/>
  <c r="S40" i="53"/>
  <c r="Y38" i="53"/>
  <c r="X38" i="53"/>
  <c r="O40" i="53"/>
  <c r="N40" i="53"/>
  <c r="O16" i="53"/>
  <c r="N16" i="53"/>
  <c r="AD14" i="53"/>
  <c r="AC14" i="53"/>
  <c r="Y14" i="53"/>
  <c r="X14" i="53"/>
  <c r="P52" i="144"/>
  <c r="P53" i="144" s="1"/>
  <c r="Q17" i="143" s="1"/>
  <c r="P19" i="144"/>
  <c r="P13" i="143"/>
  <c r="J29" i="144"/>
  <c r="J46" i="144" s="1"/>
  <c r="AY207" i="34"/>
  <c r="AP182" i="40"/>
  <c r="BS182" i="40" s="1"/>
  <c r="AO131" i="31"/>
  <c r="BR131" i="31" s="1"/>
  <c r="AP158" i="40"/>
  <c r="BS158" i="40" s="1"/>
  <c r="AO107" i="34"/>
  <c r="BR107" i="34" s="1"/>
  <c r="AP107" i="34"/>
  <c r="BS107" i="34" s="1"/>
  <c r="BX107" i="30"/>
  <c r="AP107" i="31"/>
  <c r="BS107" i="31" s="1"/>
  <c r="AP182" i="33"/>
  <c r="BS182" i="33" s="1"/>
  <c r="AS107" i="30"/>
  <c r="BV107" i="30" s="1"/>
  <c r="BR203" i="30"/>
  <c r="AC25" i="144" s="1"/>
  <c r="AP182" i="32"/>
  <c r="BS182" i="32" s="1"/>
  <c r="AP131" i="37"/>
  <c r="BS131" i="37" s="1"/>
  <c r="P16" i="53"/>
  <c r="K42" i="53"/>
  <c r="U40" i="53"/>
  <c r="Z40" i="53"/>
  <c r="U16" i="53"/>
  <c r="P42" i="53"/>
  <c r="K18" i="53"/>
  <c r="Z16" i="53"/>
  <c r="Y16" i="53" l="1"/>
  <c r="X16" i="53"/>
  <c r="O42" i="53"/>
  <c r="N42" i="53"/>
  <c r="T16" i="53"/>
  <c r="S16" i="53"/>
  <c r="AD16" i="53"/>
  <c r="AC16" i="53"/>
  <c r="O18" i="53"/>
  <c r="N18" i="53"/>
  <c r="T42" i="53"/>
  <c r="S42" i="53"/>
  <c r="AD40" i="53"/>
  <c r="AC40" i="53"/>
  <c r="Y40" i="53"/>
  <c r="X40" i="53"/>
  <c r="BS203" i="32"/>
  <c r="BR152" i="34"/>
  <c r="AC12" i="144" s="1"/>
  <c r="AO158" i="34"/>
  <c r="BR158" i="34" s="1"/>
  <c r="BS152" i="31"/>
  <c r="BS152" i="37"/>
  <c r="AS131" i="31"/>
  <c r="BV131" i="31" s="1"/>
  <c r="BR152" i="31"/>
  <c r="BS203" i="33"/>
  <c r="AO131" i="32"/>
  <c r="BR131" i="32" s="1"/>
  <c r="BS152" i="34"/>
  <c r="BX107" i="34"/>
  <c r="P44" i="53"/>
  <c r="U42" i="53"/>
  <c r="Z18" i="53"/>
  <c r="K44" i="53"/>
  <c r="U18" i="53"/>
  <c r="Z42" i="53"/>
  <c r="K20" i="53"/>
  <c r="P18" i="53"/>
  <c r="Q10" i="22"/>
  <c r="Q9" i="22"/>
  <c r="Q8" i="22"/>
  <c r="Q7" i="22"/>
  <c r="Q6" i="22"/>
  <c r="Y42" i="53" l="1"/>
  <c r="X42" i="53"/>
  <c r="T44" i="53"/>
  <c r="S44" i="53"/>
  <c r="T18" i="53"/>
  <c r="S18" i="53"/>
  <c r="O20" i="53"/>
  <c r="N20" i="53"/>
  <c r="AD18" i="53"/>
  <c r="AC18" i="53"/>
  <c r="AD42" i="53"/>
  <c r="AC42" i="53"/>
  <c r="Y18" i="53"/>
  <c r="X18" i="53"/>
  <c r="O44" i="53"/>
  <c r="N44" i="53"/>
  <c r="BS207" i="33"/>
  <c r="AD28" i="144"/>
  <c r="AD45" i="144" s="1"/>
  <c r="BS207" i="37"/>
  <c r="AD15" i="144"/>
  <c r="AD49" i="144" s="1"/>
  <c r="BS207" i="32"/>
  <c r="AD27" i="144"/>
  <c r="AD44" i="144" s="1"/>
  <c r="BR207" i="31"/>
  <c r="AC9" i="144"/>
  <c r="AC43" i="144" s="1"/>
  <c r="BS207" i="34"/>
  <c r="AD12" i="144"/>
  <c r="AD46" i="144" s="1"/>
  <c r="BS207" i="31"/>
  <c r="AD9" i="144"/>
  <c r="AD43" i="144" s="1"/>
  <c r="BR203" i="34"/>
  <c r="AC87" i="34"/>
  <c r="BX152" i="34"/>
  <c r="BR152" i="32"/>
  <c r="AS131" i="32"/>
  <c r="Q73" i="22"/>
  <c r="AB97" i="22"/>
  <c r="AB89" i="22"/>
  <c r="Q97" i="22"/>
  <c r="Q47" i="22"/>
  <c r="Q95" i="22"/>
  <c r="AB95" i="22"/>
  <c r="Q45" i="22"/>
  <c r="AB87" i="22"/>
  <c r="AB98" i="22"/>
  <c r="AB90" i="22"/>
  <c r="Q48" i="22"/>
  <c r="Q98" i="22"/>
  <c r="Q96" i="22"/>
  <c r="AB96" i="22"/>
  <c r="AB88" i="22"/>
  <c r="Q46" i="22"/>
  <c r="AB91" i="22"/>
  <c r="Q49" i="22"/>
  <c r="Q99" i="22"/>
  <c r="AB99" i="22"/>
  <c r="Q66" i="22"/>
  <c r="AB66" i="22"/>
  <c r="Q74" i="22"/>
  <c r="V74" i="22"/>
  <c r="Q63" i="22"/>
  <c r="AB63" i="22"/>
  <c r="Q71" i="22"/>
  <c r="AB71" i="22"/>
  <c r="V71" i="22"/>
  <c r="Q72" i="22"/>
  <c r="AB72" i="22"/>
  <c r="AB64" i="22"/>
  <c r="V72" i="22"/>
  <c r="Q64" i="22"/>
  <c r="V75" i="22"/>
  <c r="AB67" i="22"/>
  <c r="Q67" i="22"/>
  <c r="Q75" i="22"/>
  <c r="AB73" i="22"/>
  <c r="V73" i="22"/>
  <c r="Q65" i="22"/>
  <c r="AB65" i="22"/>
  <c r="Z44" i="53"/>
  <c r="Z20" i="53"/>
  <c r="P20" i="53"/>
  <c r="U44" i="53"/>
  <c r="U20" i="53"/>
  <c r="K46" i="53"/>
  <c r="K22" i="53"/>
  <c r="P46" i="53"/>
  <c r="T20" i="53" l="1"/>
  <c r="S20" i="53"/>
  <c r="AD44" i="53"/>
  <c r="AC44" i="53"/>
  <c r="AD20" i="53"/>
  <c r="AC20" i="53"/>
  <c r="O22" i="53"/>
  <c r="N22" i="53"/>
  <c r="S46" i="53"/>
  <c r="T46" i="53"/>
  <c r="X20" i="53"/>
  <c r="Y20" i="53"/>
  <c r="O46" i="53"/>
  <c r="N46" i="53"/>
  <c r="Y44" i="53"/>
  <c r="X44" i="53"/>
  <c r="BR207" i="32"/>
  <c r="AC10" i="144"/>
  <c r="AC44" i="144" s="1"/>
  <c r="BR207" i="34"/>
  <c r="AC29" i="144"/>
  <c r="AC46" i="144" s="1"/>
  <c r="BV131" i="32"/>
  <c r="BV152" i="32" s="1"/>
  <c r="AS152" i="32"/>
  <c r="D10" i="144" s="1"/>
  <c r="K48" i="53"/>
  <c r="P22" i="53"/>
  <c r="P48" i="53"/>
  <c r="Z22" i="53"/>
  <c r="U22" i="53"/>
  <c r="U46" i="53"/>
  <c r="K24" i="53"/>
  <c r="Z46" i="53"/>
  <c r="D2" i="41"/>
  <c r="O24" i="53" l="1"/>
  <c r="N24" i="53"/>
  <c r="Y22" i="53"/>
  <c r="X22" i="53"/>
  <c r="AD22" i="53"/>
  <c r="AC22" i="53"/>
  <c r="T48" i="53"/>
  <c r="S48" i="53"/>
  <c r="T22" i="53"/>
  <c r="S22" i="53"/>
  <c r="O48" i="53"/>
  <c r="N48" i="53"/>
  <c r="AC46" i="53"/>
  <c r="AD46" i="53"/>
  <c r="Y46" i="53"/>
  <c r="X46" i="53"/>
  <c r="AG10" i="144"/>
  <c r="P50" i="53"/>
  <c r="U24" i="53"/>
  <c r="P24" i="53"/>
  <c r="U48" i="53"/>
  <c r="K26" i="53"/>
  <c r="Z24" i="53"/>
  <c r="Z48" i="53"/>
  <c r="K50" i="53"/>
  <c r="AD48" i="53" l="1"/>
  <c r="AC48" i="53"/>
  <c r="Y24" i="53"/>
  <c r="X24" i="53"/>
  <c r="T50" i="53"/>
  <c r="S50" i="53"/>
  <c r="O50" i="53"/>
  <c r="N50" i="53"/>
  <c r="AD24" i="53"/>
  <c r="AC24" i="53"/>
  <c r="O26" i="53"/>
  <c r="N26" i="53"/>
  <c r="Y48" i="53"/>
  <c r="X48" i="53"/>
  <c r="T24" i="53"/>
  <c r="S24" i="53"/>
  <c r="Z26" i="53"/>
  <c r="K52" i="53"/>
  <c r="P26" i="53"/>
  <c r="U26" i="53"/>
  <c r="U50" i="53"/>
  <c r="Z50" i="53"/>
  <c r="P52" i="53"/>
  <c r="T26" i="53" l="1"/>
  <c r="S26" i="53"/>
  <c r="O52" i="53"/>
  <c r="N52" i="53"/>
  <c r="AD26" i="53"/>
  <c r="AC26" i="53"/>
  <c r="T52" i="53"/>
  <c r="S52" i="53"/>
  <c r="AD50" i="53"/>
  <c r="AC50" i="53"/>
  <c r="Y50" i="53"/>
  <c r="X50" i="53"/>
  <c r="Y26" i="53"/>
  <c r="X26" i="53"/>
  <c r="Z52" i="53"/>
  <c r="U52" i="53"/>
  <c r="Y52" i="53" l="1"/>
  <c r="X52" i="53"/>
  <c r="AD52" i="53"/>
  <c r="AC52" i="53"/>
  <c r="M201" i="22"/>
  <c r="BU201" i="22" s="1"/>
  <c r="I201" i="22"/>
  <c r="J201" i="22" s="1"/>
  <c r="L201" i="22" s="1"/>
  <c r="H201" i="22"/>
  <c r="M200" i="22"/>
  <c r="BU200" i="22" s="1"/>
  <c r="I200" i="22"/>
  <c r="J200" i="22" s="1"/>
  <c r="L200" i="22" s="1"/>
  <c r="H200" i="22"/>
  <c r="M199" i="22"/>
  <c r="BU199" i="22" s="1"/>
  <c r="I199" i="22"/>
  <c r="J199" i="22" s="1"/>
  <c r="L199" i="22" s="1"/>
  <c r="H199" i="22"/>
  <c r="M198" i="22"/>
  <c r="BU198" i="22" s="1"/>
  <c r="I198" i="22"/>
  <c r="J198" i="22" s="1"/>
  <c r="L198" i="22" s="1"/>
  <c r="H198" i="22"/>
  <c r="M197" i="22"/>
  <c r="BU197" i="22" s="1"/>
  <c r="I197" i="22"/>
  <c r="J197" i="22" s="1"/>
  <c r="L197" i="22" s="1"/>
  <c r="H197" i="22"/>
  <c r="M196" i="22"/>
  <c r="BU196" i="22" s="1"/>
  <c r="I196" i="22"/>
  <c r="J196" i="22" s="1"/>
  <c r="L196" i="22" s="1"/>
  <c r="H196" i="22"/>
  <c r="M195" i="22"/>
  <c r="BU195" i="22" s="1"/>
  <c r="I195" i="22"/>
  <c r="J195" i="22" s="1"/>
  <c r="L195" i="22" s="1"/>
  <c r="H195" i="22"/>
  <c r="M194" i="22"/>
  <c r="BU194" i="22" s="1"/>
  <c r="I194" i="22"/>
  <c r="J194" i="22" s="1"/>
  <c r="L194" i="22" s="1"/>
  <c r="H194" i="22"/>
  <c r="M193" i="22"/>
  <c r="BU193" i="22" s="1"/>
  <c r="I193" i="22"/>
  <c r="J193" i="22" s="1"/>
  <c r="L193" i="22" s="1"/>
  <c r="H193" i="22"/>
  <c r="M192" i="22"/>
  <c r="BU192" i="22" s="1"/>
  <c r="I192" i="22"/>
  <c r="J192" i="22" s="1"/>
  <c r="L192" i="22" s="1"/>
  <c r="H192" i="22"/>
  <c r="M191" i="22"/>
  <c r="BU191" i="22" s="1"/>
  <c r="I191" i="22"/>
  <c r="J191" i="22" s="1"/>
  <c r="L191" i="22" s="1"/>
  <c r="H191" i="22"/>
  <c r="M190" i="22"/>
  <c r="BU190" i="22" s="1"/>
  <c r="I190" i="22"/>
  <c r="J190" i="22" s="1"/>
  <c r="L190" i="22" s="1"/>
  <c r="H190" i="22"/>
  <c r="M189" i="22"/>
  <c r="BU189" i="22" s="1"/>
  <c r="I189" i="22"/>
  <c r="J189" i="22" s="1"/>
  <c r="L189" i="22" s="1"/>
  <c r="H189" i="22"/>
  <c r="M188" i="22"/>
  <c r="BU188" i="22" s="1"/>
  <c r="I188" i="22"/>
  <c r="J188" i="22" s="1"/>
  <c r="L188" i="22" s="1"/>
  <c r="H188" i="22"/>
  <c r="M187" i="22"/>
  <c r="BU187" i="22" s="1"/>
  <c r="I187" i="22"/>
  <c r="J187" i="22" s="1"/>
  <c r="L187" i="22" s="1"/>
  <c r="H187" i="22"/>
  <c r="M186" i="22"/>
  <c r="BU186" i="22" s="1"/>
  <c r="I186" i="22"/>
  <c r="J186" i="22" s="1"/>
  <c r="L186" i="22" s="1"/>
  <c r="H186" i="22"/>
  <c r="M185" i="22"/>
  <c r="BU185" i="22" s="1"/>
  <c r="I185" i="22"/>
  <c r="J185" i="22" s="1"/>
  <c r="L185" i="22" s="1"/>
  <c r="H185" i="22"/>
  <c r="M184" i="22"/>
  <c r="BU184" i="22" s="1"/>
  <c r="I184" i="22"/>
  <c r="J184" i="22" s="1"/>
  <c r="L184" i="22" s="1"/>
  <c r="H184" i="22"/>
  <c r="M183" i="22"/>
  <c r="BU183" i="22" s="1"/>
  <c r="I183" i="22"/>
  <c r="J183" i="22" s="1"/>
  <c r="L183" i="22" s="1"/>
  <c r="H183" i="22"/>
  <c r="M182" i="22"/>
  <c r="BU182" i="22" s="1"/>
  <c r="I182" i="22"/>
  <c r="AQ182" i="22" s="1"/>
  <c r="H182" i="22"/>
  <c r="M150" i="22"/>
  <c r="BU150" i="22" s="1"/>
  <c r="I150" i="22"/>
  <c r="J150" i="22" s="1"/>
  <c r="L150" i="22" s="1"/>
  <c r="H150" i="22"/>
  <c r="M149" i="22"/>
  <c r="BU149" i="22" s="1"/>
  <c r="I149" i="22"/>
  <c r="J149" i="22" s="1"/>
  <c r="L149" i="22" s="1"/>
  <c r="H149" i="22"/>
  <c r="M148" i="22"/>
  <c r="BU148" i="22" s="1"/>
  <c r="I148" i="22"/>
  <c r="J148" i="22" s="1"/>
  <c r="L148" i="22" s="1"/>
  <c r="H148" i="22"/>
  <c r="M147" i="22"/>
  <c r="BU147" i="22" s="1"/>
  <c r="I147" i="22"/>
  <c r="J147" i="22" s="1"/>
  <c r="L147" i="22" s="1"/>
  <c r="H147" i="22"/>
  <c r="M146" i="22"/>
  <c r="BU146" i="22" s="1"/>
  <c r="I146" i="22"/>
  <c r="J146" i="22" s="1"/>
  <c r="L146" i="22" s="1"/>
  <c r="H146" i="22"/>
  <c r="M145" i="22"/>
  <c r="BU145" i="22" s="1"/>
  <c r="I145" i="22"/>
  <c r="J145" i="22" s="1"/>
  <c r="L145" i="22" s="1"/>
  <c r="H145" i="22"/>
  <c r="M144" i="22"/>
  <c r="BU144" i="22" s="1"/>
  <c r="I144" i="22"/>
  <c r="J144" i="22" s="1"/>
  <c r="L144" i="22" s="1"/>
  <c r="H144" i="22"/>
  <c r="M143" i="22"/>
  <c r="BU143" i="22" s="1"/>
  <c r="I143" i="22"/>
  <c r="J143" i="22" s="1"/>
  <c r="L143" i="22" s="1"/>
  <c r="H143" i="22"/>
  <c r="M142" i="22"/>
  <c r="BU142" i="22" s="1"/>
  <c r="I142" i="22"/>
  <c r="J142" i="22" s="1"/>
  <c r="L142" i="22" s="1"/>
  <c r="H142" i="22"/>
  <c r="M141" i="22"/>
  <c r="BU141" i="22" s="1"/>
  <c r="I141" i="22"/>
  <c r="J141" i="22" s="1"/>
  <c r="L141" i="22" s="1"/>
  <c r="H141" i="22"/>
  <c r="M140" i="22"/>
  <c r="BU140" i="22" s="1"/>
  <c r="I140" i="22"/>
  <c r="J140" i="22" s="1"/>
  <c r="L140" i="22" s="1"/>
  <c r="H140" i="22"/>
  <c r="M139" i="22"/>
  <c r="BU139" i="22" s="1"/>
  <c r="I139" i="22"/>
  <c r="J139" i="22" s="1"/>
  <c r="L139" i="22" s="1"/>
  <c r="H139" i="22"/>
  <c r="M138" i="22"/>
  <c r="BU138" i="22" s="1"/>
  <c r="I138" i="22"/>
  <c r="J138" i="22" s="1"/>
  <c r="L138" i="22" s="1"/>
  <c r="H138" i="22"/>
  <c r="M137" i="22"/>
  <c r="BU137" i="22" s="1"/>
  <c r="I137" i="22"/>
  <c r="J137" i="22" s="1"/>
  <c r="L137" i="22" s="1"/>
  <c r="H137" i="22"/>
  <c r="M136" i="22"/>
  <c r="BU136" i="22" s="1"/>
  <c r="I136" i="22"/>
  <c r="J136" i="22" s="1"/>
  <c r="L136" i="22" s="1"/>
  <c r="H136" i="22"/>
  <c r="M135" i="22"/>
  <c r="BU135" i="22" s="1"/>
  <c r="I135" i="22"/>
  <c r="J135" i="22" s="1"/>
  <c r="L135" i="22" s="1"/>
  <c r="H135" i="22"/>
  <c r="M134" i="22"/>
  <c r="BU134" i="22" s="1"/>
  <c r="I134" i="22"/>
  <c r="J134" i="22" s="1"/>
  <c r="L134" i="22" s="1"/>
  <c r="H134" i="22"/>
  <c r="M133" i="22"/>
  <c r="BU133" i="22" s="1"/>
  <c r="I133" i="22"/>
  <c r="J133" i="22" s="1"/>
  <c r="L133" i="22" s="1"/>
  <c r="H133" i="22"/>
  <c r="M132" i="22"/>
  <c r="BU132" i="22" s="1"/>
  <c r="I132" i="22"/>
  <c r="J132" i="22" s="1"/>
  <c r="L132" i="22" s="1"/>
  <c r="H132" i="22"/>
  <c r="M131" i="22"/>
  <c r="BU131" i="22" s="1"/>
  <c r="I131" i="22"/>
  <c r="AQ131" i="22" s="1"/>
  <c r="H131" i="22"/>
  <c r="G201" i="22"/>
  <c r="G200" i="22"/>
  <c r="G199" i="22"/>
  <c r="G198" i="22"/>
  <c r="G197" i="22"/>
  <c r="G196" i="22"/>
  <c r="G195" i="22"/>
  <c r="G194" i="22"/>
  <c r="G193" i="22"/>
  <c r="G192" i="22"/>
  <c r="G191" i="22"/>
  <c r="G190" i="22"/>
  <c r="G189" i="22"/>
  <c r="G188" i="22"/>
  <c r="G187" i="22"/>
  <c r="G186" i="22"/>
  <c r="G185" i="22"/>
  <c r="G184" i="22"/>
  <c r="G183" i="22"/>
  <c r="G182" i="22"/>
  <c r="G150" i="22"/>
  <c r="G149" i="22"/>
  <c r="G148" i="22"/>
  <c r="G147" i="22"/>
  <c r="G146" i="22"/>
  <c r="G145" i="22"/>
  <c r="G144" i="22"/>
  <c r="G143" i="22"/>
  <c r="G142" i="22"/>
  <c r="G141" i="22"/>
  <c r="G140" i="22"/>
  <c r="G139" i="22"/>
  <c r="G138" i="22"/>
  <c r="G137" i="22"/>
  <c r="G136" i="22"/>
  <c r="G135" i="22"/>
  <c r="G134" i="22"/>
  <c r="G133" i="22"/>
  <c r="G132" i="22"/>
  <c r="G131" i="22"/>
  <c r="P182" i="22" l="1"/>
  <c r="S183" i="22"/>
  <c r="AV183" i="22" s="1"/>
  <c r="AA183" i="22"/>
  <c r="BD183" i="22" s="1"/>
  <c r="AJ183" i="22"/>
  <c r="BM183" i="22" s="1"/>
  <c r="T183" i="22"/>
  <c r="AW183" i="22" s="1"/>
  <c r="AC183" i="22"/>
  <c r="BF183" i="22" s="1"/>
  <c r="AK183" i="22"/>
  <c r="BN183" i="22" s="1"/>
  <c r="U183" i="22"/>
  <c r="AX183" i="22" s="1"/>
  <c r="AD183" i="22"/>
  <c r="BG183" i="22" s="1"/>
  <c r="AL183" i="22"/>
  <c r="BO183" i="22" s="1"/>
  <c r="V183" i="22"/>
  <c r="AY183" i="22" s="1"/>
  <c r="AE183" i="22"/>
  <c r="BH183" i="22" s="1"/>
  <c r="AM183" i="22"/>
  <c r="BP183" i="22" s="1"/>
  <c r="W183" i="22"/>
  <c r="AZ183" i="22" s="1"/>
  <c r="AF183" i="22"/>
  <c r="BI183" i="22" s="1"/>
  <c r="AN183" i="22"/>
  <c r="BQ183" i="22" s="1"/>
  <c r="P183" i="22"/>
  <c r="X183" i="22"/>
  <c r="BA183" i="22" s="1"/>
  <c r="AG183" i="22"/>
  <c r="BJ183" i="22" s="1"/>
  <c r="AO183" i="22"/>
  <c r="BR183" i="22" s="1"/>
  <c r="R183" i="22"/>
  <c r="AU183" i="22" s="1"/>
  <c r="Y183" i="22"/>
  <c r="BB183" i="22" s="1"/>
  <c r="Z183" i="22"/>
  <c r="BC183" i="22" s="1"/>
  <c r="AH183" i="22"/>
  <c r="BK183" i="22" s="1"/>
  <c r="AI183" i="22"/>
  <c r="BL183" i="22" s="1"/>
  <c r="AP183" i="22"/>
  <c r="BS183" i="22" s="1"/>
  <c r="BT183" i="22"/>
  <c r="Q183" i="22"/>
  <c r="AT183" i="22" s="1"/>
  <c r="AI131" i="22"/>
  <c r="BL131" i="22" s="1"/>
  <c r="Z131" i="22"/>
  <c r="BC131" i="22" s="1"/>
  <c r="R131" i="22"/>
  <c r="AU131" i="22" s="1"/>
  <c r="X131" i="22"/>
  <c r="BA131" i="22" s="1"/>
  <c r="AN131" i="22"/>
  <c r="BQ131" i="22" s="1"/>
  <c r="AM131" i="22"/>
  <c r="BP131" i="22" s="1"/>
  <c r="V131" i="22"/>
  <c r="AY131" i="22" s="1"/>
  <c r="AL131" i="22"/>
  <c r="BO131" i="22" s="1"/>
  <c r="AD131" i="22"/>
  <c r="BG131" i="22" s="1"/>
  <c r="U131" i="22"/>
  <c r="AX131" i="22" s="1"/>
  <c r="AK131" i="22"/>
  <c r="BN131" i="22" s="1"/>
  <c r="AA131" i="22"/>
  <c r="BD131" i="22" s="1"/>
  <c r="S131" i="22"/>
  <c r="AV131" i="22" s="1"/>
  <c r="AC131" i="22"/>
  <c r="BF131" i="22" s="1"/>
  <c r="T131" i="22"/>
  <c r="AW131" i="22" s="1"/>
  <c r="N139" i="22"/>
  <c r="AK139" i="22"/>
  <c r="BN139" i="22" s="1"/>
  <c r="Z139" i="22"/>
  <c r="BC139" i="22" s="1"/>
  <c r="R139" i="22"/>
  <c r="AU139" i="22" s="1"/>
  <c r="Y139" i="22"/>
  <c r="BB139" i="22" s="1"/>
  <c r="Q139" i="22"/>
  <c r="AT139" i="22" s="1"/>
  <c r="BT139" i="22"/>
  <c r="AI139" i="22"/>
  <c r="BL139" i="22" s="1"/>
  <c r="X139" i="22"/>
  <c r="BA139" i="22" s="1"/>
  <c r="P139" i="22"/>
  <c r="AP139" i="22"/>
  <c r="BS139" i="22" s="1"/>
  <c r="AH139" i="22"/>
  <c r="BK139" i="22" s="1"/>
  <c r="W139" i="22"/>
  <c r="AZ139" i="22" s="1"/>
  <c r="AO139" i="22"/>
  <c r="BR139" i="22" s="1"/>
  <c r="AG139" i="22"/>
  <c r="BJ139" i="22" s="1"/>
  <c r="V139" i="22"/>
  <c r="AY139" i="22" s="1"/>
  <c r="AN139" i="22"/>
  <c r="BQ139" i="22" s="1"/>
  <c r="AD139" i="22"/>
  <c r="BG139" i="22" s="1"/>
  <c r="U139" i="22"/>
  <c r="AX139" i="22" s="1"/>
  <c r="AM139" i="22"/>
  <c r="BP139" i="22" s="1"/>
  <c r="AL139" i="22"/>
  <c r="BO139" i="22" s="1"/>
  <c r="AA139" i="22"/>
  <c r="BD139" i="22" s="1"/>
  <c r="S139" i="22"/>
  <c r="AV139" i="22" s="1"/>
  <c r="AJ139" i="22"/>
  <c r="BM139" i="22" s="1"/>
  <c r="AC139" i="22"/>
  <c r="BF139" i="22" s="1"/>
  <c r="T139" i="22"/>
  <c r="AW139" i="22" s="1"/>
  <c r="N147" i="22"/>
  <c r="AK147" i="22"/>
  <c r="BN147" i="22" s="1"/>
  <c r="Z147" i="22"/>
  <c r="BC147" i="22" s="1"/>
  <c r="R147" i="22"/>
  <c r="AU147" i="22" s="1"/>
  <c r="Q147" i="22"/>
  <c r="AT147" i="22" s="1"/>
  <c r="AJ147" i="22"/>
  <c r="BM147" i="22" s="1"/>
  <c r="BT147" i="22"/>
  <c r="AI147" i="22"/>
  <c r="BL147" i="22" s="1"/>
  <c r="X147" i="22"/>
  <c r="BA147" i="22" s="1"/>
  <c r="P147" i="22"/>
  <c r="AP147" i="22"/>
  <c r="BS147" i="22" s="1"/>
  <c r="AH147" i="22"/>
  <c r="BK147" i="22" s="1"/>
  <c r="W147" i="22"/>
  <c r="AZ147" i="22" s="1"/>
  <c r="AC147" i="22"/>
  <c r="BF147" i="22" s="1"/>
  <c r="AO147" i="22"/>
  <c r="BR147" i="22" s="1"/>
  <c r="AG147" i="22"/>
  <c r="BJ147" i="22" s="1"/>
  <c r="V147" i="22"/>
  <c r="AY147" i="22" s="1"/>
  <c r="AN147" i="22"/>
  <c r="BQ147" i="22" s="1"/>
  <c r="AD147" i="22"/>
  <c r="BG147" i="22" s="1"/>
  <c r="U147" i="22"/>
  <c r="AX147" i="22" s="1"/>
  <c r="AM147" i="22"/>
  <c r="BP147" i="22" s="1"/>
  <c r="AL147" i="22"/>
  <c r="BO147" i="22" s="1"/>
  <c r="AA147" i="22"/>
  <c r="BD147" i="22" s="1"/>
  <c r="S147" i="22"/>
  <c r="AV147" i="22" s="1"/>
  <c r="Y147" i="22"/>
  <c r="BB147" i="22" s="1"/>
  <c r="T147" i="22"/>
  <c r="AW147" i="22" s="1"/>
  <c r="W186" i="22"/>
  <c r="AZ186" i="22" s="1"/>
  <c r="AF186" i="22"/>
  <c r="BI186" i="22" s="1"/>
  <c r="AN186" i="22"/>
  <c r="BQ186" i="22" s="1"/>
  <c r="P186" i="22"/>
  <c r="X186" i="22"/>
  <c r="BA186" i="22" s="1"/>
  <c r="AG186" i="22"/>
  <c r="BJ186" i="22" s="1"/>
  <c r="AO186" i="22"/>
  <c r="BR186" i="22" s="1"/>
  <c r="Q186" i="22"/>
  <c r="AT186" i="22" s="1"/>
  <c r="Y186" i="22"/>
  <c r="BB186" i="22" s="1"/>
  <c r="AH186" i="22"/>
  <c r="BK186" i="22" s="1"/>
  <c r="AP186" i="22"/>
  <c r="BS186" i="22" s="1"/>
  <c r="R186" i="22"/>
  <c r="AU186" i="22" s="1"/>
  <c r="Z186" i="22"/>
  <c r="BC186" i="22" s="1"/>
  <c r="AI186" i="22"/>
  <c r="BL186" i="22" s="1"/>
  <c r="BT186" i="22"/>
  <c r="S186" i="22"/>
  <c r="AV186" i="22" s="1"/>
  <c r="AA186" i="22"/>
  <c r="BD186" i="22" s="1"/>
  <c r="AJ186" i="22"/>
  <c r="BM186" i="22" s="1"/>
  <c r="T186" i="22"/>
  <c r="AW186" i="22" s="1"/>
  <c r="AC186" i="22"/>
  <c r="BF186" i="22" s="1"/>
  <c r="AK186" i="22"/>
  <c r="BN186" i="22" s="1"/>
  <c r="AL186" i="22"/>
  <c r="BO186" i="22" s="1"/>
  <c r="AM186" i="22"/>
  <c r="BP186" i="22" s="1"/>
  <c r="U186" i="22"/>
  <c r="AX186" i="22" s="1"/>
  <c r="V186" i="22"/>
  <c r="AY186" i="22" s="1"/>
  <c r="AD186" i="22"/>
  <c r="BG186" i="22" s="1"/>
  <c r="AE186" i="22"/>
  <c r="BH186" i="22" s="1"/>
  <c r="N194" i="22"/>
  <c r="W194" i="22"/>
  <c r="AZ194" i="22" s="1"/>
  <c r="AF194" i="22"/>
  <c r="BI194" i="22" s="1"/>
  <c r="AN194" i="22"/>
  <c r="BQ194" i="22" s="1"/>
  <c r="P194" i="22"/>
  <c r="X194" i="22"/>
  <c r="BA194" i="22" s="1"/>
  <c r="AG194" i="22"/>
  <c r="BJ194" i="22" s="1"/>
  <c r="AO194" i="22"/>
  <c r="BR194" i="22" s="1"/>
  <c r="Q194" i="22"/>
  <c r="AT194" i="22" s="1"/>
  <c r="Y194" i="22"/>
  <c r="BB194" i="22" s="1"/>
  <c r="AH194" i="22"/>
  <c r="BK194" i="22" s="1"/>
  <c r="AP194" i="22"/>
  <c r="BS194" i="22" s="1"/>
  <c r="R194" i="22"/>
  <c r="AU194" i="22" s="1"/>
  <c r="Z194" i="22"/>
  <c r="BC194" i="22" s="1"/>
  <c r="AI194" i="22"/>
  <c r="BL194" i="22" s="1"/>
  <c r="BT194" i="22"/>
  <c r="S194" i="22"/>
  <c r="AV194" i="22" s="1"/>
  <c r="AA194" i="22"/>
  <c r="BD194" i="22" s="1"/>
  <c r="AJ194" i="22"/>
  <c r="BM194" i="22" s="1"/>
  <c r="T194" i="22"/>
  <c r="AW194" i="22" s="1"/>
  <c r="AC194" i="22"/>
  <c r="BF194" i="22" s="1"/>
  <c r="AK194" i="22"/>
  <c r="BN194" i="22" s="1"/>
  <c r="AL194" i="22"/>
  <c r="BO194" i="22" s="1"/>
  <c r="AM194" i="22"/>
  <c r="BP194" i="22" s="1"/>
  <c r="U194" i="22"/>
  <c r="AX194" i="22" s="1"/>
  <c r="V194" i="22"/>
  <c r="AY194" i="22" s="1"/>
  <c r="AD194" i="22"/>
  <c r="BG194" i="22" s="1"/>
  <c r="AE194" i="22"/>
  <c r="BH194" i="22" s="1"/>
  <c r="N136" i="22"/>
  <c r="AO136" i="22"/>
  <c r="BR136" i="22" s="1"/>
  <c r="AG136" i="22"/>
  <c r="BJ136" i="22" s="1"/>
  <c r="AC136" i="22"/>
  <c r="BF136" i="22" s="1"/>
  <c r="T136" i="22"/>
  <c r="AW136" i="22" s="1"/>
  <c r="AN136" i="22"/>
  <c r="BQ136" i="22" s="1"/>
  <c r="S136" i="22"/>
  <c r="AV136" i="22" s="1"/>
  <c r="AA136" i="22"/>
  <c r="BD136" i="22" s="1"/>
  <c r="AM136" i="22"/>
  <c r="BP136" i="22" s="1"/>
  <c r="Z136" i="22"/>
  <c r="BC136" i="22" s="1"/>
  <c r="R136" i="22"/>
  <c r="AU136" i="22" s="1"/>
  <c r="AL136" i="22"/>
  <c r="BO136" i="22" s="1"/>
  <c r="Y136" i="22"/>
  <c r="BB136" i="22" s="1"/>
  <c r="Q136" i="22"/>
  <c r="AT136" i="22" s="1"/>
  <c r="AK136" i="22"/>
  <c r="BN136" i="22" s="1"/>
  <c r="X136" i="22"/>
  <c r="BA136" i="22" s="1"/>
  <c r="P136" i="22"/>
  <c r="BT136" i="22"/>
  <c r="AJ136" i="22"/>
  <c r="BM136" i="22" s="1"/>
  <c r="W136" i="22"/>
  <c r="AZ136" i="22" s="1"/>
  <c r="AI136" i="22"/>
  <c r="BL136" i="22" s="1"/>
  <c r="AP136" i="22"/>
  <c r="BS136" i="22" s="1"/>
  <c r="AH136" i="22"/>
  <c r="BK136" i="22" s="1"/>
  <c r="AD136" i="22"/>
  <c r="BG136" i="22" s="1"/>
  <c r="U136" i="22"/>
  <c r="AX136" i="22" s="1"/>
  <c r="V136" i="22"/>
  <c r="AY136" i="22" s="1"/>
  <c r="N144" i="22"/>
  <c r="AO144" i="22"/>
  <c r="BR144" i="22" s="1"/>
  <c r="AG144" i="22"/>
  <c r="BJ144" i="22" s="1"/>
  <c r="AC144" i="22"/>
  <c r="BF144" i="22" s="1"/>
  <c r="T144" i="22"/>
  <c r="AW144" i="22" s="1"/>
  <c r="AN144" i="22"/>
  <c r="BQ144" i="22" s="1"/>
  <c r="AA144" i="22"/>
  <c r="BD144" i="22" s="1"/>
  <c r="AM144" i="22"/>
  <c r="BP144" i="22" s="1"/>
  <c r="Z144" i="22"/>
  <c r="BC144" i="22" s="1"/>
  <c r="R144" i="22"/>
  <c r="AU144" i="22" s="1"/>
  <c r="BT144" i="22"/>
  <c r="AL144" i="22"/>
  <c r="BO144" i="22" s="1"/>
  <c r="Y144" i="22"/>
  <c r="BB144" i="22" s="1"/>
  <c r="Q144" i="22"/>
  <c r="AT144" i="22" s="1"/>
  <c r="AK144" i="22"/>
  <c r="BN144" i="22" s="1"/>
  <c r="X144" i="22"/>
  <c r="BA144" i="22" s="1"/>
  <c r="P144" i="22"/>
  <c r="AJ144" i="22"/>
  <c r="BM144" i="22" s="1"/>
  <c r="W144" i="22"/>
  <c r="AZ144" i="22" s="1"/>
  <c r="AP144" i="22"/>
  <c r="BS144" i="22" s="1"/>
  <c r="AH144" i="22"/>
  <c r="BK144" i="22" s="1"/>
  <c r="AD144" i="22"/>
  <c r="BG144" i="22" s="1"/>
  <c r="U144" i="22"/>
  <c r="AX144" i="22" s="1"/>
  <c r="S144" i="22"/>
  <c r="AV144" i="22" s="1"/>
  <c r="AI144" i="22"/>
  <c r="BL144" i="22" s="1"/>
  <c r="V144" i="22"/>
  <c r="AY144" i="22" s="1"/>
  <c r="N134" i="22"/>
  <c r="AO134" i="22"/>
  <c r="BR134" i="22" s="1"/>
  <c r="AG134" i="22"/>
  <c r="BJ134" i="22" s="1"/>
  <c r="X134" i="22"/>
  <c r="BA134" i="22" s="1"/>
  <c r="P134" i="22"/>
  <c r="AN134" i="22"/>
  <c r="BQ134" i="22" s="1"/>
  <c r="W134" i="22"/>
  <c r="AZ134" i="22" s="1"/>
  <c r="BT134" i="22"/>
  <c r="AM134" i="22"/>
  <c r="BP134" i="22" s="1"/>
  <c r="V134" i="22"/>
  <c r="AY134" i="22" s="1"/>
  <c r="AI134" i="22"/>
  <c r="BL134" i="22" s="1"/>
  <c r="AL134" i="22"/>
  <c r="BO134" i="22" s="1"/>
  <c r="AD134" i="22"/>
  <c r="BG134" i="22" s="1"/>
  <c r="U134" i="22"/>
  <c r="AX134" i="22" s="1"/>
  <c r="AK134" i="22"/>
  <c r="BN134" i="22" s="1"/>
  <c r="AC134" i="22"/>
  <c r="BF134" i="22" s="1"/>
  <c r="T134" i="22"/>
  <c r="AW134" i="22" s="1"/>
  <c r="AJ134" i="22"/>
  <c r="BM134" i="22" s="1"/>
  <c r="AA134" i="22"/>
  <c r="BD134" i="22" s="1"/>
  <c r="S134" i="22"/>
  <c r="AV134" i="22" s="1"/>
  <c r="AP134" i="22"/>
  <c r="BS134" i="22" s="1"/>
  <c r="AH134" i="22"/>
  <c r="BK134" i="22" s="1"/>
  <c r="Y134" i="22"/>
  <c r="BB134" i="22" s="1"/>
  <c r="Q134" i="22"/>
  <c r="AT134" i="22" s="1"/>
  <c r="Z134" i="22"/>
  <c r="BC134" i="22" s="1"/>
  <c r="R134" i="22"/>
  <c r="AU134" i="22" s="1"/>
  <c r="N142" i="22"/>
  <c r="AO142" i="22"/>
  <c r="BR142" i="22" s="1"/>
  <c r="AG142" i="22"/>
  <c r="BJ142" i="22" s="1"/>
  <c r="X142" i="22"/>
  <c r="BA142" i="22" s="1"/>
  <c r="P142" i="22"/>
  <c r="W142" i="22"/>
  <c r="AZ142" i="22" s="1"/>
  <c r="AN142" i="22"/>
  <c r="BQ142" i="22" s="1"/>
  <c r="AM142" i="22"/>
  <c r="BP142" i="22" s="1"/>
  <c r="V142" i="22"/>
  <c r="AY142" i="22" s="1"/>
  <c r="AL142" i="22"/>
  <c r="BO142" i="22" s="1"/>
  <c r="AD142" i="22"/>
  <c r="BG142" i="22" s="1"/>
  <c r="U142" i="22"/>
  <c r="AX142" i="22" s="1"/>
  <c r="AK142" i="22"/>
  <c r="BN142" i="22" s="1"/>
  <c r="AC142" i="22"/>
  <c r="BF142" i="22" s="1"/>
  <c r="T142" i="22"/>
  <c r="AW142" i="22" s="1"/>
  <c r="AI142" i="22"/>
  <c r="BL142" i="22" s="1"/>
  <c r="AJ142" i="22"/>
  <c r="BM142" i="22" s="1"/>
  <c r="AA142" i="22"/>
  <c r="BD142" i="22" s="1"/>
  <c r="S142" i="22"/>
  <c r="AV142" i="22" s="1"/>
  <c r="BT142" i="22"/>
  <c r="AP142" i="22"/>
  <c r="BS142" i="22" s="1"/>
  <c r="AH142" i="22"/>
  <c r="BK142" i="22" s="1"/>
  <c r="Y142" i="22"/>
  <c r="BB142" i="22" s="1"/>
  <c r="Q142" i="22"/>
  <c r="AT142" i="22" s="1"/>
  <c r="Z142" i="22"/>
  <c r="BC142" i="22" s="1"/>
  <c r="R142" i="22"/>
  <c r="AU142" i="22" s="1"/>
  <c r="N150" i="22"/>
  <c r="AO150" i="22"/>
  <c r="BR150" i="22" s="1"/>
  <c r="AG150" i="22"/>
  <c r="BJ150" i="22" s="1"/>
  <c r="X150" i="22"/>
  <c r="BA150" i="22" s="1"/>
  <c r="P150" i="22"/>
  <c r="W150" i="22"/>
  <c r="AZ150" i="22" s="1"/>
  <c r="AN150" i="22"/>
  <c r="BQ150" i="22" s="1"/>
  <c r="AM150" i="22"/>
  <c r="BP150" i="22" s="1"/>
  <c r="V150" i="22"/>
  <c r="AY150" i="22" s="1"/>
  <c r="Z150" i="22"/>
  <c r="BC150" i="22" s="1"/>
  <c r="AL150" i="22"/>
  <c r="BO150" i="22" s="1"/>
  <c r="AD150" i="22"/>
  <c r="BG150" i="22" s="1"/>
  <c r="U150" i="22"/>
  <c r="AX150" i="22" s="1"/>
  <c r="BT150" i="22"/>
  <c r="AK150" i="22"/>
  <c r="BN150" i="22" s="1"/>
  <c r="AC150" i="22"/>
  <c r="BF150" i="22" s="1"/>
  <c r="T150" i="22"/>
  <c r="AW150" i="22" s="1"/>
  <c r="AJ150" i="22"/>
  <c r="BM150" i="22" s="1"/>
  <c r="AA150" i="22"/>
  <c r="BD150" i="22" s="1"/>
  <c r="S150" i="22"/>
  <c r="AV150" i="22" s="1"/>
  <c r="AP150" i="22"/>
  <c r="BS150" i="22" s="1"/>
  <c r="AH150" i="22"/>
  <c r="BK150" i="22" s="1"/>
  <c r="Y150" i="22"/>
  <c r="BB150" i="22" s="1"/>
  <c r="Q150" i="22"/>
  <c r="AT150" i="22" s="1"/>
  <c r="AI150" i="22"/>
  <c r="BL150" i="22" s="1"/>
  <c r="R150" i="22"/>
  <c r="AU150" i="22" s="1"/>
  <c r="S189" i="22"/>
  <c r="AV189" i="22" s="1"/>
  <c r="AA189" i="22"/>
  <c r="BD189" i="22" s="1"/>
  <c r="AJ189" i="22"/>
  <c r="BM189" i="22" s="1"/>
  <c r="T189" i="22"/>
  <c r="AW189" i="22" s="1"/>
  <c r="AC189" i="22"/>
  <c r="BF189" i="22" s="1"/>
  <c r="AK189" i="22"/>
  <c r="BN189" i="22" s="1"/>
  <c r="U189" i="22"/>
  <c r="AX189" i="22" s="1"/>
  <c r="AD189" i="22"/>
  <c r="BG189" i="22" s="1"/>
  <c r="AL189" i="22"/>
  <c r="BO189" i="22" s="1"/>
  <c r="V189" i="22"/>
  <c r="AY189" i="22" s="1"/>
  <c r="AE189" i="22"/>
  <c r="BH189" i="22" s="1"/>
  <c r="AM189" i="22"/>
  <c r="BP189" i="22" s="1"/>
  <c r="W189" i="22"/>
  <c r="AZ189" i="22" s="1"/>
  <c r="AF189" i="22"/>
  <c r="BI189" i="22" s="1"/>
  <c r="AN189" i="22"/>
  <c r="BQ189" i="22" s="1"/>
  <c r="P189" i="22"/>
  <c r="X189" i="22"/>
  <c r="BA189" i="22" s="1"/>
  <c r="AG189" i="22"/>
  <c r="BJ189" i="22" s="1"/>
  <c r="AO189" i="22"/>
  <c r="BR189" i="22" s="1"/>
  <c r="Q189" i="22"/>
  <c r="AT189" i="22" s="1"/>
  <c r="R189" i="22"/>
  <c r="AU189" i="22" s="1"/>
  <c r="Y189" i="22"/>
  <c r="BB189" i="22" s="1"/>
  <c r="Z189" i="22"/>
  <c r="BC189" i="22" s="1"/>
  <c r="AH189" i="22"/>
  <c r="BK189" i="22" s="1"/>
  <c r="AI189" i="22"/>
  <c r="BL189" i="22" s="1"/>
  <c r="AP189" i="22"/>
  <c r="BS189" i="22" s="1"/>
  <c r="BT189" i="22"/>
  <c r="N197" i="22"/>
  <c r="S197" i="22"/>
  <c r="AV197" i="22" s="1"/>
  <c r="AA197" i="22"/>
  <c r="BD197" i="22" s="1"/>
  <c r="AJ197" i="22"/>
  <c r="BM197" i="22" s="1"/>
  <c r="T197" i="22"/>
  <c r="AW197" i="22" s="1"/>
  <c r="AC197" i="22"/>
  <c r="BF197" i="22" s="1"/>
  <c r="AK197" i="22"/>
  <c r="BN197" i="22" s="1"/>
  <c r="U197" i="22"/>
  <c r="AX197" i="22" s="1"/>
  <c r="AD197" i="22"/>
  <c r="BG197" i="22" s="1"/>
  <c r="AL197" i="22"/>
  <c r="BO197" i="22" s="1"/>
  <c r="V197" i="22"/>
  <c r="AY197" i="22" s="1"/>
  <c r="AE197" i="22"/>
  <c r="BH197" i="22" s="1"/>
  <c r="AM197" i="22"/>
  <c r="BP197" i="22" s="1"/>
  <c r="W197" i="22"/>
  <c r="AZ197" i="22" s="1"/>
  <c r="AF197" i="22"/>
  <c r="BI197" i="22" s="1"/>
  <c r="AN197" i="22"/>
  <c r="BQ197" i="22" s="1"/>
  <c r="P197" i="22"/>
  <c r="X197" i="22"/>
  <c r="BA197" i="22" s="1"/>
  <c r="AG197" i="22"/>
  <c r="BJ197" i="22" s="1"/>
  <c r="AO197" i="22"/>
  <c r="BR197" i="22" s="1"/>
  <c r="Q197" i="22"/>
  <c r="AT197" i="22" s="1"/>
  <c r="R197" i="22"/>
  <c r="AU197" i="22" s="1"/>
  <c r="Y197" i="22"/>
  <c r="BB197" i="22" s="1"/>
  <c r="Z197" i="22"/>
  <c r="BC197" i="22" s="1"/>
  <c r="AI197" i="22"/>
  <c r="BL197" i="22" s="1"/>
  <c r="AP197" i="22"/>
  <c r="BS197" i="22" s="1"/>
  <c r="AH197" i="22"/>
  <c r="BK197" i="22" s="1"/>
  <c r="BT197" i="22"/>
  <c r="N137" i="22"/>
  <c r="AK137" i="22"/>
  <c r="BN137" i="22" s="1"/>
  <c r="V137" i="22"/>
  <c r="AY137" i="22" s="1"/>
  <c r="AD137" i="22"/>
  <c r="BG137" i="22" s="1"/>
  <c r="BT137" i="22"/>
  <c r="AI137" i="22"/>
  <c r="BL137" i="22" s="1"/>
  <c r="AC137" i="22"/>
  <c r="BF137" i="22" s="1"/>
  <c r="T137" i="22"/>
  <c r="AW137" i="22" s="1"/>
  <c r="AP137" i="22"/>
  <c r="BS137" i="22" s="1"/>
  <c r="AH137" i="22"/>
  <c r="BK137" i="22" s="1"/>
  <c r="AA137" i="22"/>
  <c r="BD137" i="22" s="1"/>
  <c r="S137" i="22"/>
  <c r="AV137" i="22" s="1"/>
  <c r="AO137" i="22"/>
  <c r="BR137" i="22" s="1"/>
  <c r="AG137" i="22"/>
  <c r="BJ137" i="22" s="1"/>
  <c r="Z137" i="22"/>
  <c r="BC137" i="22" s="1"/>
  <c r="R137" i="22"/>
  <c r="AU137" i="22" s="1"/>
  <c r="AN137" i="22"/>
  <c r="BQ137" i="22" s="1"/>
  <c r="Y137" i="22"/>
  <c r="BB137" i="22" s="1"/>
  <c r="Q137" i="22"/>
  <c r="AT137" i="22" s="1"/>
  <c r="AL137" i="22"/>
  <c r="BO137" i="22" s="1"/>
  <c r="W137" i="22"/>
  <c r="AZ137" i="22" s="1"/>
  <c r="AJ137" i="22"/>
  <c r="BM137" i="22" s="1"/>
  <c r="U137" i="22"/>
  <c r="AX137" i="22" s="1"/>
  <c r="AM137" i="22"/>
  <c r="BP137" i="22" s="1"/>
  <c r="P137" i="22"/>
  <c r="X137" i="22"/>
  <c r="BA137" i="22" s="1"/>
  <c r="N145" i="22"/>
  <c r="AK145" i="22"/>
  <c r="BN145" i="22" s="1"/>
  <c r="V145" i="22"/>
  <c r="AY145" i="22" s="1"/>
  <c r="U145" i="22"/>
  <c r="AX145" i="22" s="1"/>
  <c r="AJ145" i="22"/>
  <c r="BM145" i="22" s="1"/>
  <c r="BT145" i="22"/>
  <c r="AI145" i="22"/>
  <c r="BL145" i="22" s="1"/>
  <c r="AC145" i="22"/>
  <c r="BF145" i="22" s="1"/>
  <c r="T145" i="22"/>
  <c r="AW145" i="22" s="1"/>
  <c r="AP145" i="22"/>
  <c r="BS145" i="22" s="1"/>
  <c r="AH145" i="22"/>
  <c r="BK145" i="22" s="1"/>
  <c r="AA145" i="22"/>
  <c r="BD145" i="22" s="1"/>
  <c r="S145" i="22"/>
  <c r="AV145" i="22" s="1"/>
  <c r="AO145" i="22"/>
  <c r="BR145" i="22" s="1"/>
  <c r="AG145" i="22"/>
  <c r="BJ145" i="22" s="1"/>
  <c r="Z145" i="22"/>
  <c r="BC145" i="22" s="1"/>
  <c r="R145" i="22"/>
  <c r="AU145" i="22" s="1"/>
  <c r="AN145" i="22"/>
  <c r="BQ145" i="22" s="1"/>
  <c r="Y145" i="22"/>
  <c r="BB145" i="22" s="1"/>
  <c r="Q145" i="22"/>
  <c r="AT145" i="22" s="1"/>
  <c r="AM145" i="22"/>
  <c r="BP145" i="22" s="1"/>
  <c r="AL145" i="22"/>
  <c r="BO145" i="22" s="1"/>
  <c r="W145" i="22"/>
  <c r="AZ145" i="22" s="1"/>
  <c r="AD145" i="22"/>
  <c r="BG145" i="22" s="1"/>
  <c r="P145" i="22"/>
  <c r="X145" i="22"/>
  <c r="BA145" i="22" s="1"/>
  <c r="W184" i="22"/>
  <c r="AZ184" i="22" s="1"/>
  <c r="AF184" i="22"/>
  <c r="BI184" i="22" s="1"/>
  <c r="AN184" i="22"/>
  <c r="BQ184" i="22" s="1"/>
  <c r="P184" i="22"/>
  <c r="X184" i="22"/>
  <c r="BA184" i="22" s="1"/>
  <c r="AG184" i="22"/>
  <c r="BJ184" i="22" s="1"/>
  <c r="AO184" i="22"/>
  <c r="BR184" i="22" s="1"/>
  <c r="Q184" i="22"/>
  <c r="AT184" i="22" s="1"/>
  <c r="Y184" i="22"/>
  <c r="BB184" i="22" s="1"/>
  <c r="AH184" i="22"/>
  <c r="BK184" i="22" s="1"/>
  <c r="AP184" i="22"/>
  <c r="BS184" i="22" s="1"/>
  <c r="R184" i="22"/>
  <c r="AU184" i="22" s="1"/>
  <c r="Z184" i="22"/>
  <c r="BC184" i="22" s="1"/>
  <c r="AI184" i="22"/>
  <c r="BL184" i="22" s="1"/>
  <c r="BT184" i="22"/>
  <c r="S184" i="22"/>
  <c r="AV184" i="22" s="1"/>
  <c r="AA184" i="22"/>
  <c r="BD184" i="22" s="1"/>
  <c r="AJ184" i="22"/>
  <c r="BM184" i="22" s="1"/>
  <c r="T184" i="22"/>
  <c r="AW184" i="22" s="1"/>
  <c r="AC184" i="22"/>
  <c r="BF184" i="22" s="1"/>
  <c r="AK184" i="22"/>
  <c r="BN184" i="22" s="1"/>
  <c r="V184" i="22"/>
  <c r="AY184" i="22" s="1"/>
  <c r="AD184" i="22"/>
  <c r="BG184" i="22" s="1"/>
  <c r="AE184" i="22"/>
  <c r="BH184" i="22" s="1"/>
  <c r="AL184" i="22"/>
  <c r="BO184" i="22" s="1"/>
  <c r="AM184" i="22"/>
  <c r="BP184" i="22" s="1"/>
  <c r="U184" i="22"/>
  <c r="AX184" i="22" s="1"/>
  <c r="N192" i="22"/>
  <c r="W192" i="22"/>
  <c r="AZ192" i="22" s="1"/>
  <c r="AF192" i="22"/>
  <c r="BI192" i="22" s="1"/>
  <c r="AN192" i="22"/>
  <c r="BQ192" i="22" s="1"/>
  <c r="P192" i="22"/>
  <c r="X192" i="22"/>
  <c r="BA192" i="22" s="1"/>
  <c r="AG192" i="22"/>
  <c r="BJ192" i="22" s="1"/>
  <c r="AO192" i="22"/>
  <c r="BR192" i="22" s="1"/>
  <c r="Q192" i="22"/>
  <c r="AT192" i="22" s="1"/>
  <c r="Y192" i="22"/>
  <c r="BB192" i="22" s="1"/>
  <c r="AH192" i="22"/>
  <c r="BK192" i="22" s="1"/>
  <c r="AP192" i="22"/>
  <c r="BS192" i="22" s="1"/>
  <c r="R192" i="22"/>
  <c r="AU192" i="22" s="1"/>
  <c r="Z192" i="22"/>
  <c r="BC192" i="22" s="1"/>
  <c r="AI192" i="22"/>
  <c r="BL192" i="22" s="1"/>
  <c r="BT192" i="22"/>
  <c r="S192" i="22"/>
  <c r="AV192" i="22" s="1"/>
  <c r="AA192" i="22"/>
  <c r="BD192" i="22" s="1"/>
  <c r="AJ192" i="22"/>
  <c r="BM192" i="22" s="1"/>
  <c r="T192" i="22"/>
  <c r="AW192" i="22" s="1"/>
  <c r="AC192" i="22"/>
  <c r="BF192" i="22" s="1"/>
  <c r="AK192" i="22"/>
  <c r="BN192" i="22" s="1"/>
  <c r="AD192" i="22"/>
  <c r="BG192" i="22" s="1"/>
  <c r="AE192" i="22"/>
  <c r="BH192" i="22" s="1"/>
  <c r="AL192" i="22"/>
  <c r="BO192" i="22" s="1"/>
  <c r="AM192" i="22"/>
  <c r="BP192" i="22" s="1"/>
  <c r="U192" i="22"/>
  <c r="AX192" i="22" s="1"/>
  <c r="V192" i="22"/>
  <c r="AY192" i="22" s="1"/>
  <c r="N200" i="22"/>
  <c r="Q200" i="22"/>
  <c r="AT200" i="22" s="1"/>
  <c r="Y200" i="22"/>
  <c r="BB200" i="22" s="1"/>
  <c r="AH200" i="22"/>
  <c r="BK200" i="22" s="1"/>
  <c r="AP200" i="22"/>
  <c r="BS200" i="22" s="1"/>
  <c r="R200" i="22"/>
  <c r="AU200" i="22" s="1"/>
  <c r="Z200" i="22"/>
  <c r="BC200" i="22" s="1"/>
  <c r="AI200" i="22"/>
  <c r="BL200" i="22" s="1"/>
  <c r="BT200" i="22"/>
  <c r="S200" i="22"/>
  <c r="AV200" i="22" s="1"/>
  <c r="AA200" i="22"/>
  <c r="BD200" i="22" s="1"/>
  <c r="AJ200" i="22"/>
  <c r="BM200" i="22" s="1"/>
  <c r="T200" i="22"/>
  <c r="AW200" i="22" s="1"/>
  <c r="AC200" i="22"/>
  <c r="BF200" i="22" s="1"/>
  <c r="AK200" i="22"/>
  <c r="BN200" i="22" s="1"/>
  <c r="V200" i="22"/>
  <c r="AY200" i="22" s="1"/>
  <c r="AE200" i="22"/>
  <c r="BH200" i="22" s="1"/>
  <c r="AM200" i="22"/>
  <c r="BP200" i="22" s="1"/>
  <c r="W200" i="22"/>
  <c r="AZ200" i="22" s="1"/>
  <c r="AF200" i="22"/>
  <c r="BI200" i="22" s="1"/>
  <c r="AN200" i="22"/>
  <c r="BQ200" i="22" s="1"/>
  <c r="AD200" i="22"/>
  <c r="BG200" i="22" s="1"/>
  <c r="AG200" i="22"/>
  <c r="BJ200" i="22" s="1"/>
  <c r="AL200" i="22"/>
  <c r="BO200" i="22" s="1"/>
  <c r="AO200" i="22"/>
  <c r="BR200" i="22" s="1"/>
  <c r="U200" i="22"/>
  <c r="AX200" i="22" s="1"/>
  <c r="P200" i="22"/>
  <c r="X200" i="22"/>
  <c r="BA200" i="22" s="1"/>
  <c r="AO132" i="22"/>
  <c r="BR132" i="22" s="1"/>
  <c r="AG132" i="22"/>
  <c r="BJ132" i="22" s="1"/>
  <c r="AC132" i="22"/>
  <c r="BF132" i="22" s="1"/>
  <c r="T132" i="22"/>
  <c r="AW132" i="22" s="1"/>
  <c r="AN132" i="22"/>
  <c r="BQ132" i="22" s="1"/>
  <c r="S132" i="22"/>
  <c r="AV132" i="22" s="1"/>
  <c r="AM132" i="22"/>
  <c r="BP132" i="22" s="1"/>
  <c r="Z132" i="22"/>
  <c r="BC132" i="22" s="1"/>
  <c r="R132" i="22"/>
  <c r="AU132" i="22" s="1"/>
  <c r="AL132" i="22"/>
  <c r="BO132" i="22" s="1"/>
  <c r="Y132" i="22"/>
  <c r="BB132" i="22" s="1"/>
  <c r="Q132" i="22"/>
  <c r="AT132" i="22" s="1"/>
  <c r="AI132" i="22"/>
  <c r="BL132" i="22" s="1"/>
  <c r="AK132" i="22"/>
  <c r="BN132" i="22" s="1"/>
  <c r="X132" i="22"/>
  <c r="BA132" i="22" s="1"/>
  <c r="P132" i="22"/>
  <c r="AJ132" i="22"/>
  <c r="BM132" i="22" s="1"/>
  <c r="W132" i="22"/>
  <c r="AZ132" i="22" s="1"/>
  <c r="AP132" i="22"/>
  <c r="BS132" i="22" s="1"/>
  <c r="AH132" i="22"/>
  <c r="BK132" i="22" s="1"/>
  <c r="AD132" i="22"/>
  <c r="BG132" i="22" s="1"/>
  <c r="U132" i="22"/>
  <c r="AX132" i="22" s="1"/>
  <c r="AA132" i="22"/>
  <c r="BD132" i="22" s="1"/>
  <c r="BT132" i="22"/>
  <c r="V132" i="22"/>
  <c r="AY132" i="22" s="1"/>
  <c r="N140" i="22"/>
  <c r="AO140" i="22"/>
  <c r="BR140" i="22" s="1"/>
  <c r="AG140" i="22"/>
  <c r="BJ140" i="22" s="1"/>
  <c r="AC140" i="22"/>
  <c r="BF140" i="22" s="1"/>
  <c r="T140" i="22"/>
  <c r="AW140" i="22" s="1"/>
  <c r="AA140" i="22"/>
  <c r="BD140" i="22" s="1"/>
  <c r="AN140" i="22"/>
  <c r="BQ140" i="22" s="1"/>
  <c r="AM140" i="22"/>
  <c r="BP140" i="22" s="1"/>
  <c r="Z140" i="22"/>
  <c r="BC140" i="22" s="1"/>
  <c r="R140" i="22"/>
  <c r="AU140" i="22" s="1"/>
  <c r="AL140" i="22"/>
  <c r="BO140" i="22" s="1"/>
  <c r="Y140" i="22"/>
  <c r="BB140" i="22" s="1"/>
  <c r="Q140" i="22"/>
  <c r="AT140" i="22" s="1"/>
  <c r="AI140" i="22"/>
  <c r="BL140" i="22" s="1"/>
  <c r="AK140" i="22"/>
  <c r="BN140" i="22" s="1"/>
  <c r="X140" i="22"/>
  <c r="BA140" i="22" s="1"/>
  <c r="P140" i="22"/>
  <c r="AJ140" i="22"/>
  <c r="BM140" i="22" s="1"/>
  <c r="W140" i="22"/>
  <c r="AZ140" i="22" s="1"/>
  <c r="AP140" i="22"/>
  <c r="BS140" i="22" s="1"/>
  <c r="AH140" i="22"/>
  <c r="BK140" i="22" s="1"/>
  <c r="AD140" i="22"/>
  <c r="BG140" i="22" s="1"/>
  <c r="U140" i="22"/>
  <c r="AX140" i="22" s="1"/>
  <c r="S140" i="22"/>
  <c r="AV140" i="22" s="1"/>
  <c r="BT140" i="22"/>
  <c r="V140" i="22"/>
  <c r="AY140" i="22" s="1"/>
  <c r="N148" i="22"/>
  <c r="AO148" i="22"/>
  <c r="BR148" i="22" s="1"/>
  <c r="AG148" i="22"/>
  <c r="BJ148" i="22" s="1"/>
  <c r="AC148" i="22"/>
  <c r="BF148" i="22" s="1"/>
  <c r="T148" i="22"/>
  <c r="AW148" i="22" s="1"/>
  <c r="AA148" i="22"/>
  <c r="BD148" i="22" s="1"/>
  <c r="AN148" i="22"/>
  <c r="BQ148" i="22" s="1"/>
  <c r="S148" i="22"/>
  <c r="AV148" i="22" s="1"/>
  <c r="AM148" i="22"/>
  <c r="BP148" i="22" s="1"/>
  <c r="Z148" i="22"/>
  <c r="BC148" i="22" s="1"/>
  <c r="R148" i="22"/>
  <c r="AU148" i="22" s="1"/>
  <c r="BT148" i="22"/>
  <c r="AL148" i="22"/>
  <c r="BO148" i="22" s="1"/>
  <c r="Y148" i="22"/>
  <c r="BB148" i="22" s="1"/>
  <c r="Q148" i="22"/>
  <c r="AT148" i="22" s="1"/>
  <c r="AI148" i="22"/>
  <c r="BL148" i="22" s="1"/>
  <c r="AK148" i="22"/>
  <c r="BN148" i="22" s="1"/>
  <c r="X148" i="22"/>
  <c r="BA148" i="22" s="1"/>
  <c r="P148" i="22"/>
  <c r="AJ148" i="22"/>
  <c r="BM148" i="22" s="1"/>
  <c r="W148" i="22"/>
  <c r="AZ148" i="22" s="1"/>
  <c r="AP148" i="22"/>
  <c r="BS148" i="22" s="1"/>
  <c r="AH148" i="22"/>
  <c r="BK148" i="22" s="1"/>
  <c r="AD148" i="22"/>
  <c r="BG148" i="22" s="1"/>
  <c r="U148" i="22"/>
  <c r="AX148" i="22" s="1"/>
  <c r="V148" i="22"/>
  <c r="AY148" i="22" s="1"/>
  <c r="S187" i="22"/>
  <c r="AV187" i="22" s="1"/>
  <c r="AA187" i="22"/>
  <c r="BD187" i="22" s="1"/>
  <c r="AJ187" i="22"/>
  <c r="BM187" i="22" s="1"/>
  <c r="T187" i="22"/>
  <c r="AW187" i="22" s="1"/>
  <c r="AC187" i="22"/>
  <c r="BF187" i="22" s="1"/>
  <c r="AK187" i="22"/>
  <c r="BN187" i="22" s="1"/>
  <c r="U187" i="22"/>
  <c r="AX187" i="22" s="1"/>
  <c r="AD187" i="22"/>
  <c r="BG187" i="22" s="1"/>
  <c r="AL187" i="22"/>
  <c r="BO187" i="22" s="1"/>
  <c r="V187" i="22"/>
  <c r="AY187" i="22" s="1"/>
  <c r="AE187" i="22"/>
  <c r="BH187" i="22" s="1"/>
  <c r="AM187" i="22"/>
  <c r="BP187" i="22" s="1"/>
  <c r="W187" i="22"/>
  <c r="AZ187" i="22" s="1"/>
  <c r="AF187" i="22"/>
  <c r="BI187" i="22" s="1"/>
  <c r="AN187" i="22"/>
  <c r="BQ187" i="22" s="1"/>
  <c r="P187" i="22"/>
  <c r="X187" i="22"/>
  <c r="BA187" i="22" s="1"/>
  <c r="AG187" i="22"/>
  <c r="BJ187" i="22" s="1"/>
  <c r="AO187" i="22"/>
  <c r="BR187" i="22" s="1"/>
  <c r="AP187" i="22"/>
  <c r="BS187" i="22" s="1"/>
  <c r="BT187" i="22"/>
  <c r="Q187" i="22"/>
  <c r="AT187" i="22" s="1"/>
  <c r="R187" i="22"/>
  <c r="AU187" i="22" s="1"/>
  <c r="Y187" i="22"/>
  <c r="BB187" i="22" s="1"/>
  <c r="Z187" i="22"/>
  <c r="BC187" i="22" s="1"/>
  <c r="AH187" i="22"/>
  <c r="BK187" i="22" s="1"/>
  <c r="AI187" i="22"/>
  <c r="BL187" i="22" s="1"/>
  <c r="N195" i="22"/>
  <c r="S195" i="22"/>
  <c r="AV195" i="22" s="1"/>
  <c r="AA195" i="22"/>
  <c r="BD195" i="22" s="1"/>
  <c r="AJ195" i="22"/>
  <c r="BM195" i="22" s="1"/>
  <c r="T195" i="22"/>
  <c r="AW195" i="22" s="1"/>
  <c r="AC195" i="22"/>
  <c r="BF195" i="22" s="1"/>
  <c r="AK195" i="22"/>
  <c r="BN195" i="22" s="1"/>
  <c r="U195" i="22"/>
  <c r="AX195" i="22" s="1"/>
  <c r="AD195" i="22"/>
  <c r="BG195" i="22" s="1"/>
  <c r="AL195" i="22"/>
  <c r="BO195" i="22" s="1"/>
  <c r="V195" i="22"/>
  <c r="AY195" i="22" s="1"/>
  <c r="AE195" i="22"/>
  <c r="BH195" i="22" s="1"/>
  <c r="AM195" i="22"/>
  <c r="BP195" i="22" s="1"/>
  <c r="W195" i="22"/>
  <c r="AZ195" i="22" s="1"/>
  <c r="AF195" i="22"/>
  <c r="BI195" i="22" s="1"/>
  <c r="AN195" i="22"/>
  <c r="BQ195" i="22" s="1"/>
  <c r="P195" i="22"/>
  <c r="X195" i="22"/>
  <c r="BA195" i="22" s="1"/>
  <c r="AG195" i="22"/>
  <c r="BJ195" i="22" s="1"/>
  <c r="AO195" i="22"/>
  <c r="BR195" i="22" s="1"/>
  <c r="AP195" i="22"/>
  <c r="BS195" i="22" s="1"/>
  <c r="BT195" i="22"/>
  <c r="Q195" i="22"/>
  <c r="AT195" i="22" s="1"/>
  <c r="R195" i="22"/>
  <c r="AU195" i="22" s="1"/>
  <c r="Y195" i="22"/>
  <c r="BB195" i="22" s="1"/>
  <c r="Z195" i="22"/>
  <c r="BC195" i="22" s="1"/>
  <c r="AH195" i="22"/>
  <c r="BK195" i="22" s="1"/>
  <c r="AI195" i="22"/>
  <c r="BL195" i="22" s="1"/>
  <c r="N191" i="22"/>
  <c r="S191" i="22"/>
  <c r="AV191" i="22" s="1"/>
  <c r="AA191" i="22"/>
  <c r="BD191" i="22" s="1"/>
  <c r="AJ191" i="22"/>
  <c r="BM191" i="22" s="1"/>
  <c r="T191" i="22"/>
  <c r="AW191" i="22" s="1"/>
  <c r="AC191" i="22"/>
  <c r="BF191" i="22" s="1"/>
  <c r="AK191" i="22"/>
  <c r="BN191" i="22" s="1"/>
  <c r="U191" i="22"/>
  <c r="AX191" i="22" s="1"/>
  <c r="AD191" i="22"/>
  <c r="BG191" i="22" s="1"/>
  <c r="AL191" i="22"/>
  <c r="BO191" i="22" s="1"/>
  <c r="V191" i="22"/>
  <c r="AY191" i="22" s="1"/>
  <c r="AE191" i="22"/>
  <c r="BH191" i="22" s="1"/>
  <c r="AM191" i="22"/>
  <c r="BP191" i="22" s="1"/>
  <c r="W191" i="22"/>
  <c r="AZ191" i="22" s="1"/>
  <c r="AF191" i="22"/>
  <c r="BI191" i="22" s="1"/>
  <c r="AN191" i="22"/>
  <c r="BQ191" i="22" s="1"/>
  <c r="P191" i="22"/>
  <c r="X191" i="22"/>
  <c r="BA191" i="22" s="1"/>
  <c r="AG191" i="22"/>
  <c r="BJ191" i="22" s="1"/>
  <c r="AO191" i="22"/>
  <c r="BR191" i="22" s="1"/>
  <c r="Y191" i="22"/>
  <c r="BB191" i="22" s="1"/>
  <c r="Z191" i="22"/>
  <c r="BC191" i="22" s="1"/>
  <c r="AH191" i="22"/>
  <c r="BK191" i="22" s="1"/>
  <c r="AI191" i="22"/>
  <c r="BL191" i="22" s="1"/>
  <c r="AP191" i="22"/>
  <c r="BS191" i="22" s="1"/>
  <c r="BT191" i="22"/>
  <c r="Q191" i="22"/>
  <c r="AT191" i="22" s="1"/>
  <c r="R191" i="22"/>
  <c r="AU191" i="22" s="1"/>
  <c r="N135" i="22"/>
  <c r="AK135" i="22"/>
  <c r="BN135" i="22" s="1"/>
  <c r="Z135" i="22"/>
  <c r="BC135" i="22" s="1"/>
  <c r="R135" i="22"/>
  <c r="AU135" i="22" s="1"/>
  <c r="Q135" i="22"/>
  <c r="AT135" i="22" s="1"/>
  <c r="BT135" i="22"/>
  <c r="AI135" i="22"/>
  <c r="BL135" i="22" s="1"/>
  <c r="X135" i="22"/>
  <c r="BA135" i="22" s="1"/>
  <c r="P135" i="22"/>
  <c r="AP135" i="22"/>
  <c r="BS135" i="22" s="1"/>
  <c r="AH135" i="22"/>
  <c r="BK135" i="22" s="1"/>
  <c r="W135" i="22"/>
  <c r="AZ135" i="22" s="1"/>
  <c r="AM135" i="22"/>
  <c r="BP135" i="22" s="1"/>
  <c r="AO135" i="22"/>
  <c r="BR135" i="22" s="1"/>
  <c r="AG135" i="22"/>
  <c r="BJ135" i="22" s="1"/>
  <c r="V135" i="22"/>
  <c r="AY135" i="22" s="1"/>
  <c r="AN135" i="22"/>
  <c r="BQ135" i="22" s="1"/>
  <c r="AD135" i="22"/>
  <c r="BG135" i="22" s="1"/>
  <c r="U135" i="22"/>
  <c r="AX135" i="22" s="1"/>
  <c r="AL135" i="22"/>
  <c r="BO135" i="22" s="1"/>
  <c r="AA135" i="22"/>
  <c r="BD135" i="22" s="1"/>
  <c r="S135" i="22"/>
  <c r="AV135" i="22" s="1"/>
  <c r="AJ135" i="22"/>
  <c r="BM135" i="22" s="1"/>
  <c r="Y135" i="22"/>
  <c r="BB135" i="22" s="1"/>
  <c r="T135" i="22"/>
  <c r="AW135" i="22" s="1"/>
  <c r="AC135" i="22"/>
  <c r="BF135" i="22" s="1"/>
  <c r="N143" i="22"/>
  <c r="AK143" i="22"/>
  <c r="BN143" i="22" s="1"/>
  <c r="Z143" i="22"/>
  <c r="BC143" i="22" s="1"/>
  <c r="R143" i="22"/>
  <c r="AU143" i="22" s="1"/>
  <c r="Y143" i="22"/>
  <c r="BB143" i="22" s="1"/>
  <c r="AJ143" i="22"/>
  <c r="BM143" i="22" s="1"/>
  <c r="Q143" i="22"/>
  <c r="AT143" i="22" s="1"/>
  <c r="BT143" i="22"/>
  <c r="AI143" i="22"/>
  <c r="BL143" i="22" s="1"/>
  <c r="X143" i="22"/>
  <c r="BA143" i="22" s="1"/>
  <c r="P143" i="22"/>
  <c r="AP143" i="22"/>
  <c r="BS143" i="22" s="1"/>
  <c r="AH143" i="22"/>
  <c r="BK143" i="22" s="1"/>
  <c r="W143" i="22"/>
  <c r="AZ143" i="22" s="1"/>
  <c r="AM143" i="22"/>
  <c r="BP143" i="22" s="1"/>
  <c r="AO143" i="22"/>
  <c r="BR143" i="22" s="1"/>
  <c r="AG143" i="22"/>
  <c r="BJ143" i="22" s="1"/>
  <c r="V143" i="22"/>
  <c r="AY143" i="22" s="1"/>
  <c r="AN143" i="22"/>
  <c r="BQ143" i="22" s="1"/>
  <c r="AD143" i="22"/>
  <c r="BG143" i="22" s="1"/>
  <c r="U143" i="22"/>
  <c r="AX143" i="22" s="1"/>
  <c r="AL143" i="22"/>
  <c r="BO143" i="22" s="1"/>
  <c r="AA143" i="22"/>
  <c r="BD143" i="22" s="1"/>
  <c r="S143" i="22"/>
  <c r="AV143" i="22" s="1"/>
  <c r="AC143" i="22"/>
  <c r="BF143" i="22" s="1"/>
  <c r="T143" i="22"/>
  <c r="AW143" i="22" s="1"/>
  <c r="X182" i="22"/>
  <c r="BA182" i="22" s="1"/>
  <c r="AN182" i="22"/>
  <c r="BQ182" i="22" s="1"/>
  <c r="AM182" i="22"/>
  <c r="BP182" i="22" s="1"/>
  <c r="V182" i="22"/>
  <c r="AY182" i="22" s="1"/>
  <c r="AL182" i="22"/>
  <c r="BO182" i="22" s="1"/>
  <c r="AD182" i="22"/>
  <c r="BG182" i="22" s="1"/>
  <c r="AA182" i="22"/>
  <c r="BD182" i="22" s="1"/>
  <c r="S182" i="22"/>
  <c r="AV182" i="22" s="1"/>
  <c r="AI182" i="22"/>
  <c r="BL182" i="22" s="1"/>
  <c r="Z182" i="22"/>
  <c r="BC182" i="22" s="1"/>
  <c r="R182" i="22"/>
  <c r="AU182" i="22" s="1"/>
  <c r="T182" i="22"/>
  <c r="AW182" i="22" s="1"/>
  <c r="AC182" i="22"/>
  <c r="BF182" i="22" s="1"/>
  <c r="AK182" i="22"/>
  <c r="BN182" i="22" s="1"/>
  <c r="N190" i="22"/>
  <c r="W190" i="22"/>
  <c r="AZ190" i="22" s="1"/>
  <c r="AF190" i="22"/>
  <c r="BI190" i="22" s="1"/>
  <c r="AN190" i="22"/>
  <c r="BQ190" i="22" s="1"/>
  <c r="P190" i="22"/>
  <c r="X190" i="22"/>
  <c r="BA190" i="22" s="1"/>
  <c r="AG190" i="22"/>
  <c r="BJ190" i="22" s="1"/>
  <c r="AO190" i="22"/>
  <c r="BR190" i="22" s="1"/>
  <c r="Q190" i="22"/>
  <c r="AT190" i="22" s="1"/>
  <c r="Y190" i="22"/>
  <c r="BB190" i="22" s="1"/>
  <c r="AH190" i="22"/>
  <c r="BK190" i="22" s="1"/>
  <c r="AP190" i="22"/>
  <c r="BS190" i="22" s="1"/>
  <c r="R190" i="22"/>
  <c r="AU190" i="22" s="1"/>
  <c r="Z190" i="22"/>
  <c r="BC190" i="22" s="1"/>
  <c r="AI190" i="22"/>
  <c r="BL190" i="22" s="1"/>
  <c r="BT190" i="22"/>
  <c r="S190" i="22"/>
  <c r="AV190" i="22" s="1"/>
  <c r="AA190" i="22"/>
  <c r="BD190" i="22" s="1"/>
  <c r="AJ190" i="22"/>
  <c r="BM190" i="22" s="1"/>
  <c r="T190" i="22"/>
  <c r="AW190" i="22" s="1"/>
  <c r="AC190" i="22"/>
  <c r="BF190" i="22" s="1"/>
  <c r="AK190" i="22"/>
  <c r="BN190" i="22" s="1"/>
  <c r="U190" i="22"/>
  <c r="AX190" i="22" s="1"/>
  <c r="V190" i="22"/>
  <c r="AY190" i="22" s="1"/>
  <c r="AD190" i="22"/>
  <c r="BG190" i="22" s="1"/>
  <c r="AE190" i="22"/>
  <c r="BH190" i="22" s="1"/>
  <c r="AL190" i="22"/>
  <c r="BO190" i="22" s="1"/>
  <c r="AM190" i="22"/>
  <c r="BP190" i="22" s="1"/>
  <c r="N198" i="22"/>
  <c r="Q198" i="22"/>
  <c r="AT198" i="22" s="1"/>
  <c r="R198" i="22"/>
  <c r="AU198" i="22" s="1"/>
  <c r="Y198" i="22"/>
  <c r="BB198" i="22" s="1"/>
  <c r="AH198" i="22"/>
  <c r="BK198" i="22" s="1"/>
  <c r="AP198" i="22"/>
  <c r="BS198" i="22" s="1"/>
  <c r="P198" i="22"/>
  <c r="Z198" i="22"/>
  <c r="BC198" i="22" s="1"/>
  <c r="AI198" i="22"/>
  <c r="BL198" i="22" s="1"/>
  <c r="BT198" i="22"/>
  <c r="S198" i="22"/>
  <c r="AV198" i="22" s="1"/>
  <c r="AA198" i="22"/>
  <c r="BD198" i="22" s="1"/>
  <c r="AJ198" i="22"/>
  <c r="BM198" i="22" s="1"/>
  <c r="T198" i="22"/>
  <c r="AW198" i="22" s="1"/>
  <c r="AC198" i="22"/>
  <c r="BF198" i="22" s="1"/>
  <c r="AK198" i="22"/>
  <c r="BN198" i="22" s="1"/>
  <c r="V198" i="22"/>
  <c r="AY198" i="22" s="1"/>
  <c r="AE198" i="22"/>
  <c r="BH198" i="22" s="1"/>
  <c r="AM198" i="22"/>
  <c r="BP198" i="22" s="1"/>
  <c r="W198" i="22"/>
  <c r="AZ198" i="22" s="1"/>
  <c r="AF198" i="22"/>
  <c r="BI198" i="22" s="1"/>
  <c r="AN198" i="22"/>
  <c r="BQ198" i="22" s="1"/>
  <c r="U198" i="22"/>
  <c r="AX198" i="22" s="1"/>
  <c r="X198" i="22"/>
  <c r="BA198" i="22" s="1"/>
  <c r="AD198" i="22"/>
  <c r="BG198" i="22" s="1"/>
  <c r="AG198" i="22"/>
  <c r="BJ198" i="22" s="1"/>
  <c r="AL198" i="22"/>
  <c r="BO198" i="22" s="1"/>
  <c r="AO198" i="22"/>
  <c r="BR198" i="22" s="1"/>
  <c r="N199" i="22"/>
  <c r="U199" i="22"/>
  <c r="AX199" i="22" s="1"/>
  <c r="AD199" i="22"/>
  <c r="BG199" i="22" s="1"/>
  <c r="AL199" i="22"/>
  <c r="BO199" i="22" s="1"/>
  <c r="V199" i="22"/>
  <c r="AY199" i="22" s="1"/>
  <c r="AE199" i="22"/>
  <c r="BH199" i="22" s="1"/>
  <c r="AM199" i="22"/>
  <c r="BP199" i="22" s="1"/>
  <c r="W199" i="22"/>
  <c r="AZ199" i="22" s="1"/>
  <c r="AF199" i="22"/>
  <c r="BI199" i="22" s="1"/>
  <c r="AN199" i="22"/>
  <c r="BQ199" i="22" s="1"/>
  <c r="P199" i="22"/>
  <c r="X199" i="22"/>
  <c r="BA199" i="22" s="1"/>
  <c r="AG199" i="22"/>
  <c r="BJ199" i="22" s="1"/>
  <c r="AO199" i="22"/>
  <c r="BR199" i="22" s="1"/>
  <c r="R199" i="22"/>
  <c r="AU199" i="22" s="1"/>
  <c r="Z199" i="22"/>
  <c r="BC199" i="22" s="1"/>
  <c r="AI199" i="22"/>
  <c r="BL199" i="22" s="1"/>
  <c r="BT199" i="22"/>
  <c r="S199" i="22"/>
  <c r="AV199" i="22" s="1"/>
  <c r="AA199" i="22"/>
  <c r="BD199" i="22" s="1"/>
  <c r="AJ199" i="22"/>
  <c r="BM199" i="22" s="1"/>
  <c r="Y199" i="22"/>
  <c r="BB199" i="22" s="1"/>
  <c r="AC199" i="22"/>
  <c r="BF199" i="22" s="1"/>
  <c r="AH199" i="22"/>
  <c r="BK199" i="22" s="1"/>
  <c r="Q199" i="22"/>
  <c r="AT199" i="22" s="1"/>
  <c r="AK199" i="22"/>
  <c r="BN199" i="22" s="1"/>
  <c r="AP199" i="22"/>
  <c r="BS199" i="22" s="1"/>
  <c r="T199" i="22"/>
  <c r="AW199" i="22" s="1"/>
  <c r="N138" i="22"/>
  <c r="AO138" i="22"/>
  <c r="BR138" i="22" s="1"/>
  <c r="AG138" i="22"/>
  <c r="BJ138" i="22" s="1"/>
  <c r="X138" i="22"/>
  <c r="BA138" i="22" s="1"/>
  <c r="P138" i="22"/>
  <c r="AN138" i="22"/>
  <c r="BQ138" i="22" s="1"/>
  <c r="AM138" i="22"/>
  <c r="BP138" i="22" s="1"/>
  <c r="V138" i="22"/>
  <c r="AY138" i="22" s="1"/>
  <c r="AI138" i="22"/>
  <c r="BL138" i="22" s="1"/>
  <c r="AL138" i="22"/>
  <c r="BO138" i="22" s="1"/>
  <c r="AD138" i="22"/>
  <c r="BG138" i="22" s="1"/>
  <c r="U138" i="22"/>
  <c r="AX138" i="22" s="1"/>
  <c r="AK138" i="22"/>
  <c r="BN138" i="22" s="1"/>
  <c r="AC138" i="22"/>
  <c r="BF138" i="22" s="1"/>
  <c r="T138" i="22"/>
  <c r="AW138" i="22" s="1"/>
  <c r="BT138" i="22"/>
  <c r="AJ138" i="22"/>
  <c r="BM138" i="22" s="1"/>
  <c r="AA138" i="22"/>
  <c r="BD138" i="22" s="1"/>
  <c r="S138" i="22"/>
  <c r="AV138" i="22" s="1"/>
  <c r="AP138" i="22"/>
  <c r="BS138" i="22" s="1"/>
  <c r="AH138" i="22"/>
  <c r="BK138" i="22" s="1"/>
  <c r="Y138" i="22"/>
  <c r="BB138" i="22" s="1"/>
  <c r="Q138" i="22"/>
  <c r="AT138" i="22" s="1"/>
  <c r="W138" i="22"/>
  <c r="AZ138" i="22" s="1"/>
  <c r="Z138" i="22"/>
  <c r="BC138" i="22" s="1"/>
  <c r="R138" i="22"/>
  <c r="AU138" i="22" s="1"/>
  <c r="N146" i="22"/>
  <c r="AO146" i="22"/>
  <c r="BR146" i="22" s="1"/>
  <c r="AG146" i="22"/>
  <c r="BJ146" i="22" s="1"/>
  <c r="X146" i="22"/>
  <c r="BA146" i="22" s="1"/>
  <c r="P146" i="22"/>
  <c r="AN146" i="22"/>
  <c r="BQ146" i="22" s="1"/>
  <c r="W146" i="22"/>
  <c r="AZ146" i="22" s="1"/>
  <c r="AM146" i="22"/>
  <c r="BP146" i="22" s="1"/>
  <c r="V146" i="22"/>
  <c r="AY146" i="22" s="1"/>
  <c r="AL146" i="22"/>
  <c r="BO146" i="22" s="1"/>
  <c r="AD146" i="22"/>
  <c r="BG146" i="22" s="1"/>
  <c r="U146" i="22"/>
  <c r="AX146" i="22" s="1"/>
  <c r="AI146" i="22"/>
  <c r="BL146" i="22" s="1"/>
  <c r="AK146" i="22"/>
  <c r="BN146" i="22" s="1"/>
  <c r="AC146" i="22"/>
  <c r="BF146" i="22" s="1"/>
  <c r="T146" i="22"/>
  <c r="AW146" i="22" s="1"/>
  <c r="BT146" i="22"/>
  <c r="AJ146" i="22"/>
  <c r="BM146" i="22" s="1"/>
  <c r="AA146" i="22"/>
  <c r="BD146" i="22" s="1"/>
  <c r="S146" i="22"/>
  <c r="AV146" i="22" s="1"/>
  <c r="AP146" i="22"/>
  <c r="BS146" i="22" s="1"/>
  <c r="AH146" i="22"/>
  <c r="BK146" i="22" s="1"/>
  <c r="Y146" i="22"/>
  <c r="BB146" i="22" s="1"/>
  <c r="Q146" i="22"/>
  <c r="AT146" i="22" s="1"/>
  <c r="Z146" i="22"/>
  <c r="BC146" i="22" s="1"/>
  <c r="R146" i="22"/>
  <c r="AU146" i="22" s="1"/>
  <c r="S185" i="22"/>
  <c r="AV185" i="22" s="1"/>
  <c r="AA185" i="22"/>
  <c r="BD185" i="22" s="1"/>
  <c r="AJ185" i="22"/>
  <c r="BM185" i="22" s="1"/>
  <c r="T185" i="22"/>
  <c r="AW185" i="22" s="1"/>
  <c r="AC185" i="22"/>
  <c r="BF185" i="22" s="1"/>
  <c r="AK185" i="22"/>
  <c r="BN185" i="22" s="1"/>
  <c r="U185" i="22"/>
  <c r="AX185" i="22" s="1"/>
  <c r="AD185" i="22"/>
  <c r="BG185" i="22" s="1"/>
  <c r="AL185" i="22"/>
  <c r="BO185" i="22" s="1"/>
  <c r="V185" i="22"/>
  <c r="AY185" i="22" s="1"/>
  <c r="AE185" i="22"/>
  <c r="BH185" i="22" s="1"/>
  <c r="AM185" i="22"/>
  <c r="BP185" i="22" s="1"/>
  <c r="W185" i="22"/>
  <c r="AZ185" i="22" s="1"/>
  <c r="AF185" i="22"/>
  <c r="BI185" i="22" s="1"/>
  <c r="AN185" i="22"/>
  <c r="BQ185" i="22" s="1"/>
  <c r="P185" i="22"/>
  <c r="X185" i="22"/>
  <c r="BA185" i="22" s="1"/>
  <c r="AG185" i="22"/>
  <c r="BJ185" i="22" s="1"/>
  <c r="AO185" i="22"/>
  <c r="BR185" i="22" s="1"/>
  <c r="AH185" i="22"/>
  <c r="BK185" i="22" s="1"/>
  <c r="AI185" i="22"/>
  <c r="BL185" i="22" s="1"/>
  <c r="AP185" i="22"/>
  <c r="BS185" i="22" s="1"/>
  <c r="BT185" i="22"/>
  <c r="Q185" i="22"/>
  <c r="AT185" i="22" s="1"/>
  <c r="R185" i="22"/>
  <c r="AU185" i="22" s="1"/>
  <c r="Y185" i="22"/>
  <c r="BB185" i="22" s="1"/>
  <c r="Z185" i="22"/>
  <c r="BC185" i="22" s="1"/>
  <c r="N193" i="22"/>
  <c r="S193" i="22"/>
  <c r="AV193" i="22" s="1"/>
  <c r="AA193" i="22"/>
  <c r="BD193" i="22" s="1"/>
  <c r="AJ193" i="22"/>
  <c r="BM193" i="22" s="1"/>
  <c r="T193" i="22"/>
  <c r="AW193" i="22" s="1"/>
  <c r="AC193" i="22"/>
  <c r="BF193" i="22" s="1"/>
  <c r="AK193" i="22"/>
  <c r="BN193" i="22" s="1"/>
  <c r="U193" i="22"/>
  <c r="AX193" i="22" s="1"/>
  <c r="AD193" i="22"/>
  <c r="BG193" i="22" s="1"/>
  <c r="AL193" i="22"/>
  <c r="BO193" i="22" s="1"/>
  <c r="V193" i="22"/>
  <c r="AY193" i="22" s="1"/>
  <c r="AE193" i="22"/>
  <c r="BH193" i="22" s="1"/>
  <c r="AM193" i="22"/>
  <c r="BP193" i="22" s="1"/>
  <c r="W193" i="22"/>
  <c r="AZ193" i="22" s="1"/>
  <c r="AF193" i="22"/>
  <c r="BI193" i="22" s="1"/>
  <c r="AN193" i="22"/>
  <c r="BQ193" i="22" s="1"/>
  <c r="P193" i="22"/>
  <c r="X193" i="22"/>
  <c r="BA193" i="22" s="1"/>
  <c r="AG193" i="22"/>
  <c r="BJ193" i="22" s="1"/>
  <c r="AO193" i="22"/>
  <c r="BR193" i="22" s="1"/>
  <c r="AH193" i="22"/>
  <c r="BK193" i="22" s="1"/>
  <c r="AI193" i="22"/>
  <c r="BL193" i="22" s="1"/>
  <c r="AP193" i="22"/>
  <c r="BS193" i="22" s="1"/>
  <c r="BT193" i="22"/>
  <c r="Q193" i="22"/>
  <c r="AT193" i="22" s="1"/>
  <c r="R193" i="22"/>
  <c r="AU193" i="22" s="1"/>
  <c r="Y193" i="22"/>
  <c r="BB193" i="22" s="1"/>
  <c r="Z193" i="22"/>
  <c r="BC193" i="22" s="1"/>
  <c r="N201" i="22"/>
  <c r="U201" i="22"/>
  <c r="AX201" i="22" s="1"/>
  <c r="AD201" i="22"/>
  <c r="BG201" i="22" s="1"/>
  <c r="AL201" i="22"/>
  <c r="BO201" i="22" s="1"/>
  <c r="V201" i="22"/>
  <c r="AY201" i="22" s="1"/>
  <c r="AE201" i="22"/>
  <c r="BH201" i="22" s="1"/>
  <c r="AM201" i="22"/>
  <c r="BP201" i="22" s="1"/>
  <c r="W201" i="22"/>
  <c r="AZ201" i="22" s="1"/>
  <c r="AF201" i="22"/>
  <c r="BI201" i="22" s="1"/>
  <c r="AN201" i="22"/>
  <c r="BQ201" i="22" s="1"/>
  <c r="P201" i="22"/>
  <c r="X201" i="22"/>
  <c r="BA201" i="22" s="1"/>
  <c r="AG201" i="22"/>
  <c r="BJ201" i="22" s="1"/>
  <c r="AO201" i="22"/>
  <c r="BR201" i="22" s="1"/>
  <c r="R201" i="22"/>
  <c r="AU201" i="22" s="1"/>
  <c r="Z201" i="22"/>
  <c r="BC201" i="22" s="1"/>
  <c r="AI201" i="22"/>
  <c r="BL201" i="22" s="1"/>
  <c r="BT201" i="22"/>
  <c r="S201" i="22"/>
  <c r="AV201" i="22" s="1"/>
  <c r="AA201" i="22"/>
  <c r="BD201" i="22" s="1"/>
  <c r="AJ201" i="22"/>
  <c r="BM201" i="22" s="1"/>
  <c r="AH201" i="22"/>
  <c r="BK201" i="22" s="1"/>
  <c r="AK201" i="22"/>
  <c r="BN201" i="22" s="1"/>
  <c r="AP201" i="22"/>
  <c r="BS201" i="22" s="1"/>
  <c r="Q201" i="22"/>
  <c r="AT201" i="22" s="1"/>
  <c r="T201" i="22"/>
  <c r="AW201" i="22" s="1"/>
  <c r="Y201" i="22"/>
  <c r="BB201" i="22" s="1"/>
  <c r="AC201" i="22"/>
  <c r="BF201" i="22" s="1"/>
  <c r="N133" i="22"/>
  <c r="AK133" i="22"/>
  <c r="BN133" i="22" s="1"/>
  <c r="V133" i="22"/>
  <c r="AY133" i="22" s="1"/>
  <c r="U133" i="22"/>
  <c r="AX133" i="22" s="1"/>
  <c r="BT133" i="22"/>
  <c r="AI133" i="22"/>
  <c r="BL133" i="22" s="1"/>
  <c r="AC133" i="22"/>
  <c r="BF133" i="22" s="1"/>
  <c r="T133" i="22"/>
  <c r="AW133" i="22" s="1"/>
  <c r="AP133" i="22"/>
  <c r="BS133" i="22" s="1"/>
  <c r="AH133" i="22"/>
  <c r="BK133" i="22" s="1"/>
  <c r="AA133" i="22"/>
  <c r="BD133" i="22" s="1"/>
  <c r="S133" i="22"/>
  <c r="AV133" i="22" s="1"/>
  <c r="AO133" i="22"/>
  <c r="BR133" i="22" s="1"/>
  <c r="AG133" i="22"/>
  <c r="BJ133" i="22" s="1"/>
  <c r="Z133" i="22"/>
  <c r="BC133" i="22" s="1"/>
  <c r="R133" i="22"/>
  <c r="AU133" i="22" s="1"/>
  <c r="AM133" i="22"/>
  <c r="BP133" i="22" s="1"/>
  <c r="AN133" i="22"/>
  <c r="BQ133" i="22" s="1"/>
  <c r="Y133" i="22"/>
  <c r="BB133" i="22" s="1"/>
  <c r="Q133" i="22"/>
  <c r="AT133" i="22" s="1"/>
  <c r="AL133" i="22"/>
  <c r="BO133" i="22" s="1"/>
  <c r="W133" i="22"/>
  <c r="AZ133" i="22" s="1"/>
  <c r="AJ133" i="22"/>
  <c r="BM133" i="22" s="1"/>
  <c r="AD133" i="22"/>
  <c r="BG133" i="22" s="1"/>
  <c r="X133" i="22"/>
  <c r="BA133" i="22" s="1"/>
  <c r="P133" i="22"/>
  <c r="N141" i="22"/>
  <c r="AK141" i="22"/>
  <c r="BN141" i="22" s="1"/>
  <c r="V141" i="22"/>
  <c r="AY141" i="22" s="1"/>
  <c r="U141" i="22"/>
  <c r="AX141" i="22" s="1"/>
  <c r="BT141" i="22"/>
  <c r="AI141" i="22"/>
  <c r="BL141" i="22" s="1"/>
  <c r="AC141" i="22"/>
  <c r="BF141" i="22" s="1"/>
  <c r="T141" i="22"/>
  <c r="AW141" i="22" s="1"/>
  <c r="AM141" i="22"/>
  <c r="BP141" i="22" s="1"/>
  <c r="AP141" i="22"/>
  <c r="BS141" i="22" s="1"/>
  <c r="AH141" i="22"/>
  <c r="BK141" i="22" s="1"/>
  <c r="AA141" i="22"/>
  <c r="BD141" i="22" s="1"/>
  <c r="S141" i="22"/>
  <c r="AV141" i="22" s="1"/>
  <c r="AO141" i="22"/>
  <c r="BR141" i="22" s="1"/>
  <c r="AG141" i="22"/>
  <c r="BJ141" i="22" s="1"/>
  <c r="Z141" i="22"/>
  <c r="BC141" i="22" s="1"/>
  <c r="R141" i="22"/>
  <c r="AU141" i="22" s="1"/>
  <c r="AN141" i="22"/>
  <c r="BQ141" i="22" s="1"/>
  <c r="Y141" i="22"/>
  <c r="BB141" i="22" s="1"/>
  <c r="Q141" i="22"/>
  <c r="AT141" i="22" s="1"/>
  <c r="AL141" i="22"/>
  <c r="BO141" i="22" s="1"/>
  <c r="W141" i="22"/>
  <c r="AZ141" i="22" s="1"/>
  <c r="AJ141" i="22"/>
  <c r="BM141" i="22" s="1"/>
  <c r="AD141" i="22"/>
  <c r="BG141" i="22" s="1"/>
  <c r="X141" i="22"/>
  <c r="BA141" i="22" s="1"/>
  <c r="P141" i="22"/>
  <c r="N149" i="22"/>
  <c r="AK149" i="22"/>
  <c r="BN149" i="22" s="1"/>
  <c r="V149" i="22"/>
  <c r="AY149" i="22" s="1"/>
  <c r="AJ149" i="22"/>
  <c r="BM149" i="22" s="1"/>
  <c r="AD149" i="22"/>
  <c r="BG149" i="22" s="1"/>
  <c r="BT149" i="22"/>
  <c r="AI149" i="22"/>
  <c r="BL149" i="22" s="1"/>
  <c r="AC149" i="22"/>
  <c r="BF149" i="22" s="1"/>
  <c r="T149" i="22"/>
  <c r="AW149" i="22" s="1"/>
  <c r="AP149" i="22"/>
  <c r="BS149" i="22" s="1"/>
  <c r="AH149" i="22"/>
  <c r="BK149" i="22" s="1"/>
  <c r="AA149" i="22"/>
  <c r="BD149" i="22" s="1"/>
  <c r="S149" i="22"/>
  <c r="AV149" i="22" s="1"/>
  <c r="AO149" i="22"/>
  <c r="BR149" i="22" s="1"/>
  <c r="AG149" i="22"/>
  <c r="BJ149" i="22" s="1"/>
  <c r="Z149" i="22"/>
  <c r="BC149" i="22" s="1"/>
  <c r="R149" i="22"/>
  <c r="AU149" i="22" s="1"/>
  <c r="AM149" i="22"/>
  <c r="BP149" i="22" s="1"/>
  <c r="X149" i="22"/>
  <c r="BA149" i="22" s="1"/>
  <c r="AN149" i="22"/>
  <c r="BQ149" i="22" s="1"/>
  <c r="Y149" i="22"/>
  <c r="BB149" i="22" s="1"/>
  <c r="Q149" i="22"/>
  <c r="AT149" i="22" s="1"/>
  <c r="AL149" i="22"/>
  <c r="BO149" i="22" s="1"/>
  <c r="W149" i="22"/>
  <c r="AZ149" i="22" s="1"/>
  <c r="U149" i="22"/>
  <c r="AX149" i="22" s="1"/>
  <c r="P149" i="22"/>
  <c r="W188" i="22"/>
  <c r="AZ188" i="22" s="1"/>
  <c r="AF188" i="22"/>
  <c r="BI188" i="22" s="1"/>
  <c r="AN188" i="22"/>
  <c r="BQ188" i="22" s="1"/>
  <c r="P188" i="22"/>
  <c r="X188" i="22"/>
  <c r="BA188" i="22" s="1"/>
  <c r="AG188" i="22"/>
  <c r="BJ188" i="22" s="1"/>
  <c r="AO188" i="22"/>
  <c r="BR188" i="22" s="1"/>
  <c r="Q188" i="22"/>
  <c r="AT188" i="22" s="1"/>
  <c r="Y188" i="22"/>
  <c r="BB188" i="22" s="1"/>
  <c r="AH188" i="22"/>
  <c r="BK188" i="22" s="1"/>
  <c r="AP188" i="22"/>
  <c r="BS188" i="22" s="1"/>
  <c r="R188" i="22"/>
  <c r="AU188" i="22" s="1"/>
  <c r="Z188" i="22"/>
  <c r="BC188" i="22" s="1"/>
  <c r="AI188" i="22"/>
  <c r="BL188" i="22" s="1"/>
  <c r="BT188" i="22"/>
  <c r="S188" i="22"/>
  <c r="AV188" i="22" s="1"/>
  <c r="AA188" i="22"/>
  <c r="BD188" i="22" s="1"/>
  <c r="AJ188" i="22"/>
  <c r="BM188" i="22" s="1"/>
  <c r="T188" i="22"/>
  <c r="AW188" i="22" s="1"/>
  <c r="AC188" i="22"/>
  <c r="BF188" i="22" s="1"/>
  <c r="AK188" i="22"/>
  <c r="BN188" i="22" s="1"/>
  <c r="U188" i="22"/>
  <c r="AX188" i="22" s="1"/>
  <c r="V188" i="22"/>
  <c r="AY188" i="22" s="1"/>
  <c r="AD188" i="22"/>
  <c r="BG188" i="22" s="1"/>
  <c r="AE188" i="22"/>
  <c r="BH188" i="22" s="1"/>
  <c r="AL188" i="22"/>
  <c r="BO188" i="22" s="1"/>
  <c r="AM188" i="22"/>
  <c r="BP188" i="22" s="1"/>
  <c r="N196" i="22"/>
  <c r="W196" i="22"/>
  <c r="AZ196" i="22" s="1"/>
  <c r="AF196" i="22"/>
  <c r="BI196" i="22" s="1"/>
  <c r="AN196" i="22"/>
  <c r="BQ196" i="22" s="1"/>
  <c r="P196" i="22"/>
  <c r="X196" i="22"/>
  <c r="BA196" i="22" s="1"/>
  <c r="AG196" i="22"/>
  <c r="BJ196" i="22" s="1"/>
  <c r="AO196" i="22"/>
  <c r="BR196" i="22" s="1"/>
  <c r="Q196" i="22"/>
  <c r="AT196" i="22" s="1"/>
  <c r="Y196" i="22"/>
  <c r="BB196" i="22" s="1"/>
  <c r="AH196" i="22"/>
  <c r="BK196" i="22" s="1"/>
  <c r="AP196" i="22"/>
  <c r="BS196" i="22" s="1"/>
  <c r="R196" i="22"/>
  <c r="AU196" i="22" s="1"/>
  <c r="Z196" i="22"/>
  <c r="BC196" i="22" s="1"/>
  <c r="AI196" i="22"/>
  <c r="BL196" i="22" s="1"/>
  <c r="BT196" i="22"/>
  <c r="S196" i="22"/>
  <c r="AV196" i="22" s="1"/>
  <c r="AA196" i="22"/>
  <c r="BD196" i="22" s="1"/>
  <c r="AJ196" i="22"/>
  <c r="BM196" i="22" s="1"/>
  <c r="T196" i="22"/>
  <c r="AW196" i="22" s="1"/>
  <c r="AC196" i="22"/>
  <c r="BF196" i="22" s="1"/>
  <c r="AK196" i="22"/>
  <c r="BN196" i="22" s="1"/>
  <c r="U196" i="22"/>
  <c r="AX196" i="22" s="1"/>
  <c r="V196" i="22"/>
  <c r="AY196" i="22" s="1"/>
  <c r="AD196" i="22"/>
  <c r="BG196" i="22" s="1"/>
  <c r="AE196" i="22"/>
  <c r="BH196" i="22" s="1"/>
  <c r="AL196" i="22"/>
  <c r="BO196" i="22" s="1"/>
  <c r="AM196" i="22"/>
  <c r="BP196" i="22" s="1"/>
  <c r="G159" i="22"/>
  <c r="H159" i="22"/>
  <c r="I159" i="22"/>
  <c r="M159" i="22"/>
  <c r="BU159" i="22" s="1"/>
  <c r="G160" i="22"/>
  <c r="H160" i="22"/>
  <c r="I160" i="22"/>
  <c r="J160" i="22" s="1"/>
  <c r="L160" i="22" s="1"/>
  <c r="M160" i="22"/>
  <c r="BU160" i="22" s="1"/>
  <c r="G161" i="22"/>
  <c r="H161" i="22"/>
  <c r="I161" i="22"/>
  <c r="J161" i="22" s="1"/>
  <c r="L161" i="22" s="1"/>
  <c r="M161" i="22"/>
  <c r="BU161" i="22" s="1"/>
  <c r="G162" i="22"/>
  <c r="H162" i="22"/>
  <c r="I162" i="22"/>
  <c r="J162" i="22" s="1"/>
  <c r="L162" i="22" s="1"/>
  <c r="M162" i="22"/>
  <c r="BU162" i="22" s="1"/>
  <c r="G163" i="22"/>
  <c r="H163" i="22"/>
  <c r="I163" i="22"/>
  <c r="J163" i="22" s="1"/>
  <c r="L163" i="22" s="1"/>
  <c r="M163" i="22"/>
  <c r="BU163" i="22" s="1"/>
  <c r="G164" i="22"/>
  <c r="H164" i="22"/>
  <c r="I164" i="22"/>
  <c r="J164" i="22" s="1"/>
  <c r="L164" i="22" s="1"/>
  <c r="M164" i="22"/>
  <c r="BU164" i="22" s="1"/>
  <c r="G165" i="22"/>
  <c r="H165" i="22"/>
  <c r="I165" i="22"/>
  <c r="J165" i="22" s="1"/>
  <c r="L165" i="22" s="1"/>
  <c r="M165" i="22"/>
  <c r="BU165" i="22" s="1"/>
  <c r="G166" i="22"/>
  <c r="H166" i="22"/>
  <c r="I166" i="22"/>
  <c r="J166" i="22" s="1"/>
  <c r="L166" i="22" s="1"/>
  <c r="M166" i="22"/>
  <c r="BU166" i="22" s="1"/>
  <c r="G167" i="22"/>
  <c r="H167" i="22"/>
  <c r="I167" i="22"/>
  <c r="J167" i="22" s="1"/>
  <c r="L167" i="22" s="1"/>
  <c r="M167" i="22"/>
  <c r="BU167" i="22" s="1"/>
  <c r="G168" i="22"/>
  <c r="H168" i="22"/>
  <c r="I168" i="22"/>
  <c r="J168" i="22" s="1"/>
  <c r="L168" i="22" s="1"/>
  <c r="M168" i="22"/>
  <c r="BU168" i="22" s="1"/>
  <c r="G169" i="22"/>
  <c r="H169" i="22"/>
  <c r="I169" i="22"/>
  <c r="J169" i="22" s="1"/>
  <c r="L169" i="22" s="1"/>
  <c r="M169" i="22"/>
  <c r="BU169" i="22" s="1"/>
  <c r="G170" i="22"/>
  <c r="H170" i="22"/>
  <c r="I170" i="22"/>
  <c r="J170" i="22" s="1"/>
  <c r="L170" i="22" s="1"/>
  <c r="M170" i="22"/>
  <c r="BU170" i="22" s="1"/>
  <c r="G171" i="22"/>
  <c r="H171" i="22"/>
  <c r="I171" i="22"/>
  <c r="J171" i="22" s="1"/>
  <c r="L171" i="22" s="1"/>
  <c r="M171" i="22"/>
  <c r="BU171" i="22" s="1"/>
  <c r="G172" i="22"/>
  <c r="H172" i="22"/>
  <c r="I172" i="22"/>
  <c r="J172" i="22" s="1"/>
  <c r="L172" i="22" s="1"/>
  <c r="M172" i="22"/>
  <c r="BU172" i="22" s="1"/>
  <c r="G173" i="22"/>
  <c r="H173" i="22"/>
  <c r="I173" i="22"/>
  <c r="J173" i="22" s="1"/>
  <c r="L173" i="22" s="1"/>
  <c r="M173" i="22"/>
  <c r="BU173" i="22" s="1"/>
  <c r="G174" i="22"/>
  <c r="H174" i="22"/>
  <c r="I174" i="22"/>
  <c r="J174" i="22" s="1"/>
  <c r="L174" i="22" s="1"/>
  <c r="M174" i="22"/>
  <c r="BU174" i="22" s="1"/>
  <c r="G175" i="22"/>
  <c r="H175" i="22"/>
  <c r="I175" i="22"/>
  <c r="J175" i="22" s="1"/>
  <c r="L175" i="22" s="1"/>
  <c r="M175" i="22"/>
  <c r="BU175" i="22" s="1"/>
  <c r="G176" i="22"/>
  <c r="H176" i="22"/>
  <c r="I176" i="22"/>
  <c r="J176" i="22" s="1"/>
  <c r="L176" i="22" s="1"/>
  <c r="M176" i="22"/>
  <c r="BU176" i="22" s="1"/>
  <c r="G177" i="22"/>
  <c r="H177" i="22"/>
  <c r="I177" i="22"/>
  <c r="J177" i="22" s="1"/>
  <c r="L177" i="22" s="1"/>
  <c r="M177" i="22"/>
  <c r="BU177" i="22" s="1"/>
  <c r="M158" i="22"/>
  <c r="BU158" i="22" s="1"/>
  <c r="I158" i="22"/>
  <c r="AQ158" i="22" s="1"/>
  <c r="H158" i="22"/>
  <c r="G158" i="22"/>
  <c r="G108" i="22"/>
  <c r="H108" i="22"/>
  <c r="I108" i="22"/>
  <c r="M108" i="22"/>
  <c r="BU108" i="22" s="1"/>
  <c r="G109" i="22"/>
  <c r="H109" i="22"/>
  <c r="I109" i="22"/>
  <c r="M109" i="22"/>
  <c r="BU109" i="22" s="1"/>
  <c r="G110" i="22"/>
  <c r="H110" i="22"/>
  <c r="I110" i="22"/>
  <c r="M110" i="22"/>
  <c r="BU110" i="22" s="1"/>
  <c r="G111" i="22"/>
  <c r="H111" i="22"/>
  <c r="I111" i="22"/>
  <c r="M111" i="22"/>
  <c r="BU111" i="22" s="1"/>
  <c r="G112" i="22"/>
  <c r="H112" i="22"/>
  <c r="I112" i="22"/>
  <c r="M112" i="22"/>
  <c r="BU112" i="22" s="1"/>
  <c r="G113" i="22"/>
  <c r="H113" i="22"/>
  <c r="I113" i="22"/>
  <c r="J113" i="22" s="1"/>
  <c r="L113" i="22" s="1"/>
  <c r="M113" i="22"/>
  <c r="BU113" i="22" s="1"/>
  <c r="G114" i="22"/>
  <c r="H114" i="22"/>
  <c r="I114" i="22"/>
  <c r="J114" i="22" s="1"/>
  <c r="L114" i="22" s="1"/>
  <c r="M114" i="22"/>
  <c r="BU114" i="22" s="1"/>
  <c r="G115" i="22"/>
  <c r="H115" i="22"/>
  <c r="I115" i="22"/>
  <c r="J115" i="22" s="1"/>
  <c r="L115" i="22" s="1"/>
  <c r="M115" i="22"/>
  <c r="BU115" i="22" s="1"/>
  <c r="G116" i="22"/>
  <c r="H116" i="22"/>
  <c r="I116" i="22"/>
  <c r="J116" i="22" s="1"/>
  <c r="L116" i="22" s="1"/>
  <c r="M116" i="22"/>
  <c r="BU116" i="22" s="1"/>
  <c r="G117" i="22"/>
  <c r="H117" i="22"/>
  <c r="I117" i="22"/>
  <c r="J117" i="22" s="1"/>
  <c r="L117" i="22" s="1"/>
  <c r="M117" i="22"/>
  <c r="BU117" i="22" s="1"/>
  <c r="G118" i="22"/>
  <c r="H118" i="22"/>
  <c r="I118" i="22"/>
  <c r="J118" i="22" s="1"/>
  <c r="L118" i="22" s="1"/>
  <c r="M118" i="22"/>
  <c r="BU118" i="22" s="1"/>
  <c r="G119" i="22"/>
  <c r="H119" i="22"/>
  <c r="I119" i="22"/>
  <c r="J119" i="22" s="1"/>
  <c r="L119" i="22" s="1"/>
  <c r="M119" i="22"/>
  <c r="BU119" i="22" s="1"/>
  <c r="G120" i="22"/>
  <c r="H120" i="22"/>
  <c r="I120" i="22"/>
  <c r="J120" i="22" s="1"/>
  <c r="L120" i="22" s="1"/>
  <c r="M120" i="22"/>
  <c r="BU120" i="22" s="1"/>
  <c r="G121" i="22"/>
  <c r="H121" i="22"/>
  <c r="I121" i="22"/>
  <c r="J121" i="22" s="1"/>
  <c r="L121" i="22" s="1"/>
  <c r="M121" i="22"/>
  <c r="BU121" i="22" s="1"/>
  <c r="G122" i="22"/>
  <c r="H122" i="22"/>
  <c r="I122" i="22"/>
  <c r="J122" i="22" s="1"/>
  <c r="L122" i="22" s="1"/>
  <c r="M122" i="22"/>
  <c r="BU122" i="22" s="1"/>
  <c r="G123" i="22"/>
  <c r="H123" i="22"/>
  <c r="I123" i="22"/>
  <c r="J123" i="22" s="1"/>
  <c r="L123" i="22" s="1"/>
  <c r="M123" i="22"/>
  <c r="BU123" i="22" s="1"/>
  <c r="G124" i="22"/>
  <c r="H124" i="22"/>
  <c r="I124" i="22"/>
  <c r="J124" i="22" s="1"/>
  <c r="L124" i="22" s="1"/>
  <c r="M124" i="22"/>
  <c r="BU124" i="22" s="1"/>
  <c r="G125" i="22"/>
  <c r="H125" i="22"/>
  <c r="I125" i="22"/>
  <c r="J125" i="22" s="1"/>
  <c r="L125" i="22" s="1"/>
  <c r="M125" i="22"/>
  <c r="BU125" i="22" s="1"/>
  <c r="G126" i="22"/>
  <c r="H126" i="22"/>
  <c r="I126" i="22"/>
  <c r="J126" i="22" s="1"/>
  <c r="L126" i="22" s="1"/>
  <c r="M126" i="22"/>
  <c r="BU126" i="22" s="1"/>
  <c r="I107" i="22"/>
  <c r="M107" i="22"/>
  <c r="H107" i="22"/>
  <c r="G107" i="22"/>
  <c r="S27" i="22"/>
  <c r="S26" i="22"/>
  <c r="S24" i="22"/>
  <c r="AK90" i="24"/>
  <c r="AK76" i="24"/>
  <c r="AK62" i="24"/>
  <c r="AK48" i="24"/>
  <c r="AK34" i="24"/>
  <c r="AQ107" i="22" l="1"/>
  <c r="AR107" i="22"/>
  <c r="BU107" i="22" s="1"/>
  <c r="J159" i="22"/>
  <c r="L159" i="22" s="1"/>
  <c r="AQ159" i="22"/>
  <c r="BT159" i="22" s="1"/>
  <c r="J111" i="22"/>
  <c r="L111" i="22" s="1"/>
  <c r="AQ111" i="22"/>
  <c r="BT111" i="22" s="1"/>
  <c r="J109" i="22"/>
  <c r="L109" i="22" s="1"/>
  <c r="AQ109" i="22"/>
  <c r="BT109" i="22" s="1"/>
  <c r="J112" i="22"/>
  <c r="L112" i="22" s="1"/>
  <c r="AQ112" i="22"/>
  <c r="BT112" i="22" s="1"/>
  <c r="J110" i="22"/>
  <c r="L110" i="22" s="1"/>
  <c r="AQ110" i="22"/>
  <c r="BT110" i="22" s="1"/>
  <c r="J108" i="22"/>
  <c r="L108" i="22" s="1"/>
  <c r="AQ108" i="22"/>
  <c r="AS190" i="22"/>
  <c r="BV190" i="22" s="1"/>
  <c r="BX135" i="22"/>
  <c r="AS191" i="22"/>
  <c r="BV191" i="22" s="1"/>
  <c r="BX140" i="22"/>
  <c r="AS136" i="22"/>
  <c r="BV136" i="22" s="1"/>
  <c r="AS150" i="22"/>
  <c r="BV150" i="22" s="1"/>
  <c r="BX133" i="22"/>
  <c r="AS146" i="22"/>
  <c r="BV146" i="22" s="1"/>
  <c r="AS194" i="22"/>
  <c r="BV194" i="22" s="1"/>
  <c r="AS143" i="22"/>
  <c r="BV143" i="22" s="1"/>
  <c r="AS142" i="22"/>
  <c r="BV142" i="22" s="1"/>
  <c r="BX196" i="22"/>
  <c r="BX200" i="22"/>
  <c r="BX145" i="22"/>
  <c r="BX150" i="22"/>
  <c r="BX144" i="22"/>
  <c r="AS196" i="22"/>
  <c r="BV196" i="22" s="1"/>
  <c r="AS195" i="22"/>
  <c r="BV195" i="22" s="1"/>
  <c r="AS135" i="22"/>
  <c r="BV135" i="22" s="1"/>
  <c r="AS134" i="22"/>
  <c r="BV134" i="22" s="1"/>
  <c r="BX149" i="22"/>
  <c r="BX146" i="22"/>
  <c r="BX198" i="22"/>
  <c r="BX187" i="22"/>
  <c r="BX132" i="22"/>
  <c r="BX184" i="22"/>
  <c r="BX189" i="22"/>
  <c r="BX186" i="22"/>
  <c r="S176" i="22"/>
  <c r="AV176" i="22" s="1"/>
  <c r="AA176" i="22"/>
  <c r="BD176" i="22" s="1"/>
  <c r="AJ176" i="22"/>
  <c r="BM176" i="22" s="1"/>
  <c r="T176" i="22"/>
  <c r="AW176" i="22" s="1"/>
  <c r="AC176" i="22"/>
  <c r="BF176" i="22" s="1"/>
  <c r="AK176" i="22"/>
  <c r="BN176" i="22" s="1"/>
  <c r="U176" i="22"/>
  <c r="AX176" i="22" s="1"/>
  <c r="AD176" i="22"/>
  <c r="BG176" i="22" s="1"/>
  <c r="AL176" i="22"/>
  <c r="BO176" i="22" s="1"/>
  <c r="Q176" i="22"/>
  <c r="AT176" i="22" s="1"/>
  <c r="AP176" i="22"/>
  <c r="BS176" i="22" s="1"/>
  <c r="V176" i="22"/>
  <c r="AY176" i="22" s="1"/>
  <c r="AE176" i="22"/>
  <c r="BH176" i="22" s="1"/>
  <c r="AM176" i="22"/>
  <c r="BP176" i="22" s="1"/>
  <c r="Y176" i="22"/>
  <c r="BB176" i="22" s="1"/>
  <c r="W176" i="22"/>
  <c r="AZ176" i="22" s="1"/>
  <c r="AF176" i="22"/>
  <c r="BI176" i="22" s="1"/>
  <c r="AN176" i="22"/>
  <c r="BQ176" i="22" s="1"/>
  <c r="P176" i="22"/>
  <c r="X176" i="22"/>
  <c r="BA176" i="22" s="1"/>
  <c r="AG176" i="22"/>
  <c r="BJ176" i="22" s="1"/>
  <c r="AO176" i="22"/>
  <c r="BR176" i="22" s="1"/>
  <c r="AH176" i="22"/>
  <c r="BK176" i="22" s="1"/>
  <c r="R176" i="22"/>
  <c r="AU176" i="22" s="1"/>
  <c r="Z176" i="22"/>
  <c r="BC176" i="22" s="1"/>
  <c r="AI176" i="22"/>
  <c r="BL176" i="22" s="1"/>
  <c r="BT176" i="22"/>
  <c r="S174" i="22"/>
  <c r="AV174" i="22" s="1"/>
  <c r="AA174" i="22"/>
  <c r="BD174" i="22" s="1"/>
  <c r="AJ174" i="22"/>
  <c r="BM174" i="22" s="1"/>
  <c r="T174" i="22"/>
  <c r="AW174" i="22" s="1"/>
  <c r="AC174" i="22"/>
  <c r="BF174" i="22" s="1"/>
  <c r="AK174" i="22"/>
  <c r="BN174" i="22" s="1"/>
  <c r="U174" i="22"/>
  <c r="AX174" i="22" s="1"/>
  <c r="AD174" i="22"/>
  <c r="BG174" i="22" s="1"/>
  <c r="AL174" i="22"/>
  <c r="BO174" i="22" s="1"/>
  <c r="AP174" i="22"/>
  <c r="BS174" i="22" s="1"/>
  <c r="V174" i="22"/>
  <c r="AY174" i="22" s="1"/>
  <c r="AE174" i="22"/>
  <c r="BH174" i="22" s="1"/>
  <c r="AM174" i="22"/>
  <c r="BP174" i="22" s="1"/>
  <c r="W174" i="22"/>
  <c r="AZ174" i="22" s="1"/>
  <c r="AF174" i="22"/>
  <c r="BI174" i="22" s="1"/>
  <c r="AN174" i="22"/>
  <c r="BQ174" i="22" s="1"/>
  <c r="Y174" i="22"/>
  <c r="BB174" i="22" s="1"/>
  <c r="P174" i="22"/>
  <c r="X174" i="22"/>
  <c r="BA174" i="22" s="1"/>
  <c r="AG174" i="22"/>
  <c r="BJ174" i="22" s="1"/>
  <c r="AO174" i="22"/>
  <c r="BR174" i="22" s="1"/>
  <c r="Q174" i="22"/>
  <c r="AT174" i="22" s="1"/>
  <c r="R174" i="22"/>
  <c r="AU174" i="22" s="1"/>
  <c r="Z174" i="22"/>
  <c r="BC174" i="22" s="1"/>
  <c r="AI174" i="22"/>
  <c r="BL174" i="22" s="1"/>
  <c r="BT174" i="22"/>
  <c r="AH174" i="22"/>
  <c r="BK174" i="22" s="1"/>
  <c r="S172" i="22"/>
  <c r="AV172" i="22" s="1"/>
  <c r="AA172" i="22"/>
  <c r="BD172" i="22" s="1"/>
  <c r="AJ172" i="22"/>
  <c r="BM172" i="22" s="1"/>
  <c r="T172" i="22"/>
  <c r="AW172" i="22" s="1"/>
  <c r="AC172" i="22"/>
  <c r="BF172" i="22" s="1"/>
  <c r="AK172" i="22"/>
  <c r="BN172" i="22" s="1"/>
  <c r="U172" i="22"/>
  <c r="AX172" i="22" s="1"/>
  <c r="AD172" i="22"/>
  <c r="BG172" i="22" s="1"/>
  <c r="AL172" i="22"/>
  <c r="BO172" i="22" s="1"/>
  <c r="Q172" i="22"/>
  <c r="AT172" i="22" s="1"/>
  <c r="V172" i="22"/>
  <c r="AY172" i="22" s="1"/>
  <c r="AE172" i="22"/>
  <c r="BH172" i="22" s="1"/>
  <c r="AM172" i="22"/>
  <c r="BP172" i="22" s="1"/>
  <c r="AH172" i="22"/>
  <c r="BK172" i="22" s="1"/>
  <c r="W172" i="22"/>
  <c r="AZ172" i="22" s="1"/>
  <c r="AF172" i="22"/>
  <c r="BI172" i="22" s="1"/>
  <c r="AN172" i="22"/>
  <c r="BQ172" i="22" s="1"/>
  <c r="Y172" i="22"/>
  <c r="BB172" i="22" s="1"/>
  <c r="P172" i="22"/>
  <c r="X172" i="22"/>
  <c r="BA172" i="22" s="1"/>
  <c r="AG172" i="22"/>
  <c r="BJ172" i="22" s="1"/>
  <c r="AO172" i="22"/>
  <c r="BR172" i="22" s="1"/>
  <c r="AP172" i="22"/>
  <c r="BS172" i="22" s="1"/>
  <c r="R172" i="22"/>
  <c r="AU172" i="22" s="1"/>
  <c r="Z172" i="22"/>
  <c r="BC172" i="22" s="1"/>
  <c r="AI172" i="22"/>
  <c r="BL172" i="22" s="1"/>
  <c r="BT172" i="22"/>
  <c r="S170" i="22"/>
  <c r="AV170" i="22" s="1"/>
  <c r="AA170" i="22"/>
  <c r="BD170" i="22" s="1"/>
  <c r="AJ170" i="22"/>
  <c r="BM170" i="22" s="1"/>
  <c r="T170" i="22"/>
  <c r="AW170" i="22" s="1"/>
  <c r="AC170" i="22"/>
  <c r="BF170" i="22" s="1"/>
  <c r="AK170" i="22"/>
  <c r="BN170" i="22" s="1"/>
  <c r="U170" i="22"/>
  <c r="AX170" i="22" s="1"/>
  <c r="AD170" i="22"/>
  <c r="BG170" i="22" s="1"/>
  <c r="AL170" i="22"/>
  <c r="BO170" i="22" s="1"/>
  <c r="V170" i="22"/>
  <c r="AY170" i="22" s="1"/>
  <c r="AE170" i="22"/>
  <c r="BH170" i="22" s="1"/>
  <c r="AM170" i="22"/>
  <c r="BP170" i="22" s="1"/>
  <c r="AH170" i="22"/>
  <c r="BK170" i="22" s="1"/>
  <c r="W170" i="22"/>
  <c r="AZ170" i="22" s="1"/>
  <c r="AF170" i="22"/>
  <c r="BI170" i="22" s="1"/>
  <c r="AN170" i="22"/>
  <c r="BQ170" i="22" s="1"/>
  <c r="Y170" i="22"/>
  <c r="BB170" i="22" s="1"/>
  <c r="P170" i="22"/>
  <c r="X170" i="22"/>
  <c r="BA170" i="22" s="1"/>
  <c r="AG170" i="22"/>
  <c r="BJ170" i="22" s="1"/>
  <c r="AO170" i="22"/>
  <c r="BR170" i="22" s="1"/>
  <c r="Q170" i="22"/>
  <c r="AT170" i="22" s="1"/>
  <c r="AP170" i="22"/>
  <c r="BS170" i="22" s="1"/>
  <c r="R170" i="22"/>
  <c r="AU170" i="22" s="1"/>
  <c r="Z170" i="22"/>
  <c r="BC170" i="22" s="1"/>
  <c r="AI170" i="22"/>
  <c r="BL170" i="22" s="1"/>
  <c r="BT170" i="22"/>
  <c r="P168" i="22"/>
  <c r="X168" i="22"/>
  <c r="BA168" i="22" s="1"/>
  <c r="Q168" i="22"/>
  <c r="AT168" i="22" s="1"/>
  <c r="Y168" i="22"/>
  <c r="BB168" i="22" s="1"/>
  <c r="R168" i="22"/>
  <c r="AU168" i="22" s="1"/>
  <c r="Z168" i="22"/>
  <c r="BC168" i="22" s="1"/>
  <c r="S168" i="22"/>
  <c r="AV168" i="22" s="1"/>
  <c r="AA168" i="22"/>
  <c r="BD168" i="22" s="1"/>
  <c r="V168" i="22"/>
  <c r="AY168" i="22" s="1"/>
  <c r="W168" i="22"/>
  <c r="AZ168" i="22" s="1"/>
  <c r="AJ168" i="22"/>
  <c r="BM168" i="22" s="1"/>
  <c r="AC168" i="22"/>
  <c r="BF168" i="22" s="1"/>
  <c r="AK168" i="22"/>
  <c r="BN168" i="22" s="1"/>
  <c r="AD168" i="22"/>
  <c r="BG168" i="22" s="1"/>
  <c r="AL168" i="22"/>
  <c r="BO168" i="22" s="1"/>
  <c r="AE168" i="22"/>
  <c r="BH168" i="22" s="1"/>
  <c r="AM168" i="22"/>
  <c r="BP168" i="22" s="1"/>
  <c r="AH168" i="22"/>
  <c r="BK168" i="22" s="1"/>
  <c r="AF168" i="22"/>
  <c r="BI168" i="22" s="1"/>
  <c r="AN168" i="22"/>
  <c r="BQ168" i="22" s="1"/>
  <c r="AP168" i="22"/>
  <c r="BS168" i="22" s="1"/>
  <c r="AG168" i="22"/>
  <c r="BJ168" i="22" s="1"/>
  <c r="AO168" i="22"/>
  <c r="BR168" i="22" s="1"/>
  <c r="T168" i="22"/>
  <c r="AW168" i="22" s="1"/>
  <c r="U168" i="22"/>
  <c r="AX168" i="22" s="1"/>
  <c r="AI168" i="22"/>
  <c r="BL168" i="22" s="1"/>
  <c r="BT168" i="22"/>
  <c r="P166" i="22"/>
  <c r="X166" i="22"/>
  <c r="BA166" i="22" s="1"/>
  <c r="AG166" i="22"/>
  <c r="BJ166" i="22" s="1"/>
  <c r="AO166" i="22"/>
  <c r="BR166" i="22" s="1"/>
  <c r="Q166" i="22"/>
  <c r="AT166" i="22" s="1"/>
  <c r="Y166" i="22"/>
  <c r="BB166" i="22" s="1"/>
  <c r="AH166" i="22"/>
  <c r="BK166" i="22" s="1"/>
  <c r="AP166" i="22"/>
  <c r="BS166" i="22" s="1"/>
  <c r="R166" i="22"/>
  <c r="AU166" i="22" s="1"/>
  <c r="Z166" i="22"/>
  <c r="BC166" i="22" s="1"/>
  <c r="AI166" i="22"/>
  <c r="BL166" i="22" s="1"/>
  <c r="BT166" i="22"/>
  <c r="S166" i="22"/>
  <c r="AV166" i="22" s="1"/>
  <c r="AA166" i="22"/>
  <c r="BD166" i="22" s="1"/>
  <c r="AJ166" i="22"/>
  <c r="BM166" i="22" s="1"/>
  <c r="V166" i="22"/>
  <c r="AY166" i="22" s="1"/>
  <c r="AE166" i="22"/>
  <c r="BH166" i="22" s="1"/>
  <c r="AM166" i="22"/>
  <c r="BP166" i="22" s="1"/>
  <c r="AL166" i="22"/>
  <c r="BO166" i="22" s="1"/>
  <c r="T166" i="22"/>
  <c r="AW166" i="22" s="1"/>
  <c r="AN166" i="22"/>
  <c r="BQ166" i="22" s="1"/>
  <c r="U166" i="22"/>
  <c r="AX166" i="22" s="1"/>
  <c r="W166" i="22"/>
  <c r="AZ166" i="22" s="1"/>
  <c r="AC166" i="22"/>
  <c r="BF166" i="22" s="1"/>
  <c r="AF166" i="22"/>
  <c r="BI166" i="22" s="1"/>
  <c r="AD166" i="22"/>
  <c r="BG166" i="22" s="1"/>
  <c r="AK166" i="22"/>
  <c r="BN166" i="22" s="1"/>
  <c r="P164" i="22"/>
  <c r="X164" i="22"/>
  <c r="BA164" i="22" s="1"/>
  <c r="AG164" i="22"/>
  <c r="BJ164" i="22" s="1"/>
  <c r="AO164" i="22"/>
  <c r="BR164" i="22" s="1"/>
  <c r="Q164" i="22"/>
  <c r="AT164" i="22" s="1"/>
  <c r="Y164" i="22"/>
  <c r="BB164" i="22" s="1"/>
  <c r="AH164" i="22"/>
  <c r="BK164" i="22" s="1"/>
  <c r="AP164" i="22"/>
  <c r="BS164" i="22" s="1"/>
  <c r="R164" i="22"/>
  <c r="AU164" i="22" s="1"/>
  <c r="Z164" i="22"/>
  <c r="BC164" i="22" s="1"/>
  <c r="AI164" i="22"/>
  <c r="BL164" i="22" s="1"/>
  <c r="BT164" i="22"/>
  <c r="S164" i="22"/>
  <c r="AV164" i="22" s="1"/>
  <c r="AA164" i="22"/>
  <c r="BD164" i="22" s="1"/>
  <c r="AJ164" i="22"/>
  <c r="BM164" i="22" s="1"/>
  <c r="V164" i="22"/>
  <c r="AY164" i="22" s="1"/>
  <c r="AE164" i="22"/>
  <c r="BH164" i="22" s="1"/>
  <c r="AM164" i="22"/>
  <c r="BP164" i="22" s="1"/>
  <c r="AD164" i="22"/>
  <c r="BG164" i="22" s="1"/>
  <c r="AF164" i="22"/>
  <c r="BI164" i="22" s="1"/>
  <c r="AK164" i="22"/>
  <c r="BN164" i="22" s="1"/>
  <c r="AL164" i="22"/>
  <c r="BO164" i="22" s="1"/>
  <c r="W164" i="22"/>
  <c r="AZ164" i="22" s="1"/>
  <c r="T164" i="22"/>
  <c r="AW164" i="22" s="1"/>
  <c r="AN164" i="22"/>
  <c r="BQ164" i="22" s="1"/>
  <c r="U164" i="22"/>
  <c r="AX164" i="22" s="1"/>
  <c r="AC164" i="22"/>
  <c r="BF164" i="22" s="1"/>
  <c r="P162" i="22"/>
  <c r="X162" i="22"/>
  <c r="BA162" i="22" s="1"/>
  <c r="AG162" i="22"/>
  <c r="BJ162" i="22" s="1"/>
  <c r="AO162" i="22"/>
  <c r="BR162" i="22" s="1"/>
  <c r="Q162" i="22"/>
  <c r="AT162" i="22" s="1"/>
  <c r="Y162" i="22"/>
  <c r="BB162" i="22" s="1"/>
  <c r="AH162" i="22"/>
  <c r="BK162" i="22" s="1"/>
  <c r="AP162" i="22"/>
  <c r="BS162" i="22" s="1"/>
  <c r="R162" i="22"/>
  <c r="AU162" i="22" s="1"/>
  <c r="Z162" i="22"/>
  <c r="BC162" i="22" s="1"/>
  <c r="AI162" i="22"/>
  <c r="BL162" i="22" s="1"/>
  <c r="BT162" i="22"/>
  <c r="S162" i="22"/>
  <c r="AV162" i="22" s="1"/>
  <c r="AA162" i="22"/>
  <c r="BD162" i="22" s="1"/>
  <c r="AJ162" i="22"/>
  <c r="BM162" i="22" s="1"/>
  <c r="U162" i="22"/>
  <c r="AX162" i="22" s="1"/>
  <c r="AD162" i="22"/>
  <c r="BG162" i="22" s="1"/>
  <c r="AL162" i="22"/>
  <c r="BO162" i="22" s="1"/>
  <c r="V162" i="22"/>
  <c r="AY162" i="22" s="1"/>
  <c r="AE162" i="22"/>
  <c r="BH162" i="22" s="1"/>
  <c r="AM162" i="22"/>
  <c r="BP162" i="22" s="1"/>
  <c r="AC162" i="22"/>
  <c r="BF162" i="22" s="1"/>
  <c r="AF162" i="22"/>
  <c r="BI162" i="22" s="1"/>
  <c r="AK162" i="22"/>
  <c r="BN162" i="22" s="1"/>
  <c r="AN162" i="22"/>
  <c r="BQ162" i="22" s="1"/>
  <c r="T162" i="22"/>
  <c r="AW162" i="22" s="1"/>
  <c r="W162" i="22"/>
  <c r="AZ162" i="22" s="1"/>
  <c r="P160" i="22"/>
  <c r="X160" i="22"/>
  <c r="BA160" i="22" s="1"/>
  <c r="AG160" i="22"/>
  <c r="BJ160" i="22" s="1"/>
  <c r="AO160" i="22"/>
  <c r="BR160" i="22" s="1"/>
  <c r="Q160" i="22"/>
  <c r="AT160" i="22" s="1"/>
  <c r="Y160" i="22"/>
  <c r="BB160" i="22" s="1"/>
  <c r="AH160" i="22"/>
  <c r="BK160" i="22" s="1"/>
  <c r="AP160" i="22"/>
  <c r="BS160" i="22" s="1"/>
  <c r="R160" i="22"/>
  <c r="AU160" i="22" s="1"/>
  <c r="Z160" i="22"/>
  <c r="BC160" i="22" s="1"/>
  <c r="AI160" i="22"/>
  <c r="BL160" i="22" s="1"/>
  <c r="BT160" i="22"/>
  <c r="S160" i="22"/>
  <c r="AV160" i="22" s="1"/>
  <c r="AA160" i="22"/>
  <c r="BD160" i="22" s="1"/>
  <c r="AJ160" i="22"/>
  <c r="BM160" i="22" s="1"/>
  <c r="U160" i="22"/>
  <c r="AX160" i="22" s="1"/>
  <c r="AD160" i="22"/>
  <c r="BG160" i="22" s="1"/>
  <c r="AL160" i="22"/>
  <c r="BO160" i="22" s="1"/>
  <c r="V160" i="22"/>
  <c r="AY160" i="22" s="1"/>
  <c r="AE160" i="22"/>
  <c r="BH160" i="22" s="1"/>
  <c r="AM160" i="22"/>
  <c r="BP160" i="22" s="1"/>
  <c r="T160" i="22"/>
  <c r="AW160" i="22" s="1"/>
  <c r="W160" i="22"/>
  <c r="AZ160" i="22" s="1"/>
  <c r="AC160" i="22"/>
  <c r="BF160" i="22" s="1"/>
  <c r="AF160" i="22"/>
  <c r="BI160" i="22" s="1"/>
  <c r="AK160" i="22"/>
  <c r="BN160" i="22" s="1"/>
  <c r="AN160" i="22"/>
  <c r="BQ160" i="22" s="1"/>
  <c r="AS199" i="22"/>
  <c r="BV199" i="22" s="1"/>
  <c r="AS148" i="22"/>
  <c r="BV148" i="22" s="1"/>
  <c r="AS147" i="22"/>
  <c r="BV147" i="22" s="1"/>
  <c r="BX193" i="22"/>
  <c r="BX142" i="22"/>
  <c r="BX136" i="22"/>
  <c r="AL158" i="22"/>
  <c r="BO158" i="22" s="1"/>
  <c r="AD158" i="22"/>
  <c r="BG158" i="22" s="1"/>
  <c r="U158" i="22"/>
  <c r="AX158" i="22" s="1"/>
  <c r="AK158" i="22"/>
  <c r="BN158" i="22" s="1"/>
  <c r="AC158" i="22"/>
  <c r="BF158" i="22" s="1"/>
  <c r="T158" i="22"/>
  <c r="AW158" i="22" s="1"/>
  <c r="AA158" i="22"/>
  <c r="BD158" i="22" s="1"/>
  <c r="S158" i="22"/>
  <c r="AV158" i="22" s="1"/>
  <c r="AN158" i="22"/>
  <c r="BQ158" i="22" s="1"/>
  <c r="AI158" i="22"/>
  <c r="BL158" i="22" s="1"/>
  <c r="Z158" i="22"/>
  <c r="BC158" i="22" s="1"/>
  <c r="R158" i="22"/>
  <c r="AU158" i="22" s="1"/>
  <c r="P158" i="22"/>
  <c r="X158" i="22"/>
  <c r="BA158" i="22" s="1"/>
  <c r="AM158" i="22"/>
  <c r="BP158" i="22" s="1"/>
  <c r="V158" i="22"/>
  <c r="AY158" i="22" s="1"/>
  <c r="AS201" i="22"/>
  <c r="BV201" i="22" s="1"/>
  <c r="AS200" i="22"/>
  <c r="BV200" i="22" s="1"/>
  <c r="AS149" i="22"/>
  <c r="BV149" i="22" s="1"/>
  <c r="AS140" i="22"/>
  <c r="BV140" i="22" s="1"/>
  <c r="AS139" i="22"/>
  <c r="BV139" i="22" s="1"/>
  <c r="BX143" i="22"/>
  <c r="BX148" i="22"/>
  <c r="BX137" i="22"/>
  <c r="BX194" i="22"/>
  <c r="BX183" i="22"/>
  <c r="AC90" i="22"/>
  <c r="AC91" i="22"/>
  <c r="AC89" i="22"/>
  <c r="BU203" i="22"/>
  <c r="AF24" i="144" s="1"/>
  <c r="AF36" i="144" s="1"/>
  <c r="AS193" i="22"/>
  <c r="BV193" i="22" s="1"/>
  <c r="AS192" i="22"/>
  <c r="BV192" i="22" s="1"/>
  <c r="AS141" i="22"/>
  <c r="BV141" i="22" s="1"/>
  <c r="AS144" i="22"/>
  <c r="BV144" i="22" s="1"/>
  <c r="BX188" i="22"/>
  <c r="BX138" i="22"/>
  <c r="BX134" i="22"/>
  <c r="AS133" i="22"/>
  <c r="BV133" i="22" s="1"/>
  <c r="AS145" i="22"/>
  <c r="BV145" i="22" s="1"/>
  <c r="BX141" i="22"/>
  <c r="BX191" i="22"/>
  <c r="BX195" i="22"/>
  <c r="BX192" i="22"/>
  <c r="BX197" i="22"/>
  <c r="BX147" i="22"/>
  <c r="W177" i="22"/>
  <c r="AZ177" i="22" s="1"/>
  <c r="AF177" i="22"/>
  <c r="BI177" i="22" s="1"/>
  <c r="AN177" i="22"/>
  <c r="BQ177" i="22" s="1"/>
  <c r="P177" i="22"/>
  <c r="X177" i="22"/>
  <c r="BA177" i="22" s="1"/>
  <c r="AG177" i="22"/>
  <c r="BJ177" i="22" s="1"/>
  <c r="AO177" i="22"/>
  <c r="BR177" i="22" s="1"/>
  <c r="Q177" i="22"/>
  <c r="AT177" i="22" s="1"/>
  <c r="Y177" i="22"/>
  <c r="BB177" i="22" s="1"/>
  <c r="AH177" i="22"/>
  <c r="BK177" i="22" s="1"/>
  <c r="AP177" i="22"/>
  <c r="BS177" i="22" s="1"/>
  <c r="R177" i="22"/>
  <c r="AU177" i="22" s="1"/>
  <c r="Z177" i="22"/>
  <c r="BC177" i="22" s="1"/>
  <c r="AI177" i="22"/>
  <c r="BL177" i="22" s="1"/>
  <c r="BT177" i="22"/>
  <c r="AL177" i="22"/>
  <c r="BO177" i="22" s="1"/>
  <c r="S177" i="22"/>
  <c r="AV177" i="22" s="1"/>
  <c r="AA177" i="22"/>
  <c r="BD177" i="22" s="1"/>
  <c r="AJ177" i="22"/>
  <c r="BM177" i="22" s="1"/>
  <c r="U177" i="22"/>
  <c r="AX177" i="22" s="1"/>
  <c r="T177" i="22"/>
  <c r="AW177" i="22" s="1"/>
  <c r="AC177" i="22"/>
  <c r="BF177" i="22" s="1"/>
  <c r="AK177" i="22"/>
  <c r="BN177" i="22" s="1"/>
  <c r="AD177" i="22"/>
  <c r="BG177" i="22" s="1"/>
  <c r="V177" i="22"/>
  <c r="AY177" i="22" s="1"/>
  <c r="AE177" i="22"/>
  <c r="BH177" i="22" s="1"/>
  <c r="AM177" i="22"/>
  <c r="BP177" i="22" s="1"/>
  <c r="W175" i="22"/>
  <c r="AZ175" i="22" s="1"/>
  <c r="AF175" i="22"/>
  <c r="BI175" i="22" s="1"/>
  <c r="AN175" i="22"/>
  <c r="BQ175" i="22" s="1"/>
  <c r="P175" i="22"/>
  <c r="X175" i="22"/>
  <c r="BA175" i="22" s="1"/>
  <c r="AG175" i="22"/>
  <c r="BJ175" i="22" s="1"/>
  <c r="AO175" i="22"/>
  <c r="BR175" i="22" s="1"/>
  <c r="Q175" i="22"/>
  <c r="AT175" i="22" s="1"/>
  <c r="Y175" i="22"/>
  <c r="BB175" i="22" s="1"/>
  <c r="AH175" i="22"/>
  <c r="BK175" i="22" s="1"/>
  <c r="AP175" i="22"/>
  <c r="BS175" i="22" s="1"/>
  <c r="R175" i="22"/>
  <c r="AU175" i="22" s="1"/>
  <c r="Z175" i="22"/>
  <c r="BC175" i="22" s="1"/>
  <c r="AI175" i="22"/>
  <c r="BL175" i="22" s="1"/>
  <c r="BT175" i="22"/>
  <c r="S175" i="22"/>
  <c r="AV175" i="22" s="1"/>
  <c r="AA175" i="22"/>
  <c r="BD175" i="22" s="1"/>
  <c r="AJ175" i="22"/>
  <c r="BM175" i="22" s="1"/>
  <c r="AD175" i="22"/>
  <c r="BG175" i="22" s="1"/>
  <c r="T175" i="22"/>
  <c r="AW175" i="22" s="1"/>
  <c r="AC175" i="22"/>
  <c r="BF175" i="22" s="1"/>
  <c r="AK175" i="22"/>
  <c r="BN175" i="22" s="1"/>
  <c r="U175" i="22"/>
  <c r="AX175" i="22" s="1"/>
  <c r="AL175" i="22"/>
  <c r="BO175" i="22" s="1"/>
  <c r="V175" i="22"/>
  <c r="AY175" i="22" s="1"/>
  <c r="AE175" i="22"/>
  <c r="BH175" i="22" s="1"/>
  <c r="AM175" i="22"/>
  <c r="BP175" i="22" s="1"/>
  <c r="W173" i="22"/>
  <c r="AZ173" i="22" s="1"/>
  <c r="AF173" i="22"/>
  <c r="BI173" i="22" s="1"/>
  <c r="AN173" i="22"/>
  <c r="BQ173" i="22" s="1"/>
  <c r="P173" i="22"/>
  <c r="X173" i="22"/>
  <c r="BA173" i="22" s="1"/>
  <c r="AG173" i="22"/>
  <c r="BJ173" i="22" s="1"/>
  <c r="AO173" i="22"/>
  <c r="BR173" i="22" s="1"/>
  <c r="Q173" i="22"/>
  <c r="AT173" i="22" s="1"/>
  <c r="Y173" i="22"/>
  <c r="BB173" i="22" s="1"/>
  <c r="AH173" i="22"/>
  <c r="BK173" i="22" s="1"/>
  <c r="AP173" i="22"/>
  <c r="BS173" i="22" s="1"/>
  <c r="AL173" i="22"/>
  <c r="BO173" i="22" s="1"/>
  <c r="R173" i="22"/>
  <c r="AU173" i="22" s="1"/>
  <c r="Z173" i="22"/>
  <c r="BC173" i="22" s="1"/>
  <c r="AI173" i="22"/>
  <c r="BL173" i="22" s="1"/>
  <c r="BT173" i="22"/>
  <c r="AD173" i="22"/>
  <c r="BG173" i="22" s="1"/>
  <c r="S173" i="22"/>
  <c r="AV173" i="22" s="1"/>
  <c r="AA173" i="22"/>
  <c r="BD173" i="22" s="1"/>
  <c r="AJ173" i="22"/>
  <c r="BM173" i="22" s="1"/>
  <c r="U173" i="22"/>
  <c r="AX173" i="22" s="1"/>
  <c r="T173" i="22"/>
  <c r="AW173" i="22" s="1"/>
  <c r="AC173" i="22"/>
  <c r="BF173" i="22" s="1"/>
  <c r="AK173" i="22"/>
  <c r="BN173" i="22" s="1"/>
  <c r="V173" i="22"/>
  <c r="AY173" i="22" s="1"/>
  <c r="AE173" i="22"/>
  <c r="BH173" i="22" s="1"/>
  <c r="AM173" i="22"/>
  <c r="BP173" i="22" s="1"/>
  <c r="W171" i="22"/>
  <c r="AZ171" i="22" s="1"/>
  <c r="AF171" i="22"/>
  <c r="BI171" i="22" s="1"/>
  <c r="AN171" i="22"/>
  <c r="BQ171" i="22" s="1"/>
  <c r="P171" i="22"/>
  <c r="X171" i="22"/>
  <c r="BA171" i="22" s="1"/>
  <c r="AG171" i="22"/>
  <c r="BJ171" i="22" s="1"/>
  <c r="AO171" i="22"/>
  <c r="BR171" i="22" s="1"/>
  <c r="Q171" i="22"/>
  <c r="AT171" i="22" s="1"/>
  <c r="Y171" i="22"/>
  <c r="BB171" i="22" s="1"/>
  <c r="AH171" i="22"/>
  <c r="BK171" i="22" s="1"/>
  <c r="AP171" i="22"/>
  <c r="BS171" i="22" s="1"/>
  <c r="R171" i="22"/>
  <c r="AU171" i="22" s="1"/>
  <c r="Z171" i="22"/>
  <c r="BC171" i="22" s="1"/>
  <c r="AI171" i="22"/>
  <c r="BL171" i="22" s="1"/>
  <c r="BT171" i="22"/>
  <c r="AD171" i="22"/>
  <c r="BG171" i="22" s="1"/>
  <c r="S171" i="22"/>
  <c r="AV171" i="22" s="1"/>
  <c r="AA171" i="22"/>
  <c r="BD171" i="22" s="1"/>
  <c r="AJ171" i="22"/>
  <c r="BM171" i="22" s="1"/>
  <c r="U171" i="22"/>
  <c r="AX171" i="22" s="1"/>
  <c r="T171" i="22"/>
  <c r="AW171" i="22" s="1"/>
  <c r="AC171" i="22"/>
  <c r="BF171" i="22" s="1"/>
  <c r="AK171" i="22"/>
  <c r="BN171" i="22" s="1"/>
  <c r="AL171" i="22"/>
  <c r="BO171" i="22" s="1"/>
  <c r="V171" i="22"/>
  <c r="AY171" i="22" s="1"/>
  <c r="AE171" i="22"/>
  <c r="BH171" i="22" s="1"/>
  <c r="AM171" i="22"/>
  <c r="BP171" i="22" s="1"/>
  <c r="W169" i="22"/>
  <c r="AZ169" i="22" s="1"/>
  <c r="AF169" i="22"/>
  <c r="BI169" i="22" s="1"/>
  <c r="AN169" i="22"/>
  <c r="BQ169" i="22" s="1"/>
  <c r="P169" i="22"/>
  <c r="X169" i="22"/>
  <c r="BA169" i="22" s="1"/>
  <c r="AG169" i="22"/>
  <c r="BJ169" i="22" s="1"/>
  <c r="AO169" i="22"/>
  <c r="BR169" i="22" s="1"/>
  <c r="Q169" i="22"/>
  <c r="AT169" i="22" s="1"/>
  <c r="Y169" i="22"/>
  <c r="BB169" i="22" s="1"/>
  <c r="AH169" i="22"/>
  <c r="BK169" i="22" s="1"/>
  <c r="AP169" i="22"/>
  <c r="BS169" i="22" s="1"/>
  <c r="AL169" i="22"/>
  <c r="BO169" i="22" s="1"/>
  <c r="R169" i="22"/>
  <c r="AU169" i="22" s="1"/>
  <c r="Z169" i="22"/>
  <c r="BC169" i="22" s="1"/>
  <c r="AI169" i="22"/>
  <c r="BL169" i="22" s="1"/>
  <c r="BT169" i="22"/>
  <c r="AD169" i="22"/>
  <c r="BG169" i="22" s="1"/>
  <c r="S169" i="22"/>
  <c r="AV169" i="22" s="1"/>
  <c r="AA169" i="22"/>
  <c r="BD169" i="22" s="1"/>
  <c r="AJ169" i="22"/>
  <c r="BM169" i="22" s="1"/>
  <c r="T169" i="22"/>
  <c r="AW169" i="22" s="1"/>
  <c r="AC169" i="22"/>
  <c r="BF169" i="22" s="1"/>
  <c r="AK169" i="22"/>
  <c r="BN169" i="22" s="1"/>
  <c r="U169" i="22"/>
  <c r="AX169" i="22" s="1"/>
  <c r="V169" i="22"/>
  <c r="AY169" i="22" s="1"/>
  <c r="AE169" i="22"/>
  <c r="BH169" i="22" s="1"/>
  <c r="AM169" i="22"/>
  <c r="BP169" i="22" s="1"/>
  <c r="T167" i="22"/>
  <c r="AW167" i="22" s="1"/>
  <c r="AC167" i="22"/>
  <c r="BF167" i="22" s="1"/>
  <c r="AK167" i="22"/>
  <c r="BN167" i="22" s="1"/>
  <c r="U167" i="22"/>
  <c r="AX167" i="22" s="1"/>
  <c r="AD167" i="22"/>
  <c r="BG167" i="22" s="1"/>
  <c r="AL167" i="22"/>
  <c r="BO167" i="22" s="1"/>
  <c r="V167" i="22"/>
  <c r="AY167" i="22" s="1"/>
  <c r="AE167" i="22"/>
  <c r="BH167" i="22" s="1"/>
  <c r="AM167" i="22"/>
  <c r="BP167" i="22" s="1"/>
  <c r="W167" i="22"/>
  <c r="AZ167" i="22" s="1"/>
  <c r="AF167" i="22"/>
  <c r="BI167" i="22" s="1"/>
  <c r="AN167" i="22"/>
  <c r="BQ167" i="22" s="1"/>
  <c r="R167" i="22"/>
  <c r="AU167" i="22" s="1"/>
  <c r="Z167" i="22"/>
  <c r="BC167" i="22" s="1"/>
  <c r="AI167" i="22"/>
  <c r="BL167" i="22" s="1"/>
  <c r="BT167" i="22"/>
  <c r="AG167" i="22"/>
  <c r="BJ167" i="22" s="1"/>
  <c r="AH167" i="22"/>
  <c r="BK167" i="22" s="1"/>
  <c r="P167" i="22"/>
  <c r="AJ167" i="22"/>
  <c r="BM167" i="22" s="1"/>
  <c r="Q167" i="22"/>
  <c r="AT167" i="22" s="1"/>
  <c r="AO167" i="22"/>
  <c r="BR167" i="22" s="1"/>
  <c r="Y167" i="22"/>
  <c r="BB167" i="22" s="1"/>
  <c r="S167" i="22"/>
  <c r="AV167" i="22" s="1"/>
  <c r="AP167" i="22"/>
  <c r="BS167" i="22" s="1"/>
  <c r="X167" i="22"/>
  <c r="BA167" i="22" s="1"/>
  <c r="AA167" i="22"/>
  <c r="BD167" i="22" s="1"/>
  <c r="T165" i="22"/>
  <c r="AW165" i="22" s="1"/>
  <c r="AC165" i="22"/>
  <c r="BF165" i="22" s="1"/>
  <c r="AK165" i="22"/>
  <c r="BN165" i="22" s="1"/>
  <c r="U165" i="22"/>
  <c r="AX165" i="22" s="1"/>
  <c r="AD165" i="22"/>
  <c r="BG165" i="22" s="1"/>
  <c r="AL165" i="22"/>
  <c r="BO165" i="22" s="1"/>
  <c r="V165" i="22"/>
  <c r="AY165" i="22" s="1"/>
  <c r="AE165" i="22"/>
  <c r="BH165" i="22" s="1"/>
  <c r="AM165" i="22"/>
  <c r="BP165" i="22" s="1"/>
  <c r="W165" i="22"/>
  <c r="AZ165" i="22" s="1"/>
  <c r="AF165" i="22"/>
  <c r="BI165" i="22" s="1"/>
  <c r="AN165" i="22"/>
  <c r="BQ165" i="22" s="1"/>
  <c r="R165" i="22"/>
  <c r="AU165" i="22" s="1"/>
  <c r="Z165" i="22"/>
  <c r="BC165" i="22" s="1"/>
  <c r="AI165" i="22"/>
  <c r="BL165" i="22" s="1"/>
  <c r="BT165" i="22"/>
  <c r="X165" i="22"/>
  <c r="BA165" i="22" s="1"/>
  <c r="Y165" i="22"/>
  <c r="BB165" i="22" s="1"/>
  <c r="AA165" i="22"/>
  <c r="BD165" i="22" s="1"/>
  <c r="AG165" i="22"/>
  <c r="BJ165" i="22" s="1"/>
  <c r="AO165" i="22"/>
  <c r="BR165" i="22" s="1"/>
  <c r="AH165" i="22"/>
  <c r="BK165" i="22" s="1"/>
  <c r="P165" i="22"/>
  <c r="AJ165" i="22"/>
  <c r="BM165" i="22" s="1"/>
  <c r="Q165" i="22"/>
  <c r="AT165" i="22" s="1"/>
  <c r="S165" i="22"/>
  <c r="AV165" i="22" s="1"/>
  <c r="AP165" i="22"/>
  <c r="BS165" i="22" s="1"/>
  <c r="T163" i="22"/>
  <c r="AW163" i="22" s="1"/>
  <c r="AC163" i="22"/>
  <c r="BF163" i="22" s="1"/>
  <c r="AK163" i="22"/>
  <c r="BN163" i="22" s="1"/>
  <c r="U163" i="22"/>
  <c r="AX163" i="22" s="1"/>
  <c r="AD163" i="22"/>
  <c r="BG163" i="22" s="1"/>
  <c r="AL163" i="22"/>
  <c r="BO163" i="22" s="1"/>
  <c r="V163" i="22"/>
  <c r="AY163" i="22" s="1"/>
  <c r="AE163" i="22"/>
  <c r="BH163" i="22" s="1"/>
  <c r="AM163" i="22"/>
  <c r="BP163" i="22" s="1"/>
  <c r="W163" i="22"/>
  <c r="AZ163" i="22" s="1"/>
  <c r="AF163" i="22"/>
  <c r="BI163" i="22" s="1"/>
  <c r="AN163" i="22"/>
  <c r="BQ163" i="22" s="1"/>
  <c r="Q163" i="22"/>
  <c r="AT163" i="22" s="1"/>
  <c r="Y163" i="22"/>
  <c r="BB163" i="22" s="1"/>
  <c r="AH163" i="22"/>
  <c r="BK163" i="22" s="1"/>
  <c r="AP163" i="22"/>
  <c r="BS163" i="22" s="1"/>
  <c r="R163" i="22"/>
  <c r="AU163" i="22" s="1"/>
  <c r="Z163" i="22"/>
  <c r="BC163" i="22" s="1"/>
  <c r="AI163" i="22"/>
  <c r="BL163" i="22" s="1"/>
  <c r="BT163" i="22"/>
  <c r="AG163" i="22"/>
  <c r="BJ163" i="22" s="1"/>
  <c r="AJ163" i="22"/>
  <c r="BM163" i="22" s="1"/>
  <c r="AO163" i="22"/>
  <c r="BR163" i="22" s="1"/>
  <c r="P163" i="22"/>
  <c r="X163" i="22"/>
  <c r="BA163" i="22" s="1"/>
  <c r="S163" i="22"/>
  <c r="AV163" i="22" s="1"/>
  <c r="AA163" i="22"/>
  <c r="BD163" i="22" s="1"/>
  <c r="T161" i="22"/>
  <c r="AW161" i="22" s="1"/>
  <c r="AC161" i="22"/>
  <c r="BF161" i="22" s="1"/>
  <c r="AK161" i="22"/>
  <c r="BN161" i="22" s="1"/>
  <c r="U161" i="22"/>
  <c r="AX161" i="22" s="1"/>
  <c r="AD161" i="22"/>
  <c r="BG161" i="22" s="1"/>
  <c r="AL161" i="22"/>
  <c r="BO161" i="22" s="1"/>
  <c r="V161" i="22"/>
  <c r="AY161" i="22" s="1"/>
  <c r="AE161" i="22"/>
  <c r="BH161" i="22" s="1"/>
  <c r="AM161" i="22"/>
  <c r="BP161" i="22" s="1"/>
  <c r="W161" i="22"/>
  <c r="AZ161" i="22" s="1"/>
  <c r="AF161" i="22"/>
  <c r="BI161" i="22" s="1"/>
  <c r="AN161" i="22"/>
  <c r="BQ161" i="22" s="1"/>
  <c r="Q161" i="22"/>
  <c r="AT161" i="22" s="1"/>
  <c r="Y161" i="22"/>
  <c r="BB161" i="22" s="1"/>
  <c r="AH161" i="22"/>
  <c r="BK161" i="22" s="1"/>
  <c r="AP161" i="22"/>
  <c r="BS161" i="22" s="1"/>
  <c r="R161" i="22"/>
  <c r="AU161" i="22" s="1"/>
  <c r="Z161" i="22"/>
  <c r="BC161" i="22" s="1"/>
  <c r="AI161" i="22"/>
  <c r="BL161" i="22" s="1"/>
  <c r="BT161" i="22"/>
  <c r="X161" i="22"/>
  <c r="BA161" i="22" s="1"/>
  <c r="AA161" i="22"/>
  <c r="BD161" i="22" s="1"/>
  <c r="AG161" i="22"/>
  <c r="BJ161" i="22" s="1"/>
  <c r="AJ161" i="22"/>
  <c r="BM161" i="22" s="1"/>
  <c r="P161" i="22"/>
  <c r="AO161" i="22"/>
  <c r="BR161" i="22" s="1"/>
  <c r="S161" i="22"/>
  <c r="AV161" i="22" s="1"/>
  <c r="T159" i="22"/>
  <c r="AW159" i="22" s="1"/>
  <c r="AC159" i="22"/>
  <c r="BF159" i="22" s="1"/>
  <c r="AK159" i="22"/>
  <c r="BN159" i="22" s="1"/>
  <c r="U159" i="22"/>
  <c r="AX159" i="22" s="1"/>
  <c r="AD159" i="22"/>
  <c r="BG159" i="22" s="1"/>
  <c r="AL159" i="22"/>
  <c r="BO159" i="22" s="1"/>
  <c r="V159" i="22"/>
  <c r="AY159" i="22" s="1"/>
  <c r="AE159" i="22"/>
  <c r="BH159" i="22" s="1"/>
  <c r="AM159" i="22"/>
  <c r="BP159" i="22" s="1"/>
  <c r="W159" i="22"/>
  <c r="AZ159" i="22" s="1"/>
  <c r="AF159" i="22"/>
  <c r="BI159" i="22" s="1"/>
  <c r="AN159" i="22"/>
  <c r="BQ159" i="22" s="1"/>
  <c r="Q159" i="22"/>
  <c r="AT159" i="22" s="1"/>
  <c r="Y159" i="22"/>
  <c r="BB159" i="22" s="1"/>
  <c r="AH159" i="22"/>
  <c r="BK159" i="22" s="1"/>
  <c r="AP159" i="22"/>
  <c r="BS159" i="22" s="1"/>
  <c r="R159" i="22"/>
  <c r="AU159" i="22" s="1"/>
  <c r="Z159" i="22"/>
  <c r="BC159" i="22" s="1"/>
  <c r="AI159" i="22"/>
  <c r="BL159" i="22" s="1"/>
  <c r="P159" i="22"/>
  <c r="S159" i="22"/>
  <c r="AV159" i="22" s="1"/>
  <c r="X159" i="22"/>
  <c r="BA159" i="22" s="1"/>
  <c r="AA159" i="22"/>
  <c r="BD159" i="22" s="1"/>
  <c r="AG159" i="22"/>
  <c r="BJ159" i="22" s="1"/>
  <c r="AJ159" i="22"/>
  <c r="BM159" i="22" s="1"/>
  <c r="AO159" i="22"/>
  <c r="BR159" i="22" s="1"/>
  <c r="AS198" i="22"/>
  <c r="BV198" i="22" s="1"/>
  <c r="AS197" i="22"/>
  <c r="BV197" i="22" s="1"/>
  <c r="AS138" i="22"/>
  <c r="BV138" i="22" s="1"/>
  <c r="AS137" i="22"/>
  <c r="BV137" i="22" s="1"/>
  <c r="BX201" i="22"/>
  <c r="BX185" i="22"/>
  <c r="BX199" i="22"/>
  <c r="BX190" i="22"/>
  <c r="BX139" i="22"/>
  <c r="AK125" i="22"/>
  <c r="BN125" i="22" s="1"/>
  <c r="Q125" i="22"/>
  <c r="AT125" i="22" s="1"/>
  <c r="Y125" i="22"/>
  <c r="BB125" i="22" s="1"/>
  <c r="AL125" i="22"/>
  <c r="BO125" i="22" s="1"/>
  <c r="R125" i="22"/>
  <c r="AU125" i="22" s="1"/>
  <c r="Z125" i="22"/>
  <c r="BC125" i="22" s="1"/>
  <c r="AM125" i="22"/>
  <c r="BP125" i="22" s="1"/>
  <c r="S125" i="22"/>
  <c r="AV125" i="22" s="1"/>
  <c r="AA125" i="22"/>
  <c r="BD125" i="22" s="1"/>
  <c r="AN125" i="22"/>
  <c r="BQ125" i="22" s="1"/>
  <c r="T125" i="22"/>
  <c r="AW125" i="22" s="1"/>
  <c r="AC125" i="22"/>
  <c r="BF125" i="22" s="1"/>
  <c r="AG125" i="22"/>
  <c r="BJ125" i="22" s="1"/>
  <c r="AO125" i="22"/>
  <c r="BR125" i="22" s="1"/>
  <c r="U125" i="22"/>
  <c r="AX125" i="22" s="1"/>
  <c r="AD125" i="22"/>
  <c r="BG125" i="22" s="1"/>
  <c r="AH125" i="22"/>
  <c r="BK125" i="22" s="1"/>
  <c r="AP125" i="22"/>
  <c r="BS125" i="22" s="1"/>
  <c r="V125" i="22"/>
  <c r="AY125" i="22" s="1"/>
  <c r="P125" i="22"/>
  <c r="W125" i="22"/>
  <c r="AZ125" i="22" s="1"/>
  <c r="X125" i="22"/>
  <c r="BA125" i="22" s="1"/>
  <c r="AI125" i="22"/>
  <c r="BL125" i="22" s="1"/>
  <c r="AJ125" i="22"/>
  <c r="BM125" i="22" s="1"/>
  <c r="BT125" i="22"/>
  <c r="AK123" i="22"/>
  <c r="BN123" i="22" s="1"/>
  <c r="U123" i="22"/>
  <c r="AX123" i="22" s="1"/>
  <c r="AD123" i="22"/>
  <c r="BG123" i="22" s="1"/>
  <c r="AL123" i="22"/>
  <c r="BO123" i="22" s="1"/>
  <c r="V123" i="22"/>
  <c r="AY123" i="22" s="1"/>
  <c r="AM123" i="22"/>
  <c r="BP123" i="22" s="1"/>
  <c r="W123" i="22"/>
  <c r="AZ123" i="22" s="1"/>
  <c r="AN123" i="22"/>
  <c r="BQ123" i="22" s="1"/>
  <c r="P123" i="22"/>
  <c r="X123" i="22"/>
  <c r="BA123" i="22" s="1"/>
  <c r="AG123" i="22"/>
  <c r="BJ123" i="22" s="1"/>
  <c r="AO123" i="22"/>
  <c r="BR123" i="22" s="1"/>
  <c r="Q123" i="22"/>
  <c r="AT123" i="22" s="1"/>
  <c r="Y123" i="22"/>
  <c r="BB123" i="22" s="1"/>
  <c r="AH123" i="22"/>
  <c r="BK123" i="22" s="1"/>
  <c r="AP123" i="22"/>
  <c r="BS123" i="22" s="1"/>
  <c r="R123" i="22"/>
  <c r="AU123" i="22" s="1"/>
  <c r="Z123" i="22"/>
  <c r="BC123" i="22" s="1"/>
  <c r="AI123" i="22"/>
  <c r="BL123" i="22" s="1"/>
  <c r="S123" i="22"/>
  <c r="AV123" i="22" s="1"/>
  <c r="AC123" i="22"/>
  <c r="BF123" i="22" s="1"/>
  <c r="T123" i="22"/>
  <c r="AW123" i="22" s="1"/>
  <c r="AA123" i="22"/>
  <c r="BD123" i="22" s="1"/>
  <c r="AJ123" i="22"/>
  <c r="BM123" i="22" s="1"/>
  <c r="BT123" i="22"/>
  <c r="AK121" i="22"/>
  <c r="BN121" i="22" s="1"/>
  <c r="Q121" i="22"/>
  <c r="AT121" i="22" s="1"/>
  <c r="Y121" i="22"/>
  <c r="BB121" i="22" s="1"/>
  <c r="AL121" i="22"/>
  <c r="BO121" i="22" s="1"/>
  <c r="R121" i="22"/>
  <c r="AU121" i="22" s="1"/>
  <c r="Z121" i="22"/>
  <c r="BC121" i="22" s="1"/>
  <c r="AM121" i="22"/>
  <c r="BP121" i="22" s="1"/>
  <c r="S121" i="22"/>
  <c r="AV121" i="22" s="1"/>
  <c r="AA121" i="22"/>
  <c r="BD121" i="22" s="1"/>
  <c r="AI121" i="22"/>
  <c r="BL121" i="22" s="1"/>
  <c r="AN121" i="22"/>
  <c r="BQ121" i="22" s="1"/>
  <c r="T121" i="22"/>
  <c r="AW121" i="22" s="1"/>
  <c r="AC121" i="22"/>
  <c r="BF121" i="22" s="1"/>
  <c r="AG121" i="22"/>
  <c r="BJ121" i="22" s="1"/>
  <c r="AO121" i="22"/>
  <c r="BR121" i="22" s="1"/>
  <c r="U121" i="22"/>
  <c r="AX121" i="22" s="1"/>
  <c r="AD121" i="22"/>
  <c r="BG121" i="22" s="1"/>
  <c r="AH121" i="22"/>
  <c r="BK121" i="22" s="1"/>
  <c r="AP121" i="22"/>
  <c r="BS121" i="22" s="1"/>
  <c r="V121" i="22"/>
  <c r="AY121" i="22" s="1"/>
  <c r="BT121" i="22"/>
  <c r="P121" i="22"/>
  <c r="W121" i="22"/>
  <c r="AZ121" i="22" s="1"/>
  <c r="X121" i="22"/>
  <c r="BA121" i="22" s="1"/>
  <c r="AJ121" i="22"/>
  <c r="BM121" i="22" s="1"/>
  <c r="AK119" i="22"/>
  <c r="BN119" i="22" s="1"/>
  <c r="U119" i="22"/>
  <c r="AX119" i="22" s="1"/>
  <c r="AD119" i="22"/>
  <c r="BG119" i="22" s="1"/>
  <c r="AL119" i="22"/>
  <c r="BO119" i="22" s="1"/>
  <c r="V119" i="22"/>
  <c r="AY119" i="22" s="1"/>
  <c r="AM119" i="22"/>
  <c r="BP119" i="22" s="1"/>
  <c r="W119" i="22"/>
  <c r="AZ119" i="22" s="1"/>
  <c r="AN119" i="22"/>
  <c r="BQ119" i="22" s="1"/>
  <c r="P119" i="22"/>
  <c r="X119" i="22"/>
  <c r="BA119" i="22" s="1"/>
  <c r="AG119" i="22"/>
  <c r="BJ119" i="22" s="1"/>
  <c r="AO119" i="22"/>
  <c r="BR119" i="22" s="1"/>
  <c r="Q119" i="22"/>
  <c r="AT119" i="22" s="1"/>
  <c r="Y119" i="22"/>
  <c r="BB119" i="22" s="1"/>
  <c r="AH119" i="22"/>
  <c r="BK119" i="22" s="1"/>
  <c r="AP119" i="22"/>
  <c r="BS119" i="22" s="1"/>
  <c r="R119" i="22"/>
  <c r="AU119" i="22" s="1"/>
  <c r="Z119" i="22"/>
  <c r="BC119" i="22" s="1"/>
  <c r="AI119" i="22"/>
  <c r="BL119" i="22" s="1"/>
  <c r="BT119" i="22"/>
  <c r="AA119" i="22"/>
  <c r="BD119" i="22" s="1"/>
  <c r="S119" i="22"/>
  <c r="AV119" i="22" s="1"/>
  <c r="T119" i="22"/>
  <c r="AW119" i="22" s="1"/>
  <c r="AC119" i="22"/>
  <c r="BF119" i="22" s="1"/>
  <c r="AJ119" i="22"/>
  <c r="BM119" i="22" s="1"/>
  <c r="AK117" i="22"/>
  <c r="BN117" i="22" s="1"/>
  <c r="Q117" i="22"/>
  <c r="AT117" i="22" s="1"/>
  <c r="Y117" i="22"/>
  <c r="BB117" i="22" s="1"/>
  <c r="AL117" i="22"/>
  <c r="BO117" i="22" s="1"/>
  <c r="R117" i="22"/>
  <c r="AU117" i="22" s="1"/>
  <c r="Z117" i="22"/>
  <c r="BC117" i="22" s="1"/>
  <c r="AM117" i="22"/>
  <c r="BP117" i="22" s="1"/>
  <c r="S117" i="22"/>
  <c r="AV117" i="22" s="1"/>
  <c r="AA117" i="22"/>
  <c r="BD117" i="22" s="1"/>
  <c r="AN117" i="22"/>
  <c r="BQ117" i="22" s="1"/>
  <c r="T117" i="22"/>
  <c r="AW117" i="22" s="1"/>
  <c r="AC117" i="22"/>
  <c r="BF117" i="22" s="1"/>
  <c r="AG117" i="22"/>
  <c r="BJ117" i="22" s="1"/>
  <c r="AO117" i="22"/>
  <c r="BR117" i="22" s="1"/>
  <c r="U117" i="22"/>
  <c r="AX117" i="22" s="1"/>
  <c r="AD117" i="22"/>
  <c r="BG117" i="22" s="1"/>
  <c r="AH117" i="22"/>
  <c r="BK117" i="22" s="1"/>
  <c r="AP117" i="22"/>
  <c r="BS117" i="22" s="1"/>
  <c r="V117" i="22"/>
  <c r="AY117" i="22" s="1"/>
  <c r="AI117" i="22"/>
  <c r="BL117" i="22" s="1"/>
  <c r="BT117" i="22"/>
  <c r="P117" i="22"/>
  <c r="AJ117" i="22"/>
  <c r="BM117" i="22" s="1"/>
  <c r="W117" i="22"/>
  <c r="AZ117" i="22" s="1"/>
  <c r="X117" i="22"/>
  <c r="BA117" i="22" s="1"/>
  <c r="AK115" i="22"/>
  <c r="BN115" i="22" s="1"/>
  <c r="U115" i="22"/>
  <c r="AX115" i="22" s="1"/>
  <c r="AD115" i="22"/>
  <c r="BG115" i="22" s="1"/>
  <c r="AL115" i="22"/>
  <c r="BO115" i="22" s="1"/>
  <c r="V115" i="22"/>
  <c r="AY115" i="22" s="1"/>
  <c r="AM115" i="22"/>
  <c r="BP115" i="22" s="1"/>
  <c r="W115" i="22"/>
  <c r="AZ115" i="22" s="1"/>
  <c r="AN115" i="22"/>
  <c r="BQ115" i="22" s="1"/>
  <c r="P115" i="22"/>
  <c r="X115" i="22"/>
  <c r="BA115" i="22" s="1"/>
  <c r="AG115" i="22"/>
  <c r="BJ115" i="22" s="1"/>
  <c r="AO115" i="22"/>
  <c r="BR115" i="22" s="1"/>
  <c r="Q115" i="22"/>
  <c r="AT115" i="22" s="1"/>
  <c r="Y115" i="22"/>
  <c r="BB115" i="22" s="1"/>
  <c r="AH115" i="22"/>
  <c r="BK115" i="22" s="1"/>
  <c r="AP115" i="22"/>
  <c r="BS115" i="22" s="1"/>
  <c r="R115" i="22"/>
  <c r="AU115" i="22" s="1"/>
  <c r="Z115" i="22"/>
  <c r="BC115" i="22" s="1"/>
  <c r="AI115" i="22"/>
  <c r="BL115" i="22" s="1"/>
  <c r="BT115" i="22"/>
  <c r="AC115" i="22"/>
  <c r="BF115" i="22" s="1"/>
  <c r="AJ115" i="22"/>
  <c r="BM115" i="22" s="1"/>
  <c r="S115" i="22"/>
  <c r="AV115" i="22" s="1"/>
  <c r="T115" i="22"/>
  <c r="AW115" i="22" s="1"/>
  <c r="AA115" i="22"/>
  <c r="BD115" i="22" s="1"/>
  <c r="AK113" i="22"/>
  <c r="BN113" i="22" s="1"/>
  <c r="Q113" i="22"/>
  <c r="AT113" i="22" s="1"/>
  <c r="Y113" i="22"/>
  <c r="BB113" i="22" s="1"/>
  <c r="AL113" i="22"/>
  <c r="BO113" i="22" s="1"/>
  <c r="R113" i="22"/>
  <c r="AU113" i="22" s="1"/>
  <c r="Z113" i="22"/>
  <c r="BC113" i="22" s="1"/>
  <c r="AM113" i="22"/>
  <c r="BP113" i="22" s="1"/>
  <c r="S113" i="22"/>
  <c r="AV113" i="22" s="1"/>
  <c r="AA113" i="22"/>
  <c r="BD113" i="22" s="1"/>
  <c r="AN113" i="22"/>
  <c r="BQ113" i="22" s="1"/>
  <c r="T113" i="22"/>
  <c r="AW113" i="22" s="1"/>
  <c r="AC113" i="22"/>
  <c r="BF113" i="22" s="1"/>
  <c r="AG113" i="22"/>
  <c r="BJ113" i="22" s="1"/>
  <c r="AO113" i="22"/>
  <c r="BR113" i="22" s="1"/>
  <c r="U113" i="22"/>
  <c r="AX113" i="22" s="1"/>
  <c r="AD113" i="22"/>
  <c r="BG113" i="22" s="1"/>
  <c r="AH113" i="22"/>
  <c r="BK113" i="22" s="1"/>
  <c r="AP113" i="22"/>
  <c r="BS113" i="22" s="1"/>
  <c r="V113" i="22"/>
  <c r="AY113" i="22" s="1"/>
  <c r="AI113" i="22"/>
  <c r="BL113" i="22" s="1"/>
  <c r="BT113" i="22"/>
  <c r="X113" i="22"/>
  <c r="BA113" i="22" s="1"/>
  <c r="AJ113" i="22"/>
  <c r="BM113" i="22" s="1"/>
  <c r="P113" i="22"/>
  <c r="W113" i="22"/>
  <c r="AZ113" i="22" s="1"/>
  <c r="AK111" i="22"/>
  <c r="BN111" i="22" s="1"/>
  <c r="U111" i="22"/>
  <c r="AX111" i="22" s="1"/>
  <c r="AD111" i="22"/>
  <c r="BG111" i="22" s="1"/>
  <c r="AL111" i="22"/>
  <c r="BO111" i="22" s="1"/>
  <c r="V111" i="22"/>
  <c r="AY111" i="22" s="1"/>
  <c r="AM111" i="22"/>
  <c r="BP111" i="22" s="1"/>
  <c r="W111" i="22"/>
  <c r="AZ111" i="22" s="1"/>
  <c r="AN111" i="22"/>
  <c r="BQ111" i="22" s="1"/>
  <c r="P111" i="22"/>
  <c r="X111" i="22"/>
  <c r="BA111" i="22" s="1"/>
  <c r="AG111" i="22"/>
  <c r="BJ111" i="22" s="1"/>
  <c r="AO111" i="22"/>
  <c r="BR111" i="22" s="1"/>
  <c r="Q111" i="22"/>
  <c r="AT111" i="22" s="1"/>
  <c r="Y111" i="22"/>
  <c r="BB111" i="22" s="1"/>
  <c r="AH111" i="22"/>
  <c r="BK111" i="22" s="1"/>
  <c r="AP111" i="22"/>
  <c r="BS111" i="22" s="1"/>
  <c r="R111" i="22"/>
  <c r="AU111" i="22" s="1"/>
  <c r="Z111" i="22"/>
  <c r="BC111" i="22" s="1"/>
  <c r="AI111" i="22"/>
  <c r="BL111" i="22" s="1"/>
  <c r="T111" i="22"/>
  <c r="AW111" i="22" s="1"/>
  <c r="AA111" i="22"/>
  <c r="BD111" i="22" s="1"/>
  <c r="AJ111" i="22"/>
  <c r="BM111" i="22" s="1"/>
  <c r="AC111" i="22"/>
  <c r="BF111" i="22" s="1"/>
  <c r="S111" i="22"/>
  <c r="AV111" i="22" s="1"/>
  <c r="AK109" i="22"/>
  <c r="BN109" i="22" s="1"/>
  <c r="Q109" i="22"/>
  <c r="AT109" i="22" s="1"/>
  <c r="Y109" i="22"/>
  <c r="BB109" i="22" s="1"/>
  <c r="AL109" i="22"/>
  <c r="BO109" i="22" s="1"/>
  <c r="R109" i="22"/>
  <c r="AU109" i="22" s="1"/>
  <c r="Z109" i="22"/>
  <c r="BC109" i="22" s="1"/>
  <c r="AM109" i="22"/>
  <c r="BP109" i="22" s="1"/>
  <c r="S109" i="22"/>
  <c r="AV109" i="22" s="1"/>
  <c r="AA109" i="22"/>
  <c r="BD109" i="22" s="1"/>
  <c r="AN109" i="22"/>
  <c r="BQ109" i="22" s="1"/>
  <c r="T109" i="22"/>
  <c r="AW109" i="22" s="1"/>
  <c r="AC109" i="22"/>
  <c r="BF109" i="22" s="1"/>
  <c r="AG109" i="22"/>
  <c r="BJ109" i="22" s="1"/>
  <c r="AO109" i="22"/>
  <c r="BR109" i="22" s="1"/>
  <c r="U109" i="22"/>
  <c r="AX109" i="22" s="1"/>
  <c r="AD109" i="22"/>
  <c r="BG109" i="22" s="1"/>
  <c r="AH109" i="22"/>
  <c r="BK109" i="22" s="1"/>
  <c r="AP109" i="22"/>
  <c r="BS109" i="22" s="1"/>
  <c r="V109" i="22"/>
  <c r="AY109" i="22" s="1"/>
  <c r="AI109" i="22"/>
  <c r="BL109" i="22" s="1"/>
  <c r="AJ109" i="22"/>
  <c r="BM109" i="22" s="1"/>
  <c r="P109" i="22"/>
  <c r="W109" i="22"/>
  <c r="AZ109" i="22" s="1"/>
  <c r="X109" i="22"/>
  <c r="BA109" i="22" s="1"/>
  <c r="AN107" i="22"/>
  <c r="BQ107" i="22" s="1"/>
  <c r="AM107" i="22"/>
  <c r="BP107" i="22" s="1"/>
  <c r="AL107" i="22"/>
  <c r="BO107" i="22" s="1"/>
  <c r="AC107" i="22"/>
  <c r="BF107" i="22" s="1"/>
  <c r="AK107" i="22"/>
  <c r="BN107" i="22" s="1"/>
  <c r="AA107" i="22"/>
  <c r="BD107" i="22" s="1"/>
  <c r="AD107" i="22"/>
  <c r="BG107" i="22" s="1"/>
  <c r="AI107" i="22"/>
  <c r="BL107" i="22" s="1"/>
  <c r="Z107" i="22"/>
  <c r="BC107" i="22" s="1"/>
  <c r="AG126" i="22"/>
  <c r="BJ126" i="22" s="1"/>
  <c r="AO126" i="22"/>
  <c r="BR126" i="22" s="1"/>
  <c r="S126" i="22"/>
  <c r="AV126" i="22" s="1"/>
  <c r="AA126" i="22"/>
  <c r="BD126" i="22" s="1"/>
  <c r="AH126" i="22"/>
  <c r="BK126" i="22" s="1"/>
  <c r="AP126" i="22"/>
  <c r="BS126" i="22" s="1"/>
  <c r="T126" i="22"/>
  <c r="AW126" i="22" s="1"/>
  <c r="AC126" i="22"/>
  <c r="BF126" i="22" s="1"/>
  <c r="AI126" i="22"/>
  <c r="BL126" i="22" s="1"/>
  <c r="BT126" i="22"/>
  <c r="U126" i="22"/>
  <c r="AX126" i="22" s="1"/>
  <c r="AD126" i="22"/>
  <c r="BG126" i="22" s="1"/>
  <c r="AJ126" i="22"/>
  <c r="BM126" i="22" s="1"/>
  <c r="V126" i="22"/>
  <c r="AY126" i="22" s="1"/>
  <c r="AK126" i="22"/>
  <c r="BN126" i="22" s="1"/>
  <c r="W126" i="22"/>
  <c r="AZ126" i="22" s="1"/>
  <c r="AL126" i="22"/>
  <c r="BO126" i="22" s="1"/>
  <c r="P126" i="22"/>
  <c r="X126" i="22"/>
  <c r="BA126" i="22" s="1"/>
  <c r="AN126" i="22"/>
  <c r="BQ126" i="22" s="1"/>
  <c r="Y126" i="22"/>
  <c r="BB126" i="22" s="1"/>
  <c r="Q126" i="22"/>
  <c r="AT126" i="22" s="1"/>
  <c r="R126" i="22"/>
  <c r="AU126" i="22" s="1"/>
  <c r="Z126" i="22"/>
  <c r="BC126" i="22" s="1"/>
  <c r="AM126" i="22"/>
  <c r="BP126" i="22" s="1"/>
  <c r="AG124" i="22"/>
  <c r="BJ124" i="22" s="1"/>
  <c r="AO124" i="22"/>
  <c r="BR124" i="22" s="1"/>
  <c r="W124" i="22"/>
  <c r="AZ124" i="22" s="1"/>
  <c r="AH124" i="22"/>
  <c r="BK124" i="22" s="1"/>
  <c r="AP124" i="22"/>
  <c r="BS124" i="22" s="1"/>
  <c r="P124" i="22"/>
  <c r="X124" i="22"/>
  <c r="BA124" i="22" s="1"/>
  <c r="AI124" i="22"/>
  <c r="BL124" i="22" s="1"/>
  <c r="BT124" i="22"/>
  <c r="Q124" i="22"/>
  <c r="AT124" i="22" s="1"/>
  <c r="Y124" i="22"/>
  <c r="BB124" i="22" s="1"/>
  <c r="AJ124" i="22"/>
  <c r="BM124" i="22" s="1"/>
  <c r="R124" i="22"/>
  <c r="AU124" i="22" s="1"/>
  <c r="Z124" i="22"/>
  <c r="BC124" i="22" s="1"/>
  <c r="AK124" i="22"/>
  <c r="BN124" i="22" s="1"/>
  <c r="S124" i="22"/>
  <c r="AV124" i="22" s="1"/>
  <c r="AA124" i="22"/>
  <c r="BD124" i="22" s="1"/>
  <c r="AL124" i="22"/>
  <c r="BO124" i="22" s="1"/>
  <c r="T124" i="22"/>
  <c r="AW124" i="22" s="1"/>
  <c r="AC124" i="22"/>
  <c r="BF124" i="22" s="1"/>
  <c r="AM124" i="22"/>
  <c r="BP124" i="22" s="1"/>
  <c r="AN124" i="22"/>
  <c r="BQ124" i="22" s="1"/>
  <c r="U124" i="22"/>
  <c r="AX124" i="22" s="1"/>
  <c r="V124" i="22"/>
  <c r="AY124" i="22" s="1"/>
  <c r="AD124" i="22"/>
  <c r="BG124" i="22" s="1"/>
  <c r="AG122" i="22"/>
  <c r="BJ122" i="22" s="1"/>
  <c r="AO122" i="22"/>
  <c r="BR122" i="22" s="1"/>
  <c r="S122" i="22"/>
  <c r="AV122" i="22" s="1"/>
  <c r="AA122" i="22"/>
  <c r="BD122" i="22" s="1"/>
  <c r="AH122" i="22"/>
  <c r="BK122" i="22" s="1"/>
  <c r="AP122" i="22"/>
  <c r="BS122" i="22" s="1"/>
  <c r="T122" i="22"/>
  <c r="AW122" i="22" s="1"/>
  <c r="AC122" i="22"/>
  <c r="BF122" i="22" s="1"/>
  <c r="AI122" i="22"/>
  <c r="BL122" i="22" s="1"/>
  <c r="BT122" i="22"/>
  <c r="U122" i="22"/>
  <c r="AX122" i="22" s="1"/>
  <c r="AD122" i="22"/>
  <c r="BG122" i="22" s="1"/>
  <c r="AJ122" i="22"/>
  <c r="BM122" i="22" s="1"/>
  <c r="V122" i="22"/>
  <c r="AY122" i="22" s="1"/>
  <c r="AK122" i="22"/>
  <c r="BN122" i="22" s="1"/>
  <c r="W122" i="22"/>
  <c r="AZ122" i="22" s="1"/>
  <c r="AL122" i="22"/>
  <c r="BO122" i="22" s="1"/>
  <c r="P122" i="22"/>
  <c r="X122" i="22"/>
  <c r="BA122" i="22" s="1"/>
  <c r="Z122" i="22"/>
  <c r="BC122" i="22" s="1"/>
  <c r="Q122" i="22"/>
  <c r="AT122" i="22" s="1"/>
  <c r="AM122" i="22"/>
  <c r="BP122" i="22" s="1"/>
  <c r="AN122" i="22"/>
  <c r="BQ122" i="22" s="1"/>
  <c r="R122" i="22"/>
  <c r="AU122" i="22" s="1"/>
  <c r="Y122" i="22"/>
  <c r="BB122" i="22" s="1"/>
  <c r="AG120" i="22"/>
  <c r="BJ120" i="22" s="1"/>
  <c r="AO120" i="22"/>
  <c r="BR120" i="22" s="1"/>
  <c r="W120" i="22"/>
  <c r="AZ120" i="22" s="1"/>
  <c r="AH120" i="22"/>
  <c r="BK120" i="22" s="1"/>
  <c r="AP120" i="22"/>
  <c r="BS120" i="22" s="1"/>
  <c r="P120" i="22"/>
  <c r="X120" i="22"/>
  <c r="BA120" i="22" s="1"/>
  <c r="AI120" i="22"/>
  <c r="BL120" i="22" s="1"/>
  <c r="BT120" i="22"/>
  <c r="Q120" i="22"/>
  <c r="AT120" i="22" s="1"/>
  <c r="Y120" i="22"/>
  <c r="BB120" i="22" s="1"/>
  <c r="AJ120" i="22"/>
  <c r="BM120" i="22" s="1"/>
  <c r="R120" i="22"/>
  <c r="AU120" i="22" s="1"/>
  <c r="Z120" i="22"/>
  <c r="BC120" i="22" s="1"/>
  <c r="AK120" i="22"/>
  <c r="BN120" i="22" s="1"/>
  <c r="S120" i="22"/>
  <c r="AV120" i="22" s="1"/>
  <c r="AA120" i="22"/>
  <c r="BD120" i="22" s="1"/>
  <c r="AL120" i="22"/>
  <c r="BO120" i="22" s="1"/>
  <c r="T120" i="22"/>
  <c r="AW120" i="22" s="1"/>
  <c r="AC120" i="22"/>
  <c r="BF120" i="22" s="1"/>
  <c r="AM120" i="22"/>
  <c r="BP120" i="22" s="1"/>
  <c r="V120" i="22"/>
  <c r="AY120" i="22" s="1"/>
  <c r="AN120" i="22"/>
  <c r="BQ120" i="22" s="1"/>
  <c r="AD120" i="22"/>
  <c r="BG120" i="22" s="1"/>
  <c r="U120" i="22"/>
  <c r="AX120" i="22" s="1"/>
  <c r="AG118" i="22"/>
  <c r="BJ118" i="22" s="1"/>
  <c r="AO118" i="22"/>
  <c r="BR118" i="22" s="1"/>
  <c r="S118" i="22"/>
  <c r="AV118" i="22" s="1"/>
  <c r="AA118" i="22"/>
  <c r="BD118" i="22" s="1"/>
  <c r="AH118" i="22"/>
  <c r="BK118" i="22" s="1"/>
  <c r="AP118" i="22"/>
  <c r="BS118" i="22" s="1"/>
  <c r="T118" i="22"/>
  <c r="AW118" i="22" s="1"/>
  <c r="AC118" i="22"/>
  <c r="BF118" i="22" s="1"/>
  <c r="AI118" i="22"/>
  <c r="BL118" i="22" s="1"/>
  <c r="BT118" i="22"/>
  <c r="U118" i="22"/>
  <c r="AX118" i="22" s="1"/>
  <c r="AD118" i="22"/>
  <c r="BG118" i="22" s="1"/>
  <c r="AJ118" i="22"/>
  <c r="BM118" i="22" s="1"/>
  <c r="V118" i="22"/>
  <c r="AY118" i="22" s="1"/>
  <c r="AK118" i="22"/>
  <c r="BN118" i="22" s="1"/>
  <c r="W118" i="22"/>
  <c r="AZ118" i="22" s="1"/>
  <c r="AL118" i="22"/>
  <c r="BO118" i="22" s="1"/>
  <c r="P118" i="22"/>
  <c r="X118" i="22"/>
  <c r="BA118" i="22" s="1"/>
  <c r="AM118" i="22"/>
  <c r="BP118" i="22" s="1"/>
  <c r="R118" i="22"/>
  <c r="AU118" i="22" s="1"/>
  <c r="Y118" i="22"/>
  <c r="BB118" i="22" s="1"/>
  <c r="Z118" i="22"/>
  <c r="BC118" i="22" s="1"/>
  <c r="AN118" i="22"/>
  <c r="BQ118" i="22" s="1"/>
  <c r="Q118" i="22"/>
  <c r="AT118" i="22" s="1"/>
  <c r="AG116" i="22"/>
  <c r="BJ116" i="22" s="1"/>
  <c r="AO116" i="22"/>
  <c r="BR116" i="22" s="1"/>
  <c r="W116" i="22"/>
  <c r="AZ116" i="22" s="1"/>
  <c r="AH116" i="22"/>
  <c r="BK116" i="22" s="1"/>
  <c r="AP116" i="22"/>
  <c r="BS116" i="22" s="1"/>
  <c r="P116" i="22"/>
  <c r="X116" i="22"/>
  <c r="BA116" i="22" s="1"/>
  <c r="AI116" i="22"/>
  <c r="BL116" i="22" s="1"/>
  <c r="BT116" i="22"/>
  <c r="Q116" i="22"/>
  <c r="AT116" i="22" s="1"/>
  <c r="Y116" i="22"/>
  <c r="BB116" i="22" s="1"/>
  <c r="AJ116" i="22"/>
  <c r="BM116" i="22" s="1"/>
  <c r="R116" i="22"/>
  <c r="AU116" i="22" s="1"/>
  <c r="Z116" i="22"/>
  <c r="BC116" i="22" s="1"/>
  <c r="AK116" i="22"/>
  <c r="BN116" i="22" s="1"/>
  <c r="S116" i="22"/>
  <c r="AV116" i="22" s="1"/>
  <c r="AA116" i="22"/>
  <c r="BD116" i="22" s="1"/>
  <c r="AL116" i="22"/>
  <c r="BO116" i="22" s="1"/>
  <c r="T116" i="22"/>
  <c r="AW116" i="22" s="1"/>
  <c r="AC116" i="22"/>
  <c r="BF116" i="22" s="1"/>
  <c r="AM116" i="22"/>
  <c r="BP116" i="22" s="1"/>
  <c r="U116" i="22"/>
  <c r="AX116" i="22" s="1"/>
  <c r="V116" i="22"/>
  <c r="AY116" i="22" s="1"/>
  <c r="AN116" i="22"/>
  <c r="BQ116" i="22" s="1"/>
  <c r="AD116" i="22"/>
  <c r="BG116" i="22" s="1"/>
  <c r="AG114" i="22"/>
  <c r="BJ114" i="22" s="1"/>
  <c r="AO114" i="22"/>
  <c r="BR114" i="22" s="1"/>
  <c r="S114" i="22"/>
  <c r="AV114" i="22" s="1"/>
  <c r="AA114" i="22"/>
  <c r="BD114" i="22" s="1"/>
  <c r="AH114" i="22"/>
  <c r="BK114" i="22" s="1"/>
  <c r="AP114" i="22"/>
  <c r="BS114" i="22" s="1"/>
  <c r="T114" i="22"/>
  <c r="AW114" i="22" s="1"/>
  <c r="AC114" i="22"/>
  <c r="BF114" i="22" s="1"/>
  <c r="AI114" i="22"/>
  <c r="BL114" i="22" s="1"/>
  <c r="BT114" i="22"/>
  <c r="U114" i="22"/>
  <c r="AX114" i="22" s="1"/>
  <c r="AD114" i="22"/>
  <c r="BG114" i="22" s="1"/>
  <c r="AJ114" i="22"/>
  <c r="BM114" i="22" s="1"/>
  <c r="V114" i="22"/>
  <c r="AY114" i="22" s="1"/>
  <c r="AK114" i="22"/>
  <c r="BN114" i="22" s="1"/>
  <c r="W114" i="22"/>
  <c r="AZ114" i="22" s="1"/>
  <c r="AL114" i="22"/>
  <c r="BO114" i="22" s="1"/>
  <c r="P114" i="22"/>
  <c r="X114" i="22"/>
  <c r="BA114" i="22" s="1"/>
  <c r="AM114" i="22"/>
  <c r="BP114" i="22" s="1"/>
  <c r="AN114" i="22"/>
  <c r="BQ114" i="22" s="1"/>
  <c r="Q114" i="22"/>
  <c r="AT114" i="22" s="1"/>
  <c r="Y114" i="22"/>
  <c r="BB114" i="22" s="1"/>
  <c r="Z114" i="22"/>
  <c r="BC114" i="22" s="1"/>
  <c r="R114" i="22"/>
  <c r="AU114" i="22" s="1"/>
  <c r="AG112" i="22"/>
  <c r="BJ112" i="22" s="1"/>
  <c r="AO112" i="22"/>
  <c r="BR112" i="22" s="1"/>
  <c r="W112" i="22"/>
  <c r="AZ112" i="22" s="1"/>
  <c r="AH112" i="22"/>
  <c r="BK112" i="22" s="1"/>
  <c r="AP112" i="22"/>
  <c r="BS112" i="22" s="1"/>
  <c r="P112" i="22"/>
  <c r="X112" i="22"/>
  <c r="BA112" i="22" s="1"/>
  <c r="AI112" i="22"/>
  <c r="BL112" i="22" s="1"/>
  <c r="Q112" i="22"/>
  <c r="AT112" i="22" s="1"/>
  <c r="Y112" i="22"/>
  <c r="BB112" i="22" s="1"/>
  <c r="AJ112" i="22"/>
  <c r="BM112" i="22" s="1"/>
  <c r="R112" i="22"/>
  <c r="AU112" i="22" s="1"/>
  <c r="Z112" i="22"/>
  <c r="BC112" i="22" s="1"/>
  <c r="AK112" i="22"/>
  <c r="BN112" i="22" s="1"/>
  <c r="S112" i="22"/>
  <c r="AV112" i="22" s="1"/>
  <c r="AA112" i="22"/>
  <c r="BD112" i="22" s="1"/>
  <c r="AL112" i="22"/>
  <c r="BO112" i="22" s="1"/>
  <c r="T112" i="22"/>
  <c r="AW112" i="22" s="1"/>
  <c r="AC112" i="22"/>
  <c r="BF112" i="22" s="1"/>
  <c r="AM112" i="22"/>
  <c r="BP112" i="22" s="1"/>
  <c r="AN112" i="22"/>
  <c r="BQ112" i="22" s="1"/>
  <c r="AD112" i="22"/>
  <c r="BG112" i="22" s="1"/>
  <c r="U112" i="22"/>
  <c r="AX112" i="22" s="1"/>
  <c r="V112" i="22"/>
  <c r="AY112" i="22" s="1"/>
  <c r="AG110" i="22"/>
  <c r="BJ110" i="22" s="1"/>
  <c r="AO110" i="22"/>
  <c r="BR110" i="22" s="1"/>
  <c r="S110" i="22"/>
  <c r="AV110" i="22" s="1"/>
  <c r="AA110" i="22"/>
  <c r="BD110" i="22" s="1"/>
  <c r="AH110" i="22"/>
  <c r="BK110" i="22" s="1"/>
  <c r="AP110" i="22"/>
  <c r="BS110" i="22" s="1"/>
  <c r="T110" i="22"/>
  <c r="AW110" i="22" s="1"/>
  <c r="AC110" i="22"/>
  <c r="BF110" i="22" s="1"/>
  <c r="AI110" i="22"/>
  <c r="BL110" i="22" s="1"/>
  <c r="U110" i="22"/>
  <c r="AX110" i="22" s="1"/>
  <c r="AD110" i="22"/>
  <c r="BG110" i="22" s="1"/>
  <c r="AJ110" i="22"/>
  <c r="BM110" i="22" s="1"/>
  <c r="V110" i="22"/>
  <c r="AY110" i="22" s="1"/>
  <c r="AK110" i="22"/>
  <c r="BN110" i="22" s="1"/>
  <c r="W110" i="22"/>
  <c r="AZ110" i="22" s="1"/>
  <c r="AL110" i="22"/>
  <c r="BO110" i="22" s="1"/>
  <c r="P110" i="22"/>
  <c r="X110" i="22"/>
  <c r="BA110" i="22" s="1"/>
  <c r="AM110" i="22"/>
  <c r="BP110" i="22" s="1"/>
  <c r="Q110" i="22"/>
  <c r="AT110" i="22" s="1"/>
  <c r="R110" i="22"/>
  <c r="AU110" i="22" s="1"/>
  <c r="Y110" i="22"/>
  <c r="BB110" i="22" s="1"/>
  <c r="AN110" i="22"/>
  <c r="BQ110" i="22" s="1"/>
  <c r="Z110" i="22"/>
  <c r="BC110" i="22" s="1"/>
  <c r="AG108" i="22"/>
  <c r="BJ108" i="22" s="1"/>
  <c r="AO108" i="22"/>
  <c r="BR108" i="22" s="1"/>
  <c r="W108" i="22"/>
  <c r="AZ108" i="22" s="1"/>
  <c r="AH108" i="22"/>
  <c r="BK108" i="22" s="1"/>
  <c r="AP108" i="22"/>
  <c r="BS108" i="22" s="1"/>
  <c r="P108" i="22"/>
  <c r="X108" i="22"/>
  <c r="BA108" i="22" s="1"/>
  <c r="AI108" i="22"/>
  <c r="BL108" i="22" s="1"/>
  <c r="BT108" i="22"/>
  <c r="Q108" i="22"/>
  <c r="AT108" i="22" s="1"/>
  <c r="Y108" i="22"/>
  <c r="BB108" i="22" s="1"/>
  <c r="AJ108" i="22"/>
  <c r="BM108" i="22" s="1"/>
  <c r="R108" i="22"/>
  <c r="AU108" i="22" s="1"/>
  <c r="Z108" i="22"/>
  <c r="BC108" i="22" s="1"/>
  <c r="AK108" i="22"/>
  <c r="BN108" i="22" s="1"/>
  <c r="S108" i="22"/>
  <c r="AV108" i="22" s="1"/>
  <c r="AA108" i="22"/>
  <c r="BD108" i="22" s="1"/>
  <c r="AL108" i="22"/>
  <c r="BO108" i="22" s="1"/>
  <c r="T108" i="22"/>
  <c r="AW108" i="22" s="1"/>
  <c r="AC108" i="22"/>
  <c r="BF108" i="22" s="1"/>
  <c r="AM108" i="22"/>
  <c r="BP108" i="22" s="1"/>
  <c r="U108" i="22"/>
  <c r="AX108" i="22" s="1"/>
  <c r="V108" i="22"/>
  <c r="AY108" i="22" s="1"/>
  <c r="AN108" i="22"/>
  <c r="BQ108" i="22" s="1"/>
  <c r="AD108" i="22"/>
  <c r="BG108" i="22" s="1"/>
  <c r="X107" i="22"/>
  <c r="BA107" i="22" s="1"/>
  <c r="V107" i="22"/>
  <c r="AY107" i="22" s="1"/>
  <c r="U107" i="22"/>
  <c r="AX107" i="22" s="1"/>
  <c r="T107" i="22"/>
  <c r="AW107" i="22" s="1"/>
  <c r="R107" i="22"/>
  <c r="AU107" i="22" s="1"/>
  <c r="AL90" i="24"/>
  <c r="AC67" i="22"/>
  <c r="AL62" i="24"/>
  <c r="AL48" i="24"/>
  <c r="AL76" i="24"/>
  <c r="AL34" i="24"/>
  <c r="BQ203" i="22" l="1"/>
  <c r="AB24" i="144" s="1"/>
  <c r="BX112" i="22"/>
  <c r="BX120" i="22"/>
  <c r="BX159" i="22"/>
  <c r="BX163" i="22"/>
  <c r="BX165" i="22"/>
  <c r="BX167" i="22"/>
  <c r="BX168" i="22"/>
  <c r="BX115" i="22"/>
  <c r="BX123" i="22"/>
  <c r="BX169" i="22"/>
  <c r="BX173" i="22"/>
  <c r="BX177" i="22"/>
  <c r="AY203" i="22"/>
  <c r="J24" i="144" s="1"/>
  <c r="J36" i="144" s="1"/>
  <c r="AV203" i="22"/>
  <c r="G24" i="144" s="1"/>
  <c r="G36" i="144" s="1"/>
  <c r="BO203" i="22"/>
  <c r="Z24" i="144" s="1"/>
  <c r="BX170" i="22"/>
  <c r="BX172" i="22"/>
  <c r="BX174" i="22"/>
  <c r="BX176" i="22"/>
  <c r="BG203" i="22"/>
  <c r="R24" i="144" s="1"/>
  <c r="BX126" i="22"/>
  <c r="BX113" i="22"/>
  <c r="BX121" i="22"/>
  <c r="BD203" i="22"/>
  <c r="O24" i="144" s="1"/>
  <c r="O36" i="144" s="1"/>
  <c r="BX162" i="22"/>
  <c r="BX166" i="22"/>
  <c r="BX108" i="22"/>
  <c r="BX116" i="22"/>
  <c r="BX124" i="22"/>
  <c r="BX161" i="22"/>
  <c r="AW203" i="22"/>
  <c r="H24" i="144" s="1"/>
  <c r="H36" i="144" s="1"/>
  <c r="BX110" i="22"/>
  <c r="BX111" i="22"/>
  <c r="BX119" i="22"/>
  <c r="BX171" i="22"/>
  <c r="BX175" i="22"/>
  <c r="BA203" i="22"/>
  <c r="L24" i="144" s="1"/>
  <c r="L36" i="144" s="1"/>
  <c r="AU203" i="22"/>
  <c r="F24" i="144" s="1"/>
  <c r="F36" i="144" s="1"/>
  <c r="BF203" i="22"/>
  <c r="Q24" i="144" s="1"/>
  <c r="Q36" i="144" s="1"/>
  <c r="BX114" i="22"/>
  <c r="BX109" i="22"/>
  <c r="BX117" i="22"/>
  <c r="BX125" i="22"/>
  <c r="BC203" i="22"/>
  <c r="N24" i="144" s="1"/>
  <c r="N36" i="144" s="1"/>
  <c r="BN203" i="22"/>
  <c r="Y24" i="144" s="1"/>
  <c r="Y36" i="144" s="1"/>
  <c r="BX160" i="22"/>
  <c r="BX164" i="22"/>
  <c r="BP203" i="22"/>
  <c r="AA24" i="144" s="1"/>
  <c r="AA36" i="144" s="1"/>
  <c r="BX118" i="22"/>
  <c r="BX122" i="22"/>
  <c r="BL203" i="22"/>
  <c r="W24" i="144" s="1"/>
  <c r="W36" i="144" s="1"/>
  <c r="BO152" i="22"/>
  <c r="Z7" i="144" s="1"/>
  <c r="BP152" i="22"/>
  <c r="AA7" i="144" s="1"/>
  <c r="BL152" i="22"/>
  <c r="W7" i="144" s="1"/>
  <c r="BQ152" i="22"/>
  <c r="AB7" i="144" s="1"/>
  <c r="BN152" i="22"/>
  <c r="Y7" i="144" s="1"/>
  <c r="BU152" i="22"/>
  <c r="AF7" i="144" s="1"/>
  <c r="N124" i="22"/>
  <c r="AS124" i="22" s="1"/>
  <c r="N115" i="22"/>
  <c r="AS115" i="22" s="1"/>
  <c r="P10" i="1"/>
  <c r="P11" i="1"/>
  <c r="P12" i="1"/>
  <c r="P13" i="1"/>
  <c r="P9" i="1"/>
  <c r="W41" i="144" l="1"/>
  <c r="W53" i="144" s="1"/>
  <c r="Q22" i="143" s="1"/>
  <c r="W19" i="144"/>
  <c r="Z41" i="144"/>
  <c r="AA41" i="144"/>
  <c r="AA53" i="144" s="1"/>
  <c r="Q24" i="143" s="1"/>
  <c r="AA19" i="144"/>
  <c r="AF41" i="144"/>
  <c r="AF53" i="144" s="1"/>
  <c r="Q18" i="143" s="1"/>
  <c r="T18" i="143" s="1"/>
  <c r="AF19" i="144"/>
  <c r="Y41" i="144"/>
  <c r="Y53" i="144" s="1"/>
  <c r="Q23" i="143" s="1"/>
  <c r="Y19" i="144"/>
  <c r="AB41" i="144"/>
  <c r="BQ207" i="22"/>
  <c r="BL207" i="22"/>
  <c r="BP207" i="22"/>
  <c r="BO207" i="22"/>
  <c r="BN207" i="22"/>
  <c r="BU207" i="22"/>
  <c r="BV115" i="22"/>
  <c r="BV124" i="22"/>
  <c r="N116" i="22"/>
  <c r="AS116" i="22" s="1"/>
  <c r="N118" i="22"/>
  <c r="AS118" i="22" s="1"/>
  <c r="N121" i="22"/>
  <c r="AS121" i="22" s="1"/>
  <c r="N110" i="22"/>
  <c r="N120" i="22"/>
  <c r="AS120" i="22" s="1"/>
  <c r="N122" i="22"/>
  <c r="AS122" i="22" s="1"/>
  <c r="N112" i="22"/>
  <c r="AS112" i="22" s="1"/>
  <c r="N108" i="22"/>
  <c r="N111" i="22"/>
  <c r="AS111" i="22" s="1"/>
  <c r="N126" i="22"/>
  <c r="AS126" i="22" s="1"/>
  <c r="N117" i="22"/>
  <c r="AS117" i="22" s="1"/>
  <c r="N125" i="22"/>
  <c r="AS125" i="22" s="1"/>
  <c r="N109" i="22"/>
  <c r="AS109" i="22" s="1"/>
  <c r="N113" i="22"/>
  <c r="AS113" i="22" s="1"/>
  <c r="N114" i="22"/>
  <c r="AS114" i="22" s="1"/>
  <c r="N119" i="22"/>
  <c r="AS119" i="22" s="1"/>
  <c r="N123" i="22"/>
  <c r="AS123" i="22" s="1"/>
  <c r="N166" i="22"/>
  <c r="AS166" i="22" s="1"/>
  <c r="N170" i="22"/>
  <c r="AS170" i="22" s="1"/>
  <c r="N174" i="22"/>
  <c r="AS174" i="22" s="1"/>
  <c r="N167" i="22"/>
  <c r="AS167" i="22" s="1"/>
  <c r="N171" i="22"/>
  <c r="AS171" i="22" s="1"/>
  <c r="N175" i="22"/>
  <c r="AS175" i="22" s="1"/>
  <c r="N168" i="22"/>
  <c r="AS168" i="22" s="1"/>
  <c r="N172" i="22"/>
  <c r="AS172" i="22" s="1"/>
  <c r="N176" i="22"/>
  <c r="AS176" i="22" s="1"/>
  <c r="N169" i="22"/>
  <c r="AS169" i="22" s="1"/>
  <c r="N173" i="22"/>
  <c r="AS173" i="22" s="1"/>
  <c r="AS110" i="22" l="1"/>
  <c r="BV110" i="22" s="1"/>
  <c r="AS108" i="22"/>
  <c r="BV108" i="22" s="1"/>
  <c r="BV125" i="22"/>
  <c r="BV126" i="22"/>
  <c r="BV118" i="22"/>
  <c r="BV114" i="22"/>
  <c r="BV113" i="22"/>
  <c r="BV120" i="22"/>
  <c r="BV123" i="22"/>
  <c r="BV116" i="22"/>
  <c r="BV112" i="22"/>
  <c r="BV122" i="22"/>
  <c r="BV109" i="22"/>
  <c r="BV117" i="22"/>
  <c r="BV121" i="22"/>
  <c r="BV111" i="22"/>
  <c r="BV119" i="22"/>
  <c r="BV176" i="22"/>
  <c r="BV166" i="22"/>
  <c r="BV173" i="22"/>
  <c r="BV169" i="22"/>
  <c r="BV172" i="22"/>
  <c r="BV174" i="22"/>
  <c r="BV170" i="22"/>
  <c r="BV168" i="22"/>
  <c r="BV175" i="22"/>
  <c r="BV171" i="22"/>
  <c r="BV167" i="22"/>
  <c r="U59" i="22"/>
  <c r="B78" i="24"/>
  <c r="B64" i="24"/>
  <c r="B50" i="24"/>
  <c r="B36" i="24"/>
  <c r="B22" i="24"/>
  <c r="AI90" i="24"/>
  <c r="AD90" i="24"/>
  <c r="AC90" i="24"/>
  <c r="AB90" i="24"/>
  <c r="AA90" i="24"/>
  <c r="Y90" i="24"/>
  <c r="X90" i="24"/>
  <c r="W90" i="24"/>
  <c r="V90" i="24"/>
  <c r="Q90" i="24"/>
  <c r="BA90" i="24" s="1"/>
  <c r="P90" i="24"/>
  <c r="AZ90" i="24" s="1"/>
  <c r="O90" i="24"/>
  <c r="N90" i="24"/>
  <c r="AX90" i="24" s="1"/>
  <c r="L90" i="24"/>
  <c r="AV90" i="24" s="1"/>
  <c r="K90" i="24"/>
  <c r="AU90" i="24" s="1"/>
  <c r="J90" i="24"/>
  <c r="AT90" i="24" s="1"/>
  <c r="I90" i="24"/>
  <c r="AS90" i="24" s="1"/>
  <c r="AE89" i="24"/>
  <c r="Z89" i="24"/>
  <c r="R89" i="24"/>
  <c r="M89" i="24"/>
  <c r="AE88" i="24"/>
  <c r="Z88" i="24"/>
  <c r="R88" i="24"/>
  <c r="M88" i="24"/>
  <c r="AE87" i="24"/>
  <c r="Z87" i="24"/>
  <c r="R87" i="24"/>
  <c r="M87" i="24"/>
  <c r="AE86" i="24"/>
  <c r="Z86" i="24"/>
  <c r="R86" i="24"/>
  <c r="M86" i="24"/>
  <c r="AE85" i="24"/>
  <c r="Z85" i="24"/>
  <c r="R85" i="24"/>
  <c r="M85" i="24"/>
  <c r="AE84" i="24"/>
  <c r="Z84" i="24"/>
  <c r="R84" i="24"/>
  <c r="M84" i="24"/>
  <c r="AE83" i="24"/>
  <c r="Z83" i="24"/>
  <c r="R83" i="24"/>
  <c r="M83" i="24"/>
  <c r="AE81" i="24"/>
  <c r="Z81" i="24"/>
  <c r="R81" i="24"/>
  <c r="M81" i="24"/>
  <c r="AE80" i="24"/>
  <c r="Z80" i="24"/>
  <c r="R80" i="24"/>
  <c r="M80" i="24"/>
  <c r="AE79" i="24"/>
  <c r="Z79" i="24"/>
  <c r="R79" i="24"/>
  <c r="M79" i="24"/>
  <c r="AE78" i="24"/>
  <c r="Z78" i="24"/>
  <c r="R78" i="24"/>
  <c r="M78" i="24"/>
  <c r="AI76" i="24"/>
  <c r="AD76" i="24"/>
  <c r="AC76" i="24"/>
  <c r="AB76" i="24"/>
  <c r="AA76" i="24"/>
  <c r="Y76" i="24"/>
  <c r="X76" i="24"/>
  <c r="W76" i="24"/>
  <c r="V76" i="24"/>
  <c r="Q76" i="24"/>
  <c r="BA76" i="24" s="1"/>
  <c r="P76" i="24"/>
  <c r="AZ76" i="24" s="1"/>
  <c r="O76" i="24"/>
  <c r="AY76" i="24" s="1"/>
  <c r="N76" i="24"/>
  <c r="AX76" i="24" s="1"/>
  <c r="L76" i="24"/>
  <c r="AV76" i="24" s="1"/>
  <c r="K76" i="24"/>
  <c r="AU76" i="24" s="1"/>
  <c r="J76" i="24"/>
  <c r="AT76" i="24" s="1"/>
  <c r="I76" i="24"/>
  <c r="AS76" i="24" s="1"/>
  <c r="AE75" i="24"/>
  <c r="Z75" i="24"/>
  <c r="R75" i="24"/>
  <c r="M75" i="24"/>
  <c r="AE74" i="24"/>
  <c r="Z74" i="24"/>
  <c r="R74" i="24"/>
  <c r="M74" i="24"/>
  <c r="AE73" i="24"/>
  <c r="Z73" i="24"/>
  <c r="R73" i="24"/>
  <c r="M73" i="24"/>
  <c r="AE72" i="24"/>
  <c r="Z72" i="24"/>
  <c r="R72" i="24"/>
  <c r="M72" i="24"/>
  <c r="AE71" i="24"/>
  <c r="Z71" i="24"/>
  <c r="R71" i="24"/>
  <c r="M71" i="24"/>
  <c r="AE70" i="24"/>
  <c r="Z70" i="24"/>
  <c r="R70" i="24"/>
  <c r="M70" i="24"/>
  <c r="AE69" i="24"/>
  <c r="Z69" i="24"/>
  <c r="R69" i="24"/>
  <c r="M69" i="24"/>
  <c r="AE68" i="24"/>
  <c r="Z68" i="24"/>
  <c r="R68" i="24"/>
  <c r="M68" i="24"/>
  <c r="AE67" i="24"/>
  <c r="Z67" i="24"/>
  <c r="R67" i="24"/>
  <c r="M67" i="24"/>
  <c r="AE66" i="24"/>
  <c r="Z66" i="24"/>
  <c r="R66" i="24"/>
  <c r="M66" i="24"/>
  <c r="AE65" i="24"/>
  <c r="Z65" i="24"/>
  <c r="R65" i="24"/>
  <c r="M65" i="24"/>
  <c r="AE64" i="24"/>
  <c r="Z64" i="24"/>
  <c r="R64" i="24"/>
  <c r="M64" i="24"/>
  <c r="AI62" i="24"/>
  <c r="AD62" i="24"/>
  <c r="AC62" i="24"/>
  <c r="AB62" i="24"/>
  <c r="AA62" i="24"/>
  <c r="Y62" i="24"/>
  <c r="X62" i="24"/>
  <c r="W62" i="24"/>
  <c r="V62" i="24"/>
  <c r="Q62" i="24"/>
  <c r="BA62" i="24" s="1"/>
  <c r="P62" i="24"/>
  <c r="AZ62" i="24" s="1"/>
  <c r="O62" i="24"/>
  <c r="AY62" i="24" s="1"/>
  <c r="N62" i="24"/>
  <c r="AX62" i="24" s="1"/>
  <c r="L62" i="24"/>
  <c r="AV62" i="24" s="1"/>
  <c r="AW62" i="24" s="1"/>
  <c r="K62" i="24"/>
  <c r="AU62" i="24" s="1"/>
  <c r="J62" i="24"/>
  <c r="AT62" i="24" s="1"/>
  <c r="I62" i="24"/>
  <c r="AS62" i="24" s="1"/>
  <c r="AE61" i="24"/>
  <c r="Z61" i="24"/>
  <c r="R61" i="24"/>
  <c r="M61" i="24"/>
  <c r="AE60" i="24"/>
  <c r="Z60" i="24"/>
  <c r="R60" i="24"/>
  <c r="M60" i="24"/>
  <c r="AE59" i="24"/>
  <c r="Z59" i="24"/>
  <c r="R59" i="24"/>
  <c r="M59" i="24"/>
  <c r="AE58" i="24"/>
  <c r="Z58" i="24"/>
  <c r="R58" i="24"/>
  <c r="M58" i="24"/>
  <c r="AE57" i="24"/>
  <c r="Z57" i="24"/>
  <c r="R57" i="24"/>
  <c r="M57" i="24"/>
  <c r="AE56" i="24"/>
  <c r="Z56" i="24"/>
  <c r="R56" i="24"/>
  <c r="M56" i="24"/>
  <c r="AE55" i="24"/>
  <c r="Z55" i="24"/>
  <c r="R55" i="24"/>
  <c r="M55" i="24"/>
  <c r="AE54" i="24"/>
  <c r="Z54" i="24"/>
  <c r="R54" i="24"/>
  <c r="M54" i="24"/>
  <c r="AE53" i="24"/>
  <c r="Z53" i="24"/>
  <c r="R53" i="24"/>
  <c r="M53" i="24"/>
  <c r="AE52" i="24"/>
  <c r="Z52" i="24"/>
  <c r="R52" i="24"/>
  <c r="M52" i="24"/>
  <c r="AE51" i="24"/>
  <c r="Z51" i="24"/>
  <c r="R51" i="24"/>
  <c r="M51" i="24"/>
  <c r="Z50" i="24"/>
  <c r="R50" i="24"/>
  <c r="M50" i="24"/>
  <c r="AI48" i="24"/>
  <c r="AD48" i="24"/>
  <c r="AC48" i="24"/>
  <c r="AB48" i="24"/>
  <c r="AA48" i="24"/>
  <c r="Y48" i="24"/>
  <c r="X48" i="24"/>
  <c r="W48" i="24"/>
  <c r="V48" i="24"/>
  <c r="Q48" i="24"/>
  <c r="BA48" i="24" s="1"/>
  <c r="P48" i="24"/>
  <c r="AZ48" i="24" s="1"/>
  <c r="O48" i="24"/>
  <c r="AY48" i="24" s="1"/>
  <c r="N48" i="24"/>
  <c r="AX48" i="24" s="1"/>
  <c r="L48" i="24"/>
  <c r="AV48" i="24" s="1"/>
  <c r="K48" i="24"/>
  <c r="AU48" i="24" s="1"/>
  <c r="J48" i="24"/>
  <c r="AT48" i="24" s="1"/>
  <c r="I48" i="24"/>
  <c r="AS48" i="24" s="1"/>
  <c r="AW48" i="24" s="1"/>
  <c r="BD48" i="24" s="1"/>
  <c r="BE48" i="24" s="1"/>
  <c r="AE47" i="24"/>
  <c r="Z47" i="24"/>
  <c r="R47" i="24"/>
  <c r="M47" i="24"/>
  <c r="AE46" i="24"/>
  <c r="Z46" i="24"/>
  <c r="R46" i="24"/>
  <c r="M46" i="24"/>
  <c r="AE45" i="24"/>
  <c r="Z45" i="24"/>
  <c r="R45" i="24"/>
  <c r="M45" i="24"/>
  <c r="AE44" i="24"/>
  <c r="Z44" i="24"/>
  <c r="R44" i="24"/>
  <c r="M44" i="24"/>
  <c r="AE43" i="24"/>
  <c r="Z43" i="24"/>
  <c r="R43" i="24"/>
  <c r="M43" i="24"/>
  <c r="AE42" i="24"/>
  <c r="Z42" i="24"/>
  <c r="R42" i="24"/>
  <c r="M42" i="24"/>
  <c r="AE41" i="24"/>
  <c r="Z41" i="24"/>
  <c r="R41" i="24"/>
  <c r="M41" i="24"/>
  <c r="AE40" i="24"/>
  <c r="Z40" i="24"/>
  <c r="R40" i="24"/>
  <c r="M40" i="24"/>
  <c r="AE39" i="24"/>
  <c r="Z39" i="24"/>
  <c r="R39" i="24"/>
  <c r="M39" i="24"/>
  <c r="AE38" i="24"/>
  <c r="Z38" i="24"/>
  <c r="R38" i="24"/>
  <c r="M38" i="24"/>
  <c r="AE37" i="24"/>
  <c r="Z37" i="24"/>
  <c r="R37" i="24"/>
  <c r="M37" i="24"/>
  <c r="Z36" i="24"/>
  <c r="R36" i="24"/>
  <c r="M36" i="24"/>
  <c r="S36" i="24" s="1"/>
  <c r="AI34" i="24"/>
  <c r="AD34" i="24"/>
  <c r="AC34" i="24"/>
  <c r="AB34" i="24"/>
  <c r="AA34" i="24"/>
  <c r="Y34" i="24"/>
  <c r="X34" i="24"/>
  <c r="W34" i="24"/>
  <c r="V34" i="24"/>
  <c r="Q34" i="24"/>
  <c r="BA34" i="24" s="1"/>
  <c r="P34" i="24"/>
  <c r="O34" i="24"/>
  <c r="AY34" i="24" s="1"/>
  <c r="N34" i="24"/>
  <c r="AX34" i="24" s="1"/>
  <c r="L34" i="24"/>
  <c r="K34" i="24"/>
  <c r="J34" i="24"/>
  <c r="I34" i="24"/>
  <c r="AE33" i="24"/>
  <c r="Z33" i="24"/>
  <c r="R33" i="24"/>
  <c r="M33" i="24"/>
  <c r="AE32" i="24"/>
  <c r="Z32" i="24"/>
  <c r="R32" i="24"/>
  <c r="M32" i="24"/>
  <c r="AE31" i="24"/>
  <c r="Z31" i="24"/>
  <c r="R31" i="24"/>
  <c r="M31" i="24"/>
  <c r="AE30" i="24"/>
  <c r="Z30" i="24"/>
  <c r="R30" i="24"/>
  <c r="M30" i="24"/>
  <c r="AE29" i="24"/>
  <c r="Z29" i="24"/>
  <c r="R29" i="24"/>
  <c r="M29" i="24"/>
  <c r="AE28" i="24"/>
  <c r="Z28" i="24"/>
  <c r="R28" i="24"/>
  <c r="M28" i="24"/>
  <c r="AE27" i="24"/>
  <c r="Z27" i="24"/>
  <c r="R27" i="24"/>
  <c r="M27" i="24"/>
  <c r="AE26" i="24"/>
  <c r="Z26" i="24"/>
  <c r="R26" i="24"/>
  <c r="M26" i="24"/>
  <c r="AE25" i="24"/>
  <c r="Z25" i="24"/>
  <c r="R25" i="24"/>
  <c r="M25" i="24"/>
  <c r="AE24" i="24"/>
  <c r="Z24" i="24"/>
  <c r="R24" i="24"/>
  <c r="M24" i="24"/>
  <c r="AE23" i="24"/>
  <c r="Z23" i="24"/>
  <c r="R23" i="24"/>
  <c r="M23" i="24"/>
  <c r="R22" i="24"/>
  <c r="S22" i="24" s="1"/>
  <c r="D2" i="24"/>
  <c r="AZ34" i="24" l="1"/>
  <c r="AV34" i="24"/>
  <c r="S79" i="24"/>
  <c r="S81" i="24"/>
  <c r="S83" i="24"/>
  <c r="S85" i="24"/>
  <c r="S87" i="24"/>
  <c r="S89" i="24"/>
  <c r="BB90" i="24"/>
  <c r="S44" i="24"/>
  <c r="AY90" i="24"/>
  <c r="S50" i="24"/>
  <c r="S52" i="24"/>
  <c r="S58" i="24"/>
  <c r="S60" i="24"/>
  <c r="S38" i="24"/>
  <c r="S46" i="24"/>
  <c r="S54" i="24"/>
  <c r="S64" i="24"/>
  <c r="S66" i="24"/>
  <c r="S68" i="24"/>
  <c r="S70" i="24"/>
  <c r="S72" i="24"/>
  <c r="S74" i="24"/>
  <c r="AW76" i="24"/>
  <c r="S56" i="24"/>
  <c r="BB34" i="24"/>
  <c r="S78" i="24"/>
  <c r="S80" i="24"/>
  <c r="S84" i="24"/>
  <c r="S86" i="24"/>
  <c r="S88" i="24"/>
  <c r="AW90" i="24"/>
  <c r="S42" i="24"/>
  <c r="S39" i="24"/>
  <c r="S45" i="24"/>
  <c r="S37" i="24"/>
  <c r="S43" i="24"/>
  <c r="S51" i="24"/>
  <c r="S53" i="24"/>
  <c r="S55" i="24"/>
  <c r="S59" i="24"/>
  <c r="S61" i="24"/>
  <c r="BB62" i="24"/>
  <c r="S40" i="24"/>
  <c r="S41" i="24"/>
  <c r="S47" i="24"/>
  <c r="BB48" i="24"/>
  <c r="S65" i="24"/>
  <c r="S67" i="24"/>
  <c r="S69" i="24"/>
  <c r="S71" i="24"/>
  <c r="S73" i="24"/>
  <c r="S75" i="24"/>
  <c r="BB76" i="24"/>
  <c r="AU34" i="24"/>
  <c r="AT34" i="24"/>
  <c r="S30" i="24"/>
  <c r="S26" i="24"/>
  <c r="S24" i="24"/>
  <c r="S32" i="24"/>
  <c r="S25" i="24"/>
  <c r="S33" i="24"/>
  <c r="S31" i="24"/>
  <c r="S28" i="24"/>
  <c r="S29" i="24"/>
  <c r="S27" i="24"/>
  <c r="S23" i="24"/>
  <c r="M34" i="24"/>
  <c r="AS34" i="24"/>
  <c r="AL24" i="58"/>
  <c r="BC89" i="67"/>
  <c r="BC55" i="67"/>
  <c r="G6" i="56"/>
  <c r="AA6" i="56" s="1"/>
  <c r="AA6" i="108"/>
  <c r="AA14" i="108"/>
  <c r="BC63" i="67"/>
  <c r="AL32" i="58"/>
  <c r="BC97" i="67"/>
  <c r="G14" i="56"/>
  <c r="AA14" i="56" s="1"/>
  <c r="BC62" i="67"/>
  <c r="AL31" i="58"/>
  <c r="BC96" i="67"/>
  <c r="G13" i="56"/>
  <c r="AA13" i="56" s="1"/>
  <c r="AA13" i="108"/>
  <c r="AL25" i="58"/>
  <c r="BC90" i="67"/>
  <c r="BC56" i="67"/>
  <c r="G7" i="56"/>
  <c r="AA7" i="56" s="1"/>
  <c r="AA7" i="108"/>
  <c r="AL33" i="58"/>
  <c r="BC98" i="67"/>
  <c r="BC64" i="67"/>
  <c r="G15" i="56"/>
  <c r="AA15" i="56" s="1"/>
  <c r="AA15" i="108"/>
  <c r="AA8" i="108"/>
  <c r="G8" i="56"/>
  <c r="AA8" i="56" s="1"/>
  <c r="BC57" i="67"/>
  <c r="AL26" i="58"/>
  <c r="BC91" i="67"/>
  <c r="AA16" i="108"/>
  <c r="G16" i="56"/>
  <c r="AA16" i="56" s="1"/>
  <c r="BC65" i="67"/>
  <c r="AL34" i="58"/>
  <c r="BC99" i="67"/>
  <c r="BC58" i="67"/>
  <c r="AL27" i="58"/>
  <c r="BC92" i="67"/>
  <c r="G9" i="56"/>
  <c r="AA9" i="56" s="1"/>
  <c r="AA9" i="108"/>
  <c r="BC66" i="67"/>
  <c r="AL35" i="58"/>
  <c r="BC100" i="67"/>
  <c r="G17" i="56"/>
  <c r="AA17" i="56" s="1"/>
  <c r="AA17" i="108"/>
  <c r="G10" i="56"/>
  <c r="AA10" i="56" s="1"/>
  <c r="AA10" i="108"/>
  <c r="BC59" i="67"/>
  <c r="AL28" i="58"/>
  <c r="BC93" i="67"/>
  <c r="BC60" i="67"/>
  <c r="AL29" i="58"/>
  <c r="BC94" i="67"/>
  <c r="G11" i="56"/>
  <c r="AA11" i="56" s="1"/>
  <c r="AA11" i="108"/>
  <c r="AA12" i="108"/>
  <c r="G12" i="56"/>
  <c r="AA12" i="56" s="1"/>
  <c r="AL30" i="58"/>
  <c r="BC95" i="67"/>
  <c r="BC61" i="67"/>
  <c r="F6" i="56"/>
  <c r="Z6" i="56" s="1"/>
  <c r="AK24" i="58"/>
  <c r="BB89" i="67"/>
  <c r="Z6" i="108"/>
  <c r="BB55" i="67"/>
  <c r="C17" i="56"/>
  <c r="W17" i="56" s="1"/>
  <c r="AH35" i="58"/>
  <c r="AY100" i="67"/>
  <c r="W17" i="108"/>
  <c r="AY66" i="67"/>
  <c r="AK25" i="58"/>
  <c r="BB90" i="67"/>
  <c r="Z7" i="108"/>
  <c r="BB56" i="67"/>
  <c r="F7" i="56"/>
  <c r="Z7" i="56" s="1"/>
  <c r="Y8" i="108"/>
  <c r="BA91" i="67"/>
  <c r="E8" i="56"/>
  <c r="Y8" i="56" s="1"/>
  <c r="BA57" i="67"/>
  <c r="AJ26" i="58"/>
  <c r="X9" i="108"/>
  <c r="AZ58" i="67"/>
  <c r="AI27" i="58"/>
  <c r="D9" i="56"/>
  <c r="X9" i="56" s="1"/>
  <c r="AZ92" i="67"/>
  <c r="C10" i="56"/>
  <c r="W10" i="56" s="1"/>
  <c r="AY59" i="67"/>
  <c r="AH28" i="58"/>
  <c r="AY93" i="67"/>
  <c r="W10" i="108"/>
  <c r="AK33" i="58"/>
  <c r="BB98" i="67"/>
  <c r="Z15" i="108"/>
  <c r="BB64" i="67"/>
  <c r="F15" i="56"/>
  <c r="Z15" i="56" s="1"/>
  <c r="Y16" i="108"/>
  <c r="E16" i="56"/>
  <c r="Y16" i="56" s="1"/>
  <c r="BA65" i="67"/>
  <c r="AJ34" i="58"/>
  <c r="BA99" i="67"/>
  <c r="X17" i="108"/>
  <c r="AZ66" i="67"/>
  <c r="D17" i="56"/>
  <c r="X17" i="56" s="1"/>
  <c r="AZ100" i="67"/>
  <c r="AI35" i="58"/>
  <c r="Y15" i="108"/>
  <c r="BA64" i="67"/>
  <c r="E15" i="56"/>
  <c r="Y15" i="56" s="1"/>
  <c r="BA98" i="67"/>
  <c r="AJ33" i="58"/>
  <c r="AK26" i="58"/>
  <c r="BB91" i="67"/>
  <c r="BB57" i="67"/>
  <c r="Z8" i="108"/>
  <c r="F8" i="56"/>
  <c r="Z8" i="56" s="1"/>
  <c r="X10" i="108"/>
  <c r="D10" i="56"/>
  <c r="X10" i="56" s="1"/>
  <c r="AZ59" i="67"/>
  <c r="AZ93" i="67"/>
  <c r="AI28" i="58"/>
  <c r="AK27" i="58"/>
  <c r="BB92" i="67"/>
  <c r="Z9" i="108"/>
  <c r="BB58" i="67"/>
  <c r="F9" i="56"/>
  <c r="Z9" i="56" s="1"/>
  <c r="Y10" i="108"/>
  <c r="AJ28" i="58"/>
  <c r="E10" i="56"/>
  <c r="Y10" i="56" s="1"/>
  <c r="BA59" i="67"/>
  <c r="BA93" i="67"/>
  <c r="X11" i="108"/>
  <c r="AZ60" i="67"/>
  <c r="D11" i="56"/>
  <c r="X11" i="56" s="1"/>
  <c r="AI29" i="58"/>
  <c r="AZ94" i="67"/>
  <c r="C12" i="56"/>
  <c r="W12" i="56" s="1"/>
  <c r="AY61" i="67"/>
  <c r="AH30" i="58"/>
  <c r="AY95" i="67"/>
  <c r="W12" i="108"/>
  <c r="AK35" i="58"/>
  <c r="BB100" i="67"/>
  <c r="Z17" i="108"/>
  <c r="BB66" i="67"/>
  <c r="F17" i="56"/>
  <c r="Z17" i="56" s="1"/>
  <c r="X16" i="108"/>
  <c r="AZ99" i="67"/>
  <c r="D16" i="56"/>
  <c r="X16" i="56" s="1"/>
  <c r="AZ65" i="67"/>
  <c r="AI34" i="58"/>
  <c r="Y9" i="108"/>
  <c r="BA58" i="67"/>
  <c r="AJ27" i="58"/>
  <c r="E9" i="56"/>
  <c r="Y9" i="56" s="1"/>
  <c r="BA92" i="67"/>
  <c r="AK28" i="58"/>
  <c r="BB93" i="67"/>
  <c r="F10" i="56"/>
  <c r="Z10" i="56" s="1"/>
  <c r="Z10" i="108"/>
  <c r="BB59" i="67"/>
  <c r="Y11" i="108"/>
  <c r="BA60" i="67"/>
  <c r="BA94" i="67"/>
  <c r="E11" i="56"/>
  <c r="Y11" i="56" s="1"/>
  <c r="AJ29" i="58"/>
  <c r="X12" i="108"/>
  <c r="D12" i="56"/>
  <c r="X12" i="56" s="1"/>
  <c r="AZ61" i="67"/>
  <c r="AZ95" i="67"/>
  <c r="AI30" i="58"/>
  <c r="W13" i="108"/>
  <c r="C13" i="56"/>
  <c r="W13" i="56" s="1"/>
  <c r="AY62" i="67"/>
  <c r="AH31" i="58"/>
  <c r="AY96" i="67"/>
  <c r="X8" i="108"/>
  <c r="AZ91" i="67"/>
  <c r="D8" i="56"/>
  <c r="X8" i="56" s="1"/>
  <c r="AZ57" i="67"/>
  <c r="AI26" i="58"/>
  <c r="AK34" i="58"/>
  <c r="BB99" i="67"/>
  <c r="Z16" i="108"/>
  <c r="F16" i="56"/>
  <c r="Z16" i="56" s="1"/>
  <c r="BB65" i="67"/>
  <c r="AH24" i="58"/>
  <c r="C6" i="56"/>
  <c r="W6" i="56" s="1"/>
  <c r="AY89" i="67"/>
  <c r="W6" i="108"/>
  <c r="AY55" i="67"/>
  <c r="AK29" i="58"/>
  <c r="BB94" i="67"/>
  <c r="Z11" i="108"/>
  <c r="BB60" i="67"/>
  <c r="F11" i="56"/>
  <c r="Z11" i="56" s="1"/>
  <c r="Y12" i="108"/>
  <c r="E12" i="56"/>
  <c r="Y12" i="56" s="1"/>
  <c r="BA61" i="67"/>
  <c r="BA95" i="67"/>
  <c r="AJ30" i="58"/>
  <c r="X13" i="108"/>
  <c r="AZ62" i="67"/>
  <c r="D13" i="56"/>
  <c r="X13" i="56" s="1"/>
  <c r="AZ96" i="67"/>
  <c r="AI31" i="58"/>
  <c r="C14" i="56"/>
  <c r="W14" i="56" s="1"/>
  <c r="AY63" i="67"/>
  <c r="AH32" i="58"/>
  <c r="AY97" i="67"/>
  <c r="W14" i="108"/>
  <c r="W9" i="108"/>
  <c r="AY58" i="67"/>
  <c r="C9" i="56"/>
  <c r="W9" i="56" s="1"/>
  <c r="AH27" i="58"/>
  <c r="AY92" i="67"/>
  <c r="AI24" i="58"/>
  <c r="AZ89" i="67"/>
  <c r="X6" i="108"/>
  <c r="AZ55" i="67"/>
  <c r="D6" i="56"/>
  <c r="X6" i="56" s="1"/>
  <c r="C7" i="56"/>
  <c r="W7" i="56" s="1"/>
  <c r="AH25" i="58"/>
  <c r="AY90" i="67"/>
  <c r="W7" i="108"/>
  <c r="AY56" i="67"/>
  <c r="AK30" i="58"/>
  <c r="BB95" i="67"/>
  <c r="F12" i="56"/>
  <c r="Z12" i="56" s="1"/>
  <c r="BB61" i="67"/>
  <c r="Z12" i="108"/>
  <c r="Y13" i="108"/>
  <c r="BA62" i="67"/>
  <c r="E13" i="56"/>
  <c r="Y13" i="56" s="1"/>
  <c r="BA96" i="67"/>
  <c r="AJ31" i="58"/>
  <c r="X14" i="108"/>
  <c r="D14" i="56"/>
  <c r="X14" i="56" s="1"/>
  <c r="AZ63" i="67"/>
  <c r="AI32" i="58"/>
  <c r="AZ97" i="67"/>
  <c r="C15" i="56"/>
  <c r="W15" i="56" s="1"/>
  <c r="AH33" i="58"/>
  <c r="AY98" i="67"/>
  <c r="W15" i="108"/>
  <c r="AY64" i="67"/>
  <c r="Y7" i="108"/>
  <c r="BA56" i="67"/>
  <c r="E7" i="56"/>
  <c r="Y7" i="56" s="1"/>
  <c r="AJ25" i="58"/>
  <c r="BA90" i="67"/>
  <c r="AK32" i="58"/>
  <c r="BB97" i="67"/>
  <c r="Z14" i="108"/>
  <c r="F14" i="56"/>
  <c r="Z14" i="56" s="1"/>
  <c r="BB63" i="67"/>
  <c r="W11" i="108"/>
  <c r="C11" i="56"/>
  <c r="W11" i="56" s="1"/>
  <c r="AH29" i="58"/>
  <c r="AY94" i="67"/>
  <c r="AY60" i="67"/>
  <c r="Y17" i="108"/>
  <c r="BA66" i="67"/>
  <c r="E17" i="56"/>
  <c r="Y17" i="56" s="1"/>
  <c r="AJ35" i="58"/>
  <c r="BA100" i="67"/>
  <c r="E6" i="56"/>
  <c r="Y6" i="56" s="1"/>
  <c r="AJ24" i="58"/>
  <c r="BA89" i="67"/>
  <c r="Y6" i="108"/>
  <c r="BA55" i="67"/>
  <c r="X7" i="108"/>
  <c r="AZ56" i="67"/>
  <c r="D7" i="56"/>
  <c r="X7" i="56" s="1"/>
  <c r="AI25" i="58"/>
  <c r="AZ90" i="67"/>
  <c r="W8" i="108"/>
  <c r="C8" i="56"/>
  <c r="W8" i="56" s="1"/>
  <c r="AY57" i="67"/>
  <c r="AH26" i="58"/>
  <c r="AY91" i="67"/>
  <c r="AK31" i="58"/>
  <c r="BB96" i="67"/>
  <c r="Z13" i="108"/>
  <c r="BB62" i="67"/>
  <c r="F13" i="56"/>
  <c r="Z13" i="56" s="1"/>
  <c r="Y14" i="108"/>
  <c r="E14" i="56"/>
  <c r="Y14" i="56" s="1"/>
  <c r="BA63" i="67"/>
  <c r="BA97" i="67"/>
  <c r="AJ32" i="58"/>
  <c r="X15" i="108"/>
  <c r="AZ64" i="67"/>
  <c r="D15" i="56"/>
  <c r="X15" i="56" s="1"/>
  <c r="AZ98" i="67"/>
  <c r="AI33" i="58"/>
  <c r="W16" i="108"/>
  <c r="C16" i="56"/>
  <c r="W16" i="56" s="1"/>
  <c r="AY65" i="67"/>
  <c r="AH34" i="58"/>
  <c r="AY99" i="67"/>
  <c r="AM7" i="58"/>
  <c r="BD39" i="67"/>
  <c r="H6" i="55"/>
  <c r="BD73" i="67"/>
  <c r="BC74" i="67"/>
  <c r="G7" i="55"/>
  <c r="AL8" i="58"/>
  <c r="BC40" i="67"/>
  <c r="BF79" i="67"/>
  <c r="J12" i="55"/>
  <c r="AO13" i="58"/>
  <c r="BF45" i="67"/>
  <c r="BE46" i="67"/>
  <c r="BE80" i="67"/>
  <c r="I13" i="55"/>
  <c r="AN14" i="58"/>
  <c r="H14" i="55"/>
  <c r="BD81" i="67"/>
  <c r="AM15" i="58"/>
  <c r="BD47" i="67"/>
  <c r="BC82" i="67"/>
  <c r="G15" i="55"/>
  <c r="BC48" i="67"/>
  <c r="AL16" i="58"/>
  <c r="H12" i="55"/>
  <c r="AM13" i="58"/>
  <c r="BD45" i="67"/>
  <c r="BD79" i="67"/>
  <c r="BE79" i="67"/>
  <c r="I12" i="55"/>
  <c r="AN13" i="58"/>
  <c r="BE45" i="67"/>
  <c r="I6" i="55"/>
  <c r="BE73" i="67"/>
  <c r="AN7" i="58"/>
  <c r="BE39" i="67"/>
  <c r="BD40" i="67"/>
  <c r="BD74" i="67"/>
  <c r="H7" i="55"/>
  <c r="AM8" i="58"/>
  <c r="AL9" i="58"/>
  <c r="BC41" i="67"/>
  <c r="G8" i="55"/>
  <c r="BC75" i="67"/>
  <c r="AO14" i="58"/>
  <c r="BF46" i="67"/>
  <c r="BF80" i="67"/>
  <c r="J13" i="55"/>
  <c r="BE81" i="67"/>
  <c r="I14" i="55"/>
  <c r="AN15" i="58"/>
  <c r="BE47" i="67"/>
  <c r="BD48" i="67"/>
  <c r="BD82" i="67"/>
  <c r="H15" i="55"/>
  <c r="AM16" i="58"/>
  <c r="AL17" i="58"/>
  <c r="BC49" i="67"/>
  <c r="G16" i="55"/>
  <c r="BC83" i="67"/>
  <c r="BF77" i="67"/>
  <c r="J10" i="55"/>
  <c r="AO11" i="58"/>
  <c r="BF43" i="67"/>
  <c r="BD46" i="67"/>
  <c r="BD80" i="67"/>
  <c r="H13" i="55"/>
  <c r="AM14" i="58"/>
  <c r="BF73" i="67"/>
  <c r="J6" i="55"/>
  <c r="AO7" i="58"/>
  <c r="BF39" i="67"/>
  <c r="BE40" i="67"/>
  <c r="BE74" i="67"/>
  <c r="I7" i="55"/>
  <c r="AN8" i="58"/>
  <c r="H8" i="55"/>
  <c r="AM9" i="58"/>
  <c r="BD41" i="67"/>
  <c r="BD75" i="67"/>
  <c r="BC76" i="67"/>
  <c r="G9" i="55"/>
  <c r="BC42" i="67"/>
  <c r="AL10" i="58"/>
  <c r="BF81" i="67"/>
  <c r="J14" i="55"/>
  <c r="AO15" i="58"/>
  <c r="BF47" i="67"/>
  <c r="BE48" i="67"/>
  <c r="AN16" i="58"/>
  <c r="BE82" i="67"/>
  <c r="I15" i="55"/>
  <c r="H16" i="55"/>
  <c r="AM17" i="58"/>
  <c r="BD83" i="67"/>
  <c r="BD49" i="67"/>
  <c r="BC50" i="67"/>
  <c r="BC84" i="67"/>
  <c r="G17" i="55"/>
  <c r="AL18" i="58"/>
  <c r="BE44" i="67"/>
  <c r="BE78" i="67"/>
  <c r="AN12" i="58"/>
  <c r="I11" i="55"/>
  <c r="AO12" i="58"/>
  <c r="BF44" i="67"/>
  <c r="BF78" i="67"/>
  <c r="J11" i="55"/>
  <c r="AO8" i="58"/>
  <c r="BF40" i="67"/>
  <c r="BF74" i="67"/>
  <c r="J7" i="55"/>
  <c r="BE75" i="67"/>
  <c r="I8" i="55"/>
  <c r="AN9" i="58"/>
  <c r="BE41" i="67"/>
  <c r="BD42" i="67"/>
  <c r="BD76" i="67"/>
  <c r="H9" i="55"/>
  <c r="AM10" i="58"/>
  <c r="AL11" i="58"/>
  <c r="BC43" i="67"/>
  <c r="G10" i="55"/>
  <c r="BC77" i="67"/>
  <c r="AO16" i="58"/>
  <c r="BF48" i="67"/>
  <c r="BF82" i="67"/>
  <c r="J15" i="55"/>
  <c r="BE83" i="67"/>
  <c r="I16" i="55"/>
  <c r="AN17" i="58"/>
  <c r="BE49" i="67"/>
  <c r="BD50" i="67"/>
  <c r="BD84" i="67"/>
  <c r="H17" i="55"/>
  <c r="AM18" i="58"/>
  <c r="AL15" i="58"/>
  <c r="BC47" i="67"/>
  <c r="G14" i="55"/>
  <c r="BC81" i="67"/>
  <c r="BF75" i="67"/>
  <c r="J8" i="55"/>
  <c r="AO9" i="58"/>
  <c r="BF41" i="67"/>
  <c r="AN10" i="58"/>
  <c r="BE42" i="67"/>
  <c r="BE76" i="67"/>
  <c r="I9" i="55"/>
  <c r="H10" i="55"/>
  <c r="AM11" i="58"/>
  <c r="BD43" i="67"/>
  <c r="BD77" i="67"/>
  <c r="BC78" i="67"/>
  <c r="G11" i="55"/>
  <c r="AL12" i="58"/>
  <c r="BC44" i="67"/>
  <c r="BF83" i="67"/>
  <c r="J16" i="55"/>
  <c r="AO17" i="58"/>
  <c r="BF49" i="67"/>
  <c r="BE50" i="67"/>
  <c r="BE84" i="67"/>
  <c r="I17" i="55"/>
  <c r="AN18" i="58"/>
  <c r="BC80" i="67"/>
  <c r="BC46" i="67"/>
  <c r="G13" i="55"/>
  <c r="AL14" i="58"/>
  <c r="BC73" i="67"/>
  <c r="G6" i="55"/>
  <c r="BC39" i="67"/>
  <c r="AL7" i="58"/>
  <c r="AO10" i="58"/>
  <c r="BF42" i="67"/>
  <c r="BF76" i="67"/>
  <c r="J9" i="55"/>
  <c r="BE77" i="67"/>
  <c r="I10" i="55"/>
  <c r="AN11" i="58"/>
  <c r="BE43" i="67"/>
  <c r="BD44" i="67"/>
  <c r="BD78" i="67"/>
  <c r="H11" i="55"/>
  <c r="AM12" i="58"/>
  <c r="AL13" i="58"/>
  <c r="BC45" i="67"/>
  <c r="G12" i="55"/>
  <c r="BC79" i="67"/>
  <c r="AO18" i="58"/>
  <c r="BF50" i="67"/>
  <c r="BF84" i="67"/>
  <c r="J17" i="55"/>
  <c r="AI7" i="58"/>
  <c r="AZ39" i="67"/>
  <c r="AZ73" i="67"/>
  <c r="D6" i="55"/>
  <c r="BA80" i="67"/>
  <c r="E13" i="55"/>
  <c r="BA46" i="67"/>
  <c r="AJ14" i="58"/>
  <c r="E6" i="55"/>
  <c r="BA73" i="67"/>
  <c r="AJ7" i="58"/>
  <c r="BA39" i="67"/>
  <c r="D7" i="55"/>
  <c r="AZ40" i="67"/>
  <c r="AI8" i="58"/>
  <c r="AZ74" i="67"/>
  <c r="AY41" i="67"/>
  <c r="AY75" i="67"/>
  <c r="C8" i="55"/>
  <c r="AH9" i="58"/>
  <c r="AK14" i="58"/>
  <c r="BB80" i="67"/>
  <c r="F13" i="55"/>
  <c r="BB46" i="67"/>
  <c r="BA47" i="67"/>
  <c r="BA81" i="67"/>
  <c r="E14" i="55"/>
  <c r="AJ15" i="58"/>
  <c r="D15" i="55"/>
  <c r="AZ48" i="67"/>
  <c r="AI16" i="58"/>
  <c r="AZ82" i="67"/>
  <c r="AY49" i="67"/>
  <c r="C16" i="55"/>
  <c r="AY83" i="67"/>
  <c r="AH17" i="58"/>
  <c r="BA74" i="67"/>
  <c r="E7" i="55"/>
  <c r="BA40" i="67"/>
  <c r="AJ8" i="58"/>
  <c r="AZ41" i="67"/>
  <c r="D8" i="55"/>
  <c r="AI9" i="58"/>
  <c r="AZ75" i="67"/>
  <c r="AY76" i="67"/>
  <c r="C9" i="55"/>
  <c r="AY42" i="67"/>
  <c r="AH10" i="58"/>
  <c r="AK15" i="58"/>
  <c r="F14" i="55"/>
  <c r="BB81" i="67"/>
  <c r="BB47" i="67"/>
  <c r="BA82" i="67"/>
  <c r="E15" i="55"/>
  <c r="BA48" i="67"/>
  <c r="AJ16" i="58"/>
  <c r="AZ49" i="67"/>
  <c r="D16" i="55"/>
  <c r="AI17" i="58"/>
  <c r="AZ83" i="67"/>
  <c r="AY84" i="67"/>
  <c r="C17" i="55"/>
  <c r="AY50" i="67"/>
  <c r="AH18" i="58"/>
  <c r="AY74" i="67"/>
  <c r="C7" i="55"/>
  <c r="AY40" i="67"/>
  <c r="AH8" i="58"/>
  <c r="AZ47" i="67"/>
  <c r="D14" i="55"/>
  <c r="AI15" i="58"/>
  <c r="AZ81" i="67"/>
  <c r="AK8" i="58"/>
  <c r="F7" i="55"/>
  <c r="BB74" i="67"/>
  <c r="BB40" i="67"/>
  <c r="BA41" i="67"/>
  <c r="BA75" i="67"/>
  <c r="E8" i="55"/>
  <c r="AJ9" i="58"/>
  <c r="D9" i="55"/>
  <c r="AZ42" i="67"/>
  <c r="AI10" i="58"/>
  <c r="AZ76" i="67"/>
  <c r="AY43" i="67"/>
  <c r="AY77" i="67"/>
  <c r="C10" i="55"/>
  <c r="AH11" i="58"/>
  <c r="AK16" i="58"/>
  <c r="BB82" i="67"/>
  <c r="F15" i="55"/>
  <c r="BB48" i="67"/>
  <c r="BA49" i="67"/>
  <c r="BA83" i="67"/>
  <c r="E16" i="55"/>
  <c r="AJ17" i="58"/>
  <c r="D17" i="55"/>
  <c r="AZ50" i="67"/>
  <c r="AI18" i="58"/>
  <c r="AZ84" i="67"/>
  <c r="AK9" i="58"/>
  <c r="BB75" i="67"/>
  <c r="F8" i="55"/>
  <c r="BB41" i="67"/>
  <c r="BA76" i="67"/>
  <c r="E9" i="55"/>
  <c r="BA42" i="67"/>
  <c r="AJ10" i="58"/>
  <c r="AZ43" i="67"/>
  <c r="D10" i="55"/>
  <c r="AI11" i="58"/>
  <c r="AZ77" i="67"/>
  <c r="AY78" i="67"/>
  <c r="C11" i="55"/>
  <c r="AY44" i="67"/>
  <c r="AH12" i="58"/>
  <c r="AK17" i="58"/>
  <c r="F16" i="55"/>
  <c r="BB83" i="67"/>
  <c r="BB49" i="67"/>
  <c r="BA84" i="67"/>
  <c r="E17" i="55"/>
  <c r="BA50" i="67"/>
  <c r="AJ18" i="58"/>
  <c r="AK10" i="58"/>
  <c r="F9" i="55"/>
  <c r="BB76" i="67"/>
  <c r="BB42" i="67"/>
  <c r="BA43" i="67"/>
  <c r="BA77" i="67"/>
  <c r="E10" i="55"/>
  <c r="AJ11" i="58"/>
  <c r="D11" i="55"/>
  <c r="AZ44" i="67"/>
  <c r="AI12" i="58"/>
  <c r="AZ78" i="67"/>
  <c r="AY45" i="67"/>
  <c r="C12" i="55"/>
  <c r="AY79" i="67"/>
  <c r="AH13" i="58"/>
  <c r="AK18" i="58"/>
  <c r="BB84" i="67"/>
  <c r="F17" i="55"/>
  <c r="BB50" i="67"/>
  <c r="AK13" i="58"/>
  <c r="F12" i="55"/>
  <c r="BB79" i="67"/>
  <c r="BB45" i="67"/>
  <c r="AY82" i="67"/>
  <c r="C15" i="55"/>
  <c r="AY48" i="67"/>
  <c r="AH16" i="58"/>
  <c r="AK7" i="58"/>
  <c r="F6" i="55"/>
  <c r="BB73" i="67"/>
  <c r="BB39" i="67"/>
  <c r="AK11" i="58"/>
  <c r="F10" i="55"/>
  <c r="BB77" i="67"/>
  <c r="BB43" i="67"/>
  <c r="BA78" i="67"/>
  <c r="E11" i="55"/>
  <c r="BA44" i="67"/>
  <c r="AJ12" i="58"/>
  <c r="AZ45" i="67"/>
  <c r="D12" i="55"/>
  <c r="AI13" i="58"/>
  <c r="AZ79" i="67"/>
  <c r="AY80" i="67"/>
  <c r="C13" i="55"/>
  <c r="AY46" i="67"/>
  <c r="AH14" i="58"/>
  <c r="AY73" i="67"/>
  <c r="AH7" i="58"/>
  <c r="AY39" i="67"/>
  <c r="AK12" i="58"/>
  <c r="BB78" i="67"/>
  <c r="F11" i="55"/>
  <c r="BB44" i="67"/>
  <c r="BA45" i="67"/>
  <c r="BA79" i="67"/>
  <c r="E12" i="55"/>
  <c r="AJ13" i="58"/>
  <c r="D13" i="55"/>
  <c r="AZ46" i="67"/>
  <c r="AI14" i="58"/>
  <c r="AZ80" i="67"/>
  <c r="AY47" i="67"/>
  <c r="C14" i="55"/>
  <c r="AY81" i="67"/>
  <c r="AH15" i="58"/>
  <c r="S59" i="22"/>
  <c r="Y59" i="22"/>
  <c r="T59" i="22"/>
  <c r="AF45" i="24"/>
  <c r="AF64" i="24"/>
  <c r="AF69" i="24"/>
  <c r="AF72" i="24"/>
  <c r="AF88" i="24"/>
  <c r="Z48" i="24"/>
  <c r="U11" i="22"/>
  <c r="AF39" i="24"/>
  <c r="AF42" i="24"/>
  <c r="AF81" i="24"/>
  <c r="AF83" i="24"/>
  <c r="AF85" i="24"/>
  <c r="AF89" i="24"/>
  <c r="AF79" i="24"/>
  <c r="AF84" i="24"/>
  <c r="AF87" i="24"/>
  <c r="AF66" i="24"/>
  <c r="AF67" i="24"/>
  <c r="AF68" i="24"/>
  <c r="AF75" i="24"/>
  <c r="AF73" i="24"/>
  <c r="AE62" i="24"/>
  <c r="AF52" i="24"/>
  <c r="AF53" i="24"/>
  <c r="AF55" i="24"/>
  <c r="AF57" i="24"/>
  <c r="AF58" i="24"/>
  <c r="Z62" i="24"/>
  <c r="AF37" i="24"/>
  <c r="AF38" i="24"/>
  <c r="AF46" i="24"/>
  <c r="AE48" i="24"/>
  <c r="Z17" i="24"/>
  <c r="AF43" i="24"/>
  <c r="AF47" i="24"/>
  <c r="Z12" i="24"/>
  <c r="S11" i="22"/>
  <c r="M62" i="24"/>
  <c r="T11" i="22"/>
  <c r="AE13" i="24"/>
  <c r="AE11" i="24"/>
  <c r="AE17" i="24"/>
  <c r="AE12" i="24"/>
  <c r="AF24" i="24"/>
  <c r="AF30" i="24"/>
  <c r="AF32" i="24"/>
  <c r="Z11" i="24"/>
  <c r="Z13" i="24"/>
  <c r="AF25" i="24"/>
  <c r="R11" i="24"/>
  <c r="R12" i="24"/>
  <c r="M13" i="24"/>
  <c r="M12" i="24"/>
  <c r="H2" i="33" s="1"/>
  <c r="M11" i="24"/>
  <c r="H2" i="32" s="1"/>
  <c r="M17" i="24"/>
  <c r="H2" i="38" s="1"/>
  <c r="Z56" i="22"/>
  <c r="R59" i="22"/>
  <c r="Z58" i="22"/>
  <c r="Z57" i="22"/>
  <c r="X59" i="22"/>
  <c r="V59" i="22"/>
  <c r="Z55" i="22"/>
  <c r="Z54" i="22"/>
  <c r="V11" i="22"/>
  <c r="R11" i="22"/>
  <c r="M10" i="24"/>
  <c r="H2" i="31" s="1"/>
  <c r="AE16" i="24"/>
  <c r="R10" i="24"/>
  <c r="Z10" i="24"/>
  <c r="AE10" i="24"/>
  <c r="Z16" i="24"/>
  <c r="M9" i="24"/>
  <c r="R9" i="24"/>
  <c r="Z9" i="24"/>
  <c r="AE9" i="24"/>
  <c r="R14" i="24"/>
  <c r="AE14" i="24"/>
  <c r="M15" i="24"/>
  <c r="H2" i="36" s="1"/>
  <c r="R15" i="24"/>
  <c r="Z15" i="24"/>
  <c r="AE15" i="24"/>
  <c r="AF27" i="24"/>
  <c r="AF28" i="24"/>
  <c r="Z34" i="24"/>
  <c r="AE34" i="24"/>
  <c r="AF65" i="24"/>
  <c r="AF44" i="24"/>
  <c r="AF60" i="24"/>
  <c r="AF61" i="24"/>
  <c r="AF74" i="24"/>
  <c r="AF80" i="24"/>
  <c r="M18" i="24"/>
  <c r="R18" i="24"/>
  <c r="AE18" i="24"/>
  <c r="AF23" i="24"/>
  <c r="AF29" i="24"/>
  <c r="AF31" i="24"/>
  <c r="AF40" i="24"/>
  <c r="AF54" i="24"/>
  <c r="AF56" i="24"/>
  <c r="AF70" i="24"/>
  <c r="M90" i="24"/>
  <c r="R90" i="24"/>
  <c r="AE90" i="24"/>
  <c r="M19" i="24"/>
  <c r="H2" i="40" s="1"/>
  <c r="Z19" i="24"/>
  <c r="AE19" i="24"/>
  <c r="AF26" i="24"/>
  <c r="AF33" i="24"/>
  <c r="AF41" i="24"/>
  <c r="AF51" i="24"/>
  <c r="AF59" i="24"/>
  <c r="AF71" i="24"/>
  <c r="M76" i="24"/>
  <c r="S76" i="24" s="1"/>
  <c r="R76" i="24"/>
  <c r="AF78" i="24"/>
  <c r="AF86" i="24"/>
  <c r="BB22" i="24"/>
  <c r="BD22" i="24" s="1"/>
  <c r="BE22" i="24" s="1"/>
  <c r="Z14" i="24"/>
  <c r="R17" i="24"/>
  <c r="Z18" i="24"/>
  <c r="R19" i="24"/>
  <c r="Z8" i="24"/>
  <c r="AF8" i="24" s="1"/>
  <c r="R8" i="24"/>
  <c r="H2" i="22" s="1"/>
  <c r="R13" i="24"/>
  <c r="M14" i="24"/>
  <c r="H2" i="35" s="1"/>
  <c r="M16" i="24"/>
  <c r="H2" i="37" s="1"/>
  <c r="R16" i="24"/>
  <c r="R62" i="24"/>
  <c r="Z90" i="24"/>
  <c r="R34" i="24"/>
  <c r="M48" i="24"/>
  <c r="R48" i="24"/>
  <c r="Z76" i="24"/>
  <c r="AE76" i="24"/>
  <c r="Q58" i="22"/>
  <c r="Q57" i="22"/>
  <c r="Q56" i="22"/>
  <c r="Q55" i="22"/>
  <c r="Q54" i="22"/>
  <c r="H2" i="34" l="1"/>
  <c r="AB11" i="34" s="1"/>
  <c r="H2" i="39"/>
  <c r="AB11" i="39" s="1"/>
  <c r="H2" i="30"/>
  <c r="AB11" i="30" s="1"/>
  <c r="AB11" i="35"/>
  <c r="AB11" i="33"/>
  <c r="AB11" i="36"/>
  <c r="AB11" i="31"/>
  <c r="AB11" i="40"/>
  <c r="AB11" i="32"/>
  <c r="AB11" i="37"/>
  <c r="AB11" i="38"/>
  <c r="Z8" i="22"/>
  <c r="Y11" i="22"/>
  <c r="Z9" i="22"/>
  <c r="Z10" i="22"/>
  <c r="S8" i="24"/>
  <c r="AF5" i="141"/>
  <c r="AG5" i="141" s="1"/>
  <c r="AF5" i="140"/>
  <c r="AG5" i="140" s="1"/>
  <c r="AC5" i="66"/>
  <c r="AD5" i="66" s="1"/>
  <c r="AF8" i="140"/>
  <c r="AG8" i="140" s="1"/>
  <c r="AF8" i="141"/>
  <c r="AG8" i="141" s="1"/>
  <c r="AC8" i="66"/>
  <c r="AD8" i="66" s="1"/>
  <c r="AF9" i="141"/>
  <c r="AG9" i="141" s="1"/>
  <c r="AF9" i="140"/>
  <c r="AG9" i="140" s="1"/>
  <c r="AC9" i="66"/>
  <c r="AD9" i="66" s="1"/>
  <c r="AF7" i="140"/>
  <c r="AG7" i="140" s="1"/>
  <c r="AC7" i="66"/>
  <c r="AD7" i="66" s="1"/>
  <c r="AF7" i="141"/>
  <c r="AG7" i="141" s="1"/>
  <c r="AF10" i="141"/>
  <c r="AG10" i="141" s="1"/>
  <c r="AF10" i="140"/>
  <c r="AG10" i="140" s="1"/>
  <c r="AC10" i="66"/>
  <c r="AD10" i="66" s="1"/>
  <c r="AF16" i="141"/>
  <c r="AG16" i="141" s="1"/>
  <c r="AF16" i="140"/>
  <c r="AG16" i="140" s="1"/>
  <c r="AC16" i="66"/>
  <c r="AD16" i="66" s="1"/>
  <c r="AF6" i="140"/>
  <c r="AG6" i="140" s="1"/>
  <c r="AC6" i="66"/>
  <c r="AD6" i="66" s="1"/>
  <c r="AF6" i="141"/>
  <c r="AG6" i="141" s="1"/>
  <c r="AC13" i="66"/>
  <c r="AD13" i="66" s="1"/>
  <c r="AF13" i="141"/>
  <c r="AG13" i="141" s="1"/>
  <c r="AF13" i="140"/>
  <c r="AG13" i="140" s="1"/>
  <c r="AC11" i="66"/>
  <c r="AD11" i="66" s="1"/>
  <c r="AF11" i="141"/>
  <c r="AG11" i="141" s="1"/>
  <c r="AF11" i="140"/>
  <c r="AG11" i="140" s="1"/>
  <c r="AF15" i="140"/>
  <c r="AG15" i="140" s="1"/>
  <c r="AC15" i="66"/>
  <c r="AD15" i="66" s="1"/>
  <c r="AF15" i="141"/>
  <c r="AG15" i="141" s="1"/>
  <c r="AC12" i="66"/>
  <c r="AD12" i="66" s="1"/>
  <c r="AF12" i="141"/>
  <c r="AG12" i="141" s="1"/>
  <c r="AF12" i="140"/>
  <c r="AG12" i="140" s="1"/>
  <c r="AF14" i="140"/>
  <c r="AG14" i="140" s="1"/>
  <c r="AC14" i="66"/>
  <c r="AD14" i="66" s="1"/>
  <c r="AF14" i="141"/>
  <c r="AG14" i="141" s="1"/>
  <c r="S48" i="24"/>
  <c r="AK5" i="141"/>
  <c r="AL5" i="141" s="1"/>
  <c r="AK5" i="140"/>
  <c r="AL5" i="140" s="1"/>
  <c r="S62" i="24"/>
  <c r="S90" i="24"/>
  <c r="AW34" i="24"/>
  <c r="BD34" i="24" s="1"/>
  <c r="S34" i="24"/>
  <c r="S10" i="24"/>
  <c r="S12" i="24"/>
  <c r="S13" i="24"/>
  <c r="S16" i="24"/>
  <c r="S19" i="24"/>
  <c r="S14" i="24"/>
  <c r="S15" i="24"/>
  <c r="S11" i="24"/>
  <c r="S18" i="24"/>
  <c r="S17" i="24"/>
  <c r="S9" i="24"/>
  <c r="AO11" i="24"/>
  <c r="Z7" i="22"/>
  <c r="W11" i="22"/>
  <c r="AO16" i="24"/>
  <c r="AO13" i="24"/>
  <c r="AO8" i="24"/>
  <c r="AO15" i="24"/>
  <c r="AO18" i="24"/>
  <c r="AO17" i="24"/>
  <c r="AO12" i="24"/>
  <c r="AO10" i="24"/>
  <c r="AO14" i="24"/>
  <c r="AO34" i="24"/>
  <c r="AR34" i="24" s="1"/>
  <c r="BC34" i="24" s="1"/>
  <c r="AO9" i="24"/>
  <c r="AO19" i="24"/>
  <c r="AF48" i="24"/>
  <c r="X11" i="22"/>
  <c r="Z6" i="22"/>
  <c r="AF11" i="24"/>
  <c r="J2" i="32" s="1"/>
  <c r="AB59" i="32" s="1"/>
  <c r="AI36" i="58"/>
  <c r="AH36" i="58"/>
  <c r="AY85" i="67"/>
  <c r="AH19" i="58"/>
  <c r="BC67" i="67"/>
  <c r="BC101" i="67"/>
  <c r="AL36" i="58"/>
  <c r="BA67" i="67"/>
  <c r="AY67" i="67"/>
  <c r="AZ67" i="67"/>
  <c r="AY101" i="67"/>
  <c r="BA101" i="67"/>
  <c r="BB67" i="67"/>
  <c r="BB101" i="67"/>
  <c r="AJ36" i="58"/>
  <c r="AZ101" i="67"/>
  <c r="AK36" i="58"/>
  <c r="BF85" i="67"/>
  <c r="BC85" i="67"/>
  <c r="BE51" i="67"/>
  <c r="BD85" i="67"/>
  <c r="BF51" i="67"/>
  <c r="AN19" i="58"/>
  <c r="AL19" i="58"/>
  <c r="AO19" i="58"/>
  <c r="BE85" i="67"/>
  <c r="BD51" i="67"/>
  <c r="BC51" i="67"/>
  <c r="AM19" i="58"/>
  <c r="BA85" i="67"/>
  <c r="BB51" i="67"/>
  <c r="BB85" i="67"/>
  <c r="AK19" i="58"/>
  <c r="AZ85" i="67"/>
  <c r="BA51" i="67"/>
  <c r="AZ51" i="67"/>
  <c r="AY51" i="67"/>
  <c r="AJ19" i="58"/>
  <c r="AI19" i="58"/>
  <c r="AF17" i="24"/>
  <c r="J2" i="38" s="1"/>
  <c r="AB59" i="38" s="1"/>
  <c r="AF90" i="24"/>
  <c r="AF62" i="24"/>
  <c r="AF12" i="24"/>
  <c r="J2" i="33" s="1"/>
  <c r="AB59" i="33" s="1"/>
  <c r="AF15" i="24"/>
  <c r="J2" i="36" s="1"/>
  <c r="AB59" i="36" s="1"/>
  <c r="BB9" i="24"/>
  <c r="BD9" i="24" s="1"/>
  <c r="BB14" i="24"/>
  <c r="BD14" i="24" s="1"/>
  <c r="AZ20" i="24"/>
  <c r="BB13" i="24"/>
  <c r="BD13" i="24" s="1"/>
  <c r="AF13" i="24"/>
  <c r="J2" i="34" s="1"/>
  <c r="AB59" i="34" s="1"/>
  <c r="AF18" i="24"/>
  <c r="J2" i="39" s="1"/>
  <c r="AB59" i="39" s="1"/>
  <c r="AF19" i="24"/>
  <c r="J2" i="40" s="1"/>
  <c r="AB59" i="40" s="1"/>
  <c r="AF34" i="24"/>
  <c r="AF10" i="24"/>
  <c r="J2" i="31" s="1"/>
  <c r="AB59" i="31" s="1"/>
  <c r="BB15" i="24"/>
  <c r="BD15" i="24" s="1"/>
  <c r="BB19" i="24"/>
  <c r="BD19" i="24" s="1"/>
  <c r="BB18" i="24"/>
  <c r="BD18" i="24" s="1"/>
  <c r="BB12" i="24"/>
  <c r="BD12" i="24" s="1"/>
  <c r="BA20" i="24"/>
  <c r="BB17" i="24"/>
  <c r="BD17" i="24" s="1"/>
  <c r="BB16" i="24"/>
  <c r="BD16" i="24" s="1"/>
  <c r="BB10" i="24"/>
  <c r="BD10" i="24" s="1"/>
  <c r="AY20" i="24"/>
  <c r="R20" i="24"/>
  <c r="S20" i="24" s="1"/>
  <c r="Z59" i="22"/>
  <c r="Q16" i="22"/>
  <c r="Q24" i="22"/>
  <c r="V24" i="22"/>
  <c r="Q18" i="22"/>
  <c r="V26" i="22"/>
  <c r="Q26" i="22"/>
  <c r="Q17" i="22"/>
  <c r="V25" i="22"/>
  <c r="Q25" i="22"/>
  <c r="Q15" i="22"/>
  <c r="V23" i="22"/>
  <c r="Q23" i="22"/>
  <c r="Q19" i="22"/>
  <c r="V27" i="22"/>
  <c r="Q27" i="22"/>
  <c r="AF16" i="24"/>
  <c r="J2" i="37" s="1"/>
  <c r="AB59" i="37" s="1"/>
  <c r="AF14" i="24"/>
  <c r="J2" i="35" s="1"/>
  <c r="AB59" i="35" s="1"/>
  <c r="Z20" i="24"/>
  <c r="AF9" i="24"/>
  <c r="J2" i="30" s="1"/>
  <c r="AB59" i="30" s="1"/>
  <c r="BB11" i="24"/>
  <c r="BD11" i="24" s="1"/>
  <c r="AX20" i="24"/>
  <c r="AF76" i="24"/>
  <c r="L2" i="38" l="1"/>
  <c r="L2" i="32"/>
  <c r="L2" i="40"/>
  <c r="L2" i="33"/>
  <c r="L2" i="37"/>
  <c r="L2" i="31"/>
  <c r="L2" i="35"/>
  <c r="L2" i="39"/>
  <c r="L2" i="30"/>
  <c r="L2" i="36"/>
  <c r="L2" i="34"/>
  <c r="Z8" i="62"/>
  <c r="F13" i="72"/>
  <c r="G13" i="72" s="1"/>
  <c r="I8" i="74"/>
  <c r="J8" i="74" s="1"/>
  <c r="H13" i="70"/>
  <c r="F12" i="73"/>
  <c r="G12" i="73" s="1"/>
  <c r="G13" i="75"/>
  <c r="Z13" i="62"/>
  <c r="G18" i="75"/>
  <c r="I13" i="74"/>
  <c r="J13" i="74" s="1"/>
  <c r="H18" i="70"/>
  <c r="F17" i="73"/>
  <c r="G17" i="73" s="1"/>
  <c r="F18" i="72"/>
  <c r="G18" i="72" s="1"/>
  <c r="Z9" i="62"/>
  <c r="I9" i="74"/>
  <c r="J9" i="74" s="1"/>
  <c r="G14" i="75"/>
  <c r="F13" i="73"/>
  <c r="G13" i="73" s="1"/>
  <c r="H14" i="70"/>
  <c r="F14" i="72"/>
  <c r="G14" i="72" s="1"/>
  <c r="AD17" i="66"/>
  <c r="AG17" i="140"/>
  <c r="Z14" i="62"/>
  <c r="G19" i="75"/>
  <c r="I14" i="74"/>
  <c r="J14" i="74" s="1"/>
  <c r="H19" i="70"/>
  <c r="F19" i="72"/>
  <c r="G19" i="72" s="1"/>
  <c r="F18" i="73"/>
  <c r="G18" i="73" s="1"/>
  <c r="Z15" i="62"/>
  <c r="F19" i="73"/>
  <c r="G19" i="73" s="1"/>
  <c r="F20" i="72"/>
  <c r="G20" i="72" s="1"/>
  <c r="G20" i="75"/>
  <c r="I15" i="74"/>
  <c r="J15" i="74" s="1"/>
  <c r="H20" i="70"/>
  <c r="Z16" i="62"/>
  <c r="G9" i="77"/>
  <c r="G10" i="77" s="1"/>
  <c r="H21" i="70"/>
  <c r="F9" i="77"/>
  <c r="F10" i="77" s="1"/>
  <c r="F20" i="73"/>
  <c r="G20" i="73" s="1"/>
  <c r="G21" i="75"/>
  <c r="J9" i="77"/>
  <c r="L9" i="77"/>
  <c r="L10" i="77" s="1"/>
  <c r="F21" i="72"/>
  <c r="G21" i="72" s="1"/>
  <c r="K9" i="77"/>
  <c r="K10" i="77" s="1"/>
  <c r="I9" i="77"/>
  <c r="I10" i="77" s="1"/>
  <c r="H9" i="77"/>
  <c r="H10" i="77" s="1"/>
  <c r="I16" i="74"/>
  <c r="J16" i="74" s="1"/>
  <c r="AG17" i="141"/>
  <c r="Z11" i="62"/>
  <c r="F16" i="72"/>
  <c r="G16" i="72" s="1"/>
  <c r="I11" i="74"/>
  <c r="J11" i="74" s="1"/>
  <c r="F15" i="73"/>
  <c r="G15" i="73" s="1"/>
  <c r="H16" i="70"/>
  <c r="G16" i="75"/>
  <c r="Z10" i="62"/>
  <c r="H15" i="70"/>
  <c r="G15" i="75"/>
  <c r="F15" i="72"/>
  <c r="G15" i="72" s="1"/>
  <c r="I10" i="74"/>
  <c r="J10" i="74" s="1"/>
  <c r="F14" i="73"/>
  <c r="G14" i="73" s="1"/>
  <c r="Z12" i="62"/>
  <c r="G17" i="75"/>
  <c r="F17" i="72"/>
  <c r="G17" i="72" s="1"/>
  <c r="F16" i="73"/>
  <c r="G16" i="73" s="1"/>
  <c r="H17" i="70"/>
  <c r="I12" i="74"/>
  <c r="J12" i="74" s="1"/>
  <c r="Z7" i="62"/>
  <c r="F11" i="73"/>
  <c r="G11" i="73" s="1"/>
  <c r="F12" i="72"/>
  <c r="G12" i="72" s="1"/>
  <c r="I7" i="74"/>
  <c r="J7" i="74" s="1"/>
  <c r="G12" i="75"/>
  <c r="H12" i="70"/>
  <c r="Z6" i="62"/>
  <c r="F10" i="73"/>
  <c r="G10" i="73" s="1"/>
  <c r="G11" i="75"/>
  <c r="H11" i="70"/>
  <c r="F11" i="72"/>
  <c r="G11" i="72" s="1"/>
  <c r="I6" i="74"/>
  <c r="J6" i="74" s="1"/>
  <c r="BE34" i="24"/>
  <c r="X8" i="128"/>
  <c r="M7" i="117"/>
  <c r="N7" i="117" s="1"/>
  <c r="X11" i="128"/>
  <c r="M10" i="117"/>
  <c r="N10" i="117" s="1"/>
  <c r="M11" i="117"/>
  <c r="N11" i="117" s="1"/>
  <c r="X12" i="128"/>
  <c r="X10" i="128"/>
  <c r="M9" i="117"/>
  <c r="N9" i="117" s="1"/>
  <c r="X9" i="128"/>
  <c r="M8" i="117"/>
  <c r="N8" i="117" s="1"/>
  <c r="M14" i="117"/>
  <c r="N14" i="117" s="1"/>
  <c r="X15" i="128"/>
  <c r="X16" i="128"/>
  <c r="M15" i="117"/>
  <c r="N15" i="117" s="1"/>
  <c r="X14" i="128"/>
  <c r="M13" i="117"/>
  <c r="N13" i="117" s="1"/>
  <c r="X17" i="128"/>
  <c r="M16" i="117"/>
  <c r="N16" i="117" s="1"/>
  <c r="M12" i="117"/>
  <c r="N12" i="117" s="1"/>
  <c r="X13" i="128"/>
  <c r="M6" i="117"/>
  <c r="N6" i="117" s="1"/>
  <c r="X7" i="128"/>
  <c r="X6" i="128"/>
  <c r="X18" i="128" s="1"/>
  <c r="M5" i="117"/>
  <c r="T15" i="139"/>
  <c r="U15" i="139" s="1"/>
  <c r="R15" i="64"/>
  <c r="S15" i="64" s="1"/>
  <c r="R15" i="65"/>
  <c r="S15" i="65" s="1"/>
  <c r="I26" i="62"/>
  <c r="M5" i="29"/>
  <c r="N5" i="29" s="1"/>
  <c r="P17" i="143" s="1"/>
  <c r="T15" i="138"/>
  <c r="U15" i="138" s="1"/>
  <c r="R10" i="65"/>
  <c r="S10" i="65" s="1"/>
  <c r="T10" i="138"/>
  <c r="U10" i="138" s="1"/>
  <c r="T10" i="139"/>
  <c r="U10" i="139" s="1"/>
  <c r="I16" i="62"/>
  <c r="R10" i="64"/>
  <c r="S10" i="64" s="1"/>
  <c r="R7" i="64"/>
  <c r="S7" i="64" s="1"/>
  <c r="T7" i="139"/>
  <c r="U7" i="139" s="1"/>
  <c r="I10" i="62"/>
  <c r="R7" i="65"/>
  <c r="S7" i="65" s="1"/>
  <c r="T7" i="138"/>
  <c r="U7" i="138" s="1"/>
  <c r="T12" i="138"/>
  <c r="U12" i="138" s="1"/>
  <c r="R12" i="65"/>
  <c r="S12" i="65" s="1"/>
  <c r="I20" i="62"/>
  <c r="T12" i="139"/>
  <c r="U12" i="139" s="1"/>
  <c r="R12" i="64"/>
  <c r="S12" i="64" s="1"/>
  <c r="R8" i="65"/>
  <c r="S8" i="65" s="1"/>
  <c r="R8" i="64"/>
  <c r="S8" i="64" s="1"/>
  <c r="I12" i="62"/>
  <c r="T8" i="139"/>
  <c r="U8" i="139" s="1"/>
  <c r="T8" i="138"/>
  <c r="U8" i="138" s="1"/>
  <c r="R14" i="65"/>
  <c r="S14" i="65" s="1"/>
  <c r="T14" i="138"/>
  <c r="U14" i="138" s="1"/>
  <c r="R14" i="64"/>
  <c r="S14" i="64" s="1"/>
  <c r="T14" i="139"/>
  <c r="U14" i="139" s="1"/>
  <c r="I24" i="62"/>
  <c r="R9" i="64"/>
  <c r="S9" i="64" s="1"/>
  <c r="T9" i="139"/>
  <c r="U9" i="139" s="1"/>
  <c r="I14" i="62"/>
  <c r="T9" i="138"/>
  <c r="U9" i="138" s="1"/>
  <c r="R9" i="65"/>
  <c r="S9" i="65" s="1"/>
  <c r="I22" i="62"/>
  <c r="R13" i="65"/>
  <c r="S13" i="65" s="1"/>
  <c r="T13" i="138"/>
  <c r="U13" i="138" s="1"/>
  <c r="R13" i="64"/>
  <c r="S13" i="64" s="1"/>
  <c r="T13" i="139"/>
  <c r="U13" i="139" s="1"/>
  <c r="R11" i="64"/>
  <c r="S11" i="64" s="1"/>
  <c r="I18" i="62"/>
  <c r="R11" i="65"/>
  <c r="S11" i="65" s="1"/>
  <c r="T11" i="139"/>
  <c r="U11" i="139" s="1"/>
  <c r="T11" i="138"/>
  <c r="U11" i="138" s="1"/>
  <c r="R6" i="65"/>
  <c r="S6" i="65" s="1"/>
  <c r="T6" i="138"/>
  <c r="U6" i="138" s="1"/>
  <c r="R6" i="64"/>
  <c r="S6" i="64" s="1"/>
  <c r="T6" i="139"/>
  <c r="U6" i="139" s="1"/>
  <c r="I8" i="62"/>
  <c r="T5" i="138"/>
  <c r="U5" i="138" s="1"/>
  <c r="R5" i="64"/>
  <c r="S5" i="64" s="1"/>
  <c r="T5" i="139"/>
  <c r="U5" i="139" s="1"/>
  <c r="R5" i="65"/>
  <c r="S5" i="65" s="1"/>
  <c r="I6" i="62"/>
  <c r="AR10" i="24"/>
  <c r="C7" i="113"/>
  <c r="M7" i="113" s="1"/>
  <c r="AR9" i="24"/>
  <c r="C6" i="113"/>
  <c r="M6" i="113" s="1"/>
  <c r="AR12" i="24"/>
  <c r="C9" i="113"/>
  <c r="M9" i="113" s="1"/>
  <c r="AK7" i="141"/>
  <c r="AL7" i="141" s="1"/>
  <c r="AK7" i="140"/>
  <c r="AL7" i="140" s="1"/>
  <c r="AR17" i="24"/>
  <c r="C14" i="113"/>
  <c r="M14" i="113" s="1"/>
  <c r="AR11" i="24"/>
  <c r="C8" i="113"/>
  <c r="M8" i="113" s="1"/>
  <c r="AK12" i="140"/>
  <c r="AL12" i="140" s="1"/>
  <c r="AK12" i="141"/>
  <c r="AL12" i="141" s="1"/>
  <c r="AR13" i="24"/>
  <c r="C10" i="113"/>
  <c r="M10" i="113" s="1"/>
  <c r="AK6" i="140"/>
  <c r="AL6" i="140" s="1"/>
  <c r="AK6" i="141"/>
  <c r="AL6" i="141" s="1"/>
  <c r="AK16" i="141"/>
  <c r="AL16" i="141" s="1"/>
  <c r="AK16" i="140"/>
  <c r="AL16" i="140" s="1"/>
  <c r="AK9" i="140"/>
  <c r="AL9" i="140" s="1"/>
  <c r="AK9" i="141"/>
  <c r="AL9" i="141" s="1"/>
  <c r="AR15" i="24"/>
  <c r="C12" i="113"/>
  <c r="M12" i="113" s="1"/>
  <c r="AK15" i="141"/>
  <c r="AL15" i="141" s="1"/>
  <c r="AK15" i="140"/>
  <c r="AL15" i="140" s="1"/>
  <c r="AK8" i="141"/>
  <c r="AL8" i="141" s="1"/>
  <c r="AK8" i="140"/>
  <c r="AL8" i="140" s="1"/>
  <c r="AR8" i="24"/>
  <c r="C5" i="113"/>
  <c r="M5" i="113" s="1"/>
  <c r="AR14" i="24"/>
  <c r="C11" i="113"/>
  <c r="M11" i="113" s="1"/>
  <c r="AR18" i="24"/>
  <c r="C15" i="113"/>
  <c r="M15" i="113" s="1"/>
  <c r="AK11" i="141"/>
  <c r="AL11" i="141" s="1"/>
  <c r="AK11" i="140"/>
  <c r="AL11" i="140" s="1"/>
  <c r="AK10" i="140"/>
  <c r="AL10" i="140" s="1"/>
  <c r="AK10" i="141"/>
  <c r="AL10" i="141" s="1"/>
  <c r="AR16" i="24"/>
  <c r="C13" i="113"/>
  <c r="M13" i="113" s="1"/>
  <c r="AK13" i="141"/>
  <c r="AL13" i="141" s="1"/>
  <c r="AK13" i="140"/>
  <c r="AL13" i="140" s="1"/>
  <c r="AK14" i="141"/>
  <c r="AL14" i="141" s="1"/>
  <c r="AK14" i="140"/>
  <c r="AL14" i="140" s="1"/>
  <c r="Z11" i="22"/>
  <c r="AR19" i="24"/>
  <c r="C16" i="113"/>
  <c r="M16" i="113" s="1"/>
  <c r="BB20" i="24"/>
  <c r="BD20" i="24" s="1"/>
  <c r="AO20" i="24"/>
  <c r="AR20" i="24" s="1"/>
  <c r="BC20" i="24" s="1"/>
  <c r="AH8" i="66"/>
  <c r="AI8" i="66" s="1"/>
  <c r="AE17" i="56"/>
  <c r="P9" i="143" s="1"/>
  <c r="AH9" i="66"/>
  <c r="AI9" i="66" s="1"/>
  <c r="AH6" i="66"/>
  <c r="AI6" i="66" s="1"/>
  <c r="AH15" i="66"/>
  <c r="AI15" i="66" s="1"/>
  <c r="AH11" i="66"/>
  <c r="AI11" i="66" s="1"/>
  <c r="AH16" i="66"/>
  <c r="AI16" i="66" s="1"/>
  <c r="AH5" i="66"/>
  <c r="AI5" i="66" s="1"/>
  <c r="J2" i="22"/>
  <c r="AB59" i="22" s="1"/>
  <c r="AH10" i="66"/>
  <c r="AI10" i="66" s="1"/>
  <c r="AH12" i="66"/>
  <c r="AI12" i="66" s="1"/>
  <c r="AH13" i="66"/>
  <c r="AI13" i="66" s="1"/>
  <c r="AH7" i="66"/>
  <c r="AI7" i="66" s="1"/>
  <c r="AH14" i="66"/>
  <c r="AI14" i="66" s="1"/>
  <c r="AF20" i="24"/>
  <c r="S28" i="22"/>
  <c r="R28" i="22"/>
  <c r="BE20" i="24" l="1"/>
  <c r="Z17" i="62"/>
  <c r="AL17" i="140"/>
  <c r="AL19" i="140" s="1"/>
  <c r="AL17" i="141"/>
  <c r="AL19" i="141" s="1"/>
  <c r="P23" i="143" s="1"/>
  <c r="AI17" i="66"/>
  <c r="AI19" i="66" s="1"/>
  <c r="P22" i="143" s="1"/>
  <c r="S16" i="64"/>
  <c r="P15" i="143" s="1"/>
  <c r="K23" i="77"/>
  <c r="N96" i="40"/>
  <c r="L46" i="40"/>
  <c r="H46" i="40"/>
  <c r="J96" i="40"/>
  <c r="I96" i="40"/>
  <c r="M96" i="40"/>
  <c r="M46" i="40"/>
  <c r="I46" i="40"/>
  <c r="G96" i="40"/>
  <c r="G46" i="40"/>
  <c r="K46" i="40"/>
  <c r="H96" i="40"/>
  <c r="L96" i="40"/>
  <c r="N46" i="40"/>
  <c r="J46" i="40"/>
  <c r="K96" i="40"/>
  <c r="K21" i="77"/>
  <c r="N92" i="40"/>
  <c r="J92" i="40"/>
  <c r="L42" i="40"/>
  <c r="H42" i="40"/>
  <c r="G42" i="40"/>
  <c r="I92" i="40"/>
  <c r="M92" i="40"/>
  <c r="I42" i="40"/>
  <c r="M42" i="40"/>
  <c r="K42" i="40"/>
  <c r="H92" i="40"/>
  <c r="L92" i="40"/>
  <c r="G92" i="40"/>
  <c r="J42" i="40"/>
  <c r="N42" i="40"/>
  <c r="K92" i="40"/>
  <c r="J17" i="74"/>
  <c r="P29" i="143" s="1"/>
  <c r="K19" i="77"/>
  <c r="N90" i="40"/>
  <c r="J90" i="40"/>
  <c r="J40" i="40"/>
  <c r="N40" i="40"/>
  <c r="I90" i="40"/>
  <c r="M90" i="40"/>
  <c r="M40" i="40"/>
  <c r="G40" i="40"/>
  <c r="K40" i="40"/>
  <c r="K90" i="40"/>
  <c r="I40" i="40"/>
  <c r="H90" i="40"/>
  <c r="L90" i="40"/>
  <c r="H40" i="40"/>
  <c r="L40" i="40"/>
  <c r="G90" i="40"/>
  <c r="N88" i="40"/>
  <c r="J88" i="40"/>
  <c r="H38" i="40"/>
  <c r="L38" i="40"/>
  <c r="I88" i="40"/>
  <c r="M88" i="40"/>
  <c r="G38" i="40"/>
  <c r="M38" i="40"/>
  <c r="I38" i="40"/>
  <c r="G88" i="40"/>
  <c r="K38" i="40"/>
  <c r="H88" i="40"/>
  <c r="L88" i="40"/>
  <c r="N38" i="40"/>
  <c r="J38" i="40"/>
  <c r="K88" i="40"/>
  <c r="S16" i="65"/>
  <c r="P16" i="143" s="1"/>
  <c r="U16" i="139"/>
  <c r="P19" i="143" s="1"/>
  <c r="K20" i="77"/>
  <c r="G91" i="40"/>
  <c r="K91" i="40"/>
  <c r="I91" i="40"/>
  <c r="H41" i="40"/>
  <c r="J41" i="40"/>
  <c r="L41" i="40"/>
  <c r="I41" i="40"/>
  <c r="M91" i="40"/>
  <c r="N41" i="40"/>
  <c r="K41" i="40"/>
  <c r="H91" i="40"/>
  <c r="M41" i="40"/>
  <c r="L91" i="40"/>
  <c r="G41" i="40"/>
  <c r="N91" i="40"/>
  <c r="J91" i="40"/>
  <c r="K18" i="77"/>
  <c r="P31" i="143" s="1"/>
  <c r="T31" i="143" s="1"/>
  <c r="G39" i="40"/>
  <c r="K39" i="40"/>
  <c r="L39" i="40"/>
  <c r="N89" i="40"/>
  <c r="J89" i="40"/>
  <c r="H39" i="40"/>
  <c r="G89" i="40"/>
  <c r="M89" i="40"/>
  <c r="H89" i="40"/>
  <c r="J39" i="40"/>
  <c r="I39" i="40"/>
  <c r="I89" i="40"/>
  <c r="N39" i="40"/>
  <c r="K89" i="40"/>
  <c r="L89" i="40"/>
  <c r="M39" i="40"/>
  <c r="K22" i="77"/>
  <c r="N93" i="40"/>
  <c r="J93" i="40"/>
  <c r="M43" i="40"/>
  <c r="I43" i="40"/>
  <c r="I93" i="40"/>
  <c r="M93" i="40"/>
  <c r="J43" i="40"/>
  <c r="N43" i="40"/>
  <c r="G93" i="40"/>
  <c r="L43" i="40"/>
  <c r="H93" i="40"/>
  <c r="L93" i="40"/>
  <c r="K43" i="40"/>
  <c r="G43" i="40"/>
  <c r="K93" i="40"/>
  <c r="H43" i="40"/>
  <c r="I15" i="136"/>
  <c r="J15" i="136" s="1"/>
  <c r="E20" i="134"/>
  <c r="E20" i="132"/>
  <c r="G20" i="130"/>
  <c r="R14" i="126"/>
  <c r="N15" i="122"/>
  <c r="O15" i="122" s="1"/>
  <c r="T14" i="120"/>
  <c r="U14" i="120" s="1"/>
  <c r="R14" i="116"/>
  <c r="E19" i="135"/>
  <c r="E20" i="133"/>
  <c r="E20" i="131"/>
  <c r="R14" i="127"/>
  <c r="M16" i="125"/>
  <c r="N16" i="125" s="1"/>
  <c r="M15" i="121"/>
  <c r="N15" i="121" s="1"/>
  <c r="M15" i="119"/>
  <c r="N15" i="119" s="1"/>
  <c r="R14" i="115"/>
  <c r="BC18" i="24"/>
  <c r="I14" i="136"/>
  <c r="J14" i="136" s="1"/>
  <c r="E19" i="134"/>
  <c r="E19" i="132"/>
  <c r="G19" i="130"/>
  <c r="R13" i="126"/>
  <c r="N14" i="122"/>
  <c r="O14" i="122" s="1"/>
  <c r="T13" i="120"/>
  <c r="U13" i="120" s="1"/>
  <c r="R13" i="116"/>
  <c r="M14" i="119"/>
  <c r="N14" i="119" s="1"/>
  <c r="E18" i="135"/>
  <c r="E19" i="133"/>
  <c r="E19" i="131"/>
  <c r="R13" i="127"/>
  <c r="M15" i="125"/>
  <c r="N15" i="125" s="1"/>
  <c r="M14" i="121"/>
  <c r="N14" i="121" s="1"/>
  <c r="R13" i="115"/>
  <c r="BC17" i="24"/>
  <c r="I7" i="136"/>
  <c r="J7" i="136" s="1"/>
  <c r="E12" i="134"/>
  <c r="E12" i="132"/>
  <c r="G12" i="130"/>
  <c r="R6" i="126"/>
  <c r="N7" i="122"/>
  <c r="T6" i="120"/>
  <c r="U6" i="120" s="1"/>
  <c r="R6" i="116"/>
  <c r="E11" i="135"/>
  <c r="E12" i="133"/>
  <c r="E12" i="131"/>
  <c r="R6" i="127"/>
  <c r="M8" i="125"/>
  <c r="N8" i="125" s="1"/>
  <c r="M7" i="121"/>
  <c r="M7" i="119"/>
  <c r="N7" i="119" s="1"/>
  <c r="R6" i="115"/>
  <c r="BC10" i="24"/>
  <c r="I6" i="136"/>
  <c r="J6" i="136" s="1"/>
  <c r="E11" i="134"/>
  <c r="E11" i="132"/>
  <c r="G11" i="130"/>
  <c r="R5" i="126"/>
  <c r="N6" i="122"/>
  <c r="O6" i="122" s="1"/>
  <c r="T5" i="120"/>
  <c r="U5" i="120" s="1"/>
  <c r="R5" i="116"/>
  <c r="M6" i="119"/>
  <c r="N6" i="119" s="1"/>
  <c r="E10" i="135"/>
  <c r="E11" i="133"/>
  <c r="E11" i="131"/>
  <c r="R5" i="127"/>
  <c r="M7" i="125"/>
  <c r="N7" i="125" s="1"/>
  <c r="M6" i="121"/>
  <c r="N6" i="121" s="1"/>
  <c r="R5" i="115"/>
  <c r="BC9" i="24"/>
  <c r="N13" i="122"/>
  <c r="O13" i="122" s="1"/>
  <c r="T12" i="120"/>
  <c r="U12" i="120" s="1"/>
  <c r="M13" i="119"/>
  <c r="N13" i="119" s="1"/>
  <c r="R12" i="116"/>
  <c r="E18" i="132"/>
  <c r="E17" i="135"/>
  <c r="E18" i="133"/>
  <c r="E18" i="131"/>
  <c r="R12" i="127"/>
  <c r="M14" i="125"/>
  <c r="N14" i="125" s="1"/>
  <c r="I13" i="136"/>
  <c r="J13" i="136" s="1"/>
  <c r="M13" i="121"/>
  <c r="N13" i="121" s="1"/>
  <c r="R12" i="115"/>
  <c r="E18" i="134"/>
  <c r="G18" i="130"/>
  <c r="R12" i="126"/>
  <c r="BC16" i="24"/>
  <c r="E15" i="135"/>
  <c r="E16" i="133"/>
  <c r="E16" i="131"/>
  <c r="R10" i="127"/>
  <c r="M12" i="125"/>
  <c r="N12" i="125" s="1"/>
  <c r="M11" i="121"/>
  <c r="N11" i="121" s="1"/>
  <c r="M11" i="119"/>
  <c r="N11" i="119" s="1"/>
  <c r="R10" i="115"/>
  <c r="I11" i="136"/>
  <c r="J11" i="136" s="1"/>
  <c r="E16" i="134"/>
  <c r="E16" i="132"/>
  <c r="G16" i="130"/>
  <c r="R10" i="126"/>
  <c r="N11" i="122"/>
  <c r="O11" i="122" s="1"/>
  <c r="T10" i="120"/>
  <c r="U10" i="120" s="1"/>
  <c r="R10" i="116"/>
  <c r="BC14" i="24"/>
  <c r="N12" i="122"/>
  <c r="O12" i="122" s="1"/>
  <c r="T11" i="120"/>
  <c r="U11" i="120" s="1"/>
  <c r="M12" i="119"/>
  <c r="N12" i="119" s="1"/>
  <c r="E16" i="135"/>
  <c r="E17" i="133"/>
  <c r="E17" i="131"/>
  <c r="R11" i="127"/>
  <c r="M13" i="125"/>
  <c r="N13" i="125" s="1"/>
  <c r="M12" i="121"/>
  <c r="N12" i="121" s="1"/>
  <c r="R11" i="115"/>
  <c r="R11" i="116"/>
  <c r="I12" i="136"/>
  <c r="J12" i="136" s="1"/>
  <c r="E17" i="134"/>
  <c r="E17" i="132"/>
  <c r="G17" i="130"/>
  <c r="R11" i="126"/>
  <c r="BC15" i="24"/>
  <c r="E14" i="135"/>
  <c r="E15" i="133"/>
  <c r="E15" i="131"/>
  <c r="R9" i="127"/>
  <c r="M11" i="125"/>
  <c r="N11" i="125" s="1"/>
  <c r="M10" i="121"/>
  <c r="N10" i="121" s="1"/>
  <c r="R9" i="115"/>
  <c r="M10" i="119"/>
  <c r="N10" i="119" s="1"/>
  <c r="I10" i="136"/>
  <c r="J10" i="136" s="1"/>
  <c r="E15" i="134"/>
  <c r="E15" i="132"/>
  <c r="G15" i="130"/>
  <c r="R9" i="126"/>
  <c r="N10" i="122"/>
  <c r="O10" i="122" s="1"/>
  <c r="T9" i="120"/>
  <c r="U9" i="120" s="1"/>
  <c r="R9" i="116"/>
  <c r="BC13" i="24"/>
  <c r="R7" i="115"/>
  <c r="I8" i="136"/>
  <c r="J8" i="136" s="1"/>
  <c r="E13" i="134"/>
  <c r="E13" i="132"/>
  <c r="G13" i="130"/>
  <c r="R7" i="126"/>
  <c r="N8" i="122"/>
  <c r="O8" i="122" s="1"/>
  <c r="T7" i="120"/>
  <c r="U7" i="120" s="1"/>
  <c r="R7" i="116"/>
  <c r="M8" i="119"/>
  <c r="N8" i="119" s="1"/>
  <c r="M8" i="121"/>
  <c r="N8" i="121" s="1"/>
  <c r="E12" i="135"/>
  <c r="E13" i="133"/>
  <c r="E13" i="131"/>
  <c r="R7" i="127"/>
  <c r="M9" i="125"/>
  <c r="N9" i="125" s="1"/>
  <c r="BC11" i="24"/>
  <c r="P16" i="113"/>
  <c r="J5" i="137"/>
  <c r="K5" i="137" s="1"/>
  <c r="F18" i="143" s="1"/>
  <c r="J18" i="143" s="1"/>
  <c r="K7" i="124"/>
  <c r="K8" i="124" s="1"/>
  <c r="I16" i="136"/>
  <c r="J16" i="136" s="1"/>
  <c r="E21" i="134"/>
  <c r="E21" i="132"/>
  <c r="G21" i="130"/>
  <c r="R15" i="126"/>
  <c r="F7" i="124"/>
  <c r="F8" i="124" s="1"/>
  <c r="M16" i="121"/>
  <c r="N16" i="121" s="1"/>
  <c r="J7" i="124"/>
  <c r="J8" i="124" s="1"/>
  <c r="K19" i="124" s="1"/>
  <c r="F35" i="143" s="1"/>
  <c r="J35" i="143" s="1"/>
  <c r="N16" i="122"/>
  <c r="O16" i="122" s="1"/>
  <c r="T15" i="120"/>
  <c r="U15" i="120" s="1"/>
  <c r="R15" i="116"/>
  <c r="R15" i="115"/>
  <c r="I7" i="124"/>
  <c r="H7" i="124"/>
  <c r="H8" i="124" s="1"/>
  <c r="M16" i="119"/>
  <c r="N16" i="119" s="1"/>
  <c r="G7" i="124"/>
  <c r="G8" i="124" s="1"/>
  <c r="E20" i="135"/>
  <c r="E21" i="133"/>
  <c r="E21" i="131"/>
  <c r="R15" i="127"/>
  <c r="M17" i="125"/>
  <c r="N17" i="125" s="1"/>
  <c r="BC19" i="24"/>
  <c r="M5" i="121"/>
  <c r="N5" i="121" s="1"/>
  <c r="M5" i="119"/>
  <c r="R4" i="115"/>
  <c r="R4" i="127"/>
  <c r="I5" i="136"/>
  <c r="J5" i="136" s="1"/>
  <c r="E10" i="134"/>
  <c r="F10" i="134" s="1"/>
  <c r="E10" i="132"/>
  <c r="G10" i="130"/>
  <c r="R4" i="126"/>
  <c r="E9" i="135"/>
  <c r="F9" i="135" s="1"/>
  <c r="E10" i="131"/>
  <c r="M6" i="125"/>
  <c r="N5" i="122"/>
  <c r="O5" i="122" s="1"/>
  <c r="T4" i="120"/>
  <c r="U4" i="120" s="1"/>
  <c r="R4" i="116"/>
  <c r="E10" i="133"/>
  <c r="BC8" i="24"/>
  <c r="M9" i="121"/>
  <c r="N9" i="121" s="1"/>
  <c r="R8" i="115"/>
  <c r="E14" i="133"/>
  <c r="E14" i="131"/>
  <c r="R8" i="127"/>
  <c r="M10" i="125"/>
  <c r="N10" i="125" s="1"/>
  <c r="I9" i="136"/>
  <c r="J9" i="136" s="1"/>
  <c r="E14" i="134"/>
  <c r="E14" i="132"/>
  <c r="G14" i="130"/>
  <c r="R8" i="126"/>
  <c r="N9" i="122"/>
  <c r="O9" i="122" s="1"/>
  <c r="T8" i="120"/>
  <c r="U8" i="120" s="1"/>
  <c r="M9" i="119"/>
  <c r="N9" i="119" s="1"/>
  <c r="R8" i="116"/>
  <c r="E13" i="135"/>
  <c r="BC12" i="24"/>
  <c r="M17" i="117"/>
  <c r="N5" i="117"/>
  <c r="N17" i="117" s="1"/>
  <c r="F12" i="143" s="1"/>
  <c r="AK17" i="140"/>
  <c r="AF17" i="141"/>
  <c r="AK17" i="141"/>
  <c r="U16" i="138"/>
  <c r="P14" i="143" s="1"/>
  <c r="AF17" i="140"/>
  <c r="K15" i="124"/>
  <c r="F31" i="143" s="1"/>
  <c r="J31" i="143" s="1"/>
  <c r="AH17" i="66"/>
  <c r="AC17" i="66"/>
  <c r="L2" i="22"/>
  <c r="AB11" i="22" s="1"/>
  <c r="R76" i="22"/>
  <c r="S76" i="22"/>
  <c r="K18" i="124" l="1"/>
  <c r="F34" i="143" s="1"/>
  <c r="J34" i="143" s="1"/>
  <c r="G49" i="145"/>
  <c r="F49" i="145"/>
  <c r="H49" i="145"/>
  <c r="S7" i="116"/>
  <c r="T7" i="116"/>
  <c r="F15" i="134"/>
  <c r="H15" i="134" s="1"/>
  <c r="S11" i="116"/>
  <c r="T11" i="116"/>
  <c r="T12" i="115"/>
  <c r="S12" i="115"/>
  <c r="S8" i="127"/>
  <c r="T8" i="127"/>
  <c r="H10" i="134"/>
  <c r="G43" i="156"/>
  <c r="F43" i="156"/>
  <c r="H43" i="156"/>
  <c r="S15" i="127"/>
  <c r="T15" i="127"/>
  <c r="S15" i="115"/>
  <c r="T15" i="115"/>
  <c r="G2" i="151"/>
  <c r="Q11" i="151" s="1"/>
  <c r="BE13" i="24"/>
  <c r="F14" i="135"/>
  <c r="H14" i="135" s="1"/>
  <c r="S11" i="115"/>
  <c r="T11" i="115"/>
  <c r="T12" i="116"/>
  <c r="S12" i="116"/>
  <c r="T5" i="127"/>
  <c r="S5" i="127"/>
  <c r="S5" i="126"/>
  <c r="T5" i="126"/>
  <c r="M17" i="121"/>
  <c r="N7" i="121"/>
  <c r="N17" i="121" s="1"/>
  <c r="F16" i="143" s="1"/>
  <c r="N17" i="122"/>
  <c r="O7" i="122"/>
  <c r="O17" i="122" s="1"/>
  <c r="F17" i="143" s="1"/>
  <c r="S14" i="115"/>
  <c r="T14" i="115"/>
  <c r="S14" i="116"/>
  <c r="T14" i="116"/>
  <c r="S15" i="116"/>
  <c r="T15" i="116"/>
  <c r="T7" i="127"/>
  <c r="S7" i="127"/>
  <c r="G2" i="149"/>
  <c r="Q11" i="149" s="1"/>
  <c r="BE15" i="24"/>
  <c r="F16" i="134"/>
  <c r="H16" i="134" s="1"/>
  <c r="S8" i="126"/>
  <c r="T8" i="126"/>
  <c r="M18" i="125"/>
  <c r="N6" i="125"/>
  <c r="N18" i="125" s="1"/>
  <c r="F20" i="143" s="1"/>
  <c r="F21" i="134"/>
  <c r="H21" i="134" s="1"/>
  <c r="S7" i="126"/>
  <c r="T7" i="126"/>
  <c r="T9" i="115"/>
  <c r="S9" i="115"/>
  <c r="T11" i="126"/>
  <c r="S11" i="126"/>
  <c r="G2" i="150"/>
  <c r="Q11" i="150" s="1"/>
  <c r="BE14" i="24"/>
  <c r="F15" i="135"/>
  <c r="H15" i="135" s="1"/>
  <c r="S6" i="127"/>
  <c r="T6" i="127"/>
  <c r="T13" i="127"/>
  <c r="S13" i="127"/>
  <c r="S13" i="126"/>
  <c r="T13" i="126"/>
  <c r="S6" i="126"/>
  <c r="T6" i="126"/>
  <c r="S4" i="127"/>
  <c r="T4" i="127"/>
  <c r="S8" i="115"/>
  <c r="T8" i="115"/>
  <c r="T4" i="115"/>
  <c r="S4" i="115"/>
  <c r="F20" i="135"/>
  <c r="H20" i="135" s="1"/>
  <c r="S11" i="127"/>
  <c r="T11" i="127"/>
  <c r="S10" i="116"/>
  <c r="T10" i="116"/>
  <c r="T10" i="115"/>
  <c r="S10" i="115"/>
  <c r="G2" i="148"/>
  <c r="Q11" i="148" s="1"/>
  <c r="BE16" i="24"/>
  <c r="T12" i="127"/>
  <c r="S12" i="127"/>
  <c r="F10" i="135"/>
  <c r="H10" i="135" s="1"/>
  <c r="F11" i="134"/>
  <c r="S14" i="126"/>
  <c r="T14" i="126"/>
  <c r="T12" i="126"/>
  <c r="S12" i="126"/>
  <c r="G2" i="155"/>
  <c r="Q11" i="155" s="1"/>
  <c r="BE9" i="24"/>
  <c r="F12" i="134"/>
  <c r="S14" i="127"/>
  <c r="T14" i="127"/>
  <c r="G2" i="156"/>
  <c r="Q11" i="156" s="1"/>
  <c r="BE8" i="24"/>
  <c r="F13" i="134"/>
  <c r="T9" i="127"/>
  <c r="S9" i="127"/>
  <c r="F17" i="134"/>
  <c r="H17" i="134" s="1"/>
  <c r="T5" i="115"/>
  <c r="S5" i="115"/>
  <c r="S5" i="116"/>
  <c r="T5" i="116"/>
  <c r="G2" i="154"/>
  <c r="Q11" i="154" s="1"/>
  <c r="BE10" i="24"/>
  <c r="F11" i="135"/>
  <c r="H11" i="135" s="1"/>
  <c r="F18" i="135"/>
  <c r="H18" i="135" s="1"/>
  <c r="F19" i="134"/>
  <c r="H19" i="134" s="1"/>
  <c r="S9" i="116"/>
  <c r="T9" i="116"/>
  <c r="G2" i="152"/>
  <c r="Q11" i="152" s="1"/>
  <c r="BE12" i="24"/>
  <c r="M17" i="119"/>
  <c r="N5" i="119"/>
  <c r="N17" i="119" s="1"/>
  <c r="F14" i="143" s="1"/>
  <c r="K16" i="124"/>
  <c r="F32" i="143" s="1"/>
  <c r="J32" i="143" s="1"/>
  <c r="F47" i="145"/>
  <c r="G47" i="145"/>
  <c r="H47" i="145"/>
  <c r="H50" i="145"/>
  <c r="F50" i="145"/>
  <c r="G50" i="145"/>
  <c r="F51" i="145"/>
  <c r="H51" i="145"/>
  <c r="K20" i="124"/>
  <c r="F36" i="143" s="1"/>
  <c r="J36" i="143" s="1"/>
  <c r="G51" i="145"/>
  <c r="F12" i="135"/>
  <c r="T9" i="126"/>
  <c r="S9" i="126"/>
  <c r="F13" i="135"/>
  <c r="H13" i="135" s="1"/>
  <c r="F14" i="134"/>
  <c r="H14" i="134" s="1"/>
  <c r="S4" i="126"/>
  <c r="T4" i="126"/>
  <c r="T8" i="116"/>
  <c r="S8" i="116"/>
  <c r="G2" i="145"/>
  <c r="Q11" i="145" s="1"/>
  <c r="BE19" i="24"/>
  <c r="K17" i="124"/>
  <c r="F33" i="143" s="1"/>
  <c r="J33" i="143" s="1"/>
  <c r="H48" i="145"/>
  <c r="G48" i="145"/>
  <c r="F48" i="145"/>
  <c r="G46" i="145"/>
  <c r="H46" i="145"/>
  <c r="F46" i="145"/>
  <c r="F16" i="135"/>
  <c r="T10" i="126"/>
  <c r="S10" i="126"/>
  <c r="F18" i="134"/>
  <c r="H18" i="134" s="1"/>
  <c r="F17" i="135"/>
  <c r="H17" i="135" s="1"/>
  <c r="S6" i="115"/>
  <c r="T6" i="115"/>
  <c r="T6" i="116"/>
  <c r="S6" i="116"/>
  <c r="G2" i="147"/>
  <c r="Q11" i="147" s="1"/>
  <c r="BE17" i="24"/>
  <c r="F20" i="134"/>
  <c r="H20" i="134" s="1"/>
  <c r="H9" i="135"/>
  <c r="H44" i="156"/>
  <c r="G44" i="156"/>
  <c r="F44" i="156"/>
  <c r="S4" i="116"/>
  <c r="T4" i="116"/>
  <c r="S15" i="126"/>
  <c r="T15" i="126"/>
  <c r="G2" i="153"/>
  <c r="Q11" i="153" s="1"/>
  <c r="BE11" i="24"/>
  <c r="S7" i="115"/>
  <c r="T7" i="115"/>
  <c r="S10" i="127"/>
  <c r="T10" i="127"/>
  <c r="S13" i="115"/>
  <c r="T13" i="115"/>
  <c r="S13" i="116"/>
  <c r="T13" i="116"/>
  <c r="G2" i="146"/>
  <c r="Q11" i="146" s="1"/>
  <c r="BE18" i="24"/>
  <c r="F19" i="135"/>
  <c r="H19" i="135" s="1"/>
  <c r="AK19" i="140"/>
  <c r="AK19" i="141"/>
  <c r="T16" i="139"/>
  <c r="K17" i="77"/>
  <c r="P30" i="143" s="1"/>
  <c r="T30" i="143" s="1"/>
  <c r="P35" i="143"/>
  <c r="T35" i="143" s="1"/>
  <c r="J17" i="136"/>
  <c r="F30" i="143" s="1"/>
  <c r="I17" i="136"/>
  <c r="R16" i="126"/>
  <c r="R16" i="115"/>
  <c r="T16" i="120"/>
  <c r="U16" i="120"/>
  <c r="F15" i="143" s="1"/>
  <c r="R16" i="116"/>
  <c r="R16" i="127"/>
  <c r="T16" i="138"/>
  <c r="R16" i="64"/>
  <c r="AH19" i="66"/>
  <c r="P37" i="143"/>
  <c r="T37" i="143" s="1"/>
  <c r="P33" i="143"/>
  <c r="T33" i="143" s="1"/>
  <c r="P32" i="143"/>
  <c r="T32" i="143" s="1"/>
  <c r="I18" i="73"/>
  <c r="I20" i="72"/>
  <c r="I11" i="72"/>
  <c r="I13" i="73"/>
  <c r="I16" i="72"/>
  <c r="I17" i="73"/>
  <c r="I17" i="72"/>
  <c r="R16" i="65"/>
  <c r="I12" i="73"/>
  <c r="I15" i="72"/>
  <c r="I20" i="73"/>
  <c r="I17" i="74"/>
  <c r="I11" i="73"/>
  <c r="I12" i="72"/>
  <c r="I15" i="73"/>
  <c r="I14" i="72"/>
  <c r="I18" i="72"/>
  <c r="I19" i="73"/>
  <c r="I9" i="73"/>
  <c r="I21" i="72"/>
  <c r="I10" i="72"/>
  <c r="I10" i="73"/>
  <c r="I13" i="72"/>
  <c r="I14" i="73"/>
  <c r="I16" i="73"/>
  <c r="I19" i="72"/>
  <c r="G6" i="1"/>
  <c r="S16" i="115" l="1"/>
  <c r="F9" i="143" s="1"/>
  <c r="S16" i="127"/>
  <c r="F22" i="143" s="1"/>
  <c r="S16" i="126"/>
  <c r="F21" i="143" s="1"/>
  <c r="S16" i="116"/>
  <c r="F10" i="143" s="1"/>
  <c r="G44" i="149"/>
  <c r="H44" i="149"/>
  <c r="F44" i="149"/>
  <c r="H43" i="153"/>
  <c r="G43" i="153"/>
  <c r="F43" i="153"/>
  <c r="H16" i="135"/>
  <c r="H43" i="152"/>
  <c r="F43" i="152"/>
  <c r="G43" i="152"/>
  <c r="H13" i="134"/>
  <c r="H43" i="154"/>
  <c r="G43" i="154"/>
  <c r="F43" i="154"/>
  <c r="G43" i="155"/>
  <c r="H43" i="155"/>
  <c r="F43" i="155"/>
  <c r="H43" i="151"/>
  <c r="G43" i="151"/>
  <c r="F43" i="151"/>
  <c r="H43" i="147"/>
  <c r="G43" i="147"/>
  <c r="F43" i="147"/>
  <c r="H44" i="155"/>
  <c r="G44" i="155"/>
  <c r="F44" i="155"/>
  <c r="H44" i="152"/>
  <c r="F44" i="152"/>
  <c r="G44" i="152"/>
  <c r="G43" i="146"/>
  <c r="H43" i="146"/>
  <c r="F43" i="146"/>
  <c r="F44" i="148"/>
  <c r="G44" i="148"/>
  <c r="H44" i="148"/>
  <c r="H44" i="147"/>
  <c r="G44" i="147"/>
  <c r="F44" i="147"/>
  <c r="H43" i="148"/>
  <c r="G43" i="148"/>
  <c r="F43" i="148"/>
  <c r="H44" i="154"/>
  <c r="G44" i="154"/>
  <c r="F44" i="154"/>
  <c r="H44" i="146"/>
  <c r="G44" i="146"/>
  <c r="F44" i="146"/>
  <c r="H44" i="153"/>
  <c r="G44" i="153"/>
  <c r="F44" i="153"/>
  <c r="F43" i="149"/>
  <c r="H43" i="149"/>
  <c r="G43" i="149"/>
  <c r="H44" i="150"/>
  <c r="G44" i="150"/>
  <c r="F44" i="150"/>
  <c r="H43" i="150"/>
  <c r="G43" i="150"/>
  <c r="F43" i="150"/>
  <c r="H12" i="135"/>
  <c r="H44" i="145"/>
  <c r="F44" i="145"/>
  <c r="G44" i="145"/>
  <c r="H44" i="151"/>
  <c r="G44" i="151"/>
  <c r="F44" i="151"/>
  <c r="H12" i="134"/>
  <c r="H11" i="134"/>
  <c r="H43" i="145"/>
  <c r="G43" i="145"/>
  <c r="F43" i="145"/>
  <c r="K2" i="140"/>
  <c r="J2" i="141"/>
  <c r="I2" i="139"/>
  <c r="J30" i="143"/>
  <c r="M86" i="38"/>
  <c r="L86" i="38"/>
  <c r="K86" i="38"/>
  <c r="J86" i="38"/>
  <c r="G86" i="38"/>
  <c r="I86" i="38"/>
  <c r="M36" i="38"/>
  <c r="H86" i="38"/>
  <c r="L36" i="38"/>
  <c r="K36" i="38"/>
  <c r="J36" i="38"/>
  <c r="BT131" i="38" s="1"/>
  <c r="I36" i="38"/>
  <c r="N36" i="38"/>
  <c r="H36" i="38"/>
  <c r="G36" i="38"/>
  <c r="N86" i="38"/>
  <c r="G85" i="32"/>
  <c r="N35" i="32"/>
  <c r="N85" i="32"/>
  <c r="M35" i="32"/>
  <c r="M85" i="32"/>
  <c r="L35" i="32"/>
  <c r="L85" i="32"/>
  <c r="K35" i="32"/>
  <c r="J85" i="32"/>
  <c r="I35" i="32"/>
  <c r="I85" i="32"/>
  <c r="H35" i="32"/>
  <c r="K85" i="32"/>
  <c r="H85" i="32"/>
  <c r="J35" i="32"/>
  <c r="G35" i="32"/>
  <c r="K86" i="35"/>
  <c r="M36" i="35"/>
  <c r="J86" i="35"/>
  <c r="L36" i="35"/>
  <c r="I86" i="35"/>
  <c r="K36" i="35"/>
  <c r="H86" i="35"/>
  <c r="J36" i="35"/>
  <c r="N86" i="35"/>
  <c r="H36" i="35"/>
  <c r="M86" i="35"/>
  <c r="G36" i="35"/>
  <c r="L86" i="35"/>
  <c r="G86" i="35"/>
  <c r="N36" i="35"/>
  <c r="I36" i="35"/>
  <c r="K85" i="33"/>
  <c r="J35" i="33"/>
  <c r="J85" i="33"/>
  <c r="I35" i="33"/>
  <c r="I85" i="33"/>
  <c r="H35" i="33"/>
  <c r="H85" i="33"/>
  <c r="G35" i="33"/>
  <c r="N85" i="33"/>
  <c r="M35" i="33"/>
  <c r="M85" i="33"/>
  <c r="L35" i="33"/>
  <c r="L85" i="33"/>
  <c r="G85" i="33"/>
  <c r="N35" i="33"/>
  <c r="K35" i="33"/>
  <c r="J86" i="30"/>
  <c r="BT158" i="30" s="1"/>
  <c r="J36" i="30"/>
  <c r="BT131" i="30" s="1"/>
  <c r="N86" i="30"/>
  <c r="I86" i="30"/>
  <c r="I36" i="30"/>
  <c r="G86" i="30"/>
  <c r="H86" i="30"/>
  <c r="H36" i="30"/>
  <c r="G36" i="30"/>
  <c r="N36" i="30"/>
  <c r="M86" i="30"/>
  <c r="M36" i="30"/>
  <c r="BT108" i="30" s="1"/>
  <c r="L36" i="30"/>
  <c r="L86" i="30"/>
  <c r="K86" i="30"/>
  <c r="K36" i="30"/>
  <c r="N85" i="31"/>
  <c r="M35" i="31"/>
  <c r="M85" i="31"/>
  <c r="L35" i="31"/>
  <c r="L85" i="31"/>
  <c r="K35" i="31"/>
  <c r="K85" i="31"/>
  <c r="J35" i="31"/>
  <c r="J85" i="31"/>
  <c r="I35" i="31"/>
  <c r="I85" i="31"/>
  <c r="H35" i="31"/>
  <c r="H85" i="31"/>
  <c r="G35" i="31"/>
  <c r="N35" i="31"/>
  <c r="G85" i="31"/>
  <c r="M85" i="36"/>
  <c r="L35" i="36"/>
  <c r="L85" i="36"/>
  <c r="K35" i="36"/>
  <c r="K85" i="36"/>
  <c r="J35" i="36"/>
  <c r="J85" i="36"/>
  <c r="I35" i="36"/>
  <c r="H85" i="36"/>
  <c r="G35" i="36"/>
  <c r="G85" i="36"/>
  <c r="N35" i="36"/>
  <c r="N85" i="36"/>
  <c r="I85" i="36"/>
  <c r="M35" i="36"/>
  <c r="H35" i="36"/>
  <c r="M86" i="39"/>
  <c r="N36" i="39"/>
  <c r="G36" i="39"/>
  <c r="L86" i="39"/>
  <c r="M36" i="39"/>
  <c r="N86" i="39"/>
  <c r="K86" i="39"/>
  <c r="L36" i="39"/>
  <c r="I86" i="39"/>
  <c r="J86" i="39"/>
  <c r="BT158" i="39" s="1"/>
  <c r="K36" i="39"/>
  <c r="J36" i="39"/>
  <c r="H86" i="39"/>
  <c r="I36" i="39"/>
  <c r="G86" i="39"/>
  <c r="H36" i="39"/>
  <c r="J86" i="37"/>
  <c r="H36" i="37"/>
  <c r="I86" i="37"/>
  <c r="G36" i="37"/>
  <c r="H86" i="37"/>
  <c r="N36" i="37"/>
  <c r="G86" i="37"/>
  <c r="M36" i="37"/>
  <c r="M86" i="37"/>
  <c r="K36" i="37"/>
  <c r="L86" i="37"/>
  <c r="J36" i="37"/>
  <c r="N86" i="37"/>
  <c r="L36" i="37"/>
  <c r="K86" i="37"/>
  <c r="I36" i="37"/>
  <c r="G86" i="34"/>
  <c r="K36" i="34"/>
  <c r="N86" i="34"/>
  <c r="J36" i="34"/>
  <c r="M86" i="34"/>
  <c r="I36" i="34"/>
  <c r="L86" i="34"/>
  <c r="H36" i="34"/>
  <c r="BT107" i="34" s="1"/>
  <c r="J86" i="34"/>
  <c r="N36" i="34"/>
  <c r="I86" i="34"/>
  <c r="M36" i="34"/>
  <c r="G36" i="34"/>
  <c r="K86" i="34"/>
  <c r="H86" i="34"/>
  <c r="L36" i="34"/>
  <c r="N86" i="31"/>
  <c r="M36" i="31"/>
  <c r="M86" i="31"/>
  <c r="L36" i="31"/>
  <c r="L86" i="31"/>
  <c r="K36" i="31"/>
  <c r="K86" i="31"/>
  <c r="J36" i="31"/>
  <c r="J86" i="31"/>
  <c r="I36" i="31"/>
  <c r="I86" i="31"/>
  <c r="H36" i="31"/>
  <c r="H86" i="31"/>
  <c r="G36" i="31"/>
  <c r="N36" i="31"/>
  <c r="G86" i="31"/>
  <c r="J85" i="40"/>
  <c r="J35" i="40"/>
  <c r="N85" i="40"/>
  <c r="I85" i="40"/>
  <c r="I35" i="40"/>
  <c r="H85" i="40"/>
  <c r="H35" i="40"/>
  <c r="G85" i="40"/>
  <c r="G35" i="40"/>
  <c r="N35" i="40"/>
  <c r="M85" i="40"/>
  <c r="M35" i="40"/>
  <c r="L85" i="40"/>
  <c r="L35" i="40"/>
  <c r="K85" i="40"/>
  <c r="K35" i="40"/>
  <c r="K85" i="35"/>
  <c r="M35" i="35"/>
  <c r="J85" i="35"/>
  <c r="L35" i="35"/>
  <c r="I85" i="35"/>
  <c r="K35" i="35"/>
  <c r="H85" i="35"/>
  <c r="J35" i="35"/>
  <c r="N85" i="35"/>
  <c r="H35" i="35"/>
  <c r="M85" i="35"/>
  <c r="G35" i="35"/>
  <c r="I35" i="35"/>
  <c r="L85" i="35"/>
  <c r="G85" i="35"/>
  <c r="N35" i="35"/>
  <c r="J86" i="40"/>
  <c r="BT158" i="40" s="1"/>
  <c r="J36" i="40"/>
  <c r="N36" i="40"/>
  <c r="I86" i="40"/>
  <c r="I36" i="40"/>
  <c r="H86" i="40"/>
  <c r="H36" i="40"/>
  <c r="BT107" i="40" s="1"/>
  <c r="G86" i="40"/>
  <c r="G36" i="40"/>
  <c r="BT111" i="40" s="1"/>
  <c r="N86" i="40"/>
  <c r="M86" i="40"/>
  <c r="M36" i="40"/>
  <c r="K86" i="40"/>
  <c r="K36" i="40"/>
  <c r="L86" i="40"/>
  <c r="L36" i="40"/>
  <c r="K86" i="33"/>
  <c r="BT182" i="33" s="1"/>
  <c r="J36" i="33"/>
  <c r="BT131" i="33" s="1"/>
  <c r="J86" i="33"/>
  <c r="I36" i="33"/>
  <c r="I86" i="33"/>
  <c r="H36" i="33"/>
  <c r="BT107" i="33" s="1"/>
  <c r="H86" i="33"/>
  <c r="G36" i="33"/>
  <c r="N86" i="33"/>
  <c r="M36" i="33"/>
  <c r="M86" i="33"/>
  <c r="L36" i="33"/>
  <c r="L86" i="33"/>
  <c r="G86" i="33"/>
  <c r="N36" i="33"/>
  <c r="K36" i="33"/>
  <c r="L85" i="38"/>
  <c r="J85" i="38"/>
  <c r="G85" i="38"/>
  <c r="M35" i="38"/>
  <c r="L35" i="38"/>
  <c r="N85" i="38"/>
  <c r="K35" i="38"/>
  <c r="I35" i="38"/>
  <c r="M85" i="38"/>
  <c r="J35" i="38"/>
  <c r="K85" i="38"/>
  <c r="I85" i="38"/>
  <c r="H35" i="38"/>
  <c r="H85" i="38"/>
  <c r="G35" i="38"/>
  <c r="N35" i="38"/>
  <c r="G85" i="34"/>
  <c r="K35" i="34"/>
  <c r="N85" i="34"/>
  <c r="J35" i="34"/>
  <c r="M85" i="34"/>
  <c r="I35" i="34"/>
  <c r="L85" i="34"/>
  <c r="H35" i="34"/>
  <c r="J85" i="34"/>
  <c r="N35" i="34"/>
  <c r="I85" i="34"/>
  <c r="M35" i="34"/>
  <c r="L35" i="34"/>
  <c r="G35" i="34"/>
  <c r="K85" i="34"/>
  <c r="H85" i="34"/>
  <c r="J85" i="30"/>
  <c r="J35" i="30"/>
  <c r="I85" i="30"/>
  <c r="I35" i="30"/>
  <c r="N85" i="30"/>
  <c r="K35" i="30"/>
  <c r="H85" i="30"/>
  <c r="H35" i="30"/>
  <c r="G35" i="30"/>
  <c r="N35" i="30"/>
  <c r="G85" i="30"/>
  <c r="M85" i="30"/>
  <c r="M35" i="30"/>
  <c r="L85" i="30"/>
  <c r="K85" i="30"/>
  <c r="L35" i="30"/>
  <c r="M86" i="36"/>
  <c r="L36" i="36"/>
  <c r="L86" i="36"/>
  <c r="K36" i="36"/>
  <c r="K86" i="36"/>
  <c r="BT182" i="36" s="1"/>
  <c r="J36" i="36"/>
  <c r="J86" i="36"/>
  <c r="I36" i="36"/>
  <c r="H86" i="36"/>
  <c r="G36" i="36"/>
  <c r="G86" i="36"/>
  <c r="N36" i="36"/>
  <c r="I86" i="36"/>
  <c r="M36" i="36"/>
  <c r="H36" i="36"/>
  <c r="N86" i="36"/>
  <c r="J85" i="37"/>
  <c r="H35" i="37"/>
  <c r="I85" i="37"/>
  <c r="G35" i="37"/>
  <c r="H85" i="37"/>
  <c r="N35" i="37"/>
  <c r="G85" i="37"/>
  <c r="M35" i="37"/>
  <c r="M85" i="37"/>
  <c r="K35" i="37"/>
  <c r="L85" i="37"/>
  <c r="J35" i="37"/>
  <c r="N85" i="37"/>
  <c r="L35" i="37"/>
  <c r="K85" i="37"/>
  <c r="I35" i="37"/>
  <c r="G86" i="32"/>
  <c r="N36" i="32"/>
  <c r="N86" i="32"/>
  <c r="M36" i="32"/>
  <c r="M86" i="32"/>
  <c r="L36" i="32"/>
  <c r="L86" i="32"/>
  <c r="K36" i="32"/>
  <c r="J86" i="32"/>
  <c r="I36" i="32"/>
  <c r="I86" i="32"/>
  <c r="H36" i="32"/>
  <c r="K86" i="32"/>
  <c r="BT182" i="32" s="1"/>
  <c r="H86" i="32"/>
  <c r="J36" i="32"/>
  <c r="G36" i="32"/>
  <c r="M85" i="39"/>
  <c r="N35" i="39"/>
  <c r="I85" i="39"/>
  <c r="J35" i="39"/>
  <c r="L85" i="39"/>
  <c r="M35" i="39"/>
  <c r="K85" i="39"/>
  <c r="L35" i="39"/>
  <c r="J85" i="39"/>
  <c r="K35" i="39"/>
  <c r="H85" i="39"/>
  <c r="I35" i="39"/>
  <c r="G85" i="39"/>
  <c r="H35" i="39"/>
  <c r="N85" i="39"/>
  <c r="G35" i="39"/>
  <c r="G86" i="22"/>
  <c r="L86" i="22"/>
  <c r="H86" i="22"/>
  <c r="N86" i="22"/>
  <c r="M86" i="22"/>
  <c r="K86" i="22"/>
  <c r="BT182" i="22" s="1"/>
  <c r="J86" i="22"/>
  <c r="BT158" i="22" s="1"/>
  <c r="I86" i="22"/>
  <c r="I36" i="22"/>
  <c r="J36" i="22"/>
  <c r="BT131" i="22" s="1"/>
  <c r="K36" i="22"/>
  <c r="L36" i="22"/>
  <c r="M36" i="22"/>
  <c r="N36" i="22"/>
  <c r="G36" i="22"/>
  <c r="H36" i="22"/>
  <c r="BT107" i="22" s="1"/>
  <c r="G85" i="22"/>
  <c r="M85" i="22"/>
  <c r="N85" i="22"/>
  <c r="L85" i="22"/>
  <c r="I85" i="22"/>
  <c r="H85" i="22"/>
  <c r="K85" i="22"/>
  <c r="J85" i="22"/>
  <c r="H35" i="22"/>
  <c r="I35" i="22"/>
  <c r="J35" i="22"/>
  <c r="K35" i="22"/>
  <c r="N35" i="22"/>
  <c r="L35" i="22"/>
  <c r="M35" i="22"/>
  <c r="G35" i="22"/>
  <c r="P24" i="143"/>
  <c r="P34" i="143"/>
  <c r="T34" i="143" s="1"/>
  <c r="H2" i="109"/>
  <c r="I2" i="138"/>
  <c r="H2" i="122"/>
  <c r="H2" i="114"/>
  <c r="C7" i="130"/>
  <c r="H2" i="121"/>
  <c r="H2" i="118"/>
  <c r="K2" i="125"/>
  <c r="I2" i="120"/>
  <c r="H2" i="119"/>
  <c r="I2" i="116"/>
  <c r="C6" i="133"/>
  <c r="I2" i="115"/>
  <c r="C6" i="131"/>
  <c r="I2" i="127"/>
  <c r="H2" i="117"/>
  <c r="C6" i="132"/>
  <c r="I2" i="126"/>
  <c r="D2" i="56"/>
  <c r="D2" i="55"/>
  <c r="D2" i="113"/>
  <c r="T8" i="92"/>
  <c r="C7" i="70"/>
  <c r="C7" i="75"/>
  <c r="H2" i="61"/>
  <c r="I2" i="63"/>
  <c r="I2" i="62"/>
  <c r="P2" i="66"/>
  <c r="H21" i="135" l="1"/>
  <c r="F29" i="143" s="1"/>
  <c r="J29" i="143" s="1"/>
  <c r="H22" i="134"/>
  <c r="F28" i="143" s="1"/>
  <c r="J28" i="143" s="1"/>
  <c r="G15" i="70"/>
  <c r="I15" i="70" s="1"/>
  <c r="G14" i="70"/>
  <c r="I14" i="70" s="1"/>
  <c r="G21" i="70"/>
  <c r="I21" i="70" s="1"/>
  <c r="K21" i="70" s="1"/>
  <c r="G13" i="70"/>
  <c r="I13" i="70" s="1"/>
  <c r="G20" i="70"/>
  <c r="I20" i="70" s="1"/>
  <c r="G12" i="70"/>
  <c r="I12" i="70" s="1"/>
  <c r="G19" i="70"/>
  <c r="I19" i="70" s="1"/>
  <c r="G11" i="70"/>
  <c r="I11" i="70" s="1"/>
  <c r="G18" i="70"/>
  <c r="I18" i="70" s="1"/>
  <c r="G10" i="70"/>
  <c r="I10" i="70" s="1"/>
  <c r="G17" i="70"/>
  <c r="I17" i="70" s="1"/>
  <c r="G16" i="70"/>
  <c r="I16" i="70" s="1"/>
  <c r="L10" i="70"/>
  <c r="K10" i="70" s="1"/>
  <c r="L11" i="70"/>
  <c r="K11" i="70" s="1"/>
  <c r="L12" i="70"/>
  <c r="L13" i="70"/>
  <c r="L14" i="70"/>
  <c r="L15" i="70"/>
  <c r="L16" i="70"/>
  <c r="L17" i="70"/>
  <c r="L18" i="70"/>
  <c r="O18" i="70" s="1"/>
  <c r="L19" i="70"/>
  <c r="O19" i="70" s="1"/>
  <c r="L21" i="70"/>
  <c r="O21" i="70" s="1"/>
  <c r="L20" i="70"/>
  <c r="I10" i="131"/>
  <c r="I11" i="131"/>
  <c r="I12" i="131"/>
  <c r="I13" i="131"/>
  <c r="I14" i="131"/>
  <c r="I15" i="131"/>
  <c r="I16" i="131"/>
  <c r="I17" i="131"/>
  <c r="I18" i="131"/>
  <c r="I19" i="131"/>
  <c r="I20" i="131"/>
  <c r="I21" i="131"/>
  <c r="H20" i="113"/>
  <c r="H21" i="113"/>
  <c r="H22" i="113"/>
  <c r="H23" i="113"/>
  <c r="H24" i="113"/>
  <c r="H25" i="113"/>
  <c r="H26" i="113"/>
  <c r="J25" i="113"/>
  <c r="I25" i="113"/>
  <c r="J26" i="113"/>
  <c r="I26" i="113"/>
  <c r="H27" i="113"/>
  <c r="I24" i="113"/>
  <c r="J27" i="113"/>
  <c r="H28" i="113"/>
  <c r="J24" i="113"/>
  <c r="I20" i="113"/>
  <c r="I23" i="113"/>
  <c r="I21" i="113"/>
  <c r="I22" i="113"/>
  <c r="J20" i="113"/>
  <c r="I27" i="113"/>
  <c r="J23" i="113"/>
  <c r="J22" i="113"/>
  <c r="J21" i="113"/>
  <c r="H29" i="113"/>
  <c r="J28" i="113"/>
  <c r="I28" i="113"/>
  <c r="H30" i="113"/>
  <c r="J29" i="113"/>
  <c r="H31" i="113"/>
  <c r="I29" i="113"/>
  <c r="I30" i="113"/>
  <c r="J30" i="113"/>
  <c r="J31" i="113"/>
  <c r="I31" i="113"/>
  <c r="K10" i="130"/>
  <c r="J10" i="130" s="1"/>
  <c r="M10" i="130" s="1"/>
  <c r="F10" i="130"/>
  <c r="H10" i="130" s="1"/>
  <c r="F11" i="130"/>
  <c r="H11" i="130" s="1"/>
  <c r="K11" i="130"/>
  <c r="F12" i="130"/>
  <c r="H12" i="130" s="1"/>
  <c r="J12" i="130" s="1"/>
  <c r="K12" i="130"/>
  <c r="K14" i="130"/>
  <c r="K13" i="130"/>
  <c r="F14" i="130"/>
  <c r="H14" i="130" s="1"/>
  <c r="J14" i="130" s="1"/>
  <c r="F13" i="130"/>
  <c r="H13" i="130" s="1"/>
  <c r="K15" i="130"/>
  <c r="F15" i="130"/>
  <c r="H15" i="130" s="1"/>
  <c r="K16" i="130"/>
  <c r="F16" i="130"/>
  <c r="H16" i="130" s="1"/>
  <c r="K17" i="130"/>
  <c r="K18" i="130"/>
  <c r="F17" i="130"/>
  <c r="H17" i="130" s="1"/>
  <c r="F18" i="130"/>
  <c r="H18" i="130" s="1"/>
  <c r="K19" i="130"/>
  <c r="F19" i="130"/>
  <c r="H19" i="130" s="1"/>
  <c r="K20" i="130"/>
  <c r="J20" i="130" s="1"/>
  <c r="F20" i="130"/>
  <c r="H20" i="130" s="1"/>
  <c r="K21" i="130"/>
  <c r="F21" i="130"/>
  <c r="H21" i="130" s="1"/>
  <c r="J21" i="130" s="1"/>
  <c r="R5" i="66"/>
  <c r="Z5" i="66" s="1"/>
  <c r="AJ5" i="66" s="1"/>
  <c r="R7" i="66"/>
  <c r="Z6" i="66" s="1"/>
  <c r="AJ6" i="66" s="1"/>
  <c r="K5" i="66"/>
  <c r="V5" i="66" s="1"/>
  <c r="AE5" i="66" s="1"/>
  <c r="K7" i="66"/>
  <c r="V6" i="66" s="1"/>
  <c r="AE6" i="66" s="1"/>
  <c r="R9" i="66"/>
  <c r="Z7" i="66" s="1"/>
  <c r="AJ7" i="66" s="1"/>
  <c r="K9" i="66"/>
  <c r="V7" i="66" s="1"/>
  <c r="AE7" i="66" s="1"/>
  <c r="R11" i="66"/>
  <c r="Z8" i="66" s="1"/>
  <c r="AJ8" i="66" s="1"/>
  <c r="K11" i="66"/>
  <c r="V8" i="66" s="1"/>
  <c r="AE8" i="66" s="1"/>
  <c r="R13" i="66"/>
  <c r="Z9" i="66" s="1"/>
  <c r="AJ9" i="66" s="1"/>
  <c r="R15" i="66"/>
  <c r="Z10" i="66" s="1"/>
  <c r="AJ10" i="66" s="1"/>
  <c r="K13" i="66"/>
  <c r="V9" i="66" s="1"/>
  <c r="AE9" i="66" s="1"/>
  <c r="K15" i="66"/>
  <c r="V10" i="66" s="1"/>
  <c r="AE10" i="66" s="1"/>
  <c r="R17" i="66"/>
  <c r="Z11" i="66" s="1"/>
  <c r="AJ11" i="66" s="1"/>
  <c r="R19" i="66"/>
  <c r="Z12" i="66" s="1"/>
  <c r="AJ12" i="66" s="1"/>
  <c r="K17" i="66"/>
  <c r="V11" i="66" s="1"/>
  <c r="AE11" i="66" s="1"/>
  <c r="K19" i="66"/>
  <c r="V12" i="66" s="1"/>
  <c r="AE12" i="66" s="1"/>
  <c r="R21" i="66"/>
  <c r="Z13" i="66" s="1"/>
  <c r="AJ13" i="66" s="1"/>
  <c r="K21" i="66"/>
  <c r="V13" i="66" s="1"/>
  <c r="AE13" i="66" s="1"/>
  <c r="R23" i="66"/>
  <c r="Z14" i="66" s="1"/>
  <c r="AJ14" i="66" s="1"/>
  <c r="K23" i="66"/>
  <c r="V14" i="66" s="1"/>
  <c r="AE14" i="66" s="1"/>
  <c r="R25" i="66"/>
  <c r="Z15" i="66" s="1"/>
  <c r="AJ15" i="66" s="1"/>
  <c r="K25" i="66"/>
  <c r="V15" i="66" s="1"/>
  <c r="AE15" i="66" s="1"/>
  <c r="K27" i="66"/>
  <c r="V16" i="66" s="1"/>
  <c r="AE16" i="66" s="1"/>
  <c r="R27" i="66"/>
  <c r="Z16" i="66" s="1"/>
  <c r="AJ16" i="66" s="1"/>
  <c r="I10" i="133"/>
  <c r="I11" i="133"/>
  <c r="I12" i="133"/>
  <c r="I13" i="133"/>
  <c r="I14" i="133"/>
  <c r="I15" i="133"/>
  <c r="I16" i="133"/>
  <c r="I17" i="133"/>
  <c r="I18" i="133"/>
  <c r="I19" i="133"/>
  <c r="I21" i="133"/>
  <c r="I20" i="133"/>
  <c r="M30" i="56"/>
  <c r="M33" i="56"/>
  <c r="M27" i="56"/>
  <c r="N31" i="56"/>
  <c r="M22" i="56"/>
  <c r="W22" i="56" s="1"/>
  <c r="M25" i="56"/>
  <c r="N25" i="56"/>
  <c r="P23" i="56"/>
  <c r="M32" i="56"/>
  <c r="Q26" i="56"/>
  <c r="M31" i="56"/>
  <c r="N24" i="56"/>
  <c r="M24" i="56"/>
  <c r="Q33" i="56"/>
  <c r="N30" i="56"/>
  <c r="M23" i="56"/>
  <c r="M28" i="56"/>
  <c r="M26" i="56"/>
  <c r="O28" i="56"/>
  <c r="P29" i="56"/>
  <c r="M29" i="56"/>
  <c r="N32" i="56"/>
  <c r="O27" i="56"/>
  <c r="S26" i="56"/>
  <c r="O26" i="56"/>
  <c r="T23" i="56"/>
  <c r="N27" i="56"/>
  <c r="P27" i="56"/>
  <c r="P31" i="56"/>
  <c r="Q30" i="56"/>
  <c r="R23" i="56"/>
  <c r="N22" i="56"/>
  <c r="X22" i="56" s="1"/>
  <c r="N28" i="56"/>
  <c r="P32" i="56"/>
  <c r="P33" i="56"/>
  <c r="P30" i="56"/>
  <c r="P28" i="56"/>
  <c r="N26" i="56"/>
  <c r="N23" i="56"/>
  <c r="R24" i="56"/>
  <c r="Q31" i="56"/>
  <c r="Q24" i="56"/>
  <c r="R25" i="56"/>
  <c r="P24" i="56"/>
  <c r="O32" i="56"/>
  <c r="O23" i="56"/>
  <c r="Q28" i="56"/>
  <c r="O24" i="56"/>
  <c r="Q22" i="56"/>
  <c r="AA22" i="56" s="1"/>
  <c r="R30" i="56"/>
  <c r="P22" i="56"/>
  <c r="Z22" i="56" s="1"/>
  <c r="P26" i="56"/>
  <c r="O25" i="56"/>
  <c r="N33" i="56"/>
  <c r="O33" i="56"/>
  <c r="O30" i="56"/>
  <c r="P25" i="56"/>
  <c r="Q27" i="56"/>
  <c r="T29" i="56"/>
  <c r="O29" i="56"/>
  <c r="Q32" i="56"/>
  <c r="S28" i="56"/>
  <c r="R31" i="56"/>
  <c r="O31" i="56"/>
  <c r="N29" i="56"/>
  <c r="Q29" i="56"/>
  <c r="Q23" i="56"/>
  <c r="O22" i="56"/>
  <c r="Y22" i="56" s="1"/>
  <c r="Q25" i="56"/>
  <c r="T33" i="56"/>
  <c r="S32" i="56"/>
  <c r="S27" i="56"/>
  <c r="R27" i="56"/>
  <c r="T25" i="56"/>
  <c r="R32" i="56"/>
  <c r="T32" i="56"/>
  <c r="T30" i="56"/>
  <c r="R29" i="56"/>
  <c r="R28" i="56"/>
  <c r="S31" i="56"/>
  <c r="R33" i="56"/>
  <c r="T28" i="56"/>
  <c r="S23" i="56"/>
  <c r="T31" i="56"/>
  <c r="S30" i="56"/>
  <c r="R26" i="56"/>
  <c r="T24" i="56"/>
  <c r="T27" i="56"/>
  <c r="S24" i="56"/>
  <c r="S22" i="56"/>
  <c r="AC22" i="56" s="1"/>
  <c r="T22" i="56"/>
  <c r="AD22" i="56" s="1"/>
  <c r="S33" i="56"/>
  <c r="S25" i="56"/>
  <c r="S29" i="56"/>
  <c r="R22" i="56"/>
  <c r="AB22" i="56" s="1"/>
  <c r="T26" i="56"/>
  <c r="N9" i="139"/>
  <c r="R6" i="139" s="1"/>
  <c r="N11" i="139"/>
  <c r="R7" i="139" s="1"/>
  <c r="N5" i="139"/>
  <c r="R4" i="139" s="1"/>
  <c r="N7" i="139"/>
  <c r="R5" i="139" s="1"/>
  <c r="N13" i="139"/>
  <c r="R8" i="139" s="1"/>
  <c r="N15" i="139"/>
  <c r="R9" i="139" s="1"/>
  <c r="N17" i="139"/>
  <c r="R10" i="139" s="1"/>
  <c r="N19" i="139"/>
  <c r="R11" i="139" s="1"/>
  <c r="N21" i="139"/>
  <c r="R12" i="139" s="1"/>
  <c r="N23" i="139"/>
  <c r="R13" i="139" s="1"/>
  <c r="N25" i="139"/>
  <c r="R14" i="139" s="1"/>
  <c r="N27" i="139"/>
  <c r="R15" i="139" s="1"/>
  <c r="N11" i="62"/>
  <c r="O11" i="62" s="1"/>
  <c r="N5" i="62"/>
  <c r="O5" i="62" s="1"/>
  <c r="N27" i="62"/>
  <c r="O27" i="62" s="1"/>
  <c r="N21" i="62"/>
  <c r="O21" i="62" s="1"/>
  <c r="N13" i="62"/>
  <c r="O13" i="62" s="1"/>
  <c r="P13" i="62" s="1"/>
  <c r="N9" i="62"/>
  <c r="O9" i="62" s="1"/>
  <c r="P9" i="62" s="1"/>
  <c r="R9" i="62" s="1"/>
  <c r="N15" i="62"/>
  <c r="O15" i="62" s="1"/>
  <c r="N17" i="62"/>
  <c r="O17" i="62" s="1"/>
  <c r="N19" i="62"/>
  <c r="O19" i="62" s="1"/>
  <c r="N25" i="62"/>
  <c r="O25" i="62" s="1"/>
  <c r="N23" i="62"/>
  <c r="O23" i="62" s="1"/>
  <c r="N7" i="62"/>
  <c r="O7" i="62" s="1"/>
  <c r="N9" i="138"/>
  <c r="N23" i="138"/>
  <c r="N5" i="138"/>
  <c r="N17" i="138"/>
  <c r="N15" i="138"/>
  <c r="N27" i="138"/>
  <c r="N19" i="138"/>
  <c r="R11" i="138" s="1"/>
  <c r="N21" i="138"/>
  <c r="R12" i="138" s="1"/>
  <c r="N25" i="138"/>
  <c r="N7" i="138"/>
  <c r="N13" i="138"/>
  <c r="R8" i="138" s="1"/>
  <c r="N11" i="138"/>
  <c r="M5" i="141"/>
  <c r="Y5" i="141" s="1"/>
  <c r="U5" i="141"/>
  <c r="AC5" i="141" s="1"/>
  <c r="M7" i="141"/>
  <c r="Y6" i="141" s="1"/>
  <c r="U7" i="141"/>
  <c r="AC6" i="141" s="1"/>
  <c r="U9" i="141"/>
  <c r="AC7" i="141" s="1"/>
  <c r="M9" i="141"/>
  <c r="Y7" i="141" s="1"/>
  <c r="U11" i="141"/>
  <c r="AC8" i="141" s="1"/>
  <c r="M11" i="141"/>
  <c r="Y8" i="141" s="1"/>
  <c r="M13" i="141"/>
  <c r="Y9" i="141" s="1"/>
  <c r="U13" i="141"/>
  <c r="AC9" i="141" s="1"/>
  <c r="M15" i="141"/>
  <c r="Y10" i="141" s="1"/>
  <c r="U15" i="141"/>
  <c r="AC10" i="141" s="1"/>
  <c r="M17" i="141"/>
  <c r="Y11" i="141" s="1"/>
  <c r="U17" i="141"/>
  <c r="AC11" i="141" s="1"/>
  <c r="M19" i="141"/>
  <c r="Y12" i="141" s="1"/>
  <c r="U19" i="141"/>
  <c r="AC12" i="141" s="1"/>
  <c r="U21" i="141"/>
  <c r="AC13" i="141" s="1"/>
  <c r="M21" i="141"/>
  <c r="Y13" i="141" s="1"/>
  <c r="U23" i="141"/>
  <c r="AC14" i="141" s="1"/>
  <c r="M23" i="141"/>
  <c r="Y14" i="141" s="1"/>
  <c r="U25" i="141"/>
  <c r="AC15" i="141" s="1"/>
  <c r="M25" i="141"/>
  <c r="Y15" i="141" s="1"/>
  <c r="M27" i="141"/>
  <c r="Y16" i="141" s="1"/>
  <c r="U27" i="141"/>
  <c r="AC16" i="141" s="1"/>
  <c r="I19" i="132"/>
  <c r="I10" i="132"/>
  <c r="I15" i="132"/>
  <c r="I20" i="132"/>
  <c r="I16" i="132"/>
  <c r="I14" i="132"/>
  <c r="I17" i="132"/>
  <c r="I11" i="132"/>
  <c r="I13" i="132"/>
  <c r="I21" i="132"/>
  <c r="I18" i="132"/>
  <c r="I12" i="132"/>
  <c r="N13" i="120"/>
  <c r="R8" i="120" s="1"/>
  <c r="N23" i="120"/>
  <c r="R13" i="120" s="1"/>
  <c r="N15" i="120"/>
  <c r="R9" i="120" s="1"/>
  <c r="N11" i="120"/>
  <c r="N7" i="120"/>
  <c r="N25" i="120"/>
  <c r="R14" i="120" s="1"/>
  <c r="N27" i="120"/>
  <c r="R15" i="120" s="1"/>
  <c r="N5" i="120"/>
  <c r="R4" i="120" s="1"/>
  <c r="V4" i="120" s="1"/>
  <c r="N17" i="120"/>
  <c r="N21" i="120"/>
  <c r="R12" i="120" s="1"/>
  <c r="N19" i="120"/>
  <c r="R11" i="120" s="1"/>
  <c r="N9" i="120"/>
  <c r="U5" i="140"/>
  <c r="AC5" i="140" s="1"/>
  <c r="M5" i="140"/>
  <c r="Y5" i="140" s="1"/>
  <c r="M7" i="140"/>
  <c r="Y6" i="140" s="1"/>
  <c r="U7" i="140"/>
  <c r="AC6" i="140" s="1"/>
  <c r="U9" i="140"/>
  <c r="AC7" i="140" s="1"/>
  <c r="M9" i="140"/>
  <c r="Y7" i="140" s="1"/>
  <c r="U11" i="140"/>
  <c r="AC8" i="140" s="1"/>
  <c r="M11" i="140"/>
  <c r="Y8" i="140" s="1"/>
  <c r="M13" i="140"/>
  <c r="Y9" i="140" s="1"/>
  <c r="U13" i="140"/>
  <c r="AC9" i="140" s="1"/>
  <c r="M15" i="140"/>
  <c r="Y10" i="140" s="1"/>
  <c r="U15" i="140"/>
  <c r="AC10" i="140" s="1"/>
  <c r="M17" i="140"/>
  <c r="Y11" i="140" s="1"/>
  <c r="U17" i="140"/>
  <c r="AC11" i="140" s="1"/>
  <c r="M19" i="140"/>
  <c r="Y12" i="140" s="1"/>
  <c r="U19" i="140"/>
  <c r="AC12" i="140" s="1"/>
  <c r="U21" i="140"/>
  <c r="AC13" i="140" s="1"/>
  <c r="M21" i="140"/>
  <c r="Y13" i="140" s="1"/>
  <c r="M23" i="140"/>
  <c r="Y14" i="140" s="1"/>
  <c r="U23" i="140"/>
  <c r="AC14" i="140" s="1"/>
  <c r="U25" i="140"/>
  <c r="AC15" i="140" s="1"/>
  <c r="M25" i="140"/>
  <c r="Y15" i="140" s="1"/>
  <c r="U27" i="140"/>
  <c r="AC16" i="140" s="1"/>
  <c r="M27" i="140"/>
  <c r="Y16" i="140" s="1"/>
  <c r="K6" i="125"/>
  <c r="O6" i="125" s="1"/>
  <c r="K7" i="125"/>
  <c r="O7" i="125" s="1"/>
  <c r="K8" i="125"/>
  <c r="O8" i="125" s="1"/>
  <c r="K9" i="125"/>
  <c r="O9" i="125" s="1"/>
  <c r="K10" i="125"/>
  <c r="O10" i="125" s="1"/>
  <c r="K11" i="125"/>
  <c r="O11" i="125" s="1"/>
  <c r="K12" i="125"/>
  <c r="O12" i="125" s="1"/>
  <c r="K13" i="125"/>
  <c r="O13" i="125" s="1"/>
  <c r="K14" i="125"/>
  <c r="O14" i="125" s="1"/>
  <c r="K15" i="125"/>
  <c r="O15" i="125" s="1"/>
  <c r="K16" i="125"/>
  <c r="O16" i="125" s="1"/>
  <c r="K17" i="125"/>
  <c r="O17" i="125" s="1"/>
  <c r="L6" i="122"/>
  <c r="P6" i="122" s="1"/>
  <c r="L7" i="122"/>
  <c r="P7" i="122" s="1"/>
  <c r="L5" i="122"/>
  <c r="P5" i="122" s="1"/>
  <c r="L12" i="122"/>
  <c r="P12" i="122" s="1"/>
  <c r="L14" i="122"/>
  <c r="P14" i="122" s="1"/>
  <c r="L8" i="122"/>
  <c r="P8" i="122" s="1"/>
  <c r="L16" i="122"/>
  <c r="P16" i="122" s="1"/>
  <c r="L15" i="122"/>
  <c r="P15" i="122" s="1"/>
  <c r="L9" i="122"/>
  <c r="P9" i="122" s="1"/>
  <c r="L11" i="122"/>
  <c r="P11" i="122" s="1"/>
  <c r="L10" i="122"/>
  <c r="P10" i="122" s="1"/>
  <c r="L13" i="122"/>
  <c r="P13" i="122" s="1"/>
  <c r="K5" i="121"/>
  <c r="O5" i="121" s="1"/>
  <c r="K7" i="121"/>
  <c r="O7" i="121" s="1"/>
  <c r="K6" i="121"/>
  <c r="O6" i="121" s="1"/>
  <c r="K8" i="121"/>
  <c r="O8" i="121" s="1"/>
  <c r="K9" i="121"/>
  <c r="O9" i="121" s="1"/>
  <c r="K10" i="121"/>
  <c r="O10" i="121" s="1"/>
  <c r="K11" i="121"/>
  <c r="O11" i="121" s="1"/>
  <c r="K12" i="121"/>
  <c r="O12" i="121" s="1"/>
  <c r="K13" i="121"/>
  <c r="O13" i="121" s="1"/>
  <c r="K14" i="121"/>
  <c r="O14" i="121" s="1"/>
  <c r="K15" i="121"/>
  <c r="O15" i="121" s="1"/>
  <c r="K16" i="121"/>
  <c r="O16" i="121" s="1"/>
  <c r="K5" i="119"/>
  <c r="O5" i="119" s="1"/>
  <c r="K6" i="119"/>
  <c r="O6" i="119" s="1"/>
  <c r="K7" i="119"/>
  <c r="O7" i="119" s="1"/>
  <c r="K8" i="119"/>
  <c r="O8" i="119" s="1"/>
  <c r="K9" i="119"/>
  <c r="O9" i="119" s="1"/>
  <c r="K10" i="119"/>
  <c r="O10" i="119" s="1"/>
  <c r="K11" i="119"/>
  <c r="O11" i="119" s="1"/>
  <c r="K12" i="119"/>
  <c r="O12" i="119" s="1"/>
  <c r="K13" i="119"/>
  <c r="O13" i="119" s="1"/>
  <c r="K14" i="119"/>
  <c r="O14" i="119" s="1"/>
  <c r="K15" i="119"/>
  <c r="O15" i="119" s="1"/>
  <c r="K16" i="119"/>
  <c r="O16" i="119" s="1"/>
  <c r="K5" i="118"/>
  <c r="O5" i="118" s="1"/>
  <c r="K6" i="118"/>
  <c r="O6" i="118" s="1"/>
  <c r="K7" i="118"/>
  <c r="O7" i="118" s="1"/>
  <c r="K8" i="118"/>
  <c r="O8" i="118" s="1"/>
  <c r="K9" i="118"/>
  <c r="O9" i="118" s="1"/>
  <c r="K10" i="118"/>
  <c r="O10" i="118" s="1"/>
  <c r="K11" i="118"/>
  <c r="O11" i="118" s="1"/>
  <c r="K12" i="118"/>
  <c r="O12" i="118" s="1"/>
  <c r="K13" i="118"/>
  <c r="O13" i="118" s="1"/>
  <c r="K14" i="118"/>
  <c r="O14" i="118" s="1"/>
  <c r="K15" i="118"/>
  <c r="O15" i="118" s="1"/>
  <c r="K16" i="118"/>
  <c r="O16" i="118" s="1"/>
  <c r="K5" i="117"/>
  <c r="O5" i="117" s="1"/>
  <c r="K6" i="117"/>
  <c r="O6" i="117" s="1"/>
  <c r="K7" i="117"/>
  <c r="O7" i="117" s="1"/>
  <c r="K8" i="117"/>
  <c r="O8" i="117" s="1"/>
  <c r="K9" i="117"/>
  <c r="O9" i="117" s="1"/>
  <c r="K10" i="117"/>
  <c r="O10" i="117" s="1"/>
  <c r="K11" i="117"/>
  <c r="O11" i="117" s="1"/>
  <c r="K12" i="117"/>
  <c r="O12" i="117" s="1"/>
  <c r="K13" i="117"/>
  <c r="O13" i="117" s="1"/>
  <c r="K14" i="117"/>
  <c r="O14" i="117" s="1"/>
  <c r="K15" i="117"/>
  <c r="O15" i="117" s="1"/>
  <c r="K16" i="117"/>
  <c r="O16" i="117" s="1"/>
  <c r="K5" i="114"/>
  <c r="K6" i="114"/>
  <c r="K7" i="114"/>
  <c r="K8" i="114"/>
  <c r="K9" i="114"/>
  <c r="K10" i="114"/>
  <c r="K11" i="114"/>
  <c r="K12" i="114"/>
  <c r="K13" i="114"/>
  <c r="K14" i="114"/>
  <c r="K15" i="114"/>
  <c r="K16" i="114"/>
  <c r="BT152" i="40"/>
  <c r="AE18" i="144" s="1"/>
  <c r="BT182" i="40"/>
  <c r="BT159" i="40"/>
  <c r="K6" i="109"/>
  <c r="O6" i="109" s="1"/>
  <c r="K5" i="109"/>
  <c r="O5" i="109" s="1"/>
  <c r="K7" i="109"/>
  <c r="O7" i="109" s="1"/>
  <c r="K8" i="109"/>
  <c r="AE50" i="67" s="1"/>
  <c r="K9" i="109"/>
  <c r="O9" i="109" s="1"/>
  <c r="K10" i="109"/>
  <c r="O10" i="109" s="1"/>
  <c r="K11" i="109"/>
  <c r="O11" i="109" s="1"/>
  <c r="K12" i="109"/>
  <c r="O12" i="109" s="1"/>
  <c r="K13" i="109"/>
  <c r="O13" i="109" s="1"/>
  <c r="K14" i="109"/>
  <c r="O14" i="109" s="1"/>
  <c r="K16" i="109"/>
  <c r="O16" i="109" s="1"/>
  <c r="K15" i="109"/>
  <c r="O15" i="109" s="1"/>
  <c r="K5" i="61"/>
  <c r="O5" i="61" s="1"/>
  <c r="K6" i="61"/>
  <c r="O6" i="61" s="1"/>
  <c r="K7" i="61"/>
  <c r="O7" i="61" s="1"/>
  <c r="K8" i="61"/>
  <c r="O8" i="61" s="1"/>
  <c r="K9" i="61"/>
  <c r="O9" i="61" s="1"/>
  <c r="K10" i="61"/>
  <c r="O10" i="61" s="1"/>
  <c r="K11" i="61"/>
  <c r="O11" i="61" s="1"/>
  <c r="K12" i="61"/>
  <c r="O12" i="61" s="1"/>
  <c r="K13" i="61"/>
  <c r="O13" i="61" s="1"/>
  <c r="K14" i="61"/>
  <c r="O14" i="61" s="1"/>
  <c r="K15" i="61"/>
  <c r="O15" i="61" s="1"/>
  <c r="K16" i="61"/>
  <c r="O16" i="61" s="1"/>
  <c r="M5" i="63"/>
  <c r="M7" i="63"/>
  <c r="M9" i="63"/>
  <c r="M11" i="63"/>
  <c r="M13" i="63"/>
  <c r="M15" i="63"/>
  <c r="M19" i="63"/>
  <c r="M17" i="63"/>
  <c r="M23" i="63"/>
  <c r="M21" i="63"/>
  <c r="M27" i="63"/>
  <c r="M25" i="63"/>
  <c r="M31" i="63"/>
  <c r="M29" i="63"/>
  <c r="M33" i="63"/>
  <c r="M35" i="63"/>
  <c r="M37" i="63"/>
  <c r="M39" i="63"/>
  <c r="M41" i="63"/>
  <c r="M43" i="63"/>
  <c r="M51" i="63"/>
  <c r="M49" i="63"/>
  <c r="M47" i="63"/>
  <c r="M45" i="63"/>
  <c r="S5" i="62"/>
  <c r="X5" i="62" s="1"/>
  <c r="AB5" i="62" s="1"/>
  <c r="S27" i="62"/>
  <c r="X16" i="62" s="1"/>
  <c r="AB16" i="62" s="1"/>
  <c r="S17" i="62"/>
  <c r="X11" i="62" s="1"/>
  <c r="AB11" i="62" s="1"/>
  <c r="S19" i="62"/>
  <c r="X12" i="62" s="1"/>
  <c r="AB12" i="62" s="1"/>
  <c r="S23" i="62"/>
  <c r="X14" i="62" s="1"/>
  <c r="AB14" i="62" s="1"/>
  <c r="S11" i="62"/>
  <c r="X8" i="62" s="1"/>
  <c r="AB8" i="62" s="1"/>
  <c r="S15" i="62"/>
  <c r="X10" i="62" s="1"/>
  <c r="AB10" i="62" s="1"/>
  <c r="S21" i="62"/>
  <c r="S9" i="62"/>
  <c r="X7" i="62" s="1"/>
  <c r="AB7" i="62" s="1"/>
  <c r="S25" i="62"/>
  <c r="X15" i="62" s="1"/>
  <c r="AB15" i="62" s="1"/>
  <c r="S13" i="62"/>
  <c r="X9" i="62" s="1"/>
  <c r="AB9" i="62" s="1"/>
  <c r="S7" i="62"/>
  <c r="X6" i="62" s="1"/>
  <c r="AB6" i="62" s="1"/>
  <c r="BT152" i="30"/>
  <c r="AE8" i="144" s="1"/>
  <c r="BT203" i="33"/>
  <c r="AE28" i="144" s="1"/>
  <c r="I21" i="73"/>
  <c r="P28" i="143" s="1"/>
  <c r="T28" i="143" s="1"/>
  <c r="BT203" i="36"/>
  <c r="BT203" i="30"/>
  <c r="BT152" i="33"/>
  <c r="BT152" i="38"/>
  <c r="I22" i="72"/>
  <c r="P27" i="143" s="1"/>
  <c r="T27" i="143" s="1"/>
  <c r="BT152" i="34"/>
  <c r="BT203" i="39"/>
  <c r="BT203" i="32"/>
  <c r="F10" i="75"/>
  <c r="H10" i="75" s="1"/>
  <c r="F11" i="75"/>
  <c r="H11" i="75" s="1"/>
  <c r="K11" i="75"/>
  <c r="N11" i="75" s="1"/>
  <c r="K12" i="75"/>
  <c r="N12" i="75" s="1"/>
  <c r="F12" i="75"/>
  <c r="H12" i="75" s="1"/>
  <c r="K13" i="75"/>
  <c r="N13" i="75" s="1"/>
  <c r="F13" i="75"/>
  <c r="H13" i="75" s="1"/>
  <c r="K14" i="75"/>
  <c r="N14" i="75" s="1"/>
  <c r="K10" i="75"/>
  <c r="N10" i="75" s="1"/>
  <c r="F14" i="75"/>
  <c r="H14" i="75" s="1"/>
  <c r="F15" i="75"/>
  <c r="H15" i="75" s="1"/>
  <c r="K15" i="75"/>
  <c r="N15" i="75" s="1"/>
  <c r="K16" i="75"/>
  <c r="N16" i="75" s="1"/>
  <c r="F16" i="75"/>
  <c r="H16" i="75" s="1"/>
  <c r="K17" i="75"/>
  <c r="N17" i="75" s="1"/>
  <c r="F17" i="75"/>
  <c r="H17" i="75" s="1"/>
  <c r="K18" i="75"/>
  <c r="N18" i="75" s="1"/>
  <c r="F18" i="75"/>
  <c r="H18" i="75" s="1"/>
  <c r="K21" i="75"/>
  <c r="N21" i="75" s="1"/>
  <c r="F19" i="75"/>
  <c r="H19" i="75" s="1"/>
  <c r="K19" i="75"/>
  <c r="N19" i="75" s="1"/>
  <c r="F21" i="75"/>
  <c r="H21" i="75" s="1"/>
  <c r="F20" i="75"/>
  <c r="H20" i="75" s="1"/>
  <c r="K20" i="75"/>
  <c r="N20" i="75" s="1"/>
  <c r="BT203" i="22"/>
  <c r="AE24" i="144" s="1"/>
  <c r="BT152" i="22"/>
  <c r="AE7" i="144" s="1"/>
  <c r="O13" i="70"/>
  <c r="O14" i="70"/>
  <c r="O16" i="70"/>
  <c r="O17" i="70"/>
  <c r="O20" i="70"/>
  <c r="C7" i="131"/>
  <c r="J11" i="130"/>
  <c r="J13" i="130"/>
  <c r="J18" i="130"/>
  <c r="J19" i="130"/>
  <c r="C7" i="133"/>
  <c r="R4" i="138"/>
  <c r="V4" i="138" s="1"/>
  <c r="R13" i="138"/>
  <c r="R5" i="138"/>
  <c r="R10" i="138"/>
  <c r="R15" i="138"/>
  <c r="R6" i="138"/>
  <c r="R7" i="138"/>
  <c r="R9" i="138"/>
  <c r="R14" i="138"/>
  <c r="C7" i="132"/>
  <c r="R7" i="120"/>
  <c r="R5" i="120"/>
  <c r="R10" i="120"/>
  <c r="R6" i="120"/>
  <c r="P7" i="62"/>
  <c r="P5" i="62"/>
  <c r="P11" i="62"/>
  <c r="P15" i="62"/>
  <c r="P17" i="62"/>
  <c r="P19" i="62"/>
  <c r="P21" i="62"/>
  <c r="P23" i="62"/>
  <c r="P27" i="62"/>
  <c r="R27" i="62" s="1"/>
  <c r="P25" i="62"/>
  <c r="X13" i="62"/>
  <c r="AB13" i="62" s="1"/>
  <c r="K17" i="70"/>
  <c r="K16" i="70" l="1"/>
  <c r="R23" i="62"/>
  <c r="K15" i="70"/>
  <c r="O15" i="70"/>
  <c r="J15" i="130"/>
  <c r="K14" i="70"/>
  <c r="K18" i="70"/>
  <c r="J16" i="130"/>
  <c r="J17" i="130"/>
  <c r="F35" i="149" s="1"/>
  <c r="O10" i="70"/>
  <c r="K20" i="70"/>
  <c r="K13" i="70"/>
  <c r="K12" i="70"/>
  <c r="N12" i="70" s="1"/>
  <c r="K19" i="70"/>
  <c r="N19" i="70" s="1"/>
  <c r="O11" i="70"/>
  <c r="O12" i="70"/>
  <c r="J10" i="75"/>
  <c r="M10" i="75" s="1"/>
  <c r="R21" i="62"/>
  <c r="J12" i="75"/>
  <c r="M12" i="75" s="1"/>
  <c r="G80" i="40"/>
  <c r="H80" i="40"/>
  <c r="N80" i="40"/>
  <c r="M80" i="40"/>
  <c r="L80" i="40"/>
  <c r="I80" i="40"/>
  <c r="K80" i="40"/>
  <c r="AN159" i="40" s="1"/>
  <c r="BQ159" i="40" s="1"/>
  <c r="BQ203" i="40" s="1"/>
  <c r="AB35" i="144" s="1"/>
  <c r="J80" i="40"/>
  <c r="AM16" i="140"/>
  <c r="I30" i="36"/>
  <c r="AH12" i="140"/>
  <c r="H30" i="36"/>
  <c r="G30" i="36"/>
  <c r="L30" i="36"/>
  <c r="K30" i="36"/>
  <c r="N30" i="36"/>
  <c r="M30" i="36"/>
  <c r="J30" i="36"/>
  <c r="I80" i="32"/>
  <c r="AM8" i="140"/>
  <c r="H80" i="32"/>
  <c r="L80" i="32"/>
  <c r="G80" i="32"/>
  <c r="N80" i="32"/>
  <c r="K80" i="32"/>
  <c r="M80" i="32"/>
  <c r="J80" i="32"/>
  <c r="H40" i="149"/>
  <c r="F40" i="149"/>
  <c r="G40" i="149"/>
  <c r="L17" i="132"/>
  <c r="AH16" i="141"/>
  <c r="G28" i="40"/>
  <c r="AL111" i="40" s="1"/>
  <c r="BO111" i="40" s="1"/>
  <c r="N28" i="40"/>
  <c r="K28" i="40"/>
  <c r="J28" i="40"/>
  <c r="I28" i="40"/>
  <c r="H28" i="40"/>
  <c r="AL107" i="40" s="1"/>
  <c r="BO107" i="40" s="1"/>
  <c r="L28" i="40"/>
  <c r="M28" i="40"/>
  <c r="AH12" i="141"/>
  <c r="N28" i="36"/>
  <c r="G28" i="36"/>
  <c r="L28" i="36"/>
  <c r="I28" i="36"/>
  <c r="M28" i="36"/>
  <c r="K28" i="36"/>
  <c r="J28" i="36"/>
  <c r="H28" i="36"/>
  <c r="AL107" i="36" s="1"/>
  <c r="BO107" i="36" s="1"/>
  <c r="AM8" i="141"/>
  <c r="I78" i="32"/>
  <c r="N78" i="32"/>
  <c r="H78" i="32"/>
  <c r="G78" i="32"/>
  <c r="M78" i="32"/>
  <c r="L78" i="32"/>
  <c r="K78" i="32"/>
  <c r="J78" i="32"/>
  <c r="V14" i="139"/>
  <c r="H70" i="39"/>
  <c r="L22" i="39"/>
  <c r="G22" i="39"/>
  <c r="L70" i="39"/>
  <c r="G70" i="39"/>
  <c r="K22" i="39"/>
  <c r="N22" i="39"/>
  <c r="K70" i="39"/>
  <c r="J22" i="39"/>
  <c r="J70" i="39"/>
  <c r="N70" i="39"/>
  <c r="M22" i="39"/>
  <c r="H22" i="39"/>
  <c r="I70" i="39"/>
  <c r="M70" i="39"/>
  <c r="I22" i="39"/>
  <c r="V4" i="139"/>
  <c r="J70" i="22"/>
  <c r="J22" i="22"/>
  <c r="I70" i="22"/>
  <c r="L22" i="22"/>
  <c r="H70" i="22"/>
  <c r="M22" i="22"/>
  <c r="G70" i="22"/>
  <c r="N22" i="22"/>
  <c r="K70" i="22"/>
  <c r="G22" i="22"/>
  <c r="N70" i="22"/>
  <c r="H22" i="22"/>
  <c r="M70" i="22"/>
  <c r="I22" i="22"/>
  <c r="L70" i="22"/>
  <c r="K22" i="22"/>
  <c r="AC23" i="56"/>
  <c r="M55" i="30"/>
  <c r="AB32" i="56"/>
  <c r="L55" i="39"/>
  <c r="AA23" i="56"/>
  <c r="K55" i="30"/>
  <c r="Q182" i="30" s="1"/>
  <c r="AT182" i="30" s="1"/>
  <c r="AD29" i="56"/>
  <c r="N55" i="36"/>
  <c r="L55" i="32"/>
  <c r="AB25" i="56"/>
  <c r="Z33" i="56"/>
  <c r="J55" i="40"/>
  <c r="X27" i="56"/>
  <c r="H55" i="34"/>
  <c r="Y28" i="56"/>
  <c r="I55" i="35"/>
  <c r="G55" i="38"/>
  <c r="W31" i="56"/>
  <c r="W27" i="56"/>
  <c r="G55" i="34"/>
  <c r="G42" i="150"/>
  <c r="F42" i="150"/>
  <c r="H42" i="150"/>
  <c r="L16" i="133"/>
  <c r="F36" i="145"/>
  <c r="N21" i="130"/>
  <c r="H36" i="145"/>
  <c r="G36" i="145"/>
  <c r="N17" i="130"/>
  <c r="G36" i="149"/>
  <c r="H36" i="149"/>
  <c r="F36" i="149"/>
  <c r="N14" i="130"/>
  <c r="H36" i="152"/>
  <c r="F36" i="152"/>
  <c r="G36" i="152"/>
  <c r="O31" i="113"/>
  <c r="H7" i="145"/>
  <c r="O28" i="113"/>
  <c r="H7" i="148"/>
  <c r="N21" i="113"/>
  <c r="G7" i="155"/>
  <c r="N26" i="113"/>
  <c r="G7" i="150"/>
  <c r="F7" i="154"/>
  <c r="P63" i="154" s="1"/>
  <c r="AU63" i="154" s="1"/>
  <c r="AU106" i="154" s="1"/>
  <c r="D9" i="157" s="1"/>
  <c r="M22" i="113"/>
  <c r="H38" i="149"/>
  <c r="G38" i="149"/>
  <c r="L17" i="131"/>
  <c r="F38" i="149"/>
  <c r="M30" i="39"/>
  <c r="H30" i="39"/>
  <c r="J30" i="39"/>
  <c r="G30" i="39"/>
  <c r="AH15" i="140"/>
  <c r="N30" i="39"/>
  <c r="L30" i="39"/>
  <c r="K30" i="39"/>
  <c r="I30" i="39"/>
  <c r="I80" i="35"/>
  <c r="M80" i="35"/>
  <c r="G80" i="35"/>
  <c r="J80" i="35"/>
  <c r="AM11" i="140"/>
  <c r="N80" i="35"/>
  <c r="K80" i="35"/>
  <c r="AN182" i="35" s="1"/>
  <c r="BQ182" i="35" s="1"/>
  <c r="BQ203" i="35" s="1"/>
  <c r="L80" i="35"/>
  <c r="H80" i="35"/>
  <c r="J30" i="31"/>
  <c r="N30" i="31"/>
  <c r="L30" i="31"/>
  <c r="M30" i="31"/>
  <c r="K30" i="31"/>
  <c r="I30" i="31"/>
  <c r="AH7" i="140"/>
  <c r="H30" i="31"/>
  <c r="G30" i="31"/>
  <c r="L14" i="132"/>
  <c r="G40" i="152"/>
  <c r="F40" i="152"/>
  <c r="H40" i="152"/>
  <c r="AH15" i="141"/>
  <c r="M28" i="39"/>
  <c r="L28" i="39"/>
  <c r="J28" i="39"/>
  <c r="AL131" i="39" s="1"/>
  <c r="BO131" i="39" s="1"/>
  <c r="H28" i="39"/>
  <c r="N28" i="39"/>
  <c r="G28" i="39"/>
  <c r="I28" i="39"/>
  <c r="K28" i="39"/>
  <c r="AM11" i="141"/>
  <c r="K78" i="35"/>
  <c r="AL182" i="35" s="1"/>
  <c r="BO182" i="35" s="1"/>
  <c r="BO203" i="35" s="1"/>
  <c r="J78" i="35"/>
  <c r="I78" i="35"/>
  <c r="H78" i="35"/>
  <c r="M78" i="35"/>
  <c r="N78" i="35"/>
  <c r="G78" i="35"/>
  <c r="L78" i="35"/>
  <c r="AH7" i="141"/>
  <c r="H28" i="31"/>
  <c r="G28" i="31"/>
  <c r="M28" i="31"/>
  <c r="K28" i="31"/>
  <c r="J28" i="31"/>
  <c r="N28" i="31"/>
  <c r="L28" i="31"/>
  <c r="I28" i="31"/>
  <c r="V13" i="139"/>
  <c r="L70" i="38"/>
  <c r="J70" i="38"/>
  <c r="AD158" i="38" s="1"/>
  <c r="BG158" i="38" s="1"/>
  <c r="M70" i="38"/>
  <c r="I70" i="38"/>
  <c r="M22" i="38"/>
  <c r="H70" i="38"/>
  <c r="K22" i="38"/>
  <c r="H22" i="38"/>
  <c r="G22" i="38"/>
  <c r="G70" i="38"/>
  <c r="J22" i="38"/>
  <c r="AD131" i="38" s="1"/>
  <c r="BG131" i="38" s="1"/>
  <c r="K70" i="38"/>
  <c r="AD182" i="38" s="1"/>
  <c r="BG182" i="38" s="1"/>
  <c r="N70" i="38"/>
  <c r="N22" i="38"/>
  <c r="I22" i="38"/>
  <c r="L22" i="38"/>
  <c r="V7" i="139"/>
  <c r="J22" i="32"/>
  <c r="M22" i="32"/>
  <c r="M70" i="32"/>
  <c r="G70" i="32"/>
  <c r="N70" i="32"/>
  <c r="L22" i="32"/>
  <c r="H22" i="32"/>
  <c r="G22" i="32"/>
  <c r="I70" i="32"/>
  <c r="L70" i="32"/>
  <c r="I22" i="32"/>
  <c r="K22" i="32"/>
  <c r="N22" i="32"/>
  <c r="J70" i="32"/>
  <c r="H70" i="32"/>
  <c r="K70" i="32"/>
  <c r="AD182" i="32" s="1"/>
  <c r="BG182" i="32" s="1"/>
  <c r="BG203" i="32" s="1"/>
  <c r="AD28" i="56"/>
  <c r="N55" i="35"/>
  <c r="AD25" i="56"/>
  <c r="N55" i="32"/>
  <c r="AA29" i="56"/>
  <c r="K55" i="36"/>
  <c r="AA27" i="56"/>
  <c r="K55" i="34"/>
  <c r="AB30" i="56"/>
  <c r="L55" i="37"/>
  <c r="AA24" i="56"/>
  <c r="K55" i="31"/>
  <c r="Q182" i="31" s="1"/>
  <c r="AT182" i="31" s="1"/>
  <c r="AT203" i="31" s="1"/>
  <c r="Z32" i="56"/>
  <c r="J55" i="39"/>
  <c r="AD23" i="56"/>
  <c r="N55" i="30"/>
  <c r="G55" i="33"/>
  <c r="W26" i="56"/>
  <c r="AA26" i="56"/>
  <c r="K55" i="33"/>
  <c r="Q182" i="33" s="1"/>
  <c r="AT182" i="33" s="1"/>
  <c r="G55" i="40"/>
  <c r="W33" i="56"/>
  <c r="L15" i="133"/>
  <c r="G42" i="151"/>
  <c r="H42" i="151"/>
  <c r="F42" i="151"/>
  <c r="N12" i="130"/>
  <c r="H36" i="154"/>
  <c r="G36" i="154"/>
  <c r="F36" i="154"/>
  <c r="O30" i="113"/>
  <c r="H7" i="146"/>
  <c r="M29" i="113"/>
  <c r="F7" i="147"/>
  <c r="N23" i="113"/>
  <c r="G7" i="153"/>
  <c r="O26" i="113"/>
  <c r="H7" i="150"/>
  <c r="M21" i="113"/>
  <c r="F7" i="155"/>
  <c r="G38" i="150"/>
  <c r="F38" i="150"/>
  <c r="L16" i="131"/>
  <c r="H38" i="150"/>
  <c r="D10" i="133"/>
  <c r="F10" i="133" s="1"/>
  <c r="H10" i="133" s="1"/>
  <c r="D11" i="133"/>
  <c r="F11" i="133" s="1"/>
  <c r="H11" i="133" s="1"/>
  <c r="D12" i="133"/>
  <c r="F12" i="133" s="1"/>
  <c r="H12" i="133" s="1"/>
  <c r="D13" i="133"/>
  <c r="F13" i="133" s="1"/>
  <c r="H13" i="133" s="1"/>
  <c r="D14" i="133"/>
  <c r="F14" i="133" s="1"/>
  <c r="H14" i="133" s="1"/>
  <c r="D15" i="133"/>
  <c r="F15" i="133" s="1"/>
  <c r="H15" i="133" s="1"/>
  <c r="D16" i="133"/>
  <c r="F16" i="133" s="1"/>
  <c r="H16" i="133" s="1"/>
  <c r="D17" i="133"/>
  <c r="F17" i="133" s="1"/>
  <c r="H17" i="133" s="1"/>
  <c r="D18" i="133"/>
  <c r="F18" i="133" s="1"/>
  <c r="H18" i="133" s="1"/>
  <c r="D19" i="133"/>
  <c r="F19" i="133" s="1"/>
  <c r="H19" i="133" s="1"/>
  <c r="D21" i="133"/>
  <c r="F21" i="133" s="1"/>
  <c r="H21" i="133" s="1"/>
  <c r="D20" i="133"/>
  <c r="F20" i="133" s="1"/>
  <c r="H20" i="133" s="1"/>
  <c r="I80" i="39"/>
  <c r="L80" i="39"/>
  <c r="H80" i="39"/>
  <c r="G80" i="39"/>
  <c r="AM15" i="140"/>
  <c r="K80" i="39"/>
  <c r="N80" i="39"/>
  <c r="M80" i="39"/>
  <c r="J80" i="39"/>
  <c r="H30" i="35"/>
  <c r="G30" i="35"/>
  <c r="J30" i="35"/>
  <c r="AH11" i="140"/>
  <c r="N30" i="35"/>
  <c r="I30" i="35"/>
  <c r="L30" i="35"/>
  <c r="M30" i="35"/>
  <c r="K30" i="35"/>
  <c r="I80" i="31"/>
  <c r="K80" i="31"/>
  <c r="AN182" i="31" s="1"/>
  <c r="BQ182" i="31" s="1"/>
  <c r="BQ203" i="31" s="1"/>
  <c r="H80" i="31"/>
  <c r="G80" i="31"/>
  <c r="N80" i="31"/>
  <c r="AM7" i="140"/>
  <c r="M80" i="31"/>
  <c r="J80" i="31"/>
  <c r="L80" i="31"/>
  <c r="H40" i="150"/>
  <c r="G40" i="150"/>
  <c r="F40" i="150"/>
  <c r="L16" i="132"/>
  <c r="AM15" i="141"/>
  <c r="G78" i="39"/>
  <c r="J78" i="39"/>
  <c r="I78" i="39"/>
  <c r="H78" i="39"/>
  <c r="N78" i="39"/>
  <c r="M78" i="39"/>
  <c r="L78" i="39"/>
  <c r="K78" i="39"/>
  <c r="AH11" i="141"/>
  <c r="H28" i="35"/>
  <c r="N28" i="35"/>
  <c r="L28" i="35"/>
  <c r="K28" i="35"/>
  <c r="G28" i="35"/>
  <c r="J28" i="35"/>
  <c r="I28" i="35"/>
  <c r="M28" i="35"/>
  <c r="AM7" i="141"/>
  <c r="J78" i="31"/>
  <c r="I78" i="31"/>
  <c r="G78" i="31"/>
  <c r="H78" i="31"/>
  <c r="N78" i="31"/>
  <c r="M78" i="31"/>
  <c r="L78" i="31"/>
  <c r="K78" i="31"/>
  <c r="AL182" i="31" s="1"/>
  <c r="BO182" i="31" s="1"/>
  <c r="BO203" i="31" s="1"/>
  <c r="V12" i="139"/>
  <c r="L22" i="37"/>
  <c r="J22" i="37"/>
  <c r="M70" i="37"/>
  <c r="I70" i="37"/>
  <c r="K22" i="37"/>
  <c r="G22" i="37"/>
  <c r="H70" i="37"/>
  <c r="K70" i="37"/>
  <c r="N22" i="37"/>
  <c r="I22" i="37"/>
  <c r="G70" i="37"/>
  <c r="J70" i="37"/>
  <c r="M22" i="37"/>
  <c r="H22" i="37"/>
  <c r="N70" i="37"/>
  <c r="L70" i="37"/>
  <c r="V6" i="139"/>
  <c r="G70" i="31"/>
  <c r="K70" i="31"/>
  <c r="AD182" i="31" s="1"/>
  <c r="BG182" i="31" s="1"/>
  <c r="BG203" i="31" s="1"/>
  <c r="R26" i="144" s="1"/>
  <c r="M22" i="31"/>
  <c r="I22" i="31"/>
  <c r="N70" i="31"/>
  <c r="J70" i="31"/>
  <c r="L22" i="31"/>
  <c r="H22" i="31"/>
  <c r="AD107" i="31" s="1"/>
  <c r="BG107" i="31" s="1"/>
  <c r="BG152" i="31" s="1"/>
  <c r="I70" i="31"/>
  <c r="M70" i="31"/>
  <c r="G22" i="31"/>
  <c r="K22" i="31"/>
  <c r="H70" i="31"/>
  <c r="L70" i="31"/>
  <c r="N22" i="31"/>
  <c r="J22" i="31"/>
  <c r="AC24" i="56"/>
  <c r="M55" i="31"/>
  <c r="AB33" i="56"/>
  <c r="L55" i="40"/>
  <c r="AB27" i="56"/>
  <c r="L55" i="34"/>
  <c r="X29" i="56"/>
  <c r="H55" i="36"/>
  <c r="Z25" i="56"/>
  <c r="J55" i="32"/>
  <c r="AA31" i="56"/>
  <c r="K55" i="38"/>
  <c r="X28" i="56"/>
  <c r="H55" i="35"/>
  <c r="I55" i="33"/>
  <c r="Y26" i="56"/>
  <c r="G55" i="35"/>
  <c r="W28" i="56"/>
  <c r="G55" i="39"/>
  <c r="W32" i="56"/>
  <c r="G55" i="37"/>
  <c r="W30" i="56"/>
  <c r="H42" i="152"/>
  <c r="G42" i="152"/>
  <c r="L14" i="133"/>
  <c r="F42" i="152"/>
  <c r="F36" i="146"/>
  <c r="N20" i="130"/>
  <c r="H36" i="146"/>
  <c r="G36" i="146"/>
  <c r="G36" i="150"/>
  <c r="F36" i="150"/>
  <c r="N16" i="130"/>
  <c r="H36" i="150"/>
  <c r="N30" i="113"/>
  <c r="G7" i="146"/>
  <c r="O21" i="113"/>
  <c r="H7" i="155"/>
  <c r="N20" i="113"/>
  <c r="G7" i="156"/>
  <c r="N25" i="113"/>
  <c r="G7" i="151"/>
  <c r="M20" i="113"/>
  <c r="F7" i="156"/>
  <c r="P61" i="156" s="1"/>
  <c r="AU61" i="156" s="1"/>
  <c r="F38" i="151"/>
  <c r="L15" i="131"/>
  <c r="H38" i="151"/>
  <c r="G38" i="151"/>
  <c r="J18" i="75"/>
  <c r="M18" i="75" s="1"/>
  <c r="K80" i="38"/>
  <c r="H80" i="38"/>
  <c r="N80" i="38"/>
  <c r="J80" i="38"/>
  <c r="G80" i="38"/>
  <c r="L80" i="38"/>
  <c r="M80" i="38"/>
  <c r="I80" i="38"/>
  <c r="AM14" i="140"/>
  <c r="H80" i="34"/>
  <c r="M80" i="34"/>
  <c r="L80" i="34"/>
  <c r="N80" i="34"/>
  <c r="G80" i="34"/>
  <c r="K80" i="34"/>
  <c r="AM10" i="140"/>
  <c r="J80" i="34"/>
  <c r="AN158" i="34" s="1"/>
  <c r="BQ158" i="34" s="1"/>
  <c r="BQ203" i="34" s="1"/>
  <c r="I80" i="34"/>
  <c r="L80" i="30"/>
  <c r="AM6" i="140"/>
  <c r="K80" i="30"/>
  <c r="H80" i="30"/>
  <c r="I80" i="30"/>
  <c r="G80" i="30"/>
  <c r="J80" i="30"/>
  <c r="N80" i="30"/>
  <c r="M80" i="30"/>
  <c r="L12" i="132"/>
  <c r="G40" i="154"/>
  <c r="H40" i="154"/>
  <c r="F40" i="154"/>
  <c r="L20" i="132"/>
  <c r="H40" i="146"/>
  <c r="G40" i="146"/>
  <c r="F40" i="146"/>
  <c r="AH14" i="141"/>
  <c r="G28" i="38"/>
  <c r="M28" i="38"/>
  <c r="N28" i="38"/>
  <c r="H28" i="38"/>
  <c r="L28" i="38"/>
  <c r="K28" i="38"/>
  <c r="J28" i="38"/>
  <c r="I28" i="38"/>
  <c r="AM10" i="141"/>
  <c r="G78" i="34"/>
  <c r="M78" i="34"/>
  <c r="L78" i="34"/>
  <c r="N78" i="34"/>
  <c r="I78" i="34"/>
  <c r="K78" i="34"/>
  <c r="AL182" i="34" s="1"/>
  <c r="BO182" i="34" s="1"/>
  <c r="J78" i="34"/>
  <c r="AL158" i="34" s="1"/>
  <c r="BO158" i="34" s="1"/>
  <c r="H78" i="34"/>
  <c r="AM6" i="141"/>
  <c r="G78" i="30"/>
  <c r="L78" i="30"/>
  <c r="N78" i="30"/>
  <c r="M78" i="30"/>
  <c r="K78" i="30"/>
  <c r="J78" i="30"/>
  <c r="I78" i="30"/>
  <c r="H78" i="30"/>
  <c r="V11" i="139"/>
  <c r="L70" i="36"/>
  <c r="G70" i="36"/>
  <c r="K22" i="36"/>
  <c r="N22" i="36"/>
  <c r="N70" i="36"/>
  <c r="K70" i="36"/>
  <c r="J22" i="36"/>
  <c r="M22" i="36"/>
  <c r="J70" i="36"/>
  <c r="M70" i="36"/>
  <c r="L22" i="36"/>
  <c r="I22" i="36"/>
  <c r="H70" i="36"/>
  <c r="I70" i="36"/>
  <c r="H22" i="36"/>
  <c r="G22" i="36"/>
  <c r="AD26" i="56"/>
  <c r="N55" i="33"/>
  <c r="N55" i="34"/>
  <c r="AD27" i="56"/>
  <c r="AC31" i="56"/>
  <c r="M55" i="38"/>
  <c r="AC27" i="56"/>
  <c r="M55" i="34"/>
  <c r="Y31" i="56"/>
  <c r="I55" i="38"/>
  <c r="Y30" i="56"/>
  <c r="I55" i="37"/>
  <c r="Y24" i="56"/>
  <c r="I55" i="31"/>
  <c r="AB24" i="56"/>
  <c r="L55" i="31"/>
  <c r="AC26" i="56"/>
  <c r="M55" i="33"/>
  <c r="G55" i="30"/>
  <c r="W23" i="56"/>
  <c r="Z23" i="56"/>
  <c r="J55" i="30"/>
  <c r="L20" i="133"/>
  <c r="H42" i="146"/>
  <c r="G42" i="146"/>
  <c r="F42" i="146"/>
  <c r="F42" i="153"/>
  <c r="L13" i="133"/>
  <c r="H42" i="153"/>
  <c r="G42" i="153"/>
  <c r="H36" i="155"/>
  <c r="G36" i="155"/>
  <c r="F36" i="155"/>
  <c r="N11" i="130"/>
  <c r="N29" i="113"/>
  <c r="G7" i="147"/>
  <c r="O22" i="113"/>
  <c r="H7" i="154"/>
  <c r="O24" i="113"/>
  <c r="H7" i="152"/>
  <c r="H7" i="151"/>
  <c r="O25" i="113"/>
  <c r="G38" i="152"/>
  <c r="H38" i="152"/>
  <c r="F38" i="152"/>
  <c r="L14" i="131"/>
  <c r="D11" i="132"/>
  <c r="F11" i="132" s="1"/>
  <c r="H11" i="132" s="1"/>
  <c r="D13" i="132"/>
  <c r="F13" i="132" s="1"/>
  <c r="H13" i="132" s="1"/>
  <c r="D17" i="132"/>
  <c r="F17" i="132" s="1"/>
  <c r="H17" i="132" s="1"/>
  <c r="D10" i="132"/>
  <c r="F10" i="132" s="1"/>
  <c r="H10" i="132" s="1"/>
  <c r="D19" i="132"/>
  <c r="F19" i="132" s="1"/>
  <c r="H19" i="132" s="1"/>
  <c r="D21" i="132"/>
  <c r="F21" i="132" s="1"/>
  <c r="H21" i="132" s="1"/>
  <c r="D18" i="132"/>
  <c r="F18" i="132" s="1"/>
  <c r="H18" i="132" s="1"/>
  <c r="D12" i="132"/>
  <c r="F12" i="132" s="1"/>
  <c r="H12" i="132" s="1"/>
  <c r="D16" i="132"/>
  <c r="F16" i="132" s="1"/>
  <c r="H16" i="132" s="1"/>
  <c r="D14" i="132"/>
  <c r="F14" i="132" s="1"/>
  <c r="H14" i="132" s="1"/>
  <c r="D20" i="132"/>
  <c r="F20" i="132" s="1"/>
  <c r="H20" i="132" s="1"/>
  <c r="D15" i="132"/>
  <c r="F15" i="132" s="1"/>
  <c r="H15" i="132" s="1"/>
  <c r="J20" i="75"/>
  <c r="M20" i="75" s="1"/>
  <c r="H30" i="38"/>
  <c r="N30" i="38"/>
  <c r="I30" i="38"/>
  <c r="AH14" i="140"/>
  <c r="G30" i="38"/>
  <c r="L30" i="38"/>
  <c r="K30" i="38"/>
  <c r="M30" i="38"/>
  <c r="J30" i="38"/>
  <c r="AH10" i="140"/>
  <c r="K30" i="34"/>
  <c r="L30" i="34"/>
  <c r="J30" i="34"/>
  <c r="I30" i="34"/>
  <c r="G30" i="34"/>
  <c r="H30" i="34"/>
  <c r="N30" i="34"/>
  <c r="M30" i="34"/>
  <c r="I30" i="30"/>
  <c r="M30" i="30"/>
  <c r="AN108" i="30" s="1"/>
  <c r="BQ108" i="30" s="1"/>
  <c r="BQ152" i="30" s="1"/>
  <c r="K30" i="30"/>
  <c r="N30" i="30"/>
  <c r="H30" i="30"/>
  <c r="L30" i="30"/>
  <c r="J30" i="30"/>
  <c r="G30" i="30"/>
  <c r="AH6" i="140"/>
  <c r="L18" i="132"/>
  <c r="H40" i="148"/>
  <c r="G40" i="148"/>
  <c r="F40" i="148"/>
  <c r="H40" i="151"/>
  <c r="L15" i="132"/>
  <c r="G40" i="151"/>
  <c r="F40" i="151"/>
  <c r="AM14" i="141"/>
  <c r="I78" i="38"/>
  <c r="H78" i="38"/>
  <c r="N78" i="38"/>
  <c r="M78" i="38"/>
  <c r="G78" i="38"/>
  <c r="L78" i="38"/>
  <c r="K78" i="38"/>
  <c r="AL182" i="38" s="1"/>
  <c r="BO182" i="38" s="1"/>
  <c r="J78" i="38"/>
  <c r="AL158" i="38" s="1"/>
  <c r="BO158" i="38" s="1"/>
  <c r="AH10" i="141"/>
  <c r="L28" i="34"/>
  <c r="I28" i="34"/>
  <c r="J28" i="34"/>
  <c r="N28" i="34"/>
  <c r="K28" i="34"/>
  <c r="H28" i="34"/>
  <c r="G28" i="34"/>
  <c r="M28" i="34"/>
  <c r="AH6" i="141"/>
  <c r="L28" i="30"/>
  <c r="I28" i="30"/>
  <c r="K28" i="30"/>
  <c r="J28" i="30"/>
  <c r="M28" i="30"/>
  <c r="AL108" i="30" s="1"/>
  <c r="BO108" i="30" s="1"/>
  <c r="BO152" i="30" s="1"/>
  <c r="H28" i="30"/>
  <c r="G28" i="30"/>
  <c r="N28" i="30"/>
  <c r="V10" i="139"/>
  <c r="G70" i="35"/>
  <c r="L22" i="35"/>
  <c r="I22" i="35"/>
  <c r="G22" i="35"/>
  <c r="N70" i="35"/>
  <c r="M70" i="35"/>
  <c r="H22" i="35"/>
  <c r="J70" i="35"/>
  <c r="I70" i="35"/>
  <c r="L70" i="35"/>
  <c r="H70" i="35"/>
  <c r="K22" i="35"/>
  <c r="N22" i="35"/>
  <c r="K70" i="35"/>
  <c r="AD182" i="35" s="1"/>
  <c r="BG182" i="35" s="1"/>
  <c r="BG203" i="35" s="1"/>
  <c r="J22" i="35"/>
  <c r="M22" i="35"/>
  <c r="AD24" i="56"/>
  <c r="N55" i="31"/>
  <c r="AB28" i="56"/>
  <c r="L55" i="35"/>
  <c r="AC32" i="56"/>
  <c r="M55" i="39"/>
  <c r="AB31" i="56"/>
  <c r="L55" i="38"/>
  <c r="Y33" i="56"/>
  <c r="I55" i="40"/>
  <c r="K55" i="35"/>
  <c r="AA28" i="56"/>
  <c r="X23" i="56"/>
  <c r="H55" i="30"/>
  <c r="AB23" i="56"/>
  <c r="L55" i="30"/>
  <c r="I55" i="34"/>
  <c r="Y27" i="56"/>
  <c r="X30" i="56"/>
  <c r="H55" i="37"/>
  <c r="X25" i="56"/>
  <c r="H55" i="32"/>
  <c r="F42" i="145"/>
  <c r="L21" i="133"/>
  <c r="H42" i="145"/>
  <c r="G42" i="145"/>
  <c r="L12" i="133"/>
  <c r="H42" i="154"/>
  <c r="G42" i="154"/>
  <c r="F42" i="154"/>
  <c r="AE17" i="66"/>
  <c r="N19" i="130"/>
  <c r="H36" i="147"/>
  <c r="G36" i="147"/>
  <c r="F36" i="147"/>
  <c r="N15" i="130"/>
  <c r="G36" i="151"/>
  <c r="F36" i="151"/>
  <c r="H36" i="151"/>
  <c r="M31" i="113"/>
  <c r="F7" i="145"/>
  <c r="O23" i="113"/>
  <c r="H7" i="153"/>
  <c r="M28" i="113"/>
  <c r="F7" i="148"/>
  <c r="M26" i="113"/>
  <c r="F7" i="150"/>
  <c r="L21" i="131"/>
  <c r="H38" i="145"/>
  <c r="G38" i="145"/>
  <c r="F38" i="145"/>
  <c r="H38" i="153"/>
  <c r="L13" i="131"/>
  <c r="G38" i="153"/>
  <c r="F38" i="153"/>
  <c r="G30" i="37"/>
  <c r="N30" i="37"/>
  <c r="M30" i="37"/>
  <c r="I30" i="37"/>
  <c r="J30" i="37"/>
  <c r="K30" i="37"/>
  <c r="L30" i="37"/>
  <c r="AH13" i="140"/>
  <c r="H30" i="37"/>
  <c r="AN107" i="37" s="1"/>
  <c r="BQ107" i="37" s="1"/>
  <c r="BQ152" i="37" s="1"/>
  <c r="M80" i="33"/>
  <c r="AM9" i="140"/>
  <c r="H80" i="33"/>
  <c r="I80" i="33"/>
  <c r="G80" i="33"/>
  <c r="K80" i="33"/>
  <c r="N80" i="33"/>
  <c r="L80" i="33"/>
  <c r="J80" i="33"/>
  <c r="I30" i="22"/>
  <c r="AH5" i="140"/>
  <c r="N30" i="22"/>
  <c r="G30" i="22"/>
  <c r="H30" i="22"/>
  <c r="K30" i="22"/>
  <c r="L30" i="22"/>
  <c r="M30" i="22"/>
  <c r="J30" i="22"/>
  <c r="F40" i="145"/>
  <c r="L21" i="132"/>
  <c r="H40" i="145"/>
  <c r="G40" i="145"/>
  <c r="G40" i="156"/>
  <c r="H40" i="156"/>
  <c r="L10" i="132"/>
  <c r="F40" i="156"/>
  <c r="AH13" i="141"/>
  <c r="G28" i="37"/>
  <c r="L28" i="37"/>
  <c r="N28" i="37"/>
  <c r="M28" i="37"/>
  <c r="K28" i="37"/>
  <c r="J28" i="37"/>
  <c r="I28" i="37"/>
  <c r="H28" i="37"/>
  <c r="AM9" i="141"/>
  <c r="N78" i="33"/>
  <c r="I78" i="33"/>
  <c r="H78" i="33"/>
  <c r="G78" i="33"/>
  <c r="M78" i="33"/>
  <c r="L78" i="33"/>
  <c r="K78" i="33"/>
  <c r="J78" i="33"/>
  <c r="AM5" i="141"/>
  <c r="M78" i="22"/>
  <c r="H78" i="22"/>
  <c r="I78" i="22"/>
  <c r="J78" i="22"/>
  <c r="L78" i="22"/>
  <c r="K78" i="22"/>
  <c r="G78" i="22"/>
  <c r="N78" i="22"/>
  <c r="V9" i="139"/>
  <c r="J70" i="34"/>
  <c r="AD158" i="34" s="1"/>
  <c r="BG158" i="34" s="1"/>
  <c r="M70" i="34"/>
  <c r="I70" i="34"/>
  <c r="H22" i="34"/>
  <c r="K22" i="34"/>
  <c r="L70" i="34"/>
  <c r="G22" i="34"/>
  <c r="J22" i="34"/>
  <c r="G70" i="34"/>
  <c r="H70" i="34"/>
  <c r="N70" i="34"/>
  <c r="N22" i="34"/>
  <c r="L22" i="34"/>
  <c r="K70" i="34"/>
  <c r="AD182" i="34" s="1"/>
  <c r="BG182" i="34" s="1"/>
  <c r="M22" i="34"/>
  <c r="I22" i="34"/>
  <c r="AC29" i="56"/>
  <c r="M55" i="36"/>
  <c r="AB26" i="56"/>
  <c r="L55" i="33"/>
  <c r="L55" i="36"/>
  <c r="AB29" i="56"/>
  <c r="N55" i="40"/>
  <c r="AD33" i="56"/>
  <c r="AC28" i="56"/>
  <c r="M55" i="35"/>
  <c r="X33" i="56"/>
  <c r="H55" i="40"/>
  <c r="Y23" i="56"/>
  <c r="I55" i="30"/>
  <c r="X26" i="56"/>
  <c r="H55" i="33"/>
  <c r="K55" i="37"/>
  <c r="AA30" i="56"/>
  <c r="X32" i="56"/>
  <c r="H55" i="39"/>
  <c r="AA33" i="56"/>
  <c r="K55" i="40"/>
  <c r="Q159" i="40" s="1"/>
  <c r="AT159" i="40" s="1"/>
  <c r="AT203" i="40" s="1"/>
  <c r="W25" i="56"/>
  <c r="G55" i="32"/>
  <c r="H42" i="147"/>
  <c r="F42" i="147"/>
  <c r="G42" i="147"/>
  <c r="L19" i="133"/>
  <c r="H42" i="155"/>
  <c r="L11" i="133"/>
  <c r="F42" i="155"/>
  <c r="G42" i="155"/>
  <c r="O29" i="113"/>
  <c r="H7" i="147"/>
  <c r="N27" i="113"/>
  <c r="G7" i="149"/>
  <c r="O27" i="113"/>
  <c r="H7" i="149"/>
  <c r="M25" i="113"/>
  <c r="F7" i="151"/>
  <c r="L20" i="131"/>
  <c r="H38" i="146"/>
  <c r="G38" i="146"/>
  <c r="F38" i="146"/>
  <c r="F38" i="154"/>
  <c r="L12" i="131"/>
  <c r="G38" i="154"/>
  <c r="H38" i="154"/>
  <c r="G80" i="37"/>
  <c r="N80" i="37"/>
  <c r="K80" i="37"/>
  <c r="M80" i="37"/>
  <c r="L80" i="37"/>
  <c r="H80" i="37"/>
  <c r="AM13" i="140"/>
  <c r="J80" i="37"/>
  <c r="I80" i="37"/>
  <c r="H30" i="33"/>
  <c r="G30" i="33"/>
  <c r="N30" i="33"/>
  <c r="M30" i="33"/>
  <c r="K30" i="33"/>
  <c r="L30" i="33"/>
  <c r="AH9" i="140"/>
  <c r="J30" i="33"/>
  <c r="I30" i="33"/>
  <c r="AM5" i="140"/>
  <c r="N80" i="22"/>
  <c r="M80" i="22"/>
  <c r="G80" i="22"/>
  <c r="H80" i="22"/>
  <c r="I80" i="22"/>
  <c r="J80" i="22"/>
  <c r="K80" i="22"/>
  <c r="L80" i="22"/>
  <c r="H40" i="153"/>
  <c r="L13" i="132"/>
  <c r="G40" i="153"/>
  <c r="F40" i="153"/>
  <c r="F40" i="147"/>
  <c r="L19" i="132"/>
  <c r="H40" i="147"/>
  <c r="G40" i="147"/>
  <c r="AM13" i="141"/>
  <c r="M78" i="37"/>
  <c r="H78" i="37"/>
  <c r="G78" i="37"/>
  <c r="N78" i="37"/>
  <c r="L78" i="37"/>
  <c r="K78" i="37"/>
  <c r="I78" i="37"/>
  <c r="J78" i="37"/>
  <c r="AH9" i="141"/>
  <c r="J28" i="33"/>
  <c r="AL131" i="33" s="1"/>
  <c r="BO131" i="33" s="1"/>
  <c r="I28" i="33"/>
  <c r="H28" i="33"/>
  <c r="G28" i="33"/>
  <c r="N28" i="33"/>
  <c r="M28" i="33"/>
  <c r="L28" i="33"/>
  <c r="K28" i="33"/>
  <c r="AH5" i="141"/>
  <c r="K28" i="22"/>
  <c r="H28" i="22"/>
  <c r="G28" i="22"/>
  <c r="N28" i="22"/>
  <c r="I28" i="22"/>
  <c r="J28" i="22"/>
  <c r="L28" i="22"/>
  <c r="M28" i="22"/>
  <c r="V8" i="139"/>
  <c r="G22" i="33"/>
  <c r="J22" i="33"/>
  <c r="I22" i="33"/>
  <c r="L70" i="33"/>
  <c r="G70" i="33"/>
  <c r="N22" i="33"/>
  <c r="K70" i="33"/>
  <c r="N70" i="33"/>
  <c r="M22" i="33"/>
  <c r="I70" i="33"/>
  <c r="J70" i="33"/>
  <c r="K22" i="33"/>
  <c r="L22" i="33"/>
  <c r="H22" i="33"/>
  <c r="M70" i="33"/>
  <c r="H70" i="33"/>
  <c r="AC25" i="56"/>
  <c r="M55" i="32"/>
  <c r="M55" i="37"/>
  <c r="AC30" i="56"/>
  <c r="N55" i="37"/>
  <c r="AD30" i="56"/>
  <c r="AA25" i="56"/>
  <c r="K55" i="32"/>
  <c r="Q182" i="32" s="1"/>
  <c r="AT182" i="32" s="1"/>
  <c r="AA32" i="56"/>
  <c r="K55" i="39"/>
  <c r="Y25" i="56"/>
  <c r="I55" i="32"/>
  <c r="Y32" i="56"/>
  <c r="I55" i="39"/>
  <c r="Z28" i="56"/>
  <c r="J55" i="35"/>
  <c r="Z31" i="56"/>
  <c r="J55" i="38"/>
  <c r="W29" i="56"/>
  <c r="G55" i="36"/>
  <c r="G55" i="31"/>
  <c r="W24" i="56"/>
  <c r="L18" i="133"/>
  <c r="H42" i="148"/>
  <c r="G42" i="148"/>
  <c r="F42" i="148"/>
  <c r="G42" i="156"/>
  <c r="L10" i="133"/>
  <c r="F42" i="156"/>
  <c r="H42" i="156"/>
  <c r="N10" i="130"/>
  <c r="G36" i="156"/>
  <c r="H36" i="156"/>
  <c r="F36" i="156"/>
  <c r="M30" i="113"/>
  <c r="F7" i="146"/>
  <c r="O20" i="113"/>
  <c r="H7" i="156"/>
  <c r="P64" i="156" s="1"/>
  <c r="AU64" i="156" s="1"/>
  <c r="N24" i="113"/>
  <c r="G7" i="152"/>
  <c r="M24" i="113"/>
  <c r="F7" i="152"/>
  <c r="L19" i="131"/>
  <c r="F38" i="147"/>
  <c r="H38" i="147"/>
  <c r="G38" i="147"/>
  <c r="L11" i="131"/>
  <c r="G38" i="155"/>
  <c r="H38" i="155"/>
  <c r="F38" i="155"/>
  <c r="R5" i="62"/>
  <c r="D10" i="131"/>
  <c r="F10" i="131" s="1"/>
  <c r="D11" i="131"/>
  <c r="F11" i="131" s="1"/>
  <c r="D12" i="131"/>
  <c r="F12" i="131" s="1"/>
  <c r="D13" i="131"/>
  <c r="F13" i="131" s="1"/>
  <c r="D14" i="131"/>
  <c r="F14" i="131" s="1"/>
  <c r="H14" i="131" s="1"/>
  <c r="D15" i="131"/>
  <c r="F15" i="131" s="1"/>
  <c r="D16" i="131"/>
  <c r="F16" i="131" s="1"/>
  <c r="D17" i="131"/>
  <c r="F17" i="131" s="1"/>
  <c r="D18" i="131"/>
  <c r="F18" i="131" s="1"/>
  <c r="D19" i="131"/>
  <c r="F19" i="131" s="1"/>
  <c r="D20" i="131"/>
  <c r="F20" i="131" s="1"/>
  <c r="D21" i="131"/>
  <c r="F21" i="131" s="1"/>
  <c r="G30" i="40"/>
  <c r="AN111" i="40" s="1"/>
  <c r="BQ111" i="40" s="1"/>
  <c r="N30" i="40"/>
  <c r="M30" i="40"/>
  <c r="L30" i="40"/>
  <c r="AH16" i="140"/>
  <c r="J30" i="40"/>
  <c r="I30" i="40"/>
  <c r="H30" i="40"/>
  <c r="AN107" i="40" s="1"/>
  <c r="BQ107" i="40" s="1"/>
  <c r="K30" i="40"/>
  <c r="L80" i="36"/>
  <c r="K80" i="36"/>
  <c r="J80" i="36"/>
  <c r="H80" i="36"/>
  <c r="I80" i="36"/>
  <c r="G80" i="36"/>
  <c r="N80" i="36"/>
  <c r="M80" i="36"/>
  <c r="AM12" i="140"/>
  <c r="M30" i="32"/>
  <c r="L30" i="32"/>
  <c r="AH8" i="140"/>
  <c r="K30" i="32"/>
  <c r="I30" i="32"/>
  <c r="H30" i="32"/>
  <c r="G30" i="32"/>
  <c r="N30" i="32"/>
  <c r="J30" i="32"/>
  <c r="F40" i="155"/>
  <c r="L11" i="132"/>
  <c r="H40" i="155"/>
  <c r="G40" i="155"/>
  <c r="AM16" i="141"/>
  <c r="N78" i="40"/>
  <c r="M78" i="40"/>
  <c r="J78" i="40"/>
  <c r="I78" i="40"/>
  <c r="H78" i="40"/>
  <c r="L78" i="40"/>
  <c r="G78" i="40"/>
  <c r="K78" i="40"/>
  <c r="AL159" i="40" s="1"/>
  <c r="BO159" i="40" s="1"/>
  <c r="BO203" i="40" s="1"/>
  <c r="Z35" i="144" s="1"/>
  <c r="AM12" i="141"/>
  <c r="G78" i="36"/>
  <c r="L78" i="36"/>
  <c r="K78" i="36"/>
  <c r="M78" i="36"/>
  <c r="J78" i="36"/>
  <c r="I78" i="36"/>
  <c r="H78" i="36"/>
  <c r="N78" i="36"/>
  <c r="AH8" i="141"/>
  <c r="M28" i="32"/>
  <c r="N28" i="32"/>
  <c r="I28" i="32"/>
  <c r="K28" i="32"/>
  <c r="J28" i="32"/>
  <c r="H28" i="32"/>
  <c r="G28" i="32"/>
  <c r="L28" i="32"/>
  <c r="V15" i="139"/>
  <c r="G70" i="40"/>
  <c r="L22" i="40"/>
  <c r="K22" i="40"/>
  <c r="J22" i="40"/>
  <c r="N22" i="40"/>
  <c r="L70" i="40"/>
  <c r="G22" i="40"/>
  <c r="AD111" i="40" s="1"/>
  <c r="BG111" i="40" s="1"/>
  <c r="K70" i="40"/>
  <c r="AD159" i="40" s="1"/>
  <c r="BG159" i="40" s="1"/>
  <c r="BG203" i="40" s="1"/>
  <c r="R35" i="144" s="1"/>
  <c r="N70" i="40"/>
  <c r="J70" i="40"/>
  <c r="M22" i="40"/>
  <c r="I22" i="40"/>
  <c r="I70" i="40"/>
  <c r="M70" i="40"/>
  <c r="H22" i="40"/>
  <c r="AD107" i="40" s="1"/>
  <c r="BG107" i="40" s="1"/>
  <c r="BG152" i="40" s="1"/>
  <c r="H70" i="40"/>
  <c r="V5" i="139"/>
  <c r="G70" i="30"/>
  <c r="K70" i="30"/>
  <c r="I22" i="30"/>
  <c r="M22" i="30"/>
  <c r="AD108" i="30" s="1"/>
  <c r="BG108" i="30" s="1"/>
  <c r="BG152" i="30" s="1"/>
  <c r="N70" i="30"/>
  <c r="J70" i="30"/>
  <c r="H22" i="30"/>
  <c r="L22" i="30"/>
  <c r="H70" i="30"/>
  <c r="M70" i="30"/>
  <c r="J22" i="30"/>
  <c r="G22" i="30"/>
  <c r="L70" i="30"/>
  <c r="K22" i="30"/>
  <c r="N22" i="30"/>
  <c r="I70" i="30"/>
  <c r="M55" i="40"/>
  <c r="AC33" i="56"/>
  <c r="AD31" i="56"/>
  <c r="N55" i="38"/>
  <c r="AD32" i="56"/>
  <c r="N55" i="39"/>
  <c r="Y29" i="56"/>
  <c r="I55" i="36"/>
  <c r="Z26" i="56"/>
  <c r="J55" i="33"/>
  <c r="Z24" i="56"/>
  <c r="J55" i="31"/>
  <c r="Z30" i="56"/>
  <c r="J55" i="37"/>
  <c r="Z27" i="56"/>
  <c r="J55" i="34"/>
  <c r="Z29" i="56"/>
  <c r="J55" i="36"/>
  <c r="X24" i="56"/>
  <c r="H55" i="31"/>
  <c r="X31" i="56"/>
  <c r="H55" i="38"/>
  <c r="H42" i="149"/>
  <c r="F42" i="149"/>
  <c r="G42" i="149"/>
  <c r="L17" i="133"/>
  <c r="AJ17" i="66"/>
  <c r="AJ19" i="66" s="1"/>
  <c r="R22" i="143" s="1"/>
  <c r="G36" i="148"/>
  <c r="F36" i="148"/>
  <c r="N18" i="130"/>
  <c r="H36" i="148"/>
  <c r="H36" i="153"/>
  <c r="G36" i="153"/>
  <c r="N13" i="130"/>
  <c r="F36" i="153"/>
  <c r="G7" i="145"/>
  <c r="N31" i="113"/>
  <c r="N28" i="113"/>
  <c r="G7" i="148"/>
  <c r="N22" i="113"/>
  <c r="G7" i="154"/>
  <c r="M27" i="113"/>
  <c r="F7" i="149"/>
  <c r="M23" i="113"/>
  <c r="F7" i="153"/>
  <c r="H38" i="148"/>
  <c r="L18" i="131"/>
  <c r="G38" i="148"/>
  <c r="F38" i="148"/>
  <c r="G38" i="156"/>
  <c r="H38" i="156"/>
  <c r="F38" i="156"/>
  <c r="L10" i="131"/>
  <c r="W76" i="67"/>
  <c r="R25" i="62"/>
  <c r="R11" i="62"/>
  <c r="W8" i="62" s="1"/>
  <c r="AA8" i="62" s="1"/>
  <c r="R13" i="62"/>
  <c r="W9" i="62" s="1"/>
  <c r="AA9" i="62" s="1"/>
  <c r="R7" i="62"/>
  <c r="R19" i="62"/>
  <c r="R17" i="62"/>
  <c r="AE76" i="67"/>
  <c r="AE89" i="67"/>
  <c r="AI89" i="67"/>
  <c r="S89" i="67"/>
  <c r="S76" i="67"/>
  <c r="AI76" i="67"/>
  <c r="W102" i="67"/>
  <c r="G11" i="22"/>
  <c r="W128" i="67"/>
  <c r="W89" i="67"/>
  <c r="S37" i="67"/>
  <c r="S128" i="67"/>
  <c r="W154" i="67"/>
  <c r="AE128" i="67"/>
  <c r="AI128" i="67"/>
  <c r="S154" i="67"/>
  <c r="AI154" i="67"/>
  <c r="AE115" i="67"/>
  <c r="AE154" i="67"/>
  <c r="AE37" i="67"/>
  <c r="AI115" i="67"/>
  <c r="AE24" i="67"/>
  <c r="W37" i="67"/>
  <c r="AI37" i="67"/>
  <c r="BT203" i="40"/>
  <c r="AE35" i="144" s="1"/>
  <c r="AE52" i="144" s="1"/>
  <c r="O12" i="114"/>
  <c r="H13" i="149"/>
  <c r="G13" i="149"/>
  <c r="O11" i="114"/>
  <c r="H13" i="150"/>
  <c r="G13" i="150"/>
  <c r="O10" i="114"/>
  <c r="H13" i="151"/>
  <c r="G13" i="151"/>
  <c r="O9" i="114"/>
  <c r="G13" i="152"/>
  <c r="H13" i="152"/>
  <c r="O16" i="114"/>
  <c r="G13" i="145"/>
  <c r="H13" i="145"/>
  <c r="O8" i="114"/>
  <c r="G13" i="153"/>
  <c r="H13" i="153"/>
  <c r="O15" i="114"/>
  <c r="G13" i="146"/>
  <c r="H13" i="146"/>
  <c r="O7" i="114"/>
  <c r="G13" i="154"/>
  <c r="H13" i="154"/>
  <c r="O14" i="114"/>
  <c r="G13" i="147"/>
  <c r="H13" i="147"/>
  <c r="O6" i="114"/>
  <c r="G13" i="155"/>
  <c r="H13" i="155"/>
  <c r="O13" i="114"/>
  <c r="G13" i="148"/>
  <c r="H13" i="148"/>
  <c r="O5" i="114"/>
  <c r="H13" i="156"/>
  <c r="G13" i="156"/>
  <c r="V11" i="120"/>
  <c r="H21" i="149"/>
  <c r="G21" i="149"/>
  <c r="F21" i="149"/>
  <c r="V8" i="120"/>
  <c r="H21" i="152"/>
  <c r="AD64" i="152" s="1"/>
  <c r="BI64" i="152" s="1"/>
  <c r="BI106" i="152" s="1"/>
  <c r="R11" i="157" s="1"/>
  <c r="G21" i="152"/>
  <c r="F21" i="152"/>
  <c r="V15" i="120"/>
  <c r="H21" i="145"/>
  <c r="G21" i="145"/>
  <c r="F21" i="145"/>
  <c r="V12" i="120"/>
  <c r="H21" i="148"/>
  <c r="G21" i="148"/>
  <c r="F21" i="148"/>
  <c r="V5" i="120"/>
  <c r="G21" i="155"/>
  <c r="F21" i="155"/>
  <c r="H21" i="155"/>
  <c r="V14" i="120"/>
  <c r="H21" i="146"/>
  <c r="G21" i="146"/>
  <c r="F21" i="146"/>
  <c r="V6" i="120"/>
  <c r="G21" i="154"/>
  <c r="F21" i="154"/>
  <c r="H21" i="154"/>
  <c r="V10" i="120"/>
  <c r="H21" i="150"/>
  <c r="G21" i="150"/>
  <c r="F21" i="150"/>
  <c r="V7" i="120"/>
  <c r="H21" i="153"/>
  <c r="G21" i="153"/>
  <c r="F21" i="153"/>
  <c r="V13" i="120"/>
  <c r="H21" i="147"/>
  <c r="G21" i="147"/>
  <c r="F21" i="147"/>
  <c r="V9" i="120"/>
  <c r="H21" i="151"/>
  <c r="G21" i="151"/>
  <c r="F21" i="151"/>
  <c r="M19" i="130"/>
  <c r="H35" i="147"/>
  <c r="G35" i="147"/>
  <c r="F35" i="147"/>
  <c r="M18" i="130"/>
  <c r="H35" i="148"/>
  <c r="G35" i="148"/>
  <c r="F35" i="148"/>
  <c r="M17" i="130"/>
  <c r="M16" i="130"/>
  <c r="H35" i="150"/>
  <c r="G35" i="150"/>
  <c r="F35" i="150"/>
  <c r="M15" i="130"/>
  <c r="H35" i="151"/>
  <c r="G35" i="151"/>
  <c r="F35" i="151"/>
  <c r="M14" i="130"/>
  <c r="G35" i="152"/>
  <c r="F35" i="152"/>
  <c r="H35" i="152"/>
  <c r="M11" i="130"/>
  <c r="H35" i="155"/>
  <c r="G35" i="155"/>
  <c r="F35" i="155"/>
  <c r="M21" i="130"/>
  <c r="H35" i="145"/>
  <c r="G35" i="145"/>
  <c r="F35" i="145"/>
  <c r="M13" i="130"/>
  <c r="F35" i="153"/>
  <c r="H35" i="153"/>
  <c r="G35" i="153"/>
  <c r="M20" i="130"/>
  <c r="H35" i="146"/>
  <c r="G35" i="146"/>
  <c r="F35" i="146"/>
  <c r="M12" i="130"/>
  <c r="H35" i="154"/>
  <c r="G35" i="154"/>
  <c r="F35" i="154"/>
  <c r="F28" i="149"/>
  <c r="G28" i="149"/>
  <c r="H28" i="149"/>
  <c r="H28" i="150"/>
  <c r="G28" i="150"/>
  <c r="F28" i="150"/>
  <c r="G28" i="151"/>
  <c r="F28" i="151"/>
  <c r="H28" i="151"/>
  <c r="F28" i="152"/>
  <c r="G28" i="152"/>
  <c r="H28" i="152"/>
  <c r="H28" i="145"/>
  <c r="G28" i="145"/>
  <c r="AK66" i="145" s="1"/>
  <c r="BP66" i="145" s="1"/>
  <c r="BP106" i="145" s="1"/>
  <c r="Y18" i="157" s="1"/>
  <c r="F28" i="145"/>
  <c r="F28" i="153"/>
  <c r="G28" i="153"/>
  <c r="H28" i="153"/>
  <c r="F28" i="146"/>
  <c r="H28" i="146"/>
  <c r="G28" i="146"/>
  <c r="F28" i="154"/>
  <c r="AK63" i="154" s="1"/>
  <c r="BP63" i="154" s="1"/>
  <c r="BP106" i="154" s="1"/>
  <c r="Y9" i="157" s="1"/>
  <c r="H28" i="154"/>
  <c r="G28" i="154"/>
  <c r="H28" i="147"/>
  <c r="G28" i="147"/>
  <c r="F28" i="147"/>
  <c r="H28" i="155"/>
  <c r="G28" i="155"/>
  <c r="F28" i="155"/>
  <c r="G28" i="148"/>
  <c r="H28" i="148"/>
  <c r="F28" i="148"/>
  <c r="F28" i="156"/>
  <c r="AK61" i="156" s="1"/>
  <c r="BP61" i="156" s="1"/>
  <c r="G28" i="156"/>
  <c r="O18" i="125"/>
  <c r="H20" i="143" s="1"/>
  <c r="H28" i="156"/>
  <c r="AK64" i="156" s="1"/>
  <c r="BP64" i="156" s="1"/>
  <c r="H25" i="150"/>
  <c r="F25" i="150"/>
  <c r="G25" i="150"/>
  <c r="H25" i="146"/>
  <c r="G25" i="146"/>
  <c r="F25" i="146"/>
  <c r="F25" i="152"/>
  <c r="H25" i="152"/>
  <c r="G25" i="152"/>
  <c r="G25" i="155"/>
  <c r="F25" i="155"/>
  <c r="H25" i="155"/>
  <c r="F25" i="145"/>
  <c r="G25" i="145"/>
  <c r="AH66" i="145" s="1"/>
  <c r="BM66" i="145" s="1"/>
  <c r="BM106" i="145" s="1"/>
  <c r="V18" i="157" s="1"/>
  <c r="H25" i="145"/>
  <c r="H25" i="153"/>
  <c r="G25" i="153"/>
  <c r="F25" i="153"/>
  <c r="G25" i="154"/>
  <c r="F25" i="154"/>
  <c r="AH63" i="154" s="1"/>
  <c r="BM63" i="154" s="1"/>
  <c r="BM106" i="154" s="1"/>
  <c r="V9" i="157" s="1"/>
  <c r="H25" i="154"/>
  <c r="G25" i="147"/>
  <c r="F25" i="147"/>
  <c r="H25" i="147"/>
  <c r="H25" i="148"/>
  <c r="G25" i="148"/>
  <c r="F25" i="148"/>
  <c r="G25" i="149"/>
  <c r="H25" i="149"/>
  <c r="F25" i="149"/>
  <c r="H25" i="151"/>
  <c r="G25" i="151"/>
  <c r="F25" i="151"/>
  <c r="H25" i="156"/>
  <c r="AH64" i="156" s="1"/>
  <c r="BM64" i="156" s="1"/>
  <c r="F25" i="156"/>
  <c r="AH61" i="156" s="1"/>
  <c r="BM61" i="156" s="1"/>
  <c r="G25" i="156"/>
  <c r="F23" i="149"/>
  <c r="H23" i="149"/>
  <c r="G23" i="149"/>
  <c r="G23" i="150"/>
  <c r="H23" i="150"/>
  <c r="F23" i="150"/>
  <c r="H23" i="151"/>
  <c r="G23" i="151"/>
  <c r="F23" i="151"/>
  <c r="F23" i="152"/>
  <c r="G23" i="152"/>
  <c r="H23" i="152"/>
  <c r="H23" i="145"/>
  <c r="G23" i="145"/>
  <c r="AF66" i="145" s="1"/>
  <c r="BK66" i="145" s="1"/>
  <c r="BK106" i="145" s="1"/>
  <c r="T18" i="157" s="1"/>
  <c r="F23" i="145"/>
  <c r="H23" i="153"/>
  <c r="G23" i="153"/>
  <c r="F23" i="153"/>
  <c r="H23" i="146"/>
  <c r="G23" i="146"/>
  <c r="F23" i="146"/>
  <c r="H23" i="155"/>
  <c r="G23" i="155"/>
  <c r="F23" i="155"/>
  <c r="G23" i="147"/>
  <c r="F23" i="147"/>
  <c r="H23" i="147"/>
  <c r="G23" i="154"/>
  <c r="F23" i="154"/>
  <c r="AF63" i="154" s="1"/>
  <c r="BK63" i="154" s="1"/>
  <c r="BK106" i="154" s="1"/>
  <c r="T9" i="157" s="1"/>
  <c r="H23" i="154"/>
  <c r="G23" i="148"/>
  <c r="F23" i="148"/>
  <c r="H23" i="148"/>
  <c r="F23" i="156"/>
  <c r="AF61" i="156" s="1"/>
  <c r="BK61" i="156" s="1"/>
  <c r="H23" i="156"/>
  <c r="AF64" i="156" s="1"/>
  <c r="BK64" i="156" s="1"/>
  <c r="G23" i="156"/>
  <c r="G19" i="148"/>
  <c r="F19" i="148"/>
  <c r="H19" i="148"/>
  <c r="F19" i="156"/>
  <c r="AB61" i="156" s="1"/>
  <c r="BG61" i="156" s="1"/>
  <c r="G19" i="156"/>
  <c r="H19" i="156"/>
  <c r="AB64" i="156" s="1"/>
  <c r="BG64" i="156" s="1"/>
  <c r="H19" i="149"/>
  <c r="G19" i="149"/>
  <c r="F19" i="149"/>
  <c r="G19" i="154"/>
  <c r="F19" i="154"/>
  <c r="AB63" i="154" s="1"/>
  <c r="BG63" i="154" s="1"/>
  <c r="BG106" i="154" s="1"/>
  <c r="P9" i="157" s="1"/>
  <c r="H19" i="154"/>
  <c r="G19" i="155"/>
  <c r="F19" i="155"/>
  <c r="H19" i="155"/>
  <c r="H19" i="150"/>
  <c r="G19" i="150"/>
  <c r="F19" i="150"/>
  <c r="H19" i="151"/>
  <c r="G19" i="151"/>
  <c r="F19" i="151"/>
  <c r="G19" i="146"/>
  <c r="H19" i="146"/>
  <c r="F19" i="146"/>
  <c r="H19" i="152"/>
  <c r="AB64" i="152" s="1"/>
  <c r="BG64" i="152" s="1"/>
  <c r="G19" i="152"/>
  <c r="F19" i="152"/>
  <c r="F19" i="147"/>
  <c r="H19" i="147"/>
  <c r="G19" i="147"/>
  <c r="G19" i="145"/>
  <c r="AB66" i="145" s="1"/>
  <c r="BG66" i="145" s="1"/>
  <c r="BG106" i="145" s="1"/>
  <c r="P18" i="157" s="1"/>
  <c r="H19" i="145"/>
  <c r="F19" i="145"/>
  <c r="F19" i="153"/>
  <c r="H19" i="153"/>
  <c r="G19" i="153"/>
  <c r="H17" i="150"/>
  <c r="H17" i="151"/>
  <c r="H17" i="149"/>
  <c r="H17" i="152"/>
  <c r="H17" i="145"/>
  <c r="Z66" i="145"/>
  <c r="BE66" i="145" s="1"/>
  <c r="BE106" i="145" s="1"/>
  <c r="N18" i="157" s="1"/>
  <c r="O17" i="118"/>
  <c r="H13" i="143" s="1"/>
  <c r="H17" i="153"/>
  <c r="H17" i="146"/>
  <c r="H17" i="154"/>
  <c r="H17" i="147"/>
  <c r="H17" i="155"/>
  <c r="H17" i="148"/>
  <c r="H17" i="156"/>
  <c r="Z64" i="156" s="1"/>
  <c r="BE64" i="156" s="1"/>
  <c r="BE106" i="156" s="1"/>
  <c r="N7" i="157" s="1"/>
  <c r="F15" i="149"/>
  <c r="F15" i="150"/>
  <c r="F15" i="151"/>
  <c r="F15" i="152"/>
  <c r="F15" i="145"/>
  <c r="F15" i="153"/>
  <c r="F15" i="146"/>
  <c r="F15" i="154"/>
  <c r="F15" i="147"/>
  <c r="F15" i="155"/>
  <c r="F15" i="148"/>
  <c r="F15" i="156"/>
  <c r="X61" i="156" s="1"/>
  <c r="BC61" i="156" s="1"/>
  <c r="BC106" i="156" s="1"/>
  <c r="L7" i="157" s="1"/>
  <c r="G21" i="156"/>
  <c r="H21" i="156"/>
  <c r="F21" i="156"/>
  <c r="AD61" i="156" s="1"/>
  <c r="BI61" i="156" s="1"/>
  <c r="G35" i="156"/>
  <c r="H35" i="156"/>
  <c r="F35" i="156"/>
  <c r="J13" i="75"/>
  <c r="M13" i="75" s="1"/>
  <c r="V12" i="138"/>
  <c r="L65" i="37"/>
  <c r="K17" i="37"/>
  <c r="K65" i="37"/>
  <c r="J17" i="37"/>
  <c r="Y131" i="37" s="1"/>
  <c r="BB131" i="37" s="1"/>
  <c r="J65" i="37"/>
  <c r="I17" i="37"/>
  <c r="I65" i="37"/>
  <c r="H17" i="37"/>
  <c r="Y107" i="37" s="1"/>
  <c r="BB107" i="37" s="1"/>
  <c r="H65" i="37"/>
  <c r="G17" i="37"/>
  <c r="G65" i="37"/>
  <c r="N17" i="37"/>
  <c r="N65" i="37"/>
  <c r="M17" i="37"/>
  <c r="M65" i="37"/>
  <c r="L17" i="37"/>
  <c r="H65" i="40"/>
  <c r="G17" i="40"/>
  <c r="Y111" i="40" s="1"/>
  <c r="BB111" i="40" s="1"/>
  <c r="G65" i="40"/>
  <c r="N17" i="40"/>
  <c r="N65" i="40"/>
  <c r="M17" i="40"/>
  <c r="M65" i="40"/>
  <c r="L65" i="40"/>
  <c r="K17" i="40"/>
  <c r="V15" i="138"/>
  <c r="K65" i="40"/>
  <c r="Y159" i="40" s="1"/>
  <c r="BB159" i="40" s="1"/>
  <c r="BB203" i="40" s="1"/>
  <c r="M35" i="144" s="1"/>
  <c r="J17" i="40"/>
  <c r="J65" i="40"/>
  <c r="I17" i="40"/>
  <c r="I65" i="40"/>
  <c r="H17" i="40"/>
  <c r="Y107" i="40" s="1"/>
  <c r="BB107" i="40" s="1"/>
  <c r="L17" i="40"/>
  <c r="V10" i="138"/>
  <c r="K65" i="35"/>
  <c r="N17" i="35"/>
  <c r="J65" i="35"/>
  <c r="M17" i="35"/>
  <c r="I65" i="35"/>
  <c r="L17" i="35"/>
  <c r="H65" i="35"/>
  <c r="K17" i="35"/>
  <c r="G65" i="35"/>
  <c r="J17" i="35"/>
  <c r="N65" i="35"/>
  <c r="I17" i="35"/>
  <c r="M65" i="35"/>
  <c r="H17" i="35"/>
  <c r="L65" i="35"/>
  <c r="G17" i="35"/>
  <c r="V6" i="138"/>
  <c r="K65" i="31"/>
  <c r="Y182" i="31" s="1"/>
  <c r="BB182" i="31" s="1"/>
  <c r="BB203" i="31" s="1"/>
  <c r="K17" i="31"/>
  <c r="J65" i="31"/>
  <c r="J17" i="31"/>
  <c r="I65" i="31"/>
  <c r="I17" i="31"/>
  <c r="H65" i="31"/>
  <c r="H17" i="31"/>
  <c r="G65" i="31"/>
  <c r="G17" i="31"/>
  <c r="N65" i="31"/>
  <c r="N17" i="31"/>
  <c r="M65" i="31"/>
  <c r="M17" i="31"/>
  <c r="L65" i="31"/>
  <c r="L17" i="31"/>
  <c r="H65" i="36"/>
  <c r="G17" i="36"/>
  <c r="G65" i="36"/>
  <c r="N17" i="36"/>
  <c r="N65" i="36"/>
  <c r="M17" i="36"/>
  <c r="M65" i="36"/>
  <c r="L17" i="36"/>
  <c r="L65" i="36"/>
  <c r="K17" i="36"/>
  <c r="K65" i="36"/>
  <c r="Y182" i="36" s="1"/>
  <c r="BB182" i="36" s="1"/>
  <c r="BB203" i="36" s="1"/>
  <c r="J17" i="36"/>
  <c r="J65" i="36"/>
  <c r="I17" i="36"/>
  <c r="V11" i="138"/>
  <c r="I65" i="36"/>
  <c r="H17" i="36"/>
  <c r="V5" i="138"/>
  <c r="K65" i="30"/>
  <c r="N17" i="30"/>
  <c r="J65" i="30"/>
  <c r="M17" i="30"/>
  <c r="Y108" i="30" s="1"/>
  <c r="BB108" i="30" s="1"/>
  <c r="BB152" i="30" s="1"/>
  <c r="K17" i="30"/>
  <c r="G65" i="30"/>
  <c r="J17" i="30"/>
  <c r="H65" i="30"/>
  <c r="N65" i="30"/>
  <c r="I17" i="30"/>
  <c r="M65" i="30"/>
  <c r="H17" i="30"/>
  <c r="L65" i="30"/>
  <c r="G17" i="30"/>
  <c r="I65" i="30"/>
  <c r="L17" i="30"/>
  <c r="V9" i="138"/>
  <c r="N65" i="34"/>
  <c r="M17" i="34"/>
  <c r="M65" i="34"/>
  <c r="L17" i="34"/>
  <c r="L65" i="34"/>
  <c r="K17" i="34"/>
  <c r="K65" i="34"/>
  <c r="J17" i="34"/>
  <c r="J65" i="34"/>
  <c r="I17" i="34"/>
  <c r="I65" i="34"/>
  <c r="H17" i="34"/>
  <c r="H65" i="34"/>
  <c r="G17" i="34"/>
  <c r="G65" i="34"/>
  <c r="N17" i="34"/>
  <c r="V13" i="138"/>
  <c r="M65" i="38"/>
  <c r="J17" i="38"/>
  <c r="L65" i="38"/>
  <c r="I17" i="38"/>
  <c r="K65" i="38"/>
  <c r="H17" i="38"/>
  <c r="J65" i="38"/>
  <c r="G17" i="38"/>
  <c r="I65" i="38"/>
  <c r="N17" i="38"/>
  <c r="H65" i="38"/>
  <c r="M17" i="38"/>
  <c r="G65" i="38"/>
  <c r="L17" i="38"/>
  <c r="N65" i="38"/>
  <c r="K17" i="38"/>
  <c r="V14" i="138"/>
  <c r="K65" i="39"/>
  <c r="N17" i="39"/>
  <c r="J65" i="39"/>
  <c r="M17" i="39"/>
  <c r="I65" i="39"/>
  <c r="L17" i="39"/>
  <c r="H65" i="39"/>
  <c r="K17" i="39"/>
  <c r="G65" i="39"/>
  <c r="J17" i="39"/>
  <c r="N65" i="39"/>
  <c r="I17" i="39"/>
  <c r="M65" i="39"/>
  <c r="H17" i="39"/>
  <c r="L65" i="39"/>
  <c r="G17" i="39"/>
  <c r="K65" i="32"/>
  <c r="G17" i="32"/>
  <c r="V7" i="138"/>
  <c r="J65" i="32"/>
  <c r="N17" i="32"/>
  <c r="I65" i="32"/>
  <c r="M17" i="32"/>
  <c r="H65" i="32"/>
  <c r="L17" i="32"/>
  <c r="G65" i="32"/>
  <c r="K17" i="32"/>
  <c r="N65" i="32"/>
  <c r="J17" i="32"/>
  <c r="M65" i="32"/>
  <c r="I17" i="32"/>
  <c r="L65" i="32"/>
  <c r="H17" i="32"/>
  <c r="V8" i="138"/>
  <c r="G65" i="33"/>
  <c r="K17" i="33"/>
  <c r="N65" i="33"/>
  <c r="J17" i="33"/>
  <c r="M65" i="33"/>
  <c r="I17" i="33"/>
  <c r="L65" i="33"/>
  <c r="H17" i="33"/>
  <c r="K65" i="33"/>
  <c r="G17" i="33"/>
  <c r="J65" i="33"/>
  <c r="N17" i="33"/>
  <c r="I65" i="33"/>
  <c r="M17" i="33"/>
  <c r="H65" i="33"/>
  <c r="L17" i="33"/>
  <c r="N22" i="75"/>
  <c r="Q26" i="75" s="1"/>
  <c r="R36" i="143" s="1"/>
  <c r="I84" i="37"/>
  <c r="M34" i="37"/>
  <c r="H84" i="37"/>
  <c r="L34" i="37"/>
  <c r="J84" i="37"/>
  <c r="G84" i="37"/>
  <c r="K34" i="37"/>
  <c r="N84" i="37"/>
  <c r="J34" i="37"/>
  <c r="M84" i="37"/>
  <c r="I34" i="37"/>
  <c r="L84" i="37"/>
  <c r="H34" i="37"/>
  <c r="K84" i="37"/>
  <c r="G34" i="37"/>
  <c r="N34" i="37"/>
  <c r="G84" i="30"/>
  <c r="M34" i="30"/>
  <c r="M84" i="30"/>
  <c r="K34" i="30"/>
  <c r="N84" i="30"/>
  <c r="L34" i="30"/>
  <c r="N34" i="30"/>
  <c r="L84" i="30"/>
  <c r="J34" i="30"/>
  <c r="K84" i="30"/>
  <c r="I34" i="30"/>
  <c r="J84" i="30"/>
  <c r="H34" i="30"/>
  <c r="H84" i="30"/>
  <c r="I84" i="30"/>
  <c r="G34" i="30"/>
  <c r="G84" i="36"/>
  <c r="L34" i="36"/>
  <c r="N84" i="36"/>
  <c r="K34" i="36"/>
  <c r="M84" i="36"/>
  <c r="J34" i="36"/>
  <c r="L84" i="36"/>
  <c r="I34" i="36"/>
  <c r="K84" i="36"/>
  <c r="H34" i="36"/>
  <c r="J84" i="36"/>
  <c r="G34" i="36"/>
  <c r="H84" i="36"/>
  <c r="I84" i="36"/>
  <c r="N34" i="36"/>
  <c r="M34" i="36"/>
  <c r="G84" i="35"/>
  <c r="H34" i="35"/>
  <c r="N84" i="35"/>
  <c r="G34" i="35"/>
  <c r="M84" i="35"/>
  <c r="N34" i="35"/>
  <c r="L84" i="35"/>
  <c r="M34" i="35"/>
  <c r="H84" i="35"/>
  <c r="I34" i="35"/>
  <c r="K84" i="35"/>
  <c r="L34" i="35"/>
  <c r="J84" i="35"/>
  <c r="K34" i="35"/>
  <c r="I84" i="35"/>
  <c r="J34" i="35"/>
  <c r="J84" i="22"/>
  <c r="I84" i="22"/>
  <c r="H84" i="22"/>
  <c r="G84" i="22"/>
  <c r="N84" i="22"/>
  <c r="M84" i="22"/>
  <c r="K84" i="22"/>
  <c r="L84" i="22"/>
  <c r="H34" i="22"/>
  <c r="I34" i="22"/>
  <c r="J34" i="22"/>
  <c r="K34" i="22"/>
  <c r="L34" i="22"/>
  <c r="M34" i="22"/>
  <c r="G34" i="22"/>
  <c r="N34" i="22"/>
  <c r="K84" i="34"/>
  <c r="N34" i="34"/>
  <c r="J84" i="34"/>
  <c r="M34" i="34"/>
  <c r="I84" i="34"/>
  <c r="L34" i="34"/>
  <c r="H84" i="34"/>
  <c r="K34" i="34"/>
  <c r="L84" i="34"/>
  <c r="G84" i="34"/>
  <c r="J34" i="34"/>
  <c r="N84" i="34"/>
  <c r="I34" i="34"/>
  <c r="M84" i="34"/>
  <c r="H34" i="34"/>
  <c r="G34" i="34"/>
  <c r="K84" i="33"/>
  <c r="H34" i="33"/>
  <c r="J84" i="33"/>
  <c r="G34" i="33"/>
  <c r="I84" i="33"/>
  <c r="N34" i="33"/>
  <c r="H84" i="33"/>
  <c r="M34" i="33"/>
  <c r="I34" i="33"/>
  <c r="G84" i="33"/>
  <c r="L34" i="33"/>
  <c r="L84" i="33"/>
  <c r="N84" i="33"/>
  <c r="K34" i="33"/>
  <c r="M84" i="33"/>
  <c r="J34" i="33"/>
  <c r="J84" i="38"/>
  <c r="H34" i="38"/>
  <c r="K84" i="38"/>
  <c r="I84" i="38"/>
  <c r="G34" i="38"/>
  <c r="H84" i="38"/>
  <c r="N34" i="38"/>
  <c r="G84" i="38"/>
  <c r="M34" i="38"/>
  <c r="N84" i="38"/>
  <c r="L34" i="38"/>
  <c r="M84" i="38"/>
  <c r="K34" i="38"/>
  <c r="L84" i="38"/>
  <c r="J34" i="38"/>
  <c r="I34" i="38"/>
  <c r="I84" i="40"/>
  <c r="H34" i="40"/>
  <c r="G84" i="40"/>
  <c r="H84" i="40"/>
  <c r="G34" i="40"/>
  <c r="N34" i="40"/>
  <c r="J84" i="40"/>
  <c r="N84" i="40"/>
  <c r="M34" i="40"/>
  <c r="M84" i="40"/>
  <c r="L34" i="40"/>
  <c r="L84" i="40"/>
  <c r="K34" i="40"/>
  <c r="K84" i="40"/>
  <c r="J34" i="40"/>
  <c r="I34" i="40"/>
  <c r="L84" i="32"/>
  <c r="J34" i="32"/>
  <c r="K84" i="32"/>
  <c r="I34" i="32"/>
  <c r="J84" i="32"/>
  <c r="H34" i="32"/>
  <c r="I84" i="32"/>
  <c r="G34" i="32"/>
  <c r="M84" i="32"/>
  <c r="H84" i="32"/>
  <c r="N34" i="32"/>
  <c r="K34" i="32"/>
  <c r="G84" i="32"/>
  <c r="M34" i="32"/>
  <c r="N84" i="32"/>
  <c r="L34" i="32"/>
  <c r="G84" i="39"/>
  <c r="N34" i="39"/>
  <c r="N84" i="39"/>
  <c r="M34" i="39"/>
  <c r="M84" i="39"/>
  <c r="L34" i="39"/>
  <c r="L84" i="39"/>
  <c r="K34" i="39"/>
  <c r="H84" i="39"/>
  <c r="K84" i="39"/>
  <c r="J34" i="39"/>
  <c r="G34" i="39"/>
  <c r="J84" i="39"/>
  <c r="I34" i="39"/>
  <c r="I84" i="39"/>
  <c r="H34" i="39"/>
  <c r="N84" i="31"/>
  <c r="L34" i="31"/>
  <c r="M84" i="31"/>
  <c r="K34" i="31"/>
  <c r="L84" i="31"/>
  <c r="J34" i="31"/>
  <c r="K84" i="31"/>
  <c r="I34" i="31"/>
  <c r="M34" i="31"/>
  <c r="J84" i="31"/>
  <c r="H34" i="31"/>
  <c r="I84" i="31"/>
  <c r="G34" i="31"/>
  <c r="H84" i="31"/>
  <c r="N34" i="31"/>
  <c r="G84" i="31"/>
  <c r="AE102" i="67"/>
  <c r="S115" i="67"/>
  <c r="W24" i="67"/>
  <c r="AI50" i="67"/>
  <c r="O8" i="109"/>
  <c r="AI24" i="67"/>
  <c r="W115" i="67"/>
  <c r="S24" i="67"/>
  <c r="K59" i="36"/>
  <c r="U182" i="36" s="1"/>
  <c r="AX182" i="36" s="1"/>
  <c r="G59" i="36"/>
  <c r="K11" i="36"/>
  <c r="G11" i="36"/>
  <c r="S50" i="67"/>
  <c r="G11" i="35"/>
  <c r="K59" i="35"/>
  <c r="U182" i="35" s="1"/>
  <c r="AX182" i="35" s="1"/>
  <c r="AX203" i="35" s="1"/>
  <c r="G59" i="35"/>
  <c r="K11" i="35"/>
  <c r="K59" i="34"/>
  <c r="K11" i="34"/>
  <c r="G59" i="34"/>
  <c r="G11" i="34"/>
  <c r="K11" i="32"/>
  <c r="K59" i="32"/>
  <c r="G59" i="32"/>
  <c r="G11" i="32"/>
  <c r="S102" i="67"/>
  <c r="K59" i="40"/>
  <c r="U159" i="40" s="1"/>
  <c r="AX159" i="40" s="1"/>
  <c r="G11" i="40"/>
  <c r="U111" i="40" s="1"/>
  <c r="AX111" i="40" s="1"/>
  <c r="G59" i="40"/>
  <c r="K11" i="40"/>
  <c r="K59" i="31"/>
  <c r="U182" i="31" s="1"/>
  <c r="AX182" i="31" s="1"/>
  <c r="AX203" i="31" s="1"/>
  <c r="K11" i="31"/>
  <c r="G59" i="31"/>
  <c r="G11" i="31"/>
  <c r="K11" i="39"/>
  <c r="G11" i="39"/>
  <c r="K59" i="39"/>
  <c r="G59" i="39"/>
  <c r="AI102" i="67"/>
  <c r="K59" i="38"/>
  <c r="U182" i="38" s="1"/>
  <c r="AX182" i="38" s="1"/>
  <c r="G59" i="38"/>
  <c r="K11" i="38"/>
  <c r="G11" i="38"/>
  <c r="K11" i="33"/>
  <c r="G11" i="33"/>
  <c r="G59" i="33"/>
  <c r="K59" i="33"/>
  <c r="W50" i="67"/>
  <c r="K11" i="37"/>
  <c r="K59" i="37"/>
  <c r="G11" i="37"/>
  <c r="G59" i="37"/>
  <c r="G59" i="30"/>
  <c r="G11" i="30"/>
  <c r="K11" i="30"/>
  <c r="K59" i="30"/>
  <c r="H9" i="35"/>
  <c r="L57" i="35"/>
  <c r="H57" i="35"/>
  <c r="L9" i="35"/>
  <c r="L9" i="34"/>
  <c r="H9" i="34"/>
  <c r="L57" i="34"/>
  <c r="H57" i="34"/>
  <c r="H57" i="33"/>
  <c r="L9" i="33"/>
  <c r="H9" i="33"/>
  <c r="L57" i="33"/>
  <c r="H57" i="36"/>
  <c r="L9" i="36"/>
  <c r="L57" i="36"/>
  <c r="H9" i="36"/>
  <c r="H9" i="40"/>
  <c r="L57" i="40"/>
  <c r="H57" i="40"/>
  <c r="L9" i="40"/>
  <c r="H57" i="32"/>
  <c r="L57" i="32"/>
  <c r="L9" i="32"/>
  <c r="H9" i="32"/>
  <c r="H57" i="39"/>
  <c r="L9" i="39"/>
  <c r="H9" i="39"/>
  <c r="L57" i="39"/>
  <c r="L57" i="31"/>
  <c r="H57" i="31"/>
  <c r="L9" i="31"/>
  <c r="H9" i="31"/>
  <c r="H9" i="38"/>
  <c r="L9" i="38"/>
  <c r="L57" i="38"/>
  <c r="H57" i="38"/>
  <c r="L9" i="30"/>
  <c r="L57" i="30"/>
  <c r="H57" i="30"/>
  <c r="H9" i="30"/>
  <c r="H57" i="37"/>
  <c r="L9" i="37"/>
  <c r="H9" i="37"/>
  <c r="L57" i="37"/>
  <c r="G61" i="34"/>
  <c r="J13" i="34"/>
  <c r="N61" i="34"/>
  <c r="I13" i="34"/>
  <c r="J61" i="34"/>
  <c r="M61" i="34"/>
  <c r="H13" i="34"/>
  <c r="M13" i="34"/>
  <c r="L61" i="34"/>
  <c r="G13" i="34"/>
  <c r="K61" i="34"/>
  <c r="N13" i="34"/>
  <c r="H61" i="34"/>
  <c r="K13" i="34"/>
  <c r="L13" i="34"/>
  <c r="I61" i="34"/>
  <c r="L61" i="36"/>
  <c r="N13" i="36"/>
  <c r="K61" i="36"/>
  <c r="M13" i="36"/>
  <c r="I13" i="36"/>
  <c r="J61" i="36"/>
  <c r="L13" i="36"/>
  <c r="G61" i="36"/>
  <c r="I61" i="36"/>
  <c r="K13" i="36"/>
  <c r="H61" i="36"/>
  <c r="J13" i="36"/>
  <c r="M61" i="36"/>
  <c r="G13" i="36"/>
  <c r="H13" i="36"/>
  <c r="N61" i="36"/>
  <c r="R15" i="62"/>
  <c r="W10" i="62" s="1"/>
  <c r="AA10" i="62" s="1"/>
  <c r="BT207" i="39"/>
  <c r="AE34" i="144"/>
  <c r="AE51" i="144" s="1"/>
  <c r="BT207" i="33"/>
  <c r="AE11" i="144"/>
  <c r="AE45" i="144" s="1"/>
  <c r="AE41" i="144"/>
  <c r="BT207" i="34"/>
  <c r="AE12" i="144"/>
  <c r="AE46" i="144" s="1"/>
  <c r="BT207" i="30"/>
  <c r="AE25" i="144"/>
  <c r="AE42" i="144" s="1"/>
  <c r="M61" i="38"/>
  <c r="N13" i="38"/>
  <c r="L61" i="38"/>
  <c r="M13" i="38"/>
  <c r="I13" i="38"/>
  <c r="K61" i="38"/>
  <c r="L13" i="38"/>
  <c r="J61" i="38"/>
  <c r="K13" i="38"/>
  <c r="I61" i="38"/>
  <c r="J13" i="38"/>
  <c r="H61" i="38"/>
  <c r="N61" i="38"/>
  <c r="G13" i="38"/>
  <c r="G61" i="38"/>
  <c r="H13" i="38"/>
  <c r="AB17" i="62"/>
  <c r="R12" i="143" s="1"/>
  <c r="L61" i="30"/>
  <c r="M13" i="30"/>
  <c r="L13" i="30"/>
  <c r="G61" i="30"/>
  <c r="H13" i="30"/>
  <c r="K61" i="30"/>
  <c r="K13" i="30"/>
  <c r="J61" i="30"/>
  <c r="I61" i="30"/>
  <c r="J13" i="30"/>
  <c r="H61" i="30"/>
  <c r="I13" i="30"/>
  <c r="M61" i="30"/>
  <c r="N13" i="30"/>
  <c r="G13" i="30"/>
  <c r="N61" i="30"/>
  <c r="H61" i="35"/>
  <c r="N13" i="35"/>
  <c r="K61" i="35"/>
  <c r="G61" i="35"/>
  <c r="M13" i="35"/>
  <c r="N61" i="35"/>
  <c r="L13" i="35"/>
  <c r="M61" i="35"/>
  <c r="K13" i="35"/>
  <c r="L61" i="35"/>
  <c r="J13" i="35"/>
  <c r="I61" i="35"/>
  <c r="G13" i="35"/>
  <c r="I13" i="35"/>
  <c r="J61" i="35"/>
  <c r="H13" i="35"/>
  <c r="BT207" i="36"/>
  <c r="AE31" i="144"/>
  <c r="AE48" i="144" s="1"/>
  <c r="M61" i="40"/>
  <c r="H13" i="40"/>
  <c r="L61" i="40"/>
  <c r="G13" i="40"/>
  <c r="K61" i="40"/>
  <c r="N13" i="40"/>
  <c r="H61" i="40"/>
  <c r="J61" i="40"/>
  <c r="M13" i="40"/>
  <c r="I61" i="40"/>
  <c r="L13" i="40"/>
  <c r="K13" i="40"/>
  <c r="N61" i="40"/>
  <c r="I13" i="40"/>
  <c r="J13" i="40"/>
  <c r="G61" i="40"/>
  <c r="BT207" i="38"/>
  <c r="AE16" i="144"/>
  <c r="AE50" i="144" s="1"/>
  <c r="J61" i="31"/>
  <c r="H13" i="31"/>
  <c r="I61" i="31"/>
  <c r="G13" i="31"/>
  <c r="H61" i="31"/>
  <c r="N13" i="31"/>
  <c r="G61" i="31"/>
  <c r="M13" i="31"/>
  <c r="N61" i="31"/>
  <c r="L13" i="31"/>
  <c r="K61" i="31"/>
  <c r="K13" i="31"/>
  <c r="J13" i="31"/>
  <c r="I13" i="31"/>
  <c r="L61" i="31"/>
  <c r="M61" i="31"/>
  <c r="I61" i="39"/>
  <c r="I13" i="39"/>
  <c r="H61" i="39"/>
  <c r="H13" i="39"/>
  <c r="G61" i="39"/>
  <c r="G13" i="39"/>
  <c r="N61" i="39"/>
  <c r="N13" i="39"/>
  <c r="M61" i="39"/>
  <c r="M13" i="39"/>
  <c r="L61" i="39"/>
  <c r="J61" i="39"/>
  <c r="J13" i="39"/>
  <c r="L13" i="39"/>
  <c r="K61" i="39"/>
  <c r="K13" i="39"/>
  <c r="BT207" i="32"/>
  <c r="AE27" i="144"/>
  <c r="AE44" i="144" s="1"/>
  <c r="H61" i="33"/>
  <c r="I13" i="33"/>
  <c r="G61" i="33"/>
  <c r="H13" i="33"/>
  <c r="K61" i="33"/>
  <c r="N61" i="33"/>
  <c r="G13" i="33"/>
  <c r="L13" i="33"/>
  <c r="M61" i="33"/>
  <c r="N13" i="33"/>
  <c r="L61" i="33"/>
  <c r="M13" i="33"/>
  <c r="I61" i="33"/>
  <c r="J13" i="33"/>
  <c r="J61" i="33"/>
  <c r="K13" i="33"/>
  <c r="I61" i="32"/>
  <c r="G61" i="32"/>
  <c r="N61" i="32"/>
  <c r="M13" i="32"/>
  <c r="M61" i="32"/>
  <c r="L13" i="32"/>
  <c r="L61" i="32"/>
  <c r="K13" i="32"/>
  <c r="H61" i="32"/>
  <c r="K61" i="32"/>
  <c r="J13" i="32"/>
  <c r="H13" i="32"/>
  <c r="J61" i="32"/>
  <c r="I13" i="32"/>
  <c r="N13" i="32"/>
  <c r="G13" i="32"/>
  <c r="G61" i="37"/>
  <c r="J13" i="37"/>
  <c r="J61" i="37"/>
  <c r="N61" i="37"/>
  <c r="I13" i="37"/>
  <c r="M61" i="37"/>
  <c r="H13" i="37"/>
  <c r="L61" i="37"/>
  <c r="G13" i="37"/>
  <c r="K61" i="37"/>
  <c r="N13" i="37"/>
  <c r="H61" i="37"/>
  <c r="K13" i="37"/>
  <c r="M13" i="37"/>
  <c r="I61" i="37"/>
  <c r="L13" i="37"/>
  <c r="G76" i="31"/>
  <c r="N76" i="31"/>
  <c r="M76" i="31"/>
  <c r="K76" i="31"/>
  <c r="L76" i="31"/>
  <c r="J76" i="31"/>
  <c r="I76" i="31"/>
  <c r="H76" i="31"/>
  <c r="L26" i="39"/>
  <c r="H26" i="39"/>
  <c r="K26" i="39"/>
  <c r="M26" i="39"/>
  <c r="J26" i="39"/>
  <c r="I26" i="39"/>
  <c r="G26" i="39"/>
  <c r="N26" i="39"/>
  <c r="I26" i="30"/>
  <c r="H26" i="30"/>
  <c r="N26" i="30"/>
  <c r="M26" i="30"/>
  <c r="G26" i="30"/>
  <c r="J26" i="30"/>
  <c r="L26" i="30"/>
  <c r="K26" i="30"/>
  <c r="G26" i="36"/>
  <c r="K26" i="36"/>
  <c r="N26" i="36"/>
  <c r="M26" i="36"/>
  <c r="L26" i="36"/>
  <c r="J26" i="36"/>
  <c r="I26" i="36"/>
  <c r="H26" i="36"/>
  <c r="J76" i="33"/>
  <c r="I76" i="33"/>
  <c r="N76" i="33"/>
  <c r="H76" i="33"/>
  <c r="G76" i="33"/>
  <c r="M76" i="33"/>
  <c r="K76" i="33"/>
  <c r="L76" i="33"/>
  <c r="K26" i="34"/>
  <c r="J26" i="34"/>
  <c r="G26" i="34"/>
  <c r="I26" i="34"/>
  <c r="H26" i="34"/>
  <c r="N26" i="34"/>
  <c r="L26" i="34"/>
  <c r="M26" i="34"/>
  <c r="G76" i="32"/>
  <c r="N76" i="32"/>
  <c r="M76" i="32"/>
  <c r="K76" i="32"/>
  <c r="L76" i="32"/>
  <c r="J76" i="32"/>
  <c r="I76" i="32"/>
  <c r="H76" i="32"/>
  <c r="M76" i="40"/>
  <c r="J76" i="40"/>
  <c r="I76" i="40"/>
  <c r="N76" i="40"/>
  <c r="L76" i="40"/>
  <c r="K76" i="40"/>
  <c r="AJ159" i="40" s="1"/>
  <c r="BM159" i="40" s="1"/>
  <c r="BM203" i="40" s="1"/>
  <c r="X35" i="144" s="1"/>
  <c r="H76" i="40"/>
  <c r="G76" i="40"/>
  <c r="M26" i="32"/>
  <c r="L26" i="32"/>
  <c r="I26" i="32"/>
  <c r="K26" i="32"/>
  <c r="J26" i="32"/>
  <c r="H26" i="32"/>
  <c r="G26" i="32"/>
  <c r="N26" i="32"/>
  <c r="H76" i="38"/>
  <c r="L76" i="38"/>
  <c r="G76" i="38"/>
  <c r="N76" i="38"/>
  <c r="M76" i="38"/>
  <c r="K76" i="38"/>
  <c r="J76" i="38"/>
  <c r="I76" i="38"/>
  <c r="J26" i="37"/>
  <c r="N26" i="37"/>
  <c r="I26" i="37"/>
  <c r="H26" i="37"/>
  <c r="G26" i="37"/>
  <c r="M26" i="37"/>
  <c r="L26" i="37"/>
  <c r="K26" i="37"/>
  <c r="N26" i="38"/>
  <c r="M26" i="38"/>
  <c r="L26" i="38"/>
  <c r="J26" i="38"/>
  <c r="K26" i="38"/>
  <c r="I26" i="38"/>
  <c r="G26" i="38"/>
  <c r="H26" i="38"/>
  <c r="N76" i="37"/>
  <c r="M76" i="37"/>
  <c r="L76" i="37"/>
  <c r="K76" i="37"/>
  <c r="J76" i="37"/>
  <c r="I76" i="37"/>
  <c r="G76" i="37"/>
  <c r="H76" i="37"/>
  <c r="H76" i="35"/>
  <c r="G76" i="35"/>
  <c r="N76" i="35"/>
  <c r="M76" i="35"/>
  <c r="L76" i="35"/>
  <c r="K76" i="35"/>
  <c r="J76" i="35"/>
  <c r="I76" i="35"/>
  <c r="I26" i="31"/>
  <c r="M26" i="31"/>
  <c r="H26" i="31"/>
  <c r="G26" i="31"/>
  <c r="N26" i="31"/>
  <c r="L26" i="31"/>
  <c r="J26" i="31"/>
  <c r="K26" i="31"/>
  <c r="I26" i="40"/>
  <c r="N26" i="40"/>
  <c r="H26" i="40"/>
  <c r="M26" i="40"/>
  <c r="G26" i="40"/>
  <c r="AJ111" i="40" s="1"/>
  <c r="BM111" i="40" s="1"/>
  <c r="J26" i="40"/>
  <c r="L26" i="40"/>
  <c r="K26" i="40"/>
  <c r="H76" i="39"/>
  <c r="G76" i="39"/>
  <c r="N76" i="39"/>
  <c r="M76" i="39"/>
  <c r="L76" i="39"/>
  <c r="K76" i="39"/>
  <c r="J76" i="39"/>
  <c r="I76" i="39"/>
  <c r="M76" i="34"/>
  <c r="L76" i="34"/>
  <c r="K76" i="34"/>
  <c r="I76" i="34"/>
  <c r="J76" i="34"/>
  <c r="H76" i="34"/>
  <c r="G76" i="34"/>
  <c r="N76" i="34"/>
  <c r="H26" i="35"/>
  <c r="G26" i="35"/>
  <c r="L26" i="35"/>
  <c r="N26" i="35"/>
  <c r="M26" i="35"/>
  <c r="K26" i="35"/>
  <c r="J26" i="35"/>
  <c r="I26" i="35"/>
  <c r="L76" i="30"/>
  <c r="K76" i="30"/>
  <c r="I76" i="30"/>
  <c r="H76" i="30"/>
  <c r="J76" i="30"/>
  <c r="G76" i="30"/>
  <c r="N76" i="30"/>
  <c r="M76" i="30"/>
  <c r="I76" i="36"/>
  <c r="H76" i="36"/>
  <c r="M76" i="36"/>
  <c r="G76" i="36"/>
  <c r="N76" i="36"/>
  <c r="L76" i="36"/>
  <c r="K76" i="36"/>
  <c r="J76" i="36"/>
  <c r="N26" i="33"/>
  <c r="M26" i="33"/>
  <c r="L26" i="33"/>
  <c r="K26" i="33"/>
  <c r="J26" i="33"/>
  <c r="I26" i="33"/>
  <c r="G26" i="33"/>
  <c r="H26" i="33"/>
  <c r="J94" i="22"/>
  <c r="L44" i="22"/>
  <c r="I94" i="22"/>
  <c r="M44" i="22"/>
  <c r="G94" i="22"/>
  <c r="G44" i="22"/>
  <c r="N94" i="22"/>
  <c r="H44" i="22"/>
  <c r="H94" i="22"/>
  <c r="N44" i="22"/>
  <c r="M94" i="22"/>
  <c r="I44" i="22"/>
  <c r="L94" i="22"/>
  <c r="J44" i="22"/>
  <c r="K94" i="22"/>
  <c r="K44" i="22"/>
  <c r="J95" i="39"/>
  <c r="G45" i="39"/>
  <c r="I95" i="39"/>
  <c r="N45" i="39"/>
  <c r="H95" i="39"/>
  <c r="M45" i="39"/>
  <c r="G95" i="39"/>
  <c r="L45" i="39"/>
  <c r="N95" i="39"/>
  <c r="K45" i="39"/>
  <c r="M95" i="39"/>
  <c r="J45" i="39"/>
  <c r="L95" i="39"/>
  <c r="I45" i="39"/>
  <c r="K95" i="39"/>
  <c r="H45" i="39"/>
  <c r="J17" i="75"/>
  <c r="M17" i="75" s="1"/>
  <c r="H95" i="33"/>
  <c r="J45" i="33"/>
  <c r="G95" i="33"/>
  <c r="I45" i="33"/>
  <c r="N95" i="33"/>
  <c r="H45" i="33"/>
  <c r="M95" i="33"/>
  <c r="G45" i="33"/>
  <c r="L95" i="33"/>
  <c r="N45" i="33"/>
  <c r="K95" i="33"/>
  <c r="M45" i="33"/>
  <c r="J95" i="33"/>
  <c r="L45" i="33"/>
  <c r="I95" i="33"/>
  <c r="K45" i="33"/>
  <c r="N44" i="39"/>
  <c r="J44" i="39"/>
  <c r="M95" i="36"/>
  <c r="H45" i="36"/>
  <c r="L95" i="36"/>
  <c r="G45" i="36"/>
  <c r="K95" i="36"/>
  <c r="N45" i="36"/>
  <c r="J95" i="36"/>
  <c r="M45" i="36"/>
  <c r="I95" i="36"/>
  <c r="L45" i="36"/>
  <c r="H95" i="36"/>
  <c r="K45" i="36"/>
  <c r="G95" i="36"/>
  <c r="J45" i="36"/>
  <c r="N95" i="36"/>
  <c r="I45" i="36"/>
  <c r="H94" i="32"/>
  <c r="J44" i="32"/>
  <c r="G94" i="32"/>
  <c r="I44" i="32"/>
  <c r="N94" i="32"/>
  <c r="H44" i="32"/>
  <c r="M94" i="32"/>
  <c r="G44" i="32"/>
  <c r="L94" i="32"/>
  <c r="N44" i="32"/>
  <c r="K94" i="32"/>
  <c r="M44" i="32"/>
  <c r="J94" i="32"/>
  <c r="L44" i="32"/>
  <c r="K44" i="32"/>
  <c r="I94" i="32"/>
  <c r="J21" i="75"/>
  <c r="M21" i="75" s="1"/>
  <c r="J16" i="75"/>
  <c r="M16" i="75" s="1"/>
  <c r="H95" i="32"/>
  <c r="J45" i="32"/>
  <c r="G95" i="32"/>
  <c r="I45" i="32"/>
  <c r="N95" i="32"/>
  <c r="H45" i="32"/>
  <c r="M95" i="32"/>
  <c r="G45" i="32"/>
  <c r="L95" i="32"/>
  <c r="N45" i="32"/>
  <c r="K95" i="32"/>
  <c r="M45" i="32"/>
  <c r="J95" i="32"/>
  <c r="L45" i="32"/>
  <c r="I95" i="32"/>
  <c r="K45" i="32"/>
  <c r="G95" i="38"/>
  <c r="J45" i="38"/>
  <c r="N95" i="38"/>
  <c r="I45" i="38"/>
  <c r="M95" i="38"/>
  <c r="H45" i="38"/>
  <c r="L95" i="38"/>
  <c r="G45" i="38"/>
  <c r="K95" i="38"/>
  <c r="N45" i="38"/>
  <c r="J95" i="38"/>
  <c r="M45" i="38"/>
  <c r="I95" i="38"/>
  <c r="L45" i="38"/>
  <c r="K45" i="38"/>
  <c r="H95" i="38"/>
  <c r="H95" i="35"/>
  <c r="M45" i="35"/>
  <c r="G95" i="35"/>
  <c r="L45" i="35"/>
  <c r="N95" i="35"/>
  <c r="K45" i="35"/>
  <c r="M95" i="35"/>
  <c r="J45" i="35"/>
  <c r="L95" i="35"/>
  <c r="I45" i="35"/>
  <c r="K95" i="35"/>
  <c r="H45" i="35"/>
  <c r="J95" i="35"/>
  <c r="G45" i="35"/>
  <c r="N45" i="35"/>
  <c r="I95" i="35"/>
  <c r="M94" i="31"/>
  <c r="K44" i="31"/>
  <c r="J19" i="75"/>
  <c r="M19" i="75" s="1"/>
  <c r="N95" i="34"/>
  <c r="L45" i="34"/>
  <c r="M95" i="34"/>
  <c r="K45" i="34"/>
  <c r="L95" i="34"/>
  <c r="J45" i="34"/>
  <c r="K95" i="34"/>
  <c r="I45" i="34"/>
  <c r="J95" i="34"/>
  <c r="H45" i="34"/>
  <c r="I95" i="34"/>
  <c r="G45" i="34"/>
  <c r="H95" i="34"/>
  <c r="N45" i="34"/>
  <c r="M45" i="34"/>
  <c r="G95" i="34"/>
  <c r="H95" i="31"/>
  <c r="J45" i="31"/>
  <c r="G95" i="31"/>
  <c r="I45" i="31"/>
  <c r="N95" i="31"/>
  <c r="H45" i="31"/>
  <c r="M95" i="31"/>
  <c r="G45" i="31"/>
  <c r="L95" i="31"/>
  <c r="N45" i="31"/>
  <c r="K95" i="31"/>
  <c r="M45" i="31"/>
  <c r="J95" i="31"/>
  <c r="L45" i="31"/>
  <c r="I95" i="31"/>
  <c r="K45" i="31"/>
  <c r="L95" i="40"/>
  <c r="G45" i="40"/>
  <c r="K95" i="40"/>
  <c r="N45" i="40"/>
  <c r="J95" i="40"/>
  <c r="M45" i="40"/>
  <c r="I95" i="40"/>
  <c r="L45" i="40"/>
  <c r="H95" i="40"/>
  <c r="K45" i="40"/>
  <c r="G95" i="40"/>
  <c r="J45" i="40"/>
  <c r="N95" i="40"/>
  <c r="I45" i="40"/>
  <c r="M95" i="40"/>
  <c r="H45" i="40"/>
  <c r="J15" i="75"/>
  <c r="M15" i="75" s="1"/>
  <c r="J11" i="75"/>
  <c r="M11" i="75" s="1"/>
  <c r="J95" i="30"/>
  <c r="G45" i="30"/>
  <c r="I95" i="30"/>
  <c r="N45" i="30"/>
  <c r="H95" i="30"/>
  <c r="M45" i="30"/>
  <c r="N95" i="30"/>
  <c r="K45" i="30"/>
  <c r="M95" i="30"/>
  <c r="J45" i="30"/>
  <c r="L95" i="30"/>
  <c r="I45" i="30"/>
  <c r="K95" i="30"/>
  <c r="L45" i="30"/>
  <c r="G95" i="30"/>
  <c r="H45" i="30"/>
  <c r="I94" i="37"/>
  <c r="K44" i="37"/>
  <c r="H94" i="37"/>
  <c r="J44" i="37"/>
  <c r="G94" i="37"/>
  <c r="I44" i="37"/>
  <c r="N94" i="37"/>
  <c r="H44" i="37"/>
  <c r="M94" i="37"/>
  <c r="G44" i="37"/>
  <c r="L94" i="37"/>
  <c r="N44" i="37"/>
  <c r="K94" i="37"/>
  <c r="M44" i="37"/>
  <c r="J94" i="37"/>
  <c r="L44" i="37"/>
  <c r="J14" i="75"/>
  <c r="M14" i="75" s="1"/>
  <c r="I95" i="37"/>
  <c r="K45" i="37"/>
  <c r="H95" i="37"/>
  <c r="J45" i="37"/>
  <c r="G95" i="37"/>
  <c r="I45" i="37"/>
  <c r="N95" i="37"/>
  <c r="H45" i="37"/>
  <c r="M95" i="37"/>
  <c r="G45" i="37"/>
  <c r="L95" i="37"/>
  <c r="N45" i="37"/>
  <c r="K95" i="37"/>
  <c r="M45" i="37"/>
  <c r="J95" i="37"/>
  <c r="L45" i="37"/>
  <c r="J95" i="22"/>
  <c r="M45" i="22"/>
  <c r="I95" i="22"/>
  <c r="N45" i="22"/>
  <c r="H45" i="22"/>
  <c r="H95" i="22"/>
  <c r="G45" i="22"/>
  <c r="G95" i="22"/>
  <c r="N95" i="22"/>
  <c r="I45" i="22"/>
  <c r="M95" i="22"/>
  <c r="J45" i="22"/>
  <c r="L95" i="22"/>
  <c r="K45" i="22"/>
  <c r="K95" i="22"/>
  <c r="L45" i="22"/>
  <c r="BT207" i="22"/>
  <c r="G26" i="22"/>
  <c r="H26" i="22"/>
  <c r="AJ107" i="22" s="1"/>
  <c r="BM107" i="22" s="1"/>
  <c r="I26" i="22"/>
  <c r="J26" i="22"/>
  <c r="AJ131" i="22" s="1"/>
  <c r="BM131" i="22" s="1"/>
  <c r="K26" i="22"/>
  <c r="L26" i="22"/>
  <c r="M26" i="22"/>
  <c r="N26" i="22"/>
  <c r="L76" i="22"/>
  <c r="M76" i="22"/>
  <c r="K76" i="22"/>
  <c r="AJ182" i="22" s="1"/>
  <c r="BM182" i="22" s="1"/>
  <c r="N76" i="22"/>
  <c r="G76" i="22"/>
  <c r="H76" i="22"/>
  <c r="I76" i="22"/>
  <c r="J76" i="22"/>
  <c r="AJ158" i="22" s="1"/>
  <c r="BM158" i="22" s="1"/>
  <c r="L65" i="22"/>
  <c r="I65" i="22"/>
  <c r="M65" i="22"/>
  <c r="K65" i="22"/>
  <c r="Y182" i="22" s="1"/>
  <c r="BB182" i="22" s="1"/>
  <c r="J65" i="22"/>
  <c r="Y158" i="22" s="1"/>
  <c r="BB158" i="22" s="1"/>
  <c r="G65" i="22"/>
  <c r="H65" i="22"/>
  <c r="N65" i="22"/>
  <c r="H17" i="22"/>
  <c r="Y107" i="22" s="1"/>
  <c r="BB107" i="22" s="1"/>
  <c r="I17" i="22"/>
  <c r="J17" i="22"/>
  <c r="Y131" i="22" s="1"/>
  <c r="BB131" i="22" s="1"/>
  <c r="K17" i="22"/>
  <c r="M17" i="22"/>
  <c r="N17" i="22"/>
  <c r="G17" i="22"/>
  <c r="L17" i="22"/>
  <c r="K59" i="22"/>
  <c r="U182" i="22" s="1"/>
  <c r="AX182" i="22" s="1"/>
  <c r="AX203" i="22" s="1"/>
  <c r="I24" i="144" s="1"/>
  <c r="G59" i="22"/>
  <c r="W11" i="67"/>
  <c r="S11" i="67"/>
  <c r="AI11" i="67"/>
  <c r="AE11" i="67"/>
  <c r="AI141" i="67"/>
  <c r="S141" i="67"/>
  <c r="AE141" i="67"/>
  <c r="W141" i="67"/>
  <c r="AI63" i="67"/>
  <c r="S63" i="67"/>
  <c r="AE63" i="67"/>
  <c r="W63" i="67"/>
  <c r="H57" i="22"/>
  <c r="L57" i="22"/>
  <c r="AF152" i="67"/>
  <c r="AJ152" i="67"/>
  <c r="N61" i="22"/>
  <c r="I13" i="22"/>
  <c r="J61" i="22"/>
  <c r="L13" i="22"/>
  <c r="I61" i="22"/>
  <c r="K61" i="22"/>
  <c r="H13" i="22"/>
  <c r="L61" i="22"/>
  <c r="J13" i="22"/>
  <c r="M61" i="22"/>
  <c r="K13" i="22"/>
  <c r="G61" i="22"/>
  <c r="G13" i="22"/>
  <c r="M13" i="22"/>
  <c r="H61" i="22"/>
  <c r="N13" i="22"/>
  <c r="K11" i="22"/>
  <c r="T16" i="127"/>
  <c r="H22" i="143" s="1"/>
  <c r="J22" i="143" s="1"/>
  <c r="T16" i="126"/>
  <c r="H21" i="143" s="1"/>
  <c r="J21" i="143" s="1"/>
  <c r="T16" i="116"/>
  <c r="H10" i="143" s="1"/>
  <c r="J10" i="143" s="1"/>
  <c r="T16" i="115"/>
  <c r="H9" i="143" s="1"/>
  <c r="J9" i="143" s="1"/>
  <c r="P17" i="122"/>
  <c r="H17" i="143" s="1"/>
  <c r="O17" i="117"/>
  <c r="H12" i="143" s="1"/>
  <c r="O17" i="119"/>
  <c r="H14" i="143" s="1"/>
  <c r="O17" i="121"/>
  <c r="H16" i="143" s="1"/>
  <c r="H10" i="131"/>
  <c r="H11" i="131"/>
  <c r="H12" i="131"/>
  <c r="H13" i="131"/>
  <c r="H15" i="131"/>
  <c r="H16" i="131"/>
  <c r="H17" i="131"/>
  <c r="H18" i="131"/>
  <c r="H19" i="131"/>
  <c r="H20" i="131"/>
  <c r="H21" i="131"/>
  <c r="H9" i="22"/>
  <c r="C21" i="108"/>
  <c r="N11" i="70"/>
  <c r="X100" i="67"/>
  <c r="T100" i="67"/>
  <c r="AJ100" i="67"/>
  <c r="AF100" i="67"/>
  <c r="AE143" i="67"/>
  <c r="W143" i="67"/>
  <c r="T143" i="67"/>
  <c r="S143" i="67"/>
  <c r="R16" i="63"/>
  <c r="AF143" i="67"/>
  <c r="AJ143" i="67"/>
  <c r="X143" i="67"/>
  <c r="AI143" i="67"/>
  <c r="T52" i="67"/>
  <c r="AE52" i="67"/>
  <c r="S52" i="67"/>
  <c r="AJ52" i="67"/>
  <c r="R9" i="63"/>
  <c r="AI52" i="67"/>
  <c r="W52" i="67"/>
  <c r="AF52" i="67"/>
  <c r="X52" i="67"/>
  <c r="R10" i="63"/>
  <c r="AE65" i="67"/>
  <c r="W65" i="67"/>
  <c r="AJ65" i="67"/>
  <c r="T65" i="67"/>
  <c r="S65" i="67"/>
  <c r="AF65" i="67"/>
  <c r="X65" i="67"/>
  <c r="AI65" i="67"/>
  <c r="W12" i="62"/>
  <c r="AA12" i="62" s="1"/>
  <c r="V12" i="62"/>
  <c r="N18" i="70"/>
  <c r="N10" i="70"/>
  <c r="AF87" i="67"/>
  <c r="T87" i="67"/>
  <c r="AJ87" i="67"/>
  <c r="X87" i="67"/>
  <c r="AG52" i="67"/>
  <c r="AH52" i="67"/>
  <c r="V52" i="67"/>
  <c r="Y52" i="67"/>
  <c r="Z52" i="67"/>
  <c r="S9" i="63"/>
  <c r="U52" i="67"/>
  <c r="AL52" i="67"/>
  <c r="AK52" i="67"/>
  <c r="AJ39" i="67"/>
  <c r="X39" i="67"/>
  <c r="AI39" i="67"/>
  <c r="R8" i="63"/>
  <c r="S39" i="67"/>
  <c r="AE39" i="67"/>
  <c r="W39" i="67"/>
  <c r="AF39" i="67"/>
  <c r="T39" i="67"/>
  <c r="S15" i="63"/>
  <c r="AK130" i="67"/>
  <c r="Z130" i="67"/>
  <c r="AG130" i="67"/>
  <c r="V130" i="67"/>
  <c r="U130" i="67"/>
  <c r="AH130" i="67"/>
  <c r="Y130" i="67"/>
  <c r="AL130" i="67"/>
  <c r="V11" i="62"/>
  <c r="W11" i="62"/>
  <c r="AA11" i="62" s="1"/>
  <c r="N17" i="70"/>
  <c r="X74" i="67"/>
  <c r="AF74" i="67"/>
  <c r="T74" i="67"/>
  <c r="AJ74" i="67"/>
  <c r="S78" i="67"/>
  <c r="AI78" i="67"/>
  <c r="AE78" i="67"/>
  <c r="R11" i="63"/>
  <c r="T78" i="67"/>
  <c r="AJ78" i="67"/>
  <c r="X78" i="67"/>
  <c r="W78" i="67"/>
  <c r="AF78" i="67"/>
  <c r="V143" i="67"/>
  <c r="AK143" i="67"/>
  <c r="S16" i="63"/>
  <c r="AL143" i="67"/>
  <c r="AH143" i="67"/>
  <c r="Z143" i="67"/>
  <c r="AG143" i="67"/>
  <c r="Y143" i="67"/>
  <c r="U143" i="67"/>
  <c r="S130" i="67"/>
  <c r="AE130" i="67"/>
  <c r="T130" i="67"/>
  <c r="AI130" i="67"/>
  <c r="X130" i="67"/>
  <c r="R15" i="63"/>
  <c r="W130" i="67"/>
  <c r="AF130" i="67"/>
  <c r="AJ130" i="67"/>
  <c r="V10" i="62"/>
  <c r="N16" i="70"/>
  <c r="T61" i="67"/>
  <c r="AF61" i="67"/>
  <c r="AJ61" i="67"/>
  <c r="X61" i="67"/>
  <c r="U104" i="67"/>
  <c r="AH104" i="67"/>
  <c r="AL104" i="67"/>
  <c r="Z104" i="67"/>
  <c r="Y104" i="67"/>
  <c r="V104" i="67"/>
  <c r="AK104" i="67"/>
  <c r="S13" i="63"/>
  <c r="AG104" i="67"/>
  <c r="AE117" i="67"/>
  <c r="W117" i="67"/>
  <c r="T117" i="67"/>
  <c r="S117" i="67"/>
  <c r="R14" i="63"/>
  <c r="AF117" i="67"/>
  <c r="AJ117" i="67"/>
  <c r="AI117" i="67"/>
  <c r="X117" i="67"/>
  <c r="AJ26" i="67"/>
  <c r="AI26" i="67"/>
  <c r="AF26" i="67"/>
  <c r="X26" i="67"/>
  <c r="T26" i="67"/>
  <c r="S26" i="67"/>
  <c r="AE26" i="67"/>
  <c r="W26" i="67"/>
  <c r="R7" i="63"/>
  <c r="V9" i="62"/>
  <c r="N15" i="70"/>
  <c r="X152" i="67"/>
  <c r="T152" i="67"/>
  <c r="T48" i="67"/>
  <c r="AJ48" i="67"/>
  <c r="AF48" i="67"/>
  <c r="X48" i="67"/>
  <c r="S10" i="63"/>
  <c r="AG65" i="67"/>
  <c r="Y65" i="67"/>
  <c r="V65" i="67"/>
  <c r="Z65" i="67"/>
  <c r="U65" i="67"/>
  <c r="AL65" i="67"/>
  <c r="AH65" i="67"/>
  <c r="AK65" i="67"/>
  <c r="Y91" i="67"/>
  <c r="AL91" i="67"/>
  <c r="AK91" i="67"/>
  <c r="V91" i="67"/>
  <c r="Z91" i="67"/>
  <c r="U91" i="67"/>
  <c r="S12" i="63"/>
  <c r="AG91" i="67"/>
  <c r="AH91" i="67"/>
  <c r="AF104" i="67"/>
  <c r="S104" i="67"/>
  <c r="AE104" i="67"/>
  <c r="R13" i="63"/>
  <c r="T104" i="67"/>
  <c r="X104" i="67"/>
  <c r="AI104" i="67"/>
  <c r="AJ104" i="67"/>
  <c r="W104" i="67"/>
  <c r="V15" i="62"/>
  <c r="W15" i="62"/>
  <c r="AA15" i="62" s="1"/>
  <c r="V8" i="62"/>
  <c r="N14" i="70"/>
  <c r="T139" i="67"/>
  <c r="AF139" i="67"/>
  <c r="X139" i="67"/>
  <c r="AJ139" i="67"/>
  <c r="AJ9" i="67"/>
  <c r="L9" i="22"/>
  <c r="T9" i="67"/>
  <c r="X9" i="67"/>
  <c r="AF9" i="67"/>
  <c r="S156" i="67"/>
  <c r="AE156" i="67"/>
  <c r="T156" i="67"/>
  <c r="AI156" i="67"/>
  <c r="X156" i="67"/>
  <c r="R17" i="63"/>
  <c r="W156" i="67"/>
  <c r="AF156" i="67"/>
  <c r="AJ156" i="67"/>
  <c r="V156" i="67"/>
  <c r="S17" i="63"/>
  <c r="Z156" i="67"/>
  <c r="Y156" i="67"/>
  <c r="AH156" i="67"/>
  <c r="AK156" i="67"/>
  <c r="U156" i="67"/>
  <c r="AG156" i="67"/>
  <c r="AL156" i="67"/>
  <c r="Y26" i="67"/>
  <c r="V26" i="67"/>
  <c r="AK26" i="67"/>
  <c r="U26" i="67"/>
  <c r="S7" i="63"/>
  <c r="AL26" i="67"/>
  <c r="Z26" i="67"/>
  <c r="AG26" i="67"/>
  <c r="AH26" i="67"/>
  <c r="V16" i="62"/>
  <c r="W16" i="62"/>
  <c r="AA16" i="62" s="1"/>
  <c r="V7" i="62"/>
  <c r="W7" i="62"/>
  <c r="AA7" i="62" s="1"/>
  <c r="N21" i="70"/>
  <c r="N13" i="70"/>
  <c r="AJ126" i="67"/>
  <c r="X126" i="67"/>
  <c r="T126" i="67"/>
  <c r="AF126" i="67"/>
  <c r="X22" i="67"/>
  <c r="AF22" i="67"/>
  <c r="AJ22" i="67"/>
  <c r="T22" i="67"/>
  <c r="S11" i="63"/>
  <c r="AK78" i="67"/>
  <c r="V78" i="67"/>
  <c r="U78" i="67"/>
  <c r="AG78" i="67"/>
  <c r="AH78" i="67"/>
  <c r="Y78" i="67"/>
  <c r="AL78" i="67"/>
  <c r="Z78" i="67"/>
  <c r="AH39" i="67"/>
  <c r="AG39" i="67"/>
  <c r="Z39" i="67"/>
  <c r="Y39" i="67"/>
  <c r="V39" i="67"/>
  <c r="AL39" i="67"/>
  <c r="AK39" i="67"/>
  <c r="S8" i="63"/>
  <c r="U39" i="67"/>
  <c r="AH13" i="67"/>
  <c r="S6" i="63"/>
  <c r="Y13" i="67"/>
  <c r="U13" i="67"/>
  <c r="AL13" i="67"/>
  <c r="AG13" i="67"/>
  <c r="V13" i="67"/>
  <c r="AK13" i="67"/>
  <c r="Z13" i="67"/>
  <c r="W14" i="62"/>
  <c r="AA14" i="62" s="1"/>
  <c r="V14" i="62"/>
  <c r="V5" i="62"/>
  <c r="W5" i="62"/>
  <c r="AA5" i="62" s="1"/>
  <c r="N20" i="70"/>
  <c r="X113" i="67"/>
  <c r="T113" i="67"/>
  <c r="AJ113" i="67"/>
  <c r="AF113" i="67"/>
  <c r="X35" i="67"/>
  <c r="T35" i="67"/>
  <c r="AJ35" i="67"/>
  <c r="AF35" i="67"/>
  <c r="AE91" i="67"/>
  <c r="AI91" i="67"/>
  <c r="W91" i="67"/>
  <c r="T91" i="67"/>
  <c r="R12" i="63"/>
  <c r="S91" i="67"/>
  <c r="AF91" i="67"/>
  <c r="AJ91" i="67"/>
  <c r="X91" i="67"/>
  <c r="AG117" i="67"/>
  <c r="Y117" i="67"/>
  <c r="AH117" i="67"/>
  <c r="V117" i="67"/>
  <c r="S14" i="63"/>
  <c r="U117" i="67"/>
  <c r="Z117" i="67"/>
  <c r="AL117" i="67"/>
  <c r="AK117" i="67"/>
  <c r="AJ13" i="67"/>
  <c r="R6" i="63"/>
  <c r="AE13" i="67"/>
  <c r="X13" i="67"/>
  <c r="AI13" i="67"/>
  <c r="S13" i="67"/>
  <c r="W13" i="67"/>
  <c r="T13" i="67"/>
  <c r="AF13" i="67"/>
  <c r="V13" i="62"/>
  <c r="W13" i="62"/>
  <c r="AA13" i="62" s="1"/>
  <c r="W6" i="62"/>
  <c r="AA6" i="62" s="1"/>
  <c r="V6" i="62"/>
  <c r="D22" i="108"/>
  <c r="AF20" i="67"/>
  <c r="AE7" i="67"/>
  <c r="G55" i="22"/>
  <c r="H28" i="108"/>
  <c r="AJ98" i="67"/>
  <c r="G26" i="108"/>
  <c r="AI72" i="67"/>
  <c r="AF59" i="67"/>
  <c r="D25" i="108"/>
  <c r="I31" i="108"/>
  <c r="AK137" i="67"/>
  <c r="G29" i="108"/>
  <c r="AI111" i="67"/>
  <c r="AE124" i="67"/>
  <c r="C30" i="108"/>
  <c r="C23" i="108"/>
  <c r="AE33" i="67"/>
  <c r="C27" i="108"/>
  <c r="AE85" i="67"/>
  <c r="AI150" i="67"/>
  <c r="G32" i="108"/>
  <c r="C24" i="108"/>
  <c r="AE46" i="67"/>
  <c r="G22" i="108"/>
  <c r="AI20" i="67"/>
  <c r="G21" i="108"/>
  <c r="K55" i="22"/>
  <c r="AI7" i="67"/>
  <c r="AE98" i="67"/>
  <c r="C28" i="108"/>
  <c r="J26" i="108"/>
  <c r="AL72" i="67"/>
  <c r="C25" i="108"/>
  <c r="AE59" i="67"/>
  <c r="AI137" i="67"/>
  <c r="G31" i="108"/>
  <c r="C29" i="108"/>
  <c r="AE111" i="67"/>
  <c r="D30" i="108"/>
  <c r="AF124" i="67"/>
  <c r="G23" i="108"/>
  <c r="AI33" i="67"/>
  <c r="AG85" i="67"/>
  <c r="E27" i="108"/>
  <c r="AG150" i="67"/>
  <c r="E32" i="108"/>
  <c r="E24" i="108"/>
  <c r="AG46" i="67"/>
  <c r="F22" i="108"/>
  <c r="AH20" i="67"/>
  <c r="AH7" i="67"/>
  <c r="J55" i="22"/>
  <c r="F21" i="108"/>
  <c r="F28" i="108"/>
  <c r="AH98" i="67"/>
  <c r="AE72" i="67"/>
  <c r="C26" i="108"/>
  <c r="AH59" i="67"/>
  <c r="F25" i="108"/>
  <c r="AG137" i="67"/>
  <c r="E31" i="108"/>
  <c r="AH111" i="67"/>
  <c r="F29" i="108"/>
  <c r="G30" i="108"/>
  <c r="AI124" i="67"/>
  <c r="AH33" i="67"/>
  <c r="F23" i="108"/>
  <c r="G27" i="108"/>
  <c r="AI85" i="67"/>
  <c r="AF150" i="67"/>
  <c r="D32" i="108"/>
  <c r="F24" i="108"/>
  <c r="AH46" i="67"/>
  <c r="E22" i="108"/>
  <c r="AG20" i="67"/>
  <c r="I55" i="22"/>
  <c r="AG7" i="67"/>
  <c r="E21" i="108"/>
  <c r="G28" i="108"/>
  <c r="AI98" i="67"/>
  <c r="E26" i="108"/>
  <c r="AG72" i="67"/>
  <c r="AG59" i="67"/>
  <c r="E25" i="108"/>
  <c r="C31" i="108"/>
  <c r="AE137" i="67"/>
  <c r="AF111" i="67"/>
  <c r="D29" i="108"/>
  <c r="F30" i="108"/>
  <c r="AH124" i="67"/>
  <c r="AF33" i="67"/>
  <c r="D23" i="108"/>
  <c r="AF85" i="67"/>
  <c r="D27" i="108"/>
  <c r="C32" i="108"/>
  <c r="AE150" i="67"/>
  <c r="D24" i="108"/>
  <c r="AF46" i="67"/>
  <c r="I22" i="108"/>
  <c r="AK20" i="67"/>
  <c r="J21" i="108"/>
  <c r="N55" i="22"/>
  <c r="AL7" i="67"/>
  <c r="E28" i="108"/>
  <c r="AG98" i="67"/>
  <c r="H26" i="108"/>
  <c r="AJ72" i="67"/>
  <c r="J25" i="108"/>
  <c r="AL59" i="67"/>
  <c r="AF137" i="67"/>
  <c r="D31" i="108"/>
  <c r="H29" i="108"/>
  <c r="AJ111" i="67"/>
  <c r="H30" i="108"/>
  <c r="AJ124" i="67"/>
  <c r="H23" i="108"/>
  <c r="AJ33" i="67"/>
  <c r="J27" i="108"/>
  <c r="AL85" i="67"/>
  <c r="I32" i="108"/>
  <c r="AK150" i="67"/>
  <c r="I24" i="108"/>
  <c r="AK46" i="67"/>
  <c r="H22" i="108"/>
  <c r="AJ20" i="67"/>
  <c r="H21" i="108"/>
  <c r="L55" i="22"/>
  <c r="AJ7" i="67"/>
  <c r="I28" i="108"/>
  <c r="AK98" i="67"/>
  <c r="I26" i="108"/>
  <c r="AK72" i="67"/>
  <c r="H25" i="108"/>
  <c r="AJ59" i="67"/>
  <c r="J31" i="108"/>
  <c r="AL137" i="67"/>
  <c r="I29" i="108"/>
  <c r="AK111" i="67"/>
  <c r="E30" i="108"/>
  <c r="AG124" i="67"/>
  <c r="I23" i="108"/>
  <c r="AK33" i="67"/>
  <c r="I27" i="108"/>
  <c r="AK85" i="67"/>
  <c r="J32" i="108"/>
  <c r="AL150" i="67"/>
  <c r="H24" i="108"/>
  <c r="AJ46" i="67"/>
  <c r="J22" i="108"/>
  <c r="AL20" i="67"/>
  <c r="I21" i="108"/>
  <c r="M55" i="22"/>
  <c r="AK7" i="67"/>
  <c r="D28" i="108"/>
  <c r="AF98" i="67"/>
  <c r="F26" i="108"/>
  <c r="AH72" i="67"/>
  <c r="I25" i="108"/>
  <c r="AK59" i="67"/>
  <c r="AH137" i="67"/>
  <c r="F31" i="108"/>
  <c r="AG111" i="67"/>
  <c r="E29" i="108"/>
  <c r="I30" i="108"/>
  <c r="AK124" i="67"/>
  <c r="J23" i="108"/>
  <c r="AL33" i="67"/>
  <c r="AH85" i="67"/>
  <c r="F27" i="108"/>
  <c r="H32" i="108"/>
  <c r="AJ150" i="67"/>
  <c r="J24" i="108"/>
  <c r="AL46" i="67"/>
  <c r="AE20" i="67"/>
  <c r="C22" i="108"/>
  <c r="AF7" i="67"/>
  <c r="H55" i="22"/>
  <c r="D21" i="108"/>
  <c r="J28" i="108"/>
  <c r="AL98" i="67"/>
  <c r="D26" i="108"/>
  <c r="AF72" i="67"/>
  <c r="G25" i="108"/>
  <c r="AI59" i="67"/>
  <c r="H31" i="108"/>
  <c r="AJ137" i="67"/>
  <c r="J29" i="108"/>
  <c r="AL111" i="67"/>
  <c r="J30" i="108"/>
  <c r="AL124" i="67"/>
  <c r="AG33" i="67"/>
  <c r="E23" i="108"/>
  <c r="H27" i="108"/>
  <c r="AJ85" i="67"/>
  <c r="AH150" i="67"/>
  <c r="F32" i="108"/>
  <c r="G24" i="108"/>
  <c r="AI46" i="67"/>
  <c r="G35" i="149" l="1"/>
  <c r="H35" i="149"/>
  <c r="L22" i="133"/>
  <c r="H27" i="143" s="1"/>
  <c r="BX182" i="34"/>
  <c r="AC88" i="34" s="1"/>
  <c r="AC92" i="34" s="1"/>
  <c r="L22" i="131"/>
  <c r="H25" i="143" s="1"/>
  <c r="L22" i="132"/>
  <c r="H26" i="143" s="1"/>
  <c r="N22" i="130"/>
  <c r="H24" i="143" s="1"/>
  <c r="BG106" i="156"/>
  <c r="P7" i="157" s="1"/>
  <c r="I94" i="31"/>
  <c r="G44" i="31"/>
  <c r="L44" i="31"/>
  <c r="H44" i="31"/>
  <c r="J94" i="31"/>
  <c r="N94" i="31"/>
  <c r="M44" i="31"/>
  <c r="I44" i="31"/>
  <c r="K94" i="31"/>
  <c r="G94" i="31"/>
  <c r="N44" i="31"/>
  <c r="J44" i="31"/>
  <c r="L94" i="31"/>
  <c r="H94" i="31"/>
  <c r="M94" i="39"/>
  <c r="I94" i="39"/>
  <c r="K44" i="39"/>
  <c r="G44" i="39"/>
  <c r="N94" i="39"/>
  <c r="J94" i="39"/>
  <c r="K94" i="39"/>
  <c r="L44" i="39"/>
  <c r="H44" i="39"/>
  <c r="G94" i="39"/>
  <c r="I44" i="39"/>
  <c r="M44" i="39"/>
  <c r="L94" i="39"/>
  <c r="H94" i="39"/>
  <c r="BQ152" i="40"/>
  <c r="AB18" i="144" s="1"/>
  <c r="AB52" i="144" s="1"/>
  <c r="BO152" i="40"/>
  <c r="BO207" i="40" s="1"/>
  <c r="P31" i="113"/>
  <c r="BG207" i="40"/>
  <c r="R18" i="144"/>
  <c r="R52" i="144" s="1"/>
  <c r="BG203" i="34"/>
  <c r="K20" i="132"/>
  <c r="F39" i="146"/>
  <c r="H39" i="146"/>
  <c r="G39" i="146"/>
  <c r="F39" i="149"/>
  <c r="K17" i="132"/>
  <c r="H39" i="149"/>
  <c r="G39" i="149"/>
  <c r="K18" i="133"/>
  <c r="F41" i="148"/>
  <c r="H41" i="148"/>
  <c r="G41" i="148"/>
  <c r="K10" i="133"/>
  <c r="F41" i="156"/>
  <c r="H41" i="156"/>
  <c r="G41" i="156"/>
  <c r="BG207" i="35"/>
  <c r="R30" i="144"/>
  <c r="R47" i="144" s="1"/>
  <c r="H39" i="152"/>
  <c r="K14" i="132"/>
  <c r="F39" i="152"/>
  <c r="G39" i="152"/>
  <c r="G39" i="153"/>
  <c r="F39" i="153"/>
  <c r="K13" i="132"/>
  <c r="H39" i="153"/>
  <c r="R9" i="144"/>
  <c r="R43" i="144" s="1"/>
  <c r="BG207" i="31"/>
  <c r="BQ207" i="31"/>
  <c r="AB26" i="144"/>
  <c r="K17" i="133"/>
  <c r="H41" i="149"/>
  <c r="F41" i="149"/>
  <c r="G41" i="149"/>
  <c r="AT203" i="33"/>
  <c r="BX182" i="33"/>
  <c r="BX203" i="33" s="1"/>
  <c r="E26" i="144"/>
  <c r="E43" i="144" s="1"/>
  <c r="AT207" i="31"/>
  <c r="AB30" i="144"/>
  <c r="AB47" i="144" s="1"/>
  <c r="BQ207" i="35"/>
  <c r="BG207" i="30"/>
  <c r="R8" i="144"/>
  <c r="R42" i="144" s="1"/>
  <c r="AM17" i="141"/>
  <c r="AT203" i="32"/>
  <c r="BX182" i="32"/>
  <c r="AS182" i="32"/>
  <c r="BV182" i="32" s="1"/>
  <c r="BO203" i="38"/>
  <c r="BQ207" i="30"/>
  <c r="AB8" i="144"/>
  <c r="K16" i="132"/>
  <c r="F39" i="150"/>
  <c r="H39" i="150"/>
  <c r="G39" i="150"/>
  <c r="F41" i="150"/>
  <c r="H41" i="150"/>
  <c r="G41" i="150"/>
  <c r="K16" i="133"/>
  <c r="BO152" i="33"/>
  <c r="BX131" i="33"/>
  <c r="AS131" i="33"/>
  <c r="BV131" i="33" s="1"/>
  <c r="E35" i="144"/>
  <c r="E52" i="144" s="1"/>
  <c r="AT207" i="40"/>
  <c r="Z8" i="144"/>
  <c r="BO207" i="30"/>
  <c r="G39" i="154"/>
  <c r="H39" i="154"/>
  <c r="K12" i="132"/>
  <c r="F39" i="154"/>
  <c r="BO207" i="31"/>
  <c r="Z26" i="144"/>
  <c r="K15" i="133"/>
  <c r="F41" i="151"/>
  <c r="G41" i="151"/>
  <c r="H41" i="151"/>
  <c r="BX131" i="38"/>
  <c r="BX152" i="38" s="1"/>
  <c r="BG152" i="38"/>
  <c r="AS131" i="38"/>
  <c r="V16" i="139"/>
  <c r="R19" i="143" s="1"/>
  <c r="F39" i="148"/>
  <c r="G39" i="148"/>
  <c r="K18" i="132"/>
  <c r="H39" i="148"/>
  <c r="BO203" i="34"/>
  <c r="K14" i="133"/>
  <c r="H41" i="152"/>
  <c r="F41" i="152"/>
  <c r="G41" i="152"/>
  <c r="BG203" i="38"/>
  <c r="R33" i="144" s="1"/>
  <c r="AS158" i="38"/>
  <c r="BV158" i="38" s="1"/>
  <c r="BX158" i="38"/>
  <c r="F39" i="145"/>
  <c r="K21" i="132"/>
  <c r="H39" i="145"/>
  <c r="G39" i="145"/>
  <c r="AU106" i="156"/>
  <c r="D7" i="157" s="1"/>
  <c r="D19" i="157" s="1"/>
  <c r="I8" i="143" s="1"/>
  <c r="H41" i="146"/>
  <c r="F41" i="146"/>
  <c r="K20" i="133"/>
  <c r="G41" i="146"/>
  <c r="F41" i="153"/>
  <c r="G41" i="153"/>
  <c r="K13" i="133"/>
  <c r="H41" i="153"/>
  <c r="R27" i="144"/>
  <c r="R44" i="144" s="1"/>
  <c r="BG207" i="32"/>
  <c r="BX182" i="30"/>
  <c r="AT203" i="30"/>
  <c r="AH17" i="140"/>
  <c r="H39" i="147"/>
  <c r="K19" i="132"/>
  <c r="G39" i="147"/>
  <c r="F39" i="147"/>
  <c r="F41" i="145"/>
  <c r="K21" i="133"/>
  <c r="H41" i="145"/>
  <c r="G41" i="145"/>
  <c r="K12" i="133"/>
  <c r="F41" i="154"/>
  <c r="G41" i="154"/>
  <c r="H41" i="154"/>
  <c r="BO152" i="39"/>
  <c r="BX131" i="39"/>
  <c r="BX152" i="39" s="1"/>
  <c r="AS131" i="39"/>
  <c r="AS107" i="36"/>
  <c r="BO152" i="36"/>
  <c r="BX107" i="36"/>
  <c r="BX152" i="36" s="1"/>
  <c r="AM17" i="140"/>
  <c r="H39" i="155"/>
  <c r="K11" i="132"/>
  <c r="G39" i="155"/>
  <c r="F39" i="155"/>
  <c r="AB15" i="144"/>
  <c r="AB49" i="144" s="1"/>
  <c r="BQ207" i="37"/>
  <c r="K15" i="132"/>
  <c r="G39" i="151"/>
  <c r="F39" i="151"/>
  <c r="H39" i="151"/>
  <c r="K10" i="132"/>
  <c r="H39" i="156"/>
  <c r="G39" i="156"/>
  <c r="F39" i="156"/>
  <c r="AB29" i="144"/>
  <c r="AB46" i="144" s="1"/>
  <c r="BQ207" i="34"/>
  <c r="K19" i="133"/>
  <c r="H41" i="147"/>
  <c r="G41" i="147"/>
  <c r="F41" i="147"/>
  <c r="K11" i="133"/>
  <c r="H41" i="155"/>
  <c r="G41" i="155"/>
  <c r="F41" i="155"/>
  <c r="BO207" i="35"/>
  <c r="Z30" i="144"/>
  <c r="Z47" i="144" s="1"/>
  <c r="AH17" i="141"/>
  <c r="M36" i="108"/>
  <c r="W36" i="108" s="1"/>
  <c r="C36" i="108"/>
  <c r="S45" i="108"/>
  <c r="AC45" i="108" s="1"/>
  <c r="I45" i="108"/>
  <c r="R38" i="108"/>
  <c r="L72" i="31" s="1"/>
  <c r="H38" i="108"/>
  <c r="R43" i="108"/>
  <c r="H43" i="108"/>
  <c r="T44" i="108"/>
  <c r="J44" i="108"/>
  <c r="T43" i="108"/>
  <c r="AD43" i="108" s="1"/>
  <c r="J43" i="108"/>
  <c r="O44" i="108"/>
  <c r="Y44" i="108" s="1"/>
  <c r="E44" i="108"/>
  <c r="R39" i="108"/>
  <c r="H39" i="108"/>
  <c r="O45" i="108"/>
  <c r="E45" i="108"/>
  <c r="S41" i="108"/>
  <c r="AC41" i="108" s="1"/>
  <c r="I41" i="108"/>
  <c r="S37" i="108"/>
  <c r="AC37" i="108" s="1"/>
  <c r="I37" i="108"/>
  <c r="P38" i="108"/>
  <c r="F38" i="108"/>
  <c r="P40" i="108"/>
  <c r="F40" i="108"/>
  <c r="N46" i="108"/>
  <c r="H72" i="39" s="1"/>
  <c r="D46" i="108"/>
  <c r="M47" i="108"/>
  <c r="W47" i="108" s="1"/>
  <c r="C47" i="108"/>
  <c r="N47" i="108"/>
  <c r="D47" i="108"/>
  <c r="O39" i="108"/>
  <c r="Y39" i="108" s="1"/>
  <c r="E39" i="108"/>
  <c r="R40" i="108"/>
  <c r="AB40" i="108" s="1"/>
  <c r="H40" i="108"/>
  <c r="T39" i="108"/>
  <c r="AD39" i="108" s="1"/>
  <c r="J39" i="108"/>
  <c r="N38" i="108"/>
  <c r="D38" i="108"/>
  <c r="Q42" i="108"/>
  <c r="K72" i="35" s="1"/>
  <c r="G42" i="108"/>
  <c r="O42" i="108"/>
  <c r="Y42" i="108" s="1"/>
  <c r="E42" i="108"/>
  <c r="Q44" i="108"/>
  <c r="AA44" i="108" s="1"/>
  <c r="G44" i="108"/>
  <c r="N36" i="108"/>
  <c r="D36" i="108"/>
  <c r="R47" i="108"/>
  <c r="AB47" i="108" s="1"/>
  <c r="H47" i="108"/>
  <c r="N43" i="108"/>
  <c r="H72" i="36" s="1"/>
  <c r="D43" i="108"/>
  <c r="S39" i="108"/>
  <c r="AC39" i="108" s="1"/>
  <c r="I39" i="108"/>
  <c r="R45" i="108"/>
  <c r="H45" i="108"/>
  <c r="R41" i="108"/>
  <c r="AB41" i="108" s="1"/>
  <c r="H41" i="108"/>
  <c r="O37" i="108"/>
  <c r="Y37" i="108" s="1"/>
  <c r="E37" i="108"/>
  <c r="Q36" i="108"/>
  <c r="AA36" i="108" s="1"/>
  <c r="G36" i="108"/>
  <c r="M42" i="108"/>
  <c r="W42" i="108" s="1"/>
  <c r="C42" i="108"/>
  <c r="S46" i="108"/>
  <c r="AC46" i="108" s="1"/>
  <c r="I46" i="108"/>
  <c r="Q43" i="108"/>
  <c r="AA43" i="108" s="1"/>
  <c r="G43" i="108"/>
  <c r="N41" i="108"/>
  <c r="X41" i="108" s="1"/>
  <c r="D41" i="108"/>
  <c r="P47" i="108"/>
  <c r="F47" i="108"/>
  <c r="T40" i="108"/>
  <c r="AD40" i="108" s="1"/>
  <c r="J40" i="108"/>
  <c r="Q46" i="108"/>
  <c r="AA46" i="108" s="1"/>
  <c r="G46" i="108"/>
  <c r="R42" i="108"/>
  <c r="AB42" i="108" s="1"/>
  <c r="H42" i="108"/>
  <c r="R46" i="108"/>
  <c r="H46" i="108"/>
  <c r="P42" i="108"/>
  <c r="Z42" i="108" s="1"/>
  <c r="F42" i="108"/>
  <c r="P46" i="108"/>
  <c r="Z46" i="108" s="1"/>
  <c r="F46" i="108"/>
  <c r="T47" i="108"/>
  <c r="AD47" i="108" s="1"/>
  <c r="J47" i="108"/>
  <c r="S44" i="108"/>
  <c r="AC44" i="108" s="1"/>
  <c r="I44" i="108"/>
  <c r="S43" i="108"/>
  <c r="AC43" i="108" s="1"/>
  <c r="I43" i="108"/>
  <c r="N39" i="108"/>
  <c r="X39" i="108" s="1"/>
  <c r="D39" i="108"/>
  <c r="P45" i="108"/>
  <c r="J72" i="38" s="1"/>
  <c r="F45" i="108"/>
  <c r="O41" i="108"/>
  <c r="I72" i="34" s="1"/>
  <c r="E41" i="108"/>
  <c r="M41" i="108"/>
  <c r="W41" i="108" s="1"/>
  <c r="C41" i="108"/>
  <c r="M40" i="108"/>
  <c r="W40" i="108" s="1"/>
  <c r="C40" i="108"/>
  <c r="N40" i="108"/>
  <c r="X40" i="108" s="1"/>
  <c r="D40" i="108"/>
  <c r="Q40" i="108"/>
  <c r="AA40" i="108" s="1"/>
  <c r="G40" i="108"/>
  <c r="P44" i="108"/>
  <c r="Z44" i="108" s="1"/>
  <c r="F44" i="108"/>
  <c r="T41" i="108"/>
  <c r="AD41" i="108" s="1"/>
  <c r="J41" i="108"/>
  <c r="T45" i="108"/>
  <c r="AD45" i="108" s="1"/>
  <c r="J45" i="108"/>
  <c r="T37" i="108"/>
  <c r="J37" i="108"/>
  <c r="P41" i="108"/>
  <c r="Z41" i="108" s="1"/>
  <c r="F41" i="108"/>
  <c r="R37" i="108"/>
  <c r="AB37" i="108" s="1"/>
  <c r="H37" i="108"/>
  <c r="O40" i="108"/>
  <c r="Y40" i="108" s="1"/>
  <c r="E40" i="108"/>
  <c r="P37" i="108"/>
  <c r="F37" i="108"/>
  <c r="Q38" i="108"/>
  <c r="AA38" i="108" s="1"/>
  <c r="G38" i="108"/>
  <c r="O38" i="108"/>
  <c r="Y38" i="108" s="1"/>
  <c r="E38" i="108"/>
  <c r="S47" i="108"/>
  <c r="AC47" i="108" s="1"/>
  <c r="I47" i="108"/>
  <c r="R44" i="108"/>
  <c r="AB44" i="108" s="1"/>
  <c r="H44" i="108"/>
  <c r="O43" i="108"/>
  <c r="Y43" i="108" s="1"/>
  <c r="E43" i="108"/>
  <c r="N44" i="108"/>
  <c r="X44" i="108" s="1"/>
  <c r="D44" i="108"/>
  <c r="P39" i="108"/>
  <c r="J72" i="32" s="1"/>
  <c r="F39" i="108"/>
  <c r="Q45" i="108"/>
  <c r="AA45" i="108" s="1"/>
  <c r="G45" i="108"/>
  <c r="Q37" i="108"/>
  <c r="AA37" i="108" s="1"/>
  <c r="G37" i="108"/>
  <c r="M38" i="108"/>
  <c r="W38" i="108" s="1"/>
  <c r="C38" i="108"/>
  <c r="N37" i="108"/>
  <c r="X37" i="108" s="1"/>
  <c r="D37" i="108"/>
  <c r="M37" i="108"/>
  <c r="W37" i="108" s="1"/>
  <c r="C37" i="108"/>
  <c r="N45" i="108"/>
  <c r="X45" i="108" s="1"/>
  <c r="D45" i="108"/>
  <c r="M45" i="108"/>
  <c r="W45" i="108" s="1"/>
  <c r="C45" i="108"/>
  <c r="T38" i="108"/>
  <c r="AD38" i="108" s="1"/>
  <c r="J38" i="108"/>
  <c r="S40" i="108"/>
  <c r="AC40" i="108" s="1"/>
  <c r="I40" i="108"/>
  <c r="R36" i="108"/>
  <c r="AB36" i="108" s="1"/>
  <c r="H36" i="108"/>
  <c r="T42" i="108"/>
  <c r="AD42" i="108" s="1"/>
  <c r="J42" i="108"/>
  <c r="N42" i="108"/>
  <c r="H72" i="35" s="1"/>
  <c r="D42" i="108"/>
  <c r="O36" i="108"/>
  <c r="I72" i="22" s="1"/>
  <c r="E36" i="108"/>
  <c r="P43" i="108"/>
  <c r="Z43" i="108" s="1"/>
  <c r="F43" i="108"/>
  <c r="O47" i="108"/>
  <c r="Y47" i="108" s="1"/>
  <c r="E47" i="108"/>
  <c r="M43" i="108"/>
  <c r="W43" i="108" s="1"/>
  <c r="C43" i="108"/>
  <c r="M39" i="108"/>
  <c r="W39" i="108" s="1"/>
  <c r="C39" i="108"/>
  <c r="Q41" i="108"/>
  <c r="AA41" i="108" s="1"/>
  <c r="G41" i="108"/>
  <c r="S36" i="108"/>
  <c r="AC36" i="108" s="1"/>
  <c r="I36" i="108"/>
  <c r="S42" i="108"/>
  <c r="M72" i="35" s="1"/>
  <c r="I42" i="108"/>
  <c r="T46" i="108"/>
  <c r="AD46" i="108" s="1"/>
  <c r="J46" i="108"/>
  <c r="Q39" i="108"/>
  <c r="AA39" i="108" s="1"/>
  <c r="G39" i="108"/>
  <c r="S38" i="108"/>
  <c r="M72" i="31" s="1"/>
  <c r="I38" i="108"/>
  <c r="T36" i="108"/>
  <c r="AD36" i="108" s="1"/>
  <c r="J36" i="108"/>
  <c r="M46" i="108"/>
  <c r="W46" i="108" s="1"/>
  <c r="C46" i="108"/>
  <c r="O46" i="108"/>
  <c r="Y46" i="108" s="1"/>
  <c r="E46" i="108"/>
  <c r="P36" i="108"/>
  <c r="Z36" i="108" s="1"/>
  <c r="F36" i="108"/>
  <c r="M44" i="108"/>
  <c r="W44" i="108" s="1"/>
  <c r="C44" i="108"/>
  <c r="Q47" i="108"/>
  <c r="G47" i="108"/>
  <c r="V16" i="138"/>
  <c r="R14" i="143" s="1"/>
  <c r="BT207" i="40"/>
  <c r="L72" i="37"/>
  <c r="Z39" i="108"/>
  <c r="N72" i="39"/>
  <c r="X46" i="108"/>
  <c r="X47" i="108"/>
  <c r="H72" i="40"/>
  <c r="I72" i="32"/>
  <c r="N72" i="34"/>
  <c r="M72" i="37"/>
  <c r="Z37" i="108"/>
  <c r="J72" i="30"/>
  <c r="M72" i="33"/>
  <c r="N72" i="35"/>
  <c r="Y36" i="108"/>
  <c r="J72" i="36"/>
  <c r="X36" i="108"/>
  <c r="H72" i="22"/>
  <c r="AB45" i="108"/>
  <c r="L72" i="38"/>
  <c r="AB46" i="108"/>
  <c r="L72" i="39"/>
  <c r="Z45" i="108"/>
  <c r="AD37" i="108"/>
  <c r="N72" i="30"/>
  <c r="AC38" i="108"/>
  <c r="AA47" i="108"/>
  <c r="K72" i="40"/>
  <c r="Z47" i="108"/>
  <c r="J72" i="40"/>
  <c r="AB38" i="108"/>
  <c r="N72" i="33"/>
  <c r="X38" i="108"/>
  <c r="H72" i="31"/>
  <c r="AA42" i="108"/>
  <c r="AB43" i="108"/>
  <c r="L72" i="36"/>
  <c r="AD44" i="108"/>
  <c r="N72" i="37"/>
  <c r="N72" i="36"/>
  <c r="AB39" i="108"/>
  <c r="L72" i="32"/>
  <c r="Y45" i="108"/>
  <c r="I72" i="38"/>
  <c r="Z38" i="108"/>
  <c r="J72" i="31"/>
  <c r="Z40" i="108"/>
  <c r="J72" i="33"/>
  <c r="BM106" i="156"/>
  <c r="V7" i="157" s="1"/>
  <c r="V19" i="157" s="1"/>
  <c r="I17" i="143" s="1"/>
  <c r="J17" i="143" s="1"/>
  <c r="BP106" i="156"/>
  <c r="Y7" i="157" s="1"/>
  <c r="BK106" i="156"/>
  <c r="T7" i="157" s="1"/>
  <c r="T19" i="157" s="1"/>
  <c r="I16" i="143" s="1"/>
  <c r="J16" i="143" s="1"/>
  <c r="O17" i="114"/>
  <c r="H11" i="143" s="1"/>
  <c r="V16" i="120"/>
  <c r="H15" i="143" s="1"/>
  <c r="K15" i="131"/>
  <c r="F37" i="151"/>
  <c r="G37" i="151"/>
  <c r="H37" i="151"/>
  <c r="K20" i="131"/>
  <c r="G37" i="146"/>
  <c r="F37" i="146"/>
  <c r="H37" i="146"/>
  <c r="K12" i="131"/>
  <c r="H37" i="154"/>
  <c r="G37" i="154"/>
  <c r="F37" i="154"/>
  <c r="K19" i="131"/>
  <c r="H37" i="147"/>
  <c r="G37" i="147"/>
  <c r="F37" i="147"/>
  <c r="K11" i="131"/>
  <c r="H37" i="155"/>
  <c r="F37" i="155"/>
  <c r="G37" i="155"/>
  <c r="K18" i="131"/>
  <c r="H37" i="148"/>
  <c r="G37" i="148"/>
  <c r="F37" i="148"/>
  <c r="K21" i="131"/>
  <c r="H37" i="145"/>
  <c r="G37" i="145"/>
  <c r="F37" i="145"/>
  <c r="K17" i="131"/>
  <c r="F37" i="149"/>
  <c r="H37" i="149"/>
  <c r="G37" i="149"/>
  <c r="K14" i="131"/>
  <c r="H37" i="152"/>
  <c r="G37" i="152"/>
  <c r="F37" i="152"/>
  <c r="K13" i="131"/>
  <c r="H37" i="153"/>
  <c r="G37" i="153"/>
  <c r="F37" i="153"/>
  <c r="K16" i="131"/>
  <c r="F37" i="150"/>
  <c r="H37" i="150"/>
  <c r="G37" i="150"/>
  <c r="Y19" i="157"/>
  <c r="I20" i="143" s="1"/>
  <c r="J20" i="143" s="1"/>
  <c r="CA64" i="152"/>
  <c r="CA106" i="152" s="1"/>
  <c r="BG106" i="152"/>
  <c r="P11" i="157" s="1"/>
  <c r="H34" i="145"/>
  <c r="H53" i="145" s="1"/>
  <c r="H34" i="151"/>
  <c r="U11" i="128" s="1"/>
  <c r="AG11" i="128" s="1"/>
  <c r="H34" i="155"/>
  <c r="H55" i="155" s="1"/>
  <c r="H34" i="146"/>
  <c r="H53" i="146" s="1"/>
  <c r="H34" i="148"/>
  <c r="U14" i="128" s="1"/>
  <c r="AG14" i="128" s="1"/>
  <c r="H34" i="154"/>
  <c r="U8" i="128" s="1"/>
  <c r="AG8" i="128" s="1"/>
  <c r="N19" i="157"/>
  <c r="I13" i="143" s="1"/>
  <c r="J13" i="143" s="1"/>
  <c r="H34" i="152"/>
  <c r="U10" i="128" s="1"/>
  <c r="AG10" i="128" s="1"/>
  <c r="H34" i="147"/>
  <c r="H53" i="147" s="1"/>
  <c r="H34" i="150"/>
  <c r="H55" i="150" s="1"/>
  <c r="H34" i="153"/>
  <c r="H55" i="153" s="1"/>
  <c r="H34" i="149"/>
  <c r="H53" i="149" s="1"/>
  <c r="F34" i="154"/>
  <c r="F53" i="154" s="1"/>
  <c r="X63" i="154"/>
  <c r="BC63" i="154" s="1"/>
  <c r="BC106" i="154" s="1"/>
  <c r="L9" i="157" s="1"/>
  <c r="F34" i="152"/>
  <c r="F53" i="152" s="1"/>
  <c r="F34" i="148"/>
  <c r="F55" i="148" s="1"/>
  <c r="F34" i="146"/>
  <c r="F55" i="146" s="1"/>
  <c r="F34" i="151"/>
  <c r="F55" i="151" s="1"/>
  <c r="F34" i="155"/>
  <c r="S7" i="128" s="1"/>
  <c r="AE7" i="128" s="1"/>
  <c r="F34" i="153"/>
  <c r="F53" i="153" s="1"/>
  <c r="F34" i="150"/>
  <c r="F53" i="150" s="1"/>
  <c r="F34" i="147"/>
  <c r="S15" i="128" s="1"/>
  <c r="AE15" i="128" s="1"/>
  <c r="F34" i="145"/>
  <c r="F53" i="145" s="1"/>
  <c r="F34" i="149"/>
  <c r="F53" i="149" s="1"/>
  <c r="G34" i="152"/>
  <c r="G33" i="152" s="1"/>
  <c r="G34" i="148"/>
  <c r="G53" i="148" s="1"/>
  <c r="G34" i="146"/>
  <c r="G34" i="151"/>
  <c r="G53" i="151" s="1"/>
  <c r="G34" i="155"/>
  <c r="G53" i="155" s="1"/>
  <c r="G34" i="153"/>
  <c r="G53" i="153" s="1"/>
  <c r="G34" i="150"/>
  <c r="G53" i="150" s="1"/>
  <c r="G34" i="154"/>
  <c r="G53" i="154" s="1"/>
  <c r="G34" i="147"/>
  <c r="G53" i="147" s="1"/>
  <c r="V66" i="145"/>
  <c r="BA66" i="145" s="1"/>
  <c r="G34" i="145"/>
  <c r="G53" i="145" s="1"/>
  <c r="G34" i="149"/>
  <c r="G33" i="149" s="1"/>
  <c r="Q13" i="128" s="1"/>
  <c r="AC13" i="128" s="1"/>
  <c r="BB152" i="40"/>
  <c r="BB207" i="40" s="1"/>
  <c r="AX152" i="40"/>
  <c r="AX203" i="40"/>
  <c r="I35" i="144" s="1"/>
  <c r="AD64" i="156"/>
  <c r="BI64" i="156" s="1"/>
  <c r="F34" i="156"/>
  <c r="AQ61" i="156" s="1"/>
  <c r="BV61" i="156" s="1"/>
  <c r="CA61" i="156" s="1"/>
  <c r="H34" i="156"/>
  <c r="AQ64" i="156" s="1"/>
  <c r="G34" i="156"/>
  <c r="G37" i="156"/>
  <c r="H37" i="156"/>
  <c r="K10" i="131"/>
  <c r="F37" i="156"/>
  <c r="G63" i="22"/>
  <c r="G15" i="22"/>
  <c r="L63" i="22"/>
  <c r="K63" i="22"/>
  <c r="W182" i="22" s="1"/>
  <c r="AZ182" i="22" s="1"/>
  <c r="H15" i="22"/>
  <c r="Z6" i="63"/>
  <c r="H63" i="22"/>
  <c r="L15" i="22"/>
  <c r="K15" i="22"/>
  <c r="G63" i="30"/>
  <c r="G15" i="30"/>
  <c r="L63" i="30"/>
  <c r="L15" i="30"/>
  <c r="K63" i="30"/>
  <c r="K15" i="30"/>
  <c r="H15" i="30"/>
  <c r="H63" i="30"/>
  <c r="Z7" i="63"/>
  <c r="N63" i="31"/>
  <c r="N15" i="31"/>
  <c r="M63" i="31"/>
  <c r="M15" i="31"/>
  <c r="AA8" i="63"/>
  <c r="J63" i="31"/>
  <c r="J15" i="31"/>
  <c r="I15" i="31"/>
  <c r="I63" i="31"/>
  <c r="AA11" i="63"/>
  <c r="N63" i="34"/>
  <c r="N15" i="34"/>
  <c r="M63" i="34"/>
  <c r="M15" i="34"/>
  <c r="J63" i="34"/>
  <c r="J15" i="34"/>
  <c r="I63" i="34"/>
  <c r="I15" i="34"/>
  <c r="AA15" i="63"/>
  <c r="N63" i="38"/>
  <c r="N15" i="38"/>
  <c r="M63" i="38"/>
  <c r="M15" i="38"/>
  <c r="J63" i="38"/>
  <c r="J15" i="38"/>
  <c r="I63" i="38"/>
  <c r="I15" i="38"/>
  <c r="G63" i="32"/>
  <c r="G15" i="32"/>
  <c r="L63" i="32"/>
  <c r="L15" i="32"/>
  <c r="K63" i="32"/>
  <c r="K15" i="32"/>
  <c r="Z9" i="63"/>
  <c r="H63" i="32"/>
  <c r="H15" i="32"/>
  <c r="G63" i="38"/>
  <c r="G15" i="38"/>
  <c r="L63" i="38"/>
  <c r="L15" i="38"/>
  <c r="K63" i="38"/>
  <c r="K15" i="38"/>
  <c r="H63" i="38"/>
  <c r="Z15" i="63"/>
  <c r="H15" i="38"/>
  <c r="G63" i="39"/>
  <c r="G15" i="39"/>
  <c r="L63" i="39"/>
  <c r="L15" i="39"/>
  <c r="Z16" i="63"/>
  <c r="K63" i="39"/>
  <c r="K15" i="39"/>
  <c r="H15" i="39"/>
  <c r="H63" i="39"/>
  <c r="N63" i="37"/>
  <c r="N15" i="37"/>
  <c r="M63" i="37"/>
  <c r="M15" i="37"/>
  <c r="AA14" i="63"/>
  <c r="J63" i="37"/>
  <c r="J15" i="37"/>
  <c r="I15" i="37"/>
  <c r="I63" i="37"/>
  <c r="N63" i="33"/>
  <c r="N15" i="33"/>
  <c r="M63" i="33"/>
  <c r="M15" i="33"/>
  <c r="AA10" i="63"/>
  <c r="J63" i="33"/>
  <c r="J15" i="33"/>
  <c r="I15" i="33"/>
  <c r="I63" i="33"/>
  <c r="G63" i="37"/>
  <c r="G15" i="37"/>
  <c r="L63" i="37"/>
  <c r="L15" i="37"/>
  <c r="Z14" i="63"/>
  <c r="K63" i="37"/>
  <c r="K15" i="37"/>
  <c r="H15" i="37"/>
  <c r="H63" i="37"/>
  <c r="M31" i="144"/>
  <c r="M48" i="144" s="1"/>
  <c r="BB207" i="36"/>
  <c r="G63" i="35"/>
  <c r="G15" i="35"/>
  <c r="L63" i="35"/>
  <c r="L15" i="35"/>
  <c r="Z12" i="63"/>
  <c r="K63" i="35"/>
  <c r="K15" i="35"/>
  <c r="H15" i="35"/>
  <c r="H63" i="35"/>
  <c r="AA7" i="63"/>
  <c r="N63" i="30"/>
  <c r="N15" i="30"/>
  <c r="M63" i="30"/>
  <c r="M15" i="30"/>
  <c r="W108" i="30" s="1"/>
  <c r="AZ108" i="30" s="1"/>
  <c r="AZ152" i="30" s="1"/>
  <c r="J63" i="30"/>
  <c r="J15" i="30"/>
  <c r="I15" i="30"/>
  <c r="I63" i="30"/>
  <c r="N63" i="35"/>
  <c r="N15" i="35"/>
  <c r="M63" i="35"/>
  <c r="M15" i="35"/>
  <c r="AA12" i="63"/>
  <c r="J63" i="35"/>
  <c r="J15" i="35"/>
  <c r="I15" i="35"/>
  <c r="I63" i="35"/>
  <c r="G63" i="33"/>
  <c r="G15" i="33"/>
  <c r="L63" i="33"/>
  <c r="L15" i="33"/>
  <c r="Z10" i="63"/>
  <c r="K63" i="33"/>
  <c r="K15" i="33"/>
  <c r="H15" i="33"/>
  <c r="H63" i="33"/>
  <c r="M26" i="144"/>
  <c r="M43" i="144" s="1"/>
  <c r="BB207" i="31"/>
  <c r="N63" i="22"/>
  <c r="N15" i="22"/>
  <c r="M63" i="22"/>
  <c r="M15" i="22"/>
  <c r="J15" i="22"/>
  <c r="I15" i="22"/>
  <c r="J63" i="22"/>
  <c r="W158" i="22" s="1"/>
  <c r="AZ158" i="22" s="1"/>
  <c r="I63" i="22"/>
  <c r="AA6" i="63"/>
  <c r="G63" i="36"/>
  <c r="G15" i="36"/>
  <c r="L63" i="36"/>
  <c r="L15" i="36"/>
  <c r="K63" i="36"/>
  <c r="K15" i="36"/>
  <c r="H63" i="36"/>
  <c r="H15" i="36"/>
  <c r="Z13" i="63"/>
  <c r="N63" i="39"/>
  <c r="N15" i="39"/>
  <c r="M63" i="39"/>
  <c r="M15" i="39"/>
  <c r="AA16" i="63"/>
  <c r="J63" i="39"/>
  <c r="J15" i="39"/>
  <c r="I15" i="39"/>
  <c r="I63" i="39"/>
  <c r="G63" i="34"/>
  <c r="G15" i="34"/>
  <c r="L63" i="34"/>
  <c r="L15" i="34"/>
  <c r="K63" i="34"/>
  <c r="K15" i="34"/>
  <c r="H63" i="34"/>
  <c r="Z11" i="63"/>
  <c r="H15" i="34"/>
  <c r="AA9" i="63"/>
  <c r="N63" i="32"/>
  <c r="N15" i="32"/>
  <c r="M63" i="32"/>
  <c r="M15" i="32"/>
  <c r="J63" i="32"/>
  <c r="J15" i="32"/>
  <c r="I63" i="32"/>
  <c r="I15" i="32"/>
  <c r="G63" i="40"/>
  <c r="G15" i="40"/>
  <c r="W111" i="40" s="1"/>
  <c r="AZ111" i="40" s="1"/>
  <c r="AZ152" i="40" s="1"/>
  <c r="L63" i="40"/>
  <c r="L15" i="40"/>
  <c r="K63" i="40"/>
  <c r="W159" i="40" s="1"/>
  <c r="AZ159" i="40" s="1"/>
  <c r="AZ203" i="40" s="1"/>
  <c r="K35" i="144" s="1"/>
  <c r="K15" i="40"/>
  <c r="H63" i="40"/>
  <c r="Z17" i="63"/>
  <c r="H15" i="40"/>
  <c r="G63" i="31"/>
  <c r="G15" i="31"/>
  <c r="L63" i="31"/>
  <c r="L15" i="31"/>
  <c r="Z8" i="63"/>
  <c r="K63" i="31"/>
  <c r="K15" i="31"/>
  <c r="H15" i="31"/>
  <c r="H63" i="31"/>
  <c r="M8" i="144"/>
  <c r="M42" i="144" s="1"/>
  <c r="BB207" i="30"/>
  <c r="N63" i="40"/>
  <c r="N15" i="40"/>
  <c r="M63" i="40"/>
  <c r="M15" i="40"/>
  <c r="J63" i="40"/>
  <c r="J15" i="40"/>
  <c r="I63" i="40"/>
  <c r="I15" i="40"/>
  <c r="AA17" i="63"/>
  <c r="AA13" i="63"/>
  <c r="N63" i="36"/>
  <c r="N15" i="36"/>
  <c r="M63" i="36"/>
  <c r="M15" i="36"/>
  <c r="J63" i="36"/>
  <c r="J15" i="36"/>
  <c r="I63" i="36"/>
  <c r="I15" i="36"/>
  <c r="BB152" i="37"/>
  <c r="M22" i="75"/>
  <c r="O22" i="70"/>
  <c r="R26" i="143" s="1"/>
  <c r="I30" i="144"/>
  <c r="I47" i="144" s="1"/>
  <c r="AX207" i="35"/>
  <c r="O17" i="109"/>
  <c r="R11" i="143" s="1"/>
  <c r="AX207" i="31"/>
  <c r="I26" i="144"/>
  <c r="I43" i="144" s="1"/>
  <c r="AX203" i="38"/>
  <c r="AS182" i="38"/>
  <c r="BX182" i="38"/>
  <c r="AX203" i="36"/>
  <c r="BX182" i="36"/>
  <c r="BX203" i="36" s="1"/>
  <c r="S107" i="31"/>
  <c r="AV107" i="31" s="1"/>
  <c r="AV152" i="31" s="1"/>
  <c r="S107" i="33"/>
  <c r="AV107" i="33" s="1"/>
  <c r="O17" i="61"/>
  <c r="R10" i="143" s="1"/>
  <c r="S107" i="40"/>
  <c r="AV107" i="40" s="1"/>
  <c r="AV152" i="40" s="1"/>
  <c r="M60" i="38"/>
  <c r="N12" i="38"/>
  <c r="L60" i="38"/>
  <c r="M12" i="38"/>
  <c r="K60" i="38"/>
  <c r="L12" i="38"/>
  <c r="J60" i="38"/>
  <c r="K12" i="38"/>
  <c r="I60" i="38"/>
  <c r="J12" i="38"/>
  <c r="H60" i="38"/>
  <c r="N60" i="38"/>
  <c r="G12" i="38"/>
  <c r="I12" i="38"/>
  <c r="G60" i="38"/>
  <c r="H12" i="38"/>
  <c r="AE53" i="144"/>
  <c r="L60" i="30"/>
  <c r="M12" i="30"/>
  <c r="K12" i="30"/>
  <c r="K60" i="30"/>
  <c r="G60" i="30"/>
  <c r="I60" i="30"/>
  <c r="J12" i="30"/>
  <c r="H60" i="30"/>
  <c r="I12" i="30"/>
  <c r="H12" i="30"/>
  <c r="M60" i="30"/>
  <c r="N12" i="30"/>
  <c r="L12" i="30"/>
  <c r="J60" i="30"/>
  <c r="N60" i="30"/>
  <c r="G12" i="30"/>
  <c r="I60" i="32"/>
  <c r="G60" i="32"/>
  <c r="L60" i="32"/>
  <c r="M12" i="32"/>
  <c r="K60" i="32"/>
  <c r="L12" i="32"/>
  <c r="H12" i="32"/>
  <c r="J60" i="32"/>
  <c r="K12" i="32"/>
  <c r="H60" i="32"/>
  <c r="J12" i="32"/>
  <c r="I12" i="32"/>
  <c r="M60" i="32"/>
  <c r="N12" i="32"/>
  <c r="N60" i="32"/>
  <c r="G12" i="32"/>
  <c r="H60" i="35"/>
  <c r="N12" i="35"/>
  <c r="G60" i="35"/>
  <c r="M12" i="35"/>
  <c r="I12" i="35"/>
  <c r="N60" i="35"/>
  <c r="L12" i="35"/>
  <c r="M60" i="35"/>
  <c r="K12" i="35"/>
  <c r="L60" i="35"/>
  <c r="J12" i="35"/>
  <c r="I60" i="35"/>
  <c r="G12" i="35"/>
  <c r="K60" i="35"/>
  <c r="J60" i="35"/>
  <c r="H12" i="35"/>
  <c r="L60" i="36"/>
  <c r="N12" i="36"/>
  <c r="K60" i="36"/>
  <c r="M12" i="36"/>
  <c r="J60" i="36"/>
  <c r="L12" i="36"/>
  <c r="I60" i="36"/>
  <c r="K12" i="36"/>
  <c r="H60" i="36"/>
  <c r="J12" i="36"/>
  <c r="M60" i="36"/>
  <c r="G12" i="36"/>
  <c r="G60" i="36"/>
  <c r="I12" i="36"/>
  <c r="N60" i="36"/>
  <c r="H12" i="36"/>
  <c r="G60" i="37"/>
  <c r="J12" i="37"/>
  <c r="N60" i="37"/>
  <c r="I12" i="37"/>
  <c r="M60" i="37"/>
  <c r="H12" i="37"/>
  <c r="L60" i="37"/>
  <c r="G12" i="37"/>
  <c r="K60" i="37"/>
  <c r="N12" i="37"/>
  <c r="M12" i="37"/>
  <c r="H60" i="37"/>
  <c r="K12" i="37"/>
  <c r="J60" i="37"/>
  <c r="I60" i="37"/>
  <c r="L12" i="37"/>
  <c r="AA17" i="62"/>
  <c r="P12" i="143" s="1"/>
  <c r="T12" i="143" s="1"/>
  <c r="J60" i="31"/>
  <c r="H12" i="31"/>
  <c r="I60" i="31"/>
  <c r="G12" i="31"/>
  <c r="H60" i="31"/>
  <c r="N12" i="31"/>
  <c r="G60" i="31"/>
  <c r="M12" i="31"/>
  <c r="N60" i="31"/>
  <c r="L12" i="31"/>
  <c r="M60" i="31"/>
  <c r="L60" i="31"/>
  <c r="K60" i="31"/>
  <c r="K12" i="31"/>
  <c r="I12" i="31"/>
  <c r="J12" i="31"/>
  <c r="I60" i="39"/>
  <c r="I12" i="39"/>
  <c r="L60" i="39"/>
  <c r="H60" i="39"/>
  <c r="H12" i="39"/>
  <c r="G60" i="39"/>
  <c r="G12" i="39"/>
  <c r="N60" i="39"/>
  <c r="N12" i="39"/>
  <c r="M60" i="39"/>
  <c r="M12" i="39"/>
  <c r="L12" i="39"/>
  <c r="J60" i="39"/>
  <c r="J12" i="39"/>
  <c r="K60" i="39"/>
  <c r="K12" i="39"/>
  <c r="G60" i="34"/>
  <c r="J12" i="34"/>
  <c r="N60" i="34"/>
  <c r="I12" i="34"/>
  <c r="M60" i="34"/>
  <c r="H12" i="34"/>
  <c r="L60" i="34"/>
  <c r="G12" i="34"/>
  <c r="K60" i="34"/>
  <c r="N12" i="34"/>
  <c r="J60" i="34"/>
  <c r="M12" i="34"/>
  <c r="H60" i="34"/>
  <c r="K12" i="34"/>
  <c r="L12" i="34"/>
  <c r="I60" i="34"/>
  <c r="M60" i="40"/>
  <c r="H12" i="40"/>
  <c r="L60" i="40"/>
  <c r="G12" i="40"/>
  <c r="H60" i="40"/>
  <c r="K60" i="40"/>
  <c r="N12" i="40"/>
  <c r="J60" i="40"/>
  <c r="M12" i="40"/>
  <c r="I60" i="40"/>
  <c r="L12" i="40"/>
  <c r="N60" i="40"/>
  <c r="I12" i="40"/>
  <c r="K12" i="40"/>
  <c r="J12" i="40"/>
  <c r="G60" i="40"/>
  <c r="H60" i="33"/>
  <c r="I12" i="33"/>
  <c r="G60" i="33"/>
  <c r="H12" i="33"/>
  <c r="N60" i="33"/>
  <c r="G12" i="33"/>
  <c r="M60" i="33"/>
  <c r="N12" i="33"/>
  <c r="K60" i="33"/>
  <c r="L60" i="33"/>
  <c r="M12" i="33"/>
  <c r="I60" i="33"/>
  <c r="J12" i="33"/>
  <c r="L12" i="33"/>
  <c r="K12" i="33"/>
  <c r="J60" i="33"/>
  <c r="AE36" i="144"/>
  <c r="AE19" i="144"/>
  <c r="N83" i="31"/>
  <c r="M33" i="31"/>
  <c r="M83" i="31"/>
  <c r="L33" i="31"/>
  <c r="L83" i="31"/>
  <c r="K33" i="31"/>
  <c r="K83" i="31"/>
  <c r="J33" i="31"/>
  <c r="J83" i="31"/>
  <c r="I33" i="31"/>
  <c r="I83" i="31"/>
  <c r="H33" i="31"/>
  <c r="H83" i="31"/>
  <c r="G33" i="31"/>
  <c r="G83" i="31"/>
  <c r="N33" i="31"/>
  <c r="G83" i="34"/>
  <c r="K33" i="34"/>
  <c r="N83" i="34"/>
  <c r="J33" i="34"/>
  <c r="M83" i="34"/>
  <c r="I33" i="34"/>
  <c r="L83" i="34"/>
  <c r="H33" i="34"/>
  <c r="J83" i="34"/>
  <c r="N33" i="34"/>
  <c r="I83" i="34"/>
  <c r="M33" i="34"/>
  <c r="L33" i="34"/>
  <c r="G33" i="34"/>
  <c r="K83" i="34"/>
  <c r="H83" i="34"/>
  <c r="J83" i="40"/>
  <c r="J33" i="40"/>
  <c r="I83" i="40"/>
  <c r="I33" i="40"/>
  <c r="N83" i="40"/>
  <c r="K83" i="40"/>
  <c r="H83" i="40"/>
  <c r="H33" i="40"/>
  <c r="N33" i="40"/>
  <c r="G83" i="40"/>
  <c r="G33" i="40"/>
  <c r="K33" i="40"/>
  <c r="M83" i="40"/>
  <c r="M33" i="40"/>
  <c r="L83" i="40"/>
  <c r="L33" i="40"/>
  <c r="M83" i="39"/>
  <c r="N33" i="39"/>
  <c r="L83" i="39"/>
  <c r="M33" i="39"/>
  <c r="G33" i="39"/>
  <c r="K83" i="39"/>
  <c r="L33" i="39"/>
  <c r="J83" i="39"/>
  <c r="K33" i="39"/>
  <c r="J33" i="39"/>
  <c r="N83" i="39"/>
  <c r="I83" i="39"/>
  <c r="H83" i="39"/>
  <c r="I33" i="39"/>
  <c r="G83" i="39"/>
  <c r="H33" i="39"/>
  <c r="K83" i="35"/>
  <c r="M33" i="35"/>
  <c r="J83" i="35"/>
  <c r="L33" i="35"/>
  <c r="I83" i="35"/>
  <c r="K33" i="35"/>
  <c r="H83" i="35"/>
  <c r="J33" i="35"/>
  <c r="N83" i="35"/>
  <c r="H33" i="35"/>
  <c r="M83" i="35"/>
  <c r="G33" i="35"/>
  <c r="N33" i="35"/>
  <c r="I33" i="35"/>
  <c r="L83" i="35"/>
  <c r="G83" i="35"/>
  <c r="J83" i="30"/>
  <c r="J33" i="30"/>
  <c r="I83" i="30"/>
  <c r="I33" i="30"/>
  <c r="H83" i="30"/>
  <c r="H33" i="30"/>
  <c r="G33" i="30"/>
  <c r="G83" i="30"/>
  <c r="N33" i="30"/>
  <c r="K33" i="30"/>
  <c r="N83" i="30"/>
  <c r="K83" i="30"/>
  <c r="M83" i="30"/>
  <c r="M33" i="30"/>
  <c r="L83" i="30"/>
  <c r="L33" i="30"/>
  <c r="M83" i="38"/>
  <c r="M33" i="38"/>
  <c r="N33" i="38"/>
  <c r="L83" i="38"/>
  <c r="L33" i="38"/>
  <c r="K83" i="38"/>
  <c r="K33" i="38"/>
  <c r="J83" i="38"/>
  <c r="J33" i="38"/>
  <c r="I83" i="38"/>
  <c r="I33" i="38"/>
  <c r="H83" i="38"/>
  <c r="H33" i="38"/>
  <c r="N83" i="38"/>
  <c r="G83" i="38"/>
  <c r="G33" i="38"/>
  <c r="N83" i="22"/>
  <c r="G83" i="22"/>
  <c r="M83" i="22"/>
  <c r="L83" i="22"/>
  <c r="K83" i="22"/>
  <c r="J83" i="22"/>
  <c r="I83" i="22"/>
  <c r="H83" i="22"/>
  <c r="J83" i="37"/>
  <c r="H33" i="37"/>
  <c r="I83" i="37"/>
  <c r="G33" i="37"/>
  <c r="H83" i="37"/>
  <c r="N33" i="37"/>
  <c r="G83" i="37"/>
  <c r="M33" i="37"/>
  <c r="M83" i="37"/>
  <c r="K33" i="37"/>
  <c r="L83" i="37"/>
  <c r="J33" i="37"/>
  <c r="N83" i="37"/>
  <c r="L33" i="37"/>
  <c r="K83" i="37"/>
  <c r="I33" i="37"/>
  <c r="K83" i="33"/>
  <c r="J33" i="33"/>
  <c r="J83" i="33"/>
  <c r="I33" i="33"/>
  <c r="I83" i="33"/>
  <c r="H33" i="33"/>
  <c r="H83" i="33"/>
  <c r="G33" i="33"/>
  <c r="N83" i="33"/>
  <c r="M33" i="33"/>
  <c r="M83" i="33"/>
  <c r="L33" i="33"/>
  <c r="L83" i="33"/>
  <c r="G83" i="33"/>
  <c r="N33" i="33"/>
  <c r="K33" i="33"/>
  <c r="M83" i="36"/>
  <c r="L33" i="36"/>
  <c r="L83" i="36"/>
  <c r="K33" i="36"/>
  <c r="K83" i="36"/>
  <c r="J33" i="36"/>
  <c r="J83" i="36"/>
  <c r="I33" i="36"/>
  <c r="H83" i="36"/>
  <c r="G33" i="36"/>
  <c r="G83" i="36"/>
  <c r="N33" i="36"/>
  <c r="N83" i="36"/>
  <c r="I83" i="36"/>
  <c r="M33" i="36"/>
  <c r="H33" i="36"/>
  <c r="G83" i="32"/>
  <c r="N33" i="32"/>
  <c r="N83" i="32"/>
  <c r="M33" i="32"/>
  <c r="M83" i="32"/>
  <c r="L33" i="32"/>
  <c r="L83" i="32"/>
  <c r="K33" i="32"/>
  <c r="J83" i="32"/>
  <c r="I33" i="32"/>
  <c r="I83" i="32"/>
  <c r="H33" i="32"/>
  <c r="K83" i="32"/>
  <c r="G33" i="32"/>
  <c r="H83" i="32"/>
  <c r="J33" i="32"/>
  <c r="AJ108" i="30"/>
  <c r="BM108" i="30" s="1"/>
  <c r="BM152" i="30" s="1"/>
  <c r="AJ158" i="34"/>
  <c r="BM158" i="34" s="1"/>
  <c r="AJ182" i="35"/>
  <c r="BM182" i="35" s="1"/>
  <c r="AJ131" i="37"/>
  <c r="BM131" i="37" s="1"/>
  <c r="AJ107" i="40"/>
  <c r="BM107" i="40" s="1"/>
  <c r="H94" i="33"/>
  <c r="J44" i="33"/>
  <c r="G94" i="33"/>
  <c r="I44" i="33"/>
  <c r="N94" i="33"/>
  <c r="H44" i="33"/>
  <c r="M94" i="33"/>
  <c r="G44" i="33"/>
  <c r="L94" i="33"/>
  <c r="N44" i="33"/>
  <c r="K94" i="33"/>
  <c r="M44" i="33"/>
  <c r="J94" i="33"/>
  <c r="L44" i="33"/>
  <c r="K44" i="33"/>
  <c r="I94" i="33"/>
  <c r="J94" i="30"/>
  <c r="G44" i="30"/>
  <c r="I94" i="30"/>
  <c r="N44" i="30"/>
  <c r="H94" i="30"/>
  <c r="M44" i="30"/>
  <c r="N94" i="30"/>
  <c r="K44" i="30"/>
  <c r="M94" i="30"/>
  <c r="J44" i="30"/>
  <c r="L94" i="30"/>
  <c r="G94" i="30"/>
  <c r="I44" i="30"/>
  <c r="K94" i="30"/>
  <c r="L44" i="30"/>
  <c r="H44" i="30"/>
  <c r="N94" i="34"/>
  <c r="L44" i="34"/>
  <c r="M94" i="34"/>
  <c r="K44" i="34"/>
  <c r="L94" i="34"/>
  <c r="J44" i="34"/>
  <c r="K94" i="34"/>
  <c r="I44" i="34"/>
  <c r="J94" i="34"/>
  <c r="H44" i="34"/>
  <c r="I94" i="34"/>
  <c r="G44" i="34"/>
  <c r="H94" i="34"/>
  <c r="N44" i="34"/>
  <c r="M44" i="34"/>
  <c r="G94" i="34"/>
  <c r="G94" i="38"/>
  <c r="J44" i="38"/>
  <c r="N94" i="38"/>
  <c r="I44" i="38"/>
  <c r="M94" i="38"/>
  <c r="H44" i="38"/>
  <c r="L94" i="38"/>
  <c r="G44" i="38"/>
  <c r="K94" i="38"/>
  <c r="N44" i="38"/>
  <c r="J94" i="38"/>
  <c r="M44" i="38"/>
  <c r="I94" i="38"/>
  <c r="L44" i="38"/>
  <c r="H94" i="38"/>
  <c r="K44" i="38"/>
  <c r="H94" i="35"/>
  <c r="M44" i="35"/>
  <c r="G94" i="35"/>
  <c r="L44" i="35"/>
  <c r="N94" i="35"/>
  <c r="K44" i="35"/>
  <c r="M94" i="35"/>
  <c r="J44" i="35"/>
  <c r="L94" i="35"/>
  <c r="I44" i="35"/>
  <c r="K94" i="35"/>
  <c r="H44" i="35"/>
  <c r="J94" i="35"/>
  <c r="G44" i="35"/>
  <c r="N44" i="35"/>
  <c r="I94" i="35"/>
  <c r="L94" i="40"/>
  <c r="G44" i="40"/>
  <c r="K94" i="40"/>
  <c r="N44" i="40"/>
  <c r="J94" i="40"/>
  <c r="M44" i="40"/>
  <c r="I94" i="40"/>
  <c r="L44" i="40"/>
  <c r="H94" i="40"/>
  <c r="K44" i="40"/>
  <c r="G94" i="40"/>
  <c r="J44" i="40"/>
  <c r="N94" i="40"/>
  <c r="I44" i="40"/>
  <c r="H44" i="40"/>
  <c r="M94" i="40"/>
  <c r="M94" i="36"/>
  <c r="H44" i="36"/>
  <c r="L94" i="36"/>
  <c r="G44" i="36"/>
  <c r="K94" i="36"/>
  <c r="N44" i="36"/>
  <c r="J94" i="36"/>
  <c r="M44" i="36"/>
  <c r="I94" i="36"/>
  <c r="L44" i="36"/>
  <c r="H94" i="36"/>
  <c r="K44" i="36"/>
  <c r="G94" i="36"/>
  <c r="J44" i="36"/>
  <c r="I44" i="36"/>
  <c r="N94" i="36"/>
  <c r="H33" i="22"/>
  <c r="I33" i="22"/>
  <c r="J33" i="22"/>
  <c r="K33" i="22"/>
  <c r="L33" i="22"/>
  <c r="M33" i="22"/>
  <c r="N33" i="22"/>
  <c r="Q158" i="22"/>
  <c r="AT158" i="22" s="1"/>
  <c r="Q182" i="22"/>
  <c r="AT182" i="22" s="1"/>
  <c r="BM152" i="22"/>
  <c r="X7" i="144" s="1"/>
  <c r="AE33" i="56"/>
  <c r="R9" i="143" s="1"/>
  <c r="BM203" i="22"/>
  <c r="X24" i="144" s="1"/>
  <c r="BB203" i="22"/>
  <c r="M24" i="144" s="1"/>
  <c r="AE14" i="67"/>
  <c r="AE16" i="67" s="1"/>
  <c r="S107" i="22"/>
  <c r="AV107" i="22" s="1"/>
  <c r="M60" i="22"/>
  <c r="H12" i="22"/>
  <c r="H60" i="22"/>
  <c r="N12" i="22"/>
  <c r="L60" i="22"/>
  <c r="I60" i="22"/>
  <c r="J60" i="22"/>
  <c r="J12" i="22"/>
  <c r="K60" i="22"/>
  <c r="I12" i="22"/>
  <c r="G12" i="22"/>
  <c r="N60" i="22"/>
  <c r="K12" i="22"/>
  <c r="G60" i="22"/>
  <c r="L12" i="22"/>
  <c r="M12" i="22"/>
  <c r="M22" i="130"/>
  <c r="F24" i="143" s="1"/>
  <c r="P16" i="108"/>
  <c r="Q9" i="108"/>
  <c r="Q24" i="108" s="1"/>
  <c r="R12" i="108"/>
  <c r="R27" i="108" s="1"/>
  <c r="T15" i="108"/>
  <c r="R16" i="108"/>
  <c r="R31" i="108" s="1"/>
  <c r="N11" i="108"/>
  <c r="T9" i="108"/>
  <c r="S15" i="108"/>
  <c r="P11" i="108"/>
  <c r="P26" i="108" s="1"/>
  <c r="S6" i="108"/>
  <c r="S21" i="108" s="1"/>
  <c r="R9" i="108"/>
  <c r="R24" i="108" s="1"/>
  <c r="S12" i="108"/>
  <c r="O15" i="108"/>
  <c r="O30" i="108" s="1"/>
  <c r="T16" i="108"/>
  <c r="T31" i="108" s="1"/>
  <c r="S11" i="108"/>
  <c r="R6" i="108"/>
  <c r="R21" i="108" s="1"/>
  <c r="S9" i="108"/>
  <c r="T12" i="108"/>
  <c r="T27" i="108" s="1"/>
  <c r="R15" i="108"/>
  <c r="R30" i="108" s="1"/>
  <c r="R11" i="108"/>
  <c r="R26" i="108" s="1"/>
  <c r="T6" i="108"/>
  <c r="N9" i="108"/>
  <c r="M16" i="108"/>
  <c r="M31" i="108" s="1"/>
  <c r="W31" i="108" s="1"/>
  <c r="O11" i="108"/>
  <c r="O26" i="108" s="1"/>
  <c r="P9" i="108"/>
  <c r="Q12" i="108"/>
  <c r="Q27" i="108" s="1"/>
  <c r="Q15" i="108"/>
  <c r="Q30" i="108" s="1"/>
  <c r="O9" i="108"/>
  <c r="O24" i="108" s="1"/>
  <c r="N15" i="108"/>
  <c r="N30" i="108" s="1"/>
  <c r="T11" i="108"/>
  <c r="Q6" i="108"/>
  <c r="M9" i="108"/>
  <c r="M24" i="108" s="1"/>
  <c r="W24" i="108" s="1"/>
  <c r="M12" i="108"/>
  <c r="M27" i="108" s="1"/>
  <c r="W27" i="108" s="1"/>
  <c r="S16" i="108"/>
  <c r="S31" i="108" s="1"/>
  <c r="Q11" i="108"/>
  <c r="Q26" i="108" s="1"/>
  <c r="N12" i="108"/>
  <c r="O16" i="108"/>
  <c r="O31" i="108" s="1"/>
  <c r="O12" i="108"/>
  <c r="M7" i="108"/>
  <c r="M22" i="108" s="1"/>
  <c r="W22" i="108" s="1"/>
  <c r="O14" i="108"/>
  <c r="O10" i="108"/>
  <c r="P14" i="108"/>
  <c r="P29" i="108" s="1"/>
  <c r="P10" i="108"/>
  <c r="P25" i="108" s="1"/>
  <c r="M13" i="108"/>
  <c r="P17" i="108"/>
  <c r="P32" i="108" s="1"/>
  <c r="O8" i="108"/>
  <c r="N8" i="108"/>
  <c r="N23" i="108" s="1"/>
  <c r="N14" i="108"/>
  <c r="N17" i="108"/>
  <c r="N32" i="108" s="1"/>
  <c r="P8" i="108"/>
  <c r="P23" i="108" s="1"/>
  <c r="P7" i="108"/>
  <c r="P22" i="108" s="1"/>
  <c r="O17" i="108"/>
  <c r="Q17" i="108"/>
  <c r="Q32" i="108" s="1"/>
  <c r="N10" i="108"/>
  <c r="T14" i="108"/>
  <c r="T29" i="108" s="1"/>
  <c r="Q10" i="108"/>
  <c r="Q25" i="108" s="1"/>
  <c r="T13" i="108"/>
  <c r="R17" i="108"/>
  <c r="R32" i="108" s="1"/>
  <c r="T8" i="108"/>
  <c r="T23" i="108" s="1"/>
  <c r="S10" i="108"/>
  <c r="S25" i="108" s="1"/>
  <c r="N13" i="108"/>
  <c r="T7" i="108"/>
  <c r="T22" i="108" s="1"/>
  <c r="T17" i="108"/>
  <c r="S8" i="108"/>
  <c r="S14" i="108"/>
  <c r="S29" i="108" s="1"/>
  <c r="R10" i="108"/>
  <c r="R25" i="108" s="1"/>
  <c r="S13" i="108"/>
  <c r="S28" i="108" s="1"/>
  <c r="S17" i="108"/>
  <c r="R8" i="108"/>
  <c r="R14" i="108"/>
  <c r="R29" i="108" s="1"/>
  <c r="T10" i="108"/>
  <c r="T25" i="108" s="1"/>
  <c r="O13" i="108"/>
  <c r="O28" i="108" s="1"/>
  <c r="S7" i="108"/>
  <c r="M17" i="108"/>
  <c r="Q13" i="108"/>
  <c r="O7" i="108"/>
  <c r="P13" i="108"/>
  <c r="P28" i="108" s="1"/>
  <c r="Q8" i="108"/>
  <c r="Q23" i="108" s="1"/>
  <c r="M14" i="108"/>
  <c r="M10" i="108"/>
  <c r="Q7" i="108"/>
  <c r="Q22" i="108" s="1"/>
  <c r="M8" i="108"/>
  <c r="M23" i="108" s="1"/>
  <c r="W23" i="108" s="1"/>
  <c r="Q14" i="108"/>
  <c r="Q29" i="108" s="1"/>
  <c r="R13" i="108"/>
  <c r="R28" i="108" s="1"/>
  <c r="N7" i="108"/>
  <c r="P12" i="108"/>
  <c r="P27" i="108" s="1"/>
  <c r="R7" i="108"/>
  <c r="N16" i="108"/>
  <c r="P15" i="108"/>
  <c r="N6" i="108"/>
  <c r="N21" i="108" s="1"/>
  <c r="O6" i="108"/>
  <c r="O21" i="108" s="1"/>
  <c r="M11" i="108"/>
  <c r="M26" i="108" s="1"/>
  <c r="W26" i="108" s="1"/>
  <c r="P6" i="108"/>
  <c r="Q16" i="108"/>
  <c r="M15" i="108"/>
  <c r="M6" i="108"/>
  <c r="M21" i="108" s="1"/>
  <c r="W21" i="108" s="1"/>
  <c r="W107" i="22"/>
  <c r="AZ107" i="22" s="1"/>
  <c r="W131" i="22"/>
  <c r="AZ131" i="22" s="1"/>
  <c r="AG131" i="67"/>
  <c r="AG133" i="67" s="1"/>
  <c r="AJ92" i="67"/>
  <c r="AJ94" i="67" s="1"/>
  <c r="AF14" i="67"/>
  <c r="AF16" i="67" s="1"/>
  <c r="AJ53" i="67"/>
  <c r="AJ55" i="67" s="1"/>
  <c r="AJ79" i="67"/>
  <c r="AJ81" i="67" s="1"/>
  <c r="AL105" i="67"/>
  <c r="AL107" i="67" s="1"/>
  <c r="AJ144" i="67"/>
  <c r="AJ146" i="67" s="1"/>
  <c r="AT32" i="67" s="1"/>
  <c r="Q28" i="108" l="1"/>
  <c r="X43" i="108"/>
  <c r="H72" i="37"/>
  <c r="T28" i="108"/>
  <c r="P31" i="108"/>
  <c r="N31" i="108"/>
  <c r="H71" i="39" s="1"/>
  <c r="M25" i="108"/>
  <c r="W25" i="108" s="1"/>
  <c r="S23" i="108"/>
  <c r="N29" i="108"/>
  <c r="S30" i="108"/>
  <c r="M72" i="34"/>
  <c r="K72" i="39"/>
  <c r="M72" i="22"/>
  <c r="M30" i="108"/>
  <c r="W30" i="108" s="1"/>
  <c r="R22" i="108"/>
  <c r="L71" i="30" s="1"/>
  <c r="S26" i="108"/>
  <c r="L72" i="30"/>
  <c r="J72" i="22"/>
  <c r="Q31" i="108"/>
  <c r="O23" i="108"/>
  <c r="O27" i="108"/>
  <c r="T26" i="108"/>
  <c r="N24" i="108"/>
  <c r="X24" i="108" s="1"/>
  <c r="I72" i="30"/>
  <c r="I72" i="35"/>
  <c r="J72" i="39"/>
  <c r="I72" i="40"/>
  <c r="I72" i="31"/>
  <c r="P21" i="108"/>
  <c r="N28" i="108"/>
  <c r="M72" i="38"/>
  <c r="L72" i="33"/>
  <c r="H72" i="32"/>
  <c r="K72" i="36"/>
  <c r="O22" i="108"/>
  <c r="O32" i="108"/>
  <c r="K22" i="132"/>
  <c r="F26" i="143" s="1"/>
  <c r="J26" i="143" s="1"/>
  <c r="K22" i="133"/>
  <c r="F27" i="143" s="1"/>
  <c r="J27" i="143" s="1"/>
  <c r="P19" i="157"/>
  <c r="I14" i="143" s="1"/>
  <c r="J14" i="143" s="1"/>
  <c r="BQ207" i="40"/>
  <c r="BX207" i="36"/>
  <c r="S32" i="108"/>
  <c r="M28" i="108"/>
  <c r="W28" i="108" s="1"/>
  <c r="N27" i="108"/>
  <c r="S27" i="108"/>
  <c r="T30" i="108"/>
  <c r="X42" i="108"/>
  <c r="AC42" i="108"/>
  <c r="M32" i="108"/>
  <c r="W32" i="108" s="1"/>
  <c r="N72" i="40"/>
  <c r="I72" i="39"/>
  <c r="M72" i="36"/>
  <c r="P30" i="108"/>
  <c r="S22" i="108"/>
  <c r="O25" i="108"/>
  <c r="I71" i="33" s="1"/>
  <c r="P24" i="108"/>
  <c r="Z24" i="108" s="1"/>
  <c r="S24" i="108"/>
  <c r="I72" i="33"/>
  <c r="N72" i="22"/>
  <c r="H72" i="34"/>
  <c r="O29" i="108"/>
  <c r="K72" i="37"/>
  <c r="K72" i="22"/>
  <c r="N72" i="31"/>
  <c r="N72" i="38"/>
  <c r="L72" i="35"/>
  <c r="M29" i="108"/>
  <c r="W29" i="108" s="1"/>
  <c r="Q21" i="108"/>
  <c r="T24" i="108"/>
  <c r="N25" i="108"/>
  <c r="N26" i="108"/>
  <c r="X26" i="108" s="1"/>
  <c r="M72" i="30"/>
  <c r="I72" i="37"/>
  <c r="M72" i="32"/>
  <c r="N72" i="32"/>
  <c r="H72" i="33"/>
  <c r="H72" i="30"/>
  <c r="T32" i="108"/>
  <c r="AD32" i="108" s="1"/>
  <c r="N22" i="108"/>
  <c r="X22" i="108" s="1"/>
  <c r="R23" i="108"/>
  <c r="AB23" i="108" s="1"/>
  <c r="T21" i="108"/>
  <c r="K72" i="32"/>
  <c r="J72" i="34"/>
  <c r="K72" i="34"/>
  <c r="Y41" i="108"/>
  <c r="Z18" i="144"/>
  <c r="Z52" i="144" s="1"/>
  <c r="K72" i="31"/>
  <c r="K72" i="33"/>
  <c r="K72" i="38"/>
  <c r="L72" i="34"/>
  <c r="L72" i="22"/>
  <c r="H72" i="38"/>
  <c r="AM19" i="141"/>
  <c r="R23" i="143" s="1"/>
  <c r="J72" i="35"/>
  <c r="L72" i="40"/>
  <c r="AM19" i="140"/>
  <c r="R24" i="143" s="1"/>
  <c r="M72" i="40"/>
  <c r="BO207" i="39"/>
  <c r="Z17" i="144"/>
  <c r="Z51" i="144" s="1"/>
  <c r="Z42" i="144"/>
  <c r="AB42" i="144"/>
  <c r="AB19" i="144"/>
  <c r="E28" i="144"/>
  <c r="E45" i="144" s="1"/>
  <c r="AT207" i="33"/>
  <c r="Z43" i="144"/>
  <c r="BO207" i="36"/>
  <c r="Z14" i="144"/>
  <c r="Z48" i="144" s="1"/>
  <c r="BV131" i="38"/>
  <c r="BV152" i="38" s="1"/>
  <c r="AS152" i="38"/>
  <c r="D16" i="144" s="1"/>
  <c r="BO207" i="38"/>
  <c r="Z33" i="144"/>
  <c r="Z50" i="144" s="1"/>
  <c r="BV107" i="36"/>
  <c r="BV152" i="36" s="1"/>
  <c r="AS152" i="36"/>
  <c r="D14" i="144" s="1"/>
  <c r="R16" i="144"/>
  <c r="R50" i="144" s="1"/>
  <c r="BG207" i="38"/>
  <c r="R29" i="144"/>
  <c r="BG207" i="34"/>
  <c r="BV131" i="39"/>
  <c r="BV152" i="39" s="1"/>
  <c r="AS152" i="39"/>
  <c r="D17" i="144" s="1"/>
  <c r="E25" i="144"/>
  <c r="E42" i="144" s="1"/>
  <c r="AT207" i="30"/>
  <c r="BO207" i="34"/>
  <c r="Z29" i="144"/>
  <c r="Z46" i="144" s="1"/>
  <c r="BO207" i="33"/>
  <c r="Z11" i="144"/>
  <c r="Z45" i="144" s="1"/>
  <c r="E27" i="144"/>
  <c r="E44" i="144" s="1"/>
  <c r="AT207" i="32"/>
  <c r="AB43" i="144"/>
  <c r="AB36" i="144"/>
  <c r="J72" i="37"/>
  <c r="K72" i="30"/>
  <c r="I72" i="36"/>
  <c r="M72" i="39"/>
  <c r="AJ56" i="67"/>
  <c r="AT25" i="67"/>
  <c r="AE17" i="67"/>
  <c r="AO22" i="67"/>
  <c r="AG134" i="67"/>
  <c r="AQ31" i="67"/>
  <c r="AL108" i="67"/>
  <c r="AV29" i="67"/>
  <c r="AF17" i="67"/>
  <c r="AP22" i="67"/>
  <c r="AJ95" i="67"/>
  <c r="AT28" i="67"/>
  <c r="AJ82" i="67"/>
  <c r="AT27" i="67"/>
  <c r="X29" i="108"/>
  <c r="H71" i="37"/>
  <c r="AB21" i="108"/>
  <c r="L71" i="22"/>
  <c r="AD25" i="108"/>
  <c r="N71" i="33"/>
  <c r="AD29" i="108"/>
  <c r="N71" i="37"/>
  <c r="X23" i="108"/>
  <c r="H71" i="31"/>
  <c r="AA21" i="108"/>
  <c r="K71" i="22"/>
  <c r="AC26" i="108"/>
  <c r="M71" i="34"/>
  <c r="AD24" i="108"/>
  <c r="N71" i="32"/>
  <c r="X32" i="108"/>
  <c r="H71" i="40"/>
  <c r="AC24" i="108"/>
  <c r="M71" i="32"/>
  <c r="X31" i="108"/>
  <c r="AA25" i="108"/>
  <c r="K71" i="33"/>
  <c r="Y26" i="108"/>
  <c r="I71" i="34"/>
  <c r="AC30" i="108"/>
  <c r="M71" i="38"/>
  <c r="AA31" i="108"/>
  <c r="K71" i="39"/>
  <c r="Z27" i="108"/>
  <c r="J71" i="35"/>
  <c r="AA23" i="108"/>
  <c r="K71" i="31"/>
  <c r="AB29" i="108"/>
  <c r="L71" i="37"/>
  <c r="AD22" i="108"/>
  <c r="N71" i="30"/>
  <c r="X25" i="108"/>
  <c r="H71" i="33"/>
  <c r="Y23" i="108"/>
  <c r="I71" i="31"/>
  <c r="Y27" i="108"/>
  <c r="I71" i="35"/>
  <c r="AD26" i="108"/>
  <c r="N71" i="34"/>
  <c r="H71" i="32"/>
  <c r="AD31" i="108"/>
  <c r="N71" i="39"/>
  <c r="AA22" i="108"/>
  <c r="K71" i="30"/>
  <c r="AD28" i="108"/>
  <c r="N71" i="36"/>
  <c r="Z26" i="108"/>
  <c r="J71" i="34"/>
  <c r="Y28" i="108"/>
  <c r="I71" i="36"/>
  <c r="Y29" i="108"/>
  <c r="I71" i="37"/>
  <c r="Y31" i="108"/>
  <c r="I71" i="39"/>
  <c r="AB28" i="108"/>
  <c r="L71" i="36"/>
  <c r="Y22" i="108"/>
  <c r="I71" i="30"/>
  <c r="AC32" i="108"/>
  <c r="M71" i="40"/>
  <c r="AC25" i="108"/>
  <c r="M71" i="33"/>
  <c r="Y32" i="108"/>
  <c r="I71" i="40"/>
  <c r="X27" i="108"/>
  <c r="H71" i="35"/>
  <c r="Y24" i="108"/>
  <c r="I71" i="32"/>
  <c r="AB26" i="108"/>
  <c r="L71" i="34"/>
  <c r="AC27" i="108"/>
  <c r="M71" i="35"/>
  <c r="AD30" i="108"/>
  <c r="N71" i="38"/>
  <c r="Z30" i="108"/>
  <c r="J71" i="38"/>
  <c r="AC29" i="108"/>
  <c r="M71" i="37"/>
  <c r="Z31" i="108"/>
  <c r="J71" i="39"/>
  <c r="AA32" i="108"/>
  <c r="K71" i="40"/>
  <c r="X30" i="108"/>
  <c r="H71" i="38"/>
  <c r="Y30" i="108"/>
  <c r="I71" i="38"/>
  <c r="Y21" i="108"/>
  <c r="I71" i="22"/>
  <c r="AA29" i="108"/>
  <c r="K71" i="37"/>
  <c r="AA28" i="108"/>
  <c r="K71" i="36"/>
  <c r="AC28" i="108"/>
  <c r="M71" i="36"/>
  <c r="AD23" i="108"/>
  <c r="N71" i="31"/>
  <c r="Z22" i="108"/>
  <c r="J71" i="30"/>
  <c r="Z25" i="108"/>
  <c r="J71" i="33"/>
  <c r="AA26" i="108"/>
  <c r="K71" i="34"/>
  <c r="AA30" i="108"/>
  <c r="K71" i="38"/>
  <c r="AB30" i="108"/>
  <c r="L71" i="38"/>
  <c r="AB24" i="108"/>
  <c r="L71" i="32"/>
  <c r="AB27" i="108"/>
  <c r="L71" i="35"/>
  <c r="AC23" i="108"/>
  <c r="M71" i="31"/>
  <c r="Z21" i="108"/>
  <c r="J71" i="22"/>
  <c r="Z28" i="108"/>
  <c r="J71" i="36"/>
  <c r="X28" i="108"/>
  <c r="H71" i="36"/>
  <c r="Z32" i="108"/>
  <c r="J71" i="40"/>
  <c r="AD21" i="108"/>
  <c r="N71" i="22"/>
  <c r="AB31" i="108"/>
  <c r="L71" i="39"/>
  <c r="X21" i="108"/>
  <c r="H71" i="22"/>
  <c r="AB25" i="108"/>
  <c r="L71" i="33"/>
  <c r="AB32" i="108"/>
  <c r="L71" i="40"/>
  <c r="Z23" i="108"/>
  <c r="J71" i="31"/>
  <c r="Z29" i="108"/>
  <c r="J71" i="37"/>
  <c r="AC31" i="108"/>
  <c r="M71" i="39"/>
  <c r="AA27" i="108"/>
  <c r="K71" i="35"/>
  <c r="AD27" i="108"/>
  <c r="N71" i="35"/>
  <c r="AC21" i="108"/>
  <c r="M71" i="22"/>
  <c r="AA24" i="108"/>
  <c r="K71" i="32"/>
  <c r="AC22" i="108"/>
  <c r="M71" i="30"/>
  <c r="H33" i="152"/>
  <c r="H54" i="152" s="1"/>
  <c r="I64" i="152" s="1"/>
  <c r="K64" i="152" s="1"/>
  <c r="M64" i="152" s="1"/>
  <c r="AT64" i="152" s="1"/>
  <c r="AT106" i="152" s="1"/>
  <c r="C11" i="157" s="1"/>
  <c r="AH11" i="157" s="1"/>
  <c r="K22" i="131"/>
  <c r="F25" i="143" s="1"/>
  <c r="J25" i="143" s="1"/>
  <c r="H53" i="152"/>
  <c r="N53" i="152" s="1"/>
  <c r="H33" i="145"/>
  <c r="R17" i="128" s="1"/>
  <c r="AD17" i="128" s="1"/>
  <c r="H53" i="153"/>
  <c r="N54" i="153" s="1"/>
  <c r="H33" i="154"/>
  <c r="H52" i="154" s="1"/>
  <c r="F53" i="146"/>
  <c r="L51" i="146" s="1"/>
  <c r="H53" i="148"/>
  <c r="N54" i="148" s="1"/>
  <c r="G33" i="153"/>
  <c r="G52" i="153" s="1"/>
  <c r="M19" i="153" s="1"/>
  <c r="F33" i="147"/>
  <c r="P15" i="128" s="1"/>
  <c r="AB15" i="128" s="1"/>
  <c r="H33" i="153"/>
  <c r="H54" i="153" s="1"/>
  <c r="I64" i="153" s="1"/>
  <c r="K64" i="153" s="1"/>
  <c r="M64" i="153" s="1"/>
  <c r="H53" i="150"/>
  <c r="N53" i="150" s="1"/>
  <c r="F55" i="149"/>
  <c r="H55" i="148"/>
  <c r="H55" i="145"/>
  <c r="H55" i="146"/>
  <c r="H53" i="155"/>
  <c r="N51" i="155" s="1"/>
  <c r="N54" i="147"/>
  <c r="N52" i="147"/>
  <c r="N50" i="147"/>
  <c r="N51" i="147"/>
  <c r="N53" i="147"/>
  <c r="N53" i="149"/>
  <c r="N50" i="149"/>
  <c r="N52" i="149"/>
  <c r="N51" i="149"/>
  <c r="N54" i="149"/>
  <c r="N51" i="146"/>
  <c r="N54" i="146"/>
  <c r="N53" i="146"/>
  <c r="N50" i="146"/>
  <c r="N52" i="146"/>
  <c r="N51" i="145"/>
  <c r="N50" i="145"/>
  <c r="N52" i="145"/>
  <c r="N53" i="145"/>
  <c r="N54" i="145"/>
  <c r="H53" i="154"/>
  <c r="AQ64" i="150"/>
  <c r="BV64" i="150" s="1"/>
  <c r="U12" i="128"/>
  <c r="AG12" i="128" s="1"/>
  <c r="H55" i="154"/>
  <c r="H33" i="149"/>
  <c r="H55" i="152"/>
  <c r="AP64" i="154"/>
  <c r="BU64" i="154" s="1"/>
  <c r="AP64" i="153"/>
  <c r="BU64" i="153" s="1"/>
  <c r="BU106" i="153" s="1"/>
  <c r="AD10" i="157" s="1"/>
  <c r="H33" i="155"/>
  <c r="U7" i="128"/>
  <c r="AG7" i="128" s="1"/>
  <c r="H55" i="149"/>
  <c r="AQ64" i="153"/>
  <c r="BV64" i="153" s="1"/>
  <c r="U9" i="128"/>
  <c r="AG9" i="128" s="1"/>
  <c r="H55" i="147"/>
  <c r="H33" i="146"/>
  <c r="U16" i="128"/>
  <c r="AG16" i="128" s="1"/>
  <c r="H33" i="151"/>
  <c r="H33" i="150"/>
  <c r="H33" i="148"/>
  <c r="H53" i="151"/>
  <c r="AQ64" i="145"/>
  <c r="BV64" i="145" s="1"/>
  <c r="CA64" i="145" s="1"/>
  <c r="U17" i="128"/>
  <c r="AG17" i="128" s="1"/>
  <c r="AQ64" i="149"/>
  <c r="BV64" i="149" s="1"/>
  <c r="U13" i="128"/>
  <c r="AG13" i="128" s="1"/>
  <c r="H33" i="147"/>
  <c r="U15" i="128"/>
  <c r="AG15" i="128" s="1"/>
  <c r="H55" i="151"/>
  <c r="F55" i="150"/>
  <c r="F33" i="153"/>
  <c r="F52" i="153" s="1"/>
  <c r="L19" i="153" s="1"/>
  <c r="F33" i="152"/>
  <c r="F52" i="152" s="1"/>
  <c r="L19" i="152" s="1"/>
  <c r="F53" i="147"/>
  <c r="L51" i="147" s="1"/>
  <c r="F55" i="154"/>
  <c r="F55" i="147"/>
  <c r="L53" i="150"/>
  <c r="L51" i="150"/>
  <c r="L50" i="150"/>
  <c r="L52" i="150"/>
  <c r="L54" i="150"/>
  <c r="L50" i="149"/>
  <c r="L51" i="149"/>
  <c r="L54" i="149"/>
  <c r="L52" i="149"/>
  <c r="L53" i="149"/>
  <c r="L51" i="145"/>
  <c r="L54" i="145"/>
  <c r="L50" i="145"/>
  <c r="L53" i="145"/>
  <c r="L52" i="145"/>
  <c r="L52" i="153"/>
  <c r="L51" i="153"/>
  <c r="L54" i="153"/>
  <c r="L50" i="153"/>
  <c r="L53" i="153"/>
  <c r="L54" i="152"/>
  <c r="L50" i="152"/>
  <c r="L51" i="152"/>
  <c r="L52" i="152"/>
  <c r="L53" i="152"/>
  <c r="L54" i="154"/>
  <c r="L53" i="154"/>
  <c r="L50" i="154"/>
  <c r="L51" i="154"/>
  <c r="L52" i="154"/>
  <c r="F33" i="145"/>
  <c r="F52" i="145" s="1"/>
  <c r="F55" i="155"/>
  <c r="F33" i="146"/>
  <c r="S16" i="128"/>
  <c r="AE16" i="128" s="1"/>
  <c r="F55" i="152"/>
  <c r="S10" i="128"/>
  <c r="AE10" i="128" s="1"/>
  <c r="F53" i="151"/>
  <c r="F53" i="148"/>
  <c r="F55" i="153"/>
  <c r="S9" i="128"/>
  <c r="AE9" i="128" s="1"/>
  <c r="F55" i="145"/>
  <c r="S17" i="128"/>
  <c r="AE17" i="128" s="1"/>
  <c r="F33" i="151"/>
  <c r="S11" i="128"/>
  <c r="AE11" i="128" s="1"/>
  <c r="F33" i="148"/>
  <c r="S14" i="128"/>
  <c r="AE14" i="128" s="1"/>
  <c r="F33" i="155"/>
  <c r="F33" i="149"/>
  <c r="S13" i="128"/>
  <c r="AE13" i="128" s="1"/>
  <c r="F33" i="150"/>
  <c r="S12" i="128"/>
  <c r="AE12" i="128" s="1"/>
  <c r="F53" i="155"/>
  <c r="F33" i="154"/>
  <c r="AQ63" i="154"/>
  <c r="BV63" i="154" s="1"/>
  <c r="S8" i="128"/>
  <c r="AE8" i="128" s="1"/>
  <c r="M50" i="150"/>
  <c r="M53" i="150"/>
  <c r="M51" i="150"/>
  <c r="M54" i="150"/>
  <c r="M52" i="150"/>
  <c r="M52" i="153"/>
  <c r="M51" i="153"/>
  <c r="M53" i="153"/>
  <c r="M54" i="153"/>
  <c r="M50" i="153"/>
  <c r="M52" i="155"/>
  <c r="M50" i="155"/>
  <c r="M53" i="155"/>
  <c r="M54" i="155"/>
  <c r="M51" i="155"/>
  <c r="M52" i="151"/>
  <c r="M51" i="151"/>
  <c r="M54" i="151"/>
  <c r="M53" i="151"/>
  <c r="M50" i="151"/>
  <c r="M53" i="148"/>
  <c r="M52" i="148"/>
  <c r="M50" i="148"/>
  <c r="M51" i="148"/>
  <c r="M54" i="148"/>
  <c r="M53" i="154"/>
  <c r="M52" i="154"/>
  <c r="M51" i="154"/>
  <c r="M50" i="154"/>
  <c r="M54" i="154"/>
  <c r="G52" i="152"/>
  <c r="Q10" i="128"/>
  <c r="AC10" i="128" s="1"/>
  <c r="G54" i="152"/>
  <c r="G52" i="149"/>
  <c r="G33" i="146"/>
  <c r="T16" i="128"/>
  <c r="AF16" i="128" s="1"/>
  <c r="G55" i="146"/>
  <c r="G53" i="149"/>
  <c r="T13" i="128"/>
  <c r="AF13" i="128" s="1"/>
  <c r="G55" i="149"/>
  <c r="G33" i="147"/>
  <c r="G55" i="147"/>
  <c r="T15" i="128"/>
  <c r="AF15" i="128" s="1"/>
  <c r="G33" i="151"/>
  <c r="G33" i="150"/>
  <c r="T12" i="128"/>
  <c r="AF12" i="128" s="1"/>
  <c r="G55" i="150"/>
  <c r="G33" i="148"/>
  <c r="T14" i="128"/>
  <c r="AF14" i="128" s="1"/>
  <c r="G55" i="148"/>
  <c r="G33" i="155"/>
  <c r="G55" i="155"/>
  <c r="T7" i="128"/>
  <c r="AF7" i="128" s="1"/>
  <c r="M52" i="147"/>
  <c r="M50" i="147"/>
  <c r="M51" i="147"/>
  <c r="M53" i="147"/>
  <c r="M54" i="147"/>
  <c r="M54" i="145"/>
  <c r="M53" i="145"/>
  <c r="M50" i="145"/>
  <c r="M52" i="145"/>
  <c r="M51" i="145"/>
  <c r="G33" i="154"/>
  <c r="G55" i="154"/>
  <c r="T8" i="128"/>
  <c r="AF8" i="128" s="1"/>
  <c r="G55" i="153"/>
  <c r="T9" i="128"/>
  <c r="AF9" i="128" s="1"/>
  <c r="G55" i="151"/>
  <c r="T11" i="128"/>
  <c r="AF11" i="128" s="1"/>
  <c r="G33" i="145"/>
  <c r="AQ66" i="145"/>
  <c r="BV66" i="145" s="1"/>
  <c r="T17" i="128"/>
  <c r="AF17" i="128" s="1"/>
  <c r="G55" i="145"/>
  <c r="G53" i="152"/>
  <c r="G55" i="152"/>
  <c r="T10" i="128"/>
  <c r="AF10" i="128" s="1"/>
  <c r="G54" i="149"/>
  <c r="BA106" i="145"/>
  <c r="J18" i="157" s="1"/>
  <c r="J19" i="157" s="1"/>
  <c r="I11" i="143" s="1"/>
  <c r="J11" i="143" s="1"/>
  <c r="G53" i="146"/>
  <c r="BV64" i="156"/>
  <c r="BV106" i="156" s="1"/>
  <c r="AE7" i="157" s="1"/>
  <c r="M18" i="144"/>
  <c r="M52" i="144" s="1"/>
  <c r="K18" i="144"/>
  <c r="K52" i="144" s="1"/>
  <c r="AZ207" i="40"/>
  <c r="I18" i="144"/>
  <c r="I52" i="144" s="1"/>
  <c r="AX207" i="40"/>
  <c r="Q29" i="143"/>
  <c r="T29" i="143" s="1"/>
  <c r="T17" i="143"/>
  <c r="BI106" i="156"/>
  <c r="F55" i="156"/>
  <c r="S6" i="128"/>
  <c r="AE6" i="128" s="1"/>
  <c r="F33" i="156"/>
  <c r="AP61" i="156" s="1"/>
  <c r="BU61" i="156" s="1"/>
  <c r="G53" i="156"/>
  <c r="M53" i="156" s="1"/>
  <c r="T6" i="128"/>
  <c r="AF6" i="128" s="1"/>
  <c r="H55" i="156"/>
  <c r="U6" i="128"/>
  <c r="AG6" i="128" s="1"/>
  <c r="G33" i="156"/>
  <c r="G52" i="156" s="1"/>
  <c r="H33" i="156"/>
  <c r="H53" i="156"/>
  <c r="N50" i="156" s="1"/>
  <c r="G55" i="156"/>
  <c r="F53" i="156"/>
  <c r="L50" i="156" s="1"/>
  <c r="J24" i="143"/>
  <c r="M36" i="144"/>
  <c r="Z18" i="63"/>
  <c r="AZ203" i="22"/>
  <c r="K24" i="144" s="1"/>
  <c r="K36" i="144" s="1"/>
  <c r="AA18" i="63"/>
  <c r="K8" i="144"/>
  <c r="K42" i="144" s="1"/>
  <c r="AZ207" i="30"/>
  <c r="M15" i="144"/>
  <c r="M49" i="144" s="1"/>
  <c r="BB207" i="37"/>
  <c r="P36" i="143"/>
  <c r="T36" i="143" s="1"/>
  <c r="P26" i="75"/>
  <c r="G72" i="33"/>
  <c r="G72" i="38"/>
  <c r="G72" i="37"/>
  <c r="AF158" i="30"/>
  <c r="BI158" i="30" s="1"/>
  <c r="G72" i="30"/>
  <c r="AF158" i="39"/>
  <c r="BI158" i="39" s="1"/>
  <c r="G72" i="39"/>
  <c r="G72" i="36"/>
  <c r="G72" i="32"/>
  <c r="AF182" i="31"/>
  <c r="BI182" i="31" s="1"/>
  <c r="BI203" i="31" s="1"/>
  <c r="G72" i="31"/>
  <c r="G72" i="40"/>
  <c r="AF158" i="40"/>
  <c r="BI158" i="40" s="1"/>
  <c r="AF158" i="34"/>
  <c r="BI158" i="34" s="1"/>
  <c r="BI203" i="34" s="1"/>
  <c r="G72" i="34"/>
  <c r="G72" i="35"/>
  <c r="BV182" i="38"/>
  <c r="BV203" i="38" s="1"/>
  <c r="AS203" i="38"/>
  <c r="I31" i="144"/>
  <c r="I48" i="144" s="1"/>
  <c r="AX207" i="36"/>
  <c r="I33" i="144"/>
  <c r="I50" i="144" s="1"/>
  <c r="AX207" i="38"/>
  <c r="AC88" i="38"/>
  <c r="AC92" i="38" s="1"/>
  <c r="BX203" i="38"/>
  <c r="BX207" i="38" s="1"/>
  <c r="G9" i="144"/>
  <c r="G43" i="144" s="1"/>
  <c r="AV207" i="31"/>
  <c r="G18" i="144"/>
  <c r="G52" i="144" s="1"/>
  <c r="AV207" i="40"/>
  <c r="AV152" i="33"/>
  <c r="BX107" i="33"/>
  <c r="BX152" i="33" s="1"/>
  <c r="BX207" i="33" s="1"/>
  <c r="AS107" i="33"/>
  <c r="X41" i="144"/>
  <c r="BM207" i="30"/>
  <c r="X8" i="144"/>
  <c r="X42" i="144" s="1"/>
  <c r="N22" i="70"/>
  <c r="P26" i="143" s="1"/>
  <c r="T26" i="143" s="1"/>
  <c r="BM152" i="40"/>
  <c r="BX107" i="40"/>
  <c r="AS107" i="40"/>
  <c r="BM203" i="34"/>
  <c r="BM203" i="35"/>
  <c r="BX182" i="35"/>
  <c r="BX203" i="35" s="1"/>
  <c r="BX207" i="35" s="1"/>
  <c r="BM152" i="37"/>
  <c r="AS131" i="37"/>
  <c r="BX131" i="37"/>
  <c r="N182" i="31"/>
  <c r="N182" i="40"/>
  <c r="AT203" i="22"/>
  <c r="E24" i="144" s="1"/>
  <c r="BM207" i="22"/>
  <c r="AJ147" i="67"/>
  <c r="G72" i="22"/>
  <c r="AL118" i="67"/>
  <c r="AL120" i="67" s="1"/>
  <c r="AG66" i="67"/>
  <c r="AG68" i="67" s="1"/>
  <c r="AG144" i="67"/>
  <c r="AG146" i="67" s="1"/>
  <c r="AQ32" i="67" s="1"/>
  <c r="AF40" i="67"/>
  <c r="AF42" i="67" s="1"/>
  <c r="AK105" i="67"/>
  <c r="AK107" i="67" s="1"/>
  <c r="AH157" i="67"/>
  <c r="AH159" i="67" s="1"/>
  <c r="AJ27" i="67"/>
  <c r="AJ29" i="67" s="1"/>
  <c r="AL144" i="67"/>
  <c r="AL146" i="67" s="1"/>
  <c r="AJ118" i="67"/>
  <c r="AJ120" i="67" s="1"/>
  <c r="AJ157" i="67"/>
  <c r="AJ159" i="67" s="1"/>
  <c r="AJ131" i="67"/>
  <c r="AJ133" i="67" s="1"/>
  <c r="AK118" i="67"/>
  <c r="AK120" i="67" s="1"/>
  <c r="AK157" i="67"/>
  <c r="AK159" i="67" s="1"/>
  <c r="AJ40" i="67"/>
  <c r="AJ42" i="67" s="1"/>
  <c r="AJ66" i="67"/>
  <c r="AJ68" i="67" s="1"/>
  <c r="AF118" i="67"/>
  <c r="AF120" i="67" s="1"/>
  <c r="AK27" i="67"/>
  <c r="AK29" i="67" s="1"/>
  <c r="AF131" i="67"/>
  <c r="AF133" i="67" s="1"/>
  <c r="AP31" i="67" s="1"/>
  <c r="AE144" i="67"/>
  <c r="AE146" i="67" s="1"/>
  <c r="AK14" i="67"/>
  <c r="AK16" i="67" s="1"/>
  <c r="AF157" i="67"/>
  <c r="AF159" i="67" s="1"/>
  <c r="AK40" i="67"/>
  <c r="AK42" i="67" s="1"/>
  <c r="AU24" i="67" s="1"/>
  <c r="AE40" i="67"/>
  <c r="AE42" i="67" s="1"/>
  <c r="AE92" i="67"/>
  <c r="AE94" i="67" s="1"/>
  <c r="AH53" i="67"/>
  <c r="AH55" i="67" s="1"/>
  <c r="AF79" i="67"/>
  <c r="AF81" i="67" s="1"/>
  <c r="AP27" i="67" s="1"/>
  <c r="AG27" i="67"/>
  <c r="AG29" i="67" s="1"/>
  <c r="AJ105" i="67"/>
  <c r="AJ107" i="67" s="1"/>
  <c r="AT29" i="67" s="1"/>
  <c r="AH105" i="67"/>
  <c r="AH107" i="67" s="1"/>
  <c r="AH14" i="67"/>
  <c r="AH16" i="67" s="1"/>
  <c r="AK144" i="67"/>
  <c r="AK146" i="67" s="1"/>
  <c r="AU32" i="67" s="1"/>
  <c r="AH144" i="67"/>
  <c r="AH146" i="67" s="1"/>
  <c r="AE131" i="67"/>
  <c r="AE133" i="67" s="1"/>
  <c r="AE105" i="67"/>
  <c r="AE107" i="67" s="1"/>
  <c r="AO29" i="67" s="1"/>
  <c r="AG79" i="67"/>
  <c r="AG81" i="67" s="1"/>
  <c r="AJ14" i="67"/>
  <c r="AJ16" i="67" s="1"/>
  <c r="AK92" i="67"/>
  <c r="AK94" i="67" s="1"/>
  <c r="AU28" i="67" s="1"/>
  <c r="AL27" i="67"/>
  <c r="AL29" i="67" s="1"/>
  <c r="AH118" i="67"/>
  <c r="AH120" i="67" s="1"/>
  <c r="AI118" i="67"/>
  <c r="AI120" i="67" s="1"/>
  <c r="AI27" i="67"/>
  <c r="AI29" i="67" s="1"/>
  <c r="AK131" i="67"/>
  <c r="AK133" i="67" s="1"/>
  <c r="AK79" i="67"/>
  <c r="AK81" i="67" s="1"/>
  <c r="AE118" i="67"/>
  <c r="AE120" i="67" s="1"/>
  <c r="AO30" i="67" s="1"/>
  <c r="AH131" i="67"/>
  <c r="AH133" i="67" s="1"/>
  <c r="AR31" i="67" s="1"/>
  <c r="AF27" i="67"/>
  <c r="AF29" i="67" s="1"/>
  <c r="AP23" i="67" s="1"/>
  <c r="AL53" i="67"/>
  <c r="AL55" i="67" s="1"/>
  <c r="AL131" i="67"/>
  <c r="AL133" i="67" s="1"/>
  <c r="AI66" i="67"/>
  <c r="AI68" i="67" s="1"/>
  <c r="AK53" i="67"/>
  <c r="AK55" i="67" s="1"/>
  <c r="AI157" i="67"/>
  <c r="AI159" i="67" s="1"/>
  <c r="AI14" i="67"/>
  <c r="AI16" i="67" s="1"/>
  <c r="AL79" i="67"/>
  <c r="AL81" i="67" s="1"/>
  <c r="AE66" i="67"/>
  <c r="AE68" i="67" s="1"/>
  <c r="AO26" i="67" s="1"/>
  <c r="AH27" i="67"/>
  <c r="AH29" i="67" s="1"/>
  <c r="AR23" i="67" s="1"/>
  <c r="AE157" i="67"/>
  <c r="AE159" i="67" s="1"/>
  <c r="AO33" i="67" s="1"/>
  <c r="AL40" i="67"/>
  <c r="AL42" i="67" s="1"/>
  <c r="AF92" i="67"/>
  <c r="AF94" i="67" s="1"/>
  <c r="AL92" i="67"/>
  <c r="AL94" i="67" s="1"/>
  <c r="AG157" i="67"/>
  <c r="AG159" i="67" s="1"/>
  <c r="AF53" i="67"/>
  <c r="AF55" i="67" s="1"/>
  <c r="AI53" i="67"/>
  <c r="AI55" i="67" s="1"/>
  <c r="AG40" i="67"/>
  <c r="AG42" i="67" s="1"/>
  <c r="AQ24" i="67" s="1"/>
  <c r="AI144" i="67"/>
  <c r="AI146" i="67" s="1"/>
  <c r="AG53" i="67"/>
  <c r="AG55" i="67" s="1"/>
  <c r="AG118" i="67"/>
  <c r="AG120" i="67" s="1"/>
  <c r="AH79" i="67"/>
  <c r="AH81" i="67" s="1"/>
  <c r="AR27" i="67" s="1"/>
  <c r="AI131" i="67"/>
  <c r="AI133" i="67" s="1"/>
  <c r="AL14" i="67"/>
  <c r="AL16" i="67" s="1"/>
  <c r="AH92" i="67"/>
  <c r="AH94" i="67" s="1"/>
  <c r="AR28" i="67" s="1"/>
  <c r="AL157" i="67"/>
  <c r="AL159" i="67" s="1"/>
  <c r="AV33" i="67" s="1"/>
  <c r="AK66" i="67"/>
  <c r="AK68" i="67" s="1"/>
  <c r="AI79" i="67"/>
  <c r="AI81" i="67" s="1"/>
  <c r="AI40" i="67"/>
  <c r="AI42" i="67" s="1"/>
  <c r="AS24" i="67" s="1"/>
  <c r="AI92" i="67"/>
  <c r="AI94" i="67" s="1"/>
  <c r="AE79" i="67"/>
  <c r="AE81" i="67" s="1"/>
  <c r="AO27" i="67" s="1"/>
  <c r="AF144" i="67"/>
  <c r="AF146" i="67" s="1"/>
  <c r="AG105" i="67"/>
  <c r="AG107" i="67" s="1"/>
  <c r="AE27" i="67"/>
  <c r="AE29" i="67" s="1"/>
  <c r="AO23" i="67" s="1"/>
  <c r="AL66" i="67"/>
  <c r="AL68" i="67" s="1"/>
  <c r="AH66" i="67"/>
  <c r="AH68" i="67" s="1"/>
  <c r="AE53" i="67"/>
  <c r="AE55" i="67" s="1"/>
  <c r="AO25" i="67" s="1"/>
  <c r="AF105" i="67"/>
  <c r="AF107" i="67" s="1"/>
  <c r="AF66" i="67"/>
  <c r="AF68" i="67" s="1"/>
  <c r="AH40" i="67"/>
  <c r="AH42" i="67" s="1"/>
  <c r="AR24" i="67" s="1"/>
  <c r="AG92" i="67"/>
  <c r="AG94" i="67" s="1"/>
  <c r="AQ28" i="67" s="1"/>
  <c r="AG14" i="67"/>
  <c r="AG16" i="67" s="1"/>
  <c r="AI105" i="67"/>
  <c r="AI107" i="67" s="1"/>
  <c r="Y25" i="108" l="1"/>
  <c r="AB22" i="108"/>
  <c r="H71" i="30"/>
  <c r="N71" i="40"/>
  <c r="H71" i="34"/>
  <c r="AG17" i="144"/>
  <c r="BV207" i="38"/>
  <c r="AG14" i="144"/>
  <c r="L71" i="31"/>
  <c r="E36" i="144"/>
  <c r="S9" i="143" s="1"/>
  <c r="J71" i="32"/>
  <c r="AG16" i="144"/>
  <c r="R46" i="144"/>
  <c r="R36" i="144"/>
  <c r="AB53" i="144"/>
  <c r="S24" i="143" s="1"/>
  <c r="T24" i="143" s="1"/>
  <c r="Z19" i="144"/>
  <c r="Z53" i="144"/>
  <c r="S23" i="143" s="1"/>
  <c r="T23" i="143" s="1"/>
  <c r="Z36" i="144"/>
  <c r="AF69" i="67"/>
  <c r="AP26" i="67"/>
  <c r="AJ17" i="67"/>
  <c r="AT22" i="67"/>
  <c r="AI95" i="67"/>
  <c r="AS28" i="67"/>
  <c r="AL95" i="67"/>
  <c r="AV28" i="67"/>
  <c r="AG121" i="67"/>
  <c r="AQ30" i="67"/>
  <c r="AF95" i="67"/>
  <c r="AP28" i="67"/>
  <c r="AK56" i="67"/>
  <c r="AU25" i="67"/>
  <c r="AK134" i="67"/>
  <c r="AU31" i="67"/>
  <c r="AJ160" i="67"/>
  <c r="AT33" i="67"/>
  <c r="AG69" i="67"/>
  <c r="AQ26" i="67"/>
  <c r="AH69" i="67"/>
  <c r="AR26" i="67"/>
  <c r="AL109" i="67"/>
  <c r="AV96" i="67" s="1"/>
  <c r="BP96" i="67" s="1"/>
  <c r="AV62" i="67"/>
  <c r="BP62" i="67" s="1"/>
  <c r="AI108" i="67"/>
  <c r="AS29" i="67"/>
  <c r="AL69" i="67"/>
  <c r="AV26" i="67"/>
  <c r="AK69" i="67"/>
  <c r="AU26" i="67"/>
  <c r="AI147" i="67"/>
  <c r="AS32" i="67"/>
  <c r="AL134" i="67"/>
  <c r="AV31" i="67"/>
  <c r="AI121" i="67"/>
  <c r="AS30" i="67"/>
  <c r="AH147" i="67"/>
  <c r="AR32" i="67"/>
  <c r="AE95" i="67"/>
  <c r="AO28" i="67"/>
  <c r="AF121" i="67"/>
  <c r="AP30" i="67"/>
  <c r="AL147" i="67"/>
  <c r="AV32" i="67"/>
  <c r="AI134" i="67"/>
  <c r="AS31" i="67"/>
  <c r="AI17" i="67"/>
  <c r="AS22" i="67"/>
  <c r="AK17" i="67"/>
  <c r="AU22" i="67"/>
  <c r="AI69" i="67"/>
  <c r="AS26" i="67"/>
  <c r="AJ121" i="67"/>
  <c r="AT30" i="67"/>
  <c r="AL56" i="67"/>
  <c r="AV25" i="67"/>
  <c r="AH121" i="67"/>
  <c r="AR30" i="67"/>
  <c r="AE43" i="67"/>
  <c r="AO24" i="67"/>
  <c r="AJ69" i="67"/>
  <c r="AT26" i="67"/>
  <c r="AJ30" i="67"/>
  <c r="AT23" i="67"/>
  <c r="AJ148" i="67"/>
  <c r="AT99" i="67" s="1"/>
  <c r="BN99" i="67" s="1"/>
  <c r="AT65" i="67"/>
  <c r="BN65" i="67" s="1"/>
  <c r="AJ83" i="67"/>
  <c r="AT94" i="67" s="1"/>
  <c r="BN94" i="67" s="1"/>
  <c r="AT60" i="67"/>
  <c r="BN60" i="67" s="1"/>
  <c r="AG135" i="67"/>
  <c r="AQ98" i="67" s="1"/>
  <c r="BK98" i="67" s="1"/>
  <c r="AQ64" i="67"/>
  <c r="BK64" i="67" s="1"/>
  <c r="AG56" i="67"/>
  <c r="AQ25" i="67"/>
  <c r="AL43" i="67"/>
  <c r="AV24" i="67"/>
  <c r="AI30" i="67"/>
  <c r="AS23" i="67"/>
  <c r="AH56" i="67"/>
  <c r="AR25" i="67"/>
  <c r="AL121" i="67"/>
  <c r="AV30" i="67"/>
  <c r="AG17" i="67"/>
  <c r="AQ22" i="67"/>
  <c r="AG108" i="67"/>
  <c r="AQ29" i="67"/>
  <c r="AI56" i="67"/>
  <c r="AS25" i="67"/>
  <c r="AL30" i="67"/>
  <c r="AV23" i="67"/>
  <c r="AH17" i="67"/>
  <c r="AR22" i="67"/>
  <c r="AJ43" i="67"/>
  <c r="AT24" i="67"/>
  <c r="AH160" i="67"/>
  <c r="AR33" i="67"/>
  <c r="AG160" i="67"/>
  <c r="AQ33" i="67"/>
  <c r="AI82" i="67"/>
  <c r="AS27" i="67"/>
  <c r="AE134" i="67"/>
  <c r="AO31" i="67"/>
  <c r="AK30" i="67"/>
  <c r="AU23" i="67"/>
  <c r="AF147" i="67"/>
  <c r="AP32" i="67"/>
  <c r="AL17" i="67"/>
  <c r="AV22" i="67"/>
  <c r="AF56" i="67"/>
  <c r="AP25" i="67"/>
  <c r="AL82" i="67"/>
  <c r="AV27" i="67"/>
  <c r="AH108" i="67"/>
  <c r="AR29" i="67"/>
  <c r="AF160" i="67"/>
  <c r="AP33" i="67"/>
  <c r="AK160" i="67"/>
  <c r="AU33" i="67"/>
  <c r="AK108" i="67"/>
  <c r="AU29" i="67"/>
  <c r="AJ96" i="67"/>
  <c r="AT95" i="67" s="1"/>
  <c r="BN95" i="67" s="1"/>
  <c r="AT61" i="67"/>
  <c r="BN61" i="67" s="1"/>
  <c r="AE18" i="67"/>
  <c r="AO89" i="67" s="1"/>
  <c r="BI89" i="67" s="1"/>
  <c r="AO55" i="67"/>
  <c r="BI55" i="67" s="1"/>
  <c r="AK121" i="67"/>
  <c r="AU30" i="67"/>
  <c r="AF43" i="67"/>
  <c r="AP24" i="67"/>
  <c r="AF108" i="67"/>
  <c r="AP29" i="67"/>
  <c r="AI160" i="67"/>
  <c r="AS33" i="67"/>
  <c r="AK82" i="67"/>
  <c r="AU27" i="67"/>
  <c r="AG82" i="67"/>
  <c r="AQ27" i="67"/>
  <c r="AG30" i="67"/>
  <c r="AQ23" i="67"/>
  <c r="AE147" i="67"/>
  <c r="AO32" i="67"/>
  <c r="AJ134" i="67"/>
  <c r="AT31" i="67"/>
  <c r="AF18" i="67"/>
  <c r="AP89" i="67" s="1"/>
  <c r="BJ89" i="67" s="1"/>
  <c r="AP55" i="67"/>
  <c r="BJ55" i="67" s="1"/>
  <c r="AJ57" i="67"/>
  <c r="AT92" i="67" s="1"/>
  <c r="BN92" i="67" s="1"/>
  <c r="AT58" i="67"/>
  <c r="BN58" i="67" s="1"/>
  <c r="N52" i="152"/>
  <c r="H54" i="154"/>
  <c r="I64" i="154" s="1"/>
  <c r="K64" i="154" s="1"/>
  <c r="M64" i="154" s="1"/>
  <c r="AT64" i="154" s="1"/>
  <c r="BY64" i="154" s="1"/>
  <c r="N54" i="152"/>
  <c r="F52" i="147"/>
  <c r="L19" i="147" s="1"/>
  <c r="R10" i="128"/>
  <c r="AD10" i="128" s="1"/>
  <c r="BY64" i="152"/>
  <c r="BY106" i="152" s="1"/>
  <c r="H52" i="152"/>
  <c r="N15" i="152" s="1"/>
  <c r="N52" i="153"/>
  <c r="O52" i="153" s="1"/>
  <c r="T52" i="153" s="1"/>
  <c r="N51" i="152"/>
  <c r="R8" i="128"/>
  <c r="AD8" i="128" s="1"/>
  <c r="H52" i="145"/>
  <c r="N17" i="145" s="1"/>
  <c r="H54" i="145"/>
  <c r="I64" i="145" s="1"/>
  <c r="K64" i="145" s="1"/>
  <c r="M64" i="145" s="1"/>
  <c r="AT64" i="145" s="1"/>
  <c r="BY64" i="145" s="1"/>
  <c r="L50" i="146"/>
  <c r="L53" i="146"/>
  <c r="L54" i="146"/>
  <c r="L52" i="146"/>
  <c r="N52" i="150"/>
  <c r="O52" i="150" s="1"/>
  <c r="T52" i="150" s="1"/>
  <c r="N53" i="153"/>
  <c r="O53" i="153" s="1"/>
  <c r="T53" i="153" s="1"/>
  <c r="N51" i="153"/>
  <c r="O51" i="153" s="1"/>
  <c r="T51" i="153" s="1"/>
  <c r="N50" i="152"/>
  <c r="F54" i="147"/>
  <c r="R9" i="128"/>
  <c r="AD9" i="128" s="1"/>
  <c r="F54" i="152"/>
  <c r="N50" i="153"/>
  <c r="O50" i="153" s="1"/>
  <c r="Q9" i="128"/>
  <c r="AC9" i="128" s="1"/>
  <c r="N54" i="150"/>
  <c r="O54" i="150" s="1"/>
  <c r="T54" i="150" s="1"/>
  <c r="AG18" i="128"/>
  <c r="M18" i="153"/>
  <c r="N53" i="148"/>
  <c r="M15" i="153"/>
  <c r="M17" i="153"/>
  <c r="M16" i="153"/>
  <c r="G54" i="153"/>
  <c r="AE18" i="128"/>
  <c r="N51" i="148"/>
  <c r="N50" i="148"/>
  <c r="N52" i="148"/>
  <c r="AF18" i="128"/>
  <c r="N51" i="150"/>
  <c r="O51" i="150" s="1"/>
  <c r="T51" i="150" s="1"/>
  <c r="O53" i="145"/>
  <c r="T53" i="145" s="1"/>
  <c r="N50" i="150"/>
  <c r="O50" i="150" s="1"/>
  <c r="L15" i="152"/>
  <c r="L18" i="153"/>
  <c r="L15" i="153"/>
  <c r="F54" i="153"/>
  <c r="H52" i="153"/>
  <c r="BV106" i="145"/>
  <c r="AE18" i="157" s="1"/>
  <c r="O53" i="150"/>
  <c r="T53" i="150" s="1"/>
  <c r="L52" i="147"/>
  <c r="O52" i="147" s="1"/>
  <c r="T52" i="147" s="1"/>
  <c r="P10" i="128"/>
  <c r="AB10" i="128" s="1"/>
  <c r="L16" i="152"/>
  <c r="O54" i="145"/>
  <c r="T54" i="145" s="1"/>
  <c r="L17" i="152"/>
  <c r="L16" i="153"/>
  <c r="L18" i="152"/>
  <c r="O52" i="145"/>
  <c r="T52" i="145" s="1"/>
  <c r="L54" i="147"/>
  <c r="O54" i="147" s="1"/>
  <c r="T54" i="147" s="1"/>
  <c r="L53" i="147"/>
  <c r="O53" i="147" s="1"/>
  <c r="T53" i="147" s="1"/>
  <c r="P9" i="128"/>
  <c r="AB9" i="128" s="1"/>
  <c r="L50" i="147"/>
  <c r="L55" i="145"/>
  <c r="N50" i="155"/>
  <c r="CA64" i="156"/>
  <c r="CA106" i="156" s="1"/>
  <c r="N54" i="155"/>
  <c r="N53" i="155"/>
  <c r="N52" i="155"/>
  <c r="O51" i="145"/>
  <c r="T51" i="145" s="1"/>
  <c r="L17" i="153"/>
  <c r="AP64" i="151"/>
  <c r="BU64" i="151" s="1"/>
  <c r="R11" i="128"/>
  <c r="AD11" i="128" s="1"/>
  <c r="H54" i="151"/>
  <c r="H52" i="151"/>
  <c r="AP64" i="155"/>
  <c r="BU64" i="155" s="1"/>
  <c r="R7" i="128"/>
  <c r="AD7" i="128" s="1"/>
  <c r="H52" i="155"/>
  <c r="H54" i="155"/>
  <c r="AT64" i="153"/>
  <c r="N55" i="149"/>
  <c r="N55" i="146"/>
  <c r="H52" i="147"/>
  <c r="R15" i="128"/>
  <c r="AD15" i="128" s="1"/>
  <c r="H54" i="147"/>
  <c r="I64" i="147" s="1"/>
  <c r="K64" i="147" s="1"/>
  <c r="M64" i="147" s="1"/>
  <c r="AT64" i="147" s="1"/>
  <c r="N52" i="151"/>
  <c r="N51" i="151"/>
  <c r="N50" i="151"/>
  <c r="N53" i="151"/>
  <c r="N54" i="151"/>
  <c r="O54" i="153"/>
  <c r="T54" i="153" s="1"/>
  <c r="CA64" i="149"/>
  <c r="CA106" i="149" s="1"/>
  <c r="BV106" i="149"/>
  <c r="AE14" i="157" s="1"/>
  <c r="AP64" i="148"/>
  <c r="BU64" i="148" s="1"/>
  <c r="R14" i="128"/>
  <c r="AD14" i="128" s="1"/>
  <c r="H52" i="148"/>
  <c r="H54" i="148"/>
  <c r="BV106" i="153"/>
  <c r="AE10" i="157" s="1"/>
  <c r="CA64" i="153"/>
  <c r="CA106" i="153" s="1"/>
  <c r="N55" i="147"/>
  <c r="N16" i="154"/>
  <c r="N17" i="154"/>
  <c r="N18" i="154"/>
  <c r="N19" i="154"/>
  <c r="N15" i="154"/>
  <c r="R13" i="128"/>
  <c r="AD13" i="128" s="1"/>
  <c r="H54" i="149"/>
  <c r="I64" i="149" s="1"/>
  <c r="K64" i="149" s="1"/>
  <c r="M64" i="149" s="1"/>
  <c r="AT64" i="149" s="1"/>
  <c r="H52" i="149"/>
  <c r="CA64" i="150"/>
  <c r="CA106" i="150" s="1"/>
  <c r="BV106" i="150"/>
  <c r="AE13" i="157" s="1"/>
  <c r="N55" i="145"/>
  <c r="N53" i="154"/>
  <c r="O53" i="154" s="1"/>
  <c r="T53" i="154" s="1"/>
  <c r="N52" i="154"/>
  <c r="O52" i="154" s="1"/>
  <c r="T52" i="154" s="1"/>
  <c r="N50" i="154"/>
  <c r="O50" i="154" s="1"/>
  <c r="N51" i="154"/>
  <c r="O51" i="154" s="1"/>
  <c r="T51" i="154" s="1"/>
  <c r="N54" i="154"/>
  <c r="O54" i="154" s="1"/>
  <c r="T54" i="154" s="1"/>
  <c r="H52" i="146"/>
  <c r="R16" i="128"/>
  <c r="AD16" i="128" s="1"/>
  <c r="H54" i="146"/>
  <c r="I64" i="146" s="1"/>
  <c r="K64" i="146" s="1"/>
  <c r="M64" i="146" s="1"/>
  <c r="AT64" i="146" s="1"/>
  <c r="AP64" i="150"/>
  <c r="BU64" i="150" s="1"/>
  <c r="BU106" i="150" s="1"/>
  <c r="AD13" i="157" s="1"/>
  <c r="R12" i="128"/>
  <c r="AD12" i="128" s="1"/>
  <c r="H52" i="150"/>
  <c r="H54" i="150"/>
  <c r="I64" i="150" s="1"/>
  <c r="K64" i="150" s="1"/>
  <c r="M64" i="150" s="1"/>
  <c r="L55" i="153"/>
  <c r="O51" i="147"/>
  <c r="T51" i="147" s="1"/>
  <c r="CA63" i="154"/>
  <c r="BV106" i="154"/>
  <c r="AE9" i="157" s="1"/>
  <c r="F54" i="146"/>
  <c r="P16" i="128"/>
  <c r="AB16" i="128" s="1"/>
  <c r="F52" i="146"/>
  <c r="AP63" i="154"/>
  <c r="BU63" i="154" s="1"/>
  <c r="BU106" i="154" s="1"/>
  <c r="AD9" i="157" s="1"/>
  <c r="P8" i="128"/>
  <c r="AB8" i="128" s="1"/>
  <c r="F54" i="154"/>
  <c r="I63" i="154" s="1"/>
  <c r="K63" i="154" s="1"/>
  <c r="M63" i="154" s="1"/>
  <c r="F52" i="154"/>
  <c r="L53" i="155"/>
  <c r="L50" i="155"/>
  <c r="L52" i="155"/>
  <c r="L54" i="155"/>
  <c r="L51" i="155"/>
  <c r="O51" i="155" s="1"/>
  <c r="T51" i="155" s="1"/>
  <c r="L53" i="148"/>
  <c r="L52" i="148"/>
  <c r="L51" i="148"/>
  <c r="L50" i="148"/>
  <c r="L54" i="148"/>
  <c r="O54" i="148" s="1"/>
  <c r="T54" i="148" s="1"/>
  <c r="AB6" i="128"/>
  <c r="F52" i="156"/>
  <c r="L15" i="156" s="1"/>
  <c r="F52" i="148"/>
  <c r="P14" i="128"/>
  <c r="AB14" i="128" s="1"/>
  <c r="F54" i="148"/>
  <c r="L52" i="151"/>
  <c r="L51" i="151"/>
  <c r="L54" i="151"/>
  <c r="L53" i="151"/>
  <c r="L50" i="151"/>
  <c r="L55" i="149"/>
  <c r="P12" i="128"/>
  <c r="AB12" i="128" s="1"/>
  <c r="F54" i="150"/>
  <c r="F52" i="150"/>
  <c r="F52" i="151"/>
  <c r="P11" i="128"/>
  <c r="AB11" i="128" s="1"/>
  <c r="F54" i="151"/>
  <c r="L55" i="152"/>
  <c r="L55" i="150"/>
  <c r="P13" i="128"/>
  <c r="AB13" i="128" s="1"/>
  <c r="F54" i="149"/>
  <c r="F52" i="149"/>
  <c r="K61" i="156"/>
  <c r="F54" i="155"/>
  <c r="P7" i="128"/>
  <c r="AB7" i="128" s="1"/>
  <c r="F52" i="155"/>
  <c r="P17" i="128"/>
  <c r="AB17" i="128" s="1"/>
  <c r="F54" i="145"/>
  <c r="L55" i="154"/>
  <c r="M51" i="146"/>
  <c r="O51" i="146" s="1"/>
  <c r="T51" i="146" s="1"/>
  <c r="M54" i="146"/>
  <c r="M52" i="146"/>
  <c r="M50" i="146"/>
  <c r="M53" i="146"/>
  <c r="G54" i="146"/>
  <c r="Q16" i="128"/>
  <c r="AC16" i="128" s="1"/>
  <c r="G52" i="146"/>
  <c r="G54" i="154"/>
  <c r="Q8" i="128"/>
  <c r="AC8" i="128" s="1"/>
  <c r="G52" i="154"/>
  <c r="CA66" i="145"/>
  <c r="AP66" i="145"/>
  <c r="BU66" i="145" s="1"/>
  <c r="BU106" i="145" s="1"/>
  <c r="AD18" i="157" s="1"/>
  <c r="Q17" i="128"/>
  <c r="AC17" i="128" s="1"/>
  <c r="G54" i="145"/>
  <c r="I66" i="145" s="1"/>
  <c r="K66" i="145" s="1"/>
  <c r="M66" i="145" s="1"/>
  <c r="G52" i="145"/>
  <c r="M55" i="147"/>
  <c r="G52" i="147"/>
  <c r="Q15" i="128"/>
  <c r="AC15" i="128" s="1"/>
  <c r="G54" i="147"/>
  <c r="M55" i="150"/>
  <c r="G52" i="148"/>
  <c r="Q14" i="128"/>
  <c r="AC14" i="128" s="1"/>
  <c r="G54" i="148"/>
  <c r="M19" i="149"/>
  <c r="M18" i="149"/>
  <c r="M16" i="149"/>
  <c r="M17" i="149"/>
  <c r="M15" i="149"/>
  <c r="O50" i="145"/>
  <c r="M55" i="145"/>
  <c r="M19" i="152"/>
  <c r="M18" i="152"/>
  <c r="M16" i="152"/>
  <c r="M15" i="152"/>
  <c r="M17" i="152"/>
  <c r="M55" i="148"/>
  <c r="M55" i="153"/>
  <c r="M53" i="149"/>
  <c r="O53" i="149" s="1"/>
  <c r="T53" i="149" s="1"/>
  <c r="M52" i="149"/>
  <c r="O52" i="149" s="1"/>
  <c r="T52" i="149" s="1"/>
  <c r="M50" i="149"/>
  <c r="M51" i="149"/>
  <c r="O51" i="149" s="1"/>
  <c r="T51" i="149" s="1"/>
  <c r="M54" i="149"/>
  <c r="O54" i="149" s="1"/>
  <c r="T54" i="149" s="1"/>
  <c r="M53" i="152"/>
  <c r="O53" i="152" s="1"/>
  <c r="T53" i="152" s="1"/>
  <c r="M50" i="152"/>
  <c r="M52" i="152"/>
  <c r="M51" i="152"/>
  <c r="M54" i="152"/>
  <c r="Q7" i="128"/>
  <c r="AC7" i="128" s="1"/>
  <c r="G52" i="155"/>
  <c r="G54" i="155"/>
  <c r="Q12" i="128"/>
  <c r="AC12" i="128" s="1"/>
  <c r="G54" i="150"/>
  <c r="G52" i="150"/>
  <c r="M55" i="154"/>
  <c r="G54" i="151"/>
  <c r="Q11" i="128"/>
  <c r="AC11" i="128" s="1"/>
  <c r="G52" i="151"/>
  <c r="M55" i="151"/>
  <c r="M55" i="155"/>
  <c r="L19" i="157"/>
  <c r="R7" i="157"/>
  <c r="R19" i="157" s="1"/>
  <c r="I15" i="143" s="1"/>
  <c r="J15" i="143" s="1"/>
  <c r="AP64" i="156"/>
  <c r="H54" i="156"/>
  <c r="I64" i="156" s="1"/>
  <c r="K64" i="156" s="1"/>
  <c r="M64" i="156" s="1"/>
  <c r="T42" i="156"/>
  <c r="T47" i="156" s="1"/>
  <c r="M54" i="156"/>
  <c r="M50" i="156"/>
  <c r="O50" i="156" s="1"/>
  <c r="M52" i="156"/>
  <c r="M51" i="156"/>
  <c r="N54" i="156"/>
  <c r="N53" i="156"/>
  <c r="R6" i="128"/>
  <c r="AD6" i="128" s="1"/>
  <c r="N51" i="156"/>
  <c r="M15" i="156"/>
  <c r="Q6" i="128"/>
  <c r="AC6" i="128" s="1"/>
  <c r="N52" i="156"/>
  <c r="G54" i="156"/>
  <c r="H52" i="156"/>
  <c r="N19" i="156" s="1"/>
  <c r="L53" i="156"/>
  <c r="L52" i="156"/>
  <c r="L54" i="156"/>
  <c r="L51" i="156"/>
  <c r="R13" i="143"/>
  <c r="BX158" i="34"/>
  <c r="BX203" i="34" s="1"/>
  <c r="BX207" i="34" s="1"/>
  <c r="BX158" i="39"/>
  <c r="BI203" i="39"/>
  <c r="AS158" i="39"/>
  <c r="BV158" i="39" s="1"/>
  <c r="G71" i="32"/>
  <c r="G71" i="34"/>
  <c r="AE182" i="34"/>
  <c r="BH182" i="34" s="1"/>
  <c r="BH203" i="34" s="1"/>
  <c r="G71" i="36"/>
  <c r="G71" i="38"/>
  <c r="G71" i="30"/>
  <c r="G71" i="40"/>
  <c r="BI207" i="34"/>
  <c r="T29" i="144"/>
  <c r="T46" i="144" s="1"/>
  <c r="BX158" i="30"/>
  <c r="BX203" i="30" s="1"/>
  <c r="BI203" i="30"/>
  <c r="AS158" i="30"/>
  <c r="BV158" i="30" s="1"/>
  <c r="AE182" i="33"/>
  <c r="BH182" i="33" s="1"/>
  <c r="G71" i="33"/>
  <c r="G71" i="39"/>
  <c r="G71" i="37"/>
  <c r="G71" i="31"/>
  <c r="G71" i="35"/>
  <c r="AE182" i="35"/>
  <c r="BH182" i="35" s="1"/>
  <c r="BI203" i="40"/>
  <c r="BX158" i="40"/>
  <c r="AS158" i="40"/>
  <c r="BV158" i="40" s="1"/>
  <c r="BI207" i="31"/>
  <c r="T26" i="144"/>
  <c r="T43" i="144" s="1"/>
  <c r="I36" i="144"/>
  <c r="D33" i="144"/>
  <c r="AS207" i="38"/>
  <c r="BV107" i="33"/>
  <c r="BV152" i="33" s="1"/>
  <c r="AS152" i="33"/>
  <c r="G11" i="144"/>
  <c r="G45" i="144" s="1"/>
  <c r="AV207" i="33"/>
  <c r="BM207" i="35"/>
  <c r="X30" i="144"/>
  <c r="X47" i="144" s="1"/>
  <c r="BM207" i="34"/>
  <c r="X29" i="144"/>
  <c r="BM207" i="37"/>
  <c r="X15" i="144"/>
  <c r="X49" i="144" s="1"/>
  <c r="BM207" i="40"/>
  <c r="X18" i="144"/>
  <c r="X52" i="144" s="1"/>
  <c r="BV131" i="37"/>
  <c r="BV107" i="40"/>
  <c r="AF182" i="22"/>
  <c r="BI182" i="22" s="1"/>
  <c r="AF158" i="22"/>
  <c r="BI158" i="22" s="1"/>
  <c r="AH95" i="67"/>
  <c r="AE30" i="67"/>
  <c r="AH82" i="67"/>
  <c r="AE69" i="67"/>
  <c r="AE108" i="67"/>
  <c r="AF82" i="67"/>
  <c r="AG147" i="67"/>
  <c r="AH43" i="67"/>
  <c r="AF30" i="67"/>
  <c r="AF134" i="67"/>
  <c r="AI43" i="67"/>
  <c r="AS57" i="67" s="1"/>
  <c r="BM57" i="67" s="1"/>
  <c r="AH134" i="67"/>
  <c r="AK95" i="67"/>
  <c r="AK147" i="67"/>
  <c r="AL160" i="67"/>
  <c r="AG43" i="67"/>
  <c r="AE121" i="67"/>
  <c r="AE56" i="67"/>
  <c r="AG95" i="67"/>
  <c r="AE160" i="67"/>
  <c r="AJ108" i="67"/>
  <c r="AK43" i="67"/>
  <c r="AE82" i="67"/>
  <c r="AH30" i="67"/>
  <c r="AR56" i="67" s="1"/>
  <c r="BL56" i="67" s="1"/>
  <c r="AE47" i="108"/>
  <c r="R20" i="143" s="1"/>
  <c r="G71" i="22"/>
  <c r="N74" i="36"/>
  <c r="L74" i="34"/>
  <c r="N183" i="22"/>
  <c r="AS183" i="22" s="1"/>
  <c r="BV183" i="22" s="1"/>
  <c r="H74" i="22" l="1"/>
  <c r="I73" i="38"/>
  <c r="O52" i="152"/>
  <c r="T52" i="152" s="1"/>
  <c r="L73" i="34"/>
  <c r="H73" i="22"/>
  <c r="AK44" i="67"/>
  <c r="AU91" i="67" s="1"/>
  <c r="BO91" i="67" s="1"/>
  <c r="AU57" i="67"/>
  <c r="BO57" i="67" s="1"/>
  <c r="AK148" i="67"/>
  <c r="AU99" i="67" s="1"/>
  <c r="BO99" i="67" s="1"/>
  <c r="AU65" i="67"/>
  <c r="BO65" i="67" s="1"/>
  <c r="AF83" i="67"/>
  <c r="AP94" i="67" s="1"/>
  <c r="BJ94" i="67" s="1"/>
  <c r="AP60" i="67"/>
  <c r="BJ60" i="67" s="1"/>
  <c r="AJ109" i="67"/>
  <c r="AT96" i="67" s="1"/>
  <c r="BN96" i="67" s="1"/>
  <c r="AT62" i="67"/>
  <c r="BN62" i="67" s="1"/>
  <c r="AE109" i="67"/>
  <c r="AO96" i="67" s="1"/>
  <c r="BI96" i="67" s="1"/>
  <c r="AO62" i="67"/>
  <c r="BI62" i="67" s="1"/>
  <c r="AG161" i="67"/>
  <c r="AQ100" i="67" s="1"/>
  <c r="BK100" i="67" s="1"/>
  <c r="AQ66" i="67"/>
  <c r="BK66" i="67" s="1"/>
  <c r="AL122" i="67"/>
  <c r="AV97" i="67" s="1"/>
  <c r="BP97" i="67" s="1"/>
  <c r="AV63" i="67"/>
  <c r="BP63" i="67" s="1"/>
  <c r="AJ31" i="67"/>
  <c r="AT90" i="67" s="1"/>
  <c r="BN90" i="67" s="1"/>
  <c r="AT56" i="67"/>
  <c r="BN56" i="67" s="1"/>
  <c r="AI18" i="67"/>
  <c r="AS89" i="67" s="1"/>
  <c r="BM89" i="67" s="1"/>
  <c r="AS55" i="67"/>
  <c r="BM55" i="67" s="1"/>
  <c r="AK135" i="67"/>
  <c r="AU98" i="67" s="1"/>
  <c r="BO98" i="67" s="1"/>
  <c r="AU64" i="67"/>
  <c r="BO64" i="67" s="1"/>
  <c r="AE161" i="67"/>
  <c r="AO100" i="67" s="1"/>
  <c r="BI100" i="67" s="1"/>
  <c r="AO66" i="67"/>
  <c r="BI66" i="67" s="1"/>
  <c r="AH135" i="67"/>
  <c r="AR98" i="67" s="1"/>
  <c r="BL98" i="67" s="1"/>
  <c r="AR64" i="67"/>
  <c r="BL64" i="67" s="1"/>
  <c r="AE70" i="67"/>
  <c r="AO93" i="67" s="1"/>
  <c r="BI93" i="67" s="1"/>
  <c r="AO59" i="67"/>
  <c r="BI59" i="67" s="1"/>
  <c r="AG31" i="67"/>
  <c r="AQ90" i="67" s="1"/>
  <c r="BK90" i="67" s="1"/>
  <c r="AQ56" i="67"/>
  <c r="BK56" i="67" s="1"/>
  <c r="AF148" i="67"/>
  <c r="AP99" i="67" s="1"/>
  <c r="BJ99" i="67" s="1"/>
  <c r="AP65" i="67"/>
  <c r="BJ65" i="67" s="1"/>
  <c r="AI148" i="67"/>
  <c r="AS99" i="67" s="1"/>
  <c r="BM99" i="67" s="1"/>
  <c r="AS65" i="67"/>
  <c r="BM65" i="67" s="1"/>
  <c r="AG96" i="67"/>
  <c r="AQ95" i="67" s="1"/>
  <c r="BK95" i="67" s="1"/>
  <c r="AQ61" i="67"/>
  <c r="BK61" i="67" s="1"/>
  <c r="AH83" i="67"/>
  <c r="AR94" i="67" s="1"/>
  <c r="BL94" i="67" s="1"/>
  <c r="AR60" i="67"/>
  <c r="BL60" i="67" s="1"/>
  <c r="AG83" i="67"/>
  <c r="AQ94" i="67" s="1"/>
  <c r="BK94" i="67" s="1"/>
  <c r="AQ60" i="67"/>
  <c r="BK60" i="67" s="1"/>
  <c r="AF44" i="67"/>
  <c r="AP91" i="67" s="1"/>
  <c r="BJ91" i="67" s="1"/>
  <c r="AP57" i="67"/>
  <c r="BJ57" i="67" s="1"/>
  <c r="AK109" i="67"/>
  <c r="AU96" i="67" s="1"/>
  <c r="BO96" i="67" s="1"/>
  <c r="AU62" i="67"/>
  <c r="BO62" i="67" s="1"/>
  <c r="AL83" i="67"/>
  <c r="AV94" i="67" s="1"/>
  <c r="BP94" i="67" s="1"/>
  <c r="AV60" i="67"/>
  <c r="BP60" i="67" s="1"/>
  <c r="AK31" i="67"/>
  <c r="AU90" i="67" s="1"/>
  <c r="BO90" i="67" s="1"/>
  <c r="AU56" i="67"/>
  <c r="BO56" i="67" s="1"/>
  <c r="AH161" i="67"/>
  <c r="AR100" i="67" s="1"/>
  <c r="BL100" i="67" s="1"/>
  <c r="AR66" i="67"/>
  <c r="BL66" i="67" s="1"/>
  <c r="AI57" i="67"/>
  <c r="AS92" i="67" s="1"/>
  <c r="BM92" i="67" s="1"/>
  <c r="AS58" i="67"/>
  <c r="BM58" i="67" s="1"/>
  <c r="AH57" i="67"/>
  <c r="AR92" i="67" s="1"/>
  <c r="BL92" i="67" s="1"/>
  <c r="AR58" i="67"/>
  <c r="BL58" i="67" s="1"/>
  <c r="AJ70" i="67"/>
  <c r="AT93" i="67" s="1"/>
  <c r="BN93" i="67" s="1"/>
  <c r="AT59" i="67"/>
  <c r="BN59" i="67" s="1"/>
  <c r="AJ122" i="67"/>
  <c r="AT97" i="67" s="1"/>
  <c r="BN97" i="67" s="1"/>
  <c r="AT63" i="67"/>
  <c r="BN63" i="67" s="1"/>
  <c r="AI135" i="67"/>
  <c r="AS98" i="67" s="1"/>
  <c r="BM98" i="67" s="1"/>
  <c r="AS64" i="67"/>
  <c r="BM64" i="67" s="1"/>
  <c r="AH148" i="67"/>
  <c r="AR99" i="67" s="1"/>
  <c r="BL99" i="67" s="1"/>
  <c r="AR65" i="67"/>
  <c r="BL65" i="67" s="1"/>
  <c r="AK70" i="67"/>
  <c r="AU93" i="67" s="1"/>
  <c r="BO93" i="67" s="1"/>
  <c r="AU59" i="67"/>
  <c r="BO59" i="67" s="1"/>
  <c r="AH70" i="67"/>
  <c r="AR93" i="67" s="1"/>
  <c r="BL93" i="67" s="1"/>
  <c r="AR59" i="67"/>
  <c r="BL59" i="67" s="1"/>
  <c r="AK57" i="67"/>
  <c r="AU92" i="67" s="1"/>
  <c r="BO92" i="67" s="1"/>
  <c r="AU58" i="67"/>
  <c r="BO58" i="67" s="1"/>
  <c r="AI96" i="67"/>
  <c r="AS95" i="67" s="1"/>
  <c r="BM95" i="67" s="1"/>
  <c r="AS61" i="67"/>
  <c r="BM61" i="67" s="1"/>
  <c r="AF109" i="67"/>
  <c r="AP96" i="67" s="1"/>
  <c r="BJ96" i="67" s="1"/>
  <c r="AP62" i="67"/>
  <c r="BJ62" i="67" s="1"/>
  <c r="AH109" i="67"/>
  <c r="AR96" i="67" s="1"/>
  <c r="BL96" i="67" s="1"/>
  <c r="AR62" i="67"/>
  <c r="BL62" i="67" s="1"/>
  <c r="AL31" i="67"/>
  <c r="AV90" i="67" s="1"/>
  <c r="BP90" i="67" s="1"/>
  <c r="AV56" i="67"/>
  <c r="BP56" i="67" s="1"/>
  <c r="AG57" i="67"/>
  <c r="AQ92" i="67" s="1"/>
  <c r="BK92" i="67" s="1"/>
  <c r="AQ58" i="67"/>
  <c r="BK58" i="67" s="1"/>
  <c r="AL57" i="67"/>
  <c r="AV92" i="67" s="1"/>
  <c r="BP92" i="67" s="1"/>
  <c r="AV58" i="67"/>
  <c r="BP58" i="67" s="1"/>
  <c r="AE96" i="67"/>
  <c r="AO95" i="67" s="1"/>
  <c r="BI95" i="67" s="1"/>
  <c r="AO61" i="67"/>
  <c r="BI61" i="67" s="1"/>
  <c r="AL96" i="67"/>
  <c r="AV95" i="67" s="1"/>
  <c r="BP95" i="67" s="1"/>
  <c r="AV61" i="67"/>
  <c r="BP61" i="67" s="1"/>
  <c r="AE57" i="67"/>
  <c r="AO92" i="67" s="1"/>
  <c r="BI92" i="67" s="1"/>
  <c r="AO58" i="67"/>
  <c r="BI58" i="67" s="1"/>
  <c r="AF135" i="67"/>
  <c r="AP98" i="67" s="1"/>
  <c r="BJ98" i="67" s="1"/>
  <c r="AP64" i="67"/>
  <c r="BJ64" i="67" s="1"/>
  <c r="AE31" i="67"/>
  <c r="AO90" i="67" s="1"/>
  <c r="BI90" i="67" s="1"/>
  <c r="AO56" i="67"/>
  <c r="BI56" i="67" s="1"/>
  <c r="AE122" i="67"/>
  <c r="AO97" i="67" s="1"/>
  <c r="BI97" i="67" s="1"/>
  <c r="AO63" i="67"/>
  <c r="BI63" i="67" s="1"/>
  <c r="AJ135" i="67"/>
  <c r="AT98" i="67" s="1"/>
  <c r="BN98" i="67" s="1"/>
  <c r="AT64" i="67"/>
  <c r="BN64" i="67" s="1"/>
  <c r="AK83" i="67"/>
  <c r="AU94" i="67" s="1"/>
  <c r="BO94" i="67" s="1"/>
  <c r="AU60" i="67"/>
  <c r="BO60" i="67" s="1"/>
  <c r="AK122" i="67"/>
  <c r="AU97" i="67" s="1"/>
  <c r="BO97" i="67" s="1"/>
  <c r="AU63" i="67"/>
  <c r="BO63" i="67" s="1"/>
  <c r="AK161" i="67"/>
  <c r="AU100" i="67" s="1"/>
  <c r="AU66" i="67"/>
  <c r="BO66" i="67" s="1"/>
  <c r="AF57" i="67"/>
  <c r="AP92" i="67" s="1"/>
  <c r="BJ92" i="67" s="1"/>
  <c r="AP58" i="67"/>
  <c r="BJ58" i="67" s="1"/>
  <c r="AE135" i="67"/>
  <c r="AO98" i="67" s="1"/>
  <c r="BI98" i="67" s="1"/>
  <c r="AO64" i="67"/>
  <c r="BI64" i="67" s="1"/>
  <c r="AJ44" i="67"/>
  <c r="AT91" i="67" s="1"/>
  <c r="BN91" i="67" s="1"/>
  <c r="AT57" i="67"/>
  <c r="BN57" i="67" s="1"/>
  <c r="AG109" i="67"/>
  <c r="AQ96" i="67" s="1"/>
  <c r="BK96" i="67" s="1"/>
  <c r="AQ62" i="67"/>
  <c r="BK62" i="67" s="1"/>
  <c r="AI31" i="67"/>
  <c r="AS90" i="67" s="1"/>
  <c r="BM90" i="67" s="1"/>
  <c r="AS56" i="67"/>
  <c r="BM56" i="67" s="1"/>
  <c r="AE44" i="67"/>
  <c r="AO91" i="67" s="1"/>
  <c r="BI91" i="67" s="1"/>
  <c r="AO57" i="67"/>
  <c r="BI57" i="67" s="1"/>
  <c r="AI70" i="67"/>
  <c r="AS93" i="67" s="1"/>
  <c r="BM93" i="67" s="1"/>
  <c r="AS59" i="67"/>
  <c r="BM59" i="67" s="1"/>
  <c r="AL148" i="67"/>
  <c r="AV99" i="67" s="1"/>
  <c r="BP99" i="67" s="1"/>
  <c r="AV65" i="67"/>
  <c r="BP65" i="67" s="1"/>
  <c r="AI122" i="67"/>
  <c r="AS97" i="67" s="1"/>
  <c r="BM97" i="67" s="1"/>
  <c r="AS63" i="67"/>
  <c r="BM63" i="67" s="1"/>
  <c r="AL70" i="67"/>
  <c r="AV93" i="67" s="1"/>
  <c r="BP93" i="67" s="1"/>
  <c r="AV59" i="67"/>
  <c r="BP59" i="67" s="1"/>
  <c r="AG70" i="67"/>
  <c r="AQ93" i="67" s="1"/>
  <c r="BK93" i="67" s="1"/>
  <c r="AQ59" i="67"/>
  <c r="BK59" i="67" s="1"/>
  <c r="AF96" i="67"/>
  <c r="AP95" i="67" s="1"/>
  <c r="BJ95" i="67" s="1"/>
  <c r="AP61" i="67"/>
  <c r="BJ61" i="67" s="1"/>
  <c r="AJ18" i="67"/>
  <c r="AT89" i="67" s="1"/>
  <c r="BN89" i="67" s="1"/>
  <c r="AT55" i="67"/>
  <c r="BN55" i="67" s="1"/>
  <c r="AK96" i="67"/>
  <c r="AU95" i="67" s="1"/>
  <c r="BO95" i="67" s="1"/>
  <c r="AU61" i="67"/>
  <c r="BO61" i="67" s="1"/>
  <c r="AG44" i="67"/>
  <c r="AQ91" i="67" s="1"/>
  <c r="BK91" i="67" s="1"/>
  <c r="AQ57" i="67"/>
  <c r="BK57" i="67" s="1"/>
  <c r="AH44" i="67"/>
  <c r="AR91" i="67" s="1"/>
  <c r="BL91" i="67" s="1"/>
  <c r="AR57" i="67"/>
  <c r="BL57" i="67" s="1"/>
  <c r="AF31" i="67"/>
  <c r="AP90" i="67" s="1"/>
  <c r="BJ90" i="67" s="1"/>
  <c r="AP56" i="67"/>
  <c r="BJ56" i="67" s="1"/>
  <c r="AH96" i="67"/>
  <c r="AR95" i="67" s="1"/>
  <c r="BL95" i="67" s="1"/>
  <c r="AR61" i="67"/>
  <c r="BL61" i="67" s="1"/>
  <c r="AE83" i="67"/>
  <c r="AO94" i="67" s="1"/>
  <c r="BI94" i="67" s="1"/>
  <c r="AO60" i="67"/>
  <c r="BI60" i="67" s="1"/>
  <c r="AL161" i="67"/>
  <c r="AV100" i="67" s="1"/>
  <c r="BP100" i="67" s="1"/>
  <c r="AV66" i="67"/>
  <c r="BP66" i="67" s="1"/>
  <c r="AG148" i="67"/>
  <c r="AQ99" i="67" s="1"/>
  <c r="BK99" i="67" s="1"/>
  <c r="AQ65" i="67"/>
  <c r="BK65" i="67" s="1"/>
  <c r="L73" i="32"/>
  <c r="N73" i="36"/>
  <c r="AE148" i="67"/>
  <c r="AO99" i="67" s="1"/>
  <c r="BI99" i="67" s="1"/>
  <c r="AO65" i="67"/>
  <c r="BI65" i="67" s="1"/>
  <c r="AI161" i="67"/>
  <c r="AS100" i="67" s="1"/>
  <c r="BM100" i="67" s="1"/>
  <c r="AS66" i="67"/>
  <c r="BM66" i="67" s="1"/>
  <c r="AF161" i="67"/>
  <c r="AP100" i="67" s="1"/>
  <c r="BJ100" i="67" s="1"/>
  <c r="AP66" i="67"/>
  <c r="BJ66" i="67" s="1"/>
  <c r="AL18" i="67"/>
  <c r="AV89" i="67" s="1"/>
  <c r="BP89" i="67" s="1"/>
  <c r="AV55" i="67"/>
  <c r="BP55" i="67" s="1"/>
  <c r="AI83" i="67"/>
  <c r="AS94" i="67" s="1"/>
  <c r="BM94" i="67" s="1"/>
  <c r="AS60" i="67"/>
  <c r="BM60" i="67" s="1"/>
  <c r="AH18" i="67"/>
  <c r="AR89" i="67" s="1"/>
  <c r="BL89" i="67" s="1"/>
  <c r="AR55" i="67"/>
  <c r="BL55" i="67" s="1"/>
  <c r="AG18" i="67"/>
  <c r="AQ89" i="67" s="1"/>
  <c r="BK89" i="67" s="1"/>
  <c r="AQ55" i="67"/>
  <c r="BK55" i="67" s="1"/>
  <c r="AL44" i="67"/>
  <c r="AV91" i="67" s="1"/>
  <c r="BP91" i="67" s="1"/>
  <c r="AV57" i="67"/>
  <c r="BP57" i="67" s="1"/>
  <c r="AH122" i="67"/>
  <c r="AR97" i="67" s="1"/>
  <c r="BL97" i="67" s="1"/>
  <c r="AR63" i="67"/>
  <c r="BL63" i="67" s="1"/>
  <c r="AK18" i="67"/>
  <c r="AU89" i="67" s="1"/>
  <c r="AU55" i="67"/>
  <c r="BO55" i="67" s="1"/>
  <c r="AF122" i="67"/>
  <c r="AP97" i="67" s="1"/>
  <c r="AP63" i="67"/>
  <c r="AL135" i="67"/>
  <c r="AV98" i="67" s="1"/>
  <c r="BP98" i="67" s="1"/>
  <c r="AV64" i="67"/>
  <c r="BP64" i="67" s="1"/>
  <c r="AI109" i="67"/>
  <c r="AS96" i="67" s="1"/>
  <c r="BM96" i="67" s="1"/>
  <c r="AS62" i="67"/>
  <c r="BM62" i="67" s="1"/>
  <c r="AJ161" i="67"/>
  <c r="AT100" i="67" s="1"/>
  <c r="BN100" i="67" s="1"/>
  <c r="AT66" i="67"/>
  <c r="BN66" i="67" s="1"/>
  <c r="AG122" i="67"/>
  <c r="AQ97" i="67" s="1"/>
  <c r="BK97" i="67" s="1"/>
  <c r="AQ63" i="67"/>
  <c r="BK63" i="67" s="1"/>
  <c r="AF70" i="67"/>
  <c r="AP93" i="67" s="1"/>
  <c r="BJ93" i="67" s="1"/>
  <c r="AP59" i="67"/>
  <c r="BJ59" i="67" s="1"/>
  <c r="J73" i="33"/>
  <c r="I73" i="34"/>
  <c r="N73" i="22"/>
  <c r="H73" i="39"/>
  <c r="M73" i="33"/>
  <c r="L74" i="35"/>
  <c r="I74" i="38"/>
  <c r="N73" i="37"/>
  <c r="L73" i="35"/>
  <c r="H73" i="36"/>
  <c r="L74" i="39"/>
  <c r="L82" i="39" s="1"/>
  <c r="M73" i="34"/>
  <c r="N73" i="33"/>
  <c r="L73" i="22"/>
  <c r="L73" i="39"/>
  <c r="O54" i="152"/>
  <c r="T54" i="152" s="1"/>
  <c r="L16" i="147"/>
  <c r="L17" i="147"/>
  <c r="L15" i="147"/>
  <c r="N16" i="152"/>
  <c r="O16" i="152" s="1"/>
  <c r="Q24" i="152" s="1"/>
  <c r="T24" i="152" s="1"/>
  <c r="H8" i="92" s="1"/>
  <c r="N17" i="152"/>
  <c r="O17" i="152" s="1"/>
  <c r="Q25" i="152" s="1"/>
  <c r="T25" i="152" s="1"/>
  <c r="H9" i="92" s="1"/>
  <c r="N19" i="152"/>
  <c r="O19" i="152" s="1"/>
  <c r="Q27" i="152" s="1"/>
  <c r="T27" i="152" s="1"/>
  <c r="H11" i="92" s="1"/>
  <c r="O54" i="146"/>
  <c r="T54" i="146" s="1"/>
  <c r="O51" i="151"/>
  <c r="T51" i="151" s="1"/>
  <c r="O53" i="146"/>
  <c r="T53" i="146" s="1"/>
  <c r="L55" i="146"/>
  <c r="O52" i="146"/>
  <c r="T52" i="146" s="1"/>
  <c r="L18" i="147"/>
  <c r="N55" i="152"/>
  <c r="O51" i="152"/>
  <c r="T51" i="152" s="1"/>
  <c r="N18" i="145"/>
  <c r="N16" i="145"/>
  <c r="N15" i="145"/>
  <c r="O52" i="155"/>
  <c r="T52" i="155" s="1"/>
  <c r="N19" i="145"/>
  <c r="N18" i="152"/>
  <c r="O18" i="152" s="1"/>
  <c r="Q26" i="152" s="1"/>
  <c r="T26" i="152" s="1"/>
  <c r="H10" i="92" s="1"/>
  <c r="O51" i="148"/>
  <c r="T51" i="148" s="1"/>
  <c r="O52" i="148"/>
  <c r="T52" i="148" s="1"/>
  <c r="O52" i="151"/>
  <c r="T52" i="151" s="1"/>
  <c r="N55" i="153"/>
  <c r="AD18" i="128"/>
  <c r="N55" i="148"/>
  <c r="O15" i="152"/>
  <c r="Q23" i="152" s="1"/>
  <c r="O50" i="148"/>
  <c r="T50" i="148" s="1"/>
  <c r="O53" i="148"/>
  <c r="T53" i="148" s="1"/>
  <c r="O50" i="155"/>
  <c r="T50" i="155" s="1"/>
  <c r="M20" i="153"/>
  <c r="N55" i="150"/>
  <c r="AC18" i="128"/>
  <c r="AB18" i="128"/>
  <c r="O53" i="151"/>
  <c r="T53" i="151" s="1"/>
  <c r="O54" i="151"/>
  <c r="T54" i="151" s="1"/>
  <c r="O50" i="151"/>
  <c r="L20" i="152"/>
  <c r="L55" i="147"/>
  <c r="L20" i="153"/>
  <c r="O50" i="147"/>
  <c r="O55" i="147" s="1"/>
  <c r="O54" i="155"/>
  <c r="T54" i="155" s="1"/>
  <c r="N19" i="153"/>
  <c r="O19" i="153" s="1"/>
  <c r="Q27" i="153" s="1"/>
  <c r="T27" i="153" s="1"/>
  <c r="G11" i="92" s="1"/>
  <c r="N18" i="153"/>
  <c r="O18" i="153" s="1"/>
  <c r="Q26" i="153" s="1"/>
  <c r="T26" i="153" s="1"/>
  <c r="G10" i="92" s="1"/>
  <c r="N15" i="153"/>
  <c r="N17" i="153"/>
  <c r="O17" i="153" s="1"/>
  <c r="Q25" i="153" s="1"/>
  <c r="T25" i="153" s="1"/>
  <c r="G9" i="92" s="1"/>
  <c r="N16" i="153"/>
  <c r="O16" i="153" s="1"/>
  <c r="Q24" i="153" s="1"/>
  <c r="T24" i="153" s="1"/>
  <c r="G8" i="92" s="1"/>
  <c r="O53" i="155"/>
  <c r="T53" i="155" s="1"/>
  <c r="N55" i="155"/>
  <c r="N20" i="154"/>
  <c r="AF21" i="128"/>
  <c r="BY64" i="146"/>
  <c r="BY106" i="146" s="1"/>
  <c r="AT106" i="146"/>
  <c r="C17" i="157" s="1"/>
  <c r="AH17" i="157" s="1"/>
  <c r="AT64" i="155"/>
  <c r="BU106" i="155"/>
  <c r="AD8" i="157" s="1"/>
  <c r="BY64" i="147"/>
  <c r="BY106" i="147" s="1"/>
  <c r="AT106" i="147"/>
  <c r="C16" i="157" s="1"/>
  <c r="AH16" i="157" s="1"/>
  <c r="N16" i="148"/>
  <c r="N15" i="148"/>
  <c r="N17" i="148"/>
  <c r="N19" i="148"/>
  <c r="N18" i="148"/>
  <c r="N19" i="147"/>
  <c r="N15" i="147"/>
  <c r="N17" i="147"/>
  <c r="N18" i="147"/>
  <c r="N16" i="147"/>
  <c r="N15" i="151"/>
  <c r="N17" i="151"/>
  <c r="N18" i="151"/>
  <c r="N16" i="151"/>
  <c r="N19" i="151"/>
  <c r="BY64" i="153"/>
  <c r="BY106" i="153" s="1"/>
  <c r="AT106" i="153"/>
  <c r="C10" i="157" s="1"/>
  <c r="AH10" i="157" s="1"/>
  <c r="N16" i="146"/>
  <c r="N15" i="146"/>
  <c r="N17" i="146"/>
  <c r="N18" i="146"/>
  <c r="N19" i="146"/>
  <c r="N55" i="151"/>
  <c r="N19" i="155"/>
  <c r="N18" i="155"/>
  <c r="N17" i="155"/>
  <c r="N16" i="155"/>
  <c r="N15" i="155"/>
  <c r="N18" i="149"/>
  <c r="N17" i="149"/>
  <c r="N16" i="149"/>
  <c r="N19" i="149"/>
  <c r="N15" i="149"/>
  <c r="AT64" i="148"/>
  <c r="BU106" i="148"/>
  <c r="AD15" i="157" s="1"/>
  <c r="AT64" i="150"/>
  <c r="BY64" i="149"/>
  <c r="BY106" i="149" s="1"/>
  <c r="AT106" i="149"/>
  <c r="C14" i="157" s="1"/>
  <c r="AH14" i="157" s="1"/>
  <c r="BU106" i="151"/>
  <c r="AD12" i="157" s="1"/>
  <c r="AT64" i="151"/>
  <c r="AE19" i="157"/>
  <c r="I23" i="143" s="1"/>
  <c r="N17" i="150"/>
  <c r="N16" i="150"/>
  <c r="N18" i="150"/>
  <c r="N19" i="150"/>
  <c r="N15" i="150"/>
  <c r="N55" i="154"/>
  <c r="L18" i="145"/>
  <c r="L17" i="145"/>
  <c r="L19" i="145"/>
  <c r="L15" i="145"/>
  <c r="L16" i="145"/>
  <c r="L16" i="150"/>
  <c r="L15" i="150"/>
  <c r="L19" i="150"/>
  <c r="L18" i="150"/>
  <c r="L17" i="150"/>
  <c r="L16" i="155"/>
  <c r="L17" i="155"/>
  <c r="L19" i="155"/>
  <c r="L18" i="155"/>
  <c r="L15" i="155"/>
  <c r="L15" i="149"/>
  <c r="L18" i="149"/>
  <c r="L19" i="149"/>
  <c r="L17" i="149"/>
  <c r="L16" i="149"/>
  <c r="L55" i="155"/>
  <c r="L55" i="148"/>
  <c r="L18" i="146"/>
  <c r="L17" i="146"/>
  <c r="L16" i="146"/>
  <c r="L19" i="146"/>
  <c r="L15" i="146"/>
  <c r="L18" i="148"/>
  <c r="L17" i="148"/>
  <c r="L19" i="148"/>
  <c r="L16" i="148"/>
  <c r="L15" i="148"/>
  <c r="L18" i="154"/>
  <c r="L17" i="154"/>
  <c r="L16" i="154"/>
  <c r="L15" i="154"/>
  <c r="L19" i="154"/>
  <c r="L55" i="151"/>
  <c r="AT63" i="154"/>
  <c r="T15" i="154"/>
  <c r="T20" i="154" s="1"/>
  <c r="T42" i="154"/>
  <c r="T47" i="154" s="1"/>
  <c r="CA106" i="154"/>
  <c r="L19" i="151"/>
  <c r="L18" i="151"/>
  <c r="L17" i="151"/>
  <c r="L16" i="151"/>
  <c r="L15" i="151"/>
  <c r="M20" i="152"/>
  <c r="M17" i="146"/>
  <c r="M16" i="146"/>
  <c r="M15" i="146"/>
  <c r="M18" i="146"/>
  <c r="M19" i="146"/>
  <c r="M55" i="149"/>
  <c r="O50" i="149"/>
  <c r="O55" i="150"/>
  <c r="T50" i="150"/>
  <c r="T55" i="150" s="1"/>
  <c r="J13" i="92" s="1"/>
  <c r="AT66" i="145"/>
  <c r="T15" i="145"/>
  <c r="T20" i="145" s="1"/>
  <c r="M18" i="155"/>
  <c r="M17" i="155"/>
  <c r="M19" i="155"/>
  <c r="M15" i="155"/>
  <c r="M16" i="155"/>
  <c r="M15" i="148"/>
  <c r="M17" i="148"/>
  <c r="M19" i="148"/>
  <c r="M18" i="148"/>
  <c r="M16" i="148"/>
  <c r="O55" i="154"/>
  <c r="M16" i="150"/>
  <c r="M17" i="150"/>
  <c r="M18" i="150"/>
  <c r="M19" i="150"/>
  <c r="M15" i="150"/>
  <c r="O55" i="153"/>
  <c r="T50" i="153"/>
  <c r="T55" i="153" s="1"/>
  <c r="G13" i="92" s="1"/>
  <c r="CA106" i="145"/>
  <c r="T42" i="145"/>
  <c r="T47" i="145" s="1"/>
  <c r="O50" i="146"/>
  <c r="M55" i="146"/>
  <c r="M17" i="145"/>
  <c r="M18" i="145"/>
  <c r="M15" i="145"/>
  <c r="M19" i="145"/>
  <c r="M16" i="145"/>
  <c r="M55" i="152"/>
  <c r="O50" i="152"/>
  <c r="M18" i="147"/>
  <c r="M15" i="147"/>
  <c r="M16" i="147"/>
  <c r="M17" i="147"/>
  <c r="M19" i="147"/>
  <c r="M19" i="154"/>
  <c r="M15" i="154"/>
  <c r="M16" i="154"/>
  <c r="M18" i="154"/>
  <c r="M17" i="154"/>
  <c r="M19" i="151"/>
  <c r="M16" i="151"/>
  <c r="M17" i="151"/>
  <c r="M18" i="151"/>
  <c r="M15" i="151"/>
  <c r="O55" i="145"/>
  <c r="M20" i="149"/>
  <c r="BU64" i="156"/>
  <c r="AT64" i="156" s="1"/>
  <c r="BY64" i="156" s="1"/>
  <c r="I12" i="143"/>
  <c r="T50" i="156"/>
  <c r="L16" i="156"/>
  <c r="M55" i="156"/>
  <c r="L18" i="156"/>
  <c r="L19" i="156"/>
  <c r="L17" i="156"/>
  <c r="O54" i="156"/>
  <c r="T54" i="156" s="1"/>
  <c r="O53" i="156"/>
  <c r="T53" i="156" s="1"/>
  <c r="N55" i="156"/>
  <c r="M17" i="156"/>
  <c r="M16" i="156"/>
  <c r="M19" i="156"/>
  <c r="M18" i="156"/>
  <c r="O51" i="156"/>
  <c r="T51" i="156" s="1"/>
  <c r="N17" i="156"/>
  <c r="O52" i="156"/>
  <c r="T52" i="156" s="1"/>
  <c r="N18" i="156"/>
  <c r="N16" i="156"/>
  <c r="N15" i="156"/>
  <c r="O15" i="156" s="1"/>
  <c r="Q23" i="156" s="1"/>
  <c r="L55" i="156"/>
  <c r="L74" i="32"/>
  <c r="N73" i="32"/>
  <c r="N73" i="31"/>
  <c r="K73" i="31"/>
  <c r="J73" i="30"/>
  <c r="L74" i="30"/>
  <c r="M73" i="30"/>
  <c r="G73" i="40"/>
  <c r="BI207" i="30"/>
  <c r="T25" i="144"/>
  <c r="T42" i="144" s="1"/>
  <c r="BH203" i="33"/>
  <c r="AS182" i="33"/>
  <c r="BI207" i="40"/>
  <c r="T35" i="144"/>
  <c r="T52" i="144" s="1"/>
  <c r="BH207" i="34"/>
  <c r="S29" i="144"/>
  <c r="S46" i="144" s="1"/>
  <c r="BI207" i="39"/>
  <c r="T34" i="144"/>
  <c r="T51" i="144" s="1"/>
  <c r="BH203" i="35"/>
  <c r="AS182" i="35"/>
  <c r="AG33" i="144"/>
  <c r="D50" i="144"/>
  <c r="AG50" i="144" s="1"/>
  <c r="D11" i="144"/>
  <c r="AI44" i="67"/>
  <c r="AS91" i="67" s="1"/>
  <c r="BM91" i="67" s="1"/>
  <c r="AH31" i="67"/>
  <c r="AR90" i="67" s="1"/>
  <c r="BL90" i="67" s="1"/>
  <c r="G73" i="38"/>
  <c r="G74" i="39"/>
  <c r="G82" i="39" s="1"/>
  <c r="X46" i="144"/>
  <c r="X53" i="144" s="1"/>
  <c r="S22" i="143" s="1"/>
  <c r="T22" i="143" s="1"/>
  <c r="X36" i="144"/>
  <c r="X19" i="144"/>
  <c r="AE182" i="22"/>
  <c r="BH182" i="22" s="1"/>
  <c r="AE158" i="22"/>
  <c r="BH158" i="22" s="1"/>
  <c r="BI203" i="22"/>
  <c r="G74" i="22"/>
  <c r="G73" i="22"/>
  <c r="AE32" i="108"/>
  <c r="P20" i="143" s="1"/>
  <c r="L74" i="40"/>
  <c r="L74" i="36"/>
  <c r="I74" i="31"/>
  <c r="K74" i="34"/>
  <c r="N185" i="22"/>
  <c r="AS185" i="22" s="1"/>
  <c r="BV185" i="22" s="1"/>
  <c r="N73" i="38" l="1"/>
  <c r="L73" i="40"/>
  <c r="K74" i="32"/>
  <c r="K73" i="40"/>
  <c r="J73" i="22"/>
  <c r="K73" i="32"/>
  <c r="K74" i="38"/>
  <c r="M73" i="40"/>
  <c r="M73" i="32"/>
  <c r="K73" i="22"/>
  <c r="I73" i="36"/>
  <c r="I74" i="35"/>
  <c r="M73" i="22"/>
  <c r="N73" i="30"/>
  <c r="H73" i="35"/>
  <c r="N74" i="35"/>
  <c r="N82" i="35" s="1"/>
  <c r="M74" i="31"/>
  <c r="N73" i="35"/>
  <c r="K73" i="38"/>
  <c r="J74" i="39"/>
  <c r="J82" i="39" s="1"/>
  <c r="J98" i="39" s="1"/>
  <c r="K73" i="37"/>
  <c r="H74" i="40"/>
  <c r="K73" i="30"/>
  <c r="I73" i="40"/>
  <c r="H73" i="40"/>
  <c r="J73" i="32"/>
  <c r="I73" i="37"/>
  <c r="I73" i="30"/>
  <c r="K73" i="35"/>
  <c r="J73" i="39"/>
  <c r="M73" i="38"/>
  <c r="I74" i="39"/>
  <c r="I82" i="39" s="1"/>
  <c r="I100" i="39" s="1"/>
  <c r="H74" i="30"/>
  <c r="I73" i="32"/>
  <c r="H73" i="32"/>
  <c r="M73" i="39"/>
  <c r="N73" i="34"/>
  <c r="G73" i="32"/>
  <c r="I73" i="22"/>
  <c r="M74" i="35"/>
  <c r="M82" i="35" s="1"/>
  <c r="L74" i="33"/>
  <c r="H74" i="34"/>
  <c r="H82" i="34" s="1"/>
  <c r="H74" i="38"/>
  <c r="N74" i="33"/>
  <c r="N82" i="33" s="1"/>
  <c r="N74" i="37"/>
  <c r="N82" i="37" s="1"/>
  <c r="N74" i="32"/>
  <c r="N82" i="32" s="1"/>
  <c r="I74" i="34"/>
  <c r="I82" i="34" s="1"/>
  <c r="M74" i="30"/>
  <c r="M82" i="30" s="1"/>
  <c r="N74" i="39"/>
  <c r="N82" i="39" s="1"/>
  <c r="J73" i="36"/>
  <c r="K73" i="39"/>
  <c r="K73" i="34"/>
  <c r="G73" i="35"/>
  <c r="K73" i="33"/>
  <c r="BJ63" i="67"/>
  <c r="H73" i="37"/>
  <c r="H73" i="33"/>
  <c r="BJ97" i="67"/>
  <c r="H74" i="37"/>
  <c r="L73" i="37"/>
  <c r="J73" i="37"/>
  <c r="L73" i="30"/>
  <c r="K73" i="36"/>
  <c r="BO89" i="67"/>
  <c r="M74" i="22"/>
  <c r="M82" i="22" s="1"/>
  <c r="M81" i="22" s="1"/>
  <c r="BO100" i="67"/>
  <c r="M74" i="40"/>
  <c r="G73" i="37"/>
  <c r="J73" i="38"/>
  <c r="K74" i="39"/>
  <c r="K82" i="39" s="1"/>
  <c r="K100" i="39" s="1"/>
  <c r="K74" i="33"/>
  <c r="K82" i="33" s="1"/>
  <c r="M74" i="34"/>
  <c r="M82" i="34" s="1"/>
  <c r="I74" i="37"/>
  <c r="I82" i="37" s="1"/>
  <c r="K74" i="36"/>
  <c r="K82" i="36" s="1"/>
  <c r="M74" i="38"/>
  <c r="M82" i="38" s="1"/>
  <c r="H74" i="36"/>
  <c r="H82" i="36" s="1"/>
  <c r="I74" i="22"/>
  <c r="I82" i="22" s="1"/>
  <c r="M73" i="37"/>
  <c r="M73" i="35"/>
  <c r="H74" i="39"/>
  <c r="H82" i="39" s="1"/>
  <c r="H73" i="38"/>
  <c r="I73" i="39"/>
  <c r="L73" i="36"/>
  <c r="N74" i="34"/>
  <c r="N82" i="34" s="1"/>
  <c r="M74" i="36"/>
  <c r="M82" i="36" s="1"/>
  <c r="N73" i="39"/>
  <c r="I73" i="33"/>
  <c r="J73" i="34"/>
  <c r="H73" i="34"/>
  <c r="J74" i="22"/>
  <c r="J82" i="22" s="1"/>
  <c r="J81" i="22" s="1"/>
  <c r="N74" i="38"/>
  <c r="N82" i="38" s="1"/>
  <c r="K74" i="35"/>
  <c r="K82" i="35" s="1"/>
  <c r="I74" i="36"/>
  <c r="I82" i="36" s="1"/>
  <c r="J74" i="34"/>
  <c r="J82" i="34" s="1"/>
  <c r="N74" i="22"/>
  <c r="N82" i="22" s="1"/>
  <c r="AE24" i="58" s="1"/>
  <c r="BG24" i="58" s="1"/>
  <c r="K74" i="37"/>
  <c r="K82" i="37" s="1"/>
  <c r="J74" i="37"/>
  <c r="J82" i="37" s="1"/>
  <c r="I74" i="33"/>
  <c r="I82" i="33" s="1"/>
  <c r="L73" i="33"/>
  <c r="J73" i="35"/>
  <c r="J74" i="36"/>
  <c r="J82" i="36" s="1"/>
  <c r="H74" i="33"/>
  <c r="H82" i="33" s="1"/>
  <c r="J74" i="33"/>
  <c r="J82" i="33" s="1"/>
  <c r="N74" i="40"/>
  <c r="N82" i="40" s="1"/>
  <c r="L74" i="38"/>
  <c r="L82" i="38" s="1"/>
  <c r="L73" i="38"/>
  <c r="I73" i="35"/>
  <c r="N73" i="40"/>
  <c r="L74" i="22"/>
  <c r="L82" i="22" s="1"/>
  <c r="L81" i="22" s="1"/>
  <c r="H74" i="35"/>
  <c r="H82" i="35" s="1"/>
  <c r="M74" i="39"/>
  <c r="M82" i="39" s="1"/>
  <c r="M81" i="39" s="1"/>
  <c r="K74" i="40"/>
  <c r="K82" i="40" s="1"/>
  <c r="AP159" i="40" s="1"/>
  <c r="BS159" i="40" s="1"/>
  <c r="K74" i="22"/>
  <c r="K82" i="22" s="1"/>
  <c r="K81" i="22" s="1"/>
  <c r="J74" i="35"/>
  <c r="J82" i="35" s="1"/>
  <c r="I74" i="40"/>
  <c r="I82" i="40" s="1"/>
  <c r="L74" i="37"/>
  <c r="L82" i="37" s="1"/>
  <c r="J73" i="40"/>
  <c r="M73" i="36"/>
  <c r="M74" i="33"/>
  <c r="M82" i="33" s="1"/>
  <c r="J74" i="38"/>
  <c r="J82" i="38" s="1"/>
  <c r="J74" i="40"/>
  <c r="J82" i="40" s="1"/>
  <c r="M74" i="37"/>
  <c r="M82" i="37" s="1"/>
  <c r="L20" i="147"/>
  <c r="N20" i="145"/>
  <c r="N20" i="152"/>
  <c r="T55" i="148"/>
  <c r="L13" i="92" s="1"/>
  <c r="O55" i="148"/>
  <c r="T50" i="147"/>
  <c r="T55" i="147" s="1"/>
  <c r="M13" i="92" s="1"/>
  <c r="O55" i="151"/>
  <c r="T50" i="151"/>
  <c r="T55" i="151" s="1"/>
  <c r="I13" i="92" s="1"/>
  <c r="AJ19" i="157"/>
  <c r="O18" i="154"/>
  <c r="Q26" i="154" s="1"/>
  <c r="T26" i="154" s="1"/>
  <c r="F10" i="92" s="1"/>
  <c r="O19" i="147"/>
  <c r="Q27" i="147" s="1"/>
  <c r="T27" i="147" s="1"/>
  <c r="M11" i="92" s="1"/>
  <c r="O55" i="155"/>
  <c r="O16" i="150"/>
  <c r="Q24" i="150" s="1"/>
  <c r="T24" i="150" s="1"/>
  <c r="J8" i="92" s="1"/>
  <c r="O18" i="147"/>
  <c r="Q26" i="147" s="1"/>
  <c r="T26" i="147" s="1"/>
  <c r="M10" i="92" s="1"/>
  <c r="O15" i="149"/>
  <c r="Q23" i="149" s="1"/>
  <c r="N20" i="153"/>
  <c r="O15" i="153"/>
  <c r="O17" i="151"/>
  <c r="Q25" i="151" s="1"/>
  <c r="T25" i="151" s="1"/>
  <c r="I9" i="92" s="1"/>
  <c r="O18" i="146"/>
  <c r="Q26" i="146" s="1"/>
  <c r="T26" i="146" s="1"/>
  <c r="N10" i="92" s="1"/>
  <c r="O18" i="148"/>
  <c r="Q26" i="148" s="1"/>
  <c r="T26" i="148" s="1"/>
  <c r="L10" i="92" s="1"/>
  <c r="O18" i="150"/>
  <c r="Q26" i="150" s="1"/>
  <c r="T26" i="150" s="1"/>
  <c r="J10" i="92" s="1"/>
  <c r="O17" i="145"/>
  <c r="Q25" i="145" s="1"/>
  <c r="T25" i="145" s="1"/>
  <c r="O9" i="92" s="1"/>
  <c r="O18" i="151"/>
  <c r="Q26" i="151" s="1"/>
  <c r="T26" i="151" s="1"/>
  <c r="I10" i="92" s="1"/>
  <c r="O17" i="147"/>
  <c r="Q25" i="147" s="1"/>
  <c r="T25" i="147" s="1"/>
  <c r="M9" i="92" s="1"/>
  <c r="T55" i="155"/>
  <c r="E13" i="92" s="1"/>
  <c r="O16" i="155"/>
  <c r="Q24" i="155" s="1"/>
  <c r="T24" i="155" s="1"/>
  <c r="O19" i="149"/>
  <c r="Q27" i="149" s="1"/>
  <c r="T27" i="149" s="1"/>
  <c r="K11" i="92" s="1"/>
  <c r="O19" i="154"/>
  <c r="Q27" i="154" s="1"/>
  <c r="T27" i="154" s="1"/>
  <c r="F11" i="92" s="1"/>
  <c r="O17" i="148"/>
  <c r="Q25" i="148" s="1"/>
  <c r="T25" i="148" s="1"/>
  <c r="L9" i="92" s="1"/>
  <c r="O19" i="146"/>
  <c r="Q27" i="146" s="1"/>
  <c r="T27" i="146" s="1"/>
  <c r="N11" i="92" s="1"/>
  <c r="N20" i="150"/>
  <c r="N20" i="148"/>
  <c r="O17" i="150"/>
  <c r="Q25" i="150" s="1"/>
  <c r="T25" i="150" s="1"/>
  <c r="J9" i="92" s="1"/>
  <c r="N20" i="151"/>
  <c r="O18" i="155"/>
  <c r="Q26" i="155" s="1"/>
  <c r="T26" i="155" s="1"/>
  <c r="E10" i="92" s="1"/>
  <c r="BY64" i="150"/>
  <c r="BY106" i="150" s="1"/>
  <c r="AT106" i="150"/>
  <c r="C13" i="157" s="1"/>
  <c r="AH13" i="157" s="1"/>
  <c r="N20" i="147"/>
  <c r="O16" i="147"/>
  <c r="Q24" i="147" s="1"/>
  <c r="T24" i="147" s="1"/>
  <c r="M8" i="92" s="1"/>
  <c r="O16" i="146"/>
  <c r="Q24" i="146" s="1"/>
  <c r="T24" i="146" s="1"/>
  <c r="N8" i="92" s="1"/>
  <c r="O16" i="149"/>
  <c r="Q24" i="149" s="1"/>
  <c r="T24" i="149" s="1"/>
  <c r="K8" i="92" s="1"/>
  <c r="O17" i="149"/>
  <c r="Q25" i="149" s="1"/>
  <c r="T25" i="149" s="1"/>
  <c r="K9" i="92" s="1"/>
  <c r="BY64" i="148"/>
  <c r="BY106" i="148" s="1"/>
  <c r="AT106" i="148"/>
  <c r="C15" i="157" s="1"/>
  <c r="AH15" i="157" s="1"/>
  <c r="N20" i="155"/>
  <c r="BY64" i="155"/>
  <c r="BY106" i="155" s="1"/>
  <c r="AT106" i="155"/>
  <c r="C8" i="157" s="1"/>
  <c r="AH8" i="157" s="1"/>
  <c r="O16" i="148"/>
  <c r="Q24" i="148" s="1"/>
  <c r="T24" i="148" s="1"/>
  <c r="L8" i="92" s="1"/>
  <c r="N20" i="149"/>
  <c r="O19" i="155"/>
  <c r="Q27" i="155" s="1"/>
  <c r="T27" i="155" s="1"/>
  <c r="E11" i="92" s="1"/>
  <c r="O18" i="149"/>
  <c r="Q26" i="149" s="1"/>
  <c r="T26" i="149" s="1"/>
  <c r="K10" i="92" s="1"/>
  <c r="BY64" i="151"/>
  <c r="BY106" i="151" s="1"/>
  <c r="AT106" i="151"/>
  <c r="C12" i="157" s="1"/>
  <c r="AH12" i="157" s="1"/>
  <c r="N20" i="146"/>
  <c r="O16" i="151"/>
  <c r="Q24" i="151" s="1"/>
  <c r="T24" i="151" s="1"/>
  <c r="I8" i="92" s="1"/>
  <c r="O16" i="145"/>
  <c r="Q24" i="145" s="1"/>
  <c r="T24" i="145" s="1"/>
  <c r="O8" i="92" s="1"/>
  <c r="L20" i="155"/>
  <c r="O19" i="151"/>
  <c r="Q27" i="151" s="1"/>
  <c r="T27" i="151" s="1"/>
  <c r="I11" i="92" s="1"/>
  <c r="O16" i="154"/>
  <c r="Q24" i="154" s="1"/>
  <c r="T24" i="154" s="1"/>
  <c r="O19" i="148"/>
  <c r="Q27" i="148" s="1"/>
  <c r="T27" i="148" s="1"/>
  <c r="L11" i="92" s="1"/>
  <c r="O17" i="155"/>
  <c r="Q25" i="155" s="1"/>
  <c r="T25" i="155" s="1"/>
  <c r="E9" i="92" s="1"/>
  <c r="L20" i="148"/>
  <c r="O19" i="150"/>
  <c r="Q27" i="150" s="1"/>
  <c r="T27" i="150" s="1"/>
  <c r="J11" i="92" s="1"/>
  <c r="O18" i="145"/>
  <c r="Q26" i="145" s="1"/>
  <c r="T26" i="145" s="1"/>
  <c r="O10" i="92" s="1"/>
  <c r="T50" i="154"/>
  <c r="T55" i="154" s="1"/>
  <c r="F13" i="92" s="1"/>
  <c r="L20" i="154"/>
  <c r="L20" i="150"/>
  <c r="O19" i="145"/>
  <c r="Q27" i="145" s="1"/>
  <c r="T27" i="145" s="1"/>
  <c r="O11" i="92" s="1"/>
  <c r="O20" i="152"/>
  <c r="O17" i="146"/>
  <c r="Q25" i="146" s="1"/>
  <c r="T25" i="146" s="1"/>
  <c r="N9" i="92" s="1"/>
  <c r="L20" i="146"/>
  <c r="L20" i="145"/>
  <c r="L20" i="151"/>
  <c r="BY63" i="154"/>
  <c r="BY106" i="154" s="1"/>
  <c r="AT106" i="154"/>
  <c r="C9" i="157" s="1"/>
  <c r="AH9" i="157" s="1"/>
  <c r="L20" i="149"/>
  <c r="O17" i="154"/>
  <c r="Q25" i="154" s="1"/>
  <c r="T25" i="154" s="1"/>
  <c r="F9" i="92" s="1"/>
  <c r="BY66" i="145"/>
  <c r="BY106" i="145" s="1"/>
  <c r="AT106" i="145"/>
  <c r="C18" i="157" s="1"/>
  <c r="AH18" i="157" s="1"/>
  <c r="M20" i="147"/>
  <c r="O15" i="147"/>
  <c r="M20" i="145"/>
  <c r="O15" i="145"/>
  <c r="M20" i="146"/>
  <c r="O15" i="146"/>
  <c r="T50" i="152"/>
  <c r="T55" i="152" s="1"/>
  <c r="H13" i="92" s="1"/>
  <c r="O55" i="152"/>
  <c r="M20" i="155"/>
  <c r="O15" i="155"/>
  <c r="T50" i="145"/>
  <c r="T55" i="145" s="1"/>
  <c r="O13" i="92" s="1"/>
  <c r="BU106" i="156"/>
  <c r="AD7" i="157" s="1"/>
  <c r="AD19" i="157" s="1"/>
  <c r="G23" i="143" s="1"/>
  <c r="M20" i="151"/>
  <c r="O15" i="151"/>
  <c r="O15" i="154"/>
  <c r="M20" i="154"/>
  <c r="M20" i="150"/>
  <c r="O15" i="150"/>
  <c r="Q28" i="152"/>
  <c r="T23" i="152"/>
  <c r="M20" i="148"/>
  <c r="O15" i="148"/>
  <c r="O55" i="146"/>
  <c r="T50" i="146"/>
  <c r="T55" i="146" s="1"/>
  <c r="N13" i="92" s="1"/>
  <c r="O55" i="149"/>
  <c r="T50" i="149"/>
  <c r="T55" i="149" s="1"/>
  <c r="K13" i="92" s="1"/>
  <c r="I37" i="143"/>
  <c r="J12" i="143"/>
  <c r="L20" i="156"/>
  <c r="O19" i="156"/>
  <c r="Q27" i="156" s="1"/>
  <c r="T27" i="156" s="1"/>
  <c r="D11" i="92" s="1"/>
  <c r="T55" i="156"/>
  <c r="D13" i="92" s="1"/>
  <c r="O16" i="156"/>
  <c r="Q24" i="156" s="1"/>
  <c r="T24" i="156" s="1"/>
  <c r="D8" i="92" s="1"/>
  <c r="O18" i="156"/>
  <c r="Q26" i="156" s="1"/>
  <c r="T26" i="156" s="1"/>
  <c r="D10" i="92" s="1"/>
  <c r="O17" i="156"/>
  <c r="Q25" i="156" s="1"/>
  <c r="T25" i="156" s="1"/>
  <c r="D9" i="92" s="1"/>
  <c r="M20" i="156"/>
  <c r="O55" i="156"/>
  <c r="N20" i="156"/>
  <c r="H74" i="32"/>
  <c r="H82" i="32" s="1"/>
  <c r="J74" i="32"/>
  <c r="J82" i="32" s="1"/>
  <c r="I74" i="32"/>
  <c r="I82" i="32" s="1"/>
  <c r="M74" i="32"/>
  <c r="M82" i="32" s="1"/>
  <c r="N74" i="31"/>
  <c r="N82" i="31" s="1"/>
  <c r="L74" i="31"/>
  <c r="L82" i="31" s="1"/>
  <c r="I73" i="31"/>
  <c r="L73" i="31"/>
  <c r="BL67" i="67"/>
  <c r="J73" i="31"/>
  <c r="M73" i="31"/>
  <c r="J74" i="31"/>
  <c r="J82" i="31" s="1"/>
  <c r="H74" i="31"/>
  <c r="H82" i="31" s="1"/>
  <c r="K74" i="31"/>
  <c r="K82" i="31" s="1"/>
  <c r="H73" i="31"/>
  <c r="I74" i="30"/>
  <c r="I82" i="30" s="1"/>
  <c r="K74" i="30"/>
  <c r="K82" i="30" s="1"/>
  <c r="G73" i="30"/>
  <c r="J74" i="30"/>
  <c r="J82" i="30" s="1"/>
  <c r="H73" i="30"/>
  <c r="N74" i="30"/>
  <c r="N82" i="30" s="1"/>
  <c r="G73" i="33"/>
  <c r="G73" i="34"/>
  <c r="AS203" i="35"/>
  <c r="BV182" i="35"/>
  <c r="BV203" i="35" s="1"/>
  <c r="BV207" i="35" s="1"/>
  <c r="BH207" i="35"/>
  <c r="S30" i="144"/>
  <c r="S47" i="144" s="1"/>
  <c r="AS203" i="33"/>
  <c r="BV182" i="33"/>
  <c r="BV203" i="33" s="1"/>
  <c r="BV207" i="33" s="1"/>
  <c r="G73" i="36"/>
  <c r="BH207" i="33"/>
  <c r="S28" i="144"/>
  <c r="S45" i="144" s="1"/>
  <c r="AG182" i="30"/>
  <c r="BJ182" i="30" s="1"/>
  <c r="BJ203" i="30" s="1"/>
  <c r="U25" i="144" s="1"/>
  <c r="AG158" i="34"/>
  <c r="BJ158" i="34" s="1"/>
  <c r="H82" i="22"/>
  <c r="H81" i="22" s="1"/>
  <c r="AG182" i="34"/>
  <c r="BJ182" i="34" s="1"/>
  <c r="AS182" i="34" s="1"/>
  <c r="BV182" i="34" s="1"/>
  <c r="G82" i="22"/>
  <c r="G81" i="22" s="1"/>
  <c r="AG182" i="36"/>
  <c r="BJ182" i="36" s="1"/>
  <c r="BJ203" i="36" s="1"/>
  <c r="AG11" i="144"/>
  <c r="H82" i="37"/>
  <c r="G74" i="37"/>
  <c r="G82" i="37" s="1"/>
  <c r="AH182" i="39"/>
  <c r="BK182" i="39" s="1"/>
  <c r="L82" i="34"/>
  <c r="K82" i="34"/>
  <c r="G74" i="34"/>
  <c r="G82" i="34" s="1"/>
  <c r="L100" i="39"/>
  <c r="G74" i="33"/>
  <c r="G82" i="33" s="1"/>
  <c r="L82" i="33"/>
  <c r="K82" i="38"/>
  <c r="I82" i="38"/>
  <c r="H82" i="38"/>
  <c r="G74" i="38"/>
  <c r="G82" i="38" s="1"/>
  <c r="M82" i="31"/>
  <c r="I82" i="31"/>
  <c r="G74" i="31"/>
  <c r="G82" i="31" s="1"/>
  <c r="L81" i="39"/>
  <c r="J81" i="39"/>
  <c r="G73" i="39"/>
  <c r="G81" i="39" s="1"/>
  <c r="I82" i="35"/>
  <c r="G74" i="35"/>
  <c r="G82" i="35" s="1"/>
  <c r="L82" i="35"/>
  <c r="G100" i="39"/>
  <c r="L82" i="32"/>
  <c r="K82" i="32"/>
  <c r="G74" i="32"/>
  <c r="G82" i="32" s="1"/>
  <c r="G74" i="30"/>
  <c r="G82" i="30" s="1"/>
  <c r="H82" i="30"/>
  <c r="L82" i="30"/>
  <c r="L82" i="36"/>
  <c r="G74" i="36"/>
  <c r="G82" i="36" s="1"/>
  <c r="N82" i="36"/>
  <c r="G73" i="31"/>
  <c r="H82" i="40"/>
  <c r="G74" i="40"/>
  <c r="G82" i="40" s="1"/>
  <c r="M82" i="40"/>
  <c r="L82" i="40"/>
  <c r="BI207" i="22"/>
  <c r="T24" i="144"/>
  <c r="BH203" i="22"/>
  <c r="AH158" i="22"/>
  <c r="BK158" i="22" s="1"/>
  <c r="AG158" i="22"/>
  <c r="BJ158" i="22" s="1"/>
  <c r="AH182" i="22"/>
  <c r="BK182" i="22" s="1"/>
  <c r="AG182" i="22"/>
  <c r="BJ182" i="22" s="1"/>
  <c r="N184" i="22"/>
  <c r="AS184" i="22" s="1"/>
  <c r="BV184" i="22" s="1"/>
  <c r="BM67" i="67"/>
  <c r="BK67" i="67"/>
  <c r="N159" i="22"/>
  <c r="AS159" i="22" s="1"/>
  <c r="N186" i="22"/>
  <c r="AS186" i="22" s="1"/>
  <c r="BV186" i="22" s="1"/>
  <c r="N162" i="22"/>
  <c r="AS162" i="22" s="1"/>
  <c r="N161" i="22"/>
  <c r="AS161" i="22" s="1"/>
  <c r="I81" i="22" l="1"/>
  <c r="I81" i="39"/>
  <c r="N81" i="39"/>
  <c r="N100" i="39"/>
  <c r="BP67" i="67"/>
  <c r="K81" i="39"/>
  <c r="H100" i="39"/>
  <c r="H81" i="39"/>
  <c r="H97" i="39" s="1"/>
  <c r="M98" i="39"/>
  <c r="X95" i="39" s="1"/>
  <c r="BJ67" i="67"/>
  <c r="P10" i="92"/>
  <c r="P11" i="92"/>
  <c r="P13" i="92"/>
  <c r="P9" i="92"/>
  <c r="F8" i="92"/>
  <c r="E8" i="92"/>
  <c r="O20" i="153"/>
  <c r="Q23" i="153"/>
  <c r="O20" i="149"/>
  <c r="O20" i="150"/>
  <c r="Q23" i="150"/>
  <c r="O20" i="155"/>
  <c r="Q23" i="155"/>
  <c r="Q23" i="145"/>
  <c r="O20" i="145"/>
  <c r="T28" i="152"/>
  <c r="H7" i="92"/>
  <c r="H12" i="92" s="1"/>
  <c r="Q28" i="149"/>
  <c r="T23" i="149"/>
  <c r="O20" i="147"/>
  <c r="Q23" i="147"/>
  <c r="Q23" i="154"/>
  <c r="O20" i="154"/>
  <c r="Q23" i="148"/>
  <c r="O20" i="148"/>
  <c r="O20" i="151"/>
  <c r="Q23" i="151"/>
  <c r="O20" i="146"/>
  <c r="Q23" i="146"/>
  <c r="BS203" i="40"/>
  <c r="AD35" i="144" s="1"/>
  <c r="BX159" i="40"/>
  <c r="Q28" i="156"/>
  <c r="O20" i="156"/>
  <c r="AS182" i="30"/>
  <c r="AS203" i="30" s="1"/>
  <c r="D25" i="144" s="1"/>
  <c r="AG25" i="144" s="1"/>
  <c r="D28" i="144"/>
  <c r="AS207" i="33"/>
  <c r="L81" i="31"/>
  <c r="D30" i="144"/>
  <c r="AS207" i="35"/>
  <c r="BI67" i="67"/>
  <c r="N81" i="31"/>
  <c r="M81" i="31"/>
  <c r="I81" i="31"/>
  <c r="AS182" i="36"/>
  <c r="BV182" i="36" s="1"/>
  <c r="BV203" i="36" s="1"/>
  <c r="BV207" i="36" s="1"/>
  <c r="BJ203" i="34"/>
  <c r="U29" i="144" s="1"/>
  <c r="G81" i="31"/>
  <c r="N81" i="38"/>
  <c r="J81" i="31"/>
  <c r="G81" i="33"/>
  <c r="L81" i="30"/>
  <c r="L81" i="33"/>
  <c r="K81" i="37"/>
  <c r="G81" i="30"/>
  <c r="AS158" i="34"/>
  <c r="AS203" i="34" s="1"/>
  <c r="D29" i="144" s="1"/>
  <c r="N81" i="34"/>
  <c r="M81" i="30"/>
  <c r="I81" i="33"/>
  <c r="Z24" i="58"/>
  <c r="BB24" i="58" s="1"/>
  <c r="I81" i="35"/>
  <c r="L81" i="40"/>
  <c r="N81" i="22"/>
  <c r="N81" i="35"/>
  <c r="K81" i="34"/>
  <c r="I81" i="36"/>
  <c r="J81" i="34"/>
  <c r="H81" i="36"/>
  <c r="K81" i="35"/>
  <c r="L81" i="37"/>
  <c r="H81" i="31"/>
  <c r="G81" i="32"/>
  <c r="G81" i="38"/>
  <c r="M81" i="33"/>
  <c r="J81" i="35"/>
  <c r="L81" i="32"/>
  <c r="G81" i="40"/>
  <c r="G99" i="40" s="1"/>
  <c r="I81" i="32"/>
  <c r="L81" i="36"/>
  <c r="H81" i="37"/>
  <c r="M81" i="40"/>
  <c r="H81" i="32"/>
  <c r="G81" i="35"/>
  <c r="I81" i="37"/>
  <c r="M81" i="37"/>
  <c r="L81" i="38"/>
  <c r="K81" i="38"/>
  <c r="K81" i="30"/>
  <c r="J81" i="37"/>
  <c r="H81" i="30"/>
  <c r="M81" i="36"/>
  <c r="N81" i="33"/>
  <c r="M81" i="32"/>
  <c r="N81" i="30"/>
  <c r="J81" i="36"/>
  <c r="J81" i="40"/>
  <c r="I81" i="40"/>
  <c r="G81" i="36"/>
  <c r="AG182" i="31"/>
  <c r="BJ182" i="31" s="1"/>
  <c r="BJ203" i="31" s="1"/>
  <c r="U26" i="144" s="1"/>
  <c r="K81" i="31"/>
  <c r="G81" i="34"/>
  <c r="I81" i="38"/>
  <c r="H81" i="35"/>
  <c r="N81" i="37"/>
  <c r="L81" i="34"/>
  <c r="K81" i="33"/>
  <c r="J81" i="33"/>
  <c r="I81" i="34"/>
  <c r="H81" i="38"/>
  <c r="N81" i="32"/>
  <c r="J81" i="30"/>
  <c r="K81" i="36"/>
  <c r="M81" i="38"/>
  <c r="M81" i="35"/>
  <c r="H81" i="33"/>
  <c r="L81" i="35"/>
  <c r="J81" i="38"/>
  <c r="N81" i="40"/>
  <c r="G81" i="37"/>
  <c r="M81" i="34"/>
  <c r="K81" i="40"/>
  <c r="AO159" i="40" s="1"/>
  <c r="BR159" i="40" s="1"/>
  <c r="BR203" i="40" s="1"/>
  <c r="AC35" i="144" s="1"/>
  <c r="H81" i="34"/>
  <c r="K81" i="32"/>
  <c r="N81" i="36"/>
  <c r="J81" i="32"/>
  <c r="H81" i="40"/>
  <c r="I81" i="30"/>
  <c r="M100" i="39"/>
  <c r="H98" i="39"/>
  <c r="S97" i="39" s="1"/>
  <c r="I98" i="39"/>
  <c r="T95" i="39" s="1"/>
  <c r="N98" i="39"/>
  <c r="Y95" i="39" s="1"/>
  <c r="U95" i="39"/>
  <c r="U98" i="39"/>
  <c r="U96" i="39"/>
  <c r="U99" i="39"/>
  <c r="U97" i="39"/>
  <c r="M98" i="40"/>
  <c r="H100" i="36"/>
  <c r="H100" i="32"/>
  <c r="J100" i="35"/>
  <c r="G100" i="31"/>
  <c r="N100" i="38"/>
  <c r="J100" i="33"/>
  <c r="AC34" i="58"/>
  <c r="BE34" i="58" s="1"/>
  <c r="K100" i="34"/>
  <c r="L98" i="37"/>
  <c r="N98" i="40"/>
  <c r="I100" i="36"/>
  <c r="L100" i="30"/>
  <c r="I98" i="32"/>
  <c r="X34" i="58"/>
  <c r="AZ34" i="58" s="1"/>
  <c r="K100" i="35"/>
  <c r="H98" i="31"/>
  <c r="G100" i="38"/>
  <c r="K98" i="33"/>
  <c r="L100" i="34"/>
  <c r="M98" i="37"/>
  <c r="AA34" i="58"/>
  <c r="BC34" i="58" s="1"/>
  <c r="G100" i="40"/>
  <c r="J98" i="36"/>
  <c r="M98" i="30"/>
  <c r="AH158" i="32"/>
  <c r="BK158" i="32" s="1"/>
  <c r="J98" i="32"/>
  <c r="L98" i="35"/>
  <c r="I98" i="31"/>
  <c r="H98" i="38"/>
  <c r="L98" i="33"/>
  <c r="U31" i="144"/>
  <c r="U48" i="144" s="1"/>
  <c r="BJ207" i="36"/>
  <c r="M100" i="34"/>
  <c r="N100" i="37"/>
  <c r="Y34" i="58"/>
  <c r="BA34" i="58" s="1"/>
  <c r="H98" i="40"/>
  <c r="K98" i="36"/>
  <c r="N98" i="30"/>
  <c r="K98" i="32"/>
  <c r="M98" i="35"/>
  <c r="J98" i="31"/>
  <c r="I98" i="38"/>
  <c r="M100" i="33"/>
  <c r="N100" i="34"/>
  <c r="G100" i="37"/>
  <c r="I100" i="40"/>
  <c r="L100" i="36"/>
  <c r="H100" i="30"/>
  <c r="L98" i="32"/>
  <c r="N98" i="35"/>
  <c r="AH182" i="31"/>
  <c r="BK182" i="31" s="1"/>
  <c r="K98" i="31"/>
  <c r="J98" i="38"/>
  <c r="N98" i="33"/>
  <c r="AD34" i="58"/>
  <c r="BF34" i="58" s="1"/>
  <c r="G100" i="34"/>
  <c r="AB34" i="58"/>
  <c r="BD34" i="58" s="1"/>
  <c r="H100" i="37"/>
  <c r="J98" i="40"/>
  <c r="M98" i="36"/>
  <c r="M98" i="32"/>
  <c r="G100" i="35"/>
  <c r="AE34" i="58"/>
  <c r="BG34" i="58" s="1"/>
  <c r="L98" i="31"/>
  <c r="K100" i="38"/>
  <c r="G98" i="33"/>
  <c r="H100" i="34"/>
  <c r="K98" i="39"/>
  <c r="I100" i="37"/>
  <c r="AH182" i="40"/>
  <c r="BK182" i="40" s="1"/>
  <c r="K98" i="40"/>
  <c r="N100" i="36"/>
  <c r="I98" i="30"/>
  <c r="N98" i="32"/>
  <c r="H98" i="35"/>
  <c r="M100" i="31"/>
  <c r="L98" i="38"/>
  <c r="H98" i="33"/>
  <c r="I100" i="34"/>
  <c r="BX182" i="39"/>
  <c r="BX203" i="39" s="1"/>
  <c r="BX207" i="39" s="1"/>
  <c r="BK203" i="39"/>
  <c r="AS182" i="39"/>
  <c r="J100" i="37"/>
  <c r="Z34" i="58"/>
  <c r="BB34" i="58" s="1"/>
  <c r="L100" i="40"/>
  <c r="G98" i="36"/>
  <c r="J98" i="30"/>
  <c r="G98" i="32"/>
  <c r="G98" i="39"/>
  <c r="I98" i="35"/>
  <c r="N98" i="31"/>
  <c r="M100" i="38"/>
  <c r="I98" i="33"/>
  <c r="L98" i="39"/>
  <c r="J98" i="34"/>
  <c r="K100" i="37"/>
  <c r="J100" i="39"/>
  <c r="T36" i="144"/>
  <c r="T41" i="144"/>
  <c r="T53" i="144" s="1"/>
  <c r="S20" i="143" s="1"/>
  <c r="BH207" i="22"/>
  <c r="S24" i="144"/>
  <c r="M100" i="22"/>
  <c r="AD24" i="58"/>
  <c r="BF24" i="58" s="1"/>
  <c r="K98" i="22"/>
  <c r="V97" i="22" s="1"/>
  <c r="AB24" i="58"/>
  <c r="BD24" i="58" s="1"/>
  <c r="G98" i="22"/>
  <c r="R95" i="22" s="1"/>
  <c r="X24" i="58"/>
  <c r="AZ24" i="58" s="1"/>
  <c r="H98" i="22"/>
  <c r="S99" i="22" s="1"/>
  <c r="Y24" i="58"/>
  <c r="BA24" i="58" s="1"/>
  <c r="L100" i="22"/>
  <c r="AC24" i="58"/>
  <c r="BE24" i="58" s="1"/>
  <c r="J98" i="22"/>
  <c r="U99" i="22" s="1"/>
  <c r="AA24" i="58"/>
  <c r="BC24" i="58" s="1"/>
  <c r="M98" i="22"/>
  <c r="X97" i="22" s="1"/>
  <c r="G100" i="22"/>
  <c r="N100" i="22"/>
  <c r="AP158" i="22"/>
  <c r="BS158" i="22" s="1"/>
  <c r="BX158" i="22" s="1"/>
  <c r="J100" i="22"/>
  <c r="M99" i="22"/>
  <c r="I98" i="22"/>
  <c r="AP182" i="22"/>
  <c r="BS182" i="22" s="1"/>
  <c r="BX182" i="22" s="1"/>
  <c r="AC88" i="22" s="1"/>
  <c r="K100" i="22"/>
  <c r="H100" i="22"/>
  <c r="I100" i="22"/>
  <c r="N98" i="22"/>
  <c r="L98" i="22"/>
  <c r="P24" i="58"/>
  <c r="AQ24" i="58" s="1"/>
  <c r="BO67" i="67"/>
  <c r="BK203" i="22"/>
  <c r="V24" i="144" s="1"/>
  <c r="BJ203" i="22"/>
  <c r="U24" i="144" s="1"/>
  <c r="BN67" i="67"/>
  <c r="BN101" i="67"/>
  <c r="BP101" i="67"/>
  <c r="BI101" i="67"/>
  <c r="BO101" i="67"/>
  <c r="BM101" i="67"/>
  <c r="BK101" i="67"/>
  <c r="BJ101" i="67"/>
  <c r="BL101" i="67"/>
  <c r="BV161" i="22"/>
  <c r="BV159" i="22"/>
  <c r="BV162" i="22"/>
  <c r="N187" i="22"/>
  <c r="AS187" i="22" s="1"/>
  <c r="BV187" i="22" s="1"/>
  <c r="N163" i="22"/>
  <c r="AS163" i="22" s="1"/>
  <c r="N177" i="22"/>
  <c r="AS177" i="22" s="1"/>
  <c r="X96" i="39" l="1"/>
  <c r="X98" i="39"/>
  <c r="X97" i="39"/>
  <c r="X99" i="39"/>
  <c r="P8" i="92"/>
  <c r="Q28" i="153"/>
  <c r="T23" i="153"/>
  <c r="Q28" i="154"/>
  <c r="T23" i="154"/>
  <c r="T23" i="145"/>
  <c r="Q28" i="145"/>
  <c r="T23" i="146"/>
  <c r="Q28" i="146"/>
  <c r="Q28" i="147"/>
  <c r="T23" i="147"/>
  <c r="Q28" i="155"/>
  <c r="T23" i="155"/>
  <c r="T23" i="151"/>
  <c r="Q28" i="151"/>
  <c r="T28" i="149"/>
  <c r="K7" i="92"/>
  <c r="K12" i="92" s="1"/>
  <c r="T23" i="150"/>
  <c r="Q28" i="150"/>
  <c r="Q28" i="148"/>
  <c r="T23" i="148"/>
  <c r="BV182" i="30"/>
  <c r="BV203" i="30" s="1"/>
  <c r="AG29" i="144"/>
  <c r="AS203" i="36"/>
  <c r="AS207" i="36" s="1"/>
  <c r="BV158" i="34"/>
  <c r="BV203" i="34" s="1"/>
  <c r="AG30" i="144"/>
  <c r="D47" i="144"/>
  <c r="AG47" i="144" s="1"/>
  <c r="AG28" i="144"/>
  <c r="D45" i="144"/>
  <c r="AG45" i="144" s="1"/>
  <c r="S99" i="39"/>
  <c r="T96" i="39"/>
  <c r="AS182" i="31"/>
  <c r="BV182" i="31" s="1"/>
  <c r="BV203" i="31" s="1"/>
  <c r="Y96" i="39"/>
  <c r="Y98" i="39"/>
  <c r="J100" i="30"/>
  <c r="J98" i="37"/>
  <c r="U99" i="37" s="1"/>
  <c r="L100" i="35"/>
  <c r="I100" i="35"/>
  <c r="N98" i="36"/>
  <c r="Y95" i="36" s="1"/>
  <c r="T97" i="39"/>
  <c r="L100" i="33"/>
  <c r="K98" i="34"/>
  <c r="V97" i="34" s="1"/>
  <c r="T99" i="39"/>
  <c r="G98" i="34"/>
  <c r="R95" i="34" s="1"/>
  <c r="T98" i="39"/>
  <c r="Y97" i="39"/>
  <c r="H98" i="30"/>
  <c r="S95" i="30" s="1"/>
  <c r="Y99" i="39"/>
  <c r="H100" i="33"/>
  <c r="H98" i="34"/>
  <c r="S95" i="34" s="1"/>
  <c r="H100" i="40"/>
  <c r="G98" i="38"/>
  <c r="R97" i="38" s="1"/>
  <c r="U36" i="144"/>
  <c r="N100" i="31"/>
  <c r="K100" i="32"/>
  <c r="H98" i="37"/>
  <c r="S96" i="37" s="1"/>
  <c r="S96" i="39"/>
  <c r="H98" i="32"/>
  <c r="S99" i="32" s="1"/>
  <c r="J100" i="40"/>
  <c r="S98" i="39"/>
  <c r="S95" i="39"/>
  <c r="I100" i="33"/>
  <c r="I100" i="30"/>
  <c r="N98" i="37"/>
  <c r="Y96" i="37" s="1"/>
  <c r="N98" i="38"/>
  <c r="Y96" i="38" s="1"/>
  <c r="M98" i="33"/>
  <c r="X97" i="33" s="1"/>
  <c r="R34" i="58"/>
  <c r="AS34" i="58" s="1"/>
  <c r="I97" i="39"/>
  <c r="I99" i="39"/>
  <c r="I98" i="40"/>
  <c r="T98" i="40" s="1"/>
  <c r="I98" i="36"/>
  <c r="T95" i="36" s="1"/>
  <c r="M100" i="40"/>
  <c r="V34" i="58"/>
  <c r="AW34" i="58" s="1"/>
  <c r="M99" i="39"/>
  <c r="M97" i="39"/>
  <c r="L98" i="34"/>
  <c r="W96" i="34" s="1"/>
  <c r="W34" i="58"/>
  <c r="AX34" i="58" s="1"/>
  <c r="N97" i="39"/>
  <c r="N99" i="39"/>
  <c r="M100" i="30"/>
  <c r="L98" i="40"/>
  <c r="W97" i="40" s="1"/>
  <c r="M98" i="38"/>
  <c r="X99" i="38" s="1"/>
  <c r="G100" i="32"/>
  <c r="T34" i="58"/>
  <c r="AU34" i="58" s="1"/>
  <c r="K97" i="39"/>
  <c r="K99" i="39"/>
  <c r="P34" i="58"/>
  <c r="AQ34" i="58" s="1"/>
  <c r="G97" i="39"/>
  <c r="G99" i="39"/>
  <c r="G98" i="31"/>
  <c r="R99" i="31" s="1"/>
  <c r="H98" i="36"/>
  <c r="S99" i="36" s="1"/>
  <c r="J100" i="34"/>
  <c r="M100" i="32"/>
  <c r="S63" i="39"/>
  <c r="S66" i="39"/>
  <c r="S64" i="39"/>
  <c r="S67" i="39"/>
  <c r="S65" i="39"/>
  <c r="S34" i="58"/>
  <c r="AT34" i="58" s="1"/>
  <c r="J99" i="39"/>
  <c r="J97" i="39"/>
  <c r="U34" i="58"/>
  <c r="AV34" i="58" s="1"/>
  <c r="L99" i="39"/>
  <c r="L97" i="39"/>
  <c r="U100" i="39"/>
  <c r="S97" i="35"/>
  <c r="S98" i="35"/>
  <c r="S96" i="35"/>
  <c r="S95" i="35"/>
  <c r="S99" i="35"/>
  <c r="V97" i="31"/>
  <c r="V98" i="31"/>
  <c r="V95" i="31"/>
  <c r="V96" i="31"/>
  <c r="V99" i="31"/>
  <c r="X97" i="36"/>
  <c r="X96" i="36"/>
  <c r="X95" i="36"/>
  <c r="X98" i="36"/>
  <c r="X99" i="36"/>
  <c r="U97" i="32"/>
  <c r="U99" i="32"/>
  <c r="U98" i="32"/>
  <c r="U96" i="32"/>
  <c r="U95" i="32"/>
  <c r="X98" i="37"/>
  <c r="X96" i="37"/>
  <c r="X99" i="37"/>
  <c r="X95" i="37"/>
  <c r="X97" i="37"/>
  <c r="W99" i="31"/>
  <c r="W98" i="31"/>
  <c r="W97" i="31"/>
  <c r="W95" i="31"/>
  <c r="W96" i="31"/>
  <c r="Y99" i="35"/>
  <c r="Y98" i="35"/>
  <c r="Y97" i="35"/>
  <c r="Y96" i="35"/>
  <c r="Y95" i="35"/>
  <c r="R98" i="36"/>
  <c r="R95" i="36"/>
  <c r="R96" i="36"/>
  <c r="R99" i="36"/>
  <c r="R97" i="36"/>
  <c r="T95" i="30"/>
  <c r="T99" i="30"/>
  <c r="T96" i="30"/>
  <c r="T98" i="30"/>
  <c r="T97" i="30"/>
  <c r="W98" i="32"/>
  <c r="W97" i="32"/>
  <c r="W95" i="32"/>
  <c r="W99" i="32"/>
  <c r="W96" i="32"/>
  <c r="V97" i="36"/>
  <c r="V99" i="36"/>
  <c r="V95" i="36"/>
  <c r="V96" i="36"/>
  <c r="V98" i="36"/>
  <c r="S96" i="31"/>
  <c r="S97" i="31"/>
  <c r="S98" i="31"/>
  <c r="S95" i="31"/>
  <c r="S99" i="31"/>
  <c r="W97" i="37"/>
  <c r="W98" i="37"/>
  <c r="W96" i="37"/>
  <c r="W95" i="37"/>
  <c r="W99" i="37"/>
  <c r="Y98" i="32"/>
  <c r="Y97" i="32"/>
  <c r="Y99" i="32"/>
  <c r="Y96" i="32"/>
  <c r="Y95" i="32"/>
  <c r="S95" i="38"/>
  <c r="S98" i="38"/>
  <c r="S96" i="38"/>
  <c r="S97" i="38"/>
  <c r="S99" i="38"/>
  <c r="X99" i="30"/>
  <c r="X97" i="30"/>
  <c r="X95" i="30"/>
  <c r="X98" i="30"/>
  <c r="X96" i="30"/>
  <c r="T96" i="31"/>
  <c r="T99" i="31"/>
  <c r="T97" i="31"/>
  <c r="T95" i="31"/>
  <c r="T98" i="31"/>
  <c r="U98" i="36"/>
  <c r="U99" i="36"/>
  <c r="U96" i="36"/>
  <c r="U95" i="36"/>
  <c r="U97" i="36"/>
  <c r="Y97" i="40"/>
  <c r="Y98" i="40"/>
  <c r="Y95" i="40"/>
  <c r="Y96" i="40"/>
  <c r="Y99" i="40"/>
  <c r="X98" i="35"/>
  <c r="X99" i="35"/>
  <c r="X95" i="35"/>
  <c r="X97" i="35"/>
  <c r="X96" i="35"/>
  <c r="U97" i="34"/>
  <c r="U98" i="34"/>
  <c r="U96" i="34"/>
  <c r="U99" i="34"/>
  <c r="U95" i="34"/>
  <c r="V99" i="40"/>
  <c r="V96" i="40"/>
  <c r="V97" i="40"/>
  <c r="V95" i="40"/>
  <c r="V98" i="40"/>
  <c r="X99" i="32"/>
  <c r="X97" i="32"/>
  <c r="X95" i="32"/>
  <c r="X98" i="32"/>
  <c r="X96" i="32"/>
  <c r="U95" i="31"/>
  <c r="U98" i="31"/>
  <c r="U96" i="31"/>
  <c r="U97" i="31"/>
  <c r="U99" i="31"/>
  <c r="V96" i="33"/>
  <c r="V98" i="33"/>
  <c r="V99" i="33"/>
  <c r="V97" i="33"/>
  <c r="V95" i="33"/>
  <c r="T95" i="32"/>
  <c r="T99" i="32"/>
  <c r="T96" i="32"/>
  <c r="T97" i="32"/>
  <c r="T98" i="32"/>
  <c r="AB32" i="58"/>
  <c r="BD32" i="58" s="1"/>
  <c r="Z30" i="58"/>
  <c r="BB30" i="58" s="1"/>
  <c r="I99" i="35"/>
  <c r="G100" i="36"/>
  <c r="I98" i="34"/>
  <c r="AC33" i="58"/>
  <c r="BE33" i="58" s="1"/>
  <c r="K100" i="40"/>
  <c r="X28" i="58"/>
  <c r="AZ28" i="58" s="1"/>
  <c r="G99" i="33"/>
  <c r="X25" i="58"/>
  <c r="AZ25" i="58" s="1"/>
  <c r="Y95" i="33"/>
  <c r="Y98" i="33"/>
  <c r="Y96" i="33"/>
  <c r="Y99" i="33"/>
  <c r="Y97" i="33"/>
  <c r="N100" i="35"/>
  <c r="L98" i="36"/>
  <c r="G98" i="37"/>
  <c r="Z33" i="58"/>
  <c r="BB33" i="58" s="1"/>
  <c r="K100" i="36"/>
  <c r="M98" i="34"/>
  <c r="J100" i="32"/>
  <c r="J98" i="35"/>
  <c r="AB25" i="58"/>
  <c r="BD25" i="58" s="1"/>
  <c r="K99" i="30"/>
  <c r="AD33" i="58"/>
  <c r="BF33" i="58" s="1"/>
  <c r="R96" i="39"/>
  <c r="R97" i="39"/>
  <c r="R95" i="39"/>
  <c r="R99" i="39"/>
  <c r="R98" i="39"/>
  <c r="M98" i="31"/>
  <c r="AE27" i="58"/>
  <c r="BG27" i="58" s="1"/>
  <c r="Z32" i="58"/>
  <c r="BB32" i="58" s="1"/>
  <c r="G98" i="30"/>
  <c r="AE28" i="58"/>
  <c r="BG28" i="58" s="1"/>
  <c r="J100" i="31"/>
  <c r="H100" i="38"/>
  <c r="Y33" i="58"/>
  <c r="BA33" i="58" s="1"/>
  <c r="AA31" i="58"/>
  <c r="BC31" i="58" s="1"/>
  <c r="J99" i="36"/>
  <c r="AD32" i="58"/>
  <c r="BF32" i="58" s="1"/>
  <c r="M97" i="37"/>
  <c r="AB28" i="58"/>
  <c r="BD28" i="58" s="1"/>
  <c r="AB30" i="58"/>
  <c r="BD30" i="58" s="1"/>
  <c r="AC25" i="58"/>
  <c r="BE25" i="58" s="1"/>
  <c r="AE35" i="58"/>
  <c r="BG35" i="58" s="1"/>
  <c r="N99" i="40"/>
  <c r="AC32" i="58"/>
  <c r="BE32" i="58" s="1"/>
  <c r="AA28" i="58"/>
  <c r="BC28" i="58" s="1"/>
  <c r="X31" i="58"/>
  <c r="AZ31" i="58" s="1"/>
  <c r="Z29" i="58"/>
  <c r="BB29" i="58" s="1"/>
  <c r="AB35" i="58"/>
  <c r="BD35" i="58" s="1"/>
  <c r="V98" i="39"/>
  <c r="V99" i="39"/>
  <c r="V96" i="39"/>
  <c r="V97" i="39"/>
  <c r="V95" i="39"/>
  <c r="AB33" i="58"/>
  <c r="BD33" i="58" s="1"/>
  <c r="X30" i="58"/>
  <c r="AZ30" i="58" s="1"/>
  <c r="G99" i="35"/>
  <c r="M100" i="36"/>
  <c r="U95" i="38"/>
  <c r="U97" i="38"/>
  <c r="U98" i="38"/>
  <c r="U96" i="38"/>
  <c r="U99" i="38"/>
  <c r="AE30" i="58"/>
  <c r="BG30" i="58" s="1"/>
  <c r="AC31" i="58"/>
  <c r="BE31" i="58" s="1"/>
  <c r="X32" i="58"/>
  <c r="AZ32" i="58" s="1"/>
  <c r="M100" i="35"/>
  <c r="AD30" i="58"/>
  <c r="BF30" i="58" s="1"/>
  <c r="AB31" i="58"/>
  <c r="BD31" i="58" s="1"/>
  <c r="K99" i="36"/>
  <c r="AD29" i="58"/>
  <c r="BF29" i="58" s="1"/>
  <c r="I100" i="31"/>
  <c r="AA27" i="58"/>
  <c r="BC27" i="58" s="1"/>
  <c r="G98" i="40"/>
  <c r="AA30" i="58"/>
  <c r="BC30" i="58" s="1"/>
  <c r="AA29" i="58"/>
  <c r="BC29" i="58" s="1"/>
  <c r="Y99" i="31"/>
  <c r="Y97" i="31"/>
  <c r="Y98" i="31"/>
  <c r="Y95" i="31"/>
  <c r="Y96" i="31"/>
  <c r="R99" i="32"/>
  <c r="R97" i="32"/>
  <c r="R98" i="32"/>
  <c r="R95" i="32"/>
  <c r="R96" i="32"/>
  <c r="AD26" i="58"/>
  <c r="BF26" i="58" s="1"/>
  <c r="BK203" i="40"/>
  <c r="BX182" i="40"/>
  <c r="AS182" i="40"/>
  <c r="K98" i="38"/>
  <c r="G98" i="35"/>
  <c r="X29" i="58"/>
  <c r="AZ29" i="58" s="1"/>
  <c r="G99" i="34"/>
  <c r="J100" i="38"/>
  <c r="AA33" i="58"/>
  <c r="BC33" i="58" s="1"/>
  <c r="AA26" i="58"/>
  <c r="BC26" i="58" s="1"/>
  <c r="S97" i="40"/>
  <c r="S95" i="40"/>
  <c r="S98" i="40"/>
  <c r="S99" i="40"/>
  <c r="S96" i="40"/>
  <c r="AS158" i="32"/>
  <c r="BX158" i="32"/>
  <c r="BX203" i="32" s="1"/>
  <c r="BX207" i="32" s="1"/>
  <c r="BK203" i="32"/>
  <c r="Y31" i="58"/>
  <c r="BA31" i="58" s="1"/>
  <c r="W98" i="39"/>
  <c r="W99" i="39"/>
  <c r="W97" i="39"/>
  <c r="W95" i="39"/>
  <c r="W96" i="39"/>
  <c r="X27" i="58"/>
  <c r="AZ27" i="58" s="1"/>
  <c r="AA32" i="58"/>
  <c r="BC32" i="58" s="1"/>
  <c r="S99" i="33"/>
  <c r="S98" i="33"/>
  <c r="S95" i="33"/>
  <c r="S96" i="33"/>
  <c r="S97" i="33"/>
  <c r="H100" i="35"/>
  <c r="Z25" i="58"/>
  <c r="BB25" i="58" s="1"/>
  <c r="I99" i="30"/>
  <c r="L100" i="31"/>
  <c r="AD31" i="58"/>
  <c r="BF31" i="58" s="1"/>
  <c r="K100" i="31"/>
  <c r="L100" i="32"/>
  <c r="AC27" i="58"/>
  <c r="BE27" i="58" s="1"/>
  <c r="AE29" i="58"/>
  <c r="BG29" i="58" s="1"/>
  <c r="V98" i="32"/>
  <c r="V96" i="32"/>
  <c r="V95" i="32"/>
  <c r="V99" i="32"/>
  <c r="V97" i="32"/>
  <c r="Z26" i="58"/>
  <c r="BB26" i="58" s="1"/>
  <c r="X35" i="58"/>
  <c r="AZ35" i="58" s="1"/>
  <c r="AC29" i="58"/>
  <c r="BE29" i="58" s="1"/>
  <c r="L99" i="34"/>
  <c r="X33" i="58"/>
  <c r="AZ33" i="58" s="1"/>
  <c r="G99" i="38"/>
  <c r="I100" i="32"/>
  <c r="Z31" i="58"/>
  <c r="BB31" i="58" s="1"/>
  <c r="AB29" i="58"/>
  <c r="BD29" i="58" s="1"/>
  <c r="AE33" i="58"/>
  <c r="BG33" i="58" s="1"/>
  <c r="N99" i="38"/>
  <c r="X96" i="40"/>
  <c r="X97" i="40"/>
  <c r="X98" i="40"/>
  <c r="X99" i="40"/>
  <c r="X95" i="40"/>
  <c r="AE26" i="58"/>
  <c r="BG26" i="58" s="1"/>
  <c r="AC35" i="58"/>
  <c r="BE35" i="58" s="1"/>
  <c r="BV182" i="39"/>
  <c r="BV203" i="39" s="1"/>
  <c r="BV207" i="39" s="1"/>
  <c r="AS203" i="39"/>
  <c r="Y28" i="58"/>
  <c r="BA28" i="58" s="1"/>
  <c r="Y29" i="58"/>
  <c r="BA29" i="58" s="1"/>
  <c r="Z35" i="58"/>
  <c r="BB35" i="58" s="1"/>
  <c r="N98" i="34"/>
  <c r="AD28" i="58"/>
  <c r="BF28" i="58" s="1"/>
  <c r="AB27" i="58"/>
  <c r="BD27" i="58" s="1"/>
  <c r="Y35" i="58"/>
  <c r="BA35" i="58" s="1"/>
  <c r="Y27" i="58"/>
  <c r="BA27" i="58" s="1"/>
  <c r="T96" i="33"/>
  <c r="T97" i="33"/>
  <c r="T99" i="33"/>
  <c r="T95" i="33"/>
  <c r="T98" i="33"/>
  <c r="T99" i="35"/>
  <c r="T97" i="35"/>
  <c r="T95" i="35"/>
  <c r="T98" i="35"/>
  <c r="T96" i="35"/>
  <c r="U95" i="30"/>
  <c r="U98" i="30"/>
  <c r="U96" i="30"/>
  <c r="U97" i="30"/>
  <c r="U99" i="30"/>
  <c r="V34" i="144"/>
  <c r="V51" i="144" s="1"/>
  <c r="BK207" i="39"/>
  <c r="W95" i="38"/>
  <c r="W99" i="38"/>
  <c r="W97" i="38"/>
  <c r="W98" i="38"/>
  <c r="W96" i="38"/>
  <c r="Y30" i="58"/>
  <c r="BA30" i="58" s="1"/>
  <c r="R99" i="33"/>
  <c r="R97" i="33"/>
  <c r="R96" i="33"/>
  <c r="R95" i="33"/>
  <c r="R98" i="33"/>
  <c r="AC26" i="58"/>
  <c r="BE26" i="58" s="1"/>
  <c r="AD27" i="58"/>
  <c r="BF27" i="58" s="1"/>
  <c r="U96" i="40"/>
  <c r="U97" i="40"/>
  <c r="U95" i="40"/>
  <c r="U98" i="40"/>
  <c r="U99" i="40"/>
  <c r="AB26" i="58"/>
  <c r="BD26" i="58" s="1"/>
  <c r="T96" i="38"/>
  <c r="T99" i="38"/>
  <c r="T97" i="38"/>
  <c r="T95" i="38"/>
  <c r="T98" i="38"/>
  <c r="Y96" i="30"/>
  <c r="Y99" i="30"/>
  <c r="Y98" i="30"/>
  <c r="Y97" i="30"/>
  <c r="Y95" i="30"/>
  <c r="H99" i="39"/>
  <c r="Q34" i="58"/>
  <c r="AR34" i="58" s="1"/>
  <c r="W98" i="33"/>
  <c r="W96" i="33"/>
  <c r="W97" i="33"/>
  <c r="W99" i="33"/>
  <c r="W95" i="33"/>
  <c r="W96" i="35"/>
  <c r="W95" i="35"/>
  <c r="W97" i="35"/>
  <c r="W99" i="35"/>
  <c r="W98" i="35"/>
  <c r="AD25" i="58"/>
  <c r="BF25" i="58" s="1"/>
  <c r="M99" i="30"/>
  <c r="H100" i="31"/>
  <c r="Y26" i="58"/>
  <c r="BA26" i="58" s="1"/>
  <c r="Z27" i="58"/>
  <c r="BB27" i="58" s="1"/>
  <c r="K98" i="30"/>
  <c r="AD35" i="58"/>
  <c r="BF35" i="58" s="1"/>
  <c r="K98" i="37"/>
  <c r="Z28" i="58"/>
  <c r="BB28" i="58" s="1"/>
  <c r="AA25" i="58"/>
  <c r="BC25" i="58" s="1"/>
  <c r="L100" i="38"/>
  <c r="N100" i="32"/>
  <c r="AE31" i="58"/>
  <c r="BG31" i="58" s="1"/>
  <c r="I98" i="37"/>
  <c r="G100" i="33"/>
  <c r="G100" i="30"/>
  <c r="AA35" i="58"/>
  <c r="BC35" i="58" s="1"/>
  <c r="Y32" i="58"/>
  <c r="BA32" i="58" s="1"/>
  <c r="N100" i="33"/>
  <c r="BK203" i="31"/>
  <c r="V26" i="144" s="1"/>
  <c r="BX182" i="31"/>
  <c r="BX203" i="31" s="1"/>
  <c r="Y25" i="58"/>
  <c r="BA25" i="58" s="1"/>
  <c r="I100" i="38"/>
  <c r="N100" i="30"/>
  <c r="AE25" i="58"/>
  <c r="BG25" i="58" s="1"/>
  <c r="AE32" i="58"/>
  <c r="BG32" i="58" s="1"/>
  <c r="AC28" i="58"/>
  <c r="BE28" i="58" s="1"/>
  <c r="AC30" i="58"/>
  <c r="BE30" i="58" s="1"/>
  <c r="L99" i="35"/>
  <c r="J100" i="36"/>
  <c r="M100" i="37"/>
  <c r="K100" i="33"/>
  <c r="K98" i="35"/>
  <c r="L98" i="30"/>
  <c r="N100" i="40"/>
  <c r="L100" i="37"/>
  <c r="J98" i="33"/>
  <c r="X26" i="58"/>
  <c r="AZ26" i="58" s="1"/>
  <c r="G99" i="31"/>
  <c r="K100" i="30"/>
  <c r="S41" i="144"/>
  <c r="S36" i="144"/>
  <c r="U95" i="22"/>
  <c r="U96" i="22"/>
  <c r="U97" i="22"/>
  <c r="U98" i="22"/>
  <c r="V98" i="22"/>
  <c r="X95" i="22"/>
  <c r="S97" i="22"/>
  <c r="V96" i="22"/>
  <c r="X96" i="22"/>
  <c r="S98" i="22"/>
  <c r="S95" i="22"/>
  <c r="S96" i="22"/>
  <c r="V99" i="22"/>
  <c r="X98" i="22"/>
  <c r="V95" i="22"/>
  <c r="X99" i="22"/>
  <c r="L99" i="22"/>
  <c r="U24" i="58"/>
  <c r="AV24" i="58" s="1"/>
  <c r="R96" i="22"/>
  <c r="M97" i="22"/>
  <c r="V24" i="58"/>
  <c r="AW24" i="58" s="1"/>
  <c r="R97" i="22"/>
  <c r="I99" i="22"/>
  <c r="R24" i="58"/>
  <c r="AS24" i="58" s="1"/>
  <c r="N99" i="22"/>
  <c r="W24" i="58"/>
  <c r="AX24" i="58" s="1"/>
  <c r="K97" i="22"/>
  <c r="T24" i="58"/>
  <c r="AU24" i="58" s="1"/>
  <c r="R98" i="22"/>
  <c r="H97" i="22"/>
  <c r="Q24" i="58"/>
  <c r="AR24" i="58" s="1"/>
  <c r="G99" i="22"/>
  <c r="R99" i="22"/>
  <c r="J99" i="22"/>
  <c r="J158" i="22" s="1"/>
  <c r="L158" i="22" s="1"/>
  <c r="S24" i="58"/>
  <c r="AT24" i="58" s="1"/>
  <c r="H99" i="22"/>
  <c r="L97" i="22"/>
  <c r="N97" i="22"/>
  <c r="BS203" i="22"/>
  <c r="AD24" i="144" s="1"/>
  <c r="AD36" i="144" s="1"/>
  <c r="W96" i="22"/>
  <c r="W95" i="22"/>
  <c r="W97" i="22"/>
  <c r="W99" i="22"/>
  <c r="W98" i="22"/>
  <c r="Y98" i="22"/>
  <c r="Y97" i="22"/>
  <c r="Y95" i="22"/>
  <c r="Y99" i="22"/>
  <c r="Y96" i="22"/>
  <c r="G97" i="22"/>
  <c r="R63" i="22" s="1"/>
  <c r="I97" i="22"/>
  <c r="J97" i="22"/>
  <c r="AO182" i="22"/>
  <c r="BR182" i="22" s="1"/>
  <c r="K99" i="22"/>
  <c r="J182" i="22" s="1"/>
  <c r="L182" i="22" s="1"/>
  <c r="T97" i="22"/>
  <c r="T96" i="22"/>
  <c r="T95" i="22"/>
  <c r="T99" i="22"/>
  <c r="T98" i="22"/>
  <c r="BX203" i="22"/>
  <c r="AO158" i="22"/>
  <c r="BR158" i="22" s="1"/>
  <c r="BV177" i="22"/>
  <c r="BV163" i="22"/>
  <c r="N189" i="22"/>
  <c r="AS189" i="22" s="1"/>
  <c r="BV189" i="22" s="1"/>
  <c r="N165" i="22"/>
  <c r="AS165" i="22" s="1"/>
  <c r="N188" i="22"/>
  <c r="AS188" i="22" s="1"/>
  <c r="BV188" i="22" s="1"/>
  <c r="N164" i="22"/>
  <c r="AS164" i="22" s="1"/>
  <c r="X100" i="39" l="1"/>
  <c r="S97" i="37"/>
  <c r="Y98" i="37"/>
  <c r="S97" i="30"/>
  <c r="S53" i="144"/>
  <c r="Q20" i="143" s="1"/>
  <c r="T20" i="143" s="1"/>
  <c r="G7" i="92"/>
  <c r="G12" i="92" s="1"/>
  <c r="T28" i="153"/>
  <c r="T28" i="147"/>
  <c r="M7" i="92"/>
  <c r="M12" i="92" s="1"/>
  <c r="T28" i="150"/>
  <c r="J7" i="92"/>
  <c r="J12" i="92" s="1"/>
  <c r="T28" i="146"/>
  <c r="N7" i="92"/>
  <c r="N12" i="92" s="1"/>
  <c r="T28" i="151"/>
  <c r="I7" i="92"/>
  <c r="I12" i="92" s="1"/>
  <c r="T28" i="145"/>
  <c r="O7" i="92"/>
  <c r="T28" i="148"/>
  <c r="L7" i="92"/>
  <c r="L12" i="92" s="1"/>
  <c r="T28" i="155"/>
  <c r="E7" i="92"/>
  <c r="E12" i="92" s="1"/>
  <c r="T28" i="154"/>
  <c r="F7" i="92"/>
  <c r="F12" i="92" s="1"/>
  <c r="D31" i="144"/>
  <c r="AG31" i="144" s="1"/>
  <c r="U97" i="37"/>
  <c r="U96" i="37"/>
  <c r="U98" i="37"/>
  <c r="U95" i="37"/>
  <c r="R97" i="31"/>
  <c r="S99" i="34"/>
  <c r="S98" i="32"/>
  <c r="Z98" i="32" s="1"/>
  <c r="V99" i="34"/>
  <c r="X98" i="38"/>
  <c r="R99" i="34"/>
  <c r="R96" i="34"/>
  <c r="R98" i="34"/>
  <c r="R97" i="34"/>
  <c r="R98" i="38"/>
  <c r="W95" i="34"/>
  <c r="AS203" i="31"/>
  <c r="D26" i="144" s="1"/>
  <c r="AG26" i="144" s="1"/>
  <c r="T96" i="40"/>
  <c r="T95" i="40"/>
  <c r="T97" i="40"/>
  <c r="T99" i="40"/>
  <c r="S99" i="30"/>
  <c r="Y97" i="36"/>
  <c r="Y99" i="36"/>
  <c r="Y96" i="36"/>
  <c r="T97" i="36"/>
  <c r="Y98" i="36"/>
  <c r="S98" i="30"/>
  <c r="S96" i="30"/>
  <c r="T100" i="39"/>
  <c r="S98" i="34"/>
  <c r="W96" i="40"/>
  <c r="V96" i="34"/>
  <c r="S97" i="34"/>
  <c r="X95" i="33"/>
  <c r="W99" i="40"/>
  <c r="Y97" i="38"/>
  <c r="V98" i="34"/>
  <c r="V95" i="34"/>
  <c r="S95" i="32"/>
  <c r="Z95" i="32" s="1"/>
  <c r="X99" i="33"/>
  <c r="W98" i="40"/>
  <c r="Y98" i="38"/>
  <c r="Y100" i="39"/>
  <c r="S96" i="34"/>
  <c r="S97" i="32"/>
  <c r="Z97" i="32" s="1"/>
  <c r="X96" i="33"/>
  <c r="W95" i="40"/>
  <c r="Y95" i="38"/>
  <c r="S96" i="32"/>
  <c r="Z96" i="32" s="1"/>
  <c r="X98" i="33"/>
  <c r="Y99" i="38"/>
  <c r="S100" i="39"/>
  <c r="S95" i="36"/>
  <c r="R95" i="31"/>
  <c r="R96" i="38"/>
  <c r="X95" i="38"/>
  <c r="R95" i="38"/>
  <c r="X96" i="38"/>
  <c r="R98" i="31"/>
  <c r="U100" i="34"/>
  <c r="R96" i="31"/>
  <c r="R99" i="38"/>
  <c r="Y97" i="37"/>
  <c r="S95" i="37"/>
  <c r="T99" i="36"/>
  <c r="W99" i="34"/>
  <c r="AZ36" i="58"/>
  <c r="BG36" i="58"/>
  <c r="Y95" i="37"/>
  <c r="W100" i="38"/>
  <c r="S99" i="37"/>
  <c r="X100" i="40"/>
  <c r="T98" i="36"/>
  <c r="S96" i="36"/>
  <c r="BC36" i="58"/>
  <c r="T96" i="36"/>
  <c r="S98" i="36"/>
  <c r="U100" i="31"/>
  <c r="W97" i="34"/>
  <c r="S97" i="36"/>
  <c r="Y99" i="37"/>
  <c r="S98" i="37"/>
  <c r="W98" i="34"/>
  <c r="X97" i="38"/>
  <c r="U100" i="38"/>
  <c r="X100" i="35"/>
  <c r="U100" i="32"/>
  <c r="S100" i="35"/>
  <c r="S68" i="39"/>
  <c r="W32" i="58"/>
  <c r="AX32" i="58" s="1"/>
  <c r="N99" i="37"/>
  <c r="N97" i="37"/>
  <c r="R28" i="58"/>
  <c r="AS28" i="58" s="1"/>
  <c r="I99" i="33"/>
  <c r="I97" i="33"/>
  <c r="Q26" i="58"/>
  <c r="AR26" i="58" s="1"/>
  <c r="H97" i="31"/>
  <c r="H99" i="31"/>
  <c r="W100" i="35"/>
  <c r="T27" i="58"/>
  <c r="AU27" i="58" s="1"/>
  <c r="K99" i="32"/>
  <c r="K97" i="32"/>
  <c r="S100" i="40"/>
  <c r="Y100" i="31"/>
  <c r="P32" i="58"/>
  <c r="AQ32" i="58" s="1"/>
  <c r="G99" i="37"/>
  <c r="G97" i="37"/>
  <c r="R32" i="58"/>
  <c r="AS32" i="58" s="1"/>
  <c r="I99" i="37"/>
  <c r="I97" i="37"/>
  <c r="Z97" i="39"/>
  <c r="S100" i="31"/>
  <c r="Y100" i="35"/>
  <c r="X100" i="36"/>
  <c r="R64" i="39"/>
  <c r="R63" i="39"/>
  <c r="R67" i="39"/>
  <c r="R66" i="39"/>
  <c r="R65" i="39"/>
  <c r="V35" i="58"/>
  <c r="AW35" i="58" s="1"/>
  <c r="M99" i="40"/>
  <c r="M97" i="40"/>
  <c r="W26" i="58"/>
  <c r="AX26" i="58" s="1"/>
  <c r="N99" i="31"/>
  <c r="N97" i="31"/>
  <c r="V29" i="58"/>
  <c r="AW29" i="58" s="1"/>
  <c r="M97" i="34"/>
  <c r="M99" i="34"/>
  <c r="U31" i="58"/>
  <c r="AV31" i="58" s="1"/>
  <c r="L97" i="36"/>
  <c r="L99" i="36"/>
  <c r="S28" i="58"/>
  <c r="AT28" i="58" s="1"/>
  <c r="J99" i="33"/>
  <c r="J97" i="33"/>
  <c r="T30" i="58"/>
  <c r="AU30" i="58" s="1"/>
  <c r="K97" i="35"/>
  <c r="K99" i="35"/>
  <c r="Q33" i="58"/>
  <c r="AR33" i="58" s="1"/>
  <c r="H99" i="38"/>
  <c r="H97" i="38"/>
  <c r="Z96" i="39"/>
  <c r="U33" i="58"/>
  <c r="AV33" i="58" s="1"/>
  <c r="L97" i="38"/>
  <c r="L99" i="38"/>
  <c r="U100" i="40"/>
  <c r="T100" i="33"/>
  <c r="V100" i="32"/>
  <c r="S100" i="33"/>
  <c r="W100" i="39"/>
  <c r="S33" i="58"/>
  <c r="AT33" i="58" s="1"/>
  <c r="J97" i="38"/>
  <c r="J99" i="38"/>
  <c r="W25" i="58"/>
  <c r="AX25" i="58" s="1"/>
  <c r="N99" i="30"/>
  <c r="N97" i="30"/>
  <c r="W31" i="58"/>
  <c r="AX31" i="58" s="1"/>
  <c r="N99" i="36"/>
  <c r="N97" i="36"/>
  <c r="W100" i="33"/>
  <c r="U100" i="30"/>
  <c r="V28" i="58"/>
  <c r="AW28" i="58" s="1"/>
  <c r="M97" i="33"/>
  <c r="M99" i="33"/>
  <c r="T29" i="58"/>
  <c r="AU29" i="58" s="1"/>
  <c r="K97" i="34"/>
  <c r="K99" i="34"/>
  <c r="S26" i="58"/>
  <c r="AT26" i="58" s="1"/>
  <c r="J99" i="31"/>
  <c r="J97" i="31"/>
  <c r="W27" i="58"/>
  <c r="AX27" i="58" s="1"/>
  <c r="N99" i="32"/>
  <c r="N97" i="32"/>
  <c r="V33" i="58"/>
  <c r="AW33" i="58" s="1"/>
  <c r="M99" i="38"/>
  <c r="M97" i="38"/>
  <c r="X100" i="32"/>
  <c r="U100" i="36"/>
  <c r="T100" i="30"/>
  <c r="U67" i="39"/>
  <c r="U65" i="39"/>
  <c r="U63" i="39"/>
  <c r="U66" i="39"/>
  <c r="U64" i="39"/>
  <c r="W30" i="58"/>
  <c r="AX30" i="58" s="1"/>
  <c r="N97" i="35"/>
  <c r="N99" i="35"/>
  <c r="U32" i="58"/>
  <c r="AV32" i="58" s="1"/>
  <c r="L97" i="37"/>
  <c r="L99" i="37"/>
  <c r="T28" i="58"/>
  <c r="AU28" i="58" s="1"/>
  <c r="K97" i="33"/>
  <c r="K99" i="33"/>
  <c r="R33" i="58"/>
  <c r="AS33" i="58" s="1"/>
  <c r="I97" i="38"/>
  <c r="I99" i="38"/>
  <c r="Y100" i="33"/>
  <c r="W100" i="37"/>
  <c r="W100" i="32"/>
  <c r="V65" i="39"/>
  <c r="V63" i="39"/>
  <c r="V66" i="39"/>
  <c r="V64" i="39"/>
  <c r="V67" i="39"/>
  <c r="Y64" i="39"/>
  <c r="Y63" i="39"/>
  <c r="Y66" i="39"/>
  <c r="Y67" i="39"/>
  <c r="Y65" i="39"/>
  <c r="P35" i="58"/>
  <c r="AQ35" i="58" s="1"/>
  <c r="G97" i="40"/>
  <c r="U27" i="58"/>
  <c r="AV27" i="58" s="1"/>
  <c r="L97" i="32"/>
  <c r="L99" i="32"/>
  <c r="V26" i="58"/>
  <c r="AW26" i="58" s="1"/>
  <c r="M97" i="31"/>
  <c r="M99" i="31"/>
  <c r="BF36" i="58"/>
  <c r="T100" i="38"/>
  <c r="V27" i="58"/>
  <c r="AW27" i="58" s="1"/>
  <c r="M99" i="32"/>
  <c r="M97" i="32"/>
  <c r="Q29" i="58"/>
  <c r="AR29" i="58" s="1"/>
  <c r="H97" i="34"/>
  <c r="H99" i="34"/>
  <c r="Q28" i="58"/>
  <c r="AR28" i="58" s="1"/>
  <c r="H97" i="33"/>
  <c r="H99" i="33"/>
  <c r="R31" i="58"/>
  <c r="AS31" i="58" s="1"/>
  <c r="I99" i="36"/>
  <c r="I97" i="36"/>
  <c r="W29" i="58"/>
  <c r="AX29" i="58" s="1"/>
  <c r="N97" i="34"/>
  <c r="N99" i="34"/>
  <c r="V31" i="58"/>
  <c r="AW31" i="58" s="1"/>
  <c r="M97" i="36"/>
  <c r="M99" i="36"/>
  <c r="S32" i="58"/>
  <c r="AT32" i="58" s="1"/>
  <c r="J99" i="37"/>
  <c r="J97" i="37"/>
  <c r="S29" i="58"/>
  <c r="AT29" i="58" s="1"/>
  <c r="J99" i="34"/>
  <c r="J97" i="34"/>
  <c r="V30" i="58"/>
  <c r="AW30" i="58" s="1"/>
  <c r="M99" i="35"/>
  <c r="M97" i="35"/>
  <c r="T35" i="58"/>
  <c r="AU35" i="58" s="1"/>
  <c r="K99" i="40"/>
  <c r="K97" i="40"/>
  <c r="P25" i="58"/>
  <c r="AQ25" i="58" s="1"/>
  <c r="G99" i="30"/>
  <c r="G97" i="30"/>
  <c r="S100" i="38"/>
  <c r="S27" i="58"/>
  <c r="AT27" i="58" s="1"/>
  <c r="J99" i="32"/>
  <c r="J97" i="32"/>
  <c r="T33" i="58"/>
  <c r="AU33" i="58" s="1"/>
  <c r="K99" i="38"/>
  <c r="K97" i="38"/>
  <c r="P31" i="58"/>
  <c r="AQ31" i="58" s="1"/>
  <c r="G99" i="36"/>
  <c r="G97" i="36"/>
  <c r="X66" i="37"/>
  <c r="X64" i="37"/>
  <c r="X67" i="37"/>
  <c r="X65" i="37"/>
  <c r="X63" i="37"/>
  <c r="W28" i="58"/>
  <c r="AX28" i="58" s="1"/>
  <c r="N99" i="33"/>
  <c r="N97" i="33"/>
  <c r="Z98" i="39"/>
  <c r="T100" i="32"/>
  <c r="X100" i="30"/>
  <c r="Y100" i="32"/>
  <c r="X100" i="37"/>
  <c r="T26" i="58"/>
  <c r="AU26" i="58" s="1"/>
  <c r="K99" i="31"/>
  <c r="K97" i="31"/>
  <c r="T100" i="35"/>
  <c r="Q27" i="58"/>
  <c r="AR27" i="58" s="1"/>
  <c r="H97" i="32"/>
  <c r="H99" i="32"/>
  <c r="U28" i="58"/>
  <c r="AV28" i="58" s="1"/>
  <c r="L99" i="33"/>
  <c r="L97" i="33"/>
  <c r="Q25" i="58"/>
  <c r="AR25" i="58" s="1"/>
  <c r="H99" i="30"/>
  <c r="H97" i="30"/>
  <c r="S35" i="58"/>
  <c r="AT35" i="58" s="1"/>
  <c r="J99" i="40"/>
  <c r="J97" i="40"/>
  <c r="S25" i="58"/>
  <c r="AT25" i="58" s="1"/>
  <c r="J97" i="30"/>
  <c r="J99" i="30"/>
  <c r="R27" i="58"/>
  <c r="AS27" i="58" s="1"/>
  <c r="I97" i="32"/>
  <c r="I99" i="32"/>
  <c r="Y100" i="30"/>
  <c r="BD36" i="58"/>
  <c r="U26" i="58"/>
  <c r="AV26" i="58" s="1"/>
  <c r="L99" i="31"/>
  <c r="L97" i="31"/>
  <c r="Q35" i="58"/>
  <c r="AR35" i="58" s="1"/>
  <c r="H99" i="40"/>
  <c r="H97" i="40"/>
  <c r="R35" i="58"/>
  <c r="AS35" i="58" s="1"/>
  <c r="I97" i="40"/>
  <c r="I99" i="40"/>
  <c r="P27" i="58"/>
  <c r="AQ27" i="58" s="1"/>
  <c r="G99" i="32"/>
  <c r="G97" i="32"/>
  <c r="Q31" i="58"/>
  <c r="AR31" i="58" s="1"/>
  <c r="H99" i="36"/>
  <c r="H97" i="36"/>
  <c r="Z99" i="32"/>
  <c r="S30" i="58"/>
  <c r="AT30" i="58" s="1"/>
  <c r="J97" i="35"/>
  <c r="J99" i="35"/>
  <c r="R29" i="58"/>
  <c r="AS29" i="58" s="1"/>
  <c r="I97" i="34"/>
  <c r="I99" i="34"/>
  <c r="Z99" i="39"/>
  <c r="V100" i="33"/>
  <c r="V100" i="40"/>
  <c r="Y100" i="40"/>
  <c r="V100" i="36"/>
  <c r="W100" i="31"/>
  <c r="X64" i="39"/>
  <c r="X67" i="39"/>
  <c r="X65" i="39"/>
  <c r="X63" i="39"/>
  <c r="X66" i="39"/>
  <c r="T66" i="39"/>
  <c r="T63" i="39"/>
  <c r="T65" i="39"/>
  <c r="T67" i="39"/>
  <c r="T64" i="39"/>
  <c r="Q32" i="58"/>
  <c r="AR32" i="58" s="1"/>
  <c r="H99" i="37"/>
  <c r="H97" i="37"/>
  <c r="Q30" i="58"/>
  <c r="AR30" i="58" s="1"/>
  <c r="H99" i="35"/>
  <c r="H97" i="35"/>
  <c r="R26" i="58"/>
  <c r="AS26" i="58" s="1"/>
  <c r="I99" i="31"/>
  <c r="I97" i="31"/>
  <c r="BE36" i="58"/>
  <c r="BA36" i="58"/>
  <c r="U35" i="58"/>
  <c r="AV35" i="58" s="1"/>
  <c r="L99" i="40"/>
  <c r="L97" i="40"/>
  <c r="V100" i="39"/>
  <c r="U25" i="58"/>
  <c r="AV25" i="58" s="1"/>
  <c r="L99" i="30"/>
  <c r="L97" i="30"/>
  <c r="T32" i="58"/>
  <c r="AU32" i="58" s="1"/>
  <c r="K99" i="37"/>
  <c r="K97" i="37"/>
  <c r="T100" i="31"/>
  <c r="W65" i="39"/>
  <c r="W63" i="39"/>
  <c r="W64" i="39"/>
  <c r="W66" i="39"/>
  <c r="W67" i="39"/>
  <c r="M97" i="30"/>
  <c r="V25" i="58"/>
  <c r="AW25" i="58" s="1"/>
  <c r="L97" i="34"/>
  <c r="U29" i="58"/>
  <c r="AV29" i="58" s="1"/>
  <c r="V95" i="38"/>
  <c r="V98" i="38"/>
  <c r="V96" i="38"/>
  <c r="V97" i="38"/>
  <c r="V99" i="38"/>
  <c r="N97" i="40"/>
  <c r="W35" i="58"/>
  <c r="AX35" i="58" s="1"/>
  <c r="M99" i="37"/>
  <c r="V32" i="58"/>
  <c r="AW32" i="58" s="1"/>
  <c r="W97" i="36"/>
  <c r="W96" i="36"/>
  <c r="W95" i="36"/>
  <c r="W98" i="36"/>
  <c r="W99" i="36"/>
  <c r="I97" i="35"/>
  <c r="R30" i="58"/>
  <c r="AS30" i="58" s="1"/>
  <c r="BV182" i="40"/>
  <c r="U98" i="35"/>
  <c r="U95" i="35"/>
  <c r="U96" i="35"/>
  <c r="U99" i="35"/>
  <c r="U97" i="35"/>
  <c r="G97" i="33"/>
  <c r="P28" i="58"/>
  <c r="AQ28" i="58" s="1"/>
  <c r="R100" i="36"/>
  <c r="W95" i="30"/>
  <c r="W97" i="30"/>
  <c r="W96" i="30"/>
  <c r="W99" i="30"/>
  <c r="W98" i="30"/>
  <c r="V97" i="30"/>
  <c r="V95" i="30"/>
  <c r="V98" i="30"/>
  <c r="V99" i="30"/>
  <c r="V96" i="30"/>
  <c r="Y97" i="34"/>
  <c r="Y99" i="34"/>
  <c r="Y98" i="34"/>
  <c r="Y96" i="34"/>
  <c r="Y95" i="34"/>
  <c r="V27" i="144"/>
  <c r="BK207" i="32"/>
  <c r="AC88" i="40"/>
  <c r="BX203" i="40"/>
  <c r="J97" i="36"/>
  <c r="S31" i="58"/>
  <c r="AT31" i="58" s="1"/>
  <c r="R99" i="30"/>
  <c r="R98" i="30"/>
  <c r="R96" i="30"/>
  <c r="R97" i="30"/>
  <c r="R95" i="30"/>
  <c r="Z95" i="39"/>
  <c r="R100" i="39"/>
  <c r="AS207" i="39"/>
  <c r="D34" i="144"/>
  <c r="I97" i="30"/>
  <c r="R25" i="58"/>
  <c r="AS25" i="58" s="1"/>
  <c r="V35" i="144"/>
  <c r="X97" i="34"/>
  <c r="X99" i="34"/>
  <c r="X95" i="34"/>
  <c r="X98" i="34"/>
  <c r="X96" i="34"/>
  <c r="V97" i="35"/>
  <c r="V98" i="35"/>
  <c r="V95" i="35"/>
  <c r="V96" i="35"/>
  <c r="V99" i="35"/>
  <c r="T98" i="37"/>
  <c r="T99" i="37"/>
  <c r="T95" i="37"/>
  <c r="T97" i="37"/>
  <c r="T96" i="37"/>
  <c r="BB36" i="58"/>
  <c r="BV158" i="32"/>
  <c r="BV203" i="32" s="1"/>
  <c r="BV207" i="32" s="1"/>
  <c r="AS203" i="32"/>
  <c r="R100" i="32"/>
  <c r="K97" i="36"/>
  <c r="T31" i="58"/>
  <c r="AU31" i="58" s="1"/>
  <c r="G97" i="31"/>
  <c r="P26" i="58"/>
  <c r="AQ26" i="58" s="1"/>
  <c r="V96" i="37"/>
  <c r="V98" i="37"/>
  <c r="V95" i="37"/>
  <c r="V97" i="37"/>
  <c r="V99" i="37"/>
  <c r="G97" i="34"/>
  <c r="P29" i="58"/>
  <c r="AQ29" i="58" s="1"/>
  <c r="G97" i="35"/>
  <c r="P30" i="58"/>
  <c r="AQ30" i="58" s="1"/>
  <c r="R100" i="33"/>
  <c r="G97" i="38"/>
  <c r="P33" i="58"/>
  <c r="AQ33" i="58" s="1"/>
  <c r="R95" i="40"/>
  <c r="R99" i="40"/>
  <c r="R97" i="40"/>
  <c r="R98" i="40"/>
  <c r="R96" i="40"/>
  <c r="T97" i="34"/>
  <c r="T95" i="34"/>
  <c r="T98" i="34"/>
  <c r="T96" i="34"/>
  <c r="T99" i="34"/>
  <c r="V100" i="31"/>
  <c r="U98" i="33"/>
  <c r="U95" i="33"/>
  <c r="U97" i="33"/>
  <c r="Z97" i="33" s="1"/>
  <c r="U96" i="33"/>
  <c r="U99" i="33"/>
  <c r="L97" i="35"/>
  <c r="U30" i="58"/>
  <c r="AV30" i="58" s="1"/>
  <c r="N97" i="38"/>
  <c r="W33" i="58"/>
  <c r="AX33" i="58" s="1"/>
  <c r="R95" i="35"/>
  <c r="R97" i="35"/>
  <c r="R96" i="35"/>
  <c r="R99" i="35"/>
  <c r="R98" i="35"/>
  <c r="X97" i="31"/>
  <c r="X95" i="31"/>
  <c r="X99" i="31"/>
  <c r="Z99" i="31" s="1"/>
  <c r="X98" i="31"/>
  <c r="X96" i="31"/>
  <c r="K97" i="30"/>
  <c r="T25" i="58"/>
  <c r="AU25" i="58" s="1"/>
  <c r="R99" i="37"/>
  <c r="R97" i="37"/>
  <c r="R96" i="37"/>
  <c r="R98" i="37"/>
  <c r="R95" i="37"/>
  <c r="T100" i="22"/>
  <c r="BR203" i="22"/>
  <c r="AC24" i="144" s="1"/>
  <c r="AC36" i="144" s="1"/>
  <c r="S100" i="22"/>
  <c r="U100" i="22"/>
  <c r="Y100" i="22"/>
  <c r="R100" i="22"/>
  <c r="X100" i="22"/>
  <c r="Z98" i="22"/>
  <c r="Z99" i="22"/>
  <c r="Z97" i="22"/>
  <c r="Z96" i="22"/>
  <c r="W100" i="22"/>
  <c r="V100" i="22"/>
  <c r="Z95" i="22"/>
  <c r="BV165" i="22"/>
  <c r="BV164" i="22"/>
  <c r="N160" i="22"/>
  <c r="AS160" i="22" s="1"/>
  <c r="Z98" i="38" l="1"/>
  <c r="U100" i="37"/>
  <c r="Z98" i="33"/>
  <c r="O12" i="92"/>
  <c r="D48" i="144"/>
  <c r="AG48" i="144" s="1"/>
  <c r="Z96" i="40"/>
  <c r="Z97" i="31"/>
  <c r="Z96" i="38"/>
  <c r="Z97" i="40"/>
  <c r="R100" i="34"/>
  <c r="T100" i="40"/>
  <c r="Z99" i="40"/>
  <c r="Z95" i="36"/>
  <c r="Z98" i="31"/>
  <c r="Z99" i="33"/>
  <c r="R100" i="31"/>
  <c r="Z96" i="31"/>
  <c r="S100" i="36"/>
  <c r="R100" i="38"/>
  <c r="X100" i="33"/>
  <c r="V100" i="34"/>
  <c r="Y100" i="36"/>
  <c r="S100" i="30"/>
  <c r="W100" i="34"/>
  <c r="Z99" i="36"/>
  <c r="X100" i="38"/>
  <c r="Z98" i="36"/>
  <c r="Z99" i="38"/>
  <c r="Z96" i="33"/>
  <c r="S100" i="32"/>
  <c r="Z97" i="36"/>
  <c r="Z98" i="40"/>
  <c r="S100" i="34"/>
  <c r="Y100" i="38"/>
  <c r="Z96" i="36"/>
  <c r="W100" i="40"/>
  <c r="Z97" i="38"/>
  <c r="S100" i="37"/>
  <c r="Z99" i="37"/>
  <c r="Z96" i="34"/>
  <c r="Z96" i="35"/>
  <c r="Z97" i="35"/>
  <c r="Z95" i="34"/>
  <c r="T100" i="36"/>
  <c r="Y100" i="37"/>
  <c r="AU36" i="58"/>
  <c r="AR36" i="58"/>
  <c r="Z99" i="34"/>
  <c r="Z97" i="34"/>
  <c r="Z100" i="39"/>
  <c r="AT36" i="58"/>
  <c r="Z99" i="35"/>
  <c r="Z98" i="34"/>
  <c r="Z97" i="30"/>
  <c r="AS36" i="58"/>
  <c r="AW36" i="58"/>
  <c r="W66" i="33"/>
  <c r="W64" i="33"/>
  <c r="W63" i="33"/>
  <c r="W67" i="33"/>
  <c r="W65" i="33"/>
  <c r="W66" i="40"/>
  <c r="W63" i="40"/>
  <c r="W64" i="40"/>
  <c r="W67" i="40"/>
  <c r="W65" i="40"/>
  <c r="S64" i="36"/>
  <c r="S66" i="36"/>
  <c r="S67" i="36"/>
  <c r="S63" i="36"/>
  <c r="S65" i="36"/>
  <c r="U65" i="34"/>
  <c r="U63" i="34"/>
  <c r="U67" i="34"/>
  <c r="U64" i="34"/>
  <c r="U66" i="34"/>
  <c r="X63" i="32"/>
  <c r="X66" i="32"/>
  <c r="X64" i="32"/>
  <c r="X67" i="32"/>
  <c r="X65" i="32"/>
  <c r="X65" i="40"/>
  <c r="X63" i="40"/>
  <c r="X67" i="40"/>
  <c r="X66" i="40"/>
  <c r="X64" i="40"/>
  <c r="V66" i="32"/>
  <c r="V65" i="32"/>
  <c r="V63" i="32"/>
  <c r="V64" i="32"/>
  <c r="V67" i="32"/>
  <c r="Z96" i="30"/>
  <c r="AV36" i="58"/>
  <c r="W64" i="30"/>
  <c r="W66" i="30"/>
  <c r="W67" i="30"/>
  <c r="W63" i="30"/>
  <c r="W65" i="30"/>
  <c r="S66" i="35"/>
  <c r="S67" i="35"/>
  <c r="S63" i="35"/>
  <c r="S65" i="35"/>
  <c r="S64" i="35"/>
  <c r="U67" i="32"/>
  <c r="U64" i="32"/>
  <c r="U65" i="32"/>
  <c r="U66" i="32"/>
  <c r="U63" i="32"/>
  <c r="X66" i="36"/>
  <c r="X64" i="36"/>
  <c r="X67" i="36"/>
  <c r="X63" i="36"/>
  <c r="X65" i="36"/>
  <c r="V67" i="33"/>
  <c r="V66" i="33"/>
  <c r="V63" i="33"/>
  <c r="V64" i="33"/>
  <c r="V65" i="33"/>
  <c r="X67" i="38"/>
  <c r="X65" i="38"/>
  <c r="X66" i="38"/>
  <c r="X64" i="38"/>
  <c r="X63" i="38"/>
  <c r="U67" i="38"/>
  <c r="U65" i="38"/>
  <c r="U63" i="38"/>
  <c r="U66" i="38"/>
  <c r="U64" i="38"/>
  <c r="V63" i="35"/>
  <c r="V64" i="35"/>
  <c r="V67" i="35"/>
  <c r="V65" i="35"/>
  <c r="V66" i="35"/>
  <c r="T66" i="33"/>
  <c r="T67" i="33"/>
  <c r="T65" i="33"/>
  <c r="T63" i="33"/>
  <c r="T64" i="33"/>
  <c r="V67" i="37"/>
  <c r="V66" i="37"/>
  <c r="V65" i="37"/>
  <c r="V64" i="37"/>
  <c r="V63" i="37"/>
  <c r="U100" i="33"/>
  <c r="T63" i="34"/>
  <c r="T66" i="34"/>
  <c r="T64" i="34"/>
  <c r="T67" i="34"/>
  <c r="T65" i="34"/>
  <c r="U63" i="40"/>
  <c r="U64" i="40"/>
  <c r="U65" i="40"/>
  <c r="U66" i="40"/>
  <c r="U67" i="40"/>
  <c r="Z98" i="37"/>
  <c r="Z96" i="37"/>
  <c r="Z98" i="30"/>
  <c r="Y100" i="34"/>
  <c r="W100" i="30"/>
  <c r="W68" i="39"/>
  <c r="T68" i="39"/>
  <c r="S65" i="40"/>
  <c r="S64" i="40"/>
  <c r="S63" i="40"/>
  <c r="S67" i="40"/>
  <c r="S66" i="40"/>
  <c r="Y67" i="33"/>
  <c r="Y66" i="33"/>
  <c r="Y65" i="33"/>
  <c r="Y63" i="33"/>
  <c r="Y64" i="33"/>
  <c r="V65" i="40"/>
  <c r="V66" i="40"/>
  <c r="V63" i="40"/>
  <c r="V64" i="40"/>
  <c r="V67" i="40"/>
  <c r="S66" i="33"/>
  <c r="S67" i="33"/>
  <c r="S65" i="33"/>
  <c r="S63" i="33"/>
  <c r="S64" i="33"/>
  <c r="W65" i="32"/>
  <c r="W64" i="32"/>
  <c r="W67" i="32"/>
  <c r="W66" i="32"/>
  <c r="W63" i="32"/>
  <c r="Y68" i="39"/>
  <c r="U66" i="31"/>
  <c r="U63" i="31"/>
  <c r="U64" i="31"/>
  <c r="U65" i="31"/>
  <c r="U67" i="31"/>
  <c r="Y63" i="36"/>
  <c r="Y64" i="36"/>
  <c r="Y65" i="36"/>
  <c r="Y66" i="36"/>
  <c r="Y67" i="36"/>
  <c r="W65" i="38"/>
  <c r="W63" i="38"/>
  <c r="W67" i="38"/>
  <c r="W66" i="38"/>
  <c r="W64" i="38"/>
  <c r="X64" i="34"/>
  <c r="X67" i="34"/>
  <c r="X65" i="34"/>
  <c r="X66" i="34"/>
  <c r="X63" i="34"/>
  <c r="U64" i="30"/>
  <c r="U63" i="30"/>
  <c r="U67" i="30"/>
  <c r="U65" i="30"/>
  <c r="U66" i="30"/>
  <c r="V64" i="38"/>
  <c r="V67" i="38"/>
  <c r="V65" i="38"/>
  <c r="V63" i="38"/>
  <c r="V66" i="38"/>
  <c r="X65" i="31"/>
  <c r="X66" i="31"/>
  <c r="X63" i="31"/>
  <c r="X67" i="31"/>
  <c r="X64" i="31"/>
  <c r="T100" i="34"/>
  <c r="V100" i="38"/>
  <c r="T65" i="40"/>
  <c r="T64" i="40"/>
  <c r="T66" i="40"/>
  <c r="T63" i="40"/>
  <c r="T67" i="40"/>
  <c r="AX36" i="58"/>
  <c r="X100" i="31"/>
  <c r="T100" i="37"/>
  <c r="Z97" i="37"/>
  <c r="Z100" i="32"/>
  <c r="Z99" i="30"/>
  <c r="U100" i="35"/>
  <c r="Z95" i="31"/>
  <c r="R64" i="32"/>
  <c r="R66" i="32"/>
  <c r="R67" i="32"/>
  <c r="R65" i="32"/>
  <c r="R63" i="32"/>
  <c r="T64" i="32"/>
  <c r="T65" i="32"/>
  <c r="T66" i="32"/>
  <c r="T63" i="32"/>
  <c r="T67" i="32"/>
  <c r="S64" i="30"/>
  <c r="S66" i="30"/>
  <c r="S67" i="30"/>
  <c r="S63" i="30"/>
  <c r="S65" i="30"/>
  <c r="R65" i="36"/>
  <c r="R64" i="36"/>
  <c r="R63" i="36"/>
  <c r="R66" i="36"/>
  <c r="R67" i="36"/>
  <c r="U68" i="39"/>
  <c r="U66" i="33"/>
  <c r="U64" i="33"/>
  <c r="U65" i="33"/>
  <c r="U67" i="33"/>
  <c r="U63" i="33"/>
  <c r="Z65" i="39"/>
  <c r="W73" i="39" s="1"/>
  <c r="V100" i="35"/>
  <c r="Z98" i="35"/>
  <c r="Z95" i="33"/>
  <c r="X100" i="34"/>
  <c r="V100" i="30"/>
  <c r="S63" i="37"/>
  <c r="S67" i="37"/>
  <c r="S64" i="37"/>
  <c r="S66" i="37"/>
  <c r="S65" i="37"/>
  <c r="U64" i="35"/>
  <c r="U67" i="35"/>
  <c r="U66" i="35"/>
  <c r="U63" i="35"/>
  <c r="U65" i="35"/>
  <c r="S63" i="32"/>
  <c r="S67" i="32"/>
  <c r="S66" i="32"/>
  <c r="S64" i="32"/>
  <c r="S65" i="32"/>
  <c r="Y64" i="34"/>
  <c r="Y67" i="34"/>
  <c r="Y66" i="34"/>
  <c r="Y65" i="34"/>
  <c r="Y63" i="34"/>
  <c r="R64" i="40"/>
  <c r="R63" i="40"/>
  <c r="R67" i="40"/>
  <c r="R66" i="40"/>
  <c r="R65" i="40"/>
  <c r="W63" i="37"/>
  <c r="W64" i="37"/>
  <c r="W66" i="37"/>
  <c r="W65" i="37"/>
  <c r="W67" i="37"/>
  <c r="Y66" i="32"/>
  <c r="Y64" i="32"/>
  <c r="Y65" i="32"/>
  <c r="Y67" i="32"/>
  <c r="Y63" i="32"/>
  <c r="X66" i="33"/>
  <c r="X67" i="33"/>
  <c r="X64" i="33"/>
  <c r="X65" i="33"/>
  <c r="X63" i="33"/>
  <c r="Y63" i="31"/>
  <c r="Y64" i="31"/>
  <c r="Y66" i="31"/>
  <c r="Y65" i="31"/>
  <c r="Y67" i="31"/>
  <c r="Z66" i="39"/>
  <c r="W74" i="39" s="1"/>
  <c r="T63" i="37"/>
  <c r="T64" i="37"/>
  <c r="T65" i="37"/>
  <c r="T66" i="37"/>
  <c r="T67" i="37"/>
  <c r="Y66" i="37"/>
  <c r="Y65" i="37"/>
  <c r="Y63" i="37"/>
  <c r="Y67" i="37"/>
  <c r="Y64" i="37"/>
  <c r="W100" i="36"/>
  <c r="X68" i="39"/>
  <c r="W65" i="31"/>
  <c r="W63" i="31"/>
  <c r="W66" i="31"/>
  <c r="W64" i="31"/>
  <c r="W67" i="31"/>
  <c r="X68" i="37"/>
  <c r="X65" i="35"/>
  <c r="X66" i="35"/>
  <c r="X67" i="35"/>
  <c r="X63" i="35"/>
  <c r="X64" i="35"/>
  <c r="U65" i="37"/>
  <c r="U67" i="37"/>
  <c r="U63" i="37"/>
  <c r="U66" i="37"/>
  <c r="U64" i="37"/>
  <c r="S64" i="34"/>
  <c r="S66" i="34"/>
  <c r="S65" i="34"/>
  <c r="S63" i="34"/>
  <c r="S67" i="34"/>
  <c r="Y67" i="30"/>
  <c r="Y63" i="30"/>
  <c r="Y66" i="30"/>
  <c r="Y64" i="30"/>
  <c r="Y65" i="30"/>
  <c r="S67" i="38"/>
  <c r="S63" i="38"/>
  <c r="S65" i="38"/>
  <c r="S66" i="38"/>
  <c r="S64" i="38"/>
  <c r="Z67" i="39"/>
  <c r="W75" i="39" s="1"/>
  <c r="T65" i="31"/>
  <c r="T66" i="31"/>
  <c r="T67" i="31"/>
  <c r="T64" i="31"/>
  <c r="T63" i="31"/>
  <c r="R65" i="30"/>
  <c r="R63" i="30"/>
  <c r="R67" i="30"/>
  <c r="R64" i="30"/>
  <c r="R66" i="30"/>
  <c r="T65" i="36"/>
  <c r="T67" i="36"/>
  <c r="T63" i="36"/>
  <c r="T66" i="36"/>
  <c r="T64" i="36"/>
  <c r="T66" i="38"/>
  <c r="T64" i="38"/>
  <c r="T67" i="38"/>
  <c r="T65" i="38"/>
  <c r="T63" i="38"/>
  <c r="R68" i="39"/>
  <c r="Z63" i="39"/>
  <c r="Z95" i="38"/>
  <c r="V66" i="31"/>
  <c r="V63" i="31"/>
  <c r="V65" i="31"/>
  <c r="V67" i="31"/>
  <c r="V64" i="31"/>
  <c r="V68" i="39"/>
  <c r="Y66" i="35"/>
  <c r="Y67" i="35"/>
  <c r="Y63" i="35"/>
  <c r="Y64" i="35"/>
  <c r="Y65" i="35"/>
  <c r="V66" i="34"/>
  <c r="V64" i="34"/>
  <c r="V63" i="34"/>
  <c r="V67" i="34"/>
  <c r="V65" i="34"/>
  <c r="W63" i="36"/>
  <c r="W66" i="36"/>
  <c r="W64" i="36"/>
  <c r="W67" i="36"/>
  <c r="W65" i="36"/>
  <c r="Z64" i="39"/>
  <c r="W72" i="39" s="1"/>
  <c r="R66" i="37"/>
  <c r="R64" i="37"/>
  <c r="R65" i="37"/>
  <c r="R67" i="37"/>
  <c r="R63" i="37"/>
  <c r="S63" i="31"/>
  <c r="S66" i="31"/>
  <c r="S65" i="31"/>
  <c r="S67" i="31"/>
  <c r="S64" i="31"/>
  <c r="V63" i="30"/>
  <c r="V64" i="30"/>
  <c r="V67" i="30"/>
  <c r="V65" i="30"/>
  <c r="V66" i="30"/>
  <c r="AG34" i="144"/>
  <c r="D51" i="144"/>
  <c r="AG51" i="144" s="1"/>
  <c r="W65" i="35"/>
  <c r="W63" i="35"/>
  <c r="W66" i="35"/>
  <c r="W67" i="35"/>
  <c r="W64" i="35"/>
  <c r="Y63" i="38"/>
  <c r="Y64" i="38"/>
  <c r="Y67" i="38"/>
  <c r="Y65" i="38"/>
  <c r="Y66" i="38"/>
  <c r="Z95" i="40"/>
  <c r="R100" i="40"/>
  <c r="AS207" i="32"/>
  <c r="D27" i="144"/>
  <c r="T66" i="35"/>
  <c r="T64" i="35"/>
  <c r="T67" i="35"/>
  <c r="T63" i="35"/>
  <c r="T65" i="35"/>
  <c r="W63" i="34"/>
  <c r="W66" i="34"/>
  <c r="W64" i="34"/>
  <c r="W65" i="34"/>
  <c r="W67" i="34"/>
  <c r="R67" i="34"/>
  <c r="R63" i="34"/>
  <c r="R65" i="34"/>
  <c r="R66" i="34"/>
  <c r="R64" i="34"/>
  <c r="R64" i="35"/>
  <c r="R66" i="35"/>
  <c r="R67" i="35"/>
  <c r="R65" i="35"/>
  <c r="R63" i="35"/>
  <c r="Y63" i="40"/>
  <c r="Y65" i="40"/>
  <c r="Y67" i="40"/>
  <c r="Y66" i="40"/>
  <c r="Y64" i="40"/>
  <c r="R64" i="31"/>
  <c r="R67" i="31"/>
  <c r="R65" i="31"/>
  <c r="R66" i="31"/>
  <c r="R63" i="31"/>
  <c r="AQ36" i="58"/>
  <c r="U67" i="36"/>
  <c r="U64" i="36"/>
  <c r="U66" i="36"/>
  <c r="U63" i="36"/>
  <c r="U65" i="36"/>
  <c r="R63" i="33"/>
  <c r="R64" i="33"/>
  <c r="R67" i="33"/>
  <c r="R66" i="33"/>
  <c r="R65" i="33"/>
  <c r="X66" i="30"/>
  <c r="X64" i="30"/>
  <c r="X67" i="30"/>
  <c r="X65" i="30"/>
  <c r="X63" i="30"/>
  <c r="V65" i="36"/>
  <c r="V63" i="36"/>
  <c r="V64" i="36"/>
  <c r="V66" i="36"/>
  <c r="V67" i="36"/>
  <c r="R63" i="38"/>
  <c r="R66" i="38"/>
  <c r="R64" i="38"/>
  <c r="R67" i="38"/>
  <c r="R65" i="38"/>
  <c r="R100" i="30"/>
  <c r="Z95" i="30"/>
  <c r="Z95" i="37"/>
  <c r="R100" i="37"/>
  <c r="R100" i="35"/>
  <c r="Z95" i="35"/>
  <c r="V100" i="37"/>
  <c r="T65" i="30"/>
  <c r="T63" i="30"/>
  <c r="T66" i="30"/>
  <c r="T64" i="30"/>
  <c r="T67" i="30"/>
  <c r="V44" i="144"/>
  <c r="V36" i="144"/>
  <c r="AJ36" i="144" s="1"/>
  <c r="Z100" i="22"/>
  <c r="BV160" i="22"/>
  <c r="Z100" i="40" l="1"/>
  <c r="Z100" i="31"/>
  <c r="Z100" i="38"/>
  <c r="Z100" i="33"/>
  <c r="Z100" i="36"/>
  <c r="Z100" i="35"/>
  <c r="Z66" i="34"/>
  <c r="W74" i="34" s="1"/>
  <c r="Z100" i="34"/>
  <c r="Z67" i="33"/>
  <c r="W75" i="33" s="1"/>
  <c r="Z100" i="37"/>
  <c r="Z66" i="31"/>
  <c r="W74" i="31" s="1"/>
  <c r="Y68" i="40"/>
  <c r="Z65" i="34"/>
  <c r="W73" i="34" s="1"/>
  <c r="Z67" i="37"/>
  <c r="W75" i="37" s="1"/>
  <c r="V68" i="31"/>
  <c r="S68" i="32"/>
  <c r="Z67" i="32"/>
  <c r="W75" i="32" s="1"/>
  <c r="Z65" i="31"/>
  <c r="W73" i="31" s="1"/>
  <c r="Z65" i="38"/>
  <c r="W73" i="38" s="1"/>
  <c r="V68" i="36"/>
  <c r="Z66" i="33"/>
  <c r="W74" i="33" s="1"/>
  <c r="Z64" i="31"/>
  <c r="W72" i="31" s="1"/>
  <c r="Z67" i="35"/>
  <c r="W75" i="35" s="1"/>
  <c r="Z66" i="37"/>
  <c r="W74" i="37" s="1"/>
  <c r="U68" i="37"/>
  <c r="X68" i="33"/>
  <c r="Z66" i="40"/>
  <c r="W74" i="40" s="1"/>
  <c r="Z65" i="36"/>
  <c r="W73" i="36" s="1"/>
  <c r="U68" i="31"/>
  <c r="S68" i="35"/>
  <c r="X68" i="32"/>
  <c r="T68" i="30"/>
  <c r="Z65" i="33"/>
  <c r="W73" i="33" s="1"/>
  <c r="U68" i="36"/>
  <c r="Z67" i="31"/>
  <c r="W75" i="31" s="1"/>
  <c r="Z65" i="35"/>
  <c r="W73" i="35" s="1"/>
  <c r="Z67" i="34"/>
  <c r="W75" i="34" s="1"/>
  <c r="Z64" i="37"/>
  <c r="W72" i="37" s="1"/>
  <c r="R68" i="30"/>
  <c r="Z63" i="30"/>
  <c r="Y68" i="30"/>
  <c r="Y68" i="31"/>
  <c r="Z65" i="40"/>
  <c r="W73" i="40" s="1"/>
  <c r="U68" i="35"/>
  <c r="S68" i="37"/>
  <c r="Z64" i="36"/>
  <c r="W72" i="36" s="1"/>
  <c r="T68" i="32"/>
  <c r="Z64" i="32"/>
  <c r="W72" i="32" s="1"/>
  <c r="V68" i="40"/>
  <c r="U68" i="38"/>
  <c r="S68" i="36"/>
  <c r="Z67" i="38"/>
  <c r="W75" i="38" s="1"/>
  <c r="Z66" i="35"/>
  <c r="W74" i="35" s="1"/>
  <c r="V68" i="34"/>
  <c r="T68" i="36"/>
  <c r="T68" i="31"/>
  <c r="T68" i="37"/>
  <c r="Z67" i="40"/>
  <c r="W75" i="40" s="1"/>
  <c r="T68" i="40"/>
  <c r="X68" i="31"/>
  <c r="S68" i="33"/>
  <c r="S68" i="40"/>
  <c r="V68" i="33"/>
  <c r="U68" i="32"/>
  <c r="Z64" i="35"/>
  <c r="W72" i="35" s="1"/>
  <c r="Y68" i="38"/>
  <c r="S68" i="38"/>
  <c r="S68" i="34"/>
  <c r="Y68" i="37"/>
  <c r="R68" i="40"/>
  <c r="Z63" i="40"/>
  <c r="S68" i="30"/>
  <c r="Z65" i="30"/>
  <c r="W73" i="30" s="1"/>
  <c r="X68" i="38"/>
  <c r="X68" i="40"/>
  <c r="Z64" i="38"/>
  <c r="W72" i="38" s="1"/>
  <c r="Z64" i="33"/>
  <c r="W72" i="33" s="1"/>
  <c r="T68" i="38"/>
  <c r="Z66" i="38"/>
  <c r="W74" i="38" s="1"/>
  <c r="Z64" i="34"/>
  <c r="W72" i="34" s="1"/>
  <c r="S68" i="31"/>
  <c r="Z64" i="40"/>
  <c r="W72" i="40" s="1"/>
  <c r="R68" i="32"/>
  <c r="Z63" i="32"/>
  <c r="W68" i="32"/>
  <c r="Y68" i="33"/>
  <c r="W68" i="33"/>
  <c r="Z68" i="39"/>
  <c r="W71" i="39"/>
  <c r="W76" i="39" s="1"/>
  <c r="W68" i="34"/>
  <c r="R68" i="37"/>
  <c r="Z63" i="37"/>
  <c r="Z66" i="30"/>
  <c r="W74" i="30" s="1"/>
  <c r="X68" i="35"/>
  <c r="W68" i="31"/>
  <c r="Y68" i="34"/>
  <c r="Z67" i="36"/>
  <c r="W75" i="36" s="1"/>
  <c r="Z65" i="32"/>
  <c r="W73" i="32" s="1"/>
  <c r="U68" i="30"/>
  <c r="Y68" i="36"/>
  <c r="U68" i="40"/>
  <c r="T68" i="34"/>
  <c r="T68" i="33"/>
  <c r="V68" i="35"/>
  <c r="W68" i="30"/>
  <c r="V68" i="32"/>
  <c r="U68" i="34"/>
  <c r="Y68" i="32"/>
  <c r="Z66" i="36"/>
  <c r="W74" i="36" s="1"/>
  <c r="V68" i="38"/>
  <c r="Z64" i="30"/>
  <c r="W72" i="30" s="1"/>
  <c r="X68" i="36"/>
  <c r="Z100" i="30"/>
  <c r="X68" i="30"/>
  <c r="T68" i="35"/>
  <c r="W68" i="35"/>
  <c r="V68" i="30"/>
  <c r="Z65" i="37"/>
  <c r="W73" i="37" s="1"/>
  <c r="W68" i="36"/>
  <c r="Y68" i="35"/>
  <c r="Z67" i="30"/>
  <c r="W75" i="30" s="1"/>
  <c r="W68" i="37"/>
  <c r="U68" i="33"/>
  <c r="Z63" i="36"/>
  <c r="R68" i="36"/>
  <c r="Z66" i="32"/>
  <c r="W74" i="32" s="1"/>
  <c r="X68" i="34"/>
  <c r="W68" i="38"/>
  <c r="V68" i="37"/>
  <c r="W68" i="40"/>
  <c r="R68" i="33"/>
  <c r="Z63" i="33"/>
  <c r="R68" i="38"/>
  <c r="Z63" i="38"/>
  <c r="D44" i="144"/>
  <c r="AG44" i="144" s="1"/>
  <c r="AG27" i="144"/>
  <c r="R68" i="31"/>
  <c r="Z63" i="31"/>
  <c r="R68" i="35"/>
  <c r="Z63" i="35"/>
  <c r="R68" i="34"/>
  <c r="Z63" i="34"/>
  <c r="G22" i="55"/>
  <c r="Q22" i="55" s="1"/>
  <c r="AA22" i="55" s="1"/>
  <c r="Z68" i="40" l="1"/>
  <c r="W71" i="40"/>
  <c r="W76" i="40" s="1"/>
  <c r="W71" i="30"/>
  <c r="W76" i="30" s="1"/>
  <c r="Z68" i="30"/>
  <c r="W71" i="36"/>
  <c r="W76" i="36" s="1"/>
  <c r="Z68" i="36"/>
  <c r="Z68" i="32"/>
  <c r="W71" i="32"/>
  <c r="W76" i="32" s="1"/>
  <c r="W71" i="37"/>
  <c r="W76" i="37" s="1"/>
  <c r="Z68" i="37"/>
  <c r="Z68" i="38"/>
  <c r="W71" i="38"/>
  <c r="W71" i="33"/>
  <c r="Z68" i="33"/>
  <c r="Z68" i="31"/>
  <c r="W71" i="31"/>
  <c r="Z68" i="34"/>
  <c r="W71" i="34"/>
  <c r="Z68" i="35"/>
  <c r="W71" i="35"/>
  <c r="E22" i="55"/>
  <c r="O22" i="55" s="1"/>
  <c r="Y22" i="55" s="1"/>
  <c r="O6" i="55"/>
  <c r="Y6" i="55" s="1"/>
  <c r="C23" i="55"/>
  <c r="M23" i="55" s="1"/>
  <c r="N6" i="55"/>
  <c r="X6" i="55" s="1"/>
  <c r="M6" i="55"/>
  <c r="C22" i="55"/>
  <c r="M22" i="55" s="1"/>
  <c r="W22" i="55" s="1"/>
  <c r="D22" i="55"/>
  <c r="N22" i="55" s="1"/>
  <c r="X22" i="55" s="1"/>
  <c r="F23" i="55"/>
  <c r="P23" i="55" s="1"/>
  <c r="F22" i="55"/>
  <c r="P22" i="55" s="1"/>
  <c r="Z22" i="55" s="1"/>
  <c r="G7" i="30" l="1"/>
  <c r="W23" i="55"/>
  <c r="Z23" i="55"/>
  <c r="J7" i="30"/>
  <c r="W6" i="55"/>
  <c r="W76" i="31"/>
  <c r="W76" i="35"/>
  <c r="W76" i="38"/>
  <c r="W76" i="34"/>
  <c r="W76" i="33"/>
  <c r="W7" i="67"/>
  <c r="K7" i="22"/>
  <c r="S7" i="67"/>
  <c r="I7" i="22"/>
  <c r="U6" i="67"/>
  <c r="S6" i="67"/>
  <c r="O7" i="55"/>
  <c r="P6" i="55"/>
  <c r="Z6" i="55" s="1"/>
  <c r="M7" i="55"/>
  <c r="E23" i="55"/>
  <c r="O23" i="55" s="1"/>
  <c r="N7" i="55"/>
  <c r="D23" i="55"/>
  <c r="N23" i="55" s="1"/>
  <c r="T6" i="67"/>
  <c r="Q6" i="55"/>
  <c r="AA6" i="55" s="1"/>
  <c r="P7" i="55"/>
  <c r="I6" i="22"/>
  <c r="H6" i="22"/>
  <c r="J22" i="55"/>
  <c r="T22" i="55" s="1"/>
  <c r="AD22" i="55" s="1"/>
  <c r="G23" i="55"/>
  <c r="Q23" i="55" s="1"/>
  <c r="H22" i="55"/>
  <c r="R22" i="55" s="1"/>
  <c r="AB22" i="55" s="1"/>
  <c r="F24" i="55"/>
  <c r="P24" i="55" s="1"/>
  <c r="I22" i="55"/>
  <c r="S22" i="55" s="1"/>
  <c r="AC22" i="55" s="1"/>
  <c r="H6" i="30" l="1"/>
  <c r="X7" i="55"/>
  <c r="J7" i="31"/>
  <c r="Z24" i="55"/>
  <c r="AA23" i="55"/>
  <c r="K7" i="30"/>
  <c r="G6" i="30"/>
  <c r="W7" i="55"/>
  <c r="Y23" i="55"/>
  <c r="I7" i="30"/>
  <c r="Z7" i="55"/>
  <c r="J6" i="30"/>
  <c r="Y7" i="55"/>
  <c r="I6" i="30"/>
  <c r="H7" i="30"/>
  <c r="X23" i="55"/>
  <c r="P107" i="22"/>
  <c r="S14" i="67"/>
  <c r="S20" i="67"/>
  <c r="V20" i="67"/>
  <c r="T7" i="67"/>
  <c r="T14" i="67" s="1"/>
  <c r="T16" i="67" s="1"/>
  <c r="G7" i="22"/>
  <c r="V7" i="67"/>
  <c r="H7" i="22"/>
  <c r="V33" i="67"/>
  <c r="U7" i="67"/>
  <c r="U14" i="67" s="1"/>
  <c r="U16" i="67" s="1"/>
  <c r="J7" i="22"/>
  <c r="T19" i="67"/>
  <c r="V6" i="67"/>
  <c r="J6" i="22"/>
  <c r="V19" i="67"/>
  <c r="S19" i="67"/>
  <c r="W6" i="67"/>
  <c r="W14" i="67" s="1"/>
  <c r="W16" i="67" s="1"/>
  <c r="U19" i="67"/>
  <c r="S6" i="55"/>
  <c r="AC6" i="55" s="1"/>
  <c r="M8" i="55"/>
  <c r="T6" i="55"/>
  <c r="AD6" i="55" s="1"/>
  <c r="P8" i="55"/>
  <c r="C24" i="55"/>
  <c r="M24" i="55" s="1"/>
  <c r="E24" i="55"/>
  <c r="O24" i="55" s="1"/>
  <c r="R6" i="55"/>
  <c r="AB6" i="55" s="1"/>
  <c r="O8" i="55"/>
  <c r="Q7" i="55"/>
  <c r="D24" i="55"/>
  <c r="N24" i="55" s="1"/>
  <c r="N8" i="55"/>
  <c r="N7" i="22"/>
  <c r="L7" i="22"/>
  <c r="K6" i="22"/>
  <c r="J23" i="55"/>
  <c r="T23" i="55" s="1"/>
  <c r="I23" i="55"/>
  <c r="S23" i="55" s="1"/>
  <c r="G24" i="55"/>
  <c r="Q24" i="55" s="1"/>
  <c r="H23" i="55"/>
  <c r="R23" i="55" s="1"/>
  <c r="F25" i="55"/>
  <c r="P25" i="55" s="1"/>
  <c r="T17" i="67" l="1"/>
  <c r="AP7" i="67"/>
  <c r="U17" i="67"/>
  <c r="AQ7" i="67"/>
  <c r="W17" i="67"/>
  <c r="AS7" i="67"/>
  <c r="Z25" i="55"/>
  <c r="J7" i="32"/>
  <c r="AC23" i="55"/>
  <c r="M7" i="30"/>
  <c r="I7" i="31"/>
  <c r="Y24" i="55"/>
  <c r="J6" i="31"/>
  <c r="Z8" i="55"/>
  <c r="G7" i="31"/>
  <c r="W24" i="55"/>
  <c r="G6" i="31"/>
  <c r="W8" i="55"/>
  <c r="H6" i="31"/>
  <c r="X8" i="55"/>
  <c r="AB23" i="55"/>
  <c r="L7" i="30"/>
  <c r="H7" i="31"/>
  <c r="X24" i="55"/>
  <c r="AA24" i="55"/>
  <c r="K7" i="31"/>
  <c r="AA7" i="55"/>
  <c r="K6" i="30"/>
  <c r="I6" i="31"/>
  <c r="Y8" i="55"/>
  <c r="N7" i="30"/>
  <c r="AD23" i="55"/>
  <c r="P131" i="22"/>
  <c r="Q131" i="22"/>
  <c r="AT131" i="22" s="1"/>
  <c r="S16" i="67"/>
  <c r="X7" i="67"/>
  <c r="Q107" i="22"/>
  <c r="AT107" i="22" s="1"/>
  <c r="W20" i="67"/>
  <c r="S27" i="67"/>
  <c r="S29" i="67" s="1"/>
  <c r="V27" i="67"/>
  <c r="V29" i="67" s="1"/>
  <c r="T20" i="67"/>
  <c r="Z7" i="67"/>
  <c r="V14" i="67"/>
  <c r="V16" i="67" s="1"/>
  <c r="U20" i="67"/>
  <c r="U27" i="67" s="1"/>
  <c r="U29" i="67" s="1"/>
  <c r="M7" i="22"/>
  <c r="Y7" i="67"/>
  <c r="X20" i="67"/>
  <c r="T33" i="67"/>
  <c r="Z6" i="67"/>
  <c r="S32" i="67"/>
  <c r="Y6" i="67"/>
  <c r="U32" i="67"/>
  <c r="V32" i="67"/>
  <c r="V40" i="67" s="1"/>
  <c r="V42" i="67" s="1"/>
  <c r="AR9" i="67" s="1"/>
  <c r="T32" i="67"/>
  <c r="W19" i="67"/>
  <c r="R7" i="55"/>
  <c r="T7" i="55"/>
  <c r="D25" i="55"/>
  <c r="N25" i="55" s="1"/>
  <c r="Q8" i="55"/>
  <c r="X6" i="67"/>
  <c r="X14" i="67" s="1"/>
  <c r="X16" i="67" s="1"/>
  <c r="N9" i="55"/>
  <c r="M9" i="55"/>
  <c r="O9" i="55"/>
  <c r="C25" i="55"/>
  <c r="M25" i="55" s="1"/>
  <c r="E25" i="55"/>
  <c r="O25" i="55" s="1"/>
  <c r="P9" i="55"/>
  <c r="S7" i="55"/>
  <c r="M6" i="22"/>
  <c r="L6" i="22"/>
  <c r="N6" i="22"/>
  <c r="H24" i="55"/>
  <c r="R24" i="55" s="1"/>
  <c r="I24" i="55"/>
  <c r="S24" i="55" s="1"/>
  <c r="G25" i="55"/>
  <c r="Q25" i="55" s="1"/>
  <c r="F26" i="55"/>
  <c r="P26" i="55" s="1"/>
  <c r="J24" i="55"/>
  <c r="T24" i="55" s="1"/>
  <c r="S30" i="67" l="1"/>
  <c r="AO8" i="67"/>
  <c r="U30" i="67"/>
  <c r="AQ8" i="67"/>
  <c r="W18" i="67"/>
  <c r="AS73" i="67" s="1"/>
  <c r="BM73" i="67" s="1"/>
  <c r="AS39" i="67"/>
  <c r="BM39" i="67" s="1"/>
  <c r="V17" i="67"/>
  <c r="AR7" i="67"/>
  <c r="S17" i="67"/>
  <c r="AO7" i="67"/>
  <c r="U18" i="67"/>
  <c r="AQ73" i="67" s="1"/>
  <c r="BK73" i="67" s="1"/>
  <c r="AQ39" i="67"/>
  <c r="BK39" i="67" s="1"/>
  <c r="V30" i="67"/>
  <c r="AR8" i="67"/>
  <c r="X17" i="67"/>
  <c r="AT7" i="67"/>
  <c r="T18" i="67"/>
  <c r="AP73" i="67" s="1"/>
  <c r="BJ73" i="67" s="1"/>
  <c r="AP39" i="67"/>
  <c r="BJ39" i="67" s="1"/>
  <c r="G6" i="32"/>
  <c r="W9" i="55"/>
  <c r="G7" i="32"/>
  <c r="W25" i="55"/>
  <c r="AB7" i="55"/>
  <c r="L6" i="30"/>
  <c r="I6" i="32"/>
  <c r="Y9" i="55"/>
  <c r="H6" i="32"/>
  <c r="X9" i="55"/>
  <c r="AC7" i="55"/>
  <c r="M6" i="30"/>
  <c r="Z26" i="55"/>
  <c r="J7" i="33"/>
  <c r="Z9" i="55"/>
  <c r="J6" i="32"/>
  <c r="H7" i="32"/>
  <c r="X25" i="55"/>
  <c r="AC24" i="55"/>
  <c r="M7" i="31"/>
  <c r="AB24" i="55"/>
  <c r="L7" i="31"/>
  <c r="AD24" i="55"/>
  <c r="N7" i="31"/>
  <c r="AA8" i="55"/>
  <c r="K6" i="31"/>
  <c r="AA25" i="55"/>
  <c r="K7" i="32"/>
  <c r="I7" i="32"/>
  <c r="Y25" i="55"/>
  <c r="N6" i="30"/>
  <c r="AD7" i="55"/>
  <c r="I24" i="22"/>
  <c r="I32" i="22" s="1"/>
  <c r="V43" i="67"/>
  <c r="T27" i="67"/>
  <c r="W27" i="67"/>
  <c r="W29" i="67" s="1"/>
  <c r="Z14" i="67"/>
  <c r="Z16" i="67" s="1"/>
  <c r="W33" i="67"/>
  <c r="Y20" i="67"/>
  <c r="Y14" i="67"/>
  <c r="Y16" i="67" s="1"/>
  <c r="V46" i="67"/>
  <c r="U33" i="67"/>
  <c r="U40" i="67" s="1"/>
  <c r="U42" i="67" s="1"/>
  <c r="S33" i="67"/>
  <c r="S40" i="67" s="1"/>
  <c r="S42" i="67" s="1"/>
  <c r="Z20" i="67"/>
  <c r="Y33" i="67"/>
  <c r="Z19" i="67"/>
  <c r="T40" i="67"/>
  <c r="T42" i="67" s="1"/>
  <c r="AP9" i="67" s="1"/>
  <c r="U45" i="67"/>
  <c r="T45" i="67"/>
  <c r="Y19" i="67"/>
  <c r="X19" i="67"/>
  <c r="X27" i="67" s="1"/>
  <c r="X29" i="67" s="1"/>
  <c r="V45" i="67"/>
  <c r="S45" i="67"/>
  <c r="N10" i="55"/>
  <c r="D26" i="55"/>
  <c r="N26" i="55" s="1"/>
  <c r="R8" i="55"/>
  <c r="E26" i="55"/>
  <c r="O26" i="55" s="1"/>
  <c r="Q9" i="55"/>
  <c r="O10" i="55"/>
  <c r="C26" i="55"/>
  <c r="M26" i="55" s="1"/>
  <c r="W32" i="67"/>
  <c r="T8" i="55"/>
  <c r="M10" i="55"/>
  <c r="P10" i="55"/>
  <c r="S8" i="55"/>
  <c r="Z33" i="67"/>
  <c r="I25" i="55"/>
  <c r="S25" i="55" s="1"/>
  <c r="G26" i="55"/>
  <c r="Q26" i="55" s="1"/>
  <c r="F27" i="55"/>
  <c r="P27" i="55" s="1"/>
  <c r="H25" i="55"/>
  <c r="R25" i="55" s="1"/>
  <c r="J25" i="55"/>
  <c r="T25" i="55" s="1"/>
  <c r="K24" i="22" l="1"/>
  <c r="K32" i="22" s="1"/>
  <c r="H24" i="22"/>
  <c r="H32" i="22" s="1"/>
  <c r="S43" i="67"/>
  <c r="AO9" i="67"/>
  <c r="U43" i="67"/>
  <c r="AQ9" i="67"/>
  <c r="X18" i="67"/>
  <c r="AT73" i="67" s="1"/>
  <c r="BN73" i="67" s="1"/>
  <c r="AT39" i="67"/>
  <c r="BN39" i="67" s="1"/>
  <c r="V18" i="67"/>
  <c r="AR73" i="67" s="1"/>
  <c r="BL73" i="67" s="1"/>
  <c r="AR39" i="67"/>
  <c r="BL39" i="67" s="1"/>
  <c r="Y17" i="67"/>
  <c r="AU7" i="67"/>
  <c r="X30" i="67"/>
  <c r="AT8" i="67"/>
  <c r="U31" i="67"/>
  <c r="AQ74" i="67" s="1"/>
  <c r="BK74" i="67" s="1"/>
  <c r="AQ40" i="67"/>
  <c r="BK40" i="67" s="1"/>
  <c r="V44" i="67"/>
  <c r="AR75" i="67" s="1"/>
  <c r="BL75" i="67" s="1"/>
  <c r="AR41" i="67"/>
  <c r="BL41" i="67" s="1"/>
  <c r="V31" i="67"/>
  <c r="AR74" i="67" s="1"/>
  <c r="BL74" i="67" s="1"/>
  <c r="AR40" i="67"/>
  <c r="BL40" i="67" s="1"/>
  <c r="Z17" i="67"/>
  <c r="AV7" i="67"/>
  <c r="W30" i="67"/>
  <c r="AS8" i="67"/>
  <c r="S18" i="67"/>
  <c r="AO73" i="67" s="1"/>
  <c r="AO39" i="67"/>
  <c r="BI39" i="67" s="1"/>
  <c r="S31" i="67"/>
  <c r="AO74" i="67" s="1"/>
  <c r="BI74" i="67" s="1"/>
  <c r="AO40" i="67"/>
  <c r="BI40" i="67" s="1"/>
  <c r="Y10" i="55"/>
  <c r="I6" i="33"/>
  <c r="AA9" i="55"/>
  <c r="K6" i="32"/>
  <c r="AB8" i="55"/>
  <c r="L6" i="31"/>
  <c r="Y26" i="55"/>
  <c r="I7" i="33"/>
  <c r="H7" i="33"/>
  <c r="X26" i="55"/>
  <c r="AB25" i="55"/>
  <c r="L7" i="32"/>
  <c r="Z27" i="55"/>
  <c r="J7" i="34"/>
  <c r="H6" i="33"/>
  <c r="X10" i="55"/>
  <c r="AC8" i="55"/>
  <c r="M6" i="31"/>
  <c r="Z10" i="55"/>
  <c r="J6" i="33"/>
  <c r="G6" i="33"/>
  <c r="W10" i="55"/>
  <c r="AA26" i="55"/>
  <c r="K7" i="33"/>
  <c r="N7" i="32"/>
  <c r="AD25" i="55"/>
  <c r="N6" i="31"/>
  <c r="AD8" i="55"/>
  <c r="AC25" i="55"/>
  <c r="M7" i="32"/>
  <c r="G7" i="33"/>
  <c r="W26" i="55"/>
  <c r="H23" i="22"/>
  <c r="I23" i="22"/>
  <c r="I31" i="22" s="1"/>
  <c r="K23" i="22"/>
  <c r="T29" i="67"/>
  <c r="AP8" i="67" s="1"/>
  <c r="T43" i="67"/>
  <c r="W46" i="67"/>
  <c r="AH107" i="22"/>
  <c r="BK107" i="22" s="1"/>
  <c r="AH131" i="22"/>
  <c r="BK131" i="22" s="1"/>
  <c r="R65" i="22"/>
  <c r="R64" i="22"/>
  <c r="Y27" i="67"/>
  <c r="Y29" i="67" s="1"/>
  <c r="W40" i="67"/>
  <c r="W42" i="67" s="1"/>
  <c r="U46" i="67"/>
  <c r="U53" i="67" s="1"/>
  <c r="U55" i="67" s="1"/>
  <c r="Z27" i="67"/>
  <c r="Z29" i="67" s="1"/>
  <c r="S46" i="67"/>
  <c r="S53" i="67" s="1"/>
  <c r="S55" i="67" s="1"/>
  <c r="T46" i="67"/>
  <c r="T53" i="67" s="1"/>
  <c r="T55" i="67" s="1"/>
  <c r="V53" i="67"/>
  <c r="V55" i="67" s="1"/>
  <c r="V59" i="67"/>
  <c r="Z46" i="67"/>
  <c r="X33" i="67"/>
  <c r="W59" i="67"/>
  <c r="X32" i="67"/>
  <c r="U58" i="67"/>
  <c r="Y32" i="67"/>
  <c r="Y40" i="67" s="1"/>
  <c r="Y42" i="67" s="1"/>
  <c r="AU9" i="67" s="1"/>
  <c r="V58" i="67"/>
  <c r="S58" i="67"/>
  <c r="W45" i="67"/>
  <c r="T58" i="67"/>
  <c r="Z32" i="67"/>
  <c r="Z40" i="67" s="1"/>
  <c r="Z42" i="67" s="1"/>
  <c r="AV9" i="67" s="1"/>
  <c r="E27" i="55"/>
  <c r="O27" i="55" s="1"/>
  <c r="C27" i="55"/>
  <c r="M27" i="55" s="1"/>
  <c r="S9" i="55"/>
  <c r="M11" i="55"/>
  <c r="P11" i="55"/>
  <c r="N11" i="55"/>
  <c r="R9" i="55"/>
  <c r="D27" i="55"/>
  <c r="N27" i="55" s="1"/>
  <c r="T9" i="55"/>
  <c r="O11" i="55"/>
  <c r="Q10" i="55"/>
  <c r="F28" i="55"/>
  <c r="P28" i="55" s="1"/>
  <c r="G27" i="55"/>
  <c r="Q27" i="55" s="1"/>
  <c r="J26" i="55"/>
  <c r="T26" i="55" s="1"/>
  <c r="H26" i="55"/>
  <c r="R26" i="55" s="1"/>
  <c r="I26" i="55"/>
  <c r="S26" i="55" s="1"/>
  <c r="K31" i="22" l="1"/>
  <c r="H31" i="22"/>
  <c r="J24" i="30"/>
  <c r="J32" i="30" s="1"/>
  <c r="G24" i="30"/>
  <c r="G32" i="30" s="1"/>
  <c r="T56" i="67"/>
  <c r="AP10" i="67"/>
  <c r="BI73" i="67"/>
  <c r="G24" i="22"/>
  <c r="G32" i="22" s="1"/>
  <c r="G48" i="22" s="1"/>
  <c r="V56" i="67"/>
  <c r="AR10" i="67"/>
  <c r="Z18" i="67"/>
  <c r="AV73" i="67" s="1"/>
  <c r="BP73" i="67" s="1"/>
  <c r="AV39" i="67"/>
  <c r="BP39" i="67" s="1"/>
  <c r="X31" i="67"/>
  <c r="AT74" i="67" s="1"/>
  <c r="BN74" i="67" s="1"/>
  <c r="AT40" i="67"/>
  <c r="BN40" i="67" s="1"/>
  <c r="U44" i="67"/>
  <c r="AQ75" i="67" s="1"/>
  <c r="BK75" i="67" s="1"/>
  <c r="AQ41" i="67"/>
  <c r="BK41" i="67" s="1"/>
  <c r="U56" i="67"/>
  <c r="AQ10" i="67"/>
  <c r="W43" i="67"/>
  <c r="AS9" i="67"/>
  <c r="T44" i="67"/>
  <c r="AP75" i="67" s="1"/>
  <c r="BJ75" i="67" s="1"/>
  <c r="AP41" i="67"/>
  <c r="BJ41" i="67" s="1"/>
  <c r="Y30" i="67"/>
  <c r="AU8" i="67"/>
  <c r="G23" i="22"/>
  <c r="S56" i="67"/>
  <c r="AO10" i="67"/>
  <c r="Z30" i="67"/>
  <c r="AV8" i="67"/>
  <c r="W31" i="67"/>
  <c r="AS74" i="67" s="1"/>
  <c r="BM74" i="67" s="1"/>
  <c r="AS40" i="67"/>
  <c r="BM40" i="67" s="1"/>
  <c r="J24" i="22"/>
  <c r="J32" i="22" s="1"/>
  <c r="J50" i="22" s="1"/>
  <c r="Y18" i="67"/>
  <c r="AU73" i="67" s="1"/>
  <c r="BO73" i="67" s="1"/>
  <c r="AU39" i="67"/>
  <c r="BO39" i="67" s="1"/>
  <c r="S44" i="67"/>
  <c r="AO75" i="67" s="1"/>
  <c r="BI75" i="67" s="1"/>
  <c r="AO41" i="67"/>
  <c r="BI41" i="67" s="1"/>
  <c r="AA27" i="55"/>
  <c r="K7" i="34"/>
  <c r="Z11" i="55"/>
  <c r="J6" i="34"/>
  <c r="H6" i="34"/>
  <c r="X11" i="55"/>
  <c r="Z28" i="55"/>
  <c r="J7" i="35"/>
  <c r="AC9" i="55"/>
  <c r="M6" i="32"/>
  <c r="N7" i="33"/>
  <c r="AD26" i="55"/>
  <c r="G6" i="34"/>
  <c r="W11" i="55"/>
  <c r="Y11" i="55"/>
  <c r="I6" i="34"/>
  <c r="G7" i="34"/>
  <c r="W27" i="55"/>
  <c r="N6" i="32"/>
  <c r="AD9" i="55"/>
  <c r="Y27" i="55"/>
  <c r="I7" i="34"/>
  <c r="AA10" i="55"/>
  <c r="K6" i="33"/>
  <c r="AC26" i="55"/>
  <c r="M7" i="33"/>
  <c r="H7" i="34"/>
  <c r="X27" i="55"/>
  <c r="AB26" i="55"/>
  <c r="L7" i="33"/>
  <c r="AB9" i="55"/>
  <c r="L6" i="32"/>
  <c r="L23" i="22"/>
  <c r="J23" i="22"/>
  <c r="L24" i="22"/>
  <c r="L32" i="22" s="1"/>
  <c r="AC7" i="58" s="1"/>
  <c r="BE7" i="58" s="1"/>
  <c r="J23" i="31"/>
  <c r="J24" i="31"/>
  <c r="J32" i="31" s="1"/>
  <c r="I24" i="30"/>
  <c r="I32" i="30" s="1"/>
  <c r="I23" i="30"/>
  <c r="J23" i="30"/>
  <c r="G23" i="30"/>
  <c r="H50" i="22"/>
  <c r="Y7" i="58"/>
  <c r="BA7" i="58" s="1"/>
  <c r="K48" i="22"/>
  <c r="V49" i="22" s="1"/>
  <c r="AB7" i="58"/>
  <c r="BD7" i="58" s="1"/>
  <c r="AP131" i="22"/>
  <c r="BS131" i="22" s="1"/>
  <c r="BX131" i="22" s="1"/>
  <c r="I48" i="22"/>
  <c r="T48" i="22" s="1"/>
  <c r="Z7" i="58"/>
  <c r="BB7" i="58" s="1"/>
  <c r="K50" i="22"/>
  <c r="I50" i="22"/>
  <c r="H48" i="22"/>
  <c r="AG107" i="22"/>
  <c r="BJ107" i="22" s="1"/>
  <c r="T7" i="58"/>
  <c r="AU7" i="58" s="1"/>
  <c r="Y43" i="67"/>
  <c r="Z43" i="67"/>
  <c r="T30" i="67"/>
  <c r="V72" i="67"/>
  <c r="AG131" i="22"/>
  <c r="BJ131" i="22" s="1"/>
  <c r="AP107" i="22"/>
  <c r="BS107" i="22" s="1"/>
  <c r="BX107" i="22" s="1"/>
  <c r="AC87" i="22" s="1"/>
  <c r="BK152" i="22"/>
  <c r="R66" i="22"/>
  <c r="R67" i="22"/>
  <c r="W66" i="22"/>
  <c r="T67" i="22"/>
  <c r="S67" i="22"/>
  <c r="S66" i="22"/>
  <c r="S65" i="22"/>
  <c r="S64" i="22"/>
  <c r="S63" i="22"/>
  <c r="W53" i="67"/>
  <c r="W55" i="67" s="1"/>
  <c r="X46" i="67"/>
  <c r="X40" i="67"/>
  <c r="X42" i="67" s="1"/>
  <c r="S59" i="67"/>
  <c r="S66" i="67" s="1"/>
  <c r="S68" i="67" s="1"/>
  <c r="AO11" i="67" s="1"/>
  <c r="Y46" i="67"/>
  <c r="U59" i="67"/>
  <c r="U66" i="67" s="1"/>
  <c r="U68" i="67" s="1"/>
  <c r="V66" i="67"/>
  <c r="V68" i="67" s="1"/>
  <c r="T59" i="67"/>
  <c r="T66" i="67" s="1"/>
  <c r="T68" i="67" s="1"/>
  <c r="V85" i="67"/>
  <c r="Z45" i="67"/>
  <c r="Z53" i="67" s="1"/>
  <c r="Z55" i="67" s="1"/>
  <c r="AV10" i="67" s="1"/>
  <c r="V71" i="67"/>
  <c r="T71" i="67"/>
  <c r="X45" i="67"/>
  <c r="W58" i="67"/>
  <c r="W66" i="67" s="1"/>
  <c r="W68" i="67" s="1"/>
  <c r="U71" i="67"/>
  <c r="Y45" i="67"/>
  <c r="Q11" i="55"/>
  <c r="M12" i="55"/>
  <c r="C28" i="55"/>
  <c r="M28" i="55" s="1"/>
  <c r="S10" i="55"/>
  <c r="N12" i="55"/>
  <c r="D28" i="55"/>
  <c r="N28" i="55" s="1"/>
  <c r="T10" i="55"/>
  <c r="E28" i="55"/>
  <c r="O28" i="55" s="1"/>
  <c r="R10" i="55"/>
  <c r="O12" i="55"/>
  <c r="P12" i="55"/>
  <c r="S71" i="67"/>
  <c r="X59" i="67"/>
  <c r="AC66" i="22"/>
  <c r="N132" i="22"/>
  <c r="AS132" i="22" s="1"/>
  <c r="J27" i="55"/>
  <c r="T27" i="55" s="1"/>
  <c r="I27" i="55"/>
  <c r="S27" i="55" s="1"/>
  <c r="G28" i="55"/>
  <c r="Q28" i="55" s="1"/>
  <c r="F29" i="55"/>
  <c r="P29" i="55" s="1"/>
  <c r="H27" i="55"/>
  <c r="R27" i="55" s="1"/>
  <c r="G50" i="22" l="1"/>
  <c r="J50" i="30"/>
  <c r="H24" i="31"/>
  <c r="H32" i="31" s="1"/>
  <c r="G31" i="30"/>
  <c r="G48" i="30"/>
  <c r="R48" i="30" s="1"/>
  <c r="K24" i="30"/>
  <c r="K32" i="30" s="1"/>
  <c r="K50" i="30" s="1"/>
  <c r="AA7" i="58"/>
  <c r="BC7" i="58" s="1"/>
  <c r="J48" i="22"/>
  <c r="U47" i="22" s="1"/>
  <c r="X7" i="58"/>
  <c r="AZ7" i="58" s="1"/>
  <c r="G31" i="22"/>
  <c r="P7" i="58" s="1"/>
  <c r="AQ7" i="58" s="1"/>
  <c r="J31" i="22"/>
  <c r="S7" i="58" s="1"/>
  <c r="AT7" i="58" s="1"/>
  <c r="Z44" i="67"/>
  <c r="AV75" i="67" s="1"/>
  <c r="BP75" i="67" s="1"/>
  <c r="AV41" i="67"/>
  <c r="BP41" i="67" s="1"/>
  <c r="Y44" i="67"/>
  <c r="AU75" i="67" s="1"/>
  <c r="BO75" i="67" s="1"/>
  <c r="AU41" i="67"/>
  <c r="BO41" i="67" s="1"/>
  <c r="N24" i="22"/>
  <c r="N32" i="22" s="1"/>
  <c r="AE7" i="58" s="1"/>
  <c r="BG7" i="58" s="1"/>
  <c r="S57" i="67"/>
  <c r="AO76" i="67" s="1"/>
  <c r="BI76" i="67" s="1"/>
  <c r="AO42" i="67"/>
  <c r="BI42" i="67" s="1"/>
  <c r="G23" i="31"/>
  <c r="U57" i="67"/>
  <c r="AQ76" i="67" s="1"/>
  <c r="BK76" i="67" s="1"/>
  <c r="AQ42" i="67"/>
  <c r="BK42" i="67" s="1"/>
  <c r="V57" i="67"/>
  <c r="AR76" i="67" s="1"/>
  <c r="BL76" i="67" s="1"/>
  <c r="AR42" i="67"/>
  <c r="BL42" i="67" s="1"/>
  <c r="AP40" i="67"/>
  <c r="BJ40" i="67" s="1"/>
  <c r="Z31" i="67"/>
  <c r="AV74" i="67" s="1"/>
  <c r="BP74" i="67" s="1"/>
  <c r="AV40" i="67"/>
  <c r="BP40" i="67" s="1"/>
  <c r="W44" i="67"/>
  <c r="AS75" i="67" s="1"/>
  <c r="BM75" i="67" s="1"/>
  <c r="AS41" i="67"/>
  <c r="BM41" i="67" s="1"/>
  <c r="W56" i="67"/>
  <c r="AS10" i="67"/>
  <c r="T69" i="67"/>
  <c r="AP11" i="67"/>
  <c r="V69" i="67"/>
  <c r="AR11" i="67"/>
  <c r="G24" i="31"/>
  <c r="G32" i="31" s="1"/>
  <c r="G48" i="31" s="1"/>
  <c r="X43" i="67"/>
  <c r="AT9" i="67"/>
  <c r="W69" i="67"/>
  <c r="AS11" i="67"/>
  <c r="U69" i="67"/>
  <c r="AQ11" i="67"/>
  <c r="M23" i="22"/>
  <c r="N23" i="22"/>
  <c r="Y31" i="67"/>
  <c r="AU74" i="67" s="1"/>
  <c r="BO74" i="67" s="1"/>
  <c r="AU40" i="67"/>
  <c r="BO40" i="67" s="1"/>
  <c r="I24" i="31"/>
  <c r="I32" i="31" s="1"/>
  <c r="I48" i="31" s="1"/>
  <c r="T57" i="67"/>
  <c r="AP76" i="67" s="1"/>
  <c r="BJ76" i="67" s="1"/>
  <c r="AP42" i="67"/>
  <c r="BJ42" i="67" s="1"/>
  <c r="L48" i="22"/>
  <c r="W46" i="22" s="1"/>
  <c r="L50" i="22"/>
  <c r="Y28" i="55"/>
  <c r="I7" i="35"/>
  <c r="AA28" i="55"/>
  <c r="K7" i="35"/>
  <c r="X12" i="55"/>
  <c r="H6" i="35"/>
  <c r="AC10" i="55"/>
  <c r="M6" i="33"/>
  <c r="N7" i="34"/>
  <c r="AD27" i="55"/>
  <c r="H7" i="35"/>
  <c r="X28" i="55"/>
  <c r="AC27" i="55"/>
  <c r="M7" i="34"/>
  <c r="G7" i="35"/>
  <c r="W28" i="55"/>
  <c r="Y12" i="55"/>
  <c r="I6" i="35"/>
  <c r="W12" i="55"/>
  <c r="G6" i="35"/>
  <c r="AB27" i="55"/>
  <c r="L7" i="34"/>
  <c r="N6" i="33"/>
  <c r="AD10" i="55"/>
  <c r="Z29" i="55"/>
  <c r="J7" i="36"/>
  <c r="Z12" i="55"/>
  <c r="J6" i="35"/>
  <c r="V79" i="67"/>
  <c r="V81" i="67" s="1"/>
  <c r="AB10" i="55"/>
  <c r="L6" i="33"/>
  <c r="AA11" i="55"/>
  <c r="K6" i="34"/>
  <c r="M24" i="22"/>
  <c r="L31" i="22"/>
  <c r="L49" i="22" s="1"/>
  <c r="I23" i="31"/>
  <c r="I31" i="30"/>
  <c r="I48" i="30"/>
  <c r="T45" i="30" s="1"/>
  <c r="H23" i="31"/>
  <c r="L24" i="30"/>
  <c r="K23" i="30"/>
  <c r="L23" i="30"/>
  <c r="J31" i="31"/>
  <c r="AG131" i="30"/>
  <c r="BJ131" i="30" s="1"/>
  <c r="AS131" i="30" s="1"/>
  <c r="BV131" i="30" s="1"/>
  <c r="J31" i="30"/>
  <c r="AG107" i="31"/>
  <c r="BJ107" i="31" s="1"/>
  <c r="BJ152" i="31" s="1"/>
  <c r="V47" i="22"/>
  <c r="J48" i="30"/>
  <c r="U46" i="30" s="1"/>
  <c r="J48" i="31"/>
  <c r="G50" i="30"/>
  <c r="X8" i="58"/>
  <c r="AZ8" i="58" s="1"/>
  <c r="G24" i="32"/>
  <c r="G32" i="32" s="1"/>
  <c r="AA8" i="58"/>
  <c r="BC8" i="58" s="1"/>
  <c r="AH107" i="31"/>
  <c r="BK107" i="31" s="1"/>
  <c r="I50" i="30"/>
  <c r="Z8" i="58"/>
  <c r="BB8" i="58" s="1"/>
  <c r="BK207" i="22"/>
  <c r="V7" i="144"/>
  <c r="V48" i="22"/>
  <c r="T46" i="22"/>
  <c r="T49" i="22"/>
  <c r="T47" i="22"/>
  <c r="V45" i="22"/>
  <c r="I47" i="22"/>
  <c r="T18" i="22" s="1"/>
  <c r="R7" i="58"/>
  <c r="AS7" i="58" s="1"/>
  <c r="H49" i="22"/>
  <c r="J107" i="22" s="1"/>
  <c r="L107" i="22" s="1"/>
  <c r="Q7" i="58"/>
  <c r="AR7" i="58" s="1"/>
  <c r="AO131" i="22"/>
  <c r="BR131" i="22" s="1"/>
  <c r="T45" i="22"/>
  <c r="V46" i="22"/>
  <c r="R47" i="22"/>
  <c r="R46" i="22"/>
  <c r="R45" i="22"/>
  <c r="R49" i="22"/>
  <c r="R48" i="22"/>
  <c r="S48" i="22"/>
  <c r="S47" i="22"/>
  <c r="S46" i="22"/>
  <c r="S45" i="22"/>
  <c r="S49" i="22"/>
  <c r="H47" i="22"/>
  <c r="BJ152" i="22"/>
  <c r="I49" i="22"/>
  <c r="V66" i="22"/>
  <c r="K49" i="22"/>
  <c r="K47" i="22"/>
  <c r="Z56" i="67"/>
  <c r="T31" i="67"/>
  <c r="S69" i="67"/>
  <c r="S72" i="67"/>
  <c r="S79" i="67" s="1"/>
  <c r="S81" i="67" s="1"/>
  <c r="BX152" i="22"/>
  <c r="BX207" i="22" s="1"/>
  <c r="AC92" i="22"/>
  <c r="AO107" i="22"/>
  <c r="BR107" i="22" s="1"/>
  <c r="R68" i="22"/>
  <c r="V63" i="22"/>
  <c r="V64" i="22"/>
  <c r="V67" i="22"/>
  <c r="T65" i="22"/>
  <c r="T64" i="22"/>
  <c r="T63" i="22"/>
  <c r="T66" i="22"/>
  <c r="W63" i="22"/>
  <c r="W64" i="22"/>
  <c r="W67" i="22"/>
  <c r="W65" i="22"/>
  <c r="V65" i="22"/>
  <c r="S68" i="22"/>
  <c r="Y53" i="67"/>
  <c r="Y55" i="67" s="1"/>
  <c r="AU10" i="67" s="1"/>
  <c r="X53" i="67"/>
  <c r="X55" i="67" s="1"/>
  <c r="AT10" i="67" s="1"/>
  <c r="Y59" i="67"/>
  <c r="W72" i="67"/>
  <c r="T72" i="67"/>
  <c r="T79" i="67" s="1"/>
  <c r="T81" i="67" s="1"/>
  <c r="BS152" i="22"/>
  <c r="Z59" i="67"/>
  <c r="U72" i="67"/>
  <c r="U79" i="67" s="1"/>
  <c r="U81" i="67" s="1"/>
  <c r="S84" i="67"/>
  <c r="V84" i="67"/>
  <c r="V92" i="67" s="1"/>
  <c r="V94" i="67" s="1"/>
  <c r="T85" i="67"/>
  <c r="Z58" i="67"/>
  <c r="U84" i="67"/>
  <c r="Y58" i="67"/>
  <c r="W71" i="67"/>
  <c r="T84" i="67"/>
  <c r="X58" i="67"/>
  <c r="X66" i="67" s="1"/>
  <c r="X68" i="67" s="1"/>
  <c r="C29" i="55"/>
  <c r="M29" i="55" s="1"/>
  <c r="M13" i="55"/>
  <c r="Q12" i="55"/>
  <c r="D29" i="55"/>
  <c r="N29" i="55" s="1"/>
  <c r="S11" i="55"/>
  <c r="R11" i="55"/>
  <c r="E29" i="55"/>
  <c r="O29" i="55" s="1"/>
  <c r="P13" i="55"/>
  <c r="O13" i="55"/>
  <c r="T11" i="55"/>
  <c r="N13" i="55"/>
  <c r="AC65" i="22"/>
  <c r="I28" i="55"/>
  <c r="S28" i="55" s="1"/>
  <c r="G29" i="55"/>
  <c r="Q29" i="55" s="1"/>
  <c r="H28" i="55"/>
  <c r="R28" i="55" s="1"/>
  <c r="F30" i="55"/>
  <c r="P30" i="55" s="1"/>
  <c r="J28" i="55"/>
  <c r="T28" i="55" s="1"/>
  <c r="J47" i="22" l="1"/>
  <c r="U18" i="22" s="1"/>
  <c r="AB8" i="58"/>
  <c r="BD8" i="58" s="1"/>
  <c r="R47" i="30"/>
  <c r="R46" i="30"/>
  <c r="K48" i="30"/>
  <c r="V45" i="30" s="1"/>
  <c r="K31" i="30"/>
  <c r="K49" i="30" s="1"/>
  <c r="R45" i="30"/>
  <c r="U49" i="22"/>
  <c r="H31" i="31"/>
  <c r="H50" i="31"/>
  <c r="R49" i="30"/>
  <c r="H23" i="30"/>
  <c r="M24" i="30"/>
  <c r="M32" i="30" s="1"/>
  <c r="M48" i="30" s="1"/>
  <c r="X46" i="30" s="1"/>
  <c r="U45" i="22"/>
  <c r="U48" i="22"/>
  <c r="U46" i="22"/>
  <c r="G49" i="22"/>
  <c r="G47" i="22"/>
  <c r="R15" i="22" s="1"/>
  <c r="J49" i="22"/>
  <c r="J131" i="22" s="1"/>
  <c r="L131" i="22" s="1"/>
  <c r="N131" i="22" s="1"/>
  <c r="AS131" i="22" s="1"/>
  <c r="BV131" i="22" s="1"/>
  <c r="N48" i="22"/>
  <c r="Y49" i="22" s="1"/>
  <c r="N31" i="22"/>
  <c r="N47" i="22" s="1"/>
  <c r="Y15" i="22" s="1"/>
  <c r="G31" i="31"/>
  <c r="I31" i="31"/>
  <c r="S82" i="67"/>
  <c r="AO12" i="67"/>
  <c r="N50" i="22"/>
  <c r="U70" i="67"/>
  <c r="AQ77" i="67" s="1"/>
  <c r="BK77" i="67" s="1"/>
  <c r="AQ43" i="67"/>
  <c r="BK43" i="67" s="1"/>
  <c r="V82" i="67"/>
  <c r="AR12" i="67"/>
  <c r="W70" i="67"/>
  <c r="AS77" i="67" s="1"/>
  <c r="BM77" i="67" s="1"/>
  <c r="AS43" i="67"/>
  <c r="BM43" i="67" s="1"/>
  <c r="V70" i="67"/>
  <c r="AR77" i="67" s="1"/>
  <c r="BL77" i="67" s="1"/>
  <c r="AR43" i="67"/>
  <c r="BL43" i="67" s="1"/>
  <c r="Z57" i="67"/>
  <c r="AV76" i="67" s="1"/>
  <c r="BP76" i="67" s="1"/>
  <c r="AV42" i="67"/>
  <c r="BP42" i="67" s="1"/>
  <c r="W57" i="67"/>
  <c r="AS76" i="67" s="1"/>
  <c r="BM76" i="67" s="1"/>
  <c r="AS42" i="67"/>
  <c r="BM42" i="67" s="1"/>
  <c r="S70" i="67"/>
  <c r="AO77" i="67" s="1"/>
  <c r="BI77" i="67" s="1"/>
  <c r="AO43" i="67"/>
  <c r="BI43" i="67" s="1"/>
  <c r="T70" i="67"/>
  <c r="AP77" i="67" s="1"/>
  <c r="BJ77" i="67" s="1"/>
  <c r="AP43" i="67"/>
  <c r="BJ43" i="67" s="1"/>
  <c r="T82" i="67"/>
  <c r="AP12" i="67"/>
  <c r="AP74" i="67"/>
  <c r="BJ74" i="67" s="1"/>
  <c r="X44" i="67"/>
  <c r="AT75" i="67" s="1"/>
  <c r="BN75" i="67" s="1"/>
  <c r="AT41" i="67"/>
  <c r="BN41" i="67" s="1"/>
  <c r="U82" i="67"/>
  <c r="AQ12" i="67"/>
  <c r="X69" i="67"/>
  <c r="AT11" i="67"/>
  <c r="V95" i="67"/>
  <c r="AR13" i="67"/>
  <c r="W47" i="22"/>
  <c r="W49" i="22"/>
  <c r="W48" i="22"/>
  <c r="T49" i="30"/>
  <c r="W45" i="22"/>
  <c r="L47" i="22"/>
  <c r="W16" i="22" s="1"/>
  <c r="U7" i="58"/>
  <c r="AV7" i="58" s="1"/>
  <c r="Z30" i="55"/>
  <c r="J7" i="37"/>
  <c r="AC28" i="55"/>
  <c r="M7" i="35"/>
  <c r="N7" i="35"/>
  <c r="AD28" i="55"/>
  <c r="H7" i="36"/>
  <c r="X29" i="55"/>
  <c r="AA12" i="55"/>
  <c r="K6" i="35"/>
  <c r="AB28" i="55"/>
  <c r="L7" i="35"/>
  <c r="N6" i="34"/>
  <c r="AD11" i="55"/>
  <c r="G6" i="36"/>
  <c r="W13" i="55"/>
  <c r="Y13" i="55"/>
  <c r="I6" i="36"/>
  <c r="G7" i="36"/>
  <c r="W29" i="55"/>
  <c r="AA29" i="55"/>
  <c r="K7" i="36"/>
  <c r="Z13" i="55"/>
  <c r="J6" i="36"/>
  <c r="Y29" i="55"/>
  <c r="I7" i="36"/>
  <c r="AB11" i="55"/>
  <c r="L6" i="34"/>
  <c r="X13" i="55"/>
  <c r="H6" i="36"/>
  <c r="AC11" i="55"/>
  <c r="M6" i="34"/>
  <c r="M32" i="22"/>
  <c r="M50" i="22" s="1"/>
  <c r="N107" i="22"/>
  <c r="T47" i="30"/>
  <c r="T46" i="30"/>
  <c r="AS107" i="31"/>
  <c r="BV107" i="31" s="1"/>
  <c r="BV152" i="31" s="1"/>
  <c r="BV207" i="31" s="1"/>
  <c r="I24" i="32"/>
  <c r="I32" i="32" s="1"/>
  <c r="I50" i="32" s="1"/>
  <c r="I23" i="32"/>
  <c r="H24" i="32"/>
  <c r="H32" i="32" s="1"/>
  <c r="J23" i="32"/>
  <c r="H23" i="32"/>
  <c r="J24" i="32"/>
  <c r="J32" i="32" s="1"/>
  <c r="N23" i="31"/>
  <c r="T48" i="30"/>
  <c r="N24" i="31"/>
  <c r="K24" i="31"/>
  <c r="K23" i="31"/>
  <c r="M23" i="31"/>
  <c r="M24" i="31"/>
  <c r="N24" i="30"/>
  <c r="N23" i="30"/>
  <c r="M23" i="30"/>
  <c r="AH108" i="30"/>
  <c r="BK108" i="30" s="1"/>
  <c r="BK152" i="30" s="1"/>
  <c r="V8" i="144" s="1"/>
  <c r="V42" i="144" s="1"/>
  <c r="L32" i="30"/>
  <c r="L48" i="30" s="1"/>
  <c r="U47" i="30"/>
  <c r="U48" i="30"/>
  <c r="U49" i="30"/>
  <c r="U45" i="30"/>
  <c r="S8" i="58"/>
  <c r="AT8" i="58" s="1"/>
  <c r="J49" i="30"/>
  <c r="J47" i="30"/>
  <c r="P8" i="58"/>
  <c r="AQ8" i="58" s="1"/>
  <c r="G49" i="30"/>
  <c r="G47" i="30"/>
  <c r="H48" i="31"/>
  <c r="S48" i="31" s="1"/>
  <c r="G50" i="31"/>
  <c r="R8" i="58"/>
  <c r="AS8" i="58" s="1"/>
  <c r="I47" i="30"/>
  <c r="I49" i="30"/>
  <c r="R45" i="31"/>
  <c r="R49" i="31"/>
  <c r="R47" i="31"/>
  <c r="R48" i="31"/>
  <c r="R46" i="31"/>
  <c r="T47" i="31"/>
  <c r="T45" i="31"/>
  <c r="T49" i="31"/>
  <c r="T48" i="31"/>
  <c r="T46" i="31"/>
  <c r="Z9" i="58"/>
  <c r="BB9" i="58" s="1"/>
  <c r="G48" i="32"/>
  <c r="U49" i="31"/>
  <c r="U45" i="31"/>
  <c r="U46" i="31"/>
  <c r="U48" i="31"/>
  <c r="U47" i="31"/>
  <c r="Y9" i="58"/>
  <c r="BA9" i="58" s="1"/>
  <c r="U9" i="144"/>
  <c r="U43" i="144" s="1"/>
  <c r="BJ207" i="31"/>
  <c r="J50" i="31"/>
  <c r="AA9" i="58"/>
  <c r="BC9" i="58" s="1"/>
  <c r="BK152" i="31"/>
  <c r="BX107" i="31"/>
  <c r="BX152" i="31" s="1"/>
  <c r="BX207" i="31" s="1"/>
  <c r="X9" i="58"/>
  <c r="AZ9" i="58" s="1"/>
  <c r="G23" i="32"/>
  <c r="G31" i="32" s="1"/>
  <c r="I50" i="31"/>
  <c r="BS207" i="22"/>
  <c r="AD7" i="144"/>
  <c r="BJ207" i="22"/>
  <c r="U7" i="144"/>
  <c r="V41" i="144"/>
  <c r="T15" i="22"/>
  <c r="T16" i="22"/>
  <c r="T17" i="22"/>
  <c r="T19" i="22"/>
  <c r="T50" i="22"/>
  <c r="V15" i="22"/>
  <c r="N182" i="22"/>
  <c r="AS182" i="22" s="1"/>
  <c r="BV182" i="22" s="1"/>
  <c r="U19" i="22"/>
  <c r="N158" i="22"/>
  <c r="V17" i="22"/>
  <c r="V50" i="22" s="1"/>
  <c r="V18" i="22"/>
  <c r="V19" i="22"/>
  <c r="U65" i="22"/>
  <c r="R50" i="22"/>
  <c r="V16" i="22"/>
  <c r="Y56" i="67"/>
  <c r="AU42" i="67" s="1"/>
  <c r="BO42" i="67" s="1"/>
  <c r="X56" i="67"/>
  <c r="Z72" i="67"/>
  <c r="Y72" i="67"/>
  <c r="U16" i="22"/>
  <c r="U15" i="22"/>
  <c r="S19" i="22"/>
  <c r="S17" i="22"/>
  <c r="S50" i="22" s="1"/>
  <c r="S18" i="22"/>
  <c r="S15" i="22"/>
  <c r="S16" i="22"/>
  <c r="V68" i="22"/>
  <c r="W68" i="22"/>
  <c r="T68" i="22"/>
  <c r="U66" i="22"/>
  <c r="U64" i="22"/>
  <c r="U67" i="22"/>
  <c r="U63" i="22"/>
  <c r="U85" i="67"/>
  <c r="U92" i="67" s="1"/>
  <c r="U94" i="67" s="1"/>
  <c r="Y66" i="67"/>
  <c r="Y68" i="67" s="1"/>
  <c r="W79" i="67"/>
  <c r="W81" i="67" s="1"/>
  <c r="V98" i="67"/>
  <c r="S85" i="67"/>
  <c r="S92" i="67" s="1"/>
  <c r="S94" i="67" s="1"/>
  <c r="Z66" i="67"/>
  <c r="Z68" i="67" s="1"/>
  <c r="W85" i="67"/>
  <c r="U98" i="67"/>
  <c r="W98" i="67"/>
  <c r="Z85" i="67"/>
  <c r="X72" i="67"/>
  <c r="T92" i="67"/>
  <c r="T94" i="67" s="1"/>
  <c r="S97" i="67"/>
  <c r="X71" i="67"/>
  <c r="Z71" i="67"/>
  <c r="T97" i="67"/>
  <c r="Y71" i="67"/>
  <c r="U97" i="67"/>
  <c r="W84" i="67"/>
  <c r="V97" i="67"/>
  <c r="D30" i="55"/>
  <c r="N30" i="55" s="1"/>
  <c r="P14" i="55"/>
  <c r="N14" i="55"/>
  <c r="C30" i="55"/>
  <c r="M30" i="55" s="1"/>
  <c r="R12" i="55"/>
  <c r="M14" i="55"/>
  <c r="Q13" i="55"/>
  <c r="S12" i="55"/>
  <c r="E30" i="55"/>
  <c r="O30" i="55" s="1"/>
  <c r="T12" i="55"/>
  <c r="O14" i="55"/>
  <c r="BV132" i="22"/>
  <c r="G30" i="55"/>
  <c r="Q30" i="55" s="1"/>
  <c r="J29" i="55"/>
  <c r="T29" i="55" s="1"/>
  <c r="F31" i="55"/>
  <c r="P31" i="55" s="1"/>
  <c r="H29" i="55"/>
  <c r="R29" i="55" s="1"/>
  <c r="I29" i="55"/>
  <c r="S29" i="55" s="1"/>
  <c r="V48" i="30" l="1"/>
  <c r="V49" i="30"/>
  <c r="T8" i="58"/>
  <c r="AU8" i="58" s="1"/>
  <c r="V46" i="30"/>
  <c r="V47" i="30"/>
  <c r="U17" i="22"/>
  <c r="U20" i="22" s="1"/>
  <c r="K47" i="30"/>
  <c r="V17" i="30" s="1"/>
  <c r="R50" i="30"/>
  <c r="H24" i="33"/>
  <c r="H32" i="33" s="1"/>
  <c r="H48" i="33" s="1"/>
  <c r="J24" i="33"/>
  <c r="J32" i="33" s="1"/>
  <c r="J48" i="33" s="1"/>
  <c r="U50" i="22"/>
  <c r="G24" i="33"/>
  <c r="G32" i="33" s="1"/>
  <c r="I24" i="33"/>
  <c r="I32" i="33" s="1"/>
  <c r="N24" i="32"/>
  <c r="N32" i="32" s="1"/>
  <c r="N50" i="32" s="1"/>
  <c r="R18" i="22"/>
  <c r="R17" i="22"/>
  <c r="Y19" i="22"/>
  <c r="Y17" i="22"/>
  <c r="Y18" i="22"/>
  <c r="R19" i="22"/>
  <c r="Y16" i="22"/>
  <c r="R16" i="22"/>
  <c r="N49" i="22"/>
  <c r="W7" i="58"/>
  <c r="AX7" i="58" s="1"/>
  <c r="Y48" i="22"/>
  <c r="Y47" i="22"/>
  <c r="Y45" i="22"/>
  <c r="Y46" i="22"/>
  <c r="W19" i="22"/>
  <c r="T95" i="67"/>
  <c r="AP13" i="67"/>
  <c r="Z69" i="67"/>
  <c r="AV11" i="67"/>
  <c r="X57" i="67"/>
  <c r="AT76" i="67" s="1"/>
  <c r="BN76" i="67" s="1"/>
  <c r="AT42" i="67"/>
  <c r="BN42" i="67" s="1"/>
  <c r="V96" i="67"/>
  <c r="AR79" i="67" s="1"/>
  <c r="BL79" i="67" s="1"/>
  <c r="AR45" i="67"/>
  <c r="BL45" i="67" s="1"/>
  <c r="V83" i="67"/>
  <c r="AR78" i="67" s="1"/>
  <c r="AR44" i="67"/>
  <c r="BL44" i="67" s="1"/>
  <c r="W82" i="67"/>
  <c r="AS12" i="67"/>
  <c r="S95" i="67"/>
  <c r="AO13" i="67"/>
  <c r="Y69" i="67"/>
  <c r="AU11" i="67"/>
  <c r="K24" i="32"/>
  <c r="K32" i="32" s="1"/>
  <c r="AB10" i="58" s="1"/>
  <c r="BD10" i="58" s="1"/>
  <c r="X70" i="67"/>
  <c r="AT77" i="67" s="1"/>
  <c r="BN77" i="67" s="1"/>
  <c r="AT43" i="67"/>
  <c r="BN43" i="67" s="1"/>
  <c r="T83" i="67"/>
  <c r="AP78" i="67" s="1"/>
  <c r="BJ78" i="67" s="1"/>
  <c r="AP44" i="67"/>
  <c r="BJ44" i="67" s="1"/>
  <c r="U95" i="67"/>
  <c r="AQ13" i="67"/>
  <c r="U83" i="67"/>
  <c r="AQ78" i="67" s="1"/>
  <c r="BK78" i="67" s="1"/>
  <c r="AQ44" i="67"/>
  <c r="BK44" i="67" s="1"/>
  <c r="H24" i="30"/>
  <c r="H32" i="30" s="1"/>
  <c r="Y8" i="58" s="1"/>
  <c r="BA8" i="58" s="1"/>
  <c r="S83" i="67"/>
  <c r="AO78" i="67" s="1"/>
  <c r="BI78" i="67" s="1"/>
  <c r="AO44" i="67"/>
  <c r="BI44" i="67" s="1"/>
  <c r="W17" i="22"/>
  <c r="W50" i="22" s="1"/>
  <c r="W15" i="22"/>
  <c r="M48" i="22"/>
  <c r="X48" i="22" s="1"/>
  <c r="W18" i="22"/>
  <c r="J31" i="32"/>
  <c r="G6" i="37"/>
  <c r="W14" i="55"/>
  <c r="N6" i="35"/>
  <c r="AD12" i="55"/>
  <c r="Z14" i="55"/>
  <c r="J6" i="37"/>
  <c r="AB29" i="55"/>
  <c r="L7" i="36"/>
  <c r="AC12" i="55"/>
  <c r="M6" i="35"/>
  <c r="H7" i="37"/>
  <c r="X30" i="55"/>
  <c r="Z31" i="55"/>
  <c r="J7" i="38"/>
  <c r="AA13" i="55"/>
  <c r="K6" i="36"/>
  <c r="N7" i="36"/>
  <c r="AD29" i="55"/>
  <c r="AB12" i="55"/>
  <c r="L6" i="35"/>
  <c r="Y79" i="67"/>
  <c r="Y81" i="67" s="1"/>
  <c r="Y30" i="55"/>
  <c r="I7" i="37"/>
  <c r="AA30" i="55"/>
  <c r="K7" i="37"/>
  <c r="AC29" i="55"/>
  <c r="M7" i="36"/>
  <c r="W30" i="55"/>
  <c r="G7" i="37"/>
  <c r="Y14" i="55"/>
  <c r="I6" i="37"/>
  <c r="X14" i="55"/>
  <c r="H6" i="37"/>
  <c r="J23" i="33"/>
  <c r="H24" i="34"/>
  <c r="I23" i="33"/>
  <c r="H23" i="33"/>
  <c r="AD7" i="58"/>
  <c r="BF7" i="58" s="1"/>
  <c r="M31" i="22"/>
  <c r="K24" i="33"/>
  <c r="K32" i="33" s="1"/>
  <c r="K48" i="33" s="1"/>
  <c r="Z79" i="67"/>
  <c r="Z81" i="67" s="1"/>
  <c r="K23" i="33"/>
  <c r="T50" i="30"/>
  <c r="AS152" i="31"/>
  <c r="D9" i="144" s="1"/>
  <c r="AC63" i="22"/>
  <c r="I31" i="32"/>
  <c r="J50" i="32"/>
  <c r="BK207" i="30"/>
  <c r="K23" i="32"/>
  <c r="H31" i="32"/>
  <c r="M23" i="32"/>
  <c r="N23" i="32"/>
  <c r="H48" i="32"/>
  <c r="S46" i="32" s="1"/>
  <c r="L24" i="32"/>
  <c r="L31" i="30"/>
  <c r="U8" i="58" s="1"/>
  <c r="AV8" i="58" s="1"/>
  <c r="L24" i="31"/>
  <c r="X45" i="30"/>
  <c r="M32" i="31"/>
  <c r="M50" i="31" s="1"/>
  <c r="N32" i="31"/>
  <c r="N31" i="31" s="1"/>
  <c r="L23" i="31"/>
  <c r="K32" i="31"/>
  <c r="AB9" i="58" s="1"/>
  <c r="BD9" i="58" s="1"/>
  <c r="X47" i="30"/>
  <c r="X48" i="30"/>
  <c r="AG108" i="30"/>
  <c r="BJ108" i="30" s="1"/>
  <c r="BJ152" i="30" s="1"/>
  <c r="U8" i="144" s="1"/>
  <c r="U42" i="144" s="1"/>
  <c r="M31" i="30"/>
  <c r="M49" i="30" s="1"/>
  <c r="J108" i="30" s="1"/>
  <c r="L108" i="30" s="1"/>
  <c r="L50" i="30"/>
  <c r="AC8" i="58"/>
  <c r="BE8" i="58" s="1"/>
  <c r="W47" i="30"/>
  <c r="W45" i="30"/>
  <c r="W48" i="30"/>
  <c r="W46" i="30"/>
  <c r="W49" i="30"/>
  <c r="N32" i="30"/>
  <c r="AE8" i="58" s="1"/>
  <c r="BG8" i="58" s="1"/>
  <c r="X49" i="30"/>
  <c r="AD8" i="58"/>
  <c r="BF8" i="58" s="1"/>
  <c r="M50" i="30"/>
  <c r="AP108" i="30"/>
  <c r="BS108" i="30" s="1"/>
  <c r="AC64" i="22"/>
  <c r="U50" i="30"/>
  <c r="J48" i="32"/>
  <c r="U45" i="32" s="1"/>
  <c r="H50" i="32"/>
  <c r="I48" i="32"/>
  <c r="T46" i="32" s="1"/>
  <c r="S45" i="31"/>
  <c r="S47" i="31"/>
  <c r="S9" i="58"/>
  <c r="AT9" i="58" s="1"/>
  <c r="J49" i="31"/>
  <c r="J47" i="31"/>
  <c r="U50" i="31"/>
  <c r="S49" i="31"/>
  <c r="R9" i="58"/>
  <c r="AS9" i="58" s="1"/>
  <c r="I49" i="31"/>
  <c r="I47" i="31"/>
  <c r="Q9" i="58"/>
  <c r="AR9" i="58" s="1"/>
  <c r="H49" i="31"/>
  <c r="H47" i="31"/>
  <c r="T50" i="31"/>
  <c r="T16" i="30"/>
  <c r="T19" i="30"/>
  <c r="T17" i="30"/>
  <c r="T18" i="30"/>
  <c r="T15" i="30"/>
  <c r="S46" i="31"/>
  <c r="R16" i="30"/>
  <c r="R18" i="30"/>
  <c r="R17" i="30"/>
  <c r="R19" i="30"/>
  <c r="R15" i="30"/>
  <c r="U19" i="30"/>
  <c r="U15" i="30"/>
  <c r="U16" i="30"/>
  <c r="U18" i="30"/>
  <c r="U17" i="30"/>
  <c r="R50" i="31"/>
  <c r="P9" i="58"/>
  <c r="AQ9" i="58" s="1"/>
  <c r="G49" i="31"/>
  <c r="G47" i="31"/>
  <c r="R49" i="32"/>
  <c r="R45" i="32"/>
  <c r="R48" i="32"/>
  <c r="R47" i="32"/>
  <c r="R46" i="32"/>
  <c r="Y57" i="67"/>
  <c r="AU76" i="67" s="1"/>
  <c r="BO76" i="67" s="1"/>
  <c r="X10" i="58"/>
  <c r="AZ10" i="58" s="1"/>
  <c r="AA10" i="58"/>
  <c r="BC10" i="58" s="1"/>
  <c r="V9" i="144"/>
  <c r="BK207" i="31"/>
  <c r="G50" i="33"/>
  <c r="Z10" i="58"/>
  <c r="BB10" i="58" s="1"/>
  <c r="I48" i="33"/>
  <c r="G23" i="33"/>
  <c r="Y10" i="58"/>
  <c r="BA10" i="58" s="1"/>
  <c r="G50" i="32"/>
  <c r="U41" i="144"/>
  <c r="AD41" i="144"/>
  <c r="T20" i="22"/>
  <c r="AS158" i="22"/>
  <c r="BV158" i="22" s="1"/>
  <c r="BV203" i="22" s="1"/>
  <c r="V20" i="22"/>
  <c r="S20" i="22"/>
  <c r="BR152" i="22"/>
  <c r="U68" i="22"/>
  <c r="W92" i="67"/>
  <c r="X66" i="22"/>
  <c r="X63" i="22"/>
  <c r="X64" i="22"/>
  <c r="X65" i="22"/>
  <c r="X67" i="22"/>
  <c r="Y66" i="22"/>
  <c r="Y64" i="22"/>
  <c r="Y65" i="22"/>
  <c r="Y63" i="22"/>
  <c r="Y67" i="22"/>
  <c r="V105" i="67"/>
  <c r="V107" i="67" s="1"/>
  <c r="Y85" i="67"/>
  <c r="X85" i="67"/>
  <c r="X79" i="67"/>
  <c r="X81" i="67" s="1"/>
  <c r="S98" i="67"/>
  <c r="S105" i="67" s="1"/>
  <c r="S107" i="67" s="1"/>
  <c r="AO14" i="67" s="1"/>
  <c r="T98" i="67"/>
  <c r="T105" i="67" s="1"/>
  <c r="T107" i="67" s="1"/>
  <c r="V111" i="67"/>
  <c r="V110" i="67"/>
  <c r="Z84" i="67"/>
  <c r="Z92" i="67" s="1"/>
  <c r="Z94" i="67" s="1"/>
  <c r="AV13" i="67" s="1"/>
  <c r="Z98" i="67"/>
  <c r="T110" i="67"/>
  <c r="X84" i="67"/>
  <c r="U105" i="67"/>
  <c r="U107" i="67" s="1"/>
  <c r="S110" i="67"/>
  <c r="Y84" i="67"/>
  <c r="U110" i="67"/>
  <c r="W97" i="67"/>
  <c r="W105" i="67" s="1"/>
  <c r="W107" i="67" s="1"/>
  <c r="M15" i="55"/>
  <c r="D31" i="55"/>
  <c r="N31" i="55" s="1"/>
  <c r="N15" i="55"/>
  <c r="P15" i="55"/>
  <c r="O15" i="55"/>
  <c r="E31" i="55"/>
  <c r="O31" i="55" s="1"/>
  <c r="T13" i="55"/>
  <c r="R13" i="55"/>
  <c r="Q14" i="55"/>
  <c r="S13" i="55"/>
  <c r="C31" i="55"/>
  <c r="M31" i="55" s="1"/>
  <c r="H30" i="55"/>
  <c r="R30" i="55" s="1"/>
  <c r="J30" i="55"/>
  <c r="T30" i="55" s="1"/>
  <c r="F32" i="55"/>
  <c r="P32" i="55" s="1"/>
  <c r="I30" i="55"/>
  <c r="S30" i="55" s="1"/>
  <c r="G31" i="55"/>
  <c r="Q31" i="55" s="1"/>
  <c r="V50" i="30" l="1"/>
  <c r="J23" i="34"/>
  <c r="V19" i="30"/>
  <c r="V15" i="30"/>
  <c r="V16" i="30"/>
  <c r="V18" i="30"/>
  <c r="H31" i="33"/>
  <c r="H49" i="33" s="1"/>
  <c r="J31" i="33"/>
  <c r="N48" i="32"/>
  <c r="Y46" i="32" s="1"/>
  <c r="I31" i="33"/>
  <c r="I49" i="33" s="1"/>
  <c r="I23" i="34"/>
  <c r="Y20" i="22"/>
  <c r="N31" i="32"/>
  <c r="W10" i="58" s="1"/>
  <c r="AX10" i="58" s="1"/>
  <c r="AE10" i="58"/>
  <c r="BG10" i="58" s="1"/>
  <c r="Z48" i="22"/>
  <c r="AC98" i="22" s="1"/>
  <c r="L24" i="33"/>
  <c r="L32" i="33" s="1"/>
  <c r="L50" i="33" s="1"/>
  <c r="G31" i="33"/>
  <c r="R20" i="22"/>
  <c r="Y50" i="22"/>
  <c r="K50" i="32"/>
  <c r="H31" i="30"/>
  <c r="H49" i="30" s="1"/>
  <c r="K31" i="32"/>
  <c r="K47" i="32" s="1"/>
  <c r="H50" i="30"/>
  <c r="K48" i="32"/>
  <c r="V47" i="32" s="1"/>
  <c r="H48" i="30"/>
  <c r="S47" i="30" s="1"/>
  <c r="Y70" i="67"/>
  <c r="AU77" i="67" s="1"/>
  <c r="BO77" i="67" s="1"/>
  <c r="AU43" i="67"/>
  <c r="BO43" i="67" s="1"/>
  <c r="Y82" i="67"/>
  <c r="AU12" i="67"/>
  <c r="U96" i="67"/>
  <c r="AQ79" i="67" s="1"/>
  <c r="BK79" i="67" s="1"/>
  <c r="AQ45" i="67"/>
  <c r="BK45" i="67" s="1"/>
  <c r="Z82" i="67"/>
  <c r="AV12" i="67"/>
  <c r="J23" i="35"/>
  <c r="S96" i="67"/>
  <c r="AO79" i="67" s="1"/>
  <c r="BI79" i="67" s="1"/>
  <c r="AO45" i="67"/>
  <c r="BI45" i="67" s="1"/>
  <c r="W108" i="67"/>
  <c r="AS14" i="67"/>
  <c r="T108" i="67"/>
  <c r="AP14" i="67"/>
  <c r="U108" i="67"/>
  <c r="AQ14" i="67"/>
  <c r="X82" i="67"/>
  <c r="AT12" i="67"/>
  <c r="W83" i="67"/>
  <c r="AS78" i="67" s="1"/>
  <c r="BM78" i="67" s="1"/>
  <c r="AS44" i="67"/>
  <c r="BM44" i="67" s="1"/>
  <c r="Z70" i="67"/>
  <c r="AV77" i="67" s="1"/>
  <c r="BP77" i="67" s="1"/>
  <c r="AV43" i="67"/>
  <c r="BP43" i="67" s="1"/>
  <c r="V108" i="67"/>
  <c r="AR14" i="67"/>
  <c r="BL78" i="67"/>
  <c r="J24" i="34"/>
  <c r="J32" i="34" s="1"/>
  <c r="T96" i="67"/>
  <c r="AP79" i="67" s="1"/>
  <c r="BJ79" i="67" s="1"/>
  <c r="AP45" i="67"/>
  <c r="BJ45" i="67" s="1"/>
  <c r="W20" i="22"/>
  <c r="X46" i="22"/>
  <c r="Z46" i="22" s="1"/>
  <c r="AC96" i="22" s="1"/>
  <c r="X47" i="22"/>
  <c r="Z47" i="22" s="1"/>
  <c r="AC97" i="22" s="1"/>
  <c r="X45" i="22"/>
  <c r="Z45" i="22" s="1"/>
  <c r="AC95" i="22" s="1"/>
  <c r="X49" i="22"/>
  <c r="Z49" i="22" s="1"/>
  <c r="AC99" i="22" s="1"/>
  <c r="AB30" i="55"/>
  <c r="L7" i="37"/>
  <c r="N6" i="36"/>
  <c r="AD13" i="55"/>
  <c r="Y31" i="55"/>
  <c r="I7" i="38"/>
  <c r="Y15" i="55"/>
  <c r="I6" i="38"/>
  <c r="AB13" i="55"/>
  <c r="L6" i="36"/>
  <c r="AA31" i="55"/>
  <c r="K7" i="38"/>
  <c r="Z15" i="55"/>
  <c r="J6" i="38"/>
  <c r="J7" i="39"/>
  <c r="Z32" i="55"/>
  <c r="AC13" i="55"/>
  <c r="M6" i="36"/>
  <c r="H7" i="38"/>
  <c r="X31" i="55"/>
  <c r="AC30" i="55"/>
  <c r="M7" i="37"/>
  <c r="W31" i="55"/>
  <c r="G7" i="38"/>
  <c r="X15" i="55"/>
  <c r="H6" i="38"/>
  <c r="N7" i="37"/>
  <c r="AD30" i="55"/>
  <c r="AA14" i="55"/>
  <c r="K6" i="37"/>
  <c r="G6" i="38"/>
  <c r="W15" i="55"/>
  <c r="L23" i="33"/>
  <c r="J24" i="35"/>
  <c r="J32" i="35" s="1"/>
  <c r="I24" i="34"/>
  <c r="I32" i="34" s="1"/>
  <c r="H23" i="34"/>
  <c r="M24" i="33"/>
  <c r="K31" i="33"/>
  <c r="M47" i="22"/>
  <c r="M49" i="22"/>
  <c r="V7" i="58"/>
  <c r="AW7" i="58" s="1"/>
  <c r="AS207" i="31"/>
  <c r="S48" i="32"/>
  <c r="N48" i="31"/>
  <c r="Y49" i="31" s="1"/>
  <c r="L49" i="30"/>
  <c r="W9" i="58"/>
  <c r="AX9" i="58" s="1"/>
  <c r="N49" i="31"/>
  <c r="M47" i="30"/>
  <c r="X15" i="30" s="1"/>
  <c r="T49" i="32"/>
  <c r="BJ207" i="30"/>
  <c r="L47" i="30"/>
  <c r="M24" i="32"/>
  <c r="AC68" i="22"/>
  <c r="S49" i="32"/>
  <c r="S47" i="32"/>
  <c r="S45" i="32"/>
  <c r="L32" i="32"/>
  <c r="L50" i="32" s="1"/>
  <c r="L23" i="32"/>
  <c r="N47" i="31"/>
  <c r="Y18" i="31" s="1"/>
  <c r="K50" i="31"/>
  <c r="K31" i="31"/>
  <c r="N31" i="30"/>
  <c r="W8" i="58" s="1"/>
  <c r="AX8" i="58" s="1"/>
  <c r="K48" i="31"/>
  <c r="AD9" i="58"/>
  <c r="BF9" i="58" s="1"/>
  <c r="M48" i="31"/>
  <c r="X50" i="30"/>
  <c r="L32" i="31"/>
  <c r="AC9" i="58" s="1"/>
  <c r="BE9" i="58" s="1"/>
  <c r="M31" i="31"/>
  <c r="N50" i="31"/>
  <c r="AE9" i="58"/>
  <c r="BG9" i="58" s="1"/>
  <c r="W50" i="30"/>
  <c r="N50" i="30"/>
  <c r="N48" i="30"/>
  <c r="V8" i="58"/>
  <c r="AW8" i="58" s="1"/>
  <c r="AO108" i="30"/>
  <c r="BR108" i="30" s="1"/>
  <c r="BR152" i="30" s="1"/>
  <c r="BR207" i="30" s="1"/>
  <c r="BS152" i="30"/>
  <c r="BX108" i="30"/>
  <c r="U46" i="32"/>
  <c r="U49" i="32"/>
  <c r="U48" i="32"/>
  <c r="T47" i="32"/>
  <c r="U47" i="32"/>
  <c r="T48" i="32"/>
  <c r="S50" i="31"/>
  <c r="T45" i="32"/>
  <c r="H50" i="33"/>
  <c r="T20" i="30"/>
  <c r="S18" i="31"/>
  <c r="S15" i="31"/>
  <c r="S16" i="31"/>
  <c r="S17" i="31"/>
  <c r="S19" i="31"/>
  <c r="R16" i="31"/>
  <c r="R19" i="31"/>
  <c r="R15" i="31"/>
  <c r="R17" i="31"/>
  <c r="R18" i="31"/>
  <c r="T17" i="31"/>
  <c r="T19" i="31"/>
  <c r="T18" i="31"/>
  <c r="T16" i="31"/>
  <c r="T15" i="31"/>
  <c r="K50" i="33"/>
  <c r="U17" i="31"/>
  <c r="U16" i="31"/>
  <c r="U19" i="31"/>
  <c r="U18" i="31"/>
  <c r="U15" i="31"/>
  <c r="Q10" i="58"/>
  <c r="AR10" i="58" s="1"/>
  <c r="H49" i="32"/>
  <c r="H47" i="32"/>
  <c r="S10" i="58"/>
  <c r="AT10" i="58" s="1"/>
  <c r="J49" i="32"/>
  <c r="J47" i="32"/>
  <c r="U20" i="30"/>
  <c r="R10" i="58"/>
  <c r="AS10" i="58" s="1"/>
  <c r="I49" i="32"/>
  <c r="I47" i="32"/>
  <c r="P10" i="58"/>
  <c r="AQ10" i="58" s="1"/>
  <c r="G49" i="32"/>
  <c r="G47" i="32"/>
  <c r="R20" i="30"/>
  <c r="T47" i="33"/>
  <c r="T48" i="33"/>
  <c r="T46" i="33"/>
  <c r="T49" i="33"/>
  <c r="T45" i="33"/>
  <c r="V45" i="33"/>
  <c r="V48" i="33"/>
  <c r="V47" i="33"/>
  <c r="V46" i="33"/>
  <c r="V49" i="33"/>
  <c r="S49" i="33"/>
  <c r="S45" i="33"/>
  <c r="S47" i="33"/>
  <c r="S48" i="33"/>
  <c r="S46" i="33"/>
  <c r="U45" i="33"/>
  <c r="U47" i="33"/>
  <c r="U49" i="33"/>
  <c r="U46" i="33"/>
  <c r="U48" i="33"/>
  <c r="X11" i="58"/>
  <c r="AZ11" i="58" s="1"/>
  <c r="J50" i="33"/>
  <c r="AA11" i="58"/>
  <c r="BC11" i="58" s="1"/>
  <c r="Z11" i="58"/>
  <c r="BB11" i="58" s="1"/>
  <c r="V43" i="144"/>
  <c r="G23" i="34"/>
  <c r="Y11" i="58"/>
  <c r="BA11" i="58" s="1"/>
  <c r="AB11" i="58"/>
  <c r="BD11" i="58" s="1"/>
  <c r="R50" i="32"/>
  <c r="G24" i="35"/>
  <c r="G32" i="35" s="1"/>
  <c r="H32" i="34"/>
  <c r="G24" i="34"/>
  <c r="G32" i="34" s="1"/>
  <c r="I50" i="33"/>
  <c r="G48" i="33"/>
  <c r="AG9" i="144"/>
  <c r="D43" i="144"/>
  <c r="BR207" i="22"/>
  <c r="AC7" i="144"/>
  <c r="AS203" i="22"/>
  <c r="D24" i="144" s="1"/>
  <c r="Z95" i="67"/>
  <c r="S108" i="67"/>
  <c r="W94" i="67"/>
  <c r="Z66" i="22"/>
  <c r="W74" i="22" s="1"/>
  <c r="Z64" i="22"/>
  <c r="W72" i="22" s="1"/>
  <c r="Z65" i="22"/>
  <c r="W73" i="22" s="1"/>
  <c r="Z67" i="22"/>
  <c r="W75" i="22" s="1"/>
  <c r="Y68" i="22"/>
  <c r="X68" i="22"/>
  <c r="Z63" i="22"/>
  <c r="X92" i="67"/>
  <c r="X94" i="67" s="1"/>
  <c r="Y92" i="67"/>
  <c r="Y94" i="67" s="1"/>
  <c r="AU13" i="67" s="1"/>
  <c r="V124" i="67"/>
  <c r="X98" i="67"/>
  <c r="V118" i="67"/>
  <c r="V120" i="67" s="1"/>
  <c r="T111" i="67"/>
  <c r="T118" i="67" s="1"/>
  <c r="T120" i="67" s="1"/>
  <c r="S111" i="67"/>
  <c r="S118" i="67" s="1"/>
  <c r="S120" i="67" s="1"/>
  <c r="AO15" i="67" s="1"/>
  <c r="Y98" i="67"/>
  <c r="U111" i="67"/>
  <c r="U118" i="67" s="1"/>
  <c r="U120" i="67" s="1"/>
  <c r="W111" i="67"/>
  <c r="Y97" i="67"/>
  <c r="Z97" i="67"/>
  <c r="Z105" i="67" s="1"/>
  <c r="Z107" i="67" s="1"/>
  <c r="AV14" i="67" s="1"/>
  <c r="T123" i="67"/>
  <c r="X97" i="67"/>
  <c r="U123" i="67"/>
  <c r="S123" i="67"/>
  <c r="W110" i="67"/>
  <c r="V123" i="67"/>
  <c r="Q15" i="55"/>
  <c r="N16" i="55"/>
  <c r="R14" i="55"/>
  <c r="D32" i="55"/>
  <c r="N32" i="55" s="1"/>
  <c r="E32" i="55"/>
  <c r="O32" i="55" s="1"/>
  <c r="O16" i="55"/>
  <c r="S14" i="55"/>
  <c r="M16" i="55"/>
  <c r="C32" i="55"/>
  <c r="M32" i="55" s="1"/>
  <c r="P16" i="55"/>
  <c r="T14" i="55"/>
  <c r="V137" i="67"/>
  <c r="X111" i="67"/>
  <c r="J31" i="55"/>
  <c r="T31" i="55" s="1"/>
  <c r="G32" i="55"/>
  <c r="Q32" i="55" s="1"/>
  <c r="I31" i="55"/>
  <c r="S31" i="55" s="1"/>
  <c r="H31" i="55"/>
  <c r="R31" i="55" s="1"/>
  <c r="F33" i="55"/>
  <c r="P33" i="55" s="1"/>
  <c r="K24" i="34" l="1"/>
  <c r="K32" i="34" s="1"/>
  <c r="H24" i="35"/>
  <c r="H32" i="35" s="1"/>
  <c r="V20" i="30"/>
  <c r="L48" i="33"/>
  <c r="W46" i="33" s="1"/>
  <c r="AC11" i="58"/>
  <c r="BE11" i="58" s="1"/>
  <c r="N49" i="32"/>
  <c r="N47" i="32"/>
  <c r="Y17" i="32" s="1"/>
  <c r="Y48" i="32"/>
  <c r="Y45" i="32"/>
  <c r="Y49" i="32"/>
  <c r="Y47" i="32"/>
  <c r="L31" i="33"/>
  <c r="L49" i="33" s="1"/>
  <c r="V45" i="32"/>
  <c r="V49" i="32"/>
  <c r="V48" i="32"/>
  <c r="V46" i="32"/>
  <c r="S49" i="30"/>
  <c r="S48" i="30"/>
  <c r="S46" i="30"/>
  <c r="S45" i="30"/>
  <c r="K49" i="32"/>
  <c r="T10" i="58"/>
  <c r="AU10" i="58" s="1"/>
  <c r="Q8" i="58"/>
  <c r="AR8" i="58" s="1"/>
  <c r="H47" i="30"/>
  <c r="S18" i="30" s="1"/>
  <c r="Z96" i="67"/>
  <c r="AV79" i="67" s="1"/>
  <c r="BP79" i="67" s="1"/>
  <c r="AV45" i="67"/>
  <c r="BP45" i="67" s="1"/>
  <c r="T109" i="67"/>
  <c r="AP80" i="67" s="1"/>
  <c r="BJ80" i="67" s="1"/>
  <c r="AP46" i="67"/>
  <c r="BJ46" i="67" s="1"/>
  <c r="U121" i="67"/>
  <c r="AQ15" i="67"/>
  <c r="X95" i="67"/>
  <c r="AT13" i="67"/>
  <c r="W95" i="67"/>
  <c r="AS13" i="67"/>
  <c r="V109" i="67"/>
  <c r="AR80" i="67" s="1"/>
  <c r="BL80" i="67" s="1"/>
  <c r="AR46" i="67"/>
  <c r="BL46" i="67" s="1"/>
  <c r="U109" i="67"/>
  <c r="AQ80" i="67" s="1"/>
  <c r="BK80" i="67" s="1"/>
  <c r="AQ46" i="67"/>
  <c r="BK46" i="67" s="1"/>
  <c r="S109" i="67"/>
  <c r="AO80" i="67" s="1"/>
  <c r="BI80" i="67" s="1"/>
  <c r="AO46" i="67"/>
  <c r="BI46" i="67" s="1"/>
  <c r="T121" i="67"/>
  <c r="AP15" i="67"/>
  <c r="Z83" i="67"/>
  <c r="AV78" i="67" s="1"/>
  <c r="BP78" i="67" s="1"/>
  <c r="AV44" i="67"/>
  <c r="BP44" i="67" s="1"/>
  <c r="V121" i="67"/>
  <c r="AR15" i="67"/>
  <c r="W109" i="67"/>
  <c r="AS80" i="67" s="1"/>
  <c r="BM80" i="67" s="1"/>
  <c r="AS46" i="67"/>
  <c r="BM46" i="67" s="1"/>
  <c r="Y83" i="67"/>
  <c r="AU78" i="67" s="1"/>
  <c r="AU44" i="67"/>
  <c r="BO44" i="67" s="1"/>
  <c r="X83" i="67"/>
  <c r="AT78" i="67" s="1"/>
  <c r="BN78" i="67" s="1"/>
  <c r="AT44" i="67"/>
  <c r="BN44" i="67" s="1"/>
  <c r="I23" i="35"/>
  <c r="Z50" i="22"/>
  <c r="AC100" i="22"/>
  <c r="D22" i="92" s="1"/>
  <c r="D31" i="92" s="1"/>
  <c r="X50" i="22"/>
  <c r="Y45" i="31"/>
  <c r="Y46" i="31"/>
  <c r="I6" i="39"/>
  <c r="Y16" i="55"/>
  <c r="AC14" i="55"/>
  <c r="M6" i="37"/>
  <c r="I7" i="39"/>
  <c r="Y32" i="55"/>
  <c r="Z33" i="55"/>
  <c r="J7" i="40"/>
  <c r="H7" i="39"/>
  <c r="X32" i="55"/>
  <c r="AB31" i="55"/>
  <c r="L7" i="38"/>
  <c r="AB14" i="55"/>
  <c r="L6" i="37"/>
  <c r="N6" i="37"/>
  <c r="AD14" i="55"/>
  <c r="K7" i="39"/>
  <c r="AA32" i="55"/>
  <c r="G7" i="39"/>
  <c r="W32" i="55"/>
  <c r="AC31" i="55"/>
  <c r="M7" i="38"/>
  <c r="J6" i="39"/>
  <c r="Z16" i="55"/>
  <c r="H6" i="39"/>
  <c r="X16" i="55"/>
  <c r="AA15" i="55"/>
  <c r="K6" i="38"/>
  <c r="N7" i="38"/>
  <c r="AD31" i="55"/>
  <c r="G6" i="39"/>
  <c r="W16" i="55"/>
  <c r="M23" i="33"/>
  <c r="H23" i="35"/>
  <c r="H31" i="35" s="1"/>
  <c r="I24" i="35"/>
  <c r="I32" i="35" s="1"/>
  <c r="N23" i="33"/>
  <c r="X18" i="22"/>
  <c r="Z18" i="22" s="1"/>
  <c r="W26" i="22" s="1"/>
  <c r="AC74" i="22" s="1"/>
  <c r="X17" i="22"/>
  <c r="Z17" i="22" s="1"/>
  <c r="W25" i="22" s="1"/>
  <c r="AC73" i="22" s="1"/>
  <c r="X15" i="22"/>
  <c r="X16" i="22"/>
  <c r="Z16" i="22" s="1"/>
  <c r="W24" i="22" s="1"/>
  <c r="AC72" i="22" s="1"/>
  <c r="X19" i="22"/>
  <c r="Z19" i="22" s="1"/>
  <c r="W27" i="22" s="1"/>
  <c r="AC75" i="22" s="1"/>
  <c r="N23" i="34"/>
  <c r="M32" i="33"/>
  <c r="N24" i="33"/>
  <c r="K23" i="34"/>
  <c r="K31" i="34" s="1"/>
  <c r="N24" i="35"/>
  <c r="N32" i="35" s="1"/>
  <c r="Y48" i="31"/>
  <c r="Y47" i="31"/>
  <c r="X17" i="30"/>
  <c r="N108" i="30"/>
  <c r="AC64" i="30" s="1"/>
  <c r="AC68" i="30" s="1"/>
  <c r="X19" i="30"/>
  <c r="X16" i="30"/>
  <c r="X18" i="30"/>
  <c r="Y15" i="31"/>
  <c r="AC8" i="144"/>
  <c r="AC42" i="144" s="1"/>
  <c r="Y17" i="31"/>
  <c r="Y19" i="31"/>
  <c r="S50" i="32"/>
  <c r="Y16" i="31"/>
  <c r="L48" i="31"/>
  <c r="W47" i="31" s="1"/>
  <c r="N47" i="30"/>
  <c r="Y16" i="30" s="1"/>
  <c r="L31" i="32"/>
  <c r="L49" i="32" s="1"/>
  <c r="N49" i="30"/>
  <c r="L48" i="32"/>
  <c r="AC10" i="58"/>
  <c r="BE10" i="58" s="1"/>
  <c r="M32" i="32"/>
  <c r="AD10" i="58" s="1"/>
  <c r="BF10" i="58" s="1"/>
  <c r="W15" i="30"/>
  <c r="W18" i="30"/>
  <c r="W17" i="30"/>
  <c r="W19" i="30"/>
  <c r="W16" i="30"/>
  <c r="X48" i="31"/>
  <c r="X47" i="31"/>
  <c r="X49" i="31"/>
  <c r="X46" i="31"/>
  <c r="X45" i="31"/>
  <c r="L50" i="31"/>
  <c r="V46" i="31"/>
  <c r="V48" i="31"/>
  <c r="V47" i="31"/>
  <c r="V45" i="31"/>
  <c r="V49" i="31"/>
  <c r="V9" i="58"/>
  <c r="AW9" i="58" s="1"/>
  <c r="M49" i="31"/>
  <c r="M47" i="31"/>
  <c r="L31" i="31"/>
  <c r="K47" i="31"/>
  <c r="T9" i="58"/>
  <c r="AU9" i="58" s="1"/>
  <c r="K49" i="31"/>
  <c r="Y48" i="30"/>
  <c r="Y49" i="30"/>
  <c r="Y47" i="30"/>
  <c r="Z47" i="30" s="1"/>
  <c r="AC97" i="30" s="1"/>
  <c r="Y46" i="30"/>
  <c r="Y45" i="30"/>
  <c r="AC88" i="30"/>
  <c r="AC92" i="30" s="1"/>
  <c r="BX152" i="30"/>
  <c r="BX207" i="30" s="1"/>
  <c r="BS207" i="30"/>
  <c r="AD8" i="144"/>
  <c r="U50" i="32"/>
  <c r="I31" i="34"/>
  <c r="T50" i="32"/>
  <c r="G31" i="34"/>
  <c r="J31" i="34"/>
  <c r="AG107" i="34"/>
  <c r="BJ107" i="34" s="1"/>
  <c r="AS107" i="34" s="1"/>
  <c r="H31" i="34"/>
  <c r="AG43" i="144"/>
  <c r="S50" i="33"/>
  <c r="R20" i="31"/>
  <c r="P11" i="58"/>
  <c r="AQ11" i="58" s="1"/>
  <c r="G49" i="33"/>
  <c r="G47" i="33"/>
  <c r="S16" i="32"/>
  <c r="S15" i="32"/>
  <c r="S18" i="32"/>
  <c r="S17" i="32"/>
  <c r="S19" i="32"/>
  <c r="V18" i="32"/>
  <c r="V17" i="32"/>
  <c r="V16" i="32"/>
  <c r="V19" i="32"/>
  <c r="V15" i="32"/>
  <c r="R15" i="32"/>
  <c r="R17" i="32"/>
  <c r="R18" i="32"/>
  <c r="R19" i="32"/>
  <c r="R16" i="32"/>
  <c r="S11" i="58"/>
  <c r="AT11" i="58" s="1"/>
  <c r="J47" i="33"/>
  <c r="J49" i="33"/>
  <c r="U50" i="33"/>
  <c r="T20" i="31"/>
  <c r="U20" i="31"/>
  <c r="S20" i="31"/>
  <c r="V50" i="33"/>
  <c r="T11" i="58"/>
  <c r="AU11" i="58" s="1"/>
  <c r="K47" i="33"/>
  <c r="K49" i="33"/>
  <c r="T50" i="33"/>
  <c r="T19" i="32"/>
  <c r="T18" i="32"/>
  <c r="T17" i="32"/>
  <c r="T16" i="32"/>
  <c r="T15" i="32"/>
  <c r="U18" i="32"/>
  <c r="U15" i="32"/>
  <c r="U17" i="32"/>
  <c r="U19" i="32"/>
  <c r="U16" i="32"/>
  <c r="H48" i="34"/>
  <c r="J31" i="35"/>
  <c r="G23" i="35"/>
  <c r="G31" i="35" s="1"/>
  <c r="I48" i="34"/>
  <c r="W49" i="33"/>
  <c r="H47" i="33"/>
  <c r="Q11" i="58"/>
  <c r="AR11" i="58" s="1"/>
  <c r="G48" i="35"/>
  <c r="R46" i="33"/>
  <c r="R48" i="33"/>
  <c r="R45" i="33"/>
  <c r="R49" i="33"/>
  <c r="R47" i="33"/>
  <c r="J48" i="35"/>
  <c r="I47" i="33"/>
  <c r="R11" i="58"/>
  <c r="AS11" i="58" s="1"/>
  <c r="H48" i="35"/>
  <c r="G50" i="34"/>
  <c r="AG24" i="144"/>
  <c r="AC41" i="144"/>
  <c r="Z108" i="67"/>
  <c r="Y95" i="67"/>
  <c r="S121" i="67"/>
  <c r="W71" i="22"/>
  <c r="Z68" i="22"/>
  <c r="V131" i="67"/>
  <c r="V133" i="67" s="1"/>
  <c r="X105" i="67"/>
  <c r="X107" i="67" s="1"/>
  <c r="AT14" i="67" s="1"/>
  <c r="Y111" i="67"/>
  <c r="S124" i="67"/>
  <c r="S131" i="67" s="1"/>
  <c r="S133" i="67" s="1"/>
  <c r="AO16" i="67" s="1"/>
  <c r="Y105" i="67"/>
  <c r="Y107" i="67" s="1"/>
  <c r="AU14" i="67" s="1"/>
  <c r="U124" i="67"/>
  <c r="U131" i="67" s="1"/>
  <c r="U133" i="67" s="1"/>
  <c r="W118" i="67"/>
  <c r="W120" i="67" s="1"/>
  <c r="S137" i="67"/>
  <c r="W137" i="67"/>
  <c r="W124" i="67"/>
  <c r="T124" i="67"/>
  <c r="T131" i="67" s="1"/>
  <c r="T133" i="67" s="1"/>
  <c r="Z111" i="67"/>
  <c r="Y124" i="67"/>
  <c r="W123" i="67"/>
  <c r="Z110" i="67"/>
  <c r="Y110" i="67"/>
  <c r="X110" i="67"/>
  <c r="X118" i="67" s="1"/>
  <c r="X120" i="67" s="1"/>
  <c r="U136" i="67"/>
  <c r="V136" i="67"/>
  <c r="V144" i="67" s="1"/>
  <c r="V146" i="67" s="1"/>
  <c r="AR17" i="67" s="1"/>
  <c r="S136" i="67"/>
  <c r="T136" i="67"/>
  <c r="R15" i="55"/>
  <c r="T15" i="55"/>
  <c r="S15" i="55"/>
  <c r="D33" i="55"/>
  <c r="N33" i="55" s="1"/>
  <c r="N17" i="55"/>
  <c r="C33" i="55"/>
  <c r="M33" i="55" s="1"/>
  <c r="O17" i="55"/>
  <c r="M17" i="55"/>
  <c r="E33" i="55"/>
  <c r="O33" i="55" s="1"/>
  <c r="P17" i="55"/>
  <c r="Q16" i="55"/>
  <c r="I32" i="55"/>
  <c r="S32" i="55" s="1"/>
  <c r="J32" i="55"/>
  <c r="T32" i="55" s="1"/>
  <c r="H32" i="55"/>
  <c r="R32" i="55" s="1"/>
  <c r="G33" i="55"/>
  <c r="Q33" i="55" s="1"/>
  <c r="Y18" i="32" l="1"/>
  <c r="Y16" i="32"/>
  <c r="Y15" i="32"/>
  <c r="Y19" i="32"/>
  <c r="W48" i="33"/>
  <c r="W47" i="33"/>
  <c r="L47" i="33"/>
  <c r="W16" i="33" s="1"/>
  <c r="U11" i="58"/>
  <c r="AV11" i="58" s="1"/>
  <c r="I24" i="36"/>
  <c r="I32" i="36" s="1"/>
  <c r="W45" i="33"/>
  <c r="Y50" i="32"/>
  <c r="Z48" i="30"/>
  <c r="AC98" i="30" s="1"/>
  <c r="D17" i="92"/>
  <c r="D26" i="92" s="1"/>
  <c r="D43" i="92" s="1"/>
  <c r="D20" i="92"/>
  <c r="D29" i="92" s="1"/>
  <c r="D39" i="92" s="1"/>
  <c r="D18" i="92"/>
  <c r="D27" i="92" s="1"/>
  <c r="D44" i="92" s="1"/>
  <c r="D19" i="92"/>
  <c r="D28" i="92" s="1"/>
  <c r="D45" i="92" s="1"/>
  <c r="M23" i="34"/>
  <c r="N24" i="34"/>
  <c r="N32" i="34" s="1"/>
  <c r="AE12" i="58" s="1"/>
  <c r="BG12" i="58" s="1"/>
  <c r="J24" i="36"/>
  <c r="J32" i="36" s="1"/>
  <c r="H24" i="36"/>
  <c r="H32" i="36" s="1"/>
  <c r="H50" i="36" s="1"/>
  <c r="V50" i="32"/>
  <c r="Z49" i="30"/>
  <c r="AC99" i="30" s="1"/>
  <c r="S17" i="30"/>
  <c r="S50" i="30"/>
  <c r="S19" i="30"/>
  <c r="Z46" i="30"/>
  <c r="AC96" i="30" s="1"/>
  <c r="S16" i="30"/>
  <c r="Z16" i="30" s="1"/>
  <c r="W24" i="30" s="1"/>
  <c r="AC72" i="30" s="1"/>
  <c r="E17" i="92" s="1"/>
  <c r="E26" i="92" s="1"/>
  <c r="E43" i="92" s="1"/>
  <c r="S15" i="30"/>
  <c r="Z109" i="67"/>
  <c r="AV80" i="67" s="1"/>
  <c r="BP80" i="67" s="1"/>
  <c r="AV46" i="67"/>
  <c r="BP46" i="67" s="1"/>
  <c r="K24" i="36"/>
  <c r="K32" i="36" s="1"/>
  <c r="V122" i="67"/>
  <c r="AR81" i="67" s="1"/>
  <c r="BL81" i="67" s="1"/>
  <c r="AR47" i="67"/>
  <c r="BL47" i="67" s="1"/>
  <c r="U122" i="67"/>
  <c r="AQ81" i="67" s="1"/>
  <c r="BK81" i="67" s="1"/>
  <c r="AQ47" i="67"/>
  <c r="BK47" i="67" s="1"/>
  <c r="V134" i="67"/>
  <c r="AR16" i="67"/>
  <c r="X121" i="67"/>
  <c r="AT15" i="67"/>
  <c r="W121" i="67"/>
  <c r="AS15" i="67"/>
  <c r="X96" i="67"/>
  <c r="AT79" i="67" s="1"/>
  <c r="BN79" i="67" s="1"/>
  <c r="AT45" i="67"/>
  <c r="BN45" i="67" s="1"/>
  <c r="T134" i="67"/>
  <c r="AP16" i="67"/>
  <c r="U134" i="67"/>
  <c r="AQ16" i="67"/>
  <c r="S122" i="67"/>
  <c r="AO81" i="67" s="1"/>
  <c r="BI81" i="67" s="1"/>
  <c r="AO47" i="67"/>
  <c r="BI47" i="67" s="1"/>
  <c r="G24" i="36"/>
  <c r="G32" i="36" s="1"/>
  <c r="Y96" i="67"/>
  <c r="AU79" i="67" s="1"/>
  <c r="BO79" i="67" s="1"/>
  <c r="AU45" i="67"/>
  <c r="BO45" i="67" s="1"/>
  <c r="BO78" i="67"/>
  <c r="M24" i="34"/>
  <c r="T122" i="67"/>
  <c r="AP81" i="67" s="1"/>
  <c r="BJ81" i="67" s="1"/>
  <c r="AP47" i="67"/>
  <c r="BJ47" i="67" s="1"/>
  <c r="W96" i="67"/>
  <c r="AS45" i="67"/>
  <c r="BM45" i="67" s="1"/>
  <c r="N50" i="35"/>
  <c r="I31" i="35"/>
  <c r="I50" i="35"/>
  <c r="W17" i="55"/>
  <c r="G6" i="40"/>
  <c r="N7" i="39"/>
  <c r="AD32" i="55"/>
  <c r="AC32" i="55"/>
  <c r="M7" i="39"/>
  <c r="Y17" i="55"/>
  <c r="I6" i="40"/>
  <c r="AB15" i="55"/>
  <c r="L6" i="38"/>
  <c r="G7" i="40"/>
  <c r="W33" i="55"/>
  <c r="H7" i="40"/>
  <c r="X33" i="55"/>
  <c r="Y17" i="30"/>
  <c r="AB32" i="55"/>
  <c r="L7" i="39"/>
  <c r="K6" i="39"/>
  <c r="AA16" i="55"/>
  <c r="AC15" i="55"/>
  <c r="M6" i="38"/>
  <c r="Y33" i="55"/>
  <c r="I7" i="40"/>
  <c r="X17" i="55"/>
  <c r="H6" i="40"/>
  <c r="AA33" i="55"/>
  <c r="K7" i="40"/>
  <c r="Z17" i="55"/>
  <c r="J6" i="40"/>
  <c r="N6" i="38"/>
  <c r="AD15" i="55"/>
  <c r="Y18" i="30"/>
  <c r="Z18" i="30" s="1"/>
  <c r="W26" i="30" s="1"/>
  <c r="AC74" i="30" s="1"/>
  <c r="E19" i="92" s="1"/>
  <c r="E28" i="92" s="1"/>
  <c r="E45" i="92" s="1"/>
  <c r="M50" i="33"/>
  <c r="AD11" i="58"/>
  <c r="BF11" i="58" s="1"/>
  <c r="X20" i="22"/>
  <c r="Z15" i="22"/>
  <c r="K23" i="36"/>
  <c r="N23" i="35"/>
  <c r="N31" i="35" s="1"/>
  <c r="N32" i="33"/>
  <c r="AE11" i="58" s="1"/>
  <c r="BG11" i="58" s="1"/>
  <c r="M31" i="33"/>
  <c r="H23" i="36"/>
  <c r="J23" i="36"/>
  <c r="I23" i="36"/>
  <c r="I31" i="36" s="1"/>
  <c r="Y15" i="30"/>
  <c r="Y50" i="31"/>
  <c r="M48" i="33"/>
  <c r="L24" i="34"/>
  <c r="L23" i="34"/>
  <c r="X20" i="30"/>
  <c r="AS108" i="30"/>
  <c r="AS152" i="30" s="1"/>
  <c r="AS207" i="30" s="1"/>
  <c r="Y19" i="30"/>
  <c r="W46" i="31"/>
  <c r="Z46" i="31" s="1"/>
  <c r="AC96" i="31" s="1"/>
  <c r="W48" i="31"/>
  <c r="Z48" i="31" s="1"/>
  <c r="AC98" i="31" s="1"/>
  <c r="W45" i="31"/>
  <c r="Z45" i="31" s="1"/>
  <c r="Y20" i="31"/>
  <c r="W49" i="31"/>
  <c r="Z49" i="31" s="1"/>
  <c r="AC99" i="31" s="1"/>
  <c r="W20" i="30"/>
  <c r="Z47" i="31"/>
  <c r="AC97" i="31" s="1"/>
  <c r="M50" i="32"/>
  <c r="M48" i="32"/>
  <c r="W47" i="32"/>
  <c r="W48" i="32"/>
  <c r="W49" i="32"/>
  <c r="W46" i="32"/>
  <c r="W45" i="32"/>
  <c r="L47" i="32"/>
  <c r="U10" i="58"/>
  <c r="AV10" i="58" s="1"/>
  <c r="M31" i="32"/>
  <c r="V17" i="31"/>
  <c r="V19" i="31"/>
  <c r="V15" i="31"/>
  <c r="V16" i="31"/>
  <c r="V18" i="31"/>
  <c r="U9" i="58"/>
  <c r="AV9" i="58" s="1"/>
  <c r="L49" i="31"/>
  <c r="L47" i="31"/>
  <c r="V50" i="31"/>
  <c r="X50" i="31"/>
  <c r="X15" i="31"/>
  <c r="X19" i="31"/>
  <c r="X17" i="31"/>
  <c r="X18" i="31"/>
  <c r="X16" i="31"/>
  <c r="AD42" i="144"/>
  <c r="Y50" i="30"/>
  <c r="Z45" i="30"/>
  <c r="BJ152" i="34"/>
  <c r="U12" i="144" s="1"/>
  <c r="V20" i="32"/>
  <c r="V19" i="33"/>
  <c r="V17" i="33"/>
  <c r="V18" i="33"/>
  <c r="V16" i="33"/>
  <c r="V15" i="33"/>
  <c r="R19" i="33"/>
  <c r="R15" i="33"/>
  <c r="R16" i="33"/>
  <c r="R18" i="33"/>
  <c r="R17" i="33"/>
  <c r="G48" i="34"/>
  <c r="R47" i="34" s="1"/>
  <c r="N48" i="35"/>
  <c r="Y49" i="35" s="1"/>
  <c r="J50" i="35"/>
  <c r="S20" i="32"/>
  <c r="G50" i="35"/>
  <c r="U20" i="32"/>
  <c r="H50" i="35"/>
  <c r="U16" i="33"/>
  <c r="U17" i="33"/>
  <c r="U18" i="33"/>
  <c r="U19" i="33"/>
  <c r="U15" i="33"/>
  <c r="H50" i="34"/>
  <c r="T20" i="32"/>
  <c r="R20" i="32"/>
  <c r="U49" i="35"/>
  <c r="U45" i="35"/>
  <c r="U48" i="35"/>
  <c r="U46" i="35"/>
  <c r="U47" i="35"/>
  <c r="S45" i="34"/>
  <c r="S49" i="34"/>
  <c r="S46" i="34"/>
  <c r="S47" i="34"/>
  <c r="S48" i="34"/>
  <c r="G23" i="36"/>
  <c r="K48" i="34"/>
  <c r="K49" i="34"/>
  <c r="AB12" i="58"/>
  <c r="BD12" i="58" s="1"/>
  <c r="AA12" i="58"/>
  <c r="BC12" i="58" s="1"/>
  <c r="I48" i="35"/>
  <c r="R50" i="33"/>
  <c r="T15" i="33"/>
  <c r="T17" i="33"/>
  <c r="T18" i="33"/>
  <c r="T19" i="33"/>
  <c r="T16" i="33"/>
  <c r="S15" i="33"/>
  <c r="S16" i="33"/>
  <c r="S17" i="33"/>
  <c r="S18" i="33"/>
  <c r="S19" i="33"/>
  <c r="Z13" i="58"/>
  <c r="BB13" i="58" s="1"/>
  <c r="X12" i="58"/>
  <c r="AZ12" i="58" s="1"/>
  <c r="AA13" i="58"/>
  <c r="BC13" i="58" s="1"/>
  <c r="J49" i="35"/>
  <c r="R47" i="35"/>
  <c r="R49" i="35"/>
  <c r="R46" i="35"/>
  <c r="R48" i="35"/>
  <c r="R45" i="35"/>
  <c r="AE13" i="58"/>
  <c r="BG13" i="58" s="1"/>
  <c r="T46" i="34"/>
  <c r="T49" i="34"/>
  <c r="T48" i="34"/>
  <c r="T45" i="34"/>
  <c r="T47" i="34"/>
  <c r="Y12" i="58"/>
  <c r="BA12" i="58" s="1"/>
  <c r="S48" i="35"/>
  <c r="S46" i="35"/>
  <c r="S49" i="35"/>
  <c r="S45" i="35"/>
  <c r="S47" i="35"/>
  <c r="X13" i="58"/>
  <c r="AZ13" i="58" s="1"/>
  <c r="J50" i="34"/>
  <c r="AS152" i="34"/>
  <c r="BV107" i="34"/>
  <c r="BV152" i="34" s="1"/>
  <c r="BV207" i="34" s="1"/>
  <c r="I50" i="34"/>
  <c r="Z12" i="58"/>
  <c r="BB12" i="58" s="1"/>
  <c r="Y13" i="58"/>
  <c r="BA13" i="58" s="1"/>
  <c r="K50" i="34"/>
  <c r="J48" i="34"/>
  <c r="S134" i="67"/>
  <c r="V147" i="67"/>
  <c r="X108" i="67"/>
  <c r="Y108" i="67"/>
  <c r="W76" i="22"/>
  <c r="Y118" i="67"/>
  <c r="Y120" i="67" s="1"/>
  <c r="Z124" i="67"/>
  <c r="V150" i="67"/>
  <c r="X124" i="67"/>
  <c r="T137" i="67"/>
  <c r="T144" i="67" s="1"/>
  <c r="T146" i="67" s="1"/>
  <c r="U137" i="67"/>
  <c r="U144" i="67" s="1"/>
  <c r="U146" i="67" s="1"/>
  <c r="W131" i="67"/>
  <c r="W133" i="67" s="1"/>
  <c r="X137" i="67"/>
  <c r="Z118" i="67"/>
  <c r="Z120" i="67" s="1"/>
  <c r="U149" i="67"/>
  <c r="W136" i="67"/>
  <c r="W144" i="67" s="1"/>
  <c r="W146" i="67" s="1"/>
  <c r="Y123" i="67"/>
  <c r="Y131" i="67" s="1"/>
  <c r="Y133" i="67" s="1"/>
  <c r="Z123" i="67"/>
  <c r="S144" i="67"/>
  <c r="S146" i="67" s="1"/>
  <c r="X123" i="67"/>
  <c r="T149" i="67"/>
  <c r="V149" i="67"/>
  <c r="S149" i="67"/>
  <c r="R16" i="55"/>
  <c r="T16" i="55"/>
  <c r="S16" i="55"/>
  <c r="Q17" i="55"/>
  <c r="H8" i="143"/>
  <c r="H33" i="55"/>
  <c r="R33" i="55" s="1"/>
  <c r="J33" i="55"/>
  <c r="T33" i="55" s="1"/>
  <c r="I33" i="55"/>
  <c r="S33" i="55" s="1"/>
  <c r="W17" i="33" l="1"/>
  <c r="W18" i="33"/>
  <c r="W50" i="33"/>
  <c r="Y20" i="32"/>
  <c r="W19" i="33"/>
  <c r="W15" i="33"/>
  <c r="H24" i="37"/>
  <c r="H32" i="37" s="1"/>
  <c r="H50" i="37" s="1"/>
  <c r="M23" i="35"/>
  <c r="H31" i="36"/>
  <c r="N31" i="34"/>
  <c r="N49" i="34" s="1"/>
  <c r="N50" i="34"/>
  <c r="N48" i="34"/>
  <c r="Y47" i="34" s="1"/>
  <c r="J24" i="37"/>
  <c r="J32" i="37" s="1"/>
  <c r="G24" i="37"/>
  <c r="G32" i="37" s="1"/>
  <c r="L23" i="35"/>
  <c r="M24" i="35"/>
  <c r="M32" i="35" s="1"/>
  <c r="M31" i="35" s="1"/>
  <c r="J31" i="36"/>
  <c r="Z17" i="30"/>
  <c r="W25" i="30" s="1"/>
  <c r="AC73" i="30" s="1"/>
  <c r="E18" i="92" s="1"/>
  <c r="E27" i="92" s="1"/>
  <c r="E44" i="92" s="1"/>
  <c r="Z15" i="30"/>
  <c r="W23" i="30" s="1"/>
  <c r="S20" i="30"/>
  <c r="K31" i="36"/>
  <c r="T147" i="67"/>
  <c r="AP17" i="67"/>
  <c r="V148" i="67"/>
  <c r="AR83" i="67" s="1"/>
  <c r="BL83" i="67" s="1"/>
  <c r="AR49" i="67"/>
  <c r="BL49" i="67" s="1"/>
  <c r="Z121" i="67"/>
  <c r="AV15" i="67"/>
  <c r="S147" i="67"/>
  <c r="AO17" i="67"/>
  <c r="U147" i="67"/>
  <c r="AQ17" i="67"/>
  <c r="Y109" i="67"/>
  <c r="AU80" i="67" s="1"/>
  <c r="BO80" i="67" s="1"/>
  <c r="AU46" i="67"/>
  <c r="BO46" i="67" s="1"/>
  <c r="Y134" i="67"/>
  <c r="AU16" i="67"/>
  <c r="W147" i="67"/>
  <c r="AS17" i="67"/>
  <c r="G31" i="36"/>
  <c r="W122" i="67"/>
  <c r="AS81" i="67" s="1"/>
  <c r="BM81" i="67" s="1"/>
  <c r="AS47" i="67"/>
  <c r="BM47" i="67" s="1"/>
  <c r="X109" i="67"/>
  <c r="AT80" i="67" s="1"/>
  <c r="BN80" i="67" s="1"/>
  <c r="AT46" i="67"/>
  <c r="BN46" i="67" s="1"/>
  <c r="AS79" i="67"/>
  <c r="BM79" i="67" s="1"/>
  <c r="S135" i="67"/>
  <c r="AO82" i="67" s="1"/>
  <c r="BI82" i="67" s="1"/>
  <c r="AO48" i="67"/>
  <c r="BI48" i="67" s="1"/>
  <c r="G50" i="36"/>
  <c r="K23" i="35"/>
  <c r="M32" i="34"/>
  <c r="M48" i="34" s="1"/>
  <c r="U135" i="67"/>
  <c r="AQ82" i="67" s="1"/>
  <c r="BK82" i="67" s="1"/>
  <c r="AQ48" i="67"/>
  <c r="BK48" i="67" s="1"/>
  <c r="X122" i="67"/>
  <c r="AT81" i="67" s="1"/>
  <c r="BN81" i="67" s="1"/>
  <c r="AT47" i="67"/>
  <c r="BN47" i="67" s="1"/>
  <c r="Y121" i="67"/>
  <c r="AU15" i="67"/>
  <c r="W134" i="67"/>
  <c r="AS16" i="67"/>
  <c r="T135" i="67"/>
  <c r="AP82" i="67" s="1"/>
  <c r="BJ82" i="67" s="1"/>
  <c r="AP48" i="67"/>
  <c r="BJ48" i="67" s="1"/>
  <c r="V135" i="67"/>
  <c r="AR82" i="67" s="1"/>
  <c r="BL82" i="67" s="1"/>
  <c r="AR48" i="67"/>
  <c r="BL48" i="67" s="1"/>
  <c r="N31" i="33"/>
  <c r="N49" i="33" s="1"/>
  <c r="N49" i="35"/>
  <c r="N48" i="33"/>
  <c r="Y46" i="33" s="1"/>
  <c r="AA17" i="55"/>
  <c r="K6" i="40"/>
  <c r="AC33" i="55"/>
  <c r="M7" i="40"/>
  <c r="N7" i="40"/>
  <c r="AD33" i="55"/>
  <c r="AC16" i="55"/>
  <c r="M6" i="39"/>
  <c r="AB33" i="55"/>
  <c r="L7" i="40"/>
  <c r="N50" i="33"/>
  <c r="AD16" i="55"/>
  <c r="N6" i="39"/>
  <c r="AB16" i="55"/>
  <c r="L6" i="39"/>
  <c r="I24" i="37"/>
  <c r="I32" i="37" s="1"/>
  <c r="N23" i="36"/>
  <c r="I23" i="37"/>
  <c r="V11" i="58"/>
  <c r="AW11" i="58" s="1"/>
  <c r="M49" i="33"/>
  <c r="M47" i="33"/>
  <c r="W23" i="22"/>
  <c r="Z20" i="22"/>
  <c r="L24" i="36"/>
  <c r="H23" i="37"/>
  <c r="L24" i="35"/>
  <c r="N24" i="36"/>
  <c r="Y20" i="30"/>
  <c r="X49" i="33"/>
  <c r="X46" i="33"/>
  <c r="X47" i="33"/>
  <c r="X48" i="33"/>
  <c r="X45" i="33"/>
  <c r="J23" i="37"/>
  <c r="L32" i="34"/>
  <c r="L48" i="34" s="1"/>
  <c r="D46" i="92"/>
  <c r="Z19" i="30"/>
  <c r="W27" i="30" s="1"/>
  <c r="AC75" i="30" s="1"/>
  <c r="E20" i="92" s="1"/>
  <c r="BV108" i="30"/>
  <c r="BV152" i="30" s="1"/>
  <c r="BV207" i="30" s="1"/>
  <c r="D8" i="144"/>
  <c r="W50" i="31"/>
  <c r="V10" i="58"/>
  <c r="AW10" i="58" s="1"/>
  <c r="M47" i="32"/>
  <c r="M49" i="32"/>
  <c r="W19" i="32"/>
  <c r="W17" i="32"/>
  <c r="W15" i="32"/>
  <c r="W16" i="32"/>
  <c r="W18" i="32"/>
  <c r="X46" i="32"/>
  <c r="Z46" i="32" s="1"/>
  <c r="AC96" i="32" s="1"/>
  <c r="X48" i="32"/>
  <c r="Z48" i="32" s="1"/>
  <c r="AC98" i="32" s="1"/>
  <c r="X45" i="32"/>
  <c r="Z45" i="32" s="1"/>
  <c r="X49" i="32"/>
  <c r="Z49" i="32" s="1"/>
  <c r="AC99" i="32" s="1"/>
  <c r="X47" i="32"/>
  <c r="Z47" i="32" s="1"/>
  <c r="AC97" i="32" s="1"/>
  <c r="W50" i="32"/>
  <c r="W17" i="31"/>
  <c r="Z17" i="31" s="1"/>
  <c r="W25" i="31" s="1"/>
  <c r="AC73" i="31" s="1"/>
  <c r="F18" i="92" s="1"/>
  <c r="F27" i="92" s="1"/>
  <c r="F44" i="92" s="1"/>
  <c r="W18" i="31"/>
  <c r="Z18" i="31" s="1"/>
  <c r="W26" i="31" s="1"/>
  <c r="AC74" i="31" s="1"/>
  <c r="F19" i="92" s="1"/>
  <c r="F28" i="92" s="1"/>
  <c r="F45" i="92" s="1"/>
  <c r="W19" i="31"/>
  <c r="Z19" i="31" s="1"/>
  <c r="W27" i="31" s="1"/>
  <c r="AC75" i="31" s="1"/>
  <c r="F20" i="92" s="1"/>
  <c r="W16" i="31"/>
  <c r="Z16" i="31" s="1"/>
  <c r="W24" i="31" s="1"/>
  <c r="AC72" i="31" s="1"/>
  <c r="F17" i="92" s="1"/>
  <c r="F26" i="92" s="1"/>
  <c r="F43" i="92" s="1"/>
  <c r="W15" i="31"/>
  <c r="X20" i="31"/>
  <c r="V20" i="31"/>
  <c r="Z50" i="31"/>
  <c r="AC95" i="31"/>
  <c r="AC100" i="31" s="1"/>
  <c r="F22" i="92" s="1"/>
  <c r="F31" i="92" s="1"/>
  <c r="AC95" i="30"/>
  <c r="AC100" i="30" s="1"/>
  <c r="E22" i="92" s="1"/>
  <c r="E31" i="92" s="1"/>
  <c r="Z50" i="30"/>
  <c r="BJ207" i="34"/>
  <c r="Y48" i="35"/>
  <c r="R45" i="34"/>
  <c r="R46" i="34"/>
  <c r="T50" i="34"/>
  <c r="Y46" i="35"/>
  <c r="Y47" i="35"/>
  <c r="R48" i="34"/>
  <c r="U20" i="33"/>
  <c r="R49" i="34"/>
  <c r="Y45" i="35"/>
  <c r="P13" i="58"/>
  <c r="AQ13" i="58" s="1"/>
  <c r="G47" i="35"/>
  <c r="G49" i="35"/>
  <c r="R13" i="58"/>
  <c r="AS13" i="58" s="1"/>
  <c r="I49" i="35"/>
  <c r="I47" i="35"/>
  <c r="S20" i="33"/>
  <c r="S50" i="34"/>
  <c r="S12" i="58"/>
  <c r="AT12" i="58" s="1"/>
  <c r="J47" i="34"/>
  <c r="J49" i="34"/>
  <c r="R20" i="33"/>
  <c r="R12" i="58"/>
  <c r="AS12" i="58" s="1"/>
  <c r="I49" i="34"/>
  <c r="I47" i="34"/>
  <c r="Q12" i="58"/>
  <c r="AR12" i="58" s="1"/>
  <c r="H49" i="34"/>
  <c r="H47" i="34"/>
  <c r="P12" i="58"/>
  <c r="AQ12" i="58" s="1"/>
  <c r="G49" i="34"/>
  <c r="G47" i="34"/>
  <c r="T20" i="33"/>
  <c r="V20" i="33"/>
  <c r="U50" i="35"/>
  <c r="Q13" i="58"/>
  <c r="AR13" i="58" s="1"/>
  <c r="H47" i="35"/>
  <c r="H49" i="35"/>
  <c r="S50" i="35"/>
  <c r="J50" i="36"/>
  <c r="AA14" i="58"/>
  <c r="BC14" i="58" s="1"/>
  <c r="Z14" i="58"/>
  <c r="BB14" i="58" s="1"/>
  <c r="D12" i="144"/>
  <c r="AS207" i="34"/>
  <c r="G23" i="37"/>
  <c r="Y14" i="58"/>
  <c r="BA14" i="58" s="1"/>
  <c r="T48" i="35"/>
  <c r="T49" i="35"/>
  <c r="T47" i="35"/>
  <c r="T45" i="35"/>
  <c r="T46" i="35"/>
  <c r="U46" i="144"/>
  <c r="U46" i="34"/>
  <c r="U45" i="34"/>
  <c r="U47" i="34"/>
  <c r="U48" i="34"/>
  <c r="U49" i="34"/>
  <c r="AB14" i="58"/>
  <c r="BD14" i="58" s="1"/>
  <c r="J47" i="35"/>
  <c r="S13" i="58"/>
  <c r="AT13" i="58" s="1"/>
  <c r="G48" i="36"/>
  <c r="X14" i="58"/>
  <c r="AZ14" i="58" s="1"/>
  <c r="K47" i="34"/>
  <c r="T12" i="58"/>
  <c r="AU12" i="58" s="1"/>
  <c r="N47" i="35"/>
  <c r="W13" i="58"/>
  <c r="AX13" i="58" s="1"/>
  <c r="V45" i="34"/>
  <c r="V47" i="34"/>
  <c r="V48" i="34"/>
  <c r="V49" i="34"/>
  <c r="V46" i="34"/>
  <c r="K50" i="36"/>
  <c r="Y45" i="34"/>
  <c r="I50" i="36"/>
  <c r="W12" i="58"/>
  <c r="AX12" i="58" s="1"/>
  <c r="K48" i="36"/>
  <c r="J48" i="36"/>
  <c r="R50" i="35"/>
  <c r="I48" i="36"/>
  <c r="H48" i="36"/>
  <c r="AH107" i="37"/>
  <c r="BK107" i="37" s="1"/>
  <c r="V157" i="67"/>
  <c r="V159" i="67" s="1"/>
  <c r="Z131" i="67"/>
  <c r="Z133" i="67" s="1"/>
  <c r="S150" i="67"/>
  <c r="S157" i="67" s="1"/>
  <c r="S159" i="67" s="1"/>
  <c r="X131" i="67"/>
  <c r="X133" i="67" s="1"/>
  <c r="Z137" i="67"/>
  <c r="U150" i="67"/>
  <c r="U157" i="67" s="1"/>
  <c r="U159" i="67" s="1"/>
  <c r="AQ18" i="67" s="1"/>
  <c r="Y137" i="67"/>
  <c r="W150" i="67"/>
  <c r="T150" i="67"/>
  <c r="T157" i="67" s="1"/>
  <c r="T159" i="67" s="1"/>
  <c r="Y136" i="67"/>
  <c r="X136" i="67"/>
  <c r="X144" i="67" s="1"/>
  <c r="X146" i="67" s="1"/>
  <c r="W149" i="67"/>
  <c r="Z136" i="67"/>
  <c r="S17" i="55"/>
  <c r="T17" i="55"/>
  <c r="R17" i="55"/>
  <c r="W20" i="33" l="1"/>
  <c r="H31" i="37"/>
  <c r="Y46" i="34"/>
  <c r="Y48" i="34"/>
  <c r="Y49" i="34"/>
  <c r="K24" i="37"/>
  <c r="K32" i="37" s="1"/>
  <c r="K48" i="37" s="1"/>
  <c r="V45" i="37" s="1"/>
  <c r="N47" i="34"/>
  <c r="Y15" i="34" s="1"/>
  <c r="G31" i="37"/>
  <c r="G48" i="37"/>
  <c r="R48" i="37" s="1"/>
  <c r="J31" i="37"/>
  <c r="M24" i="36"/>
  <c r="M32" i="36" s="1"/>
  <c r="M50" i="36" s="1"/>
  <c r="J24" i="38"/>
  <c r="J32" i="38" s="1"/>
  <c r="K24" i="35"/>
  <c r="K32" i="35" s="1"/>
  <c r="AB13" i="58" s="1"/>
  <c r="BD13" i="58" s="1"/>
  <c r="G24" i="38"/>
  <c r="G32" i="38" s="1"/>
  <c r="J23" i="38"/>
  <c r="L24" i="37"/>
  <c r="L32" i="37" s="1"/>
  <c r="AC15" i="58" s="1"/>
  <c r="BE15" i="58" s="1"/>
  <c r="T160" i="67"/>
  <c r="AP18" i="67"/>
  <c r="X147" i="67"/>
  <c r="AT17" i="67"/>
  <c r="S160" i="67"/>
  <c r="AO18" i="67"/>
  <c r="W148" i="67"/>
  <c r="AS83" i="67" s="1"/>
  <c r="BM83" i="67" s="1"/>
  <c r="AS49" i="67"/>
  <c r="BM49" i="67" s="1"/>
  <c r="S148" i="67"/>
  <c r="AO83" i="67" s="1"/>
  <c r="BI83" i="67" s="1"/>
  <c r="AO49" i="67"/>
  <c r="BI49" i="67" s="1"/>
  <c r="W135" i="67"/>
  <c r="AS82" i="67" s="1"/>
  <c r="BM82" i="67" s="1"/>
  <c r="AS48" i="67"/>
  <c r="BM48" i="67" s="1"/>
  <c r="M50" i="34"/>
  <c r="AD12" i="58"/>
  <c r="BF12" i="58" s="1"/>
  <c r="Z134" i="67"/>
  <c r="AV16" i="67"/>
  <c r="X47" i="34"/>
  <c r="X46" i="34"/>
  <c r="X45" i="34"/>
  <c r="X49" i="34"/>
  <c r="X48" i="34"/>
  <c r="L23" i="36"/>
  <c r="I24" i="38"/>
  <c r="I32" i="38" s="1"/>
  <c r="Y122" i="67"/>
  <c r="AU81" i="67" s="1"/>
  <c r="BO81" i="67" s="1"/>
  <c r="AU47" i="67"/>
  <c r="BO47" i="67" s="1"/>
  <c r="Z122" i="67"/>
  <c r="AV81" i="67" s="1"/>
  <c r="BP81" i="67" s="1"/>
  <c r="AV47" i="67"/>
  <c r="BP47" i="67" s="1"/>
  <c r="U148" i="67"/>
  <c r="AQ83" i="67" s="1"/>
  <c r="BK83" i="67" s="1"/>
  <c r="AQ49" i="67"/>
  <c r="BK49" i="67" s="1"/>
  <c r="T148" i="67"/>
  <c r="AP83" i="67" s="1"/>
  <c r="BJ83" i="67" s="1"/>
  <c r="AP49" i="67"/>
  <c r="BJ49" i="67" s="1"/>
  <c r="V160" i="67"/>
  <c r="AR18" i="67"/>
  <c r="Y135" i="67"/>
  <c r="AU82" i="67" s="1"/>
  <c r="BO82" i="67" s="1"/>
  <c r="AU48" i="67"/>
  <c r="BO48" i="67" s="1"/>
  <c r="X134" i="67"/>
  <c r="AT16" i="67"/>
  <c r="M31" i="34"/>
  <c r="W11" i="58"/>
  <c r="AX11" i="58" s="1"/>
  <c r="I31" i="37"/>
  <c r="Y47" i="33"/>
  <c r="Z47" i="33" s="1"/>
  <c r="AC97" i="33" s="1"/>
  <c r="I50" i="37"/>
  <c r="Y45" i="33"/>
  <c r="Z45" i="33" s="1"/>
  <c r="N47" i="33"/>
  <c r="Y17" i="33" s="1"/>
  <c r="Y48" i="33"/>
  <c r="Z48" i="33" s="1"/>
  <c r="AC98" i="33" s="1"/>
  <c r="Y49" i="33"/>
  <c r="Z49" i="33" s="1"/>
  <c r="AC99" i="33" s="1"/>
  <c r="M48" i="35"/>
  <c r="X46" i="35" s="1"/>
  <c r="V13" i="58"/>
  <c r="AW13" i="58" s="1"/>
  <c r="M47" i="35"/>
  <c r="X17" i="35" s="1"/>
  <c r="M49" i="35"/>
  <c r="AC17" i="55"/>
  <c r="M6" i="40"/>
  <c r="N6" i="40"/>
  <c r="AD17" i="55"/>
  <c r="AB17" i="55"/>
  <c r="L6" i="40"/>
  <c r="I23" i="38"/>
  <c r="H23" i="38"/>
  <c r="L32" i="36"/>
  <c r="M24" i="37"/>
  <c r="M32" i="37" s="1"/>
  <c r="AD15" i="58" s="1"/>
  <c r="BF15" i="58" s="1"/>
  <c r="X50" i="33"/>
  <c r="N32" i="36"/>
  <c r="N48" i="36" s="1"/>
  <c r="L23" i="37"/>
  <c r="K23" i="37"/>
  <c r="L32" i="35"/>
  <c r="AC13" i="58" s="1"/>
  <c r="BE13" i="58" s="1"/>
  <c r="J23" i="39"/>
  <c r="J24" i="39"/>
  <c r="H24" i="38"/>
  <c r="H32" i="38" s="1"/>
  <c r="M23" i="36"/>
  <c r="Z20" i="30"/>
  <c r="M50" i="35"/>
  <c r="AD13" i="58"/>
  <c r="BF13" i="58" s="1"/>
  <c r="Z46" i="33"/>
  <c r="AC96" i="33" s="1"/>
  <c r="W28" i="22"/>
  <c r="AC71" i="22"/>
  <c r="D16" i="92" s="1"/>
  <c r="X17" i="33"/>
  <c r="X19" i="33"/>
  <c r="X16" i="33"/>
  <c r="X18" i="33"/>
  <c r="X15" i="33"/>
  <c r="W45" i="34"/>
  <c r="W48" i="34"/>
  <c r="W46" i="34"/>
  <c r="W47" i="34"/>
  <c r="W49" i="34"/>
  <c r="L31" i="34"/>
  <c r="L50" i="34"/>
  <c r="AC12" i="58"/>
  <c r="BE12" i="58" s="1"/>
  <c r="F29" i="92"/>
  <c r="F39" i="92" s="1"/>
  <c r="E29" i="92"/>
  <c r="AG8" i="144"/>
  <c r="D42" i="144"/>
  <c r="AG42" i="144" s="1"/>
  <c r="X50" i="32"/>
  <c r="Z50" i="32"/>
  <c r="AC95" i="32"/>
  <c r="AC100" i="32" s="1"/>
  <c r="G22" i="92" s="1"/>
  <c r="G31" i="92" s="1"/>
  <c r="X15" i="32"/>
  <c r="X16" i="32"/>
  <c r="Z16" i="32" s="1"/>
  <c r="W24" i="32" s="1"/>
  <c r="AC72" i="32" s="1"/>
  <c r="G17" i="92" s="1"/>
  <c r="G26" i="92" s="1"/>
  <c r="G43" i="92" s="1"/>
  <c r="X18" i="32"/>
  <c r="Z18" i="32" s="1"/>
  <c r="W26" i="32" s="1"/>
  <c r="AC74" i="32" s="1"/>
  <c r="G19" i="92" s="1"/>
  <c r="G28" i="92" s="1"/>
  <c r="G45" i="92" s="1"/>
  <c r="X17" i="32"/>
  <c r="Z17" i="32" s="1"/>
  <c r="W25" i="32" s="1"/>
  <c r="AC73" i="32" s="1"/>
  <c r="G18" i="92" s="1"/>
  <c r="G27" i="92" s="1"/>
  <c r="G44" i="92" s="1"/>
  <c r="X19" i="32"/>
  <c r="Z19" i="32" s="1"/>
  <c r="W27" i="32" s="1"/>
  <c r="AC75" i="32" s="1"/>
  <c r="G20" i="92" s="1"/>
  <c r="W20" i="31"/>
  <c r="W20" i="32"/>
  <c r="Z15" i="31"/>
  <c r="W28" i="30"/>
  <c r="AC71" i="30"/>
  <c r="E16" i="92" s="1"/>
  <c r="R50" i="34"/>
  <c r="Y50" i="35"/>
  <c r="T14" i="58"/>
  <c r="AU14" i="58" s="1"/>
  <c r="K49" i="36"/>
  <c r="K47" i="36"/>
  <c r="S14" i="58"/>
  <c r="AT14" i="58" s="1"/>
  <c r="J49" i="36"/>
  <c r="J47" i="36"/>
  <c r="S19" i="34"/>
  <c r="S15" i="34"/>
  <c r="S16" i="34"/>
  <c r="S18" i="34"/>
  <c r="S17" i="34"/>
  <c r="T50" i="35"/>
  <c r="R19" i="34"/>
  <c r="R18" i="34"/>
  <c r="R17" i="34"/>
  <c r="R15" i="34"/>
  <c r="R16" i="34"/>
  <c r="H48" i="37"/>
  <c r="S47" i="37" s="1"/>
  <c r="U50" i="34"/>
  <c r="S15" i="35"/>
  <c r="S17" i="35"/>
  <c r="S19" i="35"/>
  <c r="S16" i="35"/>
  <c r="S18" i="35"/>
  <c r="U17" i="34"/>
  <c r="U19" i="34"/>
  <c r="U18" i="34"/>
  <c r="U16" i="34"/>
  <c r="U15" i="34"/>
  <c r="T17" i="35"/>
  <c r="T16" i="35"/>
  <c r="T19" i="35"/>
  <c r="T18" i="35"/>
  <c r="T15" i="35"/>
  <c r="R19" i="35"/>
  <c r="R16" i="35"/>
  <c r="R18" i="35"/>
  <c r="R15" i="35"/>
  <c r="R17" i="35"/>
  <c r="V50" i="34"/>
  <c r="P14" i="58"/>
  <c r="AQ14" i="58" s="1"/>
  <c r="G47" i="36"/>
  <c r="G49" i="36"/>
  <c r="Q14" i="58"/>
  <c r="AR14" i="58" s="1"/>
  <c r="H49" i="36"/>
  <c r="H47" i="36"/>
  <c r="R14" i="58"/>
  <c r="AS14" i="58" s="1"/>
  <c r="I49" i="36"/>
  <c r="I47" i="36"/>
  <c r="T17" i="34"/>
  <c r="T19" i="34"/>
  <c r="T18" i="34"/>
  <c r="T15" i="34"/>
  <c r="T16" i="34"/>
  <c r="S45" i="36"/>
  <c r="S48" i="36"/>
  <c r="S46" i="36"/>
  <c r="S47" i="36"/>
  <c r="S49" i="36"/>
  <c r="Y18" i="34"/>
  <c r="Y17" i="34"/>
  <c r="U15" i="35"/>
  <c r="U19" i="35"/>
  <c r="U16" i="35"/>
  <c r="U17" i="35"/>
  <c r="U18" i="35"/>
  <c r="AA15" i="58"/>
  <c r="BC15" i="58" s="1"/>
  <c r="T45" i="36"/>
  <c r="T48" i="36"/>
  <c r="T47" i="36"/>
  <c r="T46" i="36"/>
  <c r="T49" i="36"/>
  <c r="G50" i="37"/>
  <c r="Z15" i="58"/>
  <c r="BB15" i="58" s="1"/>
  <c r="I48" i="37"/>
  <c r="X15" i="58"/>
  <c r="AZ15" i="58" s="1"/>
  <c r="Y19" i="35"/>
  <c r="Y16" i="35"/>
  <c r="Y15" i="35"/>
  <c r="Y18" i="35"/>
  <c r="Y17" i="35"/>
  <c r="G23" i="38"/>
  <c r="Y15" i="58"/>
  <c r="BA15" i="58" s="1"/>
  <c r="BX107" i="37"/>
  <c r="BX152" i="37" s="1"/>
  <c r="BX207" i="37" s="1"/>
  <c r="BK152" i="37"/>
  <c r="AS107" i="37"/>
  <c r="V47" i="36"/>
  <c r="V45" i="36"/>
  <c r="V49" i="36"/>
  <c r="V46" i="36"/>
  <c r="V48" i="36"/>
  <c r="V18" i="34"/>
  <c r="V15" i="34"/>
  <c r="V17" i="34"/>
  <c r="V19" i="34"/>
  <c r="V16" i="34"/>
  <c r="AG12" i="144"/>
  <c r="D46" i="144"/>
  <c r="AG46" i="144" s="1"/>
  <c r="R46" i="36"/>
  <c r="R49" i="36"/>
  <c r="R48" i="36"/>
  <c r="R45" i="36"/>
  <c r="R47" i="36"/>
  <c r="J50" i="37"/>
  <c r="U46" i="36"/>
  <c r="U48" i="36"/>
  <c r="U45" i="36"/>
  <c r="U49" i="36"/>
  <c r="U47" i="36"/>
  <c r="J48" i="37"/>
  <c r="U160" i="67"/>
  <c r="X150" i="67"/>
  <c r="Z144" i="67"/>
  <c r="Z146" i="67" s="1"/>
  <c r="Y150" i="67"/>
  <c r="Y144" i="67"/>
  <c r="Y146" i="67" s="1"/>
  <c r="Z150" i="67"/>
  <c r="AE33" i="55"/>
  <c r="R8" i="143" s="1"/>
  <c r="W157" i="67"/>
  <c r="W159" i="67" s="1"/>
  <c r="Y149" i="67"/>
  <c r="X149" i="67"/>
  <c r="Z149" i="67"/>
  <c r="F8" i="143"/>
  <c r="Y16" i="34" l="1"/>
  <c r="Y19" i="34"/>
  <c r="Y50" i="34"/>
  <c r="R46" i="37"/>
  <c r="R47" i="37"/>
  <c r="R45" i="37"/>
  <c r="L50" i="37"/>
  <c r="K50" i="37"/>
  <c r="K31" i="37"/>
  <c r="T15" i="58" s="1"/>
  <c r="AU15" i="58" s="1"/>
  <c r="AB15" i="58"/>
  <c r="BD15" i="58" s="1"/>
  <c r="AE17" i="55"/>
  <c r="P8" i="143" s="1"/>
  <c r="I24" i="39"/>
  <c r="G31" i="38"/>
  <c r="L31" i="36"/>
  <c r="L47" i="36" s="1"/>
  <c r="W19" i="36" s="1"/>
  <c r="J31" i="38"/>
  <c r="J48" i="38"/>
  <c r="U48" i="38" s="1"/>
  <c r="G48" i="38"/>
  <c r="R48" i="38" s="1"/>
  <c r="R49" i="37"/>
  <c r="L48" i="37"/>
  <c r="W47" i="37" s="1"/>
  <c r="H24" i="39"/>
  <c r="H32" i="39" s="1"/>
  <c r="L31" i="37"/>
  <c r="U15" i="58" s="1"/>
  <c r="AV15" i="58" s="1"/>
  <c r="M24" i="38"/>
  <c r="M32" i="38" s="1"/>
  <c r="M50" i="38" s="1"/>
  <c r="K24" i="38"/>
  <c r="K32" i="38" s="1"/>
  <c r="K50" i="38" s="1"/>
  <c r="Z49" i="34"/>
  <c r="AC99" i="34" s="1"/>
  <c r="Z45" i="34"/>
  <c r="AC95" i="34" s="1"/>
  <c r="Z48" i="34"/>
  <c r="AC98" i="34" s="1"/>
  <c r="K48" i="35"/>
  <c r="V45" i="35" s="1"/>
  <c r="K50" i="35"/>
  <c r="Z47" i="34"/>
  <c r="AC97" i="34" s="1"/>
  <c r="Z46" i="34"/>
  <c r="AC96" i="34" s="1"/>
  <c r="I31" i="38"/>
  <c r="W160" i="67"/>
  <c r="AS18" i="67"/>
  <c r="V161" i="67"/>
  <c r="AR84" i="67" s="1"/>
  <c r="BL84" i="67" s="1"/>
  <c r="AR50" i="67"/>
  <c r="BL50" i="67" s="1"/>
  <c r="S161" i="67"/>
  <c r="AO84" i="67" s="1"/>
  <c r="BI84" i="67" s="1"/>
  <c r="AO50" i="67"/>
  <c r="BI50" i="67" s="1"/>
  <c r="X50" i="34"/>
  <c r="Y147" i="67"/>
  <c r="AU17" i="67"/>
  <c r="Z147" i="67"/>
  <c r="AV17" i="67"/>
  <c r="V12" i="58"/>
  <c r="AW12" i="58" s="1"/>
  <c r="M49" i="34"/>
  <c r="M47" i="34"/>
  <c r="X148" i="67"/>
  <c r="AT83" i="67" s="1"/>
  <c r="BN83" i="67" s="1"/>
  <c r="AT49" i="67"/>
  <c r="BN49" i="67" s="1"/>
  <c r="U161" i="67"/>
  <c r="AQ84" i="67" s="1"/>
  <c r="BK84" i="67" s="1"/>
  <c r="BK85" i="67" s="1"/>
  <c r="AQ50" i="67"/>
  <c r="BK50" i="67" s="1"/>
  <c r="X135" i="67"/>
  <c r="AT82" i="67" s="1"/>
  <c r="BN82" i="67" s="1"/>
  <c r="AT48" i="67"/>
  <c r="BN48" i="67" s="1"/>
  <c r="K31" i="35"/>
  <c r="T161" i="67"/>
  <c r="AP84" i="67" s="1"/>
  <c r="BJ84" i="67" s="1"/>
  <c r="BJ85" i="67" s="1"/>
  <c r="AP50" i="67"/>
  <c r="BJ50" i="67" s="1"/>
  <c r="Z135" i="67"/>
  <c r="AV82" i="67" s="1"/>
  <c r="BP82" i="67" s="1"/>
  <c r="AV48" i="67"/>
  <c r="BP48" i="67" s="1"/>
  <c r="V49" i="37"/>
  <c r="V48" i="37"/>
  <c r="V46" i="37"/>
  <c r="V47" i="37"/>
  <c r="Y16" i="33"/>
  <c r="Z16" i="33" s="1"/>
  <c r="W24" i="33" s="1"/>
  <c r="AC72" i="33" s="1"/>
  <c r="H17" i="92" s="1"/>
  <c r="H26" i="92" s="1"/>
  <c r="H43" i="92" s="1"/>
  <c r="Y18" i="33"/>
  <c r="Z18" i="33" s="1"/>
  <c r="W26" i="33" s="1"/>
  <c r="AC74" i="33" s="1"/>
  <c r="H19" i="92" s="1"/>
  <c r="H28" i="92" s="1"/>
  <c r="H45" i="92" s="1"/>
  <c r="X48" i="35"/>
  <c r="X49" i="35"/>
  <c r="X19" i="35"/>
  <c r="X18" i="35"/>
  <c r="X16" i="35"/>
  <c r="X15" i="35"/>
  <c r="Y15" i="33"/>
  <c r="Z17" i="33"/>
  <c r="W25" i="33" s="1"/>
  <c r="AC73" i="33" s="1"/>
  <c r="H18" i="92" s="1"/>
  <c r="H27" i="92" s="1"/>
  <c r="H44" i="92" s="1"/>
  <c r="Y19" i="33"/>
  <c r="Z19" i="33" s="1"/>
  <c r="W27" i="33" s="1"/>
  <c r="AC75" i="33" s="1"/>
  <c r="H20" i="92" s="1"/>
  <c r="H29" i="92" s="1"/>
  <c r="X45" i="35"/>
  <c r="X47" i="35"/>
  <c r="N31" i="36"/>
  <c r="L50" i="36"/>
  <c r="Y50" i="33"/>
  <c r="M48" i="37"/>
  <c r="X47" i="37" s="1"/>
  <c r="H50" i="38"/>
  <c r="L31" i="35"/>
  <c r="L47" i="35" s="1"/>
  <c r="M31" i="36"/>
  <c r="Y157" i="67"/>
  <c r="Y159" i="67" s="1"/>
  <c r="M50" i="37"/>
  <c r="H31" i="38"/>
  <c r="K24" i="39"/>
  <c r="K32" i="39" s="1"/>
  <c r="K23" i="39"/>
  <c r="M23" i="38"/>
  <c r="I23" i="39"/>
  <c r="N24" i="37"/>
  <c r="AC95" i="33"/>
  <c r="AC100" i="33" s="1"/>
  <c r="H22" i="92" s="1"/>
  <c r="H31" i="92" s="1"/>
  <c r="Z50" i="33"/>
  <c r="X20" i="33"/>
  <c r="M48" i="36"/>
  <c r="AD14" i="58"/>
  <c r="BF14" i="58" s="1"/>
  <c r="N23" i="37"/>
  <c r="H23" i="39"/>
  <c r="K23" i="38"/>
  <c r="M23" i="37"/>
  <c r="M31" i="37" s="1"/>
  <c r="V15" i="58" s="1"/>
  <c r="AW15" i="58" s="1"/>
  <c r="D21" i="92"/>
  <c r="AC76" i="22"/>
  <c r="L50" i="35"/>
  <c r="Y46" i="36"/>
  <c r="Y48" i="36"/>
  <c r="Y47" i="36"/>
  <c r="Y49" i="36"/>
  <c r="Y45" i="36"/>
  <c r="L48" i="35"/>
  <c r="AE14" i="58"/>
  <c r="BG14" i="58" s="1"/>
  <c r="N50" i="36"/>
  <c r="AC14" i="58"/>
  <c r="BE14" i="58" s="1"/>
  <c r="L48" i="36"/>
  <c r="U12" i="58"/>
  <c r="AV12" i="58" s="1"/>
  <c r="L49" i="34"/>
  <c r="L47" i="34"/>
  <c r="W50" i="34"/>
  <c r="E39" i="92"/>
  <c r="F46" i="92"/>
  <c r="G29" i="92"/>
  <c r="X20" i="32"/>
  <c r="Z15" i="32"/>
  <c r="W23" i="31"/>
  <c r="Z20" i="31"/>
  <c r="AC76" i="30"/>
  <c r="S49" i="37"/>
  <c r="S46" i="37"/>
  <c r="S45" i="37"/>
  <c r="S48" i="37"/>
  <c r="T50" i="36"/>
  <c r="S50" i="36"/>
  <c r="J50" i="38"/>
  <c r="T20" i="34"/>
  <c r="Q15" i="58"/>
  <c r="AR15" i="58" s="1"/>
  <c r="H49" i="37"/>
  <c r="H47" i="37"/>
  <c r="R15" i="58"/>
  <c r="AS15" i="58" s="1"/>
  <c r="I49" i="37"/>
  <c r="I47" i="37"/>
  <c r="S15" i="58"/>
  <c r="AT15" i="58" s="1"/>
  <c r="J49" i="37"/>
  <c r="J47" i="37"/>
  <c r="R20" i="35"/>
  <c r="R20" i="34"/>
  <c r="S20" i="34"/>
  <c r="Y20" i="35"/>
  <c r="T16" i="36"/>
  <c r="T17" i="36"/>
  <c r="T18" i="36"/>
  <c r="T15" i="36"/>
  <c r="T19" i="36"/>
  <c r="R17" i="36"/>
  <c r="R18" i="36"/>
  <c r="R19" i="36"/>
  <c r="R15" i="36"/>
  <c r="R16" i="36"/>
  <c r="U50" i="36"/>
  <c r="V50" i="36"/>
  <c r="Y20" i="34"/>
  <c r="U16" i="36"/>
  <c r="U18" i="36"/>
  <c r="U19" i="36"/>
  <c r="U17" i="36"/>
  <c r="U15" i="36"/>
  <c r="V18" i="36"/>
  <c r="V17" i="36"/>
  <c r="V15" i="36"/>
  <c r="V16" i="36"/>
  <c r="V19" i="36"/>
  <c r="V20" i="34"/>
  <c r="U20" i="34"/>
  <c r="P15" i="58"/>
  <c r="AQ15" i="58" s="1"/>
  <c r="G49" i="37"/>
  <c r="G47" i="37"/>
  <c r="S19" i="36"/>
  <c r="S18" i="36"/>
  <c r="S15" i="36"/>
  <c r="S17" i="36"/>
  <c r="S16" i="36"/>
  <c r="T20" i="35"/>
  <c r="S20" i="35"/>
  <c r="U46" i="38"/>
  <c r="U45" i="37"/>
  <c r="U48" i="37"/>
  <c r="U49" i="37"/>
  <c r="U46" i="37"/>
  <c r="U47" i="37"/>
  <c r="G23" i="39"/>
  <c r="Y16" i="58"/>
  <c r="BA16" i="58" s="1"/>
  <c r="G50" i="38"/>
  <c r="X16" i="58"/>
  <c r="AZ16" i="58" s="1"/>
  <c r="BV107" i="37"/>
  <c r="BV152" i="37" s="1"/>
  <c r="BV207" i="37" s="1"/>
  <c r="AS152" i="37"/>
  <c r="T45" i="37"/>
  <c r="T46" i="37"/>
  <c r="T48" i="37"/>
  <c r="T47" i="37"/>
  <c r="T49" i="37"/>
  <c r="I50" i="38"/>
  <c r="Z16" i="58"/>
  <c r="BB16" i="58" s="1"/>
  <c r="G24" i="39"/>
  <c r="G32" i="39" s="1"/>
  <c r="J32" i="39"/>
  <c r="I32" i="39"/>
  <c r="R50" i="36"/>
  <c r="I48" i="38"/>
  <c r="V15" i="144"/>
  <c r="BK207" i="37"/>
  <c r="U20" i="35"/>
  <c r="AA16" i="58"/>
  <c r="BC16" i="58" s="1"/>
  <c r="H48" i="38"/>
  <c r="J23" i="40"/>
  <c r="N23" i="38"/>
  <c r="X157" i="67"/>
  <c r="X159" i="67" s="1"/>
  <c r="AT18" i="67" s="1"/>
  <c r="Z157" i="67"/>
  <c r="Z159" i="67" s="1"/>
  <c r="AV18" i="67" s="1"/>
  <c r="K47" i="37" l="1"/>
  <c r="K49" i="37"/>
  <c r="R47" i="38"/>
  <c r="R50" i="37"/>
  <c r="R46" i="38"/>
  <c r="R49" i="38"/>
  <c r="R45" i="38"/>
  <c r="R50" i="38" s="1"/>
  <c r="L49" i="37"/>
  <c r="L49" i="36"/>
  <c r="U14" i="58"/>
  <c r="AV14" i="58" s="1"/>
  <c r="AD16" i="58"/>
  <c r="BF16" i="58" s="1"/>
  <c r="L47" i="37"/>
  <c r="W19" i="37" s="1"/>
  <c r="M31" i="38"/>
  <c r="M49" i="38" s="1"/>
  <c r="U47" i="38"/>
  <c r="AB16" i="58"/>
  <c r="BD16" i="58" s="1"/>
  <c r="U49" i="38"/>
  <c r="U45" i="38"/>
  <c r="K48" i="38"/>
  <c r="V49" i="38" s="1"/>
  <c r="W49" i="37"/>
  <c r="W45" i="37"/>
  <c r="W48" i="37"/>
  <c r="W46" i="37"/>
  <c r="H24" i="40"/>
  <c r="H32" i="40" s="1"/>
  <c r="H50" i="40" s="1"/>
  <c r="G24" i="40"/>
  <c r="M48" i="38"/>
  <c r="X47" i="38" s="1"/>
  <c r="K31" i="38"/>
  <c r="T16" i="58" s="1"/>
  <c r="AU16" i="58" s="1"/>
  <c r="AC100" i="34"/>
  <c r="I22" i="92" s="1"/>
  <c r="I31" i="92" s="1"/>
  <c r="V49" i="35"/>
  <c r="V48" i="35"/>
  <c r="V47" i="35"/>
  <c r="V46" i="35"/>
  <c r="Z50" i="34"/>
  <c r="Y160" i="67"/>
  <c r="AU18" i="67"/>
  <c r="Y148" i="67"/>
  <c r="AU83" i="67" s="1"/>
  <c r="BO83" i="67" s="1"/>
  <c r="AU49" i="67"/>
  <c r="BO49" i="67" s="1"/>
  <c r="Z148" i="67"/>
  <c r="AV83" i="67" s="1"/>
  <c r="BP83" i="67" s="1"/>
  <c r="AV49" i="67"/>
  <c r="BP49" i="67" s="1"/>
  <c r="I24" i="40"/>
  <c r="I32" i="40" s="1"/>
  <c r="X17" i="34"/>
  <c r="X19" i="34"/>
  <c r="X18" i="34"/>
  <c r="X15" i="34"/>
  <c r="X16" i="34"/>
  <c r="T13" i="58"/>
  <c r="AU13" i="58" s="1"/>
  <c r="K49" i="35"/>
  <c r="K47" i="35"/>
  <c r="W161" i="67"/>
  <c r="AS84" i="67" s="1"/>
  <c r="BM84" i="67" s="1"/>
  <c r="BM85" i="67" s="1"/>
  <c r="AS50" i="67"/>
  <c r="BM50" i="67" s="1"/>
  <c r="V50" i="37"/>
  <c r="X20" i="35"/>
  <c r="X45" i="37"/>
  <c r="X49" i="37"/>
  <c r="X46" i="37"/>
  <c r="X48" i="37"/>
  <c r="X50" i="35"/>
  <c r="W15" i="36"/>
  <c r="H39" i="92"/>
  <c r="Y20" i="33"/>
  <c r="Z15" i="33"/>
  <c r="W23" i="33" s="1"/>
  <c r="W18" i="36"/>
  <c r="W16" i="36"/>
  <c r="W17" i="36"/>
  <c r="N49" i="36"/>
  <c r="N47" i="36"/>
  <c r="W14" i="58"/>
  <c r="AX14" i="58" s="1"/>
  <c r="L49" i="35"/>
  <c r="U13" i="58"/>
  <c r="AV13" i="58" s="1"/>
  <c r="V14" i="58"/>
  <c r="AW14" i="58" s="1"/>
  <c r="M47" i="36"/>
  <c r="M49" i="36"/>
  <c r="Y50" i="36"/>
  <c r="W19" i="35"/>
  <c r="W16" i="35"/>
  <c r="W15" i="35"/>
  <c r="W18" i="35"/>
  <c r="W17" i="35"/>
  <c r="W46" i="36"/>
  <c r="W48" i="36"/>
  <c r="W45" i="36"/>
  <c r="W47" i="36"/>
  <c r="W49" i="36"/>
  <c r="M47" i="37"/>
  <c r="X19" i="37" s="1"/>
  <c r="L24" i="38"/>
  <c r="L24" i="39"/>
  <c r="L32" i="39" s="1"/>
  <c r="M49" i="37"/>
  <c r="BJ51" i="67"/>
  <c r="H23" i="40"/>
  <c r="X45" i="36"/>
  <c r="X47" i="36"/>
  <c r="X49" i="36"/>
  <c r="X46" i="36"/>
  <c r="X48" i="36"/>
  <c r="N24" i="38"/>
  <c r="BL85" i="67"/>
  <c r="J24" i="40"/>
  <c r="J32" i="40" s="1"/>
  <c r="L23" i="38"/>
  <c r="W48" i="35"/>
  <c r="W47" i="35"/>
  <c r="W46" i="35"/>
  <c r="W49" i="35"/>
  <c r="W45" i="35"/>
  <c r="N32" i="37"/>
  <c r="AE15" i="58" s="1"/>
  <c r="BG15" i="58" s="1"/>
  <c r="L23" i="39"/>
  <c r="N24" i="39"/>
  <c r="N32" i="39" s="1"/>
  <c r="BK51" i="67"/>
  <c r="I23" i="40"/>
  <c r="W16" i="34"/>
  <c r="W17" i="34"/>
  <c r="W19" i="34"/>
  <c r="W18" i="34"/>
  <c r="W15" i="34"/>
  <c r="E46" i="92"/>
  <c r="G39" i="92"/>
  <c r="G32" i="40"/>
  <c r="AP111" i="40" s="1"/>
  <c r="BS111" i="40" s="1"/>
  <c r="BS152" i="40" s="1"/>
  <c r="AH111" i="40"/>
  <c r="BK111" i="40" s="1"/>
  <c r="Z20" i="32"/>
  <c r="W23" i="32"/>
  <c r="W28" i="31"/>
  <c r="AC71" i="31"/>
  <c r="F16" i="92" s="1"/>
  <c r="E21" i="92"/>
  <c r="E30" i="92" s="1"/>
  <c r="E25" i="92"/>
  <c r="E42" i="92" s="1"/>
  <c r="BI85" i="67"/>
  <c r="S50" i="37"/>
  <c r="G31" i="39"/>
  <c r="H31" i="39"/>
  <c r="I31" i="39"/>
  <c r="J31" i="39"/>
  <c r="K31" i="39"/>
  <c r="S20" i="36"/>
  <c r="P16" i="58"/>
  <c r="AQ16" i="58" s="1"/>
  <c r="G47" i="38"/>
  <c r="G49" i="38"/>
  <c r="R19" i="37"/>
  <c r="R18" i="37"/>
  <c r="R15" i="37"/>
  <c r="R17" i="37"/>
  <c r="R16" i="37"/>
  <c r="T20" i="36"/>
  <c r="K47" i="38"/>
  <c r="S15" i="37"/>
  <c r="S17" i="37"/>
  <c r="S16" i="37"/>
  <c r="S18" i="37"/>
  <c r="S19" i="37"/>
  <c r="S16" i="58"/>
  <c r="AT16" i="58" s="1"/>
  <c r="J49" i="38"/>
  <c r="J47" i="38"/>
  <c r="Q16" i="58"/>
  <c r="AR16" i="58" s="1"/>
  <c r="H49" i="38"/>
  <c r="H47" i="38"/>
  <c r="V20" i="36"/>
  <c r="W16" i="37"/>
  <c r="W17" i="37"/>
  <c r="R20" i="36"/>
  <c r="U15" i="37"/>
  <c r="U18" i="37"/>
  <c r="U17" i="37"/>
  <c r="U19" i="37"/>
  <c r="U16" i="37"/>
  <c r="R16" i="58"/>
  <c r="AS16" i="58" s="1"/>
  <c r="I47" i="38"/>
  <c r="I49" i="38"/>
  <c r="U50" i="37"/>
  <c r="U20" i="36"/>
  <c r="T50" i="37"/>
  <c r="V19" i="37"/>
  <c r="V15" i="37"/>
  <c r="V16" i="37"/>
  <c r="V18" i="37"/>
  <c r="V17" i="37"/>
  <c r="T17" i="37"/>
  <c r="T19" i="37"/>
  <c r="T18" i="37"/>
  <c r="T16" i="37"/>
  <c r="T15" i="37"/>
  <c r="BI51" i="67"/>
  <c r="G23" i="40"/>
  <c r="J48" i="39"/>
  <c r="S48" i="38"/>
  <c r="S46" i="38"/>
  <c r="S49" i="38"/>
  <c r="S47" i="38"/>
  <c r="S45" i="38"/>
  <c r="M47" i="38"/>
  <c r="V16" i="58"/>
  <c r="AW16" i="58" s="1"/>
  <c r="V48" i="38"/>
  <c r="V47" i="38"/>
  <c r="V49" i="144"/>
  <c r="T47" i="38"/>
  <c r="T45" i="38"/>
  <c r="T48" i="38"/>
  <c r="T49" i="38"/>
  <c r="T46" i="38"/>
  <c r="AS207" i="37"/>
  <c r="D15" i="144"/>
  <c r="G48" i="39"/>
  <c r="H50" i="39"/>
  <c r="K48" i="39"/>
  <c r="I48" i="39"/>
  <c r="Z160" i="67"/>
  <c r="X160" i="67"/>
  <c r="BL51" i="67"/>
  <c r="W15" i="37" l="1"/>
  <c r="W18" i="37"/>
  <c r="W20" i="37" s="1"/>
  <c r="U50" i="38"/>
  <c r="V46" i="38"/>
  <c r="K49" i="38"/>
  <c r="V45" i="38"/>
  <c r="W50" i="37"/>
  <c r="X45" i="38"/>
  <c r="H31" i="40"/>
  <c r="H49" i="40" s="1"/>
  <c r="M24" i="39"/>
  <c r="M32" i="39" s="1"/>
  <c r="M48" i="39" s="1"/>
  <c r="X46" i="39" s="1"/>
  <c r="Z49" i="35"/>
  <c r="AC99" i="35" s="1"/>
  <c r="X48" i="38"/>
  <c r="X49" i="38"/>
  <c r="X46" i="38"/>
  <c r="Z46" i="35"/>
  <c r="AC96" i="35" s="1"/>
  <c r="K24" i="40"/>
  <c r="K32" i="40" s="1"/>
  <c r="K48" i="40" s="1"/>
  <c r="V45" i="40" s="1"/>
  <c r="Z16" i="34"/>
  <c r="W24" i="34" s="1"/>
  <c r="AC72" i="34" s="1"/>
  <c r="I17" i="92" s="1"/>
  <c r="I26" i="92" s="1"/>
  <c r="I43" i="92" s="1"/>
  <c r="Z47" i="35"/>
  <c r="AC97" i="35" s="1"/>
  <c r="Z19" i="34"/>
  <c r="W27" i="34" s="1"/>
  <c r="AC75" i="34" s="1"/>
  <c r="I20" i="92" s="1"/>
  <c r="I29" i="92" s="1"/>
  <c r="I39" i="92" s="1"/>
  <c r="V50" i="35"/>
  <c r="Z18" i="34"/>
  <c r="W26" i="34" s="1"/>
  <c r="AC74" i="34" s="1"/>
  <c r="I19" i="92" s="1"/>
  <c r="I28" i="92" s="1"/>
  <c r="I45" i="92" s="1"/>
  <c r="Z48" i="35"/>
  <c r="AC98" i="35" s="1"/>
  <c r="Z161" i="67"/>
  <c r="AV84" i="67" s="1"/>
  <c r="BP84" i="67" s="1"/>
  <c r="BP85" i="67" s="1"/>
  <c r="AV50" i="67"/>
  <c r="BP50" i="67" s="1"/>
  <c r="I50" i="40"/>
  <c r="I31" i="40"/>
  <c r="I49" i="40" s="1"/>
  <c r="X161" i="67"/>
  <c r="AT84" i="67" s="1"/>
  <c r="BN84" i="67" s="1"/>
  <c r="AT50" i="67"/>
  <c r="BN50" i="67" s="1"/>
  <c r="Z17" i="34"/>
  <c r="W25" i="34" s="1"/>
  <c r="AC73" i="34" s="1"/>
  <c r="I18" i="92" s="1"/>
  <c r="I27" i="92" s="1"/>
  <c r="I44" i="92" s="1"/>
  <c r="X20" i="34"/>
  <c r="V18" i="35"/>
  <c r="Z18" i="35" s="1"/>
  <c r="W26" i="35" s="1"/>
  <c r="AC74" i="35" s="1"/>
  <c r="J19" i="92" s="1"/>
  <c r="J28" i="92" s="1"/>
  <c r="J45" i="92" s="1"/>
  <c r="V16" i="35"/>
  <c r="Z16" i="35" s="1"/>
  <c r="W24" i="35" s="1"/>
  <c r="AC72" i="35" s="1"/>
  <c r="J17" i="92" s="1"/>
  <c r="J26" i="92" s="1"/>
  <c r="J43" i="92" s="1"/>
  <c r="V19" i="35"/>
  <c r="Z19" i="35" s="1"/>
  <c r="W27" i="35" s="1"/>
  <c r="AC75" i="35" s="1"/>
  <c r="J20" i="92" s="1"/>
  <c r="J29" i="92" s="1"/>
  <c r="V15" i="35"/>
  <c r="Z15" i="35" s="1"/>
  <c r="V17" i="35"/>
  <c r="Z17" i="35" s="1"/>
  <c r="W25" i="35" s="1"/>
  <c r="AC73" i="35" s="1"/>
  <c r="J18" i="92" s="1"/>
  <c r="J27" i="92" s="1"/>
  <c r="J44" i="92" s="1"/>
  <c r="Y161" i="67"/>
  <c r="AU84" i="67" s="1"/>
  <c r="BO84" i="67" s="1"/>
  <c r="BO85" i="67" s="1"/>
  <c r="AU50" i="67"/>
  <c r="BO50" i="67" s="1"/>
  <c r="BO51" i="67" s="1"/>
  <c r="X50" i="37"/>
  <c r="H46" i="92"/>
  <c r="X17" i="37"/>
  <c r="L31" i="39"/>
  <c r="W20" i="36"/>
  <c r="L50" i="39"/>
  <c r="Z20" i="33"/>
  <c r="J31" i="40"/>
  <c r="X15" i="37"/>
  <c r="N50" i="39"/>
  <c r="X16" i="37"/>
  <c r="Y17" i="36"/>
  <c r="Y15" i="36"/>
  <c r="Y16" i="36"/>
  <c r="Y18" i="36"/>
  <c r="Y19" i="36"/>
  <c r="Z47" i="36"/>
  <c r="AC97" i="36" s="1"/>
  <c r="N50" i="37"/>
  <c r="BX111" i="40"/>
  <c r="N31" i="37"/>
  <c r="W15" i="58" s="1"/>
  <c r="AX15" i="58" s="1"/>
  <c r="X18" i="37"/>
  <c r="X15" i="36"/>
  <c r="X18" i="36"/>
  <c r="X17" i="36"/>
  <c r="X19" i="36"/>
  <c r="X16" i="36"/>
  <c r="W50" i="35"/>
  <c r="Z45" i="35"/>
  <c r="Z46" i="36"/>
  <c r="AC96" i="36" s="1"/>
  <c r="BM51" i="67"/>
  <c r="K23" i="40"/>
  <c r="N48" i="37"/>
  <c r="Z49" i="36"/>
  <c r="AC99" i="36" s="1"/>
  <c r="W20" i="35"/>
  <c r="N32" i="38"/>
  <c r="AE16" i="58" s="1"/>
  <c r="BG16" i="58" s="1"/>
  <c r="W28" i="33"/>
  <c r="AC71" i="33"/>
  <c r="H16" i="92" s="1"/>
  <c r="L32" i="38"/>
  <c r="AC16" i="58" s="1"/>
  <c r="BE16" i="58" s="1"/>
  <c r="W50" i="36"/>
  <c r="Z45" i="36"/>
  <c r="N23" i="39"/>
  <c r="N31" i="39" s="1"/>
  <c r="M23" i="39"/>
  <c r="BN85" i="67"/>
  <c r="X50" i="36"/>
  <c r="Z48" i="36"/>
  <c r="AC98" i="36" s="1"/>
  <c r="W20" i="34"/>
  <c r="Z15" i="34"/>
  <c r="G46" i="92"/>
  <c r="E47" i="92"/>
  <c r="AD18" i="144"/>
  <c r="BS207" i="40"/>
  <c r="G31" i="40"/>
  <c r="AO111" i="40" s="1"/>
  <c r="BR111" i="40" s="1"/>
  <c r="BR152" i="40" s="1"/>
  <c r="AG111" i="40"/>
  <c r="BJ111" i="40" s="1"/>
  <c r="BJ152" i="40" s="1"/>
  <c r="G48" i="40"/>
  <c r="R46" i="40" s="1"/>
  <c r="BK152" i="40"/>
  <c r="W28" i="32"/>
  <c r="AC71" i="32"/>
  <c r="G16" i="92" s="1"/>
  <c r="AC76" i="31"/>
  <c r="J50" i="39"/>
  <c r="N48" i="39"/>
  <c r="Y48" i="39" s="1"/>
  <c r="I48" i="40"/>
  <c r="T48" i="40" s="1"/>
  <c r="H48" i="39"/>
  <c r="S46" i="39" s="1"/>
  <c r="G50" i="40"/>
  <c r="V20" i="37"/>
  <c r="V16" i="38"/>
  <c r="V19" i="38"/>
  <c r="V15" i="38"/>
  <c r="V18" i="38"/>
  <c r="V17" i="38"/>
  <c r="R20" i="37"/>
  <c r="L48" i="39"/>
  <c r="W48" i="39" s="1"/>
  <c r="S20" i="37"/>
  <c r="S18" i="38"/>
  <c r="S17" i="38"/>
  <c r="S19" i="38"/>
  <c r="S16" i="38"/>
  <c r="S15" i="38"/>
  <c r="R17" i="38"/>
  <c r="R19" i="38"/>
  <c r="R15" i="38"/>
  <c r="R16" i="38"/>
  <c r="R18" i="38"/>
  <c r="V50" i="38"/>
  <c r="T20" i="37"/>
  <c r="T17" i="38"/>
  <c r="T18" i="38"/>
  <c r="T16" i="38"/>
  <c r="T19" i="38"/>
  <c r="T15" i="38"/>
  <c r="U20" i="37"/>
  <c r="K50" i="39"/>
  <c r="T50" i="38"/>
  <c r="S50" i="38"/>
  <c r="U15" i="38"/>
  <c r="U17" i="38"/>
  <c r="U16" i="38"/>
  <c r="U19" i="38"/>
  <c r="U18" i="38"/>
  <c r="R48" i="39"/>
  <c r="R49" i="39"/>
  <c r="R45" i="39"/>
  <c r="R47" i="39"/>
  <c r="R46" i="39"/>
  <c r="T45" i="39"/>
  <c r="T48" i="39"/>
  <c r="T47" i="39"/>
  <c r="T46" i="39"/>
  <c r="T49" i="39"/>
  <c r="AA18" i="58"/>
  <c r="BC18" i="58" s="1"/>
  <c r="Z18" i="58"/>
  <c r="BB18" i="58" s="1"/>
  <c r="H48" i="40"/>
  <c r="Y18" i="58"/>
  <c r="BA18" i="58" s="1"/>
  <c r="X18" i="58"/>
  <c r="AZ18" i="58" s="1"/>
  <c r="D49" i="144"/>
  <c r="AG49" i="144" s="1"/>
  <c r="AG15" i="144"/>
  <c r="U48" i="39"/>
  <c r="U49" i="39"/>
  <c r="U47" i="39"/>
  <c r="U46" i="39"/>
  <c r="U45" i="39"/>
  <c r="V49" i="39"/>
  <c r="V46" i="39"/>
  <c r="V48" i="39"/>
  <c r="V45" i="39"/>
  <c r="V47" i="39"/>
  <c r="AC17" i="58"/>
  <c r="BE17" i="58" s="1"/>
  <c r="I50" i="39"/>
  <c r="Z17" i="58"/>
  <c r="BB17" i="58" s="1"/>
  <c r="Y17" i="58"/>
  <c r="BA17" i="58" s="1"/>
  <c r="AB17" i="58"/>
  <c r="BD17" i="58" s="1"/>
  <c r="J48" i="40"/>
  <c r="AA17" i="58"/>
  <c r="BC17" i="58" s="1"/>
  <c r="G50" i="39"/>
  <c r="X17" i="58"/>
  <c r="AZ17" i="58" s="1"/>
  <c r="AE17" i="58"/>
  <c r="BG17" i="58" s="1"/>
  <c r="J50" i="40"/>
  <c r="X19" i="38"/>
  <c r="X15" i="38"/>
  <c r="X16" i="38"/>
  <c r="X18" i="38"/>
  <c r="X17" i="38"/>
  <c r="K50" i="40" l="1"/>
  <c r="AD17" i="58"/>
  <c r="BF17" i="58" s="1"/>
  <c r="M31" i="39"/>
  <c r="M49" i="39" s="1"/>
  <c r="M50" i="39"/>
  <c r="X50" i="38"/>
  <c r="AB18" i="58"/>
  <c r="BD18" i="58" s="1"/>
  <c r="K31" i="40"/>
  <c r="T18" i="58" s="1"/>
  <c r="AU18" i="58" s="1"/>
  <c r="M24" i="40"/>
  <c r="M32" i="40" s="1"/>
  <c r="AD18" i="58" s="1"/>
  <c r="BF18" i="58" s="1"/>
  <c r="I46" i="92"/>
  <c r="M23" i="40"/>
  <c r="N24" i="40"/>
  <c r="N32" i="40" s="1"/>
  <c r="N50" i="40" s="1"/>
  <c r="BO104" i="67"/>
  <c r="R21" i="143" s="1"/>
  <c r="J39" i="92"/>
  <c r="V20" i="35"/>
  <c r="L24" i="40"/>
  <c r="L32" i="40" s="1"/>
  <c r="L48" i="40" s="1"/>
  <c r="V48" i="40"/>
  <c r="V46" i="40"/>
  <c r="V47" i="40"/>
  <c r="V49" i="40"/>
  <c r="N48" i="38"/>
  <c r="Y48" i="38" s="1"/>
  <c r="Z18" i="36"/>
  <c r="W26" i="36" s="1"/>
  <c r="AC74" i="36" s="1"/>
  <c r="K19" i="92" s="1"/>
  <c r="K28" i="92" s="1"/>
  <c r="K45" i="92" s="1"/>
  <c r="Z17" i="36"/>
  <c r="W25" i="36" s="1"/>
  <c r="AC73" i="36" s="1"/>
  <c r="K18" i="92" s="1"/>
  <c r="K27" i="92" s="1"/>
  <c r="K44" i="92" s="1"/>
  <c r="N31" i="38"/>
  <c r="W16" i="58" s="1"/>
  <c r="AX16" i="58" s="1"/>
  <c r="X20" i="37"/>
  <c r="X45" i="39"/>
  <c r="X47" i="39"/>
  <c r="Z16" i="36"/>
  <c r="W24" i="36" s="1"/>
  <c r="AC72" i="36" s="1"/>
  <c r="K17" i="92" s="1"/>
  <c r="K26" i="92" s="1"/>
  <c r="K43" i="92" s="1"/>
  <c r="X48" i="39"/>
  <c r="X49" i="39"/>
  <c r="N47" i="37"/>
  <c r="Y17" i="37" s="1"/>
  <c r="Z17" i="37" s="1"/>
  <c r="W25" i="37" s="1"/>
  <c r="AC73" i="37" s="1"/>
  <c r="L18" i="92" s="1"/>
  <c r="L27" i="92" s="1"/>
  <c r="L44" i="92" s="1"/>
  <c r="N49" i="37"/>
  <c r="Z19" i="36"/>
  <c r="W27" i="36" s="1"/>
  <c r="AC75" i="36" s="1"/>
  <c r="K20" i="92" s="1"/>
  <c r="K29" i="92" s="1"/>
  <c r="K39" i="92" s="1"/>
  <c r="Y20" i="36"/>
  <c r="L50" i="38"/>
  <c r="Y46" i="39"/>
  <c r="R49" i="40"/>
  <c r="X20" i="36"/>
  <c r="Z15" i="36"/>
  <c r="R47" i="40"/>
  <c r="Z20" i="35"/>
  <c r="W23" i="35"/>
  <c r="BN51" i="67"/>
  <c r="L23" i="40"/>
  <c r="N50" i="38"/>
  <c r="Y48" i="37"/>
  <c r="Z48" i="37" s="1"/>
  <c r="AC98" i="37" s="1"/>
  <c r="Y45" i="37"/>
  <c r="Y46" i="37"/>
  <c r="Z46" i="37" s="1"/>
  <c r="AC96" i="37" s="1"/>
  <c r="Y47" i="37"/>
  <c r="Z47" i="37" s="1"/>
  <c r="AC97" i="37" s="1"/>
  <c r="Y49" i="37"/>
  <c r="Z49" i="37" s="1"/>
  <c r="AC99" i="37" s="1"/>
  <c r="BP51" i="67"/>
  <c r="N23" i="40"/>
  <c r="Z50" i="36"/>
  <c r="AC95" i="36"/>
  <c r="AC100" i="36" s="1"/>
  <c r="K22" i="92" s="1"/>
  <c r="K31" i="92" s="1"/>
  <c r="L48" i="38"/>
  <c r="L31" i="38"/>
  <c r="AC95" i="35"/>
  <c r="AC100" i="35" s="1"/>
  <c r="J22" i="92" s="1"/>
  <c r="J31" i="92" s="1"/>
  <c r="Z50" i="35"/>
  <c r="AC76" i="33"/>
  <c r="R45" i="40"/>
  <c r="G49" i="40"/>
  <c r="R48" i="40"/>
  <c r="W23" i="34"/>
  <c r="Z20" i="34"/>
  <c r="AC87" i="40"/>
  <c r="AC92" i="40" s="1"/>
  <c r="BX152" i="40"/>
  <c r="BX207" i="40" s="1"/>
  <c r="V18" i="144"/>
  <c r="BK207" i="40"/>
  <c r="U18" i="144"/>
  <c r="BJ207" i="40"/>
  <c r="AC18" i="144"/>
  <c r="BR207" i="40"/>
  <c r="J111" i="40"/>
  <c r="L111" i="40" s="1"/>
  <c r="N111" i="40" s="1"/>
  <c r="AD52" i="144"/>
  <c r="AD53" i="144" s="1"/>
  <c r="S25" i="143" s="1"/>
  <c r="AD19" i="144"/>
  <c r="AF20" i="128"/>
  <c r="AC76" i="32"/>
  <c r="F25" i="92"/>
  <c r="F42" i="92" s="1"/>
  <c r="F21" i="92"/>
  <c r="F30" i="92" s="1"/>
  <c r="Y49" i="39"/>
  <c r="Y47" i="39"/>
  <c r="T46" i="40"/>
  <c r="Y45" i="39"/>
  <c r="T49" i="40"/>
  <c r="W49" i="39"/>
  <c r="S45" i="39"/>
  <c r="W47" i="39"/>
  <c r="W45" i="39"/>
  <c r="W46" i="39"/>
  <c r="U50" i="39"/>
  <c r="T45" i="40"/>
  <c r="S48" i="39"/>
  <c r="T47" i="40"/>
  <c r="S47" i="39"/>
  <c r="S49" i="39"/>
  <c r="T50" i="39"/>
  <c r="T20" i="38"/>
  <c r="V50" i="39"/>
  <c r="U20" i="38"/>
  <c r="T17" i="58"/>
  <c r="AU17" i="58" s="1"/>
  <c r="K49" i="39"/>
  <c r="K47" i="39"/>
  <c r="P17" i="58"/>
  <c r="AQ17" i="58" s="1"/>
  <c r="G47" i="39"/>
  <c r="G49" i="39"/>
  <c r="X20" i="38"/>
  <c r="S18" i="58"/>
  <c r="AT18" i="58" s="1"/>
  <c r="J47" i="40"/>
  <c r="J49" i="40"/>
  <c r="Q17" i="58"/>
  <c r="AR17" i="58" s="1"/>
  <c r="H49" i="39"/>
  <c r="H47" i="39"/>
  <c r="V17" i="58"/>
  <c r="AW17" i="58" s="1"/>
  <c r="R17" i="58"/>
  <c r="AS17" i="58" s="1"/>
  <c r="I49" i="39"/>
  <c r="I47" i="39"/>
  <c r="P18" i="58"/>
  <c r="AQ18" i="58" s="1"/>
  <c r="G47" i="40"/>
  <c r="R20" i="38"/>
  <c r="V20" i="38"/>
  <c r="S17" i="58"/>
  <c r="AT17" i="58" s="1"/>
  <c r="J49" i="39"/>
  <c r="J47" i="39"/>
  <c r="AZ19" i="58"/>
  <c r="S20" i="38"/>
  <c r="U17" i="58"/>
  <c r="AV17" i="58" s="1"/>
  <c r="L49" i="39"/>
  <c r="L47" i="39"/>
  <c r="W17" i="58"/>
  <c r="AX17" i="58" s="1"/>
  <c r="N47" i="39"/>
  <c r="N49" i="39"/>
  <c r="H47" i="40"/>
  <c r="Q18" i="58"/>
  <c r="AR18" i="58" s="1"/>
  <c r="BA19" i="58"/>
  <c r="BC19" i="58"/>
  <c r="S45" i="40"/>
  <c r="S46" i="40"/>
  <c r="S49" i="40"/>
  <c r="S47" i="40"/>
  <c r="S48" i="40"/>
  <c r="I47" i="40"/>
  <c r="R18" i="58"/>
  <c r="AS18" i="58" s="1"/>
  <c r="U46" i="40"/>
  <c r="U45" i="40"/>
  <c r="U49" i="40"/>
  <c r="U47" i="40"/>
  <c r="U48" i="40"/>
  <c r="BD19" i="58"/>
  <c r="BB19" i="58"/>
  <c r="R50" i="39"/>
  <c r="M47" i="39" l="1"/>
  <c r="BF19" i="58"/>
  <c r="K47" i="40"/>
  <c r="V18" i="40" s="1"/>
  <c r="K49" i="40"/>
  <c r="J159" i="40" s="1"/>
  <c r="L159" i="40" s="1"/>
  <c r="N159" i="40" s="1"/>
  <c r="AS159" i="40" s="1"/>
  <c r="J46" i="92"/>
  <c r="BO103" i="67"/>
  <c r="P21" i="143" s="1"/>
  <c r="N47" i="38"/>
  <c r="Y17" i="38" s="1"/>
  <c r="V50" i="40"/>
  <c r="N49" i="38"/>
  <c r="Y49" i="38"/>
  <c r="Y46" i="38"/>
  <c r="Y47" i="38"/>
  <c r="Y45" i="38"/>
  <c r="Z46" i="39"/>
  <c r="AC96" i="39" s="1"/>
  <c r="X50" i="39"/>
  <c r="Z48" i="39"/>
  <c r="AC98" i="39" s="1"/>
  <c r="M48" i="40"/>
  <c r="X46" i="40" s="1"/>
  <c r="Y16" i="37"/>
  <c r="Z16" i="37" s="1"/>
  <c r="W24" i="37" s="1"/>
  <c r="AC72" i="37" s="1"/>
  <c r="L17" i="92" s="1"/>
  <c r="L26" i="92" s="1"/>
  <c r="L43" i="92" s="1"/>
  <c r="Y15" i="37"/>
  <c r="Z15" i="37" s="1"/>
  <c r="Y18" i="37"/>
  <c r="Z18" i="37" s="1"/>
  <c r="W26" i="37" s="1"/>
  <c r="AC74" i="37" s="1"/>
  <c r="L19" i="92" s="1"/>
  <c r="L28" i="92" s="1"/>
  <c r="L45" i="92" s="1"/>
  <c r="Y19" i="37"/>
  <c r="Z19" i="37" s="1"/>
  <c r="W27" i="37" s="1"/>
  <c r="AC75" i="37" s="1"/>
  <c r="L20" i="92" s="1"/>
  <c r="L29" i="92" s="1"/>
  <c r="L39" i="92" s="1"/>
  <c r="K46" i="92"/>
  <c r="M31" i="40"/>
  <c r="R50" i="40"/>
  <c r="Z20" i="36"/>
  <c r="W23" i="36"/>
  <c r="N31" i="40"/>
  <c r="H21" i="92"/>
  <c r="H30" i="92" s="1"/>
  <c r="H25" i="92"/>
  <c r="H42" i="92" s="1"/>
  <c r="H47" i="92" s="1"/>
  <c r="AC18" i="58"/>
  <c r="BE18" i="58" s="1"/>
  <c r="BE19" i="58" s="1"/>
  <c r="L50" i="40"/>
  <c r="L31" i="40"/>
  <c r="W46" i="38"/>
  <c r="W49" i="38"/>
  <c r="W47" i="38"/>
  <c r="W45" i="38"/>
  <c r="W48" i="38"/>
  <c r="Z48" i="38" s="1"/>
  <c r="AC98" i="38" s="1"/>
  <c r="M50" i="40"/>
  <c r="U16" i="58"/>
  <c r="AV16" i="58" s="1"/>
  <c r="L47" i="38"/>
  <c r="L49" i="38"/>
  <c r="W28" i="35"/>
  <c r="AC71" i="35"/>
  <c r="J16" i="92" s="1"/>
  <c r="W48" i="40"/>
  <c r="W45" i="40"/>
  <c r="W46" i="40"/>
  <c r="W47" i="40"/>
  <c r="W49" i="40"/>
  <c r="N48" i="40"/>
  <c r="AE18" i="58"/>
  <c r="BG18" i="58" s="1"/>
  <c r="BG19" i="58" s="1"/>
  <c r="Y50" i="37"/>
  <c r="Z45" i="37"/>
  <c r="W28" i="34"/>
  <c r="AC71" i="34"/>
  <c r="I16" i="92" s="1"/>
  <c r="F47" i="92"/>
  <c r="AC52" i="144"/>
  <c r="AC53" i="144" s="1"/>
  <c r="Q25" i="143" s="1"/>
  <c r="AC19" i="144"/>
  <c r="AC64" i="40"/>
  <c r="AS111" i="40"/>
  <c r="BV111" i="40" s="1"/>
  <c r="AC63" i="40"/>
  <c r="U52" i="144"/>
  <c r="U53" i="144" s="1"/>
  <c r="Q21" i="143" s="1"/>
  <c r="U19" i="144"/>
  <c r="V52" i="144"/>
  <c r="V53" i="144" s="1"/>
  <c r="S21" i="143" s="1"/>
  <c r="V19" i="144"/>
  <c r="Z47" i="39"/>
  <c r="AC97" i="39" s="1"/>
  <c r="G21" i="92"/>
  <c r="G30" i="92" s="1"/>
  <c r="G25" i="92"/>
  <c r="G42" i="92" s="1"/>
  <c r="G47" i="92" s="1"/>
  <c r="AR19" i="58"/>
  <c r="Y50" i="39"/>
  <c r="Z45" i="39"/>
  <c r="AC95" i="39" s="1"/>
  <c r="Z49" i="39"/>
  <c r="AC99" i="39" s="1"/>
  <c r="W50" i="39"/>
  <c r="AT19" i="58"/>
  <c r="S50" i="39"/>
  <c r="T50" i="40"/>
  <c r="AU19" i="58"/>
  <c r="U50" i="40"/>
  <c r="AQ19" i="58"/>
  <c r="S50" i="40"/>
  <c r="V17" i="40"/>
  <c r="V16" i="40"/>
  <c r="V19" i="40"/>
  <c r="V15" i="40"/>
  <c r="T17" i="39"/>
  <c r="T19" i="39"/>
  <c r="T18" i="39"/>
  <c r="T16" i="39"/>
  <c r="T15" i="39"/>
  <c r="R16" i="39"/>
  <c r="R18" i="39"/>
  <c r="R15" i="39"/>
  <c r="R17" i="39"/>
  <c r="R19" i="39"/>
  <c r="V16" i="39"/>
  <c r="V15" i="39"/>
  <c r="V19" i="39"/>
  <c r="V18" i="39"/>
  <c r="V17" i="39"/>
  <c r="X18" i="39"/>
  <c r="X17" i="39"/>
  <c r="X19" i="39"/>
  <c r="X16" i="39"/>
  <c r="X15" i="39"/>
  <c r="Y18" i="39"/>
  <c r="Y16" i="39"/>
  <c r="Y19" i="39"/>
  <c r="Y15" i="39"/>
  <c r="Y17" i="39"/>
  <c r="AS19" i="58"/>
  <c r="R15" i="40"/>
  <c r="R18" i="40"/>
  <c r="R17" i="40"/>
  <c r="R19" i="40"/>
  <c r="R16" i="40"/>
  <c r="W16" i="39"/>
  <c r="W15" i="39"/>
  <c r="W18" i="39"/>
  <c r="W17" i="39"/>
  <c r="W19" i="39"/>
  <c r="U19" i="39"/>
  <c r="U15" i="39"/>
  <c r="U16" i="39"/>
  <c r="U18" i="39"/>
  <c r="U17" i="39"/>
  <c r="S15" i="39"/>
  <c r="S17" i="39"/>
  <c r="S19" i="39"/>
  <c r="S16" i="39"/>
  <c r="S18" i="39"/>
  <c r="U17" i="40"/>
  <c r="U19" i="40"/>
  <c r="U18" i="40"/>
  <c r="U15" i="40"/>
  <c r="U16" i="40"/>
  <c r="S17" i="40"/>
  <c r="S18" i="40"/>
  <c r="S15" i="40"/>
  <c r="S16" i="40"/>
  <c r="S19" i="40"/>
  <c r="T18" i="40"/>
  <c r="T17" i="40"/>
  <c r="T19" i="40"/>
  <c r="T16" i="40"/>
  <c r="T15" i="40"/>
  <c r="Y18" i="38" l="1"/>
  <c r="Y19" i="38"/>
  <c r="Y16" i="38"/>
  <c r="Y15" i="38"/>
  <c r="Z47" i="38"/>
  <c r="AC97" i="38" s="1"/>
  <c r="Y50" i="38"/>
  <c r="Z49" i="38"/>
  <c r="AC99" i="38" s="1"/>
  <c r="Z46" i="38"/>
  <c r="AC96" i="38" s="1"/>
  <c r="Y20" i="37"/>
  <c r="X48" i="40"/>
  <c r="X47" i="40"/>
  <c r="X45" i="40"/>
  <c r="L46" i="92"/>
  <c r="X49" i="40"/>
  <c r="M47" i="40"/>
  <c r="M49" i="40"/>
  <c r="V18" i="58"/>
  <c r="AW18" i="58" s="1"/>
  <c r="AW19" i="58" s="1"/>
  <c r="W18" i="58"/>
  <c r="AX18" i="58" s="1"/>
  <c r="AX19" i="58" s="1"/>
  <c r="N47" i="40"/>
  <c r="N49" i="40"/>
  <c r="W28" i="36"/>
  <c r="AC71" i="36"/>
  <c r="AC95" i="37"/>
  <c r="AC100" i="37" s="1"/>
  <c r="L22" i="92" s="1"/>
  <c r="L31" i="92" s="1"/>
  <c r="Z50" i="37"/>
  <c r="AC76" i="35"/>
  <c r="Y45" i="40"/>
  <c r="Y47" i="40"/>
  <c r="Y46" i="40"/>
  <c r="Z46" i="40" s="1"/>
  <c r="AC96" i="40" s="1"/>
  <c r="Y48" i="40"/>
  <c r="Y49" i="40"/>
  <c r="L49" i="40"/>
  <c r="L47" i="40"/>
  <c r="U18" i="58"/>
  <c r="AV18" i="58" s="1"/>
  <c r="AV19" i="58" s="1"/>
  <c r="Z20" i="37"/>
  <c r="W23" i="37"/>
  <c r="W15" i="38"/>
  <c r="W16" i="38"/>
  <c r="W17" i="38"/>
  <c r="Z17" i="38" s="1"/>
  <c r="W25" i="38" s="1"/>
  <c r="AC73" i="38" s="1"/>
  <c r="M18" i="92" s="1"/>
  <c r="M27" i="92" s="1"/>
  <c r="M44" i="92" s="1"/>
  <c r="W18" i="38"/>
  <c r="W19" i="38"/>
  <c r="W50" i="40"/>
  <c r="W50" i="38"/>
  <c r="Z45" i="38"/>
  <c r="AC76" i="34"/>
  <c r="T21" i="143"/>
  <c r="AC68" i="40"/>
  <c r="BV152" i="40"/>
  <c r="AS152" i="40"/>
  <c r="BV159" i="40"/>
  <c r="BV203" i="40" s="1"/>
  <c r="AS203" i="40"/>
  <c r="D35" i="144" s="1"/>
  <c r="F23" i="143"/>
  <c r="H23" i="143"/>
  <c r="H37" i="143" s="1"/>
  <c r="I38" i="143" s="1"/>
  <c r="Z50" i="39"/>
  <c r="AC100" i="39"/>
  <c r="N22" i="92" s="1"/>
  <c r="N31" i="92" s="1"/>
  <c r="X20" i="39"/>
  <c r="Z17" i="39"/>
  <c r="W25" i="39" s="1"/>
  <c r="AC73" i="39" s="1"/>
  <c r="N18" i="92" s="1"/>
  <c r="N27" i="92" s="1"/>
  <c r="N44" i="92" s="1"/>
  <c r="V20" i="40"/>
  <c r="Y20" i="39"/>
  <c r="Z19" i="39"/>
  <c r="W27" i="39" s="1"/>
  <c r="AC75" i="39" s="1"/>
  <c r="N20" i="92" s="1"/>
  <c r="R20" i="39"/>
  <c r="Z15" i="39"/>
  <c r="Z18" i="39"/>
  <c r="W26" i="39" s="1"/>
  <c r="AC74" i="39" s="1"/>
  <c r="N19" i="92" s="1"/>
  <c r="R20" i="40"/>
  <c r="Z16" i="39"/>
  <c r="W24" i="39" s="1"/>
  <c r="AC72" i="39" s="1"/>
  <c r="N17" i="92" s="1"/>
  <c r="U20" i="40"/>
  <c r="S20" i="39"/>
  <c r="T20" i="39"/>
  <c r="U20" i="39"/>
  <c r="S20" i="40"/>
  <c r="W20" i="39"/>
  <c r="V20" i="39"/>
  <c r="T20" i="40"/>
  <c r="BF39" i="58"/>
  <c r="R25" i="143" s="1"/>
  <c r="Z19" i="38" l="1"/>
  <c r="W27" i="38" s="1"/>
  <c r="AC75" i="38" s="1"/>
  <c r="M20" i="92" s="1"/>
  <c r="M29" i="92" s="1"/>
  <c r="Z18" i="38"/>
  <c r="W26" i="38" s="1"/>
  <c r="AC74" i="38" s="1"/>
  <c r="M19" i="92" s="1"/>
  <c r="M28" i="92" s="1"/>
  <c r="M45" i="92" s="1"/>
  <c r="Y20" i="38"/>
  <c r="Z16" i="38"/>
  <c r="W24" i="38" s="1"/>
  <c r="AC72" i="38" s="1"/>
  <c r="M17" i="92" s="1"/>
  <c r="M26" i="92" s="1"/>
  <c r="M43" i="92" s="1"/>
  <c r="Z49" i="40"/>
  <c r="AC99" i="40" s="1"/>
  <c r="Z48" i="40"/>
  <c r="AC98" i="40" s="1"/>
  <c r="X50" i="40"/>
  <c r="Z47" i="40"/>
  <c r="AC97" i="40" s="1"/>
  <c r="X16" i="40"/>
  <c r="X18" i="40"/>
  <c r="X17" i="40"/>
  <c r="X19" i="40"/>
  <c r="X15" i="40"/>
  <c r="BF38" i="58"/>
  <c r="P25" i="143" s="1"/>
  <c r="P38" i="143" s="1"/>
  <c r="AC76" i="36"/>
  <c r="K16" i="92"/>
  <c r="Y19" i="40"/>
  <c r="Y18" i="40"/>
  <c r="Y16" i="40"/>
  <c r="Y15" i="40"/>
  <c r="Y17" i="40"/>
  <c r="W17" i="40"/>
  <c r="W19" i="40"/>
  <c r="W16" i="40"/>
  <c r="W15" i="40"/>
  <c r="W18" i="40"/>
  <c r="Z45" i="40"/>
  <c r="Y50" i="40"/>
  <c r="J25" i="92"/>
  <c r="J42" i="92" s="1"/>
  <c r="J47" i="92" s="1"/>
  <c r="J21" i="92"/>
  <c r="J30" i="92" s="1"/>
  <c r="AC71" i="37"/>
  <c r="W28" i="37"/>
  <c r="AC95" i="38"/>
  <c r="AC100" i="38" s="1"/>
  <c r="M22" i="92" s="1"/>
  <c r="M31" i="92" s="1"/>
  <c r="Z50" i="38"/>
  <c r="W20" i="38"/>
  <c r="Z15" i="38"/>
  <c r="I21" i="92"/>
  <c r="I30" i="92" s="1"/>
  <c r="I25" i="92"/>
  <c r="I42" i="92" s="1"/>
  <c r="I47" i="92" s="1"/>
  <c r="BV207" i="40"/>
  <c r="AG35" i="144"/>
  <c r="AG36" i="144" s="1"/>
  <c r="D36" i="144"/>
  <c r="D18" i="144"/>
  <c r="AS207" i="40"/>
  <c r="J23" i="143"/>
  <c r="F37" i="143"/>
  <c r="N28" i="92"/>
  <c r="N26" i="92"/>
  <c r="N29" i="92"/>
  <c r="Z20" i="39"/>
  <c r="W23" i="39"/>
  <c r="R38" i="143"/>
  <c r="AT152" i="22"/>
  <c r="E7" i="144" s="1"/>
  <c r="AV152" i="22"/>
  <c r="G7" i="144" s="1"/>
  <c r="AZ152" i="22"/>
  <c r="K7" i="144" s="1"/>
  <c r="BF152" i="22"/>
  <c r="AW152" i="22"/>
  <c r="BD152" i="22"/>
  <c r="O7" i="144" s="1"/>
  <c r="BC152" i="22"/>
  <c r="N7" i="144" s="1"/>
  <c r="AU152" i="22"/>
  <c r="F7" i="144" s="1"/>
  <c r="BB152" i="22"/>
  <c r="BA152" i="22"/>
  <c r="AY152" i="22"/>
  <c r="J7" i="144" s="1"/>
  <c r="BG152" i="22"/>
  <c r="AS107" i="22"/>
  <c r="AX152" i="22"/>
  <c r="M39" i="92" l="1"/>
  <c r="Z18" i="40"/>
  <c r="W26" i="40" s="1"/>
  <c r="AC74" i="40" s="1"/>
  <c r="O19" i="92" s="1"/>
  <c r="O28" i="92" s="1"/>
  <c r="O45" i="92" s="1"/>
  <c r="X20" i="40"/>
  <c r="T25" i="143"/>
  <c r="Z17" i="40"/>
  <c r="W25" i="40" s="1"/>
  <c r="AC73" i="40" s="1"/>
  <c r="O18" i="92" s="1"/>
  <c r="O27" i="92" s="1"/>
  <c r="O44" i="92" s="1"/>
  <c r="P44" i="92" s="1"/>
  <c r="Y20" i="40"/>
  <c r="Z16" i="40"/>
  <c r="W24" i="40" s="1"/>
  <c r="AC72" i="40" s="1"/>
  <c r="O17" i="92" s="1"/>
  <c r="K25" i="92"/>
  <c r="K42" i="92" s="1"/>
  <c r="K47" i="92" s="1"/>
  <c r="K21" i="92"/>
  <c r="K30" i="92" s="1"/>
  <c r="Z19" i="40"/>
  <c r="W27" i="40" s="1"/>
  <c r="AC75" i="40" s="1"/>
  <c r="O20" i="92" s="1"/>
  <c r="Z20" i="38"/>
  <c r="W23" i="38"/>
  <c r="AC95" i="40"/>
  <c r="AC100" i="40" s="1"/>
  <c r="O22" i="92" s="1"/>
  <c r="O31" i="92" s="1"/>
  <c r="P31" i="92" s="1"/>
  <c r="U8" i="92" s="1"/>
  <c r="Z50" i="40"/>
  <c r="Z15" i="40"/>
  <c r="W20" i="40"/>
  <c r="L16" i="92"/>
  <c r="AC76" i="37"/>
  <c r="N45" i="92"/>
  <c r="N43" i="92"/>
  <c r="N46" i="92"/>
  <c r="AG18" i="144"/>
  <c r="D52" i="144"/>
  <c r="AG52" i="144" s="1"/>
  <c r="Q9" i="143"/>
  <c r="T9" i="143" s="1"/>
  <c r="AJ35" i="144"/>
  <c r="AC71" i="39"/>
  <c r="W28" i="39"/>
  <c r="K41" i="144"/>
  <c r="K53" i="144" s="1"/>
  <c r="S13" i="143" s="1"/>
  <c r="K19" i="144"/>
  <c r="AW207" i="22"/>
  <c r="H7" i="144"/>
  <c r="G41" i="144"/>
  <c r="G53" i="144" s="1"/>
  <c r="S10" i="143" s="1"/>
  <c r="G19" i="144"/>
  <c r="BF207" i="22"/>
  <c r="Q7" i="144"/>
  <c r="Q19" i="144" s="1"/>
  <c r="E41" i="144"/>
  <c r="E53" i="144" s="1"/>
  <c r="E19" i="144"/>
  <c r="BA207" i="22"/>
  <c r="L7" i="144"/>
  <c r="BG207" i="22"/>
  <c r="R7" i="144"/>
  <c r="F41" i="144"/>
  <c r="F53" i="144" s="1"/>
  <c r="Q10" i="143" s="1"/>
  <c r="F19" i="144"/>
  <c r="J41" i="144"/>
  <c r="J53" i="144" s="1"/>
  <c r="Q13" i="143" s="1"/>
  <c r="J19" i="144"/>
  <c r="BB207" i="22"/>
  <c r="M7" i="144"/>
  <c r="N41" i="144"/>
  <c r="N53" i="144" s="1"/>
  <c r="Q15" i="143" s="1"/>
  <c r="T15" i="143" s="1"/>
  <c r="N19" i="144"/>
  <c r="AX207" i="22"/>
  <c r="I7" i="144"/>
  <c r="O19" i="144"/>
  <c r="O41" i="144"/>
  <c r="O53" i="144" s="1"/>
  <c r="Q16" i="143" s="1"/>
  <c r="T16" i="143" s="1"/>
  <c r="AT207" i="22"/>
  <c r="BV107" i="22"/>
  <c r="BV152" i="22" s="1"/>
  <c r="AS152" i="22"/>
  <c r="BD207" i="22"/>
  <c r="AY207" i="22"/>
  <c r="AU207" i="22"/>
  <c r="AV207" i="22"/>
  <c r="AZ207" i="22"/>
  <c r="BC207" i="22"/>
  <c r="M46" i="92" l="1"/>
  <c r="P45" i="92"/>
  <c r="P28" i="92"/>
  <c r="P19" i="92"/>
  <c r="P27" i="92"/>
  <c r="P18" i="92"/>
  <c r="P20" i="92"/>
  <c r="O29" i="92"/>
  <c r="P29" i="92" s="1"/>
  <c r="O26" i="92"/>
  <c r="P17" i="92"/>
  <c r="P22" i="92"/>
  <c r="Z20" i="40"/>
  <c r="W23" i="40"/>
  <c r="AC71" i="38"/>
  <c r="W28" i="38"/>
  <c r="L21" i="92"/>
  <c r="L30" i="92" s="1"/>
  <c r="L25" i="92"/>
  <c r="L42" i="92" s="1"/>
  <c r="L47" i="92" s="1"/>
  <c r="N39" i="92"/>
  <c r="T13" i="143"/>
  <c r="AC76" i="39"/>
  <c r="N16" i="92"/>
  <c r="T10" i="143"/>
  <c r="Q41" i="144"/>
  <c r="R41" i="144"/>
  <c r="R19" i="144"/>
  <c r="AS207" i="22"/>
  <c r="D7" i="144"/>
  <c r="M41" i="144"/>
  <c r="M53" i="144" s="1"/>
  <c r="S14" i="143" s="1"/>
  <c r="M19" i="144"/>
  <c r="L41" i="144"/>
  <c r="L53" i="144" s="1"/>
  <c r="Q14" i="143" s="1"/>
  <c r="L19" i="144"/>
  <c r="H41" i="144"/>
  <c r="H53" i="144" s="1"/>
  <c r="Q11" i="143" s="1"/>
  <c r="H19" i="144"/>
  <c r="S8" i="143"/>
  <c r="I41" i="144"/>
  <c r="I53" i="144" s="1"/>
  <c r="S11" i="143" s="1"/>
  <c r="I19" i="144"/>
  <c r="BV207" i="22"/>
  <c r="O39" i="92" l="1"/>
  <c r="O43" i="92"/>
  <c r="P43" i="92" s="1"/>
  <c r="P26" i="92"/>
  <c r="AC76" i="38"/>
  <c r="M16" i="92"/>
  <c r="AC71" i="40"/>
  <c r="W28" i="40"/>
  <c r="R53" i="144"/>
  <c r="S19" i="143" s="1"/>
  <c r="Q53" i="144"/>
  <c r="Q19" i="143" s="1"/>
  <c r="N25" i="92"/>
  <c r="N42" i="92" s="1"/>
  <c r="N47" i="92" s="1"/>
  <c r="N21" i="92"/>
  <c r="N30" i="92" s="1"/>
  <c r="AJ19" i="144"/>
  <c r="D41" i="144"/>
  <c r="AG7" i="144"/>
  <c r="AG19" i="144" s="1"/>
  <c r="D19" i="144"/>
  <c r="T11" i="143"/>
  <c r="T14" i="143"/>
  <c r="U9" i="92"/>
  <c r="O46" i="92" l="1"/>
  <c r="P46" i="92" s="1"/>
  <c r="P38" i="92"/>
  <c r="P39" i="92" s="1"/>
  <c r="M21" i="92"/>
  <c r="M30" i="92" s="1"/>
  <c r="M25" i="92"/>
  <c r="M42" i="92" s="1"/>
  <c r="M47" i="92" s="1"/>
  <c r="AC76" i="40"/>
  <c r="O16" i="92"/>
  <c r="S38" i="143"/>
  <c r="S39" i="143" s="1"/>
  <c r="T19" i="143"/>
  <c r="AJ53" i="144"/>
  <c r="AJ18" i="144"/>
  <c r="Q8" i="143"/>
  <c r="AG41" i="144"/>
  <c r="AG53" i="144" s="1"/>
  <c r="D53" i="144"/>
  <c r="AJ52" i="144" s="1"/>
  <c r="U12" i="92"/>
  <c r="U11" i="92"/>
  <c r="U10" i="92" s="1"/>
  <c r="O25" i="92" l="1"/>
  <c r="O42" i="92" s="1"/>
  <c r="O47" i="92" s="1"/>
  <c r="O21" i="92"/>
  <c r="O30" i="92" s="1"/>
  <c r="P16" i="92"/>
  <c r="P21" i="92" s="1"/>
  <c r="T8" i="143"/>
  <c r="T38" i="143" s="1"/>
  <c r="Q38" i="143"/>
  <c r="Q39" i="143" s="1"/>
  <c r="M61" i="156" l="1"/>
  <c r="AT61" i="156" s="1"/>
  <c r="T15" i="156" l="1"/>
  <c r="T23" i="156" s="1"/>
  <c r="D7" i="92" s="1"/>
  <c r="P7" i="92" s="1"/>
  <c r="D12" i="92" l="1"/>
  <c r="D30" i="92" s="1"/>
  <c r="P12" i="92"/>
  <c r="D25" i="92"/>
  <c r="BY61" i="156"/>
  <c r="BY106" i="156" s="1"/>
  <c r="AT106" i="156"/>
  <c r="C7" i="157" s="1"/>
  <c r="AH7" i="157" s="1"/>
  <c r="T20" i="156"/>
  <c r="T28" i="156"/>
  <c r="D42" i="92" l="1"/>
  <c r="P25" i="92"/>
  <c r="P30" i="92" s="1"/>
  <c r="C19" i="157"/>
  <c r="AH19" i="157"/>
  <c r="D47" i="92" l="1"/>
  <c r="P47" i="92" s="1"/>
  <c r="P42" i="92"/>
  <c r="G8" i="143"/>
  <c r="AJ18" i="157"/>
  <c r="G37" i="143" l="1"/>
  <c r="G38" i="143" s="1"/>
  <c r="J8" i="143"/>
  <c r="J37" i="143" s="1"/>
</calcChain>
</file>

<file path=xl/sharedStrings.xml><?xml version="1.0" encoding="utf-8"?>
<sst xmlns="http://schemas.openxmlformats.org/spreadsheetml/2006/main" count="43700" uniqueCount="669">
  <si>
    <t>【基本情報】</t>
    <rPh sb="1" eb="3">
      <t>キホン</t>
    </rPh>
    <rPh sb="3" eb="5">
      <t>ジョウホウ</t>
    </rPh>
    <phoneticPr fontId="1"/>
  </si>
  <si>
    <t>地域区分</t>
    <rPh sb="0" eb="2">
      <t>チイキ</t>
    </rPh>
    <rPh sb="2" eb="4">
      <t>クブン</t>
    </rPh>
    <phoneticPr fontId="1"/>
  </si>
  <si>
    <t>分園</t>
    <rPh sb="0" eb="2">
      <t>ブンエン</t>
    </rPh>
    <phoneticPr fontId="1"/>
  </si>
  <si>
    <t>４歳以上</t>
    <rPh sb="1" eb="2">
      <t>サイ</t>
    </rPh>
    <rPh sb="2" eb="4">
      <t>イジョウ</t>
    </rPh>
    <phoneticPr fontId="1"/>
  </si>
  <si>
    <t>３歳</t>
    <rPh sb="1" eb="2">
      <t>サイ</t>
    </rPh>
    <phoneticPr fontId="1"/>
  </si>
  <si>
    <t>１・２歳</t>
    <rPh sb="3" eb="4">
      <t>サイ</t>
    </rPh>
    <phoneticPr fontId="1"/>
  </si>
  <si>
    <t>０歳</t>
    <rPh sb="1" eb="2">
      <t>サイ</t>
    </rPh>
    <phoneticPr fontId="1"/>
  </si>
  <si>
    <t>％</t>
    <phoneticPr fontId="1"/>
  </si>
  <si>
    <t>Ａ</t>
    <phoneticPr fontId="1"/>
  </si>
  <si>
    <t>Ｂ</t>
    <phoneticPr fontId="1"/>
  </si>
  <si>
    <t>０歳児</t>
    <rPh sb="1" eb="3">
      <t>サイジ</t>
    </rPh>
    <phoneticPr fontId="1"/>
  </si>
  <si>
    <t>標準時間</t>
    <rPh sb="0" eb="2">
      <t>ヒョウジュン</t>
    </rPh>
    <rPh sb="2" eb="4">
      <t>ジカン</t>
    </rPh>
    <phoneticPr fontId="1"/>
  </si>
  <si>
    <t>短時間</t>
    <rPh sb="0" eb="3">
      <t>タンジカン</t>
    </rPh>
    <phoneticPr fontId="1"/>
  </si>
  <si>
    <t>基本単価分</t>
    <rPh sb="0" eb="2">
      <t>キホン</t>
    </rPh>
    <rPh sb="2" eb="4">
      <t>タンカ</t>
    </rPh>
    <rPh sb="4" eb="5">
      <t>ブン</t>
    </rPh>
    <phoneticPr fontId="1"/>
  </si>
  <si>
    <t>小学校接続加算</t>
    <rPh sb="0" eb="3">
      <t>ショウガッコウ</t>
    </rPh>
    <rPh sb="3" eb="5">
      <t>セツゾク</t>
    </rPh>
    <rPh sb="5" eb="7">
      <t>カサン</t>
    </rPh>
    <phoneticPr fontId="1"/>
  </si>
  <si>
    <t>○</t>
    <phoneticPr fontId="1"/>
  </si>
  <si>
    <t>【加算部分２の情報】</t>
    <rPh sb="1" eb="3">
      <t>カサン</t>
    </rPh>
    <rPh sb="3" eb="5">
      <t>ブブン</t>
    </rPh>
    <rPh sb="7" eb="9">
      <t>ジョウホウ</t>
    </rPh>
    <phoneticPr fontId="1"/>
  </si>
  <si>
    <t>４月</t>
    <rPh sb="1" eb="2">
      <t>ガツ</t>
    </rPh>
    <phoneticPr fontId="1"/>
  </si>
  <si>
    <t>５月</t>
  </si>
  <si>
    <t>６月</t>
  </si>
  <si>
    <t>７月</t>
  </si>
  <si>
    <t>８月</t>
  </si>
  <si>
    <t>９月</t>
  </si>
  <si>
    <t>10月</t>
    <phoneticPr fontId="1"/>
  </si>
  <si>
    <t>11月</t>
    <phoneticPr fontId="1"/>
  </si>
  <si>
    <t>12月</t>
    <phoneticPr fontId="1"/>
  </si>
  <si>
    <t>１月</t>
  </si>
  <si>
    <t>２月</t>
  </si>
  <si>
    <t>３月</t>
  </si>
  <si>
    <t>合計</t>
    <rPh sb="0" eb="2">
      <t>ゴウケイ</t>
    </rPh>
    <phoneticPr fontId="1"/>
  </si>
  <si>
    <t>３歳児配置改善加算</t>
    <rPh sb="1" eb="3">
      <t>サイジ</t>
    </rPh>
    <rPh sb="3" eb="5">
      <t>ハイチ</t>
    </rPh>
    <rPh sb="5" eb="7">
      <t>カイゼン</t>
    </rPh>
    <rPh sb="7" eb="9">
      <t>カサン</t>
    </rPh>
    <phoneticPr fontId="1"/>
  </si>
  <si>
    <t>園名</t>
    <rPh sb="0" eb="1">
      <t>エン</t>
    </rPh>
    <rPh sb="1" eb="2">
      <t>メイ</t>
    </rPh>
    <phoneticPr fontId="1"/>
  </si>
  <si>
    <t>児童数</t>
    <rPh sb="0" eb="2">
      <t>ジドウ</t>
    </rPh>
    <rPh sb="2" eb="3">
      <t>スウ</t>
    </rPh>
    <phoneticPr fontId="1"/>
  </si>
  <si>
    <t>処遇改善等加算Ⅱ</t>
    <rPh sb="0" eb="2">
      <t>ショグウ</t>
    </rPh>
    <rPh sb="2" eb="4">
      <t>カイゼン</t>
    </rPh>
    <rPh sb="4" eb="5">
      <t>トウ</t>
    </rPh>
    <rPh sb="5" eb="7">
      <t>カサン</t>
    </rPh>
    <phoneticPr fontId="1"/>
  </si>
  <si>
    <t>冷暖房費加算</t>
    <rPh sb="0" eb="3">
      <t>レイダンボウ</t>
    </rPh>
    <rPh sb="3" eb="4">
      <t>ヒ</t>
    </rPh>
    <rPh sb="4" eb="6">
      <t>カサン</t>
    </rPh>
    <phoneticPr fontId="1"/>
  </si>
  <si>
    <t>総合計</t>
    <rPh sb="0" eb="1">
      <t>ソウ</t>
    </rPh>
    <rPh sb="1" eb="3">
      <t>ゴウケイ</t>
    </rPh>
    <phoneticPr fontId="1"/>
  </si>
  <si>
    <t>年間合計</t>
    <rPh sb="0" eb="2">
      <t>ネンカン</t>
    </rPh>
    <rPh sb="2" eb="4">
      <t>ゴウケイ</t>
    </rPh>
    <phoneticPr fontId="1"/>
  </si>
  <si>
    <t>賃借料加算</t>
    <rPh sb="0" eb="3">
      <t>チンシャクリョウ</t>
    </rPh>
    <rPh sb="3" eb="5">
      <t>カサン</t>
    </rPh>
    <phoneticPr fontId="1"/>
  </si>
  <si>
    <t>土曜日閉所</t>
    <rPh sb="0" eb="3">
      <t>ドヨウビ</t>
    </rPh>
    <rPh sb="3" eb="5">
      <t>ヘイショ</t>
    </rPh>
    <phoneticPr fontId="1"/>
  </si>
  <si>
    <t>有無</t>
    <rPh sb="0" eb="2">
      <t>ウム</t>
    </rPh>
    <phoneticPr fontId="1"/>
  </si>
  <si>
    <t>療育支援加算</t>
    <rPh sb="0" eb="2">
      <t>リョウイク</t>
    </rPh>
    <rPh sb="2" eb="4">
      <t>シエン</t>
    </rPh>
    <rPh sb="4" eb="6">
      <t>カサン</t>
    </rPh>
    <phoneticPr fontId="1"/>
  </si>
  <si>
    <t>【自治体情報】</t>
    <rPh sb="1" eb="6">
      <t>ジチタイジョウホウ</t>
    </rPh>
    <phoneticPr fontId="1"/>
  </si>
  <si>
    <t>本園の月初在籍児童数</t>
    <rPh sb="0" eb="2">
      <t>ホンエン</t>
    </rPh>
    <rPh sb="3" eb="5">
      <t>ゲッショ</t>
    </rPh>
    <rPh sb="5" eb="7">
      <t>ザイセキ</t>
    </rPh>
    <rPh sb="7" eb="9">
      <t>ジドウ</t>
    </rPh>
    <rPh sb="9" eb="10">
      <t>スウ</t>
    </rPh>
    <phoneticPr fontId="1"/>
  </si>
  <si>
    <t>分園の月初在籍児童数</t>
    <rPh sb="0" eb="2">
      <t>ブンエン</t>
    </rPh>
    <rPh sb="3" eb="5">
      <t>ゲッショ</t>
    </rPh>
    <rPh sb="5" eb="7">
      <t>ザイセキ</t>
    </rPh>
    <rPh sb="7" eb="9">
      <t>ジドウ</t>
    </rPh>
    <rPh sb="9" eb="10">
      <t>スウ</t>
    </rPh>
    <phoneticPr fontId="1"/>
  </si>
  <si>
    <t>園全体の月初在籍児童数合計</t>
    <rPh sb="0" eb="1">
      <t>エン</t>
    </rPh>
    <rPh sb="1" eb="3">
      <t>ゼンタイ</t>
    </rPh>
    <rPh sb="4" eb="6">
      <t>ゲッショ</t>
    </rPh>
    <rPh sb="6" eb="8">
      <t>ザイセキ</t>
    </rPh>
    <rPh sb="8" eb="10">
      <t>ジドウ</t>
    </rPh>
    <rPh sb="10" eb="11">
      <t>スウ</t>
    </rPh>
    <rPh sb="11" eb="13">
      <t>ゴウケイ</t>
    </rPh>
    <phoneticPr fontId="1"/>
  </si>
  <si>
    <t>夜間保育加算</t>
    <rPh sb="0" eb="2">
      <t>ヤカン</t>
    </rPh>
    <rPh sb="2" eb="4">
      <t>ホイク</t>
    </rPh>
    <rPh sb="4" eb="6">
      <t>カサン</t>
    </rPh>
    <phoneticPr fontId="1"/>
  </si>
  <si>
    <t>休日保育加算</t>
    <rPh sb="0" eb="2">
      <t>キュウジツ</t>
    </rPh>
    <rPh sb="2" eb="4">
      <t>ホイク</t>
    </rPh>
    <rPh sb="4" eb="6">
      <t>カサン</t>
    </rPh>
    <phoneticPr fontId="1"/>
  </si>
  <si>
    <t>基本分単価</t>
    <rPh sb="0" eb="3">
      <t>キホンブン</t>
    </rPh>
    <rPh sb="3" eb="5">
      <t>タンカ</t>
    </rPh>
    <phoneticPr fontId="1"/>
  </si>
  <si>
    <t>【加算情報】</t>
    <rPh sb="1" eb="3">
      <t>カサン</t>
    </rPh>
    <rPh sb="3" eb="5">
      <t>ジョウホウ</t>
    </rPh>
    <phoneticPr fontId="1"/>
  </si>
  <si>
    <t>休日保育加算</t>
    <rPh sb="0" eb="2">
      <t>キュウジツ</t>
    </rPh>
    <rPh sb="2" eb="6">
      <t>ホイクカサン</t>
    </rPh>
    <phoneticPr fontId="1"/>
  </si>
  <si>
    <t>減価償却費加算</t>
    <rPh sb="0" eb="5">
      <t>ゲンカショウキャクヒ</t>
    </rPh>
    <rPh sb="5" eb="7">
      <t>カサン</t>
    </rPh>
    <phoneticPr fontId="1"/>
  </si>
  <si>
    <t>冷暖房費加算</t>
    <rPh sb="0" eb="6">
      <t>レイダンボウヒカサン</t>
    </rPh>
    <phoneticPr fontId="1"/>
  </si>
  <si>
    <t>除雪費加算</t>
    <rPh sb="0" eb="3">
      <t>ジョセツヒ</t>
    </rPh>
    <rPh sb="3" eb="5">
      <t>カサン</t>
    </rPh>
    <phoneticPr fontId="1"/>
  </si>
  <si>
    <t>降灰除去費加算</t>
    <rPh sb="0" eb="2">
      <t>コウハイ</t>
    </rPh>
    <rPh sb="2" eb="5">
      <t>ジョキョヒ</t>
    </rPh>
    <rPh sb="5" eb="7">
      <t>カサン</t>
    </rPh>
    <phoneticPr fontId="1"/>
  </si>
  <si>
    <t>栄養管理加算</t>
    <rPh sb="0" eb="2">
      <t>エイヨウ</t>
    </rPh>
    <rPh sb="2" eb="4">
      <t>カンリ</t>
    </rPh>
    <rPh sb="4" eb="6">
      <t>カサン</t>
    </rPh>
    <phoneticPr fontId="1"/>
  </si>
  <si>
    <t>休日</t>
    <rPh sb="0" eb="2">
      <t>キュウジツ</t>
    </rPh>
    <phoneticPr fontId="1"/>
  </si>
  <si>
    <t>980～1049</t>
    <phoneticPr fontId="1"/>
  </si>
  <si>
    <t>1050～</t>
    <phoneticPr fontId="1"/>
  </si>
  <si>
    <t>減価償却</t>
    <rPh sb="0" eb="4">
      <t>ゲンカショウキャク</t>
    </rPh>
    <phoneticPr fontId="1"/>
  </si>
  <si>
    <t>標準</t>
    <rPh sb="0" eb="2">
      <t>ヒョウジュン</t>
    </rPh>
    <phoneticPr fontId="1"/>
  </si>
  <si>
    <t>都市部</t>
    <rPh sb="0" eb="3">
      <t>トシブ</t>
    </rPh>
    <phoneticPr fontId="1"/>
  </si>
  <si>
    <t>賃借料</t>
    <rPh sb="0" eb="3">
      <t>チンシャクリョウ</t>
    </rPh>
    <phoneticPr fontId="1"/>
  </si>
  <si>
    <t>１級地</t>
    <rPh sb="1" eb="2">
      <t>キュウ</t>
    </rPh>
    <rPh sb="2" eb="3">
      <t>チ</t>
    </rPh>
    <phoneticPr fontId="1"/>
  </si>
  <si>
    <t>２級地</t>
    <rPh sb="1" eb="2">
      <t>キュウ</t>
    </rPh>
    <rPh sb="2" eb="3">
      <t>チ</t>
    </rPh>
    <phoneticPr fontId="1"/>
  </si>
  <si>
    <t>３級地</t>
    <rPh sb="1" eb="2">
      <t>キュウ</t>
    </rPh>
    <rPh sb="2" eb="3">
      <t>チ</t>
    </rPh>
    <phoneticPr fontId="1"/>
  </si>
  <si>
    <t>４級地</t>
    <rPh sb="1" eb="2">
      <t>キュウ</t>
    </rPh>
    <rPh sb="2" eb="3">
      <t>チ</t>
    </rPh>
    <phoneticPr fontId="1"/>
  </si>
  <si>
    <t>Ｃ</t>
    <phoneticPr fontId="1"/>
  </si>
  <si>
    <t>処遇Ⅰ
加算率</t>
    <rPh sb="0" eb="2">
      <t>ショグウ</t>
    </rPh>
    <rPh sb="4" eb="7">
      <t>カサンリツ</t>
    </rPh>
    <phoneticPr fontId="1"/>
  </si>
  <si>
    <t>基礎分</t>
    <rPh sb="0" eb="3">
      <t>キソブン</t>
    </rPh>
    <phoneticPr fontId="1"/>
  </si>
  <si>
    <t>賃金改善要件分</t>
    <rPh sb="0" eb="4">
      <t>チンギンカイゼン</t>
    </rPh>
    <rPh sb="4" eb="7">
      <t>ヨウケンブン</t>
    </rPh>
    <phoneticPr fontId="1"/>
  </si>
  <si>
    <t>その他</t>
    <rPh sb="2" eb="3">
      <t>タ</t>
    </rPh>
    <phoneticPr fontId="1"/>
  </si>
  <si>
    <t>1200～</t>
    <phoneticPr fontId="1"/>
  </si>
  <si>
    <t>３歳児</t>
    <rPh sb="1" eb="2">
      <t>サイ</t>
    </rPh>
    <rPh sb="2" eb="3">
      <t>ジ</t>
    </rPh>
    <phoneticPr fontId="1"/>
  </si>
  <si>
    <t>休日保育加算</t>
    <rPh sb="0" eb="2">
      <t>キュウジツ</t>
    </rPh>
    <rPh sb="2" eb="4">
      <t>ホイク</t>
    </rPh>
    <rPh sb="4" eb="6">
      <t>カサン</t>
    </rPh>
    <phoneticPr fontId="1"/>
  </si>
  <si>
    <t>夜間保育加算</t>
    <rPh sb="0" eb="2">
      <t>ヤカン</t>
    </rPh>
    <rPh sb="2" eb="6">
      <t>ホイクカサン</t>
    </rPh>
    <phoneticPr fontId="1"/>
  </si>
  <si>
    <t>減価償却費加算</t>
    <rPh sb="0" eb="4">
      <t>ゲンカショウキャク</t>
    </rPh>
    <rPh sb="4" eb="5">
      <t>ヒ</t>
    </rPh>
    <rPh sb="5" eb="7">
      <t>カサン</t>
    </rPh>
    <phoneticPr fontId="1"/>
  </si>
  <si>
    <t>賃借料加算</t>
    <rPh sb="0" eb="3">
      <t>チンシャクリョウ</t>
    </rPh>
    <rPh sb="3" eb="5">
      <t>カサン</t>
    </rPh>
    <phoneticPr fontId="1"/>
  </si>
  <si>
    <t>土曜日閉所減算</t>
    <rPh sb="0" eb="3">
      <t>ドヨウビ</t>
    </rPh>
    <rPh sb="3" eb="5">
      <t>ヘイショ</t>
    </rPh>
    <rPh sb="5" eb="7">
      <t>ゲンサン</t>
    </rPh>
    <phoneticPr fontId="1"/>
  </si>
  <si>
    <t>恒常的定員超過減算</t>
    <rPh sb="0" eb="3">
      <t>コウジョウテキ</t>
    </rPh>
    <rPh sb="3" eb="5">
      <t>テイイン</t>
    </rPh>
    <rPh sb="5" eb="7">
      <t>チョウカ</t>
    </rPh>
    <rPh sb="7" eb="9">
      <t>ゲンサン</t>
    </rPh>
    <phoneticPr fontId="1"/>
  </si>
  <si>
    <t>基本分</t>
    <rPh sb="0" eb="3">
      <t>キホンブン</t>
    </rPh>
    <phoneticPr fontId="1"/>
  </si>
  <si>
    <t>自治体名</t>
    <rPh sb="0" eb="3">
      <t>ジチタイ</t>
    </rPh>
    <rPh sb="3" eb="4">
      <t>メイ</t>
    </rPh>
    <phoneticPr fontId="1"/>
  </si>
  <si>
    <t>内訳</t>
    <rPh sb="0" eb="2">
      <t>ウチワケ</t>
    </rPh>
    <phoneticPr fontId="1"/>
  </si>
  <si>
    <t>月初
児童数計</t>
    <rPh sb="0" eb="2">
      <t>ゲッショ</t>
    </rPh>
    <rPh sb="3" eb="5">
      <t>ジドウ</t>
    </rPh>
    <rPh sb="5" eb="6">
      <t>スウ</t>
    </rPh>
    <rPh sb="6" eb="7">
      <t>ケイ</t>
    </rPh>
    <phoneticPr fontId="1"/>
  </si>
  <si>
    <t>合計</t>
    <rPh sb="0" eb="2">
      <t>ゴウケイ</t>
    </rPh>
    <phoneticPr fontId="1"/>
  </si>
  <si>
    <t>check</t>
    <phoneticPr fontId="1"/>
  </si>
  <si>
    <t>自治体計</t>
    <rPh sb="0" eb="3">
      <t>ジチタイ</t>
    </rPh>
    <rPh sb="3" eb="4">
      <t>ケイ</t>
    </rPh>
    <phoneticPr fontId="1"/>
  </si>
  <si>
    <t>対象児童数</t>
    <rPh sb="0" eb="5">
      <t>タイショウジドウスウ</t>
    </rPh>
    <phoneticPr fontId="1"/>
  </si>
  <si>
    <t>自治体計</t>
    <rPh sb="0" eb="4">
      <t>ジチタイケイ</t>
    </rPh>
    <phoneticPr fontId="1"/>
  </si>
  <si>
    <t>本園</t>
    <rPh sb="0" eb="2">
      <t>ホンエン</t>
    </rPh>
    <phoneticPr fontId="1"/>
  </si>
  <si>
    <t>合計児童数</t>
    <rPh sb="0" eb="2">
      <t>ゴウケイ</t>
    </rPh>
    <rPh sb="2" eb="5">
      <t>ジドウスウ</t>
    </rPh>
    <phoneticPr fontId="1"/>
  </si>
  <si>
    <t>本園児童数</t>
    <rPh sb="0" eb="2">
      <t>ホンエン</t>
    </rPh>
    <rPh sb="2" eb="5">
      <t>ジドウスウ</t>
    </rPh>
    <phoneticPr fontId="1"/>
  </si>
  <si>
    <t>分園児童数</t>
    <rPh sb="0" eb="2">
      <t>ブンエン</t>
    </rPh>
    <rPh sb="2" eb="5">
      <t>ジドウスウ</t>
    </rPh>
    <phoneticPr fontId="1"/>
  </si>
  <si>
    <t>分園</t>
    <rPh sb="0" eb="2">
      <t>ブンエン</t>
    </rPh>
    <phoneticPr fontId="1"/>
  </si>
  <si>
    <t>１日</t>
    <rPh sb="1" eb="2">
      <t>ニチ</t>
    </rPh>
    <phoneticPr fontId="1"/>
  </si>
  <si>
    <t>２日</t>
    <rPh sb="1" eb="2">
      <t>ニチ</t>
    </rPh>
    <phoneticPr fontId="1"/>
  </si>
  <si>
    <t>冷暖房</t>
    <rPh sb="0" eb="3">
      <t>レイダンボウ</t>
    </rPh>
    <phoneticPr fontId="1"/>
  </si>
  <si>
    <t>加算</t>
    <rPh sb="0" eb="2">
      <t>カサン</t>
    </rPh>
    <phoneticPr fontId="1"/>
  </si>
  <si>
    <t>加算部分２</t>
    <rPh sb="0" eb="4">
      <t>カサンブブン</t>
    </rPh>
    <phoneticPr fontId="1"/>
  </si>
  <si>
    <t>減算</t>
    <rPh sb="0" eb="2">
      <t>ゲンサン</t>
    </rPh>
    <phoneticPr fontId="1"/>
  </si>
  <si>
    <t>年齢</t>
    <rPh sb="0" eb="2">
      <t>ネンレイ</t>
    </rPh>
    <phoneticPr fontId="1"/>
  </si>
  <si>
    <t>認定区分</t>
    <rPh sb="0" eb="4">
      <t>ニンテイクブン</t>
    </rPh>
    <phoneticPr fontId="1"/>
  </si>
  <si>
    <t>保育日数</t>
    <rPh sb="0" eb="2">
      <t>ホイク</t>
    </rPh>
    <rPh sb="2" eb="4">
      <t>ニッスウ</t>
    </rPh>
    <phoneticPr fontId="1"/>
  </si>
  <si>
    <t>単価計</t>
    <rPh sb="0" eb="3">
      <t>タンカケイ</t>
    </rPh>
    <phoneticPr fontId="1"/>
  </si>
  <si>
    <t>日割分</t>
    <rPh sb="0" eb="2">
      <t>ヒワリ</t>
    </rPh>
    <rPh sb="2" eb="3">
      <t>ブン</t>
    </rPh>
    <phoneticPr fontId="1"/>
  </si>
  <si>
    <t>減算日数</t>
    <rPh sb="0" eb="2">
      <t>ゲンサン</t>
    </rPh>
    <rPh sb="2" eb="4">
      <t>ニッスウ</t>
    </rPh>
    <phoneticPr fontId="1"/>
  </si>
  <si>
    <t>定員区分</t>
    <rPh sb="0" eb="2">
      <t>テイイン</t>
    </rPh>
    <rPh sb="2" eb="4">
      <t>クブン</t>
    </rPh>
    <phoneticPr fontId="3"/>
  </si>
  <si>
    <t>年齢区分</t>
    <rPh sb="0" eb="2">
      <t>ネンレイ</t>
    </rPh>
    <rPh sb="2" eb="4">
      <t>クブン</t>
    </rPh>
    <phoneticPr fontId="3"/>
  </si>
  <si>
    <t>地域区分</t>
    <rPh sb="0" eb="2">
      <t>チイキ</t>
    </rPh>
    <rPh sb="2" eb="4">
      <t>クブン</t>
    </rPh>
    <phoneticPr fontId="4"/>
  </si>
  <si>
    <t>定員区分</t>
    <rPh sb="0" eb="2">
      <t>テイイン</t>
    </rPh>
    <rPh sb="2" eb="4">
      <t>クブン</t>
    </rPh>
    <phoneticPr fontId="4"/>
  </si>
  <si>
    <t>年齢区分</t>
    <rPh sb="0" eb="2">
      <t>ネンレイ</t>
    </rPh>
    <rPh sb="2" eb="4">
      <t>クブン</t>
    </rPh>
    <phoneticPr fontId="4"/>
  </si>
  <si>
    <t>地域</t>
    <rPh sb="0" eb="2">
      <t>チイキ</t>
    </rPh>
    <phoneticPr fontId="5"/>
  </si>
  <si>
    <t>20/100地域</t>
    <phoneticPr fontId="3"/>
  </si>
  <si>
    <t>20/100地域</t>
  </si>
  <si>
    <t>21人～30人</t>
    <phoneticPr fontId="3"/>
  </si>
  <si>
    <t>21人～30人</t>
  </si>
  <si>
    <t>31人～40人</t>
    <phoneticPr fontId="3"/>
  </si>
  <si>
    <t>31人～40人</t>
  </si>
  <si>
    <t>41人～50人</t>
    <phoneticPr fontId="4"/>
  </si>
  <si>
    <t>41人～50人</t>
  </si>
  <si>
    <t>51人～60人</t>
    <phoneticPr fontId="1"/>
  </si>
  <si>
    <t>51人～60人</t>
  </si>
  <si>
    <t>61人～70人</t>
    <rPh sb="2" eb="3">
      <t>ニン</t>
    </rPh>
    <rPh sb="6" eb="7">
      <t>ニン</t>
    </rPh>
    <phoneticPr fontId="1"/>
  </si>
  <si>
    <t>71人～80人</t>
    <rPh sb="2" eb="3">
      <t>ニン</t>
    </rPh>
    <rPh sb="6" eb="7">
      <t>ニン</t>
    </rPh>
    <phoneticPr fontId="1"/>
  </si>
  <si>
    <t>81人～90人</t>
    <rPh sb="2" eb="3">
      <t>ニン</t>
    </rPh>
    <rPh sb="6" eb="7">
      <t>ニン</t>
    </rPh>
    <phoneticPr fontId="1"/>
  </si>
  <si>
    <t>91人～100人</t>
    <rPh sb="2" eb="3">
      <t>ニン</t>
    </rPh>
    <rPh sb="7" eb="8">
      <t>ニン</t>
    </rPh>
    <phoneticPr fontId="1"/>
  </si>
  <si>
    <t>101人～110人</t>
    <rPh sb="3" eb="4">
      <t>ニン</t>
    </rPh>
    <rPh sb="8" eb="9">
      <t>ニン</t>
    </rPh>
    <phoneticPr fontId="1"/>
  </si>
  <si>
    <t>111人～120人</t>
    <rPh sb="3" eb="4">
      <t>ニン</t>
    </rPh>
    <rPh sb="8" eb="9">
      <t>ニン</t>
    </rPh>
    <phoneticPr fontId="1"/>
  </si>
  <si>
    <t>121人～130人</t>
    <rPh sb="3" eb="4">
      <t>ニン</t>
    </rPh>
    <rPh sb="8" eb="9">
      <t>ニン</t>
    </rPh>
    <phoneticPr fontId="1"/>
  </si>
  <si>
    <t>131人～140人</t>
    <rPh sb="3" eb="4">
      <t>ニン</t>
    </rPh>
    <rPh sb="8" eb="9">
      <t>ニン</t>
    </rPh>
    <phoneticPr fontId="1"/>
  </si>
  <si>
    <t>141人～150人</t>
    <rPh sb="3" eb="4">
      <t>ニン</t>
    </rPh>
    <rPh sb="8" eb="9">
      <t>ニン</t>
    </rPh>
    <phoneticPr fontId="1"/>
  </si>
  <si>
    <t>151人～160人</t>
    <rPh sb="3" eb="4">
      <t>ニン</t>
    </rPh>
    <rPh sb="8" eb="9">
      <t>ニン</t>
    </rPh>
    <phoneticPr fontId="1"/>
  </si>
  <si>
    <t>161人～170人</t>
    <rPh sb="3" eb="4">
      <t>ニン</t>
    </rPh>
    <rPh sb="8" eb="9">
      <t>ニン</t>
    </rPh>
    <phoneticPr fontId="1"/>
  </si>
  <si>
    <t>171人以上</t>
  </si>
  <si>
    <t>171人以上</t>
    <phoneticPr fontId="4"/>
  </si>
  <si>
    <t>16/100地域</t>
    <rPh sb="6" eb="8">
      <t>チイキ</t>
    </rPh>
    <phoneticPr fontId="1"/>
  </si>
  <si>
    <t>15/100地域</t>
    <rPh sb="6" eb="8">
      <t>チイキ</t>
    </rPh>
    <phoneticPr fontId="1"/>
  </si>
  <si>
    <t>12/100地域</t>
    <rPh sb="6" eb="8">
      <t>チイキ</t>
    </rPh>
    <phoneticPr fontId="1"/>
  </si>
  <si>
    <t>10/100地域</t>
    <rPh sb="6" eb="8">
      <t>チイキ</t>
    </rPh>
    <phoneticPr fontId="1"/>
  </si>
  <si>
    <t>6/100地域</t>
    <rPh sb="5" eb="7">
      <t>チイキ</t>
    </rPh>
    <phoneticPr fontId="1"/>
  </si>
  <si>
    <t>3/100地域</t>
    <rPh sb="5" eb="7">
      <t>チイキ</t>
    </rPh>
    <phoneticPr fontId="1"/>
  </si>
  <si>
    <t>その他地域</t>
    <rPh sb="2" eb="3">
      <t>タ</t>
    </rPh>
    <rPh sb="3" eb="5">
      <t>チイキ</t>
    </rPh>
    <phoneticPr fontId="1"/>
  </si>
  <si>
    <t>21人～30人</t>
    <rPh sb="2" eb="3">
      <t>ニン</t>
    </rPh>
    <rPh sb="6" eb="7">
      <t>ニン</t>
    </rPh>
    <phoneticPr fontId="1"/>
  </si>
  <si>
    <t>31人～40人</t>
    <rPh sb="2" eb="3">
      <t>ニン</t>
    </rPh>
    <rPh sb="6" eb="7">
      <t>ニン</t>
    </rPh>
    <phoneticPr fontId="1"/>
  </si>
  <si>
    <t>41人～50人</t>
    <rPh sb="2" eb="3">
      <t>ニン</t>
    </rPh>
    <rPh sb="6" eb="7">
      <t>ニン</t>
    </rPh>
    <phoneticPr fontId="1"/>
  </si>
  <si>
    <t>20/100地域</t>
    <phoneticPr fontId="1"/>
  </si>
  <si>
    <t>４歳以上</t>
    <rPh sb="1" eb="2">
      <t>サイ</t>
    </rPh>
    <rPh sb="2" eb="4">
      <t>イジョウ</t>
    </rPh>
    <phoneticPr fontId="3"/>
  </si>
  <si>
    <t>３歳</t>
    <phoneticPr fontId="3"/>
  </si>
  <si>
    <t>１・２歳</t>
  </si>
  <si>
    <t>０歳</t>
  </si>
  <si>
    <t>１・２歳</t>
    <phoneticPr fontId="1"/>
  </si>
  <si>
    <t>０歳</t>
    <phoneticPr fontId="1"/>
  </si>
  <si>
    <t>夜間保育加算</t>
    <rPh sb="0" eb="4">
      <t>ヤカンホイク</t>
    </rPh>
    <rPh sb="4" eb="6">
      <t>カサン</t>
    </rPh>
    <phoneticPr fontId="1"/>
  </si>
  <si>
    <t>基本分</t>
    <rPh sb="0" eb="2">
      <t>キホン</t>
    </rPh>
    <rPh sb="2" eb="3">
      <t>ブン</t>
    </rPh>
    <phoneticPr fontId="1"/>
  </si>
  <si>
    <t>３歳以上児</t>
  </si>
  <si>
    <t>３歳未満児</t>
  </si>
  <si>
    <t>21人～30人</t>
    <rPh sb="2" eb="3">
      <t>ニン</t>
    </rPh>
    <rPh sb="6" eb="7">
      <t>ニン</t>
    </rPh>
    <phoneticPr fontId="3"/>
  </si>
  <si>
    <t>31人～40人</t>
    <rPh sb="2" eb="3">
      <t>ニン</t>
    </rPh>
    <rPh sb="6" eb="7">
      <t>ニン</t>
    </rPh>
    <phoneticPr fontId="3"/>
  </si>
  <si>
    <t>41人～50人</t>
    <rPh sb="2" eb="3">
      <t>ニン</t>
    </rPh>
    <rPh sb="6" eb="7">
      <t>ニン</t>
    </rPh>
    <phoneticPr fontId="3"/>
  </si>
  <si>
    <t>51人～60人</t>
    <rPh sb="2" eb="3">
      <t>ニン</t>
    </rPh>
    <rPh sb="6" eb="7">
      <t>ニン</t>
    </rPh>
    <phoneticPr fontId="3"/>
  </si>
  <si>
    <t>61人～70人</t>
    <rPh sb="2" eb="3">
      <t>ニン</t>
    </rPh>
    <rPh sb="6" eb="7">
      <t>ニン</t>
    </rPh>
    <phoneticPr fontId="3"/>
  </si>
  <si>
    <t>71人～80人</t>
    <rPh sb="2" eb="3">
      <t>ニン</t>
    </rPh>
    <rPh sb="6" eb="7">
      <t>ニン</t>
    </rPh>
    <phoneticPr fontId="3"/>
  </si>
  <si>
    <t>81人～90人</t>
    <rPh sb="2" eb="3">
      <t>ニン</t>
    </rPh>
    <rPh sb="6" eb="7">
      <t>ニン</t>
    </rPh>
    <phoneticPr fontId="3"/>
  </si>
  <si>
    <t>地域区分</t>
    <rPh sb="0" eb="2">
      <t>チイキ</t>
    </rPh>
    <rPh sb="2" eb="4">
      <t>クブン</t>
    </rPh>
    <phoneticPr fontId="3"/>
  </si>
  <si>
    <t>延べ利用者</t>
    <rPh sb="0" eb="1">
      <t>ノ</t>
    </rPh>
    <rPh sb="2" eb="5">
      <t>リヨウシャ</t>
    </rPh>
    <phoneticPr fontId="1"/>
  </si>
  <si>
    <t>20/100地域</t>
    <rPh sb="6" eb="8">
      <t>チイキ</t>
    </rPh>
    <phoneticPr fontId="3"/>
  </si>
  <si>
    <t>12/100地域</t>
    <rPh sb="6" eb="8">
      <t>チイキ</t>
    </rPh>
    <phoneticPr fontId="3"/>
  </si>
  <si>
    <t>6/100地域</t>
    <rPh sb="5" eb="7">
      <t>チイキ</t>
    </rPh>
    <phoneticPr fontId="3"/>
  </si>
  <si>
    <t>3/100地域</t>
    <rPh sb="5" eb="7">
      <t>チイキ</t>
    </rPh>
    <phoneticPr fontId="3"/>
  </si>
  <si>
    <t>その他地域</t>
    <rPh sb="2" eb="3">
      <t>タ</t>
    </rPh>
    <rPh sb="3" eb="5">
      <t>チイキ</t>
    </rPh>
    <phoneticPr fontId="3"/>
  </si>
  <si>
    <t>15/100地域</t>
    <rPh sb="6" eb="8">
      <t>チイキ</t>
    </rPh>
    <phoneticPr fontId="3"/>
  </si>
  <si>
    <t>10/100地域</t>
    <rPh sb="6" eb="8">
      <t>チイキ</t>
    </rPh>
    <phoneticPr fontId="3"/>
  </si>
  <si>
    <t>～210</t>
  </si>
  <si>
    <t>211～279</t>
  </si>
  <si>
    <t>280～349</t>
  </si>
  <si>
    <t>350～419</t>
  </si>
  <si>
    <t>420～489</t>
  </si>
  <si>
    <t>490～559</t>
  </si>
  <si>
    <t>560～629</t>
  </si>
  <si>
    <t>630～699</t>
  </si>
  <si>
    <t>700～769</t>
  </si>
  <si>
    <t>770～839</t>
  </si>
  <si>
    <t>840～909</t>
  </si>
  <si>
    <t>910～979</t>
  </si>
  <si>
    <t>本園【月途中退所児童】</t>
    <rPh sb="0" eb="2">
      <t>ホンエン</t>
    </rPh>
    <rPh sb="3" eb="6">
      <t>ツキトチュウ</t>
    </rPh>
    <rPh sb="6" eb="8">
      <t>タイショ</t>
    </rPh>
    <rPh sb="8" eb="10">
      <t>ジドウ</t>
    </rPh>
    <phoneticPr fontId="1"/>
  </si>
  <si>
    <t>本園【月途中入所児童】</t>
    <rPh sb="0" eb="2">
      <t>ホンエン</t>
    </rPh>
    <rPh sb="3" eb="6">
      <t>ツキトチュウ</t>
    </rPh>
    <rPh sb="6" eb="8">
      <t>ニュウショ</t>
    </rPh>
    <rPh sb="8" eb="10">
      <t>ジドウ</t>
    </rPh>
    <phoneticPr fontId="1"/>
  </si>
  <si>
    <t>自治体名</t>
    <rPh sb="0" eb="4">
      <t>ジチタイメイ</t>
    </rPh>
    <phoneticPr fontId="1"/>
  </si>
  <si>
    <t>分園【月途中入所児童】</t>
    <rPh sb="0" eb="2">
      <t>ブンエン</t>
    </rPh>
    <rPh sb="3" eb="6">
      <t>ツキトチュウ</t>
    </rPh>
    <rPh sb="6" eb="8">
      <t>ニュウショ</t>
    </rPh>
    <rPh sb="8" eb="10">
      <t>ジドウ</t>
    </rPh>
    <phoneticPr fontId="1"/>
  </si>
  <si>
    <t>分園【月途中退所児童】</t>
    <rPh sb="0" eb="2">
      <t>ブンエン</t>
    </rPh>
    <rPh sb="3" eb="6">
      <t>ツキトチュウ</t>
    </rPh>
    <rPh sb="6" eb="8">
      <t>タイショ</t>
    </rPh>
    <rPh sb="8" eb="10">
      <t>ジドウ</t>
    </rPh>
    <phoneticPr fontId="1"/>
  </si>
  <si>
    <t>降灰除去費加算</t>
    <rPh sb="0" eb="1">
      <t>フ</t>
    </rPh>
    <rPh sb="1" eb="2">
      <t>ハイ</t>
    </rPh>
    <rPh sb="2" eb="4">
      <t>ジョキョ</t>
    </rPh>
    <rPh sb="4" eb="5">
      <t>ヒ</t>
    </rPh>
    <rPh sb="5" eb="7">
      <t>カサン</t>
    </rPh>
    <phoneticPr fontId="1"/>
  </si>
  <si>
    <t>高齢者等活躍促進加算</t>
    <rPh sb="0" eb="4">
      <t>コウレイシャトウ</t>
    </rPh>
    <rPh sb="4" eb="6">
      <t>カツヤク</t>
    </rPh>
    <rPh sb="6" eb="8">
      <t>ソクシン</t>
    </rPh>
    <rPh sb="8" eb="10">
      <t>カサン</t>
    </rPh>
    <phoneticPr fontId="1"/>
  </si>
  <si>
    <t>施設機能強化推進費加算</t>
    <rPh sb="0" eb="2">
      <t>シセツ</t>
    </rPh>
    <rPh sb="2" eb="6">
      <t>キノウキョウカ</t>
    </rPh>
    <rPh sb="6" eb="8">
      <t>スイシン</t>
    </rPh>
    <rPh sb="8" eb="9">
      <t>ヒ</t>
    </rPh>
    <rPh sb="9" eb="11">
      <t>カサン</t>
    </rPh>
    <phoneticPr fontId="1"/>
  </si>
  <si>
    <t>第三者評価受審加算</t>
    <rPh sb="0" eb="5">
      <t>ダイサンシャヒョウカ</t>
    </rPh>
    <rPh sb="5" eb="7">
      <t>ジュシン</t>
    </rPh>
    <rPh sb="7" eb="9">
      <t>カサン</t>
    </rPh>
    <phoneticPr fontId="1"/>
  </si>
  <si>
    <t>市区町村</t>
    <rPh sb="0" eb="2">
      <t>シク</t>
    </rPh>
    <rPh sb="2" eb="4">
      <t>チョウソン</t>
    </rPh>
    <phoneticPr fontId="1"/>
  </si>
  <si>
    <t>児童名</t>
    <rPh sb="0" eb="2">
      <t>ジドウ</t>
    </rPh>
    <rPh sb="2" eb="3">
      <t>メイ</t>
    </rPh>
    <phoneticPr fontId="1"/>
  </si>
  <si>
    <t>対象月</t>
    <rPh sb="0" eb="2">
      <t>タイショウ</t>
    </rPh>
    <rPh sb="2" eb="3">
      <t>ツキ</t>
    </rPh>
    <phoneticPr fontId="1"/>
  </si>
  <si>
    <t>園名</t>
    <rPh sb="0" eb="2">
      <t>エンメイ</t>
    </rPh>
    <phoneticPr fontId="1"/>
  </si>
  <si>
    <t>４歳以上</t>
    <phoneticPr fontId="1"/>
  </si>
  <si>
    <t>３歳</t>
    <phoneticPr fontId="1"/>
  </si>
  <si>
    <t>対象</t>
    <rPh sb="0" eb="2">
      <t>タイショウ</t>
    </rPh>
    <phoneticPr fontId="1"/>
  </si>
  <si>
    <t>認定区分</t>
    <rPh sb="0" eb="2">
      <t>ニンテイ</t>
    </rPh>
    <rPh sb="2" eb="4">
      <t>クブン</t>
    </rPh>
    <phoneticPr fontId="1"/>
  </si>
  <si>
    <t>本　　　園</t>
    <rPh sb="0" eb="1">
      <t>ホン</t>
    </rPh>
    <rPh sb="4" eb="5">
      <t>エン</t>
    </rPh>
    <phoneticPr fontId="1"/>
  </si>
  <si>
    <t>分　　　園</t>
    <rPh sb="0" eb="1">
      <t>ブン</t>
    </rPh>
    <rPh sb="4" eb="5">
      <t>エン</t>
    </rPh>
    <phoneticPr fontId="1"/>
  </si>
  <si>
    <t>副食費徴収
免除対象か</t>
    <rPh sb="0" eb="3">
      <t>フクショクヒ</t>
    </rPh>
    <rPh sb="3" eb="5">
      <t>チョウシュウ</t>
    </rPh>
    <rPh sb="6" eb="8">
      <t>メンジョ</t>
    </rPh>
    <rPh sb="8" eb="10">
      <t>タイショウ</t>
    </rPh>
    <phoneticPr fontId="1"/>
  </si>
  <si>
    <t>副食費免除</t>
    <rPh sb="0" eb="3">
      <t>フクショクヒ</t>
    </rPh>
    <rPh sb="3" eb="5">
      <t>メンジョ</t>
    </rPh>
    <phoneticPr fontId="1"/>
  </si>
  <si>
    <t>月</t>
    <rPh sb="0" eb="1">
      <t>ツキ</t>
    </rPh>
    <phoneticPr fontId="1"/>
  </si>
  <si>
    <t>区分</t>
    <rPh sb="0" eb="2">
      <t>クブン</t>
    </rPh>
    <phoneticPr fontId="1"/>
  </si>
  <si>
    <t>10月</t>
  </si>
  <si>
    <t>11月</t>
  </si>
  <si>
    <t>12月</t>
  </si>
  <si>
    <t>加算単価</t>
    <rPh sb="0" eb="2">
      <t>カサン</t>
    </rPh>
    <rPh sb="2" eb="4">
      <t>タンカ</t>
    </rPh>
    <phoneticPr fontId="1"/>
  </si>
  <si>
    <t>本園</t>
    <rPh sb="0" eb="2">
      <t>ホンエン</t>
    </rPh>
    <phoneticPr fontId="1"/>
  </si>
  <si>
    <t>分園</t>
    <rPh sb="0" eb="2">
      <t>ブンエン</t>
    </rPh>
    <phoneticPr fontId="1"/>
  </si>
  <si>
    <t>園　名</t>
    <rPh sb="0" eb="1">
      <t>エン</t>
    </rPh>
    <rPh sb="2" eb="3">
      <t>ナ</t>
    </rPh>
    <phoneticPr fontId="1"/>
  </si>
  <si>
    <t>合計</t>
    <rPh sb="0" eb="2">
      <t>ゴウケイ</t>
    </rPh>
    <phoneticPr fontId="1"/>
  </si>
  <si>
    <t>２月</t>
    <phoneticPr fontId="1"/>
  </si>
  <si>
    <t>４歳以上児</t>
    <rPh sb="1" eb="2">
      <t>サイ</t>
    </rPh>
    <rPh sb="2" eb="4">
      <t>イジョウ</t>
    </rPh>
    <rPh sb="4" eb="5">
      <t>ジ</t>
    </rPh>
    <phoneticPr fontId="1"/>
  </si>
  <si>
    <t>３歳児</t>
    <rPh sb="1" eb="3">
      <t>サイジ</t>
    </rPh>
    <phoneticPr fontId="1"/>
  </si>
  <si>
    <t>１・２歳児</t>
    <rPh sb="3" eb="5">
      <t>サイジ</t>
    </rPh>
    <phoneticPr fontId="1"/>
  </si>
  <si>
    <t>【分園分】</t>
    <rPh sb="1" eb="3">
      <t>ブンエン</t>
    </rPh>
    <rPh sb="3" eb="4">
      <t>ブン</t>
    </rPh>
    <phoneticPr fontId="1"/>
  </si>
  <si>
    <t>加算率</t>
    <rPh sb="0" eb="3">
      <t>カサンリツ</t>
    </rPh>
    <phoneticPr fontId="1"/>
  </si>
  <si>
    <t>処遇改善等加算Ⅲ</t>
    <rPh sb="0" eb="2">
      <t>ショグウ</t>
    </rPh>
    <rPh sb="2" eb="4">
      <t>カイゼン</t>
    </rPh>
    <rPh sb="4" eb="5">
      <t>トウ</t>
    </rPh>
    <rPh sb="5" eb="7">
      <t>カサン</t>
    </rPh>
    <phoneticPr fontId="1"/>
  </si>
  <si>
    <r>
      <rPr>
        <b/>
        <sz val="12"/>
        <color rgb="FFFF0000"/>
        <rFont val="游ゴシック"/>
        <family val="3"/>
        <charset val="128"/>
      </rPr>
      <t>に</t>
    </r>
    <r>
      <rPr>
        <b/>
        <u/>
        <sz val="14"/>
        <color rgb="FFFF0000"/>
        <rFont val="游ゴシック"/>
        <family val="3"/>
        <charset val="128"/>
      </rPr>
      <t>月初</t>
    </r>
    <r>
      <rPr>
        <b/>
        <sz val="10"/>
        <color rgb="FFFF0000"/>
        <rFont val="游ゴシック"/>
        <family val="3"/>
        <charset val="128"/>
      </rPr>
      <t>在籍児童数を年齢別・月別・認定別に入力してください。</t>
    </r>
    <rPh sb="1" eb="3">
      <t>ゲッショ</t>
    </rPh>
    <rPh sb="3" eb="5">
      <t>ザイセキ</t>
    </rPh>
    <rPh sb="5" eb="7">
      <t>ジドウ</t>
    </rPh>
    <rPh sb="7" eb="8">
      <t>スウ</t>
    </rPh>
    <rPh sb="9" eb="11">
      <t>ネンレイ</t>
    </rPh>
    <rPh sb="11" eb="12">
      <t>ベツ</t>
    </rPh>
    <rPh sb="13" eb="15">
      <t>ツキベツ</t>
    </rPh>
    <rPh sb="16" eb="18">
      <t>ニンテイ</t>
    </rPh>
    <rPh sb="18" eb="19">
      <t>ベツ</t>
    </rPh>
    <rPh sb="20" eb="22">
      <t>ニュウリョク</t>
    </rPh>
    <phoneticPr fontId="1"/>
  </si>
  <si>
    <t>対象人数</t>
    <rPh sb="0" eb="4">
      <t>タイショウニンズウ</t>
    </rPh>
    <phoneticPr fontId="1"/>
  </si>
  <si>
    <t>☜通園期間に関係なく、すべての在籍児童の居住自治体を記入してください。</t>
    <rPh sb="1" eb="3">
      <t>ツウエン</t>
    </rPh>
    <rPh sb="3" eb="5">
      <t>キカン</t>
    </rPh>
    <rPh sb="6" eb="8">
      <t>カンケイ</t>
    </rPh>
    <rPh sb="15" eb="17">
      <t>ザイセキ</t>
    </rPh>
    <rPh sb="17" eb="19">
      <t>ジドウ</t>
    </rPh>
    <rPh sb="20" eb="22">
      <t>キョジュウ</t>
    </rPh>
    <rPh sb="22" eb="25">
      <t>ジチタイ</t>
    </rPh>
    <rPh sb="26" eb="28">
      <t>キニュウ</t>
    </rPh>
    <phoneticPr fontId="1"/>
  </si>
  <si>
    <r>
      <t>月途中</t>
    </r>
    <r>
      <rPr>
        <b/>
        <sz val="10"/>
        <color rgb="FFFF0000"/>
        <rFont val="游ゴシック"/>
        <family val="3"/>
        <charset val="128"/>
      </rPr>
      <t>入所</t>
    </r>
    <r>
      <rPr>
        <b/>
        <sz val="10"/>
        <color theme="1"/>
        <rFont val="游ゴシック"/>
        <family val="3"/>
        <charset val="128"/>
      </rPr>
      <t>児童の情報</t>
    </r>
    <rPh sb="0" eb="1">
      <t>ツキ</t>
    </rPh>
    <rPh sb="1" eb="3">
      <t>トチュウ</t>
    </rPh>
    <rPh sb="3" eb="5">
      <t>ニュウショ</t>
    </rPh>
    <rPh sb="5" eb="7">
      <t>ジドウ</t>
    </rPh>
    <rPh sb="8" eb="10">
      <t>ジョウホウ</t>
    </rPh>
    <phoneticPr fontId="1"/>
  </si>
  <si>
    <r>
      <t>月途中</t>
    </r>
    <r>
      <rPr>
        <b/>
        <sz val="10"/>
        <color rgb="FFFF0000"/>
        <rFont val="游ゴシック"/>
        <family val="3"/>
        <charset val="128"/>
      </rPr>
      <t>退所</t>
    </r>
    <r>
      <rPr>
        <b/>
        <sz val="10"/>
        <color theme="1"/>
        <rFont val="游ゴシック"/>
        <family val="3"/>
        <charset val="128"/>
      </rPr>
      <t>児童の情報</t>
    </r>
    <rPh sb="0" eb="1">
      <t>ツキ</t>
    </rPh>
    <rPh sb="1" eb="3">
      <t>トチュウ</t>
    </rPh>
    <rPh sb="3" eb="5">
      <t>タイショ</t>
    </rPh>
    <rPh sb="5" eb="7">
      <t>ジドウ</t>
    </rPh>
    <rPh sb="8" eb="10">
      <t>ジョウホウ</t>
    </rPh>
    <phoneticPr fontId="1"/>
  </si>
  <si>
    <t>減価償却費加算</t>
    <rPh sb="0" eb="7">
      <t>ゲンカショウキャクヒカサン</t>
    </rPh>
    <phoneticPr fontId="1"/>
  </si>
  <si>
    <t>副食費徴収免除加算</t>
    <rPh sb="0" eb="3">
      <t>フクショクヒ</t>
    </rPh>
    <rPh sb="3" eb="5">
      <t>チョウシュウ</t>
    </rPh>
    <rPh sb="5" eb="9">
      <t>メンジョカサン</t>
    </rPh>
    <phoneticPr fontId="1"/>
  </si>
  <si>
    <t>加算部分２</t>
    <rPh sb="0" eb="2">
      <t>カサン</t>
    </rPh>
    <rPh sb="2" eb="4">
      <t>ブブン</t>
    </rPh>
    <phoneticPr fontId="1"/>
  </si>
  <si>
    <t>【処遇改善に関する参考数値】</t>
    <rPh sb="1" eb="5">
      <t>ショグウカイゼン</t>
    </rPh>
    <rPh sb="6" eb="7">
      <t>カン</t>
    </rPh>
    <rPh sb="9" eb="11">
      <t>サンコウ</t>
    </rPh>
    <rPh sb="11" eb="13">
      <t>スウチ</t>
    </rPh>
    <phoneticPr fontId="1"/>
  </si>
  <si>
    <t>副食費徴収免除費加算</t>
    <rPh sb="0" eb="3">
      <t>フクショクヒ</t>
    </rPh>
    <rPh sb="3" eb="5">
      <t>チョウシュウ</t>
    </rPh>
    <rPh sb="5" eb="8">
      <t>メンジョヒ</t>
    </rPh>
    <rPh sb="8" eb="10">
      <t>カサン</t>
    </rPh>
    <phoneticPr fontId="1"/>
  </si>
  <si>
    <t>算定基礎額</t>
    <rPh sb="0" eb="5">
      <t>サンテイキソガク</t>
    </rPh>
    <phoneticPr fontId="1"/>
  </si>
  <si>
    <t>はい</t>
    <phoneticPr fontId="1"/>
  </si>
  <si>
    <t>いいえ</t>
    <phoneticPr fontId="1"/>
  </si>
  <si>
    <t>１年間を通じて利用定員は一定ですか⇒</t>
    <rPh sb="1" eb="3">
      <t>ネンカン</t>
    </rPh>
    <rPh sb="4" eb="5">
      <t>ツウ</t>
    </rPh>
    <rPh sb="7" eb="11">
      <t>リヨウテイイン</t>
    </rPh>
    <rPh sb="12" eb="14">
      <t>イッテイ</t>
    </rPh>
    <phoneticPr fontId="1"/>
  </si>
  <si>
    <t>【利用定員数】</t>
    <rPh sb="1" eb="6">
      <t>リヨウテイインスウ</t>
    </rPh>
    <phoneticPr fontId="1"/>
  </si>
  <si>
    <t>【利用定員区分】</t>
    <rPh sb="1" eb="3">
      <t>リヨウ</t>
    </rPh>
    <rPh sb="3" eb="5">
      <t>テイイン</t>
    </rPh>
    <rPh sb="5" eb="7">
      <t>クブン</t>
    </rPh>
    <phoneticPr fontId="1"/>
  </si>
  <si>
    <t>標準時間加算Ⅰ</t>
    <rPh sb="0" eb="2">
      <t>ヒョウジュン</t>
    </rPh>
    <rPh sb="2" eb="4">
      <t>ジカン</t>
    </rPh>
    <rPh sb="4" eb="6">
      <t>カサン</t>
    </rPh>
    <phoneticPr fontId="4"/>
  </si>
  <si>
    <t>標準時間基本分</t>
    <rPh sb="0" eb="2">
      <t>ヒョウジュン</t>
    </rPh>
    <rPh sb="2" eb="4">
      <t>ジカン</t>
    </rPh>
    <rPh sb="4" eb="6">
      <t>キホン</t>
    </rPh>
    <rPh sb="6" eb="7">
      <t>ブン</t>
    </rPh>
    <phoneticPr fontId="4"/>
  </si>
  <si>
    <t>短時間基本分</t>
    <rPh sb="0" eb="3">
      <t>タンジカン</t>
    </rPh>
    <rPh sb="3" eb="5">
      <t>キホン</t>
    </rPh>
    <rPh sb="5" eb="6">
      <t>ブン</t>
    </rPh>
    <phoneticPr fontId="4"/>
  </si>
  <si>
    <t>短時間加算Ⅰ</t>
    <rPh sb="0" eb="3">
      <t>タンジカン</t>
    </rPh>
    <rPh sb="3" eb="5">
      <t>カサン</t>
    </rPh>
    <phoneticPr fontId="4"/>
  </si>
  <si>
    <t>加算Ⅰ加算単価</t>
    <rPh sb="0" eb="2">
      <t>カサン</t>
    </rPh>
    <rPh sb="3" eb="5">
      <t>カサン</t>
    </rPh>
    <rPh sb="5" eb="7">
      <t>タンカ</t>
    </rPh>
    <phoneticPr fontId="1"/>
  </si>
  <si>
    <t>加算Ⅰ（１％あたり）</t>
    <rPh sb="0" eb="2">
      <t>カサン</t>
    </rPh>
    <phoneticPr fontId="1"/>
  </si>
  <si>
    <t>１・２歳児</t>
    <rPh sb="3" eb="4">
      <t>サイ</t>
    </rPh>
    <rPh sb="4" eb="5">
      <t>ジ</t>
    </rPh>
    <phoneticPr fontId="1"/>
  </si>
  <si>
    <t>０歳児</t>
    <rPh sb="1" eb="2">
      <t>サイ</t>
    </rPh>
    <rPh sb="2" eb="3">
      <t>ジ</t>
    </rPh>
    <phoneticPr fontId="1"/>
  </si>
  <si>
    <t>【基本分単価】</t>
    <rPh sb="1" eb="4">
      <t>キホンブン</t>
    </rPh>
    <rPh sb="4" eb="6">
      <t>タンカ</t>
    </rPh>
    <phoneticPr fontId="1"/>
  </si>
  <si>
    <t>【加算Ⅰ】</t>
    <rPh sb="1" eb="3">
      <t>カサン</t>
    </rPh>
    <phoneticPr fontId="1"/>
  </si>
  <si>
    <t>加算Ⅰ</t>
    <rPh sb="0" eb="2">
      <t>カサン</t>
    </rPh>
    <phoneticPr fontId="1"/>
  </si>
  <si>
    <t>基本分</t>
    <rPh sb="0" eb="3">
      <t>キホンブン</t>
    </rPh>
    <phoneticPr fontId="4"/>
  </si>
  <si>
    <t>年間を通じて加算</t>
    <rPh sb="0" eb="2">
      <t>ネンカン</t>
    </rPh>
    <rPh sb="3" eb="4">
      <t>ツウ</t>
    </rPh>
    <rPh sb="6" eb="8">
      <t>カサン</t>
    </rPh>
    <phoneticPr fontId="1"/>
  </si>
  <si>
    <t>月により加算</t>
    <rPh sb="0" eb="1">
      <t>ツキ</t>
    </rPh>
    <rPh sb="4" eb="6">
      <t>カサン</t>
    </rPh>
    <phoneticPr fontId="1"/>
  </si>
  <si>
    <t>加算区分</t>
    <rPh sb="0" eb="2">
      <t>カサン</t>
    </rPh>
    <rPh sb="2" eb="4">
      <t>クブン</t>
    </rPh>
    <phoneticPr fontId="1"/>
  </si>
  <si>
    <t>算定対象人数</t>
    <rPh sb="0" eb="6">
      <t>サンテイタイショウニンズウ</t>
    </rPh>
    <phoneticPr fontId="1"/>
  </si>
  <si>
    <t>３月加算</t>
    <rPh sb="1" eb="2">
      <t>ガツ</t>
    </rPh>
    <rPh sb="2" eb="4">
      <t>カサン</t>
    </rPh>
    <phoneticPr fontId="1"/>
  </si>
  <si>
    <t>３月に加算</t>
    <rPh sb="1" eb="2">
      <t>ガツ</t>
    </rPh>
    <rPh sb="3" eb="5">
      <t>カサン</t>
    </rPh>
    <phoneticPr fontId="1"/>
  </si>
  <si>
    <t>高齢者等</t>
    <rPh sb="0" eb="3">
      <t>コウレイシャ</t>
    </rPh>
    <rPh sb="3" eb="4">
      <t>トウ</t>
    </rPh>
    <phoneticPr fontId="1"/>
  </si>
  <si>
    <t>400～800</t>
    <phoneticPr fontId="1"/>
  </si>
  <si>
    <t>栄養</t>
    <rPh sb="0" eb="2">
      <t>エイヨウ</t>
    </rPh>
    <phoneticPr fontId="1"/>
  </si>
  <si>
    <t>年間を通じて減算</t>
    <rPh sb="0" eb="2">
      <t>ネンカン</t>
    </rPh>
    <rPh sb="3" eb="4">
      <t>ツウ</t>
    </rPh>
    <rPh sb="6" eb="8">
      <t>ゲンサン</t>
    </rPh>
    <phoneticPr fontId="1"/>
  </si>
  <si>
    <t>月により減算</t>
    <rPh sb="0" eb="1">
      <t>ツキ</t>
    </rPh>
    <rPh sb="4" eb="6">
      <t>ゲンサン</t>
    </rPh>
    <phoneticPr fontId="1"/>
  </si>
  <si>
    <t>減算区分</t>
    <rPh sb="0" eb="2">
      <t>ゲンサン</t>
    </rPh>
    <rPh sb="2" eb="4">
      <t>クブン</t>
    </rPh>
    <phoneticPr fontId="1"/>
  </si>
  <si>
    <t>全て</t>
    <rPh sb="0" eb="1">
      <t>スベ</t>
    </rPh>
    <phoneticPr fontId="1"/>
  </si>
  <si>
    <t>1050～</t>
  </si>
  <si>
    <t>61人～70人</t>
    <rPh sb="2" eb="3">
      <t>ニン</t>
    </rPh>
    <rPh sb="6" eb="7">
      <t>ニン</t>
    </rPh>
    <phoneticPr fontId="11"/>
  </si>
  <si>
    <t>71人～80人</t>
    <rPh sb="2" eb="3">
      <t>ニン</t>
    </rPh>
    <rPh sb="6" eb="7">
      <t>ニン</t>
    </rPh>
    <phoneticPr fontId="11"/>
  </si>
  <si>
    <t>81人～90人</t>
    <rPh sb="2" eb="3">
      <t>ニン</t>
    </rPh>
    <rPh sb="6" eb="7">
      <t>ニン</t>
    </rPh>
    <phoneticPr fontId="11"/>
  </si>
  <si>
    <t>91人～100人</t>
    <rPh sb="2" eb="3">
      <t>ニン</t>
    </rPh>
    <rPh sb="7" eb="8">
      <t>ニン</t>
    </rPh>
    <phoneticPr fontId="11"/>
  </si>
  <si>
    <t>101人～110人</t>
    <rPh sb="3" eb="4">
      <t>ニン</t>
    </rPh>
    <rPh sb="8" eb="9">
      <t>ニン</t>
    </rPh>
    <phoneticPr fontId="11"/>
  </si>
  <si>
    <t>111人～120人</t>
    <rPh sb="3" eb="4">
      <t>ニン</t>
    </rPh>
    <rPh sb="8" eb="9">
      <t>ニン</t>
    </rPh>
    <phoneticPr fontId="11"/>
  </si>
  <si>
    <t>121人～130人</t>
    <rPh sb="3" eb="4">
      <t>ニン</t>
    </rPh>
    <rPh sb="8" eb="9">
      <t>ニン</t>
    </rPh>
    <phoneticPr fontId="11"/>
  </si>
  <si>
    <t>131人～140人</t>
    <rPh sb="3" eb="4">
      <t>ニン</t>
    </rPh>
    <rPh sb="8" eb="9">
      <t>ニン</t>
    </rPh>
    <phoneticPr fontId="11"/>
  </si>
  <si>
    <t>141人～150人</t>
    <rPh sb="3" eb="4">
      <t>ニン</t>
    </rPh>
    <rPh sb="8" eb="9">
      <t>ニン</t>
    </rPh>
    <phoneticPr fontId="11"/>
  </si>
  <si>
    <t>151人～160人</t>
    <rPh sb="3" eb="4">
      <t>ニン</t>
    </rPh>
    <rPh sb="8" eb="9">
      <t>ニン</t>
    </rPh>
    <phoneticPr fontId="11"/>
  </si>
  <si>
    <t>161人～170人</t>
    <rPh sb="3" eb="4">
      <t>ニン</t>
    </rPh>
    <rPh sb="8" eb="9">
      <t>ニン</t>
    </rPh>
    <phoneticPr fontId="11"/>
  </si>
  <si>
    <t>16/100地域</t>
    <rPh sb="6" eb="8">
      <t>チイキ</t>
    </rPh>
    <phoneticPr fontId="11"/>
  </si>
  <si>
    <t>15/100地域</t>
    <rPh sb="6" eb="8">
      <t>チイキ</t>
    </rPh>
    <phoneticPr fontId="11"/>
  </si>
  <si>
    <t>12/100地域</t>
    <rPh sb="6" eb="8">
      <t>チイキ</t>
    </rPh>
    <phoneticPr fontId="11"/>
  </si>
  <si>
    <t>10/100地域</t>
    <rPh sb="6" eb="8">
      <t>チイキ</t>
    </rPh>
    <phoneticPr fontId="11"/>
  </si>
  <si>
    <t>6/100地域</t>
    <rPh sb="5" eb="7">
      <t>チイキ</t>
    </rPh>
    <phoneticPr fontId="11"/>
  </si>
  <si>
    <t>3/100地域</t>
    <rPh sb="5" eb="7">
      <t>チイキ</t>
    </rPh>
    <phoneticPr fontId="11"/>
  </si>
  <si>
    <t>その他地域</t>
    <rPh sb="2" eb="3">
      <t>タ</t>
    </rPh>
    <rPh sb="3" eb="5">
      <t>チイキ</t>
    </rPh>
    <phoneticPr fontId="11"/>
  </si>
  <si>
    <t>対象期間</t>
    <rPh sb="0" eb="2">
      <t>タイショウ</t>
    </rPh>
    <rPh sb="2" eb="4">
      <t>キカン</t>
    </rPh>
    <phoneticPr fontId="1"/>
  </si>
  <si>
    <t>対象期間</t>
    <rPh sb="0" eb="4">
      <t>タイショウキカン</t>
    </rPh>
    <phoneticPr fontId="1"/>
  </si>
  <si>
    <t>ａ標準</t>
  </si>
  <si>
    <t>ｂ標準</t>
  </si>
  <si>
    <t>ｃ標準</t>
  </si>
  <si>
    <t>ｄ標準</t>
  </si>
  <si>
    <t>ａ都市部</t>
  </si>
  <si>
    <t>ｂ都市部</t>
  </si>
  <si>
    <t>ｃ都市部</t>
  </si>
  <si>
    <t>ｄ都市部</t>
  </si>
  <si>
    <t>基本分単価</t>
    <rPh sb="0" eb="5">
      <t>キホンブンタンカ</t>
    </rPh>
    <phoneticPr fontId="1"/>
  </si>
  <si>
    <t>加算Ⅰ単価</t>
    <rPh sb="0" eb="2">
      <t>カサン</t>
    </rPh>
    <rPh sb="3" eb="5">
      <t>タンカ</t>
    </rPh>
    <phoneticPr fontId="1"/>
  </si>
  <si>
    <t>加算Ⅰ加算率</t>
    <rPh sb="0" eb="2">
      <t>カサン</t>
    </rPh>
    <rPh sb="3" eb="6">
      <t>カサンリツ</t>
    </rPh>
    <phoneticPr fontId="1"/>
  </si>
  <si>
    <t>〇</t>
    <phoneticPr fontId="1"/>
  </si>
  <si>
    <r>
      <t>★</t>
    </r>
    <r>
      <rPr>
        <b/>
        <sz val="10"/>
        <color theme="4"/>
        <rFont val="游ゴシック"/>
        <family val="3"/>
        <charset val="128"/>
      </rPr>
      <t>ブルー</t>
    </r>
    <r>
      <rPr>
        <b/>
        <sz val="10"/>
        <color theme="1"/>
        <rFont val="游ゴシック"/>
        <family val="3"/>
        <charset val="128"/>
      </rPr>
      <t>のセルはプルダウンメニューから選択し、</t>
    </r>
    <r>
      <rPr>
        <b/>
        <sz val="10"/>
        <color theme="5"/>
        <rFont val="游ゴシック"/>
        <family val="3"/>
        <charset val="128"/>
      </rPr>
      <t>オレンジ</t>
    </r>
    <r>
      <rPr>
        <b/>
        <sz val="10"/>
        <color theme="1"/>
        <rFont val="游ゴシック"/>
        <family val="3"/>
        <charset val="128"/>
      </rPr>
      <t>のセルには、加算対象となる人数を入力してください。</t>
    </r>
    <rPh sb="19" eb="21">
      <t>センタク</t>
    </rPh>
    <rPh sb="33" eb="35">
      <t>カサン</t>
    </rPh>
    <rPh sb="35" eb="37">
      <t>タイショウ</t>
    </rPh>
    <rPh sb="40" eb="42">
      <t>ニンズウ</t>
    </rPh>
    <rPh sb="43" eb="45">
      <t>ニュウリョク</t>
    </rPh>
    <phoneticPr fontId="1"/>
  </si>
  <si>
    <t>３日以上</t>
    <rPh sb="1" eb="2">
      <t>ニチ</t>
    </rPh>
    <rPh sb="2" eb="4">
      <t>イジョウ</t>
    </rPh>
    <phoneticPr fontId="1"/>
  </si>
  <si>
    <t>【減算情報】</t>
    <rPh sb="1" eb="3">
      <t>ゲンサン</t>
    </rPh>
    <rPh sb="3" eb="5">
      <t>ジョウホウ</t>
    </rPh>
    <phoneticPr fontId="1"/>
  </si>
  <si>
    <t>980～1049</t>
  </si>
  <si>
    <t>閉所日数</t>
    <rPh sb="0" eb="2">
      <t>ヘイショ</t>
    </rPh>
    <rPh sb="2" eb="4">
      <t>ニッスウ</t>
    </rPh>
    <phoneticPr fontId="3"/>
  </si>
  <si>
    <t>１日</t>
    <rPh sb="1" eb="2">
      <t>ニチ</t>
    </rPh>
    <phoneticPr fontId="3"/>
  </si>
  <si>
    <t>２日</t>
    <rPh sb="1" eb="2">
      <t>ニチ</t>
    </rPh>
    <phoneticPr fontId="3"/>
  </si>
  <si>
    <t>３日以上</t>
    <rPh sb="1" eb="2">
      <t>ニチ</t>
    </rPh>
    <rPh sb="2" eb="4">
      <t>イジョウ</t>
    </rPh>
    <phoneticPr fontId="3"/>
  </si>
  <si>
    <t>全て</t>
    <rPh sb="0" eb="1">
      <t>スベ</t>
    </rPh>
    <phoneticPr fontId="3"/>
  </si>
  <si>
    <t>減算率</t>
    <rPh sb="0" eb="3">
      <t>ゲンサンリツ</t>
    </rPh>
    <phoneticPr fontId="3"/>
  </si>
  <si>
    <t>定員超過</t>
    <rPh sb="0" eb="2">
      <t>テイイン</t>
    </rPh>
    <rPh sb="2" eb="4">
      <t>チョウカ</t>
    </rPh>
    <phoneticPr fontId="1"/>
  </si>
  <si>
    <t>恒常的定員超過減算</t>
    <rPh sb="0" eb="2">
      <t>コウジョウ</t>
    </rPh>
    <rPh sb="2" eb="3">
      <t>テキ</t>
    </rPh>
    <rPh sb="3" eb="5">
      <t>テイイン</t>
    </rPh>
    <rPh sb="5" eb="7">
      <t>チョウカ</t>
    </rPh>
    <rPh sb="7" eb="9">
      <t>ゲンサン</t>
    </rPh>
    <phoneticPr fontId="3"/>
  </si>
  <si>
    <t>利用児童数</t>
    <rPh sb="0" eb="5">
      <t>リヨウジドウスウ</t>
    </rPh>
    <phoneticPr fontId="3"/>
  </si>
  <si>
    <t>16/100地域</t>
  </si>
  <si>
    <t>15/100地域</t>
  </si>
  <si>
    <t>12/100地域</t>
  </si>
  <si>
    <t>10/100地域</t>
  </si>
  <si>
    <t>6/100地域</t>
  </si>
  <si>
    <t>3/100地域</t>
  </si>
  <si>
    <t>その他地域</t>
  </si>
  <si>
    <t>【単価表】</t>
    <rPh sb="1" eb="4">
      <t>タンカヒョウ</t>
    </rPh>
    <phoneticPr fontId="1"/>
  </si>
  <si>
    <t>【減算率表】</t>
    <rPh sb="1" eb="3">
      <t>ゲンサン</t>
    </rPh>
    <rPh sb="3" eb="4">
      <t>リツ</t>
    </rPh>
    <rPh sb="4" eb="5">
      <t>ヒョウ</t>
    </rPh>
    <phoneticPr fontId="1"/>
  </si>
  <si>
    <t>４歳以上児</t>
    <rPh sb="1" eb="2">
      <t>サイ</t>
    </rPh>
    <rPh sb="2" eb="5">
      <t>イジョウジ</t>
    </rPh>
    <phoneticPr fontId="1"/>
  </si>
  <si>
    <t>減額率</t>
    <rPh sb="0" eb="3">
      <t>ゲンガクリツ</t>
    </rPh>
    <phoneticPr fontId="1"/>
  </si>
  <si>
    <t>減算額（本園分）</t>
    <rPh sb="0" eb="3">
      <t>ゲンサンガク</t>
    </rPh>
    <rPh sb="4" eb="6">
      <t>ホンエン</t>
    </rPh>
    <rPh sb="6" eb="7">
      <t>ブン</t>
    </rPh>
    <phoneticPr fontId="1"/>
  </si>
  <si>
    <t>夜間</t>
    <rPh sb="0" eb="2">
      <t>ヤカン</t>
    </rPh>
    <phoneticPr fontId="1"/>
  </si>
  <si>
    <t>対象項目</t>
    <rPh sb="0" eb="4">
      <t>タイショウコウモク</t>
    </rPh>
    <phoneticPr fontId="1"/>
  </si>
  <si>
    <t>減算額（分園分）</t>
    <rPh sb="0" eb="3">
      <t>ゲンサンガク</t>
    </rPh>
    <rPh sb="4" eb="6">
      <t>ブンエン</t>
    </rPh>
    <rPh sb="6" eb="7">
      <t>ブン</t>
    </rPh>
    <rPh sb="7" eb="8">
      <t>ホンブン</t>
    </rPh>
    <phoneticPr fontId="1"/>
  </si>
  <si>
    <t>減算額</t>
    <rPh sb="0" eb="3">
      <t>ゲンサンガク</t>
    </rPh>
    <phoneticPr fontId="1"/>
  </si>
  <si>
    <t>支弁率</t>
    <rPh sb="0" eb="3">
      <t>シベンリツ</t>
    </rPh>
    <phoneticPr fontId="3"/>
  </si>
  <si>
    <t>支弁率</t>
    <phoneticPr fontId="3"/>
  </si>
  <si>
    <t>月初児童数</t>
    <rPh sb="0" eb="2">
      <t>ゲッショ</t>
    </rPh>
    <rPh sb="2" eb="5">
      <t>ジドウスウ</t>
    </rPh>
    <phoneticPr fontId="1"/>
  </si>
  <si>
    <t>除雪費</t>
    <rPh sb="0" eb="3">
      <t>ジョセツヒ</t>
    </rPh>
    <phoneticPr fontId="1"/>
  </si>
  <si>
    <t>降灰除去費</t>
    <rPh sb="0" eb="2">
      <t>コウハイ</t>
    </rPh>
    <rPh sb="2" eb="5">
      <t>ジョキョヒ</t>
    </rPh>
    <phoneticPr fontId="1"/>
  </si>
  <si>
    <t>施設機能強化</t>
    <rPh sb="0" eb="2">
      <t>シセツ</t>
    </rPh>
    <rPh sb="2" eb="4">
      <t>キノウ</t>
    </rPh>
    <rPh sb="4" eb="6">
      <t>キョウカ</t>
    </rPh>
    <phoneticPr fontId="1"/>
  </si>
  <si>
    <t>小学校接続</t>
    <rPh sb="0" eb="3">
      <t>ショウガッコウ</t>
    </rPh>
    <rPh sb="3" eb="5">
      <t>セツゾク</t>
    </rPh>
    <phoneticPr fontId="1"/>
  </si>
  <si>
    <t>第三者評価</t>
    <rPh sb="0" eb="3">
      <t>ダイサンシャ</t>
    </rPh>
    <rPh sb="3" eb="5">
      <t>ヒョウカ</t>
    </rPh>
    <phoneticPr fontId="1"/>
  </si>
  <si>
    <t>加算の有無</t>
    <rPh sb="0" eb="2">
      <t>カサン</t>
    </rPh>
    <rPh sb="3" eb="5">
      <t>ウム</t>
    </rPh>
    <phoneticPr fontId="1"/>
  </si>
  <si>
    <t>加算の内容</t>
    <rPh sb="0" eb="2">
      <t>カサン</t>
    </rPh>
    <rPh sb="3" eb="5">
      <t>ナイヨウ</t>
    </rPh>
    <phoneticPr fontId="1"/>
  </si>
  <si>
    <t>合計額</t>
    <rPh sb="0" eb="2">
      <t>ゴウケイ</t>
    </rPh>
    <rPh sb="2" eb="3">
      <t>ガク</t>
    </rPh>
    <phoneticPr fontId="1"/>
  </si>
  <si>
    <t>地区区分</t>
    <rPh sb="0" eb="2">
      <t>チク</t>
    </rPh>
    <rPh sb="2" eb="4">
      <t>クブン</t>
    </rPh>
    <phoneticPr fontId="1"/>
  </si>
  <si>
    <t>加算の区分</t>
    <rPh sb="0" eb="2">
      <t>カサン</t>
    </rPh>
    <rPh sb="3" eb="5">
      <t>クブン</t>
    </rPh>
    <phoneticPr fontId="1"/>
  </si>
  <si>
    <t>【高齢者等活躍促進加算単価表】</t>
    <rPh sb="11" eb="14">
      <t>タンカヒョウ</t>
    </rPh>
    <phoneticPr fontId="1"/>
  </si>
  <si>
    <t>☟</t>
    <phoneticPr fontId="1"/>
  </si>
  <si>
    <t>施設機能強化推進費加算の加算額が満額でないときは、右欄に加算額を入力してください。</t>
    <rPh sb="0" eb="6">
      <t>シセツキノウキョウカ</t>
    </rPh>
    <rPh sb="6" eb="11">
      <t>スイシンヒカサン</t>
    </rPh>
    <rPh sb="12" eb="15">
      <t>カサンガク</t>
    </rPh>
    <rPh sb="16" eb="18">
      <t>マンガク</t>
    </rPh>
    <rPh sb="25" eb="26">
      <t>ミギ</t>
    </rPh>
    <rPh sb="26" eb="27">
      <t>ラン</t>
    </rPh>
    <rPh sb="28" eb="31">
      <t>カサンガク</t>
    </rPh>
    <rPh sb="32" eb="34">
      <t>ニュウリョク</t>
    </rPh>
    <phoneticPr fontId="1"/>
  </si>
  <si>
    <t>日割対象額</t>
    <rPh sb="0" eb="2">
      <t>ヒワ</t>
    </rPh>
    <rPh sb="2" eb="5">
      <t>タイショウガク</t>
    </rPh>
    <phoneticPr fontId="1"/>
  </si>
  <si>
    <t>うち基本分</t>
    <rPh sb="2" eb="5">
      <t>キホンブン</t>
    </rPh>
    <phoneticPr fontId="1"/>
  </si>
  <si>
    <t>うち加算Ⅰ分</t>
    <rPh sb="2" eb="4">
      <t>カサン</t>
    </rPh>
    <rPh sb="5" eb="6">
      <t>ブン</t>
    </rPh>
    <phoneticPr fontId="1"/>
  </si>
  <si>
    <t>日割対象単価</t>
    <rPh sb="0" eb="6">
      <t>ヒワタイショウタンカ</t>
    </rPh>
    <phoneticPr fontId="1"/>
  </si>
  <si>
    <t>【日割分合計】</t>
    <rPh sb="1" eb="3">
      <t>ヒワ</t>
    </rPh>
    <rPh sb="3" eb="4">
      <t>ブン</t>
    </rPh>
    <rPh sb="4" eb="6">
      <t>ゴウケイ</t>
    </rPh>
    <phoneticPr fontId="1"/>
  </si>
  <si>
    <t>171人以上</t>
    <rPh sb="3" eb="4">
      <t>ニン</t>
    </rPh>
    <rPh sb="4" eb="6">
      <t>イジョウ</t>
    </rPh>
    <phoneticPr fontId="1"/>
  </si>
  <si>
    <t>５月</t>
    <rPh sb="1" eb="2">
      <t>ガツ</t>
    </rPh>
    <phoneticPr fontId="1"/>
  </si>
  <si>
    <t>４月</t>
  </si>
  <si>
    <t>加算の有無</t>
    <rPh sb="0" eb="2">
      <t>カサン</t>
    </rPh>
    <rPh sb="3" eb="5">
      <t>ウム</t>
    </rPh>
    <phoneticPr fontId="1"/>
  </si>
  <si>
    <t>月</t>
    <rPh sb="0" eb="1">
      <t>ツキ</t>
    </rPh>
    <phoneticPr fontId="1"/>
  </si>
  <si>
    <t>【本園分】</t>
    <rPh sb="1" eb="4">
      <t>ホンエンブン</t>
    </rPh>
    <phoneticPr fontId="1"/>
  </si>
  <si>
    <t>【分園分】</t>
    <rPh sb="1" eb="3">
      <t>ブンエン</t>
    </rPh>
    <rPh sb="3" eb="4">
      <t>ブン</t>
    </rPh>
    <phoneticPr fontId="1"/>
  </si>
  <si>
    <t>４月</t>
    <phoneticPr fontId="1"/>
  </si>
  <si>
    <t>６月</t>
    <rPh sb="1" eb="2">
      <t>ガツ</t>
    </rPh>
    <phoneticPr fontId="1"/>
  </si>
  <si>
    <r>
      <t>★「対象期間」が「年間を通じて加算」「３月に加算」の場合は自動入力されます。「月により加算」の場合は対象月に「〇」を選択してください。</t>
    </r>
    <r>
      <rPr>
        <b/>
        <sz val="10"/>
        <color rgb="FFFF0000"/>
        <rFont val="游ゴシック"/>
        <family val="3"/>
        <charset val="128"/>
      </rPr>
      <t>（計算式は削除されます。減算も同じです。）</t>
    </r>
    <rPh sb="2" eb="6">
      <t>タイショウキカン</t>
    </rPh>
    <rPh sb="9" eb="11">
      <t>ネンカン</t>
    </rPh>
    <rPh sb="12" eb="13">
      <t>ツウ</t>
    </rPh>
    <rPh sb="15" eb="17">
      <t>カサン</t>
    </rPh>
    <rPh sb="20" eb="21">
      <t>ガツ</t>
    </rPh>
    <rPh sb="22" eb="24">
      <t>カサン</t>
    </rPh>
    <rPh sb="26" eb="28">
      <t>バアイ</t>
    </rPh>
    <rPh sb="29" eb="31">
      <t>ジドウ</t>
    </rPh>
    <rPh sb="31" eb="33">
      <t>ニュウリョク</t>
    </rPh>
    <rPh sb="39" eb="40">
      <t>ツキ</t>
    </rPh>
    <rPh sb="43" eb="45">
      <t>カサン</t>
    </rPh>
    <rPh sb="47" eb="49">
      <t>バアイ</t>
    </rPh>
    <rPh sb="50" eb="53">
      <t>タイショウゲツ</t>
    </rPh>
    <rPh sb="58" eb="60">
      <t>センタク</t>
    </rPh>
    <rPh sb="68" eb="71">
      <t>ケイサンシキ</t>
    </rPh>
    <rPh sb="72" eb="74">
      <t>サクジョ</t>
    </rPh>
    <phoneticPr fontId="1"/>
  </si>
  <si>
    <t>７月</t>
    <rPh sb="1" eb="2">
      <t>ガツ</t>
    </rPh>
    <phoneticPr fontId="1"/>
  </si>
  <si>
    <t>「児童数」のシートに入力</t>
    <rPh sb="1" eb="4">
      <t>ジドウスウ</t>
    </rPh>
    <rPh sb="10" eb="12">
      <t>ニュウリョク</t>
    </rPh>
    <phoneticPr fontId="1"/>
  </si>
  <si>
    <t>10月</t>
    <phoneticPr fontId="1"/>
  </si>
  <si>
    <t>８月</t>
    <rPh sb="1" eb="2">
      <t>ガツ</t>
    </rPh>
    <phoneticPr fontId="1"/>
  </si>
  <si>
    <t>９月</t>
    <rPh sb="1" eb="2">
      <t>ガツ</t>
    </rPh>
    <phoneticPr fontId="1"/>
  </si>
  <si>
    <t>10月</t>
    <rPh sb="2" eb="3">
      <t>ガツ</t>
    </rPh>
    <phoneticPr fontId="1"/>
  </si>
  <si>
    <t>11月</t>
    <rPh sb="2" eb="3">
      <t>ガツ</t>
    </rPh>
    <phoneticPr fontId="1"/>
  </si>
  <si>
    <t>12月</t>
    <rPh sb="2" eb="3">
      <t>ガツ</t>
    </rPh>
    <phoneticPr fontId="1"/>
  </si>
  <si>
    <t>１月</t>
    <rPh sb="1" eb="2">
      <t>ガツ</t>
    </rPh>
    <phoneticPr fontId="1"/>
  </si>
  <si>
    <t>２月</t>
    <rPh sb="1" eb="2">
      <t>ガツ</t>
    </rPh>
    <phoneticPr fontId="1"/>
  </si>
  <si>
    <t>３月</t>
    <rPh sb="1" eb="2">
      <t>ガツ</t>
    </rPh>
    <phoneticPr fontId="1"/>
  </si>
  <si>
    <t>除雪費加算</t>
    <rPh sb="0" eb="5">
      <t>ジョセツヒカサン</t>
    </rPh>
    <phoneticPr fontId="1"/>
  </si>
  <si>
    <t>降灰除去費加算</t>
    <rPh sb="0" eb="2">
      <t>コウハイ</t>
    </rPh>
    <rPh sb="2" eb="7">
      <t>ジョキョヒカサン</t>
    </rPh>
    <phoneticPr fontId="1"/>
  </si>
  <si>
    <t>高齢者等活躍促進加算</t>
    <phoneticPr fontId="1"/>
  </si>
  <si>
    <t>施設機能強化推進費加算</t>
    <phoneticPr fontId="1"/>
  </si>
  <si>
    <t>うち加算Ⅰ</t>
    <rPh sb="2" eb="4">
      <t>カサン</t>
    </rPh>
    <phoneticPr fontId="1"/>
  </si>
  <si>
    <t>うち基本分</t>
    <rPh sb="2" eb="5">
      <t>キホンブン</t>
    </rPh>
    <phoneticPr fontId="1"/>
  </si>
  <si>
    <t>基本分単価</t>
    <rPh sb="0" eb="3">
      <t>キホンブン</t>
    </rPh>
    <rPh sb="3" eb="5">
      <t>タンカ</t>
    </rPh>
    <phoneticPr fontId="1"/>
  </si>
  <si>
    <t>加算Ⅰ単価</t>
    <rPh sb="0" eb="2">
      <t>カサン</t>
    </rPh>
    <rPh sb="3" eb="5">
      <t>タンカ</t>
    </rPh>
    <phoneticPr fontId="1"/>
  </si>
  <si>
    <t>基本単価</t>
    <rPh sb="0" eb="4">
      <t>キホンタンカ</t>
    </rPh>
    <phoneticPr fontId="1"/>
  </si>
  <si>
    <t>基本分</t>
    <rPh sb="0" eb="3">
      <t>キホンブン</t>
    </rPh>
    <phoneticPr fontId="1"/>
  </si>
  <si>
    <t>３歳児歳児配置改善加算</t>
    <rPh sb="1" eb="3">
      <t>サイジ</t>
    </rPh>
    <rPh sb="3" eb="5">
      <t>サイジ</t>
    </rPh>
    <rPh sb="5" eb="9">
      <t>ハイチカイゼン</t>
    </rPh>
    <rPh sb="9" eb="11">
      <t>カサン</t>
    </rPh>
    <phoneticPr fontId="1"/>
  </si>
  <si>
    <t>減価償却費加算</t>
    <rPh sb="0" eb="7">
      <t>ゲンカショウキャクヒカサン</t>
    </rPh>
    <phoneticPr fontId="1"/>
  </si>
  <si>
    <t>賃借料加算</t>
    <rPh sb="0" eb="5">
      <t>チンシャクリョウカサン</t>
    </rPh>
    <phoneticPr fontId="1"/>
  </si>
  <si>
    <t>土曜日閉所減算</t>
    <rPh sb="0" eb="3">
      <t>ドヨウビ</t>
    </rPh>
    <rPh sb="3" eb="5">
      <t>ヘイショ</t>
    </rPh>
    <rPh sb="5" eb="7">
      <t>ゲンサン</t>
    </rPh>
    <phoneticPr fontId="1"/>
  </si>
  <si>
    <t>恒常的定員超過減算</t>
    <rPh sb="0" eb="3">
      <t>コウジョウテキ</t>
    </rPh>
    <rPh sb="3" eb="5">
      <t>テイイン</t>
    </rPh>
    <rPh sb="5" eb="7">
      <t>チョウカ</t>
    </rPh>
    <rPh sb="7" eb="9">
      <t>ゲンサン</t>
    </rPh>
    <phoneticPr fontId="1"/>
  </si>
  <si>
    <t>冷暖房費加算</t>
    <rPh sb="0" eb="4">
      <t>レイダンボウヒ</t>
    </rPh>
    <rPh sb="4" eb="6">
      <t>カサン</t>
    </rPh>
    <phoneticPr fontId="1"/>
  </si>
  <si>
    <t>単価</t>
    <rPh sb="0" eb="2">
      <t>タンカ</t>
    </rPh>
    <phoneticPr fontId="1"/>
  </si>
  <si>
    <t>日割額</t>
    <rPh sb="0" eb="3">
      <t>ヒワリガク</t>
    </rPh>
    <phoneticPr fontId="1"/>
  </si>
  <si>
    <t>副食費徴収
免除加算</t>
    <rPh sb="0" eb="3">
      <t>フクショクヒ</t>
    </rPh>
    <rPh sb="3" eb="5">
      <t>チョウシュウ</t>
    </rPh>
    <rPh sb="6" eb="8">
      <t>メンジョ</t>
    </rPh>
    <rPh sb="8" eb="10">
      <t>カサン</t>
    </rPh>
    <phoneticPr fontId="1"/>
  </si>
  <si>
    <t>合計</t>
    <rPh sb="0" eb="2">
      <t>ゴウケイ</t>
    </rPh>
    <phoneticPr fontId="1"/>
  </si>
  <si>
    <t>うち加算Ⅰ</t>
    <rPh sb="2" eb="4">
      <t>カサン</t>
    </rPh>
    <phoneticPr fontId="1"/>
  </si>
  <si>
    <t>うち基本分</t>
    <rPh sb="2" eb="5">
      <t>キホンブン</t>
    </rPh>
    <phoneticPr fontId="1"/>
  </si>
  <si>
    <t>月額分</t>
    <rPh sb="0" eb="3">
      <t>ゲツガクブン</t>
    </rPh>
    <phoneticPr fontId="1"/>
  </si>
  <si>
    <t>本園分</t>
    <rPh sb="0" eb="2">
      <t>ホンエン</t>
    </rPh>
    <rPh sb="2" eb="3">
      <t>ブン</t>
    </rPh>
    <phoneticPr fontId="1"/>
  </si>
  <si>
    <t>分園分</t>
    <rPh sb="0" eb="2">
      <t>ブンエン</t>
    </rPh>
    <rPh sb="2" eb="3">
      <t>ブン</t>
    </rPh>
    <phoneticPr fontId="1"/>
  </si>
  <si>
    <t>本園分</t>
    <rPh sb="0" eb="3">
      <t>ホンエンブン</t>
    </rPh>
    <phoneticPr fontId="1"/>
  </si>
  <si>
    <t>項目</t>
    <rPh sb="0" eb="2">
      <t>コウモク</t>
    </rPh>
    <phoneticPr fontId="1"/>
  </si>
  <si>
    <t>分園減算</t>
    <rPh sb="0" eb="2">
      <t>ブンエン</t>
    </rPh>
    <rPh sb="2" eb="4">
      <t>ゲンサン</t>
    </rPh>
    <phoneticPr fontId="1"/>
  </si>
  <si>
    <t>加算額</t>
    <rPh sb="0" eb="3">
      <t>カサンガク</t>
    </rPh>
    <phoneticPr fontId="1"/>
  </si>
  <si>
    <t>基本分</t>
    <rPh sb="0" eb="3">
      <t>キホンブン</t>
    </rPh>
    <phoneticPr fontId="1"/>
  </si>
  <si>
    <t>加算Ⅰ</t>
    <rPh sb="0" eb="2">
      <t>カサン</t>
    </rPh>
    <phoneticPr fontId="1"/>
  </si>
  <si>
    <t>児童数</t>
    <rPh sb="0" eb="3">
      <t>ジドウスウ</t>
    </rPh>
    <phoneticPr fontId="1"/>
  </si>
  <si>
    <t>合計</t>
    <rPh sb="0" eb="2">
      <t>ゴウケイ</t>
    </rPh>
    <phoneticPr fontId="1"/>
  </si>
  <si>
    <t>児童数</t>
    <rPh sb="0" eb="3">
      <t>ジドウスウ</t>
    </rPh>
    <phoneticPr fontId="1"/>
  </si>
  <si>
    <t>加算額</t>
    <rPh sb="0" eb="3">
      <t>カサンガク</t>
    </rPh>
    <phoneticPr fontId="1"/>
  </si>
  <si>
    <t>基本分</t>
    <rPh sb="0" eb="3">
      <t>キホンブン</t>
    </rPh>
    <phoneticPr fontId="1"/>
  </si>
  <si>
    <t>加算Ⅰ</t>
    <rPh sb="0" eb="2">
      <t>カサン</t>
    </rPh>
    <phoneticPr fontId="1"/>
  </si>
  <si>
    <t>除雪費加算</t>
    <rPh sb="0" eb="3">
      <t>ジョセツヒ</t>
    </rPh>
    <rPh sb="3" eb="5">
      <t>カサン</t>
    </rPh>
    <phoneticPr fontId="1"/>
  </si>
  <si>
    <t>降灰除去費加算</t>
    <rPh sb="0" eb="7">
      <t>コウハイジョキョヒカサン</t>
    </rPh>
    <phoneticPr fontId="1"/>
  </si>
  <si>
    <t>高齢者等活躍促進加算</t>
    <rPh sb="0" eb="4">
      <t>コウレイシャトウ</t>
    </rPh>
    <rPh sb="4" eb="6">
      <t>カツヤク</t>
    </rPh>
    <rPh sb="6" eb="8">
      <t>ソクシン</t>
    </rPh>
    <rPh sb="8" eb="10">
      <t>カサン</t>
    </rPh>
    <phoneticPr fontId="1"/>
  </si>
  <si>
    <t>施設機能強化推進費加算</t>
    <rPh sb="0" eb="6">
      <t>シセツキノウキョウカ</t>
    </rPh>
    <rPh sb="6" eb="9">
      <t>スイシンヒ</t>
    </rPh>
    <rPh sb="9" eb="11">
      <t>カサン</t>
    </rPh>
    <phoneticPr fontId="1"/>
  </si>
  <si>
    <t>小学校接続加算</t>
    <rPh sb="0" eb="3">
      <t>ショウガッコウ</t>
    </rPh>
    <rPh sb="3" eb="5">
      <t>セツゾク</t>
    </rPh>
    <rPh sb="5" eb="7">
      <t>カサン</t>
    </rPh>
    <phoneticPr fontId="1"/>
  </si>
  <si>
    <t>第三者評価受審加算</t>
    <rPh sb="0" eb="5">
      <t>ダイサンシャヒョウカ</t>
    </rPh>
    <rPh sb="5" eb="7">
      <t>ジュシン</t>
    </rPh>
    <rPh sb="7" eb="9">
      <t>カサン</t>
    </rPh>
    <phoneticPr fontId="1"/>
  </si>
  <si>
    <t>項目</t>
    <rPh sb="0" eb="2">
      <t>コウモク</t>
    </rPh>
    <phoneticPr fontId="1"/>
  </si>
  <si>
    <t>加算額（A・B）</t>
    <rPh sb="0" eb="3">
      <t>カサンガク</t>
    </rPh>
    <phoneticPr fontId="1"/>
  </si>
  <si>
    <t>加算額（C）</t>
    <rPh sb="0" eb="3">
      <t>カサンガク</t>
    </rPh>
    <phoneticPr fontId="1"/>
  </si>
  <si>
    <t>加算Ⅰ総額</t>
    <rPh sb="0" eb="2">
      <t>カサン</t>
    </rPh>
    <rPh sb="3" eb="5">
      <t>ソウガク</t>
    </rPh>
    <phoneticPr fontId="1"/>
  </si>
  <si>
    <t>休日保育加算</t>
    <rPh sb="0" eb="6">
      <t>キュウジツホイクカサン</t>
    </rPh>
    <phoneticPr fontId="1"/>
  </si>
  <si>
    <t>本園減算額</t>
    <rPh sb="0" eb="2">
      <t>ホンエン</t>
    </rPh>
    <rPh sb="2" eb="5">
      <t>ゲンサンガク</t>
    </rPh>
    <phoneticPr fontId="1"/>
  </si>
  <si>
    <t>分園減算額</t>
    <rPh sb="0" eb="2">
      <t>ブンエン</t>
    </rPh>
    <rPh sb="2" eb="5">
      <t>ゲンサンガク</t>
    </rPh>
    <phoneticPr fontId="1"/>
  </si>
  <si>
    <t>総計</t>
    <rPh sb="0" eb="2">
      <t>ソウケイ</t>
    </rPh>
    <phoneticPr fontId="1"/>
  </si>
  <si>
    <t>減算単価</t>
    <rPh sb="0" eb="2">
      <t>ゲンサン</t>
    </rPh>
    <rPh sb="2" eb="4">
      <t>タンカ</t>
    </rPh>
    <phoneticPr fontId="1"/>
  </si>
  <si>
    <t>減算額</t>
    <rPh sb="0" eb="3">
      <t>ゲンサンガク</t>
    </rPh>
    <phoneticPr fontId="1"/>
  </si>
  <si>
    <t>基本分減算総額</t>
    <rPh sb="0" eb="3">
      <t>キホンブン</t>
    </rPh>
    <rPh sb="3" eb="7">
      <t>ゲンサンソウガク</t>
    </rPh>
    <phoneticPr fontId="1"/>
  </si>
  <si>
    <t>加算Ⅰ減算総額</t>
    <rPh sb="0" eb="2">
      <t>カサン</t>
    </rPh>
    <rPh sb="3" eb="7">
      <t>ゲンサンソウガク</t>
    </rPh>
    <phoneticPr fontId="1"/>
  </si>
  <si>
    <t>児童数</t>
    <rPh sb="0" eb="3">
      <t>ジドウスウ</t>
    </rPh>
    <phoneticPr fontId="3"/>
  </si>
  <si>
    <t>基本分減算額</t>
    <rPh sb="0" eb="3">
      <t>キホンブン</t>
    </rPh>
    <rPh sb="3" eb="6">
      <t>ゲンサンガク</t>
    </rPh>
    <phoneticPr fontId="3"/>
  </si>
  <si>
    <t>加算Ⅰ減算額</t>
    <rPh sb="0" eb="2">
      <t>カサン</t>
    </rPh>
    <rPh sb="3" eb="6">
      <t>ゲンサンガク</t>
    </rPh>
    <phoneticPr fontId="3"/>
  </si>
  <si>
    <t>【児童数】</t>
    <rPh sb="1" eb="4">
      <t>ジドウスウ</t>
    </rPh>
    <phoneticPr fontId="1"/>
  </si>
  <si>
    <r>
      <t>基本単価</t>
    </r>
    <r>
      <rPr>
        <b/>
        <sz val="10"/>
        <color rgb="FFCC66FF"/>
        <rFont val="游ゴシック"/>
        <family val="3"/>
        <charset val="128"/>
      </rPr>
      <t>【本園分】</t>
    </r>
    <rPh sb="0" eb="2">
      <t>キホン</t>
    </rPh>
    <rPh sb="2" eb="4">
      <t>タンカ</t>
    </rPh>
    <rPh sb="5" eb="7">
      <t>ホンエン</t>
    </rPh>
    <rPh sb="7" eb="8">
      <t>ブン</t>
    </rPh>
    <phoneticPr fontId="1"/>
  </si>
  <si>
    <t>分園減算</t>
    <rPh sb="0" eb="2">
      <t>ブンエン</t>
    </rPh>
    <rPh sb="2" eb="4">
      <t>ゲンサン</t>
    </rPh>
    <phoneticPr fontId="1"/>
  </si>
  <si>
    <t>【加算Ⅰ単価】</t>
    <rPh sb="1" eb="3">
      <t>カサン</t>
    </rPh>
    <rPh sb="4" eb="6">
      <t>タンカ</t>
    </rPh>
    <phoneticPr fontId="1"/>
  </si>
  <si>
    <t>【単価合計】</t>
    <rPh sb="1" eb="3">
      <t>タンカ</t>
    </rPh>
    <rPh sb="3" eb="5">
      <t>ゴウケイ</t>
    </rPh>
    <phoneticPr fontId="1"/>
  </si>
  <si>
    <t>【減算額】</t>
    <rPh sb="1" eb="4">
      <t>ゲンサンガク</t>
    </rPh>
    <phoneticPr fontId="1"/>
  </si>
  <si>
    <t>【基本分減算額】</t>
    <rPh sb="1" eb="4">
      <t>キホンブン</t>
    </rPh>
    <rPh sb="4" eb="7">
      <t>ゲンサンガク</t>
    </rPh>
    <phoneticPr fontId="1"/>
  </si>
  <si>
    <t>【基本分減算単価】</t>
    <rPh sb="1" eb="4">
      <t>キホンブン</t>
    </rPh>
    <rPh sb="4" eb="6">
      <t>ゲンサン</t>
    </rPh>
    <rPh sb="6" eb="8">
      <t>タンカ</t>
    </rPh>
    <phoneticPr fontId="1"/>
  </si>
  <si>
    <t>【加算Ⅰ減算単価】</t>
    <rPh sb="1" eb="3">
      <t>カサン</t>
    </rPh>
    <rPh sb="4" eb="6">
      <t>ゲンサン</t>
    </rPh>
    <rPh sb="6" eb="8">
      <t>タンカ</t>
    </rPh>
    <phoneticPr fontId="1"/>
  </si>
  <si>
    <t>【加算Ⅰ減算額】</t>
    <rPh sb="1" eb="3">
      <t>カサン</t>
    </rPh>
    <rPh sb="4" eb="7">
      <t>ゲンサンガク</t>
    </rPh>
    <phoneticPr fontId="1"/>
  </si>
  <si>
    <t>【児童数】</t>
    <rPh sb="1" eb="4">
      <t>ジドウスウ</t>
    </rPh>
    <phoneticPr fontId="1"/>
  </si>
  <si>
    <t>合計額</t>
    <rPh sb="0" eb="3">
      <t>ゴウケイガク</t>
    </rPh>
    <phoneticPr fontId="1"/>
  </si>
  <si>
    <t>金額</t>
    <rPh sb="0" eb="2">
      <t>キンガク</t>
    </rPh>
    <phoneticPr fontId="1"/>
  </si>
  <si>
    <t>人勧分</t>
    <rPh sb="0" eb="2">
      <t>ジンカン</t>
    </rPh>
    <rPh sb="2" eb="3">
      <t>ブン</t>
    </rPh>
    <phoneticPr fontId="1"/>
  </si>
  <si>
    <t>加算率</t>
    <rPh sb="0" eb="3">
      <t>カサンリツ</t>
    </rPh>
    <phoneticPr fontId="1"/>
  </si>
  <si>
    <t>うち基礎分人件費分</t>
    <rPh sb="2" eb="5">
      <t>キソブン</t>
    </rPh>
    <rPh sb="5" eb="9">
      <t>ジンケンヒブン</t>
    </rPh>
    <phoneticPr fontId="1"/>
  </si>
  <si>
    <t>うち基礎分管理費分</t>
    <rPh sb="2" eb="5">
      <t>キソブン</t>
    </rPh>
    <rPh sb="5" eb="9">
      <t>カンリヒブン</t>
    </rPh>
    <phoneticPr fontId="1"/>
  </si>
  <si>
    <t>うち賃金改善要件分</t>
    <rPh sb="2" eb="6">
      <t>チンギンカイゼン</t>
    </rPh>
    <rPh sb="6" eb="9">
      <t>ヨウケンブン</t>
    </rPh>
    <phoneticPr fontId="1"/>
  </si>
  <si>
    <r>
      <t>★療育支援加算、栄養管理加算が月によって異なるときは、「年間を通じて加算」を選択後、各月上書きで選択してください。</t>
    </r>
    <r>
      <rPr>
        <b/>
        <sz val="10"/>
        <color rgb="FFFF0000"/>
        <rFont val="游ゴシック"/>
        <family val="3"/>
        <charset val="128"/>
      </rPr>
      <t>（計算式は削除されます。）</t>
    </r>
    <rPh sb="1" eb="5">
      <t>リョウイクシエン</t>
    </rPh>
    <rPh sb="5" eb="7">
      <t>カサン</t>
    </rPh>
    <rPh sb="8" eb="14">
      <t>エイヨウカンリカサン</t>
    </rPh>
    <rPh sb="28" eb="30">
      <t>ネンカン</t>
    </rPh>
    <rPh sb="31" eb="32">
      <t>ツウ</t>
    </rPh>
    <rPh sb="34" eb="36">
      <t>カサン</t>
    </rPh>
    <rPh sb="38" eb="41">
      <t>センタクゴ</t>
    </rPh>
    <rPh sb="42" eb="44">
      <t>カクツキ</t>
    </rPh>
    <rPh sb="44" eb="46">
      <t>ウワガ</t>
    </rPh>
    <rPh sb="48" eb="50">
      <t>センタク</t>
    </rPh>
    <rPh sb="58" eb="61">
      <t>ケイサンシキ</t>
    </rPh>
    <rPh sb="62" eb="64">
      <t>サクジョ</t>
    </rPh>
    <phoneticPr fontId="1"/>
  </si>
  <si>
    <t>３歳児
配置改善加算</t>
    <rPh sb="1" eb="3">
      <t>サイジ</t>
    </rPh>
    <rPh sb="4" eb="6">
      <t>ハイチ</t>
    </rPh>
    <rPh sb="6" eb="8">
      <t>カイゼン</t>
    </rPh>
    <rPh sb="8" eb="10">
      <t>カサン</t>
    </rPh>
    <phoneticPr fontId="1"/>
  </si>
  <si>
    <t>４歳以上児
配置改善加算</t>
    <rPh sb="1" eb="2">
      <t>サイ</t>
    </rPh>
    <rPh sb="2" eb="5">
      <t>イジョウジ</t>
    </rPh>
    <rPh sb="6" eb="10">
      <t>ハイチカイゼン</t>
    </rPh>
    <rPh sb="10" eb="12">
      <t>カサン</t>
    </rPh>
    <phoneticPr fontId="1"/>
  </si>
  <si>
    <t>恒常的
定員超過</t>
    <rPh sb="0" eb="3">
      <t>コウジョウテキ</t>
    </rPh>
    <rPh sb="4" eb="6">
      <t>テイイン</t>
    </rPh>
    <rPh sb="6" eb="8">
      <t>チョウカ</t>
    </rPh>
    <phoneticPr fontId="1"/>
  </si>
  <si>
    <t>処遇改善等
加算Ⅱ</t>
    <rPh sb="0" eb="2">
      <t>ショグウ</t>
    </rPh>
    <rPh sb="2" eb="4">
      <t>カイゼン</t>
    </rPh>
    <rPh sb="4" eb="5">
      <t>トウ</t>
    </rPh>
    <rPh sb="6" eb="8">
      <t>カサン</t>
    </rPh>
    <phoneticPr fontId="1"/>
  </si>
  <si>
    <t>処遇改善等
加算Ⅲ</t>
    <rPh sb="0" eb="2">
      <t>ショグウ</t>
    </rPh>
    <rPh sb="2" eb="4">
      <t>カイゼン</t>
    </rPh>
    <rPh sb="4" eb="5">
      <t>トウ</t>
    </rPh>
    <rPh sb="6" eb="8">
      <t>カサン</t>
    </rPh>
    <phoneticPr fontId="1"/>
  </si>
  <si>
    <t>高齢者等
活躍促進加算</t>
    <rPh sb="0" eb="3">
      <t>コウレイシャ</t>
    </rPh>
    <rPh sb="3" eb="4">
      <t>トウ</t>
    </rPh>
    <rPh sb="5" eb="7">
      <t>カツヤク</t>
    </rPh>
    <rPh sb="7" eb="9">
      <t>ソクシン</t>
    </rPh>
    <rPh sb="9" eb="11">
      <t>カサン</t>
    </rPh>
    <phoneticPr fontId="1"/>
  </si>
  <si>
    <t>施設機能強化
推進費加算</t>
    <rPh sb="0" eb="2">
      <t>シセツ</t>
    </rPh>
    <rPh sb="2" eb="4">
      <t>キノウ</t>
    </rPh>
    <rPh sb="4" eb="6">
      <t>キョウカ</t>
    </rPh>
    <rPh sb="7" eb="9">
      <t>スイシン</t>
    </rPh>
    <rPh sb="9" eb="10">
      <t>ヒ</t>
    </rPh>
    <rPh sb="10" eb="12">
      <t>カサン</t>
    </rPh>
    <phoneticPr fontId="1"/>
  </si>
  <si>
    <t>第三者評価
受審加算</t>
    <rPh sb="0" eb="3">
      <t>ダイサンシャ</t>
    </rPh>
    <rPh sb="3" eb="5">
      <t>ヒョウカ</t>
    </rPh>
    <rPh sb="6" eb="8">
      <t>ジュシン</t>
    </rPh>
    <rPh sb="8" eb="10">
      <t>カサン</t>
    </rPh>
    <phoneticPr fontId="1"/>
  </si>
  <si>
    <t>４歳以上児配置改善加算</t>
    <rPh sb="1" eb="4">
      <t>サイイジョウ</t>
    </rPh>
    <rPh sb="4" eb="5">
      <t>ジ</t>
    </rPh>
    <rPh sb="5" eb="7">
      <t>ハイチ</t>
    </rPh>
    <rPh sb="7" eb="9">
      <t>カイゼン</t>
    </rPh>
    <rPh sb="9" eb="11">
      <t>カサン</t>
    </rPh>
    <phoneticPr fontId="1"/>
  </si>
  <si>
    <t>４歳以上児歳児配置改善加算</t>
    <rPh sb="1" eb="4">
      <t>サイイジョウ</t>
    </rPh>
    <rPh sb="4" eb="5">
      <t>ジ</t>
    </rPh>
    <rPh sb="5" eb="7">
      <t>サイジ</t>
    </rPh>
    <rPh sb="7" eb="11">
      <t>ハイチカイゼン</t>
    </rPh>
    <rPh sb="11" eb="13">
      <t>カサン</t>
    </rPh>
    <phoneticPr fontId="1"/>
  </si>
  <si>
    <t>【小学校接続加算単価表】</t>
    <rPh sb="1" eb="6">
      <t>ショウガッコウセツゾク</t>
    </rPh>
    <rPh sb="8" eb="11">
      <t>タンカヒョウ</t>
    </rPh>
    <phoneticPr fontId="1"/>
  </si>
  <si>
    <t>Ⅰ～Ⅱ充足</t>
    <rPh sb="3" eb="5">
      <t>ジュウソク</t>
    </rPh>
    <phoneticPr fontId="1"/>
  </si>
  <si>
    <t>Ⅰ～Ⅲ充足</t>
    <rPh sb="3" eb="5">
      <t>ジュウソク</t>
    </rPh>
    <phoneticPr fontId="1"/>
  </si>
  <si>
    <t>小学校</t>
    <rPh sb="0" eb="3">
      <t>ショウガッコウ</t>
    </rPh>
    <phoneticPr fontId="1"/>
  </si>
  <si>
    <t>１号</t>
    <rPh sb="1" eb="2">
      <t>ゴウ</t>
    </rPh>
    <phoneticPr fontId="1"/>
  </si>
  <si>
    <t>２号</t>
    <rPh sb="1" eb="2">
      <t>ゴウ</t>
    </rPh>
    <phoneticPr fontId="1"/>
  </si>
  <si>
    <t>３号</t>
    <rPh sb="1" eb="2">
      <t>ゴウ</t>
    </rPh>
    <phoneticPr fontId="1"/>
  </si>
  <si>
    <t>２・３号</t>
    <rPh sb="3" eb="4">
      <t>ゴウ</t>
    </rPh>
    <phoneticPr fontId="1"/>
  </si>
  <si>
    <t>全体</t>
    <rPh sb="0" eb="2">
      <t>ゼンタイ</t>
    </rPh>
    <phoneticPr fontId="1"/>
  </si>
  <si>
    <t>１・２号</t>
    <rPh sb="3" eb="4">
      <t>ゴウ</t>
    </rPh>
    <phoneticPr fontId="1"/>
  </si>
  <si>
    <t>10人</t>
    <rPh sb="2" eb="3">
      <t>ニン</t>
    </rPh>
    <phoneticPr fontId="1"/>
  </si>
  <si>
    <t>11人～20人</t>
    <rPh sb="2" eb="3">
      <t>ニン</t>
    </rPh>
    <rPh sb="6" eb="7">
      <t>ニン</t>
    </rPh>
    <phoneticPr fontId="1"/>
  </si>
  <si>
    <t>16人～25人</t>
    <rPh sb="2" eb="3">
      <t>ニン</t>
    </rPh>
    <rPh sb="6" eb="7">
      <t>ニン</t>
    </rPh>
    <phoneticPr fontId="1"/>
  </si>
  <si>
    <t>26人～35人</t>
    <rPh sb="2" eb="3">
      <t>ニン</t>
    </rPh>
    <rPh sb="6" eb="7">
      <t>ニン</t>
    </rPh>
    <phoneticPr fontId="1"/>
  </si>
  <si>
    <t>36人～45人</t>
    <phoneticPr fontId="1"/>
  </si>
  <si>
    <t>46人～60人</t>
    <rPh sb="2" eb="3">
      <t>ニン</t>
    </rPh>
    <rPh sb="6" eb="7">
      <t>ニン</t>
    </rPh>
    <phoneticPr fontId="1"/>
  </si>
  <si>
    <t>61人～75人</t>
    <rPh sb="2" eb="3">
      <t>ニン</t>
    </rPh>
    <rPh sb="6" eb="7">
      <t>ニン</t>
    </rPh>
    <phoneticPr fontId="1"/>
  </si>
  <si>
    <t>76人～90人</t>
    <rPh sb="2" eb="3">
      <t>ニン</t>
    </rPh>
    <rPh sb="6" eb="7">
      <t>ニン</t>
    </rPh>
    <phoneticPr fontId="1"/>
  </si>
  <si>
    <t>91人～105人</t>
    <rPh sb="2" eb="3">
      <t>ニン</t>
    </rPh>
    <rPh sb="7" eb="8">
      <t>ニン</t>
    </rPh>
    <phoneticPr fontId="1"/>
  </si>
  <si>
    <t>106人～120人</t>
    <rPh sb="3" eb="4">
      <t>ニン</t>
    </rPh>
    <rPh sb="8" eb="9">
      <t>ニン</t>
    </rPh>
    <phoneticPr fontId="1"/>
  </si>
  <si>
    <t>121人～135人</t>
    <rPh sb="3" eb="4">
      <t>ニン</t>
    </rPh>
    <rPh sb="8" eb="9">
      <t>ニン</t>
    </rPh>
    <phoneticPr fontId="1"/>
  </si>
  <si>
    <t>136人～150人</t>
    <rPh sb="3" eb="4">
      <t>ニン</t>
    </rPh>
    <rPh sb="8" eb="9">
      <t>ニン</t>
    </rPh>
    <phoneticPr fontId="1"/>
  </si>
  <si>
    <t>151人～180人</t>
    <rPh sb="3" eb="4">
      <t>ニン</t>
    </rPh>
    <rPh sb="8" eb="9">
      <t>ニン</t>
    </rPh>
    <phoneticPr fontId="1"/>
  </si>
  <si>
    <t>181人～210人</t>
    <rPh sb="3" eb="4">
      <t>ニン</t>
    </rPh>
    <rPh sb="8" eb="9">
      <t>ニン</t>
    </rPh>
    <phoneticPr fontId="1"/>
  </si>
  <si>
    <t>211人～240人</t>
    <rPh sb="3" eb="4">
      <t>ニン</t>
    </rPh>
    <rPh sb="8" eb="9">
      <t>ニン</t>
    </rPh>
    <phoneticPr fontId="1"/>
  </si>
  <si>
    <t>241人～270人</t>
    <rPh sb="3" eb="4">
      <t>ニン</t>
    </rPh>
    <rPh sb="8" eb="9">
      <t>ニン</t>
    </rPh>
    <phoneticPr fontId="1"/>
  </si>
  <si>
    <t>271人～300人</t>
    <rPh sb="3" eb="4">
      <t>ニン</t>
    </rPh>
    <rPh sb="8" eb="9">
      <t>ニン</t>
    </rPh>
    <phoneticPr fontId="1"/>
  </si>
  <si>
    <t>301人以上</t>
    <rPh sb="3" eb="4">
      <t>ニン</t>
    </rPh>
    <rPh sb="4" eb="6">
      <t>イジョウ</t>
    </rPh>
    <phoneticPr fontId="1"/>
  </si>
  <si>
    <t>保育標準時間</t>
    <rPh sb="0" eb="2">
      <t>ホイク</t>
    </rPh>
    <rPh sb="2" eb="4">
      <t>ヒョウジュン</t>
    </rPh>
    <rPh sb="4" eb="6">
      <t>ジカン</t>
    </rPh>
    <phoneticPr fontId="1"/>
  </si>
  <si>
    <t>保育短時間</t>
    <rPh sb="0" eb="2">
      <t>ホイク</t>
    </rPh>
    <rPh sb="2" eb="5">
      <t>タンジカン</t>
    </rPh>
    <phoneticPr fontId="1"/>
  </si>
  <si>
    <t>教育標準時間</t>
    <rPh sb="0" eb="2">
      <t>キョウイク</t>
    </rPh>
    <rPh sb="2" eb="4">
      <t>ヒョウジュン</t>
    </rPh>
    <rPh sb="4" eb="6">
      <t>ジカン</t>
    </rPh>
    <phoneticPr fontId="1"/>
  </si>
  <si>
    <t>満３歳</t>
    <rPh sb="0" eb="1">
      <t>マン</t>
    </rPh>
    <rPh sb="2" eb="3">
      <t>サイ</t>
    </rPh>
    <phoneticPr fontId="1"/>
  </si>
  <si>
    <t>※児童名は必要に応じて入力してください。未入力でも計算されます。</t>
    <rPh sb="1" eb="4">
      <t>ジドウメイ</t>
    </rPh>
    <rPh sb="5" eb="7">
      <t>ヒツヨウ</t>
    </rPh>
    <rPh sb="8" eb="9">
      <t>オウ</t>
    </rPh>
    <rPh sb="11" eb="13">
      <t>ニュウリョク</t>
    </rPh>
    <rPh sb="20" eb="23">
      <t>ミニュウリョク</t>
    </rPh>
    <rPh sb="25" eb="27">
      <t>ケイサン</t>
    </rPh>
    <phoneticPr fontId="1"/>
  </si>
  <si>
    <t>副園長・教頭
配置加算</t>
    <phoneticPr fontId="1"/>
  </si>
  <si>
    <t>学級編制調整
加配加算</t>
    <phoneticPr fontId="1"/>
  </si>
  <si>
    <t>満３歳児
対応加配加算</t>
    <rPh sb="0" eb="1">
      <t>マン</t>
    </rPh>
    <rPh sb="2" eb="3">
      <t>サイ</t>
    </rPh>
    <rPh sb="3" eb="4">
      <t>ジ</t>
    </rPh>
    <rPh sb="5" eb="7">
      <t>タイオウ</t>
    </rPh>
    <rPh sb="7" eb="9">
      <t>カハイ</t>
    </rPh>
    <rPh sb="9" eb="11">
      <t>カサン</t>
    </rPh>
    <phoneticPr fontId="1"/>
  </si>
  <si>
    <t>満３歳対応</t>
    <rPh sb="0" eb="1">
      <t>マン</t>
    </rPh>
    <rPh sb="2" eb="3">
      <t>サイ</t>
    </rPh>
    <rPh sb="3" eb="5">
      <t>タイオウ</t>
    </rPh>
    <phoneticPr fontId="1"/>
  </si>
  <si>
    <t>３歳児改善あり</t>
    <rPh sb="1" eb="3">
      <t>サイジ</t>
    </rPh>
    <rPh sb="3" eb="5">
      <t>カイゼン</t>
    </rPh>
    <phoneticPr fontId="1"/>
  </si>
  <si>
    <t>３歳児改善なし</t>
    <rPh sb="1" eb="3">
      <t>サイジ</t>
    </rPh>
    <rPh sb="3" eb="5">
      <t>カイゼン</t>
    </rPh>
    <phoneticPr fontId="1"/>
  </si>
  <si>
    <t>講師加配加算</t>
    <rPh sb="0" eb="4">
      <t>コウシカハイ</t>
    </rPh>
    <rPh sb="4" eb="6">
      <t>カサン</t>
    </rPh>
    <phoneticPr fontId="1"/>
  </si>
  <si>
    <t>通園送迎加算</t>
    <rPh sb="0" eb="2">
      <t>ツウエン</t>
    </rPh>
    <rPh sb="2" eb="4">
      <t>ソウゲイ</t>
    </rPh>
    <rPh sb="4" eb="6">
      <t>カサン</t>
    </rPh>
    <phoneticPr fontId="1"/>
  </si>
  <si>
    <t>給食</t>
    <rPh sb="0" eb="2">
      <t>キュウショク</t>
    </rPh>
    <phoneticPr fontId="1"/>
  </si>
  <si>
    <t>施設内調理</t>
    <rPh sb="0" eb="3">
      <t>シセツナイ</t>
    </rPh>
    <rPh sb="3" eb="5">
      <t>チョウリ</t>
    </rPh>
    <phoneticPr fontId="1"/>
  </si>
  <si>
    <t>外部搬入</t>
    <rPh sb="0" eb="4">
      <t>ガイブハンニュウ</t>
    </rPh>
    <phoneticPr fontId="1"/>
  </si>
  <si>
    <t>給食実施加算</t>
    <rPh sb="0" eb="2">
      <t>キュウショク</t>
    </rPh>
    <rPh sb="2" eb="4">
      <t>ジッシ</t>
    </rPh>
    <rPh sb="4" eb="6">
      <t>カサン</t>
    </rPh>
    <phoneticPr fontId="1"/>
  </si>
  <si>
    <r>
      <t>★</t>
    </r>
    <r>
      <rPr>
        <b/>
        <sz val="10"/>
        <color theme="4"/>
        <rFont val="游ゴシック"/>
        <family val="3"/>
        <charset val="128"/>
      </rPr>
      <t>ブルー</t>
    </r>
    <r>
      <rPr>
        <b/>
        <sz val="10"/>
        <color theme="1"/>
        <rFont val="游ゴシック"/>
        <family val="3"/>
        <charset val="128"/>
      </rPr>
      <t>のセルはプルダウンメニューから選択し、</t>
    </r>
    <r>
      <rPr>
        <b/>
        <sz val="10"/>
        <color theme="5"/>
        <rFont val="游ゴシック"/>
        <family val="3"/>
        <charset val="128"/>
      </rPr>
      <t>オレンジ</t>
    </r>
    <r>
      <rPr>
        <b/>
        <sz val="10"/>
        <color theme="1"/>
        <rFont val="游ゴシック"/>
        <family val="3"/>
        <charset val="128"/>
      </rPr>
      <t>のセルには、加算対象となる人数や日数を入力してください。</t>
    </r>
    <rPh sb="19" eb="21">
      <t>センタク</t>
    </rPh>
    <rPh sb="33" eb="35">
      <t>カサン</t>
    </rPh>
    <rPh sb="35" eb="37">
      <t>タイショウ</t>
    </rPh>
    <rPh sb="40" eb="42">
      <t>ニンズウ</t>
    </rPh>
    <rPh sb="43" eb="45">
      <t>ニッスウ</t>
    </rPh>
    <rPh sb="46" eb="48">
      <t>ニュウリョク</t>
    </rPh>
    <phoneticPr fontId="1"/>
  </si>
  <si>
    <t>外部監査費
加算</t>
    <rPh sb="0" eb="5">
      <t>ガイブカンサヒ</t>
    </rPh>
    <rPh sb="6" eb="8">
      <t>カサン</t>
    </rPh>
    <phoneticPr fontId="1"/>
  </si>
  <si>
    <t>主幹教諭等
専任化未実施</t>
    <rPh sb="0" eb="2">
      <t>シュカン</t>
    </rPh>
    <rPh sb="2" eb="4">
      <t>キョウユ</t>
    </rPh>
    <rPh sb="4" eb="5">
      <t>トウ</t>
    </rPh>
    <rPh sb="6" eb="8">
      <t>センニン</t>
    </rPh>
    <rPh sb="8" eb="9">
      <t>カ</t>
    </rPh>
    <rPh sb="9" eb="12">
      <t>ミジッシ</t>
    </rPh>
    <phoneticPr fontId="1"/>
  </si>
  <si>
    <t>配置基準
未充足</t>
    <rPh sb="0" eb="4">
      <t>ハイチキジュン</t>
    </rPh>
    <rPh sb="5" eb="8">
      <t>ミジュウソク</t>
    </rPh>
    <phoneticPr fontId="1"/>
  </si>
  <si>
    <t>職員資格
未保有</t>
    <rPh sb="0" eb="2">
      <t>ショクイン</t>
    </rPh>
    <rPh sb="2" eb="4">
      <t>シカク</t>
    </rPh>
    <rPh sb="5" eb="6">
      <t>ミ</t>
    </rPh>
    <rPh sb="6" eb="8">
      <t>ホユウ</t>
    </rPh>
    <phoneticPr fontId="1"/>
  </si>
  <si>
    <t>事務職員
配置加算</t>
    <rPh sb="0" eb="2">
      <t>ジム</t>
    </rPh>
    <rPh sb="2" eb="4">
      <t>ショクイン</t>
    </rPh>
    <rPh sb="5" eb="7">
      <t>ハイチ</t>
    </rPh>
    <rPh sb="7" eb="9">
      <t>カサン</t>
    </rPh>
    <phoneticPr fontId="1"/>
  </si>
  <si>
    <t>指導充実
加配加算</t>
    <rPh sb="0" eb="2">
      <t>シドウ</t>
    </rPh>
    <rPh sb="2" eb="4">
      <t>ジュウジツ</t>
    </rPh>
    <rPh sb="5" eb="7">
      <t>カハイ</t>
    </rPh>
    <rPh sb="7" eb="9">
      <t>カサン</t>
    </rPh>
    <phoneticPr fontId="1"/>
  </si>
  <si>
    <t>事務負担対応
加配加算</t>
    <rPh sb="0" eb="4">
      <t>ジムフタン</t>
    </rPh>
    <rPh sb="4" eb="6">
      <t>タイオウ</t>
    </rPh>
    <rPh sb="7" eb="11">
      <t>カハイカサン</t>
    </rPh>
    <phoneticPr fontId="1"/>
  </si>
  <si>
    <t>施設関係者
評価加算</t>
    <phoneticPr fontId="1"/>
  </si>
  <si>
    <t>療育・評価</t>
    <rPh sb="0" eb="2">
      <t>リョウイク</t>
    </rPh>
    <rPh sb="3" eb="5">
      <t>ヒョウカ</t>
    </rPh>
    <phoneticPr fontId="1"/>
  </si>
  <si>
    <t>～15人</t>
    <rPh sb="3" eb="4">
      <t>ニン</t>
    </rPh>
    <phoneticPr fontId="1"/>
  </si>
  <si>
    <t>36人～45人</t>
  </si>
  <si>
    <t>36人～45人</t>
    <rPh sb="2" eb="3">
      <t>ニン</t>
    </rPh>
    <rPh sb="6" eb="7">
      <t>ニン</t>
    </rPh>
    <phoneticPr fontId="1"/>
  </si>
  <si>
    <t>46人～60人</t>
    <phoneticPr fontId="1"/>
  </si>
  <si>
    <t>301人～</t>
    <rPh sb="3" eb="4">
      <t>ニン</t>
    </rPh>
    <phoneticPr fontId="1"/>
  </si>
  <si>
    <t>チーム保育
加配加算</t>
    <rPh sb="3" eb="5">
      <t>ホイク</t>
    </rPh>
    <rPh sb="6" eb="8">
      <t>カハイ</t>
    </rPh>
    <rPh sb="8" eb="10">
      <t>カサン</t>
    </rPh>
    <phoneticPr fontId="1"/>
  </si>
  <si>
    <t>１号定員
設定なし</t>
    <rPh sb="1" eb="2">
      <t>ゴウ</t>
    </rPh>
    <rPh sb="2" eb="4">
      <t>テイイン</t>
    </rPh>
    <rPh sb="5" eb="7">
      <t>セッテイ</t>
    </rPh>
    <phoneticPr fontId="1"/>
  </si>
  <si>
    <t>教育標準時間</t>
    <rPh sb="0" eb="2">
      <t>キョウイク</t>
    </rPh>
    <rPh sb="2" eb="6">
      <t>ヒョウジュンジカン</t>
    </rPh>
    <phoneticPr fontId="1"/>
  </si>
  <si>
    <t>保育標準時間</t>
    <rPh sb="0" eb="2">
      <t>ホイク</t>
    </rPh>
    <rPh sb="2" eb="6">
      <t>ヒョウジュンジカン</t>
    </rPh>
    <phoneticPr fontId="1"/>
  </si>
  <si>
    <t>基本分</t>
    <rPh sb="0" eb="2">
      <t>キホン</t>
    </rPh>
    <rPh sb="2" eb="3">
      <t>ブン</t>
    </rPh>
    <phoneticPr fontId="4"/>
  </si>
  <si>
    <t>加算Ⅰ</t>
    <rPh sb="0" eb="2">
      <t>カサン</t>
    </rPh>
    <phoneticPr fontId="4"/>
  </si>
  <si>
    <t>利用定員区分</t>
    <rPh sb="0" eb="6">
      <t>リヨウテイインクブン</t>
    </rPh>
    <phoneticPr fontId="1"/>
  </si>
  <si>
    <t>10人</t>
    <rPh sb="2" eb="3">
      <t>ニン</t>
    </rPh>
    <phoneticPr fontId="3"/>
  </si>
  <si>
    <t>11人～20人</t>
    <rPh sb="2" eb="3">
      <t>ニン</t>
    </rPh>
    <rPh sb="6" eb="7">
      <t>ニン</t>
    </rPh>
    <phoneticPr fontId="3"/>
  </si>
  <si>
    <t>%</t>
    <phoneticPr fontId="1"/>
  </si>
  <si>
    <t>学級編制調整加配加算</t>
    <phoneticPr fontId="1"/>
  </si>
  <si>
    <r>
      <t>【単価表】</t>
    </r>
    <r>
      <rPr>
        <b/>
        <sz val="10"/>
        <rFont val="游ゴシック"/>
        <family val="3"/>
        <charset val="128"/>
      </rPr>
      <t>３歳児配置改善加算</t>
    </r>
    <r>
      <rPr>
        <b/>
        <sz val="10"/>
        <color rgb="FFFF0000"/>
        <rFont val="游ゴシック"/>
        <family val="3"/>
        <charset val="128"/>
      </rPr>
      <t>なし</t>
    </r>
    <rPh sb="1" eb="4">
      <t>タンカヒョウ</t>
    </rPh>
    <rPh sb="6" eb="7">
      <t>サイ</t>
    </rPh>
    <rPh sb="7" eb="8">
      <t>ジ</t>
    </rPh>
    <rPh sb="8" eb="12">
      <t>ハイチカイゼン</t>
    </rPh>
    <rPh sb="12" eb="14">
      <t>カサン</t>
    </rPh>
    <phoneticPr fontId="1"/>
  </si>
  <si>
    <r>
      <t>【単価表】</t>
    </r>
    <r>
      <rPr>
        <b/>
        <sz val="10"/>
        <rFont val="游ゴシック"/>
        <family val="3"/>
        <charset val="128"/>
      </rPr>
      <t>３歳児配置改善加算</t>
    </r>
    <r>
      <rPr>
        <b/>
        <sz val="10"/>
        <color rgb="FFFF0000"/>
        <rFont val="游ゴシック"/>
        <family val="3"/>
        <charset val="128"/>
      </rPr>
      <t>あり</t>
    </r>
    <rPh sb="1" eb="4">
      <t>タンカヒョウ</t>
    </rPh>
    <rPh sb="6" eb="7">
      <t>サイ</t>
    </rPh>
    <rPh sb="7" eb="8">
      <t>ジ</t>
    </rPh>
    <rPh sb="8" eb="12">
      <t>ハイチカイゼン</t>
    </rPh>
    <rPh sb="12" eb="14">
      <t>カサン</t>
    </rPh>
    <phoneticPr fontId="1"/>
  </si>
  <si>
    <t>通園送迎加算</t>
    <phoneticPr fontId="1"/>
  </si>
  <si>
    <t>【単価表】施設内調理</t>
    <rPh sb="1" eb="4">
      <t>タンカヒョウ</t>
    </rPh>
    <rPh sb="5" eb="8">
      <t>シセツナイ</t>
    </rPh>
    <rPh sb="8" eb="10">
      <t>チョウリ</t>
    </rPh>
    <phoneticPr fontId="1"/>
  </si>
  <si>
    <t>【単価表】外部搬入</t>
    <rPh sb="1" eb="4">
      <t>タンカヒョウ</t>
    </rPh>
    <rPh sb="5" eb="9">
      <t>ガイブハンニュウ</t>
    </rPh>
    <phoneticPr fontId="1"/>
  </si>
  <si>
    <t>給食実施加算</t>
    <phoneticPr fontId="1"/>
  </si>
  <si>
    <t>調理区分</t>
    <rPh sb="0" eb="4">
      <t>チョウリクブン</t>
    </rPh>
    <phoneticPr fontId="1"/>
  </si>
  <si>
    <t>実施日数</t>
    <rPh sb="0" eb="2">
      <t>ジッシ</t>
    </rPh>
    <rPh sb="2" eb="4">
      <t>ニッスウ</t>
    </rPh>
    <phoneticPr fontId="1"/>
  </si>
  <si>
    <t>減算の有無</t>
    <rPh sb="0" eb="2">
      <t>ゲンサン</t>
    </rPh>
    <rPh sb="3" eb="5">
      <t>ウム</t>
    </rPh>
    <phoneticPr fontId="1"/>
  </si>
  <si>
    <t>年齢別配置基準を下回る場合</t>
    <phoneticPr fontId="1"/>
  </si>
  <si>
    <t>～15人</t>
  </si>
  <si>
    <t>～10人</t>
    <rPh sb="3" eb="4">
      <t>ニン</t>
    </rPh>
    <phoneticPr fontId="1"/>
  </si>
  <si>
    <t>～15人</t>
    <phoneticPr fontId="1"/>
  </si>
  <si>
    <t>副園長・教頭配置加算</t>
    <phoneticPr fontId="1"/>
  </si>
  <si>
    <t>３歳児配置改善加算</t>
    <phoneticPr fontId="1"/>
  </si>
  <si>
    <t>４歳以上児配置改善加算</t>
    <phoneticPr fontId="1"/>
  </si>
  <si>
    <t>満３歳児対応加配加算</t>
    <rPh sb="0" eb="1">
      <t>マン</t>
    </rPh>
    <rPh sb="4" eb="6">
      <t>タイオウ</t>
    </rPh>
    <rPh sb="6" eb="8">
      <t>カハイ</t>
    </rPh>
    <phoneticPr fontId="1"/>
  </si>
  <si>
    <t>講師配置加算</t>
    <phoneticPr fontId="1"/>
  </si>
  <si>
    <t>チーム保育加配加算</t>
    <phoneticPr fontId="1"/>
  </si>
  <si>
    <t>配置基準上求められる職員資格を有しない場合</t>
    <phoneticPr fontId="1"/>
  </si>
  <si>
    <t>定員を恒常的に超過する場合</t>
    <phoneticPr fontId="1"/>
  </si>
  <si>
    <t>療育支援加算</t>
    <phoneticPr fontId="1"/>
  </si>
  <si>
    <t>事務職員配置加算</t>
    <phoneticPr fontId="1"/>
  </si>
  <si>
    <t>指導充実加配加算</t>
    <phoneticPr fontId="1"/>
  </si>
  <si>
    <t>事務負担対応加配加算</t>
    <phoneticPr fontId="1"/>
  </si>
  <si>
    <t>処遇改善等加算Ⅱ</t>
    <phoneticPr fontId="1"/>
  </si>
  <si>
    <t>処遇改善等加算Ⅲ</t>
    <phoneticPr fontId="1"/>
  </si>
  <si>
    <t>冷暖房費加算</t>
    <phoneticPr fontId="1"/>
  </si>
  <si>
    <t>３月加算</t>
    <rPh sb="1" eb="4">
      <t>ガツカサン</t>
    </rPh>
    <phoneticPr fontId="1"/>
  </si>
  <si>
    <t>施設関係者評価</t>
    <phoneticPr fontId="1"/>
  </si>
  <si>
    <t>施設関係者評価加算</t>
    <phoneticPr fontId="1"/>
  </si>
  <si>
    <t>加算単価</t>
    <rPh sb="0" eb="2">
      <t>カサン</t>
    </rPh>
    <rPh sb="2" eb="4">
      <t>タンカ</t>
    </rPh>
    <phoneticPr fontId="4"/>
  </si>
  <si>
    <t>外部監査費加算</t>
    <rPh sb="0" eb="5">
      <t>ガイブカンサヒ</t>
    </rPh>
    <rPh sb="5" eb="7">
      <t>カサン</t>
    </rPh>
    <phoneticPr fontId="1"/>
  </si>
  <si>
    <t>夜間保育加算</t>
    <phoneticPr fontId="1"/>
  </si>
  <si>
    <t>～10人</t>
    <rPh sb="3" eb="4">
      <t>ニン</t>
    </rPh>
    <phoneticPr fontId="3"/>
  </si>
  <si>
    <t>認可施設</t>
    <rPh sb="0" eb="4">
      <t>ニンカシセツ</t>
    </rPh>
    <phoneticPr fontId="1"/>
  </si>
  <si>
    <t>機能部分</t>
  </si>
  <si>
    <t>機能部分</t>
    <rPh sb="0" eb="2">
      <t>キノウ</t>
    </rPh>
    <rPh sb="2" eb="4">
      <t>ブブン</t>
    </rPh>
    <phoneticPr fontId="1"/>
  </si>
  <si>
    <t>種別</t>
    <rPh sb="0" eb="2">
      <t>シュベツ</t>
    </rPh>
    <phoneticPr fontId="1"/>
  </si>
  <si>
    <t>幼保連携型</t>
    <rPh sb="0" eb="5">
      <t>ヨウホレンケイガタ</t>
    </rPh>
    <phoneticPr fontId="1"/>
  </si>
  <si>
    <t>保育所型</t>
    <rPh sb="0" eb="3">
      <t>ホイクショ</t>
    </rPh>
    <rPh sb="3" eb="4">
      <t>ガタ</t>
    </rPh>
    <phoneticPr fontId="1"/>
  </si>
  <si>
    <t>幼稚園型</t>
    <rPh sb="0" eb="4">
      <t>ヨウチエンガタ</t>
    </rPh>
    <phoneticPr fontId="1"/>
  </si>
  <si>
    <t>地方裁量型</t>
    <rPh sb="0" eb="5">
      <t>チホウサイリョウガタ</t>
    </rPh>
    <phoneticPr fontId="1"/>
  </si>
  <si>
    <t>種別</t>
    <rPh sb="0" eb="2">
      <t>シュベツ</t>
    </rPh>
    <phoneticPr fontId="3"/>
  </si>
  <si>
    <t>11人～20人</t>
    <rPh sb="2" eb="3">
      <t>ニン</t>
    </rPh>
    <rPh sb="6" eb="7">
      <t>ニン</t>
    </rPh>
    <phoneticPr fontId="10"/>
  </si>
  <si>
    <t>～10人</t>
    <rPh sb="3" eb="4">
      <t>ニン</t>
    </rPh>
    <phoneticPr fontId="9"/>
  </si>
  <si>
    <t>10人～20人</t>
    <rPh sb="2" eb="3">
      <t>ニン</t>
    </rPh>
    <rPh sb="6" eb="7">
      <t>ニン</t>
    </rPh>
    <phoneticPr fontId="9"/>
  </si>
  <si>
    <t>地域</t>
    <rPh sb="0" eb="2">
      <t>チイキ</t>
    </rPh>
    <phoneticPr fontId="1"/>
  </si>
  <si>
    <t>休日保育加算</t>
    <rPh sb="0" eb="2">
      <t>キュウジツ</t>
    </rPh>
    <phoneticPr fontId="1"/>
  </si>
  <si>
    <t>減価償却費加算</t>
    <rPh sb="0" eb="5">
      <t>ゲンカショウキャクヒ</t>
    </rPh>
    <phoneticPr fontId="1"/>
  </si>
  <si>
    <t>１号認定こどもの利用定員を設定しない場合</t>
    <rPh sb="1" eb="2">
      <t>ゴウ</t>
    </rPh>
    <rPh sb="2" eb="4">
      <t>ニンテイ</t>
    </rPh>
    <rPh sb="8" eb="10">
      <t>リヨウ</t>
    </rPh>
    <rPh sb="10" eb="12">
      <t>テイイン</t>
    </rPh>
    <rPh sb="13" eb="15">
      <t>セッテイ</t>
    </rPh>
    <rPh sb="18" eb="20">
      <t>バアイ</t>
    </rPh>
    <phoneticPr fontId="1"/>
  </si>
  <si>
    <t>※認定こども園全体の利用定員数</t>
    <rPh sb="1" eb="3">
      <t>ニンテイ</t>
    </rPh>
    <rPh sb="6" eb="7">
      <t>エン</t>
    </rPh>
    <rPh sb="7" eb="9">
      <t>ゼンタイ</t>
    </rPh>
    <rPh sb="10" eb="14">
      <t>リヨウテイイン</t>
    </rPh>
    <rPh sb="14" eb="15">
      <t>スウ</t>
    </rPh>
    <phoneticPr fontId="1"/>
  </si>
  <si>
    <t>※１号・２号の利用定員数</t>
    <rPh sb="2" eb="3">
      <t>ゴウ</t>
    </rPh>
    <rPh sb="5" eb="6">
      <t>ゴウ</t>
    </rPh>
    <rPh sb="7" eb="11">
      <t>リヨウテイイン</t>
    </rPh>
    <rPh sb="11" eb="12">
      <t>スウ</t>
    </rPh>
    <phoneticPr fontId="1"/>
  </si>
  <si>
    <t>分園の場合</t>
    <rPh sb="0" eb="2">
      <t>ブンエン</t>
    </rPh>
    <rPh sb="3" eb="5">
      <t>バアイ</t>
    </rPh>
    <phoneticPr fontId="1"/>
  </si>
  <si>
    <t>土曜日に閉所する場合</t>
    <rPh sb="0" eb="3">
      <t>ドヨウビ</t>
    </rPh>
    <rPh sb="4" eb="6">
      <t>ヘイショ</t>
    </rPh>
    <rPh sb="8" eb="10">
      <t>バアイ</t>
    </rPh>
    <phoneticPr fontId="1"/>
  </si>
  <si>
    <t>主幹教諭等の専任化により子育て支援の取り組みを実施していない場合</t>
    <rPh sb="0" eb="2">
      <t>シュカン</t>
    </rPh>
    <rPh sb="2" eb="4">
      <t>キョウユ</t>
    </rPh>
    <rPh sb="4" eb="5">
      <t>トウ</t>
    </rPh>
    <rPh sb="6" eb="8">
      <t>センニン</t>
    </rPh>
    <rPh sb="8" eb="9">
      <t>カ</t>
    </rPh>
    <rPh sb="12" eb="14">
      <t>コソダ</t>
    </rPh>
    <rPh sb="15" eb="17">
      <t>シエン</t>
    </rPh>
    <rPh sb="18" eb="19">
      <t>ト</t>
    </rPh>
    <rPh sb="20" eb="21">
      <t>ク</t>
    </rPh>
    <rPh sb="23" eb="25">
      <t>ジッシ</t>
    </rPh>
    <rPh sb="30" eb="32">
      <t>バアイ</t>
    </rPh>
    <phoneticPr fontId="1"/>
  </si>
  <si>
    <t>年齢別配置基準を下回る場合</t>
    <rPh sb="0" eb="2">
      <t>ネンレイ</t>
    </rPh>
    <rPh sb="2" eb="3">
      <t>ベツ</t>
    </rPh>
    <rPh sb="3" eb="5">
      <t>ハイチ</t>
    </rPh>
    <rPh sb="5" eb="7">
      <t>キジュン</t>
    </rPh>
    <rPh sb="8" eb="10">
      <t>シタマワ</t>
    </rPh>
    <rPh sb="11" eb="13">
      <t>バアイ</t>
    </rPh>
    <phoneticPr fontId="1"/>
  </si>
  <si>
    <t>配置基準上求められる職員資格を有しない場合</t>
    <rPh sb="0" eb="2">
      <t>ハイチ</t>
    </rPh>
    <rPh sb="2" eb="4">
      <t>キジュン</t>
    </rPh>
    <rPh sb="4" eb="5">
      <t>ジョウ</t>
    </rPh>
    <rPh sb="5" eb="6">
      <t>モト</t>
    </rPh>
    <rPh sb="10" eb="12">
      <t>ショクイン</t>
    </rPh>
    <rPh sb="12" eb="14">
      <t>シカク</t>
    </rPh>
    <rPh sb="15" eb="16">
      <t>ユウ</t>
    </rPh>
    <rPh sb="19" eb="21">
      <t>バアイ</t>
    </rPh>
    <phoneticPr fontId="1"/>
  </si>
  <si>
    <t>全体・１号または１号・２号</t>
    <rPh sb="0" eb="2">
      <t>ゼンタイ</t>
    </rPh>
    <rPh sb="4" eb="5">
      <t>ゴウ</t>
    </rPh>
    <rPh sb="9" eb="10">
      <t>ゴウ</t>
    </rPh>
    <rPh sb="12" eb="13">
      <t>ゴウ</t>
    </rPh>
    <phoneticPr fontId="1"/>
  </si>
  <si>
    <t>定員を恒常的に超過する場合</t>
    <rPh sb="0" eb="2">
      <t>テイイン</t>
    </rPh>
    <rPh sb="3" eb="6">
      <t>コウジョウテキ</t>
    </rPh>
    <rPh sb="7" eb="9">
      <t>チョウカ</t>
    </rPh>
    <rPh sb="11" eb="13">
      <t>バアイ</t>
    </rPh>
    <phoneticPr fontId="1"/>
  </si>
  <si>
    <t>１号なし加算有無</t>
    <rPh sb="1" eb="2">
      <t>ゴウ</t>
    </rPh>
    <rPh sb="4" eb="6">
      <t>カサン</t>
    </rPh>
    <rPh sb="6" eb="8">
      <t>ウム</t>
    </rPh>
    <phoneticPr fontId="1"/>
  </si>
  <si>
    <t>【施設関係者評価加算単価表】</t>
    <rPh sb="1" eb="3">
      <t>シセツ</t>
    </rPh>
    <rPh sb="3" eb="6">
      <t>カンケイシャ</t>
    </rPh>
    <rPh sb="6" eb="8">
      <t>ヒョウカ</t>
    </rPh>
    <rPh sb="10" eb="13">
      <t>タンカヒョウ</t>
    </rPh>
    <phoneticPr fontId="1"/>
  </si>
  <si>
    <t>施設評価</t>
    <rPh sb="0" eb="2">
      <t>シセツ</t>
    </rPh>
    <rPh sb="2" eb="4">
      <t>ヒョウカ</t>
    </rPh>
    <phoneticPr fontId="1"/>
  </si>
  <si>
    <t>施設関係者評価加算</t>
    <rPh sb="0" eb="5">
      <t>シセツカンケイシャ</t>
    </rPh>
    <rPh sb="5" eb="9">
      <t>ヒョウカカサン</t>
    </rPh>
    <phoneticPr fontId="1"/>
  </si>
  <si>
    <t>施設機能強化推進費加算の加算額が満額でないときは、右欄に加算認定額の総額（１号分も含む）を入力してください。</t>
    <rPh sb="0" eb="6">
      <t>シセツキノウキョウカ</t>
    </rPh>
    <rPh sb="6" eb="11">
      <t>スイシンヒカサン</t>
    </rPh>
    <rPh sb="12" eb="15">
      <t>カサンガク</t>
    </rPh>
    <rPh sb="16" eb="18">
      <t>マンガク</t>
    </rPh>
    <rPh sb="25" eb="26">
      <t>ミギ</t>
    </rPh>
    <rPh sb="26" eb="27">
      <t>ラン</t>
    </rPh>
    <rPh sb="28" eb="30">
      <t>カサン</t>
    </rPh>
    <rPh sb="30" eb="32">
      <t>ニンテイ</t>
    </rPh>
    <rPh sb="32" eb="33">
      <t>ガク</t>
    </rPh>
    <rPh sb="34" eb="36">
      <t>ソウガク</t>
    </rPh>
    <rPh sb="38" eb="39">
      <t>ゴウ</t>
    </rPh>
    <rPh sb="39" eb="40">
      <t>ブン</t>
    </rPh>
    <rPh sb="41" eb="42">
      <t>フク</t>
    </rPh>
    <rPh sb="45" eb="47">
      <t>ニュウリョク</t>
    </rPh>
    <phoneticPr fontId="1"/>
  </si>
  <si>
    <t>満額でない加算総額（１号分含む）</t>
    <rPh sb="0" eb="2">
      <t>マンガク</t>
    </rPh>
    <rPh sb="5" eb="7">
      <t>カサン</t>
    </rPh>
    <rPh sb="7" eb="9">
      <t>ソウガク</t>
    </rPh>
    <rPh sb="11" eb="12">
      <t>ゴウ</t>
    </rPh>
    <rPh sb="12" eb="13">
      <t>ブン</t>
    </rPh>
    <rPh sb="13" eb="14">
      <t>フク</t>
    </rPh>
    <phoneticPr fontId="1"/>
  </si>
  <si>
    <t>【施設機能強化推進費加算上限単価】</t>
    <rPh sb="1" eb="7">
      <t>シセツキノウキョウカ</t>
    </rPh>
    <rPh sb="7" eb="10">
      <t>スイシンヒ</t>
    </rPh>
    <rPh sb="10" eb="12">
      <t>カサン</t>
    </rPh>
    <rPh sb="12" eb="14">
      <t>ジョウゲン</t>
    </rPh>
    <rPh sb="14" eb="16">
      <t>タンカ</t>
    </rPh>
    <phoneticPr fontId="1"/>
  </si>
  <si>
    <t>２・３号分</t>
    <rPh sb="3" eb="5">
      <t>ゴウブン</t>
    </rPh>
    <phoneticPr fontId="1"/>
  </si>
  <si>
    <t>１号計</t>
    <rPh sb="1" eb="2">
      <t>ゴウ</t>
    </rPh>
    <rPh sb="2" eb="3">
      <t>ケイ</t>
    </rPh>
    <phoneticPr fontId="1"/>
  </si>
  <si>
    <t>２・３号計</t>
    <rPh sb="3" eb="4">
      <t>ゴウ</t>
    </rPh>
    <rPh sb="4" eb="5">
      <t>ケイ</t>
    </rPh>
    <phoneticPr fontId="1"/>
  </si>
  <si>
    <t>チーム保育加配加算</t>
    <rPh sb="3" eb="5">
      <t>ホイク</t>
    </rPh>
    <rPh sb="5" eb="7">
      <t>カハイ</t>
    </rPh>
    <rPh sb="7" eb="9">
      <t>カサン</t>
    </rPh>
    <phoneticPr fontId="1"/>
  </si>
  <si>
    <t>１号利用定員なし</t>
    <rPh sb="1" eb="2">
      <t>ゴウ</t>
    </rPh>
    <rPh sb="2" eb="6">
      <t>リヨウテイイン</t>
    </rPh>
    <phoneticPr fontId="1"/>
  </si>
  <si>
    <t>主幹取組未実施</t>
    <rPh sb="0" eb="2">
      <t>シュカン</t>
    </rPh>
    <rPh sb="2" eb="4">
      <t>トリクミ</t>
    </rPh>
    <rPh sb="4" eb="7">
      <t>ミジッシ</t>
    </rPh>
    <phoneticPr fontId="1"/>
  </si>
  <si>
    <t>配置基準下回り</t>
    <rPh sb="0" eb="4">
      <t>ハイチキジュン</t>
    </rPh>
    <rPh sb="4" eb="6">
      <t>シタマワ</t>
    </rPh>
    <phoneticPr fontId="1"/>
  </si>
  <si>
    <t>職員資格未保有</t>
    <rPh sb="0" eb="2">
      <t>ショクイン</t>
    </rPh>
    <rPh sb="2" eb="4">
      <t>シカク</t>
    </rPh>
    <rPh sb="4" eb="7">
      <t>ミホユウ</t>
    </rPh>
    <phoneticPr fontId="1"/>
  </si>
  <si>
    <t>施設関係者評価加算</t>
    <rPh sb="7" eb="9">
      <t>カサン</t>
    </rPh>
    <phoneticPr fontId="1"/>
  </si>
  <si>
    <t>第三者評価受審加算</t>
    <phoneticPr fontId="1"/>
  </si>
  <si>
    <t>外部監査費加算</t>
    <phoneticPr fontId="1"/>
  </si>
  <si>
    <t>４歳
以上児</t>
    <rPh sb="1" eb="2">
      <t>サイ</t>
    </rPh>
    <rPh sb="3" eb="6">
      <t>イジョウジ</t>
    </rPh>
    <phoneticPr fontId="1"/>
  </si>
  <si>
    <t>恒常的定員超過</t>
    <rPh sb="0" eb="3">
      <t>コウジョウテキ</t>
    </rPh>
    <rPh sb="3" eb="5">
      <t>テイイン</t>
    </rPh>
    <rPh sb="5" eb="7">
      <t>チョウカ</t>
    </rPh>
    <phoneticPr fontId="1"/>
  </si>
  <si>
    <t>主幹取組未実施減算</t>
    <rPh sb="0" eb="2">
      <t>シュカン</t>
    </rPh>
    <rPh sb="2" eb="4">
      <t>トリクミ</t>
    </rPh>
    <rPh sb="4" eb="7">
      <t>ミジッシ</t>
    </rPh>
    <rPh sb="7" eb="9">
      <t>ゲンサン</t>
    </rPh>
    <phoneticPr fontId="1"/>
  </si>
  <si>
    <t>配置基準下回り減算</t>
    <rPh sb="0" eb="4">
      <t>ハイチキジュン</t>
    </rPh>
    <rPh sb="4" eb="6">
      <t>シタマワ</t>
    </rPh>
    <rPh sb="7" eb="9">
      <t>ゲンサン</t>
    </rPh>
    <phoneticPr fontId="1"/>
  </si>
  <si>
    <t>職員資格未保有減算</t>
    <rPh sb="0" eb="2">
      <t>ショクイン</t>
    </rPh>
    <rPh sb="2" eb="4">
      <t>シカク</t>
    </rPh>
    <rPh sb="4" eb="7">
      <t>ミホユウ</t>
    </rPh>
    <rPh sb="7" eb="9">
      <t>ゲンサン</t>
    </rPh>
    <phoneticPr fontId="1"/>
  </si>
  <si>
    <t>内訳・区分</t>
    <rPh sb="0" eb="2">
      <t>ウチワケ</t>
    </rPh>
    <rPh sb="3" eb="5">
      <t>クブン</t>
    </rPh>
    <phoneticPr fontId="1"/>
  </si>
  <si>
    <t>加算Ⅰ</t>
    <phoneticPr fontId="1"/>
  </si>
  <si>
    <t>うち加算Ⅰ</t>
    <phoneticPr fontId="1"/>
  </si>
  <si>
    <t>本園
加算Ⅰ計</t>
    <rPh sb="0" eb="2">
      <t>ホンエン</t>
    </rPh>
    <rPh sb="3" eb="5">
      <t>カサン</t>
    </rPh>
    <rPh sb="6" eb="7">
      <t>ケイ</t>
    </rPh>
    <phoneticPr fontId="1"/>
  </si>
  <si>
    <t>☜加算Ⅰ算出後総額から減算</t>
    <rPh sb="1" eb="3">
      <t>カサン</t>
    </rPh>
    <rPh sb="4" eb="7">
      <t>サンシュツゴ</t>
    </rPh>
    <rPh sb="7" eb="9">
      <t>ソウガク</t>
    </rPh>
    <rPh sb="11" eb="13">
      <t>ゲンサン</t>
    </rPh>
    <phoneticPr fontId="1"/>
  </si>
  <si>
    <t>分園
加算Ⅰ計</t>
    <rPh sb="0" eb="2">
      <t>ブンエン</t>
    </rPh>
    <rPh sb="3" eb="5">
      <t>カサン</t>
    </rPh>
    <rPh sb="6" eb="7">
      <t>ケイ</t>
    </rPh>
    <phoneticPr fontId="1"/>
  </si>
  <si>
    <r>
      <t xml:space="preserve">本園
給付費合計
</t>
    </r>
    <r>
      <rPr>
        <b/>
        <sz val="10"/>
        <color rgb="FFFF0000"/>
        <rFont val="游ゴシック"/>
        <family val="3"/>
        <charset val="128"/>
      </rPr>
      <t>※副食費
除く</t>
    </r>
    <rPh sb="0" eb="2">
      <t>ホンエン</t>
    </rPh>
    <rPh sb="3" eb="5">
      <t>キュウフ</t>
    </rPh>
    <rPh sb="5" eb="6">
      <t>ヒ</t>
    </rPh>
    <rPh sb="6" eb="8">
      <t>ゴウケイ</t>
    </rPh>
    <rPh sb="10" eb="13">
      <t>フクショクヒ</t>
    </rPh>
    <rPh sb="14" eb="15">
      <t>ノゾ</t>
    </rPh>
    <phoneticPr fontId="1"/>
  </si>
  <si>
    <r>
      <t xml:space="preserve">本園
給付費合計
</t>
    </r>
    <r>
      <rPr>
        <b/>
        <sz val="10"/>
        <color rgb="FFFF0000"/>
        <rFont val="游ゴシック"/>
        <family val="3"/>
        <charset val="128"/>
      </rPr>
      <t>※副食費
含む</t>
    </r>
    <rPh sb="0" eb="2">
      <t>ホンエン</t>
    </rPh>
    <rPh sb="3" eb="5">
      <t>キュウフ</t>
    </rPh>
    <rPh sb="5" eb="6">
      <t>ヒ</t>
    </rPh>
    <rPh sb="6" eb="8">
      <t>ゴウケイ</t>
    </rPh>
    <rPh sb="10" eb="13">
      <t>フクショクヒ</t>
    </rPh>
    <rPh sb="14" eb="15">
      <t>フク</t>
    </rPh>
    <phoneticPr fontId="1"/>
  </si>
  <si>
    <r>
      <t xml:space="preserve">分園
給付費合計
</t>
    </r>
    <r>
      <rPr>
        <b/>
        <sz val="10"/>
        <color rgb="FFFF0000"/>
        <rFont val="游ゴシック"/>
        <family val="3"/>
        <charset val="128"/>
      </rPr>
      <t>※副食費
除く</t>
    </r>
    <rPh sb="0" eb="2">
      <t>ブンエン</t>
    </rPh>
    <rPh sb="3" eb="5">
      <t>キュウフ</t>
    </rPh>
    <rPh sb="5" eb="6">
      <t>ヒ</t>
    </rPh>
    <rPh sb="6" eb="8">
      <t>ゴウケイ</t>
    </rPh>
    <rPh sb="10" eb="13">
      <t>フクショクヒ</t>
    </rPh>
    <rPh sb="14" eb="15">
      <t>ノゾ</t>
    </rPh>
    <phoneticPr fontId="1"/>
  </si>
  <si>
    <r>
      <t xml:space="preserve">分園
給付費合計
</t>
    </r>
    <r>
      <rPr>
        <b/>
        <sz val="10"/>
        <color rgb="FFFF0000"/>
        <rFont val="游ゴシック"/>
        <family val="3"/>
        <charset val="128"/>
      </rPr>
      <t>※副食費
含む</t>
    </r>
    <phoneticPr fontId="1"/>
  </si>
  <si>
    <t>【給付費総合計】</t>
    <rPh sb="1" eb="3">
      <t>キュウフ</t>
    </rPh>
    <rPh sb="3" eb="4">
      <t>ヒ</t>
    </rPh>
    <rPh sb="4" eb="7">
      <t>ソウゴウケイ</t>
    </rPh>
    <phoneticPr fontId="1"/>
  </si>
  <si>
    <t>【加算Ⅰ総合計】</t>
    <rPh sb="1" eb="3">
      <t>カサン</t>
    </rPh>
    <rPh sb="4" eb="7">
      <t>ソウゴウケイ</t>
    </rPh>
    <phoneticPr fontId="1"/>
  </si>
  <si>
    <t>【加算Ⅰ日割分合計】</t>
    <rPh sb="1" eb="3">
      <t>カサン</t>
    </rPh>
    <rPh sb="4" eb="6">
      <t>ヒワ</t>
    </rPh>
    <rPh sb="6" eb="7">
      <t>ブン</t>
    </rPh>
    <rPh sb="7" eb="9">
      <t>ゴウケイ</t>
    </rPh>
    <phoneticPr fontId="1"/>
  </si>
  <si>
    <t>１号利用定員なし加算</t>
    <rPh sb="1" eb="2">
      <t>ゴウ</t>
    </rPh>
    <rPh sb="2" eb="4">
      <t>リヨウ</t>
    </rPh>
    <rPh sb="4" eb="6">
      <t>テイイン</t>
    </rPh>
    <rPh sb="8" eb="10">
      <t>カサン</t>
    </rPh>
    <phoneticPr fontId="1"/>
  </si>
  <si>
    <t>副食費加算</t>
    <rPh sb="0" eb="3">
      <t>フクショクヒ</t>
    </rPh>
    <rPh sb="3" eb="5">
      <t>カサン</t>
    </rPh>
    <phoneticPr fontId="1"/>
  </si>
  <si>
    <t>給付費合計</t>
    <rPh sb="0" eb="3">
      <t>キュウフヒ</t>
    </rPh>
    <rPh sb="3" eb="5">
      <t>ゴウケイ</t>
    </rPh>
    <phoneticPr fontId="1"/>
  </si>
  <si>
    <t>在籍児童居住区市町村</t>
    <rPh sb="0" eb="2">
      <t>ザイセキ</t>
    </rPh>
    <rPh sb="2" eb="4">
      <t>ジドウ</t>
    </rPh>
    <rPh sb="4" eb="6">
      <t>キョジュウ</t>
    </rPh>
    <rPh sb="6" eb="7">
      <t>ク</t>
    </rPh>
    <rPh sb="7" eb="10">
      <t>シチョウソン</t>
    </rPh>
    <phoneticPr fontId="1"/>
  </si>
  <si>
    <t>うち加算Ⅰの額</t>
    <rPh sb="2" eb="4">
      <t>カサン</t>
    </rPh>
    <rPh sb="6" eb="7">
      <t>ガク</t>
    </rPh>
    <phoneticPr fontId="1"/>
  </si>
  <si>
    <r>
      <t>基本単価</t>
    </r>
    <r>
      <rPr>
        <b/>
        <sz val="10"/>
        <color rgb="FFCC66FF"/>
        <rFont val="游ゴシック"/>
        <family val="3"/>
        <charset val="128"/>
      </rPr>
      <t>【分園分】</t>
    </r>
    <rPh sb="0" eb="2">
      <t>キホン</t>
    </rPh>
    <rPh sb="2" eb="4">
      <t>タンカ</t>
    </rPh>
    <rPh sb="5" eb="7">
      <t>ブンエン</t>
    </rPh>
    <rPh sb="7" eb="8">
      <t>ブン</t>
    </rPh>
    <phoneticPr fontId="1"/>
  </si>
  <si>
    <t>チーム保育加配加算</t>
    <rPh sb="5" eb="7">
      <t>カハイ</t>
    </rPh>
    <phoneticPr fontId="1"/>
  </si>
  <si>
    <t>１号利用定員なし加算</t>
    <rPh sb="1" eb="2">
      <t>ゴウ</t>
    </rPh>
    <rPh sb="2" eb="6">
      <t>リヨウテイイン</t>
    </rPh>
    <rPh sb="8" eb="10">
      <t>カサン</t>
    </rPh>
    <phoneticPr fontId="1"/>
  </si>
  <si>
    <t>日割対象額</t>
    <rPh sb="0" eb="2">
      <t>ヒワリ</t>
    </rPh>
    <rPh sb="2" eb="5">
      <t>タイショウガク</t>
    </rPh>
    <phoneticPr fontId="1"/>
  </si>
  <si>
    <t>単価計</t>
    <rPh sb="0" eb="2">
      <t>タンカ</t>
    </rPh>
    <rPh sb="2" eb="3">
      <t>ケイ</t>
    </rPh>
    <phoneticPr fontId="1"/>
  </si>
  <si>
    <t>【加算額合計】</t>
    <rPh sb="1" eb="6">
      <t>カサンガクゴウケイ</t>
    </rPh>
    <phoneticPr fontId="1"/>
  </si>
  <si>
    <t>計算上の留意点</t>
    <rPh sb="0" eb="3">
      <t>ケイサンジョウ</t>
    </rPh>
    <rPh sb="4" eb="7">
      <t>リュウイテン</t>
    </rPh>
    <phoneticPr fontId="1"/>
  </si>
  <si>
    <t>日割対象</t>
    <rPh sb="0" eb="2">
      <t>ヒワリ</t>
    </rPh>
    <rPh sb="2" eb="4">
      <t>タイショウ</t>
    </rPh>
    <phoneticPr fontId="1"/>
  </si>
  <si>
    <t>対象外</t>
    <rPh sb="0" eb="3">
      <t>タイショウガイ</t>
    </rPh>
    <phoneticPr fontId="1"/>
  </si>
  <si>
    <t>加算方法など</t>
    <rPh sb="0" eb="2">
      <t>カサン</t>
    </rPh>
    <rPh sb="2" eb="4">
      <t>ホウホウ</t>
    </rPh>
    <phoneticPr fontId="1"/>
  </si>
  <si>
    <t>３月のみ</t>
    <rPh sb="1" eb="2">
      <t>ガツ</t>
    </rPh>
    <phoneticPr fontId="1"/>
  </si>
  <si>
    <t>基本分計</t>
    <rPh sb="0" eb="3">
      <t>キホンブン</t>
    </rPh>
    <rPh sb="3" eb="4">
      <t>ケイ</t>
    </rPh>
    <phoneticPr fontId="1"/>
  </si>
  <si>
    <t>加算Ⅰ計</t>
    <rPh sb="0" eb="2">
      <t>カサン</t>
    </rPh>
    <rPh sb="3" eb="4">
      <t>ケイ</t>
    </rPh>
    <phoneticPr fontId="1"/>
  </si>
  <si>
    <t>区市町村別・月別給付費一覧</t>
    <phoneticPr fontId="1"/>
  </si>
  <si>
    <t>基本分減算単価（各月シートから）</t>
    <rPh sb="0" eb="3">
      <t>キホンブン</t>
    </rPh>
    <rPh sb="3" eb="5">
      <t>ゲンサン</t>
    </rPh>
    <rPh sb="5" eb="7">
      <t>タンカ</t>
    </rPh>
    <rPh sb="8" eb="10">
      <t>カクツキ</t>
    </rPh>
    <phoneticPr fontId="3"/>
  </si>
  <si>
    <t>加算Ⅰ減算単価（各月シートから）</t>
    <rPh sb="0" eb="2">
      <t>カサン</t>
    </rPh>
    <rPh sb="3" eb="5">
      <t>ゲンサン</t>
    </rPh>
    <rPh sb="5" eb="7">
      <t>タンカ</t>
    </rPh>
    <rPh sb="8" eb="10">
      <t>カクツキ</t>
    </rPh>
    <phoneticPr fontId="3"/>
  </si>
  <si>
    <t>うち加算Ⅰ減算単価（各月シートから）</t>
    <rPh sb="2" eb="4">
      <t>カサン</t>
    </rPh>
    <rPh sb="5" eb="7">
      <t>ゲンサン</t>
    </rPh>
    <rPh sb="7" eb="9">
      <t>タンカ</t>
    </rPh>
    <rPh sb="10" eb="11">
      <t>カク</t>
    </rPh>
    <rPh sb="11" eb="12">
      <t>ツキ</t>
    </rPh>
    <phoneticPr fontId="3"/>
  </si>
  <si>
    <t>日割分年間合計（２・３号）</t>
    <rPh sb="0" eb="3">
      <t>ヒワリブン</t>
    </rPh>
    <rPh sb="3" eb="5">
      <t>ネンカン</t>
    </rPh>
    <rPh sb="5" eb="7">
      <t>ゴウケイ</t>
    </rPh>
    <rPh sb="11" eb="12">
      <t>ゴウ</t>
    </rPh>
    <phoneticPr fontId="1"/>
  </si>
  <si>
    <t>基本分総額</t>
    <rPh sb="0" eb="2">
      <t>キホン</t>
    </rPh>
    <rPh sb="2" eb="3">
      <t>ブン</t>
    </rPh>
    <rPh sb="3" eb="5">
      <t>ソウガク</t>
    </rPh>
    <phoneticPr fontId="1"/>
  </si>
  <si>
    <t>療育支援加算</t>
    <rPh sb="0" eb="4">
      <t>リョウイクシエン</t>
    </rPh>
    <phoneticPr fontId="1"/>
  </si>
  <si>
    <t>主幹教諭等の専任化により子育て支援の取り組みを実施していない場合</t>
    <phoneticPr fontId="1"/>
  </si>
  <si>
    <t>副園長・教頭配置加算</t>
    <rPh sb="0" eb="3">
      <t>フクエンチョウ</t>
    </rPh>
    <rPh sb="4" eb="6">
      <t>キョウトウ</t>
    </rPh>
    <rPh sb="6" eb="8">
      <t>ハイチ</t>
    </rPh>
    <rPh sb="8" eb="10">
      <t>カサン</t>
    </rPh>
    <phoneticPr fontId="1"/>
  </si>
  <si>
    <t>満３歳児対応加配加算</t>
    <phoneticPr fontId="1"/>
  </si>
  <si>
    <t>講師配置加算</t>
    <rPh sb="0" eb="2">
      <t>コウシ</t>
    </rPh>
    <rPh sb="2" eb="4">
      <t>ハイチ</t>
    </rPh>
    <rPh sb="4" eb="6">
      <t>カサン</t>
    </rPh>
    <phoneticPr fontId="1"/>
  </si>
  <si>
    <t>主幹教諭専任化取組未実施</t>
    <rPh sb="0" eb="4">
      <t>シュカンキョウユ</t>
    </rPh>
    <rPh sb="4" eb="6">
      <t>センニン</t>
    </rPh>
    <rPh sb="6" eb="7">
      <t>カ</t>
    </rPh>
    <rPh sb="7" eb="9">
      <t>トリクミ</t>
    </rPh>
    <rPh sb="9" eb="12">
      <t>ミジッシ</t>
    </rPh>
    <phoneticPr fontId="1"/>
  </si>
  <si>
    <t>満額でない加算総額（２・３号分含む）</t>
    <rPh sb="0" eb="2">
      <t>マンガク</t>
    </rPh>
    <rPh sb="5" eb="7">
      <t>カサン</t>
    </rPh>
    <rPh sb="7" eb="9">
      <t>ソウガク</t>
    </rPh>
    <rPh sb="13" eb="14">
      <t>ゴウ</t>
    </rPh>
    <rPh sb="14" eb="15">
      <t>ブン</t>
    </rPh>
    <rPh sb="15" eb="16">
      <t>フク</t>
    </rPh>
    <phoneticPr fontId="1"/>
  </si>
  <si>
    <t>学級編制調整加配加算</t>
    <rPh sb="0" eb="2">
      <t>ガッキュウ</t>
    </rPh>
    <rPh sb="2" eb="4">
      <t>ヘンセイ</t>
    </rPh>
    <rPh sb="4" eb="6">
      <t>チョウセイ</t>
    </rPh>
    <rPh sb="6" eb="8">
      <t>カハイ</t>
    </rPh>
    <rPh sb="8" eb="10">
      <t>カサン</t>
    </rPh>
    <phoneticPr fontId="1"/>
  </si>
  <si>
    <t>満３歳児対応加配加算</t>
    <rPh sb="0" eb="1">
      <t>マン</t>
    </rPh>
    <rPh sb="2" eb="4">
      <t>サイジ</t>
    </rPh>
    <rPh sb="4" eb="6">
      <t>タイオウ</t>
    </rPh>
    <rPh sb="6" eb="8">
      <t>カハイ</t>
    </rPh>
    <rPh sb="8" eb="10">
      <t>カサン</t>
    </rPh>
    <phoneticPr fontId="1"/>
  </si>
  <si>
    <t>事務職員配置加算</t>
    <rPh sb="0" eb="2">
      <t>ジム</t>
    </rPh>
    <rPh sb="2" eb="4">
      <t>ショクイン</t>
    </rPh>
    <rPh sb="4" eb="6">
      <t>ハイチ</t>
    </rPh>
    <rPh sb="6" eb="8">
      <t>カサン</t>
    </rPh>
    <phoneticPr fontId="1"/>
  </si>
  <si>
    <t>指導充実加配加算</t>
    <rPh sb="0" eb="2">
      <t>シドウ</t>
    </rPh>
    <rPh sb="2" eb="4">
      <t>ジュウジツ</t>
    </rPh>
    <rPh sb="4" eb="6">
      <t>カハイ</t>
    </rPh>
    <rPh sb="6" eb="8">
      <t>カサン</t>
    </rPh>
    <phoneticPr fontId="1"/>
  </si>
  <si>
    <t>事務負担対応加配加算</t>
    <rPh sb="0" eb="2">
      <t>ジム</t>
    </rPh>
    <rPh sb="2" eb="4">
      <t>フタン</t>
    </rPh>
    <rPh sb="4" eb="6">
      <t>タイオウ</t>
    </rPh>
    <rPh sb="6" eb="8">
      <t>カハイ</t>
    </rPh>
    <rPh sb="8" eb="10">
      <t>カサン</t>
    </rPh>
    <phoneticPr fontId="1"/>
  </si>
  <si>
    <r>
      <t xml:space="preserve">給付費合計
</t>
    </r>
    <r>
      <rPr>
        <b/>
        <sz val="10"/>
        <color rgb="FFFF0000"/>
        <rFont val="游ゴシック"/>
        <family val="3"/>
        <charset val="128"/>
      </rPr>
      <t>※副食費
除く</t>
    </r>
    <rPh sb="0" eb="2">
      <t>キュウフ</t>
    </rPh>
    <rPh sb="2" eb="3">
      <t>ヒ</t>
    </rPh>
    <rPh sb="3" eb="5">
      <t>ゴウケイ</t>
    </rPh>
    <rPh sb="7" eb="10">
      <t>フクショクヒ</t>
    </rPh>
    <rPh sb="11" eb="12">
      <t>ノゾ</t>
    </rPh>
    <phoneticPr fontId="1"/>
  </si>
  <si>
    <r>
      <t xml:space="preserve">給付費合計
</t>
    </r>
    <r>
      <rPr>
        <b/>
        <sz val="10"/>
        <color rgb="FFFF0000"/>
        <rFont val="游ゴシック"/>
        <family val="3"/>
        <charset val="128"/>
      </rPr>
      <t>※副食費
含む</t>
    </r>
    <rPh sb="0" eb="2">
      <t>キュウフ</t>
    </rPh>
    <rPh sb="2" eb="3">
      <t>ヒ</t>
    </rPh>
    <rPh sb="3" eb="5">
      <t>ゴウケイ</t>
    </rPh>
    <rPh sb="7" eb="10">
      <t>フクショクヒ</t>
    </rPh>
    <rPh sb="11" eb="12">
      <t>フク</t>
    </rPh>
    <phoneticPr fontId="1"/>
  </si>
  <si>
    <t>満３歳児</t>
    <rPh sb="0" eb="1">
      <t>マン</t>
    </rPh>
    <rPh sb="2" eb="4">
      <t>サイジ</t>
    </rPh>
    <phoneticPr fontId="1"/>
  </si>
  <si>
    <t>日割分年間合計（１号）</t>
    <rPh sb="0" eb="3">
      <t>ヒワリブン</t>
    </rPh>
    <rPh sb="3" eb="5">
      <t>ネンカン</t>
    </rPh>
    <rPh sb="5" eb="7">
      <t>ゴウケイ</t>
    </rPh>
    <rPh sb="9" eb="10">
      <t>ゴウ</t>
    </rPh>
    <phoneticPr fontId="1"/>
  </si>
  <si>
    <t>基本単価</t>
    <rPh sb="0" eb="2">
      <t>キホン</t>
    </rPh>
    <rPh sb="2" eb="4">
      <t>タンカ</t>
    </rPh>
    <phoneticPr fontId="1"/>
  </si>
  <si>
    <t>【月途中入所児童】</t>
    <rPh sb="1" eb="4">
      <t>ツキトチュウ</t>
    </rPh>
    <rPh sb="4" eb="6">
      <t>ニュウショ</t>
    </rPh>
    <rPh sb="6" eb="8">
      <t>ジドウ</t>
    </rPh>
    <phoneticPr fontId="1"/>
  </si>
  <si>
    <t>【月途中退所児童】</t>
    <rPh sb="1" eb="4">
      <t>ツキトチュウ</t>
    </rPh>
    <rPh sb="4" eb="6">
      <t>タイショ</t>
    </rPh>
    <rPh sb="6" eb="8">
      <t>ジドウ</t>
    </rPh>
    <phoneticPr fontId="1"/>
  </si>
  <si>
    <t>外部監査費加算</t>
    <rPh sb="0" eb="7">
      <t>ガイブカンサヒカサン</t>
    </rPh>
    <phoneticPr fontId="1"/>
  </si>
  <si>
    <t>利用者負担額</t>
    <rPh sb="0" eb="3">
      <t>リヨウシャ</t>
    </rPh>
    <rPh sb="3" eb="5">
      <t>フタン</t>
    </rPh>
    <rPh sb="5" eb="6">
      <t>ガク</t>
    </rPh>
    <phoneticPr fontId="1"/>
  </si>
  <si>
    <t>公費負担額</t>
    <rPh sb="0" eb="2">
      <t>コウヒ</t>
    </rPh>
    <rPh sb="2" eb="4">
      <t>フタン</t>
    </rPh>
    <rPh sb="4" eb="5">
      <t>ガク</t>
    </rPh>
    <phoneticPr fontId="1"/>
  </si>
  <si>
    <t>給食実施日数</t>
    <rPh sb="0" eb="2">
      <t>キュウショク</t>
    </rPh>
    <rPh sb="2" eb="4">
      <t>ジッシ</t>
    </rPh>
    <rPh sb="4" eb="6">
      <t>ニッスウ</t>
    </rPh>
    <phoneticPr fontId="1"/>
  </si>
  <si>
    <t>800～1200</t>
    <phoneticPr fontId="1"/>
  </si>
  <si>
    <t>※減額日数には退所してからの日数ではなく、
　　教育認定児童の場合は【２０日－保育日数】
　　保育認定児童の場合は【２５日－保育日数】　　を入力してください。</t>
    <rPh sb="24" eb="26">
      <t>キョウイク</t>
    </rPh>
    <rPh sb="26" eb="30">
      <t>ニンテイジドウ</t>
    </rPh>
    <rPh sb="31" eb="33">
      <t>バアイ</t>
    </rPh>
    <rPh sb="37" eb="38">
      <t>ニチ</t>
    </rPh>
    <rPh sb="39" eb="43">
      <t>ホイクニッスウ</t>
    </rPh>
    <rPh sb="47" eb="49">
      <t>ホイク</t>
    </rPh>
    <rPh sb="49" eb="53">
      <t>ニンテイジドウ</t>
    </rPh>
    <rPh sb="54" eb="56">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</si>
</sst>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176" formatCode="###&quot;%&quot;"/>
    <numFmt numFmtId="177" formatCode="#,##0_ "/>
    <numFmt numFmtId="178" formatCode="\(#,##0\)"/>
    <numFmt numFmtId="179" formatCode="#,##0;&quot;▲ &quot;#,##0"/>
    <numFmt numFmtId="180" formatCode="#,##0_);[Red]\(#,##0\)"/>
    <numFmt numFmtId="181" formatCode="#&quot;月&quot;"/>
    <numFmt numFmtId="182" formatCode="##.##&quot;%&quot;"/>
    <numFmt numFmtId="183" formatCode="0_ ;[Red]\-0\ "/>
  </numFmts>
  <fonts count="46">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6"/>
      <name val="明朝"/>
      <family val="3"/>
      <charset val="128"/>
    </font>
    <font>
      <sz val="11"/>
      <name val="明朝"/>
      <family val="3"/>
      <charset val="128"/>
    </font>
    <font>
      <b/>
      <sz val="10"/>
      <color rgb="FFFF0000"/>
      <name val="游ゴシック"/>
      <family val="3"/>
      <charset val="128"/>
      <scheme val="minor"/>
    </font>
    <font>
      <b/>
      <sz val="10"/>
      <color theme="0"/>
      <name val="游ゴシック"/>
      <family val="3"/>
      <charset val="128"/>
      <scheme val="minor"/>
    </font>
    <font>
      <b/>
      <sz val="10"/>
      <color theme="1"/>
      <name val="游ゴシック"/>
      <family val="3"/>
      <charset val="128"/>
      <scheme val="minor"/>
    </font>
    <font>
      <b/>
      <sz val="12"/>
      <color theme="1"/>
      <name val="游ゴシック"/>
      <family val="3"/>
      <charset val="128"/>
      <scheme val="minor"/>
    </font>
    <font>
      <b/>
      <sz val="10"/>
      <name val="游ゴシック"/>
      <family val="3"/>
      <charset val="128"/>
      <scheme val="minor"/>
    </font>
    <font>
      <b/>
      <sz val="10"/>
      <color rgb="FF0000FF"/>
      <name val="游ゴシック"/>
      <family val="3"/>
      <charset val="128"/>
      <scheme val="minor"/>
    </font>
    <font>
      <b/>
      <sz val="11"/>
      <color theme="1"/>
      <name val="游ゴシック"/>
      <family val="3"/>
      <charset val="128"/>
      <scheme val="minor"/>
    </font>
    <font>
      <b/>
      <sz val="9"/>
      <color theme="0"/>
      <name val="游ゴシック"/>
      <family val="3"/>
      <charset val="128"/>
    </font>
    <font>
      <b/>
      <sz val="10"/>
      <color theme="0"/>
      <name val="游ゴシック"/>
      <family val="3"/>
      <charset val="128"/>
    </font>
    <font>
      <b/>
      <sz val="10"/>
      <color rgb="FFFF0000"/>
      <name val="游ゴシック"/>
      <family val="3"/>
      <charset val="128"/>
    </font>
    <font>
      <b/>
      <sz val="10"/>
      <name val="游ゴシック"/>
      <family val="3"/>
      <charset val="128"/>
    </font>
    <font>
      <b/>
      <sz val="9"/>
      <color rgb="FFFF0000"/>
      <name val="游ゴシック"/>
      <family val="3"/>
      <charset val="128"/>
    </font>
    <font>
      <b/>
      <sz val="10"/>
      <color rgb="FF0070C0"/>
      <name val="游ゴシック"/>
      <family val="3"/>
      <charset val="128"/>
    </font>
    <font>
      <b/>
      <sz val="9"/>
      <color theme="1"/>
      <name val="游ゴシック"/>
      <family val="3"/>
      <charset val="128"/>
    </font>
    <font>
      <b/>
      <sz val="10"/>
      <color theme="1"/>
      <name val="游ゴシック"/>
      <family val="3"/>
      <charset val="128"/>
    </font>
    <font>
      <b/>
      <sz val="11"/>
      <color theme="1"/>
      <name val="游ゴシック"/>
      <family val="3"/>
      <charset val="128"/>
    </font>
    <font>
      <b/>
      <u/>
      <sz val="14"/>
      <color rgb="FFFF0000"/>
      <name val="游ゴシック"/>
      <family val="3"/>
      <charset val="128"/>
    </font>
    <font>
      <b/>
      <sz val="12"/>
      <color theme="0"/>
      <name val="游ゴシック"/>
      <family val="3"/>
      <charset val="128"/>
    </font>
    <font>
      <b/>
      <sz val="10"/>
      <color rgb="FF00B050"/>
      <name val="游ゴシック"/>
      <family val="3"/>
      <charset val="128"/>
    </font>
    <font>
      <b/>
      <sz val="12"/>
      <color rgb="FFFF0000"/>
      <name val="游ゴシック"/>
      <family val="3"/>
      <charset val="128"/>
    </font>
    <font>
      <b/>
      <sz val="10"/>
      <color theme="0" tint="-4.9989318521683403E-2"/>
      <name val="游ゴシック"/>
      <family val="3"/>
      <charset val="128"/>
    </font>
    <font>
      <b/>
      <sz val="11"/>
      <name val="游ゴシック"/>
      <family val="3"/>
      <charset val="128"/>
    </font>
    <font>
      <b/>
      <sz val="11"/>
      <color theme="0"/>
      <name val="游ゴシック"/>
      <family val="3"/>
      <charset val="128"/>
    </font>
    <font>
      <b/>
      <sz val="8"/>
      <color theme="1"/>
      <name val="游ゴシック"/>
      <family val="3"/>
      <charset val="128"/>
    </font>
    <font>
      <b/>
      <sz val="10"/>
      <color theme="4"/>
      <name val="游ゴシック"/>
      <family val="3"/>
      <charset val="128"/>
    </font>
    <font>
      <b/>
      <sz val="10"/>
      <color theme="5"/>
      <name val="游ゴシック"/>
      <family val="3"/>
      <charset val="128"/>
    </font>
    <font>
      <b/>
      <sz val="10"/>
      <color rgb="FF000000"/>
      <name val="游ゴシック"/>
      <family val="3"/>
      <charset val="128"/>
    </font>
    <font>
      <sz val="10"/>
      <color theme="1"/>
      <name val="游ゴシック"/>
      <family val="3"/>
      <charset val="128"/>
      <scheme val="minor"/>
    </font>
    <font>
      <b/>
      <sz val="10"/>
      <color rgb="FFFFC000"/>
      <name val="游ゴシック"/>
      <family val="3"/>
      <charset val="128"/>
    </font>
    <font>
      <b/>
      <sz val="10"/>
      <color rgb="FFCC66FF"/>
      <name val="游ゴシック"/>
      <family val="3"/>
      <charset val="128"/>
    </font>
    <font>
      <b/>
      <sz val="10"/>
      <color theme="8"/>
      <name val="游ゴシック"/>
      <family val="3"/>
      <charset val="128"/>
    </font>
    <font>
      <b/>
      <sz val="10"/>
      <color theme="4"/>
      <name val="游ゴシック"/>
      <family val="3"/>
      <charset val="128"/>
      <scheme val="minor"/>
    </font>
    <font>
      <b/>
      <sz val="10"/>
      <color theme="8" tint="-0.249977111117893"/>
      <name val="游ゴシック"/>
      <family val="3"/>
      <charset val="128"/>
    </font>
    <font>
      <b/>
      <sz val="10"/>
      <color theme="7"/>
      <name val="游ゴシック"/>
      <family val="3"/>
      <charset val="128"/>
    </font>
    <font>
      <b/>
      <sz val="8"/>
      <name val="游ゴシック"/>
      <family val="3"/>
      <charset val="128"/>
      <scheme val="minor"/>
    </font>
    <font>
      <b/>
      <sz val="9"/>
      <name val="游ゴシック"/>
      <family val="3"/>
      <charset val="128"/>
    </font>
    <font>
      <sz val="11"/>
      <color theme="0"/>
      <name val="游ゴシック"/>
      <family val="3"/>
      <charset val="128"/>
      <scheme val="minor"/>
    </font>
    <font>
      <sz val="11"/>
      <color theme="1"/>
      <name val="游ゴシック"/>
      <family val="2"/>
      <charset val="128"/>
      <scheme val="minor"/>
    </font>
    <font>
      <sz val="12"/>
      <name val="明朝"/>
      <family val="1"/>
      <charset val="128"/>
    </font>
    <font>
      <sz val="11"/>
      <name val="明朝"/>
      <family val="1"/>
      <charset val="128"/>
    </font>
  </fonts>
  <fills count="31">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FF0000"/>
        <bgColor indexed="64"/>
      </patternFill>
    </fill>
    <fill>
      <patternFill patternType="solid">
        <fgColor rgb="FF7030A0"/>
        <bgColor indexed="64"/>
      </patternFill>
    </fill>
    <fill>
      <patternFill patternType="solid">
        <fgColor rgb="FF0070C0"/>
        <bgColor indexed="64"/>
      </patternFill>
    </fill>
    <fill>
      <patternFill patternType="solid">
        <fgColor rgb="FF00B050"/>
        <bgColor indexed="64"/>
      </patternFill>
    </fill>
    <fill>
      <patternFill patternType="solid">
        <fgColor rgb="FFFFC000"/>
        <bgColor indexed="64"/>
      </patternFill>
    </fill>
    <fill>
      <patternFill patternType="solid">
        <fgColor rgb="FFCC00FF"/>
        <bgColor indexed="64"/>
      </patternFill>
    </fill>
    <fill>
      <patternFill patternType="solid">
        <fgColor rgb="FFFF0066"/>
        <bgColor indexed="64"/>
      </patternFill>
    </fill>
    <fill>
      <patternFill patternType="solid">
        <fgColor rgb="FFDDEBF7"/>
        <bgColor indexed="64"/>
      </patternFill>
    </fill>
    <fill>
      <patternFill patternType="solid">
        <fgColor theme="7" tint="0.79998168889431442"/>
        <bgColor indexed="64"/>
      </patternFill>
    </fill>
    <fill>
      <patternFill patternType="solid">
        <fgColor rgb="FFCC66FF"/>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bgColor indexed="64"/>
      </patternFill>
    </fill>
    <fill>
      <patternFill patternType="solid">
        <fgColor theme="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CCFFCC"/>
        <bgColor indexed="64"/>
      </patternFill>
    </fill>
    <fill>
      <patternFill patternType="solid">
        <fgColor rgb="FFFFCCFF"/>
        <bgColor indexed="64"/>
      </patternFill>
    </fill>
    <fill>
      <patternFill patternType="solid">
        <fgColor theme="5" tint="0.59999389629810485"/>
        <bgColor indexed="64"/>
      </patternFill>
    </fill>
    <fill>
      <patternFill patternType="solid">
        <fgColor theme="7"/>
        <bgColor indexed="64"/>
      </patternFill>
    </fill>
    <fill>
      <patternFill patternType="solid">
        <fgColor rgb="FF3333FF"/>
        <bgColor indexed="64"/>
      </patternFill>
    </fill>
  </fills>
  <borders count="92">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auto="1"/>
      </left>
      <right style="thin">
        <color indexed="64"/>
      </right>
      <top/>
      <bottom style="thin">
        <color indexed="64"/>
      </bottom>
      <diagonal/>
    </border>
    <border>
      <left style="thin">
        <color auto="1"/>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indexed="64"/>
      </left>
      <right/>
      <top style="thick">
        <color indexed="64"/>
      </top>
      <bottom/>
      <diagonal/>
    </border>
    <border>
      <left style="thin">
        <color indexed="64"/>
      </left>
      <right/>
      <top style="thin">
        <color indexed="64"/>
      </top>
      <bottom/>
      <diagonal/>
    </border>
    <border>
      <left/>
      <right/>
      <top style="thick">
        <color indexed="64"/>
      </top>
      <bottom/>
      <diagonal/>
    </border>
    <border>
      <left style="thick">
        <color indexed="64"/>
      </left>
      <right/>
      <top/>
      <bottom/>
      <diagonal/>
    </border>
    <border>
      <left style="thick">
        <color indexed="64"/>
      </left>
      <right/>
      <top style="thick">
        <color indexed="64"/>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style="thick">
        <color indexed="64"/>
      </bottom>
      <diagonal/>
    </border>
    <border>
      <left/>
      <right style="thin">
        <color indexed="64"/>
      </right>
      <top/>
      <bottom style="thick">
        <color indexed="64"/>
      </bottom>
      <diagonal/>
    </border>
    <border>
      <left style="thin">
        <color auto="1"/>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ck">
        <color indexed="64"/>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diagonal/>
    </border>
    <border>
      <left style="thick">
        <color rgb="FF3333FF"/>
      </left>
      <right/>
      <top style="thick">
        <color rgb="FF3333FF"/>
      </top>
      <bottom/>
      <diagonal/>
    </border>
    <border>
      <left/>
      <right/>
      <top style="thick">
        <color rgb="FF3333FF"/>
      </top>
      <bottom/>
      <diagonal/>
    </border>
    <border>
      <left/>
      <right style="thick">
        <color rgb="FF3333FF"/>
      </right>
      <top style="thick">
        <color rgb="FF3333FF"/>
      </top>
      <bottom/>
      <diagonal/>
    </border>
    <border>
      <left style="thick">
        <color rgb="FF3333FF"/>
      </left>
      <right/>
      <top/>
      <bottom/>
      <diagonal/>
    </border>
    <border>
      <left/>
      <right style="thick">
        <color rgb="FF3333FF"/>
      </right>
      <top/>
      <bottom/>
      <diagonal/>
    </border>
    <border>
      <left style="thick">
        <color rgb="FF3333FF"/>
      </left>
      <right/>
      <top/>
      <bottom style="thick">
        <color rgb="FF3333FF"/>
      </bottom>
      <diagonal/>
    </border>
    <border>
      <left/>
      <right/>
      <top/>
      <bottom style="thick">
        <color rgb="FF3333FF"/>
      </bottom>
      <diagonal/>
    </border>
    <border>
      <left/>
      <right style="thick">
        <color rgb="FF3333FF"/>
      </right>
      <top/>
      <bottom style="thick">
        <color rgb="FF3333FF"/>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style="thin">
        <color indexed="64"/>
      </right>
      <top style="medium">
        <color indexed="64"/>
      </top>
      <bottom style="medium">
        <color indexed="64"/>
      </bottom>
      <diagonal/>
    </border>
    <border>
      <left style="thin">
        <color indexed="64"/>
      </left>
      <right/>
      <top/>
      <bottom style="thick">
        <color indexed="64"/>
      </bottom>
      <diagonal/>
    </border>
    <border>
      <left style="thin">
        <color indexed="64"/>
      </left>
      <right/>
      <top style="medium">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diagonalUp="1">
      <left/>
      <right/>
      <top style="thin">
        <color indexed="64"/>
      </top>
      <bottom style="thin">
        <color indexed="64"/>
      </bottom>
      <diagonal style="thin">
        <color indexed="64"/>
      </diagonal>
    </border>
  </borders>
  <cellStyleXfs count="37">
    <xf numFmtId="0" fontId="0" fillId="0" borderId="0">
      <alignment vertical="center"/>
    </xf>
    <xf numFmtId="0" fontId="2" fillId="0" borderId="0">
      <alignment vertical="center"/>
    </xf>
    <xf numFmtId="0" fontId="5" fillId="0" borderId="0"/>
    <xf numFmtId="0" fontId="44" fillId="0" borderId="0"/>
    <xf numFmtId="38" fontId="2" fillId="0" borderId="0" applyFont="0" applyFill="0" applyBorder="0" applyAlignment="0" applyProtection="0"/>
    <xf numFmtId="9" fontId="5" fillId="0" borderId="0" applyFont="0" applyFill="0" applyBorder="0" applyAlignment="0" applyProtection="0"/>
    <xf numFmtId="0" fontId="2" fillId="0" borderId="0"/>
    <xf numFmtId="0" fontId="44" fillId="0" borderId="0"/>
    <xf numFmtId="0" fontId="43" fillId="0" borderId="0">
      <alignment vertical="center"/>
    </xf>
    <xf numFmtId="0" fontId="45" fillId="0" borderId="0"/>
    <xf numFmtId="0" fontId="43" fillId="0" borderId="0">
      <alignment vertical="center"/>
    </xf>
    <xf numFmtId="0" fontId="43" fillId="0" borderId="0">
      <alignment vertical="center"/>
    </xf>
    <xf numFmtId="38" fontId="43" fillId="0" borderId="0" applyFont="0" applyFill="0" applyBorder="0" applyAlignment="0" applyProtection="0">
      <alignment vertical="center"/>
    </xf>
    <xf numFmtId="9" fontId="5" fillId="0" borderId="0" applyFont="0" applyFill="0" applyBorder="0" applyAlignment="0" applyProtection="0">
      <alignment vertical="center"/>
    </xf>
    <xf numFmtId="38" fontId="5" fillId="0" borderId="0" applyFont="0" applyFill="0" applyBorder="0" applyAlignment="0" applyProtection="0"/>
    <xf numFmtId="38" fontId="43" fillId="0" borderId="0" applyFont="0" applyFill="0" applyBorder="0" applyAlignment="0" applyProtection="0">
      <alignment vertical="center"/>
    </xf>
    <xf numFmtId="38" fontId="43" fillId="0" borderId="0" applyFont="0" applyFill="0" applyBorder="0" applyAlignment="0" applyProtection="0">
      <alignment vertical="center"/>
    </xf>
    <xf numFmtId="38" fontId="43" fillId="0" borderId="0" applyFont="0" applyFill="0" applyBorder="0" applyAlignment="0" applyProtection="0">
      <alignment vertical="center"/>
    </xf>
    <xf numFmtId="38" fontId="43" fillId="0" borderId="0" applyFont="0" applyFill="0" applyBorder="0" applyAlignment="0" applyProtection="0">
      <alignment vertical="center"/>
    </xf>
    <xf numFmtId="38" fontId="2" fillId="0" borderId="0" applyFont="0" applyFill="0" applyBorder="0" applyAlignment="0" applyProtection="0">
      <alignment vertical="center"/>
    </xf>
    <xf numFmtId="38" fontId="45" fillId="0" borderId="0" applyFont="0" applyFill="0" applyBorder="0" applyAlignment="0" applyProtection="0">
      <alignment vertical="center"/>
    </xf>
    <xf numFmtId="6" fontId="2" fillId="0" borderId="0" applyFont="0" applyFill="0" applyBorder="0" applyAlignment="0" applyProtection="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4" fillId="0" borderId="0"/>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0" fontId="43" fillId="0" borderId="0">
      <alignment vertical="center"/>
    </xf>
    <xf numFmtId="38" fontId="43" fillId="0" borderId="0" applyFont="0" applyFill="0" applyBorder="0" applyAlignment="0" applyProtection="0">
      <alignment vertical="center"/>
    </xf>
    <xf numFmtId="0" fontId="43" fillId="0" borderId="0">
      <alignment vertical="center"/>
    </xf>
    <xf numFmtId="0" fontId="43" fillId="0" borderId="0">
      <alignment vertical="center"/>
    </xf>
  </cellStyleXfs>
  <cellXfs count="865">
    <xf numFmtId="0" fontId="0" fillId="0" borderId="0" xfId="0">
      <alignment vertical="center"/>
    </xf>
    <xf numFmtId="0" fontId="8" fillId="0" borderId="3" xfId="0" applyFont="1" applyBorder="1" applyAlignment="1">
      <alignment horizontal="center" vertical="center"/>
    </xf>
    <xf numFmtId="0" fontId="8" fillId="0" borderId="0" xfId="0" applyFont="1">
      <alignment vertical="center"/>
    </xf>
    <xf numFmtId="0" fontId="7" fillId="6" borderId="3" xfId="0" applyFont="1" applyFill="1" applyBorder="1" applyAlignment="1">
      <alignment horizontal="center" vertical="center"/>
    </xf>
    <xf numFmtId="0" fontId="14" fillId="6" borderId="3" xfId="0" applyFont="1" applyFill="1" applyBorder="1" applyAlignment="1">
      <alignment horizontal="distributed" vertical="center"/>
    </xf>
    <xf numFmtId="0" fontId="14" fillId="8" borderId="3" xfId="0" applyFont="1" applyFill="1" applyBorder="1" applyAlignment="1">
      <alignment horizontal="distributed" vertical="center"/>
    </xf>
    <xf numFmtId="0" fontId="14" fillId="9" borderId="3" xfId="0" applyFont="1" applyFill="1" applyBorder="1" applyAlignment="1">
      <alignment horizontal="distributed" vertical="center"/>
    </xf>
    <xf numFmtId="0" fontId="14" fillId="10" borderId="3" xfId="0" applyFont="1" applyFill="1" applyBorder="1" applyAlignment="1">
      <alignment horizontal="distributed" vertical="center"/>
    </xf>
    <xf numFmtId="0" fontId="14" fillId="11" borderId="3" xfId="0" applyFont="1" applyFill="1" applyBorder="1" applyAlignment="1">
      <alignment horizontal="distributed" vertical="center"/>
    </xf>
    <xf numFmtId="0" fontId="16" fillId="0" borderId="3" xfId="0" applyFont="1" applyBorder="1" applyAlignment="1">
      <alignment horizontal="distributed" vertical="center"/>
    </xf>
    <xf numFmtId="0" fontId="16" fillId="0" borderId="31" xfId="0" applyFont="1" applyBorder="1" applyAlignment="1">
      <alignment horizontal="distributed" vertical="center"/>
    </xf>
    <xf numFmtId="0" fontId="16" fillId="0" borderId="0" xfId="0" applyFont="1" applyAlignment="1">
      <alignment horizontal="distributed" vertical="center"/>
    </xf>
    <xf numFmtId="0" fontId="15" fillId="0" borderId="0" xfId="0" applyFont="1">
      <alignment vertical="center"/>
    </xf>
    <xf numFmtId="0" fontId="15" fillId="0" borderId="0" xfId="0" applyFont="1" applyAlignment="1">
      <alignment horizontal="left" vertical="center"/>
    </xf>
    <xf numFmtId="0" fontId="20" fillId="0" borderId="0" xfId="0" applyFont="1">
      <alignment vertical="center"/>
    </xf>
    <xf numFmtId="0" fontId="20" fillId="0" borderId="0" xfId="0" applyFont="1" applyAlignment="1">
      <alignment horizontal="center" vertical="center"/>
    </xf>
    <xf numFmtId="0" fontId="20" fillId="0" borderId="3" xfId="0" applyFont="1" applyBorder="1" applyAlignment="1">
      <alignment horizontal="distributed" vertical="center"/>
    </xf>
    <xf numFmtId="0" fontId="15" fillId="0" borderId="0" xfId="0" applyFont="1" applyAlignment="1">
      <alignment horizontal="center" vertical="center"/>
    </xf>
    <xf numFmtId="0" fontId="20" fillId="2" borderId="3" xfId="0" applyFont="1" applyFill="1" applyBorder="1" applyAlignment="1">
      <alignment vertical="center" shrinkToFit="1"/>
    </xf>
    <xf numFmtId="0" fontId="20" fillId="0" borderId="3" xfId="0" applyFont="1" applyBorder="1" applyAlignment="1">
      <alignment horizontal="center" vertical="center"/>
    </xf>
    <xf numFmtId="0" fontId="20" fillId="0" borderId="3" xfId="0" applyFont="1" applyBorder="1" applyAlignment="1">
      <alignment horizontal="center" vertical="center" shrinkToFit="1"/>
    </xf>
    <xf numFmtId="177" fontId="20" fillId="2" borderId="3" xfId="0" applyNumberFormat="1" applyFont="1" applyFill="1" applyBorder="1" applyAlignment="1" applyProtection="1">
      <alignment horizontal="center" vertical="center" shrinkToFit="1"/>
      <protection locked="0"/>
    </xf>
    <xf numFmtId="0" fontId="20" fillId="0" borderId="0" xfId="0" applyFont="1" applyAlignment="1">
      <alignment vertical="center" shrinkToFit="1"/>
    </xf>
    <xf numFmtId="0" fontId="20" fillId="0" borderId="0" xfId="0" applyFont="1" applyAlignment="1">
      <alignment horizontal="center" vertical="center" shrinkToFit="1"/>
    </xf>
    <xf numFmtId="0" fontId="20" fillId="4" borderId="3" xfId="0" applyFont="1" applyFill="1" applyBorder="1" applyAlignment="1" applyProtection="1">
      <alignment horizontal="center" vertical="center" shrinkToFit="1"/>
      <protection locked="0"/>
    </xf>
    <xf numFmtId="38" fontId="20" fillId="0" borderId="3" xfId="0" applyNumberFormat="1" applyFont="1" applyBorder="1">
      <alignment vertical="center"/>
    </xf>
    <xf numFmtId="0" fontId="19" fillId="2" borderId="3" xfId="0" applyFont="1" applyFill="1" applyBorder="1" applyAlignment="1">
      <alignment horizontal="distributed" vertical="center" shrinkToFit="1"/>
    </xf>
    <xf numFmtId="0" fontId="8" fillId="0" borderId="0" xfId="0" applyFont="1" applyAlignment="1">
      <alignment vertical="center" shrinkToFit="1"/>
    </xf>
    <xf numFmtId="0" fontId="8" fillId="0" borderId="0" xfId="0" applyFont="1" applyAlignment="1">
      <alignment horizontal="center" vertical="center" shrinkToFit="1"/>
    </xf>
    <xf numFmtId="0" fontId="8" fillId="0" borderId="3" xfId="0" applyFont="1" applyBorder="1" applyAlignment="1">
      <alignment horizontal="center" vertical="center" shrinkToFit="1"/>
    </xf>
    <xf numFmtId="0" fontId="8" fillId="0" borderId="0" xfId="0" applyFont="1" applyAlignment="1">
      <alignment horizontal="center" vertical="center"/>
    </xf>
    <xf numFmtId="38" fontId="8" fillId="0" borderId="3" xfId="0" applyNumberFormat="1" applyFont="1" applyBorder="1">
      <alignment vertical="center"/>
    </xf>
    <xf numFmtId="38" fontId="8" fillId="0" borderId="3" xfId="0" applyNumberFormat="1" applyFont="1" applyBorder="1" applyAlignment="1">
      <alignment horizontal="center" vertical="center"/>
    </xf>
    <xf numFmtId="0" fontId="8" fillId="0" borderId="3" xfId="0" applyFont="1" applyBorder="1" applyAlignment="1">
      <alignment horizontal="distributed" vertical="center"/>
    </xf>
    <xf numFmtId="181" fontId="20" fillId="13" borderId="59" xfId="0" applyNumberFormat="1" applyFont="1" applyFill="1" applyBorder="1" applyAlignment="1" applyProtection="1">
      <alignment horizontal="center" vertical="center"/>
      <protection locked="0"/>
    </xf>
    <xf numFmtId="0" fontId="20" fillId="2" borderId="40" xfId="0" applyFont="1" applyFill="1" applyBorder="1" applyAlignment="1" applyProtection="1">
      <alignment horizontal="center" vertical="center" shrinkToFit="1"/>
      <protection locked="0"/>
    </xf>
    <xf numFmtId="0" fontId="20" fillId="13" borderId="59" xfId="0" applyFont="1" applyFill="1" applyBorder="1" applyAlignment="1" applyProtection="1">
      <alignment horizontal="center" vertical="center"/>
      <protection locked="0"/>
    </xf>
    <xf numFmtId="0" fontId="20" fillId="13" borderId="40" xfId="0" applyFont="1" applyFill="1" applyBorder="1" applyAlignment="1" applyProtection="1">
      <alignment horizontal="center" vertical="center"/>
      <protection locked="0"/>
    </xf>
    <xf numFmtId="0" fontId="20" fillId="2" borderId="41" xfId="0" applyFont="1" applyFill="1" applyBorder="1" applyAlignment="1" applyProtection="1">
      <alignment horizontal="center" vertical="center"/>
      <protection locked="0"/>
    </xf>
    <xf numFmtId="181" fontId="20" fillId="13" borderId="26" xfId="0" applyNumberFormat="1" applyFont="1" applyFill="1" applyBorder="1" applyAlignment="1" applyProtection="1">
      <alignment horizontal="center" vertical="center"/>
      <protection locked="0"/>
    </xf>
    <xf numFmtId="0" fontId="20" fillId="2" borderId="3" xfId="0" applyFont="1" applyFill="1" applyBorder="1" applyAlignment="1" applyProtection="1">
      <alignment horizontal="center" vertical="center" shrinkToFit="1"/>
      <protection locked="0"/>
    </xf>
    <xf numFmtId="0" fontId="20" fillId="13" borderId="26" xfId="0" applyFont="1" applyFill="1" applyBorder="1" applyAlignment="1" applyProtection="1">
      <alignment horizontal="center" vertical="center"/>
      <protection locked="0"/>
    </xf>
    <xf numFmtId="0" fontId="20" fillId="13" borderId="3" xfId="0" applyFont="1" applyFill="1" applyBorder="1" applyAlignment="1" applyProtection="1">
      <alignment horizontal="center" vertical="center"/>
      <protection locked="0"/>
    </xf>
    <xf numFmtId="0" fontId="20" fillId="2" borderId="42" xfId="0" applyFont="1" applyFill="1" applyBorder="1" applyAlignment="1" applyProtection="1">
      <alignment horizontal="center" vertical="center"/>
      <protection locked="0"/>
    </xf>
    <xf numFmtId="181" fontId="20" fillId="13" borderId="60" xfId="0" applyNumberFormat="1" applyFont="1" applyFill="1" applyBorder="1" applyAlignment="1" applyProtection="1">
      <alignment horizontal="center" vertical="center"/>
      <protection locked="0"/>
    </xf>
    <xf numFmtId="0" fontId="20" fillId="2" borderId="5" xfId="0" applyFont="1" applyFill="1" applyBorder="1" applyAlignment="1" applyProtection="1">
      <alignment horizontal="center" vertical="center" shrinkToFit="1"/>
      <protection locked="0"/>
    </xf>
    <xf numFmtId="0" fontId="20" fillId="13" borderId="60" xfId="0" applyFont="1" applyFill="1" applyBorder="1" applyAlignment="1" applyProtection="1">
      <alignment horizontal="center" vertical="center"/>
      <protection locked="0"/>
    </xf>
    <xf numFmtId="0" fontId="20" fillId="13" borderId="5" xfId="0" applyFont="1" applyFill="1" applyBorder="1" applyAlignment="1" applyProtection="1">
      <alignment horizontal="center" vertical="center"/>
      <protection locked="0"/>
    </xf>
    <xf numFmtId="0" fontId="20" fillId="2" borderId="43" xfId="0" applyFont="1" applyFill="1" applyBorder="1" applyAlignment="1" applyProtection="1">
      <alignment horizontal="center" vertical="center"/>
      <protection locked="0"/>
    </xf>
    <xf numFmtId="0" fontId="20" fillId="0" borderId="3" xfId="0" applyFont="1" applyBorder="1" applyAlignment="1">
      <alignment horizontal="right" vertical="center" shrinkToFit="1"/>
    </xf>
    <xf numFmtId="182" fontId="20" fillId="2" borderId="3" xfId="0" applyNumberFormat="1" applyFont="1" applyFill="1" applyBorder="1" applyProtection="1">
      <alignment vertical="center"/>
      <protection locked="0"/>
    </xf>
    <xf numFmtId="3" fontId="16" fillId="0" borderId="3" xfId="1" applyNumberFormat="1" applyFont="1" applyBorder="1" applyAlignment="1">
      <alignment horizontal="center" vertical="center"/>
    </xf>
    <xf numFmtId="3" fontId="16" fillId="0" borderId="0" xfId="1" applyNumberFormat="1" applyFont="1" applyAlignment="1">
      <alignment horizontal="left" vertical="center"/>
    </xf>
    <xf numFmtId="0" fontId="27" fillId="0" borderId="0" xfId="1" applyFont="1">
      <alignment vertical="center"/>
    </xf>
    <xf numFmtId="0" fontId="16" fillId="0" borderId="0" xfId="1" applyFont="1">
      <alignment vertical="center"/>
    </xf>
    <xf numFmtId="3" fontId="16" fillId="0" borderId="3" xfId="1" applyNumberFormat="1" applyFont="1" applyBorder="1">
      <alignment vertical="center"/>
    </xf>
    <xf numFmtId="3" fontId="27" fillId="0" borderId="0" xfId="1" applyNumberFormat="1" applyFont="1">
      <alignment vertical="center"/>
    </xf>
    <xf numFmtId="0" fontId="6" fillId="0" borderId="0" xfId="0" applyFont="1">
      <alignment vertical="center"/>
    </xf>
    <xf numFmtId="0" fontId="20" fillId="0" borderId="3" xfId="0" applyFont="1" applyBorder="1" applyAlignment="1" applyProtection="1">
      <alignment horizontal="center" vertical="center" shrinkToFit="1"/>
      <protection locked="0"/>
    </xf>
    <xf numFmtId="0" fontId="20" fillId="0" borderId="0" xfId="0" applyFont="1" applyAlignment="1">
      <alignment horizontal="left" vertical="center"/>
    </xf>
    <xf numFmtId="3" fontId="16" fillId="0" borderId="0" xfId="1" applyNumberFormat="1" applyFont="1">
      <alignment vertical="center"/>
    </xf>
    <xf numFmtId="3" fontId="16" fillId="0" borderId="0" xfId="1" applyNumberFormat="1" applyFont="1" applyAlignment="1">
      <alignment horizontal="center" vertical="center" shrinkToFit="1"/>
    </xf>
    <xf numFmtId="3" fontId="16" fillId="0" borderId="3" xfId="1" applyNumberFormat="1" applyFont="1" applyBorder="1" applyAlignment="1">
      <alignment horizontal="center" vertical="center" shrinkToFit="1"/>
    </xf>
    <xf numFmtId="3" fontId="16" fillId="0" borderId="3" xfId="1" applyNumberFormat="1" applyFont="1" applyBorder="1" applyAlignment="1">
      <alignment horizontal="distributed" vertical="center"/>
    </xf>
    <xf numFmtId="0" fontId="16" fillId="0" borderId="3" xfId="1" applyFont="1" applyBorder="1" applyAlignment="1">
      <alignment horizontal="center" vertical="center" shrinkToFit="1"/>
    </xf>
    <xf numFmtId="179" fontId="16" fillId="0" borderId="0" xfId="1" applyNumberFormat="1" applyFont="1" applyAlignment="1">
      <alignment horizontal="right" vertical="center" wrapText="1"/>
    </xf>
    <xf numFmtId="179" fontId="14" fillId="8" borderId="3" xfId="1" applyNumberFormat="1" applyFont="1" applyFill="1" applyBorder="1" applyAlignment="1">
      <alignment horizontal="center" vertical="center" shrinkToFit="1"/>
    </xf>
    <xf numFmtId="0" fontId="12" fillId="0" borderId="0" xfId="0" applyFont="1">
      <alignment vertical="center"/>
    </xf>
    <xf numFmtId="3" fontId="16" fillId="2" borderId="3" xfId="1" applyNumberFormat="1" applyFont="1" applyFill="1" applyBorder="1" applyAlignment="1">
      <alignment horizontal="distributed" vertical="center"/>
    </xf>
    <xf numFmtId="3" fontId="16" fillId="3" borderId="3" xfId="1" applyNumberFormat="1" applyFont="1" applyFill="1" applyBorder="1" applyAlignment="1">
      <alignment horizontal="distributed" vertical="center"/>
    </xf>
    <xf numFmtId="180" fontId="20" fillId="0" borderId="0" xfId="0" applyNumberFormat="1" applyFont="1">
      <alignment vertical="center"/>
    </xf>
    <xf numFmtId="181" fontId="15" fillId="0" borderId="3" xfId="0" applyNumberFormat="1" applyFont="1" applyBorder="1" applyAlignment="1" applyProtection="1">
      <alignment horizontal="center" vertical="center" shrinkToFit="1"/>
      <protection locked="0"/>
    </xf>
    <xf numFmtId="0" fontId="16" fillId="0" borderId="3" xfId="1" applyFont="1" applyBorder="1" applyAlignment="1">
      <alignment horizontal="center" vertical="center"/>
    </xf>
    <xf numFmtId="0" fontId="14" fillId="8" borderId="3" xfId="1" applyFont="1" applyFill="1" applyBorder="1" applyAlignment="1">
      <alignment horizontal="center" vertical="center" wrapText="1"/>
    </xf>
    <xf numFmtId="180" fontId="14" fillId="8" borderId="3" xfId="1" applyNumberFormat="1" applyFont="1" applyFill="1" applyBorder="1" applyAlignment="1">
      <alignment horizontal="center" vertical="center" shrinkToFit="1"/>
    </xf>
    <xf numFmtId="38" fontId="16" fillId="0" borderId="3" xfId="1" applyNumberFormat="1" applyFont="1" applyBorder="1">
      <alignment vertical="center"/>
    </xf>
    <xf numFmtId="0" fontId="28" fillId="0" borderId="0" xfId="1" applyFont="1" applyAlignment="1">
      <alignment vertical="center" shrinkToFit="1"/>
    </xf>
    <xf numFmtId="0" fontId="14" fillId="0" borderId="0" xfId="1" applyFont="1" applyAlignment="1">
      <alignment vertical="center" shrinkToFit="1"/>
    </xf>
    <xf numFmtId="3" fontId="16" fillId="0" borderId="0" xfId="1" applyNumberFormat="1" applyFont="1" applyAlignment="1">
      <alignment horizontal="center" vertical="center"/>
    </xf>
    <xf numFmtId="0" fontId="16" fillId="0" borderId="0" xfId="1" applyFont="1" applyAlignment="1">
      <alignment horizontal="center" vertical="center"/>
    </xf>
    <xf numFmtId="178" fontId="16" fillId="0" borderId="3" xfId="1" applyNumberFormat="1" applyFont="1" applyBorder="1" applyAlignment="1">
      <alignment horizontal="center" vertical="center" shrinkToFit="1"/>
    </xf>
    <xf numFmtId="178" fontId="14" fillId="20" borderId="3" xfId="1" applyNumberFormat="1" applyFont="1" applyFill="1" applyBorder="1" applyAlignment="1">
      <alignment horizontal="center" vertical="center" wrapText="1"/>
    </xf>
    <xf numFmtId="179" fontId="14" fillId="20" borderId="3" xfId="1" applyNumberFormat="1" applyFont="1" applyFill="1" applyBorder="1" applyAlignment="1">
      <alignment horizontal="center" vertical="center"/>
    </xf>
    <xf numFmtId="3" fontId="14" fillId="20" borderId="3" xfId="1" applyNumberFormat="1" applyFont="1" applyFill="1" applyBorder="1" applyAlignment="1">
      <alignment horizontal="center" vertical="center" wrapText="1"/>
    </xf>
    <xf numFmtId="3" fontId="15" fillId="0" borderId="0" xfId="1" applyNumberFormat="1" applyFont="1" applyAlignment="1">
      <alignment vertical="center" wrapText="1"/>
    </xf>
    <xf numFmtId="3" fontId="15" fillId="0" borderId="0" xfId="1" applyNumberFormat="1" applyFont="1" applyAlignment="1">
      <alignment horizontal="distributed" vertical="center"/>
    </xf>
    <xf numFmtId="179" fontId="15" fillId="0" borderId="0" xfId="1" applyNumberFormat="1" applyFont="1">
      <alignment vertical="center"/>
    </xf>
    <xf numFmtId="177" fontId="15" fillId="0" borderId="0" xfId="1" applyNumberFormat="1" applyFont="1">
      <alignment vertical="center"/>
    </xf>
    <xf numFmtId="0" fontId="16" fillId="0" borderId="0" xfId="1" applyFont="1" applyAlignment="1">
      <alignment vertical="center" shrinkToFit="1"/>
    </xf>
    <xf numFmtId="180" fontId="15" fillId="0" borderId="0" xfId="0" applyNumberFormat="1" applyFont="1">
      <alignment vertical="center"/>
    </xf>
    <xf numFmtId="3" fontId="15" fillId="0" borderId="0" xfId="1" applyNumberFormat="1" applyFont="1" applyAlignment="1">
      <alignment horizontal="left" vertical="center"/>
    </xf>
    <xf numFmtId="0" fontId="15" fillId="0" borderId="0" xfId="1" applyFont="1">
      <alignment vertical="center"/>
    </xf>
    <xf numFmtId="180" fontId="32" fillId="0" borderId="0" xfId="0" applyNumberFormat="1" applyFont="1" applyAlignment="1">
      <alignment vertical="top" wrapText="1"/>
    </xf>
    <xf numFmtId="177" fontId="16" fillId="0" borderId="0" xfId="1" applyNumberFormat="1" applyFont="1">
      <alignment vertical="center"/>
    </xf>
    <xf numFmtId="0" fontId="16" fillId="0" borderId="0" xfId="1" applyFont="1" applyAlignment="1">
      <alignment vertical="center" wrapText="1"/>
    </xf>
    <xf numFmtId="179" fontId="16" fillId="0" borderId="0" xfId="1" applyNumberFormat="1" applyFont="1" applyAlignment="1">
      <alignment horizontal="center" vertical="center" shrinkToFit="1"/>
    </xf>
    <xf numFmtId="180" fontId="16" fillId="0" borderId="0" xfId="1" applyNumberFormat="1" applyFont="1" applyAlignment="1">
      <alignment horizontal="center" vertical="center" shrinkToFit="1"/>
    </xf>
    <xf numFmtId="180" fontId="16" fillId="0" borderId="0" xfId="1" applyNumberFormat="1" applyFont="1" applyAlignment="1">
      <alignment vertical="center" wrapText="1"/>
    </xf>
    <xf numFmtId="0" fontId="16" fillId="0" borderId="0" xfId="1" applyFont="1" applyAlignment="1">
      <alignment horizontal="center" vertical="center" shrinkToFit="1"/>
    </xf>
    <xf numFmtId="0" fontId="15" fillId="0" borderId="0" xfId="1" applyFont="1" applyAlignment="1">
      <alignment horizontal="left" vertical="center"/>
    </xf>
    <xf numFmtId="179" fontId="16" fillId="0" borderId="3" xfId="1" applyNumberFormat="1" applyFont="1" applyBorder="1" applyAlignment="1">
      <alignment horizontal="center" vertical="center" wrapText="1"/>
    </xf>
    <xf numFmtId="0" fontId="15" fillId="4" borderId="3" xfId="0" applyFont="1" applyFill="1" applyBorder="1" applyAlignment="1" applyProtection="1">
      <alignment horizontal="center" vertical="center" shrinkToFit="1"/>
      <protection locked="0"/>
    </xf>
    <xf numFmtId="180" fontId="14" fillId="9" borderId="3" xfId="1" applyNumberFormat="1" applyFont="1" applyFill="1" applyBorder="1" applyAlignment="1">
      <alignment horizontal="center" vertical="center" shrinkToFit="1"/>
    </xf>
    <xf numFmtId="3" fontId="14" fillId="9" borderId="3" xfId="1" applyNumberFormat="1" applyFont="1" applyFill="1" applyBorder="1" applyAlignment="1">
      <alignment horizontal="center" vertical="center" shrinkToFit="1"/>
    </xf>
    <xf numFmtId="0" fontId="33" fillId="0" borderId="0" xfId="0" applyFont="1">
      <alignment vertical="center"/>
    </xf>
    <xf numFmtId="0" fontId="7" fillId="20" borderId="3" xfId="0" applyFont="1" applyFill="1" applyBorder="1" applyAlignment="1">
      <alignment horizontal="center" vertical="center"/>
    </xf>
    <xf numFmtId="9" fontId="16" fillId="0" borderId="3" xfId="1" applyNumberFormat="1" applyFont="1" applyBorder="1" applyAlignment="1">
      <alignment horizontal="center" vertical="center"/>
    </xf>
    <xf numFmtId="3" fontId="14" fillId="20" borderId="3" xfId="1" applyNumberFormat="1" applyFont="1" applyFill="1" applyBorder="1" applyAlignment="1">
      <alignment horizontal="center" vertical="center" shrinkToFit="1"/>
    </xf>
    <xf numFmtId="0" fontId="14" fillId="8" borderId="3" xfId="1" applyFont="1" applyFill="1" applyBorder="1" applyAlignment="1">
      <alignment horizontal="center" vertical="center" shrinkToFit="1"/>
    </xf>
    <xf numFmtId="180" fontId="14" fillId="20" borderId="3" xfId="1" applyNumberFormat="1" applyFont="1" applyFill="1" applyBorder="1" applyAlignment="1">
      <alignment horizontal="center" vertical="center" shrinkToFit="1"/>
    </xf>
    <xf numFmtId="0" fontId="14" fillId="6" borderId="3" xfId="1" applyFont="1" applyFill="1" applyBorder="1" applyAlignment="1">
      <alignment horizontal="center" vertical="center" wrapText="1"/>
    </xf>
    <xf numFmtId="179" fontId="14" fillId="6" borderId="3" xfId="1" applyNumberFormat="1" applyFont="1" applyFill="1" applyBorder="1" applyAlignment="1">
      <alignment horizontal="center" vertical="center" shrinkToFit="1"/>
    </xf>
    <xf numFmtId="180" fontId="14" fillId="6" borderId="3" xfId="1" applyNumberFormat="1" applyFont="1" applyFill="1" applyBorder="1" applyAlignment="1">
      <alignment horizontal="center" vertical="center" shrinkToFit="1"/>
    </xf>
    <xf numFmtId="3" fontId="14" fillId="6" borderId="3" xfId="1" applyNumberFormat="1" applyFont="1" applyFill="1" applyBorder="1" applyAlignment="1">
      <alignment horizontal="center" vertical="center" wrapText="1"/>
    </xf>
    <xf numFmtId="179" fontId="14" fillId="6" borderId="3" xfId="1" applyNumberFormat="1" applyFont="1" applyFill="1" applyBorder="1" applyAlignment="1">
      <alignment horizontal="center" vertical="center"/>
    </xf>
    <xf numFmtId="178" fontId="14" fillId="6" borderId="3" xfId="1" applyNumberFormat="1" applyFont="1" applyFill="1" applyBorder="1" applyAlignment="1">
      <alignment horizontal="center" vertical="center" wrapText="1"/>
    </xf>
    <xf numFmtId="3" fontId="16" fillId="0" borderId="3" xfId="1" applyNumberFormat="1" applyFont="1" applyBorder="1" applyAlignment="1">
      <alignment vertical="center" shrinkToFit="1"/>
    </xf>
    <xf numFmtId="3" fontId="14" fillId="6" borderId="3" xfId="1" applyNumberFormat="1" applyFont="1" applyFill="1" applyBorder="1" applyAlignment="1">
      <alignment horizontal="center" vertical="center" shrinkToFit="1"/>
    </xf>
    <xf numFmtId="0" fontId="14" fillId="6" borderId="3" xfId="1" applyFont="1" applyFill="1" applyBorder="1" applyAlignment="1">
      <alignment horizontal="center" vertical="center" shrinkToFit="1"/>
    </xf>
    <xf numFmtId="0" fontId="20" fillId="0" borderId="31" xfId="0" applyFont="1" applyBorder="1" applyAlignment="1">
      <alignment horizontal="center" vertical="center" shrinkToFit="1"/>
    </xf>
    <xf numFmtId="0" fontId="20" fillId="0" borderId="3" xfId="0" applyFont="1" applyBorder="1" applyAlignment="1">
      <alignment horizontal="distributed" vertical="center" shrinkToFit="1"/>
    </xf>
    <xf numFmtId="38" fontId="20" fillId="18" borderId="3" xfId="0" applyNumberFormat="1" applyFont="1" applyFill="1" applyBorder="1" applyAlignment="1" applyProtection="1">
      <alignment horizontal="right" vertical="center" shrinkToFit="1"/>
      <protection locked="0"/>
    </xf>
    <xf numFmtId="0" fontId="20" fillId="0" borderId="0" xfId="0" applyFont="1" applyAlignment="1">
      <alignment horizontal="distributed" vertical="center" shrinkToFit="1"/>
    </xf>
    <xf numFmtId="38" fontId="20" fillId="0" borderId="0" xfId="0" applyNumberFormat="1" applyFont="1" applyAlignment="1">
      <alignment vertical="center" shrinkToFit="1"/>
    </xf>
    <xf numFmtId="0" fontId="20" fillId="0" borderId="0" xfId="0" applyFont="1" applyAlignment="1">
      <alignment horizontal="right" vertical="center" shrinkToFit="1"/>
    </xf>
    <xf numFmtId="0" fontId="20" fillId="2" borderId="3" xfId="0" applyFont="1" applyFill="1" applyBorder="1" applyAlignment="1">
      <alignment horizontal="center" vertical="center" shrinkToFit="1"/>
    </xf>
    <xf numFmtId="0" fontId="20" fillId="4" borderId="3" xfId="0" applyFont="1" applyFill="1" applyBorder="1" applyAlignment="1">
      <alignment horizontal="distributed" vertical="center" shrinkToFit="1"/>
    </xf>
    <xf numFmtId="0" fontId="20" fillId="4" borderId="3" xfId="0" applyFont="1" applyFill="1" applyBorder="1" applyAlignment="1">
      <alignment horizontal="center" vertical="center" shrinkToFit="1"/>
    </xf>
    <xf numFmtId="38" fontId="20" fillId="0" borderId="3" xfId="0" applyNumberFormat="1" applyFont="1" applyBorder="1" applyAlignment="1">
      <alignment horizontal="right" vertical="center" shrinkToFit="1"/>
    </xf>
    <xf numFmtId="38" fontId="20" fillId="0" borderId="3" xfId="0" applyNumberFormat="1" applyFont="1" applyBorder="1" applyAlignment="1">
      <alignment vertical="center" shrinkToFit="1"/>
    </xf>
    <xf numFmtId="0" fontId="20" fillId="2" borderId="3" xfId="0" applyFont="1" applyFill="1" applyBorder="1" applyAlignment="1">
      <alignment horizontal="distributed" vertical="center" shrinkToFit="1"/>
    </xf>
    <xf numFmtId="38" fontId="20" fillId="5" borderId="3" xfId="0" applyNumberFormat="1" applyFont="1" applyFill="1" applyBorder="1" applyAlignment="1">
      <alignment horizontal="right" vertical="center" shrinkToFit="1"/>
    </xf>
    <xf numFmtId="0" fontId="15" fillId="0" borderId="3" xfId="0" applyFont="1" applyBorder="1" applyAlignment="1">
      <alignment horizontal="center" vertical="center" shrinkToFit="1"/>
    </xf>
    <xf numFmtId="38" fontId="20" fillId="0" borderId="31" xfId="0" applyNumberFormat="1" applyFont="1" applyBorder="1" applyAlignment="1">
      <alignment horizontal="right" vertical="center" shrinkToFit="1"/>
    </xf>
    <xf numFmtId="38" fontId="15" fillId="0" borderId="3" xfId="0" applyNumberFormat="1" applyFont="1" applyBorder="1" applyAlignment="1">
      <alignment horizontal="right" vertical="center" shrinkToFit="1"/>
    </xf>
    <xf numFmtId="0" fontId="20" fillId="0" borderId="30" xfId="0" applyFont="1" applyBorder="1" applyAlignment="1">
      <alignment horizontal="center" vertical="center" wrapText="1" shrinkToFit="1"/>
    </xf>
    <xf numFmtId="38" fontId="20" fillId="0" borderId="30" xfId="0" applyNumberFormat="1" applyFont="1" applyBorder="1" applyAlignment="1">
      <alignment horizontal="right" vertical="center" shrinkToFit="1"/>
    </xf>
    <xf numFmtId="38" fontId="20" fillId="0" borderId="0" xfId="0" applyNumberFormat="1" applyFont="1" applyAlignment="1">
      <alignment horizontal="right" vertical="center" shrinkToFit="1"/>
    </xf>
    <xf numFmtId="38" fontId="18" fillId="0" borderId="3" xfId="0" applyNumberFormat="1" applyFont="1" applyBorder="1" applyAlignment="1">
      <alignment horizontal="right" vertical="center" shrinkToFit="1"/>
    </xf>
    <xf numFmtId="38" fontId="24" fillId="0" borderId="3" xfId="0" applyNumberFormat="1" applyFont="1" applyBorder="1" applyAlignment="1">
      <alignment horizontal="right" vertical="center" shrinkToFit="1"/>
    </xf>
    <xf numFmtId="38" fontId="34" fillId="0" borderId="3" xfId="0" applyNumberFormat="1" applyFont="1" applyBorder="1" applyAlignment="1">
      <alignment horizontal="right" vertical="center" shrinkToFit="1"/>
    </xf>
    <xf numFmtId="0" fontId="20" fillId="2" borderId="1" xfId="0" applyFont="1" applyFill="1" applyBorder="1" applyAlignment="1">
      <alignment horizontal="distributed" vertical="center" shrinkToFit="1"/>
    </xf>
    <xf numFmtId="38" fontId="35" fillId="0" borderId="3" xfId="0" applyNumberFormat="1" applyFont="1" applyBorder="1" applyAlignment="1">
      <alignment horizontal="right" vertical="center" shrinkToFit="1"/>
    </xf>
    <xf numFmtId="38" fontId="20" fillId="0" borderId="6" xfId="0" applyNumberFormat="1" applyFont="1" applyBorder="1" applyAlignment="1">
      <alignment horizontal="right" vertical="center" wrapText="1" shrinkToFit="1"/>
    </xf>
    <xf numFmtId="0" fontId="20" fillId="0" borderId="0" xfId="0" applyFont="1" applyAlignment="1">
      <alignment horizontal="right" vertical="center"/>
    </xf>
    <xf numFmtId="180" fontId="20" fillId="0" borderId="0" xfId="0" applyNumberFormat="1" applyFont="1" applyAlignment="1">
      <alignment horizontal="center" vertical="center"/>
    </xf>
    <xf numFmtId="180" fontId="20" fillId="0" borderId="0" xfId="0" applyNumberFormat="1" applyFont="1" applyAlignment="1">
      <alignment vertical="center" shrinkToFit="1"/>
    </xf>
    <xf numFmtId="180" fontId="20" fillId="0" borderId="0" xfId="0" applyNumberFormat="1" applyFont="1" applyAlignment="1">
      <alignment horizontal="center" vertical="center" shrinkToFit="1"/>
    </xf>
    <xf numFmtId="0" fontId="20" fillId="0" borderId="0" xfId="0" applyFont="1" applyAlignment="1">
      <alignment horizontal="left" vertical="center" shrinkToFit="1"/>
    </xf>
    <xf numFmtId="38" fontId="20" fillId="0" borderId="3" xfId="0" applyNumberFormat="1" applyFont="1" applyBorder="1" applyAlignment="1">
      <alignment horizontal="center" vertical="center" shrinkToFit="1"/>
    </xf>
    <xf numFmtId="38" fontId="20" fillId="2" borderId="22" xfId="0" applyNumberFormat="1" applyFont="1" applyFill="1" applyBorder="1" applyAlignment="1" applyProtection="1">
      <alignment horizontal="center" vertical="center"/>
      <protection locked="0"/>
    </xf>
    <xf numFmtId="38" fontId="15" fillId="0" borderId="3" xfId="0" applyNumberFormat="1" applyFont="1" applyBorder="1" applyAlignment="1" applyProtection="1">
      <alignment horizontal="right" vertical="center"/>
      <protection locked="0"/>
    </xf>
    <xf numFmtId="38" fontId="20" fillId="0" borderId="0" xfId="0" applyNumberFormat="1" applyFont="1" applyAlignment="1">
      <alignment horizontal="center" vertical="center" shrinkToFit="1"/>
    </xf>
    <xf numFmtId="38" fontId="20" fillId="0" borderId="0" xfId="0" applyNumberFormat="1" applyFont="1" applyAlignment="1">
      <alignment horizontal="right" vertical="center" wrapText="1" shrinkToFit="1"/>
    </xf>
    <xf numFmtId="0" fontId="14" fillId="0" borderId="0" xfId="0" applyFont="1" applyAlignment="1">
      <alignment horizontal="center" vertical="center" textRotation="255" shrinkToFit="1"/>
    </xf>
    <xf numFmtId="0" fontId="20" fillId="0" borderId="0" xfId="0" applyFont="1" applyAlignment="1">
      <alignment horizontal="center" vertical="center" wrapText="1" shrinkToFit="1"/>
    </xf>
    <xf numFmtId="38" fontId="30" fillId="0" borderId="3" xfId="0" applyNumberFormat="1" applyFont="1" applyBorder="1" applyAlignment="1">
      <alignment horizontal="right" vertical="center" shrinkToFit="1"/>
    </xf>
    <xf numFmtId="0" fontId="27" fillId="0" borderId="3" xfId="1" applyFont="1" applyBorder="1" applyAlignment="1">
      <alignment horizontal="center" vertical="center"/>
    </xf>
    <xf numFmtId="179" fontId="14" fillId="21" borderId="3" xfId="1" applyNumberFormat="1" applyFont="1" applyFill="1" applyBorder="1" applyAlignment="1">
      <alignment horizontal="center" vertical="center" shrinkToFit="1"/>
    </xf>
    <xf numFmtId="180" fontId="14" fillId="15" borderId="3" xfId="1" applyNumberFormat="1" applyFont="1" applyFill="1" applyBorder="1" applyAlignment="1">
      <alignment horizontal="center" vertical="center" shrinkToFit="1"/>
    </xf>
    <xf numFmtId="179" fontId="14" fillId="21" borderId="3" xfId="1" applyNumberFormat="1" applyFont="1" applyFill="1" applyBorder="1" applyAlignment="1">
      <alignment horizontal="center" vertical="center"/>
    </xf>
    <xf numFmtId="3" fontId="14" fillId="21" borderId="3" xfId="1" applyNumberFormat="1" applyFont="1" applyFill="1" applyBorder="1" applyAlignment="1">
      <alignment horizontal="center" vertical="center" shrinkToFit="1"/>
    </xf>
    <xf numFmtId="38" fontId="20" fillId="10" borderId="3" xfId="0" applyNumberFormat="1" applyFont="1" applyFill="1" applyBorder="1" applyAlignment="1">
      <alignment horizontal="center" vertical="center" shrinkToFit="1"/>
    </xf>
    <xf numFmtId="3" fontId="15" fillId="0" borderId="3" xfId="0" applyNumberFormat="1" applyFont="1" applyBorder="1" applyAlignment="1">
      <alignment horizontal="right" vertical="center" shrinkToFit="1"/>
    </xf>
    <xf numFmtId="3" fontId="38" fillId="0" borderId="3" xfId="0" applyNumberFormat="1" applyFont="1" applyBorder="1" applyAlignment="1">
      <alignment horizontal="right" vertical="center" shrinkToFit="1"/>
    </xf>
    <xf numFmtId="3" fontId="24" fillId="0" borderId="3" xfId="0" applyNumberFormat="1" applyFont="1" applyBorder="1" applyAlignment="1">
      <alignment horizontal="right" vertical="center" shrinkToFit="1"/>
    </xf>
    <xf numFmtId="3" fontId="39" fillId="0" borderId="3" xfId="0" applyNumberFormat="1" applyFont="1" applyBorder="1" applyAlignment="1">
      <alignment horizontal="right" vertical="center" shrinkToFit="1"/>
    </xf>
    <xf numFmtId="3" fontId="35" fillId="0" borderId="3" xfId="0" applyNumberFormat="1" applyFont="1" applyBorder="1" applyAlignment="1">
      <alignment horizontal="right" vertical="center" shrinkToFit="1"/>
    </xf>
    <xf numFmtId="0" fontId="16" fillId="5" borderId="3" xfId="1" applyFont="1" applyFill="1" applyBorder="1">
      <alignment vertical="center"/>
    </xf>
    <xf numFmtId="0" fontId="16" fillId="0" borderId="3" xfId="0" applyFont="1" applyBorder="1" applyAlignment="1">
      <alignment horizontal="center" vertical="center"/>
    </xf>
    <xf numFmtId="3" fontId="16" fillId="0" borderId="3" xfId="1" applyNumberFormat="1" applyFont="1" applyBorder="1" applyAlignment="1">
      <alignment horizontal="right" vertical="center"/>
    </xf>
    <xf numFmtId="38" fontId="16" fillId="0" borderId="3" xfId="1" applyNumberFormat="1" applyFont="1" applyBorder="1" applyAlignment="1">
      <alignment horizontal="right" vertical="center"/>
    </xf>
    <xf numFmtId="0" fontId="8" fillId="22" borderId="3" xfId="0" applyFont="1" applyFill="1" applyBorder="1" applyAlignment="1">
      <alignment horizontal="center" vertical="center" shrinkToFit="1"/>
    </xf>
    <xf numFmtId="38" fontId="16" fillId="18" borderId="3" xfId="1" applyNumberFormat="1" applyFont="1" applyFill="1" applyBorder="1" applyAlignment="1" applyProtection="1">
      <alignment horizontal="right" vertical="center"/>
      <protection locked="0"/>
    </xf>
    <xf numFmtId="38" fontId="16" fillId="18" borderId="3" xfId="1" applyNumberFormat="1" applyFont="1" applyFill="1" applyBorder="1" applyAlignment="1" applyProtection="1">
      <alignment horizontal="right" vertical="center" wrapText="1"/>
      <protection locked="0"/>
    </xf>
    <xf numFmtId="38" fontId="20" fillId="18" borderId="3" xfId="0" applyNumberFormat="1" applyFont="1" applyFill="1" applyBorder="1" applyProtection="1">
      <alignment vertical="center"/>
      <protection locked="0"/>
    </xf>
    <xf numFmtId="0" fontId="29" fillId="2" borderId="3" xfId="0" applyFont="1" applyFill="1" applyBorder="1" applyAlignment="1">
      <alignment horizontal="distributed" vertical="center" shrinkToFit="1"/>
    </xf>
    <xf numFmtId="0" fontId="7" fillId="21" borderId="3" xfId="0" applyFont="1" applyFill="1" applyBorder="1" applyAlignment="1">
      <alignment horizontal="center" vertical="center" shrinkToFit="1"/>
    </xf>
    <xf numFmtId="0" fontId="7" fillId="9" borderId="3" xfId="0" applyFont="1" applyFill="1" applyBorder="1" applyAlignment="1">
      <alignment horizontal="center" vertical="center" shrinkToFit="1"/>
    </xf>
    <xf numFmtId="3" fontId="27" fillId="0" borderId="3" xfId="1" applyNumberFormat="1" applyFont="1" applyBorder="1" applyAlignment="1">
      <alignment horizontal="center" vertical="center"/>
    </xf>
    <xf numFmtId="38" fontId="20" fillId="0" borderId="2" xfId="0" applyNumberFormat="1" applyFont="1" applyBorder="1" applyAlignment="1">
      <alignment horizontal="right" vertical="center" shrinkToFit="1"/>
    </xf>
    <xf numFmtId="0" fontId="15" fillId="0" borderId="0" xfId="0" applyFont="1" applyAlignment="1">
      <alignment horizontal="center" vertical="center" shrinkToFit="1"/>
    </xf>
    <xf numFmtId="0" fontId="20" fillId="14" borderId="3" xfId="0" applyFont="1" applyFill="1" applyBorder="1" applyAlignment="1">
      <alignment horizontal="center" vertical="center" shrinkToFit="1"/>
    </xf>
    <xf numFmtId="0" fontId="20" fillId="3" borderId="3" xfId="0" applyFont="1" applyFill="1" applyBorder="1" applyAlignment="1">
      <alignment horizontal="center" vertical="center" shrinkToFit="1"/>
    </xf>
    <xf numFmtId="0" fontId="20" fillId="0" borderId="6" xfId="0" applyFont="1" applyBorder="1" applyAlignment="1">
      <alignment horizontal="center" vertical="center"/>
    </xf>
    <xf numFmtId="0" fontId="30" fillId="0" borderId="0" xfId="0" applyFont="1" applyAlignment="1">
      <alignment horizontal="center" vertical="center" shrinkToFit="1"/>
    </xf>
    <xf numFmtId="38" fontId="30" fillId="0" borderId="0" xfId="0" applyNumberFormat="1" applyFont="1" applyAlignment="1">
      <alignment horizontal="right" vertical="center" shrinkToFit="1"/>
    </xf>
    <xf numFmtId="38" fontId="20" fillId="5" borderId="3" xfId="0" applyNumberFormat="1" applyFont="1" applyFill="1" applyBorder="1" applyAlignment="1">
      <alignment vertical="center" shrinkToFit="1"/>
    </xf>
    <xf numFmtId="38" fontId="16" fillId="0" borderId="3" xfId="0" applyNumberFormat="1" applyFont="1" applyBorder="1">
      <alignment vertical="center"/>
    </xf>
    <xf numFmtId="38" fontId="16" fillId="0" borderId="0" xfId="1" applyNumberFormat="1" applyFont="1" applyAlignment="1">
      <alignment vertical="center" shrinkToFit="1"/>
    </xf>
    <xf numFmtId="38" fontId="16" fillId="0" borderId="3" xfId="1" applyNumberFormat="1" applyFont="1" applyBorder="1" applyAlignment="1">
      <alignment vertical="center" shrinkToFit="1"/>
    </xf>
    <xf numFmtId="38" fontId="16" fillId="0" borderId="0" xfId="1" applyNumberFormat="1" applyFont="1" applyAlignment="1">
      <alignment horizontal="right" vertical="center"/>
    </xf>
    <xf numFmtId="3" fontId="16" fillId="0" borderId="0" xfId="1" applyNumberFormat="1" applyFont="1" applyAlignment="1">
      <alignment horizontal="left" vertical="center" shrinkToFit="1"/>
    </xf>
    <xf numFmtId="0" fontId="33" fillId="0" borderId="0" xfId="0" applyFont="1" applyAlignment="1">
      <alignment vertical="center" shrinkToFit="1"/>
    </xf>
    <xf numFmtId="0" fontId="16" fillId="0" borderId="3" xfId="0" applyFont="1" applyBorder="1" applyAlignment="1">
      <alignment horizontal="center" vertical="center" shrinkToFit="1"/>
    </xf>
    <xf numFmtId="0" fontId="33" fillId="0" borderId="3" xfId="0" applyFont="1" applyBorder="1" applyAlignment="1">
      <alignment vertical="center" shrinkToFit="1"/>
    </xf>
    <xf numFmtId="38" fontId="8" fillId="0" borderId="3" xfId="0" applyNumberFormat="1" applyFont="1" applyBorder="1" applyAlignment="1">
      <alignment vertical="center" shrinkToFit="1"/>
    </xf>
    <xf numFmtId="38" fontId="16" fillId="0" borderId="3" xfId="1" applyNumberFormat="1" applyFont="1" applyBorder="1" applyAlignment="1">
      <alignment horizontal="right" vertical="center" shrinkToFit="1"/>
    </xf>
    <xf numFmtId="38" fontId="8" fillId="5" borderId="3" xfId="0" applyNumberFormat="1" applyFont="1" applyFill="1" applyBorder="1" applyAlignment="1">
      <alignment vertical="center" shrinkToFit="1"/>
    </xf>
    <xf numFmtId="9" fontId="8" fillId="0" borderId="3" xfId="0" applyNumberFormat="1" applyFont="1" applyBorder="1" applyAlignment="1">
      <alignment horizontal="center" vertical="center" shrinkToFit="1"/>
    </xf>
    <xf numFmtId="38" fontId="6" fillId="0" borderId="3" xfId="0" applyNumberFormat="1" applyFont="1" applyBorder="1" applyAlignment="1">
      <alignment vertical="center" shrinkToFit="1"/>
    </xf>
    <xf numFmtId="38" fontId="37" fillId="0" borderId="3" xfId="0" applyNumberFormat="1" applyFont="1" applyBorder="1" applyAlignment="1">
      <alignment vertical="center" shrinkToFit="1"/>
    </xf>
    <xf numFmtId="0" fontId="27" fillId="0" borderId="0" xfId="1" applyFont="1" applyAlignment="1">
      <alignment horizontal="center" vertical="center"/>
    </xf>
    <xf numFmtId="38" fontId="8" fillId="0" borderId="3" xfId="0" applyNumberFormat="1" applyFont="1" applyBorder="1" applyAlignment="1">
      <alignment horizontal="right" vertical="center" shrinkToFit="1"/>
    </xf>
    <xf numFmtId="38" fontId="20" fillId="5" borderId="2" xfId="0" applyNumberFormat="1" applyFont="1" applyFill="1" applyBorder="1" applyAlignment="1">
      <alignment horizontal="right" vertical="center" shrinkToFit="1"/>
    </xf>
    <xf numFmtId="0" fontId="8" fillId="0" borderId="31" xfId="0" applyFont="1" applyBorder="1" applyAlignment="1">
      <alignment horizontal="left" vertical="center"/>
    </xf>
    <xf numFmtId="0" fontId="8" fillId="0" borderId="0" xfId="0" applyFont="1" applyAlignment="1">
      <alignment horizontal="left" vertical="center"/>
    </xf>
    <xf numFmtId="179" fontId="16" fillId="0" borderId="0" xfId="1" applyNumberFormat="1" applyFont="1">
      <alignment vertical="center"/>
    </xf>
    <xf numFmtId="3" fontId="14" fillId="8" borderId="3" xfId="1" applyNumberFormat="1" applyFont="1" applyFill="1" applyBorder="1" applyAlignment="1">
      <alignment horizontal="center" vertical="center" shrinkToFit="1"/>
    </xf>
    <xf numFmtId="0" fontId="6" fillId="0" borderId="3" xfId="0" applyFont="1" applyBorder="1" applyAlignment="1">
      <alignment horizontal="center" vertical="center"/>
    </xf>
    <xf numFmtId="3" fontId="40" fillId="0" borderId="3" xfId="1" applyNumberFormat="1" applyFont="1" applyBorder="1" applyAlignment="1">
      <alignment horizontal="center" vertical="center" shrinkToFit="1"/>
    </xf>
    <xf numFmtId="0" fontId="21" fillId="0" borderId="0" xfId="0" applyFont="1">
      <alignment vertical="center"/>
    </xf>
    <xf numFmtId="0" fontId="20" fillId="0" borderId="0" xfId="0" applyFont="1" applyAlignment="1">
      <alignment horizontal="distributed" vertical="center"/>
    </xf>
    <xf numFmtId="0" fontId="24" fillId="0" borderId="0" xfId="0" applyFont="1" applyAlignment="1">
      <alignment horizontal="center" vertical="center"/>
    </xf>
    <xf numFmtId="0" fontId="24" fillId="0" borderId="4" xfId="0" applyFont="1" applyBorder="1" applyAlignment="1">
      <alignment horizontal="center" vertical="center"/>
    </xf>
    <xf numFmtId="0" fontId="18" fillId="0" borderId="0" xfId="0" applyFont="1" applyAlignment="1">
      <alignment horizontal="center" vertical="center"/>
    </xf>
    <xf numFmtId="0" fontId="18" fillId="0" borderId="4" xfId="0" applyFont="1" applyBorder="1" applyAlignment="1">
      <alignment horizontal="center" vertical="center"/>
    </xf>
    <xf numFmtId="0" fontId="15" fillId="0" borderId="4" xfId="0" applyFont="1" applyBorder="1" applyAlignment="1">
      <alignment horizontal="center" vertical="center"/>
    </xf>
    <xf numFmtId="0" fontId="20" fillId="0" borderId="7" xfId="0" applyFont="1" applyBorder="1" applyAlignment="1">
      <alignment horizontal="center" vertical="center" shrinkToFit="1"/>
    </xf>
    <xf numFmtId="0" fontId="20" fillId="0" borderId="39" xfId="0" applyFont="1" applyBorder="1" applyAlignment="1">
      <alignment horizontal="center" vertical="center" shrinkToFit="1"/>
    </xf>
    <xf numFmtId="177" fontId="20" fillId="0" borderId="3" xfId="0" applyNumberFormat="1" applyFont="1" applyBorder="1" applyAlignment="1">
      <alignment horizontal="center" vertical="center" shrinkToFit="1"/>
    </xf>
    <xf numFmtId="177" fontId="15" fillId="0" borderId="3" xfId="0" applyNumberFormat="1" applyFont="1" applyBorder="1" applyAlignment="1">
      <alignment horizontal="center" vertical="center" shrinkToFit="1"/>
    </xf>
    <xf numFmtId="0" fontId="16" fillId="0" borderId="0" xfId="0" applyFont="1" applyAlignment="1">
      <alignment horizontal="center" vertical="center"/>
    </xf>
    <xf numFmtId="177" fontId="20" fillId="0" borderId="0" xfId="0" applyNumberFormat="1" applyFont="1" applyAlignment="1">
      <alignment horizontal="center" vertical="center"/>
    </xf>
    <xf numFmtId="177" fontId="15" fillId="0" borderId="0" xfId="0" applyNumberFormat="1" applyFont="1" applyAlignment="1">
      <alignment horizontal="center" vertical="center"/>
    </xf>
    <xf numFmtId="177" fontId="16" fillId="0" borderId="3" xfId="0" applyNumberFormat="1" applyFont="1" applyBorder="1" applyAlignment="1">
      <alignment horizontal="center" vertical="center" shrinkToFit="1"/>
    </xf>
    <xf numFmtId="0" fontId="20" fillId="3" borderId="3" xfId="0" applyFont="1" applyFill="1" applyBorder="1" applyAlignment="1">
      <alignment horizontal="center" vertical="center"/>
    </xf>
    <xf numFmtId="181" fontId="20" fillId="3" borderId="3" xfId="0" applyNumberFormat="1" applyFont="1" applyFill="1" applyBorder="1" applyAlignment="1">
      <alignment horizontal="center" vertical="center" shrinkToFit="1"/>
    </xf>
    <xf numFmtId="0" fontId="15" fillId="0" borderId="0" xfId="0" applyFont="1" applyAlignment="1">
      <alignment vertical="top" shrinkToFit="1"/>
    </xf>
    <xf numFmtId="0" fontId="20" fillId="5" borderId="3" xfId="0" applyFont="1" applyFill="1" applyBorder="1" applyAlignment="1">
      <alignment horizontal="center" vertical="center" shrinkToFit="1"/>
    </xf>
    <xf numFmtId="0" fontId="16" fillId="0" borderId="3" xfId="1" applyFont="1" applyBorder="1" applyAlignment="1">
      <alignment horizontal="center" vertical="center" wrapText="1"/>
    </xf>
    <xf numFmtId="180" fontId="16" fillId="0" borderId="3" xfId="1" applyNumberFormat="1" applyFont="1" applyBorder="1" applyAlignment="1">
      <alignment horizontal="center" vertical="center" shrinkToFit="1"/>
    </xf>
    <xf numFmtId="0" fontId="12" fillId="0" borderId="3" xfId="0" applyFont="1" applyBorder="1" applyAlignment="1">
      <alignment horizontal="center" vertical="center"/>
    </xf>
    <xf numFmtId="38" fontId="16" fillId="0" borderId="0" xfId="1" applyNumberFormat="1" applyFont="1">
      <alignment vertical="center"/>
    </xf>
    <xf numFmtId="3" fontId="16" fillId="0" borderId="0" xfId="1" applyNumberFormat="1" applyFont="1" applyAlignment="1">
      <alignment horizontal="distributed" vertical="center"/>
    </xf>
    <xf numFmtId="179" fontId="16" fillId="18" borderId="3" xfId="1" applyNumberFormat="1" applyFont="1" applyFill="1" applyBorder="1" applyAlignment="1" applyProtection="1">
      <alignment horizontal="right" vertical="center" wrapText="1"/>
      <protection locked="0"/>
    </xf>
    <xf numFmtId="180" fontId="16" fillId="18" borderId="3" xfId="1" applyNumberFormat="1" applyFont="1" applyFill="1" applyBorder="1" applyAlignment="1" applyProtection="1">
      <alignment vertical="center" wrapText="1"/>
      <protection locked="0"/>
    </xf>
    <xf numFmtId="3" fontId="16" fillId="18" borderId="3" xfId="1" applyNumberFormat="1" applyFont="1" applyFill="1" applyBorder="1" applyProtection="1">
      <alignment vertical="center"/>
      <protection locked="0"/>
    </xf>
    <xf numFmtId="179" fontId="16" fillId="18" borderId="3" xfId="1" applyNumberFormat="1" applyFont="1" applyFill="1" applyBorder="1" applyProtection="1">
      <alignment vertical="center"/>
      <protection locked="0"/>
    </xf>
    <xf numFmtId="38" fontId="16" fillId="18" borderId="3" xfId="1" applyNumberFormat="1" applyFont="1" applyFill="1" applyBorder="1" applyProtection="1">
      <alignment vertical="center"/>
      <protection locked="0"/>
    </xf>
    <xf numFmtId="38" fontId="16" fillId="18" borderId="3" xfId="1" applyNumberFormat="1" applyFont="1" applyFill="1" applyBorder="1" applyAlignment="1" applyProtection="1">
      <alignment vertical="center" shrinkToFit="1"/>
      <protection locked="0"/>
    </xf>
    <xf numFmtId="3" fontId="16" fillId="18" borderId="3" xfId="1" applyNumberFormat="1" applyFont="1" applyFill="1" applyBorder="1" applyAlignment="1" applyProtection="1">
      <alignment vertical="center" shrinkToFit="1"/>
      <protection locked="0"/>
    </xf>
    <xf numFmtId="9" fontId="8" fillId="18" borderId="3" xfId="0" applyNumberFormat="1" applyFont="1" applyFill="1" applyBorder="1" applyAlignment="1" applyProtection="1">
      <alignment horizontal="center" vertical="center"/>
      <protection locked="0"/>
    </xf>
    <xf numFmtId="3" fontId="10" fillId="0" borderId="3" xfId="1" applyNumberFormat="1" applyFont="1" applyBorder="1" applyAlignment="1">
      <alignment horizontal="center" vertical="center" shrinkToFit="1"/>
    </xf>
    <xf numFmtId="9" fontId="8" fillId="0" borderId="3" xfId="0" applyNumberFormat="1" applyFont="1" applyBorder="1" applyAlignment="1">
      <alignment horizontal="center" vertical="center"/>
    </xf>
    <xf numFmtId="0" fontId="10" fillId="0" borderId="3" xfId="0" applyFont="1" applyBorder="1" applyAlignment="1">
      <alignment horizontal="center" vertical="center" shrinkToFit="1"/>
    </xf>
    <xf numFmtId="0" fontId="10" fillId="23" borderId="3" xfId="0" applyFont="1" applyFill="1" applyBorder="1" applyAlignment="1">
      <alignment horizontal="center" vertical="center" shrinkToFit="1"/>
    </xf>
    <xf numFmtId="0" fontId="7" fillId="20" borderId="3" xfId="0" applyFont="1" applyFill="1" applyBorder="1" applyAlignment="1">
      <alignment horizontal="center" vertical="center" shrinkToFit="1"/>
    </xf>
    <xf numFmtId="9" fontId="8" fillId="0" borderId="0" xfId="0" applyNumberFormat="1" applyFont="1" applyAlignment="1">
      <alignment horizontal="center" vertical="center" shrinkToFit="1"/>
    </xf>
    <xf numFmtId="38" fontId="8" fillId="0" borderId="0" xfId="0" applyNumberFormat="1" applyFont="1" applyAlignment="1">
      <alignment vertical="center" shrinkToFit="1"/>
    </xf>
    <xf numFmtId="0" fontId="10" fillId="24" borderId="3" xfId="0" applyFont="1" applyFill="1" applyBorder="1" applyAlignment="1">
      <alignment horizontal="center" vertical="center" shrinkToFit="1"/>
    </xf>
    <xf numFmtId="9" fontId="10" fillId="18" borderId="3" xfId="0" applyNumberFormat="1" applyFont="1" applyFill="1" applyBorder="1" applyAlignment="1" applyProtection="1">
      <alignment horizontal="center" vertical="center"/>
      <protection locked="0"/>
    </xf>
    <xf numFmtId="9" fontId="10" fillId="18" borderId="3" xfId="0" applyNumberFormat="1" applyFont="1" applyFill="1" applyBorder="1" applyAlignment="1" applyProtection="1">
      <alignment horizontal="center" vertical="center" shrinkToFit="1"/>
      <protection locked="0"/>
    </xf>
    <xf numFmtId="0" fontId="20" fillId="3" borderId="7" xfId="0" applyFont="1" applyFill="1" applyBorder="1" applyAlignment="1">
      <alignment horizontal="center" vertical="center"/>
    </xf>
    <xf numFmtId="0" fontId="14" fillId="15" borderId="3" xfId="0" applyFont="1" applyFill="1" applyBorder="1" applyAlignment="1">
      <alignment horizontal="center" vertical="center" shrinkToFit="1"/>
    </xf>
    <xf numFmtId="181" fontId="20" fillId="0" borderId="3" xfId="0" applyNumberFormat="1" applyFont="1" applyBorder="1" applyAlignment="1">
      <alignment horizontal="center" vertical="center" shrinkToFit="1"/>
    </xf>
    <xf numFmtId="38" fontId="8" fillId="0" borderId="3" xfId="0" applyNumberFormat="1" applyFont="1" applyBorder="1" applyAlignment="1">
      <alignment horizontal="right" vertical="center"/>
    </xf>
    <xf numFmtId="0" fontId="6" fillId="0" borderId="3" xfId="0" applyFont="1" applyBorder="1">
      <alignment vertical="center"/>
    </xf>
    <xf numFmtId="38" fontId="8" fillId="18" borderId="3" xfId="0" applyNumberFormat="1" applyFont="1" applyFill="1" applyBorder="1" applyAlignment="1" applyProtection="1">
      <alignment horizontal="right" vertical="center"/>
      <protection locked="0"/>
    </xf>
    <xf numFmtId="0" fontId="33" fillId="0" borderId="53" xfId="0" applyFont="1" applyBorder="1">
      <alignment vertical="center"/>
    </xf>
    <xf numFmtId="38" fontId="8" fillId="18" borderId="3" xfId="0" applyNumberFormat="1" applyFont="1" applyFill="1" applyBorder="1" applyProtection="1">
      <alignment vertical="center"/>
      <protection locked="0"/>
    </xf>
    <xf numFmtId="38" fontId="20" fillId="0" borderId="0" xfId="0" applyNumberFormat="1" applyFont="1">
      <alignment vertical="center"/>
    </xf>
    <xf numFmtId="38" fontId="20" fillId="0" borderId="3" xfId="0" applyNumberFormat="1" applyFont="1" applyBorder="1" applyAlignment="1">
      <alignment horizontal="right" vertical="center"/>
    </xf>
    <xf numFmtId="10" fontId="20" fillId="0" borderId="0" xfId="0" applyNumberFormat="1" applyFont="1">
      <alignment vertical="center"/>
    </xf>
    <xf numFmtId="38" fontId="20" fillId="0" borderId="0" xfId="0" applyNumberFormat="1" applyFont="1" applyAlignment="1">
      <alignment horizontal="right" vertical="center"/>
    </xf>
    <xf numFmtId="0" fontId="20" fillId="0" borderId="0" xfId="0" applyFont="1" applyAlignment="1">
      <alignment vertical="center" wrapText="1"/>
    </xf>
    <xf numFmtId="38" fontId="24" fillId="0" borderId="0" xfId="0" applyNumberFormat="1" applyFont="1">
      <alignment vertical="center"/>
    </xf>
    <xf numFmtId="0" fontId="6" fillId="0" borderId="0" xfId="0" applyFont="1" applyAlignment="1">
      <alignment horizontal="right" vertical="center"/>
    </xf>
    <xf numFmtId="38" fontId="6" fillId="0" borderId="3" xfId="0" applyNumberFormat="1" applyFont="1" applyBorder="1">
      <alignment vertical="center"/>
    </xf>
    <xf numFmtId="38" fontId="6" fillId="0" borderId="0" xfId="0" applyNumberFormat="1" applyFont="1">
      <alignment vertical="center"/>
    </xf>
    <xf numFmtId="0" fontId="13" fillId="12" borderId="3" xfId="0" applyFont="1" applyFill="1" applyBorder="1" applyAlignment="1">
      <alignment horizontal="center" vertical="center" wrapText="1"/>
    </xf>
    <xf numFmtId="0" fontId="20" fillId="0" borderId="39" xfId="0" applyFont="1" applyBorder="1" applyAlignment="1">
      <alignment horizontal="center" vertical="center"/>
    </xf>
    <xf numFmtId="49" fontId="20" fillId="4" borderId="47" xfId="0" applyNumberFormat="1" applyFont="1" applyFill="1" applyBorder="1" applyAlignment="1" applyProtection="1">
      <alignment horizontal="center" vertical="center"/>
      <protection locked="0"/>
    </xf>
    <xf numFmtId="183" fontId="20" fillId="2" borderId="3" xfId="0" applyNumberFormat="1" applyFont="1" applyFill="1" applyBorder="1" applyAlignment="1" applyProtection="1">
      <alignment horizontal="center" vertical="center"/>
      <protection locked="0"/>
    </xf>
    <xf numFmtId="0" fontId="8" fillId="2" borderId="3" xfId="0" applyFont="1" applyFill="1" applyBorder="1" applyAlignment="1" applyProtection="1">
      <alignment horizontal="center" vertical="center"/>
      <protection locked="0"/>
    </xf>
    <xf numFmtId="0" fontId="20" fillId="2" borderId="3" xfId="0" applyFont="1" applyFill="1" applyBorder="1" applyAlignment="1" applyProtection="1">
      <alignment horizontal="center" vertical="center"/>
      <protection locked="0"/>
    </xf>
    <xf numFmtId="0" fontId="8" fillId="0" borderId="3" xfId="0" applyFont="1" applyBorder="1">
      <alignment vertical="center"/>
    </xf>
    <xf numFmtId="38" fontId="8" fillId="0" borderId="2" xfId="0" applyNumberFormat="1" applyFont="1" applyBorder="1">
      <alignment vertical="center"/>
    </xf>
    <xf numFmtId="0" fontId="8" fillId="3" borderId="6" xfId="0" applyFont="1" applyFill="1" applyBorder="1">
      <alignment vertical="center"/>
    </xf>
    <xf numFmtId="3" fontId="16" fillId="18" borderId="53" xfId="1" applyNumberFormat="1" applyFont="1" applyFill="1" applyBorder="1" applyProtection="1">
      <alignment vertical="center"/>
      <protection locked="0"/>
    </xf>
    <xf numFmtId="179" fontId="16" fillId="18" borderId="53" xfId="1" applyNumberFormat="1" applyFont="1" applyFill="1" applyBorder="1" applyAlignment="1" applyProtection="1">
      <alignment horizontal="right" vertical="center" wrapText="1"/>
      <protection locked="0"/>
    </xf>
    <xf numFmtId="180" fontId="16" fillId="18" borderId="53" xfId="1" applyNumberFormat="1" applyFont="1" applyFill="1" applyBorder="1" applyAlignment="1" applyProtection="1">
      <alignment vertical="center" wrapText="1"/>
      <protection locked="0"/>
    </xf>
    <xf numFmtId="179" fontId="16" fillId="0" borderId="3" xfId="1" applyNumberFormat="1" applyFont="1" applyBorder="1" applyAlignment="1">
      <alignment horizontal="center" vertical="center" shrinkToFit="1"/>
    </xf>
    <xf numFmtId="38" fontId="20" fillId="0" borderId="3" xfId="0" applyNumberFormat="1" applyFont="1" applyBorder="1" applyAlignment="1" applyProtection="1">
      <alignment horizontal="right" vertical="center" shrinkToFit="1"/>
      <protection locked="0"/>
    </xf>
    <xf numFmtId="3" fontId="16" fillId="0" borderId="7" xfId="1" applyNumberFormat="1" applyFont="1" applyBorder="1" applyAlignment="1">
      <alignment horizontal="center" vertical="center"/>
    </xf>
    <xf numFmtId="3" fontId="16" fillId="0" borderId="3" xfId="1" applyNumberFormat="1" applyFont="1" applyBorder="1" applyAlignment="1">
      <alignment horizontal="center" vertical="center" wrapText="1"/>
    </xf>
    <xf numFmtId="0" fontId="20" fillId="3" borderId="7" xfId="0" applyFont="1" applyFill="1" applyBorder="1" applyAlignment="1">
      <alignment horizontal="center" vertical="center" shrinkToFit="1"/>
    </xf>
    <xf numFmtId="3" fontId="15" fillId="0" borderId="0" xfId="1" applyNumberFormat="1" applyFont="1">
      <alignment vertical="center"/>
    </xf>
    <xf numFmtId="0" fontId="19" fillId="0" borderId="3" xfId="0" applyFont="1" applyBorder="1" applyAlignment="1">
      <alignment horizontal="center" vertical="center" shrinkToFit="1"/>
    </xf>
    <xf numFmtId="9" fontId="10" fillId="18" borderId="3" xfId="0" applyNumberFormat="1" applyFont="1" applyFill="1" applyBorder="1" applyAlignment="1">
      <alignment horizontal="center" vertical="center"/>
    </xf>
    <xf numFmtId="38" fontId="20" fillId="2" borderId="3" xfId="0" applyNumberFormat="1" applyFont="1" applyFill="1" applyBorder="1" applyAlignment="1">
      <alignment horizontal="right" vertical="center"/>
    </xf>
    <xf numFmtId="0" fontId="20" fillId="2" borderId="10" xfId="0" applyFont="1" applyFill="1" applyBorder="1" applyAlignment="1">
      <alignment horizontal="distributed" vertical="center" shrinkToFit="1"/>
    </xf>
    <xf numFmtId="38" fontId="8" fillId="0" borderId="39" xfId="0" applyNumberFormat="1" applyFont="1" applyBorder="1" applyAlignment="1">
      <alignment vertical="center" shrinkToFit="1"/>
    </xf>
    <xf numFmtId="0" fontId="20" fillId="13" borderId="3" xfId="0" applyFont="1" applyFill="1" applyBorder="1" applyAlignment="1" applyProtection="1">
      <alignment horizontal="center" vertical="center" shrinkToFit="1"/>
      <protection locked="0"/>
    </xf>
    <xf numFmtId="0" fontId="14" fillId="0" borderId="0" xfId="0" applyFont="1" applyAlignment="1">
      <alignment horizontal="center" vertical="center" shrinkToFit="1"/>
    </xf>
    <xf numFmtId="38" fontId="20" fillId="0" borderId="0" xfId="0" applyNumberFormat="1" applyFont="1" applyAlignment="1">
      <alignment horizontal="center" vertical="center"/>
    </xf>
    <xf numFmtId="38" fontId="15" fillId="0" borderId="0" xfId="0" applyNumberFormat="1" applyFont="1" applyAlignment="1">
      <alignment horizontal="left" vertical="center"/>
    </xf>
    <xf numFmtId="38" fontId="39" fillId="0" borderId="3" xfId="0" applyNumberFormat="1" applyFont="1" applyBorder="1" applyAlignment="1">
      <alignment horizontal="right" vertical="center" shrinkToFit="1"/>
    </xf>
    <xf numFmtId="0" fontId="20" fillId="13" borderId="40" xfId="0" applyFont="1" applyFill="1" applyBorder="1" applyAlignment="1" applyProtection="1">
      <alignment horizontal="center" vertical="center" shrinkToFit="1"/>
      <protection locked="0"/>
    </xf>
    <xf numFmtId="0" fontId="20" fillId="13" borderId="5" xfId="0" applyFont="1" applyFill="1" applyBorder="1" applyAlignment="1" applyProtection="1">
      <alignment horizontal="center" vertical="center" shrinkToFit="1"/>
      <protection locked="0"/>
    </xf>
    <xf numFmtId="0" fontId="20" fillId="25" borderId="3" xfId="0" applyFont="1" applyFill="1" applyBorder="1" applyAlignment="1">
      <alignment horizontal="center" vertical="center" shrinkToFit="1"/>
    </xf>
    <xf numFmtId="0" fontId="20" fillId="0" borderId="1" xfId="0" applyFont="1" applyBorder="1" applyAlignment="1">
      <alignment horizontal="distributed" vertical="center"/>
    </xf>
    <xf numFmtId="0" fontId="20" fillId="0" borderId="7" xfId="0" applyFont="1" applyBorder="1" applyAlignment="1">
      <alignment horizontal="distributed" vertical="center"/>
    </xf>
    <xf numFmtId="0" fontId="15" fillId="0" borderId="1" xfId="0" applyFont="1" applyBorder="1" applyAlignment="1">
      <alignment horizontal="distributed" vertical="center"/>
    </xf>
    <xf numFmtId="0" fontId="24" fillId="0" borderId="0" xfId="0" applyFont="1" applyAlignment="1">
      <alignment horizontal="center" vertical="center" shrinkToFit="1"/>
    </xf>
    <xf numFmtId="38" fontId="24" fillId="0" borderId="0" xfId="0" applyNumberFormat="1" applyFont="1" applyAlignment="1">
      <alignment horizontal="right" vertical="center" shrinkToFit="1"/>
    </xf>
    <xf numFmtId="0" fontId="24" fillId="0" borderId="0" xfId="0" applyFont="1" applyAlignment="1">
      <alignment horizontal="center" vertical="center" wrapText="1" shrinkToFit="1"/>
    </xf>
    <xf numFmtId="38" fontId="8" fillId="0" borderId="0" xfId="0" applyNumberFormat="1" applyFont="1" applyAlignment="1">
      <alignment horizontal="right" vertical="center"/>
    </xf>
    <xf numFmtId="0" fontId="15" fillId="14" borderId="3" xfId="0" applyFont="1" applyFill="1" applyBorder="1" applyAlignment="1">
      <alignment horizontal="center" vertical="center" shrinkToFit="1"/>
    </xf>
    <xf numFmtId="0" fontId="15" fillId="3" borderId="3" xfId="0" applyFont="1" applyFill="1" applyBorder="1" applyAlignment="1">
      <alignment horizontal="center" vertical="center" shrinkToFit="1"/>
    </xf>
    <xf numFmtId="38" fontId="16" fillId="5" borderId="3" xfId="0" applyNumberFormat="1" applyFont="1" applyFill="1" applyBorder="1">
      <alignment vertical="center"/>
    </xf>
    <xf numFmtId="38" fontId="20" fillId="5" borderId="3" xfId="0" applyNumberFormat="1" applyFont="1" applyFill="1" applyBorder="1">
      <alignment vertical="center"/>
    </xf>
    <xf numFmtId="38" fontId="24" fillId="5" borderId="3" xfId="0" applyNumberFormat="1" applyFont="1" applyFill="1" applyBorder="1">
      <alignment vertical="center"/>
    </xf>
    <xf numFmtId="3" fontId="8" fillId="0" borderId="3" xfId="0" applyNumberFormat="1" applyFont="1" applyBorder="1" applyAlignment="1">
      <alignment horizontal="center" vertical="center" shrinkToFit="1"/>
    </xf>
    <xf numFmtId="38" fontId="12" fillId="0" borderId="3" xfId="0" applyNumberFormat="1" applyFont="1" applyBorder="1">
      <alignment vertical="center"/>
    </xf>
    <xf numFmtId="0" fontId="15" fillId="4" borderId="3" xfId="0" applyFont="1" applyFill="1" applyBorder="1" applyAlignment="1">
      <alignment horizontal="center" vertical="center" shrinkToFit="1"/>
    </xf>
    <xf numFmtId="0" fontId="12" fillId="0" borderId="0" xfId="0" applyFont="1" applyAlignment="1">
      <alignment horizontal="right" vertical="center"/>
    </xf>
    <xf numFmtId="0" fontId="20" fillId="25" borderId="3" xfId="0" applyFont="1" applyFill="1" applyBorder="1" applyAlignment="1">
      <alignment horizontal="center" vertical="center"/>
    </xf>
    <xf numFmtId="0" fontId="20" fillId="25" borderId="54" xfId="0" applyFont="1" applyFill="1" applyBorder="1" applyAlignment="1">
      <alignment horizontal="distributed" vertical="center"/>
    </xf>
    <xf numFmtId="0" fontId="20" fillId="25" borderId="3" xfId="0" applyFont="1" applyFill="1" applyBorder="1" applyAlignment="1">
      <alignment horizontal="distributed" vertical="center"/>
    </xf>
    <xf numFmtId="0" fontId="20" fillId="25" borderId="7" xfId="0" applyFont="1" applyFill="1" applyBorder="1" applyAlignment="1">
      <alignment horizontal="distributed" vertical="center"/>
    </xf>
    <xf numFmtId="0" fontId="20" fillId="25" borderId="7" xfId="0" applyFont="1" applyFill="1" applyBorder="1" applyAlignment="1">
      <alignment horizontal="center" vertical="center"/>
    </xf>
    <xf numFmtId="0" fontId="15" fillId="25" borderId="1" xfId="0" applyFont="1" applyFill="1" applyBorder="1" applyAlignment="1">
      <alignment horizontal="distributed" vertical="center"/>
    </xf>
    <xf numFmtId="0" fontId="20" fillId="25" borderId="1" xfId="0" applyFont="1" applyFill="1" applyBorder="1" applyAlignment="1">
      <alignment horizontal="distributed" vertical="center"/>
    </xf>
    <xf numFmtId="0" fontId="20" fillId="2" borderId="3" xfId="0" applyFont="1" applyFill="1" applyBorder="1" applyAlignment="1">
      <alignment horizontal="center" vertical="center"/>
    </xf>
    <xf numFmtId="0" fontId="20" fillId="2" borderId="54" xfId="0" applyFont="1" applyFill="1" applyBorder="1" applyAlignment="1">
      <alignment horizontal="distributed" vertical="center"/>
    </xf>
    <xf numFmtId="0" fontId="20" fillId="2" borderId="3" xfId="0" applyFont="1" applyFill="1" applyBorder="1" applyAlignment="1">
      <alignment horizontal="distributed" vertical="center"/>
    </xf>
    <xf numFmtId="0" fontId="20" fillId="2" borderId="7" xfId="0" applyFont="1" applyFill="1" applyBorder="1" applyAlignment="1">
      <alignment horizontal="distributed" vertical="center"/>
    </xf>
    <xf numFmtId="0" fontId="20" fillId="2" borderId="7" xfId="0" applyFont="1" applyFill="1" applyBorder="1" applyAlignment="1">
      <alignment horizontal="center" vertical="center"/>
    </xf>
    <xf numFmtId="0" fontId="15" fillId="2" borderId="1" xfId="0" applyFont="1" applyFill="1" applyBorder="1" applyAlignment="1">
      <alignment horizontal="distributed" vertical="center"/>
    </xf>
    <xf numFmtId="0" fontId="20" fillId="2" borderId="1" xfId="0" applyFont="1" applyFill="1" applyBorder="1" applyAlignment="1">
      <alignment horizontal="distributed" vertical="center"/>
    </xf>
    <xf numFmtId="38" fontId="20" fillId="0" borderId="4" xfId="0" applyNumberFormat="1" applyFont="1" applyBorder="1" applyAlignment="1">
      <alignment horizontal="right" vertical="center" shrinkToFit="1"/>
    </xf>
    <xf numFmtId="0" fontId="20" fillId="0" borderId="48" xfId="0" applyFont="1" applyBorder="1" applyAlignment="1">
      <alignment vertical="center" shrinkToFit="1"/>
    </xf>
    <xf numFmtId="0" fontId="20" fillId="23" borderId="3" xfId="0" applyFont="1" applyFill="1" applyBorder="1" applyAlignment="1">
      <alignment horizontal="center" vertical="center" shrinkToFit="1"/>
    </xf>
    <xf numFmtId="0" fontId="20" fillId="24" borderId="3" xfId="0" applyFont="1" applyFill="1" applyBorder="1" applyAlignment="1">
      <alignment horizontal="center" vertical="center" shrinkToFit="1"/>
    </xf>
    <xf numFmtId="0" fontId="16" fillId="23" borderId="3" xfId="0" applyFont="1" applyFill="1" applyBorder="1" applyAlignment="1">
      <alignment horizontal="center" vertical="center"/>
    </xf>
    <xf numFmtId="0" fontId="16" fillId="24" borderId="3" xfId="0" applyFont="1" applyFill="1" applyBorder="1" applyAlignment="1">
      <alignment horizontal="center" vertical="center"/>
    </xf>
    <xf numFmtId="0" fontId="16" fillId="0" borderId="3" xfId="0" applyFont="1" applyBorder="1">
      <alignment vertical="center"/>
    </xf>
    <xf numFmtId="0" fontId="20" fillId="14" borderId="3" xfId="0" applyFont="1" applyFill="1" applyBorder="1" applyAlignment="1">
      <alignment vertical="center" shrinkToFit="1"/>
    </xf>
    <xf numFmtId="0" fontId="20" fillId="0" borderId="1" xfId="0" applyFont="1" applyBorder="1" applyAlignment="1">
      <alignment horizontal="center" vertical="center" shrinkToFit="1"/>
    </xf>
    <xf numFmtId="0" fontId="12" fillId="0" borderId="3" xfId="0" applyFont="1" applyBorder="1" applyAlignment="1">
      <alignment horizontal="center" vertical="center" shrinkToFit="1"/>
    </xf>
    <xf numFmtId="0" fontId="19" fillId="0" borderId="0" xfId="0" applyFont="1" applyAlignment="1">
      <alignment horizontal="center" vertical="center"/>
    </xf>
    <xf numFmtId="0" fontId="21" fillId="0" borderId="0" xfId="0" applyFont="1" applyAlignment="1">
      <alignment horizontal="center" vertical="center"/>
    </xf>
    <xf numFmtId="0" fontId="20" fillId="3" borderId="13" xfId="0" applyFont="1" applyFill="1" applyBorder="1" applyAlignment="1">
      <alignment horizontal="center" vertical="center"/>
    </xf>
    <xf numFmtId="0" fontId="20" fillId="0" borderId="9" xfId="0" applyFont="1" applyBorder="1">
      <alignment vertical="center"/>
    </xf>
    <xf numFmtId="0" fontId="20" fillId="0" borderId="11" xfId="0" applyFont="1" applyBorder="1">
      <alignment vertical="center"/>
    </xf>
    <xf numFmtId="9" fontId="20" fillId="0" borderId="37" xfId="0" applyNumberFormat="1" applyFont="1" applyBorder="1">
      <alignment vertical="center"/>
    </xf>
    <xf numFmtId="0" fontId="20" fillId="0" borderId="23" xfId="0" applyFont="1" applyBorder="1" applyAlignment="1">
      <alignment horizontal="left" vertical="center"/>
    </xf>
    <xf numFmtId="38" fontId="20" fillId="0" borderId="22" xfId="0" applyNumberFormat="1" applyFont="1" applyBorder="1" applyAlignment="1">
      <alignment horizontal="center" vertical="center"/>
    </xf>
    <xf numFmtId="0" fontId="20" fillId="0" borderId="24" xfId="0" applyFont="1" applyBorder="1" applyAlignment="1">
      <alignment horizontal="left" vertical="center"/>
    </xf>
    <xf numFmtId="3" fontId="41" fillId="0" borderId="0" xfId="1" applyNumberFormat="1" applyFont="1" applyAlignment="1">
      <alignment horizontal="center" vertical="center" shrinkToFit="1"/>
    </xf>
    <xf numFmtId="0" fontId="0" fillId="0" borderId="0" xfId="0" applyAlignment="1">
      <alignment horizontal="center" vertical="center"/>
    </xf>
    <xf numFmtId="0" fontId="0" fillId="0" borderId="69" xfId="0" applyBorder="1">
      <alignment vertical="center"/>
    </xf>
    <xf numFmtId="0" fontId="15" fillId="0" borderId="70" xfId="0" applyFont="1" applyBorder="1">
      <alignment vertical="center"/>
    </xf>
    <xf numFmtId="0" fontId="0" fillId="0" borderId="70" xfId="0" applyBorder="1">
      <alignment vertical="center"/>
    </xf>
    <xf numFmtId="0" fontId="0" fillId="0" borderId="71" xfId="0" applyBorder="1">
      <alignment vertical="center"/>
    </xf>
    <xf numFmtId="0" fontId="0" fillId="0" borderId="72" xfId="0" applyBorder="1">
      <alignment vertical="center"/>
    </xf>
    <xf numFmtId="0" fontId="0" fillId="0" borderId="73" xfId="0" applyBorder="1">
      <alignment vertical="center"/>
    </xf>
    <xf numFmtId="0" fontId="15" fillId="17" borderId="3" xfId="0" applyFont="1" applyFill="1" applyBorder="1" applyAlignment="1">
      <alignment horizontal="left" vertical="center"/>
    </xf>
    <xf numFmtId="0" fontId="20" fillId="17" borderId="3" xfId="0" applyFont="1" applyFill="1" applyBorder="1" applyAlignment="1">
      <alignment horizontal="center" vertical="center"/>
    </xf>
    <xf numFmtId="0" fontId="16" fillId="17" borderId="1" xfId="0" applyFont="1" applyFill="1" applyBorder="1" applyAlignment="1">
      <alignment horizontal="center" vertical="center" wrapText="1"/>
    </xf>
    <xf numFmtId="0" fontId="16" fillId="17" borderId="3" xfId="0" applyFont="1" applyFill="1" applyBorder="1" applyAlignment="1">
      <alignment horizontal="center" vertical="center" wrapText="1"/>
    </xf>
    <xf numFmtId="0" fontId="8" fillId="5" borderId="3" xfId="0" applyFont="1" applyFill="1" applyBorder="1" applyAlignment="1">
      <alignment horizontal="center" vertical="center"/>
    </xf>
    <xf numFmtId="0" fontId="15" fillId="0" borderId="73" xfId="0" applyFont="1" applyBorder="1">
      <alignment vertical="center"/>
    </xf>
    <xf numFmtId="0" fontId="0" fillId="0" borderId="74" xfId="0" applyBorder="1">
      <alignment vertical="center"/>
    </xf>
    <xf numFmtId="0" fontId="15" fillId="0" borderId="75" xfId="0" applyFont="1" applyBorder="1">
      <alignment vertical="center"/>
    </xf>
    <xf numFmtId="0" fontId="0" fillId="0" borderId="75" xfId="0" applyBorder="1">
      <alignment vertical="center"/>
    </xf>
    <xf numFmtId="0" fontId="0" fillId="0" borderId="76" xfId="0" applyBorder="1">
      <alignment vertical="center"/>
    </xf>
    <xf numFmtId="0" fontId="0" fillId="0" borderId="77" xfId="0" applyBorder="1">
      <alignment vertical="center"/>
    </xf>
    <xf numFmtId="0" fontId="15" fillId="0" borderId="78" xfId="0" applyFont="1" applyBorder="1">
      <alignment vertical="center"/>
    </xf>
    <xf numFmtId="0" fontId="20" fillId="0" borderId="79" xfId="0" applyFont="1" applyBorder="1" applyAlignment="1">
      <alignment horizontal="center" vertical="center"/>
    </xf>
    <xf numFmtId="0" fontId="0" fillId="0" borderId="80" xfId="0" applyBorder="1">
      <alignment vertical="center"/>
    </xf>
    <xf numFmtId="0" fontId="20" fillId="0" borderId="81" xfId="0" applyFont="1" applyBorder="1" applyAlignment="1">
      <alignment horizontal="center" vertical="center"/>
    </xf>
    <xf numFmtId="0" fontId="16" fillId="26" borderId="1" xfId="0" applyFont="1" applyFill="1" applyBorder="1" applyAlignment="1">
      <alignment horizontal="center" vertical="center" wrapText="1"/>
    </xf>
    <xf numFmtId="0" fontId="16" fillId="26" borderId="3" xfId="0" applyFont="1" applyFill="1" applyBorder="1" applyAlignment="1">
      <alignment horizontal="center" vertical="center" wrapText="1"/>
    </xf>
    <xf numFmtId="0" fontId="20" fillId="26" borderId="3" xfId="0" applyFont="1" applyFill="1" applyBorder="1" applyAlignment="1">
      <alignment horizontal="center" vertical="center"/>
    </xf>
    <xf numFmtId="183" fontId="20" fillId="0" borderId="3" xfId="0" applyNumberFormat="1" applyFont="1" applyBorder="1" applyAlignment="1">
      <alignment horizontal="center" vertical="center"/>
    </xf>
    <xf numFmtId="0" fontId="0" fillId="0" borderId="81" xfId="0" applyBorder="1">
      <alignment vertical="center"/>
    </xf>
    <xf numFmtId="0" fontId="8" fillId="0" borderId="81" xfId="0" applyFont="1" applyBorder="1" applyAlignment="1">
      <alignment horizontal="center" vertical="center"/>
    </xf>
    <xf numFmtId="0" fontId="0" fillId="0" borderId="82" xfId="0" applyBorder="1">
      <alignment vertical="center"/>
    </xf>
    <xf numFmtId="0" fontId="20" fillId="0" borderId="83" xfId="0" applyFont="1" applyBorder="1" applyAlignment="1">
      <alignment horizontal="center" vertical="center"/>
    </xf>
    <xf numFmtId="0" fontId="20" fillId="0" borderId="83" xfId="0" applyFont="1" applyBorder="1">
      <alignment vertical="center"/>
    </xf>
    <xf numFmtId="0" fontId="0" fillId="0" borderId="83" xfId="0" applyBorder="1">
      <alignment vertical="center"/>
    </xf>
    <xf numFmtId="0" fontId="8" fillId="0" borderId="84" xfId="0" applyFont="1" applyBorder="1" applyAlignment="1">
      <alignment horizontal="center" vertical="center"/>
    </xf>
    <xf numFmtId="0" fontId="16" fillId="27" borderId="1" xfId="0" applyFont="1" applyFill="1" applyBorder="1" applyAlignment="1">
      <alignment horizontal="center" vertical="center" wrapText="1"/>
    </xf>
    <xf numFmtId="0" fontId="16" fillId="27" borderId="3" xfId="0" applyFont="1" applyFill="1" applyBorder="1" applyAlignment="1">
      <alignment horizontal="center" vertical="center" wrapText="1"/>
    </xf>
    <xf numFmtId="0" fontId="20" fillId="27" borderId="3" xfId="0" applyFont="1" applyFill="1" applyBorder="1" applyAlignment="1">
      <alignment horizontal="center" vertical="center"/>
    </xf>
    <xf numFmtId="0" fontId="20" fillId="0" borderId="65" xfId="0" applyFont="1" applyBorder="1" applyAlignment="1">
      <alignment horizontal="center" vertical="center"/>
    </xf>
    <xf numFmtId="0" fontId="20" fillId="0" borderId="66" xfId="0" applyFont="1" applyBorder="1" applyAlignment="1">
      <alignment horizontal="center" vertical="center"/>
    </xf>
    <xf numFmtId="0" fontId="20" fillId="0" borderId="67" xfId="0" applyFont="1" applyBorder="1" applyAlignment="1">
      <alignment horizontal="center" vertical="center"/>
    </xf>
    <xf numFmtId="0" fontId="20" fillId="0" borderId="48" xfId="0" applyFont="1" applyBorder="1" applyAlignment="1">
      <alignment horizontal="center" vertical="center" shrinkToFit="1"/>
    </xf>
    <xf numFmtId="0" fontId="16" fillId="0" borderId="0" xfId="0" applyFont="1" applyAlignment="1">
      <alignment horizontal="center" vertical="center" shrinkToFit="1"/>
    </xf>
    <xf numFmtId="0" fontId="20" fillId="0" borderId="3" xfId="0" applyFont="1" applyBorder="1" applyAlignment="1">
      <alignment horizontal="center" vertical="center" wrapText="1"/>
    </xf>
    <xf numFmtId="0" fontId="19" fillId="0" borderId="3" xfId="0" applyFont="1" applyBorder="1" applyAlignment="1">
      <alignment horizontal="center" vertical="center" wrapText="1" shrinkToFit="1"/>
    </xf>
    <xf numFmtId="0" fontId="19" fillId="0" borderId="1" xfId="0" applyFont="1" applyBorder="1" applyAlignment="1">
      <alignment horizontal="center" vertical="center" wrapText="1" shrinkToFit="1"/>
    </xf>
    <xf numFmtId="0" fontId="20" fillId="0" borderId="3" xfId="0" applyFont="1" applyBorder="1" applyAlignment="1">
      <alignment horizontal="center" vertical="center" wrapText="1" shrinkToFit="1"/>
    </xf>
    <xf numFmtId="0" fontId="20" fillId="0" borderId="2" xfId="0" applyFont="1" applyBorder="1" applyAlignment="1">
      <alignment horizontal="center" vertical="center" wrapText="1" shrinkToFit="1"/>
    </xf>
    <xf numFmtId="0" fontId="15" fillId="0" borderId="3" xfId="0" applyFont="1" applyBorder="1" applyAlignment="1">
      <alignment horizontal="center" vertical="center" wrapText="1" shrinkToFit="1"/>
    </xf>
    <xf numFmtId="0" fontId="15" fillId="0" borderId="0" xfId="0" applyFont="1" applyAlignment="1">
      <alignment horizontal="center" vertical="center" wrapText="1" shrinkToFit="1"/>
    </xf>
    <xf numFmtId="0" fontId="20" fillId="0" borderId="53" xfId="0" applyFont="1" applyBorder="1" applyAlignment="1">
      <alignment horizontal="center" vertical="center" shrinkToFit="1"/>
    </xf>
    <xf numFmtId="181" fontId="15" fillId="0" borderId="0" xfId="0" applyNumberFormat="1" applyFont="1" applyAlignment="1">
      <alignment horizontal="center" vertical="center" shrinkToFit="1"/>
    </xf>
    <xf numFmtId="181" fontId="16" fillId="0" borderId="0" xfId="0" applyNumberFormat="1" applyFont="1" applyAlignment="1">
      <alignment horizontal="center" vertical="center" shrinkToFit="1"/>
    </xf>
    <xf numFmtId="0" fontId="20" fillId="0" borderId="10" xfId="0" applyFont="1" applyBorder="1" applyAlignment="1">
      <alignment horizontal="center" vertical="center" shrinkToFit="1"/>
    </xf>
    <xf numFmtId="0" fontId="20" fillId="0" borderId="1" xfId="0" applyFont="1" applyBorder="1" applyAlignment="1">
      <alignment horizontal="center" vertical="center" wrapText="1" shrinkToFit="1"/>
    </xf>
    <xf numFmtId="0" fontId="20" fillId="0" borderId="10" xfId="0" applyFont="1" applyBorder="1" applyAlignment="1">
      <alignment horizontal="center" vertical="center" wrapText="1" shrinkToFit="1"/>
    </xf>
    <xf numFmtId="0" fontId="15" fillId="0" borderId="0" xfId="0" applyFont="1" applyAlignment="1">
      <alignment vertical="center" shrinkToFit="1"/>
    </xf>
    <xf numFmtId="0" fontId="26" fillId="7" borderId="7" xfId="0" applyFont="1" applyFill="1" applyBorder="1">
      <alignment vertical="center"/>
    </xf>
    <xf numFmtId="0" fontId="26" fillId="7" borderId="7" xfId="0" applyFont="1" applyFill="1" applyBorder="1" applyAlignment="1">
      <alignment horizontal="center" vertical="center"/>
    </xf>
    <xf numFmtId="0" fontId="26" fillId="7" borderId="7" xfId="0" applyFont="1" applyFill="1" applyBorder="1" applyAlignment="1">
      <alignment horizontal="distributed" vertical="center"/>
    </xf>
    <xf numFmtId="176" fontId="20" fillId="0" borderId="3" xfId="0" applyNumberFormat="1" applyFont="1" applyBorder="1">
      <alignment vertical="center"/>
    </xf>
    <xf numFmtId="0" fontId="14" fillId="11" borderId="7" xfId="0" applyFont="1" applyFill="1" applyBorder="1" applyAlignment="1">
      <alignment horizontal="distributed" vertical="center"/>
    </xf>
    <xf numFmtId="38" fontId="20" fillId="0" borderId="7" xfId="0" applyNumberFormat="1" applyFont="1" applyBorder="1">
      <alignment vertical="center"/>
    </xf>
    <xf numFmtId="176" fontId="20" fillId="0" borderId="3" xfId="0" applyNumberFormat="1" applyFont="1" applyBorder="1" applyAlignment="1">
      <alignment vertical="center" shrinkToFit="1"/>
    </xf>
    <xf numFmtId="0" fontId="20" fillId="0" borderId="61" xfId="0" applyFont="1" applyBorder="1" applyAlignment="1">
      <alignment horizontal="distributed" vertical="center"/>
    </xf>
    <xf numFmtId="38" fontId="20" fillId="0" borderId="61" xfId="0" applyNumberFormat="1" applyFont="1" applyBorder="1">
      <alignment vertical="center"/>
    </xf>
    <xf numFmtId="38" fontId="20" fillId="0" borderId="90" xfId="0" applyNumberFormat="1" applyFont="1" applyBorder="1">
      <alignment vertical="center"/>
    </xf>
    <xf numFmtId="38" fontId="20" fillId="0" borderId="6" xfId="0" applyNumberFormat="1" applyFont="1" applyBorder="1">
      <alignment vertical="center"/>
    </xf>
    <xf numFmtId="0" fontId="20" fillId="3" borderId="17" xfId="0" applyFont="1" applyFill="1" applyBorder="1" applyAlignment="1">
      <alignment horizontal="distributed" vertical="center" wrapText="1"/>
    </xf>
    <xf numFmtId="0" fontId="20" fillId="3" borderId="18" xfId="0" applyFont="1" applyFill="1" applyBorder="1" applyAlignment="1">
      <alignment horizontal="distributed" vertical="center"/>
    </xf>
    <xf numFmtId="0" fontId="20" fillId="2" borderId="14" xfId="0" applyFont="1" applyFill="1" applyBorder="1" applyAlignment="1" applyProtection="1">
      <alignment horizontal="center" vertical="center"/>
      <protection locked="0"/>
    </xf>
    <xf numFmtId="0" fontId="20" fillId="2" borderId="15"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20" fillId="3" borderId="20" xfId="0" applyFont="1" applyFill="1" applyBorder="1" applyAlignment="1">
      <alignment horizontal="center" vertical="center" shrinkToFit="1"/>
    </xf>
    <xf numFmtId="0" fontId="20" fillId="3" borderId="21" xfId="0" applyFont="1" applyFill="1" applyBorder="1" applyAlignment="1">
      <alignment horizontal="center" vertical="center" shrinkToFit="1"/>
    </xf>
    <xf numFmtId="0" fontId="20" fillId="4" borderId="14" xfId="0" applyFont="1" applyFill="1" applyBorder="1" applyAlignment="1" applyProtection="1">
      <alignment horizontal="center" vertical="center"/>
      <protection locked="0"/>
    </xf>
    <xf numFmtId="0" fontId="20" fillId="4" borderId="16" xfId="0" applyFont="1" applyFill="1" applyBorder="1" applyAlignment="1" applyProtection="1">
      <alignment horizontal="center" vertical="center"/>
      <protection locked="0"/>
    </xf>
    <xf numFmtId="0" fontId="20" fillId="0" borderId="86" xfId="0" applyFont="1" applyBorder="1" applyAlignment="1">
      <alignment horizontal="center" vertical="center"/>
    </xf>
    <xf numFmtId="0" fontId="20" fillId="0" borderId="37" xfId="0" applyFont="1" applyBorder="1" applyAlignment="1">
      <alignment horizontal="center" vertical="center"/>
    </xf>
    <xf numFmtId="0" fontId="20" fillId="4" borderId="15" xfId="0" applyFont="1" applyFill="1" applyBorder="1" applyAlignment="1" applyProtection="1">
      <alignment horizontal="center" vertical="center"/>
      <protection locked="0"/>
    </xf>
    <xf numFmtId="0" fontId="14" fillId="10" borderId="3" xfId="0" applyFont="1" applyFill="1" applyBorder="1" applyAlignment="1" applyProtection="1">
      <alignment horizontal="distributed" vertical="center"/>
      <protection locked="0"/>
    </xf>
    <xf numFmtId="0" fontId="14" fillId="10" borderId="27" xfId="0" applyFont="1" applyFill="1" applyBorder="1" applyAlignment="1" applyProtection="1">
      <alignment horizontal="distributed" vertical="center"/>
      <protection locked="0"/>
    </xf>
    <xf numFmtId="0" fontId="14" fillId="11" borderId="28" xfId="0" applyFont="1" applyFill="1" applyBorder="1" applyAlignment="1" applyProtection="1">
      <alignment horizontal="distributed" vertical="center"/>
      <protection locked="0"/>
    </xf>
    <xf numFmtId="0" fontId="14" fillId="11" borderId="29" xfId="0" applyFont="1" applyFill="1" applyBorder="1" applyAlignment="1" applyProtection="1">
      <alignment horizontal="distributed" vertical="center"/>
      <protection locked="0"/>
    </xf>
    <xf numFmtId="0" fontId="20" fillId="0" borderId="9" xfId="0" applyFont="1" applyBorder="1" applyAlignment="1">
      <alignment horizontal="distributed" vertical="center"/>
    </xf>
    <xf numFmtId="0" fontId="20" fillId="0" borderId="11" xfId="0" applyFont="1" applyBorder="1" applyAlignment="1">
      <alignment horizontal="distributed" vertical="center"/>
    </xf>
    <xf numFmtId="0" fontId="20" fillId="0" borderId="34" xfId="0" applyFont="1" applyBorder="1" applyAlignment="1">
      <alignment horizontal="distributed" vertical="center"/>
    </xf>
    <xf numFmtId="0" fontId="20" fillId="0" borderId="12" xfId="0" applyFont="1" applyBorder="1" applyAlignment="1">
      <alignment horizontal="distributed" vertical="center"/>
    </xf>
    <xf numFmtId="0" fontId="20" fillId="0" borderId="0" xfId="0" applyFont="1" applyAlignment="1">
      <alignment horizontal="distributed" vertical="center"/>
    </xf>
    <xf numFmtId="0" fontId="20" fillId="0" borderId="35" xfId="0" applyFont="1" applyBorder="1" applyAlignment="1">
      <alignment horizontal="distributed" vertical="center"/>
    </xf>
    <xf numFmtId="0" fontId="20" fillId="0" borderId="36" xfId="0" applyFont="1" applyBorder="1" applyAlignment="1">
      <alignment horizontal="distributed" vertical="center"/>
    </xf>
    <xf numFmtId="0" fontId="20" fillId="0" borderId="37" xfId="0" applyFont="1" applyBorder="1" applyAlignment="1">
      <alignment horizontal="distributed" vertical="center"/>
    </xf>
    <xf numFmtId="0" fontId="20" fillId="0" borderId="19" xfId="0" applyFont="1" applyBorder="1" applyAlignment="1">
      <alignment horizontal="distributed" vertical="center"/>
    </xf>
    <xf numFmtId="0" fontId="14" fillId="6" borderId="20" xfId="0" applyFont="1" applyFill="1" applyBorder="1" applyAlignment="1" applyProtection="1">
      <alignment horizontal="distributed" vertical="center"/>
      <protection locked="0"/>
    </xf>
    <xf numFmtId="0" fontId="14" fillId="6" borderId="21" xfId="0" applyFont="1" applyFill="1" applyBorder="1" applyAlignment="1" applyProtection="1">
      <alignment horizontal="distributed" vertical="center"/>
      <protection locked="0"/>
    </xf>
    <xf numFmtId="0" fontId="15" fillId="0" borderId="12" xfId="0" applyFont="1" applyBorder="1" applyAlignment="1">
      <alignment horizontal="left" vertical="top" wrapText="1"/>
    </xf>
    <xf numFmtId="0" fontId="15" fillId="0" borderId="0" xfId="0" applyFont="1" applyAlignment="1">
      <alignment horizontal="left" vertical="top" wrapText="1"/>
    </xf>
    <xf numFmtId="0" fontId="14" fillId="8" borderId="3" xfId="0" applyFont="1" applyFill="1" applyBorder="1" applyAlignment="1" applyProtection="1">
      <alignment horizontal="distributed" vertical="center"/>
      <protection locked="0"/>
    </xf>
    <xf numFmtId="0" fontId="14" fillId="8" borderId="27" xfId="0" applyFont="1" applyFill="1" applyBorder="1" applyAlignment="1" applyProtection="1">
      <alignment horizontal="distributed" vertical="center"/>
      <protection locked="0"/>
    </xf>
    <xf numFmtId="0" fontId="14" fillId="9" borderId="3" xfId="0" applyFont="1" applyFill="1" applyBorder="1" applyAlignment="1" applyProtection="1">
      <alignment horizontal="distributed" vertical="center"/>
      <protection locked="0"/>
    </xf>
    <xf numFmtId="0" fontId="14" fillId="9" borderId="27" xfId="0" applyFont="1" applyFill="1" applyBorder="1" applyAlignment="1" applyProtection="1">
      <alignment horizontal="distributed" vertical="center"/>
      <protection locked="0"/>
    </xf>
    <xf numFmtId="0" fontId="16" fillId="26" borderId="1" xfId="0" applyFont="1" applyFill="1" applyBorder="1" applyAlignment="1">
      <alignment horizontal="center" vertical="center" wrapText="1"/>
    </xf>
    <xf numFmtId="0" fontId="16" fillId="26" borderId="2" xfId="0" applyFont="1" applyFill="1" applyBorder="1" applyAlignment="1">
      <alignment horizontal="center" vertical="center" wrapText="1"/>
    </xf>
    <xf numFmtId="0" fontId="15" fillId="26" borderId="7" xfId="0" applyFont="1" applyFill="1" applyBorder="1" applyAlignment="1">
      <alignment horizontal="center" vertical="center" wrapText="1"/>
    </xf>
    <xf numFmtId="0" fontId="15" fillId="26" borderId="6" xfId="0" applyFont="1" applyFill="1" applyBorder="1" applyAlignment="1">
      <alignment horizontal="center" vertical="center" wrapText="1"/>
    </xf>
    <xf numFmtId="0" fontId="15" fillId="0" borderId="70" xfId="0" applyFont="1" applyBorder="1" applyAlignment="1">
      <alignment horizontal="left" vertical="center"/>
    </xf>
    <xf numFmtId="0" fontId="20" fillId="0" borderId="3" xfId="0" applyFont="1" applyBorder="1" applyAlignment="1">
      <alignment horizontal="center" vertical="center"/>
    </xf>
    <xf numFmtId="0" fontId="20" fillId="16" borderId="0" xfId="0" applyFont="1" applyFill="1" applyAlignment="1">
      <alignment horizontal="right" vertical="center"/>
    </xf>
    <xf numFmtId="0" fontId="20" fillId="16" borderId="68" xfId="0" applyFont="1" applyFill="1" applyBorder="1" applyAlignment="1">
      <alignment horizontal="right" vertical="center"/>
    </xf>
    <xf numFmtId="0" fontId="16" fillId="26" borderId="31" xfId="0" applyFont="1" applyFill="1" applyBorder="1" applyAlignment="1">
      <alignment horizontal="center" vertical="center" wrapText="1"/>
    </xf>
    <xf numFmtId="0" fontId="15" fillId="27" borderId="7" xfId="0" applyFont="1" applyFill="1" applyBorder="1" applyAlignment="1">
      <alignment horizontal="center" vertical="center" wrapText="1"/>
    </xf>
    <xf numFmtId="0" fontId="15" fillId="27" borderId="6" xfId="0" applyFont="1" applyFill="1" applyBorder="1" applyAlignment="1">
      <alignment horizontal="center" vertical="center" wrapText="1"/>
    </xf>
    <xf numFmtId="0" fontId="16" fillId="27" borderId="1" xfId="0" applyFont="1" applyFill="1" applyBorder="1" applyAlignment="1">
      <alignment horizontal="center" vertical="center" wrapText="1"/>
    </xf>
    <xf numFmtId="0" fontId="16" fillId="27" borderId="2" xfId="0" applyFont="1" applyFill="1" applyBorder="1" applyAlignment="1">
      <alignment horizontal="center" vertical="center" wrapText="1"/>
    </xf>
    <xf numFmtId="0" fontId="20" fillId="27" borderId="10" xfId="0" applyFont="1" applyFill="1" applyBorder="1" applyAlignment="1">
      <alignment horizontal="center" vertical="center"/>
    </xf>
    <xf numFmtId="0" fontId="20" fillId="27" borderId="30" xfId="0" applyFont="1" applyFill="1" applyBorder="1" applyAlignment="1">
      <alignment horizontal="center" vertical="center"/>
    </xf>
    <xf numFmtId="0" fontId="20" fillId="27" borderId="54" xfId="0" applyFont="1" applyFill="1" applyBorder="1" applyAlignment="1">
      <alignment horizontal="center" vertical="center"/>
    </xf>
    <xf numFmtId="0" fontId="12" fillId="27" borderId="3" xfId="0" applyFont="1" applyFill="1" applyBorder="1" applyAlignment="1">
      <alignment horizontal="center" vertical="center" textRotation="255"/>
    </xf>
    <xf numFmtId="0" fontId="8" fillId="0" borderId="0" xfId="0" applyFont="1" applyAlignment="1">
      <alignment horizontal="center" vertical="center"/>
    </xf>
    <xf numFmtId="0" fontId="8" fillId="0" borderId="0" xfId="0" applyFont="1" applyAlignment="1">
      <alignment horizontal="center" vertical="center" shrinkToFit="1"/>
    </xf>
    <xf numFmtId="0" fontId="20" fillId="26" borderId="10" xfId="0" applyFont="1" applyFill="1" applyBorder="1" applyAlignment="1">
      <alignment horizontal="center" vertical="center"/>
    </xf>
    <xf numFmtId="0" fontId="20" fillId="26" borderId="30" xfId="0" applyFont="1" applyFill="1" applyBorder="1" applyAlignment="1">
      <alignment horizontal="center" vertical="center"/>
    </xf>
    <xf numFmtId="0" fontId="20" fillId="26" borderId="54" xfId="0" applyFont="1" applyFill="1" applyBorder="1" applyAlignment="1">
      <alignment horizontal="center" vertical="center"/>
    </xf>
    <xf numFmtId="0" fontId="20" fillId="17" borderId="1" xfId="0" applyFont="1" applyFill="1" applyBorder="1" applyAlignment="1">
      <alignment horizontal="center" vertical="center"/>
    </xf>
    <xf numFmtId="0" fontId="20" fillId="17" borderId="31" xfId="0" applyFont="1" applyFill="1" applyBorder="1" applyAlignment="1">
      <alignment horizontal="center" vertical="center"/>
    </xf>
    <xf numFmtId="0" fontId="20" fillId="17" borderId="2" xfId="0" applyFont="1" applyFill="1" applyBorder="1" applyAlignment="1">
      <alignment horizontal="center" vertical="center"/>
    </xf>
    <xf numFmtId="0" fontId="16" fillId="17" borderId="1" xfId="0" applyFont="1" applyFill="1" applyBorder="1" applyAlignment="1">
      <alignment horizontal="center" vertical="center" wrapText="1"/>
    </xf>
    <xf numFmtId="0" fontId="16" fillId="17" borderId="2" xfId="0" applyFont="1" applyFill="1" applyBorder="1" applyAlignment="1">
      <alignment horizontal="center" vertical="center" wrapText="1"/>
    </xf>
    <xf numFmtId="0" fontId="20" fillId="26" borderId="1" xfId="0" applyFont="1" applyFill="1" applyBorder="1" applyAlignment="1">
      <alignment horizontal="center" vertical="center"/>
    </xf>
    <xf numFmtId="0" fontId="20" fillId="26" borderId="31" xfId="0" applyFont="1" applyFill="1" applyBorder="1" applyAlignment="1">
      <alignment horizontal="center" vertical="center"/>
    </xf>
    <xf numFmtId="0" fontId="20" fillId="26" borderId="2" xfId="0" applyFont="1" applyFill="1" applyBorder="1" applyAlignment="1">
      <alignment horizontal="center" vertical="center"/>
    </xf>
    <xf numFmtId="0" fontId="15" fillId="0" borderId="25" xfId="0" applyFont="1" applyBorder="1" applyAlignment="1">
      <alignment horizontal="center" vertical="center"/>
    </xf>
    <xf numFmtId="0" fontId="15" fillId="0" borderId="85" xfId="0" applyFont="1" applyBorder="1" applyAlignment="1">
      <alignment horizontal="center" vertical="center"/>
    </xf>
    <xf numFmtId="0" fontId="15" fillId="0" borderId="8" xfId="0" applyFont="1" applyBorder="1" applyAlignment="1">
      <alignment horizontal="center" vertical="center"/>
    </xf>
    <xf numFmtId="0" fontId="15" fillId="0" borderId="87" xfId="0" applyFont="1" applyBorder="1" applyAlignment="1">
      <alignment horizontal="center" vertical="center"/>
    </xf>
    <xf numFmtId="0" fontId="15" fillId="0" borderId="44" xfId="0" applyFont="1" applyBorder="1" applyAlignment="1">
      <alignment horizontal="center" vertical="center"/>
    </xf>
    <xf numFmtId="0" fontId="21" fillId="0" borderId="3" xfId="0" applyFont="1" applyBorder="1" applyAlignment="1">
      <alignment horizontal="center" vertical="center"/>
    </xf>
    <xf numFmtId="0" fontId="17" fillId="0" borderId="3" xfId="0" applyFont="1" applyBorder="1" applyAlignment="1">
      <alignment horizontal="center" vertical="center" wrapText="1" shrinkToFit="1"/>
    </xf>
    <xf numFmtId="0" fontId="17" fillId="0" borderId="3" xfId="0" applyFont="1" applyBorder="1" applyAlignment="1">
      <alignment horizontal="center" vertical="center" shrinkToFit="1"/>
    </xf>
    <xf numFmtId="0" fontId="23" fillId="12" borderId="3" xfId="0" applyFont="1" applyFill="1" applyBorder="1" applyAlignment="1">
      <alignment horizontal="center" vertical="center" wrapText="1"/>
    </xf>
    <xf numFmtId="0" fontId="16" fillId="0" borderId="47" xfId="0" applyFont="1" applyBorder="1" applyAlignment="1">
      <alignment horizontal="center" vertical="center" textRotation="255"/>
    </xf>
    <xf numFmtId="0" fontId="21" fillId="0" borderId="7" xfId="0" applyFont="1" applyBorder="1" applyAlignment="1">
      <alignment horizontal="center" vertical="center" shrinkToFit="1"/>
    </xf>
    <xf numFmtId="0" fontId="21" fillId="0" borderId="6" xfId="0" applyFont="1" applyBorder="1" applyAlignment="1">
      <alignment horizontal="center" vertical="center" shrinkToFit="1"/>
    </xf>
    <xf numFmtId="0" fontId="14" fillId="6" borderId="47" xfId="0" applyFont="1" applyFill="1" applyBorder="1" applyAlignment="1">
      <alignment horizontal="center" vertical="center" textRotation="255"/>
    </xf>
    <xf numFmtId="0" fontId="20" fillId="0" borderId="3" xfId="0" applyFont="1" applyBorder="1" applyAlignment="1">
      <alignment horizontal="center" vertical="center" textRotation="255"/>
    </xf>
    <xf numFmtId="0" fontId="13" fillId="12" borderId="3"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20" fillId="0" borderId="1" xfId="0" applyFont="1" applyBorder="1" applyAlignment="1">
      <alignment horizontal="center" vertical="center"/>
    </xf>
    <xf numFmtId="0" fontId="20" fillId="0" borderId="31" xfId="0" applyFont="1" applyBorder="1" applyAlignment="1">
      <alignment horizontal="center" vertical="center"/>
    </xf>
    <xf numFmtId="0" fontId="20" fillId="0" borderId="2" xfId="0" applyFont="1" applyBorder="1" applyAlignment="1">
      <alignment horizontal="center" vertical="center"/>
    </xf>
    <xf numFmtId="0" fontId="14" fillId="9" borderId="47" xfId="0" applyFont="1" applyFill="1" applyBorder="1" applyAlignment="1">
      <alignment horizontal="center" vertical="center" textRotation="255"/>
    </xf>
    <xf numFmtId="0" fontId="14" fillId="10" borderId="47" xfId="0" applyFont="1" applyFill="1" applyBorder="1" applyAlignment="1">
      <alignment horizontal="center" vertical="center" textRotation="255"/>
    </xf>
    <xf numFmtId="0" fontId="14" fillId="11" borderId="47" xfId="0" applyFont="1" applyFill="1" applyBorder="1" applyAlignment="1">
      <alignment horizontal="center" vertical="center" textRotation="255"/>
    </xf>
    <xf numFmtId="0" fontId="20" fillId="0" borderId="1" xfId="0" applyFont="1" applyBorder="1" applyAlignment="1">
      <alignment horizontal="center" vertical="center" shrinkToFit="1"/>
    </xf>
    <xf numFmtId="0" fontId="20" fillId="0" borderId="2" xfId="0" applyFont="1" applyBorder="1" applyAlignment="1">
      <alignment horizontal="center" vertical="center" shrinkToFit="1"/>
    </xf>
    <xf numFmtId="0" fontId="20" fillId="0" borderId="31" xfId="0" applyFont="1" applyBorder="1" applyAlignment="1">
      <alignment horizontal="center" vertical="center" shrinkToFit="1"/>
    </xf>
    <xf numFmtId="0" fontId="24" fillId="0" borderId="25" xfId="0" applyFont="1" applyBorder="1" applyAlignment="1">
      <alignment horizontal="center" vertical="center"/>
    </xf>
    <xf numFmtId="0" fontId="24" fillId="0" borderId="85" xfId="0" applyFont="1" applyBorder="1" applyAlignment="1">
      <alignment horizontal="center" vertical="center"/>
    </xf>
    <xf numFmtId="0" fontId="24" fillId="0" borderId="8" xfId="0" applyFont="1" applyBorder="1" applyAlignment="1">
      <alignment horizontal="center" vertical="center"/>
    </xf>
    <xf numFmtId="0" fontId="24" fillId="0" borderId="44" xfId="0" applyFont="1" applyBorder="1" applyAlignment="1">
      <alignment horizontal="center" vertical="center"/>
    </xf>
    <xf numFmtId="0" fontId="18" fillId="0" borderId="25" xfId="0" applyFont="1" applyBorder="1" applyAlignment="1">
      <alignment horizontal="center" vertical="center"/>
    </xf>
    <xf numFmtId="0" fontId="18" fillId="0" borderId="8" xfId="0" applyFont="1" applyBorder="1" applyAlignment="1">
      <alignment horizontal="center" vertical="center"/>
    </xf>
    <xf numFmtId="0" fontId="18" fillId="0" borderId="44" xfId="0" applyFont="1" applyBorder="1" applyAlignment="1">
      <alignment horizontal="center" vertical="center"/>
    </xf>
    <xf numFmtId="0" fontId="14" fillId="8" borderId="47" xfId="0" applyFont="1" applyFill="1" applyBorder="1" applyAlignment="1">
      <alignment horizontal="center" vertical="center" textRotation="255"/>
    </xf>
    <xf numFmtId="0" fontId="17" fillId="0" borderId="2" xfId="0" applyFont="1" applyBorder="1" applyAlignment="1">
      <alignment horizontal="center" vertical="center" wrapText="1" shrinkToFit="1"/>
    </xf>
    <xf numFmtId="0" fontId="17" fillId="0" borderId="7" xfId="0" applyFont="1" applyBorder="1" applyAlignment="1">
      <alignment horizontal="center" vertical="center" shrinkToFit="1"/>
    </xf>
    <xf numFmtId="0" fontId="20" fillId="0" borderId="7" xfId="0" applyFont="1" applyBorder="1" applyAlignment="1">
      <alignment horizontal="center" vertical="center" textRotation="255"/>
    </xf>
    <xf numFmtId="0" fontId="20" fillId="0" borderId="6" xfId="0" applyFont="1" applyBorder="1" applyAlignment="1">
      <alignment horizontal="center" vertical="center" textRotation="255"/>
    </xf>
    <xf numFmtId="0" fontId="15" fillId="0" borderId="48" xfId="0" applyFont="1" applyBorder="1" applyAlignment="1">
      <alignment horizontal="left" vertical="center"/>
    </xf>
    <xf numFmtId="0" fontId="15" fillId="0" borderId="0" xfId="0" applyFont="1" applyAlignment="1">
      <alignment horizontal="left" vertical="center"/>
    </xf>
    <xf numFmtId="0" fontId="16" fillId="0" borderId="46" xfId="0" applyFont="1" applyBorder="1" applyAlignment="1">
      <alignment horizontal="center" vertical="center"/>
    </xf>
    <xf numFmtId="0" fontId="16" fillId="0" borderId="52" xfId="0" applyFont="1" applyBorder="1" applyAlignment="1">
      <alignment horizontal="center" vertical="center"/>
    </xf>
    <xf numFmtId="0" fontId="15" fillId="0" borderId="57" xfId="0" applyFont="1" applyBorder="1" applyAlignment="1">
      <alignment horizontal="center" vertical="center" wrapText="1"/>
    </xf>
    <xf numFmtId="0" fontId="15" fillId="0" borderId="62" xfId="0" applyFont="1" applyBorder="1" applyAlignment="1">
      <alignment horizontal="center" vertical="center"/>
    </xf>
    <xf numFmtId="0" fontId="20" fillId="0" borderId="57" xfId="0" applyFont="1" applyBorder="1" applyAlignment="1">
      <alignment horizontal="center" vertical="center"/>
    </xf>
    <xf numFmtId="0" fontId="20" fillId="0" borderId="62" xfId="0" applyFont="1" applyBorder="1" applyAlignment="1">
      <alignment horizontal="center" vertical="center"/>
    </xf>
    <xf numFmtId="0" fontId="16" fillId="0" borderId="50" xfId="0" applyFont="1" applyBorder="1" applyAlignment="1">
      <alignment horizontal="center" vertical="center" textRotation="255"/>
    </xf>
    <xf numFmtId="0" fontId="16" fillId="0" borderId="45" xfId="0" applyFont="1" applyBorder="1" applyAlignment="1">
      <alignment horizontal="center" vertical="center" textRotation="255"/>
    </xf>
    <xf numFmtId="0" fontId="16" fillId="0" borderId="51" xfId="0" applyFont="1" applyBorder="1" applyAlignment="1">
      <alignment horizontal="center" vertical="center" textRotation="255"/>
    </xf>
    <xf numFmtId="0" fontId="20" fillId="0" borderId="40" xfId="0" applyFont="1" applyBorder="1" applyAlignment="1">
      <alignment horizontal="center" vertical="center"/>
    </xf>
    <xf numFmtId="0" fontId="20" fillId="0" borderId="5" xfId="0" applyFont="1" applyBorder="1" applyAlignment="1">
      <alignment horizontal="center" vertical="center"/>
    </xf>
    <xf numFmtId="0" fontId="20" fillId="0" borderId="32" xfId="0" applyFont="1" applyBorder="1" applyAlignment="1">
      <alignment horizontal="center" vertical="center"/>
    </xf>
    <xf numFmtId="0" fontId="20" fillId="0" borderId="33" xfId="0" applyFont="1" applyBorder="1" applyAlignment="1">
      <alignment horizontal="center" vertical="center"/>
    </xf>
    <xf numFmtId="0" fontId="20" fillId="0" borderId="38" xfId="0" applyFont="1" applyBorder="1" applyAlignment="1">
      <alignment horizontal="center" vertical="center"/>
    </xf>
    <xf numFmtId="0" fontId="20" fillId="0" borderId="59" xfId="0" applyFont="1" applyBorder="1" applyAlignment="1">
      <alignment horizontal="center" vertical="center"/>
    </xf>
    <xf numFmtId="0" fontId="20" fillId="0" borderId="60" xfId="0" applyFont="1" applyBorder="1" applyAlignment="1">
      <alignment horizontal="center" vertical="center"/>
    </xf>
    <xf numFmtId="0" fontId="20" fillId="0" borderId="40" xfId="0" applyFont="1" applyBorder="1" applyAlignment="1">
      <alignment horizontal="center" vertical="center" shrinkToFit="1"/>
    </xf>
    <xf numFmtId="0" fontId="20" fillId="0" borderId="5" xfId="0" applyFont="1" applyBorder="1" applyAlignment="1">
      <alignment horizontal="center" vertical="center" shrinkToFit="1"/>
    </xf>
    <xf numFmtId="0" fontId="20" fillId="0" borderId="41" xfId="0" applyFont="1" applyBorder="1" applyAlignment="1">
      <alignment horizontal="center" vertical="center"/>
    </xf>
    <xf numFmtId="0" fontId="20" fillId="0" borderId="43" xfId="0" applyFont="1" applyBorder="1" applyAlignment="1">
      <alignment horizontal="center" vertical="center"/>
    </xf>
    <xf numFmtId="0" fontId="20" fillId="0" borderId="56" xfId="0" applyFont="1" applyBorder="1" applyAlignment="1">
      <alignment horizontal="center" vertical="center"/>
    </xf>
    <xf numFmtId="0" fontId="20" fillId="0" borderId="63" xfId="0" applyFont="1" applyBorder="1" applyAlignment="1">
      <alignment horizontal="center" vertical="center"/>
    </xf>
    <xf numFmtId="0" fontId="20" fillId="0" borderId="57" xfId="0" applyFont="1" applyBorder="1" applyAlignment="1">
      <alignment horizontal="center" vertical="center" shrinkToFit="1"/>
    </xf>
    <xf numFmtId="0" fontId="20" fillId="0" borderId="62" xfId="0" applyFont="1" applyBorder="1" applyAlignment="1">
      <alignment horizontal="center" vertical="center" shrinkToFit="1"/>
    </xf>
    <xf numFmtId="0" fontId="20" fillId="0" borderId="58" xfId="0" applyFont="1" applyBorder="1" applyAlignment="1">
      <alignment horizontal="center" vertical="center"/>
    </xf>
    <xf numFmtId="0" fontId="20" fillId="0" borderId="64" xfId="0" applyFont="1" applyBorder="1" applyAlignment="1">
      <alignment horizontal="center" vertical="center"/>
    </xf>
    <xf numFmtId="0" fontId="15" fillId="0" borderId="58" xfId="0" applyFont="1" applyBorder="1" applyAlignment="1">
      <alignment horizontal="center" vertical="center"/>
    </xf>
    <xf numFmtId="0" fontId="15" fillId="0" borderId="64" xfId="0" applyFont="1" applyBorder="1" applyAlignment="1">
      <alignment horizontal="center" vertical="center"/>
    </xf>
    <xf numFmtId="0" fontId="15" fillId="0" borderId="33" xfId="0" applyFont="1" applyBorder="1" applyAlignment="1">
      <alignment horizontal="left" vertical="center" wrapText="1"/>
    </xf>
    <xf numFmtId="0" fontId="15" fillId="0" borderId="33" xfId="0" applyFont="1" applyBorder="1" applyAlignment="1">
      <alignment horizontal="left" vertical="center"/>
    </xf>
    <xf numFmtId="0" fontId="20" fillId="4" borderId="3" xfId="0" applyFont="1" applyFill="1" applyBorder="1" applyAlignment="1" applyProtection="1">
      <alignment horizontal="center" vertical="center" shrinkToFit="1"/>
      <protection locked="0"/>
    </xf>
    <xf numFmtId="0" fontId="20" fillId="19" borderId="4" xfId="0" applyFont="1" applyFill="1" applyBorder="1" applyAlignment="1">
      <alignment horizontal="left" vertical="center" shrinkToFit="1"/>
    </xf>
    <xf numFmtId="0" fontId="20" fillId="19" borderId="0" xfId="0" applyFont="1" applyFill="1" applyAlignment="1">
      <alignment horizontal="left" vertical="center" shrinkToFit="1"/>
    </xf>
    <xf numFmtId="0" fontId="20" fillId="3" borderId="3" xfId="0" applyFont="1" applyFill="1" applyBorder="1" applyAlignment="1">
      <alignment horizontal="center" vertical="center"/>
    </xf>
    <xf numFmtId="0" fontId="20" fillId="13" borderId="3" xfId="0" applyFont="1" applyFill="1" applyBorder="1" applyAlignment="1" applyProtection="1">
      <alignment horizontal="center" vertical="center" shrinkToFit="1"/>
      <protection locked="0"/>
    </xf>
    <xf numFmtId="0" fontId="20" fillId="0" borderId="53" xfId="0" applyFont="1" applyBorder="1" applyAlignment="1">
      <alignment horizontal="center" vertical="center" shrinkToFit="1"/>
    </xf>
    <xf numFmtId="0" fontId="20" fillId="0" borderId="3" xfId="0" applyFont="1" applyBorder="1" applyAlignment="1">
      <alignment horizontal="center" vertical="center" shrinkToFit="1"/>
    </xf>
    <xf numFmtId="0" fontId="20" fillId="4" borderId="1" xfId="0" applyFont="1" applyFill="1" applyBorder="1" applyAlignment="1" applyProtection="1">
      <alignment horizontal="center" vertical="center" shrinkToFit="1"/>
      <protection locked="0"/>
    </xf>
    <xf numFmtId="0" fontId="20" fillId="4" borderId="2" xfId="0" applyFont="1" applyFill="1" applyBorder="1" applyAlignment="1" applyProtection="1">
      <alignment horizontal="center" vertical="center" shrinkToFit="1"/>
      <protection locked="0"/>
    </xf>
    <xf numFmtId="0" fontId="15" fillId="0" borderId="0" xfId="0" applyFont="1" applyAlignment="1">
      <alignment horizontal="right" vertical="center"/>
    </xf>
    <xf numFmtId="0" fontId="8" fillId="0" borderId="3" xfId="0" applyFont="1" applyBorder="1" applyAlignment="1">
      <alignment horizontal="center" vertical="center"/>
    </xf>
    <xf numFmtId="0" fontId="8" fillId="0" borderId="7" xfId="0" applyFont="1" applyBorder="1" applyAlignment="1">
      <alignment horizontal="center" vertical="center"/>
    </xf>
    <xf numFmtId="0" fontId="20" fillId="0" borderId="7" xfId="0" applyFont="1" applyBorder="1" applyAlignment="1">
      <alignment horizontal="center" vertical="center"/>
    </xf>
    <xf numFmtId="0" fontId="20" fillId="0" borderId="6" xfId="0" applyFont="1" applyBorder="1" applyAlignment="1">
      <alignment horizontal="center" vertical="center"/>
    </xf>
    <xf numFmtId="0" fontId="8" fillId="0" borderId="10" xfId="0" applyFont="1" applyBorder="1" applyAlignment="1">
      <alignment horizontal="center" vertical="center"/>
    </xf>
    <xf numFmtId="0" fontId="8" fillId="0" borderId="30" xfId="0" applyFont="1" applyBorder="1" applyAlignment="1">
      <alignment horizontal="center" vertical="center"/>
    </xf>
    <xf numFmtId="0" fontId="8" fillId="0" borderId="54" xfId="0" applyFont="1" applyBorder="1" applyAlignment="1">
      <alignment horizontal="center" vertical="center"/>
    </xf>
    <xf numFmtId="0" fontId="8" fillId="0" borderId="6" xfId="0" applyFont="1" applyBorder="1" applyAlignment="1">
      <alignment horizontal="center" vertical="center"/>
    </xf>
    <xf numFmtId="0" fontId="8" fillId="3" borderId="3" xfId="0" applyFont="1" applyFill="1" applyBorder="1" applyAlignment="1">
      <alignment horizontal="center" vertical="center"/>
    </xf>
    <xf numFmtId="0" fontId="8" fillId="2" borderId="3" xfId="0" applyFont="1" applyFill="1" applyBorder="1" applyAlignment="1">
      <alignment horizontal="center" vertical="center"/>
    </xf>
    <xf numFmtId="0" fontId="16" fillId="28" borderId="32" xfId="1" applyFont="1" applyFill="1" applyBorder="1" applyAlignment="1">
      <alignment horizontal="center" vertical="center"/>
    </xf>
    <xf numFmtId="0" fontId="16" fillId="28" borderId="33" xfId="1" applyFont="1" applyFill="1" applyBorder="1" applyAlignment="1">
      <alignment horizontal="center" vertical="center"/>
    </xf>
    <xf numFmtId="0" fontId="16" fillId="28" borderId="38" xfId="1" applyFont="1" applyFill="1" applyBorder="1" applyAlignment="1">
      <alignment horizontal="center" vertical="center"/>
    </xf>
    <xf numFmtId="0" fontId="16" fillId="0" borderId="3" xfId="1" applyFont="1" applyBorder="1" applyAlignment="1">
      <alignment horizontal="center" vertical="center"/>
    </xf>
    <xf numFmtId="3" fontId="16" fillId="0" borderId="7" xfId="1" applyNumberFormat="1" applyFont="1" applyBorder="1" applyAlignment="1">
      <alignment horizontal="center" vertical="center"/>
    </xf>
    <xf numFmtId="3" fontId="16" fillId="0" borderId="6" xfId="1" applyNumberFormat="1" applyFont="1" applyBorder="1" applyAlignment="1">
      <alignment horizontal="center" vertical="center"/>
    </xf>
    <xf numFmtId="3" fontId="16" fillId="0" borderId="3" xfId="1" applyNumberFormat="1" applyFont="1" applyBorder="1" applyAlignment="1">
      <alignment horizontal="center" vertical="center"/>
    </xf>
    <xf numFmtId="0" fontId="27" fillId="0" borderId="3" xfId="1" applyFont="1" applyBorder="1" applyAlignment="1">
      <alignment horizontal="center" vertic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27" fillId="28" borderId="32" xfId="1" applyFont="1" applyFill="1" applyBorder="1" applyAlignment="1">
      <alignment horizontal="center" vertical="center"/>
    </xf>
    <xf numFmtId="0" fontId="27" fillId="28" borderId="33" xfId="1" applyFont="1" applyFill="1" applyBorder="1" applyAlignment="1">
      <alignment horizontal="center" vertical="center"/>
    </xf>
    <xf numFmtId="0" fontId="27" fillId="28" borderId="38" xfId="1" applyFont="1" applyFill="1" applyBorder="1" applyAlignment="1">
      <alignment horizontal="center" vertical="center"/>
    </xf>
    <xf numFmtId="0" fontId="16" fillId="28" borderId="32" xfId="1" applyFont="1" applyFill="1" applyBorder="1" applyAlignment="1">
      <alignment horizontal="center" vertical="center" wrapText="1"/>
    </xf>
    <xf numFmtId="0" fontId="16" fillId="28" borderId="33" xfId="1" applyFont="1" applyFill="1" applyBorder="1" applyAlignment="1">
      <alignment horizontal="center" vertical="center" wrapText="1"/>
    </xf>
    <xf numFmtId="0" fontId="16" fillId="28" borderId="38" xfId="1" applyFont="1" applyFill="1" applyBorder="1" applyAlignment="1">
      <alignment horizontal="center" vertical="center" wrapText="1"/>
    </xf>
    <xf numFmtId="3" fontId="15" fillId="0" borderId="4" xfId="1" applyNumberFormat="1" applyFont="1" applyBorder="1" applyAlignment="1">
      <alignment horizontal="left" vertical="center" wrapText="1"/>
    </xf>
    <xf numFmtId="0" fontId="8" fillId="0" borderId="0" xfId="0" applyFont="1" applyAlignment="1">
      <alignment horizontal="right" vertical="center"/>
    </xf>
    <xf numFmtId="0" fontId="8" fillId="0" borderId="35" xfId="0" applyFont="1" applyBorder="1" applyAlignment="1">
      <alignment horizontal="right" vertical="center"/>
    </xf>
    <xf numFmtId="0" fontId="7" fillId="20" borderId="7" xfId="0" applyFont="1" applyFill="1" applyBorder="1" applyAlignment="1">
      <alignment horizontal="center" vertical="center" shrinkToFit="1"/>
    </xf>
    <xf numFmtId="0" fontId="7" fillId="20" borderId="6" xfId="0" applyFont="1" applyFill="1" applyBorder="1" applyAlignment="1">
      <alignment horizontal="center" vertical="center" shrinkToFit="1"/>
    </xf>
    <xf numFmtId="0" fontId="16" fillId="23" borderId="7" xfId="0" applyFont="1" applyFill="1" applyBorder="1" applyAlignment="1">
      <alignment horizontal="center" vertical="center"/>
    </xf>
    <xf numFmtId="0" fontId="16" fillId="23" borderId="6" xfId="0" applyFont="1" applyFill="1" applyBorder="1" applyAlignment="1">
      <alignment horizontal="center" vertical="center"/>
    </xf>
    <xf numFmtId="38" fontId="8" fillId="0" borderId="1" xfId="0" applyNumberFormat="1" applyFont="1" applyBorder="1" applyAlignment="1">
      <alignment horizontal="right" vertical="center"/>
    </xf>
    <xf numFmtId="38" fontId="8" fillId="0" borderId="2" xfId="0" applyNumberFormat="1" applyFont="1" applyBorder="1" applyAlignment="1">
      <alignment horizontal="right" vertical="center"/>
    </xf>
    <xf numFmtId="0" fontId="8" fillId="23" borderId="1" xfId="0" applyFont="1" applyFill="1" applyBorder="1" applyAlignment="1">
      <alignment horizontal="center" vertical="center" shrinkToFit="1"/>
    </xf>
    <xf numFmtId="0" fontId="8" fillId="23" borderId="31" xfId="0" applyFont="1" applyFill="1" applyBorder="1" applyAlignment="1">
      <alignment horizontal="center" vertical="center" shrinkToFit="1"/>
    </xf>
    <xf numFmtId="0" fontId="8" fillId="23" borderId="2" xfId="0" applyFont="1" applyFill="1" applyBorder="1" applyAlignment="1">
      <alignment horizontal="center" vertical="center" shrinkToFit="1"/>
    </xf>
    <xf numFmtId="0" fontId="8" fillId="0" borderId="1" xfId="0" applyFont="1" applyBorder="1" applyAlignment="1">
      <alignment horizontal="center" vertical="center"/>
    </xf>
    <xf numFmtId="0" fontId="8" fillId="0" borderId="31" xfId="0" applyFont="1" applyBorder="1" applyAlignment="1">
      <alignment horizontal="center" vertical="center"/>
    </xf>
    <xf numFmtId="0" fontId="8" fillId="0" borderId="2" xfId="0" applyFont="1" applyBorder="1" applyAlignment="1">
      <alignment horizontal="center" vertical="center"/>
    </xf>
    <xf numFmtId="0" fontId="8" fillId="23" borderId="1" xfId="0" applyFont="1" applyFill="1" applyBorder="1" applyAlignment="1">
      <alignment horizontal="center" vertical="center"/>
    </xf>
    <xf numFmtId="0" fontId="8" fillId="23" borderId="31" xfId="0" applyFont="1" applyFill="1" applyBorder="1" applyAlignment="1">
      <alignment horizontal="center" vertical="center"/>
    </xf>
    <xf numFmtId="0" fontId="8" fillId="23" borderId="2" xfId="0" applyFont="1" applyFill="1" applyBorder="1" applyAlignment="1">
      <alignment horizontal="center" vertical="center"/>
    </xf>
    <xf numFmtId="38" fontId="20" fillId="0" borderId="1" xfId="0" applyNumberFormat="1" applyFont="1" applyBorder="1" applyAlignment="1">
      <alignment horizontal="center" vertical="center" shrinkToFit="1"/>
    </xf>
    <xf numFmtId="38" fontId="20" fillId="0" borderId="2" xfId="0" applyNumberFormat="1" applyFont="1" applyBorder="1" applyAlignment="1">
      <alignment horizontal="center" vertical="center" shrinkToFit="1"/>
    </xf>
    <xf numFmtId="0" fontId="8" fillId="28" borderId="32" xfId="0" applyFont="1" applyFill="1" applyBorder="1" applyAlignment="1">
      <alignment horizontal="center" vertical="center"/>
    </xf>
    <xf numFmtId="0" fontId="8" fillId="28" borderId="33" xfId="0" applyFont="1" applyFill="1" applyBorder="1" applyAlignment="1">
      <alignment horizontal="center" vertical="center"/>
    </xf>
    <xf numFmtId="0" fontId="8" fillId="28" borderId="38"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3" xfId="0" applyFont="1" applyFill="1" applyBorder="1" applyAlignment="1">
      <alignment horizontal="center" vertical="center"/>
    </xf>
    <xf numFmtId="0" fontId="12" fillId="28" borderId="38" xfId="0" applyFont="1" applyFill="1" applyBorder="1" applyAlignment="1">
      <alignment horizontal="center" vertical="center"/>
    </xf>
    <xf numFmtId="0" fontId="8" fillId="0" borderId="3" xfId="0" applyFont="1" applyBorder="1" applyAlignment="1">
      <alignment horizontal="distributed" vertical="center"/>
    </xf>
    <xf numFmtId="0" fontId="8" fillId="0" borderId="1" xfId="0" applyFont="1" applyBorder="1" applyAlignment="1">
      <alignment horizontal="distributed" vertical="center"/>
    </xf>
    <xf numFmtId="0" fontId="8" fillId="0" borderId="2" xfId="0" applyFont="1" applyBorder="1" applyAlignment="1">
      <alignment horizontal="distributed" vertical="center"/>
    </xf>
    <xf numFmtId="0" fontId="15" fillId="0" borderId="0" xfId="0" applyFont="1" applyAlignment="1">
      <alignment horizontal="left" vertical="center" shrinkToFit="1"/>
    </xf>
    <xf numFmtId="0" fontId="24" fillId="0" borderId="0" xfId="0" applyFont="1" applyAlignment="1">
      <alignment horizontal="left" vertical="center" shrinkToFit="1"/>
    </xf>
    <xf numFmtId="0" fontId="24" fillId="0" borderId="4" xfId="0" applyFont="1" applyBorder="1" applyAlignment="1">
      <alignment horizontal="left" vertical="center" shrinkToFit="1"/>
    </xf>
    <xf numFmtId="0" fontId="20" fillId="25" borderId="3" xfId="0" applyFont="1" applyFill="1" applyBorder="1" applyAlignment="1">
      <alignment horizontal="center" vertical="center" shrinkToFit="1"/>
    </xf>
    <xf numFmtId="0" fontId="20" fillId="14" borderId="3" xfId="0" applyFont="1" applyFill="1" applyBorder="1" applyAlignment="1">
      <alignment horizontal="center" vertical="center" shrinkToFit="1"/>
    </xf>
    <xf numFmtId="0" fontId="20" fillId="4" borderId="3" xfId="0" applyFont="1" applyFill="1" applyBorder="1" applyAlignment="1">
      <alignment horizontal="center" vertical="center" wrapText="1" shrinkToFit="1"/>
    </xf>
    <xf numFmtId="0" fontId="20" fillId="14" borderId="1" xfId="0" applyFont="1" applyFill="1" applyBorder="1" applyAlignment="1">
      <alignment horizontal="center" vertical="center" shrinkToFit="1"/>
    </xf>
    <xf numFmtId="0" fontId="20" fillId="14" borderId="31" xfId="0" applyFont="1" applyFill="1" applyBorder="1" applyAlignment="1">
      <alignment horizontal="center" vertical="center" shrinkToFit="1"/>
    </xf>
    <xf numFmtId="0" fontId="20" fillId="14" borderId="2" xfId="0" applyFont="1" applyFill="1" applyBorder="1" applyAlignment="1">
      <alignment horizontal="center" vertical="center" shrinkToFit="1"/>
    </xf>
    <xf numFmtId="0" fontId="15" fillId="14" borderId="10" xfId="0" applyFont="1" applyFill="1" applyBorder="1" applyAlignment="1">
      <alignment horizontal="center" vertical="center" shrinkToFit="1"/>
    </xf>
    <xf numFmtId="0" fontId="15" fillId="14" borderId="54" xfId="0" applyFont="1" applyFill="1" applyBorder="1" applyAlignment="1">
      <alignment horizontal="center" vertical="center" shrinkToFit="1"/>
    </xf>
    <xf numFmtId="38" fontId="15" fillId="14" borderId="10" xfId="0" applyNumberFormat="1" applyFont="1" applyFill="1" applyBorder="1" applyAlignment="1">
      <alignment horizontal="center" vertical="center" shrinkToFit="1"/>
    </xf>
    <xf numFmtId="38" fontId="15" fillId="14" borderId="54" xfId="0" applyNumberFormat="1" applyFont="1" applyFill="1" applyBorder="1" applyAlignment="1">
      <alignment horizontal="center" vertical="center" shrinkToFit="1"/>
    </xf>
    <xf numFmtId="0" fontId="20" fillId="14" borderId="7" xfId="0" applyFont="1" applyFill="1" applyBorder="1" applyAlignment="1">
      <alignment horizontal="center" vertical="center" shrinkToFit="1"/>
    </xf>
    <xf numFmtId="0" fontId="20" fillId="14" borderId="6" xfId="0" applyFont="1" applyFill="1" applyBorder="1" applyAlignment="1">
      <alignment horizontal="center" vertical="center" shrinkToFit="1"/>
    </xf>
    <xf numFmtId="0" fontId="15" fillId="2" borderId="7" xfId="0" applyFont="1" applyFill="1" applyBorder="1" applyAlignment="1">
      <alignment horizontal="center" vertical="center" textRotation="255" shrinkToFit="1"/>
    </xf>
    <xf numFmtId="0" fontId="15" fillId="2" borderId="39" xfId="0" applyFont="1" applyFill="1" applyBorder="1" applyAlignment="1">
      <alignment horizontal="center" vertical="center" textRotation="255" shrinkToFit="1"/>
    </xf>
    <xf numFmtId="0" fontId="15" fillId="2" borderId="6" xfId="0" applyFont="1" applyFill="1" applyBorder="1" applyAlignment="1">
      <alignment horizontal="center" vertical="center" textRotation="255" shrinkToFit="1"/>
    </xf>
    <xf numFmtId="0" fontId="20" fillId="2" borderId="3" xfId="0" applyFont="1" applyFill="1" applyBorder="1" applyAlignment="1">
      <alignment horizontal="distributed" vertical="center" shrinkToFit="1"/>
    </xf>
    <xf numFmtId="0" fontId="0" fillId="0" borderId="3" xfId="0" applyBorder="1" applyAlignment="1">
      <alignment horizontal="distributed" vertical="center" shrinkToFit="1"/>
    </xf>
    <xf numFmtId="0" fontId="20" fillId="0" borderId="31" xfId="0" applyFont="1" applyBorder="1" applyAlignment="1">
      <alignment horizontal="distributed" vertical="center" shrinkToFit="1"/>
    </xf>
    <xf numFmtId="0" fontId="20" fillId="0" borderId="2" xfId="0" applyFont="1" applyBorder="1" applyAlignment="1">
      <alignment horizontal="distributed" vertical="center" shrinkToFit="1"/>
    </xf>
    <xf numFmtId="0" fontId="16" fillId="2" borderId="7" xfId="0" applyFont="1" applyFill="1" applyBorder="1" applyAlignment="1">
      <alignment horizontal="center" vertical="center" textRotation="255" shrinkToFit="1"/>
    </xf>
    <xf numFmtId="0" fontId="16" fillId="2" borderId="39" xfId="0" applyFont="1" applyFill="1" applyBorder="1" applyAlignment="1">
      <alignment horizontal="center" vertical="center" textRotation="255" shrinkToFit="1"/>
    </xf>
    <xf numFmtId="0" fontId="16" fillId="2" borderId="6" xfId="0" applyFont="1" applyFill="1" applyBorder="1" applyAlignment="1">
      <alignment horizontal="center" vertical="center" textRotation="255" shrinkToFit="1"/>
    </xf>
    <xf numFmtId="0" fontId="15" fillId="2" borderId="3" xfId="0" applyFont="1" applyFill="1" applyBorder="1" applyAlignment="1">
      <alignment horizontal="distributed" vertical="center" shrinkToFit="1"/>
    </xf>
    <xf numFmtId="9" fontId="14" fillId="6" borderId="54" xfId="0" applyNumberFormat="1" applyFont="1" applyFill="1" applyBorder="1" applyAlignment="1">
      <alignment horizontal="center" vertical="center" shrinkToFit="1"/>
    </xf>
    <xf numFmtId="9" fontId="14" fillId="6" borderId="55" xfId="0" applyNumberFormat="1" applyFont="1" applyFill="1" applyBorder="1" applyAlignment="1">
      <alignment horizontal="center" vertical="center" shrinkToFit="1"/>
    </xf>
    <xf numFmtId="0" fontId="14" fillId="30" borderId="30" xfId="0" applyFont="1" applyFill="1" applyBorder="1" applyAlignment="1">
      <alignment horizontal="center" vertical="center" shrinkToFit="1"/>
    </xf>
    <xf numFmtId="0" fontId="14" fillId="30" borderId="4" xfId="0" applyFont="1" applyFill="1" applyBorder="1" applyAlignment="1">
      <alignment horizontal="center" vertical="center" shrinkToFit="1"/>
    </xf>
    <xf numFmtId="0" fontId="20" fillId="0" borderId="91" xfId="0" applyFont="1" applyBorder="1" applyAlignment="1">
      <alignment horizontal="distributed" vertical="center" shrinkToFit="1"/>
    </xf>
    <xf numFmtId="0" fontId="0" fillId="0" borderId="89" xfId="0" applyBorder="1" applyAlignment="1">
      <alignment horizontal="distributed" vertical="center" shrinkToFit="1"/>
    </xf>
    <xf numFmtId="0" fontId="14" fillId="30" borderId="31" xfId="0" applyFont="1" applyFill="1" applyBorder="1" applyAlignment="1">
      <alignment horizontal="distributed" vertical="center" shrinkToFit="1"/>
    </xf>
    <xf numFmtId="0" fontId="0" fillId="0" borderId="2" xfId="0" applyBorder="1" applyAlignment="1">
      <alignment horizontal="distributed" vertical="center" shrinkToFit="1"/>
    </xf>
    <xf numFmtId="0" fontId="20" fillId="4" borderId="7" xfId="0" applyFont="1" applyFill="1" applyBorder="1" applyAlignment="1">
      <alignment horizontal="center" vertical="center" shrinkToFit="1"/>
    </xf>
    <xf numFmtId="0" fontId="20" fillId="4" borderId="6" xfId="0" applyFont="1" applyFill="1" applyBorder="1" applyAlignment="1">
      <alignment horizontal="center" vertical="center" shrinkToFit="1"/>
    </xf>
    <xf numFmtId="0" fontId="20" fillId="2" borderId="3" xfId="0" applyFont="1" applyFill="1" applyBorder="1" applyAlignment="1">
      <alignment horizontal="center" vertical="center" shrinkToFit="1"/>
    </xf>
    <xf numFmtId="0" fontId="20" fillId="4" borderId="1" xfId="0" applyFont="1" applyFill="1" applyBorder="1" applyAlignment="1">
      <alignment horizontal="center" vertical="center" shrinkToFit="1"/>
    </xf>
    <xf numFmtId="0" fontId="20" fillId="4" borderId="31" xfId="0" applyFont="1" applyFill="1" applyBorder="1" applyAlignment="1">
      <alignment horizontal="center" vertical="center" shrinkToFit="1"/>
    </xf>
    <xf numFmtId="0" fontId="20" fillId="4" borderId="2" xfId="0" applyFont="1" applyFill="1" applyBorder="1" applyAlignment="1">
      <alignment horizontal="center" vertical="center" shrinkToFit="1"/>
    </xf>
    <xf numFmtId="0" fontId="20" fillId="4" borderId="7" xfId="0" applyFont="1" applyFill="1" applyBorder="1" applyAlignment="1">
      <alignment horizontal="center" vertical="center" wrapText="1" shrinkToFit="1"/>
    </xf>
    <xf numFmtId="0" fontId="20" fillId="4" borderId="39" xfId="0" applyFont="1" applyFill="1" applyBorder="1" applyAlignment="1">
      <alignment horizontal="center" vertical="center" wrapText="1" shrinkToFit="1"/>
    </xf>
    <xf numFmtId="0" fontId="20" fillId="4" borderId="6" xfId="0" applyFont="1" applyFill="1" applyBorder="1" applyAlignment="1">
      <alignment horizontal="center" vertical="center" wrapText="1" shrinkToFit="1"/>
    </xf>
    <xf numFmtId="0" fontId="20" fillId="4" borderId="39" xfId="0" applyFont="1" applyFill="1" applyBorder="1" applyAlignment="1">
      <alignment horizontal="center" vertical="center" shrinkToFit="1"/>
    </xf>
    <xf numFmtId="0" fontId="20" fillId="4" borderId="3" xfId="0" applyFont="1" applyFill="1" applyBorder="1" applyAlignment="1">
      <alignment horizontal="distributed" vertical="center" shrinkToFit="1"/>
    </xf>
    <xf numFmtId="0" fontId="20" fillId="2" borderId="7" xfId="0" applyFont="1" applyFill="1" applyBorder="1" applyAlignment="1">
      <alignment horizontal="distributed" vertical="center" shrinkToFit="1"/>
    </xf>
    <xf numFmtId="0" fontId="0" fillId="0" borderId="6" xfId="0" applyBorder="1" applyAlignment="1">
      <alignment horizontal="distributed" vertical="center" shrinkToFit="1"/>
    </xf>
    <xf numFmtId="0" fontId="14" fillId="21" borderId="32" xfId="0" applyFont="1" applyFill="1" applyBorder="1" applyAlignment="1">
      <alignment horizontal="center" vertical="center" shrinkToFit="1"/>
    </xf>
    <xf numFmtId="0" fontId="14" fillId="21" borderId="38" xfId="0" applyFont="1" applyFill="1" applyBorder="1" applyAlignment="1">
      <alignment horizontal="center" vertical="center" shrinkToFit="1"/>
    </xf>
    <xf numFmtId="0" fontId="24" fillId="2" borderId="3" xfId="0" applyFont="1" applyFill="1" applyBorder="1" applyAlignment="1">
      <alignment horizontal="center" vertical="center" textRotation="255" shrinkToFit="1"/>
    </xf>
    <xf numFmtId="0" fontId="20" fillId="2" borderId="30" xfId="0" applyFont="1" applyFill="1" applyBorder="1" applyAlignment="1">
      <alignment horizontal="center" vertical="center" shrinkToFit="1"/>
    </xf>
    <xf numFmtId="0" fontId="20" fillId="2" borderId="54" xfId="0" applyFont="1" applyFill="1" applyBorder="1" applyAlignment="1">
      <alignment horizontal="center" vertical="center" shrinkToFit="1"/>
    </xf>
    <xf numFmtId="0" fontId="20" fillId="2" borderId="4" xfId="0" applyFont="1" applyFill="1" applyBorder="1" applyAlignment="1">
      <alignment horizontal="center" vertical="center" shrinkToFit="1"/>
    </xf>
    <xf numFmtId="0" fontId="20" fillId="2" borderId="55" xfId="0" applyFont="1" applyFill="1" applyBorder="1" applyAlignment="1">
      <alignment horizontal="center" vertical="center" shrinkToFit="1"/>
    </xf>
    <xf numFmtId="0" fontId="33" fillId="0" borderId="3" xfId="0" applyFont="1" applyBorder="1" applyAlignment="1">
      <alignment horizontal="distributed" vertical="center" shrinkToFit="1"/>
    </xf>
    <xf numFmtId="0" fontId="20" fillId="3" borderId="7" xfId="0" applyFont="1" applyFill="1" applyBorder="1" applyAlignment="1">
      <alignment horizontal="center" vertical="center" shrinkToFit="1"/>
    </xf>
    <xf numFmtId="0" fontId="20" fillId="3" borderId="6" xfId="0" applyFont="1" applyFill="1" applyBorder="1" applyAlignment="1">
      <alignment horizontal="center" vertical="center" shrinkToFit="1"/>
    </xf>
    <xf numFmtId="0" fontId="20" fillId="3" borderId="3" xfId="0" applyFont="1" applyFill="1" applyBorder="1" applyAlignment="1">
      <alignment horizontal="center" vertical="center" shrinkToFit="1"/>
    </xf>
    <xf numFmtId="0" fontId="24" fillId="0" borderId="2" xfId="0" applyFont="1" applyBorder="1" applyAlignment="1">
      <alignment horizontal="center" vertical="center" shrinkToFit="1"/>
    </xf>
    <xf numFmtId="0" fontId="24" fillId="0" borderId="3" xfId="0" applyFont="1" applyBorder="1" applyAlignment="1">
      <alignment horizontal="center" vertical="center" shrinkToFit="1"/>
    </xf>
    <xf numFmtId="0" fontId="24" fillId="3" borderId="7" xfId="0" applyFont="1" applyFill="1" applyBorder="1" applyAlignment="1">
      <alignment horizontal="center" vertical="center" wrapText="1" shrinkToFit="1"/>
    </xf>
    <xf numFmtId="0" fontId="24" fillId="3" borderId="39" xfId="0" applyFont="1" applyFill="1" applyBorder="1" applyAlignment="1">
      <alignment horizontal="center" vertical="center" wrapText="1" shrinkToFit="1"/>
    </xf>
    <xf numFmtId="0" fontId="24" fillId="3" borderId="6" xfId="0" applyFont="1" applyFill="1" applyBorder="1" applyAlignment="1">
      <alignment horizontal="center" vertical="center" wrapText="1" shrinkToFit="1"/>
    </xf>
    <xf numFmtId="0" fontId="20" fillId="3" borderId="1" xfId="0" applyFont="1" applyFill="1" applyBorder="1" applyAlignment="1">
      <alignment horizontal="center" vertical="center" shrinkToFit="1"/>
    </xf>
    <xf numFmtId="0" fontId="20" fillId="3" borderId="31" xfId="0" applyFont="1" applyFill="1" applyBorder="1" applyAlignment="1">
      <alignment horizontal="center" vertical="center" shrinkToFit="1"/>
    </xf>
    <xf numFmtId="0" fontId="20" fillId="3" borderId="2" xfId="0" applyFont="1" applyFill="1" applyBorder="1" applyAlignment="1">
      <alignment horizontal="center" vertical="center" shrinkToFit="1"/>
    </xf>
    <xf numFmtId="0" fontId="15" fillId="3" borderId="10" xfId="0" applyFont="1" applyFill="1" applyBorder="1" applyAlignment="1">
      <alignment horizontal="center" vertical="center" shrinkToFit="1"/>
    </xf>
    <xf numFmtId="0" fontId="15" fillId="3" borderId="54" xfId="0" applyFont="1" applyFill="1" applyBorder="1" applyAlignment="1">
      <alignment horizontal="center" vertical="center" shrinkToFit="1"/>
    </xf>
    <xf numFmtId="0" fontId="30" fillId="0" borderId="2" xfId="0" applyFont="1" applyBorder="1" applyAlignment="1">
      <alignment horizontal="center" vertical="center" shrinkToFit="1"/>
    </xf>
    <xf numFmtId="0" fontId="30" fillId="0" borderId="3" xfId="0" applyFont="1" applyBorder="1" applyAlignment="1">
      <alignment horizontal="center" vertical="center" shrinkToFit="1"/>
    </xf>
    <xf numFmtId="38" fontId="15" fillId="3" borderId="10" xfId="0" applyNumberFormat="1" applyFont="1" applyFill="1" applyBorder="1" applyAlignment="1">
      <alignment horizontal="center" vertical="center" shrinkToFit="1"/>
    </xf>
    <xf numFmtId="38" fontId="15" fillId="3" borderId="54" xfId="0" applyNumberFormat="1" applyFont="1" applyFill="1" applyBorder="1" applyAlignment="1">
      <alignment horizontal="center" vertical="center" shrinkToFit="1"/>
    </xf>
    <xf numFmtId="0" fontId="20" fillId="4" borderId="3" xfId="0" applyFont="1" applyFill="1" applyBorder="1" applyAlignment="1">
      <alignment horizontal="center" vertical="center" shrinkToFit="1"/>
    </xf>
    <xf numFmtId="38" fontId="15" fillId="4" borderId="10" xfId="0" applyNumberFormat="1" applyFont="1" applyFill="1" applyBorder="1" applyAlignment="1">
      <alignment horizontal="center" vertical="center" shrinkToFit="1"/>
    </xf>
    <xf numFmtId="38" fontId="15" fillId="4" borderId="54" xfId="0" applyNumberFormat="1" applyFont="1" applyFill="1" applyBorder="1" applyAlignment="1">
      <alignment horizontal="center" vertical="center" shrinkToFit="1"/>
    </xf>
    <xf numFmtId="0" fontId="12" fillId="21" borderId="32" xfId="0" applyFont="1" applyFill="1" applyBorder="1" applyAlignment="1">
      <alignment horizontal="center" vertical="center"/>
    </xf>
    <xf numFmtId="0" fontId="12" fillId="21" borderId="33" xfId="0" applyFont="1" applyFill="1" applyBorder="1" applyAlignment="1">
      <alignment horizontal="center" vertical="center"/>
    </xf>
    <xf numFmtId="0" fontId="12" fillId="21" borderId="38" xfId="0" applyFont="1" applyFill="1" applyBorder="1" applyAlignment="1">
      <alignment horizontal="center" vertical="center"/>
    </xf>
    <xf numFmtId="0" fontId="15" fillId="4" borderId="10" xfId="0" applyFont="1" applyFill="1" applyBorder="1" applyAlignment="1">
      <alignment horizontal="center" vertical="center" shrinkToFit="1"/>
    </xf>
    <xf numFmtId="0" fontId="15" fillId="4" borderId="54" xfId="0" applyFont="1" applyFill="1" applyBorder="1" applyAlignment="1">
      <alignment horizontal="center" vertical="center" shrinkToFit="1"/>
    </xf>
    <xf numFmtId="0" fontId="12" fillId="4" borderId="3" xfId="0" applyFont="1" applyFill="1" applyBorder="1" applyAlignment="1">
      <alignment horizontal="center" vertical="center"/>
    </xf>
    <xf numFmtId="0" fontId="15" fillId="0" borderId="35" xfId="0" applyFont="1" applyBorder="1" applyAlignment="1">
      <alignment horizontal="right" vertical="center"/>
    </xf>
    <xf numFmtId="0" fontId="15" fillId="0" borderId="7"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6" xfId="0" applyFont="1" applyBorder="1" applyAlignment="1">
      <alignment horizontal="center" vertical="center" wrapText="1"/>
    </xf>
    <xf numFmtId="0" fontId="8" fillId="2" borderId="7" xfId="0" applyFont="1" applyFill="1" applyBorder="1" applyAlignment="1">
      <alignment horizontal="center" vertical="center"/>
    </xf>
    <xf numFmtId="0" fontId="8" fillId="2" borderId="39" xfId="0" applyFont="1" applyFill="1" applyBorder="1" applyAlignment="1">
      <alignment horizontal="center" vertical="center"/>
    </xf>
    <xf numFmtId="0" fontId="8" fillId="2" borderId="6"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39" xfId="0" applyFont="1" applyFill="1" applyBorder="1" applyAlignment="1">
      <alignment horizontal="center" vertical="center"/>
    </xf>
    <xf numFmtId="0" fontId="8" fillId="3" borderId="6" xfId="0" applyFont="1" applyFill="1" applyBorder="1" applyAlignment="1">
      <alignment horizontal="center" vertical="center"/>
    </xf>
    <xf numFmtId="0" fontId="8" fillId="0" borderId="39" xfId="0" applyFont="1" applyBorder="1" applyAlignment="1">
      <alignment horizontal="center" vertical="center"/>
    </xf>
    <xf numFmtId="0" fontId="8" fillId="3" borderId="1" xfId="0" applyFont="1" applyFill="1" applyBorder="1" applyAlignment="1">
      <alignment horizontal="center" vertical="center"/>
    </xf>
    <xf numFmtId="0" fontId="8" fillId="3" borderId="31" xfId="0" applyFont="1" applyFill="1" applyBorder="1" applyAlignment="1">
      <alignment horizontal="center" vertical="center"/>
    </xf>
    <xf numFmtId="0" fontId="8" fillId="3" borderId="2"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31" xfId="0" applyFont="1" applyFill="1" applyBorder="1" applyAlignment="1">
      <alignment horizontal="center" vertical="center"/>
    </xf>
    <xf numFmtId="0" fontId="8" fillId="2" borderId="2" xfId="0" applyFont="1" applyFill="1" applyBorder="1" applyAlignment="1">
      <alignment horizontal="center" vertical="center"/>
    </xf>
    <xf numFmtId="0" fontId="27" fillId="29" borderId="32" xfId="1" applyFont="1" applyFill="1" applyBorder="1" applyAlignment="1">
      <alignment horizontal="center" vertical="center"/>
    </xf>
    <xf numFmtId="0" fontId="27" fillId="29" borderId="33" xfId="1" applyFont="1" applyFill="1" applyBorder="1" applyAlignment="1">
      <alignment horizontal="center" vertical="center"/>
    </xf>
    <xf numFmtId="0" fontId="27" fillId="29" borderId="38" xfId="1" applyFont="1" applyFill="1" applyBorder="1" applyAlignment="1">
      <alignment horizontal="center" vertical="center"/>
    </xf>
    <xf numFmtId="0" fontId="12" fillId="0" borderId="3" xfId="0" applyFont="1" applyBorder="1" applyAlignment="1">
      <alignment horizontal="center" vertical="center" shrinkToFit="1"/>
    </xf>
    <xf numFmtId="0" fontId="27" fillId="0" borderId="1" xfId="1" applyFont="1" applyBorder="1" applyAlignment="1">
      <alignment horizontal="center" vertical="center"/>
    </xf>
    <xf numFmtId="0" fontId="27" fillId="0" borderId="2" xfId="1" applyFont="1" applyBorder="1" applyAlignment="1">
      <alignment horizontal="center" vertical="center"/>
    </xf>
    <xf numFmtId="0" fontId="27" fillId="0" borderId="7" xfId="1" applyFont="1" applyBorder="1" applyAlignment="1">
      <alignment horizontal="center" vertical="center"/>
    </xf>
    <xf numFmtId="0" fontId="27" fillId="0" borderId="6" xfId="1" applyFont="1" applyBorder="1" applyAlignment="1">
      <alignment horizontal="center" vertical="center"/>
    </xf>
    <xf numFmtId="0" fontId="16" fillId="0" borderId="7" xfId="1" applyFont="1" applyBorder="1" applyAlignment="1">
      <alignment horizontal="center" vertical="center"/>
    </xf>
    <xf numFmtId="0" fontId="16" fillId="0" borderId="6" xfId="1" applyFont="1" applyBorder="1" applyAlignment="1">
      <alignment horizontal="center" vertical="center"/>
    </xf>
    <xf numFmtId="180" fontId="14" fillId="9" borderId="1" xfId="1" applyNumberFormat="1" applyFont="1" applyFill="1" applyBorder="1" applyAlignment="1">
      <alignment horizontal="center" vertical="center" shrinkToFit="1"/>
    </xf>
    <xf numFmtId="180" fontId="14" fillId="9" borderId="31" xfId="1" applyNumberFormat="1" applyFont="1" applyFill="1" applyBorder="1" applyAlignment="1">
      <alignment horizontal="center" vertical="center" shrinkToFit="1"/>
    </xf>
    <xf numFmtId="0" fontId="27" fillId="0" borderId="1" xfId="1" applyFont="1" applyBorder="1" applyAlignment="1">
      <alignment horizontal="center" vertical="center" shrinkToFit="1"/>
    </xf>
    <xf numFmtId="0" fontId="27" fillId="0" borderId="2" xfId="1" applyFont="1" applyBorder="1" applyAlignment="1">
      <alignment horizontal="center" vertical="center" shrinkToFit="1"/>
    </xf>
    <xf numFmtId="3" fontId="16" fillId="0" borderId="39" xfId="1" applyNumberFormat="1" applyFont="1" applyBorder="1" applyAlignment="1">
      <alignment horizontal="center" vertical="center"/>
    </xf>
    <xf numFmtId="179" fontId="14" fillId="21" borderId="1" xfId="1" applyNumberFormat="1" applyFont="1" applyFill="1" applyBorder="1" applyAlignment="1">
      <alignment horizontal="center" vertical="center"/>
    </xf>
    <xf numFmtId="179" fontId="14" fillId="21" borderId="31" xfId="1" applyNumberFormat="1" applyFont="1" applyFill="1" applyBorder="1" applyAlignment="1">
      <alignment horizontal="center" vertical="center"/>
    </xf>
    <xf numFmtId="0" fontId="16" fillId="0" borderId="7" xfId="0" applyFont="1" applyBorder="1" applyAlignment="1">
      <alignment horizontal="center" vertical="center"/>
    </xf>
    <xf numFmtId="0" fontId="16" fillId="0" borderId="6" xfId="0" applyFont="1" applyBorder="1" applyAlignment="1">
      <alignment horizontal="center" vertical="center"/>
    </xf>
    <xf numFmtId="0" fontId="16" fillId="29" borderId="32" xfId="1" applyFont="1" applyFill="1" applyBorder="1" applyAlignment="1">
      <alignment horizontal="center" vertical="center"/>
    </xf>
    <xf numFmtId="0" fontId="16" fillId="29" borderId="33" xfId="1" applyFont="1" applyFill="1" applyBorder="1" applyAlignment="1">
      <alignment horizontal="center" vertical="center"/>
    </xf>
    <xf numFmtId="0" fontId="16" fillId="29" borderId="38" xfId="1" applyFont="1" applyFill="1" applyBorder="1" applyAlignment="1">
      <alignment horizontal="center" vertical="center"/>
    </xf>
    <xf numFmtId="0" fontId="16" fillId="2" borderId="32" xfId="1" applyFont="1" applyFill="1" applyBorder="1" applyAlignment="1">
      <alignment horizontal="center" vertical="center"/>
    </xf>
    <xf numFmtId="0" fontId="16" fillId="2" borderId="33" xfId="1" applyFont="1" applyFill="1" applyBorder="1" applyAlignment="1">
      <alignment horizontal="center" vertical="center"/>
    </xf>
    <xf numFmtId="0" fontId="16" fillId="2" borderId="38" xfId="1" applyFont="1" applyFill="1" applyBorder="1" applyAlignment="1">
      <alignment horizontal="center" vertical="center"/>
    </xf>
    <xf numFmtId="0" fontId="16" fillId="21" borderId="32" xfId="1" applyFont="1" applyFill="1" applyBorder="1" applyAlignment="1">
      <alignment horizontal="center" vertical="center"/>
    </xf>
    <xf numFmtId="0" fontId="16" fillId="21" borderId="33" xfId="1" applyFont="1" applyFill="1" applyBorder="1" applyAlignment="1">
      <alignment horizontal="center" vertical="center"/>
    </xf>
    <xf numFmtId="0" fontId="16" fillId="21" borderId="38" xfId="1" applyFont="1" applyFill="1" applyBorder="1" applyAlignment="1">
      <alignment horizontal="center" vertical="center"/>
    </xf>
    <xf numFmtId="0" fontId="8" fillId="0" borderId="7" xfId="0" applyFont="1" applyBorder="1" applyAlignment="1">
      <alignment horizontal="distributed" vertical="center"/>
    </xf>
    <xf numFmtId="0" fontId="8" fillId="0" borderId="6" xfId="0" applyFont="1" applyBorder="1" applyAlignment="1">
      <alignment horizontal="distributed" vertical="center"/>
    </xf>
    <xf numFmtId="0" fontId="37" fillId="0" borderId="1" xfId="0" applyFont="1" applyBorder="1" applyAlignment="1">
      <alignment horizontal="distributed" vertical="center"/>
    </xf>
    <xf numFmtId="0" fontId="37" fillId="0" borderId="2" xfId="0" applyFont="1" applyBorder="1" applyAlignment="1">
      <alignment horizontal="distributed" vertical="center"/>
    </xf>
    <xf numFmtId="0" fontId="6" fillId="0" borderId="1" xfId="0" applyFont="1" applyBorder="1" applyAlignment="1">
      <alignment horizontal="distributed" vertical="center"/>
    </xf>
    <xf numFmtId="0" fontId="6" fillId="0" borderId="2" xfId="0" applyFont="1" applyBorder="1" applyAlignment="1">
      <alignment horizontal="distributed" vertical="center"/>
    </xf>
    <xf numFmtId="0" fontId="8" fillId="0" borderId="7" xfId="0" applyFont="1" applyBorder="1" applyAlignment="1">
      <alignment horizontal="distributed" vertical="center" wrapText="1"/>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14" fillId="9" borderId="3" xfId="0" applyFont="1" applyFill="1" applyBorder="1" applyAlignment="1">
      <alignment horizontal="center" vertical="center"/>
    </xf>
    <xf numFmtId="0" fontId="7" fillId="21" borderId="3" xfId="0" applyFont="1" applyFill="1" applyBorder="1" applyAlignment="1">
      <alignment horizontal="center" vertical="center" shrinkToFit="1"/>
    </xf>
    <xf numFmtId="0" fontId="7" fillId="9" borderId="3" xfId="0" applyFont="1" applyFill="1" applyBorder="1" applyAlignment="1">
      <alignment horizontal="center" vertical="center" shrinkToFit="1"/>
    </xf>
    <xf numFmtId="0" fontId="8" fillId="0" borderId="3" xfId="0" applyFont="1" applyBorder="1" applyAlignment="1">
      <alignment horizontal="center" vertical="center" shrinkToFit="1"/>
    </xf>
    <xf numFmtId="0" fontId="14" fillId="21" borderId="3" xfId="0" applyFont="1" applyFill="1" applyBorder="1" applyAlignment="1">
      <alignment horizontal="center" vertical="center"/>
    </xf>
    <xf numFmtId="0" fontId="7" fillId="21" borderId="3" xfId="0" applyFont="1" applyFill="1" applyBorder="1" applyAlignment="1">
      <alignment horizontal="center" vertical="center"/>
    </xf>
    <xf numFmtId="0" fontId="7" fillId="9" borderId="3" xfId="0" applyFont="1" applyFill="1" applyBorder="1" applyAlignment="1">
      <alignment horizontal="center" vertical="center"/>
    </xf>
    <xf numFmtId="0" fontId="8" fillId="0" borderId="1" xfId="0" applyFont="1" applyBorder="1" applyAlignment="1">
      <alignment horizontal="center" vertical="center" shrinkToFit="1"/>
    </xf>
    <xf numFmtId="0" fontId="8" fillId="0" borderId="2" xfId="0" applyFont="1" applyBorder="1" applyAlignment="1">
      <alignment horizontal="center" vertical="center" shrinkToFit="1"/>
    </xf>
    <xf numFmtId="0" fontId="8" fillId="22" borderId="3" xfId="0" applyFont="1" applyFill="1" applyBorder="1" applyAlignment="1">
      <alignment horizontal="center" vertical="center" shrinkToFit="1"/>
    </xf>
    <xf numFmtId="0" fontId="8" fillId="22" borderId="10" xfId="0" applyFont="1" applyFill="1" applyBorder="1" applyAlignment="1">
      <alignment horizontal="center" vertical="center"/>
    </xf>
    <xf numFmtId="0" fontId="8" fillId="22" borderId="54" xfId="0" applyFont="1" applyFill="1" applyBorder="1" applyAlignment="1">
      <alignment horizontal="center" vertical="center"/>
    </xf>
    <xf numFmtId="0" fontId="8" fillId="22" borderId="49" xfId="0" applyFont="1" applyFill="1" applyBorder="1" applyAlignment="1">
      <alignment horizontal="center" vertical="center"/>
    </xf>
    <xf numFmtId="0" fontId="8" fillId="22" borderId="55" xfId="0" applyFont="1" applyFill="1" applyBorder="1" applyAlignment="1">
      <alignment horizontal="center" vertical="center"/>
    </xf>
    <xf numFmtId="0" fontId="8" fillId="22" borderId="3" xfId="0" applyFont="1" applyFill="1" applyBorder="1" applyAlignment="1">
      <alignment horizontal="center" vertical="center"/>
    </xf>
    <xf numFmtId="0" fontId="16" fillId="22" borderId="3" xfId="0" applyFont="1" applyFill="1" applyBorder="1" applyAlignment="1">
      <alignment horizontal="center" vertical="center"/>
    </xf>
    <xf numFmtId="0" fontId="8" fillId="22" borderId="10" xfId="0" applyFont="1" applyFill="1" applyBorder="1" applyAlignment="1">
      <alignment horizontal="center" vertical="center" shrinkToFit="1"/>
    </xf>
    <xf numFmtId="0" fontId="8" fillId="22" borderId="54" xfId="0" applyFont="1" applyFill="1" applyBorder="1" applyAlignment="1">
      <alignment horizontal="center" vertical="center" shrinkToFit="1"/>
    </xf>
    <xf numFmtId="0" fontId="8" fillId="22" borderId="49" xfId="0" applyFont="1" applyFill="1" applyBorder="1" applyAlignment="1">
      <alignment horizontal="center" vertical="center" shrinkToFit="1"/>
    </xf>
    <xf numFmtId="0" fontId="8" fillId="22" borderId="55" xfId="0" applyFont="1" applyFill="1" applyBorder="1" applyAlignment="1">
      <alignment horizontal="center" vertical="center" shrinkToFit="1"/>
    </xf>
    <xf numFmtId="0" fontId="16" fillId="0" borderId="3" xfId="1" applyFont="1" applyBorder="1" applyAlignment="1">
      <alignment horizontal="center" vertical="center" shrinkToFit="1"/>
    </xf>
    <xf numFmtId="0" fontId="16" fillId="0" borderId="7" xfId="1" applyFont="1" applyBorder="1" applyAlignment="1">
      <alignment horizontal="center" vertical="center" shrinkToFit="1"/>
    </xf>
    <xf numFmtId="0" fontId="16" fillId="0" borderId="6" xfId="1" applyFont="1" applyBorder="1" applyAlignment="1">
      <alignment horizontal="center" vertical="center" shrinkToFit="1"/>
    </xf>
    <xf numFmtId="0" fontId="8" fillId="23" borderId="3" xfId="0" applyFont="1" applyFill="1" applyBorder="1" applyAlignment="1">
      <alignment horizontal="center" vertical="center"/>
    </xf>
    <xf numFmtId="0" fontId="10" fillId="23" borderId="3" xfId="0" applyFont="1" applyFill="1" applyBorder="1" applyAlignment="1">
      <alignment horizontal="center" vertical="center" shrinkToFit="1"/>
    </xf>
    <xf numFmtId="0" fontId="10" fillId="24" borderId="3" xfId="0" applyFont="1" applyFill="1" applyBorder="1" applyAlignment="1">
      <alignment horizontal="center" vertical="center" shrinkToFit="1"/>
    </xf>
    <xf numFmtId="0" fontId="8" fillId="24" borderId="3" xfId="0" applyFont="1" applyFill="1" applyBorder="1" applyAlignment="1">
      <alignment horizontal="center" vertical="center"/>
    </xf>
    <xf numFmtId="0" fontId="16" fillId="0" borderId="3" xfId="0" applyFont="1" applyBorder="1" applyAlignment="1">
      <alignment horizontal="center" vertical="center"/>
    </xf>
    <xf numFmtId="0" fontId="10" fillId="0" borderId="3" xfId="0" applyFont="1" applyBorder="1" applyAlignment="1">
      <alignment horizontal="center" vertical="center" shrinkToFit="1"/>
    </xf>
    <xf numFmtId="0" fontId="10" fillId="24" borderId="3" xfId="0" applyFont="1" applyFill="1" applyBorder="1" applyAlignment="1">
      <alignment horizontal="center" vertical="center"/>
    </xf>
    <xf numFmtId="0" fontId="20" fillId="24" borderId="3" xfId="0" applyFont="1" applyFill="1" applyBorder="1" applyAlignment="1">
      <alignment horizontal="center" vertical="center" shrinkToFit="1"/>
    </xf>
    <xf numFmtId="0" fontId="10" fillId="23" borderId="3" xfId="0" applyFont="1" applyFill="1" applyBorder="1" applyAlignment="1">
      <alignment horizontal="center" vertical="center"/>
    </xf>
    <xf numFmtId="0" fontId="20" fillId="23" borderId="3" xfId="0" applyFont="1" applyFill="1" applyBorder="1" applyAlignment="1">
      <alignment horizontal="center" vertical="center" shrinkToFit="1"/>
    </xf>
    <xf numFmtId="0" fontId="15" fillId="2" borderId="7" xfId="0" applyFont="1" applyFill="1" applyBorder="1" applyAlignment="1">
      <alignment horizontal="distributed" vertical="center" shrinkToFit="1"/>
    </xf>
    <xf numFmtId="0" fontId="15" fillId="2" borderId="6" xfId="0" applyFont="1" applyFill="1" applyBorder="1" applyAlignment="1">
      <alignment horizontal="distributed" vertical="center" shrinkToFit="1"/>
    </xf>
    <xf numFmtId="0" fontId="20" fillId="0" borderId="88" xfId="0" applyFont="1" applyBorder="1" applyAlignment="1">
      <alignment horizontal="distributed" vertical="center" shrinkToFit="1"/>
    </xf>
    <xf numFmtId="0" fontId="20" fillId="0" borderId="1" xfId="0" applyFont="1" applyBorder="1" applyAlignment="1">
      <alignment horizontal="distributed" vertical="center" shrinkToFit="1"/>
    </xf>
    <xf numFmtId="9" fontId="14" fillId="6" borderId="7" xfId="0" applyNumberFormat="1" applyFont="1" applyFill="1" applyBorder="1" applyAlignment="1">
      <alignment horizontal="center" vertical="center" shrinkToFit="1"/>
    </xf>
    <xf numFmtId="9" fontId="14" fillId="6" borderId="6" xfId="0" applyNumberFormat="1" applyFont="1" applyFill="1" applyBorder="1" applyAlignment="1">
      <alignment horizontal="center" vertical="center" shrinkToFit="1"/>
    </xf>
    <xf numFmtId="0" fontId="15" fillId="2" borderId="54" xfId="0" applyFont="1" applyFill="1" applyBorder="1" applyAlignment="1">
      <alignment horizontal="center" vertical="center" textRotation="255" shrinkToFit="1"/>
    </xf>
    <xf numFmtId="0" fontId="15" fillId="2" borderId="35" xfId="0" applyFont="1" applyFill="1" applyBorder="1" applyAlignment="1">
      <alignment horizontal="center" vertical="center" textRotation="255" shrinkToFit="1"/>
    </xf>
    <xf numFmtId="0" fontId="15" fillId="2" borderId="55" xfId="0" applyFont="1" applyFill="1" applyBorder="1" applyAlignment="1">
      <alignment horizontal="center" vertical="center" textRotation="255" shrinkToFit="1"/>
    </xf>
    <xf numFmtId="0" fontId="33" fillId="0" borderId="6" xfId="0" applyFont="1" applyBorder="1" applyAlignment="1">
      <alignment horizontal="distributed" vertical="center" shrinkToFit="1"/>
    </xf>
    <xf numFmtId="0" fontId="6" fillId="2" borderId="7" xfId="0" applyFont="1" applyFill="1" applyBorder="1" applyAlignment="1">
      <alignment horizontal="distributed" vertical="center" shrinkToFit="1"/>
    </xf>
    <xf numFmtId="0" fontId="6" fillId="2" borderId="6" xfId="0" applyFont="1" applyFill="1" applyBorder="1" applyAlignment="1">
      <alignment horizontal="distributed" vertical="center" shrinkToFit="1"/>
    </xf>
    <xf numFmtId="0" fontId="29" fillId="2" borderId="7" xfId="0" applyFont="1" applyFill="1" applyBorder="1" applyAlignment="1">
      <alignment horizontal="distributed" vertical="center" shrinkToFit="1"/>
    </xf>
    <xf numFmtId="0" fontId="29" fillId="2" borderId="6" xfId="0" applyFont="1" applyFill="1" applyBorder="1" applyAlignment="1">
      <alignment horizontal="distributed" vertical="center" shrinkToFit="1"/>
    </xf>
    <xf numFmtId="0" fontId="14" fillId="30" borderId="1" xfId="0" applyFont="1" applyFill="1" applyBorder="1" applyAlignment="1">
      <alignment horizontal="distributed" vertical="center" shrinkToFit="1"/>
    </xf>
    <xf numFmtId="0" fontId="20" fillId="2" borderId="6" xfId="0" applyFont="1" applyFill="1" applyBorder="1" applyAlignment="1">
      <alignment horizontal="distributed" vertical="center" shrinkToFit="1"/>
    </xf>
    <xf numFmtId="0" fontId="14" fillId="30" borderId="10" xfId="0" applyFont="1" applyFill="1" applyBorder="1" applyAlignment="1">
      <alignment horizontal="center" vertical="center" shrinkToFit="1"/>
    </xf>
    <xf numFmtId="0" fontId="14" fillId="30" borderId="49" xfId="0" applyFont="1" applyFill="1" applyBorder="1" applyAlignment="1">
      <alignment horizontal="center" vertical="center" shrinkToFit="1"/>
    </xf>
    <xf numFmtId="0" fontId="20" fillId="2" borderId="10" xfId="0" applyFont="1" applyFill="1" applyBorder="1" applyAlignment="1">
      <alignment horizontal="center" vertical="center" shrinkToFit="1"/>
    </xf>
    <xf numFmtId="0" fontId="20" fillId="2" borderId="49" xfId="0" applyFont="1" applyFill="1" applyBorder="1" applyAlignment="1">
      <alignment horizontal="center" vertical="center" shrinkToFit="1"/>
    </xf>
    <xf numFmtId="0" fontId="42" fillId="30" borderId="2" xfId="0" applyFont="1" applyFill="1" applyBorder="1" applyAlignment="1">
      <alignment horizontal="distributed" vertical="center" shrinkToFit="1"/>
    </xf>
    <xf numFmtId="0" fontId="20" fillId="4" borderId="7" xfId="0" applyFont="1" applyFill="1" applyBorder="1" applyAlignment="1">
      <alignment horizontal="distributed" vertical="center" shrinkToFit="1"/>
    </xf>
    <xf numFmtId="0" fontId="20" fillId="4" borderId="6" xfId="0" applyFont="1" applyFill="1" applyBorder="1" applyAlignment="1">
      <alignment horizontal="distributed" vertical="center" shrinkToFit="1"/>
    </xf>
    <xf numFmtId="0" fontId="14" fillId="21" borderId="33" xfId="0" applyFont="1" applyFill="1" applyBorder="1" applyAlignment="1">
      <alignment horizontal="center" vertical="center" shrinkToFit="1"/>
    </xf>
    <xf numFmtId="0" fontId="24" fillId="2" borderId="2" xfId="0" applyFont="1" applyFill="1" applyBorder="1" applyAlignment="1">
      <alignment horizontal="center" vertical="center" textRotation="255" shrinkToFit="1"/>
    </xf>
    <xf numFmtId="0" fontId="20" fillId="2" borderId="2" xfId="0" applyFont="1" applyFill="1" applyBorder="1" applyAlignment="1">
      <alignment horizontal="center" vertical="center" shrinkToFit="1"/>
    </xf>
    <xf numFmtId="0" fontId="36" fillId="2" borderId="3" xfId="0" applyFont="1" applyFill="1" applyBorder="1" applyAlignment="1">
      <alignment horizontal="center" vertical="center" textRotation="255" shrinkToFit="1"/>
    </xf>
    <xf numFmtId="0" fontId="16" fillId="2" borderId="54" xfId="0" applyFont="1" applyFill="1" applyBorder="1" applyAlignment="1">
      <alignment horizontal="center" vertical="center" textRotation="255" shrinkToFit="1"/>
    </xf>
    <xf numFmtId="0" fontId="16" fillId="2" borderId="35" xfId="0" applyFont="1" applyFill="1" applyBorder="1" applyAlignment="1">
      <alignment horizontal="center" vertical="center" textRotation="255" shrinkToFit="1"/>
    </xf>
    <xf numFmtId="0" fontId="16" fillId="2" borderId="55" xfId="0" applyFont="1" applyFill="1" applyBorder="1" applyAlignment="1">
      <alignment horizontal="center" vertical="center" textRotation="255" shrinkToFit="1"/>
    </xf>
    <xf numFmtId="0" fontId="14" fillId="9" borderId="7" xfId="0" applyFont="1" applyFill="1" applyBorder="1" applyAlignment="1">
      <alignment horizontal="center" vertical="center" textRotation="255" shrinkToFit="1"/>
    </xf>
    <xf numFmtId="0" fontId="14" fillId="9" borderId="39" xfId="0" applyFont="1" applyFill="1" applyBorder="1" applyAlignment="1">
      <alignment horizontal="center" vertical="center" textRotation="255" shrinkToFit="1"/>
    </xf>
    <xf numFmtId="0" fontId="14" fillId="9" borderId="6" xfId="0" applyFont="1" applyFill="1" applyBorder="1" applyAlignment="1">
      <alignment horizontal="center" vertical="center" textRotation="255" shrinkToFit="1"/>
    </xf>
    <xf numFmtId="0" fontId="14" fillId="20" borderId="7" xfId="0" applyFont="1" applyFill="1" applyBorder="1" applyAlignment="1">
      <alignment horizontal="center" vertical="center" textRotation="255" shrinkToFit="1"/>
    </xf>
    <xf numFmtId="0" fontId="14" fillId="20" borderId="39" xfId="0" applyFont="1" applyFill="1" applyBorder="1" applyAlignment="1">
      <alignment horizontal="center" vertical="center" textRotation="255" shrinkToFit="1"/>
    </xf>
    <xf numFmtId="0" fontId="14" fillId="20" borderId="6" xfId="0" applyFont="1" applyFill="1" applyBorder="1" applyAlignment="1">
      <alignment horizontal="center" vertical="center" textRotation="255" shrinkToFit="1"/>
    </xf>
    <xf numFmtId="0" fontId="12" fillId="14" borderId="3" xfId="0" applyFont="1" applyFill="1" applyBorder="1" applyAlignment="1">
      <alignment horizontal="center" vertical="center"/>
    </xf>
    <xf numFmtId="0" fontId="12" fillId="14" borderId="3" xfId="0" applyFont="1" applyFill="1" applyBorder="1" applyAlignment="1">
      <alignment horizontal="center" vertical="center" textRotation="255"/>
    </xf>
    <xf numFmtId="0" fontId="12" fillId="4" borderId="3" xfId="0" applyFont="1" applyFill="1" applyBorder="1" applyAlignment="1">
      <alignment horizontal="center" vertical="center" textRotation="255"/>
    </xf>
    <xf numFmtId="0" fontId="12" fillId="3" borderId="3" xfId="0" applyFont="1" applyFill="1" applyBorder="1" applyAlignment="1">
      <alignment horizontal="center" vertical="center" textRotation="255"/>
    </xf>
    <xf numFmtId="0" fontId="12" fillId="3" borderId="3" xfId="0" applyFont="1" applyFill="1" applyBorder="1" applyAlignment="1">
      <alignment horizontal="center" vertical="center"/>
    </xf>
    <xf numFmtId="0" fontId="15" fillId="0" borderId="7" xfId="0" applyFont="1" applyBorder="1" applyAlignment="1">
      <alignment horizontal="center" vertical="center" textRotation="255"/>
    </xf>
    <xf numFmtId="0" fontId="0" fillId="0" borderId="39" xfId="0" applyBorder="1" applyAlignment="1">
      <alignment horizontal="center" vertical="center" textRotation="255"/>
    </xf>
    <xf numFmtId="0" fontId="0" fillId="0" borderId="6" xfId="0" applyBorder="1" applyAlignment="1">
      <alignment horizontal="center" vertical="center" textRotation="255"/>
    </xf>
    <xf numFmtId="0" fontId="20" fillId="0" borderId="10" xfId="0" applyFont="1" applyBorder="1" applyAlignment="1">
      <alignment horizontal="distributed" vertical="center"/>
    </xf>
    <xf numFmtId="0" fontId="20" fillId="0" borderId="54" xfId="0" applyFont="1" applyBorder="1" applyAlignment="1">
      <alignment horizontal="distributed" vertical="center"/>
    </xf>
    <xf numFmtId="0" fontId="20" fillId="0" borderId="39" xfId="0" applyFont="1" applyBorder="1" applyAlignment="1">
      <alignment horizontal="center" vertical="center" textRotation="255"/>
    </xf>
    <xf numFmtId="38" fontId="20" fillId="2" borderId="32" xfId="0" applyNumberFormat="1" applyFont="1" applyFill="1" applyBorder="1" applyAlignment="1">
      <alignment horizontal="center" vertical="center"/>
    </xf>
    <xf numFmtId="38" fontId="20" fillId="2" borderId="33" xfId="0" applyNumberFormat="1" applyFont="1" applyFill="1" applyBorder="1" applyAlignment="1">
      <alignment horizontal="center" vertical="center"/>
    </xf>
    <xf numFmtId="38" fontId="20" fillId="2" borderId="38" xfId="0" applyNumberFormat="1" applyFont="1" applyFill="1" applyBorder="1" applyAlignment="1">
      <alignment horizontal="center" vertical="center"/>
    </xf>
    <xf numFmtId="0" fontId="20" fillId="0" borderId="10" xfId="0" applyFont="1" applyBorder="1" applyAlignment="1">
      <alignment horizontal="center" vertical="center"/>
    </xf>
    <xf numFmtId="0" fontId="20" fillId="0" borderId="30" xfId="0" applyFont="1" applyBorder="1" applyAlignment="1">
      <alignment horizontal="center" vertical="center"/>
    </xf>
    <xf numFmtId="0" fontId="20" fillId="0" borderId="49" xfId="0" applyFont="1" applyBorder="1" applyAlignment="1">
      <alignment horizontal="center" vertical="center"/>
    </xf>
    <xf numFmtId="0" fontId="20" fillId="0" borderId="4" xfId="0" applyFont="1" applyBorder="1" applyAlignment="1">
      <alignment horizontal="center" vertical="center"/>
    </xf>
    <xf numFmtId="0" fontId="20" fillId="2" borderId="3" xfId="0" applyFont="1" applyFill="1" applyBorder="1" applyAlignment="1">
      <alignment horizontal="center" vertical="center"/>
    </xf>
    <xf numFmtId="0" fontId="15" fillId="0" borderId="39" xfId="0" applyFont="1" applyBorder="1" applyAlignment="1">
      <alignment horizontal="center" vertical="center" textRotation="255"/>
    </xf>
    <xf numFmtId="0" fontId="15" fillId="0" borderId="6" xfId="0" applyFont="1" applyBorder="1" applyAlignment="1">
      <alignment horizontal="center" vertical="center" textRotation="255"/>
    </xf>
    <xf numFmtId="38" fontId="20" fillId="25" borderId="32" xfId="0" applyNumberFormat="1" applyFont="1" applyFill="1" applyBorder="1" applyAlignment="1">
      <alignment horizontal="center" vertical="center"/>
    </xf>
    <xf numFmtId="38" fontId="20" fillId="25" borderId="33" xfId="0" applyNumberFormat="1" applyFont="1" applyFill="1" applyBorder="1" applyAlignment="1">
      <alignment horizontal="center" vertical="center"/>
    </xf>
    <xf numFmtId="38" fontId="20" fillId="25" borderId="38" xfId="0" applyNumberFormat="1" applyFont="1" applyFill="1" applyBorder="1" applyAlignment="1">
      <alignment horizontal="center" vertical="center"/>
    </xf>
    <xf numFmtId="0" fontId="20" fillId="25" borderId="3" xfId="0" applyFont="1" applyFill="1" applyBorder="1" applyAlignment="1">
      <alignment horizontal="center" vertical="center"/>
    </xf>
    <xf numFmtId="0" fontId="20" fillId="0" borderId="1" xfId="0" applyFont="1" applyBorder="1" applyAlignment="1">
      <alignment horizontal="left" vertical="center"/>
    </xf>
    <xf numFmtId="0" fontId="20" fillId="0" borderId="2" xfId="0" applyFont="1" applyBorder="1" applyAlignment="1">
      <alignment horizontal="left" vertical="center"/>
    </xf>
    <xf numFmtId="0" fontId="20" fillId="0" borderId="3" xfId="0" applyFont="1" applyBorder="1" applyAlignment="1">
      <alignment horizontal="left" vertical="center" shrinkToFit="1"/>
    </xf>
    <xf numFmtId="0" fontId="15" fillId="0" borderId="3" xfId="0" applyFont="1" applyBorder="1" applyAlignment="1">
      <alignment horizontal="center" vertical="center"/>
    </xf>
    <xf numFmtId="0" fontId="20" fillId="0" borderId="3" xfId="0" applyFont="1" applyBorder="1" applyAlignment="1">
      <alignment horizontal="right" vertical="center"/>
    </xf>
    <xf numFmtId="0" fontId="16" fillId="0" borderId="3" xfId="0" applyFont="1" applyBorder="1" applyAlignment="1">
      <alignment horizontal="center" vertical="center" textRotation="255"/>
    </xf>
    <xf numFmtId="0" fontId="16" fillId="0" borderId="7" xfId="0" applyFont="1" applyBorder="1" applyAlignment="1">
      <alignment horizontal="center" vertical="center" textRotation="255"/>
    </xf>
    <xf numFmtId="0" fontId="16" fillId="0" borderId="39" xfId="0" applyFont="1" applyBorder="1" applyAlignment="1">
      <alignment horizontal="center" vertical="center" textRotation="255"/>
    </xf>
    <xf numFmtId="0" fontId="16" fillId="0" borderId="6" xfId="0" applyFont="1" applyBorder="1" applyAlignment="1">
      <alignment horizontal="center" vertical="center" textRotation="255"/>
    </xf>
    <xf numFmtId="0" fontId="20" fillId="21" borderId="32" xfId="0" applyFont="1" applyFill="1" applyBorder="1" applyAlignment="1">
      <alignment horizontal="center" vertical="center"/>
    </xf>
    <xf numFmtId="0" fontId="20" fillId="21" borderId="33" xfId="0" applyFont="1" applyFill="1" applyBorder="1" applyAlignment="1">
      <alignment horizontal="center" vertical="center"/>
    </xf>
    <xf numFmtId="0" fontId="20" fillId="21" borderId="38" xfId="0" applyFont="1" applyFill="1" applyBorder="1" applyAlignment="1">
      <alignment horizontal="center" vertical="center"/>
    </xf>
    <xf numFmtId="0" fontId="16" fillId="28" borderId="7" xfId="0" applyFont="1" applyFill="1" applyBorder="1" applyAlignment="1">
      <alignment horizontal="center" vertical="center" textRotation="255"/>
    </xf>
    <xf numFmtId="0" fontId="16" fillId="28" borderId="39" xfId="0" applyFont="1" applyFill="1" applyBorder="1" applyAlignment="1">
      <alignment horizontal="center" vertical="center" textRotation="255"/>
    </xf>
    <xf numFmtId="0" fontId="16" fillId="28" borderId="6" xfId="0" applyFont="1" applyFill="1" applyBorder="1" applyAlignment="1">
      <alignment horizontal="center" vertical="center" textRotation="255"/>
    </xf>
    <xf numFmtId="0" fontId="20" fillId="14" borderId="7" xfId="0" applyFont="1" applyFill="1" applyBorder="1" applyAlignment="1">
      <alignment horizontal="center" vertical="center" textRotation="255"/>
    </xf>
    <xf numFmtId="0" fontId="20" fillId="14" borderId="39" xfId="0" applyFont="1" applyFill="1" applyBorder="1" applyAlignment="1">
      <alignment horizontal="center" vertical="center" textRotation="255"/>
    </xf>
    <xf numFmtId="0" fontId="20" fillId="14" borderId="6" xfId="0" applyFont="1" applyFill="1" applyBorder="1" applyAlignment="1">
      <alignment horizontal="center" vertical="center" textRotation="255"/>
    </xf>
    <xf numFmtId="0" fontId="16" fillId="25" borderId="7" xfId="0" applyFont="1" applyFill="1" applyBorder="1" applyAlignment="1">
      <alignment horizontal="center" vertical="center" textRotation="255"/>
    </xf>
    <xf numFmtId="0" fontId="16" fillId="25" borderId="39" xfId="0" applyFont="1" applyFill="1" applyBorder="1" applyAlignment="1">
      <alignment horizontal="center" vertical="center" textRotation="255"/>
    </xf>
    <xf numFmtId="0" fontId="16" fillId="25" borderId="6" xfId="0" applyFont="1" applyFill="1" applyBorder="1" applyAlignment="1">
      <alignment horizontal="center" vertical="center" textRotation="255"/>
    </xf>
  </cellXfs>
  <cellStyles count="37">
    <cellStyle name="パーセント 2" xfId="5" xr:uid="{3303C070-648A-4A83-AF11-2DAAF3CE4213}"/>
    <cellStyle name="パーセント 3" xfId="13" xr:uid="{9B8E235D-52DE-40B0-8766-E78989A3E730}"/>
    <cellStyle name="桁区切り 10" xfId="34" xr:uid="{36E407FC-A7C4-4D0E-9B0B-047D33B94064}"/>
    <cellStyle name="桁区切り 2" xfId="4" xr:uid="{AFB5EC52-7A69-4FE7-BAD2-FBAC987D94FE}"/>
    <cellStyle name="桁区切り 2 2" xfId="14" xr:uid="{B8DFA645-C15A-44A9-9DDB-0ABB42D3BBF6}"/>
    <cellStyle name="桁区切り 3" xfId="15" xr:uid="{0A0F31CD-7246-4522-B36F-34581B90E176}"/>
    <cellStyle name="桁区切り 4" xfId="16" xr:uid="{B543C4DC-5532-4C66-94FC-8B23BD7E1533}"/>
    <cellStyle name="桁区切り 5" xfId="17" xr:uid="{EAAE4FA8-D5F0-4F64-BFDB-810AB00B0692}"/>
    <cellStyle name="桁区切り 6" xfId="18" xr:uid="{4272B137-F891-458E-B85C-51C4BE32B8ED}"/>
    <cellStyle name="桁区切り 7" xfId="12" xr:uid="{15AAEADE-43A7-43DA-A010-57437EE7F28C}"/>
    <cellStyle name="桁区切り 8" xfId="19" xr:uid="{02F40DA0-1DCC-4458-A56F-7B042EC8BFBD}"/>
    <cellStyle name="桁区切り 9" xfId="20" xr:uid="{72AEECBD-95EB-4E39-8ED6-FF53114BBD0B}"/>
    <cellStyle name="通貨 2" xfId="21" xr:uid="{11EC5573-3552-4E7F-95DF-6AD345817954}"/>
    <cellStyle name="標準" xfId="0" builtinId="0"/>
    <cellStyle name="標準 10" xfId="22" xr:uid="{B675DCA0-7520-42DB-8BFD-97A616D9E223}"/>
    <cellStyle name="標準 11" xfId="11" xr:uid="{B99A1195-74DF-4ECC-88DD-FFA66C8C0C8F}"/>
    <cellStyle name="標準 12" xfId="23" xr:uid="{A8AEDA89-E81B-4498-AD94-D5837089D2D0}"/>
    <cellStyle name="標準 12 2" xfId="24" xr:uid="{82BF704B-EDEB-4EA8-911B-B2D284204BB5}"/>
    <cellStyle name="標準 13" xfId="25" xr:uid="{13F91A3D-CF2D-4E58-BDF4-0A17E91E79A6}"/>
    <cellStyle name="標準 14" xfId="36" xr:uid="{3AA75F34-0C7D-45D7-B198-FF6766595158}"/>
    <cellStyle name="標準 2" xfId="3" xr:uid="{A15396EF-CF20-4C07-9AF3-118BD976379C}"/>
    <cellStyle name="標準 2 2" xfId="26" xr:uid="{BA58D9BA-7C39-4657-9DEB-C1F422BA3384}"/>
    <cellStyle name="標準 2 3" xfId="2" xr:uid="{F13D1508-7F19-4DEF-AFED-C4FDED9A56EA}"/>
    <cellStyle name="標準 3" xfId="6" xr:uid="{3FF2D72F-4DB8-4EB8-AB83-A0BA03E43D92}"/>
    <cellStyle name="標準 4" xfId="7" xr:uid="{EE105F76-02CF-4E34-9DE6-945A248BE3E6}"/>
    <cellStyle name="標準 4 2" xfId="1" xr:uid="{9109D8DC-D6B2-453E-AE54-B9DBE6010293}"/>
    <cellStyle name="標準 5" xfId="8" xr:uid="{2DC16F34-BCE6-4212-926C-90AE8F26FCB2}"/>
    <cellStyle name="標準 6" xfId="9" xr:uid="{8A5C55D7-24C8-43B0-B2C3-89F87494E71E}"/>
    <cellStyle name="標準 7" xfId="10" xr:uid="{641B950B-EE59-45B2-9B15-AB8EBED84CBB}"/>
    <cellStyle name="標準 7 2" xfId="27" xr:uid="{D20EDCF4-707F-469B-9025-F137724A587F}"/>
    <cellStyle name="標準 7 3" xfId="28" xr:uid="{52E9D517-D681-4CD3-9953-19DDE47941E0}"/>
    <cellStyle name="標準 7 4" xfId="29" xr:uid="{9EB6B6DA-D914-4045-98DD-1720558B952A}"/>
    <cellStyle name="標準 7 5" xfId="35" xr:uid="{1F6B31EF-19DF-40F9-8B0D-02EBE42C87AB}"/>
    <cellStyle name="標準 8" xfId="30" xr:uid="{D1D075FA-EC0B-432E-95CF-9F9284EEFBAF}"/>
    <cellStyle name="標準 8 2" xfId="31" xr:uid="{269C7CB2-14D1-440E-992E-F92D2A1E4EF3}"/>
    <cellStyle name="標準 9" xfId="32" xr:uid="{BDDFF9BD-05C4-477E-9878-8EA71F1AD98E}"/>
    <cellStyle name="標準 9 2" xfId="33" xr:uid="{B7DF6208-FEF9-4282-B2E6-6F5C7FC1F8AA}"/>
  </cellStyles>
  <dxfs count="0"/>
  <tableStyles count="0" defaultTableStyle="TableStyleMedium2" defaultPivotStyle="PivotStyleLight16"/>
  <colors>
    <mruColors>
      <color rgb="FFCCFFCC"/>
      <color rgb="FF0000FF"/>
      <color rgb="FF99CCFF"/>
      <color rgb="FFCC66FF"/>
      <color rgb="FF3333FF"/>
      <color rgb="FFFF99FF"/>
      <color rgb="FFDDEBF7"/>
      <color rgb="FFFFCCFF"/>
      <color rgb="FFFF330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mat161108\Desktop\data\A_&#26989;&#21209;\10_&#21508;&#31278;&#27096;&#24335;\1_&#22996;&#35351;&#36027;&#12539;&#32102;&#20184;&#36027;&#31639;&#23450;&#12456;&#12463;&#12475;&#12523;\H31_&#35336;&#31639;&#26360;\1_&#24403;&#21021;\&#12304;R1&#19979;&#21322;&#26399;&#12305;&#22996;&#35351;&#36027;&#35336;&#31639;&#26360;Ver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青田作業用"/>
      <sheetName val="基本情報"/>
      <sheetName val="児童"/>
      <sheetName val="加算情報"/>
      <sheetName val="月途中入所情報"/>
      <sheetName val="月途中退所情報"/>
      <sheetName val="月途中入所"/>
      <sheetName val="月途中退所"/>
      <sheetName val="月初総額・内訳"/>
      <sheetName val="内訳計算"/>
      <sheetName val="自治体別内訳"/>
      <sheetName val="各月支給額"/>
      <sheetName val="青田作業進捗メモ"/>
      <sheetName val="分園調整"/>
      <sheetName val="土曜調整"/>
      <sheetName val="基本単価内訳"/>
      <sheetName val="休日内訳"/>
      <sheetName val="夜間内訳"/>
      <sheetName val="単価"/>
      <sheetName val="月別加算有無"/>
      <sheetName val="変動・３月単価"/>
      <sheetName val="（自治体１）月初内訳"/>
      <sheetName val="（自治体２）月初内訳"/>
      <sheetName val="（自治体３）月初内訳"/>
      <sheetName val="（自治体４）月初内訳"/>
      <sheetName val="（自治体５）月初内訳"/>
      <sheetName val="基本単価・加算１内訳一覧"/>
      <sheetName val="DD"/>
      <sheetName val="管理費・夜間・休日・３歳児配置"/>
      <sheetName val="恒常超過調整"/>
      <sheetName val="単価表 "/>
      <sheetName val="特定加算単価表"/>
      <sheetName val="整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FB22-FAEB-4B84-9FD5-AD9B40F4BED1}">
  <sheetPr>
    <tabColor rgb="FFFF0000"/>
  </sheetPr>
  <dimension ref="B1:R13"/>
  <sheetViews>
    <sheetView showZeros="0" workbookViewId="0">
      <selection activeCell="J19" sqref="J19"/>
    </sheetView>
  </sheetViews>
  <sheetFormatPr defaultColWidth="7.19921875" defaultRowHeight="21.6" customHeight="1"/>
  <cols>
    <col min="1" max="1" width="0.69921875" style="14" customWidth="1"/>
    <col min="2" max="2" width="7.5" style="14" customWidth="1"/>
    <col min="3" max="3" width="8.59765625" style="14" customWidth="1"/>
    <col min="4" max="4" width="2.69921875" style="14" customWidth="1"/>
    <col min="5" max="5" width="8.59765625" style="14" customWidth="1"/>
    <col min="6" max="6" width="2.69921875" style="14" customWidth="1"/>
    <col min="7" max="7" width="7.59765625" style="14" customWidth="1"/>
    <col min="8" max="8" width="6.19921875" style="14" customWidth="1"/>
    <col min="9" max="9" width="2.09765625" style="14" customWidth="1"/>
    <col min="10" max="10" width="20.59765625" style="14" customWidth="1"/>
    <col min="12" max="12" width="12.5" style="14" hidden="1" customWidth="1"/>
    <col min="13" max="13" width="12.5" style="15" hidden="1" customWidth="1"/>
    <col min="14" max="14" width="12.5" style="341" hidden="1" customWidth="1"/>
    <col min="15" max="15" width="12.5" style="14" hidden="1" customWidth="1"/>
    <col min="16" max="16" width="12.5" style="342" hidden="1" customWidth="1"/>
    <col min="17" max="17" width="7.19921875" hidden="1" customWidth="1"/>
    <col min="18" max="18" width="7.19921875" style="14" hidden="1" customWidth="1"/>
    <col min="19" max="19" width="0" style="14" hidden="1" customWidth="1"/>
    <col min="20" max="16384" width="7.19921875" style="14"/>
  </cols>
  <sheetData>
    <row r="1" spans="2:16" ht="21.6" customHeight="1" thickBot="1">
      <c r="B1" s="12" t="s">
        <v>0</v>
      </c>
      <c r="G1" s="12"/>
    </row>
    <row r="2" spans="2:16" ht="21.6" customHeight="1" thickTop="1" thickBot="1">
      <c r="B2" s="343" t="s">
        <v>31</v>
      </c>
      <c r="C2" s="419"/>
      <c r="D2" s="420"/>
      <c r="E2" s="420"/>
      <c r="F2" s="420"/>
      <c r="G2" s="420"/>
      <c r="H2" s="421"/>
      <c r="L2" s="15"/>
    </row>
    <row r="3" spans="2:16" ht="21.6" customHeight="1" thickTop="1" thickBot="1">
      <c r="B3" s="343" t="s">
        <v>562</v>
      </c>
      <c r="C3" s="424"/>
      <c r="D3" s="428"/>
      <c r="E3" s="344"/>
      <c r="F3" s="345"/>
      <c r="G3" s="345"/>
      <c r="H3" s="345"/>
      <c r="L3" s="15"/>
    </row>
    <row r="4" spans="2:16" ht="21.6" customHeight="1" thickTop="1" thickBot="1">
      <c r="B4" s="343" t="s">
        <v>1</v>
      </c>
      <c r="C4" s="424"/>
      <c r="D4" s="425"/>
      <c r="E4" s="426"/>
      <c r="F4" s="427"/>
      <c r="G4" s="346"/>
      <c r="H4" s="346"/>
      <c r="L4" s="15"/>
      <c r="M4" s="15" t="s">
        <v>563</v>
      </c>
      <c r="N4" s="341" t="s">
        <v>144</v>
      </c>
      <c r="O4" s="15"/>
    </row>
    <row r="5" spans="2:16" ht="21.6" customHeight="1" thickTop="1">
      <c r="B5" s="417" t="s">
        <v>67</v>
      </c>
      <c r="C5" s="422" t="s">
        <v>68</v>
      </c>
      <c r="D5" s="422"/>
      <c r="E5" s="422" t="s">
        <v>69</v>
      </c>
      <c r="F5" s="422"/>
      <c r="G5" s="422" t="s">
        <v>29</v>
      </c>
      <c r="H5" s="423"/>
      <c r="I5" s="12"/>
      <c r="M5" s="15" t="s">
        <v>564</v>
      </c>
      <c r="N5" s="341" t="s">
        <v>134</v>
      </c>
    </row>
    <row r="6" spans="2:16" ht="21.6" customHeight="1" thickBot="1">
      <c r="B6" s="418"/>
      <c r="C6" s="150"/>
      <c r="D6" s="347" t="s">
        <v>7</v>
      </c>
      <c r="E6" s="150"/>
      <c r="F6" s="347" t="s">
        <v>7</v>
      </c>
      <c r="G6" s="348">
        <f>C6+E6</f>
        <v>0</v>
      </c>
      <c r="H6" s="349" t="s">
        <v>7</v>
      </c>
      <c r="I6" s="12"/>
      <c r="M6" s="15" t="s">
        <v>565</v>
      </c>
      <c r="N6" s="341" t="s">
        <v>135</v>
      </c>
    </row>
    <row r="7" spans="2:16" ht="21.6" customHeight="1" thickTop="1" thickBot="1">
      <c r="B7" s="12" t="s">
        <v>41</v>
      </c>
      <c r="M7" s="15" t="s">
        <v>566</v>
      </c>
      <c r="N7" s="350" t="s">
        <v>136</v>
      </c>
    </row>
    <row r="8" spans="2:16" ht="21.6" customHeight="1" thickTop="1">
      <c r="B8" s="433" t="s">
        <v>623</v>
      </c>
      <c r="C8" s="434"/>
      <c r="D8" s="435"/>
      <c r="E8" s="442"/>
      <c r="F8" s="443"/>
      <c r="G8" s="444" t="s">
        <v>223</v>
      </c>
      <c r="H8" s="445"/>
      <c r="I8" s="445"/>
      <c r="J8" s="445"/>
      <c r="N8" s="350" t="s">
        <v>137</v>
      </c>
    </row>
    <row r="9" spans="2:16" ht="21.6" customHeight="1">
      <c r="B9" s="436"/>
      <c r="C9" s="437"/>
      <c r="D9" s="438"/>
      <c r="E9" s="446"/>
      <c r="F9" s="447"/>
      <c r="G9" s="444"/>
      <c r="H9" s="445"/>
      <c r="I9" s="445"/>
      <c r="J9" s="445"/>
      <c r="N9" s="350" t="s">
        <v>138</v>
      </c>
      <c r="P9" s="342">
        <f>E8</f>
        <v>0</v>
      </c>
    </row>
    <row r="10" spans="2:16" ht="21.6" customHeight="1">
      <c r="B10" s="436"/>
      <c r="C10" s="437"/>
      <c r="D10" s="438"/>
      <c r="E10" s="448"/>
      <c r="F10" s="449"/>
      <c r="G10" s="444"/>
      <c r="H10" s="445"/>
      <c r="I10" s="445"/>
      <c r="J10" s="445"/>
      <c r="N10" s="350" t="s">
        <v>139</v>
      </c>
      <c r="P10" s="342">
        <f>E9</f>
        <v>0</v>
      </c>
    </row>
    <row r="11" spans="2:16" ht="21.6" customHeight="1">
      <c r="B11" s="436"/>
      <c r="C11" s="437"/>
      <c r="D11" s="438"/>
      <c r="E11" s="429"/>
      <c r="F11" s="430"/>
      <c r="G11" s="444"/>
      <c r="H11" s="445"/>
      <c r="I11" s="445"/>
      <c r="J11" s="445"/>
      <c r="N11" s="350" t="s">
        <v>140</v>
      </c>
      <c r="P11" s="342">
        <f>E10</f>
        <v>0</v>
      </c>
    </row>
    <row r="12" spans="2:16" ht="21.6" customHeight="1" thickBot="1">
      <c r="B12" s="439"/>
      <c r="C12" s="440"/>
      <c r="D12" s="441"/>
      <c r="E12" s="431"/>
      <c r="F12" s="432"/>
      <c r="G12" s="444"/>
      <c r="H12" s="445"/>
      <c r="I12" s="445"/>
      <c r="J12" s="445"/>
      <c r="P12" s="342">
        <f>E11</f>
        <v>0</v>
      </c>
    </row>
    <row r="13" spans="2:16" ht="21.6" customHeight="1" thickTop="1">
      <c r="P13" s="342">
        <f>E12</f>
        <v>0</v>
      </c>
    </row>
  </sheetData>
  <sheetProtection algorithmName="SHA-512" hashValue="j9kbnhXXxAesuQKrk0zzKvbqxUQP6OjMOWLMpjfMo8HRF+RCe1efNxCWfmB8FAvaJmG9f4mUB+5cICxiNl+g1Q==" saltValue="rkEAcDV4lBB4eYZCVPVv4A==" spinCount="100000" sheet="1" objects="1" scenarios="1"/>
  <mergeCells count="15">
    <mergeCell ref="E11:F11"/>
    <mergeCell ref="E12:F12"/>
    <mergeCell ref="B8:D12"/>
    <mergeCell ref="E8:F8"/>
    <mergeCell ref="G8:J12"/>
    <mergeCell ref="E9:F9"/>
    <mergeCell ref="E10:F10"/>
    <mergeCell ref="B5:B6"/>
    <mergeCell ref="C2:H2"/>
    <mergeCell ref="C5:D5"/>
    <mergeCell ref="E5:F5"/>
    <mergeCell ref="G5:H5"/>
    <mergeCell ref="C4:D4"/>
    <mergeCell ref="E4:F4"/>
    <mergeCell ref="C3:D3"/>
  </mergeCells>
  <phoneticPr fontId="1"/>
  <dataValidations count="2">
    <dataValidation type="list" allowBlank="1" showInputMessage="1" showErrorMessage="1" sqref="C4:D4" xr:uid="{ED9E407B-5C79-44F6-BB29-38FE5D67E490}">
      <formula1>$N$2:$N$11</formula1>
    </dataValidation>
    <dataValidation type="list" allowBlank="1" showInputMessage="1" showErrorMessage="1" sqref="C3" xr:uid="{58AD005A-14E6-4F82-B756-5424ABFCF42E}">
      <formula1>$M$3:$M$7</formula1>
    </dataValidation>
  </dataValidations>
  <pageMargins left="0.7" right="0.7" top="0.75" bottom="0.75" header="0.3" footer="0.3"/>
  <pageSetup paperSize="9" orientation="portrait" horizontalDpi="4294967293"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0F8E0513-A218-4F1D-9D63-673642FEA6C6}">
          <x14:formula1>
            <xm:f>'C:\Users\kmat161108\Desktop\data\A_業務\10_各種様式\1_委託費・給付費算定エクセル\H31_計算書\1_当初\[【R1下半期】委託費計算書Ver2.0.xlsx]DD'!#REF!</xm:f>
          </x14:formula1>
          <xm:sqref>D5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E841-B091-4681-90F5-A3A6B8216894}">
  <sheetPr>
    <tabColor rgb="FF00B0F0"/>
  </sheetPr>
  <dimension ref="A1:O220"/>
  <sheetViews>
    <sheetView workbookViewId="0">
      <selection activeCell="Q15" sqref="Q15"/>
    </sheetView>
  </sheetViews>
  <sheetFormatPr defaultRowHeight="18"/>
  <cols>
    <col min="1" max="1" width="2" style="53" customWidth="1"/>
    <col min="2" max="7" width="9" style="53"/>
    <col min="8" max="8" width="13.3984375" style="54" customWidth="1"/>
    <col min="9" max="11" width="9" style="54"/>
    <col min="14" max="14" width="9.5" bestFit="1" customWidth="1"/>
  </cols>
  <sheetData>
    <row r="1" spans="1:15" ht="18.600000000000001" thickBot="1"/>
    <row r="2" spans="1:15" ht="18.600000000000001" thickBot="1">
      <c r="B2" s="580" t="s">
        <v>538</v>
      </c>
      <c r="C2" s="581"/>
      <c r="D2" s="582"/>
      <c r="F2" s="577" t="s">
        <v>293</v>
      </c>
      <c r="G2" s="577"/>
      <c r="H2" s="72">
        <f>IF(基本情報!G6="","",基本情報!G6)</f>
        <v>0</v>
      </c>
      <c r="I2" s="54" t="s">
        <v>7</v>
      </c>
    </row>
    <row r="3" spans="1:15">
      <c r="A3" s="52"/>
      <c r="B3" s="90" t="s">
        <v>315</v>
      </c>
      <c r="C3" s="52"/>
      <c r="D3" s="52"/>
      <c r="E3" s="52"/>
      <c r="F3" s="12"/>
      <c r="G3" s="202"/>
      <c r="M3" s="574" t="s">
        <v>397</v>
      </c>
      <c r="N3" s="578" t="s">
        <v>394</v>
      </c>
      <c r="O3" s="579"/>
    </row>
    <row r="4" spans="1:15">
      <c r="A4" s="52"/>
      <c r="B4" s="110" t="s">
        <v>162</v>
      </c>
      <c r="C4" s="111" t="s">
        <v>248</v>
      </c>
      <c r="D4" s="112" t="s">
        <v>247</v>
      </c>
      <c r="E4" s="52"/>
      <c r="F4" s="169" t="s">
        <v>204</v>
      </c>
      <c r="G4" s="169" t="s">
        <v>332</v>
      </c>
      <c r="H4" s="230" t="s">
        <v>162</v>
      </c>
      <c r="I4" s="158" t="s">
        <v>248</v>
      </c>
      <c r="J4" s="231" t="s">
        <v>247</v>
      </c>
      <c r="K4" s="102" t="s">
        <v>292</v>
      </c>
      <c r="M4" s="575"/>
      <c r="N4" s="232" t="s">
        <v>79</v>
      </c>
      <c r="O4" s="232" t="s">
        <v>247</v>
      </c>
    </row>
    <row r="5" spans="1:15">
      <c r="B5" s="64" t="s">
        <v>164</v>
      </c>
      <c r="C5" s="235">
        <v>8560</v>
      </c>
      <c r="D5" s="236">
        <v>80</v>
      </c>
      <c r="F5" s="157" t="s">
        <v>347</v>
      </c>
      <c r="G5" s="72" t="str">
        <f>IF(①加減算!E9="","",①加減算!E9)</f>
        <v/>
      </c>
      <c r="H5" s="64" t="str">
        <f>IF(基本情報!$C$4="","",基本情報!$C$4)</f>
        <v/>
      </c>
      <c r="I5" s="75">
        <f t="shared" ref="I5:I16" si="0">IFERROR(IF(G5="",0,VLOOKUP(H5,$B$4:$C$12,2,FALSE)),0)</f>
        <v>0</v>
      </c>
      <c r="J5" s="75">
        <f t="shared" ref="J5:J16" si="1">IFERROR(IF(G5="",0,VLOOKUP(H5,$B$4:$D$12,3,FALSE)),0)</f>
        <v>0</v>
      </c>
      <c r="K5" s="75">
        <f t="shared" ref="K5:K16" si="2">IFERROR(J5*$H$2,0)</f>
        <v>0</v>
      </c>
      <c r="M5" s="51">
        <f>月初児童数!AP8+月初児童数!AQ8</f>
        <v>0</v>
      </c>
      <c r="N5" s="31">
        <f>IFERROR(I5*M5,0)</f>
        <v>0</v>
      </c>
      <c r="O5" s="31">
        <f>IFERROR(K5*M5,0)</f>
        <v>0</v>
      </c>
    </row>
    <row r="6" spans="1:15">
      <c r="B6" s="64" t="s">
        <v>134</v>
      </c>
      <c r="C6" s="235">
        <v>8300</v>
      </c>
      <c r="D6" s="236">
        <v>80</v>
      </c>
      <c r="F6" s="157" t="s">
        <v>18</v>
      </c>
      <c r="G6" s="72" t="str">
        <f>IF(①加減算!E10="","",①加減算!E10)</f>
        <v/>
      </c>
      <c r="H6" s="64" t="str">
        <f>IF(基本情報!$C$4="","",基本情報!$C$4)</f>
        <v/>
      </c>
      <c r="I6" s="75">
        <f t="shared" si="0"/>
        <v>0</v>
      </c>
      <c r="J6" s="75">
        <f t="shared" si="1"/>
        <v>0</v>
      </c>
      <c r="K6" s="75">
        <f t="shared" si="2"/>
        <v>0</v>
      </c>
      <c r="M6" s="51">
        <f>月初児童数!AP9+月初児童数!AQ9</f>
        <v>0</v>
      </c>
      <c r="N6" s="31">
        <f t="shared" ref="N6:N16" si="3">IFERROR(I6*M6,0)</f>
        <v>0</v>
      </c>
      <c r="O6" s="31">
        <f t="shared" ref="O6:O16" si="4">IFERROR(K6*M6,0)</f>
        <v>0</v>
      </c>
    </row>
    <row r="7" spans="1:15">
      <c r="B7" s="64" t="s">
        <v>169</v>
      </c>
      <c r="C7" s="235">
        <v>8230</v>
      </c>
      <c r="D7" s="236">
        <v>80</v>
      </c>
      <c r="F7" s="157" t="s">
        <v>19</v>
      </c>
      <c r="G7" s="72" t="str">
        <f>IF(①加減算!E11="","",①加減算!E11)</f>
        <v/>
      </c>
      <c r="H7" s="64" t="str">
        <f>IF(基本情報!$C$4="","",基本情報!$C$4)</f>
        <v/>
      </c>
      <c r="I7" s="75">
        <f t="shared" si="0"/>
        <v>0</v>
      </c>
      <c r="J7" s="75">
        <f t="shared" si="1"/>
        <v>0</v>
      </c>
      <c r="K7" s="75">
        <f t="shared" si="2"/>
        <v>0</v>
      </c>
      <c r="M7" s="51">
        <f>月初児童数!AP10+月初児童数!AQ10</f>
        <v>0</v>
      </c>
      <c r="N7" s="31">
        <f t="shared" si="3"/>
        <v>0</v>
      </c>
      <c r="O7" s="31">
        <f t="shared" si="4"/>
        <v>0</v>
      </c>
    </row>
    <row r="8" spans="1:15">
      <c r="A8" s="76"/>
      <c r="B8" s="64" t="s">
        <v>165</v>
      </c>
      <c r="C8" s="235">
        <v>8040</v>
      </c>
      <c r="D8" s="236">
        <v>80</v>
      </c>
      <c r="E8" s="76"/>
      <c r="F8" s="157" t="s">
        <v>20</v>
      </c>
      <c r="G8" s="72" t="str">
        <f>IF(①加減算!E12="","",①加減算!E12)</f>
        <v/>
      </c>
      <c r="H8" s="64" t="str">
        <f>IF(基本情報!$C$4="","",基本情報!$C$4)</f>
        <v/>
      </c>
      <c r="I8" s="75">
        <f t="shared" si="0"/>
        <v>0</v>
      </c>
      <c r="J8" s="75">
        <f t="shared" si="1"/>
        <v>0</v>
      </c>
      <c r="K8" s="75">
        <f t="shared" si="2"/>
        <v>0</v>
      </c>
      <c r="M8" s="51">
        <f>月初児童数!AP11+月初児童数!AQ11</f>
        <v>0</v>
      </c>
      <c r="N8" s="31">
        <f t="shared" si="3"/>
        <v>0</v>
      </c>
      <c r="O8" s="31">
        <f t="shared" si="4"/>
        <v>0</v>
      </c>
    </row>
    <row r="9" spans="1:15">
      <c r="B9" s="64" t="s">
        <v>170</v>
      </c>
      <c r="C9" s="235">
        <v>7910</v>
      </c>
      <c r="D9" s="236">
        <v>70</v>
      </c>
      <c r="F9" s="157" t="s">
        <v>21</v>
      </c>
      <c r="G9" s="72" t="str">
        <f>IF(①加減算!E13="","",①加減算!E13)</f>
        <v/>
      </c>
      <c r="H9" s="64" t="str">
        <f>IF(基本情報!$C$4="","",基本情報!$C$4)</f>
        <v/>
      </c>
      <c r="I9" s="75">
        <f t="shared" si="0"/>
        <v>0</v>
      </c>
      <c r="J9" s="75">
        <f t="shared" si="1"/>
        <v>0</v>
      </c>
      <c r="K9" s="75">
        <f t="shared" si="2"/>
        <v>0</v>
      </c>
      <c r="M9" s="51">
        <f>月初児童数!AP12+月初児童数!AQ12</f>
        <v>0</v>
      </c>
      <c r="N9" s="31">
        <f t="shared" si="3"/>
        <v>0</v>
      </c>
      <c r="O9" s="31">
        <f t="shared" si="4"/>
        <v>0</v>
      </c>
    </row>
    <row r="10" spans="1:15">
      <c r="B10" s="64" t="s">
        <v>166</v>
      </c>
      <c r="C10" s="235">
        <v>7650</v>
      </c>
      <c r="D10" s="236">
        <v>70</v>
      </c>
      <c r="F10" s="157" t="s">
        <v>22</v>
      </c>
      <c r="G10" s="72" t="str">
        <f>IF(①加減算!E14="","",①加減算!E14)</f>
        <v/>
      </c>
      <c r="H10" s="64" t="str">
        <f>IF(基本情報!$C$4="","",基本情報!$C$4)</f>
        <v/>
      </c>
      <c r="I10" s="75">
        <f t="shared" si="0"/>
        <v>0</v>
      </c>
      <c r="J10" s="75">
        <f t="shared" si="1"/>
        <v>0</v>
      </c>
      <c r="K10" s="75">
        <f t="shared" si="2"/>
        <v>0</v>
      </c>
      <c r="M10" s="51">
        <f>月初児童数!AP13+月初児童数!AQ13</f>
        <v>0</v>
      </c>
      <c r="N10" s="31">
        <f t="shared" si="3"/>
        <v>0</v>
      </c>
      <c r="O10" s="31">
        <f t="shared" si="4"/>
        <v>0</v>
      </c>
    </row>
    <row r="11" spans="1:15">
      <c r="B11" s="64" t="s">
        <v>167</v>
      </c>
      <c r="C11" s="235">
        <v>7450</v>
      </c>
      <c r="D11" s="236">
        <v>70</v>
      </c>
      <c r="F11" s="157" t="s">
        <v>206</v>
      </c>
      <c r="G11" s="72" t="str">
        <f>IF(①加減算!E15="","",①加減算!E15)</f>
        <v/>
      </c>
      <c r="H11" s="64" t="str">
        <f>IF(基本情報!$C$4="","",基本情報!$C$4)</f>
        <v/>
      </c>
      <c r="I11" s="75">
        <f t="shared" si="0"/>
        <v>0</v>
      </c>
      <c r="J11" s="75">
        <f t="shared" si="1"/>
        <v>0</v>
      </c>
      <c r="K11" s="75">
        <f t="shared" si="2"/>
        <v>0</v>
      </c>
      <c r="M11" s="51">
        <f>月初児童数!AP14+月初児童数!AQ14</f>
        <v>0</v>
      </c>
      <c r="N11" s="31">
        <f t="shared" si="3"/>
        <v>0</v>
      </c>
      <c r="O11" s="31">
        <f t="shared" si="4"/>
        <v>0</v>
      </c>
    </row>
    <row r="12" spans="1:15">
      <c r="B12" s="64" t="s">
        <v>168</v>
      </c>
      <c r="C12" s="235">
        <v>7250</v>
      </c>
      <c r="D12" s="236">
        <v>70</v>
      </c>
      <c r="F12" s="157" t="s">
        <v>207</v>
      </c>
      <c r="G12" s="72" t="str">
        <f>IF(①加減算!E16="","",①加減算!E16)</f>
        <v/>
      </c>
      <c r="H12" s="64" t="str">
        <f>IF(基本情報!$C$4="","",基本情報!$C$4)</f>
        <v/>
      </c>
      <c r="I12" s="75">
        <f t="shared" si="0"/>
        <v>0</v>
      </c>
      <c r="J12" s="75">
        <f t="shared" si="1"/>
        <v>0</v>
      </c>
      <c r="K12" s="75">
        <f t="shared" si="2"/>
        <v>0</v>
      </c>
      <c r="M12" s="51">
        <f>月初児童数!AP15+月初児童数!AQ15</f>
        <v>0</v>
      </c>
      <c r="N12" s="31">
        <f t="shared" si="3"/>
        <v>0</v>
      </c>
      <c r="O12" s="31">
        <f t="shared" si="4"/>
        <v>0</v>
      </c>
    </row>
    <row r="13" spans="1:15">
      <c r="F13" s="157" t="s">
        <v>208</v>
      </c>
      <c r="G13" s="72" t="str">
        <f>IF(①加減算!E17="","",①加減算!E17)</f>
        <v/>
      </c>
      <c r="H13" s="64" t="str">
        <f>IF(基本情報!$C$4="","",基本情報!$C$4)</f>
        <v/>
      </c>
      <c r="I13" s="75">
        <f t="shared" si="0"/>
        <v>0</v>
      </c>
      <c r="J13" s="75">
        <f t="shared" si="1"/>
        <v>0</v>
      </c>
      <c r="K13" s="75">
        <f t="shared" si="2"/>
        <v>0</v>
      </c>
      <c r="M13" s="51">
        <f>月初児童数!AP16+月初児童数!AQ16</f>
        <v>0</v>
      </c>
      <c r="N13" s="31">
        <f t="shared" si="3"/>
        <v>0</v>
      </c>
      <c r="O13" s="31">
        <f t="shared" si="4"/>
        <v>0</v>
      </c>
    </row>
    <row r="14" spans="1:15">
      <c r="F14" s="157" t="s">
        <v>26</v>
      </c>
      <c r="G14" s="72" t="str">
        <f>IF(①加減算!E18="","",①加減算!E18)</f>
        <v/>
      </c>
      <c r="H14" s="64" t="str">
        <f>IF(基本情報!$C$4="","",基本情報!$C$4)</f>
        <v/>
      </c>
      <c r="I14" s="75">
        <f t="shared" si="0"/>
        <v>0</v>
      </c>
      <c r="J14" s="75">
        <f t="shared" si="1"/>
        <v>0</v>
      </c>
      <c r="K14" s="75">
        <f t="shared" si="2"/>
        <v>0</v>
      </c>
      <c r="M14" s="51">
        <f>月初児童数!AP17+月初児童数!AQ17</f>
        <v>0</v>
      </c>
      <c r="N14" s="31">
        <f t="shared" si="3"/>
        <v>0</v>
      </c>
      <c r="O14" s="31">
        <f t="shared" si="4"/>
        <v>0</v>
      </c>
    </row>
    <row r="15" spans="1:15">
      <c r="F15" s="157" t="s">
        <v>27</v>
      </c>
      <c r="G15" s="72" t="str">
        <f>IF(①加減算!E19="","",①加減算!E19)</f>
        <v/>
      </c>
      <c r="H15" s="64" t="str">
        <f>IF(基本情報!$C$4="","",基本情報!$C$4)</f>
        <v/>
      </c>
      <c r="I15" s="75">
        <f t="shared" si="0"/>
        <v>0</v>
      </c>
      <c r="J15" s="75">
        <f t="shared" si="1"/>
        <v>0</v>
      </c>
      <c r="K15" s="75">
        <f t="shared" si="2"/>
        <v>0</v>
      </c>
      <c r="M15" s="51">
        <f>月初児童数!AP18+月初児童数!AQ18</f>
        <v>0</v>
      </c>
      <c r="N15" s="31">
        <f t="shared" si="3"/>
        <v>0</v>
      </c>
      <c r="O15" s="31">
        <f t="shared" si="4"/>
        <v>0</v>
      </c>
    </row>
    <row r="16" spans="1:15">
      <c r="F16" s="157" t="s">
        <v>28</v>
      </c>
      <c r="G16" s="72" t="str">
        <f>IF(①加減算!E20="","",①加減算!E20)</f>
        <v/>
      </c>
      <c r="H16" s="64" t="str">
        <f>IF(基本情報!$C$4="","",基本情報!$C$4)</f>
        <v/>
      </c>
      <c r="I16" s="75">
        <f t="shared" si="0"/>
        <v>0</v>
      </c>
      <c r="J16" s="75">
        <f t="shared" si="1"/>
        <v>0</v>
      </c>
      <c r="K16" s="75">
        <f t="shared" si="2"/>
        <v>0</v>
      </c>
      <c r="M16" s="51">
        <f>月初児童数!AP19+月初児童数!AQ19</f>
        <v>0</v>
      </c>
      <c r="N16" s="31">
        <f t="shared" si="3"/>
        <v>0</v>
      </c>
      <c r="O16" s="31">
        <f t="shared" si="4"/>
        <v>0</v>
      </c>
    </row>
    <row r="17" spans="8:15">
      <c r="H17" s="88"/>
      <c r="I17" s="233"/>
      <c r="J17" s="233"/>
      <c r="K17" s="233"/>
      <c r="M17" s="51">
        <f>SUM(M5:M16)</f>
        <v>0</v>
      </c>
      <c r="N17" s="196">
        <f>SUM(N5:N16)</f>
        <v>0</v>
      </c>
      <c r="O17" s="196">
        <f>SUM(O5:O16)</f>
        <v>0</v>
      </c>
    </row>
    <row r="18" spans="8:15">
      <c r="H18" s="88"/>
      <c r="I18" s="233"/>
      <c r="J18" s="233"/>
      <c r="K18" s="233"/>
    </row>
    <row r="19" spans="8:15">
      <c r="H19" s="88"/>
      <c r="I19" s="233"/>
      <c r="J19" s="233"/>
      <c r="K19" s="233"/>
    </row>
    <row r="20" spans="8:15">
      <c r="H20" s="88"/>
      <c r="I20" s="233"/>
      <c r="J20" s="233"/>
      <c r="K20" s="233"/>
    </row>
    <row r="21" spans="8:15">
      <c r="H21" s="88"/>
      <c r="I21" s="233"/>
      <c r="J21" s="233"/>
      <c r="K21" s="233"/>
    </row>
    <row r="22" spans="8:15">
      <c r="H22" s="88"/>
      <c r="I22" s="233"/>
      <c r="J22" s="233"/>
      <c r="K22" s="233"/>
    </row>
    <row r="23" spans="8:15">
      <c r="H23" s="88"/>
      <c r="I23" s="233"/>
      <c r="J23" s="233"/>
      <c r="K23" s="233"/>
    </row>
    <row r="24" spans="8:15">
      <c r="H24" s="88"/>
      <c r="I24" s="233"/>
      <c r="J24" s="233"/>
      <c r="K24" s="233"/>
    </row>
    <row r="25" spans="8:15">
      <c r="H25" s="88"/>
      <c r="I25" s="233"/>
      <c r="J25" s="233"/>
      <c r="K25" s="233"/>
    </row>
    <row r="26" spans="8:15">
      <c r="H26" s="88"/>
      <c r="I26" s="233"/>
      <c r="J26" s="233"/>
      <c r="K26" s="233"/>
    </row>
    <row r="27" spans="8:15">
      <c r="H27" s="88"/>
      <c r="I27" s="233"/>
      <c r="J27" s="233"/>
      <c r="K27" s="233"/>
    </row>
    <row r="28" spans="8:15">
      <c r="H28" s="88"/>
      <c r="I28" s="233"/>
      <c r="J28" s="233"/>
      <c r="K28" s="233"/>
    </row>
    <row r="29" spans="8:15">
      <c r="H29" s="88"/>
      <c r="I29" s="233"/>
      <c r="J29" s="233"/>
      <c r="K29" s="233"/>
    </row>
    <row r="30" spans="8:15">
      <c r="H30" s="88"/>
      <c r="I30" s="233"/>
      <c r="J30" s="233"/>
      <c r="K30" s="233"/>
    </row>
    <row r="31" spans="8:15">
      <c r="H31" s="88"/>
      <c r="I31" s="233"/>
      <c r="J31" s="233"/>
      <c r="K31" s="233"/>
    </row>
    <row r="32" spans="8:15">
      <c r="H32" s="88"/>
      <c r="I32" s="233"/>
      <c r="J32" s="233"/>
      <c r="K32" s="233"/>
    </row>
    <row r="33" spans="8:11">
      <c r="H33" s="88"/>
      <c r="I33" s="233"/>
      <c r="J33" s="233"/>
      <c r="K33" s="233"/>
    </row>
    <row r="34" spans="8:11">
      <c r="H34" s="88"/>
      <c r="I34" s="233"/>
      <c r="J34" s="233"/>
      <c r="K34" s="233"/>
    </row>
    <row r="35" spans="8:11">
      <c r="H35" s="88"/>
      <c r="I35" s="233"/>
      <c r="J35" s="233"/>
      <c r="K35" s="233"/>
    </row>
    <row r="36" spans="8:11">
      <c r="H36" s="88"/>
      <c r="I36" s="233"/>
      <c r="J36" s="233"/>
      <c r="K36" s="233"/>
    </row>
    <row r="37" spans="8:11">
      <c r="H37" s="88"/>
      <c r="I37" s="233"/>
      <c r="J37" s="233"/>
      <c r="K37" s="233"/>
    </row>
    <row r="38" spans="8:11">
      <c r="H38" s="88"/>
      <c r="I38" s="233"/>
      <c r="J38" s="233"/>
      <c r="K38" s="233"/>
    </row>
    <row r="39" spans="8:11">
      <c r="H39" s="88"/>
      <c r="I39" s="233"/>
      <c r="J39" s="233"/>
      <c r="K39" s="233"/>
    </row>
    <row r="40" spans="8:11">
      <c r="H40" s="88"/>
      <c r="I40" s="233"/>
      <c r="J40" s="233"/>
      <c r="K40" s="233"/>
    </row>
    <row r="41" spans="8:11">
      <c r="K41" s="233"/>
    </row>
    <row r="42" spans="8:11">
      <c r="K42" s="233"/>
    </row>
    <row r="43" spans="8:11">
      <c r="K43" s="233"/>
    </row>
    <row r="44" spans="8:11">
      <c r="K44" s="233"/>
    </row>
    <row r="45" spans="8:11">
      <c r="K45" s="233"/>
    </row>
    <row r="46" spans="8:11">
      <c r="K46" s="233"/>
    </row>
    <row r="47" spans="8:11">
      <c r="K47" s="233"/>
    </row>
    <row r="48" spans="8:11">
      <c r="K48" s="233"/>
    </row>
    <row r="49" spans="8:11">
      <c r="K49" s="233"/>
    </row>
    <row r="50" spans="8:11">
      <c r="K50" s="233"/>
    </row>
    <row r="51" spans="8:11">
      <c r="K51" s="233"/>
    </row>
    <row r="52" spans="8:11">
      <c r="K52" s="233"/>
    </row>
    <row r="53" spans="8:11">
      <c r="K53" s="233"/>
    </row>
    <row r="54" spans="8:11">
      <c r="K54" s="233"/>
    </row>
    <row r="55" spans="8:11">
      <c r="K55" s="233"/>
    </row>
    <row r="56" spans="8:11">
      <c r="K56" s="233"/>
    </row>
    <row r="57" spans="8:11">
      <c r="H57" s="14"/>
      <c r="I57" s="14"/>
      <c r="J57" s="70"/>
      <c r="K57" s="70"/>
    </row>
    <row r="94" spans="8:11">
      <c r="I94" s="234"/>
      <c r="J94" s="207"/>
      <c r="K94" s="207"/>
    </row>
    <row r="95" spans="8:11">
      <c r="H95" s="14"/>
      <c r="I95" s="14"/>
      <c r="J95" s="70"/>
      <c r="K95" s="70"/>
    </row>
    <row r="210" spans="8:11">
      <c r="H210" s="14"/>
      <c r="I210" s="14"/>
      <c r="J210" s="70"/>
      <c r="K210" s="70"/>
    </row>
    <row r="211" spans="8:11">
      <c r="H211" s="14"/>
      <c r="I211" s="14"/>
      <c r="J211" s="70"/>
      <c r="K211" s="70"/>
    </row>
    <row r="212" spans="8:11">
      <c r="H212" s="94"/>
      <c r="I212" s="95"/>
      <c r="J212" s="96"/>
      <c r="K212" s="96"/>
    </row>
    <row r="213" spans="8:11">
      <c r="H213" s="94"/>
      <c r="I213" s="65"/>
      <c r="J213" s="97"/>
      <c r="K213" s="97"/>
    </row>
    <row r="214" spans="8:11">
      <c r="I214" s="65"/>
      <c r="J214" s="97"/>
      <c r="K214" s="97"/>
    </row>
    <row r="215" spans="8:11">
      <c r="H215" s="94"/>
      <c r="I215" s="65"/>
      <c r="J215" s="97"/>
      <c r="K215" s="97"/>
    </row>
    <row r="216" spans="8:11">
      <c r="I216" s="65"/>
      <c r="J216" s="97"/>
      <c r="K216" s="97"/>
    </row>
    <row r="217" spans="8:11">
      <c r="I217" s="65"/>
      <c r="J217" s="97"/>
      <c r="K217" s="97"/>
    </row>
    <row r="218" spans="8:11">
      <c r="I218" s="65"/>
      <c r="J218" s="97"/>
      <c r="K218" s="97"/>
    </row>
    <row r="219" spans="8:11">
      <c r="I219" s="65"/>
      <c r="J219" s="97"/>
      <c r="K219" s="97"/>
    </row>
    <row r="220" spans="8:11">
      <c r="I220" s="65"/>
      <c r="J220" s="97"/>
      <c r="K220" s="97"/>
    </row>
  </sheetData>
  <mergeCells count="4">
    <mergeCell ref="F2:G2"/>
    <mergeCell ref="N3:O3"/>
    <mergeCell ref="B2:D2"/>
    <mergeCell ref="M3:M4"/>
  </mergeCells>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2F976-784E-422B-9A4E-1F1D01C5E65F}">
  <sheetPr>
    <tabColor rgb="FF00B0F0"/>
  </sheetPr>
  <dimension ref="A1:O220"/>
  <sheetViews>
    <sheetView workbookViewId="0">
      <selection activeCell="Q15" sqref="Q15"/>
    </sheetView>
  </sheetViews>
  <sheetFormatPr defaultRowHeight="18"/>
  <cols>
    <col min="1" max="1" width="2" style="53" customWidth="1"/>
    <col min="2" max="7" width="9" style="53"/>
    <col min="8" max="8" width="13.3984375" style="54" customWidth="1"/>
    <col min="9" max="11" width="9" style="54"/>
    <col min="14" max="14" width="9.5" bestFit="1" customWidth="1"/>
  </cols>
  <sheetData>
    <row r="1" spans="1:15" ht="18.600000000000001" thickBot="1"/>
    <row r="2" spans="1:15" ht="18.600000000000001" thickBot="1">
      <c r="B2" s="580" t="s">
        <v>539</v>
      </c>
      <c r="C2" s="581"/>
      <c r="D2" s="582"/>
      <c r="F2" s="577" t="s">
        <v>293</v>
      </c>
      <c r="G2" s="577"/>
      <c r="H2" s="72">
        <f>IF(基本情報!G6="","",基本情報!G6)</f>
        <v>0</v>
      </c>
      <c r="I2" s="54" t="s">
        <v>7</v>
      </c>
    </row>
    <row r="3" spans="1:15">
      <c r="A3" s="52"/>
      <c r="B3" s="90" t="s">
        <v>315</v>
      </c>
      <c r="C3" s="52"/>
      <c r="D3" s="52"/>
      <c r="E3" s="52"/>
      <c r="F3" s="12"/>
      <c r="G3" s="202"/>
      <c r="M3" s="574" t="s">
        <v>397</v>
      </c>
      <c r="N3" s="578" t="s">
        <v>394</v>
      </c>
      <c r="O3" s="579"/>
    </row>
    <row r="4" spans="1:15">
      <c r="A4" s="52"/>
      <c r="B4" s="110" t="s">
        <v>162</v>
      </c>
      <c r="C4" s="111" t="s">
        <v>248</v>
      </c>
      <c r="D4" s="112" t="s">
        <v>247</v>
      </c>
      <c r="E4" s="52"/>
      <c r="F4" s="169" t="s">
        <v>204</v>
      </c>
      <c r="G4" s="169" t="s">
        <v>332</v>
      </c>
      <c r="H4" s="230" t="s">
        <v>162</v>
      </c>
      <c r="I4" s="158" t="s">
        <v>248</v>
      </c>
      <c r="J4" s="231" t="s">
        <v>247</v>
      </c>
      <c r="K4" s="102" t="s">
        <v>292</v>
      </c>
      <c r="M4" s="575"/>
      <c r="N4" s="232" t="s">
        <v>79</v>
      </c>
      <c r="O4" s="232" t="s">
        <v>247</v>
      </c>
    </row>
    <row r="5" spans="1:15">
      <c r="B5" s="64" t="s">
        <v>164</v>
      </c>
      <c r="C5" s="235">
        <v>3420</v>
      </c>
      <c r="D5" s="236">
        <v>30</v>
      </c>
      <c r="F5" s="157" t="s">
        <v>347</v>
      </c>
      <c r="G5" s="72" t="str">
        <f>IF(①加減算!F9="","",①加減算!F9)</f>
        <v/>
      </c>
      <c r="H5" s="64" t="str">
        <f>IF(基本情報!$C$4="","",基本情報!$C$4)</f>
        <v/>
      </c>
      <c r="I5" s="75">
        <f t="shared" ref="I5:I16" si="0">IFERROR(IF(G5="",0,VLOOKUP(H5,$B$4:$C$12,2,FALSE)),0)</f>
        <v>0</v>
      </c>
      <c r="J5" s="75">
        <f t="shared" ref="J5:J16" si="1">IFERROR(IF(G5="",0,VLOOKUP(H5,$B$4:$D$12,3,FALSE)),0)</f>
        <v>0</v>
      </c>
      <c r="K5" s="75">
        <f t="shared" ref="K5:K16" si="2">IFERROR(J5*$H$2,0)</f>
        <v>0</v>
      </c>
      <c r="M5" s="51">
        <f>月初児童数!AO8</f>
        <v>0</v>
      </c>
      <c r="N5" s="31">
        <f>IFERROR(I5*M5,0)</f>
        <v>0</v>
      </c>
      <c r="O5" s="31">
        <f>IFERROR(K5*M5,0)</f>
        <v>0</v>
      </c>
    </row>
    <row r="6" spans="1:15">
      <c r="B6" s="64" t="s">
        <v>134</v>
      </c>
      <c r="C6" s="235">
        <v>3320</v>
      </c>
      <c r="D6" s="236">
        <v>30</v>
      </c>
      <c r="F6" s="157" t="s">
        <v>18</v>
      </c>
      <c r="G6" s="72" t="str">
        <f>IF(①加減算!F10="","",①加減算!F10)</f>
        <v/>
      </c>
      <c r="H6" s="64" t="str">
        <f>IF(基本情報!$C$4="","",基本情報!$C$4)</f>
        <v/>
      </c>
      <c r="I6" s="75">
        <f t="shared" si="0"/>
        <v>0</v>
      </c>
      <c r="J6" s="75">
        <f t="shared" si="1"/>
        <v>0</v>
      </c>
      <c r="K6" s="75">
        <f t="shared" si="2"/>
        <v>0</v>
      </c>
      <c r="M6" s="51">
        <f>月初児童数!AO9</f>
        <v>0</v>
      </c>
      <c r="N6" s="31">
        <f t="shared" ref="N6:N16" si="3">IFERROR(I6*M6,0)</f>
        <v>0</v>
      </c>
      <c r="O6" s="31">
        <f t="shared" ref="O6:O16" si="4">IFERROR(K6*M6,0)</f>
        <v>0</v>
      </c>
    </row>
    <row r="7" spans="1:15">
      <c r="B7" s="64" t="s">
        <v>169</v>
      </c>
      <c r="C7" s="235">
        <v>3290</v>
      </c>
      <c r="D7" s="236">
        <v>30</v>
      </c>
      <c r="F7" s="157" t="s">
        <v>19</v>
      </c>
      <c r="G7" s="72" t="str">
        <f>IF(①加減算!F11="","",①加減算!F11)</f>
        <v/>
      </c>
      <c r="H7" s="64" t="str">
        <f>IF(基本情報!$C$4="","",基本情報!$C$4)</f>
        <v/>
      </c>
      <c r="I7" s="75">
        <f t="shared" si="0"/>
        <v>0</v>
      </c>
      <c r="J7" s="75">
        <f t="shared" si="1"/>
        <v>0</v>
      </c>
      <c r="K7" s="75">
        <f t="shared" si="2"/>
        <v>0</v>
      </c>
      <c r="M7" s="51">
        <f>月初児童数!AO10</f>
        <v>0</v>
      </c>
      <c r="N7" s="31">
        <f t="shared" si="3"/>
        <v>0</v>
      </c>
      <c r="O7" s="31">
        <f t="shared" si="4"/>
        <v>0</v>
      </c>
    </row>
    <row r="8" spans="1:15">
      <c r="A8" s="76"/>
      <c r="B8" s="64" t="s">
        <v>165</v>
      </c>
      <c r="C8" s="235">
        <v>3210</v>
      </c>
      <c r="D8" s="236">
        <v>30</v>
      </c>
      <c r="E8" s="76"/>
      <c r="F8" s="157" t="s">
        <v>20</v>
      </c>
      <c r="G8" s="72" t="str">
        <f>IF(①加減算!F12="","",①加減算!F12)</f>
        <v/>
      </c>
      <c r="H8" s="64" t="str">
        <f>IF(基本情報!$C$4="","",基本情報!$C$4)</f>
        <v/>
      </c>
      <c r="I8" s="75">
        <f t="shared" si="0"/>
        <v>0</v>
      </c>
      <c r="J8" s="75">
        <f t="shared" si="1"/>
        <v>0</v>
      </c>
      <c r="K8" s="75">
        <f t="shared" si="2"/>
        <v>0</v>
      </c>
      <c r="M8" s="51">
        <f>月初児童数!AO11</f>
        <v>0</v>
      </c>
      <c r="N8" s="31">
        <f t="shared" si="3"/>
        <v>0</v>
      </c>
      <c r="O8" s="31">
        <f t="shared" si="4"/>
        <v>0</v>
      </c>
    </row>
    <row r="9" spans="1:15">
      <c r="B9" s="64" t="s">
        <v>170</v>
      </c>
      <c r="C9" s="235">
        <v>3160</v>
      </c>
      <c r="D9" s="236">
        <v>30</v>
      </c>
      <c r="F9" s="157" t="s">
        <v>21</v>
      </c>
      <c r="G9" s="72" t="str">
        <f>IF(①加減算!F13="","",①加減算!F13)</f>
        <v/>
      </c>
      <c r="H9" s="64" t="str">
        <f>IF(基本情報!$C$4="","",基本情報!$C$4)</f>
        <v/>
      </c>
      <c r="I9" s="75">
        <f t="shared" si="0"/>
        <v>0</v>
      </c>
      <c r="J9" s="75">
        <f t="shared" si="1"/>
        <v>0</v>
      </c>
      <c r="K9" s="75">
        <f t="shared" si="2"/>
        <v>0</v>
      </c>
      <c r="M9" s="51">
        <f>月初児童数!AO12</f>
        <v>0</v>
      </c>
      <c r="N9" s="31">
        <f t="shared" si="3"/>
        <v>0</v>
      </c>
      <c r="O9" s="31">
        <f t="shared" si="4"/>
        <v>0</v>
      </c>
    </row>
    <row r="10" spans="1:15">
      <c r="B10" s="64" t="s">
        <v>166</v>
      </c>
      <c r="C10" s="235">
        <v>3060</v>
      </c>
      <c r="D10" s="236">
        <v>30</v>
      </c>
      <c r="F10" s="157" t="s">
        <v>22</v>
      </c>
      <c r="G10" s="72" t="str">
        <f>IF(①加減算!F14="","",①加減算!F14)</f>
        <v/>
      </c>
      <c r="H10" s="64" t="str">
        <f>IF(基本情報!$C$4="","",基本情報!$C$4)</f>
        <v/>
      </c>
      <c r="I10" s="75">
        <f t="shared" si="0"/>
        <v>0</v>
      </c>
      <c r="J10" s="75">
        <f t="shared" si="1"/>
        <v>0</v>
      </c>
      <c r="K10" s="75">
        <f t="shared" si="2"/>
        <v>0</v>
      </c>
      <c r="M10" s="51">
        <f>月初児童数!AO13</f>
        <v>0</v>
      </c>
      <c r="N10" s="31">
        <f t="shared" si="3"/>
        <v>0</v>
      </c>
      <c r="O10" s="31">
        <f t="shared" si="4"/>
        <v>0</v>
      </c>
    </row>
    <row r="11" spans="1:15">
      <c r="B11" s="64" t="s">
        <v>167</v>
      </c>
      <c r="C11" s="235">
        <v>2980</v>
      </c>
      <c r="D11" s="236">
        <v>20</v>
      </c>
      <c r="F11" s="157" t="s">
        <v>206</v>
      </c>
      <c r="G11" s="72" t="str">
        <f>IF(①加減算!F15="","",①加減算!F15)</f>
        <v/>
      </c>
      <c r="H11" s="64" t="str">
        <f>IF(基本情報!$C$4="","",基本情報!$C$4)</f>
        <v/>
      </c>
      <c r="I11" s="75">
        <f t="shared" si="0"/>
        <v>0</v>
      </c>
      <c r="J11" s="75">
        <f t="shared" si="1"/>
        <v>0</v>
      </c>
      <c r="K11" s="75">
        <f t="shared" si="2"/>
        <v>0</v>
      </c>
      <c r="M11" s="51">
        <f>月初児童数!AO14</f>
        <v>0</v>
      </c>
      <c r="N11" s="31">
        <f t="shared" si="3"/>
        <v>0</v>
      </c>
      <c r="O11" s="31">
        <f t="shared" si="4"/>
        <v>0</v>
      </c>
    </row>
    <row r="12" spans="1:15">
      <c r="B12" s="64" t="s">
        <v>168</v>
      </c>
      <c r="C12" s="235">
        <v>2900</v>
      </c>
      <c r="D12" s="236">
        <v>20</v>
      </c>
      <c r="F12" s="157" t="s">
        <v>207</v>
      </c>
      <c r="G12" s="72" t="str">
        <f>IF(①加減算!F16="","",①加減算!F16)</f>
        <v/>
      </c>
      <c r="H12" s="64" t="str">
        <f>IF(基本情報!$C$4="","",基本情報!$C$4)</f>
        <v/>
      </c>
      <c r="I12" s="75">
        <f t="shared" si="0"/>
        <v>0</v>
      </c>
      <c r="J12" s="75">
        <f t="shared" si="1"/>
        <v>0</v>
      </c>
      <c r="K12" s="75">
        <f t="shared" si="2"/>
        <v>0</v>
      </c>
      <c r="M12" s="51">
        <f>月初児童数!AO15</f>
        <v>0</v>
      </c>
      <c r="N12" s="31">
        <f t="shared" si="3"/>
        <v>0</v>
      </c>
      <c r="O12" s="31">
        <f t="shared" si="4"/>
        <v>0</v>
      </c>
    </row>
    <row r="13" spans="1:15">
      <c r="F13" s="157" t="s">
        <v>208</v>
      </c>
      <c r="G13" s="72" t="str">
        <f>IF(①加減算!F17="","",①加減算!F17)</f>
        <v/>
      </c>
      <c r="H13" s="64" t="str">
        <f>IF(基本情報!$C$4="","",基本情報!$C$4)</f>
        <v/>
      </c>
      <c r="I13" s="75">
        <f t="shared" si="0"/>
        <v>0</v>
      </c>
      <c r="J13" s="75">
        <f t="shared" si="1"/>
        <v>0</v>
      </c>
      <c r="K13" s="75">
        <f t="shared" si="2"/>
        <v>0</v>
      </c>
      <c r="M13" s="51">
        <f>月初児童数!AO16</f>
        <v>0</v>
      </c>
      <c r="N13" s="31">
        <f t="shared" si="3"/>
        <v>0</v>
      </c>
      <c r="O13" s="31">
        <f t="shared" si="4"/>
        <v>0</v>
      </c>
    </row>
    <row r="14" spans="1:15">
      <c r="F14" s="157" t="s">
        <v>26</v>
      </c>
      <c r="G14" s="72" t="str">
        <f>IF(①加減算!F18="","",①加減算!F18)</f>
        <v/>
      </c>
      <c r="H14" s="64" t="str">
        <f>IF(基本情報!$C$4="","",基本情報!$C$4)</f>
        <v/>
      </c>
      <c r="I14" s="75">
        <f t="shared" si="0"/>
        <v>0</v>
      </c>
      <c r="J14" s="75">
        <f t="shared" si="1"/>
        <v>0</v>
      </c>
      <c r="K14" s="75">
        <f t="shared" si="2"/>
        <v>0</v>
      </c>
      <c r="M14" s="51">
        <f>月初児童数!AO17</f>
        <v>0</v>
      </c>
      <c r="N14" s="31">
        <f t="shared" si="3"/>
        <v>0</v>
      </c>
      <c r="O14" s="31">
        <f t="shared" si="4"/>
        <v>0</v>
      </c>
    </row>
    <row r="15" spans="1:15">
      <c r="F15" s="157" t="s">
        <v>27</v>
      </c>
      <c r="G15" s="72" t="str">
        <f>IF(①加減算!F19="","",①加減算!F19)</f>
        <v/>
      </c>
      <c r="H15" s="64" t="str">
        <f>IF(基本情報!$C$4="","",基本情報!$C$4)</f>
        <v/>
      </c>
      <c r="I15" s="75">
        <f t="shared" si="0"/>
        <v>0</v>
      </c>
      <c r="J15" s="75">
        <f t="shared" si="1"/>
        <v>0</v>
      </c>
      <c r="K15" s="75">
        <f t="shared" si="2"/>
        <v>0</v>
      </c>
      <c r="M15" s="51">
        <f>月初児童数!AO18</f>
        <v>0</v>
      </c>
      <c r="N15" s="31">
        <f t="shared" si="3"/>
        <v>0</v>
      </c>
      <c r="O15" s="31">
        <f t="shared" si="4"/>
        <v>0</v>
      </c>
    </row>
    <row r="16" spans="1:15">
      <c r="F16" s="157" t="s">
        <v>28</v>
      </c>
      <c r="G16" s="72" t="str">
        <f>IF(①加減算!F20="","",①加減算!F20)</f>
        <v/>
      </c>
      <c r="H16" s="64" t="str">
        <f>IF(基本情報!$C$4="","",基本情報!$C$4)</f>
        <v/>
      </c>
      <c r="I16" s="75">
        <f t="shared" si="0"/>
        <v>0</v>
      </c>
      <c r="J16" s="75">
        <f t="shared" si="1"/>
        <v>0</v>
      </c>
      <c r="K16" s="75">
        <f t="shared" si="2"/>
        <v>0</v>
      </c>
      <c r="M16" s="51">
        <f>月初児童数!AO19</f>
        <v>0</v>
      </c>
      <c r="N16" s="31">
        <f t="shared" si="3"/>
        <v>0</v>
      </c>
      <c r="O16" s="31">
        <f t="shared" si="4"/>
        <v>0</v>
      </c>
    </row>
    <row r="17" spans="8:15">
      <c r="H17" s="88"/>
      <c r="I17" s="233"/>
      <c r="J17" s="233"/>
      <c r="K17" s="233"/>
      <c r="M17" s="51">
        <f>SUM(M5:M16)</f>
        <v>0</v>
      </c>
      <c r="N17" s="196">
        <f>SUM(N5:N16)</f>
        <v>0</v>
      </c>
      <c r="O17" s="196">
        <f>SUM(O5:O16)</f>
        <v>0</v>
      </c>
    </row>
    <row r="18" spans="8:15">
      <c r="H18" s="88"/>
      <c r="I18" s="233"/>
      <c r="J18" s="233"/>
      <c r="K18" s="233"/>
    </row>
    <row r="19" spans="8:15">
      <c r="H19" s="88"/>
      <c r="I19" s="233"/>
      <c r="J19" s="233"/>
      <c r="K19" s="233"/>
    </row>
    <row r="20" spans="8:15">
      <c r="H20" s="88"/>
      <c r="I20" s="233"/>
      <c r="J20" s="233"/>
      <c r="K20" s="233"/>
    </row>
    <row r="21" spans="8:15">
      <c r="H21" s="88"/>
      <c r="I21" s="233"/>
      <c r="J21" s="233"/>
      <c r="K21" s="233"/>
    </row>
    <row r="22" spans="8:15">
      <c r="H22" s="88"/>
      <c r="I22" s="233"/>
      <c r="J22" s="233"/>
      <c r="K22" s="233"/>
    </row>
    <row r="23" spans="8:15">
      <c r="H23" s="88"/>
      <c r="I23" s="233"/>
      <c r="J23" s="233"/>
      <c r="K23" s="233"/>
    </row>
    <row r="24" spans="8:15">
      <c r="H24" s="88"/>
      <c r="I24" s="233"/>
      <c r="J24" s="233"/>
      <c r="K24" s="233"/>
    </row>
    <row r="25" spans="8:15">
      <c r="H25" s="88"/>
      <c r="I25" s="233"/>
      <c r="J25" s="233"/>
      <c r="K25" s="233"/>
    </row>
    <row r="26" spans="8:15">
      <c r="H26" s="88"/>
      <c r="I26" s="233"/>
      <c r="J26" s="233"/>
      <c r="K26" s="233"/>
    </row>
    <row r="27" spans="8:15">
      <c r="H27" s="88"/>
      <c r="I27" s="233"/>
      <c r="J27" s="233"/>
      <c r="K27" s="233"/>
    </row>
    <row r="28" spans="8:15">
      <c r="H28" s="88"/>
      <c r="I28" s="233"/>
      <c r="J28" s="233"/>
      <c r="K28" s="233"/>
    </row>
    <row r="29" spans="8:15">
      <c r="H29" s="88"/>
      <c r="I29" s="233"/>
      <c r="J29" s="233"/>
      <c r="K29" s="233"/>
    </row>
    <row r="30" spans="8:15">
      <c r="H30" s="88"/>
      <c r="I30" s="233"/>
      <c r="J30" s="233"/>
      <c r="K30" s="233"/>
    </row>
    <row r="31" spans="8:15">
      <c r="H31" s="88"/>
      <c r="I31" s="233"/>
      <c r="J31" s="233"/>
      <c r="K31" s="233"/>
    </row>
    <row r="32" spans="8:15">
      <c r="H32" s="88"/>
      <c r="I32" s="233"/>
      <c r="J32" s="233"/>
      <c r="K32" s="233"/>
    </row>
    <row r="33" spans="8:11">
      <c r="H33" s="88"/>
      <c r="I33" s="233"/>
      <c r="J33" s="233"/>
      <c r="K33" s="233"/>
    </row>
    <row r="34" spans="8:11">
      <c r="H34" s="88"/>
      <c r="I34" s="233"/>
      <c r="J34" s="233"/>
      <c r="K34" s="233"/>
    </row>
    <row r="35" spans="8:11">
      <c r="H35" s="88"/>
      <c r="I35" s="233"/>
      <c r="J35" s="233"/>
      <c r="K35" s="233"/>
    </row>
    <row r="36" spans="8:11">
      <c r="H36" s="88"/>
      <c r="I36" s="233"/>
      <c r="J36" s="233"/>
      <c r="K36" s="233"/>
    </row>
    <row r="37" spans="8:11">
      <c r="H37" s="88"/>
      <c r="I37" s="233"/>
      <c r="J37" s="233"/>
      <c r="K37" s="233"/>
    </row>
    <row r="38" spans="8:11">
      <c r="H38" s="88"/>
      <c r="I38" s="233"/>
      <c r="J38" s="233"/>
      <c r="K38" s="233"/>
    </row>
    <row r="39" spans="8:11">
      <c r="H39" s="88"/>
      <c r="I39" s="233"/>
      <c r="J39" s="233"/>
      <c r="K39" s="233"/>
    </row>
    <row r="40" spans="8:11">
      <c r="H40" s="88"/>
      <c r="I40" s="233"/>
      <c r="J40" s="233"/>
      <c r="K40" s="233"/>
    </row>
    <row r="41" spans="8:11">
      <c r="K41" s="233"/>
    </row>
    <row r="42" spans="8:11">
      <c r="K42" s="233"/>
    </row>
    <row r="43" spans="8:11">
      <c r="K43" s="233"/>
    </row>
    <row r="44" spans="8:11">
      <c r="K44" s="233"/>
    </row>
    <row r="45" spans="8:11">
      <c r="K45" s="233"/>
    </row>
    <row r="46" spans="8:11">
      <c r="K46" s="233"/>
    </row>
    <row r="47" spans="8:11">
      <c r="K47" s="233"/>
    </row>
    <row r="48" spans="8:11">
      <c r="K48" s="233"/>
    </row>
    <row r="49" spans="8:11">
      <c r="K49" s="233"/>
    </row>
    <row r="50" spans="8:11">
      <c r="K50" s="233"/>
    </row>
    <row r="51" spans="8:11">
      <c r="K51" s="233"/>
    </row>
    <row r="52" spans="8:11">
      <c r="K52" s="233"/>
    </row>
    <row r="53" spans="8:11">
      <c r="K53" s="233"/>
    </row>
    <row r="54" spans="8:11">
      <c r="K54" s="233"/>
    </row>
    <row r="55" spans="8:11">
      <c r="K55" s="233"/>
    </row>
    <row r="56" spans="8:11">
      <c r="K56" s="233"/>
    </row>
    <row r="57" spans="8:11">
      <c r="H57" s="14"/>
      <c r="I57" s="14"/>
      <c r="J57" s="70"/>
      <c r="K57" s="70"/>
    </row>
    <row r="94" spans="8:11">
      <c r="I94" s="234"/>
      <c r="J94" s="207"/>
      <c r="K94" s="207"/>
    </row>
    <row r="95" spans="8:11">
      <c r="H95" s="14"/>
      <c r="I95" s="14"/>
      <c r="J95" s="70"/>
      <c r="K95" s="70"/>
    </row>
    <row r="210" spans="8:11">
      <c r="H210" s="14"/>
      <c r="I210" s="14"/>
      <c r="J210" s="70"/>
      <c r="K210" s="70"/>
    </row>
    <row r="211" spans="8:11">
      <c r="H211" s="14"/>
      <c r="I211" s="14"/>
      <c r="J211" s="70"/>
      <c r="K211" s="70"/>
    </row>
    <row r="212" spans="8:11">
      <c r="H212" s="94"/>
      <c r="I212" s="95"/>
      <c r="J212" s="96"/>
      <c r="K212" s="96"/>
    </row>
    <row r="213" spans="8:11">
      <c r="H213" s="94"/>
      <c r="I213" s="65"/>
      <c r="J213" s="97"/>
      <c r="K213" s="97"/>
    </row>
    <row r="214" spans="8:11">
      <c r="I214" s="65"/>
      <c r="J214" s="97"/>
      <c r="K214" s="97"/>
    </row>
    <row r="215" spans="8:11">
      <c r="H215" s="94"/>
      <c r="I215" s="65"/>
      <c r="J215" s="97"/>
      <c r="K215" s="97"/>
    </row>
    <row r="216" spans="8:11">
      <c r="I216" s="65"/>
      <c r="J216" s="97"/>
      <c r="K216" s="97"/>
    </row>
    <row r="217" spans="8:11">
      <c r="I217" s="65"/>
      <c r="J217" s="97"/>
      <c r="K217" s="97"/>
    </row>
    <row r="218" spans="8:11">
      <c r="I218" s="65"/>
      <c r="J218" s="97"/>
      <c r="K218" s="97"/>
    </row>
    <row r="219" spans="8:11">
      <c r="I219" s="65"/>
      <c r="J219" s="97"/>
      <c r="K219" s="97"/>
    </row>
    <row r="220" spans="8:11">
      <c r="I220" s="65"/>
      <c r="J220" s="97"/>
      <c r="K220" s="97"/>
    </row>
  </sheetData>
  <mergeCells count="4">
    <mergeCell ref="F2:G2"/>
    <mergeCell ref="N3:O3"/>
    <mergeCell ref="B2:D2"/>
    <mergeCell ref="M3:M4"/>
  </mergeCells>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784C3-84C1-4858-9E0D-1C24B4F28DDA}">
  <sheetPr>
    <tabColor rgb="FF00B0F0"/>
  </sheetPr>
  <dimension ref="A1:O220"/>
  <sheetViews>
    <sheetView workbookViewId="0">
      <selection activeCell="G5" sqref="G5"/>
    </sheetView>
  </sheetViews>
  <sheetFormatPr defaultRowHeight="18"/>
  <cols>
    <col min="1" max="1" width="2" style="53" customWidth="1"/>
    <col min="2" max="6" width="9" style="53"/>
    <col min="7" max="7" width="12.59765625" style="53" customWidth="1"/>
    <col min="8" max="8" width="13.3984375" style="54" customWidth="1"/>
    <col min="9" max="11" width="9" style="54"/>
    <col min="14" max="14" width="9.5" bestFit="1" customWidth="1"/>
  </cols>
  <sheetData>
    <row r="1" spans="1:15" ht="18.600000000000001" thickBot="1"/>
    <row r="2" spans="1:15" ht="18.600000000000001" thickBot="1">
      <c r="B2" s="580" t="s">
        <v>540</v>
      </c>
      <c r="C2" s="581"/>
      <c r="D2" s="582"/>
      <c r="F2" s="577" t="s">
        <v>293</v>
      </c>
      <c r="G2" s="577"/>
      <c r="H2" s="72">
        <f>IF(基本情報!G6="","",基本情報!G6)</f>
        <v>0</v>
      </c>
      <c r="I2" s="54" t="s">
        <v>7</v>
      </c>
    </row>
    <row r="3" spans="1:15">
      <c r="A3" s="52"/>
      <c r="B3" s="90" t="s">
        <v>524</v>
      </c>
      <c r="C3" s="52"/>
      <c r="D3" s="52"/>
      <c r="E3" s="52"/>
      <c r="F3" s="12"/>
      <c r="G3" s="202"/>
      <c r="M3" s="574" t="s">
        <v>397</v>
      </c>
      <c r="N3" s="578" t="s">
        <v>394</v>
      </c>
      <c r="O3" s="579"/>
    </row>
    <row r="4" spans="1:15">
      <c r="A4" s="52"/>
      <c r="B4" s="110" t="s">
        <v>162</v>
      </c>
      <c r="C4" s="111" t="s">
        <v>248</v>
      </c>
      <c r="D4" s="112" t="s">
        <v>247</v>
      </c>
      <c r="E4" s="52"/>
      <c r="F4" s="169" t="s">
        <v>204</v>
      </c>
      <c r="G4" s="169" t="s">
        <v>251</v>
      </c>
      <c r="H4" s="230" t="s">
        <v>162</v>
      </c>
      <c r="I4" s="158" t="s">
        <v>248</v>
      </c>
      <c r="J4" s="231" t="s">
        <v>247</v>
      </c>
      <c r="K4" s="102" t="s">
        <v>292</v>
      </c>
      <c r="M4" s="575"/>
      <c r="N4" s="232" t="s">
        <v>79</v>
      </c>
      <c r="O4" s="232" t="s">
        <v>247</v>
      </c>
    </row>
    <row r="5" spans="1:15">
      <c r="B5" s="64" t="s">
        <v>164</v>
      </c>
      <c r="C5" s="235">
        <v>59950</v>
      </c>
      <c r="D5" s="236">
        <v>590</v>
      </c>
      <c r="F5" s="157" t="s">
        <v>347</v>
      </c>
      <c r="G5" s="64" t="str">
        <f>IF(①加減算!G9="","",①加減算!G9)</f>
        <v/>
      </c>
      <c r="H5" s="64" t="str">
        <f>IF(基本情報!$C$4="","",基本情報!$C$4)</f>
        <v/>
      </c>
      <c r="I5" s="75">
        <f t="shared" ref="I5:I16" si="0">IFERROR(IF(G5="",0,IF(G5="３歳児改善なし",VLOOKUP(H5,$B$4:$C$12,2,FALSE),VLOOKUP(H5,$B$15:$C$23,2,FALSE))),0)</f>
        <v>0</v>
      </c>
      <c r="J5" s="75">
        <f t="shared" ref="J5:J16" si="1">IFERROR(IF(G5="",0,IF(G5="３歳児改善なし",VLOOKUP(H5,$B$4:$D$12,3,FALSE),VLOOKUP(H5,$B$15:$D$23,3,FALSE))),0)</f>
        <v>0</v>
      </c>
      <c r="K5" s="75">
        <f t="shared" ref="K5:K16" si="2">IFERROR(J5*$H$2,0)</f>
        <v>0</v>
      </c>
      <c r="M5" s="51">
        <f>月初児童数!AQ8</f>
        <v>0</v>
      </c>
      <c r="N5" s="31">
        <f>IFERROR(I5*M5,0)</f>
        <v>0</v>
      </c>
      <c r="O5" s="31">
        <f>IFERROR(K5*M5,0)</f>
        <v>0</v>
      </c>
    </row>
    <row r="6" spans="1:15">
      <c r="B6" s="64" t="s">
        <v>134</v>
      </c>
      <c r="C6" s="235">
        <v>58120</v>
      </c>
      <c r="D6" s="236">
        <v>580</v>
      </c>
      <c r="F6" s="157" t="s">
        <v>18</v>
      </c>
      <c r="G6" s="64" t="str">
        <f>IF(①加減算!G10="","",①加減算!G10)</f>
        <v/>
      </c>
      <c r="H6" s="64" t="str">
        <f>IF(基本情報!$C$4="","",基本情報!$C$4)</f>
        <v/>
      </c>
      <c r="I6" s="75">
        <f t="shared" si="0"/>
        <v>0</v>
      </c>
      <c r="J6" s="75">
        <f t="shared" si="1"/>
        <v>0</v>
      </c>
      <c r="K6" s="75">
        <f t="shared" si="2"/>
        <v>0</v>
      </c>
      <c r="M6" s="51">
        <f>月初児童数!AQ9</f>
        <v>0</v>
      </c>
      <c r="N6" s="31">
        <f t="shared" ref="N6:N16" si="3">IFERROR(I6*M6,0)</f>
        <v>0</v>
      </c>
      <c r="O6" s="31">
        <f t="shared" ref="O6:O16" si="4">IFERROR(K6*M6,0)</f>
        <v>0</v>
      </c>
    </row>
    <row r="7" spans="1:15">
      <c r="B7" s="64" t="s">
        <v>169</v>
      </c>
      <c r="C7" s="235">
        <v>57660</v>
      </c>
      <c r="D7" s="236">
        <v>570</v>
      </c>
      <c r="F7" s="157" t="s">
        <v>19</v>
      </c>
      <c r="G7" s="64" t="str">
        <f>IF(①加減算!G11="","",①加減算!G11)</f>
        <v/>
      </c>
      <c r="H7" s="64" t="str">
        <f>IF(基本情報!$C$4="","",基本情報!$C$4)</f>
        <v/>
      </c>
      <c r="I7" s="75">
        <f t="shared" si="0"/>
        <v>0</v>
      </c>
      <c r="J7" s="75">
        <f t="shared" si="1"/>
        <v>0</v>
      </c>
      <c r="K7" s="75">
        <f t="shared" si="2"/>
        <v>0</v>
      </c>
      <c r="M7" s="51">
        <f>月初児童数!AQ10</f>
        <v>0</v>
      </c>
      <c r="N7" s="31">
        <f t="shared" si="3"/>
        <v>0</v>
      </c>
      <c r="O7" s="31">
        <f t="shared" si="4"/>
        <v>0</v>
      </c>
    </row>
    <row r="8" spans="1:15">
      <c r="A8" s="76"/>
      <c r="B8" s="64" t="s">
        <v>165</v>
      </c>
      <c r="C8" s="235">
        <v>56290</v>
      </c>
      <c r="D8" s="236">
        <v>560</v>
      </c>
      <c r="E8" s="76"/>
      <c r="F8" s="157" t="s">
        <v>20</v>
      </c>
      <c r="G8" s="64" t="str">
        <f>IF(①加減算!G12="","",①加減算!G12)</f>
        <v/>
      </c>
      <c r="H8" s="64" t="str">
        <f>IF(基本情報!$C$4="","",基本情報!$C$4)</f>
        <v/>
      </c>
      <c r="I8" s="75">
        <f t="shared" si="0"/>
        <v>0</v>
      </c>
      <c r="J8" s="75">
        <f t="shared" si="1"/>
        <v>0</v>
      </c>
      <c r="K8" s="75">
        <f t="shared" si="2"/>
        <v>0</v>
      </c>
      <c r="M8" s="51">
        <f>月初児童数!AQ11</f>
        <v>0</v>
      </c>
      <c r="N8" s="31">
        <f t="shared" si="3"/>
        <v>0</v>
      </c>
      <c r="O8" s="31">
        <f t="shared" si="4"/>
        <v>0</v>
      </c>
    </row>
    <row r="9" spans="1:15">
      <c r="B9" s="64" t="s">
        <v>170</v>
      </c>
      <c r="C9" s="235">
        <v>55370</v>
      </c>
      <c r="D9" s="236">
        <v>550</v>
      </c>
      <c r="F9" s="157" t="s">
        <v>21</v>
      </c>
      <c r="G9" s="64" t="str">
        <f>IF(①加減算!G13="","",①加減算!G13)</f>
        <v/>
      </c>
      <c r="H9" s="64" t="str">
        <f>IF(基本情報!$C$4="","",基本情報!$C$4)</f>
        <v/>
      </c>
      <c r="I9" s="75">
        <f t="shared" si="0"/>
        <v>0</v>
      </c>
      <c r="J9" s="75">
        <f t="shared" si="1"/>
        <v>0</v>
      </c>
      <c r="K9" s="75">
        <f t="shared" si="2"/>
        <v>0</v>
      </c>
      <c r="M9" s="51">
        <f>月初児童数!AQ12</f>
        <v>0</v>
      </c>
      <c r="N9" s="31">
        <f t="shared" si="3"/>
        <v>0</v>
      </c>
      <c r="O9" s="31">
        <f t="shared" si="4"/>
        <v>0</v>
      </c>
    </row>
    <row r="10" spans="1:15">
      <c r="B10" s="64" t="s">
        <v>166</v>
      </c>
      <c r="C10" s="235">
        <v>53540</v>
      </c>
      <c r="D10" s="236">
        <v>530</v>
      </c>
      <c r="F10" s="157" t="s">
        <v>22</v>
      </c>
      <c r="G10" s="64" t="str">
        <f>IF(①加減算!G14="","",①加減算!G14)</f>
        <v/>
      </c>
      <c r="H10" s="64" t="str">
        <f>IF(基本情報!$C$4="","",基本情報!$C$4)</f>
        <v/>
      </c>
      <c r="I10" s="75">
        <f t="shared" si="0"/>
        <v>0</v>
      </c>
      <c r="J10" s="75">
        <f t="shared" si="1"/>
        <v>0</v>
      </c>
      <c r="K10" s="75">
        <f t="shared" si="2"/>
        <v>0</v>
      </c>
      <c r="M10" s="51">
        <f>月初児童数!AQ13</f>
        <v>0</v>
      </c>
      <c r="N10" s="31">
        <f t="shared" si="3"/>
        <v>0</v>
      </c>
      <c r="O10" s="31">
        <f t="shared" si="4"/>
        <v>0</v>
      </c>
    </row>
    <row r="11" spans="1:15">
      <c r="B11" s="64" t="s">
        <v>167</v>
      </c>
      <c r="C11" s="235">
        <v>52170</v>
      </c>
      <c r="D11" s="236">
        <v>520</v>
      </c>
      <c r="F11" s="157" t="s">
        <v>206</v>
      </c>
      <c r="G11" s="64" t="str">
        <f>IF(①加減算!G15="","",①加減算!G15)</f>
        <v/>
      </c>
      <c r="H11" s="64" t="str">
        <f>IF(基本情報!$C$4="","",基本情報!$C$4)</f>
        <v/>
      </c>
      <c r="I11" s="75">
        <f t="shared" si="0"/>
        <v>0</v>
      </c>
      <c r="J11" s="75">
        <f t="shared" si="1"/>
        <v>0</v>
      </c>
      <c r="K11" s="75">
        <f t="shared" si="2"/>
        <v>0</v>
      </c>
      <c r="M11" s="51">
        <f>月初児童数!AQ14</f>
        <v>0</v>
      </c>
      <c r="N11" s="31">
        <f t="shared" si="3"/>
        <v>0</v>
      </c>
      <c r="O11" s="31">
        <f t="shared" si="4"/>
        <v>0</v>
      </c>
    </row>
    <row r="12" spans="1:15">
      <c r="B12" s="64" t="s">
        <v>168</v>
      </c>
      <c r="C12" s="235">
        <v>50800</v>
      </c>
      <c r="D12" s="236">
        <v>500</v>
      </c>
      <c r="F12" s="157" t="s">
        <v>207</v>
      </c>
      <c r="G12" s="64" t="str">
        <f>IF(①加減算!G16="","",①加減算!G16)</f>
        <v/>
      </c>
      <c r="H12" s="64" t="str">
        <f>IF(基本情報!$C$4="","",基本情報!$C$4)</f>
        <v/>
      </c>
      <c r="I12" s="75">
        <f t="shared" si="0"/>
        <v>0</v>
      </c>
      <c r="J12" s="75">
        <f t="shared" si="1"/>
        <v>0</v>
      </c>
      <c r="K12" s="75">
        <f t="shared" si="2"/>
        <v>0</v>
      </c>
      <c r="M12" s="51">
        <f>月初児童数!AQ15</f>
        <v>0</v>
      </c>
      <c r="N12" s="31">
        <f t="shared" si="3"/>
        <v>0</v>
      </c>
      <c r="O12" s="31">
        <f t="shared" si="4"/>
        <v>0</v>
      </c>
    </row>
    <row r="13" spans="1:15">
      <c r="F13" s="157" t="s">
        <v>208</v>
      </c>
      <c r="G13" s="64" t="str">
        <f>IF(①加減算!G17="","",①加減算!G17)</f>
        <v/>
      </c>
      <c r="H13" s="64" t="str">
        <f>IF(基本情報!$C$4="","",基本情報!$C$4)</f>
        <v/>
      </c>
      <c r="I13" s="75">
        <f t="shared" si="0"/>
        <v>0</v>
      </c>
      <c r="J13" s="75">
        <f t="shared" si="1"/>
        <v>0</v>
      </c>
      <c r="K13" s="75">
        <f t="shared" si="2"/>
        <v>0</v>
      </c>
      <c r="M13" s="51">
        <f>月初児童数!AQ16</f>
        <v>0</v>
      </c>
      <c r="N13" s="31">
        <f t="shared" si="3"/>
        <v>0</v>
      </c>
      <c r="O13" s="31">
        <f t="shared" si="4"/>
        <v>0</v>
      </c>
    </row>
    <row r="14" spans="1:15">
      <c r="B14" s="90" t="s">
        <v>525</v>
      </c>
      <c r="C14" s="52"/>
      <c r="D14" s="52"/>
      <c r="F14" s="157" t="s">
        <v>26</v>
      </c>
      <c r="G14" s="64" t="str">
        <f>IF(①加減算!G18="","",①加減算!G18)</f>
        <v/>
      </c>
      <c r="H14" s="64" t="str">
        <f>IF(基本情報!$C$4="","",基本情報!$C$4)</f>
        <v/>
      </c>
      <c r="I14" s="75">
        <f t="shared" si="0"/>
        <v>0</v>
      </c>
      <c r="J14" s="75">
        <f t="shared" si="1"/>
        <v>0</v>
      </c>
      <c r="K14" s="75">
        <f t="shared" si="2"/>
        <v>0</v>
      </c>
      <c r="M14" s="51">
        <f>月初児童数!AQ17</f>
        <v>0</v>
      </c>
      <c r="N14" s="31">
        <f t="shared" si="3"/>
        <v>0</v>
      </c>
      <c r="O14" s="31">
        <f t="shared" si="4"/>
        <v>0</v>
      </c>
    </row>
    <row r="15" spans="1:15">
      <c r="B15" s="110" t="s">
        <v>162</v>
      </c>
      <c r="C15" s="111" t="s">
        <v>248</v>
      </c>
      <c r="D15" s="112" t="s">
        <v>247</v>
      </c>
      <c r="F15" s="157" t="s">
        <v>27</v>
      </c>
      <c r="G15" s="64" t="str">
        <f>IF(①加減算!G19="","",①加減算!G19)</f>
        <v/>
      </c>
      <c r="H15" s="64" t="str">
        <f>IF(基本情報!$C$4="","",基本情報!$C$4)</f>
        <v/>
      </c>
      <c r="I15" s="75">
        <f t="shared" si="0"/>
        <v>0</v>
      </c>
      <c r="J15" s="75">
        <f t="shared" si="1"/>
        <v>0</v>
      </c>
      <c r="K15" s="75">
        <f t="shared" si="2"/>
        <v>0</v>
      </c>
      <c r="M15" s="51">
        <f>月初児童数!AQ18</f>
        <v>0</v>
      </c>
      <c r="N15" s="31">
        <f t="shared" si="3"/>
        <v>0</v>
      </c>
      <c r="O15" s="31">
        <f t="shared" si="4"/>
        <v>0</v>
      </c>
    </row>
    <row r="16" spans="1:15">
      <c r="B16" s="64" t="s">
        <v>164</v>
      </c>
      <c r="C16" s="235">
        <v>51390</v>
      </c>
      <c r="D16" s="236">
        <v>510</v>
      </c>
      <c r="F16" s="157" t="s">
        <v>28</v>
      </c>
      <c r="G16" s="64" t="str">
        <f>IF(①加減算!G20="","",①加減算!G20)</f>
        <v/>
      </c>
      <c r="H16" s="64" t="str">
        <f>IF(基本情報!$C$4="","",基本情報!$C$4)</f>
        <v/>
      </c>
      <c r="I16" s="75">
        <f t="shared" si="0"/>
        <v>0</v>
      </c>
      <c r="J16" s="75">
        <f t="shared" si="1"/>
        <v>0</v>
      </c>
      <c r="K16" s="75">
        <f t="shared" si="2"/>
        <v>0</v>
      </c>
      <c r="M16" s="51">
        <f>月初児童数!AQ19</f>
        <v>0</v>
      </c>
      <c r="N16" s="31">
        <f t="shared" si="3"/>
        <v>0</v>
      </c>
      <c r="O16" s="31">
        <f t="shared" si="4"/>
        <v>0</v>
      </c>
    </row>
    <row r="17" spans="2:15">
      <c r="B17" s="64" t="s">
        <v>134</v>
      </c>
      <c r="C17" s="235">
        <v>49820</v>
      </c>
      <c r="D17" s="236">
        <v>490</v>
      </c>
      <c r="H17" s="88"/>
      <c r="I17" s="233"/>
      <c r="J17" s="233"/>
      <c r="K17" s="233"/>
      <c r="M17" s="51">
        <f>SUM(M5:M16)</f>
        <v>0</v>
      </c>
      <c r="N17" s="196">
        <f>SUM(N5:N16)</f>
        <v>0</v>
      </c>
      <c r="O17" s="196">
        <f>SUM(O5:O16)</f>
        <v>0</v>
      </c>
    </row>
    <row r="18" spans="2:15">
      <c r="B18" s="64" t="s">
        <v>169</v>
      </c>
      <c r="C18" s="235">
        <v>49430</v>
      </c>
      <c r="D18" s="236">
        <v>490</v>
      </c>
      <c r="H18" s="88"/>
      <c r="I18" s="233"/>
      <c r="J18" s="233"/>
      <c r="K18" s="233"/>
    </row>
    <row r="19" spans="2:15">
      <c r="B19" s="64" t="s">
        <v>165</v>
      </c>
      <c r="C19" s="235">
        <v>48250</v>
      </c>
      <c r="D19" s="236">
        <v>480</v>
      </c>
      <c r="H19" s="88"/>
      <c r="I19" s="233"/>
      <c r="J19" s="233"/>
      <c r="K19" s="233"/>
    </row>
    <row r="20" spans="2:15">
      <c r="B20" s="64" t="s">
        <v>170</v>
      </c>
      <c r="C20" s="235">
        <v>47460</v>
      </c>
      <c r="D20" s="236">
        <v>470</v>
      </c>
      <c r="H20" s="88"/>
      <c r="I20" s="233"/>
      <c r="J20" s="233"/>
      <c r="K20" s="233"/>
    </row>
    <row r="21" spans="2:15">
      <c r="B21" s="64" t="s">
        <v>166</v>
      </c>
      <c r="C21" s="235">
        <v>45890</v>
      </c>
      <c r="D21" s="236">
        <v>450</v>
      </c>
      <c r="H21" s="88"/>
      <c r="I21" s="233"/>
      <c r="J21" s="233"/>
      <c r="K21" s="233"/>
    </row>
    <row r="22" spans="2:15">
      <c r="B22" s="64" t="s">
        <v>167</v>
      </c>
      <c r="C22" s="235">
        <v>44720</v>
      </c>
      <c r="D22" s="236">
        <v>440</v>
      </c>
      <c r="H22" s="88"/>
      <c r="I22" s="233"/>
      <c r="J22" s="233"/>
      <c r="K22" s="233"/>
    </row>
    <row r="23" spans="2:15">
      <c r="B23" s="64" t="s">
        <v>168</v>
      </c>
      <c r="C23" s="235">
        <v>43550</v>
      </c>
      <c r="D23" s="236">
        <v>430</v>
      </c>
      <c r="H23" s="88"/>
      <c r="I23" s="233"/>
      <c r="J23" s="233"/>
      <c r="K23" s="233"/>
    </row>
    <row r="24" spans="2:15">
      <c r="H24" s="88"/>
      <c r="I24" s="233"/>
      <c r="J24" s="233"/>
      <c r="K24" s="233"/>
    </row>
    <row r="25" spans="2:15">
      <c r="H25" s="88"/>
      <c r="I25" s="233"/>
      <c r="J25" s="233"/>
      <c r="K25" s="233"/>
    </row>
    <row r="26" spans="2:15">
      <c r="H26" s="88"/>
      <c r="I26" s="233"/>
      <c r="J26" s="233"/>
      <c r="K26" s="233"/>
    </row>
    <row r="27" spans="2:15">
      <c r="H27" s="88"/>
      <c r="I27" s="233"/>
      <c r="J27" s="233"/>
      <c r="K27" s="233"/>
    </row>
    <row r="28" spans="2:15">
      <c r="H28" s="88"/>
      <c r="I28" s="233"/>
      <c r="J28" s="233"/>
      <c r="K28" s="233"/>
    </row>
    <row r="29" spans="2:15">
      <c r="H29" s="88"/>
      <c r="I29" s="233"/>
      <c r="J29" s="233"/>
      <c r="K29" s="233"/>
    </row>
    <row r="30" spans="2:15">
      <c r="H30" s="88"/>
      <c r="I30" s="233"/>
      <c r="J30" s="233"/>
      <c r="K30" s="233"/>
    </row>
    <row r="31" spans="2:15">
      <c r="H31" s="88"/>
      <c r="I31" s="233"/>
      <c r="J31" s="233"/>
      <c r="K31" s="233"/>
    </row>
    <row r="32" spans="2:15">
      <c r="H32" s="88"/>
      <c r="I32" s="233"/>
      <c r="J32" s="233"/>
      <c r="K32" s="233"/>
    </row>
    <row r="33" spans="8:11">
      <c r="H33" s="88"/>
      <c r="I33" s="233"/>
      <c r="J33" s="233"/>
      <c r="K33" s="233"/>
    </row>
    <row r="34" spans="8:11">
      <c r="H34" s="88"/>
      <c r="I34" s="233"/>
      <c r="J34" s="233"/>
      <c r="K34" s="233"/>
    </row>
    <row r="35" spans="8:11">
      <c r="H35" s="88"/>
      <c r="I35" s="233"/>
      <c r="J35" s="233"/>
      <c r="K35" s="233"/>
    </row>
    <row r="36" spans="8:11">
      <c r="H36" s="88"/>
      <c r="I36" s="233"/>
      <c r="J36" s="233"/>
      <c r="K36" s="233"/>
    </row>
    <row r="37" spans="8:11">
      <c r="H37" s="88"/>
      <c r="I37" s="233"/>
      <c r="J37" s="233"/>
      <c r="K37" s="233"/>
    </row>
    <row r="38" spans="8:11">
      <c r="H38" s="88"/>
      <c r="I38" s="233"/>
      <c r="J38" s="233"/>
      <c r="K38" s="233"/>
    </row>
    <row r="39" spans="8:11">
      <c r="H39" s="88"/>
      <c r="I39" s="233"/>
      <c r="J39" s="233"/>
      <c r="K39" s="233"/>
    </row>
    <row r="40" spans="8:11">
      <c r="H40" s="88"/>
      <c r="I40" s="233"/>
      <c r="J40" s="233"/>
      <c r="K40" s="233"/>
    </row>
    <row r="41" spans="8:11">
      <c r="K41" s="233"/>
    </row>
    <row r="42" spans="8:11">
      <c r="K42" s="233"/>
    </row>
    <row r="43" spans="8:11">
      <c r="K43" s="233"/>
    </row>
    <row r="44" spans="8:11">
      <c r="K44" s="233"/>
    </row>
    <row r="45" spans="8:11">
      <c r="K45" s="233"/>
    </row>
    <row r="46" spans="8:11">
      <c r="K46" s="233"/>
    </row>
    <row r="47" spans="8:11">
      <c r="K47" s="233"/>
    </row>
    <row r="48" spans="8:11">
      <c r="K48" s="233"/>
    </row>
    <row r="49" spans="8:11">
      <c r="K49" s="233"/>
    </row>
    <row r="50" spans="8:11">
      <c r="K50" s="233"/>
    </row>
    <row r="51" spans="8:11">
      <c r="K51" s="233"/>
    </row>
    <row r="52" spans="8:11">
      <c r="K52" s="233"/>
    </row>
    <row r="53" spans="8:11">
      <c r="K53" s="233"/>
    </row>
    <row r="54" spans="8:11">
      <c r="K54" s="233"/>
    </row>
    <row r="55" spans="8:11">
      <c r="K55" s="233"/>
    </row>
    <row r="56" spans="8:11">
      <c r="K56" s="233"/>
    </row>
    <row r="57" spans="8:11">
      <c r="H57" s="14"/>
      <c r="I57" s="14"/>
      <c r="J57" s="70"/>
      <c r="K57" s="70"/>
    </row>
    <row r="94" spans="8:11">
      <c r="I94" s="234"/>
      <c r="J94" s="207"/>
      <c r="K94" s="207"/>
    </row>
    <row r="95" spans="8:11">
      <c r="H95" s="14"/>
      <c r="I95" s="14"/>
      <c r="J95" s="70"/>
      <c r="K95" s="70"/>
    </row>
    <row r="210" spans="8:11">
      <c r="H210" s="14"/>
      <c r="I210" s="14"/>
      <c r="J210" s="70"/>
      <c r="K210" s="70"/>
    </row>
    <row r="211" spans="8:11">
      <c r="H211" s="14"/>
      <c r="I211" s="14"/>
      <c r="J211" s="70"/>
      <c r="K211" s="70"/>
    </row>
    <row r="212" spans="8:11">
      <c r="H212" s="94"/>
      <c r="I212" s="95"/>
      <c r="J212" s="96"/>
      <c r="K212" s="96"/>
    </row>
    <row r="213" spans="8:11">
      <c r="H213" s="94"/>
      <c r="I213" s="65"/>
      <c r="J213" s="97"/>
      <c r="K213" s="97"/>
    </row>
    <row r="214" spans="8:11">
      <c r="I214" s="65"/>
      <c r="J214" s="97"/>
      <c r="K214" s="97"/>
    </row>
    <row r="215" spans="8:11">
      <c r="H215" s="94"/>
      <c r="I215" s="65"/>
      <c r="J215" s="97"/>
      <c r="K215" s="97"/>
    </row>
    <row r="216" spans="8:11">
      <c r="I216" s="65"/>
      <c r="J216" s="97"/>
      <c r="K216" s="97"/>
    </row>
    <row r="217" spans="8:11">
      <c r="I217" s="65"/>
      <c r="J217" s="97"/>
      <c r="K217" s="97"/>
    </row>
    <row r="218" spans="8:11">
      <c r="I218" s="65"/>
      <c r="J218" s="97"/>
      <c r="K218" s="97"/>
    </row>
    <row r="219" spans="8:11">
      <c r="I219" s="65"/>
      <c r="J219" s="97"/>
      <c r="K219" s="97"/>
    </row>
    <row r="220" spans="8:11">
      <c r="I220" s="65"/>
      <c r="J220" s="97"/>
      <c r="K220" s="97"/>
    </row>
  </sheetData>
  <mergeCells count="4">
    <mergeCell ref="F2:G2"/>
    <mergeCell ref="N3:O3"/>
    <mergeCell ref="B2:D2"/>
    <mergeCell ref="M3:M4"/>
  </mergeCells>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012D1-B526-4485-8C8B-55C6E1B0E243}">
  <sheetPr>
    <tabColor rgb="FF00B0F0"/>
  </sheetPr>
  <dimension ref="A1:O220"/>
  <sheetViews>
    <sheetView workbookViewId="0">
      <selection activeCell="H7" sqref="H7"/>
    </sheetView>
  </sheetViews>
  <sheetFormatPr defaultRowHeight="18"/>
  <cols>
    <col min="1" max="1" width="2" style="53" customWidth="1"/>
    <col min="2" max="2" width="12.8984375" style="53" customWidth="1"/>
    <col min="3" max="7" width="9" style="53"/>
    <col min="8" max="8" width="13.3984375" style="54" customWidth="1"/>
    <col min="9" max="11" width="9" style="54"/>
    <col min="14" max="14" width="9.5" bestFit="1" customWidth="1"/>
  </cols>
  <sheetData>
    <row r="1" spans="1:15" ht="18.600000000000001" thickBot="1"/>
    <row r="2" spans="1:15" ht="18.600000000000001" thickBot="1">
      <c r="B2" s="580" t="s">
        <v>541</v>
      </c>
      <c r="C2" s="581"/>
      <c r="D2" s="582"/>
      <c r="F2" s="577" t="s">
        <v>293</v>
      </c>
      <c r="G2" s="577"/>
      <c r="H2" s="72">
        <f>IF(基本情報!G6="","",基本情報!G6)</f>
        <v>0</v>
      </c>
      <c r="I2" s="54" t="s">
        <v>7</v>
      </c>
    </row>
    <row r="3" spans="1:15">
      <c r="A3" s="52"/>
      <c r="B3" s="90" t="s">
        <v>315</v>
      </c>
      <c r="C3" s="52"/>
      <c r="D3" s="52"/>
      <c r="E3" s="52"/>
      <c r="F3" s="12"/>
      <c r="G3" s="202"/>
      <c r="M3" s="574" t="s">
        <v>397</v>
      </c>
      <c r="N3" s="578" t="s">
        <v>394</v>
      </c>
      <c r="O3" s="579"/>
    </row>
    <row r="4" spans="1:15">
      <c r="A4" s="52"/>
      <c r="B4" s="110" t="s">
        <v>105</v>
      </c>
      <c r="C4" s="111" t="s">
        <v>248</v>
      </c>
      <c r="D4" s="112" t="s">
        <v>247</v>
      </c>
      <c r="E4" s="52"/>
      <c r="F4" s="169" t="s">
        <v>204</v>
      </c>
      <c r="G4" s="169" t="s">
        <v>332</v>
      </c>
      <c r="H4" s="230" t="s">
        <v>105</v>
      </c>
      <c r="I4" s="158" t="s">
        <v>248</v>
      </c>
      <c r="J4" s="231" t="s">
        <v>247</v>
      </c>
      <c r="K4" s="102" t="s">
        <v>292</v>
      </c>
      <c r="M4" s="575"/>
      <c r="N4" s="232" t="s">
        <v>79</v>
      </c>
      <c r="O4" s="232" t="s">
        <v>247</v>
      </c>
    </row>
    <row r="5" spans="1:15">
      <c r="B5" s="64" t="s">
        <v>536</v>
      </c>
      <c r="C5" s="235">
        <v>6010</v>
      </c>
      <c r="D5" s="236">
        <v>60</v>
      </c>
      <c r="F5" s="157" t="s">
        <v>347</v>
      </c>
      <c r="G5" s="72" t="str">
        <f>IF(①加減算!H9="","",①加減算!H9)</f>
        <v/>
      </c>
      <c r="H5" s="64" t="str">
        <f>IF(利用定員!L35="","",利用定員!L35)</f>
        <v/>
      </c>
      <c r="I5" s="75">
        <f>IFERROR(IF(G5="",0,VLOOKUP(H5,$B$4:$C$21,2,FALSE)),0)</f>
        <v>0</v>
      </c>
      <c r="J5" s="75">
        <f>IFERROR(IF(G5="",0,VLOOKUP(H5,$B$4:$D$21,3,FALSE)),0)</f>
        <v>0</v>
      </c>
      <c r="K5" s="75">
        <f>IFERROR(J5*$H$2,0)</f>
        <v>0</v>
      </c>
      <c r="M5" s="51">
        <f>月初児童数!AR8</f>
        <v>0</v>
      </c>
      <c r="N5" s="31">
        <f>IFERROR(I5*M5,0)</f>
        <v>0</v>
      </c>
      <c r="O5" s="31">
        <f>IFERROR(K5*M5,)</f>
        <v>0</v>
      </c>
    </row>
    <row r="6" spans="1:15">
      <c r="B6" s="64" t="s">
        <v>465</v>
      </c>
      <c r="C6" s="235">
        <v>3600</v>
      </c>
      <c r="D6" s="236">
        <v>30</v>
      </c>
      <c r="F6" s="157" t="s">
        <v>18</v>
      </c>
      <c r="G6" s="72" t="str">
        <f>IF(①加減算!H10="","",①加減算!H10)</f>
        <v/>
      </c>
      <c r="H6" s="64" t="str">
        <f>IF(利用定員!L36="","",利用定員!L36)</f>
        <v/>
      </c>
      <c r="I6" s="75">
        <f t="shared" ref="I6:I15" si="0">IFERROR(IF(G6="",0,VLOOKUP(H6,$B$4:$C$21,2,FALSE)),0)</f>
        <v>0</v>
      </c>
      <c r="J6" s="75">
        <f t="shared" ref="J6:J16" si="1">IFERROR(IF(G6="",0,VLOOKUP(H6,$B$4:$D$21,3,FALSE)),0)</f>
        <v>0</v>
      </c>
      <c r="K6" s="75">
        <f t="shared" ref="K6:K16" si="2">IFERROR(J6*$H$2,0)</f>
        <v>0</v>
      </c>
      <c r="M6" s="51">
        <f>月初児童数!AR9</f>
        <v>0</v>
      </c>
      <c r="N6" s="31">
        <f t="shared" ref="N6:N16" si="3">IFERROR(I6*M6,0)</f>
        <v>0</v>
      </c>
      <c r="O6" s="31">
        <f t="shared" ref="O6:O16" si="4">IFERROR(K6*M6,)</f>
        <v>0</v>
      </c>
    </row>
    <row r="7" spans="1:15">
      <c r="B7" s="64" t="s">
        <v>466</v>
      </c>
      <c r="C7" s="235">
        <v>2570</v>
      </c>
      <c r="D7" s="236">
        <v>20</v>
      </c>
      <c r="F7" s="157" t="s">
        <v>19</v>
      </c>
      <c r="G7" s="72" t="str">
        <f>IF(①加減算!H11="","",①加減算!H11)</f>
        <v/>
      </c>
      <c r="H7" s="64" t="str">
        <f>IF(利用定員!L37="","",利用定員!L37)</f>
        <v/>
      </c>
      <c r="I7" s="75">
        <f t="shared" si="0"/>
        <v>0</v>
      </c>
      <c r="J7" s="75">
        <f t="shared" si="1"/>
        <v>0</v>
      </c>
      <c r="K7" s="75">
        <f t="shared" si="2"/>
        <v>0</v>
      </c>
      <c r="M7" s="51">
        <f>月初児童数!AR10</f>
        <v>0</v>
      </c>
      <c r="N7" s="31">
        <f t="shared" si="3"/>
        <v>0</v>
      </c>
      <c r="O7" s="31">
        <f t="shared" si="4"/>
        <v>0</v>
      </c>
    </row>
    <row r="8" spans="1:15">
      <c r="A8" s="76"/>
      <c r="B8" s="64" t="s">
        <v>509</v>
      </c>
      <c r="C8" s="280"/>
      <c r="D8" s="281"/>
      <c r="E8" s="76"/>
      <c r="F8" s="157" t="s">
        <v>20</v>
      </c>
      <c r="G8" s="72" t="str">
        <f>IF(①加減算!H12="","",①加減算!H12)</f>
        <v/>
      </c>
      <c r="H8" s="64" t="str">
        <f>IF(利用定員!L38="","",利用定員!L38)</f>
        <v/>
      </c>
      <c r="I8" s="75">
        <f t="shared" si="0"/>
        <v>0</v>
      </c>
      <c r="J8" s="75">
        <f t="shared" si="1"/>
        <v>0</v>
      </c>
      <c r="K8" s="75">
        <f t="shared" si="2"/>
        <v>0</v>
      </c>
      <c r="M8" s="51">
        <f>月初児童数!AR11</f>
        <v>0</v>
      </c>
      <c r="N8" s="31">
        <f t="shared" si="3"/>
        <v>0</v>
      </c>
      <c r="O8" s="31">
        <f t="shared" si="4"/>
        <v>0</v>
      </c>
    </row>
    <row r="9" spans="1:15">
      <c r="B9" s="64" t="s">
        <v>468</v>
      </c>
      <c r="C9" s="280"/>
      <c r="D9" s="281"/>
      <c r="F9" s="157" t="s">
        <v>21</v>
      </c>
      <c r="G9" s="72" t="str">
        <f>IF(①加減算!H13="","",①加減算!H13)</f>
        <v/>
      </c>
      <c r="H9" s="64" t="str">
        <f>IF(利用定員!L39="","",利用定員!L39)</f>
        <v/>
      </c>
      <c r="I9" s="75">
        <f t="shared" si="0"/>
        <v>0</v>
      </c>
      <c r="J9" s="75">
        <f t="shared" si="1"/>
        <v>0</v>
      </c>
      <c r="K9" s="75">
        <f t="shared" si="2"/>
        <v>0</v>
      </c>
      <c r="M9" s="51">
        <f>月初児童数!AR12</f>
        <v>0</v>
      </c>
      <c r="N9" s="31">
        <f t="shared" si="3"/>
        <v>0</v>
      </c>
      <c r="O9" s="31">
        <f t="shared" si="4"/>
        <v>0</v>
      </c>
    </row>
    <row r="10" spans="1:15">
      <c r="B10" s="64" t="s">
        <v>469</v>
      </c>
      <c r="C10" s="280"/>
      <c r="D10" s="281"/>
      <c r="F10" s="157" t="s">
        <v>22</v>
      </c>
      <c r="G10" s="72" t="str">
        <f>IF(①加減算!H14="","",①加減算!H14)</f>
        <v/>
      </c>
      <c r="H10" s="64" t="str">
        <f>IF(利用定員!L40="","",利用定員!L40)</f>
        <v/>
      </c>
      <c r="I10" s="75">
        <f t="shared" si="0"/>
        <v>0</v>
      </c>
      <c r="J10" s="75">
        <f t="shared" si="1"/>
        <v>0</v>
      </c>
      <c r="K10" s="75">
        <f t="shared" si="2"/>
        <v>0</v>
      </c>
      <c r="M10" s="51">
        <f>月初児童数!AR13</f>
        <v>0</v>
      </c>
      <c r="N10" s="31">
        <f t="shared" si="3"/>
        <v>0</v>
      </c>
      <c r="O10" s="31">
        <f t="shared" si="4"/>
        <v>0</v>
      </c>
    </row>
    <row r="11" spans="1:15">
      <c r="B11" s="64" t="s">
        <v>470</v>
      </c>
      <c r="C11" s="280"/>
      <c r="D11" s="281"/>
      <c r="F11" s="157" t="s">
        <v>206</v>
      </c>
      <c r="G11" s="72" t="str">
        <f>IF(①加減算!H15="","",①加減算!H15)</f>
        <v/>
      </c>
      <c r="H11" s="64" t="str">
        <f>IF(利用定員!L41="","",利用定員!L41)</f>
        <v/>
      </c>
      <c r="I11" s="75">
        <f t="shared" si="0"/>
        <v>0</v>
      </c>
      <c r="J11" s="75">
        <f t="shared" si="1"/>
        <v>0</v>
      </c>
      <c r="K11" s="75">
        <f t="shared" si="2"/>
        <v>0</v>
      </c>
      <c r="M11" s="51">
        <f>月初児童数!AR14</f>
        <v>0</v>
      </c>
      <c r="N11" s="31">
        <f t="shared" si="3"/>
        <v>0</v>
      </c>
      <c r="O11" s="31">
        <f t="shared" si="4"/>
        <v>0</v>
      </c>
    </row>
    <row r="12" spans="1:15">
      <c r="B12" s="64" t="s">
        <v>471</v>
      </c>
      <c r="C12" s="280"/>
      <c r="D12" s="281"/>
      <c r="F12" s="157" t="s">
        <v>207</v>
      </c>
      <c r="G12" s="72" t="str">
        <f>IF(①加減算!H16="","",①加減算!H16)</f>
        <v/>
      </c>
      <c r="H12" s="64" t="str">
        <f>IF(利用定員!L42="","",利用定員!L42)</f>
        <v/>
      </c>
      <c r="I12" s="75">
        <f t="shared" si="0"/>
        <v>0</v>
      </c>
      <c r="J12" s="75">
        <f t="shared" si="1"/>
        <v>0</v>
      </c>
      <c r="K12" s="75">
        <f t="shared" si="2"/>
        <v>0</v>
      </c>
      <c r="M12" s="51">
        <f>月初児童数!AR15</f>
        <v>0</v>
      </c>
      <c r="N12" s="31">
        <f t="shared" si="3"/>
        <v>0</v>
      </c>
      <c r="O12" s="31">
        <f t="shared" si="4"/>
        <v>0</v>
      </c>
    </row>
    <row r="13" spans="1:15">
      <c r="B13" s="72" t="s">
        <v>472</v>
      </c>
      <c r="C13" s="280"/>
      <c r="D13" s="281"/>
      <c r="F13" s="157" t="s">
        <v>208</v>
      </c>
      <c r="G13" s="72" t="str">
        <f>IF(①加減算!H17="","",①加減算!H17)</f>
        <v/>
      </c>
      <c r="H13" s="64" t="str">
        <f>IF(利用定員!L43="","",利用定員!L43)</f>
        <v/>
      </c>
      <c r="I13" s="75">
        <f t="shared" si="0"/>
        <v>0</v>
      </c>
      <c r="J13" s="75">
        <f t="shared" si="1"/>
        <v>0</v>
      </c>
      <c r="K13" s="75">
        <f t="shared" si="2"/>
        <v>0</v>
      </c>
      <c r="M13" s="51">
        <f>月初児童数!AR16</f>
        <v>0</v>
      </c>
      <c r="N13" s="31">
        <f t="shared" si="3"/>
        <v>0</v>
      </c>
      <c r="O13" s="31">
        <f t="shared" si="4"/>
        <v>0</v>
      </c>
    </row>
    <row r="14" spans="1:15">
      <c r="B14" s="72" t="s">
        <v>473</v>
      </c>
      <c r="C14" s="235">
        <v>660</v>
      </c>
      <c r="D14" s="236">
        <v>6</v>
      </c>
      <c r="F14" s="157" t="s">
        <v>26</v>
      </c>
      <c r="G14" s="72" t="str">
        <f>IF(①加減算!H18="","",①加減算!H18)</f>
        <v/>
      </c>
      <c r="H14" s="64" t="str">
        <f>IF(利用定員!L44="","",利用定員!L44)</f>
        <v/>
      </c>
      <c r="I14" s="75">
        <f t="shared" si="0"/>
        <v>0</v>
      </c>
      <c r="J14" s="75">
        <f t="shared" si="1"/>
        <v>0</v>
      </c>
      <c r="K14" s="75">
        <f t="shared" si="2"/>
        <v>0</v>
      </c>
      <c r="M14" s="51">
        <f>月初児童数!AR17</f>
        <v>0</v>
      </c>
      <c r="N14" s="31">
        <f t="shared" si="3"/>
        <v>0</v>
      </c>
      <c r="O14" s="31">
        <f t="shared" si="4"/>
        <v>0</v>
      </c>
    </row>
    <row r="15" spans="1:15">
      <c r="B15" s="72" t="s">
        <v>474</v>
      </c>
      <c r="C15" s="235">
        <v>600</v>
      </c>
      <c r="D15" s="236">
        <v>6</v>
      </c>
      <c r="F15" s="157" t="s">
        <v>27</v>
      </c>
      <c r="G15" s="72" t="str">
        <f>IF(①加減算!H19="","",①加減算!H19)</f>
        <v/>
      </c>
      <c r="H15" s="64" t="str">
        <f>IF(利用定員!L45="","",利用定員!L45)</f>
        <v/>
      </c>
      <c r="I15" s="75">
        <f t="shared" si="0"/>
        <v>0</v>
      </c>
      <c r="J15" s="75">
        <f t="shared" si="1"/>
        <v>0</v>
      </c>
      <c r="K15" s="75">
        <f t="shared" si="2"/>
        <v>0</v>
      </c>
      <c r="M15" s="51">
        <f>月初児童数!AR18</f>
        <v>0</v>
      </c>
      <c r="N15" s="31">
        <f t="shared" si="3"/>
        <v>0</v>
      </c>
      <c r="O15" s="31">
        <f t="shared" si="4"/>
        <v>0</v>
      </c>
    </row>
    <row r="16" spans="1:15">
      <c r="B16" s="72" t="s">
        <v>475</v>
      </c>
      <c r="C16" s="235">
        <v>500</v>
      </c>
      <c r="D16" s="236">
        <v>5</v>
      </c>
      <c r="F16" s="157" t="s">
        <v>28</v>
      </c>
      <c r="G16" s="72" t="str">
        <f>IF(①加減算!H20="","",①加減算!H20)</f>
        <v/>
      </c>
      <c r="H16" s="64" t="str">
        <f>IF(利用定員!L46="","",利用定員!L46)</f>
        <v/>
      </c>
      <c r="I16" s="75">
        <f>IFERROR(IF(G16="",0,VLOOKUP(H16,$B$4:$C$21,2,FALSE)),0)</f>
        <v>0</v>
      </c>
      <c r="J16" s="75">
        <f t="shared" si="1"/>
        <v>0</v>
      </c>
      <c r="K16" s="75">
        <f t="shared" si="2"/>
        <v>0</v>
      </c>
      <c r="M16" s="51">
        <f>月初児童数!AR19</f>
        <v>0</v>
      </c>
      <c r="N16" s="31">
        <f t="shared" si="3"/>
        <v>0</v>
      </c>
      <c r="O16" s="31">
        <f t="shared" si="4"/>
        <v>0</v>
      </c>
    </row>
    <row r="17" spans="2:15">
      <c r="B17" s="72" t="s">
        <v>476</v>
      </c>
      <c r="C17" s="235">
        <v>430</v>
      </c>
      <c r="D17" s="236">
        <v>4</v>
      </c>
      <c r="H17" s="88"/>
      <c r="I17" s="233"/>
      <c r="J17" s="233"/>
      <c r="K17" s="233"/>
      <c r="M17" s="51">
        <f>SUM(M5:M16)</f>
        <v>0</v>
      </c>
      <c r="N17" s="196">
        <f>SUM(N5:N16)</f>
        <v>0</v>
      </c>
      <c r="O17" s="196">
        <f>SUM(O5:O16)</f>
        <v>0</v>
      </c>
    </row>
    <row r="18" spans="2:15">
      <c r="B18" s="72" t="s">
        <v>477</v>
      </c>
      <c r="C18" s="235">
        <v>370</v>
      </c>
      <c r="D18" s="236">
        <v>3</v>
      </c>
      <c r="H18" s="88"/>
      <c r="I18" s="233"/>
      <c r="J18" s="233"/>
      <c r="K18" s="233"/>
    </row>
    <row r="19" spans="2:15">
      <c r="B19" s="72" t="s">
        <v>478</v>
      </c>
      <c r="C19" s="235">
        <v>330</v>
      </c>
      <c r="D19" s="236">
        <v>3</v>
      </c>
      <c r="H19" s="88"/>
      <c r="I19" s="233"/>
      <c r="J19" s="233"/>
      <c r="K19" s="233"/>
    </row>
    <row r="20" spans="2:15">
      <c r="B20" s="72" t="s">
        <v>479</v>
      </c>
      <c r="C20" s="235">
        <v>300</v>
      </c>
      <c r="D20" s="236">
        <v>3</v>
      </c>
      <c r="H20" s="88"/>
      <c r="I20" s="233"/>
      <c r="J20" s="233"/>
      <c r="K20" s="233"/>
    </row>
    <row r="21" spans="2:15">
      <c r="B21" s="72" t="s">
        <v>480</v>
      </c>
      <c r="C21" s="235">
        <v>270</v>
      </c>
      <c r="D21" s="236">
        <v>2</v>
      </c>
      <c r="H21" s="88"/>
      <c r="I21" s="233"/>
      <c r="J21" s="233"/>
      <c r="K21" s="233"/>
    </row>
    <row r="22" spans="2:15">
      <c r="H22" s="88"/>
      <c r="I22" s="233"/>
      <c r="J22" s="233"/>
      <c r="K22" s="233"/>
    </row>
    <row r="23" spans="2:15">
      <c r="H23" s="88"/>
      <c r="I23" s="233"/>
      <c r="J23" s="233"/>
      <c r="K23" s="233"/>
    </row>
    <row r="24" spans="2:15">
      <c r="H24" s="88"/>
      <c r="I24" s="233"/>
      <c r="J24" s="233"/>
      <c r="K24" s="233"/>
    </row>
    <row r="25" spans="2:15">
      <c r="H25" s="88"/>
      <c r="I25" s="233"/>
      <c r="J25" s="233"/>
      <c r="K25" s="233"/>
    </row>
    <row r="26" spans="2:15">
      <c r="H26" s="88"/>
      <c r="I26" s="233"/>
      <c r="J26" s="233"/>
      <c r="K26" s="233"/>
    </row>
    <row r="27" spans="2:15">
      <c r="H27" s="88"/>
      <c r="I27" s="233"/>
      <c r="J27" s="233"/>
      <c r="K27" s="233"/>
    </row>
    <row r="28" spans="2:15">
      <c r="H28" s="88"/>
      <c r="I28" s="233"/>
      <c r="J28" s="233"/>
      <c r="K28" s="233"/>
    </row>
    <row r="29" spans="2:15">
      <c r="H29" s="88"/>
      <c r="I29" s="233"/>
      <c r="J29" s="233"/>
      <c r="K29" s="233"/>
    </row>
    <row r="30" spans="2:15">
      <c r="H30" s="88"/>
      <c r="I30" s="233"/>
      <c r="J30" s="233"/>
      <c r="K30" s="233"/>
    </row>
    <row r="31" spans="2:15">
      <c r="H31" s="88"/>
      <c r="I31" s="233"/>
      <c r="J31" s="233"/>
      <c r="K31" s="233"/>
    </row>
    <row r="32" spans="2:15">
      <c r="H32" s="88"/>
      <c r="I32" s="233"/>
      <c r="J32" s="233"/>
      <c r="K32" s="233"/>
    </row>
    <row r="33" spans="8:11">
      <c r="H33" s="88"/>
      <c r="I33" s="233"/>
      <c r="J33" s="233"/>
      <c r="K33" s="233"/>
    </row>
    <row r="34" spans="8:11">
      <c r="H34" s="88"/>
      <c r="I34" s="233"/>
      <c r="J34" s="233"/>
      <c r="K34" s="233"/>
    </row>
    <row r="35" spans="8:11">
      <c r="H35" s="88"/>
      <c r="I35" s="233"/>
      <c r="J35" s="233"/>
      <c r="K35" s="233"/>
    </row>
    <row r="36" spans="8:11">
      <c r="H36" s="88"/>
      <c r="I36" s="233"/>
      <c r="J36" s="233"/>
      <c r="K36" s="233"/>
    </row>
    <row r="37" spans="8:11">
      <c r="H37" s="88"/>
      <c r="I37" s="233"/>
      <c r="J37" s="233"/>
      <c r="K37" s="233"/>
    </row>
    <row r="38" spans="8:11">
      <c r="H38" s="88"/>
      <c r="I38" s="233"/>
      <c r="J38" s="233"/>
      <c r="K38" s="233"/>
    </row>
    <row r="39" spans="8:11">
      <c r="H39" s="88"/>
      <c r="I39" s="233"/>
      <c r="J39" s="233"/>
      <c r="K39" s="233"/>
    </row>
    <row r="40" spans="8:11">
      <c r="H40" s="88"/>
      <c r="I40" s="233"/>
      <c r="J40" s="233"/>
      <c r="K40" s="233"/>
    </row>
    <row r="41" spans="8:11">
      <c r="K41" s="233"/>
    </row>
    <row r="42" spans="8:11">
      <c r="K42" s="233"/>
    </row>
    <row r="43" spans="8:11">
      <c r="K43" s="233"/>
    </row>
    <row r="44" spans="8:11">
      <c r="K44" s="233"/>
    </row>
    <row r="45" spans="8:11">
      <c r="K45" s="233"/>
    </row>
    <row r="46" spans="8:11">
      <c r="K46" s="233"/>
    </row>
    <row r="47" spans="8:11">
      <c r="K47" s="233"/>
    </row>
    <row r="48" spans="8:11">
      <c r="K48" s="233"/>
    </row>
    <row r="49" spans="8:11">
      <c r="K49" s="233"/>
    </row>
    <row r="50" spans="8:11">
      <c r="K50" s="233"/>
    </row>
    <row r="51" spans="8:11">
      <c r="K51" s="233"/>
    </row>
    <row r="52" spans="8:11">
      <c r="K52" s="233"/>
    </row>
    <row r="53" spans="8:11">
      <c r="K53" s="233"/>
    </row>
    <row r="54" spans="8:11">
      <c r="K54" s="233"/>
    </row>
    <row r="55" spans="8:11">
      <c r="K55" s="233"/>
    </row>
    <row r="56" spans="8:11">
      <c r="K56" s="233"/>
    </row>
    <row r="57" spans="8:11">
      <c r="H57" s="14"/>
      <c r="I57" s="14"/>
      <c r="J57" s="70"/>
      <c r="K57" s="70"/>
    </row>
    <row r="94" spans="8:11">
      <c r="I94" s="234"/>
      <c r="J94" s="207"/>
      <c r="K94" s="207"/>
    </row>
    <row r="95" spans="8:11">
      <c r="H95" s="14"/>
      <c r="I95" s="14"/>
      <c r="J95" s="70"/>
      <c r="K95" s="70"/>
    </row>
    <row r="210" spans="8:11">
      <c r="H210" s="14"/>
      <c r="I210" s="14"/>
      <c r="J210" s="70"/>
      <c r="K210" s="70"/>
    </row>
    <row r="211" spans="8:11">
      <c r="H211" s="14"/>
      <c r="I211" s="14"/>
      <c r="J211" s="70"/>
      <c r="K211" s="70"/>
    </row>
    <row r="212" spans="8:11">
      <c r="H212" s="94"/>
      <c r="I212" s="95"/>
      <c r="J212" s="96"/>
      <c r="K212" s="96"/>
    </row>
    <row r="213" spans="8:11">
      <c r="H213" s="94"/>
      <c r="I213" s="65"/>
      <c r="J213" s="97"/>
      <c r="K213" s="97"/>
    </row>
    <row r="214" spans="8:11">
      <c r="I214" s="65"/>
      <c r="J214" s="97"/>
      <c r="K214" s="97"/>
    </row>
    <row r="215" spans="8:11">
      <c r="H215" s="94"/>
      <c r="I215" s="65"/>
      <c r="J215" s="97"/>
      <c r="K215" s="97"/>
    </row>
    <row r="216" spans="8:11">
      <c r="I216" s="65"/>
      <c r="J216" s="97"/>
      <c r="K216" s="97"/>
    </row>
    <row r="217" spans="8:11">
      <c r="I217" s="65"/>
      <c r="J217" s="97"/>
      <c r="K217" s="97"/>
    </row>
    <row r="218" spans="8:11">
      <c r="I218" s="65"/>
      <c r="J218" s="97"/>
      <c r="K218" s="97"/>
    </row>
    <row r="219" spans="8:11">
      <c r="I219" s="65"/>
      <c r="J219" s="97"/>
      <c r="K219" s="97"/>
    </row>
    <row r="220" spans="8:11">
      <c r="I220" s="65"/>
      <c r="J220" s="97"/>
      <c r="K220" s="97"/>
    </row>
  </sheetData>
  <mergeCells count="4">
    <mergeCell ref="F2:G2"/>
    <mergeCell ref="N3:O3"/>
    <mergeCell ref="B2:D2"/>
    <mergeCell ref="M3:M4"/>
  </mergeCells>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08AE-CA57-4316-BE7A-1FE7B36AB8E8}">
  <sheetPr>
    <tabColor rgb="FF00B0F0"/>
  </sheetPr>
  <dimension ref="A1:V492"/>
  <sheetViews>
    <sheetView workbookViewId="0">
      <selection activeCell="Q15" sqref="Q15"/>
    </sheetView>
  </sheetViews>
  <sheetFormatPr defaultRowHeight="16.2"/>
  <cols>
    <col min="1" max="1" width="2" style="54" customWidth="1"/>
    <col min="2" max="6" width="9" style="54"/>
    <col min="7" max="108" width="9" style="60"/>
    <col min="109" max="109" width="1.69921875" style="60" customWidth="1"/>
    <col min="110" max="110" width="2.5" style="60" customWidth="1"/>
    <col min="111" max="111" width="3.59765625" style="60" customWidth="1"/>
    <col min="112" max="112" width="2.69921875" style="60" customWidth="1"/>
    <col min="113" max="113" width="0.8984375" style="60" customWidth="1"/>
    <col min="114" max="114" width="1.19921875" style="60" customWidth="1"/>
    <col min="115" max="115" width="5.3984375" style="60" customWidth="1"/>
    <col min="116" max="116" width="6.5" style="60" customWidth="1"/>
    <col min="117" max="117" width="4.09765625" style="60" customWidth="1"/>
    <col min="118" max="118" width="7.8984375" style="60" customWidth="1"/>
    <col min="119" max="119" width="8.69921875" style="60" customWidth="1"/>
    <col min="120" max="123" width="6.19921875" style="60" customWidth="1"/>
    <col min="124" max="124" width="4.8984375" style="60" customWidth="1"/>
    <col min="125" max="125" width="2.5" style="60" customWidth="1"/>
    <col min="126" max="126" width="4.8984375" style="60" customWidth="1"/>
    <col min="127" max="364" width="9" style="60"/>
    <col min="365" max="365" width="1.69921875" style="60" customWidth="1"/>
    <col min="366" max="366" width="2.5" style="60" customWidth="1"/>
    <col min="367" max="367" width="3.59765625" style="60" customWidth="1"/>
    <col min="368" max="368" width="2.69921875" style="60" customWidth="1"/>
    <col min="369" max="369" width="0.8984375" style="60" customWidth="1"/>
    <col min="370" max="370" width="1.19921875" style="60" customWidth="1"/>
    <col min="371" max="371" width="5.3984375" style="60" customWidth="1"/>
    <col min="372" max="372" width="6.5" style="60" customWidth="1"/>
    <col min="373" max="373" width="4.09765625" style="60" customWidth="1"/>
    <col min="374" max="374" width="7.8984375" style="60" customWidth="1"/>
    <col min="375" max="375" width="8.69921875" style="60" customWidth="1"/>
    <col min="376" max="379" width="6.19921875" style="60" customWidth="1"/>
    <col min="380" max="380" width="4.8984375" style="60" customWidth="1"/>
    <col min="381" max="381" width="2.5" style="60" customWidth="1"/>
    <col min="382" max="382" width="4.8984375" style="60" customWidth="1"/>
    <col min="383" max="620" width="9" style="60"/>
    <col min="621" max="621" width="1.69921875" style="60" customWidth="1"/>
    <col min="622" max="622" width="2.5" style="60" customWidth="1"/>
    <col min="623" max="623" width="3.59765625" style="60" customWidth="1"/>
    <col min="624" max="624" width="2.69921875" style="60" customWidth="1"/>
    <col min="625" max="625" width="0.8984375" style="60" customWidth="1"/>
    <col min="626" max="626" width="1.19921875" style="60" customWidth="1"/>
    <col min="627" max="627" width="5.3984375" style="60" customWidth="1"/>
    <col min="628" max="628" width="6.5" style="60" customWidth="1"/>
    <col min="629" max="629" width="4.09765625" style="60" customWidth="1"/>
    <col min="630" max="630" width="7.8984375" style="60" customWidth="1"/>
    <col min="631" max="631" width="8.69921875" style="60" customWidth="1"/>
    <col min="632" max="635" width="6.19921875" style="60" customWidth="1"/>
    <col min="636" max="636" width="4.8984375" style="60" customWidth="1"/>
    <col min="637" max="637" width="2.5" style="60" customWidth="1"/>
    <col min="638" max="638" width="4.8984375" style="60" customWidth="1"/>
    <col min="639" max="876" width="9" style="60"/>
    <col min="877" max="877" width="1.69921875" style="60" customWidth="1"/>
    <col min="878" max="878" width="2.5" style="60" customWidth="1"/>
    <col min="879" max="879" width="3.59765625" style="60" customWidth="1"/>
    <col min="880" max="880" width="2.69921875" style="60" customWidth="1"/>
    <col min="881" max="881" width="0.8984375" style="60" customWidth="1"/>
    <col min="882" max="882" width="1.19921875" style="60" customWidth="1"/>
    <col min="883" max="883" width="5.3984375" style="60" customWidth="1"/>
    <col min="884" max="884" width="6.5" style="60" customWidth="1"/>
    <col min="885" max="885" width="4.09765625" style="60" customWidth="1"/>
    <col min="886" max="886" width="7.8984375" style="60" customWidth="1"/>
    <col min="887" max="887" width="8.69921875" style="60" customWidth="1"/>
    <col min="888" max="891" width="6.19921875" style="60" customWidth="1"/>
    <col min="892" max="892" width="4.8984375" style="60" customWidth="1"/>
    <col min="893" max="893" width="2.5" style="60" customWidth="1"/>
    <col min="894" max="894" width="4.8984375" style="60" customWidth="1"/>
    <col min="895" max="1132" width="9" style="60"/>
    <col min="1133" max="1133" width="1.69921875" style="60" customWidth="1"/>
    <col min="1134" max="1134" width="2.5" style="60" customWidth="1"/>
    <col min="1135" max="1135" width="3.59765625" style="60" customWidth="1"/>
    <col min="1136" max="1136" width="2.69921875" style="60" customWidth="1"/>
    <col min="1137" max="1137" width="0.8984375" style="60" customWidth="1"/>
    <col min="1138" max="1138" width="1.19921875" style="60" customWidth="1"/>
    <col min="1139" max="1139" width="5.3984375" style="60" customWidth="1"/>
    <col min="1140" max="1140" width="6.5" style="60" customWidth="1"/>
    <col min="1141" max="1141" width="4.09765625" style="60" customWidth="1"/>
    <col min="1142" max="1142" width="7.8984375" style="60" customWidth="1"/>
    <col min="1143" max="1143" width="8.69921875" style="60" customWidth="1"/>
    <col min="1144" max="1147" width="6.19921875" style="60" customWidth="1"/>
    <col min="1148" max="1148" width="4.8984375" style="60" customWidth="1"/>
    <col min="1149" max="1149" width="2.5" style="60" customWidth="1"/>
    <col min="1150" max="1150" width="4.8984375" style="60" customWidth="1"/>
    <col min="1151" max="1388" width="9" style="60"/>
    <col min="1389" max="1389" width="1.69921875" style="60" customWidth="1"/>
    <col min="1390" max="1390" width="2.5" style="60" customWidth="1"/>
    <col min="1391" max="1391" width="3.59765625" style="60" customWidth="1"/>
    <col min="1392" max="1392" width="2.69921875" style="60" customWidth="1"/>
    <col min="1393" max="1393" width="0.8984375" style="60" customWidth="1"/>
    <col min="1394" max="1394" width="1.19921875" style="60" customWidth="1"/>
    <col min="1395" max="1395" width="5.3984375" style="60" customWidth="1"/>
    <col min="1396" max="1396" width="6.5" style="60" customWidth="1"/>
    <col min="1397" max="1397" width="4.09765625" style="60" customWidth="1"/>
    <col min="1398" max="1398" width="7.8984375" style="60" customWidth="1"/>
    <col min="1399" max="1399" width="8.69921875" style="60" customWidth="1"/>
    <col min="1400" max="1403" width="6.19921875" style="60" customWidth="1"/>
    <col min="1404" max="1404" width="4.8984375" style="60" customWidth="1"/>
    <col min="1405" max="1405" width="2.5" style="60" customWidth="1"/>
    <col min="1406" max="1406" width="4.8984375" style="60" customWidth="1"/>
    <col min="1407" max="1644" width="9" style="60"/>
    <col min="1645" max="1645" width="1.69921875" style="60" customWidth="1"/>
    <col min="1646" max="1646" width="2.5" style="60" customWidth="1"/>
    <col min="1647" max="1647" width="3.59765625" style="60" customWidth="1"/>
    <col min="1648" max="1648" width="2.69921875" style="60" customWidth="1"/>
    <col min="1649" max="1649" width="0.8984375" style="60" customWidth="1"/>
    <col min="1650" max="1650" width="1.19921875" style="60" customWidth="1"/>
    <col min="1651" max="1651" width="5.3984375" style="60" customWidth="1"/>
    <col min="1652" max="1652" width="6.5" style="60" customWidth="1"/>
    <col min="1653" max="1653" width="4.09765625" style="60" customWidth="1"/>
    <col min="1654" max="1654" width="7.8984375" style="60" customWidth="1"/>
    <col min="1655" max="1655" width="8.69921875" style="60" customWidth="1"/>
    <col min="1656" max="1659" width="6.19921875" style="60" customWidth="1"/>
    <col min="1660" max="1660" width="4.8984375" style="60" customWidth="1"/>
    <col min="1661" max="1661" width="2.5" style="60" customWidth="1"/>
    <col min="1662" max="1662" width="4.8984375" style="60" customWidth="1"/>
    <col min="1663" max="1900" width="9" style="60"/>
    <col min="1901" max="1901" width="1.69921875" style="60" customWidth="1"/>
    <col min="1902" max="1902" width="2.5" style="60" customWidth="1"/>
    <col min="1903" max="1903" width="3.59765625" style="60" customWidth="1"/>
    <col min="1904" max="1904" width="2.69921875" style="60" customWidth="1"/>
    <col min="1905" max="1905" width="0.8984375" style="60" customWidth="1"/>
    <col min="1906" max="1906" width="1.19921875" style="60" customWidth="1"/>
    <col min="1907" max="1907" width="5.3984375" style="60" customWidth="1"/>
    <col min="1908" max="1908" width="6.5" style="60" customWidth="1"/>
    <col min="1909" max="1909" width="4.09765625" style="60" customWidth="1"/>
    <col min="1910" max="1910" width="7.8984375" style="60" customWidth="1"/>
    <col min="1911" max="1911" width="8.69921875" style="60" customWidth="1"/>
    <col min="1912" max="1915" width="6.19921875" style="60" customWidth="1"/>
    <col min="1916" max="1916" width="4.8984375" style="60" customWidth="1"/>
    <col min="1917" max="1917" width="2.5" style="60" customWidth="1"/>
    <col min="1918" max="1918" width="4.8984375" style="60" customWidth="1"/>
    <col min="1919" max="2156" width="9" style="60"/>
    <col min="2157" max="2157" width="1.69921875" style="60" customWidth="1"/>
    <col min="2158" max="2158" width="2.5" style="60" customWidth="1"/>
    <col min="2159" max="2159" width="3.59765625" style="60" customWidth="1"/>
    <col min="2160" max="2160" width="2.69921875" style="60" customWidth="1"/>
    <col min="2161" max="2161" width="0.8984375" style="60" customWidth="1"/>
    <col min="2162" max="2162" width="1.19921875" style="60" customWidth="1"/>
    <col min="2163" max="2163" width="5.3984375" style="60" customWidth="1"/>
    <col min="2164" max="2164" width="6.5" style="60" customWidth="1"/>
    <col min="2165" max="2165" width="4.09765625" style="60" customWidth="1"/>
    <col min="2166" max="2166" width="7.8984375" style="60" customWidth="1"/>
    <col min="2167" max="2167" width="8.69921875" style="60" customWidth="1"/>
    <col min="2168" max="2171" width="6.19921875" style="60" customWidth="1"/>
    <col min="2172" max="2172" width="4.8984375" style="60" customWidth="1"/>
    <col min="2173" max="2173" width="2.5" style="60" customWidth="1"/>
    <col min="2174" max="2174" width="4.8984375" style="60" customWidth="1"/>
    <col min="2175" max="2412" width="9" style="60"/>
    <col min="2413" max="2413" width="1.69921875" style="60" customWidth="1"/>
    <col min="2414" max="2414" width="2.5" style="60" customWidth="1"/>
    <col min="2415" max="2415" width="3.59765625" style="60" customWidth="1"/>
    <col min="2416" max="2416" width="2.69921875" style="60" customWidth="1"/>
    <col min="2417" max="2417" width="0.8984375" style="60" customWidth="1"/>
    <col min="2418" max="2418" width="1.19921875" style="60" customWidth="1"/>
    <col min="2419" max="2419" width="5.3984375" style="60" customWidth="1"/>
    <col min="2420" max="2420" width="6.5" style="60" customWidth="1"/>
    <col min="2421" max="2421" width="4.09765625" style="60" customWidth="1"/>
    <col min="2422" max="2422" width="7.8984375" style="60" customWidth="1"/>
    <col min="2423" max="2423" width="8.69921875" style="60" customWidth="1"/>
    <col min="2424" max="2427" width="6.19921875" style="60" customWidth="1"/>
    <col min="2428" max="2428" width="4.8984375" style="60" customWidth="1"/>
    <col min="2429" max="2429" width="2.5" style="60" customWidth="1"/>
    <col min="2430" max="2430" width="4.8984375" style="60" customWidth="1"/>
    <col min="2431" max="2668" width="9" style="60"/>
    <col min="2669" max="2669" width="1.69921875" style="60" customWidth="1"/>
    <col min="2670" max="2670" width="2.5" style="60" customWidth="1"/>
    <col min="2671" max="2671" width="3.59765625" style="60" customWidth="1"/>
    <col min="2672" max="2672" width="2.69921875" style="60" customWidth="1"/>
    <col min="2673" max="2673" width="0.8984375" style="60" customWidth="1"/>
    <col min="2674" max="2674" width="1.19921875" style="60" customWidth="1"/>
    <col min="2675" max="2675" width="5.3984375" style="60" customWidth="1"/>
    <col min="2676" max="2676" width="6.5" style="60" customWidth="1"/>
    <col min="2677" max="2677" width="4.09765625" style="60" customWidth="1"/>
    <col min="2678" max="2678" width="7.8984375" style="60" customWidth="1"/>
    <col min="2679" max="2679" width="8.69921875" style="60" customWidth="1"/>
    <col min="2680" max="2683" width="6.19921875" style="60" customWidth="1"/>
    <col min="2684" max="2684" width="4.8984375" style="60" customWidth="1"/>
    <col min="2685" max="2685" width="2.5" style="60" customWidth="1"/>
    <col min="2686" max="2686" width="4.8984375" style="60" customWidth="1"/>
    <col min="2687" max="2924" width="9" style="60"/>
    <col min="2925" max="2925" width="1.69921875" style="60" customWidth="1"/>
    <col min="2926" max="2926" width="2.5" style="60" customWidth="1"/>
    <col min="2927" max="2927" width="3.59765625" style="60" customWidth="1"/>
    <col min="2928" max="2928" width="2.69921875" style="60" customWidth="1"/>
    <col min="2929" max="2929" width="0.8984375" style="60" customWidth="1"/>
    <col min="2930" max="2930" width="1.19921875" style="60" customWidth="1"/>
    <col min="2931" max="2931" width="5.3984375" style="60" customWidth="1"/>
    <col min="2932" max="2932" width="6.5" style="60" customWidth="1"/>
    <col min="2933" max="2933" width="4.09765625" style="60" customWidth="1"/>
    <col min="2934" max="2934" width="7.8984375" style="60" customWidth="1"/>
    <col min="2935" max="2935" width="8.69921875" style="60" customWidth="1"/>
    <col min="2936" max="2939" width="6.19921875" style="60" customWidth="1"/>
    <col min="2940" max="2940" width="4.8984375" style="60" customWidth="1"/>
    <col min="2941" max="2941" width="2.5" style="60" customWidth="1"/>
    <col min="2942" max="2942" width="4.8984375" style="60" customWidth="1"/>
    <col min="2943" max="3180" width="9" style="60"/>
    <col min="3181" max="3181" width="1.69921875" style="60" customWidth="1"/>
    <col min="3182" max="3182" width="2.5" style="60" customWidth="1"/>
    <col min="3183" max="3183" width="3.59765625" style="60" customWidth="1"/>
    <col min="3184" max="3184" width="2.69921875" style="60" customWidth="1"/>
    <col min="3185" max="3185" width="0.8984375" style="60" customWidth="1"/>
    <col min="3186" max="3186" width="1.19921875" style="60" customWidth="1"/>
    <col min="3187" max="3187" width="5.3984375" style="60" customWidth="1"/>
    <col min="3188" max="3188" width="6.5" style="60" customWidth="1"/>
    <col min="3189" max="3189" width="4.09765625" style="60" customWidth="1"/>
    <col min="3190" max="3190" width="7.8984375" style="60" customWidth="1"/>
    <col min="3191" max="3191" width="8.69921875" style="60" customWidth="1"/>
    <col min="3192" max="3195" width="6.19921875" style="60" customWidth="1"/>
    <col min="3196" max="3196" width="4.8984375" style="60" customWidth="1"/>
    <col min="3197" max="3197" width="2.5" style="60" customWidth="1"/>
    <col min="3198" max="3198" width="4.8984375" style="60" customWidth="1"/>
    <col min="3199" max="3436" width="9" style="60"/>
    <col min="3437" max="3437" width="1.69921875" style="60" customWidth="1"/>
    <col min="3438" max="3438" width="2.5" style="60" customWidth="1"/>
    <col min="3439" max="3439" width="3.59765625" style="60" customWidth="1"/>
    <col min="3440" max="3440" width="2.69921875" style="60" customWidth="1"/>
    <col min="3441" max="3441" width="0.8984375" style="60" customWidth="1"/>
    <col min="3442" max="3442" width="1.19921875" style="60" customWidth="1"/>
    <col min="3443" max="3443" width="5.3984375" style="60" customWidth="1"/>
    <col min="3444" max="3444" width="6.5" style="60" customWidth="1"/>
    <col min="3445" max="3445" width="4.09765625" style="60" customWidth="1"/>
    <col min="3446" max="3446" width="7.8984375" style="60" customWidth="1"/>
    <col min="3447" max="3447" width="8.69921875" style="60" customWidth="1"/>
    <col min="3448" max="3451" width="6.19921875" style="60" customWidth="1"/>
    <col min="3452" max="3452" width="4.8984375" style="60" customWidth="1"/>
    <col min="3453" max="3453" width="2.5" style="60" customWidth="1"/>
    <col min="3454" max="3454" width="4.8984375" style="60" customWidth="1"/>
    <col min="3455" max="3692" width="9" style="60"/>
    <col min="3693" max="3693" width="1.69921875" style="60" customWidth="1"/>
    <col min="3694" max="3694" width="2.5" style="60" customWidth="1"/>
    <col min="3695" max="3695" width="3.59765625" style="60" customWidth="1"/>
    <col min="3696" max="3696" width="2.69921875" style="60" customWidth="1"/>
    <col min="3697" max="3697" width="0.8984375" style="60" customWidth="1"/>
    <col min="3698" max="3698" width="1.19921875" style="60" customWidth="1"/>
    <col min="3699" max="3699" width="5.3984375" style="60" customWidth="1"/>
    <col min="3700" max="3700" width="6.5" style="60" customWidth="1"/>
    <col min="3701" max="3701" width="4.09765625" style="60" customWidth="1"/>
    <col min="3702" max="3702" width="7.8984375" style="60" customWidth="1"/>
    <col min="3703" max="3703" width="8.69921875" style="60" customWidth="1"/>
    <col min="3704" max="3707" width="6.19921875" style="60" customWidth="1"/>
    <col min="3708" max="3708" width="4.8984375" style="60" customWidth="1"/>
    <col min="3709" max="3709" width="2.5" style="60" customWidth="1"/>
    <col min="3710" max="3710" width="4.8984375" style="60" customWidth="1"/>
    <col min="3711" max="3948" width="9" style="60"/>
    <col min="3949" max="3949" width="1.69921875" style="60" customWidth="1"/>
    <col min="3950" max="3950" width="2.5" style="60" customWidth="1"/>
    <col min="3951" max="3951" width="3.59765625" style="60" customWidth="1"/>
    <col min="3952" max="3952" width="2.69921875" style="60" customWidth="1"/>
    <col min="3953" max="3953" width="0.8984375" style="60" customWidth="1"/>
    <col min="3954" max="3954" width="1.19921875" style="60" customWidth="1"/>
    <col min="3955" max="3955" width="5.3984375" style="60" customWidth="1"/>
    <col min="3956" max="3956" width="6.5" style="60" customWidth="1"/>
    <col min="3957" max="3957" width="4.09765625" style="60" customWidth="1"/>
    <col min="3958" max="3958" width="7.8984375" style="60" customWidth="1"/>
    <col min="3959" max="3959" width="8.69921875" style="60" customWidth="1"/>
    <col min="3960" max="3963" width="6.19921875" style="60" customWidth="1"/>
    <col min="3964" max="3964" width="4.8984375" style="60" customWidth="1"/>
    <col min="3965" max="3965" width="2.5" style="60" customWidth="1"/>
    <col min="3966" max="3966" width="4.8984375" style="60" customWidth="1"/>
    <col min="3967" max="4204" width="9" style="60"/>
    <col min="4205" max="4205" width="1.69921875" style="60" customWidth="1"/>
    <col min="4206" max="4206" width="2.5" style="60" customWidth="1"/>
    <col min="4207" max="4207" width="3.59765625" style="60" customWidth="1"/>
    <col min="4208" max="4208" width="2.69921875" style="60" customWidth="1"/>
    <col min="4209" max="4209" width="0.8984375" style="60" customWidth="1"/>
    <col min="4210" max="4210" width="1.19921875" style="60" customWidth="1"/>
    <col min="4211" max="4211" width="5.3984375" style="60" customWidth="1"/>
    <col min="4212" max="4212" width="6.5" style="60" customWidth="1"/>
    <col min="4213" max="4213" width="4.09765625" style="60" customWidth="1"/>
    <col min="4214" max="4214" width="7.8984375" style="60" customWidth="1"/>
    <col min="4215" max="4215" width="8.69921875" style="60" customWidth="1"/>
    <col min="4216" max="4219" width="6.19921875" style="60" customWidth="1"/>
    <col min="4220" max="4220" width="4.8984375" style="60" customWidth="1"/>
    <col min="4221" max="4221" width="2.5" style="60" customWidth="1"/>
    <col min="4222" max="4222" width="4.8984375" style="60" customWidth="1"/>
    <col min="4223" max="4460" width="9" style="60"/>
    <col min="4461" max="4461" width="1.69921875" style="60" customWidth="1"/>
    <col min="4462" max="4462" width="2.5" style="60" customWidth="1"/>
    <col min="4463" max="4463" width="3.59765625" style="60" customWidth="1"/>
    <col min="4464" max="4464" width="2.69921875" style="60" customWidth="1"/>
    <col min="4465" max="4465" width="0.8984375" style="60" customWidth="1"/>
    <col min="4466" max="4466" width="1.19921875" style="60" customWidth="1"/>
    <col min="4467" max="4467" width="5.3984375" style="60" customWidth="1"/>
    <col min="4468" max="4468" width="6.5" style="60" customWidth="1"/>
    <col min="4469" max="4469" width="4.09765625" style="60" customWidth="1"/>
    <col min="4470" max="4470" width="7.8984375" style="60" customWidth="1"/>
    <col min="4471" max="4471" width="8.69921875" style="60" customWidth="1"/>
    <col min="4472" max="4475" width="6.19921875" style="60" customWidth="1"/>
    <col min="4476" max="4476" width="4.8984375" style="60" customWidth="1"/>
    <col min="4477" max="4477" width="2.5" style="60" customWidth="1"/>
    <col min="4478" max="4478" width="4.8984375" style="60" customWidth="1"/>
    <col min="4479" max="4716" width="9" style="60"/>
    <col min="4717" max="4717" width="1.69921875" style="60" customWidth="1"/>
    <col min="4718" max="4718" width="2.5" style="60" customWidth="1"/>
    <col min="4719" max="4719" width="3.59765625" style="60" customWidth="1"/>
    <col min="4720" max="4720" width="2.69921875" style="60" customWidth="1"/>
    <col min="4721" max="4721" width="0.8984375" style="60" customWidth="1"/>
    <col min="4722" max="4722" width="1.19921875" style="60" customWidth="1"/>
    <col min="4723" max="4723" width="5.3984375" style="60" customWidth="1"/>
    <col min="4724" max="4724" width="6.5" style="60" customWidth="1"/>
    <col min="4725" max="4725" width="4.09765625" style="60" customWidth="1"/>
    <col min="4726" max="4726" width="7.8984375" style="60" customWidth="1"/>
    <col min="4727" max="4727" width="8.69921875" style="60" customWidth="1"/>
    <col min="4728" max="4731" width="6.19921875" style="60" customWidth="1"/>
    <col min="4732" max="4732" width="4.8984375" style="60" customWidth="1"/>
    <col min="4733" max="4733" width="2.5" style="60" customWidth="1"/>
    <col min="4734" max="4734" width="4.8984375" style="60" customWidth="1"/>
    <col min="4735" max="4972" width="9" style="60"/>
    <col min="4973" max="4973" width="1.69921875" style="60" customWidth="1"/>
    <col min="4974" max="4974" width="2.5" style="60" customWidth="1"/>
    <col min="4975" max="4975" width="3.59765625" style="60" customWidth="1"/>
    <col min="4976" max="4976" width="2.69921875" style="60" customWidth="1"/>
    <col min="4977" max="4977" width="0.8984375" style="60" customWidth="1"/>
    <col min="4978" max="4978" width="1.19921875" style="60" customWidth="1"/>
    <col min="4979" max="4979" width="5.3984375" style="60" customWidth="1"/>
    <col min="4980" max="4980" width="6.5" style="60" customWidth="1"/>
    <col min="4981" max="4981" width="4.09765625" style="60" customWidth="1"/>
    <col min="4982" max="4982" width="7.8984375" style="60" customWidth="1"/>
    <col min="4983" max="4983" width="8.69921875" style="60" customWidth="1"/>
    <col min="4984" max="4987" width="6.19921875" style="60" customWidth="1"/>
    <col min="4988" max="4988" width="4.8984375" style="60" customWidth="1"/>
    <col min="4989" max="4989" width="2.5" style="60" customWidth="1"/>
    <col min="4990" max="4990" width="4.8984375" style="60" customWidth="1"/>
    <col min="4991" max="5228" width="9" style="60"/>
    <col min="5229" max="5229" width="1.69921875" style="60" customWidth="1"/>
    <col min="5230" max="5230" width="2.5" style="60" customWidth="1"/>
    <col min="5231" max="5231" width="3.59765625" style="60" customWidth="1"/>
    <col min="5232" max="5232" width="2.69921875" style="60" customWidth="1"/>
    <col min="5233" max="5233" width="0.8984375" style="60" customWidth="1"/>
    <col min="5234" max="5234" width="1.19921875" style="60" customWidth="1"/>
    <col min="5235" max="5235" width="5.3984375" style="60" customWidth="1"/>
    <col min="5236" max="5236" width="6.5" style="60" customWidth="1"/>
    <col min="5237" max="5237" width="4.09765625" style="60" customWidth="1"/>
    <col min="5238" max="5238" width="7.8984375" style="60" customWidth="1"/>
    <col min="5239" max="5239" width="8.69921875" style="60" customWidth="1"/>
    <col min="5240" max="5243" width="6.19921875" style="60" customWidth="1"/>
    <col min="5244" max="5244" width="4.8984375" style="60" customWidth="1"/>
    <col min="5245" max="5245" width="2.5" style="60" customWidth="1"/>
    <col min="5246" max="5246" width="4.8984375" style="60" customWidth="1"/>
    <col min="5247" max="5484" width="9" style="60"/>
    <col min="5485" max="5485" width="1.69921875" style="60" customWidth="1"/>
    <col min="5486" max="5486" width="2.5" style="60" customWidth="1"/>
    <col min="5487" max="5487" width="3.59765625" style="60" customWidth="1"/>
    <col min="5488" max="5488" width="2.69921875" style="60" customWidth="1"/>
    <col min="5489" max="5489" width="0.8984375" style="60" customWidth="1"/>
    <col min="5490" max="5490" width="1.19921875" style="60" customWidth="1"/>
    <col min="5491" max="5491" width="5.3984375" style="60" customWidth="1"/>
    <col min="5492" max="5492" width="6.5" style="60" customWidth="1"/>
    <col min="5493" max="5493" width="4.09765625" style="60" customWidth="1"/>
    <col min="5494" max="5494" width="7.8984375" style="60" customWidth="1"/>
    <col min="5495" max="5495" width="8.69921875" style="60" customWidth="1"/>
    <col min="5496" max="5499" width="6.19921875" style="60" customWidth="1"/>
    <col min="5500" max="5500" width="4.8984375" style="60" customWidth="1"/>
    <col min="5501" max="5501" width="2.5" style="60" customWidth="1"/>
    <col min="5502" max="5502" width="4.8984375" style="60" customWidth="1"/>
    <col min="5503" max="5740" width="9" style="60"/>
    <col min="5741" max="5741" width="1.69921875" style="60" customWidth="1"/>
    <col min="5742" max="5742" width="2.5" style="60" customWidth="1"/>
    <col min="5743" max="5743" width="3.59765625" style="60" customWidth="1"/>
    <col min="5744" max="5744" width="2.69921875" style="60" customWidth="1"/>
    <col min="5745" max="5745" width="0.8984375" style="60" customWidth="1"/>
    <col min="5746" max="5746" width="1.19921875" style="60" customWidth="1"/>
    <col min="5747" max="5747" width="5.3984375" style="60" customWidth="1"/>
    <col min="5748" max="5748" width="6.5" style="60" customWidth="1"/>
    <col min="5749" max="5749" width="4.09765625" style="60" customWidth="1"/>
    <col min="5750" max="5750" width="7.8984375" style="60" customWidth="1"/>
    <col min="5751" max="5751" width="8.69921875" style="60" customWidth="1"/>
    <col min="5752" max="5755" width="6.19921875" style="60" customWidth="1"/>
    <col min="5756" max="5756" width="4.8984375" style="60" customWidth="1"/>
    <col min="5757" max="5757" width="2.5" style="60" customWidth="1"/>
    <col min="5758" max="5758" width="4.8984375" style="60" customWidth="1"/>
    <col min="5759" max="5996" width="9" style="60"/>
    <col min="5997" max="5997" width="1.69921875" style="60" customWidth="1"/>
    <col min="5998" max="5998" width="2.5" style="60" customWidth="1"/>
    <col min="5999" max="5999" width="3.59765625" style="60" customWidth="1"/>
    <col min="6000" max="6000" width="2.69921875" style="60" customWidth="1"/>
    <col min="6001" max="6001" width="0.8984375" style="60" customWidth="1"/>
    <col min="6002" max="6002" width="1.19921875" style="60" customWidth="1"/>
    <col min="6003" max="6003" width="5.3984375" style="60" customWidth="1"/>
    <col min="6004" max="6004" width="6.5" style="60" customWidth="1"/>
    <col min="6005" max="6005" width="4.09765625" style="60" customWidth="1"/>
    <col min="6006" max="6006" width="7.8984375" style="60" customWidth="1"/>
    <col min="6007" max="6007" width="8.69921875" style="60" customWidth="1"/>
    <col min="6008" max="6011" width="6.19921875" style="60" customWidth="1"/>
    <col min="6012" max="6012" width="4.8984375" style="60" customWidth="1"/>
    <col min="6013" max="6013" width="2.5" style="60" customWidth="1"/>
    <col min="6014" max="6014" width="4.8984375" style="60" customWidth="1"/>
    <col min="6015" max="6252" width="9" style="60"/>
    <col min="6253" max="6253" width="1.69921875" style="60" customWidth="1"/>
    <col min="6254" max="6254" width="2.5" style="60" customWidth="1"/>
    <col min="6255" max="6255" width="3.59765625" style="60" customWidth="1"/>
    <col min="6256" max="6256" width="2.69921875" style="60" customWidth="1"/>
    <col min="6257" max="6257" width="0.8984375" style="60" customWidth="1"/>
    <col min="6258" max="6258" width="1.19921875" style="60" customWidth="1"/>
    <col min="6259" max="6259" width="5.3984375" style="60" customWidth="1"/>
    <col min="6260" max="6260" width="6.5" style="60" customWidth="1"/>
    <col min="6261" max="6261" width="4.09765625" style="60" customWidth="1"/>
    <col min="6262" max="6262" width="7.8984375" style="60" customWidth="1"/>
    <col min="6263" max="6263" width="8.69921875" style="60" customWidth="1"/>
    <col min="6264" max="6267" width="6.19921875" style="60" customWidth="1"/>
    <col min="6268" max="6268" width="4.8984375" style="60" customWidth="1"/>
    <col min="6269" max="6269" width="2.5" style="60" customWidth="1"/>
    <col min="6270" max="6270" width="4.8984375" style="60" customWidth="1"/>
    <col min="6271" max="6508" width="9" style="60"/>
    <col min="6509" max="6509" width="1.69921875" style="60" customWidth="1"/>
    <col min="6510" max="6510" width="2.5" style="60" customWidth="1"/>
    <col min="6511" max="6511" width="3.59765625" style="60" customWidth="1"/>
    <col min="6512" max="6512" width="2.69921875" style="60" customWidth="1"/>
    <col min="6513" max="6513" width="0.8984375" style="60" customWidth="1"/>
    <col min="6514" max="6514" width="1.19921875" style="60" customWidth="1"/>
    <col min="6515" max="6515" width="5.3984375" style="60" customWidth="1"/>
    <col min="6516" max="6516" width="6.5" style="60" customWidth="1"/>
    <col min="6517" max="6517" width="4.09765625" style="60" customWidth="1"/>
    <col min="6518" max="6518" width="7.8984375" style="60" customWidth="1"/>
    <col min="6519" max="6519" width="8.69921875" style="60" customWidth="1"/>
    <col min="6520" max="6523" width="6.19921875" style="60" customWidth="1"/>
    <col min="6524" max="6524" width="4.8984375" style="60" customWidth="1"/>
    <col min="6525" max="6525" width="2.5" style="60" customWidth="1"/>
    <col min="6526" max="6526" width="4.8984375" style="60" customWidth="1"/>
    <col min="6527" max="6764" width="9" style="60"/>
    <col min="6765" max="6765" width="1.69921875" style="60" customWidth="1"/>
    <col min="6766" max="6766" width="2.5" style="60" customWidth="1"/>
    <col min="6767" max="6767" width="3.59765625" style="60" customWidth="1"/>
    <col min="6768" max="6768" width="2.69921875" style="60" customWidth="1"/>
    <col min="6769" max="6769" width="0.8984375" style="60" customWidth="1"/>
    <col min="6770" max="6770" width="1.19921875" style="60" customWidth="1"/>
    <col min="6771" max="6771" width="5.3984375" style="60" customWidth="1"/>
    <col min="6772" max="6772" width="6.5" style="60" customWidth="1"/>
    <col min="6773" max="6773" width="4.09765625" style="60" customWidth="1"/>
    <col min="6774" max="6774" width="7.8984375" style="60" customWidth="1"/>
    <col min="6775" max="6775" width="8.69921875" style="60" customWidth="1"/>
    <col min="6776" max="6779" width="6.19921875" style="60" customWidth="1"/>
    <col min="6780" max="6780" width="4.8984375" style="60" customWidth="1"/>
    <col min="6781" max="6781" width="2.5" style="60" customWidth="1"/>
    <col min="6782" max="6782" width="4.8984375" style="60" customWidth="1"/>
    <col min="6783" max="7020" width="9" style="60"/>
    <col min="7021" max="7021" width="1.69921875" style="60" customWidth="1"/>
    <col min="7022" max="7022" width="2.5" style="60" customWidth="1"/>
    <col min="7023" max="7023" width="3.59765625" style="60" customWidth="1"/>
    <col min="7024" max="7024" width="2.69921875" style="60" customWidth="1"/>
    <col min="7025" max="7025" width="0.8984375" style="60" customWidth="1"/>
    <col min="7026" max="7026" width="1.19921875" style="60" customWidth="1"/>
    <col min="7027" max="7027" width="5.3984375" style="60" customWidth="1"/>
    <col min="7028" max="7028" width="6.5" style="60" customWidth="1"/>
    <col min="7029" max="7029" width="4.09765625" style="60" customWidth="1"/>
    <col min="7030" max="7030" width="7.8984375" style="60" customWidth="1"/>
    <col min="7031" max="7031" width="8.69921875" style="60" customWidth="1"/>
    <col min="7032" max="7035" width="6.19921875" style="60" customWidth="1"/>
    <col min="7036" max="7036" width="4.8984375" style="60" customWidth="1"/>
    <col min="7037" max="7037" width="2.5" style="60" customWidth="1"/>
    <col min="7038" max="7038" width="4.8984375" style="60" customWidth="1"/>
    <col min="7039" max="7276" width="9" style="60"/>
    <col min="7277" max="7277" width="1.69921875" style="60" customWidth="1"/>
    <col min="7278" max="7278" width="2.5" style="60" customWidth="1"/>
    <col min="7279" max="7279" width="3.59765625" style="60" customWidth="1"/>
    <col min="7280" max="7280" width="2.69921875" style="60" customWidth="1"/>
    <col min="7281" max="7281" width="0.8984375" style="60" customWidth="1"/>
    <col min="7282" max="7282" width="1.19921875" style="60" customWidth="1"/>
    <col min="7283" max="7283" width="5.3984375" style="60" customWidth="1"/>
    <col min="7284" max="7284" width="6.5" style="60" customWidth="1"/>
    <col min="7285" max="7285" width="4.09765625" style="60" customWidth="1"/>
    <col min="7286" max="7286" width="7.8984375" style="60" customWidth="1"/>
    <col min="7287" max="7287" width="8.69921875" style="60" customWidth="1"/>
    <col min="7288" max="7291" width="6.19921875" style="60" customWidth="1"/>
    <col min="7292" max="7292" width="4.8984375" style="60" customWidth="1"/>
    <col min="7293" max="7293" width="2.5" style="60" customWidth="1"/>
    <col min="7294" max="7294" width="4.8984375" style="60" customWidth="1"/>
    <col min="7295" max="7532" width="9" style="60"/>
    <col min="7533" max="7533" width="1.69921875" style="60" customWidth="1"/>
    <col min="7534" max="7534" width="2.5" style="60" customWidth="1"/>
    <col min="7535" max="7535" width="3.59765625" style="60" customWidth="1"/>
    <col min="7536" max="7536" width="2.69921875" style="60" customWidth="1"/>
    <col min="7537" max="7537" width="0.8984375" style="60" customWidth="1"/>
    <col min="7538" max="7538" width="1.19921875" style="60" customWidth="1"/>
    <col min="7539" max="7539" width="5.3984375" style="60" customWidth="1"/>
    <col min="7540" max="7540" width="6.5" style="60" customWidth="1"/>
    <col min="7541" max="7541" width="4.09765625" style="60" customWidth="1"/>
    <col min="7542" max="7542" width="7.8984375" style="60" customWidth="1"/>
    <col min="7543" max="7543" width="8.69921875" style="60" customWidth="1"/>
    <col min="7544" max="7547" width="6.19921875" style="60" customWidth="1"/>
    <col min="7548" max="7548" width="4.8984375" style="60" customWidth="1"/>
    <col min="7549" max="7549" width="2.5" style="60" customWidth="1"/>
    <col min="7550" max="7550" width="4.8984375" style="60" customWidth="1"/>
    <col min="7551" max="7788" width="9" style="60"/>
    <col min="7789" max="7789" width="1.69921875" style="60" customWidth="1"/>
    <col min="7790" max="7790" width="2.5" style="60" customWidth="1"/>
    <col min="7791" max="7791" width="3.59765625" style="60" customWidth="1"/>
    <col min="7792" max="7792" width="2.69921875" style="60" customWidth="1"/>
    <col min="7793" max="7793" width="0.8984375" style="60" customWidth="1"/>
    <col min="7794" max="7794" width="1.19921875" style="60" customWidth="1"/>
    <col min="7795" max="7795" width="5.3984375" style="60" customWidth="1"/>
    <col min="7796" max="7796" width="6.5" style="60" customWidth="1"/>
    <col min="7797" max="7797" width="4.09765625" style="60" customWidth="1"/>
    <col min="7798" max="7798" width="7.8984375" style="60" customWidth="1"/>
    <col min="7799" max="7799" width="8.69921875" style="60" customWidth="1"/>
    <col min="7800" max="7803" width="6.19921875" style="60" customWidth="1"/>
    <col min="7804" max="7804" width="4.8984375" style="60" customWidth="1"/>
    <col min="7805" max="7805" width="2.5" style="60" customWidth="1"/>
    <col min="7806" max="7806" width="4.8984375" style="60" customWidth="1"/>
    <col min="7807" max="8044" width="9" style="60"/>
    <col min="8045" max="8045" width="1.69921875" style="60" customWidth="1"/>
    <col min="8046" max="8046" width="2.5" style="60" customWidth="1"/>
    <col min="8047" max="8047" width="3.59765625" style="60" customWidth="1"/>
    <col min="8048" max="8048" width="2.69921875" style="60" customWidth="1"/>
    <col min="8049" max="8049" width="0.8984375" style="60" customWidth="1"/>
    <col min="8050" max="8050" width="1.19921875" style="60" customWidth="1"/>
    <col min="8051" max="8051" width="5.3984375" style="60" customWidth="1"/>
    <col min="8052" max="8052" width="6.5" style="60" customWidth="1"/>
    <col min="8053" max="8053" width="4.09765625" style="60" customWidth="1"/>
    <col min="8054" max="8054" width="7.8984375" style="60" customWidth="1"/>
    <col min="8055" max="8055" width="8.69921875" style="60" customWidth="1"/>
    <col min="8056" max="8059" width="6.19921875" style="60" customWidth="1"/>
    <col min="8060" max="8060" width="4.8984375" style="60" customWidth="1"/>
    <col min="8061" max="8061" width="2.5" style="60" customWidth="1"/>
    <col min="8062" max="8062" width="4.8984375" style="60" customWidth="1"/>
    <col min="8063" max="8300" width="9" style="60"/>
    <col min="8301" max="8301" width="1.69921875" style="60" customWidth="1"/>
    <col min="8302" max="8302" width="2.5" style="60" customWidth="1"/>
    <col min="8303" max="8303" width="3.59765625" style="60" customWidth="1"/>
    <col min="8304" max="8304" width="2.69921875" style="60" customWidth="1"/>
    <col min="8305" max="8305" width="0.8984375" style="60" customWidth="1"/>
    <col min="8306" max="8306" width="1.19921875" style="60" customWidth="1"/>
    <col min="8307" max="8307" width="5.3984375" style="60" customWidth="1"/>
    <col min="8308" max="8308" width="6.5" style="60" customWidth="1"/>
    <col min="8309" max="8309" width="4.09765625" style="60" customWidth="1"/>
    <col min="8310" max="8310" width="7.8984375" style="60" customWidth="1"/>
    <col min="8311" max="8311" width="8.69921875" style="60" customWidth="1"/>
    <col min="8312" max="8315" width="6.19921875" style="60" customWidth="1"/>
    <col min="8316" max="8316" width="4.8984375" style="60" customWidth="1"/>
    <col min="8317" max="8317" width="2.5" style="60" customWidth="1"/>
    <col min="8318" max="8318" width="4.8984375" style="60" customWidth="1"/>
    <col min="8319" max="8556" width="9" style="60"/>
    <col min="8557" max="8557" width="1.69921875" style="60" customWidth="1"/>
    <col min="8558" max="8558" width="2.5" style="60" customWidth="1"/>
    <col min="8559" max="8559" width="3.59765625" style="60" customWidth="1"/>
    <col min="8560" max="8560" width="2.69921875" style="60" customWidth="1"/>
    <col min="8561" max="8561" width="0.8984375" style="60" customWidth="1"/>
    <col min="8562" max="8562" width="1.19921875" style="60" customWidth="1"/>
    <col min="8563" max="8563" width="5.3984375" style="60" customWidth="1"/>
    <col min="8564" max="8564" width="6.5" style="60" customWidth="1"/>
    <col min="8565" max="8565" width="4.09765625" style="60" customWidth="1"/>
    <col min="8566" max="8566" width="7.8984375" style="60" customWidth="1"/>
    <col min="8567" max="8567" width="8.69921875" style="60" customWidth="1"/>
    <col min="8568" max="8571" width="6.19921875" style="60" customWidth="1"/>
    <col min="8572" max="8572" width="4.8984375" style="60" customWidth="1"/>
    <col min="8573" max="8573" width="2.5" style="60" customWidth="1"/>
    <col min="8574" max="8574" width="4.8984375" style="60" customWidth="1"/>
    <col min="8575" max="8812" width="9" style="60"/>
    <col min="8813" max="8813" width="1.69921875" style="60" customWidth="1"/>
    <col min="8814" max="8814" width="2.5" style="60" customWidth="1"/>
    <col min="8815" max="8815" width="3.59765625" style="60" customWidth="1"/>
    <col min="8816" max="8816" width="2.69921875" style="60" customWidth="1"/>
    <col min="8817" max="8817" width="0.8984375" style="60" customWidth="1"/>
    <col min="8818" max="8818" width="1.19921875" style="60" customWidth="1"/>
    <col min="8819" max="8819" width="5.3984375" style="60" customWidth="1"/>
    <col min="8820" max="8820" width="6.5" style="60" customWidth="1"/>
    <col min="8821" max="8821" width="4.09765625" style="60" customWidth="1"/>
    <col min="8822" max="8822" width="7.8984375" style="60" customWidth="1"/>
    <col min="8823" max="8823" width="8.69921875" style="60" customWidth="1"/>
    <col min="8824" max="8827" width="6.19921875" style="60" customWidth="1"/>
    <col min="8828" max="8828" width="4.8984375" style="60" customWidth="1"/>
    <col min="8829" max="8829" width="2.5" style="60" customWidth="1"/>
    <col min="8830" max="8830" width="4.8984375" style="60" customWidth="1"/>
    <col min="8831" max="9068" width="9" style="60"/>
    <col min="9069" max="9069" width="1.69921875" style="60" customWidth="1"/>
    <col min="9070" max="9070" width="2.5" style="60" customWidth="1"/>
    <col min="9071" max="9071" width="3.59765625" style="60" customWidth="1"/>
    <col min="9072" max="9072" width="2.69921875" style="60" customWidth="1"/>
    <col min="9073" max="9073" width="0.8984375" style="60" customWidth="1"/>
    <col min="9074" max="9074" width="1.19921875" style="60" customWidth="1"/>
    <col min="9075" max="9075" width="5.3984375" style="60" customWidth="1"/>
    <col min="9076" max="9076" width="6.5" style="60" customWidth="1"/>
    <col min="9077" max="9077" width="4.09765625" style="60" customWidth="1"/>
    <col min="9078" max="9078" width="7.8984375" style="60" customWidth="1"/>
    <col min="9079" max="9079" width="8.69921875" style="60" customWidth="1"/>
    <col min="9080" max="9083" width="6.19921875" style="60" customWidth="1"/>
    <col min="9084" max="9084" width="4.8984375" style="60" customWidth="1"/>
    <col min="9085" max="9085" width="2.5" style="60" customWidth="1"/>
    <col min="9086" max="9086" width="4.8984375" style="60" customWidth="1"/>
    <col min="9087" max="9324" width="9" style="60"/>
    <col min="9325" max="9325" width="1.69921875" style="60" customWidth="1"/>
    <col min="9326" max="9326" width="2.5" style="60" customWidth="1"/>
    <col min="9327" max="9327" width="3.59765625" style="60" customWidth="1"/>
    <col min="9328" max="9328" width="2.69921875" style="60" customWidth="1"/>
    <col min="9329" max="9329" width="0.8984375" style="60" customWidth="1"/>
    <col min="9330" max="9330" width="1.19921875" style="60" customWidth="1"/>
    <col min="9331" max="9331" width="5.3984375" style="60" customWidth="1"/>
    <col min="9332" max="9332" width="6.5" style="60" customWidth="1"/>
    <col min="9333" max="9333" width="4.09765625" style="60" customWidth="1"/>
    <col min="9334" max="9334" width="7.8984375" style="60" customWidth="1"/>
    <col min="9335" max="9335" width="8.69921875" style="60" customWidth="1"/>
    <col min="9336" max="9339" width="6.19921875" style="60" customWidth="1"/>
    <col min="9340" max="9340" width="4.8984375" style="60" customWidth="1"/>
    <col min="9341" max="9341" width="2.5" style="60" customWidth="1"/>
    <col min="9342" max="9342" width="4.8984375" style="60" customWidth="1"/>
    <col min="9343" max="9580" width="9" style="60"/>
    <col min="9581" max="9581" width="1.69921875" style="60" customWidth="1"/>
    <col min="9582" max="9582" width="2.5" style="60" customWidth="1"/>
    <col min="9583" max="9583" width="3.59765625" style="60" customWidth="1"/>
    <col min="9584" max="9584" width="2.69921875" style="60" customWidth="1"/>
    <col min="9585" max="9585" width="0.8984375" style="60" customWidth="1"/>
    <col min="9586" max="9586" width="1.19921875" style="60" customWidth="1"/>
    <col min="9587" max="9587" width="5.3984375" style="60" customWidth="1"/>
    <col min="9588" max="9588" width="6.5" style="60" customWidth="1"/>
    <col min="9589" max="9589" width="4.09765625" style="60" customWidth="1"/>
    <col min="9590" max="9590" width="7.8984375" style="60" customWidth="1"/>
    <col min="9591" max="9591" width="8.69921875" style="60" customWidth="1"/>
    <col min="9592" max="9595" width="6.19921875" style="60" customWidth="1"/>
    <col min="9596" max="9596" width="4.8984375" style="60" customWidth="1"/>
    <col min="9597" max="9597" width="2.5" style="60" customWidth="1"/>
    <col min="9598" max="9598" width="4.8984375" style="60" customWidth="1"/>
    <col min="9599" max="9836" width="9" style="60"/>
    <col min="9837" max="9837" width="1.69921875" style="60" customWidth="1"/>
    <col min="9838" max="9838" width="2.5" style="60" customWidth="1"/>
    <col min="9839" max="9839" width="3.59765625" style="60" customWidth="1"/>
    <col min="9840" max="9840" width="2.69921875" style="60" customWidth="1"/>
    <col min="9841" max="9841" width="0.8984375" style="60" customWidth="1"/>
    <col min="9842" max="9842" width="1.19921875" style="60" customWidth="1"/>
    <col min="9843" max="9843" width="5.3984375" style="60" customWidth="1"/>
    <col min="9844" max="9844" width="6.5" style="60" customWidth="1"/>
    <col min="9845" max="9845" width="4.09765625" style="60" customWidth="1"/>
    <col min="9846" max="9846" width="7.8984375" style="60" customWidth="1"/>
    <col min="9847" max="9847" width="8.69921875" style="60" customWidth="1"/>
    <col min="9848" max="9851" width="6.19921875" style="60" customWidth="1"/>
    <col min="9852" max="9852" width="4.8984375" style="60" customWidth="1"/>
    <col min="9853" max="9853" width="2.5" style="60" customWidth="1"/>
    <col min="9854" max="9854" width="4.8984375" style="60" customWidth="1"/>
    <col min="9855" max="10092" width="9" style="60"/>
    <col min="10093" max="10093" width="1.69921875" style="60" customWidth="1"/>
    <col min="10094" max="10094" width="2.5" style="60" customWidth="1"/>
    <col min="10095" max="10095" width="3.59765625" style="60" customWidth="1"/>
    <col min="10096" max="10096" width="2.69921875" style="60" customWidth="1"/>
    <col min="10097" max="10097" width="0.8984375" style="60" customWidth="1"/>
    <col min="10098" max="10098" width="1.19921875" style="60" customWidth="1"/>
    <col min="10099" max="10099" width="5.3984375" style="60" customWidth="1"/>
    <col min="10100" max="10100" width="6.5" style="60" customWidth="1"/>
    <col min="10101" max="10101" width="4.09765625" style="60" customWidth="1"/>
    <col min="10102" max="10102" width="7.8984375" style="60" customWidth="1"/>
    <col min="10103" max="10103" width="8.69921875" style="60" customWidth="1"/>
    <col min="10104" max="10107" width="6.19921875" style="60" customWidth="1"/>
    <col min="10108" max="10108" width="4.8984375" style="60" customWidth="1"/>
    <col min="10109" max="10109" width="2.5" style="60" customWidth="1"/>
    <col min="10110" max="10110" width="4.8984375" style="60" customWidth="1"/>
    <col min="10111" max="10348" width="9" style="60"/>
    <col min="10349" max="10349" width="1.69921875" style="60" customWidth="1"/>
    <col min="10350" max="10350" width="2.5" style="60" customWidth="1"/>
    <col min="10351" max="10351" width="3.59765625" style="60" customWidth="1"/>
    <col min="10352" max="10352" width="2.69921875" style="60" customWidth="1"/>
    <col min="10353" max="10353" width="0.8984375" style="60" customWidth="1"/>
    <col min="10354" max="10354" width="1.19921875" style="60" customWidth="1"/>
    <col min="10355" max="10355" width="5.3984375" style="60" customWidth="1"/>
    <col min="10356" max="10356" width="6.5" style="60" customWidth="1"/>
    <col min="10357" max="10357" width="4.09765625" style="60" customWidth="1"/>
    <col min="10358" max="10358" width="7.8984375" style="60" customWidth="1"/>
    <col min="10359" max="10359" width="8.69921875" style="60" customWidth="1"/>
    <col min="10360" max="10363" width="6.19921875" style="60" customWidth="1"/>
    <col min="10364" max="10364" width="4.8984375" style="60" customWidth="1"/>
    <col min="10365" max="10365" width="2.5" style="60" customWidth="1"/>
    <col min="10366" max="10366" width="4.8984375" style="60" customWidth="1"/>
    <col min="10367" max="10604" width="9" style="60"/>
    <col min="10605" max="10605" width="1.69921875" style="60" customWidth="1"/>
    <col min="10606" max="10606" width="2.5" style="60" customWidth="1"/>
    <col min="10607" max="10607" width="3.59765625" style="60" customWidth="1"/>
    <col min="10608" max="10608" width="2.69921875" style="60" customWidth="1"/>
    <col min="10609" max="10609" width="0.8984375" style="60" customWidth="1"/>
    <col min="10610" max="10610" width="1.19921875" style="60" customWidth="1"/>
    <col min="10611" max="10611" width="5.3984375" style="60" customWidth="1"/>
    <col min="10612" max="10612" width="6.5" style="60" customWidth="1"/>
    <col min="10613" max="10613" width="4.09765625" style="60" customWidth="1"/>
    <col min="10614" max="10614" width="7.8984375" style="60" customWidth="1"/>
    <col min="10615" max="10615" width="8.69921875" style="60" customWidth="1"/>
    <col min="10616" max="10619" width="6.19921875" style="60" customWidth="1"/>
    <col min="10620" max="10620" width="4.8984375" style="60" customWidth="1"/>
    <col min="10621" max="10621" width="2.5" style="60" customWidth="1"/>
    <col min="10622" max="10622" width="4.8984375" style="60" customWidth="1"/>
    <col min="10623" max="10860" width="9" style="60"/>
    <col min="10861" max="10861" width="1.69921875" style="60" customWidth="1"/>
    <col min="10862" max="10862" width="2.5" style="60" customWidth="1"/>
    <col min="10863" max="10863" width="3.59765625" style="60" customWidth="1"/>
    <col min="10864" max="10864" width="2.69921875" style="60" customWidth="1"/>
    <col min="10865" max="10865" width="0.8984375" style="60" customWidth="1"/>
    <col min="10866" max="10866" width="1.19921875" style="60" customWidth="1"/>
    <col min="10867" max="10867" width="5.3984375" style="60" customWidth="1"/>
    <col min="10868" max="10868" width="6.5" style="60" customWidth="1"/>
    <col min="10869" max="10869" width="4.09765625" style="60" customWidth="1"/>
    <col min="10870" max="10870" width="7.8984375" style="60" customWidth="1"/>
    <col min="10871" max="10871" width="8.69921875" style="60" customWidth="1"/>
    <col min="10872" max="10875" width="6.19921875" style="60" customWidth="1"/>
    <col min="10876" max="10876" width="4.8984375" style="60" customWidth="1"/>
    <col min="10877" max="10877" width="2.5" style="60" customWidth="1"/>
    <col min="10878" max="10878" width="4.8984375" style="60" customWidth="1"/>
    <col min="10879" max="11116" width="9" style="60"/>
    <col min="11117" max="11117" width="1.69921875" style="60" customWidth="1"/>
    <col min="11118" max="11118" width="2.5" style="60" customWidth="1"/>
    <col min="11119" max="11119" width="3.59765625" style="60" customWidth="1"/>
    <col min="11120" max="11120" width="2.69921875" style="60" customWidth="1"/>
    <col min="11121" max="11121" width="0.8984375" style="60" customWidth="1"/>
    <col min="11122" max="11122" width="1.19921875" style="60" customWidth="1"/>
    <col min="11123" max="11123" width="5.3984375" style="60" customWidth="1"/>
    <col min="11124" max="11124" width="6.5" style="60" customWidth="1"/>
    <col min="11125" max="11125" width="4.09765625" style="60" customWidth="1"/>
    <col min="11126" max="11126" width="7.8984375" style="60" customWidth="1"/>
    <col min="11127" max="11127" width="8.69921875" style="60" customWidth="1"/>
    <col min="11128" max="11131" width="6.19921875" style="60" customWidth="1"/>
    <col min="11132" max="11132" width="4.8984375" style="60" customWidth="1"/>
    <col min="11133" max="11133" width="2.5" style="60" customWidth="1"/>
    <col min="11134" max="11134" width="4.8984375" style="60" customWidth="1"/>
    <col min="11135" max="11372" width="9" style="60"/>
    <col min="11373" max="11373" width="1.69921875" style="60" customWidth="1"/>
    <col min="11374" max="11374" width="2.5" style="60" customWidth="1"/>
    <col min="11375" max="11375" width="3.59765625" style="60" customWidth="1"/>
    <col min="11376" max="11376" width="2.69921875" style="60" customWidth="1"/>
    <col min="11377" max="11377" width="0.8984375" style="60" customWidth="1"/>
    <col min="11378" max="11378" width="1.19921875" style="60" customWidth="1"/>
    <col min="11379" max="11379" width="5.3984375" style="60" customWidth="1"/>
    <col min="11380" max="11380" width="6.5" style="60" customWidth="1"/>
    <col min="11381" max="11381" width="4.09765625" style="60" customWidth="1"/>
    <col min="11382" max="11382" width="7.8984375" style="60" customWidth="1"/>
    <col min="11383" max="11383" width="8.69921875" style="60" customWidth="1"/>
    <col min="11384" max="11387" width="6.19921875" style="60" customWidth="1"/>
    <col min="11388" max="11388" width="4.8984375" style="60" customWidth="1"/>
    <col min="11389" max="11389" width="2.5" style="60" customWidth="1"/>
    <col min="11390" max="11390" width="4.8984375" style="60" customWidth="1"/>
    <col min="11391" max="11628" width="9" style="60"/>
    <col min="11629" max="11629" width="1.69921875" style="60" customWidth="1"/>
    <col min="11630" max="11630" width="2.5" style="60" customWidth="1"/>
    <col min="11631" max="11631" width="3.59765625" style="60" customWidth="1"/>
    <col min="11632" max="11632" width="2.69921875" style="60" customWidth="1"/>
    <col min="11633" max="11633" width="0.8984375" style="60" customWidth="1"/>
    <col min="11634" max="11634" width="1.19921875" style="60" customWidth="1"/>
    <col min="11635" max="11635" width="5.3984375" style="60" customWidth="1"/>
    <col min="11636" max="11636" width="6.5" style="60" customWidth="1"/>
    <col min="11637" max="11637" width="4.09765625" style="60" customWidth="1"/>
    <col min="11638" max="11638" width="7.8984375" style="60" customWidth="1"/>
    <col min="11639" max="11639" width="8.69921875" style="60" customWidth="1"/>
    <col min="11640" max="11643" width="6.19921875" style="60" customWidth="1"/>
    <col min="11644" max="11644" width="4.8984375" style="60" customWidth="1"/>
    <col min="11645" max="11645" width="2.5" style="60" customWidth="1"/>
    <col min="11646" max="11646" width="4.8984375" style="60" customWidth="1"/>
    <col min="11647" max="11884" width="9" style="60"/>
    <col min="11885" max="11885" width="1.69921875" style="60" customWidth="1"/>
    <col min="11886" max="11886" width="2.5" style="60" customWidth="1"/>
    <col min="11887" max="11887" width="3.59765625" style="60" customWidth="1"/>
    <col min="11888" max="11888" width="2.69921875" style="60" customWidth="1"/>
    <col min="11889" max="11889" width="0.8984375" style="60" customWidth="1"/>
    <col min="11890" max="11890" width="1.19921875" style="60" customWidth="1"/>
    <col min="11891" max="11891" width="5.3984375" style="60" customWidth="1"/>
    <col min="11892" max="11892" width="6.5" style="60" customWidth="1"/>
    <col min="11893" max="11893" width="4.09765625" style="60" customWidth="1"/>
    <col min="11894" max="11894" width="7.8984375" style="60" customWidth="1"/>
    <col min="11895" max="11895" width="8.69921875" style="60" customWidth="1"/>
    <col min="11896" max="11899" width="6.19921875" style="60" customWidth="1"/>
    <col min="11900" max="11900" width="4.8984375" style="60" customWidth="1"/>
    <col min="11901" max="11901" width="2.5" style="60" customWidth="1"/>
    <col min="11902" max="11902" width="4.8984375" style="60" customWidth="1"/>
    <col min="11903" max="12140" width="9" style="60"/>
    <col min="12141" max="12141" width="1.69921875" style="60" customWidth="1"/>
    <col min="12142" max="12142" width="2.5" style="60" customWidth="1"/>
    <col min="12143" max="12143" width="3.59765625" style="60" customWidth="1"/>
    <col min="12144" max="12144" width="2.69921875" style="60" customWidth="1"/>
    <col min="12145" max="12145" width="0.8984375" style="60" customWidth="1"/>
    <col min="12146" max="12146" width="1.19921875" style="60" customWidth="1"/>
    <col min="12147" max="12147" width="5.3984375" style="60" customWidth="1"/>
    <col min="12148" max="12148" width="6.5" style="60" customWidth="1"/>
    <col min="12149" max="12149" width="4.09765625" style="60" customWidth="1"/>
    <col min="12150" max="12150" width="7.8984375" style="60" customWidth="1"/>
    <col min="12151" max="12151" width="8.69921875" style="60" customWidth="1"/>
    <col min="12152" max="12155" width="6.19921875" style="60" customWidth="1"/>
    <col min="12156" max="12156" width="4.8984375" style="60" customWidth="1"/>
    <col min="12157" max="12157" width="2.5" style="60" customWidth="1"/>
    <col min="12158" max="12158" width="4.8984375" style="60" customWidth="1"/>
    <col min="12159" max="12396" width="9" style="60"/>
    <col min="12397" max="12397" width="1.69921875" style="60" customWidth="1"/>
    <col min="12398" max="12398" width="2.5" style="60" customWidth="1"/>
    <col min="12399" max="12399" width="3.59765625" style="60" customWidth="1"/>
    <col min="12400" max="12400" width="2.69921875" style="60" customWidth="1"/>
    <col min="12401" max="12401" width="0.8984375" style="60" customWidth="1"/>
    <col min="12402" max="12402" width="1.19921875" style="60" customWidth="1"/>
    <col min="12403" max="12403" width="5.3984375" style="60" customWidth="1"/>
    <col min="12404" max="12404" width="6.5" style="60" customWidth="1"/>
    <col min="12405" max="12405" width="4.09765625" style="60" customWidth="1"/>
    <col min="12406" max="12406" width="7.8984375" style="60" customWidth="1"/>
    <col min="12407" max="12407" width="8.69921875" style="60" customWidth="1"/>
    <col min="12408" max="12411" width="6.19921875" style="60" customWidth="1"/>
    <col min="12412" max="12412" width="4.8984375" style="60" customWidth="1"/>
    <col min="12413" max="12413" width="2.5" style="60" customWidth="1"/>
    <col min="12414" max="12414" width="4.8984375" style="60" customWidth="1"/>
    <col min="12415" max="12652" width="9" style="60"/>
    <col min="12653" max="12653" width="1.69921875" style="60" customWidth="1"/>
    <col min="12654" max="12654" width="2.5" style="60" customWidth="1"/>
    <col min="12655" max="12655" width="3.59765625" style="60" customWidth="1"/>
    <col min="12656" max="12656" width="2.69921875" style="60" customWidth="1"/>
    <col min="12657" max="12657" width="0.8984375" style="60" customWidth="1"/>
    <col min="12658" max="12658" width="1.19921875" style="60" customWidth="1"/>
    <col min="12659" max="12659" width="5.3984375" style="60" customWidth="1"/>
    <col min="12660" max="12660" width="6.5" style="60" customWidth="1"/>
    <col min="12661" max="12661" width="4.09765625" style="60" customWidth="1"/>
    <col min="12662" max="12662" width="7.8984375" style="60" customWidth="1"/>
    <col min="12663" max="12663" width="8.69921875" style="60" customWidth="1"/>
    <col min="12664" max="12667" width="6.19921875" style="60" customWidth="1"/>
    <col min="12668" max="12668" width="4.8984375" style="60" customWidth="1"/>
    <col min="12669" max="12669" width="2.5" style="60" customWidth="1"/>
    <col min="12670" max="12670" width="4.8984375" style="60" customWidth="1"/>
    <col min="12671" max="12908" width="9" style="60"/>
    <col min="12909" max="12909" width="1.69921875" style="60" customWidth="1"/>
    <col min="12910" max="12910" width="2.5" style="60" customWidth="1"/>
    <col min="12911" max="12911" width="3.59765625" style="60" customWidth="1"/>
    <col min="12912" max="12912" width="2.69921875" style="60" customWidth="1"/>
    <col min="12913" max="12913" width="0.8984375" style="60" customWidth="1"/>
    <col min="12914" max="12914" width="1.19921875" style="60" customWidth="1"/>
    <col min="12915" max="12915" width="5.3984375" style="60" customWidth="1"/>
    <col min="12916" max="12916" width="6.5" style="60" customWidth="1"/>
    <col min="12917" max="12917" width="4.09765625" style="60" customWidth="1"/>
    <col min="12918" max="12918" width="7.8984375" style="60" customWidth="1"/>
    <col min="12919" max="12919" width="8.69921875" style="60" customWidth="1"/>
    <col min="12920" max="12923" width="6.19921875" style="60" customWidth="1"/>
    <col min="12924" max="12924" width="4.8984375" style="60" customWidth="1"/>
    <col min="12925" max="12925" width="2.5" style="60" customWidth="1"/>
    <col min="12926" max="12926" width="4.8984375" style="60" customWidth="1"/>
    <col min="12927" max="13164" width="9" style="60"/>
    <col min="13165" max="13165" width="1.69921875" style="60" customWidth="1"/>
    <col min="13166" max="13166" width="2.5" style="60" customWidth="1"/>
    <col min="13167" max="13167" width="3.59765625" style="60" customWidth="1"/>
    <col min="13168" max="13168" width="2.69921875" style="60" customWidth="1"/>
    <col min="13169" max="13169" width="0.8984375" style="60" customWidth="1"/>
    <col min="13170" max="13170" width="1.19921875" style="60" customWidth="1"/>
    <col min="13171" max="13171" width="5.3984375" style="60" customWidth="1"/>
    <col min="13172" max="13172" width="6.5" style="60" customWidth="1"/>
    <col min="13173" max="13173" width="4.09765625" style="60" customWidth="1"/>
    <col min="13174" max="13174" width="7.8984375" style="60" customWidth="1"/>
    <col min="13175" max="13175" width="8.69921875" style="60" customWidth="1"/>
    <col min="13176" max="13179" width="6.19921875" style="60" customWidth="1"/>
    <col min="13180" max="13180" width="4.8984375" style="60" customWidth="1"/>
    <col min="13181" max="13181" width="2.5" style="60" customWidth="1"/>
    <col min="13182" max="13182" width="4.8984375" style="60" customWidth="1"/>
    <col min="13183" max="13420" width="9" style="60"/>
    <col min="13421" max="13421" width="1.69921875" style="60" customWidth="1"/>
    <col min="13422" max="13422" width="2.5" style="60" customWidth="1"/>
    <col min="13423" max="13423" width="3.59765625" style="60" customWidth="1"/>
    <col min="13424" max="13424" width="2.69921875" style="60" customWidth="1"/>
    <col min="13425" max="13425" width="0.8984375" style="60" customWidth="1"/>
    <col min="13426" max="13426" width="1.19921875" style="60" customWidth="1"/>
    <col min="13427" max="13427" width="5.3984375" style="60" customWidth="1"/>
    <col min="13428" max="13428" width="6.5" style="60" customWidth="1"/>
    <col min="13429" max="13429" width="4.09765625" style="60" customWidth="1"/>
    <col min="13430" max="13430" width="7.8984375" style="60" customWidth="1"/>
    <col min="13431" max="13431" width="8.69921875" style="60" customWidth="1"/>
    <col min="13432" max="13435" width="6.19921875" style="60" customWidth="1"/>
    <col min="13436" max="13436" width="4.8984375" style="60" customWidth="1"/>
    <col min="13437" max="13437" width="2.5" style="60" customWidth="1"/>
    <col min="13438" max="13438" width="4.8984375" style="60" customWidth="1"/>
    <col min="13439" max="13676" width="9" style="60"/>
    <col min="13677" max="13677" width="1.69921875" style="60" customWidth="1"/>
    <col min="13678" max="13678" width="2.5" style="60" customWidth="1"/>
    <col min="13679" max="13679" width="3.59765625" style="60" customWidth="1"/>
    <col min="13680" max="13680" width="2.69921875" style="60" customWidth="1"/>
    <col min="13681" max="13681" width="0.8984375" style="60" customWidth="1"/>
    <col min="13682" max="13682" width="1.19921875" style="60" customWidth="1"/>
    <col min="13683" max="13683" width="5.3984375" style="60" customWidth="1"/>
    <col min="13684" max="13684" width="6.5" style="60" customWidth="1"/>
    <col min="13685" max="13685" width="4.09765625" style="60" customWidth="1"/>
    <col min="13686" max="13686" width="7.8984375" style="60" customWidth="1"/>
    <col min="13687" max="13687" width="8.69921875" style="60" customWidth="1"/>
    <col min="13688" max="13691" width="6.19921875" style="60" customWidth="1"/>
    <col min="13692" max="13692" width="4.8984375" style="60" customWidth="1"/>
    <col min="13693" max="13693" width="2.5" style="60" customWidth="1"/>
    <col min="13694" max="13694" width="4.8984375" style="60" customWidth="1"/>
    <col min="13695" max="13932" width="9" style="60"/>
    <col min="13933" max="13933" width="1.69921875" style="60" customWidth="1"/>
    <col min="13934" max="13934" width="2.5" style="60" customWidth="1"/>
    <col min="13935" max="13935" width="3.59765625" style="60" customWidth="1"/>
    <col min="13936" max="13936" width="2.69921875" style="60" customWidth="1"/>
    <col min="13937" max="13937" width="0.8984375" style="60" customWidth="1"/>
    <col min="13938" max="13938" width="1.19921875" style="60" customWidth="1"/>
    <col min="13939" max="13939" width="5.3984375" style="60" customWidth="1"/>
    <col min="13940" max="13940" width="6.5" style="60" customWidth="1"/>
    <col min="13941" max="13941" width="4.09765625" style="60" customWidth="1"/>
    <col min="13942" max="13942" width="7.8984375" style="60" customWidth="1"/>
    <col min="13943" max="13943" width="8.69921875" style="60" customWidth="1"/>
    <col min="13944" max="13947" width="6.19921875" style="60" customWidth="1"/>
    <col min="13948" max="13948" width="4.8984375" style="60" customWidth="1"/>
    <col min="13949" max="13949" width="2.5" style="60" customWidth="1"/>
    <col min="13950" max="13950" width="4.8984375" style="60" customWidth="1"/>
    <col min="13951" max="14188" width="9" style="60"/>
    <col min="14189" max="14189" width="1.69921875" style="60" customWidth="1"/>
    <col min="14190" max="14190" width="2.5" style="60" customWidth="1"/>
    <col min="14191" max="14191" width="3.59765625" style="60" customWidth="1"/>
    <col min="14192" max="14192" width="2.69921875" style="60" customWidth="1"/>
    <col min="14193" max="14193" width="0.8984375" style="60" customWidth="1"/>
    <col min="14194" max="14194" width="1.19921875" style="60" customWidth="1"/>
    <col min="14195" max="14195" width="5.3984375" style="60" customWidth="1"/>
    <col min="14196" max="14196" width="6.5" style="60" customWidth="1"/>
    <col min="14197" max="14197" width="4.09765625" style="60" customWidth="1"/>
    <col min="14198" max="14198" width="7.8984375" style="60" customWidth="1"/>
    <col min="14199" max="14199" width="8.69921875" style="60" customWidth="1"/>
    <col min="14200" max="14203" width="6.19921875" style="60" customWidth="1"/>
    <col min="14204" max="14204" width="4.8984375" style="60" customWidth="1"/>
    <col min="14205" max="14205" width="2.5" style="60" customWidth="1"/>
    <col min="14206" max="14206" width="4.8984375" style="60" customWidth="1"/>
    <col min="14207" max="14444" width="9" style="60"/>
    <col min="14445" max="14445" width="1.69921875" style="60" customWidth="1"/>
    <col min="14446" max="14446" width="2.5" style="60" customWidth="1"/>
    <col min="14447" max="14447" width="3.59765625" style="60" customWidth="1"/>
    <col min="14448" max="14448" width="2.69921875" style="60" customWidth="1"/>
    <col min="14449" max="14449" width="0.8984375" style="60" customWidth="1"/>
    <col min="14450" max="14450" width="1.19921875" style="60" customWidth="1"/>
    <col min="14451" max="14451" width="5.3984375" style="60" customWidth="1"/>
    <col min="14452" max="14452" width="6.5" style="60" customWidth="1"/>
    <col min="14453" max="14453" width="4.09765625" style="60" customWidth="1"/>
    <col min="14454" max="14454" width="7.8984375" style="60" customWidth="1"/>
    <col min="14455" max="14455" width="8.69921875" style="60" customWidth="1"/>
    <col min="14456" max="14459" width="6.19921875" style="60" customWidth="1"/>
    <col min="14460" max="14460" width="4.8984375" style="60" customWidth="1"/>
    <col min="14461" max="14461" width="2.5" style="60" customWidth="1"/>
    <col min="14462" max="14462" width="4.8984375" style="60" customWidth="1"/>
    <col min="14463" max="14700" width="9" style="60"/>
    <col min="14701" max="14701" width="1.69921875" style="60" customWidth="1"/>
    <col min="14702" max="14702" width="2.5" style="60" customWidth="1"/>
    <col min="14703" max="14703" width="3.59765625" style="60" customWidth="1"/>
    <col min="14704" max="14704" width="2.69921875" style="60" customWidth="1"/>
    <col min="14705" max="14705" width="0.8984375" style="60" customWidth="1"/>
    <col min="14706" max="14706" width="1.19921875" style="60" customWidth="1"/>
    <col min="14707" max="14707" width="5.3984375" style="60" customWidth="1"/>
    <col min="14708" max="14708" width="6.5" style="60" customWidth="1"/>
    <col min="14709" max="14709" width="4.09765625" style="60" customWidth="1"/>
    <col min="14710" max="14710" width="7.8984375" style="60" customWidth="1"/>
    <col min="14711" max="14711" width="8.69921875" style="60" customWidth="1"/>
    <col min="14712" max="14715" width="6.19921875" style="60" customWidth="1"/>
    <col min="14716" max="14716" width="4.8984375" style="60" customWidth="1"/>
    <col min="14717" max="14717" width="2.5" style="60" customWidth="1"/>
    <col min="14718" max="14718" width="4.8984375" style="60" customWidth="1"/>
    <col min="14719" max="14956" width="9" style="60"/>
    <col min="14957" max="14957" width="1.69921875" style="60" customWidth="1"/>
    <col min="14958" max="14958" width="2.5" style="60" customWidth="1"/>
    <col min="14959" max="14959" width="3.59765625" style="60" customWidth="1"/>
    <col min="14960" max="14960" width="2.69921875" style="60" customWidth="1"/>
    <col min="14961" max="14961" width="0.8984375" style="60" customWidth="1"/>
    <col min="14962" max="14962" width="1.19921875" style="60" customWidth="1"/>
    <col min="14963" max="14963" width="5.3984375" style="60" customWidth="1"/>
    <col min="14964" max="14964" width="6.5" style="60" customWidth="1"/>
    <col min="14965" max="14965" width="4.09765625" style="60" customWidth="1"/>
    <col min="14966" max="14966" width="7.8984375" style="60" customWidth="1"/>
    <col min="14967" max="14967" width="8.69921875" style="60" customWidth="1"/>
    <col min="14968" max="14971" width="6.19921875" style="60" customWidth="1"/>
    <col min="14972" max="14972" width="4.8984375" style="60" customWidth="1"/>
    <col min="14973" max="14973" width="2.5" style="60" customWidth="1"/>
    <col min="14974" max="14974" width="4.8984375" style="60" customWidth="1"/>
    <col min="14975" max="15212" width="9" style="60"/>
    <col min="15213" max="15213" width="1.69921875" style="60" customWidth="1"/>
    <col min="15214" max="15214" width="2.5" style="60" customWidth="1"/>
    <col min="15215" max="15215" width="3.59765625" style="60" customWidth="1"/>
    <col min="15216" max="15216" width="2.69921875" style="60" customWidth="1"/>
    <col min="15217" max="15217" width="0.8984375" style="60" customWidth="1"/>
    <col min="15218" max="15218" width="1.19921875" style="60" customWidth="1"/>
    <col min="15219" max="15219" width="5.3984375" style="60" customWidth="1"/>
    <col min="15220" max="15220" width="6.5" style="60" customWidth="1"/>
    <col min="15221" max="15221" width="4.09765625" style="60" customWidth="1"/>
    <col min="15222" max="15222" width="7.8984375" style="60" customWidth="1"/>
    <col min="15223" max="15223" width="8.69921875" style="60" customWidth="1"/>
    <col min="15224" max="15227" width="6.19921875" style="60" customWidth="1"/>
    <col min="15228" max="15228" width="4.8984375" style="60" customWidth="1"/>
    <col min="15229" max="15229" width="2.5" style="60" customWidth="1"/>
    <col min="15230" max="15230" width="4.8984375" style="60" customWidth="1"/>
    <col min="15231" max="15468" width="9" style="60"/>
    <col min="15469" max="15469" width="1.69921875" style="60" customWidth="1"/>
    <col min="15470" max="15470" width="2.5" style="60" customWidth="1"/>
    <col min="15471" max="15471" width="3.59765625" style="60" customWidth="1"/>
    <col min="15472" max="15472" width="2.69921875" style="60" customWidth="1"/>
    <col min="15473" max="15473" width="0.8984375" style="60" customWidth="1"/>
    <col min="15474" max="15474" width="1.19921875" style="60" customWidth="1"/>
    <col min="15475" max="15475" width="5.3984375" style="60" customWidth="1"/>
    <col min="15476" max="15476" width="6.5" style="60" customWidth="1"/>
    <col min="15477" max="15477" width="4.09765625" style="60" customWidth="1"/>
    <col min="15478" max="15478" width="7.8984375" style="60" customWidth="1"/>
    <col min="15479" max="15479" width="8.69921875" style="60" customWidth="1"/>
    <col min="15480" max="15483" width="6.19921875" style="60" customWidth="1"/>
    <col min="15484" max="15484" width="4.8984375" style="60" customWidth="1"/>
    <col min="15485" max="15485" width="2.5" style="60" customWidth="1"/>
    <col min="15486" max="15486" width="4.8984375" style="60" customWidth="1"/>
    <col min="15487" max="15724" width="9" style="60"/>
    <col min="15725" max="15725" width="1.69921875" style="60" customWidth="1"/>
    <col min="15726" max="15726" width="2.5" style="60" customWidth="1"/>
    <col min="15727" max="15727" width="3.59765625" style="60" customWidth="1"/>
    <col min="15728" max="15728" width="2.69921875" style="60" customWidth="1"/>
    <col min="15729" max="15729" width="0.8984375" style="60" customWidth="1"/>
    <col min="15730" max="15730" width="1.19921875" style="60" customWidth="1"/>
    <col min="15731" max="15731" width="5.3984375" style="60" customWidth="1"/>
    <col min="15732" max="15732" width="6.5" style="60" customWidth="1"/>
    <col min="15733" max="15733" width="4.09765625" style="60" customWidth="1"/>
    <col min="15734" max="15734" width="7.8984375" style="60" customWidth="1"/>
    <col min="15735" max="15735" width="8.69921875" style="60" customWidth="1"/>
    <col min="15736" max="15739" width="6.19921875" style="60" customWidth="1"/>
    <col min="15740" max="15740" width="4.8984375" style="60" customWidth="1"/>
    <col min="15741" max="15741" width="2.5" style="60" customWidth="1"/>
    <col min="15742" max="15742" width="4.8984375" style="60" customWidth="1"/>
    <col min="15743" max="15980" width="9" style="60"/>
    <col min="15981" max="15981" width="1.69921875" style="60" customWidth="1"/>
    <col min="15982" max="15982" width="2.5" style="60" customWidth="1"/>
    <col min="15983" max="15983" width="3.59765625" style="60" customWidth="1"/>
    <col min="15984" max="15984" width="2.69921875" style="60" customWidth="1"/>
    <col min="15985" max="15985" width="0.8984375" style="60" customWidth="1"/>
    <col min="15986" max="15986" width="1.19921875" style="60" customWidth="1"/>
    <col min="15987" max="15987" width="5.3984375" style="60" customWidth="1"/>
    <col min="15988" max="15988" width="6.5" style="60" customWidth="1"/>
    <col min="15989" max="15989" width="4.09765625" style="60" customWidth="1"/>
    <col min="15990" max="15990" width="7.8984375" style="60" customWidth="1"/>
    <col min="15991" max="15991" width="8.69921875" style="60" customWidth="1"/>
    <col min="15992" max="15995" width="6.19921875" style="60" customWidth="1"/>
    <col min="15996" max="15996" width="4.8984375" style="60" customWidth="1"/>
    <col min="15997" max="15997" width="2.5" style="60" customWidth="1"/>
    <col min="15998" max="15998" width="4.8984375" style="60" customWidth="1"/>
    <col min="15999" max="16384" width="9" style="60"/>
  </cols>
  <sheetData>
    <row r="1" spans="2:22" ht="16.8" thickBot="1"/>
    <row r="2" spans="2:22" ht="18.75" customHeight="1" thickBot="1">
      <c r="B2" s="570" t="s">
        <v>542</v>
      </c>
      <c r="C2" s="571"/>
      <c r="D2" s="571"/>
      <c r="E2" s="572"/>
      <c r="G2" s="573" t="s">
        <v>293</v>
      </c>
      <c r="H2" s="573"/>
      <c r="I2" s="72">
        <f>IF(基本情報!G6="","",基本情報!G6)</f>
        <v>0</v>
      </c>
      <c r="J2" s="54" t="s">
        <v>7</v>
      </c>
      <c r="K2" s="54"/>
      <c r="L2" s="54"/>
      <c r="M2" s="54"/>
      <c r="T2" s="574" t="s">
        <v>397</v>
      </c>
      <c r="U2" s="576" t="s">
        <v>394</v>
      </c>
      <c r="V2" s="576"/>
    </row>
    <row r="3" spans="2:22" s="52" customFormat="1">
      <c r="B3" s="90" t="s">
        <v>315</v>
      </c>
      <c r="G3" s="90"/>
      <c r="P3" s="169" t="s">
        <v>204</v>
      </c>
      <c r="Q3" s="161" t="s">
        <v>291</v>
      </c>
      <c r="R3" s="103" t="s">
        <v>292</v>
      </c>
      <c r="T3" s="575"/>
      <c r="U3" s="51" t="s">
        <v>79</v>
      </c>
      <c r="V3" s="51" t="s">
        <v>247</v>
      </c>
    </row>
    <row r="4" spans="2:22" s="52" customFormat="1">
      <c r="B4" s="110" t="s">
        <v>162</v>
      </c>
      <c r="C4" s="113" t="s">
        <v>105</v>
      </c>
      <c r="D4" s="114" t="s">
        <v>152</v>
      </c>
      <c r="E4" s="112" t="s">
        <v>247</v>
      </c>
      <c r="G4" s="573" t="s">
        <v>17</v>
      </c>
      <c r="H4" s="573" t="str">
        <f>IF(①加減算!I9="","",①加減算!I9)</f>
        <v/>
      </c>
      <c r="I4" s="73" t="s">
        <v>162</v>
      </c>
      <c r="J4" s="83" t="s">
        <v>105</v>
      </c>
      <c r="K4" s="82" t="s">
        <v>152</v>
      </c>
      <c r="L4" s="74" t="s">
        <v>247</v>
      </c>
      <c r="M4" s="161" t="s">
        <v>291</v>
      </c>
      <c r="N4" s="103" t="s">
        <v>292</v>
      </c>
      <c r="P4" s="72" t="s">
        <v>347</v>
      </c>
      <c r="Q4" s="170">
        <f>M5</f>
        <v>0</v>
      </c>
      <c r="R4" s="170">
        <f>N5</f>
        <v>0</v>
      </c>
      <c r="T4" s="51">
        <f>月初児童数!AR8</f>
        <v>0</v>
      </c>
      <c r="U4" s="75">
        <f>IFERROR(Q4*T4,0)</f>
        <v>0</v>
      </c>
      <c r="V4" s="75">
        <f>IFERROR(R4*T4,0)</f>
        <v>0</v>
      </c>
    </row>
    <row r="5" spans="2:22" s="54" customFormat="1">
      <c r="B5" s="64" t="s">
        <v>112</v>
      </c>
      <c r="C5" s="64" t="s">
        <v>536</v>
      </c>
      <c r="D5" s="239">
        <v>34260</v>
      </c>
      <c r="E5" s="239">
        <v>340</v>
      </c>
      <c r="G5" s="573"/>
      <c r="H5" s="573"/>
      <c r="I5" s="62" t="str">
        <f>IF(基本情報!$C$4="","",基本情報!$C$4)</f>
        <v/>
      </c>
      <c r="J5" s="62" t="str">
        <f>利用定員!Q35</f>
        <v/>
      </c>
      <c r="K5" s="55">
        <f>IF(H4="",0,DGET($B$4:$E$140,K4,I4:J5))</f>
        <v>0</v>
      </c>
      <c r="L5" s="55">
        <f>IF(H4="",0,DGET($B$4:$E$140,L4,I4:J5))</f>
        <v>0</v>
      </c>
      <c r="M5" s="75">
        <f>IFERROR(K5*H4,0)</f>
        <v>0</v>
      </c>
      <c r="N5" s="75">
        <f>IFERROR(L5*$I$2*H4,0)</f>
        <v>0</v>
      </c>
      <c r="P5" s="72" t="s">
        <v>18</v>
      </c>
      <c r="Q5" s="170">
        <f>M7</f>
        <v>0</v>
      </c>
      <c r="R5" s="170">
        <f>N7</f>
        <v>0</v>
      </c>
      <c r="T5" s="51">
        <f>月初児童数!AR9</f>
        <v>0</v>
      </c>
      <c r="U5" s="75">
        <f t="shared" ref="U5:U15" si="0">IFERROR(Q5*T5,0)</f>
        <v>0</v>
      </c>
      <c r="V5" s="75">
        <f t="shared" ref="V5:V15" si="1">IFERROR(R5*T5,0)</f>
        <v>0</v>
      </c>
    </row>
    <row r="6" spans="2:22" s="54" customFormat="1">
      <c r="B6" s="64" t="s">
        <v>112</v>
      </c>
      <c r="C6" s="64" t="s">
        <v>465</v>
      </c>
      <c r="D6" s="239">
        <v>20550</v>
      </c>
      <c r="E6" s="239">
        <v>200</v>
      </c>
      <c r="G6" s="573" t="s">
        <v>18</v>
      </c>
      <c r="H6" s="573" t="str">
        <f>IF(①加減算!I10="","",①加減算!I10)</f>
        <v/>
      </c>
      <c r="I6" s="73" t="s">
        <v>162</v>
      </c>
      <c r="J6" s="83" t="s">
        <v>105</v>
      </c>
      <c r="K6" s="82" t="s">
        <v>152</v>
      </c>
      <c r="L6" s="74" t="s">
        <v>247</v>
      </c>
      <c r="M6" s="161" t="s">
        <v>291</v>
      </c>
      <c r="N6" s="103" t="s">
        <v>292</v>
      </c>
      <c r="P6" s="72" t="s">
        <v>19</v>
      </c>
      <c r="Q6" s="170">
        <f>M9</f>
        <v>0</v>
      </c>
      <c r="R6" s="170">
        <f>N9</f>
        <v>0</v>
      </c>
      <c r="T6" s="51">
        <f>月初児童数!AR10</f>
        <v>0</v>
      </c>
      <c r="U6" s="75">
        <f t="shared" si="0"/>
        <v>0</v>
      </c>
      <c r="V6" s="75">
        <f t="shared" si="1"/>
        <v>0</v>
      </c>
    </row>
    <row r="7" spans="2:22" s="54" customFormat="1">
      <c r="B7" s="64" t="s">
        <v>112</v>
      </c>
      <c r="C7" s="64" t="s">
        <v>466</v>
      </c>
      <c r="D7" s="239">
        <v>14680</v>
      </c>
      <c r="E7" s="239">
        <v>140</v>
      </c>
      <c r="G7" s="573"/>
      <c r="H7" s="573"/>
      <c r="I7" s="62" t="str">
        <f>IF(基本情報!$C$4="","",基本情報!$C$4)</f>
        <v/>
      </c>
      <c r="J7" s="62" t="str">
        <f>利用定員!Q36</f>
        <v/>
      </c>
      <c r="K7" s="55">
        <f>IF(H6="",0,DGET($B$4:$E$140,K6,I6:J7))</f>
        <v>0</v>
      </c>
      <c r="L7" s="55">
        <f>IF(H6="",0,DGET($B$4:$E$140,L6,I6:J7))</f>
        <v>0</v>
      </c>
      <c r="M7" s="75">
        <f>IFERROR(K7*H6,0)</f>
        <v>0</v>
      </c>
      <c r="N7" s="75">
        <f>IFERROR(L7*$I$2*H6,0)</f>
        <v>0</v>
      </c>
      <c r="P7" s="72" t="s">
        <v>20</v>
      </c>
      <c r="Q7" s="170">
        <f>M11</f>
        <v>0</v>
      </c>
      <c r="R7" s="170">
        <f>N11</f>
        <v>0</v>
      </c>
      <c r="T7" s="51">
        <f>月初児童数!AR11</f>
        <v>0</v>
      </c>
      <c r="U7" s="75">
        <f t="shared" si="0"/>
        <v>0</v>
      </c>
      <c r="V7" s="75">
        <f t="shared" si="1"/>
        <v>0</v>
      </c>
    </row>
    <row r="8" spans="2:22" s="77" customFormat="1">
      <c r="B8" s="64" t="s">
        <v>112</v>
      </c>
      <c r="C8" s="64" t="s">
        <v>509</v>
      </c>
      <c r="D8" s="239">
        <v>11420</v>
      </c>
      <c r="E8" s="239">
        <v>110</v>
      </c>
      <c r="G8" s="573" t="s">
        <v>19</v>
      </c>
      <c r="H8" s="573" t="str">
        <f>IF(①加減算!I11="","",①加減算!I11)</f>
        <v/>
      </c>
      <c r="I8" s="73" t="s">
        <v>162</v>
      </c>
      <c r="J8" s="83" t="s">
        <v>105</v>
      </c>
      <c r="K8" s="82" t="s">
        <v>152</v>
      </c>
      <c r="L8" s="74" t="s">
        <v>247</v>
      </c>
      <c r="M8" s="161" t="s">
        <v>291</v>
      </c>
      <c r="N8" s="103" t="s">
        <v>292</v>
      </c>
      <c r="P8" s="72" t="s">
        <v>21</v>
      </c>
      <c r="Q8" s="170">
        <f>M13</f>
        <v>0</v>
      </c>
      <c r="R8" s="170">
        <f>N13</f>
        <v>0</v>
      </c>
      <c r="T8" s="51">
        <f>月初児童数!AR12</f>
        <v>0</v>
      </c>
      <c r="U8" s="75">
        <f t="shared" si="0"/>
        <v>0</v>
      </c>
      <c r="V8" s="75">
        <f t="shared" si="1"/>
        <v>0</v>
      </c>
    </row>
    <row r="9" spans="2:22" s="54" customFormat="1">
      <c r="B9" s="64" t="s">
        <v>112</v>
      </c>
      <c r="C9" s="64" t="s">
        <v>468</v>
      </c>
      <c r="D9" s="239">
        <v>8560</v>
      </c>
      <c r="E9" s="239">
        <v>80</v>
      </c>
      <c r="G9" s="573"/>
      <c r="H9" s="573"/>
      <c r="I9" s="62" t="str">
        <f>IF(基本情報!$C$4="","",基本情報!$C$4)</f>
        <v/>
      </c>
      <c r="J9" s="62" t="str">
        <f>利用定員!Q37</f>
        <v/>
      </c>
      <c r="K9" s="55">
        <f>IF(H8="",0,DGET($B$4:$E$140,K8,I8:J9))</f>
        <v>0</v>
      </c>
      <c r="L9" s="55">
        <f>IF(H8="",0,DGET($B$4:$E$140,L8,I8:J9))</f>
        <v>0</v>
      </c>
      <c r="M9" s="75">
        <f>IFERROR(K9*H8,0)</f>
        <v>0</v>
      </c>
      <c r="N9" s="75">
        <f>IFERROR(L9*$I$2*H8,0)</f>
        <v>0</v>
      </c>
      <c r="P9" s="72" t="s">
        <v>22</v>
      </c>
      <c r="Q9" s="170">
        <f>M15</f>
        <v>0</v>
      </c>
      <c r="R9" s="170">
        <f>N15</f>
        <v>0</v>
      </c>
      <c r="T9" s="51">
        <f>月初児童数!AR13</f>
        <v>0</v>
      </c>
      <c r="U9" s="75">
        <f t="shared" si="0"/>
        <v>0</v>
      </c>
      <c r="V9" s="75">
        <f t="shared" si="1"/>
        <v>0</v>
      </c>
    </row>
    <row r="10" spans="2:22" s="54" customFormat="1">
      <c r="B10" s="64" t="s">
        <v>112</v>
      </c>
      <c r="C10" s="64" t="s">
        <v>469</v>
      </c>
      <c r="D10" s="239">
        <v>6850</v>
      </c>
      <c r="E10" s="239">
        <v>60</v>
      </c>
      <c r="G10" s="573" t="s">
        <v>20</v>
      </c>
      <c r="H10" s="573" t="str">
        <f>IF(①加減算!I12="","",①加減算!I12)</f>
        <v/>
      </c>
      <c r="I10" s="73" t="s">
        <v>162</v>
      </c>
      <c r="J10" s="83" t="s">
        <v>105</v>
      </c>
      <c r="K10" s="82" t="s">
        <v>152</v>
      </c>
      <c r="L10" s="74" t="s">
        <v>247</v>
      </c>
      <c r="M10" s="161" t="s">
        <v>291</v>
      </c>
      <c r="N10" s="103" t="s">
        <v>292</v>
      </c>
      <c r="P10" s="72" t="s">
        <v>206</v>
      </c>
      <c r="Q10" s="170">
        <f>M17</f>
        <v>0</v>
      </c>
      <c r="R10" s="170">
        <f>N17</f>
        <v>0</v>
      </c>
      <c r="T10" s="51">
        <f>月初児童数!AR14</f>
        <v>0</v>
      </c>
      <c r="U10" s="75">
        <f t="shared" si="0"/>
        <v>0</v>
      </c>
      <c r="V10" s="75">
        <f t="shared" si="1"/>
        <v>0</v>
      </c>
    </row>
    <row r="11" spans="2:22" s="54" customFormat="1">
      <c r="B11" s="64" t="s">
        <v>112</v>
      </c>
      <c r="C11" s="64" t="s">
        <v>470</v>
      </c>
      <c r="D11" s="239">
        <v>5710</v>
      </c>
      <c r="E11" s="239">
        <v>50</v>
      </c>
      <c r="G11" s="573"/>
      <c r="H11" s="573"/>
      <c r="I11" s="62" t="str">
        <f>IF(基本情報!$C$4="","",基本情報!$C$4)</f>
        <v/>
      </c>
      <c r="J11" s="62" t="str">
        <f>利用定員!Q38</f>
        <v/>
      </c>
      <c r="K11" s="55">
        <f>IF(H10="",0,DGET($B$4:$E$140,K10,I10:J11))</f>
        <v>0</v>
      </c>
      <c r="L11" s="55">
        <f>IF(H10="",0,DGET($B$4:$E$140,L10,I10:J11))</f>
        <v>0</v>
      </c>
      <c r="M11" s="75">
        <f>IFERROR(K11*H10,0)</f>
        <v>0</v>
      </c>
      <c r="N11" s="75">
        <f>IFERROR(L11*$I$2*H10,0)</f>
        <v>0</v>
      </c>
      <c r="P11" s="72" t="s">
        <v>207</v>
      </c>
      <c r="Q11" s="170">
        <f>M19</f>
        <v>0</v>
      </c>
      <c r="R11" s="170">
        <f>N19</f>
        <v>0</v>
      </c>
      <c r="T11" s="51">
        <f>月初児童数!AR15</f>
        <v>0</v>
      </c>
      <c r="U11" s="75">
        <f t="shared" si="0"/>
        <v>0</v>
      </c>
      <c r="V11" s="75">
        <f t="shared" si="1"/>
        <v>0</v>
      </c>
    </row>
    <row r="12" spans="2:22" s="54" customFormat="1">
      <c r="B12" s="62" t="s">
        <v>112</v>
      </c>
      <c r="C12" s="62" t="s">
        <v>471</v>
      </c>
      <c r="D12" s="237">
        <v>4890</v>
      </c>
      <c r="E12" s="237">
        <v>40</v>
      </c>
      <c r="G12" s="573" t="s">
        <v>21</v>
      </c>
      <c r="H12" s="573" t="str">
        <f>IF(①加減算!I13="","",①加減算!I13)</f>
        <v/>
      </c>
      <c r="I12" s="73" t="s">
        <v>162</v>
      </c>
      <c r="J12" s="83" t="s">
        <v>105</v>
      </c>
      <c r="K12" s="82" t="s">
        <v>152</v>
      </c>
      <c r="L12" s="74" t="s">
        <v>247</v>
      </c>
      <c r="M12" s="161" t="s">
        <v>291</v>
      </c>
      <c r="N12" s="103" t="s">
        <v>292</v>
      </c>
      <c r="P12" s="72" t="s">
        <v>208</v>
      </c>
      <c r="Q12" s="170">
        <f>M21</f>
        <v>0</v>
      </c>
      <c r="R12" s="170">
        <f>N21</f>
        <v>0</v>
      </c>
      <c r="T12" s="51">
        <f>月初児童数!AR16</f>
        <v>0</v>
      </c>
      <c r="U12" s="75">
        <f t="shared" si="0"/>
        <v>0</v>
      </c>
      <c r="V12" s="75">
        <f t="shared" si="1"/>
        <v>0</v>
      </c>
    </row>
    <row r="13" spans="2:22" s="54" customFormat="1">
      <c r="B13" s="62" t="s">
        <v>112</v>
      </c>
      <c r="C13" s="62" t="s">
        <v>472</v>
      </c>
      <c r="D13" s="237">
        <v>4280</v>
      </c>
      <c r="E13" s="237">
        <v>40</v>
      </c>
      <c r="G13" s="573"/>
      <c r="H13" s="573"/>
      <c r="I13" s="62" t="str">
        <f>IF(基本情報!$C$4="","",基本情報!$C$4)</f>
        <v/>
      </c>
      <c r="J13" s="62" t="str">
        <f>利用定員!Q39</f>
        <v/>
      </c>
      <c r="K13" s="55">
        <f>IF(H12="",0,DGET($B$4:$E$140,K12,I12:J13))</f>
        <v>0</v>
      </c>
      <c r="L13" s="55">
        <f>IF(H12="",0,DGET($B$4:$E$140,L12,I12:J13))</f>
        <v>0</v>
      </c>
      <c r="M13" s="75">
        <f>IFERROR(K13*H12,0)</f>
        <v>0</v>
      </c>
      <c r="N13" s="75">
        <f>IFERROR(L13*$I$2*H12,0)</f>
        <v>0</v>
      </c>
      <c r="P13" s="72" t="s">
        <v>26</v>
      </c>
      <c r="Q13" s="170">
        <f>M23</f>
        <v>0</v>
      </c>
      <c r="R13" s="170">
        <f>N23</f>
        <v>0</v>
      </c>
      <c r="T13" s="51">
        <f>月初児童数!AR17</f>
        <v>0</v>
      </c>
      <c r="U13" s="75">
        <f t="shared" si="0"/>
        <v>0</v>
      </c>
      <c r="V13" s="75">
        <f t="shared" si="1"/>
        <v>0</v>
      </c>
    </row>
    <row r="14" spans="2:22" s="54" customFormat="1">
      <c r="B14" s="62" t="s">
        <v>112</v>
      </c>
      <c r="C14" s="62" t="s">
        <v>473</v>
      </c>
      <c r="D14" s="237">
        <v>3800</v>
      </c>
      <c r="E14" s="237">
        <v>30</v>
      </c>
      <c r="G14" s="573" t="s">
        <v>22</v>
      </c>
      <c r="H14" s="573" t="str">
        <f>IF(①加減算!I14="","",①加減算!I14)</f>
        <v/>
      </c>
      <c r="I14" s="73" t="s">
        <v>162</v>
      </c>
      <c r="J14" s="83" t="s">
        <v>105</v>
      </c>
      <c r="K14" s="82" t="s">
        <v>152</v>
      </c>
      <c r="L14" s="74" t="s">
        <v>247</v>
      </c>
      <c r="M14" s="161" t="s">
        <v>291</v>
      </c>
      <c r="N14" s="103" t="s">
        <v>292</v>
      </c>
      <c r="P14" s="72" t="s">
        <v>27</v>
      </c>
      <c r="Q14" s="170">
        <f>M25</f>
        <v>0</v>
      </c>
      <c r="R14" s="170">
        <f>N25</f>
        <v>0</v>
      </c>
      <c r="T14" s="51">
        <f>月初児童数!AR18</f>
        <v>0</v>
      </c>
      <c r="U14" s="75">
        <f t="shared" si="0"/>
        <v>0</v>
      </c>
      <c r="V14" s="75">
        <f t="shared" si="1"/>
        <v>0</v>
      </c>
    </row>
    <row r="15" spans="2:22" s="54" customFormat="1">
      <c r="B15" s="62" t="s">
        <v>112</v>
      </c>
      <c r="C15" s="62" t="s">
        <v>474</v>
      </c>
      <c r="D15" s="237">
        <v>3420</v>
      </c>
      <c r="E15" s="237">
        <v>30</v>
      </c>
      <c r="G15" s="573"/>
      <c r="H15" s="573"/>
      <c r="I15" s="62" t="str">
        <f>IF(基本情報!$C$4="","",基本情報!$C$4)</f>
        <v/>
      </c>
      <c r="J15" s="62" t="str">
        <f>利用定員!Q40</f>
        <v/>
      </c>
      <c r="K15" s="55">
        <f>IF(H14="",0,DGET($B$4:$E$140,K14,I14:J15))</f>
        <v>0</v>
      </c>
      <c r="L15" s="55">
        <f>IF(H14="",0,DGET($B$4:$E$140,L14,I14:J15))</f>
        <v>0</v>
      </c>
      <c r="M15" s="75">
        <f>IFERROR(K15*H14,0)</f>
        <v>0</v>
      </c>
      <c r="N15" s="75">
        <f>IFERROR(L15*$I$2*H14,0)</f>
        <v>0</v>
      </c>
      <c r="P15" s="72" t="s">
        <v>28</v>
      </c>
      <c r="Q15" s="170">
        <f>M27</f>
        <v>0</v>
      </c>
      <c r="R15" s="170">
        <f>N27</f>
        <v>0</v>
      </c>
      <c r="T15" s="51">
        <f>月初児童数!AR19</f>
        <v>0</v>
      </c>
      <c r="U15" s="75">
        <f t="shared" si="0"/>
        <v>0</v>
      </c>
      <c r="V15" s="75">
        <f t="shared" si="1"/>
        <v>0</v>
      </c>
    </row>
    <row r="16" spans="2:22" s="54" customFormat="1">
      <c r="B16" s="62" t="s">
        <v>112</v>
      </c>
      <c r="C16" s="62" t="s">
        <v>475</v>
      </c>
      <c r="D16" s="237">
        <v>2850</v>
      </c>
      <c r="E16" s="237">
        <v>20</v>
      </c>
      <c r="G16" s="573" t="s">
        <v>23</v>
      </c>
      <c r="H16" s="573" t="str">
        <f>IF(①加減算!I15="","",①加減算!I15)</f>
        <v/>
      </c>
      <c r="I16" s="73" t="s">
        <v>162</v>
      </c>
      <c r="J16" s="83" t="s">
        <v>105</v>
      </c>
      <c r="K16" s="82" t="s">
        <v>152</v>
      </c>
      <c r="L16" s="74" t="s">
        <v>247</v>
      </c>
      <c r="M16" s="161" t="s">
        <v>291</v>
      </c>
      <c r="N16" s="103" t="s">
        <v>292</v>
      </c>
      <c r="T16" s="51">
        <f>SUM(T4:T15)</f>
        <v>0</v>
      </c>
      <c r="U16" s="190">
        <f>SUM(U4:U15)</f>
        <v>0</v>
      </c>
      <c r="V16" s="190">
        <f>SUM(V4:V15)</f>
        <v>0</v>
      </c>
    </row>
    <row r="17" spans="2:14" s="54" customFormat="1">
      <c r="B17" s="62" t="s">
        <v>112</v>
      </c>
      <c r="C17" s="62" t="s">
        <v>476</v>
      </c>
      <c r="D17" s="237">
        <v>2440</v>
      </c>
      <c r="E17" s="237">
        <v>20</v>
      </c>
      <c r="G17" s="573"/>
      <c r="H17" s="573"/>
      <c r="I17" s="62" t="str">
        <f>IF(基本情報!$C$4="","",基本情報!$C$4)</f>
        <v/>
      </c>
      <c r="J17" s="62" t="str">
        <f>利用定員!Q41</f>
        <v/>
      </c>
      <c r="K17" s="55">
        <f>IF(H16="",0,DGET($B$4:$E$140,K16,I16:J17))</f>
        <v>0</v>
      </c>
      <c r="L17" s="55">
        <f>IF(H16="",0,DGET($B$4:$E$140,L16,I16:J17))</f>
        <v>0</v>
      </c>
      <c r="M17" s="75">
        <f>IFERROR(K17*H16,0)</f>
        <v>0</v>
      </c>
      <c r="N17" s="75">
        <f>IFERROR(L17*$I$2*H16,0)</f>
        <v>0</v>
      </c>
    </row>
    <row r="18" spans="2:14" s="54" customFormat="1">
      <c r="B18" s="62" t="s">
        <v>112</v>
      </c>
      <c r="C18" s="62" t="s">
        <v>477</v>
      </c>
      <c r="D18" s="237">
        <v>2140</v>
      </c>
      <c r="E18" s="237">
        <v>20</v>
      </c>
      <c r="G18" s="573" t="s">
        <v>207</v>
      </c>
      <c r="H18" s="573" t="str">
        <f>IF(①加減算!I16="","",①加減算!I16)</f>
        <v/>
      </c>
      <c r="I18" s="73" t="s">
        <v>162</v>
      </c>
      <c r="J18" s="83" t="s">
        <v>105</v>
      </c>
      <c r="K18" s="82" t="s">
        <v>152</v>
      </c>
      <c r="L18" s="74" t="s">
        <v>247</v>
      </c>
      <c r="M18" s="161" t="s">
        <v>291</v>
      </c>
      <c r="N18" s="103" t="s">
        <v>292</v>
      </c>
    </row>
    <row r="19" spans="2:14" s="54" customFormat="1">
      <c r="B19" s="62" t="s">
        <v>112</v>
      </c>
      <c r="C19" s="62" t="s">
        <v>478</v>
      </c>
      <c r="D19" s="237">
        <v>1900</v>
      </c>
      <c r="E19" s="237">
        <v>10</v>
      </c>
      <c r="G19" s="573"/>
      <c r="H19" s="573"/>
      <c r="I19" s="62" t="str">
        <f>IF(基本情報!$C$4="","",基本情報!$C$4)</f>
        <v/>
      </c>
      <c r="J19" s="62" t="str">
        <f>利用定員!Q42</f>
        <v/>
      </c>
      <c r="K19" s="55">
        <f>IF(H18="",0,DGET($B$4:$E$140,K18,I18:J19))</f>
        <v>0</v>
      </c>
      <c r="L19" s="55">
        <f>IF(H18="",0,DGET($B$4:$E$140,L18,I18:J19))</f>
        <v>0</v>
      </c>
      <c r="M19" s="75">
        <f>IFERROR(K19*H18,0)</f>
        <v>0</v>
      </c>
      <c r="N19" s="75">
        <f>IFERROR(L19*$I$2*H18,0)</f>
        <v>0</v>
      </c>
    </row>
    <row r="20" spans="2:14" s="54" customFormat="1">
      <c r="B20" s="62" t="s">
        <v>112</v>
      </c>
      <c r="C20" s="62" t="s">
        <v>479</v>
      </c>
      <c r="D20" s="237">
        <v>1710</v>
      </c>
      <c r="E20" s="237">
        <v>10</v>
      </c>
      <c r="G20" s="573" t="s">
        <v>208</v>
      </c>
      <c r="H20" s="573" t="str">
        <f>IF(①加減算!I17="","",①加減算!I17)</f>
        <v/>
      </c>
      <c r="I20" s="73" t="s">
        <v>162</v>
      </c>
      <c r="J20" s="83" t="s">
        <v>105</v>
      </c>
      <c r="K20" s="82" t="s">
        <v>152</v>
      </c>
      <c r="L20" s="74" t="s">
        <v>247</v>
      </c>
      <c r="M20" s="161" t="s">
        <v>291</v>
      </c>
      <c r="N20" s="103" t="s">
        <v>292</v>
      </c>
    </row>
    <row r="21" spans="2:14">
      <c r="B21" s="62" t="s">
        <v>112</v>
      </c>
      <c r="C21" s="62" t="s">
        <v>480</v>
      </c>
      <c r="D21" s="237">
        <v>1550</v>
      </c>
      <c r="E21" s="237">
        <v>10</v>
      </c>
      <c r="G21" s="573"/>
      <c r="H21" s="573"/>
      <c r="I21" s="62" t="str">
        <f>IF(基本情報!$C$4="","",基本情報!$C$4)</f>
        <v/>
      </c>
      <c r="J21" s="62" t="str">
        <f>利用定員!Q43</f>
        <v/>
      </c>
      <c r="K21" s="55">
        <f>IF(H20="",0,DGET($B$4:$E$140,K20,I20:J21))</f>
        <v>0</v>
      </c>
      <c r="L21" s="55">
        <f>IF(H20="",0,DGET($B$4:$E$140,L20,I20:J21))</f>
        <v>0</v>
      </c>
      <c r="M21" s="75">
        <f>IFERROR(K21*H20,0)</f>
        <v>0</v>
      </c>
      <c r="N21" s="75">
        <f>IFERROR(L21*$I$2*H20,0)</f>
        <v>0</v>
      </c>
    </row>
    <row r="22" spans="2:14">
      <c r="B22" s="62" t="s">
        <v>274</v>
      </c>
      <c r="C22" s="64" t="s">
        <v>536</v>
      </c>
      <c r="D22" s="237">
        <v>33210</v>
      </c>
      <c r="E22" s="237">
        <v>330</v>
      </c>
      <c r="G22" s="573" t="s">
        <v>26</v>
      </c>
      <c r="H22" s="573" t="str">
        <f>IF(①加減算!I18="","",①加減算!I18)</f>
        <v/>
      </c>
      <c r="I22" s="73" t="s">
        <v>162</v>
      </c>
      <c r="J22" s="83" t="s">
        <v>105</v>
      </c>
      <c r="K22" s="82" t="s">
        <v>152</v>
      </c>
      <c r="L22" s="74" t="s">
        <v>247</v>
      </c>
      <c r="M22" s="161" t="s">
        <v>291</v>
      </c>
      <c r="N22" s="103" t="s">
        <v>292</v>
      </c>
    </row>
    <row r="23" spans="2:14">
      <c r="B23" s="62" t="s">
        <v>274</v>
      </c>
      <c r="C23" s="64" t="s">
        <v>465</v>
      </c>
      <c r="D23" s="237">
        <v>19920</v>
      </c>
      <c r="E23" s="237">
        <v>190</v>
      </c>
      <c r="G23" s="573"/>
      <c r="H23" s="573"/>
      <c r="I23" s="62" t="str">
        <f>IF(基本情報!$C$4="","",基本情報!$C$4)</f>
        <v/>
      </c>
      <c r="J23" s="62" t="str">
        <f>利用定員!Q44</f>
        <v/>
      </c>
      <c r="K23" s="55">
        <f>IF(H22="",0,DGET($B$4:$E$140,K22,I22:J23))</f>
        <v>0</v>
      </c>
      <c r="L23" s="55">
        <f>IF(H22="",0,DGET($B$4:$E$140,L22,I22:J23))</f>
        <v>0</v>
      </c>
      <c r="M23" s="75">
        <f>IFERROR(K23*H22,0)</f>
        <v>0</v>
      </c>
      <c r="N23" s="75">
        <f>IFERROR(L23*$I$2*H22,0)</f>
        <v>0</v>
      </c>
    </row>
    <row r="24" spans="2:14">
      <c r="B24" s="62" t="s">
        <v>274</v>
      </c>
      <c r="C24" s="64" t="s">
        <v>466</v>
      </c>
      <c r="D24" s="237">
        <v>14230</v>
      </c>
      <c r="E24" s="237">
        <v>140</v>
      </c>
      <c r="G24" s="573" t="s">
        <v>27</v>
      </c>
      <c r="H24" s="573" t="str">
        <f>IF(①加減算!I19="","",①加減算!I19)</f>
        <v/>
      </c>
      <c r="I24" s="73" t="s">
        <v>162</v>
      </c>
      <c r="J24" s="83" t="s">
        <v>105</v>
      </c>
      <c r="K24" s="82" t="s">
        <v>152</v>
      </c>
      <c r="L24" s="74" t="s">
        <v>247</v>
      </c>
      <c r="M24" s="161" t="s">
        <v>291</v>
      </c>
      <c r="N24" s="103" t="s">
        <v>292</v>
      </c>
    </row>
    <row r="25" spans="2:14">
      <c r="B25" s="62" t="s">
        <v>274</v>
      </c>
      <c r="C25" s="64" t="s">
        <v>509</v>
      </c>
      <c r="D25" s="237">
        <v>11070</v>
      </c>
      <c r="E25" s="237">
        <v>110</v>
      </c>
      <c r="G25" s="573"/>
      <c r="H25" s="573"/>
      <c r="I25" s="62" t="str">
        <f>IF(基本情報!$C$4="","",基本情報!$C$4)</f>
        <v/>
      </c>
      <c r="J25" s="62" t="str">
        <f>利用定員!Q45</f>
        <v/>
      </c>
      <c r="K25" s="55">
        <f>IF(H24="",0,DGET($B$4:$E$140,K24,I24:J25))</f>
        <v>0</v>
      </c>
      <c r="L25" s="55">
        <f>IF(H24="",0,DGET($B$4:$E$140,L24,I24:J25))</f>
        <v>0</v>
      </c>
      <c r="M25" s="75">
        <f>IFERROR(K25*H24,0)</f>
        <v>0</v>
      </c>
      <c r="N25" s="75">
        <f>IFERROR(L25*$I$2*H24,0)</f>
        <v>0</v>
      </c>
    </row>
    <row r="26" spans="2:14">
      <c r="B26" s="62" t="s">
        <v>274</v>
      </c>
      <c r="C26" s="64" t="s">
        <v>468</v>
      </c>
      <c r="D26" s="237">
        <v>8300</v>
      </c>
      <c r="E26" s="237">
        <v>80</v>
      </c>
      <c r="G26" s="573" t="s">
        <v>28</v>
      </c>
      <c r="H26" s="573" t="str">
        <f>IF(①加減算!I20="","",①加減算!I20)</f>
        <v/>
      </c>
      <c r="I26" s="73" t="s">
        <v>162</v>
      </c>
      <c r="J26" s="83" t="s">
        <v>105</v>
      </c>
      <c r="K26" s="82" t="s">
        <v>152</v>
      </c>
      <c r="L26" s="74" t="s">
        <v>247</v>
      </c>
      <c r="M26" s="161" t="s">
        <v>291</v>
      </c>
      <c r="N26" s="103" t="s">
        <v>292</v>
      </c>
    </row>
    <row r="27" spans="2:14">
      <c r="B27" s="62" t="s">
        <v>274</v>
      </c>
      <c r="C27" s="64" t="s">
        <v>469</v>
      </c>
      <c r="D27" s="237">
        <v>6640</v>
      </c>
      <c r="E27" s="237">
        <v>60</v>
      </c>
      <c r="G27" s="573"/>
      <c r="H27" s="573"/>
      <c r="I27" s="62" t="str">
        <f>IF(基本情報!$C$4="","",基本情報!$C$4)</f>
        <v/>
      </c>
      <c r="J27" s="62" t="str">
        <f>利用定員!Q46</f>
        <v/>
      </c>
      <c r="K27" s="55">
        <f>IF(H26="",0,DGET($B$4:$E$140,K26,I26:J27))</f>
        <v>0</v>
      </c>
      <c r="L27" s="55">
        <f>IF(H26="",0,DGET($B$4:$E$140,L26,I26:J27))</f>
        <v>0</v>
      </c>
      <c r="M27" s="75">
        <f>IFERROR(K27*H26,0)</f>
        <v>0</v>
      </c>
      <c r="N27" s="75">
        <f>IFERROR(L27*$I$2*H26,0)</f>
        <v>0</v>
      </c>
    </row>
    <row r="28" spans="2:14">
      <c r="B28" s="62" t="s">
        <v>274</v>
      </c>
      <c r="C28" s="64" t="s">
        <v>470</v>
      </c>
      <c r="D28" s="237">
        <v>5530</v>
      </c>
      <c r="E28" s="237">
        <v>50</v>
      </c>
    </row>
    <row r="29" spans="2:14">
      <c r="B29" s="62" t="s">
        <v>274</v>
      </c>
      <c r="C29" s="62" t="s">
        <v>471</v>
      </c>
      <c r="D29" s="237">
        <v>4740</v>
      </c>
      <c r="E29" s="237">
        <v>40</v>
      </c>
    </row>
    <row r="30" spans="2:14">
      <c r="B30" s="62" t="s">
        <v>274</v>
      </c>
      <c r="C30" s="62" t="s">
        <v>472</v>
      </c>
      <c r="D30" s="237">
        <v>4150</v>
      </c>
      <c r="E30" s="237">
        <v>40</v>
      </c>
    </row>
    <row r="31" spans="2:14">
      <c r="B31" s="62" t="s">
        <v>274</v>
      </c>
      <c r="C31" s="62" t="s">
        <v>473</v>
      </c>
      <c r="D31" s="237">
        <v>3690</v>
      </c>
      <c r="E31" s="237">
        <v>30</v>
      </c>
    </row>
    <row r="32" spans="2:14">
      <c r="B32" s="62" t="s">
        <v>274</v>
      </c>
      <c r="C32" s="62" t="s">
        <v>474</v>
      </c>
      <c r="D32" s="237">
        <v>3320</v>
      </c>
      <c r="E32" s="237">
        <v>30</v>
      </c>
    </row>
    <row r="33" spans="2:5">
      <c r="B33" s="62" t="s">
        <v>274</v>
      </c>
      <c r="C33" s="62" t="s">
        <v>475</v>
      </c>
      <c r="D33" s="237">
        <v>2760</v>
      </c>
      <c r="E33" s="237">
        <v>20</v>
      </c>
    </row>
    <row r="34" spans="2:5">
      <c r="B34" s="62" t="s">
        <v>274</v>
      </c>
      <c r="C34" s="62" t="s">
        <v>476</v>
      </c>
      <c r="D34" s="237">
        <v>2370</v>
      </c>
      <c r="E34" s="237">
        <v>20</v>
      </c>
    </row>
    <row r="35" spans="2:5">
      <c r="B35" s="62" t="s">
        <v>274</v>
      </c>
      <c r="C35" s="62" t="s">
        <v>477</v>
      </c>
      <c r="D35" s="237">
        <v>2070</v>
      </c>
      <c r="E35" s="237">
        <v>20</v>
      </c>
    </row>
    <row r="36" spans="2:5">
      <c r="B36" s="62" t="s">
        <v>274</v>
      </c>
      <c r="C36" s="62" t="s">
        <v>478</v>
      </c>
      <c r="D36" s="237">
        <v>1840</v>
      </c>
      <c r="E36" s="237">
        <v>10</v>
      </c>
    </row>
    <row r="37" spans="2:5">
      <c r="B37" s="62" t="s">
        <v>274</v>
      </c>
      <c r="C37" s="62" t="s">
        <v>479</v>
      </c>
      <c r="D37" s="237">
        <v>1660</v>
      </c>
      <c r="E37" s="237">
        <v>10</v>
      </c>
    </row>
    <row r="38" spans="2:5">
      <c r="B38" s="62" t="s">
        <v>274</v>
      </c>
      <c r="C38" s="62" t="s">
        <v>480</v>
      </c>
      <c r="D38" s="237">
        <v>1500</v>
      </c>
      <c r="E38" s="237">
        <v>10</v>
      </c>
    </row>
    <row r="39" spans="2:5">
      <c r="B39" s="62" t="s">
        <v>275</v>
      </c>
      <c r="C39" s="64" t="s">
        <v>536</v>
      </c>
      <c r="D39" s="237">
        <v>32950</v>
      </c>
      <c r="E39" s="237">
        <v>320</v>
      </c>
    </row>
    <row r="40" spans="2:5">
      <c r="B40" s="62" t="s">
        <v>275</v>
      </c>
      <c r="C40" s="64" t="s">
        <v>465</v>
      </c>
      <c r="D40" s="237">
        <v>19770</v>
      </c>
      <c r="E40" s="237">
        <v>190</v>
      </c>
    </row>
    <row r="41" spans="2:5">
      <c r="B41" s="62" t="s">
        <v>275</v>
      </c>
      <c r="C41" s="64" t="s">
        <v>466</v>
      </c>
      <c r="D41" s="237">
        <v>14120</v>
      </c>
      <c r="E41" s="237">
        <v>140</v>
      </c>
    </row>
    <row r="42" spans="2:5">
      <c r="B42" s="62" t="s">
        <v>275</v>
      </c>
      <c r="C42" s="64" t="s">
        <v>509</v>
      </c>
      <c r="D42" s="237">
        <v>10980</v>
      </c>
      <c r="E42" s="237">
        <v>100</v>
      </c>
    </row>
    <row r="43" spans="2:5">
      <c r="B43" s="62" t="s">
        <v>275</v>
      </c>
      <c r="C43" s="64" t="s">
        <v>468</v>
      </c>
      <c r="D43" s="237">
        <v>8230</v>
      </c>
      <c r="E43" s="237">
        <v>80</v>
      </c>
    </row>
    <row r="44" spans="2:5">
      <c r="B44" s="62" t="s">
        <v>275</v>
      </c>
      <c r="C44" s="64" t="s">
        <v>469</v>
      </c>
      <c r="D44" s="237">
        <v>6590</v>
      </c>
      <c r="E44" s="237">
        <v>60</v>
      </c>
    </row>
    <row r="45" spans="2:5">
      <c r="B45" s="62" t="s">
        <v>275</v>
      </c>
      <c r="C45" s="64" t="s">
        <v>470</v>
      </c>
      <c r="D45" s="237">
        <v>5490</v>
      </c>
      <c r="E45" s="237">
        <v>50</v>
      </c>
    </row>
    <row r="46" spans="2:5">
      <c r="B46" s="62" t="s">
        <v>275</v>
      </c>
      <c r="C46" s="62" t="s">
        <v>471</v>
      </c>
      <c r="D46" s="237">
        <v>4700</v>
      </c>
      <c r="E46" s="237">
        <v>40</v>
      </c>
    </row>
    <row r="47" spans="2:5">
      <c r="B47" s="62" t="s">
        <v>275</v>
      </c>
      <c r="C47" s="62" t="s">
        <v>472</v>
      </c>
      <c r="D47" s="237">
        <v>4110</v>
      </c>
      <c r="E47" s="237">
        <v>40</v>
      </c>
    </row>
    <row r="48" spans="2:5">
      <c r="B48" s="62" t="s">
        <v>275</v>
      </c>
      <c r="C48" s="62" t="s">
        <v>473</v>
      </c>
      <c r="D48" s="237">
        <v>3660</v>
      </c>
      <c r="E48" s="237">
        <v>30</v>
      </c>
    </row>
    <row r="49" spans="2:5">
      <c r="B49" s="62" t="s">
        <v>275</v>
      </c>
      <c r="C49" s="62" t="s">
        <v>474</v>
      </c>
      <c r="D49" s="237">
        <v>3290</v>
      </c>
      <c r="E49" s="237">
        <v>30</v>
      </c>
    </row>
    <row r="50" spans="2:5">
      <c r="B50" s="62" t="s">
        <v>275</v>
      </c>
      <c r="C50" s="62" t="s">
        <v>475</v>
      </c>
      <c r="D50" s="237">
        <v>2740</v>
      </c>
      <c r="E50" s="237">
        <v>20</v>
      </c>
    </row>
    <row r="51" spans="2:5">
      <c r="B51" s="62" t="s">
        <v>275</v>
      </c>
      <c r="C51" s="62" t="s">
        <v>476</v>
      </c>
      <c r="D51" s="237">
        <v>2350</v>
      </c>
      <c r="E51" s="237">
        <v>20</v>
      </c>
    </row>
    <row r="52" spans="2:5">
      <c r="B52" s="62" t="s">
        <v>275</v>
      </c>
      <c r="C52" s="62" t="s">
        <v>477</v>
      </c>
      <c r="D52" s="237">
        <v>2050</v>
      </c>
      <c r="E52" s="237">
        <v>20</v>
      </c>
    </row>
    <row r="53" spans="2:5">
      <c r="B53" s="62" t="s">
        <v>275</v>
      </c>
      <c r="C53" s="62" t="s">
        <v>478</v>
      </c>
      <c r="D53" s="237">
        <v>1830</v>
      </c>
      <c r="E53" s="237">
        <v>10</v>
      </c>
    </row>
    <row r="54" spans="2:5">
      <c r="B54" s="62" t="s">
        <v>275</v>
      </c>
      <c r="C54" s="62" t="s">
        <v>479</v>
      </c>
      <c r="D54" s="237">
        <v>1640</v>
      </c>
      <c r="E54" s="237">
        <v>10</v>
      </c>
    </row>
    <row r="55" spans="2:5">
      <c r="B55" s="62" t="s">
        <v>275</v>
      </c>
      <c r="C55" s="62" t="s">
        <v>480</v>
      </c>
      <c r="D55" s="237">
        <v>1490</v>
      </c>
      <c r="E55" s="237">
        <v>10</v>
      </c>
    </row>
    <row r="56" spans="2:5">
      <c r="B56" s="62" t="s">
        <v>276</v>
      </c>
      <c r="C56" s="64" t="s">
        <v>536</v>
      </c>
      <c r="D56" s="237">
        <v>32160</v>
      </c>
      <c r="E56" s="237">
        <v>320</v>
      </c>
    </row>
    <row r="57" spans="2:5">
      <c r="B57" s="62" t="s">
        <v>276</v>
      </c>
      <c r="C57" s="64" t="s">
        <v>465</v>
      </c>
      <c r="D57" s="237">
        <v>19300</v>
      </c>
      <c r="E57" s="237">
        <v>190</v>
      </c>
    </row>
    <row r="58" spans="2:5">
      <c r="B58" s="62" t="s">
        <v>276</v>
      </c>
      <c r="C58" s="64" t="s">
        <v>466</v>
      </c>
      <c r="D58" s="237">
        <v>13780</v>
      </c>
      <c r="E58" s="237">
        <v>130</v>
      </c>
    </row>
    <row r="59" spans="2:5">
      <c r="B59" s="62" t="s">
        <v>276</v>
      </c>
      <c r="C59" s="64" t="s">
        <v>509</v>
      </c>
      <c r="D59" s="237">
        <v>10720</v>
      </c>
      <c r="E59" s="237">
        <v>100</v>
      </c>
    </row>
    <row r="60" spans="2:5">
      <c r="B60" s="62" t="s">
        <v>276</v>
      </c>
      <c r="C60" s="64" t="s">
        <v>468</v>
      </c>
      <c r="D60" s="237">
        <v>8040</v>
      </c>
      <c r="E60" s="237">
        <v>80</v>
      </c>
    </row>
    <row r="61" spans="2:5">
      <c r="B61" s="62" t="s">
        <v>276</v>
      </c>
      <c r="C61" s="64" t="s">
        <v>469</v>
      </c>
      <c r="D61" s="237">
        <v>6430</v>
      </c>
      <c r="E61" s="237">
        <v>60</v>
      </c>
    </row>
    <row r="62" spans="2:5">
      <c r="B62" s="62" t="s">
        <v>276</v>
      </c>
      <c r="C62" s="64" t="s">
        <v>470</v>
      </c>
      <c r="D62" s="237">
        <v>5360</v>
      </c>
      <c r="E62" s="237">
        <v>50</v>
      </c>
    </row>
    <row r="63" spans="2:5">
      <c r="B63" s="62" t="s">
        <v>276</v>
      </c>
      <c r="C63" s="62" t="s">
        <v>471</v>
      </c>
      <c r="D63" s="237">
        <v>4590</v>
      </c>
      <c r="E63" s="237">
        <v>40</v>
      </c>
    </row>
    <row r="64" spans="2:5">
      <c r="B64" s="62" t="s">
        <v>276</v>
      </c>
      <c r="C64" s="62" t="s">
        <v>472</v>
      </c>
      <c r="D64" s="237">
        <v>4020</v>
      </c>
      <c r="E64" s="237">
        <v>40</v>
      </c>
    </row>
    <row r="65" spans="2:5">
      <c r="B65" s="62" t="s">
        <v>276</v>
      </c>
      <c r="C65" s="62" t="s">
        <v>473</v>
      </c>
      <c r="D65" s="237">
        <v>3570</v>
      </c>
      <c r="E65" s="237">
        <v>30</v>
      </c>
    </row>
    <row r="66" spans="2:5">
      <c r="B66" s="62" t="s">
        <v>276</v>
      </c>
      <c r="C66" s="62" t="s">
        <v>474</v>
      </c>
      <c r="D66" s="237">
        <v>3210</v>
      </c>
      <c r="E66" s="237">
        <v>30</v>
      </c>
    </row>
    <row r="67" spans="2:5">
      <c r="B67" s="62" t="s">
        <v>276</v>
      </c>
      <c r="C67" s="62" t="s">
        <v>475</v>
      </c>
      <c r="D67" s="237">
        <v>2680</v>
      </c>
      <c r="E67" s="237">
        <v>20</v>
      </c>
    </row>
    <row r="68" spans="2:5">
      <c r="B68" s="64" t="s">
        <v>276</v>
      </c>
      <c r="C68" s="62" t="s">
        <v>476</v>
      </c>
      <c r="D68" s="239">
        <v>2290</v>
      </c>
      <c r="E68" s="239">
        <v>20</v>
      </c>
    </row>
    <row r="69" spans="2:5">
      <c r="B69" s="64" t="s">
        <v>276</v>
      </c>
      <c r="C69" s="62" t="s">
        <v>477</v>
      </c>
      <c r="D69" s="239">
        <v>2010</v>
      </c>
      <c r="E69" s="239">
        <v>20</v>
      </c>
    </row>
    <row r="70" spans="2:5">
      <c r="B70" s="64" t="s">
        <v>276</v>
      </c>
      <c r="C70" s="62" t="s">
        <v>478</v>
      </c>
      <c r="D70" s="239">
        <v>1780</v>
      </c>
      <c r="E70" s="239">
        <v>10</v>
      </c>
    </row>
    <row r="71" spans="2:5">
      <c r="B71" s="64" t="s">
        <v>276</v>
      </c>
      <c r="C71" s="62" t="s">
        <v>479</v>
      </c>
      <c r="D71" s="239">
        <v>1600</v>
      </c>
      <c r="E71" s="239">
        <v>10</v>
      </c>
    </row>
    <row r="72" spans="2:5">
      <c r="B72" s="64" t="s">
        <v>276</v>
      </c>
      <c r="C72" s="62" t="s">
        <v>480</v>
      </c>
      <c r="D72" s="239">
        <v>1460</v>
      </c>
      <c r="E72" s="239">
        <v>10</v>
      </c>
    </row>
    <row r="73" spans="2:5">
      <c r="B73" s="64" t="s">
        <v>277</v>
      </c>
      <c r="C73" s="64" t="s">
        <v>536</v>
      </c>
      <c r="D73" s="239">
        <v>31640</v>
      </c>
      <c r="E73" s="239">
        <v>310</v>
      </c>
    </row>
    <row r="74" spans="2:5">
      <c r="B74" s="64" t="s">
        <v>277</v>
      </c>
      <c r="C74" s="64" t="s">
        <v>465</v>
      </c>
      <c r="D74" s="239">
        <v>18980</v>
      </c>
      <c r="E74" s="239">
        <v>180</v>
      </c>
    </row>
    <row r="75" spans="2:5">
      <c r="B75" s="64" t="s">
        <v>277</v>
      </c>
      <c r="C75" s="64" t="s">
        <v>466</v>
      </c>
      <c r="D75" s="239">
        <v>13560</v>
      </c>
      <c r="E75" s="239">
        <v>130</v>
      </c>
    </row>
    <row r="76" spans="2:5">
      <c r="B76" s="62" t="s">
        <v>277</v>
      </c>
      <c r="C76" s="64" t="s">
        <v>509</v>
      </c>
      <c r="D76" s="237">
        <v>10540</v>
      </c>
      <c r="E76" s="237">
        <v>100</v>
      </c>
    </row>
    <row r="77" spans="2:5" s="54" customFormat="1">
      <c r="B77" s="62" t="s">
        <v>277</v>
      </c>
      <c r="C77" s="64" t="s">
        <v>468</v>
      </c>
      <c r="D77" s="237">
        <v>7910</v>
      </c>
      <c r="E77" s="237">
        <v>70</v>
      </c>
    </row>
    <row r="78" spans="2:5" s="54" customFormat="1">
      <c r="B78" s="62" t="s">
        <v>277</v>
      </c>
      <c r="C78" s="64" t="s">
        <v>469</v>
      </c>
      <c r="D78" s="237">
        <v>6320</v>
      </c>
      <c r="E78" s="237">
        <v>60</v>
      </c>
    </row>
    <row r="79" spans="2:5" s="54" customFormat="1">
      <c r="B79" s="62" t="s">
        <v>277</v>
      </c>
      <c r="C79" s="64" t="s">
        <v>470</v>
      </c>
      <c r="D79" s="237">
        <v>5270</v>
      </c>
      <c r="E79" s="237">
        <v>50</v>
      </c>
    </row>
    <row r="80" spans="2:5" s="54" customFormat="1">
      <c r="B80" s="62" t="s">
        <v>277</v>
      </c>
      <c r="C80" s="62" t="s">
        <v>471</v>
      </c>
      <c r="D80" s="237">
        <v>4520</v>
      </c>
      <c r="E80" s="237">
        <v>40</v>
      </c>
    </row>
    <row r="81" spans="2:5" s="54" customFormat="1">
      <c r="B81" s="62" t="s">
        <v>277</v>
      </c>
      <c r="C81" s="62" t="s">
        <v>472</v>
      </c>
      <c r="D81" s="237">
        <v>3950</v>
      </c>
      <c r="E81" s="237">
        <v>30</v>
      </c>
    </row>
    <row r="82" spans="2:5" s="54" customFormat="1">
      <c r="B82" s="62" t="s">
        <v>277</v>
      </c>
      <c r="C82" s="62" t="s">
        <v>473</v>
      </c>
      <c r="D82" s="237">
        <v>3510</v>
      </c>
      <c r="E82" s="237">
        <v>30</v>
      </c>
    </row>
    <row r="83" spans="2:5" s="54" customFormat="1">
      <c r="B83" s="62" t="s">
        <v>277</v>
      </c>
      <c r="C83" s="62" t="s">
        <v>474</v>
      </c>
      <c r="D83" s="237">
        <v>3160</v>
      </c>
      <c r="E83" s="237">
        <v>30</v>
      </c>
    </row>
    <row r="84" spans="2:5" s="54" customFormat="1">
      <c r="B84" s="62" t="s">
        <v>277</v>
      </c>
      <c r="C84" s="62" t="s">
        <v>475</v>
      </c>
      <c r="D84" s="237">
        <v>2630</v>
      </c>
      <c r="E84" s="237">
        <v>20</v>
      </c>
    </row>
    <row r="85" spans="2:5">
      <c r="B85" s="62" t="s">
        <v>277</v>
      </c>
      <c r="C85" s="62" t="s">
        <v>476</v>
      </c>
      <c r="D85" s="237">
        <v>2260</v>
      </c>
      <c r="E85" s="237">
        <v>20</v>
      </c>
    </row>
    <row r="86" spans="2:5">
      <c r="B86" s="62" t="s">
        <v>277</v>
      </c>
      <c r="C86" s="62" t="s">
        <v>477</v>
      </c>
      <c r="D86" s="237">
        <v>1970</v>
      </c>
      <c r="E86" s="237">
        <v>10</v>
      </c>
    </row>
    <row r="87" spans="2:5">
      <c r="B87" s="62" t="s">
        <v>277</v>
      </c>
      <c r="C87" s="62" t="s">
        <v>478</v>
      </c>
      <c r="D87" s="237">
        <v>1750</v>
      </c>
      <c r="E87" s="237">
        <v>10</v>
      </c>
    </row>
    <row r="88" spans="2:5">
      <c r="B88" s="62" t="s">
        <v>277</v>
      </c>
      <c r="C88" s="62" t="s">
        <v>479</v>
      </c>
      <c r="D88" s="237">
        <v>1580</v>
      </c>
      <c r="E88" s="237">
        <v>10</v>
      </c>
    </row>
    <row r="89" spans="2:5">
      <c r="B89" s="62" t="s">
        <v>277</v>
      </c>
      <c r="C89" s="62" t="s">
        <v>480</v>
      </c>
      <c r="D89" s="237">
        <v>1430</v>
      </c>
      <c r="E89" s="237">
        <v>10</v>
      </c>
    </row>
    <row r="90" spans="2:5">
      <c r="B90" s="62" t="s">
        <v>278</v>
      </c>
      <c r="C90" s="64" t="s">
        <v>536</v>
      </c>
      <c r="D90" s="237">
        <v>30590</v>
      </c>
      <c r="E90" s="237">
        <v>300</v>
      </c>
    </row>
    <row r="91" spans="2:5">
      <c r="B91" s="62" t="s">
        <v>278</v>
      </c>
      <c r="C91" s="64" t="s">
        <v>465</v>
      </c>
      <c r="D91" s="237">
        <v>18350</v>
      </c>
      <c r="E91" s="237">
        <v>180</v>
      </c>
    </row>
    <row r="92" spans="2:5">
      <c r="B92" s="62" t="s">
        <v>278</v>
      </c>
      <c r="C92" s="64" t="s">
        <v>466</v>
      </c>
      <c r="D92" s="237">
        <v>13110</v>
      </c>
      <c r="E92" s="237">
        <v>130</v>
      </c>
    </row>
    <row r="93" spans="2:5">
      <c r="B93" s="62" t="s">
        <v>278</v>
      </c>
      <c r="C93" s="64" t="s">
        <v>509</v>
      </c>
      <c r="D93" s="237">
        <v>10190</v>
      </c>
      <c r="E93" s="237">
        <v>100</v>
      </c>
    </row>
    <row r="94" spans="2:5">
      <c r="B94" s="62" t="s">
        <v>278</v>
      </c>
      <c r="C94" s="64" t="s">
        <v>468</v>
      </c>
      <c r="D94" s="237">
        <v>7640</v>
      </c>
      <c r="E94" s="237">
        <v>70</v>
      </c>
    </row>
    <row r="95" spans="2:5">
      <c r="B95" s="62" t="s">
        <v>278</v>
      </c>
      <c r="C95" s="64" t="s">
        <v>469</v>
      </c>
      <c r="D95" s="237">
        <v>6110</v>
      </c>
      <c r="E95" s="237">
        <v>60</v>
      </c>
    </row>
    <row r="96" spans="2:5">
      <c r="B96" s="62" t="s">
        <v>278</v>
      </c>
      <c r="C96" s="64" t="s">
        <v>470</v>
      </c>
      <c r="D96" s="237">
        <v>5090</v>
      </c>
      <c r="E96" s="237">
        <v>50</v>
      </c>
    </row>
    <row r="97" spans="2:5">
      <c r="B97" s="62" t="s">
        <v>278</v>
      </c>
      <c r="C97" s="62" t="s">
        <v>471</v>
      </c>
      <c r="D97" s="237">
        <v>4370</v>
      </c>
      <c r="E97" s="237">
        <v>40</v>
      </c>
    </row>
    <row r="98" spans="2:5">
      <c r="B98" s="62" t="s">
        <v>278</v>
      </c>
      <c r="C98" s="62" t="s">
        <v>472</v>
      </c>
      <c r="D98" s="237">
        <v>3820</v>
      </c>
      <c r="E98" s="237">
        <v>30</v>
      </c>
    </row>
    <row r="99" spans="2:5">
      <c r="B99" s="62" t="s">
        <v>278</v>
      </c>
      <c r="C99" s="62" t="s">
        <v>473</v>
      </c>
      <c r="D99" s="237">
        <v>3390</v>
      </c>
      <c r="E99" s="237">
        <v>30</v>
      </c>
    </row>
    <row r="100" spans="2:5">
      <c r="B100" s="62" t="s">
        <v>278</v>
      </c>
      <c r="C100" s="62" t="s">
        <v>474</v>
      </c>
      <c r="D100" s="237">
        <v>3050</v>
      </c>
      <c r="E100" s="237">
        <v>30</v>
      </c>
    </row>
    <row r="101" spans="2:5">
      <c r="B101" s="62" t="s">
        <v>278</v>
      </c>
      <c r="C101" s="62" t="s">
        <v>475</v>
      </c>
      <c r="D101" s="237">
        <v>2540</v>
      </c>
      <c r="E101" s="237">
        <v>20</v>
      </c>
    </row>
    <row r="102" spans="2:5">
      <c r="B102" s="62" t="s">
        <v>278</v>
      </c>
      <c r="C102" s="62" t="s">
        <v>476</v>
      </c>
      <c r="D102" s="237">
        <v>2180</v>
      </c>
      <c r="E102" s="237">
        <v>20</v>
      </c>
    </row>
    <row r="103" spans="2:5">
      <c r="B103" s="62" t="s">
        <v>278</v>
      </c>
      <c r="C103" s="62" t="s">
        <v>477</v>
      </c>
      <c r="D103" s="237">
        <v>1910</v>
      </c>
      <c r="E103" s="237">
        <v>10</v>
      </c>
    </row>
    <row r="104" spans="2:5">
      <c r="B104" s="62" t="s">
        <v>278</v>
      </c>
      <c r="C104" s="62" t="s">
        <v>478</v>
      </c>
      <c r="D104" s="237">
        <v>1690</v>
      </c>
      <c r="E104" s="237">
        <v>10</v>
      </c>
    </row>
    <row r="105" spans="2:5">
      <c r="B105" s="62" t="s">
        <v>278</v>
      </c>
      <c r="C105" s="62" t="s">
        <v>479</v>
      </c>
      <c r="D105" s="237">
        <v>1520</v>
      </c>
      <c r="E105" s="237">
        <v>10</v>
      </c>
    </row>
    <row r="106" spans="2:5">
      <c r="B106" s="62" t="s">
        <v>278</v>
      </c>
      <c r="C106" s="62" t="s">
        <v>480</v>
      </c>
      <c r="D106" s="237">
        <v>1390</v>
      </c>
      <c r="E106" s="237">
        <v>10</v>
      </c>
    </row>
    <row r="107" spans="2:5">
      <c r="B107" s="62" t="s">
        <v>279</v>
      </c>
      <c r="C107" s="64" t="s">
        <v>536</v>
      </c>
      <c r="D107" s="237">
        <v>29810</v>
      </c>
      <c r="E107" s="237">
        <v>290</v>
      </c>
    </row>
    <row r="108" spans="2:5">
      <c r="B108" s="62" t="s">
        <v>279</v>
      </c>
      <c r="C108" s="64" t="s">
        <v>465</v>
      </c>
      <c r="D108" s="237">
        <v>17880</v>
      </c>
      <c r="E108" s="237">
        <v>170</v>
      </c>
    </row>
    <row r="109" spans="2:5">
      <c r="B109" s="62" t="s">
        <v>279</v>
      </c>
      <c r="C109" s="64" t="s">
        <v>466</v>
      </c>
      <c r="D109" s="237">
        <v>12770</v>
      </c>
      <c r="E109" s="237">
        <v>120</v>
      </c>
    </row>
    <row r="110" spans="2:5">
      <c r="B110" s="62" t="s">
        <v>279</v>
      </c>
      <c r="C110" s="64" t="s">
        <v>509</v>
      </c>
      <c r="D110" s="237">
        <v>9930</v>
      </c>
      <c r="E110" s="237">
        <v>90</v>
      </c>
    </row>
    <row r="111" spans="2:5">
      <c r="B111" s="62" t="s">
        <v>279</v>
      </c>
      <c r="C111" s="64" t="s">
        <v>468</v>
      </c>
      <c r="D111" s="237">
        <v>7450</v>
      </c>
      <c r="E111" s="237">
        <v>70</v>
      </c>
    </row>
    <row r="112" spans="2:5">
      <c r="B112" s="62" t="s">
        <v>279</v>
      </c>
      <c r="C112" s="64" t="s">
        <v>469</v>
      </c>
      <c r="D112" s="237">
        <v>5960</v>
      </c>
      <c r="E112" s="237">
        <v>50</v>
      </c>
    </row>
    <row r="113" spans="2:5">
      <c r="B113" s="62" t="s">
        <v>279</v>
      </c>
      <c r="C113" s="64" t="s">
        <v>470</v>
      </c>
      <c r="D113" s="237">
        <v>4960</v>
      </c>
      <c r="E113" s="237">
        <v>40</v>
      </c>
    </row>
    <row r="114" spans="2:5">
      <c r="B114" s="62" t="s">
        <v>279</v>
      </c>
      <c r="C114" s="62" t="s">
        <v>471</v>
      </c>
      <c r="D114" s="237">
        <v>4250</v>
      </c>
      <c r="E114" s="237">
        <v>40</v>
      </c>
    </row>
    <row r="115" spans="2:5">
      <c r="B115" s="62" t="s">
        <v>279</v>
      </c>
      <c r="C115" s="62" t="s">
        <v>472</v>
      </c>
      <c r="D115" s="237">
        <v>3720</v>
      </c>
      <c r="E115" s="237">
        <v>30</v>
      </c>
    </row>
    <row r="116" spans="2:5">
      <c r="B116" s="62" t="s">
        <v>279</v>
      </c>
      <c r="C116" s="62" t="s">
        <v>473</v>
      </c>
      <c r="D116" s="237">
        <v>3310</v>
      </c>
      <c r="E116" s="237">
        <v>30</v>
      </c>
    </row>
    <row r="117" spans="2:5">
      <c r="B117" s="62" t="s">
        <v>279</v>
      </c>
      <c r="C117" s="62" t="s">
        <v>474</v>
      </c>
      <c r="D117" s="237">
        <v>2980</v>
      </c>
      <c r="E117" s="237">
        <v>20</v>
      </c>
    </row>
    <row r="118" spans="2:5">
      <c r="B118" s="62" t="s">
        <v>279</v>
      </c>
      <c r="C118" s="62" t="s">
        <v>475</v>
      </c>
      <c r="D118" s="237">
        <v>2480</v>
      </c>
      <c r="E118" s="237">
        <v>20</v>
      </c>
    </row>
    <row r="119" spans="2:5">
      <c r="B119" s="62" t="s">
        <v>279</v>
      </c>
      <c r="C119" s="62" t="s">
        <v>476</v>
      </c>
      <c r="D119" s="237">
        <v>2120</v>
      </c>
      <c r="E119" s="237">
        <v>20</v>
      </c>
    </row>
    <row r="120" spans="2:5">
      <c r="B120" s="62" t="s">
        <v>279</v>
      </c>
      <c r="C120" s="62" t="s">
        <v>477</v>
      </c>
      <c r="D120" s="237">
        <v>1860</v>
      </c>
      <c r="E120" s="237">
        <v>10</v>
      </c>
    </row>
    <row r="121" spans="2:5">
      <c r="B121" s="62" t="s">
        <v>279</v>
      </c>
      <c r="C121" s="62" t="s">
        <v>478</v>
      </c>
      <c r="D121" s="237">
        <v>1650</v>
      </c>
      <c r="E121" s="237">
        <v>10</v>
      </c>
    </row>
    <row r="122" spans="2:5">
      <c r="B122" s="62" t="s">
        <v>279</v>
      </c>
      <c r="C122" s="62" t="s">
        <v>479</v>
      </c>
      <c r="D122" s="237">
        <v>1490</v>
      </c>
      <c r="E122" s="237">
        <v>10</v>
      </c>
    </row>
    <row r="123" spans="2:5">
      <c r="B123" s="62" t="s">
        <v>279</v>
      </c>
      <c r="C123" s="62" t="s">
        <v>480</v>
      </c>
      <c r="D123" s="237">
        <v>1350</v>
      </c>
      <c r="E123" s="237">
        <v>10</v>
      </c>
    </row>
    <row r="124" spans="2:5">
      <c r="B124" s="62" t="s">
        <v>280</v>
      </c>
      <c r="C124" s="64" t="s">
        <v>536</v>
      </c>
      <c r="D124" s="237">
        <v>29020</v>
      </c>
      <c r="E124" s="237">
        <v>290</v>
      </c>
    </row>
    <row r="125" spans="2:5">
      <c r="B125" s="62" t="s">
        <v>280</v>
      </c>
      <c r="C125" s="64" t="s">
        <v>465</v>
      </c>
      <c r="D125" s="237">
        <v>17410</v>
      </c>
      <c r="E125" s="237">
        <v>170</v>
      </c>
    </row>
    <row r="126" spans="2:5">
      <c r="B126" s="62" t="s">
        <v>280</v>
      </c>
      <c r="C126" s="64" t="s">
        <v>466</v>
      </c>
      <c r="D126" s="237">
        <v>12440</v>
      </c>
      <c r="E126" s="237">
        <v>120</v>
      </c>
    </row>
    <row r="127" spans="2:5">
      <c r="B127" s="62" t="s">
        <v>280</v>
      </c>
      <c r="C127" s="64" t="s">
        <v>509</v>
      </c>
      <c r="D127" s="237">
        <v>9670</v>
      </c>
      <c r="E127" s="237">
        <v>90</v>
      </c>
    </row>
    <row r="128" spans="2:5">
      <c r="B128" s="62" t="s">
        <v>280</v>
      </c>
      <c r="C128" s="64" t="s">
        <v>468</v>
      </c>
      <c r="D128" s="237">
        <v>7250</v>
      </c>
      <c r="E128" s="237">
        <v>70</v>
      </c>
    </row>
    <row r="129" spans="2:5">
      <c r="B129" s="62" t="s">
        <v>280</v>
      </c>
      <c r="C129" s="64" t="s">
        <v>469</v>
      </c>
      <c r="D129" s="237">
        <v>5800</v>
      </c>
      <c r="E129" s="237">
        <v>50</v>
      </c>
    </row>
    <row r="130" spans="2:5">
      <c r="B130" s="62" t="s">
        <v>280</v>
      </c>
      <c r="C130" s="64" t="s">
        <v>470</v>
      </c>
      <c r="D130" s="237">
        <v>4830</v>
      </c>
      <c r="E130" s="237">
        <v>40</v>
      </c>
    </row>
    <row r="131" spans="2:5">
      <c r="B131" s="62" t="s">
        <v>280</v>
      </c>
      <c r="C131" s="62" t="s">
        <v>471</v>
      </c>
      <c r="D131" s="237">
        <v>4140</v>
      </c>
      <c r="E131" s="237">
        <v>40</v>
      </c>
    </row>
    <row r="132" spans="2:5">
      <c r="B132" s="62" t="s">
        <v>280</v>
      </c>
      <c r="C132" s="62" t="s">
        <v>472</v>
      </c>
      <c r="D132" s="237">
        <v>3620</v>
      </c>
      <c r="E132" s="237">
        <v>30</v>
      </c>
    </row>
    <row r="133" spans="2:5">
      <c r="B133" s="62" t="s">
        <v>280</v>
      </c>
      <c r="C133" s="62" t="s">
        <v>473</v>
      </c>
      <c r="D133" s="237">
        <v>3220</v>
      </c>
      <c r="E133" s="237">
        <v>30</v>
      </c>
    </row>
    <row r="134" spans="2:5">
      <c r="B134" s="62" t="s">
        <v>280</v>
      </c>
      <c r="C134" s="62" t="s">
        <v>474</v>
      </c>
      <c r="D134" s="237">
        <v>2900</v>
      </c>
      <c r="E134" s="237">
        <v>20</v>
      </c>
    </row>
    <row r="135" spans="2:5">
      <c r="B135" s="62" t="s">
        <v>280</v>
      </c>
      <c r="C135" s="62" t="s">
        <v>475</v>
      </c>
      <c r="D135" s="237">
        <v>2410</v>
      </c>
      <c r="E135" s="237">
        <v>20</v>
      </c>
    </row>
    <row r="136" spans="2:5">
      <c r="B136" s="64" t="s">
        <v>280</v>
      </c>
      <c r="C136" s="62" t="s">
        <v>476</v>
      </c>
      <c r="D136" s="239">
        <v>2070</v>
      </c>
      <c r="E136" s="239">
        <v>20</v>
      </c>
    </row>
    <row r="137" spans="2:5">
      <c r="B137" s="64" t="s">
        <v>280</v>
      </c>
      <c r="C137" s="62" t="s">
        <v>477</v>
      </c>
      <c r="D137" s="239">
        <v>1810</v>
      </c>
      <c r="E137" s="239">
        <v>10</v>
      </c>
    </row>
    <row r="138" spans="2:5">
      <c r="B138" s="64" t="s">
        <v>280</v>
      </c>
      <c r="C138" s="62" t="s">
        <v>478</v>
      </c>
      <c r="D138" s="239">
        <v>1610</v>
      </c>
      <c r="E138" s="239">
        <v>10</v>
      </c>
    </row>
    <row r="139" spans="2:5">
      <c r="B139" s="64" t="s">
        <v>280</v>
      </c>
      <c r="C139" s="62" t="s">
        <v>479</v>
      </c>
      <c r="D139" s="239">
        <v>1450</v>
      </c>
      <c r="E139" s="239">
        <v>10</v>
      </c>
    </row>
    <row r="140" spans="2:5">
      <c r="B140" s="64" t="s">
        <v>280</v>
      </c>
      <c r="C140" s="62" t="s">
        <v>480</v>
      </c>
      <c r="D140" s="239">
        <v>1310</v>
      </c>
      <c r="E140" s="239">
        <v>10</v>
      </c>
    </row>
    <row r="145" s="54" customFormat="1"/>
    <row r="146" s="54" customFormat="1"/>
    <row r="147" s="54" customFormat="1"/>
    <row r="148" s="54" customFormat="1"/>
    <row r="149" s="54" customFormat="1"/>
    <row r="150" s="54" customFormat="1"/>
    <row r="151" s="54" customFormat="1"/>
    <row r="152" s="54" customFormat="1"/>
    <row r="213" s="54" customFormat="1"/>
    <row r="214" s="54" customFormat="1"/>
    <row r="215" s="54" customFormat="1"/>
    <row r="216" s="54" customFormat="1"/>
    <row r="217" s="54" customFormat="1"/>
    <row r="218" s="54" customFormat="1"/>
    <row r="219" s="54" customFormat="1"/>
    <row r="220" s="54" customFormat="1"/>
    <row r="281" s="54" customFormat="1"/>
    <row r="282" s="54" customFormat="1"/>
    <row r="283" s="54" customFormat="1"/>
    <row r="284" s="54" customFormat="1"/>
    <row r="285" s="54" customFormat="1"/>
    <row r="286" s="54" customFormat="1"/>
    <row r="287" s="54" customFormat="1"/>
    <row r="288" s="54" customFormat="1"/>
    <row r="349" s="54" customFormat="1"/>
    <row r="350" s="54" customFormat="1"/>
    <row r="351" s="54" customFormat="1"/>
    <row r="352" s="54" customFormat="1"/>
    <row r="353" s="54" customFormat="1"/>
    <row r="354" s="54" customFormat="1"/>
    <row r="355" s="54" customFormat="1"/>
    <row r="356" s="54" customFormat="1"/>
    <row r="417" s="54" customFormat="1"/>
    <row r="418" s="54" customFormat="1"/>
    <row r="419" s="54" customFormat="1"/>
    <row r="420" s="54" customFormat="1"/>
    <row r="421" s="54" customFormat="1"/>
    <row r="422" s="54" customFormat="1"/>
    <row r="423" s="54" customFormat="1"/>
    <row r="424" s="54" customFormat="1"/>
    <row r="485" s="54" customFormat="1"/>
    <row r="486" s="54" customFormat="1"/>
    <row r="487" s="54" customFormat="1"/>
    <row r="488" s="54" customFormat="1"/>
    <row r="489" s="54" customFormat="1"/>
    <row r="490" s="54" customFormat="1"/>
    <row r="491" s="54" customFormat="1"/>
    <row r="492" s="54" customFormat="1"/>
  </sheetData>
  <mergeCells count="28">
    <mergeCell ref="G6:G7"/>
    <mergeCell ref="H6:H7"/>
    <mergeCell ref="G2:H2"/>
    <mergeCell ref="T2:T3"/>
    <mergeCell ref="U2:V2"/>
    <mergeCell ref="G4:G5"/>
    <mergeCell ref="H4:H5"/>
    <mergeCell ref="H8:H9"/>
    <mergeCell ref="G10:G11"/>
    <mergeCell ref="H10:H11"/>
    <mergeCell ref="G12:G13"/>
    <mergeCell ref="H12:H13"/>
    <mergeCell ref="G26:G27"/>
    <mergeCell ref="H26:H27"/>
    <mergeCell ref="B2:E2"/>
    <mergeCell ref="G20:G21"/>
    <mergeCell ref="H20:H21"/>
    <mergeCell ref="G22:G23"/>
    <mergeCell ref="H22:H23"/>
    <mergeCell ref="G24:G25"/>
    <mergeCell ref="H24:H25"/>
    <mergeCell ref="G14:G15"/>
    <mergeCell ref="H14:H15"/>
    <mergeCell ref="G16:G17"/>
    <mergeCell ref="H16:H17"/>
    <mergeCell ref="G18:G19"/>
    <mergeCell ref="H18:H19"/>
    <mergeCell ref="G8:G9"/>
  </mergeCells>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A2309-C019-4EC7-A7E1-BA40BCB85BB2}">
  <sheetPr>
    <tabColor rgb="FF00B0F0"/>
  </sheetPr>
  <dimension ref="A1:O220"/>
  <sheetViews>
    <sheetView workbookViewId="0">
      <selection activeCell="Q15" sqref="Q15"/>
    </sheetView>
  </sheetViews>
  <sheetFormatPr defaultRowHeight="18"/>
  <cols>
    <col min="1" max="1" width="2" style="53" customWidth="1"/>
    <col min="2" max="2" width="12.8984375" style="53" customWidth="1"/>
    <col min="3" max="7" width="9" style="53"/>
    <col min="8" max="8" width="13.3984375" style="54" customWidth="1"/>
    <col min="9" max="11" width="9" style="54"/>
    <col min="14" max="14" width="9.5" bestFit="1" customWidth="1"/>
  </cols>
  <sheetData>
    <row r="1" spans="1:15" ht="18.600000000000001" thickBot="1"/>
    <row r="2" spans="1:15" ht="18.600000000000001" thickBot="1">
      <c r="B2" s="580" t="s">
        <v>526</v>
      </c>
      <c r="C2" s="581"/>
      <c r="D2" s="582"/>
      <c r="F2" s="577" t="s">
        <v>293</v>
      </c>
      <c r="G2" s="577"/>
      <c r="H2" s="72">
        <f>IF(基本情報!G6="","",基本情報!G6)</f>
        <v>0</v>
      </c>
      <c r="I2" s="54" t="s">
        <v>7</v>
      </c>
    </row>
    <row r="3" spans="1:15">
      <c r="A3" s="52"/>
      <c r="B3" s="90" t="s">
        <v>315</v>
      </c>
      <c r="C3" s="52"/>
      <c r="D3" s="52"/>
      <c r="E3" s="52"/>
      <c r="F3" s="12"/>
      <c r="G3" s="202"/>
      <c r="M3" s="574" t="s">
        <v>397</v>
      </c>
      <c r="N3" s="578" t="s">
        <v>394</v>
      </c>
      <c r="O3" s="579"/>
    </row>
    <row r="4" spans="1:15">
      <c r="A4" s="52"/>
      <c r="B4" s="110" t="s">
        <v>105</v>
      </c>
      <c r="C4" s="111" t="s">
        <v>248</v>
      </c>
      <c r="D4" s="112" t="s">
        <v>247</v>
      </c>
      <c r="E4" s="52"/>
      <c r="F4" s="169" t="s">
        <v>204</v>
      </c>
      <c r="G4" s="169" t="s">
        <v>332</v>
      </c>
      <c r="H4" s="230" t="s">
        <v>105</v>
      </c>
      <c r="I4" s="158" t="s">
        <v>248</v>
      </c>
      <c r="J4" s="231" t="s">
        <v>247</v>
      </c>
      <c r="K4" s="102" t="s">
        <v>292</v>
      </c>
      <c r="M4" s="575"/>
      <c r="N4" s="232" t="s">
        <v>79</v>
      </c>
      <c r="O4" s="232" t="s">
        <v>247</v>
      </c>
    </row>
    <row r="5" spans="1:15">
      <c r="B5" s="64" t="s">
        <v>536</v>
      </c>
      <c r="C5" s="235">
        <v>3790</v>
      </c>
      <c r="D5" s="236">
        <v>30</v>
      </c>
      <c r="F5" s="157" t="s">
        <v>347</v>
      </c>
      <c r="G5" s="72" t="str">
        <f>IF(①加減算!H9="","",①加減算!H9)</f>
        <v/>
      </c>
      <c r="H5" s="64" t="str">
        <f>IF(利用定員!L35="","",利用定員!L35)</f>
        <v/>
      </c>
      <c r="I5" s="75">
        <f>IFERROR(IF(G5="",0,VLOOKUP(H5,$B$4:$C$21,2,FALSE)),0)</f>
        <v>0</v>
      </c>
      <c r="J5" s="75">
        <f>IFERROR(IF(G5="",0,VLOOKUP(H5,$B$4:$D$21,3,FALSE)),0)</f>
        <v>0</v>
      </c>
      <c r="K5" s="75">
        <f>IFERROR(J5*$H$2,0)</f>
        <v>0</v>
      </c>
      <c r="M5" s="51">
        <f>月初児童数!AR8</f>
        <v>0</v>
      </c>
      <c r="N5" s="31">
        <f>IFERROR(I5*M5,0)</f>
        <v>0</v>
      </c>
      <c r="O5" s="31">
        <f>IFERROR(K5*M5,0)</f>
        <v>0</v>
      </c>
    </row>
    <row r="6" spans="1:15">
      <c r="B6" s="64" t="s">
        <v>465</v>
      </c>
      <c r="C6" s="235">
        <v>2600</v>
      </c>
      <c r="D6" s="236">
        <v>20</v>
      </c>
      <c r="F6" s="157" t="s">
        <v>18</v>
      </c>
      <c r="G6" s="72" t="str">
        <f>IF(①加減算!H10="","",①加減算!H10)</f>
        <v/>
      </c>
      <c r="H6" s="64" t="str">
        <f>IF(利用定員!L36="","",利用定員!L36)</f>
        <v/>
      </c>
      <c r="I6" s="75">
        <f t="shared" ref="I6:I16" si="0">IFERROR(IF(G6="",0,VLOOKUP(H6,$B$4:$C$21,2,FALSE)),0)</f>
        <v>0</v>
      </c>
      <c r="J6" s="75">
        <f t="shared" ref="J6:J16" si="1">IFERROR(IF(G6="",0,VLOOKUP(H6,$B$4:$D$21,3,FALSE)),0)</f>
        <v>0</v>
      </c>
      <c r="K6" s="75">
        <f t="shared" ref="K6:K16" si="2">IFERROR(J6*$H$2,0)</f>
        <v>0</v>
      </c>
      <c r="M6" s="51">
        <f>月初児童数!AR9</f>
        <v>0</v>
      </c>
      <c r="N6" s="31">
        <f t="shared" ref="N6:N16" si="3">IFERROR(I6*M6,0)</f>
        <v>0</v>
      </c>
      <c r="O6" s="31">
        <f t="shared" ref="O6:O16" si="4">IFERROR(K6*M6,0)</f>
        <v>0</v>
      </c>
    </row>
    <row r="7" spans="1:15">
      <c r="B7" s="64" t="s">
        <v>466</v>
      </c>
      <c r="C7" s="235">
        <v>2090</v>
      </c>
      <c r="D7" s="236">
        <v>20</v>
      </c>
      <c r="F7" s="157" t="s">
        <v>19</v>
      </c>
      <c r="G7" s="72" t="str">
        <f>IF(①加減算!H11="","",①加減算!H11)</f>
        <v/>
      </c>
      <c r="H7" s="64" t="str">
        <f>IF(利用定員!L37="","",利用定員!L37)</f>
        <v/>
      </c>
      <c r="I7" s="75">
        <f t="shared" si="0"/>
        <v>0</v>
      </c>
      <c r="J7" s="75">
        <f t="shared" si="1"/>
        <v>0</v>
      </c>
      <c r="K7" s="75">
        <f t="shared" si="2"/>
        <v>0</v>
      </c>
      <c r="M7" s="51">
        <f>月初児童数!AR10</f>
        <v>0</v>
      </c>
      <c r="N7" s="31">
        <f t="shared" si="3"/>
        <v>0</v>
      </c>
      <c r="O7" s="31">
        <f t="shared" si="4"/>
        <v>0</v>
      </c>
    </row>
    <row r="8" spans="1:15">
      <c r="A8" s="76"/>
      <c r="B8" s="64" t="s">
        <v>509</v>
      </c>
      <c r="C8" s="235">
        <v>1800</v>
      </c>
      <c r="D8" s="236">
        <v>10</v>
      </c>
      <c r="E8" s="76"/>
      <c r="F8" s="157" t="s">
        <v>20</v>
      </c>
      <c r="G8" s="72" t="str">
        <f>IF(①加減算!H12="","",①加減算!H12)</f>
        <v/>
      </c>
      <c r="H8" s="64" t="str">
        <f>IF(利用定員!L38="","",利用定員!L38)</f>
        <v/>
      </c>
      <c r="I8" s="75">
        <f t="shared" si="0"/>
        <v>0</v>
      </c>
      <c r="J8" s="75">
        <f t="shared" si="1"/>
        <v>0</v>
      </c>
      <c r="K8" s="75">
        <f t="shared" si="2"/>
        <v>0</v>
      </c>
      <c r="M8" s="51">
        <f>月初児童数!AR11</f>
        <v>0</v>
      </c>
      <c r="N8" s="31">
        <f t="shared" si="3"/>
        <v>0</v>
      </c>
      <c r="O8" s="31">
        <f t="shared" si="4"/>
        <v>0</v>
      </c>
    </row>
    <row r="9" spans="1:15">
      <c r="B9" s="64" t="s">
        <v>468</v>
      </c>
      <c r="C9" s="235">
        <v>1350</v>
      </c>
      <c r="D9" s="236">
        <v>10</v>
      </c>
      <c r="F9" s="157" t="s">
        <v>21</v>
      </c>
      <c r="G9" s="72" t="str">
        <f>IF(①加減算!H13="","",①加減算!H13)</f>
        <v/>
      </c>
      <c r="H9" s="64" t="str">
        <f>IF(利用定員!L39="","",利用定員!L39)</f>
        <v/>
      </c>
      <c r="I9" s="75">
        <f t="shared" si="0"/>
        <v>0</v>
      </c>
      <c r="J9" s="75">
        <f t="shared" si="1"/>
        <v>0</v>
      </c>
      <c r="K9" s="75">
        <f t="shared" si="2"/>
        <v>0</v>
      </c>
      <c r="M9" s="51">
        <f>月初児童数!AR12</f>
        <v>0</v>
      </c>
      <c r="N9" s="31">
        <f t="shared" si="3"/>
        <v>0</v>
      </c>
      <c r="O9" s="31">
        <f t="shared" si="4"/>
        <v>0</v>
      </c>
    </row>
    <row r="10" spans="1:15">
      <c r="B10" s="64" t="s">
        <v>469</v>
      </c>
      <c r="C10" s="235">
        <v>1080</v>
      </c>
      <c r="D10" s="236">
        <v>10</v>
      </c>
      <c r="F10" s="157" t="s">
        <v>22</v>
      </c>
      <c r="G10" s="72" t="str">
        <f>IF(①加減算!H14="","",①加減算!H14)</f>
        <v/>
      </c>
      <c r="H10" s="64" t="str">
        <f>IF(利用定員!L40="","",利用定員!L40)</f>
        <v/>
      </c>
      <c r="I10" s="75">
        <f t="shared" si="0"/>
        <v>0</v>
      </c>
      <c r="J10" s="75">
        <f t="shared" si="1"/>
        <v>0</v>
      </c>
      <c r="K10" s="75">
        <f t="shared" si="2"/>
        <v>0</v>
      </c>
      <c r="M10" s="51">
        <f>月初児童数!AR13</f>
        <v>0</v>
      </c>
      <c r="N10" s="31">
        <f t="shared" si="3"/>
        <v>0</v>
      </c>
      <c r="O10" s="31">
        <f t="shared" si="4"/>
        <v>0</v>
      </c>
    </row>
    <row r="11" spans="1:15">
      <c r="B11" s="64" t="s">
        <v>470</v>
      </c>
      <c r="C11" s="235">
        <v>900</v>
      </c>
      <c r="D11" s="236">
        <v>9</v>
      </c>
      <c r="F11" s="157" t="s">
        <v>206</v>
      </c>
      <c r="G11" s="72" t="str">
        <f>IF(①加減算!H15="","",①加減算!H15)</f>
        <v/>
      </c>
      <c r="H11" s="64" t="str">
        <f>IF(利用定員!L41="","",利用定員!L41)</f>
        <v/>
      </c>
      <c r="I11" s="75">
        <f t="shared" si="0"/>
        <v>0</v>
      </c>
      <c r="J11" s="75">
        <f t="shared" si="1"/>
        <v>0</v>
      </c>
      <c r="K11" s="75">
        <f t="shared" si="2"/>
        <v>0</v>
      </c>
      <c r="M11" s="51">
        <f>月初児童数!AR14</f>
        <v>0</v>
      </c>
      <c r="N11" s="31">
        <f t="shared" si="3"/>
        <v>0</v>
      </c>
      <c r="O11" s="31">
        <f t="shared" si="4"/>
        <v>0</v>
      </c>
    </row>
    <row r="12" spans="1:15">
      <c r="B12" s="64" t="s">
        <v>471</v>
      </c>
      <c r="C12" s="235">
        <v>770</v>
      </c>
      <c r="D12" s="236">
        <v>7</v>
      </c>
      <c r="F12" s="157" t="s">
        <v>207</v>
      </c>
      <c r="G12" s="72" t="str">
        <f>IF(①加減算!H16="","",①加減算!H16)</f>
        <v/>
      </c>
      <c r="H12" s="64" t="str">
        <f>IF(利用定員!L42="","",利用定員!L42)</f>
        <v/>
      </c>
      <c r="I12" s="75">
        <f t="shared" si="0"/>
        <v>0</v>
      </c>
      <c r="J12" s="75">
        <f t="shared" si="1"/>
        <v>0</v>
      </c>
      <c r="K12" s="75">
        <f t="shared" si="2"/>
        <v>0</v>
      </c>
      <c r="M12" s="51">
        <f>月初児童数!AR15</f>
        <v>0</v>
      </c>
      <c r="N12" s="31">
        <f t="shared" si="3"/>
        <v>0</v>
      </c>
      <c r="O12" s="31">
        <f t="shared" si="4"/>
        <v>0</v>
      </c>
    </row>
    <row r="13" spans="1:15">
      <c r="B13" s="72" t="s">
        <v>472</v>
      </c>
      <c r="C13" s="235">
        <v>670</v>
      </c>
      <c r="D13" s="236">
        <v>6</v>
      </c>
      <c r="F13" s="157" t="s">
        <v>208</v>
      </c>
      <c r="G13" s="72" t="str">
        <f>IF(①加減算!H17="","",①加減算!H17)</f>
        <v/>
      </c>
      <c r="H13" s="64" t="str">
        <f>IF(利用定員!L43="","",利用定員!L43)</f>
        <v/>
      </c>
      <c r="I13" s="75">
        <f t="shared" si="0"/>
        <v>0</v>
      </c>
      <c r="J13" s="75">
        <f t="shared" si="1"/>
        <v>0</v>
      </c>
      <c r="K13" s="75">
        <f t="shared" si="2"/>
        <v>0</v>
      </c>
      <c r="M13" s="51">
        <f>月初児童数!AR16</f>
        <v>0</v>
      </c>
      <c r="N13" s="31">
        <f t="shared" si="3"/>
        <v>0</v>
      </c>
      <c r="O13" s="31">
        <f t="shared" si="4"/>
        <v>0</v>
      </c>
    </row>
    <row r="14" spans="1:15">
      <c r="B14" s="72" t="s">
        <v>473</v>
      </c>
      <c r="C14" s="235">
        <v>600</v>
      </c>
      <c r="D14" s="236">
        <v>6</v>
      </c>
      <c r="F14" s="157" t="s">
        <v>26</v>
      </c>
      <c r="G14" s="72" t="str">
        <f>IF(①加減算!H18="","",①加減算!H18)</f>
        <v/>
      </c>
      <c r="H14" s="64" t="str">
        <f>IF(利用定員!L44="","",利用定員!L44)</f>
        <v/>
      </c>
      <c r="I14" s="75">
        <f t="shared" si="0"/>
        <v>0</v>
      </c>
      <c r="J14" s="75">
        <f t="shared" si="1"/>
        <v>0</v>
      </c>
      <c r="K14" s="75">
        <f t="shared" si="2"/>
        <v>0</v>
      </c>
      <c r="M14" s="51">
        <f>月初児童数!AR17</f>
        <v>0</v>
      </c>
      <c r="N14" s="31">
        <f t="shared" si="3"/>
        <v>0</v>
      </c>
      <c r="O14" s="31">
        <f t="shared" si="4"/>
        <v>0</v>
      </c>
    </row>
    <row r="15" spans="1:15">
      <c r="B15" s="72" t="s">
        <v>474</v>
      </c>
      <c r="C15" s="235">
        <v>540</v>
      </c>
      <c r="D15" s="236">
        <v>5</v>
      </c>
      <c r="F15" s="157" t="s">
        <v>27</v>
      </c>
      <c r="G15" s="72" t="str">
        <f>IF(①加減算!H19="","",①加減算!H19)</f>
        <v/>
      </c>
      <c r="H15" s="64" t="str">
        <f>IF(利用定員!L45="","",利用定員!L45)</f>
        <v/>
      </c>
      <c r="I15" s="75">
        <f t="shared" si="0"/>
        <v>0</v>
      </c>
      <c r="J15" s="75">
        <f t="shared" si="1"/>
        <v>0</v>
      </c>
      <c r="K15" s="75">
        <f t="shared" si="2"/>
        <v>0</v>
      </c>
      <c r="M15" s="51">
        <f>月初児童数!AR18</f>
        <v>0</v>
      </c>
      <c r="N15" s="31">
        <f t="shared" si="3"/>
        <v>0</v>
      </c>
      <c r="O15" s="31">
        <f t="shared" si="4"/>
        <v>0</v>
      </c>
    </row>
    <row r="16" spans="1:15">
      <c r="B16" s="72" t="s">
        <v>475</v>
      </c>
      <c r="C16" s="235">
        <v>520</v>
      </c>
      <c r="D16" s="236">
        <v>5</v>
      </c>
      <c r="F16" s="157" t="s">
        <v>28</v>
      </c>
      <c r="G16" s="72" t="str">
        <f>IF(①加減算!H20="","",①加減算!H20)</f>
        <v/>
      </c>
      <c r="H16" s="64" t="str">
        <f>IF(利用定員!L46="","",利用定員!L46)</f>
        <v/>
      </c>
      <c r="I16" s="75">
        <f t="shared" si="0"/>
        <v>0</v>
      </c>
      <c r="J16" s="75">
        <f t="shared" si="1"/>
        <v>0</v>
      </c>
      <c r="K16" s="75">
        <f t="shared" si="2"/>
        <v>0</v>
      </c>
      <c r="M16" s="51">
        <f>月初児童数!AR19</f>
        <v>0</v>
      </c>
      <c r="N16" s="31">
        <f t="shared" si="3"/>
        <v>0</v>
      </c>
      <c r="O16" s="31">
        <f t="shared" si="4"/>
        <v>0</v>
      </c>
    </row>
    <row r="17" spans="2:15">
      <c r="B17" s="72" t="s">
        <v>476</v>
      </c>
      <c r="C17" s="235">
        <v>520</v>
      </c>
      <c r="D17" s="236">
        <v>5</v>
      </c>
      <c r="H17" s="88"/>
      <c r="I17" s="233"/>
      <c r="J17" s="233"/>
      <c r="K17" s="233"/>
      <c r="M17" s="51">
        <f>SUM(M5:M16)</f>
        <v>0</v>
      </c>
      <c r="N17" s="196">
        <f>SUM(N5:N16)</f>
        <v>0</v>
      </c>
      <c r="O17" s="196">
        <f>SUM(O5:O16)</f>
        <v>0</v>
      </c>
    </row>
    <row r="18" spans="2:15">
      <c r="B18" s="72" t="s">
        <v>477</v>
      </c>
      <c r="C18" s="235">
        <v>520</v>
      </c>
      <c r="D18" s="236">
        <v>5</v>
      </c>
      <c r="H18" s="88"/>
      <c r="I18" s="233"/>
      <c r="J18" s="233"/>
      <c r="K18" s="233"/>
    </row>
    <row r="19" spans="2:15">
      <c r="B19" s="72" t="s">
        <v>478</v>
      </c>
      <c r="C19" s="235">
        <v>520</v>
      </c>
      <c r="D19" s="236">
        <v>5</v>
      </c>
      <c r="H19" s="88"/>
      <c r="I19" s="233"/>
      <c r="J19" s="233"/>
      <c r="K19" s="233"/>
    </row>
    <row r="20" spans="2:15">
      <c r="B20" s="72" t="s">
        <v>479</v>
      </c>
      <c r="C20" s="235">
        <v>520</v>
      </c>
      <c r="D20" s="236">
        <v>5</v>
      </c>
      <c r="H20" s="88"/>
      <c r="I20" s="233"/>
      <c r="J20" s="233"/>
      <c r="K20" s="233"/>
    </row>
    <row r="21" spans="2:15">
      <c r="B21" s="72" t="s">
        <v>480</v>
      </c>
      <c r="C21" s="235">
        <v>520</v>
      </c>
      <c r="D21" s="236">
        <v>5</v>
      </c>
      <c r="H21" s="88"/>
      <c r="I21" s="233"/>
      <c r="J21" s="233"/>
      <c r="K21" s="233"/>
    </row>
    <row r="22" spans="2:15">
      <c r="H22" s="88"/>
      <c r="I22" s="233"/>
      <c r="J22" s="233"/>
      <c r="K22" s="233"/>
    </row>
    <row r="23" spans="2:15">
      <c r="H23" s="88"/>
      <c r="I23" s="233"/>
      <c r="J23" s="233"/>
      <c r="K23" s="233"/>
    </row>
    <row r="24" spans="2:15">
      <c r="H24" s="88"/>
      <c r="I24" s="233"/>
      <c r="J24" s="233"/>
      <c r="K24" s="233"/>
    </row>
    <row r="25" spans="2:15">
      <c r="H25" s="88"/>
      <c r="I25" s="233"/>
      <c r="J25" s="233"/>
      <c r="K25" s="233"/>
    </row>
    <row r="26" spans="2:15">
      <c r="H26" s="88"/>
      <c r="I26" s="233"/>
      <c r="J26" s="233"/>
      <c r="K26" s="233"/>
    </row>
    <row r="27" spans="2:15">
      <c r="H27" s="88"/>
      <c r="I27" s="233"/>
      <c r="J27" s="233"/>
      <c r="K27" s="233"/>
    </row>
    <row r="28" spans="2:15">
      <c r="H28" s="88"/>
      <c r="I28" s="233"/>
      <c r="J28" s="233"/>
      <c r="K28" s="233"/>
    </row>
    <row r="29" spans="2:15">
      <c r="H29" s="88"/>
      <c r="I29" s="233"/>
      <c r="J29" s="233"/>
      <c r="K29" s="233"/>
    </row>
    <row r="30" spans="2:15">
      <c r="H30" s="88"/>
      <c r="I30" s="233"/>
      <c r="J30" s="233"/>
      <c r="K30" s="233"/>
    </row>
    <row r="31" spans="2:15">
      <c r="H31" s="88"/>
      <c r="I31" s="233"/>
      <c r="J31" s="233"/>
      <c r="K31" s="233"/>
    </row>
    <row r="32" spans="2:15">
      <c r="H32" s="88"/>
      <c r="I32" s="233"/>
      <c r="J32" s="233"/>
      <c r="K32" s="233"/>
    </row>
    <row r="33" spans="8:11">
      <c r="H33" s="88"/>
      <c r="I33" s="233"/>
      <c r="J33" s="233"/>
      <c r="K33" s="233"/>
    </row>
    <row r="34" spans="8:11">
      <c r="H34" s="88"/>
      <c r="I34" s="233"/>
      <c r="J34" s="233"/>
      <c r="K34" s="233"/>
    </row>
    <row r="35" spans="8:11">
      <c r="H35" s="88"/>
      <c r="I35" s="233"/>
      <c r="J35" s="233"/>
      <c r="K35" s="233"/>
    </row>
    <row r="36" spans="8:11">
      <c r="H36" s="88"/>
      <c r="I36" s="233"/>
      <c r="J36" s="233"/>
      <c r="K36" s="233"/>
    </row>
    <row r="37" spans="8:11">
      <c r="H37" s="88"/>
      <c r="I37" s="233"/>
      <c r="J37" s="233"/>
      <c r="K37" s="233"/>
    </row>
    <row r="38" spans="8:11">
      <c r="H38" s="88"/>
      <c r="I38" s="233"/>
      <c r="J38" s="233"/>
      <c r="K38" s="233"/>
    </row>
    <row r="39" spans="8:11">
      <c r="H39" s="88"/>
      <c r="I39" s="233"/>
      <c r="J39" s="233"/>
      <c r="K39" s="233"/>
    </row>
    <row r="40" spans="8:11">
      <c r="H40" s="88"/>
      <c r="I40" s="233"/>
      <c r="J40" s="233"/>
      <c r="K40" s="233"/>
    </row>
    <row r="41" spans="8:11">
      <c r="K41" s="233"/>
    </row>
    <row r="42" spans="8:11">
      <c r="K42" s="233"/>
    </row>
    <row r="43" spans="8:11">
      <c r="K43" s="233"/>
    </row>
    <row r="44" spans="8:11">
      <c r="K44" s="233"/>
    </row>
    <row r="45" spans="8:11">
      <c r="K45" s="233"/>
    </row>
    <row r="46" spans="8:11">
      <c r="K46" s="233"/>
    </row>
    <row r="47" spans="8:11">
      <c r="K47" s="233"/>
    </row>
    <row r="48" spans="8:11">
      <c r="K48" s="233"/>
    </row>
    <row r="49" spans="8:11">
      <c r="K49" s="233"/>
    </row>
    <row r="50" spans="8:11">
      <c r="K50" s="233"/>
    </row>
    <row r="51" spans="8:11">
      <c r="K51" s="233"/>
    </row>
    <row r="52" spans="8:11">
      <c r="K52" s="233"/>
    </row>
    <row r="53" spans="8:11">
      <c r="K53" s="233"/>
    </row>
    <row r="54" spans="8:11">
      <c r="K54" s="233"/>
    </row>
    <row r="55" spans="8:11">
      <c r="K55" s="233"/>
    </row>
    <row r="56" spans="8:11">
      <c r="K56" s="233"/>
    </row>
    <row r="57" spans="8:11">
      <c r="H57" s="14"/>
      <c r="I57" s="14"/>
      <c r="J57" s="70"/>
      <c r="K57" s="70"/>
    </row>
    <row r="94" spans="8:11">
      <c r="I94" s="234"/>
      <c r="J94" s="207"/>
      <c r="K94" s="207"/>
    </row>
    <row r="95" spans="8:11">
      <c r="H95" s="14"/>
      <c r="I95" s="14"/>
      <c r="J95" s="70"/>
      <c r="K95" s="70"/>
    </row>
    <row r="210" spans="8:11">
      <c r="H210" s="14"/>
      <c r="I210" s="14"/>
      <c r="J210" s="70"/>
      <c r="K210" s="70"/>
    </row>
    <row r="211" spans="8:11">
      <c r="H211" s="14"/>
      <c r="I211" s="14"/>
      <c r="J211" s="70"/>
      <c r="K211" s="70"/>
    </row>
    <row r="212" spans="8:11">
      <c r="H212" s="94"/>
      <c r="I212" s="95"/>
      <c r="J212" s="96"/>
      <c r="K212" s="96"/>
    </row>
    <row r="213" spans="8:11">
      <c r="H213" s="94"/>
      <c r="I213" s="65"/>
      <c r="J213" s="97"/>
      <c r="K213" s="97"/>
    </row>
    <row r="214" spans="8:11">
      <c r="I214" s="65"/>
      <c r="J214" s="97"/>
      <c r="K214" s="97"/>
    </row>
    <row r="215" spans="8:11">
      <c r="H215" s="94"/>
      <c r="I215" s="65"/>
      <c r="J215" s="97"/>
      <c r="K215" s="97"/>
    </row>
    <row r="216" spans="8:11">
      <c r="I216" s="65"/>
      <c r="J216" s="97"/>
      <c r="K216" s="97"/>
    </row>
    <row r="217" spans="8:11">
      <c r="I217" s="65"/>
      <c r="J217" s="97"/>
      <c r="K217" s="97"/>
    </row>
    <row r="218" spans="8:11">
      <c r="I218" s="65"/>
      <c r="J218" s="97"/>
      <c r="K218" s="97"/>
    </row>
    <row r="219" spans="8:11">
      <c r="I219" s="65"/>
      <c r="J219" s="97"/>
      <c r="K219" s="97"/>
    </row>
    <row r="220" spans="8:11">
      <c r="I220" s="65"/>
      <c r="J220" s="97"/>
      <c r="K220" s="97"/>
    </row>
  </sheetData>
  <mergeCells count="4">
    <mergeCell ref="F2:G2"/>
    <mergeCell ref="N3:O3"/>
    <mergeCell ref="B2:D2"/>
    <mergeCell ref="M3:M4"/>
  </mergeCells>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7E8C3-7BE2-4C08-B1BE-91FFC5E2589B}">
  <sheetPr>
    <tabColor rgb="FF00B0F0"/>
  </sheetPr>
  <dimension ref="A1:P220"/>
  <sheetViews>
    <sheetView topLeftCell="A18" workbookViewId="0">
      <selection activeCell="Q15" sqref="Q15"/>
    </sheetView>
  </sheetViews>
  <sheetFormatPr defaultRowHeight="18"/>
  <cols>
    <col min="1" max="1" width="2" style="53" customWidth="1"/>
    <col min="2" max="2" width="12.8984375" style="53" customWidth="1"/>
    <col min="3" max="6" width="9" style="53"/>
    <col min="7" max="7" width="12.09765625" style="53" customWidth="1"/>
    <col min="8" max="8" width="13.3984375" style="54" customWidth="1"/>
    <col min="9" max="9" width="11.5" style="54" customWidth="1"/>
    <col min="10" max="11" width="9" style="54"/>
    <col min="13" max="13" width="9.5" bestFit="1" customWidth="1"/>
    <col min="14" max="14" width="9.5" customWidth="1"/>
  </cols>
  <sheetData>
    <row r="1" spans="1:16" ht="18.600000000000001" thickBot="1"/>
    <row r="2" spans="1:16" ht="18.600000000000001" thickBot="1">
      <c r="B2" s="580" t="s">
        <v>529</v>
      </c>
      <c r="C2" s="581"/>
      <c r="D2" s="582"/>
      <c r="F2" s="577" t="s">
        <v>293</v>
      </c>
      <c r="G2" s="577"/>
      <c r="H2" s="72">
        <f>IF(基本情報!G6="","",基本情報!G6)</f>
        <v>0</v>
      </c>
      <c r="I2" s="54" t="s">
        <v>7</v>
      </c>
    </row>
    <row r="3" spans="1:16">
      <c r="A3" s="52"/>
      <c r="B3" s="90" t="s">
        <v>527</v>
      </c>
      <c r="C3" s="52"/>
      <c r="D3" s="52"/>
      <c r="E3" s="52"/>
      <c r="F3" s="12"/>
      <c r="G3" s="202"/>
      <c r="L3" s="54"/>
      <c r="N3" s="574" t="s">
        <v>397</v>
      </c>
      <c r="O3" s="578" t="s">
        <v>394</v>
      </c>
      <c r="P3" s="579"/>
    </row>
    <row r="4" spans="1:16">
      <c r="A4" s="52"/>
      <c r="B4" s="110" t="s">
        <v>105</v>
      </c>
      <c r="C4" s="111" t="s">
        <v>248</v>
      </c>
      <c r="D4" s="112" t="s">
        <v>247</v>
      </c>
      <c r="E4" s="52"/>
      <c r="F4" s="169" t="s">
        <v>204</v>
      </c>
      <c r="G4" s="169" t="s">
        <v>530</v>
      </c>
      <c r="H4" s="20" t="s">
        <v>531</v>
      </c>
      <c r="I4" s="230" t="s">
        <v>105</v>
      </c>
      <c r="J4" s="158" t="s">
        <v>248</v>
      </c>
      <c r="K4" s="231" t="s">
        <v>247</v>
      </c>
      <c r="L4" s="102" t="s">
        <v>292</v>
      </c>
      <c r="N4" s="575"/>
      <c r="O4" s="232" t="s">
        <v>79</v>
      </c>
      <c r="P4" s="232" t="s">
        <v>247</v>
      </c>
    </row>
    <row r="5" spans="1:16">
      <c r="B5" s="64" t="s">
        <v>536</v>
      </c>
      <c r="C5" s="235">
        <v>2840</v>
      </c>
      <c r="D5" s="236">
        <v>20</v>
      </c>
      <c r="F5" s="157" t="s">
        <v>347</v>
      </c>
      <c r="G5" s="157" t="str">
        <f>IF(①加減算!K9="","",①加減算!K9)</f>
        <v/>
      </c>
      <c r="H5" s="157" t="str">
        <f>IF(①加減算!L9="","",①加減算!L9)</f>
        <v/>
      </c>
      <c r="I5" s="64" t="str">
        <f>IF(利用定員!L35="","",利用定員!L35)</f>
        <v/>
      </c>
      <c r="J5" s="75">
        <f>IFERROR(IF(H5="",0,VLOOKUP(I5,$B$4:$C$21,2,FALSE))*H5,0)</f>
        <v>0</v>
      </c>
      <c r="K5" s="75">
        <f>IFERROR(IF(H5="",0,VLOOKUP(I5,$B$4:$D$21,3,FALSE))*H5,0)</f>
        <v>0</v>
      </c>
      <c r="L5" s="75">
        <f>IFERROR(K5*$H$2,0)</f>
        <v>0</v>
      </c>
      <c r="N5" s="51">
        <f>月初児童数!AR8</f>
        <v>0</v>
      </c>
      <c r="O5" s="31">
        <f>IFERROR(J5*N5,0)</f>
        <v>0</v>
      </c>
      <c r="P5" s="31">
        <f>IFERROR(L5*N5,0)</f>
        <v>0</v>
      </c>
    </row>
    <row r="6" spans="1:16">
      <c r="B6" s="64" t="s">
        <v>465</v>
      </c>
      <c r="C6" s="235">
        <v>1700</v>
      </c>
      <c r="D6" s="236">
        <v>10</v>
      </c>
      <c r="F6" s="157" t="s">
        <v>18</v>
      </c>
      <c r="G6" s="157" t="str">
        <f>IF(①加減算!K10="","",①加減算!K10)</f>
        <v/>
      </c>
      <c r="H6" s="157" t="str">
        <f>IF(①加減算!L10="","",①加減算!L10)</f>
        <v/>
      </c>
      <c r="I6" s="64" t="str">
        <f>IF(利用定員!L36="","",利用定員!L36)</f>
        <v/>
      </c>
      <c r="J6" s="75">
        <f t="shared" ref="J6:J16" si="0">IFERROR(IF(H6="",0,VLOOKUP(I6,$B$4:$C$21,2,FALSE))*H6,0)</f>
        <v>0</v>
      </c>
      <c r="K6" s="75">
        <f t="shared" ref="K6:K16" si="1">IFERROR(IF(H6="",0,VLOOKUP(I6,$B$4:$D$21,3,FALSE))*H6,0)</f>
        <v>0</v>
      </c>
      <c r="L6" s="75">
        <f t="shared" ref="L6:L16" si="2">IFERROR(K6*$H$2,0)</f>
        <v>0</v>
      </c>
      <c r="N6" s="51">
        <f>月初児童数!AR9</f>
        <v>0</v>
      </c>
      <c r="O6" s="31">
        <f t="shared" ref="O6:O16" si="3">IFERROR(J6*N6,0)</f>
        <v>0</v>
      </c>
      <c r="P6" s="31">
        <f t="shared" ref="P6:P16" si="4">IFERROR(L6*N6,0)</f>
        <v>0</v>
      </c>
    </row>
    <row r="7" spans="1:16">
      <c r="B7" s="64" t="s">
        <v>466</v>
      </c>
      <c r="C7" s="235">
        <v>1220</v>
      </c>
      <c r="D7" s="236">
        <v>10</v>
      </c>
      <c r="F7" s="157" t="s">
        <v>19</v>
      </c>
      <c r="G7" s="157" t="str">
        <f>IF(①加減算!K11="","",①加減算!K11)</f>
        <v/>
      </c>
      <c r="H7" s="157" t="str">
        <f>IF(①加減算!L11="","",①加減算!L11)</f>
        <v/>
      </c>
      <c r="I7" s="64" t="str">
        <f>IF(利用定員!L37="","",利用定員!L37)</f>
        <v/>
      </c>
      <c r="J7" s="75">
        <f t="shared" si="0"/>
        <v>0</v>
      </c>
      <c r="K7" s="75">
        <f t="shared" si="1"/>
        <v>0</v>
      </c>
      <c r="L7" s="75">
        <f t="shared" si="2"/>
        <v>0</v>
      </c>
      <c r="N7" s="51">
        <f>月初児童数!AR10</f>
        <v>0</v>
      </c>
      <c r="O7" s="31">
        <f t="shared" si="3"/>
        <v>0</v>
      </c>
      <c r="P7" s="31">
        <f t="shared" si="4"/>
        <v>0</v>
      </c>
    </row>
    <row r="8" spans="1:16">
      <c r="A8" s="76"/>
      <c r="B8" s="64" t="s">
        <v>509</v>
      </c>
      <c r="C8" s="235">
        <v>950</v>
      </c>
      <c r="D8" s="236">
        <v>9</v>
      </c>
      <c r="E8" s="76"/>
      <c r="F8" s="157" t="s">
        <v>20</v>
      </c>
      <c r="G8" s="157" t="str">
        <f>IF(①加減算!K12="","",①加減算!K12)</f>
        <v/>
      </c>
      <c r="H8" s="157" t="str">
        <f>IF(①加減算!L12="","",①加減算!L12)</f>
        <v/>
      </c>
      <c r="I8" s="64" t="str">
        <f>IF(利用定員!L38="","",利用定員!L38)</f>
        <v/>
      </c>
      <c r="J8" s="75">
        <f t="shared" si="0"/>
        <v>0</v>
      </c>
      <c r="K8" s="75">
        <f t="shared" si="1"/>
        <v>0</v>
      </c>
      <c r="L8" s="75">
        <f t="shared" si="2"/>
        <v>0</v>
      </c>
      <c r="N8" s="51">
        <f>月初児童数!AR11</f>
        <v>0</v>
      </c>
      <c r="O8" s="31">
        <f t="shared" si="3"/>
        <v>0</v>
      </c>
      <c r="P8" s="31">
        <f t="shared" si="4"/>
        <v>0</v>
      </c>
    </row>
    <row r="9" spans="1:16">
      <c r="B9" s="64" t="s">
        <v>468</v>
      </c>
      <c r="C9" s="235">
        <v>710</v>
      </c>
      <c r="D9" s="236">
        <v>7</v>
      </c>
      <c r="F9" s="157" t="s">
        <v>21</v>
      </c>
      <c r="G9" s="157" t="str">
        <f>IF(①加減算!K13="","",①加減算!K13)</f>
        <v/>
      </c>
      <c r="H9" s="157" t="str">
        <f>IF(①加減算!L13="","",①加減算!L13)</f>
        <v/>
      </c>
      <c r="I9" s="64" t="str">
        <f>IF(利用定員!L39="","",利用定員!L39)</f>
        <v/>
      </c>
      <c r="J9" s="75">
        <f t="shared" si="0"/>
        <v>0</v>
      </c>
      <c r="K9" s="75">
        <f t="shared" si="1"/>
        <v>0</v>
      </c>
      <c r="L9" s="75">
        <f t="shared" si="2"/>
        <v>0</v>
      </c>
      <c r="N9" s="51">
        <f>月初児童数!AR12</f>
        <v>0</v>
      </c>
      <c r="O9" s="31">
        <f t="shared" si="3"/>
        <v>0</v>
      </c>
      <c r="P9" s="31">
        <f t="shared" si="4"/>
        <v>0</v>
      </c>
    </row>
    <row r="10" spans="1:16">
      <c r="B10" s="64" t="s">
        <v>469</v>
      </c>
      <c r="C10" s="235">
        <v>590</v>
      </c>
      <c r="D10" s="236">
        <v>5</v>
      </c>
      <c r="F10" s="157" t="s">
        <v>22</v>
      </c>
      <c r="G10" s="157" t="str">
        <f>IF(①加減算!K14="","",①加減算!K14)</f>
        <v/>
      </c>
      <c r="H10" s="157" t="str">
        <f>IF(①加減算!L14="","",①加減算!L14)</f>
        <v/>
      </c>
      <c r="I10" s="64" t="str">
        <f>IF(利用定員!L40="","",利用定員!L40)</f>
        <v/>
      </c>
      <c r="J10" s="75">
        <f t="shared" si="0"/>
        <v>0</v>
      </c>
      <c r="K10" s="75">
        <f t="shared" si="1"/>
        <v>0</v>
      </c>
      <c r="L10" s="75">
        <f t="shared" si="2"/>
        <v>0</v>
      </c>
      <c r="N10" s="51">
        <f>月初児童数!AR13</f>
        <v>0</v>
      </c>
      <c r="O10" s="31">
        <f t="shared" si="3"/>
        <v>0</v>
      </c>
      <c r="P10" s="31">
        <f t="shared" si="4"/>
        <v>0</v>
      </c>
    </row>
    <row r="11" spans="1:16">
      <c r="B11" s="64" t="s">
        <v>470</v>
      </c>
      <c r="C11" s="235">
        <v>520</v>
      </c>
      <c r="D11" s="236">
        <v>5</v>
      </c>
      <c r="F11" s="157" t="s">
        <v>206</v>
      </c>
      <c r="G11" s="157" t="str">
        <f>IF(①加減算!K15="","",①加減算!K15)</f>
        <v/>
      </c>
      <c r="H11" s="157" t="str">
        <f>IF(①加減算!L15="","",①加減算!L15)</f>
        <v/>
      </c>
      <c r="I11" s="64" t="str">
        <f>IF(利用定員!L41="","",利用定員!L41)</f>
        <v/>
      </c>
      <c r="J11" s="75">
        <f t="shared" si="0"/>
        <v>0</v>
      </c>
      <c r="K11" s="75">
        <f t="shared" si="1"/>
        <v>0</v>
      </c>
      <c r="L11" s="75">
        <f t="shared" si="2"/>
        <v>0</v>
      </c>
      <c r="N11" s="51">
        <f>月初児童数!AR14</f>
        <v>0</v>
      </c>
      <c r="O11" s="31">
        <f t="shared" si="3"/>
        <v>0</v>
      </c>
      <c r="P11" s="31">
        <f t="shared" si="4"/>
        <v>0</v>
      </c>
    </row>
    <row r="12" spans="1:16">
      <c r="B12" s="64" t="s">
        <v>471</v>
      </c>
      <c r="C12" s="235">
        <v>460</v>
      </c>
      <c r="D12" s="236">
        <v>4</v>
      </c>
      <c r="F12" s="157" t="s">
        <v>207</v>
      </c>
      <c r="G12" s="157" t="str">
        <f>IF(①加減算!K16="","",①加減算!K16)</f>
        <v/>
      </c>
      <c r="H12" s="157" t="str">
        <f>IF(①加減算!L16="","",①加減算!L16)</f>
        <v/>
      </c>
      <c r="I12" s="64" t="str">
        <f>IF(利用定員!L42="","",利用定員!L42)</f>
        <v/>
      </c>
      <c r="J12" s="75">
        <f t="shared" si="0"/>
        <v>0</v>
      </c>
      <c r="K12" s="75">
        <f t="shared" si="1"/>
        <v>0</v>
      </c>
      <c r="L12" s="75">
        <f t="shared" si="2"/>
        <v>0</v>
      </c>
      <c r="N12" s="51">
        <f>月初児童数!AR15</f>
        <v>0</v>
      </c>
      <c r="O12" s="31">
        <f t="shared" si="3"/>
        <v>0</v>
      </c>
      <c r="P12" s="31">
        <f t="shared" si="4"/>
        <v>0</v>
      </c>
    </row>
    <row r="13" spans="1:16">
      <c r="B13" s="72" t="s">
        <v>472</v>
      </c>
      <c r="C13" s="235">
        <v>420</v>
      </c>
      <c r="D13" s="236">
        <v>4</v>
      </c>
      <c r="F13" s="157" t="s">
        <v>208</v>
      </c>
      <c r="G13" s="157" t="str">
        <f>IF(①加減算!K17="","",①加減算!K17)</f>
        <v/>
      </c>
      <c r="H13" s="157" t="str">
        <f>IF(①加減算!L17="","",①加減算!L17)</f>
        <v/>
      </c>
      <c r="I13" s="64" t="str">
        <f>IF(利用定員!L43="","",利用定員!L43)</f>
        <v/>
      </c>
      <c r="J13" s="75">
        <f t="shared" si="0"/>
        <v>0</v>
      </c>
      <c r="K13" s="75">
        <f t="shared" si="1"/>
        <v>0</v>
      </c>
      <c r="L13" s="75">
        <f t="shared" si="2"/>
        <v>0</v>
      </c>
      <c r="N13" s="51">
        <f>月初児童数!AR16</f>
        <v>0</v>
      </c>
      <c r="O13" s="31">
        <f t="shared" si="3"/>
        <v>0</v>
      </c>
      <c r="P13" s="31">
        <f t="shared" si="4"/>
        <v>0</v>
      </c>
    </row>
    <row r="14" spans="1:16">
      <c r="B14" s="72" t="s">
        <v>473</v>
      </c>
      <c r="C14" s="235">
        <v>390</v>
      </c>
      <c r="D14" s="236">
        <v>3</v>
      </c>
      <c r="F14" s="157" t="s">
        <v>26</v>
      </c>
      <c r="G14" s="157" t="str">
        <f>IF(①加減算!K18="","",①加減算!K18)</f>
        <v/>
      </c>
      <c r="H14" s="157" t="str">
        <f>IF(①加減算!L18="","",①加減算!L18)</f>
        <v/>
      </c>
      <c r="I14" s="64" t="str">
        <f>IF(利用定員!L44="","",利用定員!L44)</f>
        <v/>
      </c>
      <c r="J14" s="75">
        <f t="shared" si="0"/>
        <v>0</v>
      </c>
      <c r="K14" s="75">
        <f t="shared" si="1"/>
        <v>0</v>
      </c>
      <c r="L14" s="75">
        <f t="shared" si="2"/>
        <v>0</v>
      </c>
      <c r="N14" s="51">
        <f>月初児童数!AR17</f>
        <v>0</v>
      </c>
      <c r="O14" s="31">
        <f t="shared" si="3"/>
        <v>0</v>
      </c>
      <c r="P14" s="31">
        <f t="shared" si="4"/>
        <v>0</v>
      </c>
    </row>
    <row r="15" spans="1:16">
      <c r="B15" s="72" t="s">
        <v>474</v>
      </c>
      <c r="C15" s="235">
        <v>370</v>
      </c>
      <c r="D15" s="236">
        <v>3</v>
      </c>
      <c r="F15" s="157" t="s">
        <v>27</v>
      </c>
      <c r="G15" s="157" t="str">
        <f>IF(①加減算!K19="","",①加減算!K19)</f>
        <v/>
      </c>
      <c r="H15" s="157" t="str">
        <f>IF(①加減算!L19="","",①加減算!L19)</f>
        <v/>
      </c>
      <c r="I15" s="64" t="str">
        <f>IF(利用定員!L45="","",利用定員!L45)</f>
        <v/>
      </c>
      <c r="J15" s="75">
        <f t="shared" si="0"/>
        <v>0</v>
      </c>
      <c r="K15" s="75">
        <f t="shared" si="1"/>
        <v>0</v>
      </c>
      <c r="L15" s="75">
        <f t="shared" si="2"/>
        <v>0</v>
      </c>
      <c r="N15" s="51">
        <f>月初児童数!AR18</f>
        <v>0</v>
      </c>
      <c r="O15" s="31">
        <f t="shared" si="3"/>
        <v>0</v>
      </c>
      <c r="P15" s="31">
        <f t="shared" si="4"/>
        <v>0</v>
      </c>
    </row>
    <row r="16" spans="1:16">
      <c r="B16" s="72" t="s">
        <v>475</v>
      </c>
      <c r="C16" s="235">
        <v>320</v>
      </c>
      <c r="D16" s="236">
        <v>3</v>
      </c>
      <c r="F16" s="157" t="s">
        <v>28</v>
      </c>
      <c r="G16" s="157" t="str">
        <f>IF(①加減算!K20="","",①加減算!K20)</f>
        <v/>
      </c>
      <c r="H16" s="157" t="str">
        <f>IF(①加減算!L20="","",①加減算!L20)</f>
        <v/>
      </c>
      <c r="I16" s="64" t="str">
        <f>IF(利用定員!L46="","",利用定員!L46)</f>
        <v/>
      </c>
      <c r="J16" s="75">
        <f t="shared" si="0"/>
        <v>0</v>
      </c>
      <c r="K16" s="75">
        <f t="shared" si="1"/>
        <v>0</v>
      </c>
      <c r="L16" s="75">
        <f t="shared" si="2"/>
        <v>0</v>
      </c>
      <c r="N16" s="51">
        <f>月初児童数!AR19</f>
        <v>0</v>
      </c>
      <c r="O16" s="31">
        <f t="shared" si="3"/>
        <v>0</v>
      </c>
      <c r="P16" s="31">
        <f t="shared" si="4"/>
        <v>0</v>
      </c>
    </row>
    <row r="17" spans="2:16">
      <c r="B17" s="72" t="s">
        <v>476</v>
      </c>
      <c r="C17" s="235">
        <v>280</v>
      </c>
      <c r="D17" s="236">
        <v>2</v>
      </c>
      <c r="H17" s="88"/>
      <c r="I17" s="88"/>
      <c r="J17" s="233"/>
      <c r="K17" s="233"/>
      <c r="L17" s="233"/>
      <c r="N17" s="51">
        <f>SUM(N5:N16)</f>
        <v>0</v>
      </c>
      <c r="O17" s="196">
        <f>SUM(O5:O16)</f>
        <v>0</v>
      </c>
      <c r="P17" s="196">
        <f>SUM(P5:P16)</f>
        <v>0</v>
      </c>
    </row>
    <row r="18" spans="2:16">
      <c r="B18" s="72" t="s">
        <v>477</v>
      </c>
      <c r="C18" s="235">
        <v>260</v>
      </c>
      <c r="D18" s="236">
        <v>2</v>
      </c>
      <c r="H18" s="88"/>
      <c r="I18" s="233"/>
      <c r="J18" s="233"/>
      <c r="K18" s="233"/>
    </row>
    <row r="19" spans="2:16">
      <c r="B19" s="72" t="s">
        <v>478</v>
      </c>
      <c r="C19" s="235">
        <v>230</v>
      </c>
      <c r="D19" s="236">
        <v>2</v>
      </c>
      <c r="H19" s="88"/>
      <c r="I19" s="233"/>
      <c r="J19" s="233"/>
      <c r="K19" s="233"/>
    </row>
    <row r="20" spans="2:16">
      <c r="B20" s="72" t="s">
        <v>479</v>
      </c>
      <c r="C20" s="235">
        <v>210</v>
      </c>
      <c r="D20" s="236">
        <v>2</v>
      </c>
      <c r="H20" s="88"/>
      <c r="I20" s="233"/>
      <c r="J20" s="233"/>
      <c r="K20" s="233"/>
    </row>
    <row r="21" spans="2:16">
      <c r="B21" s="72" t="s">
        <v>480</v>
      </c>
      <c r="C21" s="235">
        <v>190</v>
      </c>
      <c r="D21" s="236">
        <v>1</v>
      </c>
      <c r="H21" s="88"/>
      <c r="I21" s="233"/>
      <c r="J21" s="233"/>
      <c r="K21" s="233"/>
    </row>
    <row r="22" spans="2:16">
      <c r="B22" s="90" t="s">
        <v>528</v>
      </c>
      <c r="C22" s="52"/>
      <c r="D22" s="52"/>
      <c r="H22" s="88"/>
      <c r="I22" s="233"/>
      <c r="J22" s="233"/>
      <c r="K22" s="233"/>
    </row>
    <row r="23" spans="2:16">
      <c r="B23" s="110" t="s">
        <v>105</v>
      </c>
      <c r="C23" s="111" t="s">
        <v>248</v>
      </c>
      <c r="D23" s="112" t="s">
        <v>247</v>
      </c>
      <c r="H23" s="88"/>
      <c r="I23" s="233"/>
      <c r="J23" s="233"/>
      <c r="K23" s="233"/>
    </row>
    <row r="24" spans="2:16">
      <c r="B24" s="64" t="s">
        <v>536</v>
      </c>
      <c r="C24" s="235">
        <v>500</v>
      </c>
      <c r="D24" s="236">
        <v>5</v>
      </c>
      <c r="H24" s="88"/>
      <c r="I24" s="233"/>
      <c r="J24" s="233"/>
      <c r="K24" s="233"/>
    </row>
    <row r="25" spans="2:16">
      <c r="B25" s="64" t="s">
        <v>465</v>
      </c>
      <c r="C25" s="235">
        <v>300</v>
      </c>
      <c r="D25" s="236">
        <v>3</v>
      </c>
      <c r="H25" s="88"/>
      <c r="I25" s="233"/>
      <c r="J25" s="233"/>
      <c r="K25" s="233"/>
    </row>
    <row r="26" spans="2:16">
      <c r="B26" s="64" t="s">
        <v>466</v>
      </c>
      <c r="C26" s="235">
        <v>210</v>
      </c>
      <c r="D26" s="236">
        <v>2</v>
      </c>
      <c r="H26" s="88"/>
      <c r="I26" s="233"/>
      <c r="J26" s="233"/>
      <c r="K26" s="233"/>
    </row>
    <row r="27" spans="2:16">
      <c r="B27" s="64" t="s">
        <v>509</v>
      </c>
      <c r="C27" s="235">
        <v>170</v>
      </c>
      <c r="D27" s="236">
        <v>1</v>
      </c>
      <c r="H27" s="88"/>
      <c r="I27" s="233"/>
      <c r="J27" s="233"/>
      <c r="K27" s="233"/>
    </row>
    <row r="28" spans="2:16">
      <c r="B28" s="64" t="s">
        <v>468</v>
      </c>
      <c r="C28" s="235">
        <v>120</v>
      </c>
      <c r="D28" s="236">
        <v>1</v>
      </c>
      <c r="H28" s="88"/>
      <c r="I28" s="233"/>
      <c r="J28" s="233"/>
      <c r="K28" s="233"/>
    </row>
    <row r="29" spans="2:16">
      <c r="B29" s="64" t="s">
        <v>469</v>
      </c>
      <c r="C29" s="235">
        <v>100</v>
      </c>
      <c r="D29" s="236">
        <v>1</v>
      </c>
      <c r="H29" s="88"/>
      <c r="I29" s="233"/>
      <c r="J29" s="233"/>
      <c r="K29" s="233"/>
    </row>
    <row r="30" spans="2:16">
      <c r="B30" s="64" t="s">
        <v>470</v>
      </c>
      <c r="C30" s="235">
        <v>90</v>
      </c>
      <c r="D30" s="236">
        <v>1</v>
      </c>
      <c r="H30" s="88"/>
      <c r="I30" s="233"/>
      <c r="J30" s="233"/>
      <c r="K30" s="233"/>
    </row>
    <row r="31" spans="2:16">
      <c r="B31" s="64" t="s">
        <v>471</v>
      </c>
      <c r="C31" s="235">
        <v>80</v>
      </c>
      <c r="D31" s="236">
        <v>1</v>
      </c>
      <c r="H31" s="88"/>
      <c r="I31" s="233"/>
      <c r="J31" s="233"/>
      <c r="K31" s="233"/>
    </row>
    <row r="32" spans="2:16">
      <c r="B32" s="72" t="s">
        <v>472</v>
      </c>
      <c r="C32" s="235">
        <v>70</v>
      </c>
      <c r="D32" s="236">
        <v>1</v>
      </c>
      <c r="H32" s="88"/>
      <c r="I32" s="233"/>
      <c r="J32" s="233"/>
      <c r="K32" s="233"/>
    </row>
    <row r="33" spans="2:11">
      <c r="B33" s="72" t="s">
        <v>473</v>
      </c>
      <c r="C33" s="235">
        <v>70</v>
      </c>
      <c r="D33" s="236">
        <v>1</v>
      </c>
      <c r="H33" s="88"/>
      <c r="I33" s="233"/>
      <c r="J33" s="233"/>
      <c r="K33" s="233"/>
    </row>
    <row r="34" spans="2:11">
      <c r="B34" s="72" t="s">
        <v>474</v>
      </c>
      <c r="C34" s="235">
        <v>60</v>
      </c>
      <c r="D34" s="236">
        <v>1</v>
      </c>
      <c r="H34" s="88"/>
      <c r="I34" s="233"/>
      <c r="J34" s="233"/>
      <c r="K34" s="233"/>
    </row>
    <row r="35" spans="2:11">
      <c r="B35" s="72" t="s">
        <v>475</v>
      </c>
      <c r="C35" s="235">
        <v>50</v>
      </c>
      <c r="D35" s="236">
        <v>1</v>
      </c>
      <c r="H35" s="88"/>
      <c r="I35" s="233"/>
      <c r="J35" s="233"/>
      <c r="K35" s="233"/>
    </row>
    <row r="36" spans="2:11">
      <c r="B36" s="72" t="s">
        <v>476</v>
      </c>
      <c r="C36" s="235">
        <v>50</v>
      </c>
      <c r="D36" s="236">
        <v>1</v>
      </c>
      <c r="H36" s="88"/>
      <c r="I36" s="233"/>
      <c r="J36" s="233"/>
      <c r="K36" s="233"/>
    </row>
    <row r="37" spans="2:11">
      <c r="B37" s="72" t="s">
        <v>477</v>
      </c>
      <c r="C37" s="235">
        <v>40</v>
      </c>
      <c r="D37" s="236">
        <v>1</v>
      </c>
      <c r="H37" s="88"/>
      <c r="I37" s="233"/>
      <c r="J37" s="233"/>
      <c r="K37" s="233"/>
    </row>
    <row r="38" spans="2:11">
      <c r="B38" s="72" t="s">
        <v>478</v>
      </c>
      <c r="C38" s="235">
        <v>40</v>
      </c>
      <c r="D38" s="236">
        <v>1</v>
      </c>
      <c r="H38" s="88"/>
      <c r="I38" s="233"/>
      <c r="J38" s="233"/>
      <c r="K38" s="233"/>
    </row>
    <row r="39" spans="2:11">
      <c r="B39" s="72" t="s">
        <v>479</v>
      </c>
      <c r="C39" s="235">
        <v>30</v>
      </c>
      <c r="D39" s="236">
        <v>1</v>
      </c>
      <c r="H39" s="88"/>
      <c r="I39" s="233"/>
      <c r="J39" s="233"/>
      <c r="K39" s="233"/>
    </row>
    <row r="40" spans="2:11">
      <c r="B40" s="72" t="s">
        <v>480</v>
      </c>
      <c r="C40" s="235">
        <v>30</v>
      </c>
      <c r="D40" s="236">
        <v>1</v>
      </c>
      <c r="H40" s="88"/>
      <c r="I40" s="233"/>
      <c r="J40" s="233"/>
      <c r="K40" s="233"/>
    </row>
    <row r="41" spans="2:11">
      <c r="K41" s="233"/>
    </row>
    <row r="42" spans="2:11">
      <c r="K42" s="233"/>
    </row>
    <row r="43" spans="2:11">
      <c r="K43" s="233"/>
    </row>
    <row r="44" spans="2:11">
      <c r="K44" s="233"/>
    </row>
    <row r="45" spans="2:11">
      <c r="K45" s="233"/>
    </row>
    <row r="46" spans="2:11">
      <c r="K46" s="233"/>
    </row>
    <row r="47" spans="2:11">
      <c r="K47" s="233"/>
    </row>
    <row r="48" spans="2:11">
      <c r="K48" s="233"/>
    </row>
    <row r="49" spans="8:11">
      <c r="K49" s="233"/>
    </row>
    <row r="50" spans="8:11">
      <c r="K50" s="233"/>
    </row>
    <row r="51" spans="8:11">
      <c r="K51" s="233"/>
    </row>
    <row r="52" spans="8:11">
      <c r="K52" s="233"/>
    </row>
    <row r="53" spans="8:11">
      <c r="K53" s="233"/>
    </row>
    <row r="54" spans="8:11">
      <c r="K54" s="233"/>
    </row>
    <row r="55" spans="8:11">
      <c r="K55" s="233"/>
    </row>
    <row r="56" spans="8:11">
      <c r="K56" s="233"/>
    </row>
    <row r="57" spans="8:11">
      <c r="H57" s="14"/>
      <c r="I57" s="14"/>
      <c r="J57" s="70"/>
      <c r="K57" s="70"/>
    </row>
    <row r="94" spans="8:11">
      <c r="I94" s="234"/>
      <c r="J94" s="207"/>
      <c r="K94" s="207"/>
    </row>
    <row r="95" spans="8:11">
      <c r="H95" s="14"/>
      <c r="I95" s="14"/>
      <c r="J95" s="70"/>
      <c r="K95" s="70"/>
    </row>
    <row r="210" spans="8:11">
      <c r="H210" s="14"/>
      <c r="I210" s="14"/>
      <c r="J210" s="70"/>
      <c r="K210" s="70"/>
    </row>
    <row r="211" spans="8:11">
      <c r="H211" s="14"/>
      <c r="I211" s="14"/>
      <c r="J211" s="70"/>
      <c r="K211" s="70"/>
    </row>
    <row r="212" spans="8:11">
      <c r="H212" s="94"/>
      <c r="I212" s="95"/>
      <c r="J212" s="96"/>
      <c r="K212" s="96"/>
    </row>
    <row r="213" spans="8:11">
      <c r="H213" s="94"/>
      <c r="I213" s="65"/>
      <c r="J213" s="97"/>
      <c r="K213" s="97"/>
    </row>
    <row r="214" spans="8:11">
      <c r="I214" s="65"/>
      <c r="J214" s="97"/>
      <c r="K214" s="97"/>
    </row>
    <row r="215" spans="8:11">
      <c r="H215" s="94"/>
      <c r="I215" s="65"/>
      <c r="J215" s="97"/>
      <c r="K215" s="97"/>
    </row>
    <row r="216" spans="8:11">
      <c r="I216" s="65"/>
      <c r="J216" s="97"/>
      <c r="K216" s="97"/>
    </row>
    <row r="217" spans="8:11">
      <c r="I217" s="65"/>
      <c r="J217" s="97"/>
      <c r="K217" s="97"/>
    </row>
    <row r="218" spans="8:11">
      <c r="I218" s="65"/>
      <c r="J218" s="97"/>
      <c r="K218" s="97"/>
    </row>
    <row r="219" spans="8:11">
      <c r="I219" s="65"/>
      <c r="J219" s="97"/>
      <c r="K219" s="97"/>
    </row>
    <row r="220" spans="8:11">
      <c r="I220" s="65"/>
      <c r="J220" s="97"/>
      <c r="K220" s="97"/>
    </row>
  </sheetData>
  <mergeCells count="4">
    <mergeCell ref="F2:G2"/>
    <mergeCell ref="O3:P3"/>
    <mergeCell ref="B2:D2"/>
    <mergeCell ref="N3:N4"/>
  </mergeCells>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A658B-A01B-4472-A7FE-9024740673B2}">
  <sheetPr>
    <tabColor rgb="FF00B0F0"/>
  </sheetPr>
  <dimension ref="A1:K209"/>
  <sheetViews>
    <sheetView workbookViewId="0">
      <selection activeCell="Q15" sqref="Q15"/>
    </sheetView>
  </sheetViews>
  <sheetFormatPr defaultRowHeight="18"/>
  <cols>
    <col min="1" max="1" width="2" style="53" customWidth="1"/>
    <col min="2" max="2" width="12.8984375" style="53" customWidth="1"/>
    <col min="3" max="6" width="9" style="53"/>
    <col min="7" max="7" width="13.3984375" style="54" customWidth="1"/>
    <col min="8" max="8" width="9" style="54"/>
    <col min="11" max="11" width="9.5" bestFit="1" customWidth="1"/>
  </cols>
  <sheetData>
    <row r="1" spans="1:11" ht="18.600000000000001" thickBot="1"/>
    <row r="2" spans="1:11" ht="18.600000000000001" thickBot="1">
      <c r="B2" s="580" t="s">
        <v>556</v>
      </c>
      <c r="C2" s="582"/>
      <c r="G2" s="88"/>
      <c r="H2" s="233"/>
    </row>
    <row r="3" spans="1:11">
      <c r="A3" s="52"/>
      <c r="B3" s="90" t="s">
        <v>315</v>
      </c>
      <c r="C3" s="52"/>
      <c r="D3" s="52"/>
      <c r="E3" s="12"/>
      <c r="F3" s="202"/>
    </row>
    <row r="4" spans="1:11">
      <c r="A4" s="52"/>
      <c r="B4" s="110" t="s">
        <v>105</v>
      </c>
      <c r="C4" s="111" t="s">
        <v>555</v>
      </c>
      <c r="D4" s="52"/>
      <c r="E4" s="169" t="s">
        <v>204</v>
      </c>
      <c r="F4" s="169" t="s">
        <v>332</v>
      </c>
      <c r="G4" s="230" t="s">
        <v>105</v>
      </c>
      <c r="H4" s="282" t="s">
        <v>555</v>
      </c>
      <c r="J4" s="232" t="s">
        <v>397</v>
      </c>
      <c r="K4" s="232" t="s">
        <v>394</v>
      </c>
    </row>
    <row r="5" spans="1:11">
      <c r="B5" s="64" t="s">
        <v>536</v>
      </c>
      <c r="C5" s="235">
        <v>27330</v>
      </c>
      <c r="E5" s="157" t="s">
        <v>28</v>
      </c>
      <c r="F5" s="72" t="str">
        <f>IF(①加減算!M20="","",①加減算!M20)</f>
        <v/>
      </c>
      <c r="G5" s="64" t="str">
        <f>IF(利用定員!L46="","",利用定員!L46)</f>
        <v/>
      </c>
      <c r="H5" s="75">
        <f>IFERROR(IF(F5="",0,VLOOKUP(G5,$B$4:$C$21,2,FALSE)),0)</f>
        <v>0</v>
      </c>
      <c r="J5" s="232">
        <f>月初児童数!AR19</f>
        <v>0</v>
      </c>
      <c r="K5" s="31">
        <f>IFERROR(H5*J5,0)</f>
        <v>0</v>
      </c>
    </row>
    <row r="6" spans="1:11">
      <c r="B6" s="64" t="s">
        <v>465</v>
      </c>
      <c r="C6" s="235">
        <v>16800</v>
      </c>
      <c r="G6" s="88"/>
      <c r="H6" s="233"/>
    </row>
    <row r="7" spans="1:11">
      <c r="B7" s="64" t="s">
        <v>466</v>
      </c>
      <c r="C7" s="235">
        <v>12280</v>
      </c>
      <c r="G7" s="88"/>
      <c r="H7" s="233"/>
    </row>
    <row r="8" spans="1:11">
      <c r="A8" s="76"/>
      <c r="B8" s="64" t="s">
        <v>509</v>
      </c>
      <c r="C8" s="235">
        <v>9770</v>
      </c>
      <c r="D8" s="76"/>
      <c r="G8" s="88"/>
      <c r="H8" s="233"/>
    </row>
    <row r="9" spans="1:11">
      <c r="B9" s="64" t="s">
        <v>468</v>
      </c>
      <c r="C9" s="235">
        <v>7500</v>
      </c>
      <c r="G9" s="88"/>
      <c r="H9" s="233"/>
    </row>
    <row r="10" spans="1:11">
      <c r="B10" s="64" t="s">
        <v>469</v>
      </c>
      <c r="C10" s="235">
        <v>6130</v>
      </c>
      <c r="G10" s="88"/>
      <c r="H10" s="233"/>
    </row>
    <row r="11" spans="1:11">
      <c r="B11" s="64" t="s">
        <v>470</v>
      </c>
      <c r="C11" s="235">
        <v>5220</v>
      </c>
      <c r="G11" s="88"/>
      <c r="H11" s="233"/>
    </row>
    <row r="12" spans="1:11">
      <c r="B12" s="64" t="s">
        <v>471</v>
      </c>
      <c r="C12" s="235">
        <v>4660</v>
      </c>
      <c r="G12" s="88"/>
      <c r="H12" s="233"/>
    </row>
    <row r="13" spans="1:11">
      <c r="B13" s="72" t="s">
        <v>472</v>
      </c>
      <c r="C13" s="235">
        <v>4250</v>
      </c>
      <c r="G13" s="88"/>
      <c r="H13" s="233"/>
    </row>
    <row r="14" spans="1:11">
      <c r="B14" s="72" t="s">
        <v>473</v>
      </c>
      <c r="C14" s="235">
        <v>3920</v>
      </c>
      <c r="G14" s="88"/>
      <c r="H14" s="233"/>
    </row>
    <row r="15" spans="1:11">
      <c r="B15" s="72" t="s">
        <v>474</v>
      </c>
      <c r="C15" s="235">
        <v>3660</v>
      </c>
      <c r="G15" s="88"/>
      <c r="H15" s="233"/>
    </row>
    <row r="16" spans="1:11">
      <c r="B16" s="72" t="s">
        <v>475</v>
      </c>
      <c r="C16" s="235">
        <v>3160</v>
      </c>
      <c r="G16" s="88"/>
      <c r="H16" s="233"/>
    </row>
    <row r="17" spans="2:8">
      <c r="B17" s="72" t="s">
        <v>476</v>
      </c>
      <c r="C17" s="235">
        <v>2810</v>
      </c>
      <c r="G17" s="88"/>
      <c r="H17" s="233"/>
    </row>
    <row r="18" spans="2:8">
      <c r="B18" s="72" t="s">
        <v>477</v>
      </c>
      <c r="C18" s="235">
        <v>2540</v>
      </c>
      <c r="G18" s="88"/>
      <c r="H18" s="233"/>
    </row>
    <row r="19" spans="2:8">
      <c r="B19" s="72" t="s">
        <v>478</v>
      </c>
      <c r="C19" s="235">
        <v>2440</v>
      </c>
      <c r="G19" s="88"/>
      <c r="H19" s="233"/>
    </row>
    <row r="20" spans="2:8">
      <c r="B20" s="72" t="s">
        <v>479</v>
      </c>
      <c r="C20" s="235">
        <v>2360</v>
      </c>
      <c r="G20" s="88"/>
      <c r="H20" s="233"/>
    </row>
    <row r="21" spans="2:8">
      <c r="B21" s="72" t="s">
        <v>480</v>
      </c>
      <c r="C21" s="235">
        <v>2150</v>
      </c>
      <c r="G21" s="88"/>
      <c r="H21" s="233"/>
    </row>
    <row r="22" spans="2:8">
      <c r="G22" s="88"/>
      <c r="H22" s="233"/>
    </row>
    <row r="23" spans="2:8">
      <c r="G23" s="88"/>
      <c r="H23" s="233"/>
    </row>
    <row r="24" spans="2:8">
      <c r="G24" s="88"/>
      <c r="H24" s="233"/>
    </row>
    <row r="25" spans="2:8">
      <c r="G25" s="88"/>
      <c r="H25" s="233"/>
    </row>
    <row r="26" spans="2:8">
      <c r="G26" s="88"/>
      <c r="H26" s="233"/>
    </row>
    <row r="27" spans="2:8">
      <c r="G27" s="88"/>
      <c r="H27" s="233"/>
    </row>
    <row r="28" spans="2:8">
      <c r="G28" s="88"/>
      <c r="H28" s="233"/>
    </row>
    <row r="29" spans="2:8">
      <c r="G29" s="88"/>
      <c r="H29" s="233"/>
    </row>
    <row r="46" spans="7:8">
      <c r="G46" s="14"/>
      <c r="H46" s="14"/>
    </row>
    <row r="83" spans="7:8">
      <c r="H83" s="234"/>
    </row>
    <row r="84" spans="7:8">
      <c r="G84" s="14"/>
      <c r="H84" s="14"/>
    </row>
    <row r="199" spans="7:8">
      <c r="G199" s="14"/>
      <c r="H199" s="14"/>
    </row>
    <row r="200" spans="7:8">
      <c r="G200" s="14"/>
      <c r="H200" s="14"/>
    </row>
    <row r="201" spans="7:8">
      <c r="G201" s="94"/>
      <c r="H201" s="95"/>
    </row>
    <row r="202" spans="7:8">
      <c r="G202" s="94"/>
      <c r="H202" s="65"/>
    </row>
    <row r="203" spans="7:8">
      <c r="H203" s="65"/>
    </row>
    <row r="204" spans="7:8">
      <c r="G204" s="94"/>
      <c r="H204" s="65"/>
    </row>
    <row r="205" spans="7:8">
      <c r="H205" s="65"/>
    </row>
    <row r="206" spans="7:8">
      <c r="H206" s="65"/>
    </row>
    <row r="207" spans="7:8">
      <c r="H207" s="65"/>
    </row>
    <row r="208" spans="7:8">
      <c r="H208" s="65"/>
    </row>
    <row r="209" spans="8:8">
      <c r="H209" s="65"/>
    </row>
  </sheetData>
  <mergeCells count="1">
    <mergeCell ref="B2:C2"/>
  </mergeCells>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ADDF2-97E4-47E6-AA64-2BA78E73950B}">
  <sheetPr>
    <tabColor rgb="FF00B0F0"/>
  </sheetPr>
  <dimension ref="B2:F17"/>
  <sheetViews>
    <sheetView workbookViewId="0">
      <selection activeCell="Q15" sqref="Q15"/>
    </sheetView>
  </sheetViews>
  <sheetFormatPr defaultColWidth="9" defaultRowHeight="16.2"/>
  <cols>
    <col min="1" max="1" width="9" style="2"/>
    <col min="2" max="7" width="11.59765625" style="2" customWidth="1"/>
    <col min="8" max="16384" width="9" style="2"/>
  </cols>
  <sheetData>
    <row r="2" spans="2:6">
      <c r="B2" s="1" t="s">
        <v>209</v>
      </c>
      <c r="C2" s="258">
        <v>240</v>
      </c>
    </row>
    <row r="4" spans="2:6">
      <c r="B4" s="1" t="s">
        <v>204</v>
      </c>
      <c r="C4" s="1" t="s">
        <v>666</v>
      </c>
      <c r="D4" s="1" t="s">
        <v>382</v>
      </c>
      <c r="E4" s="29" t="s">
        <v>86</v>
      </c>
      <c r="F4" s="1" t="s">
        <v>394</v>
      </c>
    </row>
    <row r="5" spans="2:6">
      <c r="B5" s="72" t="s">
        <v>347</v>
      </c>
      <c r="C5" s="72">
        <f>①加減算!N9</f>
        <v>0</v>
      </c>
      <c r="D5" s="171">
        <f>$C$2*C5</f>
        <v>0</v>
      </c>
      <c r="E5" s="1">
        <f>月初児童数!AI8</f>
        <v>0</v>
      </c>
      <c r="F5" s="256">
        <f>IFERROR(D5*E5,0)</f>
        <v>0</v>
      </c>
    </row>
    <row r="6" spans="2:6">
      <c r="B6" s="72" t="s">
        <v>18</v>
      </c>
      <c r="C6" s="72">
        <f>①加減算!N10</f>
        <v>0</v>
      </c>
      <c r="D6" s="171">
        <f t="shared" ref="D6:D15" si="0">$C$2*C6</f>
        <v>0</v>
      </c>
      <c r="E6" s="1">
        <f>月初児童数!AI9</f>
        <v>0</v>
      </c>
      <c r="F6" s="256">
        <f t="shared" ref="F6:F16" si="1">IFERROR(D6*E6,0)</f>
        <v>0</v>
      </c>
    </row>
    <row r="7" spans="2:6">
      <c r="B7" s="72" t="s">
        <v>19</v>
      </c>
      <c r="C7" s="72">
        <f>①加減算!N11</f>
        <v>0</v>
      </c>
      <c r="D7" s="171">
        <f t="shared" si="0"/>
        <v>0</v>
      </c>
      <c r="E7" s="1">
        <f>月初児童数!AI10</f>
        <v>0</v>
      </c>
      <c r="F7" s="256">
        <f t="shared" si="1"/>
        <v>0</v>
      </c>
    </row>
    <row r="8" spans="2:6">
      <c r="B8" s="72" t="s">
        <v>20</v>
      </c>
      <c r="C8" s="72">
        <f>①加減算!N12</f>
        <v>0</v>
      </c>
      <c r="D8" s="171">
        <f t="shared" si="0"/>
        <v>0</v>
      </c>
      <c r="E8" s="1">
        <f>月初児童数!AI11</f>
        <v>0</v>
      </c>
      <c r="F8" s="256">
        <f t="shared" si="1"/>
        <v>0</v>
      </c>
    </row>
    <row r="9" spans="2:6">
      <c r="B9" s="72" t="s">
        <v>21</v>
      </c>
      <c r="C9" s="72">
        <f>①加減算!N13</f>
        <v>0</v>
      </c>
      <c r="D9" s="171">
        <f t="shared" si="0"/>
        <v>0</v>
      </c>
      <c r="E9" s="1">
        <f>月初児童数!AI12</f>
        <v>0</v>
      </c>
      <c r="F9" s="256">
        <f t="shared" si="1"/>
        <v>0</v>
      </c>
    </row>
    <row r="10" spans="2:6">
      <c r="B10" s="72" t="s">
        <v>22</v>
      </c>
      <c r="C10" s="72">
        <f>①加減算!N14</f>
        <v>0</v>
      </c>
      <c r="D10" s="171">
        <f t="shared" si="0"/>
        <v>0</v>
      </c>
      <c r="E10" s="1">
        <f>月初児童数!AI13</f>
        <v>0</v>
      </c>
      <c r="F10" s="256">
        <f t="shared" si="1"/>
        <v>0</v>
      </c>
    </row>
    <row r="11" spans="2:6">
      <c r="B11" s="72" t="s">
        <v>206</v>
      </c>
      <c r="C11" s="72">
        <f>①加減算!N15</f>
        <v>0</v>
      </c>
      <c r="D11" s="171">
        <f t="shared" si="0"/>
        <v>0</v>
      </c>
      <c r="E11" s="1">
        <f>月初児童数!AI14</f>
        <v>0</v>
      </c>
      <c r="F11" s="256">
        <f t="shared" si="1"/>
        <v>0</v>
      </c>
    </row>
    <row r="12" spans="2:6">
      <c r="B12" s="72" t="s">
        <v>207</v>
      </c>
      <c r="C12" s="72">
        <f>①加減算!N16</f>
        <v>0</v>
      </c>
      <c r="D12" s="171">
        <f t="shared" si="0"/>
        <v>0</v>
      </c>
      <c r="E12" s="1">
        <f>月初児童数!AI15</f>
        <v>0</v>
      </c>
      <c r="F12" s="256">
        <f t="shared" si="1"/>
        <v>0</v>
      </c>
    </row>
    <row r="13" spans="2:6">
      <c r="B13" s="72" t="s">
        <v>208</v>
      </c>
      <c r="C13" s="72">
        <f>①加減算!N17</f>
        <v>0</v>
      </c>
      <c r="D13" s="171">
        <f t="shared" si="0"/>
        <v>0</v>
      </c>
      <c r="E13" s="1">
        <f>月初児童数!AI16</f>
        <v>0</v>
      </c>
      <c r="F13" s="256">
        <f t="shared" si="1"/>
        <v>0</v>
      </c>
    </row>
    <row r="14" spans="2:6">
      <c r="B14" s="72" t="s">
        <v>26</v>
      </c>
      <c r="C14" s="72">
        <f>①加減算!N18</f>
        <v>0</v>
      </c>
      <c r="D14" s="171">
        <f t="shared" si="0"/>
        <v>0</v>
      </c>
      <c r="E14" s="1">
        <f>月初児童数!AI17</f>
        <v>0</v>
      </c>
      <c r="F14" s="256">
        <f t="shared" si="1"/>
        <v>0</v>
      </c>
    </row>
    <row r="15" spans="2:6">
      <c r="B15" s="72" t="s">
        <v>27</v>
      </c>
      <c r="C15" s="72">
        <f>①加減算!N19</f>
        <v>0</v>
      </c>
      <c r="D15" s="171">
        <f t="shared" si="0"/>
        <v>0</v>
      </c>
      <c r="E15" s="1">
        <f>月初児童数!AI18</f>
        <v>0</v>
      </c>
      <c r="F15" s="256">
        <f t="shared" si="1"/>
        <v>0</v>
      </c>
    </row>
    <row r="16" spans="2:6">
      <c r="B16" s="72" t="s">
        <v>28</v>
      </c>
      <c r="C16" s="72">
        <f>①加減算!N20</f>
        <v>0</v>
      </c>
      <c r="D16" s="171">
        <f>$C$2*C16</f>
        <v>0</v>
      </c>
      <c r="E16" s="1">
        <f>月初児童数!AI19</f>
        <v>0</v>
      </c>
      <c r="F16" s="256">
        <f t="shared" si="1"/>
        <v>0</v>
      </c>
    </row>
    <row r="17" spans="2:6">
      <c r="B17" s="1" t="s">
        <v>29</v>
      </c>
      <c r="C17" s="1">
        <f t="shared" ref="C17:D17" si="2">SUM(C5:C16)</f>
        <v>0</v>
      </c>
      <c r="D17" s="256">
        <f t="shared" si="2"/>
        <v>0</v>
      </c>
      <c r="E17" s="1">
        <f>SUM(E5:E16)</f>
        <v>0</v>
      </c>
      <c r="F17" s="256">
        <f>IFERROR(SUM(F5:F16),0)</f>
        <v>0</v>
      </c>
    </row>
  </sheetData>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17C55-536E-44E2-904C-36869484A31D}">
  <sheetPr>
    <tabColor theme="8" tint="0.79998168889431442"/>
  </sheetPr>
  <dimension ref="A1:O221"/>
  <sheetViews>
    <sheetView workbookViewId="0">
      <selection activeCell="H6" sqref="H6"/>
    </sheetView>
  </sheetViews>
  <sheetFormatPr defaultRowHeight="18"/>
  <cols>
    <col min="1" max="1" width="2" style="53" customWidth="1"/>
    <col min="2" max="2" width="12.8984375" style="53" customWidth="1"/>
    <col min="3" max="7" width="9" style="53"/>
    <col min="8" max="8" width="13.3984375" style="54" customWidth="1"/>
    <col min="9" max="11" width="9" style="54"/>
    <col min="14" max="14" width="9.5" bestFit="1" customWidth="1"/>
  </cols>
  <sheetData>
    <row r="1" spans="1:15" ht="18.600000000000001" thickBot="1"/>
    <row r="2" spans="1:15" ht="18.75" customHeight="1" thickBot="1">
      <c r="B2" s="583" t="s">
        <v>645</v>
      </c>
      <c r="C2" s="584"/>
      <c r="D2" s="584"/>
      <c r="E2" s="584"/>
      <c r="F2" s="584"/>
      <c r="G2" s="585"/>
      <c r="H2" s="53"/>
      <c r="I2" s="577" t="s">
        <v>293</v>
      </c>
      <c r="J2" s="577"/>
      <c r="K2" s="72">
        <f>IF(基本情報!G6="","",基本情報!G6)</f>
        <v>0</v>
      </c>
      <c r="L2" s="54" t="s">
        <v>7</v>
      </c>
      <c r="M2" s="54"/>
      <c r="N2" s="54"/>
      <c r="O2" s="54"/>
    </row>
    <row r="3" spans="1:15">
      <c r="B3" s="79"/>
      <c r="C3" s="79"/>
      <c r="D3" s="79"/>
      <c r="E3" s="79"/>
      <c r="F3" s="79"/>
      <c r="G3" s="79"/>
      <c r="H3" s="79"/>
    </row>
    <row r="4" spans="1:15">
      <c r="A4" s="52"/>
      <c r="B4" s="90" t="s">
        <v>315</v>
      </c>
      <c r="C4" s="52"/>
      <c r="D4" s="52"/>
      <c r="E4" s="52"/>
      <c r="F4" s="12"/>
      <c r="G4" s="202"/>
      <c r="M4" s="574" t="s">
        <v>397</v>
      </c>
      <c r="N4" s="578" t="s">
        <v>394</v>
      </c>
      <c r="O4" s="579"/>
    </row>
    <row r="5" spans="1:15">
      <c r="A5" s="52"/>
      <c r="B5" s="110" t="s">
        <v>105</v>
      </c>
      <c r="C5" s="111" t="s">
        <v>248</v>
      </c>
      <c r="D5" s="112" t="s">
        <v>247</v>
      </c>
      <c r="E5" s="52"/>
      <c r="F5" s="169" t="s">
        <v>204</v>
      </c>
      <c r="G5" s="169" t="s">
        <v>532</v>
      </c>
      <c r="H5" s="230" t="s">
        <v>105</v>
      </c>
      <c r="I5" s="158" t="s">
        <v>248</v>
      </c>
      <c r="J5" s="231" t="s">
        <v>247</v>
      </c>
      <c r="K5" s="102" t="s">
        <v>292</v>
      </c>
      <c r="M5" s="575"/>
      <c r="N5" s="232" t="s">
        <v>79</v>
      </c>
      <c r="O5" s="232" t="s">
        <v>247</v>
      </c>
    </row>
    <row r="6" spans="1:15">
      <c r="B6" s="64" t="s">
        <v>536</v>
      </c>
      <c r="C6" s="235">
        <v>7780</v>
      </c>
      <c r="D6" s="236">
        <v>70</v>
      </c>
      <c r="F6" s="157" t="s">
        <v>347</v>
      </c>
      <c r="G6" s="72" t="str">
        <f>IF(①加減算!P9="","",①加減算!P9)</f>
        <v/>
      </c>
      <c r="H6" s="64" t="str">
        <f>IF(利用定員!L35="","",利用定員!L35)</f>
        <v/>
      </c>
      <c r="I6" s="75">
        <f>IFERROR(IF(G6="",0,-VLOOKUP(H6,$B$5:$C$22,2,FALSE)),0)</f>
        <v>0</v>
      </c>
      <c r="J6" s="75">
        <f>IFERROR(IF(G6="",0,-VLOOKUP(H6,$B$5:$D$22,3,FALSE)),0)</f>
        <v>0</v>
      </c>
      <c r="K6" s="75">
        <f>IFERROR(J6*$K$2,0)</f>
        <v>0</v>
      </c>
      <c r="M6" s="51">
        <f>月初児童数!AR8</f>
        <v>0</v>
      </c>
      <c r="N6" s="31">
        <f>IFERROR(I6*M6,0)</f>
        <v>0</v>
      </c>
      <c r="O6" s="31">
        <f>IFERROR(K6*M6,0)</f>
        <v>0</v>
      </c>
    </row>
    <row r="7" spans="1:15">
      <c r="B7" s="64" t="s">
        <v>465</v>
      </c>
      <c r="C7" s="235">
        <v>4670</v>
      </c>
      <c r="D7" s="236">
        <v>40</v>
      </c>
      <c r="F7" s="157" t="s">
        <v>18</v>
      </c>
      <c r="G7" s="72" t="str">
        <f>IF(①加減算!P10="","",①加減算!P10)</f>
        <v/>
      </c>
      <c r="H7" s="64" t="str">
        <f>IF(利用定員!L36="","",利用定員!L36)</f>
        <v/>
      </c>
      <c r="I7" s="75">
        <f t="shared" ref="I7:I17" si="0">IFERROR(IF(G7="",0,-VLOOKUP(H7,$B$5:$C$22,2,FALSE)),0)</f>
        <v>0</v>
      </c>
      <c r="J7" s="75">
        <f t="shared" ref="J7:J17" si="1">IFERROR(IF(G7="",0,-VLOOKUP(H7,$B$5:$D$22,3,FALSE)),0)</f>
        <v>0</v>
      </c>
      <c r="K7" s="75">
        <f t="shared" ref="K7:K17" si="2">IFERROR(J7*$K$2,0)</f>
        <v>0</v>
      </c>
      <c r="M7" s="51">
        <f>月初児童数!AR9</f>
        <v>0</v>
      </c>
      <c r="N7" s="31">
        <f t="shared" ref="N7:N17" si="3">IFERROR(I7*M7,0)</f>
        <v>0</v>
      </c>
      <c r="O7" s="31">
        <f t="shared" ref="O7:O17" si="4">IFERROR(K7*M7,0)</f>
        <v>0</v>
      </c>
    </row>
    <row r="8" spans="1:15">
      <c r="B8" s="64" t="s">
        <v>466</v>
      </c>
      <c r="C8" s="235">
        <v>3330</v>
      </c>
      <c r="D8" s="236">
        <v>30</v>
      </c>
      <c r="F8" s="157" t="s">
        <v>19</v>
      </c>
      <c r="G8" s="72" t="str">
        <f>IF(①加減算!P11="","",①加減算!P11)</f>
        <v/>
      </c>
      <c r="H8" s="64" t="str">
        <f>IF(利用定員!L37="","",利用定員!L37)</f>
        <v/>
      </c>
      <c r="I8" s="75">
        <f t="shared" si="0"/>
        <v>0</v>
      </c>
      <c r="J8" s="75">
        <f t="shared" si="1"/>
        <v>0</v>
      </c>
      <c r="K8" s="75">
        <f t="shared" si="2"/>
        <v>0</v>
      </c>
      <c r="M8" s="51">
        <f>月初児童数!AR10</f>
        <v>0</v>
      </c>
      <c r="N8" s="31">
        <f t="shared" si="3"/>
        <v>0</v>
      </c>
      <c r="O8" s="31">
        <f t="shared" si="4"/>
        <v>0</v>
      </c>
    </row>
    <row r="9" spans="1:15">
      <c r="A9" s="76"/>
      <c r="B9" s="64" t="s">
        <v>509</v>
      </c>
      <c r="C9" s="235">
        <v>2590</v>
      </c>
      <c r="D9" s="236">
        <v>20</v>
      </c>
      <c r="E9" s="76"/>
      <c r="F9" s="157" t="s">
        <v>20</v>
      </c>
      <c r="G9" s="72" t="str">
        <f>IF(①加減算!P12="","",①加減算!P12)</f>
        <v/>
      </c>
      <c r="H9" s="64" t="str">
        <f>IF(利用定員!L38="","",利用定員!L38)</f>
        <v/>
      </c>
      <c r="I9" s="75">
        <f t="shared" si="0"/>
        <v>0</v>
      </c>
      <c r="J9" s="75">
        <f t="shared" si="1"/>
        <v>0</v>
      </c>
      <c r="K9" s="75">
        <f t="shared" si="2"/>
        <v>0</v>
      </c>
      <c r="M9" s="51">
        <f>月初児童数!AR11</f>
        <v>0</v>
      </c>
      <c r="N9" s="31">
        <f t="shared" si="3"/>
        <v>0</v>
      </c>
      <c r="O9" s="31">
        <f t="shared" si="4"/>
        <v>0</v>
      </c>
    </row>
    <row r="10" spans="1:15">
      <c r="B10" s="64" t="s">
        <v>468</v>
      </c>
      <c r="C10" s="235">
        <v>1940</v>
      </c>
      <c r="D10" s="236">
        <v>10</v>
      </c>
      <c r="F10" s="157" t="s">
        <v>21</v>
      </c>
      <c r="G10" s="72" t="str">
        <f>IF(①加減算!P13="","",①加減算!P13)</f>
        <v/>
      </c>
      <c r="H10" s="64" t="str">
        <f>IF(利用定員!L39="","",利用定員!L39)</f>
        <v/>
      </c>
      <c r="I10" s="75">
        <f t="shared" si="0"/>
        <v>0</v>
      </c>
      <c r="J10" s="75">
        <f t="shared" si="1"/>
        <v>0</v>
      </c>
      <c r="K10" s="75">
        <f t="shared" si="2"/>
        <v>0</v>
      </c>
      <c r="M10" s="51">
        <f>月初児童数!AR12</f>
        <v>0</v>
      </c>
      <c r="N10" s="31">
        <f t="shared" si="3"/>
        <v>0</v>
      </c>
      <c r="O10" s="31">
        <f t="shared" si="4"/>
        <v>0</v>
      </c>
    </row>
    <row r="11" spans="1:15">
      <c r="B11" s="64" t="s">
        <v>469</v>
      </c>
      <c r="C11" s="235">
        <v>1550</v>
      </c>
      <c r="D11" s="236">
        <v>10</v>
      </c>
      <c r="F11" s="157" t="s">
        <v>22</v>
      </c>
      <c r="G11" s="72" t="str">
        <f>IF(①加減算!P14="","",①加減算!P14)</f>
        <v/>
      </c>
      <c r="H11" s="64" t="str">
        <f>IF(利用定員!L40="","",利用定員!L40)</f>
        <v/>
      </c>
      <c r="I11" s="75">
        <f t="shared" si="0"/>
        <v>0</v>
      </c>
      <c r="J11" s="75">
        <f t="shared" si="1"/>
        <v>0</v>
      </c>
      <c r="K11" s="75">
        <f t="shared" si="2"/>
        <v>0</v>
      </c>
      <c r="M11" s="51">
        <f>月初児童数!AR13</f>
        <v>0</v>
      </c>
      <c r="N11" s="31">
        <f t="shared" si="3"/>
        <v>0</v>
      </c>
      <c r="O11" s="31">
        <f t="shared" si="4"/>
        <v>0</v>
      </c>
    </row>
    <row r="12" spans="1:15">
      <c r="B12" s="64" t="s">
        <v>470</v>
      </c>
      <c r="C12" s="235">
        <v>1290</v>
      </c>
      <c r="D12" s="236">
        <v>10</v>
      </c>
      <c r="F12" s="157" t="s">
        <v>206</v>
      </c>
      <c r="G12" s="72" t="str">
        <f>IF(①加減算!P15="","",①加減算!P15)</f>
        <v/>
      </c>
      <c r="H12" s="64" t="str">
        <f>IF(利用定員!L41="","",利用定員!L41)</f>
        <v/>
      </c>
      <c r="I12" s="75">
        <f t="shared" si="0"/>
        <v>0</v>
      </c>
      <c r="J12" s="75">
        <f t="shared" si="1"/>
        <v>0</v>
      </c>
      <c r="K12" s="75">
        <f t="shared" si="2"/>
        <v>0</v>
      </c>
      <c r="M12" s="51">
        <f>月初児童数!AR14</f>
        <v>0</v>
      </c>
      <c r="N12" s="31">
        <f t="shared" si="3"/>
        <v>0</v>
      </c>
      <c r="O12" s="31">
        <f t="shared" si="4"/>
        <v>0</v>
      </c>
    </row>
    <row r="13" spans="1:15">
      <c r="B13" s="64" t="s">
        <v>471</v>
      </c>
      <c r="C13" s="235">
        <v>1110</v>
      </c>
      <c r="D13" s="236">
        <v>10</v>
      </c>
      <c r="F13" s="157" t="s">
        <v>207</v>
      </c>
      <c r="G13" s="72" t="str">
        <f>IF(①加減算!P16="","",①加減算!P16)</f>
        <v/>
      </c>
      <c r="H13" s="64" t="str">
        <f>IF(利用定員!L42="","",利用定員!L42)</f>
        <v/>
      </c>
      <c r="I13" s="75">
        <f t="shared" si="0"/>
        <v>0</v>
      </c>
      <c r="J13" s="75">
        <f t="shared" si="1"/>
        <v>0</v>
      </c>
      <c r="K13" s="75">
        <f t="shared" si="2"/>
        <v>0</v>
      </c>
      <c r="M13" s="51">
        <f>月初児童数!AR15</f>
        <v>0</v>
      </c>
      <c r="N13" s="31">
        <f t="shared" si="3"/>
        <v>0</v>
      </c>
      <c r="O13" s="31">
        <f t="shared" si="4"/>
        <v>0</v>
      </c>
    </row>
    <row r="14" spans="1:15">
      <c r="B14" s="72" t="s">
        <v>472</v>
      </c>
      <c r="C14" s="235">
        <v>970</v>
      </c>
      <c r="D14" s="236">
        <v>10</v>
      </c>
      <c r="F14" s="157" t="s">
        <v>208</v>
      </c>
      <c r="G14" s="72" t="str">
        <f>IF(①加減算!P17="","",①加減算!P17)</f>
        <v/>
      </c>
      <c r="H14" s="64" t="str">
        <f>IF(利用定員!L43="","",利用定員!L43)</f>
        <v/>
      </c>
      <c r="I14" s="75">
        <f t="shared" si="0"/>
        <v>0</v>
      </c>
      <c r="J14" s="75">
        <f t="shared" si="1"/>
        <v>0</v>
      </c>
      <c r="K14" s="75">
        <f t="shared" si="2"/>
        <v>0</v>
      </c>
      <c r="M14" s="51">
        <f>月初児童数!AR16</f>
        <v>0</v>
      </c>
      <c r="N14" s="31">
        <f t="shared" si="3"/>
        <v>0</v>
      </c>
      <c r="O14" s="31">
        <f t="shared" si="4"/>
        <v>0</v>
      </c>
    </row>
    <row r="15" spans="1:15">
      <c r="B15" s="72" t="s">
        <v>473</v>
      </c>
      <c r="C15" s="235">
        <v>860</v>
      </c>
      <c r="D15" s="236">
        <v>9</v>
      </c>
      <c r="F15" s="157" t="s">
        <v>26</v>
      </c>
      <c r="G15" s="72" t="str">
        <f>IF(①加減算!P18="","",①加減算!P18)</f>
        <v/>
      </c>
      <c r="H15" s="64" t="str">
        <f>IF(利用定員!L44="","",利用定員!L44)</f>
        <v/>
      </c>
      <c r="I15" s="75">
        <f t="shared" si="0"/>
        <v>0</v>
      </c>
      <c r="J15" s="75">
        <f t="shared" si="1"/>
        <v>0</v>
      </c>
      <c r="K15" s="75">
        <f t="shared" si="2"/>
        <v>0</v>
      </c>
      <c r="M15" s="51">
        <f>月初児童数!AR17</f>
        <v>0</v>
      </c>
      <c r="N15" s="31">
        <f t="shared" si="3"/>
        <v>0</v>
      </c>
      <c r="O15" s="31">
        <f t="shared" si="4"/>
        <v>0</v>
      </c>
    </row>
    <row r="16" spans="1:15">
      <c r="B16" s="72" t="s">
        <v>474</v>
      </c>
      <c r="C16" s="235">
        <v>770</v>
      </c>
      <c r="D16" s="236">
        <v>8</v>
      </c>
      <c r="F16" s="157" t="s">
        <v>27</v>
      </c>
      <c r="G16" s="72" t="str">
        <f>IF(①加減算!P19="","",①加減算!P19)</f>
        <v/>
      </c>
      <c r="H16" s="64" t="str">
        <f>IF(利用定員!L45="","",利用定員!L45)</f>
        <v/>
      </c>
      <c r="I16" s="75">
        <f t="shared" si="0"/>
        <v>0</v>
      </c>
      <c r="J16" s="75">
        <f t="shared" si="1"/>
        <v>0</v>
      </c>
      <c r="K16" s="75">
        <f t="shared" si="2"/>
        <v>0</v>
      </c>
      <c r="M16" s="51">
        <f>月初児童数!AR18</f>
        <v>0</v>
      </c>
      <c r="N16" s="31">
        <f t="shared" si="3"/>
        <v>0</v>
      </c>
      <c r="O16" s="31">
        <f t="shared" si="4"/>
        <v>0</v>
      </c>
    </row>
    <row r="17" spans="2:15">
      <c r="B17" s="72" t="s">
        <v>475</v>
      </c>
      <c r="C17" s="235">
        <v>640</v>
      </c>
      <c r="D17" s="236">
        <v>6</v>
      </c>
      <c r="F17" s="157" t="s">
        <v>28</v>
      </c>
      <c r="G17" s="72" t="str">
        <f>IF(①加減算!P20="","",①加減算!P20)</f>
        <v/>
      </c>
      <c r="H17" s="64" t="str">
        <f>IF(利用定員!L46="","",利用定員!L46)</f>
        <v/>
      </c>
      <c r="I17" s="75">
        <f t="shared" si="0"/>
        <v>0</v>
      </c>
      <c r="J17" s="75">
        <f t="shared" si="1"/>
        <v>0</v>
      </c>
      <c r="K17" s="75">
        <f t="shared" si="2"/>
        <v>0</v>
      </c>
      <c r="M17" s="51">
        <f>月初児童数!AR19</f>
        <v>0</v>
      </c>
      <c r="N17" s="31">
        <f t="shared" si="3"/>
        <v>0</v>
      </c>
      <c r="O17" s="31">
        <f t="shared" si="4"/>
        <v>0</v>
      </c>
    </row>
    <row r="18" spans="2:15">
      <c r="B18" s="72" t="s">
        <v>476</v>
      </c>
      <c r="C18" s="235">
        <v>550</v>
      </c>
      <c r="D18" s="236">
        <v>6</v>
      </c>
      <c r="H18" s="88"/>
      <c r="I18" s="233"/>
      <c r="J18" s="233"/>
      <c r="K18" s="233"/>
      <c r="M18" s="51">
        <f>SUM(M6:M17)</f>
        <v>0</v>
      </c>
      <c r="N18" s="196">
        <f>SUM(N6:N17)</f>
        <v>0</v>
      </c>
      <c r="O18" s="196">
        <f>SUM(O6:O17)</f>
        <v>0</v>
      </c>
    </row>
    <row r="19" spans="2:15">
      <c r="B19" s="72" t="s">
        <v>477</v>
      </c>
      <c r="C19" s="235">
        <v>480</v>
      </c>
      <c r="D19" s="236">
        <v>5</v>
      </c>
      <c r="H19" s="88"/>
      <c r="I19" s="233"/>
      <c r="J19" s="233"/>
      <c r="K19" s="233"/>
    </row>
    <row r="20" spans="2:15">
      <c r="B20" s="72" t="s">
        <v>478</v>
      </c>
      <c r="C20" s="235">
        <v>430</v>
      </c>
      <c r="D20" s="236">
        <v>4</v>
      </c>
      <c r="H20" s="88"/>
      <c r="I20" s="233"/>
      <c r="J20" s="233"/>
      <c r="K20" s="233"/>
    </row>
    <row r="21" spans="2:15">
      <c r="B21" s="72" t="s">
        <v>479</v>
      </c>
      <c r="C21" s="235">
        <v>380</v>
      </c>
      <c r="D21" s="236">
        <v>4</v>
      </c>
      <c r="H21" s="88"/>
      <c r="I21" s="233"/>
      <c r="J21" s="233"/>
      <c r="K21" s="233"/>
    </row>
    <row r="22" spans="2:15">
      <c r="B22" s="72" t="s">
        <v>480</v>
      </c>
      <c r="C22" s="235">
        <v>350</v>
      </c>
      <c r="D22" s="236">
        <v>4</v>
      </c>
      <c r="H22" s="88"/>
      <c r="I22" s="233"/>
      <c r="J22" s="233"/>
      <c r="K22" s="233"/>
    </row>
    <row r="23" spans="2:15">
      <c r="H23" s="88"/>
      <c r="I23" s="233"/>
      <c r="J23" s="233"/>
      <c r="K23" s="233"/>
    </row>
    <row r="24" spans="2:15">
      <c r="H24" s="88"/>
      <c r="I24" s="233"/>
      <c r="J24" s="233"/>
      <c r="K24" s="233"/>
    </row>
    <row r="25" spans="2:15">
      <c r="H25" s="88"/>
      <c r="I25" s="233"/>
      <c r="J25" s="233"/>
      <c r="K25" s="233"/>
    </row>
    <row r="26" spans="2:15">
      <c r="H26" s="88"/>
      <c r="I26" s="233"/>
      <c r="J26" s="233"/>
      <c r="K26" s="233"/>
    </row>
    <row r="27" spans="2:15">
      <c r="H27" s="88"/>
      <c r="I27" s="233"/>
      <c r="J27" s="233"/>
      <c r="K27" s="233"/>
    </row>
    <row r="28" spans="2:15">
      <c r="H28" s="88"/>
      <c r="I28" s="233"/>
      <c r="J28" s="233"/>
      <c r="K28" s="233"/>
    </row>
    <row r="29" spans="2:15">
      <c r="H29" s="88"/>
      <c r="I29" s="233"/>
      <c r="J29" s="233"/>
      <c r="K29" s="233"/>
    </row>
    <row r="30" spans="2:15">
      <c r="H30" s="88"/>
      <c r="I30" s="233"/>
      <c r="J30" s="233"/>
      <c r="K30" s="233"/>
    </row>
    <row r="31" spans="2:15">
      <c r="H31" s="88"/>
      <c r="I31" s="233"/>
      <c r="J31" s="233"/>
      <c r="K31" s="233"/>
    </row>
    <row r="32" spans="2:15">
      <c r="H32" s="88"/>
      <c r="I32" s="233"/>
      <c r="J32" s="233"/>
      <c r="K32" s="233"/>
    </row>
    <row r="33" spans="8:11">
      <c r="H33" s="88"/>
      <c r="I33" s="233"/>
      <c r="J33" s="233"/>
      <c r="K33" s="233"/>
    </row>
    <row r="34" spans="8:11">
      <c r="H34" s="88"/>
      <c r="I34" s="233"/>
      <c r="J34" s="233"/>
      <c r="K34" s="233"/>
    </row>
    <row r="35" spans="8:11">
      <c r="H35" s="88"/>
      <c r="I35" s="233"/>
      <c r="J35" s="233"/>
      <c r="K35" s="233"/>
    </row>
    <row r="36" spans="8:11">
      <c r="H36" s="88"/>
      <c r="I36" s="233"/>
      <c r="J36" s="233"/>
      <c r="K36" s="233"/>
    </row>
    <row r="37" spans="8:11">
      <c r="H37" s="88"/>
      <c r="I37" s="233"/>
      <c r="J37" s="233"/>
      <c r="K37" s="233"/>
    </row>
    <row r="38" spans="8:11">
      <c r="H38" s="88"/>
      <c r="I38" s="233"/>
      <c r="J38" s="233"/>
      <c r="K38" s="233"/>
    </row>
    <row r="39" spans="8:11">
      <c r="H39" s="88"/>
      <c r="I39" s="233"/>
      <c r="J39" s="233"/>
      <c r="K39" s="233"/>
    </row>
    <row r="40" spans="8:11">
      <c r="H40" s="88"/>
      <c r="I40" s="233"/>
      <c r="J40" s="233"/>
      <c r="K40" s="233"/>
    </row>
    <row r="41" spans="8:11">
      <c r="H41" s="88"/>
      <c r="I41" s="233"/>
      <c r="J41" s="233"/>
      <c r="K41" s="233"/>
    </row>
    <row r="42" spans="8:11">
      <c r="K42" s="233"/>
    </row>
    <row r="43" spans="8:11">
      <c r="K43" s="233"/>
    </row>
    <row r="44" spans="8:11">
      <c r="K44" s="233"/>
    </row>
    <row r="45" spans="8:11">
      <c r="K45" s="233"/>
    </row>
    <row r="46" spans="8:11">
      <c r="K46" s="233"/>
    </row>
    <row r="47" spans="8:11">
      <c r="K47" s="233"/>
    </row>
    <row r="48" spans="8:11">
      <c r="K48" s="233"/>
    </row>
    <row r="49" spans="8:11">
      <c r="K49" s="233"/>
    </row>
    <row r="50" spans="8:11">
      <c r="K50" s="233"/>
    </row>
    <row r="51" spans="8:11">
      <c r="K51" s="233"/>
    </row>
    <row r="52" spans="8:11">
      <c r="K52" s="233"/>
    </row>
    <row r="53" spans="8:11">
      <c r="K53" s="233"/>
    </row>
    <row r="54" spans="8:11">
      <c r="K54" s="233"/>
    </row>
    <row r="55" spans="8:11">
      <c r="K55" s="233"/>
    </row>
    <row r="56" spans="8:11">
      <c r="K56" s="233"/>
    </row>
    <row r="57" spans="8:11">
      <c r="K57" s="233"/>
    </row>
    <row r="58" spans="8:11">
      <c r="H58" s="14"/>
      <c r="I58" s="14"/>
      <c r="J58" s="70"/>
      <c r="K58" s="70"/>
    </row>
    <row r="95" spans="8:11">
      <c r="I95" s="234"/>
      <c r="J95" s="207"/>
      <c r="K95" s="207"/>
    </row>
    <row r="96" spans="8:11">
      <c r="H96" s="14"/>
      <c r="I96" s="14"/>
      <c r="J96" s="70"/>
      <c r="K96" s="70"/>
    </row>
    <row r="211" spans="8:11">
      <c r="H211" s="14"/>
      <c r="I211" s="14"/>
      <c r="J211" s="70"/>
      <c r="K211" s="70"/>
    </row>
    <row r="212" spans="8:11">
      <c r="H212" s="14"/>
      <c r="I212" s="14"/>
      <c r="J212" s="70"/>
      <c r="K212" s="70"/>
    </row>
    <row r="213" spans="8:11">
      <c r="H213" s="94"/>
      <c r="I213" s="95"/>
      <c r="J213" s="96"/>
      <c r="K213" s="96"/>
    </row>
    <row r="214" spans="8:11">
      <c r="H214" s="94"/>
      <c r="I214" s="65"/>
      <c r="J214" s="97"/>
      <c r="K214" s="97"/>
    </row>
    <row r="215" spans="8:11">
      <c r="I215" s="65"/>
      <c r="J215" s="97"/>
      <c r="K215" s="97"/>
    </row>
    <row r="216" spans="8:11">
      <c r="H216" s="94"/>
      <c r="I216" s="65"/>
      <c r="J216" s="97"/>
      <c r="K216" s="97"/>
    </row>
    <row r="217" spans="8:11">
      <c r="I217" s="65"/>
      <c r="J217" s="97"/>
      <c r="K217" s="97"/>
    </row>
    <row r="218" spans="8:11">
      <c r="I218" s="65"/>
      <c r="J218" s="97"/>
      <c r="K218" s="97"/>
    </row>
    <row r="219" spans="8:11">
      <c r="I219" s="65"/>
      <c r="J219" s="97"/>
      <c r="K219" s="97"/>
    </row>
    <row r="220" spans="8:11">
      <c r="I220" s="65"/>
      <c r="J220" s="97"/>
      <c r="K220" s="97"/>
    </row>
    <row r="221" spans="8:11">
      <c r="I221" s="65"/>
      <c r="J221" s="97"/>
      <c r="K221" s="97"/>
    </row>
  </sheetData>
  <mergeCells count="4">
    <mergeCell ref="I2:J2"/>
    <mergeCell ref="N4:O4"/>
    <mergeCell ref="B2:G2"/>
    <mergeCell ref="M4:M5"/>
  </mergeCells>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A2BC5-980A-4C62-AB92-2C2D777201F8}">
  <sheetPr>
    <tabColor rgb="FFFF0000"/>
  </sheetPr>
  <dimension ref="B1:AD46"/>
  <sheetViews>
    <sheetView workbookViewId="0">
      <selection activeCell="Y34" sqref="Y34"/>
    </sheetView>
  </sheetViews>
  <sheetFormatPr defaultRowHeight="18"/>
  <cols>
    <col min="1" max="1" width="1.8984375" customWidth="1"/>
    <col min="2" max="2" width="3.59765625" customWidth="1"/>
    <col min="3" max="3" width="5.59765625" style="15" customWidth="1"/>
    <col min="4" max="7" width="10.59765625" style="14" customWidth="1"/>
    <col min="8" max="17" width="10.59765625" customWidth="1"/>
    <col min="18" max="18" width="3.59765625" style="30" customWidth="1"/>
    <col min="19" max="19" width="11" style="15" customWidth="1"/>
    <col min="20" max="21" width="10.5" style="104" hidden="1" customWidth="1"/>
    <col min="22" max="24" width="10.5" hidden="1" customWidth="1"/>
    <col min="25" max="25" width="10.5" customWidth="1"/>
  </cols>
  <sheetData>
    <row r="1" spans="2:30" ht="9" customHeight="1"/>
    <row r="2" spans="2:30" s="14" customFormat="1" ht="16.2">
      <c r="C2" s="455" t="s">
        <v>195</v>
      </c>
      <c r="D2" s="455"/>
      <c r="E2" s="455" t="str">
        <f>IF(基本情報!C2="","",基本情報!C2)</f>
        <v/>
      </c>
      <c r="F2" s="455"/>
      <c r="G2" s="455"/>
      <c r="H2" s="22"/>
      <c r="I2" s="22"/>
      <c r="J2" s="22"/>
      <c r="K2" s="22"/>
      <c r="L2" s="22"/>
      <c r="M2" s="22"/>
      <c r="N2" s="22"/>
      <c r="O2" s="22"/>
      <c r="P2" s="22"/>
      <c r="Q2" s="22"/>
      <c r="R2" s="23"/>
      <c r="S2" s="15"/>
    </row>
    <row r="3" spans="2:30" ht="9" customHeight="1" thickBot="1"/>
    <row r="4" spans="2:30" ht="18.600000000000001" thickBot="1">
      <c r="C4" s="456" t="s">
        <v>234</v>
      </c>
      <c r="D4" s="456"/>
      <c r="E4" s="456"/>
      <c r="F4" s="457"/>
      <c r="G4" s="272"/>
      <c r="H4" s="12"/>
      <c r="R4"/>
      <c r="S4"/>
      <c r="T4" s="351"/>
      <c r="U4" s="468" t="s">
        <v>582</v>
      </c>
      <c r="V4" s="468"/>
      <c r="W4" s="467" t="s">
        <v>460</v>
      </c>
      <c r="X4" s="467"/>
    </row>
    <row r="5" spans="2:30" ht="18.600000000000001" thickBot="1">
      <c r="C5"/>
      <c r="D5"/>
      <c r="E5"/>
      <c r="F5"/>
      <c r="G5"/>
      <c r="H5" s="12"/>
      <c r="R5"/>
      <c r="S5"/>
      <c r="T5" s="15" t="s">
        <v>232</v>
      </c>
      <c r="U5" s="15"/>
      <c r="V5" s="28" t="s">
        <v>508</v>
      </c>
      <c r="W5" s="15">
        <v>10</v>
      </c>
      <c r="X5" s="23" t="s">
        <v>535</v>
      </c>
    </row>
    <row r="6" spans="2:30" ht="18.600000000000001" thickTop="1">
      <c r="B6" s="352"/>
      <c r="C6" s="454" t="str">
        <f>IF(G4="","",IF(G4="はい","下に利用定員数を入力してください。",""))</f>
        <v/>
      </c>
      <c r="D6" s="454"/>
      <c r="E6" s="454"/>
      <c r="F6" s="454"/>
      <c r="G6" s="353"/>
      <c r="H6" s="354"/>
      <c r="I6" s="354"/>
      <c r="J6" s="354"/>
      <c r="K6" s="354"/>
      <c r="L6" s="354"/>
      <c r="M6" s="354"/>
      <c r="N6" s="354"/>
      <c r="O6" s="354"/>
      <c r="P6" s="354"/>
      <c r="Q6" s="354"/>
      <c r="R6" s="355"/>
      <c r="S6"/>
      <c r="T6" s="15" t="s">
        <v>233</v>
      </c>
      <c r="U6" s="15">
        <v>20</v>
      </c>
      <c r="V6" s="28" t="s">
        <v>465</v>
      </c>
      <c r="W6" s="15">
        <v>20</v>
      </c>
      <c r="X6" s="23" t="s">
        <v>464</v>
      </c>
    </row>
    <row r="7" spans="2:30">
      <c r="B7" s="356"/>
      <c r="C7" s="13"/>
      <c r="D7" s="17" t="str">
        <f>IF(G4="","",IF(G4="はい","☟",""))</f>
        <v/>
      </c>
      <c r="E7" s="13"/>
      <c r="F7" s="13"/>
      <c r="G7" s="13"/>
      <c r="L7" s="59" t="s">
        <v>236</v>
      </c>
      <c r="M7" s="59"/>
      <c r="R7" s="357"/>
      <c r="S7"/>
      <c r="T7" s="15"/>
      <c r="U7" s="15">
        <v>30</v>
      </c>
      <c r="V7" s="28" t="s">
        <v>466</v>
      </c>
      <c r="W7" s="15">
        <v>30</v>
      </c>
      <c r="X7" s="23" t="s">
        <v>141</v>
      </c>
    </row>
    <row r="8" spans="2:30">
      <c r="B8" s="356"/>
      <c r="C8" s="358"/>
      <c r="D8" s="359" t="s">
        <v>457</v>
      </c>
      <c r="E8" s="359" t="s">
        <v>458</v>
      </c>
      <c r="F8" s="359" t="s">
        <v>459</v>
      </c>
      <c r="G8" s="359" t="s">
        <v>29</v>
      </c>
      <c r="L8" s="475" t="s">
        <v>88</v>
      </c>
      <c r="M8" s="476"/>
      <c r="N8" s="360" t="s">
        <v>2</v>
      </c>
      <c r="O8" s="472" t="s">
        <v>461</v>
      </c>
      <c r="P8" s="473"/>
      <c r="Q8" s="474"/>
      <c r="R8" s="357"/>
      <c r="S8"/>
      <c r="T8"/>
      <c r="U8" s="30">
        <v>40</v>
      </c>
      <c r="V8" s="28" t="s">
        <v>467</v>
      </c>
      <c r="W8" s="15">
        <v>40</v>
      </c>
      <c r="X8" s="23" t="s">
        <v>142</v>
      </c>
    </row>
    <row r="9" spans="2:30">
      <c r="B9" s="356"/>
      <c r="C9" s="359" t="s">
        <v>88</v>
      </c>
      <c r="D9" s="274"/>
      <c r="E9" s="274"/>
      <c r="F9" s="275"/>
      <c r="G9" s="1">
        <f>SUM(D9:F9)</f>
        <v>0</v>
      </c>
      <c r="H9" s="14"/>
      <c r="I9" s="14"/>
      <c r="L9" s="361" t="s">
        <v>457</v>
      </c>
      <c r="M9" s="361" t="s">
        <v>460</v>
      </c>
      <c r="N9" s="361" t="s">
        <v>460</v>
      </c>
      <c r="O9" s="361" t="s">
        <v>461</v>
      </c>
      <c r="P9" s="361" t="s">
        <v>460</v>
      </c>
      <c r="Q9" s="359" t="s">
        <v>462</v>
      </c>
      <c r="R9" s="357"/>
      <c r="S9"/>
      <c r="T9"/>
      <c r="U9" s="30">
        <v>60</v>
      </c>
      <c r="V9" s="28" t="s">
        <v>468</v>
      </c>
      <c r="W9" s="15">
        <v>50</v>
      </c>
      <c r="X9" s="23" t="s">
        <v>143</v>
      </c>
    </row>
    <row r="10" spans="2:30">
      <c r="B10" s="356"/>
      <c r="C10" s="359" t="s">
        <v>2</v>
      </c>
      <c r="D10" s="362"/>
      <c r="E10" s="274"/>
      <c r="F10" s="275"/>
      <c r="G10" s="1">
        <f>SUM(D10:F10)</f>
        <v>0</v>
      </c>
      <c r="H10" s="14"/>
      <c r="I10" s="14"/>
      <c r="L10" s="340" t="str">
        <f>IF(D9=0,"",IF(D9&gt;300,"301人以上",IF(D9&lt;16,"～15人",IF(D9&lt;46,VLOOKUP(ROUND(D9-1,-1),$U$6:$V$8,2,FALSE),IF(D9&lt;181,VLOOKUP((ROUNDDOWN((D9-1)/15,0)+1)*15,$U$9:$V$16,2,FALSE),VLOOKUP((ROUNDDOWN((D9-1)/30,0)+1)*30,$U$17:$V$20,2,FALSE))))))</f>
        <v/>
      </c>
      <c r="M10" s="340" t="str">
        <f>IFERROR(IF(E9+F9=0,"",IF(E9+F9&gt;170,"171人以上",VLOOKUP(ROUNDUP(E9+F9,-1),$W$5:$X$21,2,FALSE))),"")</f>
        <v/>
      </c>
      <c r="N10" s="340" t="str">
        <f>IFERROR(IF(E10+F10=0,"",IF(E10+F10&gt;170,"171人以上",VLOOKUP(ROUNDUP(E10+F10,-1),$W$5:$X$21,2,FALSE))),"")</f>
        <v/>
      </c>
      <c r="O10" s="340" t="str">
        <f>IF(G11=0,"",IF(G11&gt;300,"301人以上",IF(G11&lt;16,"～15人",IF(G11&lt;46,VLOOKUP(ROUND(G11-1,-1),$U$6:$V$8,2,FALSE),IF(G11&lt;181,VLOOKUP((ROUNDDOWN((G11-1)/15,0)+1)*15,$U$9:$V$16,2,FALSE),VLOOKUP((ROUNDDOWN((G11-1)/30,0)+1)*30,$U$17:$V$20,2,FALSE))))))</f>
        <v/>
      </c>
      <c r="P10" s="340" t="str">
        <f>IFERROR(IF(E11+F11=0,"",IF(E11+F11&gt;170,"171人以上",VLOOKUP(ROUNDUP(E11+F11,-1),$W$5:$X$21,2,FALSE))),"")</f>
        <v/>
      </c>
      <c r="Q10" s="340" t="str">
        <f>IF(E11+D11=0,"",IF(E11+D11&gt;300,"301人以上",IF(E11+D11&lt;16,"～15人",IF(E11+D11&lt;46,VLOOKUP(ROUND(E11+D11-1,-1),$U$6:$V$8,2,FALSE),IF(E11+D11&lt;181,VLOOKUP((ROUNDDOWN((E11+D11-1)/15,0)+1)*15,$U$9:$V$16,2,FALSE),VLOOKUP((ROUNDDOWN((E11+D11-1)/30,0)+1)*30,$U$17:$V$20,2,FALSE))))))</f>
        <v/>
      </c>
      <c r="R10" s="357"/>
      <c r="S10"/>
      <c r="T10"/>
      <c r="U10" s="30">
        <v>75</v>
      </c>
      <c r="V10" s="28" t="s">
        <v>469</v>
      </c>
      <c r="W10" s="15">
        <v>60</v>
      </c>
      <c r="X10" s="23" t="s">
        <v>119</v>
      </c>
    </row>
    <row r="11" spans="2:30">
      <c r="B11" s="356"/>
      <c r="C11" s="359" t="s">
        <v>29</v>
      </c>
      <c r="D11" s="19">
        <f>D9+D10</f>
        <v>0</v>
      </c>
      <c r="E11" s="19">
        <f t="shared" ref="E11:G11" si="0">E9+E10</f>
        <v>0</v>
      </c>
      <c r="F11" s="19">
        <f t="shared" si="0"/>
        <v>0</v>
      </c>
      <c r="G11" s="19">
        <f t="shared" si="0"/>
        <v>0</v>
      </c>
      <c r="H11" s="14"/>
      <c r="I11" s="14"/>
      <c r="R11" s="363"/>
      <c r="S11" s="12"/>
      <c r="T11" s="15"/>
      <c r="U11" s="15">
        <v>90</v>
      </c>
      <c r="V11" s="28" t="s">
        <v>470</v>
      </c>
      <c r="W11" s="15">
        <v>70</v>
      </c>
      <c r="X11" s="23" t="s">
        <v>121</v>
      </c>
    </row>
    <row r="12" spans="2:30" ht="18.600000000000001" thickBot="1">
      <c r="B12" s="364"/>
      <c r="C12" s="365"/>
      <c r="D12" s="365"/>
      <c r="E12" s="365"/>
      <c r="F12" s="365"/>
      <c r="G12" s="365"/>
      <c r="H12" s="365"/>
      <c r="I12" s="365"/>
      <c r="J12" s="365"/>
      <c r="K12" s="365"/>
      <c r="L12" s="366"/>
      <c r="M12" s="366"/>
      <c r="N12" s="366"/>
      <c r="O12" s="366"/>
      <c r="P12" s="366"/>
      <c r="Q12" s="366"/>
      <c r="R12" s="367"/>
      <c r="S12"/>
      <c r="T12"/>
      <c r="U12" s="30">
        <v>105</v>
      </c>
      <c r="V12" s="28" t="s">
        <v>471</v>
      </c>
      <c r="W12" s="15">
        <v>80</v>
      </c>
      <c r="X12" s="23" t="s">
        <v>122</v>
      </c>
      <c r="Y12" s="14"/>
      <c r="Z12" s="14"/>
      <c r="AA12" s="14"/>
      <c r="AB12" s="14"/>
      <c r="AC12" s="14"/>
      <c r="AD12" s="14"/>
    </row>
    <row r="13" spans="2:30" ht="19.2" thickTop="1" thickBot="1">
      <c r="C13" s="12"/>
      <c r="D13" s="12"/>
      <c r="E13" s="12"/>
      <c r="F13" s="12"/>
      <c r="G13" s="12"/>
      <c r="H13" s="12"/>
      <c r="I13" s="12"/>
      <c r="J13" s="12"/>
      <c r="K13" s="12"/>
      <c r="R13" s="15"/>
      <c r="T13"/>
      <c r="U13" s="30">
        <v>120</v>
      </c>
      <c r="V13" s="28" t="s">
        <v>472</v>
      </c>
      <c r="W13" s="15">
        <v>90</v>
      </c>
      <c r="X13" s="23" t="s">
        <v>123</v>
      </c>
    </row>
    <row r="14" spans="2:30" ht="18.600000000000001" thickTop="1">
      <c r="B14" s="368"/>
      <c r="C14" s="369" t="str">
        <f>IF(G4="","",IF(G4="いいえ","各月の利用定員数を上書きで入力してください。",""))</f>
        <v/>
      </c>
      <c r="D14" s="369"/>
      <c r="E14" s="369"/>
      <c r="F14" s="369"/>
      <c r="G14" s="369"/>
      <c r="H14" s="369"/>
      <c r="I14" s="369"/>
      <c r="J14" s="369"/>
      <c r="K14" s="369"/>
      <c r="L14" s="369"/>
      <c r="M14" s="369"/>
      <c r="N14" s="369"/>
      <c r="O14" s="369"/>
      <c r="P14" s="369"/>
      <c r="Q14" s="369"/>
      <c r="R14" s="370"/>
      <c r="T14"/>
      <c r="U14" s="30">
        <v>135</v>
      </c>
      <c r="V14" s="28" t="s">
        <v>473</v>
      </c>
      <c r="W14" s="15">
        <v>100</v>
      </c>
      <c r="X14" s="23" t="s">
        <v>124</v>
      </c>
    </row>
    <row r="15" spans="2:30">
      <c r="B15" s="371"/>
      <c r="C15" s="12"/>
      <c r="D15" s="17" t="str">
        <f>IF(G4="","",IF(G4="いいえ","☟",""))</f>
        <v/>
      </c>
      <c r="E15" s="12"/>
      <c r="F15" s="12"/>
      <c r="G15" s="12"/>
      <c r="H15" s="12"/>
      <c r="I15" s="12"/>
      <c r="J15" s="12"/>
      <c r="K15" s="12"/>
      <c r="L15" s="12"/>
      <c r="M15" s="12"/>
      <c r="N15" s="12"/>
      <c r="O15" s="12"/>
      <c r="P15" s="12"/>
      <c r="Q15" s="12"/>
      <c r="R15" s="372"/>
      <c r="T15"/>
      <c r="U15" s="30">
        <v>150</v>
      </c>
      <c r="V15" s="28" t="s">
        <v>474</v>
      </c>
      <c r="W15" s="15">
        <v>110</v>
      </c>
      <c r="X15" s="23" t="s">
        <v>125</v>
      </c>
    </row>
    <row r="16" spans="2:30">
      <c r="B16" s="371"/>
      <c r="C16" s="59" t="s">
        <v>235</v>
      </c>
      <c r="H16" s="14"/>
      <c r="I16" s="14"/>
      <c r="J16" s="14"/>
      <c r="K16" s="14"/>
      <c r="L16" s="59" t="s">
        <v>236</v>
      </c>
      <c r="R16" s="372"/>
      <c r="T16"/>
      <c r="U16" s="30">
        <v>180</v>
      </c>
      <c r="V16" s="28" t="s">
        <v>475</v>
      </c>
      <c r="W16" s="15">
        <v>120</v>
      </c>
      <c r="X16" s="23" t="s">
        <v>126</v>
      </c>
    </row>
    <row r="17" spans="2:24">
      <c r="B17" s="371"/>
      <c r="C17" s="452"/>
      <c r="D17" s="450" t="s">
        <v>88</v>
      </c>
      <c r="E17" s="458"/>
      <c r="F17" s="451"/>
      <c r="G17" s="450" t="s">
        <v>2</v>
      </c>
      <c r="H17" s="451"/>
      <c r="I17" s="477" t="s">
        <v>461</v>
      </c>
      <c r="J17" s="478"/>
      <c r="K17" s="479"/>
      <c r="L17" s="450" t="s">
        <v>88</v>
      </c>
      <c r="M17" s="451"/>
      <c r="N17" s="373" t="s">
        <v>2</v>
      </c>
      <c r="O17" s="469" t="s">
        <v>461</v>
      </c>
      <c r="P17" s="470"/>
      <c r="Q17" s="471"/>
      <c r="R17" s="372"/>
      <c r="T17"/>
      <c r="U17" s="30">
        <v>210</v>
      </c>
      <c r="V17" s="28" t="s">
        <v>476</v>
      </c>
      <c r="W17" s="15">
        <v>130</v>
      </c>
      <c r="X17" s="23" t="s">
        <v>127</v>
      </c>
    </row>
    <row r="18" spans="2:24">
      <c r="B18" s="371"/>
      <c r="C18" s="453"/>
      <c r="D18" s="374" t="s">
        <v>457</v>
      </c>
      <c r="E18" s="374" t="s">
        <v>458</v>
      </c>
      <c r="F18" s="374" t="s">
        <v>459</v>
      </c>
      <c r="G18" s="374" t="s">
        <v>458</v>
      </c>
      <c r="H18" s="374" t="s">
        <v>459</v>
      </c>
      <c r="I18" s="374" t="s">
        <v>457</v>
      </c>
      <c r="J18" s="374" t="s">
        <v>460</v>
      </c>
      <c r="K18" s="375" t="s">
        <v>462</v>
      </c>
      <c r="L18" s="374" t="s">
        <v>457</v>
      </c>
      <c r="M18" s="374" t="s">
        <v>460</v>
      </c>
      <c r="N18" s="374" t="s">
        <v>460</v>
      </c>
      <c r="O18" s="374" t="s">
        <v>461</v>
      </c>
      <c r="P18" s="374" t="s">
        <v>460</v>
      </c>
      <c r="Q18" s="375" t="s">
        <v>462</v>
      </c>
      <c r="R18" s="372"/>
      <c r="T18"/>
      <c r="U18" s="30">
        <v>240</v>
      </c>
      <c r="V18" s="28" t="s">
        <v>477</v>
      </c>
      <c r="W18" s="15">
        <v>140</v>
      </c>
      <c r="X18" s="23" t="s">
        <v>128</v>
      </c>
    </row>
    <row r="19" spans="2:24">
      <c r="B19" s="371"/>
      <c r="C19" s="375" t="s">
        <v>17</v>
      </c>
      <c r="D19" s="273"/>
      <c r="E19" s="273"/>
      <c r="F19" s="273"/>
      <c r="G19" s="273"/>
      <c r="H19" s="273"/>
      <c r="I19" s="376" t="str">
        <f>IF(D19=0,"",D19)</f>
        <v/>
      </c>
      <c r="J19" s="376" t="str">
        <f>IF(SUM(E19:H19)=0,"",SUM(E19:H19))</f>
        <v/>
      </c>
      <c r="K19" s="376" t="str">
        <f>IF(D19+E19+G19=0,"",D19+E19+G19)</f>
        <v/>
      </c>
      <c r="L19" s="340" t="str">
        <f>IF(D19=0,"",IF(D19&gt;300,"301人以上",IF(D19&lt;16,"～15人",IF(D19&lt;46,VLOOKUP(ROUND(D19-1,-1),$U$6:$V$8,2,FALSE),IF(D19&lt;181,VLOOKUP((ROUNDDOWN((D19-1)/15,0)+1)*15,$U$9:$V$16,2,FALSE),VLOOKUP((ROUNDDOWN((D19-1)/30,0)+1)*30,$U$17:$V$20,2,FALSE))))))</f>
        <v/>
      </c>
      <c r="M19" s="340" t="str">
        <f>IFERROR(IF(E19+F19=0,"",IF(E19+F19&gt;170,"171人以上",VLOOKUP(ROUNDUP(E19+F19,-1),$W$5:$X$21,2,FALSE))),"")</f>
        <v/>
      </c>
      <c r="N19" s="340" t="str">
        <f>IFERROR(IF(G19+H19=0,"",IF(G19+H19&gt;170,"171人以上",VLOOKUP(ROUNDUP(G19+H19,-1),$W$5:$X$21,2,FALSE))),"")</f>
        <v/>
      </c>
      <c r="O19" s="340" t="str">
        <f>IF(SUM(D19:H19)=0,"",IF((I19+J19)&gt;300,"301人以上",IF((I19+J19)&lt;16,"～15人",IF((I19+J19)&lt;46,VLOOKUP(ROUND((I19+J19)-1,-1),$U$6:$V$8,2,FALSE),IF((I19+J19)&lt;181,VLOOKUP((ROUNDDOWN(((I19+J19)-1)/15,0)+1)*15,$U$9:$V$16,2,FALSE),VLOOKUP((ROUNDDOWN(((I19+J19)-1)/30,0)+1)*30,$U$17:$V$20,2,FALSE))))))</f>
        <v/>
      </c>
      <c r="P19" s="340" t="str">
        <f>IFERROR(IF(J19="","",IF(J19&gt;170,"171人以上",VLOOKUP(ROUNDUP(J19,-1),$W$5:$X$21,2,FALSE))),"")</f>
        <v/>
      </c>
      <c r="Q19" s="340" t="str">
        <f>IF(K19="","",IF(K19&gt;300,"301人以上",IF(K19&lt;16,"15人",IF(K19&lt;46,VLOOKUP(ROUND(K19-1,-1),$U$6:$V$8,2,FALSE),IF(K19&lt;181,VLOOKUP((ROUNDDOWN((K19-1)/15,0)+1)*15,$U$9:$V$16,2,FALSE),VLOOKUP((ROUNDDOWN((K19-1)/30,0)+1)*30,$U$17:$V$20,2,FALSE))))))</f>
        <v/>
      </c>
      <c r="R19" s="372"/>
      <c r="T19"/>
      <c r="U19" s="30">
        <v>270</v>
      </c>
      <c r="V19" s="28" t="s">
        <v>478</v>
      </c>
      <c r="W19" s="15">
        <v>150</v>
      </c>
      <c r="X19" s="23" t="s">
        <v>129</v>
      </c>
    </row>
    <row r="20" spans="2:24">
      <c r="B20" s="371"/>
      <c r="C20" s="375" t="s">
        <v>18</v>
      </c>
      <c r="D20" s="273"/>
      <c r="E20" s="273"/>
      <c r="F20" s="273"/>
      <c r="G20" s="273"/>
      <c r="H20" s="273"/>
      <c r="I20" s="376" t="str">
        <f t="shared" ref="I20:I30" si="1">IF(D20=0,"",D20)</f>
        <v/>
      </c>
      <c r="J20" s="376" t="str">
        <f t="shared" ref="J20:J30" si="2">IF(SUM(E20:H20)=0,"",SUM(E20:H20))</f>
        <v/>
      </c>
      <c r="K20" s="376" t="str">
        <f t="shared" ref="K20:K30" si="3">IF(D20+E20+G20=0,"",D20+E20+G20)</f>
        <v/>
      </c>
      <c r="L20" s="340" t="str">
        <f t="shared" ref="L20:L30" si="4">IF(D20=0,"",IF(D20&gt;300,"301人以上",IF(D20&lt;16,"～15人",IF(D20&lt;46,VLOOKUP(ROUND(D20-1,-1),$U$6:$V$8,2,FALSE),IF(D20&lt;181,VLOOKUP((ROUNDDOWN((D20-1)/15,0)+1)*15,$U$9:$V$16,2,FALSE),VLOOKUP((ROUNDDOWN((D20-1)/30,0)+1)*30,$U$17:$V$20,2,FALSE))))))</f>
        <v/>
      </c>
      <c r="M20" s="340" t="str">
        <f t="shared" ref="M20:M30" si="5">IFERROR(IF(E20+F20=0,"",IF(E20+F20&gt;170,"171人以上",VLOOKUP(ROUNDUP(E20+F20,-1),$W$5:$X$21,2,FALSE))),"")</f>
        <v/>
      </c>
      <c r="N20" s="340" t="str">
        <f t="shared" ref="N20:N30" si="6">IFERROR(IF(G20+H20=0,"",IF(G20+H20&gt;170,"171人以上",VLOOKUP(ROUNDUP(G20+H20,-1),$W$5:$X$21,2,FALSE))),"")</f>
        <v/>
      </c>
      <c r="O20" s="340" t="str">
        <f t="shared" ref="O20:O30" si="7">IF(SUM(D20:H20)=0,"",IF((I20+J20)&gt;300,"301人以上",IF((I20+J20)&lt;16,"～15人",IF((I20+J20)&lt;46,VLOOKUP(ROUND((I20+J20)-1,-1),$U$6:$V$8,2,FALSE),IF((I20+J20)&lt;181,VLOOKUP((ROUNDDOWN(((I20+J20)-1)/15,0)+1)*15,$U$9:$V$16,2,FALSE),VLOOKUP((ROUNDDOWN(((I20+J20)-1)/30,0)+1)*30,$U$17:$V$20,2,FALSE))))))</f>
        <v/>
      </c>
      <c r="P20" s="340" t="str">
        <f t="shared" ref="P20:P30" si="8">IFERROR(IF(J20="","",IF(J20&gt;170,"171人以上",VLOOKUP(ROUNDUP(J20,-1),$W$5:$X$21,2,FALSE))),"")</f>
        <v/>
      </c>
      <c r="Q20" s="340" t="str">
        <f t="shared" ref="Q20:Q30" si="9">IF(K20="","",IF(K20&gt;300,"301人以上",IF(K20&lt;16,"15人",IF(K20&lt;46,VLOOKUP(ROUND(K20-1,-1),$U$6:$V$8,2,FALSE),IF(K20&lt;181,VLOOKUP((ROUNDDOWN((K20-1)/15,0)+1)*15,$U$9:$V$16,2,FALSE),VLOOKUP((ROUNDDOWN((K20-1)/30,0)+1)*30,$U$17:$V$20,2,FALSE))))))</f>
        <v/>
      </c>
      <c r="R20" s="372"/>
      <c r="T20"/>
      <c r="U20" s="30">
        <v>300</v>
      </c>
      <c r="V20" s="28" t="s">
        <v>479</v>
      </c>
      <c r="W20" s="15">
        <v>160</v>
      </c>
      <c r="X20" s="23" t="s">
        <v>130</v>
      </c>
    </row>
    <row r="21" spans="2:24">
      <c r="B21" s="371"/>
      <c r="C21" s="375" t="s">
        <v>19</v>
      </c>
      <c r="D21" s="273"/>
      <c r="E21" s="273"/>
      <c r="F21" s="273"/>
      <c r="G21" s="273"/>
      <c r="H21" s="273"/>
      <c r="I21" s="376" t="str">
        <f t="shared" si="1"/>
        <v/>
      </c>
      <c r="J21" s="376" t="str">
        <f t="shared" si="2"/>
        <v/>
      </c>
      <c r="K21" s="376" t="str">
        <f t="shared" si="3"/>
        <v/>
      </c>
      <c r="L21" s="340" t="str">
        <f t="shared" si="4"/>
        <v/>
      </c>
      <c r="M21" s="340" t="str">
        <f t="shared" si="5"/>
        <v/>
      </c>
      <c r="N21" s="340" t="str">
        <f t="shared" si="6"/>
        <v/>
      </c>
      <c r="O21" s="340" t="str">
        <f t="shared" si="7"/>
        <v/>
      </c>
      <c r="P21" s="340" t="str">
        <f t="shared" si="8"/>
        <v/>
      </c>
      <c r="Q21" s="340" t="str">
        <f t="shared" si="9"/>
        <v/>
      </c>
      <c r="R21" s="372"/>
      <c r="T21"/>
      <c r="U21" s="30"/>
      <c r="V21" s="28" t="s">
        <v>480</v>
      </c>
      <c r="W21" s="15">
        <v>170</v>
      </c>
      <c r="X21" s="23" t="s">
        <v>131</v>
      </c>
    </row>
    <row r="22" spans="2:24">
      <c r="B22" s="371"/>
      <c r="C22" s="375" t="s">
        <v>20</v>
      </c>
      <c r="D22" s="273"/>
      <c r="E22" s="273"/>
      <c r="F22" s="273"/>
      <c r="G22" s="273"/>
      <c r="H22" s="273"/>
      <c r="I22" s="376" t="str">
        <f t="shared" si="1"/>
        <v/>
      </c>
      <c r="J22" s="376" t="str">
        <f t="shared" si="2"/>
        <v/>
      </c>
      <c r="K22" s="376" t="str">
        <f t="shared" si="3"/>
        <v/>
      </c>
      <c r="L22" s="340" t="str">
        <f t="shared" si="4"/>
        <v/>
      </c>
      <c r="M22" s="340" t="str">
        <f t="shared" si="5"/>
        <v/>
      </c>
      <c r="N22" s="340" t="str">
        <f t="shared" si="6"/>
        <v/>
      </c>
      <c r="O22" s="340" t="str">
        <f t="shared" si="7"/>
        <v/>
      </c>
      <c r="P22" s="340" t="str">
        <f t="shared" si="8"/>
        <v/>
      </c>
      <c r="Q22" s="340" t="str">
        <f t="shared" si="9"/>
        <v/>
      </c>
      <c r="R22" s="372"/>
      <c r="T22"/>
      <c r="U22" s="30"/>
      <c r="V22" s="30"/>
      <c r="W22" s="104"/>
      <c r="X22" s="30" t="s">
        <v>345</v>
      </c>
    </row>
    <row r="23" spans="2:24">
      <c r="B23" s="371"/>
      <c r="C23" s="375" t="s">
        <v>21</v>
      </c>
      <c r="D23" s="273"/>
      <c r="E23" s="273"/>
      <c r="F23" s="273"/>
      <c r="G23" s="273"/>
      <c r="H23" s="273"/>
      <c r="I23" s="376" t="str">
        <f t="shared" si="1"/>
        <v/>
      </c>
      <c r="J23" s="376" t="str">
        <f t="shared" si="2"/>
        <v/>
      </c>
      <c r="K23" s="376" t="str">
        <f t="shared" si="3"/>
        <v/>
      </c>
      <c r="L23" s="340" t="str">
        <f t="shared" si="4"/>
        <v/>
      </c>
      <c r="M23" s="340" t="str">
        <f t="shared" si="5"/>
        <v/>
      </c>
      <c r="N23" s="340" t="str">
        <f t="shared" si="6"/>
        <v/>
      </c>
      <c r="O23" s="340" t="str">
        <f t="shared" si="7"/>
        <v/>
      </c>
      <c r="P23" s="340" t="str">
        <f t="shared" si="8"/>
        <v/>
      </c>
      <c r="Q23" s="340" t="str">
        <f t="shared" si="9"/>
        <v/>
      </c>
      <c r="R23" s="372"/>
      <c r="T23"/>
      <c r="U23" s="30"/>
      <c r="V23" s="15"/>
      <c r="W23" s="104"/>
      <c r="X23" s="104"/>
    </row>
    <row r="24" spans="2:24">
      <c r="B24" s="371"/>
      <c r="C24" s="375" t="s">
        <v>22</v>
      </c>
      <c r="D24" s="273"/>
      <c r="E24" s="273"/>
      <c r="F24" s="273"/>
      <c r="G24" s="273"/>
      <c r="H24" s="273"/>
      <c r="I24" s="376" t="str">
        <f t="shared" si="1"/>
        <v/>
      </c>
      <c r="J24" s="376" t="str">
        <f t="shared" si="2"/>
        <v/>
      </c>
      <c r="K24" s="376" t="str">
        <f t="shared" si="3"/>
        <v/>
      </c>
      <c r="L24" s="340" t="str">
        <f t="shared" si="4"/>
        <v/>
      </c>
      <c r="M24" s="340" t="str">
        <f t="shared" si="5"/>
        <v/>
      </c>
      <c r="N24" s="340" t="str">
        <f t="shared" si="6"/>
        <v/>
      </c>
      <c r="O24" s="340" t="str">
        <f t="shared" si="7"/>
        <v/>
      </c>
      <c r="P24" s="340" t="str">
        <f t="shared" si="8"/>
        <v/>
      </c>
      <c r="Q24" s="340" t="str">
        <f t="shared" si="9"/>
        <v/>
      </c>
      <c r="R24" s="372"/>
      <c r="T24"/>
      <c r="U24" s="30"/>
      <c r="V24" s="15"/>
      <c r="W24" s="104"/>
      <c r="X24" s="104"/>
    </row>
    <row r="25" spans="2:24">
      <c r="B25" s="371"/>
      <c r="C25" s="375" t="s">
        <v>206</v>
      </c>
      <c r="D25" s="273"/>
      <c r="E25" s="273"/>
      <c r="F25" s="273"/>
      <c r="G25" s="273"/>
      <c r="H25" s="273"/>
      <c r="I25" s="376" t="str">
        <f t="shared" si="1"/>
        <v/>
      </c>
      <c r="J25" s="376" t="str">
        <f t="shared" si="2"/>
        <v/>
      </c>
      <c r="K25" s="376" t="str">
        <f t="shared" si="3"/>
        <v/>
      </c>
      <c r="L25" s="340" t="str">
        <f t="shared" si="4"/>
        <v/>
      </c>
      <c r="M25" s="340" t="str">
        <f t="shared" si="5"/>
        <v/>
      </c>
      <c r="N25" s="340" t="str">
        <f t="shared" si="6"/>
        <v/>
      </c>
      <c r="O25" s="340" t="str">
        <f t="shared" si="7"/>
        <v/>
      </c>
      <c r="P25" s="340" t="str">
        <f t="shared" si="8"/>
        <v/>
      </c>
      <c r="Q25" s="340" t="str">
        <f t="shared" si="9"/>
        <v/>
      </c>
      <c r="R25" s="372"/>
      <c r="T25"/>
      <c r="U25" s="30"/>
      <c r="V25" s="15"/>
      <c r="W25" s="104"/>
      <c r="X25" s="104"/>
    </row>
    <row r="26" spans="2:24">
      <c r="B26" s="371"/>
      <c r="C26" s="375" t="s">
        <v>207</v>
      </c>
      <c r="D26" s="273"/>
      <c r="E26" s="273"/>
      <c r="F26" s="273"/>
      <c r="G26" s="273"/>
      <c r="H26" s="273"/>
      <c r="I26" s="376" t="str">
        <f t="shared" si="1"/>
        <v/>
      </c>
      <c r="J26" s="376" t="str">
        <f t="shared" si="2"/>
        <v/>
      </c>
      <c r="K26" s="376" t="str">
        <f t="shared" si="3"/>
        <v/>
      </c>
      <c r="L26" s="340" t="str">
        <f t="shared" si="4"/>
        <v/>
      </c>
      <c r="M26" s="340" t="str">
        <f t="shared" si="5"/>
        <v/>
      </c>
      <c r="N26" s="340" t="str">
        <f t="shared" si="6"/>
        <v/>
      </c>
      <c r="O26" s="340" t="str">
        <f t="shared" si="7"/>
        <v/>
      </c>
      <c r="P26" s="340" t="str">
        <f t="shared" si="8"/>
        <v/>
      </c>
      <c r="Q26" s="340" t="str">
        <f t="shared" si="9"/>
        <v/>
      </c>
      <c r="R26" s="372"/>
      <c r="S26"/>
      <c r="T26" s="15"/>
      <c r="U26" s="15"/>
      <c r="V26" s="30"/>
      <c r="W26" s="104"/>
      <c r="X26" s="104"/>
    </row>
    <row r="27" spans="2:24">
      <c r="B27" s="371"/>
      <c r="C27" s="375" t="s">
        <v>208</v>
      </c>
      <c r="D27" s="273"/>
      <c r="E27" s="273"/>
      <c r="F27" s="273"/>
      <c r="G27" s="273"/>
      <c r="H27" s="273"/>
      <c r="I27" s="376" t="str">
        <f t="shared" si="1"/>
        <v/>
      </c>
      <c r="J27" s="376" t="str">
        <f t="shared" si="2"/>
        <v/>
      </c>
      <c r="K27" s="376" t="str">
        <f t="shared" si="3"/>
        <v/>
      </c>
      <c r="L27" s="340" t="str">
        <f t="shared" si="4"/>
        <v/>
      </c>
      <c r="M27" s="340" t="str">
        <f t="shared" si="5"/>
        <v/>
      </c>
      <c r="N27" s="340" t="str">
        <f t="shared" si="6"/>
        <v/>
      </c>
      <c r="O27" s="340" t="str">
        <f t="shared" si="7"/>
        <v/>
      </c>
      <c r="P27" s="340" t="str">
        <f t="shared" si="8"/>
        <v/>
      </c>
      <c r="Q27" s="340" t="str">
        <f t="shared" si="9"/>
        <v/>
      </c>
      <c r="R27" s="377"/>
    </row>
    <row r="28" spans="2:24">
      <c r="B28" s="371"/>
      <c r="C28" s="375" t="s">
        <v>26</v>
      </c>
      <c r="D28" s="273"/>
      <c r="E28" s="273"/>
      <c r="F28" s="273"/>
      <c r="G28" s="273"/>
      <c r="H28" s="273"/>
      <c r="I28" s="376" t="str">
        <f t="shared" si="1"/>
        <v/>
      </c>
      <c r="J28" s="376" t="str">
        <f t="shared" si="2"/>
        <v/>
      </c>
      <c r="K28" s="376" t="str">
        <f t="shared" si="3"/>
        <v/>
      </c>
      <c r="L28" s="340" t="str">
        <f t="shared" si="4"/>
        <v/>
      </c>
      <c r="M28" s="340" t="str">
        <f t="shared" si="5"/>
        <v/>
      </c>
      <c r="N28" s="340" t="str">
        <f t="shared" si="6"/>
        <v/>
      </c>
      <c r="O28" s="340" t="str">
        <f t="shared" si="7"/>
        <v/>
      </c>
      <c r="P28" s="340" t="str">
        <f t="shared" si="8"/>
        <v/>
      </c>
      <c r="Q28" s="340" t="str">
        <f t="shared" si="9"/>
        <v/>
      </c>
      <c r="R28" s="378"/>
    </row>
    <row r="29" spans="2:24">
      <c r="B29" s="371"/>
      <c r="C29" s="375" t="s">
        <v>27</v>
      </c>
      <c r="D29" s="273"/>
      <c r="E29" s="273"/>
      <c r="F29" s="273"/>
      <c r="G29" s="273"/>
      <c r="H29" s="273"/>
      <c r="I29" s="376" t="str">
        <f t="shared" si="1"/>
        <v/>
      </c>
      <c r="J29" s="376" t="str">
        <f t="shared" si="2"/>
        <v/>
      </c>
      <c r="K29" s="376" t="str">
        <f t="shared" si="3"/>
        <v/>
      </c>
      <c r="L29" s="340" t="str">
        <f t="shared" si="4"/>
        <v/>
      </c>
      <c r="M29" s="340" t="str">
        <f t="shared" si="5"/>
        <v/>
      </c>
      <c r="N29" s="340" t="str">
        <f t="shared" si="6"/>
        <v/>
      </c>
      <c r="O29" s="340" t="str">
        <f t="shared" si="7"/>
        <v/>
      </c>
      <c r="P29" s="340" t="str">
        <f t="shared" si="8"/>
        <v/>
      </c>
      <c r="Q29" s="340" t="str">
        <f t="shared" si="9"/>
        <v/>
      </c>
      <c r="R29" s="378"/>
    </row>
    <row r="30" spans="2:24">
      <c r="B30" s="371"/>
      <c r="C30" s="375" t="s">
        <v>28</v>
      </c>
      <c r="D30" s="273"/>
      <c r="E30" s="273"/>
      <c r="F30" s="273"/>
      <c r="G30" s="273"/>
      <c r="H30" s="273"/>
      <c r="I30" s="376" t="str">
        <f t="shared" si="1"/>
        <v/>
      </c>
      <c r="J30" s="376" t="str">
        <f t="shared" si="2"/>
        <v/>
      </c>
      <c r="K30" s="376" t="str">
        <f t="shared" si="3"/>
        <v/>
      </c>
      <c r="L30" s="340" t="str">
        <f t="shared" si="4"/>
        <v/>
      </c>
      <c r="M30" s="340" t="str">
        <f t="shared" si="5"/>
        <v/>
      </c>
      <c r="N30" s="340" t="str">
        <f t="shared" si="6"/>
        <v/>
      </c>
      <c r="O30" s="340" t="str">
        <f t="shared" si="7"/>
        <v/>
      </c>
      <c r="P30" s="340" t="str">
        <f t="shared" si="8"/>
        <v/>
      </c>
      <c r="Q30" s="340" t="str">
        <f t="shared" si="9"/>
        <v/>
      </c>
      <c r="R30" s="378"/>
    </row>
    <row r="31" spans="2:24" ht="18.600000000000001" thickBot="1">
      <c r="B31" s="379"/>
      <c r="C31" s="380"/>
      <c r="D31" s="381"/>
      <c r="E31" s="381"/>
      <c r="F31" s="381"/>
      <c r="G31" s="381"/>
      <c r="H31" s="381"/>
      <c r="I31" s="382"/>
      <c r="J31" s="382"/>
      <c r="K31" s="382"/>
      <c r="L31" s="382"/>
      <c r="M31" s="382"/>
      <c r="N31" s="382"/>
      <c r="O31" s="382"/>
      <c r="P31" s="382"/>
      <c r="Q31" s="382"/>
      <c r="R31" s="383"/>
    </row>
    <row r="32" spans="2:24" ht="18.600000000000001" thickTop="1"/>
    <row r="33" spans="10:17">
      <c r="J33" s="466" t="s">
        <v>519</v>
      </c>
      <c r="K33" s="459"/>
      <c r="L33" s="461" t="s">
        <v>88</v>
      </c>
      <c r="M33" s="462"/>
      <c r="N33" s="384" t="s">
        <v>2</v>
      </c>
      <c r="O33" s="463" t="s">
        <v>461</v>
      </c>
      <c r="P33" s="464"/>
      <c r="Q33" s="465"/>
    </row>
    <row r="34" spans="10:17">
      <c r="J34" s="466"/>
      <c r="K34" s="460"/>
      <c r="L34" s="385" t="s">
        <v>457</v>
      </c>
      <c r="M34" s="385" t="s">
        <v>460</v>
      </c>
      <c r="N34" s="385" t="s">
        <v>460</v>
      </c>
      <c r="O34" s="385" t="s">
        <v>461</v>
      </c>
      <c r="P34" s="385" t="s">
        <v>460</v>
      </c>
      <c r="Q34" s="386" t="s">
        <v>462</v>
      </c>
    </row>
    <row r="35" spans="10:17">
      <c r="J35" s="466"/>
      <c r="K35" s="386" t="s">
        <v>17</v>
      </c>
      <c r="L35" s="29" t="str">
        <f>IF($G$4="","",IF($G$4="はい",$L$10,IF($G$4="いいえ",L19)))</f>
        <v/>
      </c>
      <c r="M35" s="29" t="str">
        <f>IF($G$4="","",IF($G$4="はい",$M$10,IF($G$4="いいえ",M19)))</f>
        <v/>
      </c>
      <c r="N35" s="29" t="str">
        <f>IF($G$4="","",IF($G$4="はい",$N$10,IF($G$4="いいえ",N19)))</f>
        <v/>
      </c>
      <c r="O35" s="29" t="str">
        <f>IF($G$4="","",IF($G$4="はい",$O$10,IF($G$4="いいえ",O19)))</f>
        <v/>
      </c>
      <c r="P35" s="29" t="str">
        <f>IF($G$4="","",IF($G$4="はい",$P$10,IF($G$4="いいえ",P19)))</f>
        <v/>
      </c>
      <c r="Q35" s="29" t="str">
        <f>IF($G$4="","",IF($G$4="はい",$Q$10,IF($G$4="いいえ",Q19)))</f>
        <v/>
      </c>
    </row>
    <row r="36" spans="10:17">
      <c r="J36" s="466"/>
      <c r="K36" s="386" t="s">
        <v>18</v>
      </c>
      <c r="L36" s="29" t="str">
        <f t="shared" ref="L36:L46" si="10">IF($G$4="","",IF($G$4="はい",$L$10,IF($G$4="いいえ",L20)))</f>
        <v/>
      </c>
      <c r="M36" s="29" t="str">
        <f t="shared" ref="M36:M46" si="11">IF($G$4="","",IF($G$4="はい",$M$10,IF($G$4="いいえ",M20)))</f>
        <v/>
      </c>
      <c r="N36" s="29" t="str">
        <f t="shared" ref="N36:N46" si="12">IF($G$4="","",IF($G$4="はい",$N$10,IF($G$4="いいえ",N20)))</f>
        <v/>
      </c>
      <c r="O36" s="29" t="str">
        <f t="shared" ref="O36:O46" si="13">IF($G$4="","",IF($G$4="はい",$O$10,IF($G$4="いいえ",O20)))</f>
        <v/>
      </c>
      <c r="P36" s="29" t="str">
        <f t="shared" ref="P36:P46" si="14">IF($G$4="","",IF($G$4="はい",$P$10,IF($G$4="いいえ",P20)))</f>
        <v/>
      </c>
      <c r="Q36" s="29" t="str">
        <f t="shared" ref="Q36:Q46" si="15">IF($G$4="","",IF($G$4="はい",$Q$10,IF($G$4="いいえ",Q20)))</f>
        <v/>
      </c>
    </row>
    <row r="37" spans="10:17">
      <c r="J37" s="466"/>
      <c r="K37" s="386" t="s">
        <v>19</v>
      </c>
      <c r="L37" s="29" t="str">
        <f t="shared" si="10"/>
        <v/>
      </c>
      <c r="M37" s="29" t="str">
        <f t="shared" si="11"/>
        <v/>
      </c>
      <c r="N37" s="29" t="str">
        <f t="shared" si="12"/>
        <v/>
      </c>
      <c r="O37" s="29" t="str">
        <f t="shared" si="13"/>
        <v/>
      </c>
      <c r="P37" s="29" t="str">
        <f t="shared" si="14"/>
        <v/>
      </c>
      <c r="Q37" s="29" t="str">
        <f t="shared" si="15"/>
        <v/>
      </c>
    </row>
    <row r="38" spans="10:17">
      <c r="J38" s="466"/>
      <c r="K38" s="386" t="s">
        <v>20</v>
      </c>
      <c r="L38" s="29" t="str">
        <f t="shared" si="10"/>
        <v/>
      </c>
      <c r="M38" s="29" t="str">
        <f t="shared" si="11"/>
        <v/>
      </c>
      <c r="N38" s="29" t="str">
        <f t="shared" si="12"/>
        <v/>
      </c>
      <c r="O38" s="29" t="str">
        <f t="shared" si="13"/>
        <v/>
      </c>
      <c r="P38" s="29" t="str">
        <f t="shared" si="14"/>
        <v/>
      </c>
      <c r="Q38" s="29" t="str">
        <f t="shared" si="15"/>
        <v/>
      </c>
    </row>
    <row r="39" spans="10:17">
      <c r="J39" s="466"/>
      <c r="K39" s="386" t="s">
        <v>21</v>
      </c>
      <c r="L39" s="29" t="str">
        <f t="shared" si="10"/>
        <v/>
      </c>
      <c r="M39" s="29" t="str">
        <f t="shared" si="11"/>
        <v/>
      </c>
      <c r="N39" s="29" t="str">
        <f t="shared" si="12"/>
        <v/>
      </c>
      <c r="O39" s="29" t="str">
        <f t="shared" si="13"/>
        <v/>
      </c>
      <c r="P39" s="29" t="str">
        <f t="shared" si="14"/>
        <v/>
      </c>
      <c r="Q39" s="29" t="str">
        <f t="shared" si="15"/>
        <v/>
      </c>
    </row>
    <row r="40" spans="10:17">
      <c r="J40" s="466"/>
      <c r="K40" s="386" t="s">
        <v>22</v>
      </c>
      <c r="L40" s="29" t="str">
        <f t="shared" si="10"/>
        <v/>
      </c>
      <c r="M40" s="29" t="str">
        <f t="shared" si="11"/>
        <v/>
      </c>
      <c r="N40" s="29" t="str">
        <f t="shared" si="12"/>
        <v/>
      </c>
      <c r="O40" s="29" t="str">
        <f t="shared" si="13"/>
        <v/>
      </c>
      <c r="P40" s="29" t="str">
        <f t="shared" si="14"/>
        <v/>
      </c>
      <c r="Q40" s="29" t="str">
        <f t="shared" si="15"/>
        <v/>
      </c>
    </row>
    <row r="41" spans="10:17">
      <c r="J41" s="466"/>
      <c r="K41" s="386" t="s">
        <v>206</v>
      </c>
      <c r="L41" s="29" t="str">
        <f t="shared" si="10"/>
        <v/>
      </c>
      <c r="M41" s="29" t="str">
        <f t="shared" si="11"/>
        <v/>
      </c>
      <c r="N41" s="29" t="str">
        <f t="shared" si="12"/>
        <v/>
      </c>
      <c r="O41" s="29" t="str">
        <f t="shared" si="13"/>
        <v/>
      </c>
      <c r="P41" s="29" t="str">
        <f t="shared" si="14"/>
        <v/>
      </c>
      <c r="Q41" s="29" t="str">
        <f t="shared" si="15"/>
        <v/>
      </c>
    </row>
    <row r="42" spans="10:17">
      <c r="J42" s="466"/>
      <c r="K42" s="386" t="s">
        <v>207</v>
      </c>
      <c r="L42" s="29" t="str">
        <f t="shared" si="10"/>
        <v/>
      </c>
      <c r="M42" s="29" t="str">
        <f t="shared" si="11"/>
        <v/>
      </c>
      <c r="N42" s="29" t="str">
        <f t="shared" si="12"/>
        <v/>
      </c>
      <c r="O42" s="29" t="str">
        <f t="shared" si="13"/>
        <v/>
      </c>
      <c r="P42" s="29" t="str">
        <f t="shared" si="14"/>
        <v/>
      </c>
      <c r="Q42" s="29" t="str">
        <f t="shared" si="15"/>
        <v/>
      </c>
    </row>
    <row r="43" spans="10:17">
      <c r="J43" s="466"/>
      <c r="K43" s="386" t="s">
        <v>208</v>
      </c>
      <c r="L43" s="29" t="str">
        <f t="shared" si="10"/>
        <v/>
      </c>
      <c r="M43" s="29" t="str">
        <f t="shared" si="11"/>
        <v/>
      </c>
      <c r="N43" s="29" t="str">
        <f t="shared" si="12"/>
        <v/>
      </c>
      <c r="O43" s="29" t="str">
        <f t="shared" si="13"/>
        <v/>
      </c>
      <c r="P43" s="29" t="str">
        <f t="shared" si="14"/>
        <v/>
      </c>
      <c r="Q43" s="29" t="str">
        <f t="shared" si="15"/>
        <v/>
      </c>
    </row>
    <row r="44" spans="10:17">
      <c r="J44" s="466"/>
      <c r="K44" s="386" t="s">
        <v>26</v>
      </c>
      <c r="L44" s="29" t="str">
        <f t="shared" si="10"/>
        <v/>
      </c>
      <c r="M44" s="29" t="str">
        <f t="shared" si="11"/>
        <v/>
      </c>
      <c r="N44" s="29" t="str">
        <f t="shared" si="12"/>
        <v/>
      </c>
      <c r="O44" s="29" t="str">
        <f t="shared" si="13"/>
        <v/>
      </c>
      <c r="P44" s="29" t="str">
        <f t="shared" si="14"/>
        <v/>
      </c>
      <c r="Q44" s="29" t="str">
        <f t="shared" si="15"/>
        <v/>
      </c>
    </row>
    <row r="45" spans="10:17">
      <c r="J45" s="466"/>
      <c r="K45" s="386" t="s">
        <v>27</v>
      </c>
      <c r="L45" s="29" t="str">
        <f t="shared" si="10"/>
        <v/>
      </c>
      <c r="M45" s="29" t="str">
        <f t="shared" si="11"/>
        <v/>
      </c>
      <c r="N45" s="29" t="str">
        <f t="shared" si="12"/>
        <v/>
      </c>
      <c r="O45" s="29" t="str">
        <f t="shared" si="13"/>
        <v/>
      </c>
      <c r="P45" s="29" t="str">
        <f t="shared" si="14"/>
        <v/>
      </c>
      <c r="Q45" s="29" t="str">
        <f t="shared" si="15"/>
        <v/>
      </c>
    </row>
    <row r="46" spans="10:17">
      <c r="J46" s="466"/>
      <c r="K46" s="386" t="s">
        <v>28</v>
      </c>
      <c r="L46" s="29" t="str">
        <f t="shared" si="10"/>
        <v/>
      </c>
      <c r="M46" s="29" t="str">
        <f t="shared" si="11"/>
        <v/>
      </c>
      <c r="N46" s="29" t="str">
        <f t="shared" si="12"/>
        <v/>
      </c>
      <c r="O46" s="29" t="str">
        <f t="shared" si="13"/>
        <v/>
      </c>
      <c r="P46" s="29" t="str">
        <f t="shared" si="14"/>
        <v/>
      </c>
      <c r="Q46" s="29" t="str">
        <f t="shared" si="15"/>
        <v/>
      </c>
    </row>
  </sheetData>
  <sheetProtection algorithmName="SHA-512" hashValue="FO64qT7cHEcIHxjtyDmG5IlCqdfyaRiasi8LZZFJXryyJvIwcSASlhC3t7wfuZVSPplthse8WUU2H7EDYJ0b9g==" saltValue="9TX/mTNp6Gt97lRAPdeCcw==" spinCount="100000" sheet="1" objects="1" scenarios="1"/>
  <mergeCells count="18">
    <mergeCell ref="K33:K34"/>
    <mergeCell ref="L33:M33"/>
    <mergeCell ref="O33:Q33"/>
    <mergeCell ref="J33:J46"/>
    <mergeCell ref="W4:X4"/>
    <mergeCell ref="U4:V4"/>
    <mergeCell ref="L17:M17"/>
    <mergeCell ref="O17:Q17"/>
    <mergeCell ref="O8:Q8"/>
    <mergeCell ref="L8:M8"/>
    <mergeCell ref="I17:K17"/>
    <mergeCell ref="G17:H17"/>
    <mergeCell ref="C17:C18"/>
    <mergeCell ref="C6:F6"/>
    <mergeCell ref="C2:D2"/>
    <mergeCell ref="E2:G2"/>
    <mergeCell ref="C4:F4"/>
    <mergeCell ref="D17:F17"/>
  </mergeCells>
  <phoneticPr fontId="1"/>
  <dataValidations count="1">
    <dataValidation type="list" allowBlank="1" showInputMessage="1" showErrorMessage="1" sqref="G4" xr:uid="{ED1835C0-8FFB-4BFC-98C7-2E75FE2DAE2C}">
      <formula1>$T$4:$T$6</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6FE59-AA4A-46C9-8BB3-43C42D429C90}">
  <sheetPr>
    <tabColor theme="8" tint="0.79998168889431442"/>
  </sheetPr>
  <dimension ref="A1:T492"/>
  <sheetViews>
    <sheetView workbookViewId="0">
      <selection activeCell="Q15" sqref="Q15"/>
    </sheetView>
  </sheetViews>
  <sheetFormatPr defaultRowHeight="16.2"/>
  <cols>
    <col min="1" max="1" width="2" style="54" customWidth="1"/>
    <col min="2" max="6" width="9" style="54"/>
    <col min="7" max="106" width="9" style="60"/>
    <col min="107" max="107" width="1.69921875" style="60" customWidth="1"/>
    <col min="108" max="108" width="2.5" style="60" customWidth="1"/>
    <col min="109" max="109" width="3.59765625" style="60" customWidth="1"/>
    <col min="110" max="110" width="2.69921875" style="60" customWidth="1"/>
    <col min="111" max="111" width="0.8984375" style="60" customWidth="1"/>
    <col min="112" max="112" width="1.19921875" style="60" customWidth="1"/>
    <col min="113" max="113" width="5.3984375" style="60" customWidth="1"/>
    <col min="114" max="114" width="6.5" style="60" customWidth="1"/>
    <col min="115" max="115" width="4.09765625" style="60" customWidth="1"/>
    <col min="116" max="116" width="7.8984375" style="60" customWidth="1"/>
    <col min="117" max="117" width="8.69921875" style="60" customWidth="1"/>
    <col min="118" max="121" width="6.19921875" style="60" customWidth="1"/>
    <col min="122" max="122" width="4.8984375" style="60" customWidth="1"/>
    <col min="123" max="123" width="2.5" style="60" customWidth="1"/>
    <col min="124" max="124" width="4.8984375" style="60" customWidth="1"/>
    <col min="125" max="362" width="9" style="60"/>
    <col min="363" max="363" width="1.69921875" style="60" customWidth="1"/>
    <col min="364" max="364" width="2.5" style="60" customWidth="1"/>
    <col min="365" max="365" width="3.59765625" style="60" customWidth="1"/>
    <col min="366" max="366" width="2.69921875" style="60" customWidth="1"/>
    <col min="367" max="367" width="0.8984375" style="60" customWidth="1"/>
    <col min="368" max="368" width="1.19921875" style="60" customWidth="1"/>
    <col min="369" max="369" width="5.3984375" style="60" customWidth="1"/>
    <col min="370" max="370" width="6.5" style="60" customWidth="1"/>
    <col min="371" max="371" width="4.09765625" style="60" customWidth="1"/>
    <col min="372" max="372" width="7.8984375" style="60" customWidth="1"/>
    <col min="373" max="373" width="8.69921875" style="60" customWidth="1"/>
    <col min="374" max="377" width="6.19921875" style="60" customWidth="1"/>
    <col min="378" max="378" width="4.8984375" style="60" customWidth="1"/>
    <col min="379" max="379" width="2.5" style="60" customWidth="1"/>
    <col min="380" max="380" width="4.8984375" style="60" customWidth="1"/>
    <col min="381" max="618" width="9" style="60"/>
    <col min="619" max="619" width="1.69921875" style="60" customWidth="1"/>
    <col min="620" max="620" width="2.5" style="60" customWidth="1"/>
    <col min="621" max="621" width="3.59765625" style="60" customWidth="1"/>
    <col min="622" max="622" width="2.69921875" style="60" customWidth="1"/>
    <col min="623" max="623" width="0.8984375" style="60" customWidth="1"/>
    <col min="624" max="624" width="1.19921875" style="60" customWidth="1"/>
    <col min="625" max="625" width="5.3984375" style="60" customWidth="1"/>
    <col min="626" max="626" width="6.5" style="60" customWidth="1"/>
    <col min="627" max="627" width="4.09765625" style="60" customWidth="1"/>
    <col min="628" max="628" width="7.8984375" style="60" customWidth="1"/>
    <col min="629" max="629" width="8.69921875" style="60" customWidth="1"/>
    <col min="630" max="633" width="6.19921875" style="60" customWidth="1"/>
    <col min="634" max="634" width="4.8984375" style="60" customWidth="1"/>
    <col min="635" max="635" width="2.5" style="60" customWidth="1"/>
    <col min="636" max="636" width="4.8984375" style="60" customWidth="1"/>
    <col min="637" max="874" width="9" style="60"/>
    <col min="875" max="875" width="1.69921875" style="60" customWidth="1"/>
    <col min="876" max="876" width="2.5" style="60" customWidth="1"/>
    <col min="877" max="877" width="3.59765625" style="60" customWidth="1"/>
    <col min="878" max="878" width="2.69921875" style="60" customWidth="1"/>
    <col min="879" max="879" width="0.8984375" style="60" customWidth="1"/>
    <col min="880" max="880" width="1.19921875" style="60" customWidth="1"/>
    <col min="881" max="881" width="5.3984375" style="60" customWidth="1"/>
    <col min="882" max="882" width="6.5" style="60" customWidth="1"/>
    <col min="883" max="883" width="4.09765625" style="60" customWidth="1"/>
    <col min="884" max="884" width="7.8984375" style="60" customWidth="1"/>
    <col min="885" max="885" width="8.69921875" style="60" customWidth="1"/>
    <col min="886" max="889" width="6.19921875" style="60" customWidth="1"/>
    <col min="890" max="890" width="4.8984375" style="60" customWidth="1"/>
    <col min="891" max="891" width="2.5" style="60" customWidth="1"/>
    <col min="892" max="892" width="4.8984375" style="60" customWidth="1"/>
    <col min="893" max="1130" width="9" style="60"/>
    <col min="1131" max="1131" width="1.69921875" style="60" customWidth="1"/>
    <col min="1132" max="1132" width="2.5" style="60" customWidth="1"/>
    <col min="1133" max="1133" width="3.59765625" style="60" customWidth="1"/>
    <col min="1134" max="1134" width="2.69921875" style="60" customWidth="1"/>
    <col min="1135" max="1135" width="0.8984375" style="60" customWidth="1"/>
    <col min="1136" max="1136" width="1.19921875" style="60" customWidth="1"/>
    <col min="1137" max="1137" width="5.3984375" style="60" customWidth="1"/>
    <col min="1138" max="1138" width="6.5" style="60" customWidth="1"/>
    <col min="1139" max="1139" width="4.09765625" style="60" customWidth="1"/>
    <col min="1140" max="1140" width="7.8984375" style="60" customWidth="1"/>
    <col min="1141" max="1141" width="8.69921875" style="60" customWidth="1"/>
    <col min="1142" max="1145" width="6.19921875" style="60" customWidth="1"/>
    <col min="1146" max="1146" width="4.8984375" style="60" customWidth="1"/>
    <col min="1147" max="1147" width="2.5" style="60" customWidth="1"/>
    <col min="1148" max="1148" width="4.8984375" style="60" customWidth="1"/>
    <col min="1149" max="1386" width="9" style="60"/>
    <col min="1387" max="1387" width="1.69921875" style="60" customWidth="1"/>
    <col min="1388" max="1388" width="2.5" style="60" customWidth="1"/>
    <col min="1389" max="1389" width="3.59765625" style="60" customWidth="1"/>
    <col min="1390" max="1390" width="2.69921875" style="60" customWidth="1"/>
    <col min="1391" max="1391" width="0.8984375" style="60" customWidth="1"/>
    <col min="1392" max="1392" width="1.19921875" style="60" customWidth="1"/>
    <col min="1393" max="1393" width="5.3984375" style="60" customWidth="1"/>
    <col min="1394" max="1394" width="6.5" style="60" customWidth="1"/>
    <col min="1395" max="1395" width="4.09765625" style="60" customWidth="1"/>
    <col min="1396" max="1396" width="7.8984375" style="60" customWidth="1"/>
    <col min="1397" max="1397" width="8.69921875" style="60" customWidth="1"/>
    <col min="1398" max="1401" width="6.19921875" style="60" customWidth="1"/>
    <col min="1402" max="1402" width="4.8984375" style="60" customWidth="1"/>
    <col min="1403" max="1403" width="2.5" style="60" customWidth="1"/>
    <col min="1404" max="1404" width="4.8984375" style="60" customWidth="1"/>
    <col min="1405" max="1642" width="9" style="60"/>
    <col min="1643" max="1643" width="1.69921875" style="60" customWidth="1"/>
    <col min="1644" max="1644" width="2.5" style="60" customWidth="1"/>
    <col min="1645" max="1645" width="3.59765625" style="60" customWidth="1"/>
    <col min="1646" max="1646" width="2.69921875" style="60" customWidth="1"/>
    <col min="1647" max="1647" width="0.8984375" style="60" customWidth="1"/>
    <col min="1648" max="1648" width="1.19921875" style="60" customWidth="1"/>
    <col min="1649" max="1649" width="5.3984375" style="60" customWidth="1"/>
    <col min="1650" max="1650" width="6.5" style="60" customWidth="1"/>
    <col min="1651" max="1651" width="4.09765625" style="60" customWidth="1"/>
    <col min="1652" max="1652" width="7.8984375" style="60" customWidth="1"/>
    <col min="1653" max="1653" width="8.69921875" style="60" customWidth="1"/>
    <col min="1654" max="1657" width="6.19921875" style="60" customWidth="1"/>
    <col min="1658" max="1658" width="4.8984375" style="60" customWidth="1"/>
    <col min="1659" max="1659" width="2.5" style="60" customWidth="1"/>
    <col min="1660" max="1660" width="4.8984375" style="60" customWidth="1"/>
    <col min="1661" max="1898" width="9" style="60"/>
    <col min="1899" max="1899" width="1.69921875" style="60" customWidth="1"/>
    <col min="1900" max="1900" width="2.5" style="60" customWidth="1"/>
    <col min="1901" max="1901" width="3.59765625" style="60" customWidth="1"/>
    <col min="1902" max="1902" width="2.69921875" style="60" customWidth="1"/>
    <col min="1903" max="1903" width="0.8984375" style="60" customWidth="1"/>
    <col min="1904" max="1904" width="1.19921875" style="60" customWidth="1"/>
    <col min="1905" max="1905" width="5.3984375" style="60" customWidth="1"/>
    <col min="1906" max="1906" width="6.5" style="60" customWidth="1"/>
    <col min="1907" max="1907" width="4.09765625" style="60" customWidth="1"/>
    <col min="1908" max="1908" width="7.8984375" style="60" customWidth="1"/>
    <col min="1909" max="1909" width="8.69921875" style="60" customWidth="1"/>
    <col min="1910" max="1913" width="6.19921875" style="60" customWidth="1"/>
    <col min="1914" max="1914" width="4.8984375" style="60" customWidth="1"/>
    <col min="1915" max="1915" width="2.5" style="60" customWidth="1"/>
    <col min="1916" max="1916" width="4.8984375" style="60" customWidth="1"/>
    <col min="1917" max="2154" width="9" style="60"/>
    <col min="2155" max="2155" width="1.69921875" style="60" customWidth="1"/>
    <col min="2156" max="2156" width="2.5" style="60" customWidth="1"/>
    <col min="2157" max="2157" width="3.59765625" style="60" customWidth="1"/>
    <col min="2158" max="2158" width="2.69921875" style="60" customWidth="1"/>
    <col min="2159" max="2159" width="0.8984375" style="60" customWidth="1"/>
    <col min="2160" max="2160" width="1.19921875" style="60" customWidth="1"/>
    <col min="2161" max="2161" width="5.3984375" style="60" customWidth="1"/>
    <col min="2162" max="2162" width="6.5" style="60" customWidth="1"/>
    <col min="2163" max="2163" width="4.09765625" style="60" customWidth="1"/>
    <col min="2164" max="2164" width="7.8984375" style="60" customWidth="1"/>
    <col min="2165" max="2165" width="8.69921875" style="60" customWidth="1"/>
    <col min="2166" max="2169" width="6.19921875" style="60" customWidth="1"/>
    <col min="2170" max="2170" width="4.8984375" style="60" customWidth="1"/>
    <col min="2171" max="2171" width="2.5" style="60" customWidth="1"/>
    <col min="2172" max="2172" width="4.8984375" style="60" customWidth="1"/>
    <col min="2173" max="2410" width="9" style="60"/>
    <col min="2411" max="2411" width="1.69921875" style="60" customWidth="1"/>
    <col min="2412" max="2412" width="2.5" style="60" customWidth="1"/>
    <col min="2413" max="2413" width="3.59765625" style="60" customWidth="1"/>
    <col min="2414" max="2414" width="2.69921875" style="60" customWidth="1"/>
    <col min="2415" max="2415" width="0.8984375" style="60" customWidth="1"/>
    <col min="2416" max="2416" width="1.19921875" style="60" customWidth="1"/>
    <col min="2417" max="2417" width="5.3984375" style="60" customWidth="1"/>
    <col min="2418" max="2418" width="6.5" style="60" customWidth="1"/>
    <col min="2419" max="2419" width="4.09765625" style="60" customWidth="1"/>
    <col min="2420" max="2420" width="7.8984375" style="60" customWidth="1"/>
    <col min="2421" max="2421" width="8.69921875" style="60" customWidth="1"/>
    <col min="2422" max="2425" width="6.19921875" style="60" customWidth="1"/>
    <col min="2426" max="2426" width="4.8984375" style="60" customWidth="1"/>
    <col min="2427" max="2427" width="2.5" style="60" customWidth="1"/>
    <col min="2428" max="2428" width="4.8984375" style="60" customWidth="1"/>
    <col min="2429" max="2666" width="9" style="60"/>
    <col min="2667" max="2667" width="1.69921875" style="60" customWidth="1"/>
    <col min="2668" max="2668" width="2.5" style="60" customWidth="1"/>
    <col min="2669" max="2669" width="3.59765625" style="60" customWidth="1"/>
    <col min="2670" max="2670" width="2.69921875" style="60" customWidth="1"/>
    <col min="2671" max="2671" width="0.8984375" style="60" customWidth="1"/>
    <col min="2672" max="2672" width="1.19921875" style="60" customWidth="1"/>
    <col min="2673" max="2673" width="5.3984375" style="60" customWidth="1"/>
    <col min="2674" max="2674" width="6.5" style="60" customWidth="1"/>
    <col min="2675" max="2675" width="4.09765625" style="60" customWidth="1"/>
    <col min="2676" max="2676" width="7.8984375" style="60" customWidth="1"/>
    <col min="2677" max="2677" width="8.69921875" style="60" customWidth="1"/>
    <col min="2678" max="2681" width="6.19921875" style="60" customWidth="1"/>
    <col min="2682" max="2682" width="4.8984375" style="60" customWidth="1"/>
    <col min="2683" max="2683" width="2.5" style="60" customWidth="1"/>
    <col min="2684" max="2684" width="4.8984375" style="60" customWidth="1"/>
    <col min="2685" max="2922" width="9" style="60"/>
    <col min="2923" max="2923" width="1.69921875" style="60" customWidth="1"/>
    <col min="2924" max="2924" width="2.5" style="60" customWidth="1"/>
    <col min="2925" max="2925" width="3.59765625" style="60" customWidth="1"/>
    <col min="2926" max="2926" width="2.69921875" style="60" customWidth="1"/>
    <col min="2927" max="2927" width="0.8984375" style="60" customWidth="1"/>
    <col min="2928" max="2928" width="1.19921875" style="60" customWidth="1"/>
    <col min="2929" max="2929" width="5.3984375" style="60" customWidth="1"/>
    <col min="2930" max="2930" width="6.5" style="60" customWidth="1"/>
    <col min="2931" max="2931" width="4.09765625" style="60" customWidth="1"/>
    <col min="2932" max="2932" width="7.8984375" style="60" customWidth="1"/>
    <col min="2933" max="2933" width="8.69921875" style="60" customWidth="1"/>
    <col min="2934" max="2937" width="6.19921875" style="60" customWidth="1"/>
    <col min="2938" max="2938" width="4.8984375" style="60" customWidth="1"/>
    <col min="2939" max="2939" width="2.5" style="60" customWidth="1"/>
    <col min="2940" max="2940" width="4.8984375" style="60" customWidth="1"/>
    <col min="2941" max="3178" width="9" style="60"/>
    <col min="3179" max="3179" width="1.69921875" style="60" customWidth="1"/>
    <col min="3180" max="3180" width="2.5" style="60" customWidth="1"/>
    <col min="3181" max="3181" width="3.59765625" style="60" customWidth="1"/>
    <col min="3182" max="3182" width="2.69921875" style="60" customWidth="1"/>
    <col min="3183" max="3183" width="0.8984375" style="60" customWidth="1"/>
    <col min="3184" max="3184" width="1.19921875" style="60" customWidth="1"/>
    <col min="3185" max="3185" width="5.3984375" style="60" customWidth="1"/>
    <col min="3186" max="3186" width="6.5" style="60" customWidth="1"/>
    <col min="3187" max="3187" width="4.09765625" style="60" customWidth="1"/>
    <col min="3188" max="3188" width="7.8984375" style="60" customWidth="1"/>
    <col min="3189" max="3189" width="8.69921875" style="60" customWidth="1"/>
    <col min="3190" max="3193" width="6.19921875" style="60" customWidth="1"/>
    <col min="3194" max="3194" width="4.8984375" style="60" customWidth="1"/>
    <col min="3195" max="3195" width="2.5" style="60" customWidth="1"/>
    <col min="3196" max="3196" width="4.8984375" style="60" customWidth="1"/>
    <col min="3197" max="3434" width="9" style="60"/>
    <col min="3435" max="3435" width="1.69921875" style="60" customWidth="1"/>
    <col min="3436" max="3436" width="2.5" style="60" customWidth="1"/>
    <col min="3437" max="3437" width="3.59765625" style="60" customWidth="1"/>
    <col min="3438" max="3438" width="2.69921875" style="60" customWidth="1"/>
    <col min="3439" max="3439" width="0.8984375" style="60" customWidth="1"/>
    <col min="3440" max="3440" width="1.19921875" style="60" customWidth="1"/>
    <col min="3441" max="3441" width="5.3984375" style="60" customWidth="1"/>
    <col min="3442" max="3442" width="6.5" style="60" customWidth="1"/>
    <col min="3443" max="3443" width="4.09765625" style="60" customWidth="1"/>
    <col min="3444" max="3444" width="7.8984375" style="60" customWidth="1"/>
    <col min="3445" max="3445" width="8.69921875" style="60" customWidth="1"/>
    <col min="3446" max="3449" width="6.19921875" style="60" customWidth="1"/>
    <col min="3450" max="3450" width="4.8984375" style="60" customWidth="1"/>
    <col min="3451" max="3451" width="2.5" style="60" customWidth="1"/>
    <col min="3452" max="3452" width="4.8984375" style="60" customWidth="1"/>
    <col min="3453" max="3690" width="9" style="60"/>
    <col min="3691" max="3691" width="1.69921875" style="60" customWidth="1"/>
    <col min="3692" max="3692" width="2.5" style="60" customWidth="1"/>
    <col min="3693" max="3693" width="3.59765625" style="60" customWidth="1"/>
    <col min="3694" max="3694" width="2.69921875" style="60" customWidth="1"/>
    <col min="3695" max="3695" width="0.8984375" style="60" customWidth="1"/>
    <col min="3696" max="3696" width="1.19921875" style="60" customWidth="1"/>
    <col min="3697" max="3697" width="5.3984375" style="60" customWidth="1"/>
    <col min="3698" max="3698" width="6.5" style="60" customWidth="1"/>
    <col min="3699" max="3699" width="4.09765625" style="60" customWidth="1"/>
    <col min="3700" max="3700" width="7.8984375" style="60" customWidth="1"/>
    <col min="3701" max="3701" width="8.69921875" style="60" customWidth="1"/>
    <col min="3702" max="3705" width="6.19921875" style="60" customWidth="1"/>
    <col min="3706" max="3706" width="4.8984375" style="60" customWidth="1"/>
    <col min="3707" max="3707" width="2.5" style="60" customWidth="1"/>
    <col min="3708" max="3708" width="4.8984375" style="60" customWidth="1"/>
    <col min="3709" max="3946" width="9" style="60"/>
    <col min="3947" max="3947" width="1.69921875" style="60" customWidth="1"/>
    <col min="3948" max="3948" width="2.5" style="60" customWidth="1"/>
    <col min="3949" max="3949" width="3.59765625" style="60" customWidth="1"/>
    <col min="3950" max="3950" width="2.69921875" style="60" customWidth="1"/>
    <col min="3951" max="3951" width="0.8984375" style="60" customWidth="1"/>
    <col min="3952" max="3952" width="1.19921875" style="60" customWidth="1"/>
    <col min="3953" max="3953" width="5.3984375" style="60" customWidth="1"/>
    <col min="3954" max="3954" width="6.5" style="60" customWidth="1"/>
    <col min="3955" max="3955" width="4.09765625" style="60" customWidth="1"/>
    <col min="3956" max="3956" width="7.8984375" style="60" customWidth="1"/>
    <col min="3957" max="3957" width="8.69921875" style="60" customWidth="1"/>
    <col min="3958" max="3961" width="6.19921875" style="60" customWidth="1"/>
    <col min="3962" max="3962" width="4.8984375" style="60" customWidth="1"/>
    <col min="3963" max="3963" width="2.5" style="60" customWidth="1"/>
    <col min="3964" max="3964" width="4.8984375" style="60" customWidth="1"/>
    <col min="3965" max="4202" width="9" style="60"/>
    <col min="4203" max="4203" width="1.69921875" style="60" customWidth="1"/>
    <col min="4204" max="4204" width="2.5" style="60" customWidth="1"/>
    <col min="4205" max="4205" width="3.59765625" style="60" customWidth="1"/>
    <col min="4206" max="4206" width="2.69921875" style="60" customWidth="1"/>
    <col min="4207" max="4207" width="0.8984375" style="60" customWidth="1"/>
    <col min="4208" max="4208" width="1.19921875" style="60" customWidth="1"/>
    <col min="4209" max="4209" width="5.3984375" style="60" customWidth="1"/>
    <col min="4210" max="4210" width="6.5" style="60" customWidth="1"/>
    <col min="4211" max="4211" width="4.09765625" style="60" customWidth="1"/>
    <col min="4212" max="4212" width="7.8984375" style="60" customWidth="1"/>
    <col min="4213" max="4213" width="8.69921875" style="60" customWidth="1"/>
    <col min="4214" max="4217" width="6.19921875" style="60" customWidth="1"/>
    <col min="4218" max="4218" width="4.8984375" style="60" customWidth="1"/>
    <col min="4219" max="4219" width="2.5" style="60" customWidth="1"/>
    <col min="4220" max="4220" width="4.8984375" style="60" customWidth="1"/>
    <col min="4221" max="4458" width="9" style="60"/>
    <col min="4459" max="4459" width="1.69921875" style="60" customWidth="1"/>
    <col min="4460" max="4460" width="2.5" style="60" customWidth="1"/>
    <col min="4461" max="4461" width="3.59765625" style="60" customWidth="1"/>
    <col min="4462" max="4462" width="2.69921875" style="60" customWidth="1"/>
    <col min="4463" max="4463" width="0.8984375" style="60" customWidth="1"/>
    <col min="4464" max="4464" width="1.19921875" style="60" customWidth="1"/>
    <col min="4465" max="4465" width="5.3984375" style="60" customWidth="1"/>
    <col min="4466" max="4466" width="6.5" style="60" customWidth="1"/>
    <col min="4467" max="4467" width="4.09765625" style="60" customWidth="1"/>
    <col min="4468" max="4468" width="7.8984375" style="60" customWidth="1"/>
    <col min="4469" max="4469" width="8.69921875" style="60" customWidth="1"/>
    <col min="4470" max="4473" width="6.19921875" style="60" customWidth="1"/>
    <col min="4474" max="4474" width="4.8984375" style="60" customWidth="1"/>
    <col min="4475" max="4475" width="2.5" style="60" customWidth="1"/>
    <col min="4476" max="4476" width="4.8984375" style="60" customWidth="1"/>
    <col min="4477" max="4714" width="9" style="60"/>
    <col min="4715" max="4715" width="1.69921875" style="60" customWidth="1"/>
    <col min="4716" max="4716" width="2.5" style="60" customWidth="1"/>
    <col min="4717" max="4717" width="3.59765625" style="60" customWidth="1"/>
    <col min="4718" max="4718" width="2.69921875" style="60" customWidth="1"/>
    <col min="4719" max="4719" width="0.8984375" style="60" customWidth="1"/>
    <col min="4720" max="4720" width="1.19921875" style="60" customWidth="1"/>
    <col min="4721" max="4721" width="5.3984375" style="60" customWidth="1"/>
    <col min="4722" max="4722" width="6.5" style="60" customWidth="1"/>
    <col min="4723" max="4723" width="4.09765625" style="60" customWidth="1"/>
    <col min="4724" max="4724" width="7.8984375" style="60" customWidth="1"/>
    <col min="4725" max="4725" width="8.69921875" style="60" customWidth="1"/>
    <col min="4726" max="4729" width="6.19921875" style="60" customWidth="1"/>
    <col min="4730" max="4730" width="4.8984375" style="60" customWidth="1"/>
    <col min="4731" max="4731" width="2.5" style="60" customWidth="1"/>
    <col min="4732" max="4732" width="4.8984375" style="60" customWidth="1"/>
    <col min="4733" max="4970" width="9" style="60"/>
    <col min="4971" max="4971" width="1.69921875" style="60" customWidth="1"/>
    <col min="4972" max="4972" width="2.5" style="60" customWidth="1"/>
    <col min="4973" max="4973" width="3.59765625" style="60" customWidth="1"/>
    <col min="4974" max="4974" width="2.69921875" style="60" customWidth="1"/>
    <col min="4975" max="4975" width="0.8984375" style="60" customWidth="1"/>
    <col min="4976" max="4976" width="1.19921875" style="60" customWidth="1"/>
    <col min="4977" max="4977" width="5.3984375" style="60" customWidth="1"/>
    <col min="4978" max="4978" width="6.5" style="60" customWidth="1"/>
    <col min="4979" max="4979" width="4.09765625" style="60" customWidth="1"/>
    <col min="4980" max="4980" width="7.8984375" style="60" customWidth="1"/>
    <col min="4981" max="4981" width="8.69921875" style="60" customWidth="1"/>
    <col min="4982" max="4985" width="6.19921875" style="60" customWidth="1"/>
    <col min="4986" max="4986" width="4.8984375" style="60" customWidth="1"/>
    <col min="4987" max="4987" width="2.5" style="60" customWidth="1"/>
    <col min="4988" max="4988" width="4.8984375" style="60" customWidth="1"/>
    <col min="4989" max="5226" width="9" style="60"/>
    <col min="5227" max="5227" width="1.69921875" style="60" customWidth="1"/>
    <col min="5228" max="5228" width="2.5" style="60" customWidth="1"/>
    <col min="5229" max="5229" width="3.59765625" style="60" customWidth="1"/>
    <col min="5230" max="5230" width="2.69921875" style="60" customWidth="1"/>
    <col min="5231" max="5231" width="0.8984375" style="60" customWidth="1"/>
    <col min="5232" max="5232" width="1.19921875" style="60" customWidth="1"/>
    <col min="5233" max="5233" width="5.3984375" style="60" customWidth="1"/>
    <col min="5234" max="5234" width="6.5" style="60" customWidth="1"/>
    <col min="5235" max="5235" width="4.09765625" style="60" customWidth="1"/>
    <col min="5236" max="5236" width="7.8984375" style="60" customWidth="1"/>
    <col min="5237" max="5237" width="8.69921875" style="60" customWidth="1"/>
    <col min="5238" max="5241" width="6.19921875" style="60" customWidth="1"/>
    <col min="5242" max="5242" width="4.8984375" style="60" customWidth="1"/>
    <col min="5243" max="5243" width="2.5" style="60" customWidth="1"/>
    <col min="5244" max="5244" width="4.8984375" style="60" customWidth="1"/>
    <col min="5245" max="5482" width="9" style="60"/>
    <col min="5483" max="5483" width="1.69921875" style="60" customWidth="1"/>
    <col min="5484" max="5484" width="2.5" style="60" customWidth="1"/>
    <col min="5485" max="5485" width="3.59765625" style="60" customWidth="1"/>
    <col min="5486" max="5486" width="2.69921875" style="60" customWidth="1"/>
    <col min="5487" max="5487" width="0.8984375" style="60" customWidth="1"/>
    <col min="5488" max="5488" width="1.19921875" style="60" customWidth="1"/>
    <col min="5489" max="5489" width="5.3984375" style="60" customWidth="1"/>
    <col min="5490" max="5490" width="6.5" style="60" customWidth="1"/>
    <col min="5491" max="5491" width="4.09765625" style="60" customWidth="1"/>
    <col min="5492" max="5492" width="7.8984375" style="60" customWidth="1"/>
    <col min="5493" max="5493" width="8.69921875" style="60" customWidth="1"/>
    <col min="5494" max="5497" width="6.19921875" style="60" customWidth="1"/>
    <col min="5498" max="5498" width="4.8984375" style="60" customWidth="1"/>
    <col min="5499" max="5499" width="2.5" style="60" customWidth="1"/>
    <col min="5500" max="5500" width="4.8984375" style="60" customWidth="1"/>
    <col min="5501" max="5738" width="9" style="60"/>
    <col min="5739" max="5739" width="1.69921875" style="60" customWidth="1"/>
    <col min="5740" max="5740" width="2.5" style="60" customWidth="1"/>
    <col min="5741" max="5741" width="3.59765625" style="60" customWidth="1"/>
    <col min="5742" max="5742" width="2.69921875" style="60" customWidth="1"/>
    <col min="5743" max="5743" width="0.8984375" style="60" customWidth="1"/>
    <col min="5744" max="5744" width="1.19921875" style="60" customWidth="1"/>
    <col min="5745" max="5745" width="5.3984375" style="60" customWidth="1"/>
    <col min="5746" max="5746" width="6.5" style="60" customWidth="1"/>
    <col min="5747" max="5747" width="4.09765625" style="60" customWidth="1"/>
    <col min="5748" max="5748" width="7.8984375" style="60" customWidth="1"/>
    <col min="5749" max="5749" width="8.69921875" style="60" customWidth="1"/>
    <col min="5750" max="5753" width="6.19921875" style="60" customWidth="1"/>
    <col min="5754" max="5754" width="4.8984375" style="60" customWidth="1"/>
    <col min="5755" max="5755" width="2.5" style="60" customWidth="1"/>
    <col min="5756" max="5756" width="4.8984375" style="60" customWidth="1"/>
    <col min="5757" max="5994" width="9" style="60"/>
    <col min="5995" max="5995" width="1.69921875" style="60" customWidth="1"/>
    <col min="5996" max="5996" width="2.5" style="60" customWidth="1"/>
    <col min="5997" max="5997" width="3.59765625" style="60" customWidth="1"/>
    <col min="5998" max="5998" width="2.69921875" style="60" customWidth="1"/>
    <col min="5999" max="5999" width="0.8984375" style="60" customWidth="1"/>
    <col min="6000" max="6000" width="1.19921875" style="60" customWidth="1"/>
    <col min="6001" max="6001" width="5.3984375" style="60" customWidth="1"/>
    <col min="6002" max="6002" width="6.5" style="60" customWidth="1"/>
    <col min="6003" max="6003" width="4.09765625" style="60" customWidth="1"/>
    <col min="6004" max="6004" width="7.8984375" style="60" customWidth="1"/>
    <col min="6005" max="6005" width="8.69921875" style="60" customWidth="1"/>
    <col min="6006" max="6009" width="6.19921875" style="60" customWidth="1"/>
    <col min="6010" max="6010" width="4.8984375" style="60" customWidth="1"/>
    <col min="6011" max="6011" width="2.5" style="60" customWidth="1"/>
    <col min="6012" max="6012" width="4.8984375" style="60" customWidth="1"/>
    <col min="6013" max="6250" width="9" style="60"/>
    <col min="6251" max="6251" width="1.69921875" style="60" customWidth="1"/>
    <col min="6252" max="6252" width="2.5" style="60" customWidth="1"/>
    <col min="6253" max="6253" width="3.59765625" style="60" customWidth="1"/>
    <col min="6254" max="6254" width="2.69921875" style="60" customWidth="1"/>
    <col min="6255" max="6255" width="0.8984375" style="60" customWidth="1"/>
    <col min="6256" max="6256" width="1.19921875" style="60" customWidth="1"/>
    <col min="6257" max="6257" width="5.3984375" style="60" customWidth="1"/>
    <col min="6258" max="6258" width="6.5" style="60" customWidth="1"/>
    <col min="6259" max="6259" width="4.09765625" style="60" customWidth="1"/>
    <col min="6260" max="6260" width="7.8984375" style="60" customWidth="1"/>
    <col min="6261" max="6261" width="8.69921875" style="60" customWidth="1"/>
    <col min="6262" max="6265" width="6.19921875" style="60" customWidth="1"/>
    <col min="6266" max="6266" width="4.8984375" style="60" customWidth="1"/>
    <col min="6267" max="6267" width="2.5" style="60" customWidth="1"/>
    <col min="6268" max="6268" width="4.8984375" style="60" customWidth="1"/>
    <col min="6269" max="6506" width="9" style="60"/>
    <col min="6507" max="6507" width="1.69921875" style="60" customWidth="1"/>
    <col min="6508" max="6508" width="2.5" style="60" customWidth="1"/>
    <col min="6509" max="6509" width="3.59765625" style="60" customWidth="1"/>
    <col min="6510" max="6510" width="2.69921875" style="60" customWidth="1"/>
    <col min="6511" max="6511" width="0.8984375" style="60" customWidth="1"/>
    <col min="6512" max="6512" width="1.19921875" style="60" customWidth="1"/>
    <col min="6513" max="6513" width="5.3984375" style="60" customWidth="1"/>
    <col min="6514" max="6514" width="6.5" style="60" customWidth="1"/>
    <col min="6515" max="6515" width="4.09765625" style="60" customWidth="1"/>
    <col min="6516" max="6516" width="7.8984375" style="60" customWidth="1"/>
    <col min="6517" max="6517" width="8.69921875" style="60" customWidth="1"/>
    <col min="6518" max="6521" width="6.19921875" style="60" customWidth="1"/>
    <col min="6522" max="6522" width="4.8984375" style="60" customWidth="1"/>
    <col min="6523" max="6523" width="2.5" style="60" customWidth="1"/>
    <col min="6524" max="6524" width="4.8984375" style="60" customWidth="1"/>
    <col min="6525" max="6762" width="9" style="60"/>
    <col min="6763" max="6763" width="1.69921875" style="60" customWidth="1"/>
    <col min="6764" max="6764" width="2.5" style="60" customWidth="1"/>
    <col min="6765" max="6765" width="3.59765625" style="60" customWidth="1"/>
    <col min="6766" max="6766" width="2.69921875" style="60" customWidth="1"/>
    <col min="6767" max="6767" width="0.8984375" style="60" customWidth="1"/>
    <col min="6768" max="6768" width="1.19921875" style="60" customWidth="1"/>
    <col min="6769" max="6769" width="5.3984375" style="60" customWidth="1"/>
    <col min="6770" max="6770" width="6.5" style="60" customWidth="1"/>
    <col min="6771" max="6771" width="4.09765625" style="60" customWidth="1"/>
    <col min="6772" max="6772" width="7.8984375" style="60" customWidth="1"/>
    <col min="6773" max="6773" width="8.69921875" style="60" customWidth="1"/>
    <col min="6774" max="6777" width="6.19921875" style="60" customWidth="1"/>
    <col min="6778" max="6778" width="4.8984375" style="60" customWidth="1"/>
    <col min="6779" max="6779" width="2.5" style="60" customWidth="1"/>
    <col min="6780" max="6780" width="4.8984375" style="60" customWidth="1"/>
    <col min="6781" max="7018" width="9" style="60"/>
    <col min="7019" max="7019" width="1.69921875" style="60" customWidth="1"/>
    <col min="7020" max="7020" width="2.5" style="60" customWidth="1"/>
    <col min="7021" max="7021" width="3.59765625" style="60" customWidth="1"/>
    <col min="7022" max="7022" width="2.69921875" style="60" customWidth="1"/>
    <col min="7023" max="7023" width="0.8984375" style="60" customWidth="1"/>
    <col min="7024" max="7024" width="1.19921875" style="60" customWidth="1"/>
    <col min="7025" max="7025" width="5.3984375" style="60" customWidth="1"/>
    <col min="7026" max="7026" width="6.5" style="60" customWidth="1"/>
    <col min="7027" max="7027" width="4.09765625" style="60" customWidth="1"/>
    <col min="7028" max="7028" width="7.8984375" style="60" customWidth="1"/>
    <col min="7029" max="7029" width="8.69921875" style="60" customWidth="1"/>
    <col min="7030" max="7033" width="6.19921875" style="60" customWidth="1"/>
    <col min="7034" max="7034" width="4.8984375" style="60" customWidth="1"/>
    <col min="7035" max="7035" width="2.5" style="60" customWidth="1"/>
    <col min="7036" max="7036" width="4.8984375" style="60" customWidth="1"/>
    <col min="7037" max="7274" width="9" style="60"/>
    <col min="7275" max="7275" width="1.69921875" style="60" customWidth="1"/>
    <col min="7276" max="7276" width="2.5" style="60" customWidth="1"/>
    <col min="7277" max="7277" width="3.59765625" style="60" customWidth="1"/>
    <col min="7278" max="7278" width="2.69921875" style="60" customWidth="1"/>
    <col min="7279" max="7279" width="0.8984375" style="60" customWidth="1"/>
    <col min="7280" max="7280" width="1.19921875" style="60" customWidth="1"/>
    <col min="7281" max="7281" width="5.3984375" style="60" customWidth="1"/>
    <col min="7282" max="7282" width="6.5" style="60" customWidth="1"/>
    <col min="7283" max="7283" width="4.09765625" style="60" customWidth="1"/>
    <col min="7284" max="7284" width="7.8984375" style="60" customWidth="1"/>
    <col min="7285" max="7285" width="8.69921875" style="60" customWidth="1"/>
    <col min="7286" max="7289" width="6.19921875" style="60" customWidth="1"/>
    <col min="7290" max="7290" width="4.8984375" style="60" customWidth="1"/>
    <col min="7291" max="7291" width="2.5" style="60" customWidth="1"/>
    <col min="7292" max="7292" width="4.8984375" style="60" customWidth="1"/>
    <col min="7293" max="7530" width="9" style="60"/>
    <col min="7531" max="7531" width="1.69921875" style="60" customWidth="1"/>
    <col min="7532" max="7532" width="2.5" style="60" customWidth="1"/>
    <col min="7533" max="7533" width="3.59765625" style="60" customWidth="1"/>
    <col min="7534" max="7534" width="2.69921875" style="60" customWidth="1"/>
    <col min="7535" max="7535" width="0.8984375" style="60" customWidth="1"/>
    <col min="7536" max="7536" width="1.19921875" style="60" customWidth="1"/>
    <col min="7537" max="7537" width="5.3984375" style="60" customWidth="1"/>
    <col min="7538" max="7538" width="6.5" style="60" customWidth="1"/>
    <col min="7539" max="7539" width="4.09765625" style="60" customWidth="1"/>
    <col min="7540" max="7540" width="7.8984375" style="60" customWidth="1"/>
    <col min="7541" max="7541" width="8.69921875" style="60" customWidth="1"/>
    <col min="7542" max="7545" width="6.19921875" style="60" customWidth="1"/>
    <col min="7546" max="7546" width="4.8984375" style="60" customWidth="1"/>
    <col min="7547" max="7547" width="2.5" style="60" customWidth="1"/>
    <col min="7548" max="7548" width="4.8984375" style="60" customWidth="1"/>
    <col min="7549" max="7786" width="9" style="60"/>
    <col min="7787" max="7787" width="1.69921875" style="60" customWidth="1"/>
    <col min="7788" max="7788" width="2.5" style="60" customWidth="1"/>
    <col min="7789" max="7789" width="3.59765625" style="60" customWidth="1"/>
    <col min="7790" max="7790" width="2.69921875" style="60" customWidth="1"/>
    <col min="7791" max="7791" width="0.8984375" style="60" customWidth="1"/>
    <col min="7792" max="7792" width="1.19921875" style="60" customWidth="1"/>
    <col min="7793" max="7793" width="5.3984375" style="60" customWidth="1"/>
    <col min="7794" max="7794" width="6.5" style="60" customWidth="1"/>
    <col min="7795" max="7795" width="4.09765625" style="60" customWidth="1"/>
    <col min="7796" max="7796" width="7.8984375" style="60" customWidth="1"/>
    <col min="7797" max="7797" width="8.69921875" style="60" customWidth="1"/>
    <col min="7798" max="7801" width="6.19921875" style="60" customWidth="1"/>
    <col min="7802" max="7802" width="4.8984375" style="60" customWidth="1"/>
    <col min="7803" max="7803" width="2.5" style="60" customWidth="1"/>
    <col min="7804" max="7804" width="4.8984375" style="60" customWidth="1"/>
    <col min="7805" max="8042" width="9" style="60"/>
    <col min="8043" max="8043" width="1.69921875" style="60" customWidth="1"/>
    <col min="8044" max="8044" width="2.5" style="60" customWidth="1"/>
    <col min="8045" max="8045" width="3.59765625" style="60" customWidth="1"/>
    <col min="8046" max="8046" width="2.69921875" style="60" customWidth="1"/>
    <col min="8047" max="8047" width="0.8984375" style="60" customWidth="1"/>
    <col min="8048" max="8048" width="1.19921875" style="60" customWidth="1"/>
    <col min="8049" max="8049" width="5.3984375" style="60" customWidth="1"/>
    <col min="8050" max="8050" width="6.5" style="60" customWidth="1"/>
    <col min="8051" max="8051" width="4.09765625" style="60" customWidth="1"/>
    <col min="8052" max="8052" width="7.8984375" style="60" customWidth="1"/>
    <col min="8053" max="8053" width="8.69921875" style="60" customWidth="1"/>
    <col min="8054" max="8057" width="6.19921875" style="60" customWidth="1"/>
    <col min="8058" max="8058" width="4.8984375" style="60" customWidth="1"/>
    <col min="8059" max="8059" width="2.5" style="60" customWidth="1"/>
    <col min="8060" max="8060" width="4.8984375" style="60" customWidth="1"/>
    <col min="8061" max="8298" width="9" style="60"/>
    <col min="8299" max="8299" width="1.69921875" style="60" customWidth="1"/>
    <col min="8300" max="8300" width="2.5" style="60" customWidth="1"/>
    <col min="8301" max="8301" width="3.59765625" style="60" customWidth="1"/>
    <col min="8302" max="8302" width="2.69921875" style="60" customWidth="1"/>
    <col min="8303" max="8303" width="0.8984375" style="60" customWidth="1"/>
    <col min="8304" max="8304" width="1.19921875" style="60" customWidth="1"/>
    <col min="8305" max="8305" width="5.3984375" style="60" customWidth="1"/>
    <col min="8306" max="8306" width="6.5" style="60" customWidth="1"/>
    <col min="8307" max="8307" width="4.09765625" style="60" customWidth="1"/>
    <col min="8308" max="8308" width="7.8984375" style="60" customWidth="1"/>
    <col min="8309" max="8309" width="8.69921875" style="60" customWidth="1"/>
    <col min="8310" max="8313" width="6.19921875" style="60" customWidth="1"/>
    <col min="8314" max="8314" width="4.8984375" style="60" customWidth="1"/>
    <col min="8315" max="8315" width="2.5" style="60" customWidth="1"/>
    <col min="8316" max="8316" width="4.8984375" style="60" customWidth="1"/>
    <col min="8317" max="8554" width="9" style="60"/>
    <col min="8555" max="8555" width="1.69921875" style="60" customWidth="1"/>
    <col min="8556" max="8556" width="2.5" style="60" customWidth="1"/>
    <col min="8557" max="8557" width="3.59765625" style="60" customWidth="1"/>
    <col min="8558" max="8558" width="2.69921875" style="60" customWidth="1"/>
    <col min="8559" max="8559" width="0.8984375" style="60" customWidth="1"/>
    <col min="8560" max="8560" width="1.19921875" style="60" customWidth="1"/>
    <col min="8561" max="8561" width="5.3984375" style="60" customWidth="1"/>
    <col min="8562" max="8562" width="6.5" style="60" customWidth="1"/>
    <col min="8563" max="8563" width="4.09765625" style="60" customWidth="1"/>
    <col min="8564" max="8564" width="7.8984375" style="60" customWidth="1"/>
    <col min="8565" max="8565" width="8.69921875" style="60" customWidth="1"/>
    <col min="8566" max="8569" width="6.19921875" style="60" customWidth="1"/>
    <col min="8570" max="8570" width="4.8984375" style="60" customWidth="1"/>
    <col min="8571" max="8571" width="2.5" style="60" customWidth="1"/>
    <col min="8572" max="8572" width="4.8984375" style="60" customWidth="1"/>
    <col min="8573" max="8810" width="9" style="60"/>
    <col min="8811" max="8811" width="1.69921875" style="60" customWidth="1"/>
    <col min="8812" max="8812" width="2.5" style="60" customWidth="1"/>
    <col min="8813" max="8813" width="3.59765625" style="60" customWidth="1"/>
    <col min="8814" max="8814" width="2.69921875" style="60" customWidth="1"/>
    <col min="8815" max="8815" width="0.8984375" style="60" customWidth="1"/>
    <col min="8816" max="8816" width="1.19921875" style="60" customWidth="1"/>
    <col min="8817" max="8817" width="5.3984375" style="60" customWidth="1"/>
    <col min="8818" max="8818" width="6.5" style="60" customWidth="1"/>
    <col min="8819" max="8819" width="4.09765625" style="60" customWidth="1"/>
    <col min="8820" max="8820" width="7.8984375" style="60" customWidth="1"/>
    <col min="8821" max="8821" width="8.69921875" style="60" customWidth="1"/>
    <col min="8822" max="8825" width="6.19921875" style="60" customWidth="1"/>
    <col min="8826" max="8826" width="4.8984375" style="60" customWidth="1"/>
    <col min="8827" max="8827" width="2.5" style="60" customWidth="1"/>
    <col min="8828" max="8828" width="4.8984375" style="60" customWidth="1"/>
    <col min="8829" max="9066" width="9" style="60"/>
    <col min="9067" max="9067" width="1.69921875" style="60" customWidth="1"/>
    <col min="9068" max="9068" width="2.5" style="60" customWidth="1"/>
    <col min="9069" max="9069" width="3.59765625" style="60" customWidth="1"/>
    <col min="9070" max="9070" width="2.69921875" style="60" customWidth="1"/>
    <col min="9071" max="9071" width="0.8984375" style="60" customWidth="1"/>
    <col min="9072" max="9072" width="1.19921875" style="60" customWidth="1"/>
    <col min="9073" max="9073" width="5.3984375" style="60" customWidth="1"/>
    <col min="9074" max="9074" width="6.5" style="60" customWidth="1"/>
    <col min="9075" max="9075" width="4.09765625" style="60" customWidth="1"/>
    <col min="9076" max="9076" width="7.8984375" style="60" customWidth="1"/>
    <col min="9077" max="9077" width="8.69921875" style="60" customWidth="1"/>
    <col min="9078" max="9081" width="6.19921875" style="60" customWidth="1"/>
    <col min="9082" max="9082" width="4.8984375" style="60" customWidth="1"/>
    <col min="9083" max="9083" width="2.5" style="60" customWidth="1"/>
    <col min="9084" max="9084" width="4.8984375" style="60" customWidth="1"/>
    <col min="9085" max="9322" width="9" style="60"/>
    <col min="9323" max="9323" width="1.69921875" style="60" customWidth="1"/>
    <col min="9324" max="9324" width="2.5" style="60" customWidth="1"/>
    <col min="9325" max="9325" width="3.59765625" style="60" customWidth="1"/>
    <col min="9326" max="9326" width="2.69921875" style="60" customWidth="1"/>
    <col min="9327" max="9327" width="0.8984375" style="60" customWidth="1"/>
    <col min="9328" max="9328" width="1.19921875" style="60" customWidth="1"/>
    <col min="9329" max="9329" width="5.3984375" style="60" customWidth="1"/>
    <col min="9330" max="9330" width="6.5" style="60" customWidth="1"/>
    <col min="9331" max="9331" width="4.09765625" style="60" customWidth="1"/>
    <col min="9332" max="9332" width="7.8984375" style="60" customWidth="1"/>
    <col min="9333" max="9333" width="8.69921875" style="60" customWidth="1"/>
    <col min="9334" max="9337" width="6.19921875" style="60" customWidth="1"/>
    <col min="9338" max="9338" width="4.8984375" style="60" customWidth="1"/>
    <col min="9339" max="9339" width="2.5" style="60" customWidth="1"/>
    <col min="9340" max="9340" width="4.8984375" style="60" customWidth="1"/>
    <col min="9341" max="9578" width="9" style="60"/>
    <col min="9579" max="9579" width="1.69921875" style="60" customWidth="1"/>
    <col min="9580" max="9580" width="2.5" style="60" customWidth="1"/>
    <col min="9581" max="9581" width="3.59765625" style="60" customWidth="1"/>
    <col min="9582" max="9582" width="2.69921875" style="60" customWidth="1"/>
    <col min="9583" max="9583" width="0.8984375" style="60" customWidth="1"/>
    <col min="9584" max="9584" width="1.19921875" style="60" customWidth="1"/>
    <col min="9585" max="9585" width="5.3984375" style="60" customWidth="1"/>
    <col min="9586" max="9586" width="6.5" style="60" customWidth="1"/>
    <col min="9587" max="9587" width="4.09765625" style="60" customWidth="1"/>
    <col min="9588" max="9588" width="7.8984375" style="60" customWidth="1"/>
    <col min="9589" max="9589" width="8.69921875" style="60" customWidth="1"/>
    <col min="9590" max="9593" width="6.19921875" style="60" customWidth="1"/>
    <col min="9594" max="9594" width="4.8984375" style="60" customWidth="1"/>
    <col min="9595" max="9595" width="2.5" style="60" customWidth="1"/>
    <col min="9596" max="9596" width="4.8984375" style="60" customWidth="1"/>
    <col min="9597" max="9834" width="9" style="60"/>
    <col min="9835" max="9835" width="1.69921875" style="60" customWidth="1"/>
    <col min="9836" max="9836" width="2.5" style="60" customWidth="1"/>
    <col min="9837" max="9837" width="3.59765625" style="60" customWidth="1"/>
    <col min="9838" max="9838" width="2.69921875" style="60" customWidth="1"/>
    <col min="9839" max="9839" width="0.8984375" style="60" customWidth="1"/>
    <col min="9840" max="9840" width="1.19921875" style="60" customWidth="1"/>
    <col min="9841" max="9841" width="5.3984375" style="60" customWidth="1"/>
    <col min="9842" max="9842" width="6.5" style="60" customWidth="1"/>
    <col min="9843" max="9843" width="4.09765625" style="60" customWidth="1"/>
    <col min="9844" max="9844" width="7.8984375" style="60" customWidth="1"/>
    <col min="9845" max="9845" width="8.69921875" style="60" customWidth="1"/>
    <col min="9846" max="9849" width="6.19921875" style="60" customWidth="1"/>
    <col min="9850" max="9850" width="4.8984375" style="60" customWidth="1"/>
    <col min="9851" max="9851" width="2.5" style="60" customWidth="1"/>
    <col min="9852" max="9852" width="4.8984375" style="60" customWidth="1"/>
    <col min="9853" max="10090" width="9" style="60"/>
    <col min="10091" max="10091" width="1.69921875" style="60" customWidth="1"/>
    <col min="10092" max="10092" width="2.5" style="60" customWidth="1"/>
    <col min="10093" max="10093" width="3.59765625" style="60" customWidth="1"/>
    <col min="10094" max="10094" width="2.69921875" style="60" customWidth="1"/>
    <col min="10095" max="10095" width="0.8984375" style="60" customWidth="1"/>
    <col min="10096" max="10096" width="1.19921875" style="60" customWidth="1"/>
    <col min="10097" max="10097" width="5.3984375" style="60" customWidth="1"/>
    <col min="10098" max="10098" width="6.5" style="60" customWidth="1"/>
    <col min="10099" max="10099" width="4.09765625" style="60" customWidth="1"/>
    <col min="10100" max="10100" width="7.8984375" style="60" customWidth="1"/>
    <col min="10101" max="10101" width="8.69921875" style="60" customWidth="1"/>
    <col min="10102" max="10105" width="6.19921875" style="60" customWidth="1"/>
    <col min="10106" max="10106" width="4.8984375" style="60" customWidth="1"/>
    <col min="10107" max="10107" width="2.5" style="60" customWidth="1"/>
    <col min="10108" max="10108" width="4.8984375" style="60" customWidth="1"/>
    <col min="10109" max="10346" width="9" style="60"/>
    <col min="10347" max="10347" width="1.69921875" style="60" customWidth="1"/>
    <col min="10348" max="10348" width="2.5" style="60" customWidth="1"/>
    <col min="10349" max="10349" width="3.59765625" style="60" customWidth="1"/>
    <col min="10350" max="10350" width="2.69921875" style="60" customWidth="1"/>
    <col min="10351" max="10351" width="0.8984375" style="60" customWidth="1"/>
    <col min="10352" max="10352" width="1.19921875" style="60" customWidth="1"/>
    <col min="10353" max="10353" width="5.3984375" style="60" customWidth="1"/>
    <col min="10354" max="10354" width="6.5" style="60" customWidth="1"/>
    <col min="10355" max="10355" width="4.09765625" style="60" customWidth="1"/>
    <col min="10356" max="10356" width="7.8984375" style="60" customWidth="1"/>
    <col min="10357" max="10357" width="8.69921875" style="60" customWidth="1"/>
    <col min="10358" max="10361" width="6.19921875" style="60" customWidth="1"/>
    <col min="10362" max="10362" width="4.8984375" style="60" customWidth="1"/>
    <col min="10363" max="10363" width="2.5" style="60" customWidth="1"/>
    <col min="10364" max="10364" width="4.8984375" style="60" customWidth="1"/>
    <col min="10365" max="10602" width="9" style="60"/>
    <col min="10603" max="10603" width="1.69921875" style="60" customWidth="1"/>
    <col min="10604" max="10604" width="2.5" style="60" customWidth="1"/>
    <col min="10605" max="10605" width="3.59765625" style="60" customWidth="1"/>
    <col min="10606" max="10606" width="2.69921875" style="60" customWidth="1"/>
    <col min="10607" max="10607" width="0.8984375" style="60" customWidth="1"/>
    <col min="10608" max="10608" width="1.19921875" style="60" customWidth="1"/>
    <col min="10609" max="10609" width="5.3984375" style="60" customWidth="1"/>
    <col min="10610" max="10610" width="6.5" style="60" customWidth="1"/>
    <col min="10611" max="10611" width="4.09765625" style="60" customWidth="1"/>
    <col min="10612" max="10612" width="7.8984375" style="60" customWidth="1"/>
    <col min="10613" max="10613" width="8.69921875" style="60" customWidth="1"/>
    <col min="10614" max="10617" width="6.19921875" style="60" customWidth="1"/>
    <col min="10618" max="10618" width="4.8984375" style="60" customWidth="1"/>
    <col min="10619" max="10619" width="2.5" style="60" customWidth="1"/>
    <col min="10620" max="10620" width="4.8984375" style="60" customWidth="1"/>
    <col min="10621" max="10858" width="9" style="60"/>
    <col min="10859" max="10859" width="1.69921875" style="60" customWidth="1"/>
    <col min="10860" max="10860" width="2.5" style="60" customWidth="1"/>
    <col min="10861" max="10861" width="3.59765625" style="60" customWidth="1"/>
    <col min="10862" max="10862" width="2.69921875" style="60" customWidth="1"/>
    <col min="10863" max="10863" width="0.8984375" style="60" customWidth="1"/>
    <col min="10864" max="10864" width="1.19921875" style="60" customWidth="1"/>
    <col min="10865" max="10865" width="5.3984375" style="60" customWidth="1"/>
    <col min="10866" max="10866" width="6.5" style="60" customWidth="1"/>
    <col min="10867" max="10867" width="4.09765625" style="60" customWidth="1"/>
    <col min="10868" max="10868" width="7.8984375" style="60" customWidth="1"/>
    <col min="10869" max="10869" width="8.69921875" style="60" customWidth="1"/>
    <col min="10870" max="10873" width="6.19921875" style="60" customWidth="1"/>
    <col min="10874" max="10874" width="4.8984375" style="60" customWidth="1"/>
    <col min="10875" max="10875" width="2.5" style="60" customWidth="1"/>
    <col min="10876" max="10876" width="4.8984375" style="60" customWidth="1"/>
    <col min="10877" max="11114" width="9" style="60"/>
    <col min="11115" max="11115" width="1.69921875" style="60" customWidth="1"/>
    <col min="11116" max="11116" width="2.5" style="60" customWidth="1"/>
    <col min="11117" max="11117" width="3.59765625" style="60" customWidth="1"/>
    <col min="11118" max="11118" width="2.69921875" style="60" customWidth="1"/>
    <col min="11119" max="11119" width="0.8984375" style="60" customWidth="1"/>
    <col min="11120" max="11120" width="1.19921875" style="60" customWidth="1"/>
    <col min="11121" max="11121" width="5.3984375" style="60" customWidth="1"/>
    <col min="11122" max="11122" width="6.5" style="60" customWidth="1"/>
    <col min="11123" max="11123" width="4.09765625" style="60" customWidth="1"/>
    <col min="11124" max="11124" width="7.8984375" style="60" customWidth="1"/>
    <col min="11125" max="11125" width="8.69921875" style="60" customWidth="1"/>
    <col min="11126" max="11129" width="6.19921875" style="60" customWidth="1"/>
    <col min="11130" max="11130" width="4.8984375" style="60" customWidth="1"/>
    <col min="11131" max="11131" width="2.5" style="60" customWidth="1"/>
    <col min="11132" max="11132" width="4.8984375" style="60" customWidth="1"/>
    <col min="11133" max="11370" width="9" style="60"/>
    <col min="11371" max="11371" width="1.69921875" style="60" customWidth="1"/>
    <col min="11372" max="11372" width="2.5" style="60" customWidth="1"/>
    <col min="11373" max="11373" width="3.59765625" style="60" customWidth="1"/>
    <col min="11374" max="11374" width="2.69921875" style="60" customWidth="1"/>
    <col min="11375" max="11375" width="0.8984375" style="60" customWidth="1"/>
    <col min="11376" max="11376" width="1.19921875" style="60" customWidth="1"/>
    <col min="11377" max="11377" width="5.3984375" style="60" customWidth="1"/>
    <col min="11378" max="11378" width="6.5" style="60" customWidth="1"/>
    <col min="11379" max="11379" width="4.09765625" style="60" customWidth="1"/>
    <col min="11380" max="11380" width="7.8984375" style="60" customWidth="1"/>
    <col min="11381" max="11381" width="8.69921875" style="60" customWidth="1"/>
    <col min="11382" max="11385" width="6.19921875" style="60" customWidth="1"/>
    <col min="11386" max="11386" width="4.8984375" style="60" customWidth="1"/>
    <col min="11387" max="11387" width="2.5" style="60" customWidth="1"/>
    <col min="11388" max="11388" width="4.8984375" style="60" customWidth="1"/>
    <col min="11389" max="11626" width="9" style="60"/>
    <col min="11627" max="11627" width="1.69921875" style="60" customWidth="1"/>
    <col min="11628" max="11628" width="2.5" style="60" customWidth="1"/>
    <col min="11629" max="11629" width="3.59765625" style="60" customWidth="1"/>
    <col min="11630" max="11630" width="2.69921875" style="60" customWidth="1"/>
    <col min="11631" max="11631" width="0.8984375" style="60" customWidth="1"/>
    <col min="11632" max="11632" width="1.19921875" style="60" customWidth="1"/>
    <col min="11633" max="11633" width="5.3984375" style="60" customWidth="1"/>
    <col min="11634" max="11634" width="6.5" style="60" customWidth="1"/>
    <col min="11635" max="11635" width="4.09765625" style="60" customWidth="1"/>
    <col min="11636" max="11636" width="7.8984375" style="60" customWidth="1"/>
    <col min="11637" max="11637" width="8.69921875" style="60" customWidth="1"/>
    <col min="11638" max="11641" width="6.19921875" style="60" customWidth="1"/>
    <col min="11642" max="11642" width="4.8984375" style="60" customWidth="1"/>
    <col min="11643" max="11643" width="2.5" style="60" customWidth="1"/>
    <col min="11644" max="11644" width="4.8984375" style="60" customWidth="1"/>
    <col min="11645" max="11882" width="9" style="60"/>
    <col min="11883" max="11883" width="1.69921875" style="60" customWidth="1"/>
    <col min="11884" max="11884" width="2.5" style="60" customWidth="1"/>
    <col min="11885" max="11885" width="3.59765625" style="60" customWidth="1"/>
    <col min="11886" max="11886" width="2.69921875" style="60" customWidth="1"/>
    <col min="11887" max="11887" width="0.8984375" style="60" customWidth="1"/>
    <col min="11888" max="11888" width="1.19921875" style="60" customWidth="1"/>
    <col min="11889" max="11889" width="5.3984375" style="60" customWidth="1"/>
    <col min="11890" max="11890" width="6.5" style="60" customWidth="1"/>
    <col min="11891" max="11891" width="4.09765625" style="60" customWidth="1"/>
    <col min="11892" max="11892" width="7.8984375" style="60" customWidth="1"/>
    <col min="11893" max="11893" width="8.69921875" style="60" customWidth="1"/>
    <col min="11894" max="11897" width="6.19921875" style="60" customWidth="1"/>
    <col min="11898" max="11898" width="4.8984375" style="60" customWidth="1"/>
    <col min="11899" max="11899" width="2.5" style="60" customWidth="1"/>
    <col min="11900" max="11900" width="4.8984375" style="60" customWidth="1"/>
    <col min="11901" max="12138" width="9" style="60"/>
    <col min="12139" max="12139" width="1.69921875" style="60" customWidth="1"/>
    <col min="12140" max="12140" width="2.5" style="60" customWidth="1"/>
    <col min="12141" max="12141" width="3.59765625" style="60" customWidth="1"/>
    <col min="12142" max="12142" width="2.69921875" style="60" customWidth="1"/>
    <col min="12143" max="12143" width="0.8984375" style="60" customWidth="1"/>
    <col min="12144" max="12144" width="1.19921875" style="60" customWidth="1"/>
    <col min="12145" max="12145" width="5.3984375" style="60" customWidth="1"/>
    <col min="12146" max="12146" width="6.5" style="60" customWidth="1"/>
    <col min="12147" max="12147" width="4.09765625" style="60" customWidth="1"/>
    <col min="12148" max="12148" width="7.8984375" style="60" customWidth="1"/>
    <col min="12149" max="12149" width="8.69921875" style="60" customWidth="1"/>
    <col min="12150" max="12153" width="6.19921875" style="60" customWidth="1"/>
    <col min="12154" max="12154" width="4.8984375" style="60" customWidth="1"/>
    <col min="12155" max="12155" width="2.5" style="60" customWidth="1"/>
    <col min="12156" max="12156" width="4.8984375" style="60" customWidth="1"/>
    <col min="12157" max="12394" width="9" style="60"/>
    <col min="12395" max="12395" width="1.69921875" style="60" customWidth="1"/>
    <col min="12396" max="12396" width="2.5" style="60" customWidth="1"/>
    <col min="12397" max="12397" width="3.59765625" style="60" customWidth="1"/>
    <col min="12398" max="12398" width="2.69921875" style="60" customWidth="1"/>
    <col min="12399" max="12399" width="0.8984375" style="60" customWidth="1"/>
    <col min="12400" max="12400" width="1.19921875" style="60" customWidth="1"/>
    <col min="12401" max="12401" width="5.3984375" style="60" customWidth="1"/>
    <col min="12402" max="12402" width="6.5" style="60" customWidth="1"/>
    <col min="12403" max="12403" width="4.09765625" style="60" customWidth="1"/>
    <col min="12404" max="12404" width="7.8984375" style="60" customWidth="1"/>
    <col min="12405" max="12405" width="8.69921875" style="60" customWidth="1"/>
    <col min="12406" max="12409" width="6.19921875" style="60" customWidth="1"/>
    <col min="12410" max="12410" width="4.8984375" style="60" customWidth="1"/>
    <col min="12411" max="12411" width="2.5" style="60" customWidth="1"/>
    <col min="12412" max="12412" width="4.8984375" style="60" customWidth="1"/>
    <col min="12413" max="12650" width="9" style="60"/>
    <col min="12651" max="12651" width="1.69921875" style="60" customWidth="1"/>
    <col min="12652" max="12652" width="2.5" style="60" customWidth="1"/>
    <col min="12653" max="12653" width="3.59765625" style="60" customWidth="1"/>
    <col min="12654" max="12654" width="2.69921875" style="60" customWidth="1"/>
    <col min="12655" max="12655" width="0.8984375" style="60" customWidth="1"/>
    <col min="12656" max="12656" width="1.19921875" style="60" customWidth="1"/>
    <col min="12657" max="12657" width="5.3984375" style="60" customWidth="1"/>
    <col min="12658" max="12658" width="6.5" style="60" customWidth="1"/>
    <col min="12659" max="12659" width="4.09765625" style="60" customWidth="1"/>
    <col min="12660" max="12660" width="7.8984375" style="60" customWidth="1"/>
    <col min="12661" max="12661" width="8.69921875" style="60" customWidth="1"/>
    <col min="12662" max="12665" width="6.19921875" style="60" customWidth="1"/>
    <col min="12666" max="12666" width="4.8984375" style="60" customWidth="1"/>
    <col min="12667" max="12667" width="2.5" style="60" customWidth="1"/>
    <col min="12668" max="12668" width="4.8984375" style="60" customWidth="1"/>
    <col min="12669" max="12906" width="9" style="60"/>
    <col min="12907" max="12907" width="1.69921875" style="60" customWidth="1"/>
    <col min="12908" max="12908" width="2.5" style="60" customWidth="1"/>
    <col min="12909" max="12909" width="3.59765625" style="60" customWidth="1"/>
    <col min="12910" max="12910" width="2.69921875" style="60" customWidth="1"/>
    <col min="12911" max="12911" width="0.8984375" style="60" customWidth="1"/>
    <col min="12912" max="12912" width="1.19921875" style="60" customWidth="1"/>
    <col min="12913" max="12913" width="5.3984375" style="60" customWidth="1"/>
    <col min="12914" max="12914" width="6.5" style="60" customWidth="1"/>
    <col min="12915" max="12915" width="4.09765625" style="60" customWidth="1"/>
    <col min="12916" max="12916" width="7.8984375" style="60" customWidth="1"/>
    <col min="12917" max="12917" width="8.69921875" style="60" customWidth="1"/>
    <col min="12918" max="12921" width="6.19921875" style="60" customWidth="1"/>
    <col min="12922" max="12922" width="4.8984375" style="60" customWidth="1"/>
    <col min="12923" max="12923" width="2.5" style="60" customWidth="1"/>
    <col min="12924" max="12924" width="4.8984375" style="60" customWidth="1"/>
    <col min="12925" max="13162" width="9" style="60"/>
    <col min="13163" max="13163" width="1.69921875" style="60" customWidth="1"/>
    <col min="13164" max="13164" width="2.5" style="60" customWidth="1"/>
    <col min="13165" max="13165" width="3.59765625" style="60" customWidth="1"/>
    <col min="13166" max="13166" width="2.69921875" style="60" customWidth="1"/>
    <col min="13167" max="13167" width="0.8984375" style="60" customWidth="1"/>
    <col min="13168" max="13168" width="1.19921875" style="60" customWidth="1"/>
    <col min="13169" max="13169" width="5.3984375" style="60" customWidth="1"/>
    <col min="13170" max="13170" width="6.5" style="60" customWidth="1"/>
    <col min="13171" max="13171" width="4.09765625" style="60" customWidth="1"/>
    <col min="13172" max="13172" width="7.8984375" style="60" customWidth="1"/>
    <col min="13173" max="13173" width="8.69921875" style="60" customWidth="1"/>
    <col min="13174" max="13177" width="6.19921875" style="60" customWidth="1"/>
    <col min="13178" max="13178" width="4.8984375" style="60" customWidth="1"/>
    <col min="13179" max="13179" width="2.5" style="60" customWidth="1"/>
    <col min="13180" max="13180" width="4.8984375" style="60" customWidth="1"/>
    <col min="13181" max="13418" width="9" style="60"/>
    <col min="13419" max="13419" width="1.69921875" style="60" customWidth="1"/>
    <col min="13420" max="13420" width="2.5" style="60" customWidth="1"/>
    <col min="13421" max="13421" width="3.59765625" style="60" customWidth="1"/>
    <col min="13422" max="13422" width="2.69921875" style="60" customWidth="1"/>
    <col min="13423" max="13423" width="0.8984375" style="60" customWidth="1"/>
    <col min="13424" max="13424" width="1.19921875" style="60" customWidth="1"/>
    <col min="13425" max="13425" width="5.3984375" style="60" customWidth="1"/>
    <col min="13426" max="13426" width="6.5" style="60" customWidth="1"/>
    <col min="13427" max="13427" width="4.09765625" style="60" customWidth="1"/>
    <col min="13428" max="13428" width="7.8984375" style="60" customWidth="1"/>
    <col min="13429" max="13429" width="8.69921875" style="60" customWidth="1"/>
    <col min="13430" max="13433" width="6.19921875" style="60" customWidth="1"/>
    <col min="13434" max="13434" width="4.8984375" style="60" customWidth="1"/>
    <col min="13435" max="13435" width="2.5" style="60" customWidth="1"/>
    <col min="13436" max="13436" width="4.8984375" style="60" customWidth="1"/>
    <col min="13437" max="13674" width="9" style="60"/>
    <col min="13675" max="13675" width="1.69921875" style="60" customWidth="1"/>
    <col min="13676" max="13676" width="2.5" style="60" customWidth="1"/>
    <col min="13677" max="13677" width="3.59765625" style="60" customWidth="1"/>
    <col min="13678" max="13678" width="2.69921875" style="60" customWidth="1"/>
    <col min="13679" max="13679" width="0.8984375" style="60" customWidth="1"/>
    <col min="13680" max="13680" width="1.19921875" style="60" customWidth="1"/>
    <col min="13681" max="13681" width="5.3984375" style="60" customWidth="1"/>
    <col min="13682" max="13682" width="6.5" style="60" customWidth="1"/>
    <col min="13683" max="13683" width="4.09765625" style="60" customWidth="1"/>
    <col min="13684" max="13684" width="7.8984375" style="60" customWidth="1"/>
    <col min="13685" max="13685" width="8.69921875" style="60" customWidth="1"/>
    <col min="13686" max="13689" width="6.19921875" style="60" customWidth="1"/>
    <col min="13690" max="13690" width="4.8984375" style="60" customWidth="1"/>
    <col min="13691" max="13691" width="2.5" style="60" customWidth="1"/>
    <col min="13692" max="13692" width="4.8984375" style="60" customWidth="1"/>
    <col min="13693" max="13930" width="9" style="60"/>
    <col min="13931" max="13931" width="1.69921875" style="60" customWidth="1"/>
    <col min="13932" max="13932" width="2.5" style="60" customWidth="1"/>
    <col min="13933" max="13933" width="3.59765625" style="60" customWidth="1"/>
    <col min="13934" max="13934" width="2.69921875" style="60" customWidth="1"/>
    <col min="13935" max="13935" width="0.8984375" style="60" customWidth="1"/>
    <col min="13936" max="13936" width="1.19921875" style="60" customWidth="1"/>
    <col min="13937" max="13937" width="5.3984375" style="60" customWidth="1"/>
    <col min="13938" max="13938" width="6.5" style="60" customWidth="1"/>
    <col min="13939" max="13939" width="4.09765625" style="60" customWidth="1"/>
    <col min="13940" max="13940" width="7.8984375" style="60" customWidth="1"/>
    <col min="13941" max="13941" width="8.69921875" style="60" customWidth="1"/>
    <col min="13942" max="13945" width="6.19921875" style="60" customWidth="1"/>
    <col min="13946" max="13946" width="4.8984375" style="60" customWidth="1"/>
    <col min="13947" max="13947" width="2.5" style="60" customWidth="1"/>
    <col min="13948" max="13948" width="4.8984375" style="60" customWidth="1"/>
    <col min="13949" max="14186" width="9" style="60"/>
    <col min="14187" max="14187" width="1.69921875" style="60" customWidth="1"/>
    <col min="14188" max="14188" width="2.5" style="60" customWidth="1"/>
    <col min="14189" max="14189" width="3.59765625" style="60" customWidth="1"/>
    <col min="14190" max="14190" width="2.69921875" style="60" customWidth="1"/>
    <col min="14191" max="14191" width="0.8984375" style="60" customWidth="1"/>
    <col min="14192" max="14192" width="1.19921875" style="60" customWidth="1"/>
    <col min="14193" max="14193" width="5.3984375" style="60" customWidth="1"/>
    <col min="14194" max="14194" width="6.5" style="60" customWidth="1"/>
    <col min="14195" max="14195" width="4.09765625" style="60" customWidth="1"/>
    <col min="14196" max="14196" width="7.8984375" style="60" customWidth="1"/>
    <col min="14197" max="14197" width="8.69921875" style="60" customWidth="1"/>
    <col min="14198" max="14201" width="6.19921875" style="60" customWidth="1"/>
    <col min="14202" max="14202" width="4.8984375" style="60" customWidth="1"/>
    <col min="14203" max="14203" width="2.5" style="60" customWidth="1"/>
    <col min="14204" max="14204" width="4.8984375" style="60" customWidth="1"/>
    <col min="14205" max="14442" width="9" style="60"/>
    <col min="14443" max="14443" width="1.69921875" style="60" customWidth="1"/>
    <col min="14444" max="14444" width="2.5" style="60" customWidth="1"/>
    <col min="14445" max="14445" width="3.59765625" style="60" customWidth="1"/>
    <col min="14446" max="14446" width="2.69921875" style="60" customWidth="1"/>
    <col min="14447" max="14447" width="0.8984375" style="60" customWidth="1"/>
    <col min="14448" max="14448" width="1.19921875" style="60" customWidth="1"/>
    <col min="14449" max="14449" width="5.3984375" style="60" customWidth="1"/>
    <col min="14450" max="14450" width="6.5" style="60" customWidth="1"/>
    <col min="14451" max="14451" width="4.09765625" style="60" customWidth="1"/>
    <col min="14452" max="14452" width="7.8984375" style="60" customWidth="1"/>
    <col min="14453" max="14453" width="8.69921875" style="60" customWidth="1"/>
    <col min="14454" max="14457" width="6.19921875" style="60" customWidth="1"/>
    <col min="14458" max="14458" width="4.8984375" style="60" customWidth="1"/>
    <col min="14459" max="14459" width="2.5" style="60" customWidth="1"/>
    <col min="14460" max="14460" width="4.8984375" style="60" customWidth="1"/>
    <col min="14461" max="14698" width="9" style="60"/>
    <col min="14699" max="14699" width="1.69921875" style="60" customWidth="1"/>
    <col min="14700" max="14700" width="2.5" style="60" customWidth="1"/>
    <col min="14701" max="14701" width="3.59765625" style="60" customWidth="1"/>
    <col min="14702" max="14702" width="2.69921875" style="60" customWidth="1"/>
    <col min="14703" max="14703" width="0.8984375" style="60" customWidth="1"/>
    <col min="14704" max="14704" width="1.19921875" style="60" customWidth="1"/>
    <col min="14705" max="14705" width="5.3984375" style="60" customWidth="1"/>
    <col min="14706" max="14706" width="6.5" style="60" customWidth="1"/>
    <col min="14707" max="14707" width="4.09765625" style="60" customWidth="1"/>
    <col min="14708" max="14708" width="7.8984375" style="60" customWidth="1"/>
    <col min="14709" max="14709" width="8.69921875" style="60" customWidth="1"/>
    <col min="14710" max="14713" width="6.19921875" style="60" customWidth="1"/>
    <col min="14714" max="14714" width="4.8984375" style="60" customWidth="1"/>
    <col min="14715" max="14715" width="2.5" style="60" customWidth="1"/>
    <col min="14716" max="14716" width="4.8984375" style="60" customWidth="1"/>
    <col min="14717" max="14954" width="9" style="60"/>
    <col min="14955" max="14955" width="1.69921875" style="60" customWidth="1"/>
    <col min="14956" max="14956" width="2.5" style="60" customWidth="1"/>
    <col min="14957" max="14957" width="3.59765625" style="60" customWidth="1"/>
    <col min="14958" max="14958" width="2.69921875" style="60" customWidth="1"/>
    <col min="14959" max="14959" width="0.8984375" style="60" customWidth="1"/>
    <col min="14960" max="14960" width="1.19921875" style="60" customWidth="1"/>
    <col min="14961" max="14961" width="5.3984375" style="60" customWidth="1"/>
    <col min="14962" max="14962" width="6.5" style="60" customWidth="1"/>
    <col min="14963" max="14963" width="4.09765625" style="60" customWidth="1"/>
    <col min="14964" max="14964" width="7.8984375" style="60" customWidth="1"/>
    <col min="14965" max="14965" width="8.69921875" style="60" customWidth="1"/>
    <col min="14966" max="14969" width="6.19921875" style="60" customWidth="1"/>
    <col min="14970" max="14970" width="4.8984375" style="60" customWidth="1"/>
    <col min="14971" max="14971" width="2.5" style="60" customWidth="1"/>
    <col min="14972" max="14972" width="4.8984375" style="60" customWidth="1"/>
    <col min="14973" max="15210" width="9" style="60"/>
    <col min="15211" max="15211" width="1.69921875" style="60" customWidth="1"/>
    <col min="15212" max="15212" width="2.5" style="60" customWidth="1"/>
    <col min="15213" max="15213" width="3.59765625" style="60" customWidth="1"/>
    <col min="15214" max="15214" width="2.69921875" style="60" customWidth="1"/>
    <col min="15215" max="15215" width="0.8984375" style="60" customWidth="1"/>
    <col min="15216" max="15216" width="1.19921875" style="60" customWidth="1"/>
    <col min="15217" max="15217" width="5.3984375" style="60" customWidth="1"/>
    <col min="15218" max="15218" width="6.5" style="60" customWidth="1"/>
    <col min="15219" max="15219" width="4.09765625" style="60" customWidth="1"/>
    <col min="15220" max="15220" width="7.8984375" style="60" customWidth="1"/>
    <col min="15221" max="15221" width="8.69921875" style="60" customWidth="1"/>
    <col min="15222" max="15225" width="6.19921875" style="60" customWidth="1"/>
    <col min="15226" max="15226" width="4.8984375" style="60" customWidth="1"/>
    <col min="15227" max="15227" width="2.5" style="60" customWidth="1"/>
    <col min="15228" max="15228" width="4.8984375" style="60" customWidth="1"/>
    <col min="15229" max="15466" width="9" style="60"/>
    <col min="15467" max="15467" width="1.69921875" style="60" customWidth="1"/>
    <col min="15468" max="15468" width="2.5" style="60" customWidth="1"/>
    <col min="15469" max="15469" width="3.59765625" style="60" customWidth="1"/>
    <col min="15470" max="15470" width="2.69921875" style="60" customWidth="1"/>
    <col min="15471" max="15471" width="0.8984375" style="60" customWidth="1"/>
    <col min="15472" max="15472" width="1.19921875" style="60" customWidth="1"/>
    <col min="15473" max="15473" width="5.3984375" style="60" customWidth="1"/>
    <col min="15474" max="15474" width="6.5" style="60" customWidth="1"/>
    <col min="15475" max="15475" width="4.09765625" style="60" customWidth="1"/>
    <col min="15476" max="15476" width="7.8984375" style="60" customWidth="1"/>
    <col min="15477" max="15477" width="8.69921875" style="60" customWidth="1"/>
    <col min="15478" max="15481" width="6.19921875" style="60" customWidth="1"/>
    <col min="15482" max="15482" width="4.8984375" style="60" customWidth="1"/>
    <col min="15483" max="15483" width="2.5" style="60" customWidth="1"/>
    <col min="15484" max="15484" width="4.8984375" style="60" customWidth="1"/>
    <col min="15485" max="15722" width="9" style="60"/>
    <col min="15723" max="15723" width="1.69921875" style="60" customWidth="1"/>
    <col min="15724" max="15724" width="2.5" style="60" customWidth="1"/>
    <col min="15725" max="15725" width="3.59765625" style="60" customWidth="1"/>
    <col min="15726" max="15726" width="2.69921875" style="60" customWidth="1"/>
    <col min="15727" max="15727" width="0.8984375" style="60" customWidth="1"/>
    <col min="15728" max="15728" width="1.19921875" style="60" customWidth="1"/>
    <col min="15729" max="15729" width="5.3984375" style="60" customWidth="1"/>
    <col min="15730" max="15730" width="6.5" style="60" customWidth="1"/>
    <col min="15731" max="15731" width="4.09765625" style="60" customWidth="1"/>
    <col min="15732" max="15732" width="7.8984375" style="60" customWidth="1"/>
    <col min="15733" max="15733" width="8.69921875" style="60" customWidth="1"/>
    <col min="15734" max="15737" width="6.19921875" style="60" customWidth="1"/>
    <col min="15738" max="15738" width="4.8984375" style="60" customWidth="1"/>
    <col min="15739" max="15739" width="2.5" style="60" customWidth="1"/>
    <col min="15740" max="15740" width="4.8984375" style="60" customWidth="1"/>
    <col min="15741" max="15978" width="9" style="60"/>
    <col min="15979" max="15979" width="1.69921875" style="60" customWidth="1"/>
    <col min="15980" max="15980" width="2.5" style="60" customWidth="1"/>
    <col min="15981" max="15981" width="3.59765625" style="60" customWidth="1"/>
    <col min="15982" max="15982" width="2.69921875" style="60" customWidth="1"/>
    <col min="15983" max="15983" width="0.8984375" style="60" customWidth="1"/>
    <col min="15984" max="15984" width="1.19921875" style="60" customWidth="1"/>
    <col min="15985" max="15985" width="5.3984375" style="60" customWidth="1"/>
    <col min="15986" max="15986" width="6.5" style="60" customWidth="1"/>
    <col min="15987" max="15987" width="4.09765625" style="60" customWidth="1"/>
    <col min="15988" max="15988" width="7.8984375" style="60" customWidth="1"/>
    <col min="15989" max="15989" width="8.69921875" style="60" customWidth="1"/>
    <col min="15990" max="15993" width="6.19921875" style="60" customWidth="1"/>
    <col min="15994" max="15994" width="4.8984375" style="60" customWidth="1"/>
    <col min="15995" max="15995" width="2.5" style="60" customWidth="1"/>
    <col min="15996" max="15996" width="4.8984375" style="60" customWidth="1"/>
    <col min="15997" max="16384" width="9" style="60"/>
  </cols>
  <sheetData>
    <row r="1" spans="2:20" ht="4.5" customHeight="1" thickBot="1"/>
    <row r="2" spans="2:20" ht="18.75" customHeight="1" thickBot="1">
      <c r="B2" s="570" t="s">
        <v>533</v>
      </c>
      <c r="C2" s="571"/>
      <c r="D2" s="571"/>
      <c r="E2" s="572"/>
      <c r="G2" s="573" t="s">
        <v>293</v>
      </c>
      <c r="H2" s="573"/>
      <c r="I2" s="72">
        <f>IF(基本情報!G6="","",基本情報!G6)</f>
        <v>0</v>
      </c>
      <c r="J2" s="54" t="s">
        <v>7</v>
      </c>
      <c r="K2" s="54"/>
      <c r="L2" s="54"/>
      <c r="R2" s="574" t="s">
        <v>397</v>
      </c>
      <c r="S2" s="576" t="s">
        <v>394</v>
      </c>
      <c r="T2" s="576"/>
    </row>
    <row r="3" spans="2:20" s="52" customFormat="1">
      <c r="B3" s="90" t="s">
        <v>315</v>
      </c>
      <c r="G3" s="586"/>
      <c r="H3" s="586"/>
      <c r="I3" s="586"/>
      <c r="J3" s="586"/>
      <c r="K3" s="586"/>
      <c r="N3" s="169" t="s">
        <v>204</v>
      </c>
      <c r="O3" s="161" t="s">
        <v>291</v>
      </c>
      <c r="P3" s="103" t="s">
        <v>292</v>
      </c>
      <c r="R3" s="575"/>
      <c r="S3" s="51" t="s">
        <v>79</v>
      </c>
      <c r="T3" s="51" t="s">
        <v>247</v>
      </c>
    </row>
    <row r="4" spans="2:20" s="52" customFormat="1">
      <c r="B4" s="110" t="s">
        <v>162</v>
      </c>
      <c r="C4" s="113" t="s">
        <v>105</v>
      </c>
      <c r="D4" s="114" t="s">
        <v>152</v>
      </c>
      <c r="E4" s="112" t="s">
        <v>247</v>
      </c>
      <c r="G4" s="573" t="s">
        <v>17</v>
      </c>
      <c r="H4" s="573" t="str">
        <f>IF(①加減算!Q9="","",①加減算!Q9)</f>
        <v/>
      </c>
      <c r="I4" s="73" t="s">
        <v>162</v>
      </c>
      <c r="J4" s="83" t="s">
        <v>105</v>
      </c>
      <c r="K4" s="82" t="s">
        <v>152</v>
      </c>
      <c r="L4" s="74" t="s">
        <v>247</v>
      </c>
      <c r="N4" s="72" t="s">
        <v>347</v>
      </c>
      <c r="O4" s="171">
        <f>IF(K5="",0,K5)</f>
        <v>0</v>
      </c>
      <c r="P4" s="171">
        <f>IF(L5="",0,L5*$I$2)</f>
        <v>0</v>
      </c>
      <c r="R4" s="51">
        <f>月初児童数!AR8</f>
        <v>0</v>
      </c>
      <c r="S4" s="75">
        <f>IFERROR(O4*R4,0)</f>
        <v>0</v>
      </c>
      <c r="T4" s="75">
        <f t="shared" ref="T4:T15" si="0">IFERROR(P4*R4,0)</f>
        <v>0</v>
      </c>
    </row>
    <row r="5" spans="2:20" s="54" customFormat="1">
      <c r="B5" s="64" t="s">
        <v>112</v>
      </c>
      <c r="C5" s="29" t="s">
        <v>536</v>
      </c>
      <c r="D5" s="239">
        <v>34260</v>
      </c>
      <c r="E5" s="239">
        <v>340</v>
      </c>
      <c r="G5" s="573"/>
      <c r="H5" s="573"/>
      <c r="I5" s="62" t="str">
        <f>IF(基本情報!$C$4="","",基本情報!$C$4)</f>
        <v/>
      </c>
      <c r="J5" s="62" t="str">
        <f>利用定員!L35</f>
        <v/>
      </c>
      <c r="K5" s="75">
        <f>IF(H4="",0,-DGET($B$4:$E$140,K4,I4:J5))</f>
        <v>0</v>
      </c>
      <c r="L5" s="75">
        <f>IF(H4="",0,-DGET($B$4:$E$140,L4,I4:J5))</f>
        <v>0</v>
      </c>
      <c r="N5" s="72" t="s">
        <v>18</v>
      </c>
      <c r="O5" s="171">
        <f>IF(K7="",0,K7)</f>
        <v>0</v>
      </c>
      <c r="P5" s="171">
        <f>IF(L7="",0,L7*$I$2)</f>
        <v>0</v>
      </c>
      <c r="R5" s="51">
        <f>月初児童数!AR9</f>
        <v>0</v>
      </c>
      <c r="S5" s="75">
        <f t="shared" ref="S5:S15" si="1">IFERROR(O5*R5,0)</f>
        <v>0</v>
      </c>
      <c r="T5" s="75">
        <f t="shared" si="0"/>
        <v>0</v>
      </c>
    </row>
    <row r="6" spans="2:20" s="54" customFormat="1">
      <c r="B6" s="64" t="s">
        <v>112</v>
      </c>
      <c r="C6" s="29" t="s">
        <v>465</v>
      </c>
      <c r="D6" s="239">
        <v>20550</v>
      </c>
      <c r="E6" s="239">
        <v>200</v>
      </c>
      <c r="G6" s="573" t="s">
        <v>18</v>
      </c>
      <c r="H6" s="573" t="str">
        <f>IF(①加減算!Q10="","",①加減算!Q10)</f>
        <v/>
      </c>
      <c r="I6" s="73" t="s">
        <v>162</v>
      </c>
      <c r="J6" s="83" t="s">
        <v>105</v>
      </c>
      <c r="K6" s="82" t="s">
        <v>152</v>
      </c>
      <c r="L6" s="74" t="s">
        <v>247</v>
      </c>
      <c r="N6" s="72" t="s">
        <v>19</v>
      </c>
      <c r="O6" s="171">
        <f>IF(K9="",0,K9)</f>
        <v>0</v>
      </c>
      <c r="P6" s="171">
        <f>IF(L9="",0,L9*$I$2)</f>
        <v>0</v>
      </c>
      <c r="R6" s="51">
        <f>月初児童数!AR10</f>
        <v>0</v>
      </c>
      <c r="S6" s="75">
        <f t="shared" si="1"/>
        <v>0</v>
      </c>
      <c r="T6" s="75">
        <f t="shared" si="0"/>
        <v>0</v>
      </c>
    </row>
    <row r="7" spans="2:20" s="54" customFormat="1">
      <c r="B7" s="64" t="s">
        <v>112</v>
      </c>
      <c r="C7" s="29" t="s">
        <v>466</v>
      </c>
      <c r="D7" s="239">
        <v>14680</v>
      </c>
      <c r="E7" s="239">
        <v>140</v>
      </c>
      <c r="G7" s="573"/>
      <c r="H7" s="573"/>
      <c r="I7" s="62" t="str">
        <f>IF(基本情報!$C$4="","",基本情報!$C$4)</f>
        <v/>
      </c>
      <c r="J7" s="62" t="str">
        <f>利用定員!L36</f>
        <v/>
      </c>
      <c r="K7" s="75">
        <f>IF(H6="",0,-DGET($B$4:$E$140,K6,I6:J7))</f>
        <v>0</v>
      </c>
      <c r="L7" s="75">
        <f>IF(H6="",0,-DGET($B$4:$E$140,L6,I6:J7))</f>
        <v>0</v>
      </c>
      <c r="N7" s="72" t="s">
        <v>20</v>
      </c>
      <c r="O7" s="171">
        <f>IF(K11="",0,K11)</f>
        <v>0</v>
      </c>
      <c r="P7" s="171">
        <f>IF(L11="",0,L11*$I$2)</f>
        <v>0</v>
      </c>
      <c r="R7" s="51">
        <f>月初児童数!AR11</f>
        <v>0</v>
      </c>
      <c r="S7" s="75">
        <f t="shared" si="1"/>
        <v>0</v>
      </c>
      <c r="T7" s="75">
        <f t="shared" si="0"/>
        <v>0</v>
      </c>
    </row>
    <row r="8" spans="2:20" s="77" customFormat="1">
      <c r="B8" s="64" t="s">
        <v>112</v>
      </c>
      <c r="C8" s="29" t="s">
        <v>467</v>
      </c>
      <c r="D8" s="239">
        <v>11420</v>
      </c>
      <c r="E8" s="239">
        <v>110</v>
      </c>
      <c r="G8" s="573" t="s">
        <v>19</v>
      </c>
      <c r="H8" s="573" t="str">
        <f>IF(①加減算!Q11="","",①加減算!Q11)</f>
        <v/>
      </c>
      <c r="I8" s="73" t="s">
        <v>162</v>
      </c>
      <c r="J8" s="83" t="s">
        <v>105</v>
      </c>
      <c r="K8" s="82" t="s">
        <v>152</v>
      </c>
      <c r="L8" s="74" t="s">
        <v>247</v>
      </c>
      <c r="N8" s="72" t="s">
        <v>21</v>
      </c>
      <c r="O8" s="171">
        <f>IF(K13="",0,K13)</f>
        <v>0</v>
      </c>
      <c r="P8" s="171">
        <f>IF(L13="",0,L13*$I$2)</f>
        <v>0</v>
      </c>
      <c r="R8" s="51">
        <f>月初児童数!AR12</f>
        <v>0</v>
      </c>
      <c r="S8" s="75">
        <f t="shared" si="1"/>
        <v>0</v>
      </c>
      <c r="T8" s="75">
        <f t="shared" si="0"/>
        <v>0</v>
      </c>
    </row>
    <row r="9" spans="2:20" s="54" customFormat="1">
      <c r="B9" s="64" t="s">
        <v>112</v>
      </c>
      <c r="C9" s="29" t="s">
        <v>468</v>
      </c>
      <c r="D9" s="239">
        <v>8560</v>
      </c>
      <c r="E9" s="239">
        <v>80</v>
      </c>
      <c r="G9" s="573"/>
      <c r="H9" s="573"/>
      <c r="I9" s="62" t="str">
        <f>IF(基本情報!$C$4="","",基本情報!$C$4)</f>
        <v/>
      </c>
      <c r="J9" s="62" t="str">
        <f>利用定員!L37</f>
        <v/>
      </c>
      <c r="K9" s="75">
        <f>IF(H8="",0,-DGET($B$4:$E$140,K8,I8:J9))</f>
        <v>0</v>
      </c>
      <c r="L9" s="75">
        <f>IF(H8="",0,-DGET($B$4:$E$140,L8,I8:J9))</f>
        <v>0</v>
      </c>
      <c r="N9" s="72" t="s">
        <v>22</v>
      </c>
      <c r="O9" s="171">
        <f>IF(K15="",0,K15)</f>
        <v>0</v>
      </c>
      <c r="P9" s="171">
        <f>IF(L15="",0,L15*$I$2)</f>
        <v>0</v>
      </c>
      <c r="R9" s="51">
        <f>月初児童数!AR13</f>
        <v>0</v>
      </c>
      <c r="S9" s="75">
        <f t="shared" si="1"/>
        <v>0</v>
      </c>
      <c r="T9" s="75">
        <f t="shared" si="0"/>
        <v>0</v>
      </c>
    </row>
    <row r="10" spans="2:20" s="54" customFormat="1">
      <c r="B10" s="64" t="s">
        <v>112</v>
      </c>
      <c r="C10" s="29" t="s">
        <v>469</v>
      </c>
      <c r="D10" s="239">
        <v>6850</v>
      </c>
      <c r="E10" s="239">
        <v>60</v>
      </c>
      <c r="G10" s="573" t="s">
        <v>20</v>
      </c>
      <c r="H10" s="573" t="str">
        <f>IF(①加減算!Q12="","",①加減算!Q12)</f>
        <v/>
      </c>
      <c r="I10" s="73" t="s">
        <v>162</v>
      </c>
      <c r="J10" s="83" t="s">
        <v>105</v>
      </c>
      <c r="K10" s="82" t="s">
        <v>152</v>
      </c>
      <c r="L10" s="74" t="s">
        <v>247</v>
      </c>
      <c r="N10" s="72" t="s">
        <v>206</v>
      </c>
      <c r="O10" s="171">
        <f>IF(K17="",0,K17)</f>
        <v>0</v>
      </c>
      <c r="P10" s="171">
        <f>IF(L17="",0,L17*$I$2)</f>
        <v>0</v>
      </c>
      <c r="R10" s="51">
        <f>月初児童数!AR14</f>
        <v>0</v>
      </c>
      <c r="S10" s="75">
        <f t="shared" si="1"/>
        <v>0</v>
      </c>
      <c r="T10" s="75">
        <f t="shared" si="0"/>
        <v>0</v>
      </c>
    </row>
    <row r="11" spans="2:20" s="54" customFormat="1">
      <c r="B11" s="64" t="s">
        <v>112</v>
      </c>
      <c r="C11" s="29" t="s">
        <v>470</v>
      </c>
      <c r="D11" s="239">
        <v>5710</v>
      </c>
      <c r="E11" s="239">
        <v>50</v>
      </c>
      <c r="G11" s="573"/>
      <c r="H11" s="573"/>
      <c r="I11" s="62" t="str">
        <f>IF(基本情報!$C$4="","",基本情報!$C$4)</f>
        <v/>
      </c>
      <c r="J11" s="62" t="str">
        <f>利用定員!L38</f>
        <v/>
      </c>
      <c r="K11" s="75">
        <f>IF(H10="",0,-DGET($B$4:$E$140,K10,I10:J11))</f>
        <v>0</v>
      </c>
      <c r="L11" s="75">
        <f>IF(H10="",0,-DGET($B$4:$E$140,L10,I10:J11))</f>
        <v>0</v>
      </c>
      <c r="N11" s="72" t="s">
        <v>207</v>
      </c>
      <c r="O11" s="171">
        <f>IF(K19="",0,K19)</f>
        <v>0</v>
      </c>
      <c r="P11" s="171">
        <f>IF(L19="",0,L19*$I$2)</f>
        <v>0</v>
      </c>
      <c r="R11" s="51">
        <f>月初児童数!AR15</f>
        <v>0</v>
      </c>
      <c r="S11" s="75">
        <f t="shared" si="1"/>
        <v>0</v>
      </c>
      <c r="T11" s="75">
        <f t="shared" si="0"/>
        <v>0</v>
      </c>
    </row>
    <row r="12" spans="2:20" s="54" customFormat="1">
      <c r="B12" s="62" t="s">
        <v>112</v>
      </c>
      <c r="C12" s="29" t="s">
        <v>471</v>
      </c>
      <c r="D12" s="237">
        <v>4890</v>
      </c>
      <c r="E12" s="237">
        <v>40</v>
      </c>
      <c r="G12" s="573" t="s">
        <v>21</v>
      </c>
      <c r="H12" s="573" t="str">
        <f>IF(①加減算!Q13="","",①加減算!Q13)</f>
        <v/>
      </c>
      <c r="I12" s="73" t="s">
        <v>162</v>
      </c>
      <c r="J12" s="83" t="s">
        <v>105</v>
      </c>
      <c r="K12" s="82" t="s">
        <v>152</v>
      </c>
      <c r="L12" s="74" t="s">
        <v>247</v>
      </c>
      <c r="N12" s="72" t="s">
        <v>208</v>
      </c>
      <c r="O12" s="171">
        <f>IF(K21="",0,K21)</f>
        <v>0</v>
      </c>
      <c r="P12" s="171">
        <f>IF(L21="",0,L21*$I$2)</f>
        <v>0</v>
      </c>
      <c r="R12" s="51">
        <f>月初児童数!AR16</f>
        <v>0</v>
      </c>
      <c r="S12" s="75">
        <f t="shared" si="1"/>
        <v>0</v>
      </c>
      <c r="T12" s="75">
        <f t="shared" si="0"/>
        <v>0</v>
      </c>
    </row>
    <row r="13" spans="2:20" s="54" customFormat="1">
      <c r="B13" s="62" t="s">
        <v>112</v>
      </c>
      <c r="C13" s="29" t="s">
        <v>472</v>
      </c>
      <c r="D13" s="237">
        <v>4280</v>
      </c>
      <c r="E13" s="237">
        <v>40</v>
      </c>
      <c r="G13" s="573"/>
      <c r="H13" s="573"/>
      <c r="I13" s="62" t="str">
        <f>IF(基本情報!$C$4="","",基本情報!$C$4)</f>
        <v/>
      </c>
      <c r="J13" s="62" t="str">
        <f>利用定員!L39</f>
        <v/>
      </c>
      <c r="K13" s="75">
        <f>IF(H12="",0,-DGET($B$4:$E$140,K12,I12:J13))</f>
        <v>0</v>
      </c>
      <c r="L13" s="75">
        <f>IF(H12="",0,-DGET($B$4:$E$140,L12,I12:J13))</f>
        <v>0</v>
      </c>
      <c r="N13" s="72" t="s">
        <v>26</v>
      </c>
      <c r="O13" s="171">
        <f>IF(K23="",0,K23)</f>
        <v>0</v>
      </c>
      <c r="P13" s="171">
        <f>IF(L23="",0,L23*$I$2)</f>
        <v>0</v>
      </c>
      <c r="R13" s="51">
        <f>月初児童数!AR17</f>
        <v>0</v>
      </c>
      <c r="S13" s="75">
        <f t="shared" si="1"/>
        <v>0</v>
      </c>
      <c r="T13" s="75">
        <f t="shared" si="0"/>
        <v>0</v>
      </c>
    </row>
    <row r="14" spans="2:20" s="54" customFormat="1">
      <c r="B14" s="62" t="s">
        <v>112</v>
      </c>
      <c r="C14" s="29" t="s">
        <v>473</v>
      </c>
      <c r="D14" s="237">
        <v>3800</v>
      </c>
      <c r="E14" s="237">
        <v>30</v>
      </c>
      <c r="G14" s="573" t="s">
        <v>22</v>
      </c>
      <c r="H14" s="573" t="str">
        <f>IF(①加減算!Q14="","",①加減算!Q14)</f>
        <v/>
      </c>
      <c r="I14" s="73" t="s">
        <v>162</v>
      </c>
      <c r="J14" s="83" t="s">
        <v>105</v>
      </c>
      <c r="K14" s="82" t="s">
        <v>152</v>
      </c>
      <c r="L14" s="74" t="s">
        <v>247</v>
      </c>
      <c r="N14" s="72" t="s">
        <v>27</v>
      </c>
      <c r="O14" s="171">
        <f>IF(K25="",0,K25)</f>
        <v>0</v>
      </c>
      <c r="P14" s="171">
        <f>IF(L25="",0,L25*$I$2)</f>
        <v>0</v>
      </c>
      <c r="R14" s="51">
        <f>月初児童数!AR18</f>
        <v>0</v>
      </c>
      <c r="S14" s="75">
        <f t="shared" si="1"/>
        <v>0</v>
      </c>
      <c r="T14" s="75">
        <f t="shared" si="0"/>
        <v>0</v>
      </c>
    </row>
    <row r="15" spans="2:20" s="54" customFormat="1">
      <c r="B15" s="62" t="s">
        <v>112</v>
      </c>
      <c r="C15" s="29" t="s">
        <v>474</v>
      </c>
      <c r="D15" s="237">
        <v>3420</v>
      </c>
      <c r="E15" s="237">
        <v>30</v>
      </c>
      <c r="G15" s="573"/>
      <c r="H15" s="573"/>
      <c r="I15" s="62" t="str">
        <f>IF(基本情報!$C$4="","",基本情報!$C$4)</f>
        <v/>
      </c>
      <c r="J15" s="62" t="str">
        <f>利用定員!L40</f>
        <v/>
      </c>
      <c r="K15" s="75">
        <f>IF(H14="",0,-DGET($B$4:$E$140,K14,I14:J15))</f>
        <v>0</v>
      </c>
      <c r="L15" s="75">
        <f>IF(H14="",0,-DGET($B$4:$E$140,L14,I14:J15))</f>
        <v>0</v>
      </c>
      <c r="N15" s="72" t="s">
        <v>28</v>
      </c>
      <c r="O15" s="171">
        <f>IF(K27="",0,K27)</f>
        <v>0</v>
      </c>
      <c r="P15" s="171">
        <f>IF(L27="",0,L27*$I$2)</f>
        <v>0</v>
      </c>
      <c r="R15" s="51">
        <f>月初児童数!AR19</f>
        <v>0</v>
      </c>
      <c r="S15" s="75">
        <f t="shared" si="1"/>
        <v>0</v>
      </c>
      <c r="T15" s="75">
        <f t="shared" si="0"/>
        <v>0</v>
      </c>
    </row>
    <row r="16" spans="2:20" s="54" customFormat="1">
      <c r="B16" s="62" t="s">
        <v>112</v>
      </c>
      <c r="C16" s="29" t="s">
        <v>475</v>
      </c>
      <c r="D16" s="237">
        <v>2850</v>
      </c>
      <c r="E16" s="237">
        <v>20</v>
      </c>
      <c r="G16" s="573" t="s">
        <v>23</v>
      </c>
      <c r="H16" s="573" t="str">
        <f>IF(①加減算!Q15="","",①加減算!Q15)</f>
        <v/>
      </c>
      <c r="I16" s="73" t="s">
        <v>162</v>
      </c>
      <c r="J16" s="83" t="s">
        <v>105</v>
      </c>
      <c r="K16" s="82" t="s">
        <v>152</v>
      </c>
      <c r="L16" s="74" t="s">
        <v>247</v>
      </c>
      <c r="R16" s="51">
        <f>SUM(R4:R15)</f>
        <v>0</v>
      </c>
      <c r="S16" s="190">
        <f>SUM(S4:S15)</f>
        <v>0</v>
      </c>
      <c r="T16" s="190">
        <f>SUM(T4:T15)</f>
        <v>0</v>
      </c>
    </row>
    <row r="17" spans="2:12" s="54" customFormat="1">
      <c r="B17" s="62" t="s">
        <v>112</v>
      </c>
      <c r="C17" s="29" t="s">
        <v>476</v>
      </c>
      <c r="D17" s="237">
        <v>2440</v>
      </c>
      <c r="E17" s="237">
        <v>20</v>
      </c>
      <c r="G17" s="573"/>
      <c r="H17" s="573"/>
      <c r="I17" s="62" t="str">
        <f>IF(基本情報!$C$4="","",基本情報!$C$4)</f>
        <v/>
      </c>
      <c r="J17" s="62" t="str">
        <f>利用定員!L41</f>
        <v/>
      </c>
      <c r="K17" s="75">
        <f>IF(H16="",0,-DGET($B$4:$E$140,K16,I16:J17))</f>
        <v>0</v>
      </c>
      <c r="L17" s="75">
        <f>IF(H16="",0,-DGET($B$4:$E$140,L16,I16:J17))</f>
        <v>0</v>
      </c>
    </row>
    <row r="18" spans="2:12" s="54" customFormat="1">
      <c r="B18" s="62" t="s">
        <v>112</v>
      </c>
      <c r="C18" s="29" t="s">
        <v>477</v>
      </c>
      <c r="D18" s="237">
        <v>2140</v>
      </c>
      <c r="E18" s="237">
        <v>20</v>
      </c>
      <c r="G18" s="573" t="s">
        <v>207</v>
      </c>
      <c r="H18" s="573" t="str">
        <f>IF(①加減算!Q16="","",①加減算!Q16)</f>
        <v/>
      </c>
      <c r="I18" s="73" t="s">
        <v>162</v>
      </c>
      <c r="J18" s="83" t="s">
        <v>105</v>
      </c>
      <c r="K18" s="82" t="s">
        <v>152</v>
      </c>
      <c r="L18" s="74" t="s">
        <v>247</v>
      </c>
    </row>
    <row r="19" spans="2:12" s="54" customFormat="1">
      <c r="B19" s="62" t="s">
        <v>112</v>
      </c>
      <c r="C19" s="29" t="s">
        <v>478</v>
      </c>
      <c r="D19" s="237">
        <v>1900</v>
      </c>
      <c r="E19" s="237">
        <v>10</v>
      </c>
      <c r="G19" s="573"/>
      <c r="H19" s="573"/>
      <c r="I19" s="62" t="str">
        <f>IF(基本情報!$C$4="","",基本情報!$C$4)</f>
        <v/>
      </c>
      <c r="J19" s="62" t="str">
        <f>利用定員!L42</f>
        <v/>
      </c>
      <c r="K19" s="75">
        <f>IF(H18="",0,-DGET($B$4:$E$140,K18,I18:J19))</f>
        <v>0</v>
      </c>
      <c r="L19" s="75">
        <f>IF(H18="",0,-DGET($B$4:$E$140,L18,I18:J19))</f>
        <v>0</v>
      </c>
    </row>
    <row r="20" spans="2:12" s="54" customFormat="1">
      <c r="B20" s="62" t="s">
        <v>112</v>
      </c>
      <c r="C20" s="29" t="s">
        <v>479</v>
      </c>
      <c r="D20" s="237">
        <v>1710</v>
      </c>
      <c r="E20" s="237">
        <v>10</v>
      </c>
      <c r="G20" s="573" t="s">
        <v>208</v>
      </c>
      <c r="H20" s="573" t="str">
        <f>IF(①加減算!Q17="","",①加減算!Q17)</f>
        <v/>
      </c>
      <c r="I20" s="73" t="s">
        <v>162</v>
      </c>
      <c r="J20" s="83" t="s">
        <v>105</v>
      </c>
      <c r="K20" s="82" t="s">
        <v>152</v>
      </c>
      <c r="L20" s="74" t="s">
        <v>247</v>
      </c>
    </row>
    <row r="21" spans="2:12">
      <c r="B21" s="62" t="s">
        <v>112</v>
      </c>
      <c r="C21" s="29" t="s">
        <v>480</v>
      </c>
      <c r="D21" s="237">
        <v>1550</v>
      </c>
      <c r="E21" s="237">
        <v>10</v>
      </c>
      <c r="G21" s="573"/>
      <c r="H21" s="573"/>
      <c r="I21" s="62" t="str">
        <f>IF(基本情報!$C$4="","",基本情報!$C$4)</f>
        <v/>
      </c>
      <c r="J21" s="62" t="str">
        <f>利用定員!L43</f>
        <v/>
      </c>
      <c r="K21" s="75">
        <f>IF(H20="",0,-DGET($B$4:$E$140,K20,I20:J21))</f>
        <v>0</v>
      </c>
      <c r="L21" s="75">
        <f>IF(H20="",0,-DGET($B$4:$E$140,L20,I20:J21))</f>
        <v>0</v>
      </c>
    </row>
    <row r="22" spans="2:12">
      <c r="B22" s="62" t="s">
        <v>274</v>
      </c>
      <c r="C22" s="29" t="s">
        <v>536</v>
      </c>
      <c r="D22" s="237">
        <v>33210</v>
      </c>
      <c r="E22" s="237">
        <v>330</v>
      </c>
      <c r="G22" s="573" t="s">
        <v>26</v>
      </c>
      <c r="H22" s="573" t="str">
        <f>IF(①加減算!Q18="","",①加減算!Q18)</f>
        <v/>
      </c>
      <c r="I22" s="73" t="s">
        <v>162</v>
      </c>
      <c r="J22" s="83" t="s">
        <v>105</v>
      </c>
      <c r="K22" s="82" t="s">
        <v>152</v>
      </c>
      <c r="L22" s="74" t="s">
        <v>247</v>
      </c>
    </row>
    <row r="23" spans="2:12">
      <c r="B23" s="62" t="s">
        <v>274</v>
      </c>
      <c r="C23" s="29" t="s">
        <v>465</v>
      </c>
      <c r="D23" s="237">
        <v>19920</v>
      </c>
      <c r="E23" s="237">
        <v>190</v>
      </c>
      <c r="G23" s="573"/>
      <c r="H23" s="573"/>
      <c r="I23" s="62" t="str">
        <f>IF(基本情報!$C$4="","",基本情報!$C$4)</f>
        <v/>
      </c>
      <c r="J23" s="62" t="str">
        <f>利用定員!L44</f>
        <v/>
      </c>
      <c r="K23" s="75">
        <f>IF(H22="",0,-DGET($B$4:$E$140,K22,I22:J23))</f>
        <v>0</v>
      </c>
      <c r="L23" s="75">
        <f>IF(H22="",0,-DGET($B$4:$E$140,L22,I22:J23))</f>
        <v>0</v>
      </c>
    </row>
    <row r="24" spans="2:12">
      <c r="B24" s="62" t="s">
        <v>274</v>
      </c>
      <c r="C24" s="29" t="s">
        <v>466</v>
      </c>
      <c r="D24" s="237">
        <v>14230</v>
      </c>
      <c r="E24" s="237">
        <v>140</v>
      </c>
      <c r="G24" s="573" t="s">
        <v>27</v>
      </c>
      <c r="H24" s="573" t="str">
        <f>IF(①加減算!Q19="","",①加減算!Q19)</f>
        <v/>
      </c>
      <c r="I24" s="73" t="s">
        <v>162</v>
      </c>
      <c r="J24" s="83" t="s">
        <v>105</v>
      </c>
      <c r="K24" s="82" t="s">
        <v>152</v>
      </c>
      <c r="L24" s="74" t="s">
        <v>247</v>
      </c>
    </row>
    <row r="25" spans="2:12">
      <c r="B25" s="62" t="s">
        <v>274</v>
      </c>
      <c r="C25" s="29" t="s">
        <v>467</v>
      </c>
      <c r="D25" s="237">
        <v>11070</v>
      </c>
      <c r="E25" s="237">
        <v>110</v>
      </c>
      <c r="G25" s="573"/>
      <c r="H25" s="573"/>
      <c r="I25" s="62" t="str">
        <f>IF(基本情報!$C$4="","",基本情報!$C$4)</f>
        <v/>
      </c>
      <c r="J25" s="62" t="str">
        <f>利用定員!L45</f>
        <v/>
      </c>
      <c r="K25" s="75">
        <f>IF(H24="",0,-DGET($B$4:$E$140,K24,I24:J25))</f>
        <v>0</v>
      </c>
      <c r="L25" s="75">
        <f>IF(H24="",0,-DGET($B$4:$E$140,L24,I24:J25))</f>
        <v>0</v>
      </c>
    </row>
    <row r="26" spans="2:12">
      <c r="B26" s="62" t="s">
        <v>274</v>
      </c>
      <c r="C26" s="29" t="s">
        <v>468</v>
      </c>
      <c r="D26" s="237">
        <v>8300</v>
      </c>
      <c r="E26" s="237">
        <v>80</v>
      </c>
      <c r="G26" s="573" t="s">
        <v>28</v>
      </c>
      <c r="H26" s="573" t="str">
        <f>IF(①加減算!Q20="","",①加減算!Q20)</f>
        <v/>
      </c>
      <c r="I26" s="73" t="s">
        <v>162</v>
      </c>
      <c r="J26" s="83" t="s">
        <v>105</v>
      </c>
      <c r="K26" s="82" t="s">
        <v>152</v>
      </c>
      <c r="L26" s="74" t="s">
        <v>247</v>
      </c>
    </row>
    <row r="27" spans="2:12">
      <c r="B27" s="62" t="s">
        <v>274</v>
      </c>
      <c r="C27" s="29" t="s">
        <v>469</v>
      </c>
      <c r="D27" s="237">
        <v>6640</v>
      </c>
      <c r="E27" s="237">
        <v>60</v>
      </c>
      <c r="G27" s="573"/>
      <c r="H27" s="573"/>
      <c r="I27" s="62" t="str">
        <f>IF(基本情報!$C$4="","",基本情報!$C$4)</f>
        <v/>
      </c>
      <c r="J27" s="62" t="str">
        <f>利用定員!L46</f>
        <v/>
      </c>
      <c r="K27" s="75">
        <f>IF(H26="",0,-DGET($B$4:$E$140,K26,I26:J27))</f>
        <v>0</v>
      </c>
      <c r="L27" s="75">
        <f>IF(H26="",0,-DGET($B$4:$E$140,L26,I26:J27))</f>
        <v>0</v>
      </c>
    </row>
    <row r="28" spans="2:12">
      <c r="B28" s="62" t="s">
        <v>274</v>
      </c>
      <c r="C28" s="29" t="s">
        <v>470</v>
      </c>
      <c r="D28" s="237">
        <v>5530</v>
      </c>
      <c r="E28" s="237">
        <v>50</v>
      </c>
    </row>
    <row r="29" spans="2:12">
      <c r="B29" s="62" t="s">
        <v>274</v>
      </c>
      <c r="C29" s="29" t="s">
        <v>471</v>
      </c>
      <c r="D29" s="237">
        <v>4740</v>
      </c>
      <c r="E29" s="237">
        <v>40</v>
      </c>
    </row>
    <row r="30" spans="2:12">
      <c r="B30" s="62" t="s">
        <v>274</v>
      </c>
      <c r="C30" s="29" t="s">
        <v>472</v>
      </c>
      <c r="D30" s="237">
        <v>4150</v>
      </c>
      <c r="E30" s="237">
        <v>40</v>
      </c>
    </row>
    <row r="31" spans="2:12">
      <c r="B31" s="62" t="s">
        <v>274</v>
      </c>
      <c r="C31" s="29" t="s">
        <v>473</v>
      </c>
      <c r="D31" s="237">
        <v>3690</v>
      </c>
      <c r="E31" s="237">
        <v>30</v>
      </c>
    </row>
    <row r="32" spans="2:12">
      <c r="B32" s="62" t="s">
        <v>274</v>
      </c>
      <c r="C32" s="29" t="s">
        <v>474</v>
      </c>
      <c r="D32" s="237">
        <v>3320</v>
      </c>
      <c r="E32" s="237">
        <v>30</v>
      </c>
    </row>
    <row r="33" spans="2:5">
      <c r="B33" s="62" t="s">
        <v>274</v>
      </c>
      <c r="C33" s="29" t="s">
        <v>475</v>
      </c>
      <c r="D33" s="237">
        <v>2760</v>
      </c>
      <c r="E33" s="237">
        <v>20</v>
      </c>
    </row>
    <row r="34" spans="2:5">
      <c r="B34" s="62" t="s">
        <v>274</v>
      </c>
      <c r="C34" s="29" t="s">
        <v>476</v>
      </c>
      <c r="D34" s="237">
        <v>2370</v>
      </c>
      <c r="E34" s="237">
        <v>20</v>
      </c>
    </row>
    <row r="35" spans="2:5">
      <c r="B35" s="62" t="s">
        <v>274</v>
      </c>
      <c r="C35" s="29" t="s">
        <v>477</v>
      </c>
      <c r="D35" s="237">
        <v>2070</v>
      </c>
      <c r="E35" s="237">
        <v>20</v>
      </c>
    </row>
    <row r="36" spans="2:5">
      <c r="B36" s="62" t="s">
        <v>274</v>
      </c>
      <c r="C36" s="29" t="s">
        <v>478</v>
      </c>
      <c r="D36" s="237">
        <v>1840</v>
      </c>
      <c r="E36" s="237">
        <v>10</v>
      </c>
    </row>
    <row r="37" spans="2:5">
      <c r="B37" s="62" t="s">
        <v>274</v>
      </c>
      <c r="C37" s="29" t="s">
        <v>479</v>
      </c>
      <c r="D37" s="237">
        <v>1660</v>
      </c>
      <c r="E37" s="237">
        <v>10</v>
      </c>
    </row>
    <row r="38" spans="2:5">
      <c r="B38" s="62" t="s">
        <v>274</v>
      </c>
      <c r="C38" s="29" t="s">
        <v>480</v>
      </c>
      <c r="D38" s="237">
        <v>1510</v>
      </c>
      <c r="E38" s="237">
        <v>10</v>
      </c>
    </row>
    <row r="39" spans="2:5">
      <c r="B39" s="62" t="s">
        <v>275</v>
      </c>
      <c r="C39" s="29" t="s">
        <v>536</v>
      </c>
      <c r="D39" s="237">
        <v>32950</v>
      </c>
      <c r="E39" s="237">
        <v>330</v>
      </c>
    </row>
    <row r="40" spans="2:5">
      <c r="B40" s="62" t="s">
        <v>275</v>
      </c>
      <c r="C40" s="29" t="s">
        <v>465</v>
      </c>
      <c r="D40" s="237">
        <v>19770</v>
      </c>
      <c r="E40" s="237">
        <v>190</v>
      </c>
    </row>
    <row r="41" spans="2:5">
      <c r="B41" s="62" t="s">
        <v>275</v>
      </c>
      <c r="C41" s="29" t="s">
        <v>466</v>
      </c>
      <c r="D41" s="237">
        <v>14120</v>
      </c>
      <c r="E41" s="237">
        <v>140</v>
      </c>
    </row>
    <row r="42" spans="2:5">
      <c r="B42" s="62" t="s">
        <v>275</v>
      </c>
      <c r="C42" s="29" t="s">
        <v>467</v>
      </c>
      <c r="D42" s="237">
        <v>10980</v>
      </c>
      <c r="E42" s="237">
        <v>110</v>
      </c>
    </row>
    <row r="43" spans="2:5">
      <c r="B43" s="62" t="s">
        <v>275</v>
      </c>
      <c r="C43" s="29" t="s">
        <v>468</v>
      </c>
      <c r="D43" s="237">
        <v>8230</v>
      </c>
      <c r="E43" s="237">
        <v>80</v>
      </c>
    </row>
    <row r="44" spans="2:5">
      <c r="B44" s="62" t="s">
        <v>275</v>
      </c>
      <c r="C44" s="29" t="s">
        <v>469</v>
      </c>
      <c r="D44" s="237">
        <v>6590</v>
      </c>
      <c r="E44" s="237">
        <v>60</v>
      </c>
    </row>
    <row r="45" spans="2:5">
      <c r="B45" s="62" t="s">
        <v>275</v>
      </c>
      <c r="C45" s="29" t="s">
        <v>470</v>
      </c>
      <c r="D45" s="237">
        <v>5490</v>
      </c>
      <c r="E45" s="237">
        <v>50</v>
      </c>
    </row>
    <row r="46" spans="2:5">
      <c r="B46" s="62" t="s">
        <v>275</v>
      </c>
      <c r="C46" s="29" t="s">
        <v>471</v>
      </c>
      <c r="D46" s="237">
        <v>4700</v>
      </c>
      <c r="E46" s="237">
        <v>40</v>
      </c>
    </row>
    <row r="47" spans="2:5">
      <c r="B47" s="62" t="s">
        <v>275</v>
      </c>
      <c r="C47" s="29" t="s">
        <v>472</v>
      </c>
      <c r="D47" s="237">
        <v>4110</v>
      </c>
      <c r="E47" s="237">
        <v>40</v>
      </c>
    </row>
    <row r="48" spans="2:5">
      <c r="B48" s="62" t="s">
        <v>275</v>
      </c>
      <c r="C48" s="29" t="s">
        <v>473</v>
      </c>
      <c r="D48" s="237">
        <v>3660</v>
      </c>
      <c r="E48" s="237">
        <v>30</v>
      </c>
    </row>
    <row r="49" spans="2:5">
      <c r="B49" s="62" t="s">
        <v>275</v>
      </c>
      <c r="C49" s="29" t="s">
        <v>474</v>
      </c>
      <c r="D49" s="237">
        <v>3290</v>
      </c>
      <c r="E49" s="237">
        <v>30</v>
      </c>
    </row>
    <row r="50" spans="2:5">
      <c r="B50" s="62" t="s">
        <v>275</v>
      </c>
      <c r="C50" s="29" t="s">
        <v>475</v>
      </c>
      <c r="D50" s="237">
        <v>2740</v>
      </c>
      <c r="E50" s="237">
        <v>20</v>
      </c>
    </row>
    <row r="51" spans="2:5">
      <c r="B51" s="62" t="s">
        <v>275</v>
      </c>
      <c r="C51" s="29" t="s">
        <v>476</v>
      </c>
      <c r="D51" s="237">
        <v>2350</v>
      </c>
      <c r="E51" s="237">
        <v>20</v>
      </c>
    </row>
    <row r="52" spans="2:5">
      <c r="B52" s="62" t="s">
        <v>275</v>
      </c>
      <c r="C52" s="29" t="s">
        <v>477</v>
      </c>
      <c r="D52" s="237">
        <v>2060</v>
      </c>
      <c r="E52" s="237">
        <v>20</v>
      </c>
    </row>
    <row r="53" spans="2:5">
      <c r="B53" s="62" t="s">
        <v>275</v>
      </c>
      <c r="C53" s="29" t="s">
        <v>478</v>
      </c>
      <c r="D53" s="237">
        <v>1830</v>
      </c>
      <c r="E53" s="237">
        <v>10</v>
      </c>
    </row>
    <row r="54" spans="2:5">
      <c r="B54" s="62" t="s">
        <v>275</v>
      </c>
      <c r="C54" s="29" t="s">
        <v>479</v>
      </c>
      <c r="D54" s="237">
        <v>1640</v>
      </c>
      <c r="E54" s="237">
        <v>10</v>
      </c>
    </row>
    <row r="55" spans="2:5">
      <c r="B55" s="62" t="s">
        <v>275</v>
      </c>
      <c r="C55" s="29" t="s">
        <v>480</v>
      </c>
      <c r="D55" s="237">
        <v>1490</v>
      </c>
      <c r="E55" s="237">
        <v>10</v>
      </c>
    </row>
    <row r="56" spans="2:5">
      <c r="B56" s="62" t="s">
        <v>276</v>
      </c>
      <c r="C56" s="29" t="s">
        <v>536</v>
      </c>
      <c r="D56" s="237">
        <v>32160</v>
      </c>
      <c r="E56" s="237">
        <v>320</v>
      </c>
    </row>
    <row r="57" spans="2:5">
      <c r="B57" s="62" t="s">
        <v>276</v>
      </c>
      <c r="C57" s="29" t="s">
        <v>465</v>
      </c>
      <c r="D57" s="237">
        <v>19300</v>
      </c>
      <c r="E57" s="237">
        <v>190</v>
      </c>
    </row>
    <row r="58" spans="2:5">
      <c r="B58" s="62" t="s">
        <v>276</v>
      </c>
      <c r="C58" s="29" t="s">
        <v>466</v>
      </c>
      <c r="D58" s="237">
        <v>13780</v>
      </c>
      <c r="E58" s="237">
        <v>130</v>
      </c>
    </row>
    <row r="59" spans="2:5">
      <c r="B59" s="62" t="s">
        <v>276</v>
      </c>
      <c r="C59" s="29" t="s">
        <v>467</v>
      </c>
      <c r="D59" s="237">
        <v>10720</v>
      </c>
      <c r="E59" s="237">
        <v>100</v>
      </c>
    </row>
    <row r="60" spans="2:5">
      <c r="B60" s="62" t="s">
        <v>276</v>
      </c>
      <c r="C60" s="29" t="s">
        <v>468</v>
      </c>
      <c r="D60" s="237">
        <v>8040</v>
      </c>
      <c r="E60" s="237">
        <v>80</v>
      </c>
    </row>
    <row r="61" spans="2:5">
      <c r="B61" s="62" t="s">
        <v>276</v>
      </c>
      <c r="C61" s="29" t="s">
        <v>469</v>
      </c>
      <c r="D61" s="237">
        <v>6430</v>
      </c>
      <c r="E61" s="237">
        <v>60</v>
      </c>
    </row>
    <row r="62" spans="2:5">
      <c r="B62" s="62" t="s">
        <v>276</v>
      </c>
      <c r="C62" s="29" t="s">
        <v>470</v>
      </c>
      <c r="D62" s="237">
        <v>5360</v>
      </c>
      <c r="E62" s="237">
        <v>50</v>
      </c>
    </row>
    <row r="63" spans="2:5">
      <c r="B63" s="62" t="s">
        <v>276</v>
      </c>
      <c r="C63" s="29" t="s">
        <v>471</v>
      </c>
      <c r="D63" s="237">
        <v>4590</v>
      </c>
      <c r="E63" s="237">
        <v>40</v>
      </c>
    </row>
    <row r="64" spans="2:5">
      <c r="B64" s="62" t="s">
        <v>276</v>
      </c>
      <c r="C64" s="29" t="s">
        <v>472</v>
      </c>
      <c r="D64" s="237">
        <v>4020</v>
      </c>
      <c r="E64" s="237">
        <v>40</v>
      </c>
    </row>
    <row r="65" spans="2:5">
      <c r="B65" s="62" t="s">
        <v>276</v>
      </c>
      <c r="C65" s="29" t="s">
        <v>473</v>
      </c>
      <c r="D65" s="237">
        <v>3570</v>
      </c>
      <c r="E65" s="237">
        <v>30</v>
      </c>
    </row>
    <row r="66" spans="2:5">
      <c r="B66" s="62" t="s">
        <v>276</v>
      </c>
      <c r="C66" s="29" t="s">
        <v>474</v>
      </c>
      <c r="D66" s="237">
        <v>3210</v>
      </c>
      <c r="E66" s="237">
        <v>30</v>
      </c>
    </row>
    <row r="67" spans="2:5">
      <c r="B67" s="62" t="s">
        <v>276</v>
      </c>
      <c r="C67" s="29" t="s">
        <v>475</v>
      </c>
      <c r="D67" s="237">
        <v>2680</v>
      </c>
      <c r="E67" s="237">
        <v>20</v>
      </c>
    </row>
    <row r="68" spans="2:5">
      <c r="B68" s="64" t="s">
        <v>276</v>
      </c>
      <c r="C68" s="29" t="s">
        <v>476</v>
      </c>
      <c r="D68" s="239">
        <v>2290</v>
      </c>
      <c r="E68" s="239">
        <v>20</v>
      </c>
    </row>
    <row r="69" spans="2:5">
      <c r="B69" s="64" t="s">
        <v>276</v>
      </c>
      <c r="C69" s="29" t="s">
        <v>477</v>
      </c>
      <c r="D69" s="239">
        <v>2010</v>
      </c>
      <c r="E69" s="239">
        <v>20</v>
      </c>
    </row>
    <row r="70" spans="2:5">
      <c r="B70" s="64" t="s">
        <v>276</v>
      </c>
      <c r="C70" s="29" t="s">
        <v>478</v>
      </c>
      <c r="D70" s="239">
        <v>1780</v>
      </c>
      <c r="E70" s="239">
        <v>10</v>
      </c>
    </row>
    <row r="71" spans="2:5">
      <c r="B71" s="64" t="s">
        <v>276</v>
      </c>
      <c r="C71" s="29" t="s">
        <v>479</v>
      </c>
      <c r="D71" s="239">
        <v>1600</v>
      </c>
      <c r="E71" s="239">
        <v>10</v>
      </c>
    </row>
    <row r="72" spans="2:5">
      <c r="B72" s="64" t="s">
        <v>276</v>
      </c>
      <c r="C72" s="29" t="s">
        <v>480</v>
      </c>
      <c r="D72" s="237">
        <v>1460</v>
      </c>
      <c r="E72" s="237">
        <v>10</v>
      </c>
    </row>
    <row r="73" spans="2:5">
      <c r="B73" s="64" t="s">
        <v>277</v>
      </c>
      <c r="C73" s="29" t="s">
        <v>536</v>
      </c>
      <c r="D73" s="239">
        <v>31640</v>
      </c>
      <c r="E73" s="239">
        <v>310</v>
      </c>
    </row>
    <row r="74" spans="2:5">
      <c r="B74" s="64" t="s">
        <v>277</v>
      </c>
      <c r="C74" s="29" t="s">
        <v>465</v>
      </c>
      <c r="D74" s="239">
        <v>18980</v>
      </c>
      <c r="E74" s="239">
        <v>190</v>
      </c>
    </row>
    <row r="75" spans="2:5">
      <c r="B75" s="64" t="s">
        <v>277</v>
      </c>
      <c r="C75" s="29" t="s">
        <v>466</v>
      </c>
      <c r="D75" s="239">
        <v>13560</v>
      </c>
      <c r="E75" s="239">
        <v>130</v>
      </c>
    </row>
    <row r="76" spans="2:5">
      <c r="B76" s="62" t="s">
        <v>277</v>
      </c>
      <c r="C76" s="29" t="s">
        <v>467</v>
      </c>
      <c r="D76" s="237">
        <v>10540</v>
      </c>
      <c r="E76" s="237">
        <v>100</v>
      </c>
    </row>
    <row r="77" spans="2:5" s="54" customFormat="1">
      <c r="B77" s="62" t="s">
        <v>277</v>
      </c>
      <c r="C77" s="29" t="s">
        <v>468</v>
      </c>
      <c r="D77" s="237">
        <v>7910</v>
      </c>
      <c r="E77" s="237">
        <v>70</v>
      </c>
    </row>
    <row r="78" spans="2:5" s="54" customFormat="1">
      <c r="B78" s="62" t="s">
        <v>277</v>
      </c>
      <c r="C78" s="29" t="s">
        <v>469</v>
      </c>
      <c r="D78" s="237">
        <v>6320</v>
      </c>
      <c r="E78" s="237">
        <v>60</v>
      </c>
    </row>
    <row r="79" spans="2:5" s="54" customFormat="1">
      <c r="B79" s="62" t="s">
        <v>277</v>
      </c>
      <c r="C79" s="29" t="s">
        <v>470</v>
      </c>
      <c r="D79" s="237">
        <v>5270</v>
      </c>
      <c r="E79" s="237">
        <v>50</v>
      </c>
    </row>
    <row r="80" spans="2:5" s="54" customFormat="1">
      <c r="B80" s="62" t="s">
        <v>277</v>
      </c>
      <c r="C80" s="29" t="s">
        <v>471</v>
      </c>
      <c r="D80" s="237">
        <v>4520</v>
      </c>
      <c r="E80" s="237">
        <v>40</v>
      </c>
    </row>
    <row r="81" spans="2:5" s="54" customFormat="1">
      <c r="B81" s="62" t="s">
        <v>277</v>
      </c>
      <c r="C81" s="29" t="s">
        <v>472</v>
      </c>
      <c r="D81" s="237">
        <v>3950</v>
      </c>
      <c r="E81" s="237">
        <v>40</v>
      </c>
    </row>
    <row r="82" spans="2:5" s="54" customFormat="1">
      <c r="B82" s="62" t="s">
        <v>277</v>
      </c>
      <c r="C82" s="29" t="s">
        <v>473</v>
      </c>
      <c r="D82" s="237">
        <v>3510</v>
      </c>
      <c r="E82" s="237">
        <v>30</v>
      </c>
    </row>
    <row r="83" spans="2:5" s="54" customFormat="1">
      <c r="B83" s="62" t="s">
        <v>277</v>
      </c>
      <c r="C83" s="29" t="s">
        <v>474</v>
      </c>
      <c r="D83" s="237">
        <v>3160</v>
      </c>
      <c r="E83" s="237">
        <v>30</v>
      </c>
    </row>
    <row r="84" spans="2:5" s="54" customFormat="1">
      <c r="B84" s="62" t="s">
        <v>277</v>
      </c>
      <c r="C84" s="29" t="s">
        <v>475</v>
      </c>
      <c r="D84" s="237">
        <v>2630</v>
      </c>
      <c r="E84" s="237">
        <v>20</v>
      </c>
    </row>
    <row r="85" spans="2:5">
      <c r="B85" s="62" t="s">
        <v>277</v>
      </c>
      <c r="C85" s="29" t="s">
        <v>476</v>
      </c>
      <c r="D85" s="237">
        <v>2260</v>
      </c>
      <c r="E85" s="237">
        <v>20</v>
      </c>
    </row>
    <row r="86" spans="2:5">
      <c r="B86" s="62" t="s">
        <v>277</v>
      </c>
      <c r="C86" s="29" t="s">
        <v>477</v>
      </c>
      <c r="D86" s="237">
        <v>1970</v>
      </c>
      <c r="E86" s="237">
        <v>20</v>
      </c>
    </row>
    <row r="87" spans="2:5">
      <c r="B87" s="62" t="s">
        <v>277</v>
      </c>
      <c r="C87" s="29" t="s">
        <v>478</v>
      </c>
      <c r="D87" s="237">
        <v>1750</v>
      </c>
      <c r="E87" s="237">
        <v>10</v>
      </c>
    </row>
    <row r="88" spans="2:5">
      <c r="B88" s="62" t="s">
        <v>277</v>
      </c>
      <c r="C88" s="29" t="s">
        <v>479</v>
      </c>
      <c r="D88" s="237">
        <v>1580</v>
      </c>
      <c r="E88" s="237">
        <v>10</v>
      </c>
    </row>
    <row r="89" spans="2:5">
      <c r="B89" s="62" t="s">
        <v>277</v>
      </c>
      <c r="C89" s="29" t="s">
        <v>480</v>
      </c>
      <c r="D89" s="237">
        <v>1430</v>
      </c>
      <c r="E89" s="237">
        <v>10</v>
      </c>
    </row>
    <row r="90" spans="2:5">
      <c r="B90" s="62" t="s">
        <v>278</v>
      </c>
      <c r="C90" s="29" t="s">
        <v>536</v>
      </c>
      <c r="D90" s="237">
        <v>30590</v>
      </c>
      <c r="E90" s="237">
        <v>300</v>
      </c>
    </row>
    <row r="91" spans="2:5">
      <c r="B91" s="62" t="s">
        <v>278</v>
      </c>
      <c r="C91" s="29" t="s">
        <v>465</v>
      </c>
      <c r="D91" s="237">
        <v>18350</v>
      </c>
      <c r="E91" s="237">
        <v>180</v>
      </c>
    </row>
    <row r="92" spans="2:5">
      <c r="B92" s="62" t="s">
        <v>278</v>
      </c>
      <c r="C92" s="29" t="s">
        <v>466</v>
      </c>
      <c r="D92" s="237">
        <v>13110</v>
      </c>
      <c r="E92" s="237">
        <v>130</v>
      </c>
    </row>
    <row r="93" spans="2:5">
      <c r="B93" s="62" t="s">
        <v>278</v>
      </c>
      <c r="C93" s="29" t="s">
        <v>467</v>
      </c>
      <c r="D93" s="237">
        <v>10200</v>
      </c>
      <c r="E93" s="237">
        <v>100</v>
      </c>
    </row>
    <row r="94" spans="2:5">
      <c r="B94" s="62" t="s">
        <v>278</v>
      </c>
      <c r="C94" s="29" t="s">
        <v>468</v>
      </c>
      <c r="D94" s="237">
        <v>7650</v>
      </c>
      <c r="E94" s="237">
        <v>70</v>
      </c>
    </row>
    <row r="95" spans="2:5">
      <c r="B95" s="62" t="s">
        <v>278</v>
      </c>
      <c r="C95" s="29" t="s">
        <v>469</v>
      </c>
      <c r="D95" s="237">
        <v>6120</v>
      </c>
      <c r="E95" s="237">
        <v>60</v>
      </c>
    </row>
    <row r="96" spans="2:5">
      <c r="B96" s="62" t="s">
        <v>278</v>
      </c>
      <c r="C96" s="29" t="s">
        <v>470</v>
      </c>
      <c r="D96" s="237">
        <v>5100</v>
      </c>
      <c r="E96" s="237">
        <v>50</v>
      </c>
    </row>
    <row r="97" spans="2:5">
      <c r="B97" s="62" t="s">
        <v>278</v>
      </c>
      <c r="C97" s="29" t="s">
        <v>471</v>
      </c>
      <c r="D97" s="237">
        <v>4370</v>
      </c>
      <c r="E97" s="237">
        <v>40</v>
      </c>
    </row>
    <row r="98" spans="2:5">
      <c r="B98" s="62" t="s">
        <v>278</v>
      </c>
      <c r="C98" s="29" t="s">
        <v>472</v>
      </c>
      <c r="D98" s="237">
        <v>3820</v>
      </c>
      <c r="E98" s="237">
        <v>30</v>
      </c>
    </row>
    <row r="99" spans="2:5">
      <c r="B99" s="62" t="s">
        <v>278</v>
      </c>
      <c r="C99" s="29" t="s">
        <v>473</v>
      </c>
      <c r="D99" s="237">
        <v>3400</v>
      </c>
      <c r="E99" s="237">
        <v>30</v>
      </c>
    </row>
    <row r="100" spans="2:5">
      <c r="B100" s="62" t="s">
        <v>278</v>
      </c>
      <c r="C100" s="29" t="s">
        <v>474</v>
      </c>
      <c r="D100" s="237">
        <v>3060</v>
      </c>
      <c r="E100" s="237">
        <v>30</v>
      </c>
    </row>
    <row r="101" spans="2:5">
      <c r="B101" s="62" t="s">
        <v>278</v>
      </c>
      <c r="C101" s="29" t="s">
        <v>475</v>
      </c>
      <c r="D101" s="237">
        <v>2550</v>
      </c>
      <c r="E101" s="237">
        <v>20</v>
      </c>
    </row>
    <row r="102" spans="2:5">
      <c r="B102" s="62" t="s">
        <v>278</v>
      </c>
      <c r="C102" s="29" t="s">
        <v>476</v>
      </c>
      <c r="D102" s="237">
        <v>2180</v>
      </c>
      <c r="E102" s="237">
        <v>20</v>
      </c>
    </row>
    <row r="103" spans="2:5">
      <c r="B103" s="62" t="s">
        <v>278</v>
      </c>
      <c r="C103" s="29" t="s">
        <v>477</v>
      </c>
      <c r="D103" s="237">
        <v>1910</v>
      </c>
      <c r="E103" s="237">
        <v>10</v>
      </c>
    </row>
    <row r="104" spans="2:5">
      <c r="B104" s="62" t="s">
        <v>278</v>
      </c>
      <c r="C104" s="29" t="s">
        <v>478</v>
      </c>
      <c r="D104" s="237">
        <v>1700</v>
      </c>
      <c r="E104" s="237">
        <v>10</v>
      </c>
    </row>
    <row r="105" spans="2:5">
      <c r="B105" s="62" t="s">
        <v>278</v>
      </c>
      <c r="C105" s="29" t="s">
        <v>479</v>
      </c>
      <c r="D105" s="237">
        <v>1530</v>
      </c>
      <c r="E105" s="237">
        <v>10</v>
      </c>
    </row>
    <row r="106" spans="2:5">
      <c r="B106" s="62" t="s">
        <v>278</v>
      </c>
      <c r="C106" s="29" t="s">
        <v>480</v>
      </c>
      <c r="D106" s="237">
        <v>1390</v>
      </c>
      <c r="E106" s="237">
        <v>10</v>
      </c>
    </row>
    <row r="107" spans="2:5">
      <c r="B107" s="62" t="s">
        <v>279</v>
      </c>
      <c r="C107" s="29" t="s">
        <v>536</v>
      </c>
      <c r="D107" s="237">
        <v>29810</v>
      </c>
      <c r="E107" s="237">
        <v>290</v>
      </c>
    </row>
    <row r="108" spans="2:5">
      <c r="B108" s="62" t="s">
        <v>279</v>
      </c>
      <c r="C108" s="29" t="s">
        <v>465</v>
      </c>
      <c r="D108" s="237">
        <v>17880</v>
      </c>
      <c r="E108" s="237">
        <v>170</v>
      </c>
    </row>
    <row r="109" spans="2:5">
      <c r="B109" s="62" t="s">
        <v>279</v>
      </c>
      <c r="C109" s="29" t="s">
        <v>466</v>
      </c>
      <c r="D109" s="237">
        <v>12770</v>
      </c>
      <c r="E109" s="237">
        <v>120</v>
      </c>
    </row>
    <row r="110" spans="2:5">
      <c r="B110" s="62" t="s">
        <v>279</v>
      </c>
      <c r="C110" s="29" t="s">
        <v>467</v>
      </c>
      <c r="D110" s="237">
        <v>9930</v>
      </c>
      <c r="E110" s="237">
        <v>90</v>
      </c>
    </row>
    <row r="111" spans="2:5">
      <c r="B111" s="62" t="s">
        <v>279</v>
      </c>
      <c r="C111" s="29" t="s">
        <v>468</v>
      </c>
      <c r="D111" s="237">
        <v>7450</v>
      </c>
      <c r="E111" s="237">
        <v>70</v>
      </c>
    </row>
    <row r="112" spans="2:5">
      <c r="B112" s="62" t="s">
        <v>279</v>
      </c>
      <c r="C112" s="29" t="s">
        <v>469</v>
      </c>
      <c r="D112" s="237">
        <v>5960</v>
      </c>
      <c r="E112" s="237">
        <v>60</v>
      </c>
    </row>
    <row r="113" spans="2:5">
      <c r="B113" s="62" t="s">
        <v>279</v>
      </c>
      <c r="C113" s="29" t="s">
        <v>470</v>
      </c>
      <c r="D113" s="237">
        <v>4960</v>
      </c>
      <c r="E113" s="237">
        <v>50</v>
      </c>
    </row>
    <row r="114" spans="2:5">
      <c r="B114" s="62" t="s">
        <v>279</v>
      </c>
      <c r="C114" s="29" t="s">
        <v>471</v>
      </c>
      <c r="D114" s="237">
        <v>4250</v>
      </c>
      <c r="E114" s="237">
        <v>40</v>
      </c>
    </row>
    <row r="115" spans="2:5">
      <c r="B115" s="62" t="s">
        <v>279</v>
      </c>
      <c r="C115" s="29" t="s">
        <v>472</v>
      </c>
      <c r="D115" s="237">
        <v>3720</v>
      </c>
      <c r="E115" s="237">
        <v>30</v>
      </c>
    </row>
    <row r="116" spans="2:5">
      <c r="B116" s="62" t="s">
        <v>279</v>
      </c>
      <c r="C116" s="29" t="s">
        <v>473</v>
      </c>
      <c r="D116" s="237">
        <v>3310</v>
      </c>
      <c r="E116" s="237">
        <v>30</v>
      </c>
    </row>
    <row r="117" spans="2:5">
      <c r="B117" s="62" t="s">
        <v>279</v>
      </c>
      <c r="C117" s="29" t="s">
        <v>474</v>
      </c>
      <c r="D117" s="237">
        <v>2980</v>
      </c>
      <c r="E117" s="237">
        <v>30</v>
      </c>
    </row>
    <row r="118" spans="2:5">
      <c r="B118" s="62" t="s">
        <v>279</v>
      </c>
      <c r="C118" s="29" t="s">
        <v>475</v>
      </c>
      <c r="D118" s="237">
        <v>2480</v>
      </c>
      <c r="E118" s="237">
        <v>20</v>
      </c>
    </row>
    <row r="119" spans="2:5">
      <c r="B119" s="62" t="s">
        <v>279</v>
      </c>
      <c r="C119" s="29" t="s">
        <v>476</v>
      </c>
      <c r="D119" s="237">
        <v>2130</v>
      </c>
      <c r="E119" s="237">
        <v>20</v>
      </c>
    </row>
    <row r="120" spans="2:5">
      <c r="B120" s="62" t="s">
        <v>279</v>
      </c>
      <c r="C120" s="29" t="s">
        <v>477</v>
      </c>
      <c r="D120" s="237">
        <v>1860</v>
      </c>
      <c r="E120" s="237">
        <v>10</v>
      </c>
    </row>
    <row r="121" spans="2:5">
      <c r="B121" s="62" t="s">
        <v>279</v>
      </c>
      <c r="C121" s="29" t="s">
        <v>478</v>
      </c>
      <c r="D121" s="237">
        <v>1650</v>
      </c>
      <c r="E121" s="237">
        <v>10</v>
      </c>
    </row>
    <row r="122" spans="2:5">
      <c r="B122" s="62" t="s">
        <v>279</v>
      </c>
      <c r="C122" s="29" t="s">
        <v>479</v>
      </c>
      <c r="D122" s="237">
        <v>1490</v>
      </c>
      <c r="E122" s="237">
        <v>10</v>
      </c>
    </row>
    <row r="123" spans="2:5">
      <c r="B123" s="62" t="s">
        <v>279</v>
      </c>
      <c r="C123" s="29" t="s">
        <v>480</v>
      </c>
      <c r="D123" s="237">
        <v>1350</v>
      </c>
      <c r="E123" s="237">
        <v>10</v>
      </c>
    </row>
    <row r="124" spans="2:5">
      <c r="B124" s="62" t="s">
        <v>280</v>
      </c>
      <c r="C124" s="29" t="s">
        <v>536</v>
      </c>
      <c r="D124" s="237">
        <v>29020</v>
      </c>
      <c r="E124" s="237">
        <v>290</v>
      </c>
    </row>
    <row r="125" spans="2:5">
      <c r="B125" s="62" t="s">
        <v>280</v>
      </c>
      <c r="C125" s="29" t="s">
        <v>465</v>
      </c>
      <c r="D125" s="237">
        <v>17410</v>
      </c>
      <c r="E125" s="237">
        <v>170</v>
      </c>
    </row>
    <row r="126" spans="2:5">
      <c r="B126" s="62" t="s">
        <v>280</v>
      </c>
      <c r="C126" s="29" t="s">
        <v>466</v>
      </c>
      <c r="D126" s="237">
        <v>12440</v>
      </c>
      <c r="E126" s="237">
        <v>120</v>
      </c>
    </row>
    <row r="127" spans="2:5">
      <c r="B127" s="62" t="s">
        <v>280</v>
      </c>
      <c r="C127" s="29" t="s">
        <v>467</v>
      </c>
      <c r="D127" s="237">
        <v>9670</v>
      </c>
      <c r="E127" s="237">
        <v>90</v>
      </c>
    </row>
    <row r="128" spans="2:5">
      <c r="B128" s="62" t="s">
        <v>280</v>
      </c>
      <c r="C128" s="29" t="s">
        <v>468</v>
      </c>
      <c r="D128" s="237">
        <v>7250</v>
      </c>
      <c r="E128" s="237">
        <v>70</v>
      </c>
    </row>
    <row r="129" spans="2:5">
      <c r="B129" s="62" t="s">
        <v>280</v>
      </c>
      <c r="C129" s="29" t="s">
        <v>469</v>
      </c>
      <c r="D129" s="237">
        <v>5800</v>
      </c>
      <c r="E129" s="237">
        <v>50</v>
      </c>
    </row>
    <row r="130" spans="2:5">
      <c r="B130" s="62" t="s">
        <v>280</v>
      </c>
      <c r="C130" s="29" t="s">
        <v>470</v>
      </c>
      <c r="D130" s="237">
        <v>4830</v>
      </c>
      <c r="E130" s="237">
        <v>40</v>
      </c>
    </row>
    <row r="131" spans="2:5">
      <c r="B131" s="62" t="s">
        <v>280</v>
      </c>
      <c r="C131" s="29" t="s">
        <v>471</v>
      </c>
      <c r="D131" s="237">
        <v>4140</v>
      </c>
      <c r="E131" s="237">
        <v>40</v>
      </c>
    </row>
    <row r="132" spans="2:5">
      <c r="B132" s="62" t="s">
        <v>280</v>
      </c>
      <c r="C132" s="29" t="s">
        <v>472</v>
      </c>
      <c r="D132" s="237">
        <v>3620</v>
      </c>
      <c r="E132" s="237">
        <v>30</v>
      </c>
    </row>
    <row r="133" spans="2:5">
      <c r="B133" s="62" t="s">
        <v>280</v>
      </c>
      <c r="C133" s="29" t="s">
        <v>473</v>
      </c>
      <c r="D133" s="237">
        <v>3220</v>
      </c>
      <c r="E133" s="237">
        <v>30</v>
      </c>
    </row>
    <row r="134" spans="2:5">
      <c r="B134" s="62" t="s">
        <v>280</v>
      </c>
      <c r="C134" s="29" t="s">
        <v>474</v>
      </c>
      <c r="D134" s="237">
        <v>2900</v>
      </c>
      <c r="E134" s="237">
        <v>20</v>
      </c>
    </row>
    <row r="135" spans="2:5">
      <c r="B135" s="62" t="s">
        <v>280</v>
      </c>
      <c r="C135" s="29" t="s">
        <v>475</v>
      </c>
      <c r="D135" s="237">
        <v>2410</v>
      </c>
      <c r="E135" s="237">
        <v>20</v>
      </c>
    </row>
    <row r="136" spans="2:5">
      <c r="B136" s="64" t="s">
        <v>280</v>
      </c>
      <c r="C136" s="29" t="s">
        <v>476</v>
      </c>
      <c r="D136" s="239">
        <v>2070</v>
      </c>
      <c r="E136" s="239">
        <v>20</v>
      </c>
    </row>
    <row r="137" spans="2:5">
      <c r="B137" s="64" t="s">
        <v>280</v>
      </c>
      <c r="C137" s="29" t="s">
        <v>477</v>
      </c>
      <c r="D137" s="239">
        <v>1810</v>
      </c>
      <c r="E137" s="239">
        <v>10</v>
      </c>
    </row>
    <row r="138" spans="2:5">
      <c r="B138" s="64" t="s">
        <v>280</v>
      </c>
      <c r="C138" s="29" t="s">
        <v>478</v>
      </c>
      <c r="D138" s="239">
        <v>1610</v>
      </c>
      <c r="E138" s="239">
        <v>10</v>
      </c>
    </row>
    <row r="139" spans="2:5">
      <c r="B139" s="64" t="s">
        <v>280</v>
      </c>
      <c r="C139" s="29" t="s">
        <v>479</v>
      </c>
      <c r="D139" s="239">
        <v>1450</v>
      </c>
      <c r="E139" s="239">
        <v>10</v>
      </c>
    </row>
    <row r="140" spans="2:5">
      <c r="B140" s="64" t="s">
        <v>280</v>
      </c>
      <c r="C140" s="29" t="s">
        <v>480</v>
      </c>
      <c r="D140" s="237">
        <v>1310</v>
      </c>
      <c r="E140" s="237">
        <v>10</v>
      </c>
    </row>
    <row r="145" s="54" customFormat="1"/>
    <row r="146" s="54" customFormat="1"/>
    <row r="147" s="54" customFormat="1"/>
    <row r="148" s="54" customFormat="1"/>
    <row r="149" s="54" customFormat="1"/>
    <row r="150" s="54" customFormat="1"/>
    <row r="151" s="54" customFormat="1"/>
    <row r="152" s="54" customFormat="1"/>
    <row r="213" s="54" customFormat="1"/>
    <row r="214" s="54" customFormat="1"/>
    <row r="215" s="54" customFormat="1"/>
    <row r="216" s="54" customFormat="1"/>
    <row r="217" s="54" customFormat="1"/>
    <row r="218" s="54" customFormat="1"/>
    <row r="219" s="54" customFormat="1"/>
    <row r="220" s="54" customFormat="1"/>
    <row r="281" s="54" customFormat="1"/>
    <row r="282" s="54" customFormat="1"/>
    <row r="283" s="54" customFormat="1"/>
    <row r="284" s="54" customFormat="1"/>
    <row r="285" s="54" customFormat="1"/>
    <row r="286" s="54" customFormat="1"/>
    <row r="287" s="54" customFormat="1"/>
    <row r="288" s="54" customFormat="1"/>
    <row r="349" s="54" customFormat="1"/>
    <row r="350" s="54" customFormat="1"/>
    <row r="351" s="54" customFormat="1"/>
    <row r="352" s="54" customFormat="1"/>
    <row r="353" s="54" customFormat="1"/>
    <row r="354" s="54" customFormat="1"/>
    <row r="355" s="54" customFormat="1"/>
    <row r="356" s="54" customFormat="1"/>
    <row r="417" s="54" customFormat="1"/>
    <row r="418" s="54" customFormat="1"/>
    <row r="419" s="54" customFormat="1"/>
    <row r="420" s="54" customFormat="1"/>
    <row r="421" s="54" customFormat="1"/>
    <row r="422" s="54" customFormat="1"/>
    <row r="423" s="54" customFormat="1"/>
    <row r="424" s="54" customFormat="1"/>
    <row r="485" s="54" customFormat="1"/>
    <row r="486" s="54" customFormat="1"/>
    <row r="487" s="54" customFormat="1"/>
    <row r="488" s="54" customFormat="1"/>
    <row r="489" s="54" customFormat="1"/>
    <row r="490" s="54" customFormat="1"/>
    <row r="491" s="54" customFormat="1"/>
    <row r="492" s="54" customFormat="1"/>
  </sheetData>
  <mergeCells count="29">
    <mergeCell ref="G6:G7"/>
    <mergeCell ref="H6:H7"/>
    <mergeCell ref="G2:H2"/>
    <mergeCell ref="R2:R3"/>
    <mergeCell ref="S2:T2"/>
    <mergeCell ref="G4:G5"/>
    <mergeCell ref="H4:H5"/>
    <mergeCell ref="G8:G9"/>
    <mergeCell ref="H8:H9"/>
    <mergeCell ref="G10:G11"/>
    <mergeCell ref="H10:H11"/>
    <mergeCell ref="G12:G13"/>
    <mergeCell ref="H12:H13"/>
    <mergeCell ref="G26:G27"/>
    <mergeCell ref="H26:H27"/>
    <mergeCell ref="G3:K3"/>
    <mergeCell ref="B2:E2"/>
    <mergeCell ref="G20:G21"/>
    <mergeCell ref="H20:H21"/>
    <mergeCell ref="G22:G23"/>
    <mergeCell ref="H22:H23"/>
    <mergeCell ref="G24:G25"/>
    <mergeCell ref="H24:H25"/>
    <mergeCell ref="G14:G15"/>
    <mergeCell ref="H14:H15"/>
    <mergeCell ref="G16:G17"/>
    <mergeCell ref="H16:H17"/>
    <mergeCell ref="G18:G19"/>
    <mergeCell ref="H18:H19"/>
  </mergeCells>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15289-E33A-4B58-AF05-7D24B5C0C1E9}">
  <sheetPr>
    <tabColor theme="8" tint="0.79998168889431442"/>
  </sheetPr>
  <dimension ref="A1:T492"/>
  <sheetViews>
    <sheetView workbookViewId="0">
      <selection activeCell="Q15" sqref="Q15"/>
    </sheetView>
  </sheetViews>
  <sheetFormatPr defaultRowHeight="16.2"/>
  <cols>
    <col min="1" max="1" width="2" style="54" customWidth="1"/>
    <col min="2" max="6" width="9" style="54"/>
    <col min="7" max="106" width="9" style="60"/>
    <col min="107" max="107" width="1.69921875" style="60" customWidth="1"/>
    <col min="108" max="108" width="2.5" style="60" customWidth="1"/>
    <col min="109" max="109" width="3.59765625" style="60" customWidth="1"/>
    <col min="110" max="110" width="2.69921875" style="60" customWidth="1"/>
    <col min="111" max="111" width="0.8984375" style="60" customWidth="1"/>
    <col min="112" max="112" width="1.19921875" style="60" customWidth="1"/>
    <col min="113" max="113" width="5.3984375" style="60" customWidth="1"/>
    <col min="114" max="114" width="6.5" style="60" customWidth="1"/>
    <col min="115" max="115" width="4.09765625" style="60" customWidth="1"/>
    <col min="116" max="116" width="7.8984375" style="60" customWidth="1"/>
    <col min="117" max="117" width="8.69921875" style="60" customWidth="1"/>
    <col min="118" max="121" width="6.19921875" style="60" customWidth="1"/>
    <col min="122" max="122" width="4.8984375" style="60" customWidth="1"/>
    <col min="123" max="123" width="2.5" style="60" customWidth="1"/>
    <col min="124" max="124" width="4.8984375" style="60" customWidth="1"/>
    <col min="125" max="362" width="9" style="60"/>
    <col min="363" max="363" width="1.69921875" style="60" customWidth="1"/>
    <col min="364" max="364" width="2.5" style="60" customWidth="1"/>
    <col min="365" max="365" width="3.59765625" style="60" customWidth="1"/>
    <col min="366" max="366" width="2.69921875" style="60" customWidth="1"/>
    <col min="367" max="367" width="0.8984375" style="60" customWidth="1"/>
    <col min="368" max="368" width="1.19921875" style="60" customWidth="1"/>
    <col min="369" max="369" width="5.3984375" style="60" customWidth="1"/>
    <col min="370" max="370" width="6.5" style="60" customWidth="1"/>
    <col min="371" max="371" width="4.09765625" style="60" customWidth="1"/>
    <col min="372" max="372" width="7.8984375" style="60" customWidth="1"/>
    <col min="373" max="373" width="8.69921875" style="60" customWidth="1"/>
    <col min="374" max="377" width="6.19921875" style="60" customWidth="1"/>
    <col min="378" max="378" width="4.8984375" style="60" customWidth="1"/>
    <col min="379" max="379" width="2.5" style="60" customWidth="1"/>
    <col min="380" max="380" width="4.8984375" style="60" customWidth="1"/>
    <col min="381" max="618" width="9" style="60"/>
    <col min="619" max="619" width="1.69921875" style="60" customWidth="1"/>
    <col min="620" max="620" width="2.5" style="60" customWidth="1"/>
    <col min="621" max="621" width="3.59765625" style="60" customWidth="1"/>
    <col min="622" max="622" width="2.69921875" style="60" customWidth="1"/>
    <col min="623" max="623" width="0.8984375" style="60" customWidth="1"/>
    <col min="624" max="624" width="1.19921875" style="60" customWidth="1"/>
    <col min="625" max="625" width="5.3984375" style="60" customWidth="1"/>
    <col min="626" max="626" width="6.5" style="60" customWidth="1"/>
    <col min="627" max="627" width="4.09765625" style="60" customWidth="1"/>
    <col min="628" max="628" width="7.8984375" style="60" customWidth="1"/>
    <col min="629" max="629" width="8.69921875" style="60" customWidth="1"/>
    <col min="630" max="633" width="6.19921875" style="60" customWidth="1"/>
    <col min="634" max="634" width="4.8984375" style="60" customWidth="1"/>
    <col min="635" max="635" width="2.5" style="60" customWidth="1"/>
    <col min="636" max="636" width="4.8984375" style="60" customWidth="1"/>
    <col min="637" max="874" width="9" style="60"/>
    <col min="875" max="875" width="1.69921875" style="60" customWidth="1"/>
    <col min="876" max="876" width="2.5" style="60" customWidth="1"/>
    <col min="877" max="877" width="3.59765625" style="60" customWidth="1"/>
    <col min="878" max="878" width="2.69921875" style="60" customWidth="1"/>
    <col min="879" max="879" width="0.8984375" style="60" customWidth="1"/>
    <col min="880" max="880" width="1.19921875" style="60" customWidth="1"/>
    <col min="881" max="881" width="5.3984375" style="60" customWidth="1"/>
    <col min="882" max="882" width="6.5" style="60" customWidth="1"/>
    <col min="883" max="883" width="4.09765625" style="60" customWidth="1"/>
    <col min="884" max="884" width="7.8984375" style="60" customWidth="1"/>
    <col min="885" max="885" width="8.69921875" style="60" customWidth="1"/>
    <col min="886" max="889" width="6.19921875" style="60" customWidth="1"/>
    <col min="890" max="890" width="4.8984375" style="60" customWidth="1"/>
    <col min="891" max="891" width="2.5" style="60" customWidth="1"/>
    <col min="892" max="892" width="4.8984375" style="60" customWidth="1"/>
    <col min="893" max="1130" width="9" style="60"/>
    <col min="1131" max="1131" width="1.69921875" style="60" customWidth="1"/>
    <col min="1132" max="1132" width="2.5" style="60" customWidth="1"/>
    <col min="1133" max="1133" width="3.59765625" style="60" customWidth="1"/>
    <col min="1134" max="1134" width="2.69921875" style="60" customWidth="1"/>
    <col min="1135" max="1135" width="0.8984375" style="60" customWidth="1"/>
    <col min="1136" max="1136" width="1.19921875" style="60" customWidth="1"/>
    <col min="1137" max="1137" width="5.3984375" style="60" customWidth="1"/>
    <col min="1138" max="1138" width="6.5" style="60" customWidth="1"/>
    <col min="1139" max="1139" width="4.09765625" style="60" customWidth="1"/>
    <col min="1140" max="1140" width="7.8984375" style="60" customWidth="1"/>
    <col min="1141" max="1141" width="8.69921875" style="60" customWidth="1"/>
    <col min="1142" max="1145" width="6.19921875" style="60" customWidth="1"/>
    <col min="1146" max="1146" width="4.8984375" style="60" customWidth="1"/>
    <col min="1147" max="1147" width="2.5" style="60" customWidth="1"/>
    <col min="1148" max="1148" width="4.8984375" style="60" customWidth="1"/>
    <col min="1149" max="1386" width="9" style="60"/>
    <col min="1387" max="1387" width="1.69921875" style="60" customWidth="1"/>
    <col min="1388" max="1388" width="2.5" style="60" customWidth="1"/>
    <col min="1389" max="1389" width="3.59765625" style="60" customWidth="1"/>
    <col min="1390" max="1390" width="2.69921875" style="60" customWidth="1"/>
    <col min="1391" max="1391" width="0.8984375" style="60" customWidth="1"/>
    <col min="1392" max="1392" width="1.19921875" style="60" customWidth="1"/>
    <col min="1393" max="1393" width="5.3984375" style="60" customWidth="1"/>
    <col min="1394" max="1394" width="6.5" style="60" customWidth="1"/>
    <col min="1395" max="1395" width="4.09765625" style="60" customWidth="1"/>
    <col min="1396" max="1396" width="7.8984375" style="60" customWidth="1"/>
    <col min="1397" max="1397" width="8.69921875" style="60" customWidth="1"/>
    <col min="1398" max="1401" width="6.19921875" style="60" customWidth="1"/>
    <col min="1402" max="1402" width="4.8984375" style="60" customWidth="1"/>
    <col min="1403" max="1403" width="2.5" style="60" customWidth="1"/>
    <col min="1404" max="1404" width="4.8984375" style="60" customWidth="1"/>
    <col min="1405" max="1642" width="9" style="60"/>
    <col min="1643" max="1643" width="1.69921875" style="60" customWidth="1"/>
    <col min="1644" max="1644" width="2.5" style="60" customWidth="1"/>
    <col min="1645" max="1645" width="3.59765625" style="60" customWidth="1"/>
    <col min="1646" max="1646" width="2.69921875" style="60" customWidth="1"/>
    <col min="1647" max="1647" width="0.8984375" style="60" customWidth="1"/>
    <col min="1648" max="1648" width="1.19921875" style="60" customWidth="1"/>
    <col min="1649" max="1649" width="5.3984375" style="60" customWidth="1"/>
    <col min="1650" max="1650" width="6.5" style="60" customWidth="1"/>
    <col min="1651" max="1651" width="4.09765625" style="60" customWidth="1"/>
    <col min="1652" max="1652" width="7.8984375" style="60" customWidth="1"/>
    <col min="1653" max="1653" width="8.69921875" style="60" customWidth="1"/>
    <col min="1654" max="1657" width="6.19921875" style="60" customWidth="1"/>
    <col min="1658" max="1658" width="4.8984375" style="60" customWidth="1"/>
    <col min="1659" max="1659" width="2.5" style="60" customWidth="1"/>
    <col min="1660" max="1660" width="4.8984375" style="60" customWidth="1"/>
    <col min="1661" max="1898" width="9" style="60"/>
    <col min="1899" max="1899" width="1.69921875" style="60" customWidth="1"/>
    <col min="1900" max="1900" width="2.5" style="60" customWidth="1"/>
    <col min="1901" max="1901" width="3.59765625" style="60" customWidth="1"/>
    <col min="1902" max="1902" width="2.69921875" style="60" customWidth="1"/>
    <col min="1903" max="1903" width="0.8984375" style="60" customWidth="1"/>
    <col min="1904" max="1904" width="1.19921875" style="60" customWidth="1"/>
    <col min="1905" max="1905" width="5.3984375" style="60" customWidth="1"/>
    <col min="1906" max="1906" width="6.5" style="60" customWidth="1"/>
    <col min="1907" max="1907" width="4.09765625" style="60" customWidth="1"/>
    <col min="1908" max="1908" width="7.8984375" style="60" customWidth="1"/>
    <col min="1909" max="1909" width="8.69921875" style="60" customWidth="1"/>
    <col min="1910" max="1913" width="6.19921875" style="60" customWidth="1"/>
    <col min="1914" max="1914" width="4.8984375" style="60" customWidth="1"/>
    <col min="1915" max="1915" width="2.5" style="60" customWidth="1"/>
    <col min="1916" max="1916" width="4.8984375" style="60" customWidth="1"/>
    <col min="1917" max="2154" width="9" style="60"/>
    <col min="2155" max="2155" width="1.69921875" style="60" customWidth="1"/>
    <col min="2156" max="2156" width="2.5" style="60" customWidth="1"/>
    <col min="2157" max="2157" width="3.59765625" style="60" customWidth="1"/>
    <col min="2158" max="2158" width="2.69921875" style="60" customWidth="1"/>
    <col min="2159" max="2159" width="0.8984375" style="60" customWidth="1"/>
    <col min="2160" max="2160" width="1.19921875" style="60" customWidth="1"/>
    <col min="2161" max="2161" width="5.3984375" style="60" customWidth="1"/>
    <col min="2162" max="2162" width="6.5" style="60" customWidth="1"/>
    <col min="2163" max="2163" width="4.09765625" style="60" customWidth="1"/>
    <col min="2164" max="2164" width="7.8984375" style="60" customWidth="1"/>
    <col min="2165" max="2165" width="8.69921875" style="60" customWidth="1"/>
    <col min="2166" max="2169" width="6.19921875" style="60" customWidth="1"/>
    <col min="2170" max="2170" width="4.8984375" style="60" customWidth="1"/>
    <col min="2171" max="2171" width="2.5" style="60" customWidth="1"/>
    <col min="2172" max="2172" width="4.8984375" style="60" customWidth="1"/>
    <col min="2173" max="2410" width="9" style="60"/>
    <col min="2411" max="2411" width="1.69921875" style="60" customWidth="1"/>
    <col min="2412" max="2412" width="2.5" style="60" customWidth="1"/>
    <col min="2413" max="2413" width="3.59765625" style="60" customWidth="1"/>
    <col min="2414" max="2414" width="2.69921875" style="60" customWidth="1"/>
    <col min="2415" max="2415" width="0.8984375" style="60" customWidth="1"/>
    <col min="2416" max="2416" width="1.19921875" style="60" customWidth="1"/>
    <col min="2417" max="2417" width="5.3984375" style="60" customWidth="1"/>
    <col min="2418" max="2418" width="6.5" style="60" customWidth="1"/>
    <col min="2419" max="2419" width="4.09765625" style="60" customWidth="1"/>
    <col min="2420" max="2420" width="7.8984375" style="60" customWidth="1"/>
    <col min="2421" max="2421" width="8.69921875" style="60" customWidth="1"/>
    <col min="2422" max="2425" width="6.19921875" style="60" customWidth="1"/>
    <col min="2426" max="2426" width="4.8984375" style="60" customWidth="1"/>
    <col min="2427" max="2427" width="2.5" style="60" customWidth="1"/>
    <col min="2428" max="2428" width="4.8984375" style="60" customWidth="1"/>
    <col min="2429" max="2666" width="9" style="60"/>
    <col min="2667" max="2667" width="1.69921875" style="60" customWidth="1"/>
    <col min="2668" max="2668" width="2.5" style="60" customWidth="1"/>
    <col min="2669" max="2669" width="3.59765625" style="60" customWidth="1"/>
    <col min="2670" max="2670" width="2.69921875" style="60" customWidth="1"/>
    <col min="2671" max="2671" width="0.8984375" style="60" customWidth="1"/>
    <col min="2672" max="2672" width="1.19921875" style="60" customWidth="1"/>
    <col min="2673" max="2673" width="5.3984375" style="60" customWidth="1"/>
    <col min="2674" max="2674" width="6.5" style="60" customWidth="1"/>
    <col min="2675" max="2675" width="4.09765625" style="60" customWidth="1"/>
    <col min="2676" max="2676" width="7.8984375" style="60" customWidth="1"/>
    <col min="2677" max="2677" width="8.69921875" style="60" customWidth="1"/>
    <col min="2678" max="2681" width="6.19921875" style="60" customWidth="1"/>
    <col min="2682" max="2682" width="4.8984375" style="60" customWidth="1"/>
    <col min="2683" max="2683" width="2.5" style="60" customWidth="1"/>
    <col min="2684" max="2684" width="4.8984375" style="60" customWidth="1"/>
    <col min="2685" max="2922" width="9" style="60"/>
    <col min="2923" max="2923" width="1.69921875" style="60" customWidth="1"/>
    <col min="2924" max="2924" width="2.5" style="60" customWidth="1"/>
    <col min="2925" max="2925" width="3.59765625" style="60" customWidth="1"/>
    <col min="2926" max="2926" width="2.69921875" style="60" customWidth="1"/>
    <col min="2927" max="2927" width="0.8984375" style="60" customWidth="1"/>
    <col min="2928" max="2928" width="1.19921875" style="60" customWidth="1"/>
    <col min="2929" max="2929" width="5.3984375" style="60" customWidth="1"/>
    <col min="2930" max="2930" width="6.5" style="60" customWidth="1"/>
    <col min="2931" max="2931" width="4.09765625" style="60" customWidth="1"/>
    <col min="2932" max="2932" width="7.8984375" style="60" customWidth="1"/>
    <col min="2933" max="2933" width="8.69921875" style="60" customWidth="1"/>
    <col min="2934" max="2937" width="6.19921875" style="60" customWidth="1"/>
    <col min="2938" max="2938" width="4.8984375" style="60" customWidth="1"/>
    <col min="2939" max="2939" width="2.5" style="60" customWidth="1"/>
    <col min="2940" max="2940" width="4.8984375" style="60" customWidth="1"/>
    <col min="2941" max="3178" width="9" style="60"/>
    <col min="3179" max="3179" width="1.69921875" style="60" customWidth="1"/>
    <col min="3180" max="3180" width="2.5" style="60" customWidth="1"/>
    <col min="3181" max="3181" width="3.59765625" style="60" customWidth="1"/>
    <col min="3182" max="3182" width="2.69921875" style="60" customWidth="1"/>
    <col min="3183" max="3183" width="0.8984375" style="60" customWidth="1"/>
    <col min="3184" max="3184" width="1.19921875" style="60" customWidth="1"/>
    <col min="3185" max="3185" width="5.3984375" style="60" customWidth="1"/>
    <col min="3186" max="3186" width="6.5" style="60" customWidth="1"/>
    <col min="3187" max="3187" width="4.09765625" style="60" customWidth="1"/>
    <col min="3188" max="3188" width="7.8984375" style="60" customWidth="1"/>
    <col min="3189" max="3189" width="8.69921875" style="60" customWidth="1"/>
    <col min="3190" max="3193" width="6.19921875" style="60" customWidth="1"/>
    <col min="3194" max="3194" width="4.8984375" style="60" customWidth="1"/>
    <col min="3195" max="3195" width="2.5" style="60" customWidth="1"/>
    <col min="3196" max="3196" width="4.8984375" style="60" customWidth="1"/>
    <col min="3197" max="3434" width="9" style="60"/>
    <col min="3435" max="3435" width="1.69921875" style="60" customWidth="1"/>
    <col min="3436" max="3436" width="2.5" style="60" customWidth="1"/>
    <col min="3437" max="3437" width="3.59765625" style="60" customWidth="1"/>
    <col min="3438" max="3438" width="2.69921875" style="60" customWidth="1"/>
    <col min="3439" max="3439" width="0.8984375" style="60" customWidth="1"/>
    <col min="3440" max="3440" width="1.19921875" style="60" customWidth="1"/>
    <col min="3441" max="3441" width="5.3984375" style="60" customWidth="1"/>
    <col min="3442" max="3442" width="6.5" style="60" customWidth="1"/>
    <col min="3443" max="3443" width="4.09765625" style="60" customWidth="1"/>
    <col min="3444" max="3444" width="7.8984375" style="60" customWidth="1"/>
    <col min="3445" max="3445" width="8.69921875" style="60" customWidth="1"/>
    <col min="3446" max="3449" width="6.19921875" style="60" customWidth="1"/>
    <col min="3450" max="3450" width="4.8984375" style="60" customWidth="1"/>
    <col min="3451" max="3451" width="2.5" style="60" customWidth="1"/>
    <col min="3452" max="3452" width="4.8984375" style="60" customWidth="1"/>
    <col min="3453" max="3690" width="9" style="60"/>
    <col min="3691" max="3691" width="1.69921875" style="60" customWidth="1"/>
    <col min="3692" max="3692" width="2.5" style="60" customWidth="1"/>
    <col min="3693" max="3693" width="3.59765625" style="60" customWidth="1"/>
    <col min="3694" max="3694" width="2.69921875" style="60" customWidth="1"/>
    <col min="3695" max="3695" width="0.8984375" style="60" customWidth="1"/>
    <col min="3696" max="3696" width="1.19921875" style="60" customWidth="1"/>
    <col min="3697" max="3697" width="5.3984375" style="60" customWidth="1"/>
    <col min="3698" max="3698" width="6.5" style="60" customWidth="1"/>
    <col min="3699" max="3699" width="4.09765625" style="60" customWidth="1"/>
    <col min="3700" max="3700" width="7.8984375" style="60" customWidth="1"/>
    <col min="3701" max="3701" width="8.69921875" style="60" customWidth="1"/>
    <col min="3702" max="3705" width="6.19921875" style="60" customWidth="1"/>
    <col min="3706" max="3706" width="4.8984375" style="60" customWidth="1"/>
    <col min="3707" max="3707" width="2.5" style="60" customWidth="1"/>
    <col min="3708" max="3708" width="4.8984375" style="60" customWidth="1"/>
    <col min="3709" max="3946" width="9" style="60"/>
    <col min="3947" max="3947" width="1.69921875" style="60" customWidth="1"/>
    <col min="3948" max="3948" width="2.5" style="60" customWidth="1"/>
    <col min="3949" max="3949" width="3.59765625" style="60" customWidth="1"/>
    <col min="3950" max="3950" width="2.69921875" style="60" customWidth="1"/>
    <col min="3951" max="3951" width="0.8984375" style="60" customWidth="1"/>
    <col min="3952" max="3952" width="1.19921875" style="60" customWidth="1"/>
    <col min="3953" max="3953" width="5.3984375" style="60" customWidth="1"/>
    <col min="3954" max="3954" width="6.5" style="60" customWidth="1"/>
    <col min="3955" max="3955" width="4.09765625" style="60" customWidth="1"/>
    <col min="3956" max="3956" width="7.8984375" style="60" customWidth="1"/>
    <col min="3957" max="3957" width="8.69921875" style="60" customWidth="1"/>
    <col min="3958" max="3961" width="6.19921875" style="60" customWidth="1"/>
    <col min="3962" max="3962" width="4.8984375" style="60" customWidth="1"/>
    <col min="3963" max="3963" width="2.5" style="60" customWidth="1"/>
    <col min="3964" max="3964" width="4.8984375" style="60" customWidth="1"/>
    <col min="3965" max="4202" width="9" style="60"/>
    <col min="4203" max="4203" width="1.69921875" style="60" customWidth="1"/>
    <col min="4204" max="4204" width="2.5" style="60" customWidth="1"/>
    <col min="4205" max="4205" width="3.59765625" style="60" customWidth="1"/>
    <col min="4206" max="4206" width="2.69921875" style="60" customWidth="1"/>
    <col min="4207" max="4207" width="0.8984375" style="60" customWidth="1"/>
    <col min="4208" max="4208" width="1.19921875" style="60" customWidth="1"/>
    <col min="4209" max="4209" width="5.3984375" style="60" customWidth="1"/>
    <col min="4210" max="4210" width="6.5" style="60" customWidth="1"/>
    <col min="4211" max="4211" width="4.09765625" style="60" customWidth="1"/>
    <col min="4212" max="4212" width="7.8984375" style="60" customWidth="1"/>
    <col min="4213" max="4213" width="8.69921875" style="60" customWidth="1"/>
    <col min="4214" max="4217" width="6.19921875" style="60" customWidth="1"/>
    <col min="4218" max="4218" width="4.8984375" style="60" customWidth="1"/>
    <col min="4219" max="4219" width="2.5" style="60" customWidth="1"/>
    <col min="4220" max="4220" width="4.8984375" style="60" customWidth="1"/>
    <col min="4221" max="4458" width="9" style="60"/>
    <col min="4459" max="4459" width="1.69921875" style="60" customWidth="1"/>
    <col min="4460" max="4460" width="2.5" style="60" customWidth="1"/>
    <col min="4461" max="4461" width="3.59765625" style="60" customWidth="1"/>
    <col min="4462" max="4462" width="2.69921875" style="60" customWidth="1"/>
    <col min="4463" max="4463" width="0.8984375" style="60" customWidth="1"/>
    <col min="4464" max="4464" width="1.19921875" style="60" customWidth="1"/>
    <col min="4465" max="4465" width="5.3984375" style="60" customWidth="1"/>
    <col min="4466" max="4466" width="6.5" style="60" customWidth="1"/>
    <col min="4467" max="4467" width="4.09765625" style="60" customWidth="1"/>
    <col min="4468" max="4468" width="7.8984375" style="60" customWidth="1"/>
    <col min="4469" max="4469" width="8.69921875" style="60" customWidth="1"/>
    <col min="4470" max="4473" width="6.19921875" style="60" customWidth="1"/>
    <col min="4474" max="4474" width="4.8984375" style="60" customWidth="1"/>
    <col min="4475" max="4475" width="2.5" style="60" customWidth="1"/>
    <col min="4476" max="4476" width="4.8984375" style="60" customWidth="1"/>
    <col min="4477" max="4714" width="9" style="60"/>
    <col min="4715" max="4715" width="1.69921875" style="60" customWidth="1"/>
    <col min="4716" max="4716" width="2.5" style="60" customWidth="1"/>
    <col min="4717" max="4717" width="3.59765625" style="60" customWidth="1"/>
    <col min="4718" max="4718" width="2.69921875" style="60" customWidth="1"/>
    <col min="4719" max="4719" width="0.8984375" style="60" customWidth="1"/>
    <col min="4720" max="4720" width="1.19921875" style="60" customWidth="1"/>
    <col min="4721" max="4721" width="5.3984375" style="60" customWidth="1"/>
    <col min="4722" max="4722" width="6.5" style="60" customWidth="1"/>
    <col min="4723" max="4723" width="4.09765625" style="60" customWidth="1"/>
    <col min="4724" max="4724" width="7.8984375" style="60" customWidth="1"/>
    <col min="4725" max="4725" width="8.69921875" style="60" customWidth="1"/>
    <col min="4726" max="4729" width="6.19921875" style="60" customWidth="1"/>
    <col min="4730" max="4730" width="4.8984375" style="60" customWidth="1"/>
    <col min="4731" max="4731" width="2.5" style="60" customWidth="1"/>
    <col min="4732" max="4732" width="4.8984375" style="60" customWidth="1"/>
    <col min="4733" max="4970" width="9" style="60"/>
    <col min="4971" max="4971" width="1.69921875" style="60" customWidth="1"/>
    <col min="4972" max="4972" width="2.5" style="60" customWidth="1"/>
    <col min="4973" max="4973" width="3.59765625" style="60" customWidth="1"/>
    <col min="4974" max="4974" width="2.69921875" style="60" customWidth="1"/>
    <col min="4975" max="4975" width="0.8984375" style="60" customWidth="1"/>
    <col min="4976" max="4976" width="1.19921875" style="60" customWidth="1"/>
    <col min="4977" max="4977" width="5.3984375" style="60" customWidth="1"/>
    <col min="4978" max="4978" width="6.5" style="60" customWidth="1"/>
    <col min="4979" max="4979" width="4.09765625" style="60" customWidth="1"/>
    <col min="4980" max="4980" width="7.8984375" style="60" customWidth="1"/>
    <col min="4981" max="4981" width="8.69921875" style="60" customWidth="1"/>
    <col min="4982" max="4985" width="6.19921875" style="60" customWidth="1"/>
    <col min="4986" max="4986" width="4.8984375" style="60" customWidth="1"/>
    <col min="4987" max="4987" width="2.5" style="60" customWidth="1"/>
    <col min="4988" max="4988" width="4.8984375" style="60" customWidth="1"/>
    <col min="4989" max="5226" width="9" style="60"/>
    <col min="5227" max="5227" width="1.69921875" style="60" customWidth="1"/>
    <col min="5228" max="5228" width="2.5" style="60" customWidth="1"/>
    <col min="5229" max="5229" width="3.59765625" style="60" customWidth="1"/>
    <col min="5230" max="5230" width="2.69921875" style="60" customWidth="1"/>
    <col min="5231" max="5231" width="0.8984375" style="60" customWidth="1"/>
    <col min="5232" max="5232" width="1.19921875" style="60" customWidth="1"/>
    <col min="5233" max="5233" width="5.3984375" style="60" customWidth="1"/>
    <col min="5234" max="5234" width="6.5" style="60" customWidth="1"/>
    <col min="5235" max="5235" width="4.09765625" style="60" customWidth="1"/>
    <col min="5236" max="5236" width="7.8984375" style="60" customWidth="1"/>
    <col min="5237" max="5237" width="8.69921875" style="60" customWidth="1"/>
    <col min="5238" max="5241" width="6.19921875" style="60" customWidth="1"/>
    <col min="5242" max="5242" width="4.8984375" style="60" customWidth="1"/>
    <col min="5243" max="5243" width="2.5" style="60" customWidth="1"/>
    <col min="5244" max="5244" width="4.8984375" style="60" customWidth="1"/>
    <col min="5245" max="5482" width="9" style="60"/>
    <col min="5483" max="5483" width="1.69921875" style="60" customWidth="1"/>
    <col min="5484" max="5484" width="2.5" style="60" customWidth="1"/>
    <col min="5485" max="5485" width="3.59765625" style="60" customWidth="1"/>
    <col min="5486" max="5486" width="2.69921875" style="60" customWidth="1"/>
    <col min="5487" max="5487" width="0.8984375" style="60" customWidth="1"/>
    <col min="5488" max="5488" width="1.19921875" style="60" customWidth="1"/>
    <col min="5489" max="5489" width="5.3984375" style="60" customWidth="1"/>
    <col min="5490" max="5490" width="6.5" style="60" customWidth="1"/>
    <col min="5491" max="5491" width="4.09765625" style="60" customWidth="1"/>
    <col min="5492" max="5492" width="7.8984375" style="60" customWidth="1"/>
    <col min="5493" max="5493" width="8.69921875" style="60" customWidth="1"/>
    <col min="5494" max="5497" width="6.19921875" style="60" customWidth="1"/>
    <col min="5498" max="5498" width="4.8984375" style="60" customWidth="1"/>
    <col min="5499" max="5499" width="2.5" style="60" customWidth="1"/>
    <col min="5500" max="5500" width="4.8984375" style="60" customWidth="1"/>
    <col min="5501" max="5738" width="9" style="60"/>
    <col min="5739" max="5739" width="1.69921875" style="60" customWidth="1"/>
    <col min="5740" max="5740" width="2.5" style="60" customWidth="1"/>
    <col min="5741" max="5741" width="3.59765625" style="60" customWidth="1"/>
    <col min="5742" max="5742" width="2.69921875" style="60" customWidth="1"/>
    <col min="5743" max="5743" width="0.8984375" style="60" customWidth="1"/>
    <col min="5744" max="5744" width="1.19921875" style="60" customWidth="1"/>
    <col min="5745" max="5745" width="5.3984375" style="60" customWidth="1"/>
    <col min="5746" max="5746" width="6.5" style="60" customWidth="1"/>
    <col min="5747" max="5747" width="4.09765625" style="60" customWidth="1"/>
    <col min="5748" max="5748" width="7.8984375" style="60" customWidth="1"/>
    <col min="5749" max="5749" width="8.69921875" style="60" customWidth="1"/>
    <col min="5750" max="5753" width="6.19921875" style="60" customWidth="1"/>
    <col min="5754" max="5754" width="4.8984375" style="60" customWidth="1"/>
    <col min="5755" max="5755" width="2.5" style="60" customWidth="1"/>
    <col min="5756" max="5756" width="4.8984375" style="60" customWidth="1"/>
    <col min="5757" max="5994" width="9" style="60"/>
    <col min="5995" max="5995" width="1.69921875" style="60" customWidth="1"/>
    <col min="5996" max="5996" width="2.5" style="60" customWidth="1"/>
    <col min="5997" max="5997" width="3.59765625" style="60" customWidth="1"/>
    <col min="5998" max="5998" width="2.69921875" style="60" customWidth="1"/>
    <col min="5999" max="5999" width="0.8984375" style="60" customWidth="1"/>
    <col min="6000" max="6000" width="1.19921875" style="60" customWidth="1"/>
    <col min="6001" max="6001" width="5.3984375" style="60" customWidth="1"/>
    <col min="6002" max="6002" width="6.5" style="60" customWidth="1"/>
    <col min="6003" max="6003" width="4.09765625" style="60" customWidth="1"/>
    <col min="6004" max="6004" width="7.8984375" style="60" customWidth="1"/>
    <col min="6005" max="6005" width="8.69921875" style="60" customWidth="1"/>
    <col min="6006" max="6009" width="6.19921875" style="60" customWidth="1"/>
    <col min="6010" max="6010" width="4.8984375" style="60" customWidth="1"/>
    <col min="6011" max="6011" width="2.5" style="60" customWidth="1"/>
    <col min="6012" max="6012" width="4.8984375" style="60" customWidth="1"/>
    <col min="6013" max="6250" width="9" style="60"/>
    <col min="6251" max="6251" width="1.69921875" style="60" customWidth="1"/>
    <col min="6252" max="6252" width="2.5" style="60" customWidth="1"/>
    <col min="6253" max="6253" width="3.59765625" style="60" customWidth="1"/>
    <col min="6254" max="6254" width="2.69921875" style="60" customWidth="1"/>
    <col min="6255" max="6255" width="0.8984375" style="60" customWidth="1"/>
    <col min="6256" max="6256" width="1.19921875" style="60" customWidth="1"/>
    <col min="6257" max="6257" width="5.3984375" style="60" customWidth="1"/>
    <col min="6258" max="6258" width="6.5" style="60" customWidth="1"/>
    <col min="6259" max="6259" width="4.09765625" style="60" customWidth="1"/>
    <col min="6260" max="6260" width="7.8984375" style="60" customWidth="1"/>
    <col min="6261" max="6261" width="8.69921875" style="60" customWidth="1"/>
    <col min="6262" max="6265" width="6.19921875" style="60" customWidth="1"/>
    <col min="6266" max="6266" width="4.8984375" style="60" customWidth="1"/>
    <col min="6267" max="6267" width="2.5" style="60" customWidth="1"/>
    <col min="6268" max="6268" width="4.8984375" style="60" customWidth="1"/>
    <col min="6269" max="6506" width="9" style="60"/>
    <col min="6507" max="6507" width="1.69921875" style="60" customWidth="1"/>
    <col min="6508" max="6508" width="2.5" style="60" customWidth="1"/>
    <col min="6509" max="6509" width="3.59765625" style="60" customWidth="1"/>
    <col min="6510" max="6510" width="2.69921875" style="60" customWidth="1"/>
    <col min="6511" max="6511" width="0.8984375" style="60" customWidth="1"/>
    <col min="6512" max="6512" width="1.19921875" style="60" customWidth="1"/>
    <col min="6513" max="6513" width="5.3984375" style="60" customWidth="1"/>
    <col min="6514" max="6514" width="6.5" style="60" customWidth="1"/>
    <col min="6515" max="6515" width="4.09765625" style="60" customWidth="1"/>
    <col min="6516" max="6516" width="7.8984375" style="60" customWidth="1"/>
    <col min="6517" max="6517" width="8.69921875" style="60" customWidth="1"/>
    <col min="6518" max="6521" width="6.19921875" style="60" customWidth="1"/>
    <col min="6522" max="6522" width="4.8984375" style="60" customWidth="1"/>
    <col min="6523" max="6523" width="2.5" style="60" customWidth="1"/>
    <col min="6524" max="6524" width="4.8984375" style="60" customWidth="1"/>
    <col min="6525" max="6762" width="9" style="60"/>
    <col min="6763" max="6763" width="1.69921875" style="60" customWidth="1"/>
    <col min="6764" max="6764" width="2.5" style="60" customWidth="1"/>
    <col min="6765" max="6765" width="3.59765625" style="60" customWidth="1"/>
    <col min="6766" max="6766" width="2.69921875" style="60" customWidth="1"/>
    <col min="6767" max="6767" width="0.8984375" style="60" customWidth="1"/>
    <col min="6768" max="6768" width="1.19921875" style="60" customWidth="1"/>
    <col min="6769" max="6769" width="5.3984375" style="60" customWidth="1"/>
    <col min="6770" max="6770" width="6.5" style="60" customWidth="1"/>
    <col min="6771" max="6771" width="4.09765625" style="60" customWidth="1"/>
    <col min="6772" max="6772" width="7.8984375" style="60" customWidth="1"/>
    <col min="6773" max="6773" width="8.69921875" style="60" customWidth="1"/>
    <col min="6774" max="6777" width="6.19921875" style="60" customWidth="1"/>
    <col min="6778" max="6778" width="4.8984375" style="60" customWidth="1"/>
    <col min="6779" max="6779" width="2.5" style="60" customWidth="1"/>
    <col min="6780" max="6780" width="4.8984375" style="60" customWidth="1"/>
    <col min="6781" max="7018" width="9" style="60"/>
    <col min="7019" max="7019" width="1.69921875" style="60" customWidth="1"/>
    <col min="7020" max="7020" width="2.5" style="60" customWidth="1"/>
    <col min="7021" max="7021" width="3.59765625" style="60" customWidth="1"/>
    <col min="7022" max="7022" width="2.69921875" style="60" customWidth="1"/>
    <col min="7023" max="7023" width="0.8984375" style="60" customWidth="1"/>
    <col min="7024" max="7024" width="1.19921875" style="60" customWidth="1"/>
    <col min="7025" max="7025" width="5.3984375" style="60" customWidth="1"/>
    <col min="7026" max="7026" width="6.5" style="60" customWidth="1"/>
    <col min="7027" max="7027" width="4.09765625" style="60" customWidth="1"/>
    <col min="7028" max="7028" width="7.8984375" style="60" customWidth="1"/>
    <col min="7029" max="7029" width="8.69921875" style="60" customWidth="1"/>
    <col min="7030" max="7033" width="6.19921875" style="60" customWidth="1"/>
    <col min="7034" max="7034" width="4.8984375" style="60" customWidth="1"/>
    <col min="7035" max="7035" width="2.5" style="60" customWidth="1"/>
    <col min="7036" max="7036" width="4.8984375" style="60" customWidth="1"/>
    <col min="7037" max="7274" width="9" style="60"/>
    <col min="7275" max="7275" width="1.69921875" style="60" customWidth="1"/>
    <col min="7276" max="7276" width="2.5" style="60" customWidth="1"/>
    <col min="7277" max="7277" width="3.59765625" style="60" customWidth="1"/>
    <col min="7278" max="7278" width="2.69921875" style="60" customWidth="1"/>
    <col min="7279" max="7279" width="0.8984375" style="60" customWidth="1"/>
    <col min="7280" max="7280" width="1.19921875" style="60" customWidth="1"/>
    <col min="7281" max="7281" width="5.3984375" style="60" customWidth="1"/>
    <col min="7282" max="7282" width="6.5" style="60" customWidth="1"/>
    <col min="7283" max="7283" width="4.09765625" style="60" customWidth="1"/>
    <col min="7284" max="7284" width="7.8984375" style="60" customWidth="1"/>
    <col min="7285" max="7285" width="8.69921875" style="60" customWidth="1"/>
    <col min="7286" max="7289" width="6.19921875" style="60" customWidth="1"/>
    <col min="7290" max="7290" width="4.8984375" style="60" customWidth="1"/>
    <col min="7291" max="7291" width="2.5" style="60" customWidth="1"/>
    <col min="7292" max="7292" width="4.8984375" style="60" customWidth="1"/>
    <col min="7293" max="7530" width="9" style="60"/>
    <col min="7531" max="7531" width="1.69921875" style="60" customWidth="1"/>
    <col min="7532" max="7532" width="2.5" style="60" customWidth="1"/>
    <col min="7533" max="7533" width="3.59765625" style="60" customWidth="1"/>
    <col min="7534" max="7534" width="2.69921875" style="60" customWidth="1"/>
    <col min="7535" max="7535" width="0.8984375" style="60" customWidth="1"/>
    <col min="7536" max="7536" width="1.19921875" style="60" customWidth="1"/>
    <col min="7537" max="7537" width="5.3984375" style="60" customWidth="1"/>
    <col min="7538" max="7538" width="6.5" style="60" customWidth="1"/>
    <col min="7539" max="7539" width="4.09765625" style="60" customWidth="1"/>
    <col min="7540" max="7540" width="7.8984375" style="60" customWidth="1"/>
    <col min="7541" max="7541" width="8.69921875" style="60" customWidth="1"/>
    <col min="7542" max="7545" width="6.19921875" style="60" customWidth="1"/>
    <col min="7546" max="7546" width="4.8984375" style="60" customWidth="1"/>
    <col min="7547" max="7547" width="2.5" style="60" customWidth="1"/>
    <col min="7548" max="7548" width="4.8984375" style="60" customWidth="1"/>
    <col min="7549" max="7786" width="9" style="60"/>
    <col min="7787" max="7787" width="1.69921875" style="60" customWidth="1"/>
    <col min="7788" max="7788" width="2.5" style="60" customWidth="1"/>
    <col min="7789" max="7789" width="3.59765625" style="60" customWidth="1"/>
    <col min="7790" max="7790" width="2.69921875" style="60" customWidth="1"/>
    <col min="7791" max="7791" width="0.8984375" style="60" customWidth="1"/>
    <col min="7792" max="7792" width="1.19921875" style="60" customWidth="1"/>
    <col min="7793" max="7793" width="5.3984375" style="60" customWidth="1"/>
    <col min="7794" max="7794" width="6.5" style="60" customWidth="1"/>
    <col min="7795" max="7795" width="4.09765625" style="60" customWidth="1"/>
    <col min="7796" max="7796" width="7.8984375" style="60" customWidth="1"/>
    <col min="7797" max="7797" width="8.69921875" style="60" customWidth="1"/>
    <col min="7798" max="7801" width="6.19921875" style="60" customWidth="1"/>
    <col min="7802" max="7802" width="4.8984375" style="60" customWidth="1"/>
    <col min="7803" max="7803" width="2.5" style="60" customWidth="1"/>
    <col min="7804" max="7804" width="4.8984375" style="60" customWidth="1"/>
    <col min="7805" max="8042" width="9" style="60"/>
    <col min="8043" max="8043" width="1.69921875" style="60" customWidth="1"/>
    <col min="8044" max="8044" width="2.5" style="60" customWidth="1"/>
    <col min="8045" max="8045" width="3.59765625" style="60" customWidth="1"/>
    <col min="8046" max="8046" width="2.69921875" style="60" customWidth="1"/>
    <col min="8047" max="8047" width="0.8984375" style="60" customWidth="1"/>
    <col min="8048" max="8048" width="1.19921875" style="60" customWidth="1"/>
    <col min="8049" max="8049" width="5.3984375" style="60" customWidth="1"/>
    <col min="8050" max="8050" width="6.5" style="60" customWidth="1"/>
    <col min="8051" max="8051" width="4.09765625" style="60" customWidth="1"/>
    <col min="8052" max="8052" width="7.8984375" style="60" customWidth="1"/>
    <col min="8053" max="8053" width="8.69921875" style="60" customWidth="1"/>
    <col min="8054" max="8057" width="6.19921875" style="60" customWidth="1"/>
    <col min="8058" max="8058" width="4.8984375" style="60" customWidth="1"/>
    <col min="8059" max="8059" width="2.5" style="60" customWidth="1"/>
    <col min="8060" max="8060" width="4.8984375" style="60" customWidth="1"/>
    <col min="8061" max="8298" width="9" style="60"/>
    <col min="8299" max="8299" width="1.69921875" style="60" customWidth="1"/>
    <col min="8300" max="8300" width="2.5" style="60" customWidth="1"/>
    <col min="8301" max="8301" width="3.59765625" style="60" customWidth="1"/>
    <col min="8302" max="8302" width="2.69921875" style="60" customWidth="1"/>
    <col min="8303" max="8303" width="0.8984375" style="60" customWidth="1"/>
    <col min="8304" max="8304" width="1.19921875" style="60" customWidth="1"/>
    <col min="8305" max="8305" width="5.3984375" style="60" customWidth="1"/>
    <col min="8306" max="8306" width="6.5" style="60" customWidth="1"/>
    <col min="8307" max="8307" width="4.09765625" style="60" customWidth="1"/>
    <col min="8308" max="8308" width="7.8984375" style="60" customWidth="1"/>
    <col min="8309" max="8309" width="8.69921875" style="60" customWidth="1"/>
    <col min="8310" max="8313" width="6.19921875" style="60" customWidth="1"/>
    <col min="8314" max="8314" width="4.8984375" style="60" customWidth="1"/>
    <col min="8315" max="8315" width="2.5" style="60" customWidth="1"/>
    <col min="8316" max="8316" width="4.8984375" style="60" customWidth="1"/>
    <col min="8317" max="8554" width="9" style="60"/>
    <col min="8555" max="8555" width="1.69921875" style="60" customWidth="1"/>
    <col min="8556" max="8556" width="2.5" style="60" customWidth="1"/>
    <col min="8557" max="8557" width="3.59765625" style="60" customWidth="1"/>
    <col min="8558" max="8558" width="2.69921875" style="60" customWidth="1"/>
    <col min="8559" max="8559" width="0.8984375" style="60" customWidth="1"/>
    <col min="8560" max="8560" width="1.19921875" style="60" customWidth="1"/>
    <col min="8561" max="8561" width="5.3984375" style="60" customWidth="1"/>
    <col min="8562" max="8562" width="6.5" style="60" customWidth="1"/>
    <col min="8563" max="8563" width="4.09765625" style="60" customWidth="1"/>
    <col min="8564" max="8564" width="7.8984375" style="60" customWidth="1"/>
    <col min="8565" max="8565" width="8.69921875" style="60" customWidth="1"/>
    <col min="8566" max="8569" width="6.19921875" style="60" customWidth="1"/>
    <col min="8570" max="8570" width="4.8984375" style="60" customWidth="1"/>
    <col min="8571" max="8571" width="2.5" style="60" customWidth="1"/>
    <col min="8572" max="8572" width="4.8984375" style="60" customWidth="1"/>
    <col min="8573" max="8810" width="9" style="60"/>
    <col min="8811" max="8811" width="1.69921875" style="60" customWidth="1"/>
    <col min="8812" max="8812" width="2.5" style="60" customWidth="1"/>
    <col min="8813" max="8813" width="3.59765625" style="60" customWidth="1"/>
    <col min="8814" max="8814" width="2.69921875" style="60" customWidth="1"/>
    <col min="8815" max="8815" width="0.8984375" style="60" customWidth="1"/>
    <col min="8816" max="8816" width="1.19921875" style="60" customWidth="1"/>
    <col min="8817" max="8817" width="5.3984375" style="60" customWidth="1"/>
    <col min="8818" max="8818" width="6.5" style="60" customWidth="1"/>
    <col min="8819" max="8819" width="4.09765625" style="60" customWidth="1"/>
    <col min="8820" max="8820" width="7.8984375" style="60" customWidth="1"/>
    <col min="8821" max="8821" width="8.69921875" style="60" customWidth="1"/>
    <col min="8822" max="8825" width="6.19921875" style="60" customWidth="1"/>
    <col min="8826" max="8826" width="4.8984375" style="60" customWidth="1"/>
    <col min="8827" max="8827" width="2.5" style="60" customWidth="1"/>
    <col min="8828" max="8828" width="4.8984375" style="60" customWidth="1"/>
    <col min="8829" max="9066" width="9" style="60"/>
    <col min="9067" max="9067" width="1.69921875" style="60" customWidth="1"/>
    <col min="9068" max="9068" width="2.5" style="60" customWidth="1"/>
    <col min="9069" max="9069" width="3.59765625" style="60" customWidth="1"/>
    <col min="9070" max="9070" width="2.69921875" style="60" customWidth="1"/>
    <col min="9071" max="9071" width="0.8984375" style="60" customWidth="1"/>
    <col min="9072" max="9072" width="1.19921875" style="60" customWidth="1"/>
    <col min="9073" max="9073" width="5.3984375" style="60" customWidth="1"/>
    <col min="9074" max="9074" width="6.5" style="60" customWidth="1"/>
    <col min="9075" max="9075" width="4.09765625" style="60" customWidth="1"/>
    <col min="9076" max="9076" width="7.8984375" style="60" customWidth="1"/>
    <col min="9077" max="9077" width="8.69921875" style="60" customWidth="1"/>
    <col min="9078" max="9081" width="6.19921875" style="60" customWidth="1"/>
    <col min="9082" max="9082" width="4.8984375" style="60" customWidth="1"/>
    <col min="9083" max="9083" width="2.5" style="60" customWidth="1"/>
    <col min="9084" max="9084" width="4.8984375" style="60" customWidth="1"/>
    <col min="9085" max="9322" width="9" style="60"/>
    <col min="9323" max="9323" width="1.69921875" style="60" customWidth="1"/>
    <col min="9324" max="9324" width="2.5" style="60" customWidth="1"/>
    <col min="9325" max="9325" width="3.59765625" style="60" customWidth="1"/>
    <col min="9326" max="9326" width="2.69921875" style="60" customWidth="1"/>
    <col min="9327" max="9327" width="0.8984375" style="60" customWidth="1"/>
    <col min="9328" max="9328" width="1.19921875" style="60" customWidth="1"/>
    <col min="9329" max="9329" width="5.3984375" style="60" customWidth="1"/>
    <col min="9330" max="9330" width="6.5" style="60" customWidth="1"/>
    <col min="9331" max="9331" width="4.09765625" style="60" customWidth="1"/>
    <col min="9332" max="9332" width="7.8984375" style="60" customWidth="1"/>
    <col min="9333" max="9333" width="8.69921875" style="60" customWidth="1"/>
    <col min="9334" max="9337" width="6.19921875" style="60" customWidth="1"/>
    <col min="9338" max="9338" width="4.8984375" style="60" customWidth="1"/>
    <col min="9339" max="9339" width="2.5" style="60" customWidth="1"/>
    <col min="9340" max="9340" width="4.8984375" style="60" customWidth="1"/>
    <col min="9341" max="9578" width="9" style="60"/>
    <col min="9579" max="9579" width="1.69921875" style="60" customWidth="1"/>
    <col min="9580" max="9580" width="2.5" style="60" customWidth="1"/>
    <col min="9581" max="9581" width="3.59765625" style="60" customWidth="1"/>
    <col min="9582" max="9582" width="2.69921875" style="60" customWidth="1"/>
    <col min="9583" max="9583" width="0.8984375" style="60" customWidth="1"/>
    <col min="9584" max="9584" width="1.19921875" style="60" customWidth="1"/>
    <col min="9585" max="9585" width="5.3984375" style="60" customWidth="1"/>
    <col min="9586" max="9586" width="6.5" style="60" customWidth="1"/>
    <col min="9587" max="9587" width="4.09765625" style="60" customWidth="1"/>
    <col min="9588" max="9588" width="7.8984375" style="60" customWidth="1"/>
    <col min="9589" max="9589" width="8.69921875" style="60" customWidth="1"/>
    <col min="9590" max="9593" width="6.19921875" style="60" customWidth="1"/>
    <col min="9594" max="9594" width="4.8984375" style="60" customWidth="1"/>
    <col min="9595" max="9595" width="2.5" style="60" customWidth="1"/>
    <col min="9596" max="9596" width="4.8984375" style="60" customWidth="1"/>
    <col min="9597" max="9834" width="9" style="60"/>
    <col min="9835" max="9835" width="1.69921875" style="60" customWidth="1"/>
    <col min="9836" max="9836" width="2.5" style="60" customWidth="1"/>
    <col min="9837" max="9837" width="3.59765625" style="60" customWidth="1"/>
    <col min="9838" max="9838" width="2.69921875" style="60" customWidth="1"/>
    <col min="9839" max="9839" width="0.8984375" style="60" customWidth="1"/>
    <col min="9840" max="9840" width="1.19921875" style="60" customWidth="1"/>
    <col min="9841" max="9841" width="5.3984375" style="60" customWidth="1"/>
    <col min="9842" max="9842" width="6.5" style="60" customWidth="1"/>
    <col min="9843" max="9843" width="4.09765625" style="60" customWidth="1"/>
    <col min="9844" max="9844" width="7.8984375" style="60" customWidth="1"/>
    <col min="9845" max="9845" width="8.69921875" style="60" customWidth="1"/>
    <col min="9846" max="9849" width="6.19921875" style="60" customWidth="1"/>
    <col min="9850" max="9850" width="4.8984375" style="60" customWidth="1"/>
    <col min="9851" max="9851" width="2.5" style="60" customWidth="1"/>
    <col min="9852" max="9852" width="4.8984375" style="60" customWidth="1"/>
    <col min="9853" max="10090" width="9" style="60"/>
    <col min="10091" max="10091" width="1.69921875" style="60" customWidth="1"/>
    <col min="10092" max="10092" width="2.5" style="60" customWidth="1"/>
    <col min="10093" max="10093" width="3.59765625" style="60" customWidth="1"/>
    <col min="10094" max="10094" width="2.69921875" style="60" customWidth="1"/>
    <col min="10095" max="10095" width="0.8984375" style="60" customWidth="1"/>
    <col min="10096" max="10096" width="1.19921875" style="60" customWidth="1"/>
    <col min="10097" max="10097" width="5.3984375" style="60" customWidth="1"/>
    <col min="10098" max="10098" width="6.5" style="60" customWidth="1"/>
    <col min="10099" max="10099" width="4.09765625" style="60" customWidth="1"/>
    <col min="10100" max="10100" width="7.8984375" style="60" customWidth="1"/>
    <col min="10101" max="10101" width="8.69921875" style="60" customWidth="1"/>
    <col min="10102" max="10105" width="6.19921875" style="60" customWidth="1"/>
    <col min="10106" max="10106" width="4.8984375" style="60" customWidth="1"/>
    <col min="10107" max="10107" width="2.5" style="60" customWidth="1"/>
    <col min="10108" max="10108" width="4.8984375" style="60" customWidth="1"/>
    <col min="10109" max="10346" width="9" style="60"/>
    <col min="10347" max="10347" width="1.69921875" style="60" customWidth="1"/>
    <col min="10348" max="10348" width="2.5" style="60" customWidth="1"/>
    <col min="10349" max="10349" width="3.59765625" style="60" customWidth="1"/>
    <col min="10350" max="10350" width="2.69921875" style="60" customWidth="1"/>
    <col min="10351" max="10351" width="0.8984375" style="60" customWidth="1"/>
    <col min="10352" max="10352" width="1.19921875" style="60" customWidth="1"/>
    <col min="10353" max="10353" width="5.3984375" style="60" customWidth="1"/>
    <col min="10354" max="10354" width="6.5" style="60" customWidth="1"/>
    <col min="10355" max="10355" width="4.09765625" style="60" customWidth="1"/>
    <col min="10356" max="10356" width="7.8984375" style="60" customWidth="1"/>
    <col min="10357" max="10357" width="8.69921875" style="60" customWidth="1"/>
    <col min="10358" max="10361" width="6.19921875" style="60" customWidth="1"/>
    <col min="10362" max="10362" width="4.8984375" style="60" customWidth="1"/>
    <col min="10363" max="10363" width="2.5" style="60" customWidth="1"/>
    <col min="10364" max="10364" width="4.8984375" style="60" customWidth="1"/>
    <col min="10365" max="10602" width="9" style="60"/>
    <col min="10603" max="10603" width="1.69921875" style="60" customWidth="1"/>
    <col min="10604" max="10604" width="2.5" style="60" customWidth="1"/>
    <col min="10605" max="10605" width="3.59765625" style="60" customWidth="1"/>
    <col min="10606" max="10606" width="2.69921875" style="60" customWidth="1"/>
    <col min="10607" max="10607" width="0.8984375" style="60" customWidth="1"/>
    <col min="10608" max="10608" width="1.19921875" style="60" customWidth="1"/>
    <col min="10609" max="10609" width="5.3984375" style="60" customWidth="1"/>
    <col min="10610" max="10610" width="6.5" style="60" customWidth="1"/>
    <col min="10611" max="10611" width="4.09765625" style="60" customWidth="1"/>
    <col min="10612" max="10612" width="7.8984375" style="60" customWidth="1"/>
    <col min="10613" max="10613" width="8.69921875" style="60" customWidth="1"/>
    <col min="10614" max="10617" width="6.19921875" style="60" customWidth="1"/>
    <col min="10618" max="10618" width="4.8984375" style="60" customWidth="1"/>
    <col min="10619" max="10619" width="2.5" style="60" customWidth="1"/>
    <col min="10620" max="10620" width="4.8984375" style="60" customWidth="1"/>
    <col min="10621" max="10858" width="9" style="60"/>
    <col min="10859" max="10859" width="1.69921875" style="60" customWidth="1"/>
    <col min="10860" max="10860" width="2.5" style="60" customWidth="1"/>
    <col min="10861" max="10861" width="3.59765625" style="60" customWidth="1"/>
    <col min="10862" max="10862" width="2.69921875" style="60" customWidth="1"/>
    <col min="10863" max="10863" width="0.8984375" style="60" customWidth="1"/>
    <col min="10864" max="10864" width="1.19921875" style="60" customWidth="1"/>
    <col min="10865" max="10865" width="5.3984375" style="60" customWidth="1"/>
    <col min="10866" max="10866" width="6.5" style="60" customWidth="1"/>
    <col min="10867" max="10867" width="4.09765625" style="60" customWidth="1"/>
    <col min="10868" max="10868" width="7.8984375" style="60" customWidth="1"/>
    <col min="10869" max="10869" width="8.69921875" style="60" customWidth="1"/>
    <col min="10870" max="10873" width="6.19921875" style="60" customWidth="1"/>
    <col min="10874" max="10874" width="4.8984375" style="60" customWidth="1"/>
    <col min="10875" max="10875" width="2.5" style="60" customWidth="1"/>
    <col min="10876" max="10876" width="4.8984375" style="60" customWidth="1"/>
    <col min="10877" max="11114" width="9" style="60"/>
    <col min="11115" max="11115" width="1.69921875" style="60" customWidth="1"/>
    <col min="11116" max="11116" width="2.5" style="60" customWidth="1"/>
    <col min="11117" max="11117" width="3.59765625" style="60" customWidth="1"/>
    <col min="11118" max="11118" width="2.69921875" style="60" customWidth="1"/>
    <col min="11119" max="11119" width="0.8984375" style="60" customWidth="1"/>
    <col min="11120" max="11120" width="1.19921875" style="60" customWidth="1"/>
    <col min="11121" max="11121" width="5.3984375" style="60" customWidth="1"/>
    <col min="11122" max="11122" width="6.5" style="60" customWidth="1"/>
    <col min="11123" max="11123" width="4.09765625" style="60" customWidth="1"/>
    <col min="11124" max="11124" width="7.8984375" style="60" customWidth="1"/>
    <col min="11125" max="11125" width="8.69921875" style="60" customWidth="1"/>
    <col min="11126" max="11129" width="6.19921875" style="60" customWidth="1"/>
    <col min="11130" max="11130" width="4.8984375" style="60" customWidth="1"/>
    <col min="11131" max="11131" width="2.5" style="60" customWidth="1"/>
    <col min="11132" max="11132" width="4.8984375" style="60" customWidth="1"/>
    <col min="11133" max="11370" width="9" style="60"/>
    <col min="11371" max="11371" width="1.69921875" style="60" customWidth="1"/>
    <col min="11372" max="11372" width="2.5" style="60" customWidth="1"/>
    <col min="11373" max="11373" width="3.59765625" style="60" customWidth="1"/>
    <col min="11374" max="11374" width="2.69921875" style="60" customWidth="1"/>
    <col min="11375" max="11375" width="0.8984375" style="60" customWidth="1"/>
    <col min="11376" max="11376" width="1.19921875" style="60" customWidth="1"/>
    <col min="11377" max="11377" width="5.3984375" style="60" customWidth="1"/>
    <col min="11378" max="11378" width="6.5" style="60" customWidth="1"/>
    <col min="11379" max="11379" width="4.09765625" style="60" customWidth="1"/>
    <col min="11380" max="11380" width="7.8984375" style="60" customWidth="1"/>
    <col min="11381" max="11381" width="8.69921875" style="60" customWidth="1"/>
    <col min="11382" max="11385" width="6.19921875" style="60" customWidth="1"/>
    <col min="11386" max="11386" width="4.8984375" style="60" customWidth="1"/>
    <col min="11387" max="11387" width="2.5" style="60" customWidth="1"/>
    <col min="11388" max="11388" width="4.8984375" style="60" customWidth="1"/>
    <col min="11389" max="11626" width="9" style="60"/>
    <col min="11627" max="11627" width="1.69921875" style="60" customWidth="1"/>
    <col min="11628" max="11628" width="2.5" style="60" customWidth="1"/>
    <col min="11629" max="11629" width="3.59765625" style="60" customWidth="1"/>
    <col min="11630" max="11630" width="2.69921875" style="60" customWidth="1"/>
    <col min="11631" max="11631" width="0.8984375" style="60" customWidth="1"/>
    <col min="11632" max="11632" width="1.19921875" style="60" customWidth="1"/>
    <col min="11633" max="11633" width="5.3984375" style="60" customWidth="1"/>
    <col min="11634" max="11634" width="6.5" style="60" customWidth="1"/>
    <col min="11635" max="11635" width="4.09765625" style="60" customWidth="1"/>
    <col min="11636" max="11636" width="7.8984375" style="60" customWidth="1"/>
    <col min="11637" max="11637" width="8.69921875" style="60" customWidth="1"/>
    <col min="11638" max="11641" width="6.19921875" style="60" customWidth="1"/>
    <col min="11642" max="11642" width="4.8984375" style="60" customWidth="1"/>
    <col min="11643" max="11643" width="2.5" style="60" customWidth="1"/>
    <col min="11644" max="11644" width="4.8984375" style="60" customWidth="1"/>
    <col min="11645" max="11882" width="9" style="60"/>
    <col min="11883" max="11883" width="1.69921875" style="60" customWidth="1"/>
    <col min="11884" max="11884" width="2.5" style="60" customWidth="1"/>
    <col min="11885" max="11885" width="3.59765625" style="60" customWidth="1"/>
    <col min="11886" max="11886" width="2.69921875" style="60" customWidth="1"/>
    <col min="11887" max="11887" width="0.8984375" style="60" customWidth="1"/>
    <col min="11888" max="11888" width="1.19921875" style="60" customWidth="1"/>
    <col min="11889" max="11889" width="5.3984375" style="60" customWidth="1"/>
    <col min="11890" max="11890" width="6.5" style="60" customWidth="1"/>
    <col min="11891" max="11891" width="4.09765625" style="60" customWidth="1"/>
    <col min="11892" max="11892" width="7.8984375" style="60" customWidth="1"/>
    <col min="11893" max="11893" width="8.69921875" style="60" customWidth="1"/>
    <col min="11894" max="11897" width="6.19921875" style="60" customWidth="1"/>
    <col min="11898" max="11898" width="4.8984375" style="60" customWidth="1"/>
    <col min="11899" max="11899" width="2.5" style="60" customWidth="1"/>
    <col min="11900" max="11900" width="4.8984375" style="60" customWidth="1"/>
    <col min="11901" max="12138" width="9" style="60"/>
    <col min="12139" max="12139" width="1.69921875" style="60" customWidth="1"/>
    <col min="12140" max="12140" width="2.5" style="60" customWidth="1"/>
    <col min="12141" max="12141" width="3.59765625" style="60" customWidth="1"/>
    <col min="12142" max="12142" width="2.69921875" style="60" customWidth="1"/>
    <col min="12143" max="12143" width="0.8984375" style="60" customWidth="1"/>
    <col min="12144" max="12144" width="1.19921875" style="60" customWidth="1"/>
    <col min="12145" max="12145" width="5.3984375" style="60" customWidth="1"/>
    <col min="12146" max="12146" width="6.5" style="60" customWidth="1"/>
    <col min="12147" max="12147" width="4.09765625" style="60" customWidth="1"/>
    <col min="12148" max="12148" width="7.8984375" style="60" customWidth="1"/>
    <col min="12149" max="12149" width="8.69921875" style="60" customWidth="1"/>
    <col min="12150" max="12153" width="6.19921875" style="60" customWidth="1"/>
    <col min="12154" max="12154" width="4.8984375" style="60" customWidth="1"/>
    <col min="12155" max="12155" width="2.5" style="60" customWidth="1"/>
    <col min="12156" max="12156" width="4.8984375" style="60" customWidth="1"/>
    <col min="12157" max="12394" width="9" style="60"/>
    <col min="12395" max="12395" width="1.69921875" style="60" customWidth="1"/>
    <col min="12396" max="12396" width="2.5" style="60" customWidth="1"/>
    <col min="12397" max="12397" width="3.59765625" style="60" customWidth="1"/>
    <col min="12398" max="12398" width="2.69921875" style="60" customWidth="1"/>
    <col min="12399" max="12399" width="0.8984375" style="60" customWidth="1"/>
    <col min="12400" max="12400" width="1.19921875" style="60" customWidth="1"/>
    <col min="12401" max="12401" width="5.3984375" style="60" customWidth="1"/>
    <col min="12402" max="12402" width="6.5" style="60" customWidth="1"/>
    <col min="12403" max="12403" width="4.09765625" style="60" customWidth="1"/>
    <col min="12404" max="12404" width="7.8984375" style="60" customWidth="1"/>
    <col min="12405" max="12405" width="8.69921875" style="60" customWidth="1"/>
    <col min="12406" max="12409" width="6.19921875" style="60" customWidth="1"/>
    <col min="12410" max="12410" width="4.8984375" style="60" customWidth="1"/>
    <col min="12411" max="12411" width="2.5" style="60" customWidth="1"/>
    <col min="12412" max="12412" width="4.8984375" style="60" customWidth="1"/>
    <col min="12413" max="12650" width="9" style="60"/>
    <col min="12651" max="12651" width="1.69921875" style="60" customWidth="1"/>
    <col min="12652" max="12652" width="2.5" style="60" customWidth="1"/>
    <col min="12653" max="12653" width="3.59765625" style="60" customWidth="1"/>
    <col min="12654" max="12654" width="2.69921875" style="60" customWidth="1"/>
    <col min="12655" max="12655" width="0.8984375" style="60" customWidth="1"/>
    <col min="12656" max="12656" width="1.19921875" style="60" customWidth="1"/>
    <col min="12657" max="12657" width="5.3984375" style="60" customWidth="1"/>
    <col min="12658" max="12658" width="6.5" style="60" customWidth="1"/>
    <col min="12659" max="12659" width="4.09765625" style="60" customWidth="1"/>
    <col min="12660" max="12660" width="7.8984375" style="60" customWidth="1"/>
    <col min="12661" max="12661" width="8.69921875" style="60" customWidth="1"/>
    <col min="12662" max="12665" width="6.19921875" style="60" customWidth="1"/>
    <col min="12666" max="12666" width="4.8984375" style="60" customWidth="1"/>
    <col min="12667" max="12667" width="2.5" style="60" customWidth="1"/>
    <col min="12668" max="12668" width="4.8984375" style="60" customWidth="1"/>
    <col min="12669" max="12906" width="9" style="60"/>
    <col min="12907" max="12907" width="1.69921875" style="60" customWidth="1"/>
    <col min="12908" max="12908" width="2.5" style="60" customWidth="1"/>
    <col min="12909" max="12909" width="3.59765625" style="60" customWidth="1"/>
    <col min="12910" max="12910" width="2.69921875" style="60" customWidth="1"/>
    <col min="12911" max="12911" width="0.8984375" style="60" customWidth="1"/>
    <col min="12912" max="12912" width="1.19921875" style="60" customWidth="1"/>
    <col min="12913" max="12913" width="5.3984375" style="60" customWidth="1"/>
    <col min="12914" max="12914" width="6.5" style="60" customWidth="1"/>
    <col min="12915" max="12915" width="4.09765625" style="60" customWidth="1"/>
    <col min="12916" max="12916" width="7.8984375" style="60" customWidth="1"/>
    <col min="12917" max="12917" width="8.69921875" style="60" customWidth="1"/>
    <col min="12918" max="12921" width="6.19921875" style="60" customWidth="1"/>
    <col min="12922" max="12922" width="4.8984375" style="60" customWidth="1"/>
    <col min="12923" max="12923" width="2.5" style="60" customWidth="1"/>
    <col min="12924" max="12924" width="4.8984375" style="60" customWidth="1"/>
    <col min="12925" max="13162" width="9" style="60"/>
    <col min="13163" max="13163" width="1.69921875" style="60" customWidth="1"/>
    <col min="13164" max="13164" width="2.5" style="60" customWidth="1"/>
    <col min="13165" max="13165" width="3.59765625" style="60" customWidth="1"/>
    <col min="13166" max="13166" width="2.69921875" style="60" customWidth="1"/>
    <col min="13167" max="13167" width="0.8984375" style="60" customWidth="1"/>
    <col min="13168" max="13168" width="1.19921875" style="60" customWidth="1"/>
    <col min="13169" max="13169" width="5.3984375" style="60" customWidth="1"/>
    <col min="13170" max="13170" width="6.5" style="60" customWidth="1"/>
    <col min="13171" max="13171" width="4.09765625" style="60" customWidth="1"/>
    <col min="13172" max="13172" width="7.8984375" style="60" customWidth="1"/>
    <col min="13173" max="13173" width="8.69921875" style="60" customWidth="1"/>
    <col min="13174" max="13177" width="6.19921875" style="60" customWidth="1"/>
    <col min="13178" max="13178" width="4.8984375" style="60" customWidth="1"/>
    <col min="13179" max="13179" width="2.5" style="60" customWidth="1"/>
    <col min="13180" max="13180" width="4.8984375" style="60" customWidth="1"/>
    <col min="13181" max="13418" width="9" style="60"/>
    <col min="13419" max="13419" width="1.69921875" style="60" customWidth="1"/>
    <col min="13420" max="13420" width="2.5" style="60" customWidth="1"/>
    <col min="13421" max="13421" width="3.59765625" style="60" customWidth="1"/>
    <col min="13422" max="13422" width="2.69921875" style="60" customWidth="1"/>
    <col min="13423" max="13423" width="0.8984375" style="60" customWidth="1"/>
    <col min="13424" max="13424" width="1.19921875" style="60" customWidth="1"/>
    <col min="13425" max="13425" width="5.3984375" style="60" customWidth="1"/>
    <col min="13426" max="13426" width="6.5" style="60" customWidth="1"/>
    <col min="13427" max="13427" width="4.09765625" style="60" customWidth="1"/>
    <col min="13428" max="13428" width="7.8984375" style="60" customWidth="1"/>
    <col min="13429" max="13429" width="8.69921875" style="60" customWidth="1"/>
    <col min="13430" max="13433" width="6.19921875" style="60" customWidth="1"/>
    <col min="13434" max="13434" width="4.8984375" style="60" customWidth="1"/>
    <col min="13435" max="13435" width="2.5" style="60" customWidth="1"/>
    <col min="13436" max="13436" width="4.8984375" style="60" customWidth="1"/>
    <col min="13437" max="13674" width="9" style="60"/>
    <col min="13675" max="13675" width="1.69921875" style="60" customWidth="1"/>
    <col min="13676" max="13676" width="2.5" style="60" customWidth="1"/>
    <col min="13677" max="13677" width="3.59765625" style="60" customWidth="1"/>
    <col min="13678" max="13678" width="2.69921875" style="60" customWidth="1"/>
    <col min="13679" max="13679" width="0.8984375" style="60" customWidth="1"/>
    <col min="13680" max="13680" width="1.19921875" style="60" customWidth="1"/>
    <col min="13681" max="13681" width="5.3984375" style="60" customWidth="1"/>
    <col min="13682" max="13682" width="6.5" style="60" customWidth="1"/>
    <col min="13683" max="13683" width="4.09765625" style="60" customWidth="1"/>
    <col min="13684" max="13684" width="7.8984375" style="60" customWidth="1"/>
    <col min="13685" max="13685" width="8.69921875" style="60" customWidth="1"/>
    <col min="13686" max="13689" width="6.19921875" style="60" customWidth="1"/>
    <col min="13690" max="13690" width="4.8984375" style="60" customWidth="1"/>
    <col min="13691" max="13691" width="2.5" style="60" customWidth="1"/>
    <col min="13692" max="13692" width="4.8984375" style="60" customWidth="1"/>
    <col min="13693" max="13930" width="9" style="60"/>
    <col min="13931" max="13931" width="1.69921875" style="60" customWidth="1"/>
    <col min="13932" max="13932" width="2.5" style="60" customWidth="1"/>
    <col min="13933" max="13933" width="3.59765625" style="60" customWidth="1"/>
    <col min="13934" max="13934" width="2.69921875" style="60" customWidth="1"/>
    <col min="13935" max="13935" width="0.8984375" style="60" customWidth="1"/>
    <col min="13936" max="13936" width="1.19921875" style="60" customWidth="1"/>
    <col min="13937" max="13937" width="5.3984375" style="60" customWidth="1"/>
    <col min="13938" max="13938" width="6.5" style="60" customWidth="1"/>
    <col min="13939" max="13939" width="4.09765625" style="60" customWidth="1"/>
    <col min="13940" max="13940" width="7.8984375" style="60" customWidth="1"/>
    <col min="13941" max="13941" width="8.69921875" style="60" customWidth="1"/>
    <col min="13942" max="13945" width="6.19921875" style="60" customWidth="1"/>
    <col min="13946" max="13946" width="4.8984375" style="60" customWidth="1"/>
    <col min="13947" max="13947" width="2.5" style="60" customWidth="1"/>
    <col min="13948" max="13948" width="4.8984375" style="60" customWidth="1"/>
    <col min="13949" max="14186" width="9" style="60"/>
    <col min="14187" max="14187" width="1.69921875" style="60" customWidth="1"/>
    <col min="14188" max="14188" width="2.5" style="60" customWidth="1"/>
    <col min="14189" max="14189" width="3.59765625" style="60" customWidth="1"/>
    <col min="14190" max="14190" width="2.69921875" style="60" customWidth="1"/>
    <col min="14191" max="14191" width="0.8984375" style="60" customWidth="1"/>
    <col min="14192" max="14192" width="1.19921875" style="60" customWidth="1"/>
    <col min="14193" max="14193" width="5.3984375" style="60" customWidth="1"/>
    <col min="14194" max="14194" width="6.5" style="60" customWidth="1"/>
    <col min="14195" max="14195" width="4.09765625" style="60" customWidth="1"/>
    <col min="14196" max="14196" width="7.8984375" style="60" customWidth="1"/>
    <col min="14197" max="14197" width="8.69921875" style="60" customWidth="1"/>
    <col min="14198" max="14201" width="6.19921875" style="60" customWidth="1"/>
    <col min="14202" max="14202" width="4.8984375" style="60" customWidth="1"/>
    <col min="14203" max="14203" width="2.5" style="60" customWidth="1"/>
    <col min="14204" max="14204" width="4.8984375" style="60" customWidth="1"/>
    <col min="14205" max="14442" width="9" style="60"/>
    <col min="14443" max="14443" width="1.69921875" style="60" customWidth="1"/>
    <col min="14444" max="14444" width="2.5" style="60" customWidth="1"/>
    <col min="14445" max="14445" width="3.59765625" style="60" customWidth="1"/>
    <col min="14446" max="14446" width="2.69921875" style="60" customWidth="1"/>
    <col min="14447" max="14447" width="0.8984375" style="60" customWidth="1"/>
    <col min="14448" max="14448" width="1.19921875" style="60" customWidth="1"/>
    <col min="14449" max="14449" width="5.3984375" style="60" customWidth="1"/>
    <col min="14450" max="14450" width="6.5" style="60" customWidth="1"/>
    <col min="14451" max="14451" width="4.09765625" style="60" customWidth="1"/>
    <col min="14452" max="14452" width="7.8984375" style="60" customWidth="1"/>
    <col min="14453" max="14453" width="8.69921875" style="60" customWidth="1"/>
    <col min="14454" max="14457" width="6.19921875" style="60" customWidth="1"/>
    <col min="14458" max="14458" width="4.8984375" style="60" customWidth="1"/>
    <col min="14459" max="14459" width="2.5" style="60" customWidth="1"/>
    <col min="14460" max="14460" width="4.8984375" style="60" customWidth="1"/>
    <col min="14461" max="14698" width="9" style="60"/>
    <col min="14699" max="14699" width="1.69921875" style="60" customWidth="1"/>
    <col min="14700" max="14700" width="2.5" style="60" customWidth="1"/>
    <col min="14701" max="14701" width="3.59765625" style="60" customWidth="1"/>
    <col min="14702" max="14702" width="2.69921875" style="60" customWidth="1"/>
    <col min="14703" max="14703" width="0.8984375" style="60" customWidth="1"/>
    <col min="14704" max="14704" width="1.19921875" style="60" customWidth="1"/>
    <col min="14705" max="14705" width="5.3984375" style="60" customWidth="1"/>
    <col min="14706" max="14706" width="6.5" style="60" customWidth="1"/>
    <col min="14707" max="14707" width="4.09765625" style="60" customWidth="1"/>
    <col min="14708" max="14708" width="7.8984375" style="60" customWidth="1"/>
    <col min="14709" max="14709" width="8.69921875" style="60" customWidth="1"/>
    <col min="14710" max="14713" width="6.19921875" style="60" customWidth="1"/>
    <col min="14714" max="14714" width="4.8984375" style="60" customWidth="1"/>
    <col min="14715" max="14715" width="2.5" style="60" customWidth="1"/>
    <col min="14716" max="14716" width="4.8984375" style="60" customWidth="1"/>
    <col min="14717" max="14954" width="9" style="60"/>
    <col min="14955" max="14955" width="1.69921875" style="60" customWidth="1"/>
    <col min="14956" max="14956" width="2.5" style="60" customWidth="1"/>
    <col min="14957" max="14957" width="3.59765625" style="60" customWidth="1"/>
    <col min="14958" max="14958" width="2.69921875" style="60" customWidth="1"/>
    <col min="14959" max="14959" width="0.8984375" style="60" customWidth="1"/>
    <col min="14960" max="14960" width="1.19921875" style="60" customWidth="1"/>
    <col min="14961" max="14961" width="5.3984375" style="60" customWidth="1"/>
    <col min="14962" max="14962" width="6.5" style="60" customWidth="1"/>
    <col min="14963" max="14963" width="4.09765625" style="60" customWidth="1"/>
    <col min="14964" max="14964" width="7.8984375" style="60" customWidth="1"/>
    <col min="14965" max="14965" width="8.69921875" style="60" customWidth="1"/>
    <col min="14966" max="14969" width="6.19921875" style="60" customWidth="1"/>
    <col min="14970" max="14970" width="4.8984375" style="60" customWidth="1"/>
    <col min="14971" max="14971" width="2.5" style="60" customWidth="1"/>
    <col min="14972" max="14972" width="4.8984375" style="60" customWidth="1"/>
    <col min="14973" max="15210" width="9" style="60"/>
    <col min="15211" max="15211" width="1.69921875" style="60" customWidth="1"/>
    <col min="15212" max="15212" width="2.5" style="60" customWidth="1"/>
    <col min="15213" max="15213" width="3.59765625" style="60" customWidth="1"/>
    <col min="15214" max="15214" width="2.69921875" style="60" customWidth="1"/>
    <col min="15215" max="15215" width="0.8984375" style="60" customWidth="1"/>
    <col min="15216" max="15216" width="1.19921875" style="60" customWidth="1"/>
    <col min="15217" max="15217" width="5.3984375" style="60" customWidth="1"/>
    <col min="15218" max="15218" width="6.5" style="60" customWidth="1"/>
    <col min="15219" max="15219" width="4.09765625" style="60" customWidth="1"/>
    <col min="15220" max="15220" width="7.8984375" style="60" customWidth="1"/>
    <col min="15221" max="15221" width="8.69921875" style="60" customWidth="1"/>
    <col min="15222" max="15225" width="6.19921875" style="60" customWidth="1"/>
    <col min="15226" max="15226" width="4.8984375" style="60" customWidth="1"/>
    <col min="15227" max="15227" width="2.5" style="60" customWidth="1"/>
    <col min="15228" max="15228" width="4.8984375" style="60" customWidth="1"/>
    <col min="15229" max="15466" width="9" style="60"/>
    <col min="15467" max="15467" width="1.69921875" style="60" customWidth="1"/>
    <col min="15468" max="15468" width="2.5" style="60" customWidth="1"/>
    <col min="15469" max="15469" width="3.59765625" style="60" customWidth="1"/>
    <col min="15470" max="15470" width="2.69921875" style="60" customWidth="1"/>
    <col min="15471" max="15471" width="0.8984375" style="60" customWidth="1"/>
    <col min="15472" max="15472" width="1.19921875" style="60" customWidth="1"/>
    <col min="15473" max="15473" width="5.3984375" style="60" customWidth="1"/>
    <col min="15474" max="15474" width="6.5" style="60" customWidth="1"/>
    <col min="15475" max="15475" width="4.09765625" style="60" customWidth="1"/>
    <col min="15476" max="15476" width="7.8984375" style="60" customWidth="1"/>
    <col min="15477" max="15477" width="8.69921875" style="60" customWidth="1"/>
    <col min="15478" max="15481" width="6.19921875" style="60" customWidth="1"/>
    <col min="15482" max="15482" width="4.8984375" style="60" customWidth="1"/>
    <col min="15483" max="15483" width="2.5" style="60" customWidth="1"/>
    <col min="15484" max="15484" width="4.8984375" style="60" customWidth="1"/>
    <col min="15485" max="15722" width="9" style="60"/>
    <col min="15723" max="15723" width="1.69921875" style="60" customWidth="1"/>
    <col min="15724" max="15724" width="2.5" style="60" customWidth="1"/>
    <col min="15725" max="15725" width="3.59765625" style="60" customWidth="1"/>
    <col min="15726" max="15726" width="2.69921875" style="60" customWidth="1"/>
    <col min="15727" max="15727" width="0.8984375" style="60" customWidth="1"/>
    <col min="15728" max="15728" width="1.19921875" style="60" customWidth="1"/>
    <col min="15729" max="15729" width="5.3984375" style="60" customWidth="1"/>
    <col min="15730" max="15730" width="6.5" style="60" customWidth="1"/>
    <col min="15731" max="15731" width="4.09765625" style="60" customWidth="1"/>
    <col min="15732" max="15732" width="7.8984375" style="60" customWidth="1"/>
    <col min="15733" max="15733" width="8.69921875" style="60" customWidth="1"/>
    <col min="15734" max="15737" width="6.19921875" style="60" customWidth="1"/>
    <col min="15738" max="15738" width="4.8984375" style="60" customWidth="1"/>
    <col min="15739" max="15739" width="2.5" style="60" customWidth="1"/>
    <col min="15740" max="15740" width="4.8984375" style="60" customWidth="1"/>
    <col min="15741" max="15978" width="9" style="60"/>
    <col min="15979" max="15979" width="1.69921875" style="60" customWidth="1"/>
    <col min="15980" max="15980" width="2.5" style="60" customWidth="1"/>
    <col min="15981" max="15981" width="3.59765625" style="60" customWidth="1"/>
    <col min="15982" max="15982" width="2.69921875" style="60" customWidth="1"/>
    <col min="15983" max="15983" width="0.8984375" style="60" customWidth="1"/>
    <col min="15984" max="15984" width="1.19921875" style="60" customWidth="1"/>
    <col min="15985" max="15985" width="5.3984375" style="60" customWidth="1"/>
    <col min="15986" max="15986" width="6.5" style="60" customWidth="1"/>
    <col min="15987" max="15987" width="4.09765625" style="60" customWidth="1"/>
    <col min="15988" max="15988" width="7.8984375" style="60" customWidth="1"/>
    <col min="15989" max="15989" width="8.69921875" style="60" customWidth="1"/>
    <col min="15990" max="15993" width="6.19921875" style="60" customWidth="1"/>
    <col min="15994" max="15994" width="4.8984375" style="60" customWidth="1"/>
    <col min="15995" max="15995" width="2.5" style="60" customWidth="1"/>
    <col min="15996" max="15996" width="4.8984375" style="60" customWidth="1"/>
    <col min="15997" max="16384" width="9" style="60"/>
  </cols>
  <sheetData>
    <row r="1" spans="2:20" ht="4.5" customHeight="1" thickBot="1"/>
    <row r="2" spans="2:20" ht="18.75" customHeight="1" thickBot="1">
      <c r="B2" s="570" t="s">
        <v>543</v>
      </c>
      <c r="C2" s="571"/>
      <c r="D2" s="571"/>
      <c r="E2" s="572"/>
      <c r="G2" s="573" t="s">
        <v>293</v>
      </c>
      <c r="H2" s="573"/>
      <c r="I2" s="72">
        <f>IF(基本情報!G6="","",基本情報!G6)</f>
        <v>0</v>
      </c>
      <c r="J2" s="54" t="s">
        <v>7</v>
      </c>
      <c r="K2" s="54"/>
      <c r="L2" s="54"/>
      <c r="R2" s="574" t="s">
        <v>397</v>
      </c>
      <c r="S2" s="576" t="s">
        <v>394</v>
      </c>
      <c r="T2" s="576"/>
    </row>
    <row r="3" spans="2:20" s="52" customFormat="1">
      <c r="B3" s="90" t="s">
        <v>315</v>
      </c>
      <c r="G3" s="586"/>
      <c r="H3" s="586"/>
      <c r="I3" s="586"/>
      <c r="J3" s="586"/>
      <c r="K3" s="586"/>
      <c r="N3" s="169" t="s">
        <v>204</v>
      </c>
      <c r="O3" s="161" t="s">
        <v>291</v>
      </c>
      <c r="P3" s="103" t="s">
        <v>292</v>
      </c>
      <c r="R3" s="575"/>
      <c r="S3" s="51" t="s">
        <v>79</v>
      </c>
      <c r="T3" s="51" t="s">
        <v>247</v>
      </c>
    </row>
    <row r="4" spans="2:20" s="52" customFormat="1">
      <c r="B4" s="110" t="s">
        <v>162</v>
      </c>
      <c r="C4" s="113" t="s">
        <v>105</v>
      </c>
      <c r="D4" s="114" t="s">
        <v>152</v>
      </c>
      <c r="E4" s="112" t="s">
        <v>247</v>
      </c>
      <c r="G4" s="573" t="s">
        <v>17</v>
      </c>
      <c r="H4" s="573" t="str">
        <f>IF(①加減算!R9="","",①加減算!R9)</f>
        <v/>
      </c>
      <c r="I4" s="73" t="s">
        <v>162</v>
      </c>
      <c r="J4" s="83" t="s">
        <v>105</v>
      </c>
      <c r="K4" s="82" t="s">
        <v>152</v>
      </c>
      <c r="L4" s="74" t="s">
        <v>247</v>
      </c>
      <c r="N4" s="72" t="s">
        <v>347</v>
      </c>
      <c r="O4" s="171">
        <f>IF(K5="",0,K5)</f>
        <v>0</v>
      </c>
      <c r="P4" s="171">
        <f>IF(L5="",0,L5*$I$2)</f>
        <v>0</v>
      </c>
      <c r="R4" s="51">
        <f>月初児童数!AR8</f>
        <v>0</v>
      </c>
      <c r="S4" s="75">
        <f t="shared" ref="S4:S15" si="0">IFERROR(O4*R4,0)</f>
        <v>0</v>
      </c>
      <c r="T4" s="75">
        <f t="shared" ref="T4:T15" si="1">IFERROR(P4*R4,0)</f>
        <v>0</v>
      </c>
    </row>
    <row r="5" spans="2:20" s="54" customFormat="1">
      <c r="B5" s="64" t="s">
        <v>112</v>
      </c>
      <c r="C5" s="29" t="s">
        <v>536</v>
      </c>
      <c r="D5" s="239">
        <v>25970</v>
      </c>
      <c r="E5" s="239">
        <v>260</v>
      </c>
      <c r="G5" s="573"/>
      <c r="H5" s="573"/>
      <c r="I5" s="62" t="str">
        <f>IF(基本情報!$C$4="","",基本情報!$C$4)</f>
        <v/>
      </c>
      <c r="J5" s="62" t="str">
        <f>利用定員!L35</f>
        <v/>
      </c>
      <c r="K5" s="75">
        <f>IF(H4="",0,-DGET($B$4:$E$140,K4,I4:J5))</f>
        <v>0</v>
      </c>
      <c r="L5" s="75">
        <f>IF(H4="",0,-DGET($B$4:$E$140,L4,I4:J5))</f>
        <v>0</v>
      </c>
      <c r="N5" s="72" t="s">
        <v>18</v>
      </c>
      <c r="O5" s="171">
        <f>IF(K7="",0,K7)</f>
        <v>0</v>
      </c>
      <c r="P5" s="171">
        <f>IF(L7="",0,L7*$I$2)</f>
        <v>0</v>
      </c>
      <c r="R5" s="51">
        <f>月初児童数!AR9</f>
        <v>0</v>
      </c>
      <c r="S5" s="75">
        <f t="shared" si="0"/>
        <v>0</v>
      </c>
      <c r="T5" s="75">
        <f t="shared" si="1"/>
        <v>0</v>
      </c>
    </row>
    <row r="6" spans="2:20" s="54" customFormat="1">
      <c r="B6" s="64" t="s">
        <v>112</v>
      </c>
      <c r="C6" s="29" t="s">
        <v>465</v>
      </c>
      <c r="D6" s="239">
        <v>15580</v>
      </c>
      <c r="E6" s="239">
        <v>150</v>
      </c>
      <c r="G6" s="573" t="s">
        <v>18</v>
      </c>
      <c r="H6" s="573" t="str">
        <f>IF(①加減算!R10="","",①加減算!R10)</f>
        <v/>
      </c>
      <c r="I6" s="73" t="s">
        <v>162</v>
      </c>
      <c r="J6" s="83" t="s">
        <v>105</v>
      </c>
      <c r="K6" s="82" t="s">
        <v>152</v>
      </c>
      <c r="L6" s="74" t="s">
        <v>247</v>
      </c>
      <c r="N6" s="72" t="s">
        <v>19</v>
      </c>
      <c r="O6" s="171">
        <f>IF(K9="",0,K9)</f>
        <v>0</v>
      </c>
      <c r="P6" s="171">
        <f>IF(L9="",0,L9*$I$2)</f>
        <v>0</v>
      </c>
      <c r="R6" s="51">
        <f>月初児童数!AR10</f>
        <v>0</v>
      </c>
      <c r="S6" s="75">
        <f t="shared" si="0"/>
        <v>0</v>
      </c>
      <c r="T6" s="75">
        <f t="shared" si="1"/>
        <v>0</v>
      </c>
    </row>
    <row r="7" spans="2:20" s="54" customFormat="1">
      <c r="B7" s="64" t="s">
        <v>112</v>
      </c>
      <c r="C7" s="29" t="s">
        <v>466</v>
      </c>
      <c r="D7" s="239">
        <v>11130</v>
      </c>
      <c r="E7" s="239">
        <v>110</v>
      </c>
      <c r="G7" s="573"/>
      <c r="H7" s="573"/>
      <c r="I7" s="62" t="str">
        <f>IF(基本情報!$C$4="","",基本情報!$C$4)</f>
        <v/>
      </c>
      <c r="J7" s="62" t="str">
        <f>利用定員!L36</f>
        <v/>
      </c>
      <c r="K7" s="75">
        <f>IF(H6="",0,-DGET($B$4:$E$140,K6,I6:J7))</f>
        <v>0</v>
      </c>
      <c r="L7" s="75">
        <f>IF(H6="",0,-DGET($B$4:$E$140,L6,I6:J7))</f>
        <v>0</v>
      </c>
      <c r="N7" s="72" t="s">
        <v>20</v>
      </c>
      <c r="O7" s="171">
        <f>IF(K11="",0,K11)</f>
        <v>0</v>
      </c>
      <c r="P7" s="171">
        <f>IF(L11="",0,L11*$I$2)</f>
        <v>0</v>
      </c>
      <c r="R7" s="51">
        <f>月初児童数!AR11</f>
        <v>0</v>
      </c>
      <c r="S7" s="75">
        <f t="shared" si="0"/>
        <v>0</v>
      </c>
      <c r="T7" s="75">
        <f t="shared" si="1"/>
        <v>0</v>
      </c>
    </row>
    <row r="8" spans="2:20" s="77" customFormat="1">
      <c r="B8" s="64" t="s">
        <v>112</v>
      </c>
      <c r="C8" s="29" t="s">
        <v>467</v>
      </c>
      <c r="D8" s="239">
        <v>8650</v>
      </c>
      <c r="E8" s="239">
        <v>80</v>
      </c>
      <c r="G8" s="573" t="s">
        <v>19</v>
      </c>
      <c r="H8" s="573" t="str">
        <f>IF(①加減算!R11="","",①加減算!R11)</f>
        <v/>
      </c>
      <c r="I8" s="73" t="s">
        <v>162</v>
      </c>
      <c r="J8" s="83" t="s">
        <v>105</v>
      </c>
      <c r="K8" s="82" t="s">
        <v>152</v>
      </c>
      <c r="L8" s="74" t="s">
        <v>247</v>
      </c>
      <c r="N8" s="72" t="s">
        <v>21</v>
      </c>
      <c r="O8" s="171">
        <f>IF(K13="",0,K13)</f>
        <v>0</v>
      </c>
      <c r="P8" s="171">
        <f>IF(L13="",0,L13*$I$2)</f>
        <v>0</v>
      </c>
      <c r="R8" s="51">
        <f>月初児童数!AR12</f>
        <v>0</v>
      </c>
      <c r="S8" s="75">
        <f t="shared" si="0"/>
        <v>0</v>
      </c>
      <c r="T8" s="75">
        <f t="shared" si="1"/>
        <v>0</v>
      </c>
    </row>
    <row r="9" spans="2:20" s="54" customFormat="1">
      <c r="B9" s="64" t="s">
        <v>112</v>
      </c>
      <c r="C9" s="29" t="s">
        <v>468</v>
      </c>
      <c r="D9" s="239">
        <v>6490</v>
      </c>
      <c r="E9" s="239">
        <v>60</v>
      </c>
      <c r="G9" s="573"/>
      <c r="H9" s="573"/>
      <c r="I9" s="62" t="str">
        <f>IF(基本情報!$C$4="","",基本情報!$C$4)</f>
        <v/>
      </c>
      <c r="J9" s="62" t="str">
        <f>利用定員!L37</f>
        <v/>
      </c>
      <c r="K9" s="75">
        <f>IF(H8="",0,-DGET($B$4:$E$140,K8,I8:J9))</f>
        <v>0</v>
      </c>
      <c r="L9" s="75">
        <f>IF(H8="",0,-DGET($B$4:$E$140,L8,I8:J9))</f>
        <v>0</v>
      </c>
      <c r="N9" s="72" t="s">
        <v>22</v>
      </c>
      <c r="O9" s="171">
        <f>IF(K15="",0,K15)</f>
        <v>0</v>
      </c>
      <c r="P9" s="171">
        <f>IF(L15="",0,L15*$I$2)</f>
        <v>0</v>
      </c>
      <c r="R9" s="51">
        <f>月初児童数!AR13</f>
        <v>0</v>
      </c>
      <c r="S9" s="75">
        <f t="shared" si="0"/>
        <v>0</v>
      </c>
      <c r="T9" s="75">
        <f t="shared" si="1"/>
        <v>0</v>
      </c>
    </row>
    <row r="10" spans="2:20" s="54" customFormat="1">
      <c r="B10" s="64" t="s">
        <v>112</v>
      </c>
      <c r="C10" s="29" t="s">
        <v>469</v>
      </c>
      <c r="D10" s="239">
        <v>5190</v>
      </c>
      <c r="E10" s="239">
        <v>50</v>
      </c>
      <c r="G10" s="573" t="s">
        <v>20</v>
      </c>
      <c r="H10" s="573" t="str">
        <f>IF(①加減算!R12="","",①加減算!R12)</f>
        <v/>
      </c>
      <c r="I10" s="73" t="s">
        <v>162</v>
      </c>
      <c r="J10" s="83" t="s">
        <v>105</v>
      </c>
      <c r="K10" s="82" t="s">
        <v>152</v>
      </c>
      <c r="L10" s="74" t="s">
        <v>247</v>
      </c>
      <c r="N10" s="72" t="s">
        <v>206</v>
      </c>
      <c r="O10" s="171">
        <f>IF(K17="",0,K17)</f>
        <v>0</v>
      </c>
      <c r="P10" s="171">
        <f>IF(L17="",0,L17*$I$2)</f>
        <v>0</v>
      </c>
      <c r="R10" s="51">
        <f>月初児童数!AR14</f>
        <v>0</v>
      </c>
      <c r="S10" s="75">
        <f t="shared" si="0"/>
        <v>0</v>
      </c>
      <c r="T10" s="75">
        <f t="shared" si="1"/>
        <v>0</v>
      </c>
    </row>
    <row r="11" spans="2:20" s="54" customFormat="1">
      <c r="B11" s="64" t="s">
        <v>112</v>
      </c>
      <c r="C11" s="29" t="s">
        <v>470</v>
      </c>
      <c r="D11" s="239">
        <v>4320</v>
      </c>
      <c r="E11" s="239">
        <v>40</v>
      </c>
      <c r="G11" s="573"/>
      <c r="H11" s="573"/>
      <c r="I11" s="62" t="str">
        <f>IF(基本情報!$C$4="","",基本情報!$C$4)</f>
        <v/>
      </c>
      <c r="J11" s="62" t="str">
        <f>利用定員!L38</f>
        <v/>
      </c>
      <c r="K11" s="75">
        <f>IF(H10="",0,-DGET($B$4:$E$140,K10,I10:J11))</f>
        <v>0</v>
      </c>
      <c r="L11" s="75">
        <f>IF(H10="",0,-DGET($B$4:$E$140,L10,I10:J11))</f>
        <v>0</v>
      </c>
      <c r="N11" s="72" t="s">
        <v>207</v>
      </c>
      <c r="O11" s="171">
        <f>IF(K19="",0,K19)</f>
        <v>0</v>
      </c>
      <c r="P11" s="171">
        <f>IF(L19="",0,L19*$I$2)</f>
        <v>0</v>
      </c>
      <c r="R11" s="51">
        <f>月初児童数!AR15</f>
        <v>0</v>
      </c>
      <c r="S11" s="75">
        <f t="shared" si="0"/>
        <v>0</v>
      </c>
      <c r="T11" s="75">
        <f t="shared" si="1"/>
        <v>0</v>
      </c>
    </row>
    <row r="12" spans="2:20" s="54" customFormat="1">
      <c r="B12" s="62" t="s">
        <v>112</v>
      </c>
      <c r="C12" s="29" t="s">
        <v>471</v>
      </c>
      <c r="D12" s="237">
        <v>3710</v>
      </c>
      <c r="E12" s="237">
        <v>30</v>
      </c>
      <c r="G12" s="573" t="s">
        <v>21</v>
      </c>
      <c r="H12" s="573" t="str">
        <f>IF(①加減算!R13="","",①加減算!R13)</f>
        <v/>
      </c>
      <c r="I12" s="73" t="s">
        <v>162</v>
      </c>
      <c r="J12" s="83" t="s">
        <v>105</v>
      </c>
      <c r="K12" s="82" t="s">
        <v>152</v>
      </c>
      <c r="L12" s="74" t="s">
        <v>247</v>
      </c>
      <c r="N12" s="72" t="s">
        <v>208</v>
      </c>
      <c r="O12" s="171">
        <f>IF(K21="",0,K21)</f>
        <v>0</v>
      </c>
      <c r="P12" s="171">
        <f>IF(L21="",0,L21*$I$2)</f>
        <v>0</v>
      </c>
      <c r="R12" s="51">
        <f>月初児童数!AR16</f>
        <v>0</v>
      </c>
      <c r="S12" s="75">
        <f t="shared" si="0"/>
        <v>0</v>
      </c>
      <c r="T12" s="75">
        <f t="shared" si="1"/>
        <v>0</v>
      </c>
    </row>
    <row r="13" spans="2:20" s="54" customFormat="1">
      <c r="B13" s="62" t="s">
        <v>112</v>
      </c>
      <c r="C13" s="29" t="s">
        <v>472</v>
      </c>
      <c r="D13" s="237">
        <v>3240</v>
      </c>
      <c r="E13" s="237">
        <v>30</v>
      </c>
      <c r="G13" s="573"/>
      <c r="H13" s="573"/>
      <c r="I13" s="62" t="str">
        <f>IF(基本情報!$C$4="","",基本情報!$C$4)</f>
        <v/>
      </c>
      <c r="J13" s="62" t="str">
        <f>利用定員!L39</f>
        <v/>
      </c>
      <c r="K13" s="75">
        <f>IF(H12="",0,-DGET($B$4:$E$140,K12,I12:J13))</f>
        <v>0</v>
      </c>
      <c r="L13" s="75">
        <f>IF(H12="",0,-DGET($B$4:$E$140,L12,I12:J13))</f>
        <v>0</v>
      </c>
      <c r="N13" s="72" t="s">
        <v>26</v>
      </c>
      <c r="O13" s="171">
        <f>IF(K23="",0,K23)</f>
        <v>0</v>
      </c>
      <c r="P13" s="171">
        <f>IF(L23="",0,L23*$I$2)</f>
        <v>0</v>
      </c>
      <c r="R13" s="51">
        <f>月初児童数!AR17</f>
        <v>0</v>
      </c>
      <c r="S13" s="75">
        <f t="shared" si="0"/>
        <v>0</v>
      </c>
      <c r="T13" s="75">
        <f t="shared" si="1"/>
        <v>0</v>
      </c>
    </row>
    <row r="14" spans="2:20" s="54" customFormat="1">
      <c r="B14" s="62" t="s">
        <v>112</v>
      </c>
      <c r="C14" s="29" t="s">
        <v>473</v>
      </c>
      <c r="D14" s="237">
        <v>2880</v>
      </c>
      <c r="E14" s="237">
        <v>20</v>
      </c>
      <c r="G14" s="573" t="s">
        <v>22</v>
      </c>
      <c r="H14" s="573" t="str">
        <f>IF(①加減算!R14="","",①加減算!R14)</f>
        <v/>
      </c>
      <c r="I14" s="73" t="s">
        <v>162</v>
      </c>
      <c r="J14" s="83" t="s">
        <v>105</v>
      </c>
      <c r="K14" s="82" t="s">
        <v>152</v>
      </c>
      <c r="L14" s="74" t="s">
        <v>247</v>
      </c>
      <c r="N14" s="72" t="s">
        <v>27</v>
      </c>
      <c r="O14" s="171">
        <f>IF(K25="",0,K25)</f>
        <v>0</v>
      </c>
      <c r="P14" s="171">
        <f>IF(L25="",0,L25*$I$2)</f>
        <v>0</v>
      </c>
      <c r="R14" s="51">
        <f>月初児童数!AR18</f>
        <v>0</v>
      </c>
      <c r="S14" s="75">
        <f t="shared" si="0"/>
        <v>0</v>
      </c>
      <c r="T14" s="75">
        <f t="shared" si="1"/>
        <v>0</v>
      </c>
    </row>
    <row r="15" spans="2:20" s="54" customFormat="1">
      <c r="B15" s="62" t="s">
        <v>112</v>
      </c>
      <c r="C15" s="29" t="s">
        <v>474</v>
      </c>
      <c r="D15" s="237">
        <v>2590</v>
      </c>
      <c r="E15" s="237">
        <v>20</v>
      </c>
      <c r="G15" s="573"/>
      <c r="H15" s="573"/>
      <c r="I15" s="62" t="str">
        <f>IF(基本情報!$C$4="","",基本情報!$C$4)</f>
        <v/>
      </c>
      <c r="J15" s="62" t="str">
        <f>利用定員!L40</f>
        <v/>
      </c>
      <c r="K15" s="75">
        <f>IF(H14="",0,-DGET($B$4:$E$140,K14,I14:J15))</f>
        <v>0</v>
      </c>
      <c r="L15" s="75">
        <f>IF(H14="",0,-DGET($B$4:$E$140,L14,I14:J15))</f>
        <v>0</v>
      </c>
      <c r="N15" s="72" t="s">
        <v>28</v>
      </c>
      <c r="O15" s="171">
        <f>IF(K27="",0,K27)</f>
        <v>0</v>
      </c>
      <c r="P15" s="171">
        <f>IF(L27="",0,L27*$I$2)</f>
        <v>0</v>
      </c>
      <c r="R15" s="51">
        <f>月初児童数!AR19</f>
        <v>0</v>
      </c>
      <c r="S15" s="75">
        <f t="shared" si="0"/>
        <v>0</v>
      </c>
      <c r="T15" s="75">
        <f t="shared" si="1"/>
        <v>0</v>
      </c>
    </row>
    <row r="16" spans="2:20" s="54" customFormat="1">
      <c r="B16" s="62" t="s">
        <v>112</v>
      </c>
      <c r="C16" s="29" t="s">
        <v>475</v>
      </c>
      <c r="D16" s="237">
        <v>2160</v>
      </c>
      <c r="E16" s="237">
        <v>20</v>
      </c>
      <c r="G16" s="573" t="s">
        <v>23</v>
      </c>
      <c r="H16" s="573" t="str">
        <f>IF(①加減算!R15="","",①加減算!R15)</f>
        <v/>
      </c>
      <c r="I16" s="73" t="s">
        <v>162</v>
      </c>
      <c r="J16" s="83" t="s">
        <v>105</v>
      </c>
      <c r="K16" s="82" t="s">
        <v>152</v>
      </c>
      <c r="L16" s="74" t="s">
        <v>247</v>
      </c>
      <c r="R16" s="51">
        <f>SUM(R4:R15)</f>
        <v>0</v>
      </c>
      <c r="S16" s="190">
        <f>SUM(S4:S15)</f>
        <v>0</v>
      </c>
      <c r="T16" s="190">
        <f>SUM(T4:T15)</f>
        <v>0</v>
      </c>
    </row>
    <row r="17" spans="2:12" s="54" customFormat="1">
      <c r="B17" s="62" t="s">
        <v>112</v>
      </c>
      <c r="C17" s="29" t="s">
        <v>476</v>
      </c>
      <c r="D17" s="237">
        <v>1850</v>
      </c>
      <c r="E17" s="237">
        <v>10</v>
      </c>
      <c r="G17" s="573"/>
      <c r="H17" s="573"/>
      <c r="I17" s="62" t="str">
        <f>IF(基本情報!$C$4="","",基本情報!$C$4)</f>
        <v/>
      </c>
      <c r="J17" s="62" t="str">
        <f>利用定員!L41</f>
        <v/>
      </c>
      <c r="K17" s="75">
        <f>IF(H16="",0,-DGET($B$4:$E$140,K16,I16:J17))</f>
        <v>0</v>
      </c>
      <c r="L17" s="75">
        <f>IF(H16="",0,-DGET($B$4:$E$140,L16,I16:J17))</f>
        <v>0</v>
      </c>
    </row>
    <row r="18" spans="2:12" s="54" customFormat="1">
      <c r="B18" s="62" t="s">
        <v>112</v>
      </c>
      <c r="C18" s="29" t="s">
        <v>477</v>
      </c>
      <c r="D18" s="237">
        <v>1620</v>
      </c>
      <c r="E18" s="237">
        <v>10</v>
      </c>
      <c r="G18" s="573" t="s">
        <v>207</v>
      </c>
      <c r="H18" s="573" t="str">
        <f>IF(①加減算!R16="","",①加減算!R16)</f>
        <v/>
      </c>
      <c r="I18" s="73" t="s">
        <v>162</v>
      </c>
      <c r="J18" s="83" t="s">
        <v>105</v>
      </c>
      <c r="K18" s="82" t="s">
        <v>152</v>
      </c>
      <c r="L18" s="74" t="s">
        <v>247</v>
      </c>
    </row>
    <row r="19" spans="2:12" s="54" customFormat="1">
      <c r="B19" s="62" t="s">
        <v>112</v>
      </c>
      <c r="C19" s="29" t="s">
        <v>478</v>
      </c>
      <c r="D19" s="237">
        <v>1440</v>
      </c>
      <c r="E19" s="237">
        <v>10</v>
      </c>
      <c r="G19" s="573"/>
      <c r="H19" s="573"/>
      <c r="I19" s="62" t="str">
        <f>IF(基本情報!$C$4="","",基本情報!$C$4)</f>
        <v/>
      </c>
      <c r="J19" s="62" t="str">
        <f>利用定員!L42</f>
        <v/>
      </c>
      <c r="K19" s="75">
        <f>IF(H18="",0,-DGET($B$4:$E$140,K18,I18:J19))</f>
        <v>0</v>
      </c>
      <c r="L19" s="75">
        <f>IF(H18="",0,-DGET($B$4:$E$140,L18,I18:J19))</f>
        <v>0</v>
      </c>
    </row>
    <row r="20" spans="2:12" s="54" customFormat="1">
      <c r="B20" s="62" t="s">
        <v>112</v>
      </c>
      <c r="C20" s="29" t="s">
        <v>479</v>
      </c>
      <c r="D20" s="237">
        <v>1290</v>
      </c>
      <c r="E20" s="237">
        <v>10</v>
      </c>
      <c r="G20" s="573" t="s">
        <v>208</v>
      </c>
      <c r="H20" s="573" t="str">
        <f>IF(①加減算!R17="","",①加減算!R17)</f>
        <v/>
      </c>
      <c r="I20" s="73" t="s">
        <v>162</v>
      </c>
      <c r="J20" s="83" t="s">
        <v>105</v>
      </c>
      <c r="K20" s="82" t="s">
        <v>152</v>
      </c>
      <c r="L20" s="74" t="s">
        <v>247</v>
      </c>
    </row>
    <row r="21" spans="2:12">
      <c r="B21" s="62" t="s">
        <v>112</v>
      </c>
      <c r="C21" s="29" t="s">
        <v>480</v>
      </c>
      <c r="D21" s="237">
        <v>1180</v>
      </c>
      <c r="E21" s="237">
        <v>10</v>
      </c>
      <c r="G21" s="573"/>
      <c r="H21" s="573"/>
      <c r="I21" s="62" t="str">
        <f>IF(基本情報!$C$4="","",基本情報!$C$4)</f>
        <v/>
      </c>
      <c r="J21" s="62" t="str">
        <f>利用定員!L43</f>
        <v/>
      </c>
      <c r="K21" s="75">
        <f>IF(H20="",0,-DGET($B$4:$E$140,K20,I20:J21))</f>
        <v>0</v>
      </c>
      <c r="L21" s="75">
        <f>IF(H20="",0,-DGET($B$4:$E$140,L20,I20:J21))</f>
        <v>0</v>
      </c>
    </row>
    <row r="22" spans="2:12">
      <c r="B22" s="62" t="s">
        <v>274</v>
      </c>
      <c r="C22" s="29" t="s">
        <v>536</v>
      </c>
      <c r="D22" s="237">
        <v>24920</v>
      </c>
      <c r="E22" s="237">
        <v>240</v>
      </c>
      <c r="G22" s="573" t="s">
        <v>26</v>
      </c>
      <c r="H22" s="573" t="str">
        <f>IF(①加減算!R18="","",①加減算!R18)</f>
        <v/>
      </c>
      <c r="I22" s="73" t="s">
        <v>162</v>
      </c>
      <c r="J22" s="83" t="s">
        <v>105</v>
      </c>
      <c r="K22" s="82" t="s">
        <v>152</v>
      </c>
      <c r="L22" s="74" t="s">
        <v>247</v>
      </c>
    </row>
    <row r="23" spans="2:12">
      <c r="B23" s="62" t="s">
        <v>274</v>
      </c>
      <c r="C23" s="29" t="s">
        <v>465</v>
      </c>
      <c r="D23" s="237">
        <v>14950</v>
      </c>
      <c r="E23" s="237">
        <v>150</v>
      </c>
      <c r="G23" s="573"/>
      <c r="H23" s="573"/>
      <c r="I23" s="62" t="str">
        <f>IF(基本情報!$C$4="","",基本情報!$C$4)</f>
        <v/>
      </c>
      <c r="J23" s="62" t="str">
        <f>利用定員!L44</f>
        <v/>
      </c>
      <c r="K23" s="75">
        <f>IF(H22="",0,-DGET($B$4:$E$140,K22,I22:J23))</f>
        <v>0</v>
      </c>
      <c r="L23" s="75">
        <f>IF(H22="",0,-DGET($B$4:$E$140,L22,I22:J23))</f>
        <v>0</v>
      </c>
    </row>
    <row r="24" spans="2:12">
      <c r="B24" s="62" t="s">
        <v>274</v>
      </c>
      <c r="C24" s="29" t="s">
        <v>466</v>
      </c>
      <c r="D24" s="237">
        <v>10680</v>
      </c>
      <c r="E24" s="237">
        <v>100</v>
      </c>
      <c r="G24" s="573" t="s">
        <v>27</v>
      </c>
      <c r="H24" s="573" t="str">
        <f>IF(①加減算!R19="","",①加減算!R19)</f>
        <v/>
      </c>
      <c r="I24" s="73" t="s">
        <v>162</v>
      </c>
      <c r="J24" s="83" t="s">
        <v>105</v>
      </c>
      <c r="K24" s="82" t="s">
        <v>152</v>
      </c>
      <c r="L24" s="74" t="s">
        <v>247</v>
      </c>
    </row>
    <row r="25" spans="2:12">
      <c r="B25" s="62" t="s">
        <v>274</v>
      </c>
      <c r="C25" s="29" t="s">
        <v>467</v>
      </c>
      <c r="D25" s="237">
        <v>8310</v>
      </c>
      <c r="E25" s="237">
        <v>80</v>
      </c>
      <c r="G25" s="573"/>
      <c r="H25" s="573"/>
      <c r="I25" s="62" t="str">
        <f>IF(基本情報!$C$4="","",基本情報!$C$4)</f>
        <v/>
      </c>
      <c r="J25" s="62" t="str">
        <f>利用定員!L45</f>
        <v/>
      </c>
      <c r="K25" s="75">
        <f>IF(H24="",0,-DGET($B$4:$E$140,K24,I24:J25))</f>
        <v>0</v>
      </c>
      <c r="L25" s="75">
        <f>IF(H24="",0,-DGET($B$4:$E$140,L24,I24:J25))</f>
        <v>0</v>
      </c>
    </row>
    <row r="26" spans="2:12">
      <c r="B26" s="62" t="s">
        <v>274</v>
      </c>
      <c r="C26" s="29" t="s">
        <v>468</v>
      </c>
      <c r="D26" s="237">
        <v>6230</v>
      </c>
      <c r="E26" s="237">
        <v>60</v>
      </c>
      <c r="G26" s="573" t="s">
        <v>28</v>
      </c>
      <c r="H26" s="573" t="str">
        <f>IF(①加減算!R20="","",①加減算!R20)</f>
        <v/>
      </c>
      <c r="I26" s="73" t="s">
        <v>162</v>
      </c>
      <c r="J26" s="83" t="s">
        <v>105</v>
      </c>
      <c r="K26" s="82" t="s">
        <v>152</v>
      </c>
      <c r="L26" s="74" t="s">
        <v>247</v>
      </c>
    </row>
    <row r="27" spans="2:12">
      <c r="B27" s="62" t="s">
        <v>274</v>
      </c>
      <c r="C27" s="29" t="s">
        <v>469</v>
      </c>
      <c r="D27" s="237">
        <v>4980</v>
      </c>
      <c r="E27" s="237">
        <v>50</v>
      </c>
      <c r="G27" s="573"/>
      <c r="H27" s="573"/>
      <c r="I27" s="62" t="str">
        <f>IF(基本情報!$C$4="","",基本情報!$C$4)</f>
        <v/>
      </c>
      <c r="J27" s="62" t="str">
        <f>利用定員!L46</f>
        <v/>
      </c>
      <c r="K27" s="75">
        <f>IF(H26="",0,-DGET($B$4:$E$140,K26,I26:J27))</f>
        <v>0</v>
      </c>
      <c r="L27" s="75">
        <f>IF(H26="",0,-DGET($B$4:$E$140,L26,I26:J27))</f>
        <v>0</v>
      </c>
    </row>
    <row r="28" spans="2:12">
      <c r="B28" s="62" t="s">
        <v>274</v>
      </c>
      <c r="C28" s="29" t="s">
        <v>470</v>
      </c>
      <c r="D28" s="237">
        <v>4150</v>
      </c>
      <c r="E28" s="237">
        <v>40</v>
      </c>
    </row>
    <row r="29" spans="2:12">
      <c r="B29" s="62" t="s">
        <v>274</v>
      </c>
      <c r="C29" s="29" t="s">
        <v>471</v>
      </c>
      <c r="D29" s="237">
        <v>3560</v>
      </c>
      <c r="E29" s="237">
        <v>30</v>
      </c>
    </row>
    <row r="30" spans="2:12">
      <c r="B30" s="62" t="s">
        <v>274</v>
      </c>
      <c r="C30" s="29" t="s">
        <v>472</v>
      </c>
      <c r="D30" s="237">
        <v>3110</v>
      </c>
      <c r="E30" s="237">
        <v>30</v>
      </c>
    </row>
    <row r="31" spans="2:12">
      <c r="B31" s="62" t="s">
        <v>274</v>
      </c>
      <c r="C31" s="29" t="s">
        <v>473</v>
      </c>
      <c r="D31" s="237">
        <v>2770</v>
      </c>
      <c r="E31" s="237">
        <v>20</v>
      </c>
    </row>
    <row r="32" spans="2:12">
      <c r="B32" s="62" t="s">
        <v>274</v>
      </c>
      <c r="C32" s="29" t="s">
        <v>474</v>
      </c>
      <c r="D32" s="237">
        <v>2490</v>
      </c>
      <c r="E32" s="237">
        <v>20</v>
      </c>
    </row>
    <row r="33" spans="2:5">
      <c r="B33" s="62" t="s">
        <v>274</v>
      </c>
      <c r="C33" s="29" t="s">
        <v>475</v>
      </c>
      <c r="D33" s="237">
        <v>2070</v>
      </c>
      <c r="E33" s="237">
        <v>20</v>
      </c>
    </row>
    <row r="34" spans="2:5">
      <c r="B34" s="62" t="s">
        <v>274</v>
      </c>
      <c r="C34" s="29" t="s">
        <v>476</v>
      </c>
      <c r="D34" s="237">
        <v>1780</v>
      </c>
      <c r="E34" s="237">
        <v>10</v>
      </c>
    </row>
    <row r="35" spans="2:5">
      <c r="B35" s="62" t="s">
        <v>274</v>
      </c>
      <c r="C35" s="29" t="s">
        <v>477</v>
      </c>
      <c r="D35" s="237">
        <v>1550</v>
      </c>
      <c r="E35" s="237">
        <v>10</v>
      </c>
    </row>
    <row r="36" spans="2:5">
      <c r="B36" s="62" t="s">
        <v>274</v>
      </c>
      <c r="C36" s="29" t="s">
        <v>478</v>
      </c>
      <c r="D36" s="237">
        <v>1380</v>
      </c>
      <c r="E36" s="237">
        <v>10</v>
      </c>
    </row>
    <row r="37" spans="2:5">
      <c r="B37" s="62" t="s">
        <v>274</v>
      </c>
      <c r="C37" s="29" t="s">
        <v>479</v>
      </c>
      <c r="D37" s="237">
        <v>1240</v>
      </c>
      <c r="E37" s="237">
        <v>10</v>
      </c>
    </row>
    <row r="38" spans="2:5">
      <c r="B38" s="62" t="s">
        <v>274</v>
      </c>
      <c r="C38" s="29" t="s">
        <v>480</v>
      </c>
      <c r="D38" s="237">
        <v>1130</v>
      </c>
      <c r="E38" s="237">
        <v>10</v>
      </c>
    </row>
    <row r="39" spans="2:5">
      <c r="B39" s="62" t="s">
        <v>275</v>
      </c>
      <c r="C39" s="29" t="s">
        <v>536</v>
      </c>
      <c r="D39" s="237">
        <v>24660</v>
      </c>
      <c r="E39" s="237">
        <v>240</v>
      </c>
    </row>
    <row r="40" spans="2:5">
      <c r="B40" s="62" t="s">
        <v>275</v>
      </c>
      <c r="C40" s="29" t="s">
        <v>465</v>
      </c>
      <c r="D40" s="237">
        <v>14800</v>
      </c>
      <c r="E40" s="237">
        <v>140</v>
      </c>
    </row>
    <row r="41" spans="2:5">
      <c r="B41" s="62" t="s">
        <v>275</v>
      </c>
      <c r="C41" s="29" t="s">
        <v>466</v>
      </c>
      <c r="D41" s="237">
        <v>10570</v>
      </c>
      <c r="E41" s="237">
        <v>100</v>
      </c>
    </row>
    <row r="42" spans="2:5">
      <c r="B42" s="62" t="s">
        <v>275</v>
      </c>
      <c r="C42" s="29" t="s">
        <v>467</v>
      </c>
      <c r="D42" s="237">
        <v>8220</v>
      </c>
      <c r="E42" s="237">
        <v>80</v>
      </c>
    </row>
    <row r="43" spans="2:5">
      <c r="B43" s="62" t="s">
        <v>275</v>
      </c>
      <c r="C43" s="29" t="s">
        <v>468</v>
      </c>
      <c r="D43" s="237">
        <v>6160</v>
      </c>
      <c r="E43" s="237">
        <v>60</v>
      </c>
    </row>
    <row r="44" spans="2:5">
      <c r="B44" s="62" t="s">
        <v>275</v>
      </c>
      <c r="C44" s="29" t="s">
        <v>469</v>
      </c>
      <c r="D44" s="237">
        <v>4930</v>
      </c>
      <c r="E44" s="237">
        <v>40</v>
      </c>
    </row>
    <row r="45" spans="2:5">
      <c r="B45" s="62" t="s">
        <v>275</v>
      </c>
      <c r="C45" s="29" t="s">
        <v>470</v>
      </c>
      <c r="D45" s="237">
        <v>4110</v>
      </c>
      <c r="E45" s="237">
        <v>40</v>
      </c>
    </row>
    <row r="46" spans="2:5">
      <c r="B46" s="62" t="s">
        <v>275</v>
      </c>
      <c r="C46" s="29" t="s">
        <v>471</v>
      </c>
      <c r="D46" s="237">
        <v>3520</v>
      </c>
      <c r="E46" s="237">
        <v>30</v>
      </c>
    </row>
    <row r="47" spans="2:5">
      <c r="B47" s="62" t="s">
        <v>275</v>
      </c>
      <c r="C47" s="29" t="s">
        <v>472</v>
      </c>
      <c r="D47" s="237">
        <v>3080</v>
      </c>
      <c r="E47" s="237">
        <v>30</v>
      </c>
    </row>
    <row r="48" spans="2:5">
      <c r="B48" s="62" t="s">
        <v>275</v>
      </c>
      <c r="C48" s="29" t="s">
        <v>473</v>
      </c>
      <c r="D48" s="237">
        <v>2740</v>
      </c>
      <c r="E48" s="237">
        <v>20</v>
      </c>
    </row>
    <row r="49" spans="2:5">
      <c r="B49" s="62" t="s">
        <v>275</v>
      </c>
      <c r="C49" s="29" t="s">
        <v>474</v>
      </c>
      <c r="D49" s="237">
        <v>2460</v>
      </c>
      <c r="E49" s="237">
        <v>20</v>
      </c>
    </row>
    <row r="50" spans="2:5">
      <c r="B50" s="62" t="s">
        <v>275</v>
      </c>
      <c r="C50" s="29" t="s">
        <v>475</v>
      </c>
      <c r="D50" s="237">
        <v>2050</v>
      </c>
      <c r="E50" s="237">
        <v>20</v>
      </c>
    </row>
    <row r="51" spans="2:5">
      <c r="B51" s="62" t="s">
        <v>275</v>
      </c>
      <c r="C51" s="29" t="s">
        <v>476</v>
      </c>
      <c r="D51" s="237">
        <v>1760</v>
      </c>
      <c r="E51" s="237">
        <v>10</v>
      </c>
    </row>
    <row r="52" spans="2:5">
      <c r="B52" s="62" t="s">
        <v>275</v>
      </c>
      <c r="C52" s="29" t="s">
        <v>477</v>
      </c>
      <c r="D52" s="237">
        <v>1540</v>
      </c>
      <c r="E52" s="237">
        <v>10</v>
      </c>
    </row>
    <row r="53" spans="2:5">
      <c r="B53" s="62" t="s">
        <v>275</v>
      </c>
      <c r="C53" s="29" t="s">
        <v>478</v>
      </c>
      <c r="D53" s="237">
        <v>1370</v>
      </c>
      <c r="E53" s="237">
        <v>10</v>
      </c>
    </row>
    <row r="54" spans="2:5">
      <c r="B54" s="62" t="s">
        <v>275</v>
      </c>
      <c r="C54" s="29" t="s">
        <v>479</v>
      </c>
      <c r="D54" s="237">
        <v>1230</v>
      </c>
      <c r="E54" s="237">
        <v>10</v>
      </c>
    </row>
    <row r="55" spans="2:5">
      <c r="B55" s="62" t="s">
        <v>275</v>
      </c>
      <c r="C55" s="29" t="s">
        <v>480</v>
      </c>
      <c r="D55" s="237">
        <v>1120</v>
      </c>
      <c r="E55" s="237">
        <v>10</v>
      </c>
    </row>
    <row r="56" spans="2:5">
      <c r="B56" s="62" t="s">
        <v>276</v>
      </c>
      <c r="C56" s="29" t="s">
        <v>536</v>
      </c>
      <c r="D56" s="237">
        <v>23880</v>
      </c>
      <c r="E56" s="237">
        <v>230</v>
      </c>
    </row>
    <row r="57" spans="2:5">
      <c r="B57" s="62" t="s">
        <v>276</v>
      </c>
      <c r="C57" s="29" t="s">
        <v>465</v>
      </c>
      <c r="D57" s="237">
        <v>14330</v>
      </c>
      <c r="E57" s="237">
        <v>140</v>
      </c>
    </row>
    <row r="58" spans="2:5">
      <c r="B58" s="62" t="s">
        <v>276</v>
      </c>
      <c r="C58" s="29" t="s">
        <v>466</v>
      </c>
      <c r="D58" s="237">
        <v>10230</v>
      </c>
      <c r="E58" s="237">
        <v>100</v>
      </c>
    </row>
    <row r="59" spans="2:5">
      <c r="B59" s="62" t="s">
        <v>276</v>
      </c>
      <c r="C59" s="29" t="s">
        <v>467</v>
      </c>
      <c r="D59" s="237">
        <v>7960</v>
      </c>
      <c r="E59" s="237">
        <v>80</v>
      </c>
    </row>
    <row r="60" spans="2:5">
      <c r="B60" s="62" t="s">
        <v>276</v>
      </c>
      <c r="C60" s="29" t="s">
        <v>468</v>
      </c>
      <c r="D60" s="237">
        <v>5970</v>
      </c>
      <c r="E60" s="237">
        <v>60</v>
      </c>
    </row>
    <row r="61" spans="2:5">
      <c r="B61" s="62" t="s">
        <v>276</v>
      </c>
      <c r="C61" s="29" t="s">
        <v>469</v>
      </c>
      <c r="D61" s="237">
        <v>4770</v>
      </c>
      <c r="E61" s="237">
        <v>40</v>
      </c>
    </row>
    <row r="62" spans="2:5">
      <c r="B62" s="62" t="s">
        <v>276</v>
      </c>
      <c r="C62" s="29" t="s">
        <v>470</v>
      </c>
      <c r="D62" s="237">
        <v>3980</v>
      </c>
      <c r="E62" s="237">
        <v>40</v>
      </c>
    </row>
    <row r="63" spans="2:5">
      <c r="B63" s="62" t="s">
        <v>276</v>
      </c>
      <c r="C63" s="29" t="s">
        <v>471</v>
      </c>
      <c r="D63" s="237">
        <v>3410</v>
      </c>
      <c r="E63" s="237">
        <v>30</v>
      </c>
    </row>
    <row r="64" spans="2:5">
      <c r="B64" s="62" t="s">
        <v>276</v>
      </c>
      <c r="C64" s="29" t="s">
        <v>472</v>
      </c>
      <c r="D64" s="237">
        <v>2980</v>
      </c>
      <c r="E64" s="237">
        <v>30</v>
      </c>
    </row>
    <row r="65" spans="2:5">
      <c r="B65" s="62" t="s">
        <v>276</v>
      </c>
      <c r="C65" s="29" t="s">
        <v>473</v>
      </c>
      <c r="D65" s="237">
        <v>2650</v>
      </c>
      <c r="E65" s="237">
        <v>20</v>
      </c>
    </row>
    <row r="66" spans="2:5">
      <c r="B66" s="62" t="s">
        <v>276</v>
      </c>
      <c r="C66" s="29" t="s">
        <v>474</v>
      </c>
      <c r="D66" s="237">
        <v>2380</v>
      </c>
      <c r="E66" s="237">
        <v>20</v>
      </c>
    </row>
    <row r="67" spans="2:5">
      <c r="B67" s="62" t="s">
        <v>276</v>
      </c>
      <c r="C67" s="29" t="s">
        <v>475</v>
      </c>
      <c r="D67" s="237">
        <v>1990</v>
      </c>
      <c r="E67" s="237">
        <v>20</v>
      </c>
    </row>
    <row r="68" spans="2:5">
      <c r="B68" s="64" t="s">
        <v>276</v>
      </c>
      <c r="C68" s="29" t="s">
        <v>476</v>
      </c>
      <c r="D68" s="239">
        <v>1700</v>
      </c>
      <c r="E68" s="239">
        <v>10</v>
      </c>
    </row>
    <row r="69" spans="2:5">
      <c r="B69" s="64" t="s">
        <v>276</v>
      </c>
      <c r="C69" s="29" t="s">
        <v>477</v>
      </c>
      <c r="D69" s="239">
        <v>1490</v>
      </c>
      <c r="E69" s="239">
        <v>10</v>
      </c>
    </row>
    <row r="70" spans="2:5">
      <c r="B70" s="64" t="s">
        <v>276</v>
      </c>
      <c r="C70" s="29" t="s">
        <v>478</v>
      </c>
      <c r="D70" s="239">
        <v>1320</v>
      </c>
      <c r="E70" s="239">
        <v>10</v>
      </c>
    </row>
    <row r="71" spans="2:5">
      <c r="B71" s="64" t="s">
        <v>276</v>
      </c>
      <c r="C71" s="29" t="s">
        <v>479</v>
      </c>
      <c r="D71" s="239">
        <v>1190</v>
      </c>
      <c r="E71" s="239">
        <v>10</v>
      </c>
    </row>
    <row r="72" spans="2:5">
      <c r="B72" s="64" t="s">
        <v>276</v>
      </c>
      <c r="C72" s="29" t="s">
        <v>480</v>
      </c>
      <c r="D72" s="237">
        <v>1080</v>
      </c>
      <c r="E72" s="237">
        <v>10</v>
      </c>
    </row>
    <row r="73" spans="2:5">
      <c r="B73" s="64" t="s">
        <v>277</v>
      </c>
      <c r="C73" s="29" t="s">
        <v>536</v>
      </c>
      <c r="D73" s="239">
        <v>23360</v>
      </c>
      <c r="E73" s="239">
        <v>230</v>
      </c>
    </row>
    <row r="74" spans="2:5">
      <c r="B74" s="64" t="s">
        <v>277</v>
      </c>
      <c r="C74" s="29" t="s">
        <v>465</v>
      </c>
      <c r="D74" s="239">
        <v>14010</v>
      </c>
      <c r="E74" s="239">
        <v>140</v>
      </c>
    </row>
    <row r="75" spans="2:5">
      <c r="B75" s="64" t="s">
        <v>277</v>
      </c>
      <c r="C75" s="29" t="s">
        <v>466</v>
      </c>
      <c r="D75" s="239">
        <v>10010</v>
      </c>
      <c r="E75" s="239">
        <v>100</v>
      </c>
    </row>
    <row r="76" spans="2:5">
      <c r="B76" s="62" t="s">
        <v>277</v>
      </c>
      <c r="C76" s="29" t="s">
        <v>467</v>
      </c>
      <c r="D76" s="237">
        <v>7780</v>
      </c>
      <c r="E76" s="237">
        <v>70</v>
      </c>
    </row>
    <row r="77" spans="2:5" s="54" customFormat="1">
      <c r="B77" s="62" t="s">
        <v>277</v>
      </c>
      <c r="C77" s="29" t="s">
        <v>468</v>
      </c>
      <c r="D77" s="237">
        <v>5840</v>
      </c>
      <c r="E77" s="237">
        <v>50</v>
      </c>
    </row>
    <row r="78" spans="2:5" s="54" customFormat="1">
      <c r="B78" s="62" t="s">
        <v>277</v>
      </c>
      <c r="C78" s="29" t="s">
        <v>469</v>
      </c>
      <c r="D78" s="237">
        <v>4670</v>
      </c>
      <c r="E78" s="237">
        <v>40</v>
      </c>
    </row>
    <row r="79" spans="2:5" s="54" customFormat="1">
      <c r="B79" s="62" t="s">
        <v>277</v>
      </c>
      <c r="C79" s="29" t="s">
        <v>470</v>
      </c>
      <c r="D79" s="237">
        <v>3890</v>
      </c>
      <c r="E79" s="237">
        <v>30</v>
      </c>
    </row>
    <row r="80" spans="2:5" s="54" customFormat="1">
      <c r="B80" s="62" t="s">
        <v>277</v>
      </c>
      <c r="C80" s="29" t="s">
        <v>471</v>
      </c>
      <c r="D80" s="237">
        <v>3330</v>
      </c>
      <c r="E80" s="237">
        <v>30</v>
      </c>
    </row>
    <row r="81" spans="2:5" s="54" customFormat="1">
      <c r="B81" s="62" t="s">
        <v>277</v>
      </c>
      <c r="C81" s="29" t="s">
        <v>472</v>
      </c>
      <c r="D81" s="237">
        <v>2920</v>
      </c>
      <c r="E81" s="237">
        <v>20</v>
      </c>
    </row>
    <row r="82" spans="2:5" s="54" customFormat="1">
      <c r="B82" s="62" t="s">
        <v>277</v>
      </c>
      <c r="C82" s="29" t="s">
        <v>473</v>
      </c>
      <c r="D82" s="237">
        <v>2590</v>
      </c>
      <c r="E82" s="237">
        <v>20</v>
      </c>
    </row>
    <row r="83" spans="2:5" s="54" customFormat="1">
      <c r="B83" s="62" t="s">
        <v>277</v>
      </c>
      <c r="C83" s="29" t="s">
        <v>474</v>
      </c>
      <c r="D83" s="237">
        <v>2330</v>
      </c>
      <c r="E83" s="237">
        <v>20</v>
      </c>
    </row>
    <row r="84" spans="2:5" s="54" customFormat="1">
      <c r="B84" s="62" t="s">
        <v>277</v>
      </c>
      <c r="C84" s="29" t="s">
        <v>475</v>
      </c>
      <c r="D84" s="237">
        <v>1940</v>
      </c>
      <c r="E84" s="237">
        <v>10</v>
      </c>
    </row>
    <row r="85" spans="2:5">
      <c r="B85" s="62" t="s">
        <v>277</v>
      </c>
      <c r="C85" s="29" t="s">
        <v>476</v>
      </c>
      <c r="D85" s="237">
        <v>1660</v>
      </c>
      <c r="E85" s="237">
        <v>10</v>
      </c>
    </row>
    <row r="86" spans="2:5">
      <c r="B86" s="62" t="s">
        <v>277</v>
      </c>
      <c r="C86" s="29" t="s">
        <v>477</v>
      </c>
      <c r="D86" s="237">
        <v>1460</v>
      </c>
      <c r="E86" s="237">
        <v>10</v>
      </c>
    </row>
    <row r="87" spans="2:5">
      <c r="B87" s="62" t="s">
        <v>277</v>
      </c>
      <c r="C87" s="29" t="s">
        <v>478</v>
      </c>
      <c r="D87" s="237">
        <v>1290</v>
      </c>
      <c r="E87" s="237">
        <v>10</v>
      </c>
    </row>
    <row r="88" spans="2:5">
      <c r="B88" s="62" t="s">
        <v>277</v>
      </c>
      <c r="C88" s="29" t="s">
        <v>479</v>
      </c>
      <c r="D88" s="237">
        <v>1160</v>
      </c>
      <c r="E88" s="237">
        <v>10</v>
      </c>
    </row>
    <row r="89" spans="2:5">
      <c r="B89" s="62" t="s">
        <v>277</v>
      </c>
      <c r="C89" s="29" t="s">
        <v>480</v>
      </c>
      <c r="D89" s="237">
        <v>1060</v>
      </c>
      <c r="E89" s="237">
        <v>10</v>
      </c>
    </row>
    <row r="90" spans="2:5">
      <c r="B90" s="62" t="s">
        <v>278</v>
      </c>
      <c r="C90" s="29" t="s">
        <v>536</v>
      </c>
      <c r="D90" s="237">
        <v>22310</v>
      </c>
      <c r="E90" s="237">
        <v>220</v>
      </c>
    </row>
    <row r="91" spans="2:5">
      <c r="B91" s="62" t="s">
        <v>278</v>
      </c>
      <c r="C91" s="29" t="s">
        <v>465</v>
      </c>
      <c r="D91" s="237">
        <v>13380</v>
      </c>
      <c r="E91" s="237">
        <v>130</v>
      </c>
    </row>
    <row r="92" spans="2:5">
      <c r="B92" s="62" t="s">
        <v>278</v>
      </c>
      <c r="C92" s="29" t="s">
        <v>466</v>
      </c>
      <c r="D92" s="237">
        <v>9560</v>
      </c>
      <c r="E92" s="237">
        <v>90</v>
      </c>
    </row>
    <row r="93" spans="2:5">
      <c r="B93" s="62" t="s">
        <v>278</v>
      </c>
      <c r="C93" s="29" t="s">
        <v>467</v>
      </c>
      <c r="D93" s="237">
        <v>7430</v>
      </c>
      <c r="E93" s="237">
        <v>70</v>
      </c>
    </row>
    <row r="94" spans="2:5">
      <c r="B94" s="62" t="s">
        <v>278</v>
      </c>
      <c r="C94" s="29" t="s">
        <v>468</v>
      </c>
      <c r="D94" s="237">
        <v>5570</v>
      </c>
      <c r="E94" s="237">
        <v>50</v>
      </c>
    </row>
    <row r="95" spans="2:5">
      <c r="B95" s="62" t="s">
        <v>278</v>
      </c>
      <c r="C95" s="29" t="s">
        <v>469</v>
      </c>
      <c r="D95" s="237">
        <v>4460</v>
      </c>
      <c r="E95" s="237">
        <v>40</v>
      </c>
    </row>
    <row r="96" spans="2:5">
      <c r="B96" s="62" t="s">
        <v>278</v>
      </c>
      <c r="C96" s="29" t="s">
        <v>470</v>
      </c>
      <c r="D96" s="237">
        <v>3710</v>
      </c>
      <c r="E96" s="237">
        <v>30</v>
      </c>
    </row>
    <row r="97" spans="2:5">
      <c r="B97" s="62" t="s">
        <v>278</v>
      </c>
      <c r="C97" s="29" t="s">
        <v>471</v>
      </c>
      <c r="D97" s="237">
        <v>3180</v>
      </c>
      <c r="E97" s="237">
        <v>30</v>
      </c>
    </row>
    <row r="98" spans="2:5">
      <c r="B98" s="62" t="s">
        <v>278</v>
      </c>
      <c r="C98" s="29" t="s">
        <v>472</v>
      </c>
      <c r="D98" s="237">
        <v>2780</v>
      </c>
      <c r="E98" s="237">
        <v>20</v>
      </c>
    </row>
    <row r="99" spans="2:5">
      <c r="B99" s="62" t="s">
        <v>278</v>
      </c>
      <c r="C99" s="29" t="s">
        <v>473</v>
      </c>
      <c r="D99" s="237">
        <v>2470</v>
      </c>
      <c r="E99" s="237">
        <v>20</v>
      </c>
    </row>
    <row r="100" spans="2:5">
      <c r="B100" s="62" t="s">
        <v>278</v>
      </c>
      <c r="C100" s="29" t="s">
        <v>474</v>
      </c>
      <c r="D100" s="237">
        <v>2230</v>
      </c>
      <c r="E100" s="237">
        <v>20</v>
      </c>
    </row>
    <row r="101" spans="2:5">
      <c r="B101" s="62" t="s">
        <v>278</v>
      </c>
      <c r="C101" s="29" t="s">
        <v>475</v>
      </c>
      <c r="D101" s="237">
        <v>1850</v>
      </c>
      <c r="E101" s="237">
        <v>10</v>
      </c>
    </row>
    <row r="102" spans="2:5">
      <c r="B102" s="62" t="s">
        <v>278</v>
      </c>
      <c r="C102" s="29" t="s">
        <v>476</v>
      </c>
      <c r="D102" s="237">
        <v>1590</v>
      </c>
      <c r="E102" s="237">
        <v>10</v>
      </c>
    </row>
    <row r="103" spans="2:5">
      <c r="B103" s="62" t="s">
        <v>278</v>
      </c>
      <c r="C103" s="29" t="s">
        <v>477</v>
      </c>
      <c r="D103" s="237">
        <v>1390</v>
      </c>
      <c r="E103" s="237">
        <v>10</v>
      </c>
    </row>
    <row r="104" spans="2:5">
      <c r="B104" s="62" t="s">
        <v>278</v>
      </c>
      <c r="C104" s="29" t="s">
        <v>478</v>
      </c>
      <c r="D104" s="237">
        <v>1240</v>
      </c>
      <c r="E104" s="237">
        <v>10</v>
      </c>
    </row>
    <row r="105" spans="2:5">
      <c r="B105" s="62" t="s">
        <v>278</v>
      </c>
      <c r="C105" s="29" t="s">
        <v>479</v>
      </c>
      <c r="D105" s="237">
        <v>1110</v>
      </c>
      <c r="E105" s="237">
        <v>10</v>
      </c>
    </row>
    <row r="106" spans="2:5">
      <c r="B106" s="62" t="s">
        <v>278</v>
      </c>
      <c r="C106" s="29" t="s">
        <v>480</v>
      </c>
      <c r="D106" s="237">
        <v>1010</v>
      </c>
      <c r="E106" s="237">
        <v>10</v>
      </c>
    </row>
    <row r="107" spans="2:5">
      <c r="B107" s="62" t="s">
        <v>279</v>
      </c>
      <c r="C107" s="29" t="s">
        <v>536</v>
      </c>
      <c r="D107" s="237">
        <v>21520</v>
      </c>
      <c r="E107" s="237">
        <v>210</v>
      </c>
    </row>
    <row r="108" spans="2:5">
      <c r="B108" s="62" t="s">
        <v>279</v>
      </c>
      <c r="C108" s="29" t="s">
        <v>465</v>
      </c>
      <c r="D108" s="237">
        <v>12910</v>
      </c>
      <c r="E108" s="237">
        <v>120</v>
      </c>
    </row>
    <row r="109" spans="2:5">
      <c r="B109" s="62" t="s">
        <v>279</v>
      </c>
      <c r="C109" s="29" t="s">
        <v>466</v>
      </c>
      <c r="D109" s="237">
        <v>9220</v>
      </c>
      <c r="E109" s="237">
        <v>90</v>
      </c>
    </row>
    <row r="110" spans="2:5">
      <c r="B110" s="62" t="s">
        <v>279</v>
      </c>
      <c r="C110" s="29" t="s">
        <v>467</v>
      </c>
      <c r="D110" s="237">
        <v>7170</v>
      </c>
      <c r="E110" s="237">
        <v>70</v>
      </c>
    </row>
    <row r="111" spans="2:5">
      <c r="B111" s="62" t="s">
        <v>279</v>
      </c>
      <c r="C111" s="29" t="s">
        <v>468</v>
      </c>
      <c r="D111" s="237">
        <v>5380</v>
      </c>
      <c r="E111" s="237">
        <v>50</v>
      </c>
    </row>
    <row r="112" spans="2:5">
      <c r="B112" s="62" t="s">
        <v>279</v>
      </c>
      <c r="C112" s="29" t="s">
        <v>469</v>
      </c>
      <c r="D112" s="237">
        <v>4300</v>
      </c>
      <c r="E112" s="237">
        <v>40</v>
      </c>
    </row>
    <row r="113" spans="2:5">
      <c r="B113" s="62" t="s">
        <v>279</v>
      </c>
      <c r="C113" s="29" t="s">
        <v>470</v>
      </c>
      <c r="D113" s="237">
        <v>3580</v>
      </c>
      <c r="E113" s="237">
        <v>30</v>
      </c>
    </row>
    <row r="114" spans="2:5">
      <c r="B114" s="62" t="s">
        <v>279</v>
      </c>
      <c r="C114" s="29" t="s">
        <v>471</v>
      </c>
      <c r="D114" s="237">
        <v>3070</v>
      </c>
      <c r="E114" s="237">
        <v>30</v>
      </c>
    </row>
    <row r="115" spans="2:5">
      <c r="B115" s="62" t="s">
        <v>279</v>
      </c>
      <c r="C115" s="29" t="s">
        <v>472</v>
      </c>
      <c r="D115" s="237">
        <v>2690</v>
      </c>
      <c r="E115" s="237">
        <v>20</v>
      </c>
    </row>
    <row r="116" spans="2:5">
      <c r="B116" s="62" t="s">
        <v>279</v>
      </c>
      <c r="C116" s="29" t="s">
        <v>473</v>
      </c>
      <c r="D116" s="237">
        <v>2390</v>
      </c>
      <c r="E116" s="237">
        <v>20</v>
      </c>
    </row>
    <row r="117" spans="2:5">
      <c r="B117" s="62" t="s">
        <v>279</v>
      </c>
      <c r="C117" s="29" t="s">
        <v>474</v>
      </c>
      <c r="D117" s="237">
        <v>2150</v>
      </c>
      <c r="E117" s="237">
        <v>20</v>
      </c>
    </row>
    <row r="118" spans="2:5">
      <c r="B118" s="62" t="s">
        <v>279</v>
      </c>
      <c r="C118" s="29" t="s">
        <v>475</v>
      </c>
      <c r="D118" s="237">
        <v>1790</v>
      </c>
      <c r="E118" s="237">
        <v>10</v>
      </c>
    </row>
    <row r="119" spans="2:5">
      <c r="B119" s="62" t="s">
        <v>279</v>
      </c>
      <c r="C119" s="29" t="s">
        <v>476</v>
      </c>
      <c r="D119" s="237">
        <v>1530</v>
      </c>
      <c r="E119" s="237">
        <v>10</v>
      </c>
    </row>
    <row r="120" spans="2:5">
      <c r="B120" s="62" t="s">
        <v>279</v>
      </c>
      <c r="C120" s="29" t="s">
        <v>477</v>
      </c>
      <c r="D120" s="237">
        <v>1340</v>
      </c>
      <c r="E120" s="237">
        <v>10</v>
      </c>
    </row>
    <row r="121" spans="2:5">
      <c r="B121" s="62" t="s">
        <v>279</v>
      </c>
      <c r="C121" s="29" t="s">
        <v>478</v>
      </c>
      <c r="D121" s="237">
        <v>1190</v>
      </c>
      <c r="E121" s="237">
        <v>10</v>
      </c>
    </row>
    <row r="122" spans="2:5">
      <c r="B122" s="62" t="s">
        <v>279</v>
      </c>
      <c r="C122" s="29" t="s">
        <v>479</v>
      </c>
      <c r="D122" s="237">
        <v>1070</v>
      </c>
      <c r="E122" s="237">
        <v>10</v>
      </c>
    </row>
    <row r="123" spans="2:5">
      <c r="B123" s="62" t="s">
        <v>279</v>
      </c>
      <c r="C123" s="29" t="s">
        <v>480</v>
      </c>
      <c r="D123" s="237">
        <v>970</v>
      </c>
      <c r="E123" s="237">
        <v>9</v>
      </c>
    </row>
    <row r="124" spans="2:5">
      <c r="B124" s="62" t="s">
        <v>280</v>
      </c>
      <c r="C124" s="29" t="s">
        <v>536</v>
      </c>
      <c r="D124" s="237">
        <v>20740</v>
      </c>
      <c r="E124" s="237">
        <v>200</v>
      </c>
    </row>
    <row r="125" spans="2:5">
      <c r="B125" s="62" t="s">
        <v>280</v>
      </c>
      <c r="C125" s="29" t="s">
        <v>465</v>
      </c>
      <c r="D125" s="237">
        <v>12440</v>
      </c>
      <c r="E125" s="237">
        <v>120</v>
      </c>
    </row>
    <row r="126" spans="2:5">
      <c r="B126" s="62" t="s">
        <v>280</v>
      </c>
      <c r="C126" s="29" t="s">
        <v>466</v>
      </c>
      <c r="D126" s="237">
        <v>8890</v>
      </c>
      <c r="E126" s="237">
        <v>80</v>
      </c>
    </row>
    <row r="127" spans="2:5">
      <c r="B127" s="62" t="s">
        <v>280</v>
      </c>
      <c r="C127" s="29" t="s">
        <v>467</v>
      </c>
      <c r="D127" s="237">
        <v>6910</v>
      </c>
      <c r="E127" s="237">
        <v>60</v>
      </c>
    </row>
    <row r="128" spans="2:5">
      <c r="B128" s="62" t="s">
        <v>280</v>
      </c>
      <c r="C128" s="29" t="s">
        <v>468</v>
      </c>
      <c r="D128" s="237">
        <v>5180</v>
      </c>
      <c r="E128" s="237">
        <v>50</v>
      </c>
    </row>
    <row r="129" spans="2:5">
      <c r="B129" s="62" t="s">
        <v>280</v>
      </c>
      <c r="C129" s="29" t="s">
        <v>469</v>
      </c>
      <c r="D129" s="237">
        <v>4140</v>
      </c>
      <c r="E129" s="237">
        <v>40</v>
      </c>
    </row>
    <row r="130" spans="2:5">
      <c r="B130" s="62" t="s">
        <v>280</v>
      </c>
      <c r="C130" s="29" t="s">
        <v>470</v>
      </c>
      <c r="D130" s="237">
        <v>3450</v>
      </c>
      <c r="E130" s="237">
        <v>30</v>
      </c>
    </row>
    <row r="131" spans="2:5">
      <c r="B131" s="62" t="s">
        <v>280</v>
      </c>
      <c r="C131" s="29" t="s">
        <v>471</v>
      </c>
      <c r="D131" s="237">
        <v>2960</v>
      </c>
      <c r="E131" s="237">
        <v>30</v>
      </c>
    </row>
    <row r="132" spans="2:5">
      <c r="B132" s="62" t="s">
        <v>280</v>
      </c>
      <c r="C132" s="29" t="s">
        <v>472</v>
      </c>
      <c r="D132" s="237">
        <v>2590</v>
      </c>
      <c r="E132" s="237">
        <v>20</v>
      </c>
    </row>
    <row r="133" spans="2:5">
      <c r="B133" s="62" t="s">
        <v>280</v>
      </c>
      <c r="C133" s="29" t="s">
        <v>473</v>
      </c>
      <c r="D133" s="237">
        <v>2300</v>
      </c>
      <c r="E133" s="237">
        <v>20</v>
      </c>
    </row>
    <row r="134" spans="2:5">
      <c r="B134" s="62" t="s">
        <v>280</v>
      </c>
      <c r="C134" s="29" t="s">
        <v>474</v>
      </c>
      <c r="D134" s="237">
        <v>2070</v>
      </c>
      <c r="E134" s="237">
        <v>20</v>
      </c>
    </row>
    <row r="135" spans="2:5">
      <c r="B135" s="62" t="s">
        <v>280</v>
      </c>
      <c r="C135" s="29" t="s">
        <v>475</v>
      </c>
      <c r="D135" s="237">
        <v>1720</v>
      </c>
      <c r="E135" s="237">
        <v>10</v>
      </c>
    </row>
    <row r="136" spans="2:5">
      <c r="B136" s="64" t="s">
        <v>280</v>
      </c>
      <c r="C136" s="29" t="s">
        <v>476</v>
      </c>
      <c r="D136" s="239">
        <v>1480</v>
      </c>
      <c r="E136" s="239">
        <v>10</v>
      </c>
    </row>
    <row r="137" spans="2:5">
      <c r="B137" s="64" t="s">
        <v>280</v>
      </c>
      <c r="C137" s="29" t="s">
        <v>477</v>
      </c>
      <c r="D137" s="239">
        <v>1290</v>
      </c>
      <c r="E137" s="239">
        <v>10</v>
      </c>
    </row>
    <row r="138" spans="2:5">
      <c r="B138" s="64" t="s">
        <v>280</v>
      </c>
      <c r="C138" s="29" t="s">
        <v>478</v>
      </c>
      <c r="D138" s="239">
        <v>1150</v>
      </c>
      <c r="E138" s="239">
        <v>10</v>
      </c>
    </row>
    <row r="139" spans="2:5">
      <c r="B139" s="64" t="s">
        <v>280</v>
      </c>
      <c r="C139" s="29" t="s">
        <v>479</v>
      </c>
      <c r="D139" s="239">
        <v>1030</v>
      </c>
      <c r="E139" s="239">
        <v>10</v>
      </c>
    </row>
    <row r="140" spans="2:5">
      <c r="B140" s="64" t="s">
        <v>280</v>
      </c>
      <c r="C140" s="29" t="s">
        <v>480</v>
      </c>
      <c r="D140" s="237">
        <v>940</v>
      </c>
      <c r="E140" s="237">
        <v>9</v>
      </c>
    </row>
    <row r="145" s="54" customFormat="1"/>
    <row r="146" s="54" customFormat="1"/>
    <row r="147" s="54" customFormat="1"/>
    <row r="148" s="54" customFormat="1"/>
    <row r="149" s="54" customFormat="1"/>
    <row r="150" s="54" customFormat="1"/>
    <row r="151" s="54" customFormat="1"/>
    <row r="152" s="54" customFormat="1"/>
    <row r="213" s="54" customFormat="1"/>
    <row r="214" s="54" customFormat="1"/>
    <row r="215" s="54" customFormat="1"/>
    <row r="216" s="54" customFormat="1"/>
    <row r="217" s="54" customFormat="1"/>
    <row r="218" s="54" customFormat="1"/>
    <row r="219" s="54" customFormat="1"/>
    <row r="220" s="54" customFormat="1"/>
    <row r="281" s="54" customFormat="1"/>
    <row r="282" s="54" customFormat="1"/>
    <row r="283" s="54" customFormat="1"/>
    <row r="284" s="54" customFormat="1"/>
    <row r="285" s="54" customFormat="1"/>
    <row r="286" s="54" customFormat="1"/>
    <row r="287" s="54" customFormat="1"/>
    <row r="288" s="54" customFormat="1"/>
    <row r="349" s="54" customFormat="1"/>
    <row r="350" s="54" customFormat="1"/>
    <row r="351" s="54" customFormat="1"/>
    <row r="352" s="54" customFormat="1"/>
    <row r="353" s="54" customFormat="1"/>
    <row r="354" s="54" customFormat="1"/>
    <row r="355" s="54" customFormat="1"/>
    <row r="356" s="54" customFormat="1"/>
    <row r="417" s="54" customFormat="1"/>
    <row r="418" s="54" customFormat="1"/>
    <row r="419" s="54" customFormat="1"/>
    <row r="420" s="54" customFormat="1"/>
    <row r="421" s="54" customFormat="1"/>
    <row r="422" s="54" customFormat="1"/>
    <row r="423" s="54" customFormat="1"/>
    <row r="424" s="54" customFormat="1"/>
    <row r="485" s="54" customFormat="1"/>
    <row r="486" s="54" customFormat="1"/>
    <row r="487" s="54" customFormat="1"/>
    <row r="488" s="54" customFormat="1"/>
    <row r="489" s="54" customFormat="1"/>
    <row r="490" s="54" customFormat="1"/>
    <row r="491" s="54" customFormat="1"/>
    <row r="492" s="54" customFormat="1"/>
  </sheetData>
  <mergeCells count="29">
    <mergeCell ref="G2:H2"/>
    <mergeCell ref="R2:R3"/>
    <mergeCell ref="S2:T2"/>
    <mergeCell ref="G3:K3"/>
    <mergeCell ref="G4:G5"/>
    <mergeCell ref="H4:H5"/>
    <mergeCell ref="H16:H17"/>
    <mergeCell ref="G6:G7"/>
    <mergeCell ref="H6:H7"/>
    <mergeCell ref="G8:G9"/>
    <mergeCell ref="H8:H9"/>
    <mergeCell ref="G10:G11"/>
    <mergeCell ref="H10:H11"/>
    <mergeCell ref="G24:G25"/>
    <mergeCell ref="H24:H25"/>
    <mergeCell ref="G26:G27"/>
    <mergeCell ref="H26:H27"/>
    <mergeCell ref="B2:E2"/>
    <mergeCell ref="G18:G19"/>
    <mergeCell ref="H18:H19"/>
    <mergeCell ref="G20:G21"/>
    <mergeCell ref="H20:H21"/>
    <mergeCell ref="G22:G23"/>
    <mergeCell ref="H22:H23"/>
    <mergeCell ref="G12:G13"/>
    <mergeCell ref="H12:H13"/>
    <mergeCell ref="G14:G15"/>
    <mergeCell ref="H14:H15"/>
    <mergeCell ref="G16:G17"/>
  </mergeCells>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F1E02-D4BA-439B-826B-8588C02D4850}">
  <sheetPr>
    <tabColor theme="8" tint="0.79998168889431442"/>
  </sheetPr>
  <dimension ref="A1:AG2341"/>
  <sheetViews>
    <sheetView zoomScaleNormal="100" workbookViewId="0">
      <selection activeCell="H5" sqref="H5"/>
    </sheetView>
  </sheetViews>
  <sheetFormatPr defaultColWidth="9" defaultRowHeight="16.2"/>
  <cols>
    <col min="1" max="1" width="1.5" style="54" customWidth="1"/>
    <col min="2" max="5" width="7" style="54" customWidth="1"/>
    <col min="6" max="6" width="1.09765625" style="54" customWidth="1"/>
    <col min="7" max="7" width="4.69921875" style="2" customWidth="1"/>
    <col min="8" max="8" width="9" style="27"/>
    <col min="9" max="12" width="9" style="2"/>
    <col min="13" max="13" width="1.09765625" style="2" customWidth="1"/>
    <col min="14" max="14" width="5.09765625" style="2" customWidth="1"/>
    <col min="15" max="15" width="5.09765625" style="27" customWidth="1"/>
    <col min="16" max="21" width="8.59765625" style="2" customWidth="1"/>
    <col min="22" max="22" width="1.09765625" style="2" customWidth="1"/>
    <col min="23" max="23" width="5.69921875" style="2" customWidth="1"/>
    <col min="24" max="26" width="7.09765625" style="2" customWidth="1"/>
    <col min="27" max="27" width="1" style="2" customWidth="1"/>
    <col min="28" max="33" width="8.59765625" style="2" customWidth="1"/>
    <col min="34" max="16384" width="9" style="2"/>
  </cols>
  <sheetData>
    <row r="1" spans="1:33" ht="6.75" customHeight="1" thickBot="1"/>
    <row r="2" spans="1:33" ht="16.8" thickBot="1">
      <c r="B2" s="570" t="s">
        <v>544</v>
      </c>
      <c r="C2" s="571"/>
      <c r="D2" s="571"/>
      <c r="E2" s="572"/>
    </row>
    <row r="3" spans="1:33">
      <c r="B3" s="90" t="s">
        <v>316</v>
      </c>
      <c r="C3" s="52"/>
      <c r="D3" s="52"/>
      <c r="E3" s="52"/>
      <c r="F3" s="52"/>
      <c r="G3" s="57" t="s">
        <v>306</v>
      </c>
      <c r="N3" s="57"/>
    </row>
    <row r="4" spans="1:33" ht="16.5" customHeight="1">
      <c r="A4" s="52"/>
      <c r="B4" s="118" t="s">
        <v>162</v>
      </c>
      <c r="C4" s="117" t="s">
        <v>105</v>
      </c>
      <c r="D4" s="117" t="s">
        <v>307</v>
      </c>
      <c r="E4" s="3" t="s">
        <v>324</v>
      </c>
      <c r="F4" s="52"/>
      <c r="G4" s="573" t="s">
        <v>17</v>
      </c>
      <c r="H4" s="108" t="s">
        <v>162</v>
      </c>
      <c r="I4" s="83" t="s">
        <v>105</v>
      </c>
      <c r="J4" s="107" t="s">
        <v>307</v>
      </c>
      <c r="K4" s="105" t="s">
        <v>325</v>
      </c>
      <c r="L4" s="105" t="s">
        <v>304</v>
      </c>
      <c r="N4" s="591" t="s">
        <v>204</v>
      </c>
      <c r="O4" s="589" t="s">
        <v>304</v>
      </c>
      <c r="P4" s="595" t="s">
        <v>639</v>
      </c>
      <c r="Q4" s="596"/>
      <c r="R4" s="597"/>
      <c r="S4" s="595" t="s">
        <v>641</v>
      </c>
      <c r="T4" s="596"/>
      <c r="U4" s="597"/>
      <c r="W4" s="598" t="s">
        <v>421</v>
      </c>
      <c r="X4" s="599"/>
      <c r="Y4" s="599"/>
      <c r="Z4" s="600"/>
      <c r="AB4" s="601" t="s">
        <v>422</v>
      </c>
      <c r="AC4" s="602"/>
      <c r="AD4" s="603"/>
      <c r="AE4" s="601" t="s">
        <v>423</v>
      </c>
      <c r="AF4" s="602"/>
      <c r="AG4" s="603"/>
    </row>
    <row r="5" spans="1:33">
      <c r="A5" s="52"/>
      <c r="B5" s="243" t="s">
        <v>111</v>
      </c>
      <c r="C5" s="29" t="s">
        <v>536</v>
      </c>
      <c r="D5" s="29" t="s">
        <v>536</v>
      </c>
      <c r="E5" s="251">
        <v>1</v>
      </c>
      <c r="G5" s="573"/>
      <c r="H5" s="64" t="str">
        <f>IF(基本情報!$C$4="","",基本情報!$C$4)</f>
        <v/>
      </c>
      <c r="I5" s="64" t="str">
        <f>利用定員!L35</f>
        <v/>
      </c>
      <c r="J5" s="29" t="str">
        <f>IF(①加減算!S9="","",①加減算!S9)</f>
        <v/>
      </c>
      <c r="K5" s="106" t="str">
        <f>IFERROR(IF(J4="",0,DGET($B$4:$E$2316,K4,H4:J5)),"")</f>
        <v/>
      </c>
      <c r="L5" s="244" t="str">
        <f>IFERROR(1-K5,"")</f>
        <v/>
      </c>
      <c r="N5" s="592"/>
      <c r="O5" s="590"/>
      <c r="P5" s="333" t="s">
        <v>3</v>
      </c>
      <c r="Q5" s="333" t="s">
        <v>4</v>
      </c>
      <c r="R5" s="246" t="s">
        <v>658</v>
      </c>
      <c r="S5" s="333" t="s">
        <v>3</v>
      </c>
      <c r="T5" s="333" t="s">
        <v>4</v>
      </c>
      <c r="U5" s="246" t="s">
        <v>658</v>
      </c>
      <c r="W5" s="337"/>
      <c r="X5" s="245" t="s">
        <v>317</v>
      </c>
      <c r="Y5" s="245" t="s">
        <v>216</v>
      </c>
      <c r="Z5" s="245" t="s">
        <v>658</v>
      </c>
      <c r="AB5" s="246" t="s">
        <v>317</v>
      </c>
      <c r="AC5" s="246" t="s">
        <v>216</v>
      </c>
      <c r="AD5" s="246" t="s">
        <v>658</v>
      </c>
      <c r="AE5" s="246" t="s">
        <v>317</v>
      </c>
      <c r="AF5" s="246" t="s">
        <v>216</v>
      </c>
      <c r="AG5" s="246" t="s">
        <v>658</v>
      </c>
    </row>
    <row r="6" spans="1:33" ht="18">
      <c r="B6" s="243" t="s">
        <v>111</v>
      </c>
      <c r="C6" s="29" t="s">
        <v>536</v>
      </c>
      <c r="D6" s="29" t="s">
        <v>465</v>
      </c>
      <c r="E6" s="251">
        <v>0.37</v>
      </c>
      <c r="G6" s="573" t="s">
        <v>18</v>
      </c>
      <c r="H6" s="108" t="s">
        <v>162</v>
      </c>
      <c r="I6" s="83" t="s">
        <v>105</v>
      </c>
      <c r="J6" s="107" t="s">
        <v>307</v>
      </c>
      <c r="K6" s="105" t="s">
        <v>325</v>
      </c>
      <c r="L6" s="105" t="s">
        <v>304</v>
      </c>
      <c r="N6" s="157" t="s">
        <v>347</v>
      </c>
      <c r="O6" s="199" t="str">
        <f>$L$5</f>
        <v/>
      </c>
      <c r="P6" s="196">
        <f>①４月!F33</f>
        <v>0</v>
      </c>
      <c r="Q6" s="196">
        <f>①４月!G33</f>
        <v>0</v>
      </c>
      <c r="R6" s="196">
        <f>①４月!H33</f>
        <v>0</v>
      </c>
      <c r="S6" s="196">
        <f>①４月!F34</f>
        <v>0</v>
      </c>
      <c r="T6" s="196">
        <f>①４月!G34</f>
        <v>0</v>
      </c>
      <c r="U6" s="196">
        <f>①４月!H34</f>
        <v>0</v>
      </c>
      <c r="W6" s="157" t="s">
        <v>347</v>
      </c>
      <c r="X6" s="1">
        <f>月初児童数!AO8</f>
        <v>0</v>
      </c>
      <c r="Y6" s="1">
        <f>月初児童数!AP8</f>
        <v>0</v>
      </c>
      <c r="Z6" s="1">
        <f>月初児童数!AQ8</f>
        <v>0</v>
      </c>
      <c r="AB6" s="203">
        <f>IFERROR(P6*X6,0)</f>
        <v>0</v>
      </c>
      <c r="AC6" s="203">
        <f t="shared" ref="AC6:AD6" si="0">IFERROR(Q6*Y6,0)</f>
        <v>0</v>
      </c>
      <c r="AD6" s="203">
        <f t="shared" si="0"/>
        <v>0</v>
      </c>
      <c r="AE6" s="203">
        <f>S6*X6</f>
        <v>0</v>
      </c>
      <c r="AF6" s="203">
        <f t="shared" ref="AF6:AG6" si="1">T6*Y6</f>
        <v>0</v>
      </c>
      <c r="AG6" s="203">
        <f t="shared" si="1"/>
        <v>0</v>
      </c>
    </row>
    <row r="7" spans="1:33" ht="18">
      <c r="B7" s="243" t="s">
        <v>112</v>
      </c>
      <c r="C7" s="29" t="s">
        <v>534</v>
      </c>
      <c r="D7" s="29" t="s">
        <v>466</v>
      </c>
      <c r="E7" s="251">
        <v>0.5</v>
      </c>
      <c r="G7" s="573"/>
      <c r="H7" s="64" t="str">
        <f>IF(基本情報!$C$4="","",基本情報!$C$4)</f>
        <v/>
      </c>
      <c r="I7" s="64" t="str">
        <f>利用定員!L36</f>
        <v/>
      </c>
      <c r="J7" s="29" t="str">
        <f>IF(①加減算!S10="","",①加減算!S10)</f>
        <v/>
      </c>
      <c r="K7" s="106" t="str">
        <f>IFERROR(IF(J6="",0,DGET($B$4:$E$2316,K6,H6:J7)),"")</f>
        <v/>
      </c>
      <c r="L7" s="244" t="str">
        <f>IFERROR(1-K7,"")</f>
        <v/>
      </c>
      <c r="N7" s="157" t="s">
        <v>18</v>
      </c>
      <c r="O7" s="199" t="str">
        <f>$L$7</f>
        <v/>
      </c>
      <c r="P7" s="196">
        <f>①５月!F33</f>
        <v>0</v>
      </c>
      <c r="Q7" s="196">
        <f>①５月!G33</f>
        <v>0</v>
      </c>
      <c r="R7" s="196">
        <f>①５月!H33</f>
        <v>0</v>
      </c>
      <c r="S7" s="196">
        <f>①５月!F34</f>
        <v>0</v>
      </c>
      <c r="T7" s="196">
        <f>①５月!G34</f>
        <v>0</v>
      </c>
      <c r="U7" s="196">
        <f>①５月!H34</f>
        <v>0</v>
      </c>
      <c r="W7" s="157" t="s">
        <v>18</v>
      </c>
      <c r="X7" s="1">
        <f>月初児童数!AO9</f>
        <v>0</v>
      </c>
      <c r="Y7" s="1">
        <f>月初児童数!AP9</f>
        <v>0</v>
      </c>
      <c r="Z7" s="1">
        <f>月初児童数!AQ9</f>
        <v>0</v>
      </c>
      <c r="AB7" s="203">
        <f t="shared" ref="AB7:AB17" si="2">IFERROR(P7*X7,0)</f>
        <v>0</v>
      </c>
      <c r="AC7" s="203">
        <f t="shared" ref="AC7:AC17" si="3">IFERROR(Q7*Y7,0)</f>
        <v>0</v>
      </c>
      <c r="AD7" s="203">
        <f t="shared" ref="AD7:AD16" si="4">IFERROR(R7*Z7,0)</f>
        <v>0</v>
      </c>
      <c r="AE7" s="203">
        <f t="shared" ref="AE7:AE17" si="5">S7*X7</f>
        <v>0</v>
      </c>
      <c r="AF7" s="203">
        <f t="shared" ref="AF7:AF17" si="6">T7*Y7</f>
        <v>0</v>
      </c>
      <c r="AG7" s="203">
        <f t="shared" ref="AG7:AG17" si="7">U7*Z7</f>
        <v>0</v>
      </c>
    </row>
    <row r="8" spans="1:33" ht="18">
      <c r="B8" s="243" t="s">
        <v>112</v>
      </c>
      <c r="C8" s="29" t="s">
        <v>534</v>
      </c>
      <c r="D8" s="29" t="s">
        <v>467</v>
      </c>
      <c r="E8" s="251">
        <v>0.56000000000000005</v>
      </c>
      <c r="F8" s="77"/>
      <c r="G8" s="573" t="s">
        <v>19</v>
      </c>
      <c r="H8" s="108" t="s">
        <v>162</v>
      </c>
      <c r="I8" s="83" t="s">
        <v>105</v>
      </c>
      <c r="J8" s="107" t="s">
        <v>307</v>
      </c>
      <c r="K8" s="105" t="s">
        <v>325</v>
      </c>
      <c r="L8" s="105" t="s">
        <v>304</v>
      </c>
      <c r="N8" s="157" t="s">
        <v>19</v>
      </c>
      <c r="O8" s="199" t="str">
        <f>$L$9</f>
        <v/>
      </c>
      <c r="P8" s="196">
        <f>①６月!F33</f>
        <v>0</v>
      </c>
      <c r="Q8" s="196">
        <f>①６月!G33</f>
        <v>0</v>
      </c>
      <c r="R8" s="196">
        <f>①６月!H33</f>
        <v>0</v>
      </c>
      <c r="S8" s="196">
        <f>①６月!F34</f>
        <v>0</v>
      </c>
      <c r="T8" s="196">
        <f>①６月!G34</f>
        <v>0</v>
      </c>
      <c r="U8" s="196">
        <f>①６月!H34</f>
        <v>0</v>
      </c>
      <c r="W8" s="157" t="s">
        <v>19</v>
      </c>
      <c r="X8" s="1">
        <f>月初児童数!AO10</f>
        <v>0</v>
      </c>
      <c r="Y8" s="1">
        <f>月初児童数!AP10</f>
        <v>0</v>
      </c>
      <c r="Z8" s="1">
        <f>月初児童数!AQ10</f>
        <v>0</v>
      </c>
      <c r="AB8" s="203">
        <f t="shared" si="2"/>
        <v>0</v>
      </c>
      <c r="AC8" s="203">
        <f t="shared" si="3"/>
        <v>0</v>
      </c>
      <c r="AD8" s="203">
        <f t="shared" si="4"/>
        <v>0</v>
      </c>
      <c r="AE8" s="203">
        <f t="shared" si="5"/>
        <v>0</v>
      </c>
      <c r="AF8" s="203">
        <f t="shared" si="6"/>
        <v>0</v>
      </c>
      <c r="AG8" s="203">
        <f t="shared" si="7"/>
        <v>0</v>
      </c>
    </row>
    <row r="9" spans="1:33" ht="18">
      <c r="A9" s="77"/>
      <c r="B9" s="243" t="s">
        <v>112</v>
      </c>
      <c r="C9" s="29" t="s">
        <v>534</v>
      </c>
      <c r="D9" s="29" t="s">
        <v>468</v>
      </c>
      <c r="E9" s="251">
        <v>0.6</v>
      </c>
      <c r="G9" s="573"/>
      <c r="H9" s="64" t="str">
        <f>IF(基本情報!$C$4="","",基本情報!$C$4)</f>
        <v/>
      </c>
      <c r="I9" s="64" t="str">
        <f>利用定員!L37</f>
        <v/>
      </c>
      <c r="J9" s="29" t="str">
        <f>IF(①加減算!S11="","",①加減算!S11)</f>
        <v/>
      </c>
      <c r="K9" s="106" t="str">
        <f>IFERROR(IF(J8="",0,DGET($B$4:$E$2316,K8,H8:J9)),"")</f>
        <v/>
      </c>
      <c r="L9" s="244" t="str">
        <f>IFERROR(1-K9,"")</f>
        <v/>
      </c>
      <c r="N9" s="157" t="s">
        <v>20</v>
      </c>
      <c r="O9" s="199" t="str">
        <f>$L$11</f>
        <v/>
      </c>
      <c r="P9" s="196">
        <f>①７月!F33</f>
        <v>0</v>
      </c>
      <c r="Q9" s="196">
        <f>①７月!G33</f>
        <v>0</v>
      </c>
      <c r="R9" s="196">
        <f>①７月!H33</f>
        <v>0</v>
      </c>
      <c r="S9" s="196">
        <f>①７月!F34</f>
        <v>0</v>
      </c>
      <c r="T9" s="196">
        <f>①７月!G34</f>
        <v>0</v>
      </c>
      <c r="U9" s="196">
        <f>①７月!H34</f>
        <v>0</v>
      </c>
      <c r="W9" s="157" t="s">
        <v>20</v>
      </c>
      <c r="X9" s="1">
        <f>月初児童数!AO11</f>
        <v>0</v>
      </c>
      <c r="Y9" s="1">
        <f>月初児童数!AP11</f>
        <v>0</v>
      </c>
      <c r="Z9" s="1">
        <f>月初児童数!AQ11</f>
        <v>0</v>
      </c>
      <c r="AB9" s="203">
        <f t="shared" si="2"/>
        <v>0</v>
      </c>
      <c r="AC9" s="203">
        <f t="shared" si="3"/>
        <v>0</v>
      </c>
      <c r="AD9" s="203">
        <f t="shared" si="4"/>
        <v>0</v>
      </c>
      <c r="AE9" s="203">
        <f t="shared" si="5"/>
        <v>0</v>
      </c>
      <c r="AF9" s="203">
        <f t="shared" si="6"/>
        <v>0</v>
      </c>
      <c r="AG9" s="203">
        <f t="shared" si="7"/>
        <v>0</v>
      </c>
    </row>
    <row r="10" spans="1:33" ht="18">
      <c r="B10" s="243" t="s">
        <v>112</v>
      </c>
      <c r="C10" s="29" t="s">
        <v>534</v>
      </c>
      <c r="D10" s="29" t="s">
        <v>469</v>
      </c>
      <c r="E10" s="251">
        <v>0.63</v>
      </c>
      <c r="G10" s="573" t="s">
        <v>20</v>
      </c>
      <c r="H10" s="108" t="s">
        <v>162</v>
      </c>
      <c r="I10" s="83" t="s">
        <v>105</v>
      </c>
      <c r="J10" s="107" t="s">
        <v>307</v>
      </c>
      <c r="K10" s="105" t="s">
        <v>325</v>
      </c>
      <c r="L10" s="105" t="s">
        <v>304</v>
      </c>
      <c r="N10" s="157" t="s">
        <v>21</v>
      </c>
      <c r="O10" s="199" t="str">
        <f>$L$13</f>
        <v/>
      </c>
      <c r="P10" s="196">
        <f>①８月!F33</f>
        <v>0</v>
      </c>
      <c r="Q10" s="196">
        <f>①８月!G33</f>
        <v>0</v>
      </c>
      <c r="R10" s="196">
        <f>①８月!H33</f>
        <v>0</v>
      </c>
      <c r="S10" s="196">
        <f>①８月!F34</f>
        <v>0</v>
      </c>
      <c r="T10" s="196">
        <f>①８月!G34</f>
        <v>0</v>
      </c>
      <c r="U10" s="196">
        <f>①８月!H34</f>
        <v>0</v>
      </c>
      <c r="W10" s="157" t="s">
        <v>21</v>
      </c>
      <c r="X10" s="1">
        <f>月初児童数!AO12</f>
        <v>0</v>
      </c>
      <c r="Y10" s="1">
        <f>月初児童数!AP12</f>
        <v>0</v>
      </c>
      <c r="Z10" s="1">
        <f>月初児童数!AQ12</f>
        <v>0</v>
      </c>
      <c r="AB10" s="203">
        <f t="shared" si="2"/>
        <v>0</v>
      </c>
      <c r="AC10" s="203">
        <f t="shared" si="3"/>
        <v>0</v>
      </c>
      <c r="AD10" s="203">
        <f t="shared" si="4"/>
        <v>0</v>
      </c>
      <c r="AE10" s="203">
        <f t="shared" si="5"/>
        <v>0</v>
      </c>
      <c r="AF10" s="203">
        <f t="shared" si="6"/>
        <v>0</v>
      </c>
      <c r="AG10" s="203">
        <f t="shared" si="7"/>
        <v>0</v>
      </c>
    </row>
    <row r="11" spans="1:33" ht="18">
      <c r="B11" s="243" t="s">
        <v>112</v>
      </c>
      <c r="C11" s="29" t="s">
        <v>534</v>
      </c>
      <c r="D11" s="29" t="s">
        <v>470</v>
      </c>
      <c r="E11" s="251">
        <v>0.65</v>
      </c>
      <c r="G11" s="573"/>
      <c r="H11" s="64" t="str">
        <f>IF(基本情報!$C$4="","",基本情報!$C$4)</f>
        <v/>
      </c>
      <c r="I11" s="64" t="str">
        <f>利用定員!L37</f>
        <v/>
      </c>
      <c r="J11" s="29" t="str">
        <f>IF(①加減算!S12="","",①加減算!S12)</f>
        <v/>
      </c>
      <c r="K11" s="106" t="str">
        <f>IFERROR(IF(J10="",0,DGET($B$4:$E$2316,K10,H10:J11)),"")</f>
        <v/>
      </c>
      <c r="L11" s="244" t="str">
        <f>IFERROR(1-K11,"")</f>
        <v/>
      </c>
      <c r="N11" s="157" t="s">
        <v>22</v>
      </c>
      <c r="O11" s="199" t="str">
        <f>$L$15</f>
        <v/>
      </c>
      <c r="P11" s="196">
        <f>①９月!F33</f>
        <v>0</v>
      </c>
      <c r="Q11" s="196">
        <f>①９月!G33</f>
        <v>0</v>
      </c>
      <c r="R11" s="196">
        <f>①９月!H33</f>
        <v>0</v>
      </c>
      <c r="S11" s="196">
        <f>①９月!F34</f>
        <v>0</v>
      </c>
      <c r="T11" s="196">
        <f>①９月!G34</f>
        <v>0</v>
      </c>
      <c r="U11" s="196">
        <f>①９月!H34</f>
        <v>0</v>
      </c>
      <c r="W11" s="157" t="s">
        <v>22</v>
      </c>
      <c r="X11" s="1">
        <f>月初児童数!AO13</f>
        <v>0</v>
      </c>
      <c r="Y11" s="1">
        <f>月初児童数!AP13</f>
        <v>0</v>
      </c>
      <c r="Z11" s="1">
        <f>月初児童数!AQ13</f>
        <v>0</v>
      </c>
      <c r="AB11" s="203">
        <f t="shared" si="2"/>
        <v>0</v>
      </c>
      <c r="AC11" s="203">
        <f t="shared" si="3"/>
        <v>0</v>
      </c>
      <c r="AD11" s="203">
        <f t="shared" si="4"/>
        <v>0</v>
      </c>
      <c r="AE11" s="203">
        <f t="shared" si="5"/>
        <v>0</v>
      </c>
      <c r="AF11" s="203">
        <f t="shared" si="6"/>
        <v>0</v>
      </c>
      <c r="AG11" s="203">
        <f t="shared" si="7"/>
        <v>0</v>
      </c>
    </row>
    <row r="12" spans="1:33" ht="18">
      <c r="B12" s="243" t="s">
        <v>112</v>
      </c>
      <c r="C12" s="29" t="s">
        <v>534</v>
      </c>
      <c r="D12" s="29" t="s">
        <v>471</v>
      </c>
      <c r="E12" s="251">
        <v>0.65</v>
      </c>
      <c r="G12" s="573" t="s">
        <v>21</v>
      </c>
      <c r="H12" s="108" t="s">
        <v>162</v>
      </c>
      <c r="I12" s="83" t="s">
        <v>105</v>
      </c>
      <c r="J12" s="107" t="s">
        <v>307</v>
      </c>
      <c r="K12" s="105" t="s">
        <v>325</v>
      </c>
      <c r="L12" s="105" t="s">
        <v>304</v>
      </c>
      <c r="N12" s="157" t="s">
        <v>206</v>
      </c>
      <c r="O12" s="199" t="str">
        <f>$L$17</f>
        <v/>
      </c>
      <c r="P12" s="196">
        <f>①10月!F33</f>
        <v>0</v>
      </c>
      <c r="Q12" s="196">
        <f>①10月!G33</f>
        <v>0</v>
      </c>
      <c r="R12" s="196">
        <f>①10月!H33</f>
        <v>0</v>
      </c>
      <c r="S12" s="196">
        <f>①10月!F34</f>
        <v>0</v>
      </c>
      <c r="T12" s="196">
        <f>①10月!G34</f>
        <v>0</v>
      </c>
      <c r="U12" s="196">
        <f>①10月!H34</f>
        <v>0</v>
      </c>
      <c r="W12" s="157" t="s">
        <v>206</v>
      </c>
      <c r="X12" s="1">
        <f>月初児童数!AO14</f>
        <v>0</v>
      </c>
      <c r="Y12" s="1">
        <f>月初児童数!AP14</f>
        <v>0</v>
      </c>
      <c r="Z12" s="1">
        <f>月初児童数!AQ14</f>
        <v>0</v>
      </c>
      <c r="AB12" s="203">
        <f t="shared" si="2"/>
        <v>0</v>
      </c>
      <c r="AC12" s="203">
        <f t="shared" si="3"/>
        <v>0</v>
      </c>
      <c r="AD12" s="203">
        <f t="shared" si="4"/>
        <v>0</v>
      </c>
      <c r="AE12" s="203">
        <f t="shared" si="5"/>
        <v>0</v>
      </c>
      <c r="AF12" s="203">
        <f t="shared" si="6"/>
        <v>0</v>
      </c>
      <c r="AG12" s="203">
        <f t="shared" si="7"/>
        <v>0</v>
      </c>
    </row>
    <row r="13" spans="1:33" ht="18">
      <c r="B13" s="243" t="s">
        <v>112</v>
      </c>
      <c r="C13" s="29" t="s">
        <v>534</v>
      </c>
      <c r="D13" s="29" t="s">
        <v>472</v>
      </c>
      <c r="E13" s="251">
        <v>0.66999999999999993</v>
      </c>
      <c r="G13" s="573"/>
      <c r="H13" s="64" t="str">
        <f>IF(基本情報!$C$4="","",基本情報!$C$4)</f>
        <v/>
      </c>
      <c r="I13" s="64" t="str">
        <f>利用定員!L39</f>
        <v/>
      </c>
      <c r="J13" s="29" t="str">
        <f>IF(①加減算!S13="","",①加減算!S13)</f>
        <v/>
      </c>
      <c r="K13" s="106" t="str">
        <f>IFERROR(IF(J12="",0,DGET($B$4:$E$2316,K12,H12:J13)),"")</f>
        <v/>
      </c>
      <c r="L13" s="244" t="str">
        <f>IFERROR(1-K13,"")</f>
        <v/>
      </c>
      <c r="N13" s="157" t="s">
        <v>207</v>
      </c>
      <c r="O13" s="199" t="str">
        <f>$L$19</f>
        <v/>
      </c>
      <c r="P13" s="196">
        <f>①11月!F33</f>
        <v>0</v>
      </c>
      <c r="Q13" s="196">
        <f>①11月!G33</f>
        <v>0</v>
      </c>
      <c r="R13" s="196">
        <f>①11月!H33</f>
        <v>0</v>
      </c>
      <c r="S13" s="196">
        <f>①11月!F34</f>
        <v>0</v>
      </c>
      <c r="T13" s="196">
        <f>①11月!G34</f>
        <v>0</v>
      </c>
      <c r="U13" s="196">
        <f>①11月!H34</f>
        <v>0</v>
      </c>
      <c r="W13" s="157" t="s">
        <v>207</v>
      </c>
      <c r="X13" s="1">
        <f>月初児童数!AO15</f>
        <v>0</v>
      </c>
      <c r="Y13" s="1">
        <f>月初児童数!AP15</f>
        <v>0</v>
      </c>
      <c r="Z13" s="1">
        <f>月初児童数!AQ15</f>
        <v>0</v>
      </c>
      <c r="AB13" s="203">
        <f t="shared" si="2"/>
        <v>0</v>
      </c>
      <c r="AC13" s="203">
        <f t="shared" si="3"/>
        <v>0</v>
      </c>
      <c r="AD13" s="203">
        <f t="shared" si="4"/>
        <v>0</v>
      </c>
      <c r="AE13" s="203">
        <f t="shared" si="5"/>
        <v>0</v>
      </c>
      <c r="AF13" s="203">
        <f t="shared" si="6"/>
        <v>0</v>
      </c>
      <c r="AG13" s="203">
        <f t="shared" si="7"/>
        <v>0</v>
      </c>
    </row>
    <row r="14" spans="1:33" ht="18">
      <c r="B14" s="243" t="s">
        <v>112</v>
      </c>
      <c r="C14" s="29" t="s">
        <v>534</v>
      </c>
      <c r="D14" s="29" t="s">
        <v>473</v>
      </c>
      <c r="E14" s="251">
        <v>0.67999999999999994</v>
      </c>
      <c r="G14" s="573" t="s">
        <v>22</v>
      </c>
      <c r="H14" s="108" t="s">
        <v>162</v>
      </c>
      <c r="I14" s="83" t="s">
        <v>105</v>
      </c>
      <c r="J14" s="107" t="s">
        <v>307</v>
      </c>
      <c r="K14" s="105" t="s">
        <v>325</v>
      </c>
      <c r="L14" s="105" t="s">
        <v>304</v>
      </c>
      <c r="N14" s="157" t="s">
        <v>208</v>
      </c>
      <c r="O14" s="199" t="str">
        <f>$L$21</f>
        <v/>
      </c>
      <c r="P14" s="196">
        <f>①12月!F33</f>
        <v>0</v>
      </c>
      <c r="Q14" s="196">
        <f>①12月!G33</f>
        <v>0</v>
      </c>
      <c r="R14" s="196">
        <f>①12月!H33</f>
        <v>0</v>
      </c>
      <c r="S14" s="196">
        <f>①12月!F34</f>
        <v>0</v>
      </c>
      <c r="T14" s="196">
        <f>①12月!G34</f>
        <v>0</v>
      </c>
      <c r="U14" s="196">
        <f>①12月!H34</f>
        <v>0</v>
      </c>
      <c r="W14" s="157" t="s">
        <v>208</v>
      </c>
      <c r="X14" s="1">
        <f>月初児童数!AO16</f>
        <v>0</v>
      </c>
      <c r="Y14" s="1">
        <f>月初児童数!AP16</f>
        <v>0</v>
      </c>
      <c r="Z14" s="1">
        <f>月初児童数!AQ16</f>
        <v>0</v>
      </c>
      <c r="AB14" s="203">
        <f t="shared" si="2"/>
        <v>0</v>
      </c>
      <c r="AC14" s="203">
        <f t="shared" si="3"/>
        <v>0</v>
      </c>
      <c r="AD14" s="203">
        <f t="shared" si="4"/>
        <v>0</v>
      </c>
      <c r="AE14" s="203">
        <f t="shared" si="5"/>
        <v>0</v>
      </c>
      <c r="AF14" s="203">
        <f t="shared" si="6"/>
        <v>0</v>
      </c>
      <c r="AG14" s="203">
        <f t="shared" si="7"/>
        <v>0</v>
      </c>
    </row>
    <row r="15" spans="1:33" ht="18">
      <c r="B15" s="243" t="s">
        <v>112</v>
      </c>
      <c r="C15" s="29" t="s">
        <v>534</v>
      </c>
      <c r="D15" s="29" t="s">
        <v>474</v>
      </c>
      <c r="E15" s="251">
        <v>0.67999999999999994</v>
      </c>
      <c r="G15" s="573"/>
      <c r="H15" s="64" t="str">
        <f>IF(基本情報!$C$4="","",基本情報!$C$4)</f>
        <v/>
      </c>
      <c r="I15" s="64" t="str">
        <f>利用定員!L40</f>
        <v/>
      </c>
      <c r="J15" s="29" t="str">
        <f>IF(①加減算!S14="","",①加減算!S14)</f>
        <v/>
      </c>
      <c r="K15" s="106" t="str">
        <f>IFERROR(IF(J14="",0,DGET($B$4:$E$2316,K14,H14:J15)),"")</f>
        <v/>
      </c>
      <c r="L15" s="244" t="str">
        <f>IFERROR(1-K15,"")</f>
        <v/>
      </c>
      <c r="N15" s="157" t="s">
        <v>26</v>
      </c>
      <c r="O15" s="199" t="str">
        <f>$L$23</f>
        <v/>
      </c>
      <c r="P15" s="196">
        <f>①１月!F33</f>
        <v>0</v>
      </c>
      <c r="Q15" s="196">
        <f>①１月!G33</f>
        <v>0</v>
      </c>
      <c r="R15" s="196">
        <f>①１月!H33</f>
        <v>0</v>
      </c>
      <c r="S15" s="196">
        <f>①１月!F34</f>
        <v>0</v>
      </c>
      <c r="T15" s="196">
        <f>①１月!G34</f>
        <v>0</v>
      </c>
      <c r="U15" s="196">
        <f>①１月!H34</f>
        <v>0</v>
      </c>
      <c r="W15" s="157" t="s">
        <v>26</v>
      </c>
      <c r="X15" s="1">
        <f>月初児童数!AO17</f>
        <v>0</v>
      </c>
      <c r="Y15" s="1">
        <f>月初児童数!AP17</f>
        <v>0</v>
      </c>
      <c r="Z15" s="1">
        <f>月初児童数!AQ17</f>
        <v>0</v>
      </c>
      <c r="AB15" s="203">
        <f t="shared" si="2"/>
        <v>0</v>
      </c>
      <c r="AC15" s="203">
        <f t="shared" si="3"/>
        <v>0</v>
      </c>
      <c r="AD15" s="203">
        <f t="shared" si="4"/>
        <v>0</v>
      </c>
      <c r="AE15" s="203">
        <f t="shared" si="5"/>
        <v>0</v>
      </c>
      <c r="AF15" s="203">
        <f t="shared" si="6"/>
        <v>0</v>
      </c>
      <c r="AG15" s="203">
        <f t="shared" si="7"/>
        <v>0</v>
      </c>
    </row>
    <row r="16" spans="1:33" ht="18">
      <c r="B16" s="243" t="s">
        <v>112</v>
      </c>
      <c r="C16" s="29" t="s">
        <v>534</v>
      </c>
      <c r="D16" s="29" t="s">
        <v>475</v>
      </c>
      <c r="E16" s="251">
        <v>0.69</v>
      </c>
      <c r="G16" s="573" t="s">
        <v>23</v>
      </c>
      <c r="H16" s="108" t="s">
        <v>162</v>
      </c>
      <c r="I16" s="83" t="s">
        <v>105</v>
      </c>
      <c r="J16" s="107" t="s">
        <v>307</v>
      </c>
      <c r="K16" s="105" t="s">
        <v>325</v>
      </c>
      <c r="L16" s="105" t="s">
        <v>304</v>
      </c>
      <c r="N16" s="157" t="s">
        <v>27</v>
      </c>
      <c r="O16" s="199" t="str">
        <f>$L$25</f>
        <v/>
      </c>
      <c r="P16" s="196">
        <f>①２月!F33</f>
        <v>0</v>
      </c>
      <c r="Q16" s="196">
        <f>①２月!G33</f>
        <v>0</v>
      </c>
      <c r="R16" s="196">
        <f>①２月!H33</f>
        <v>0</v>
      </c>
      <c r="S16" s="196">
        <f>①２月!F34</f>
        <v>0</v>
      </c>
      <c r="T16" s="196">
        <f>①２月!G34</f>
        <v>0</v>
      </c>
      <c r="U16" s="196">
        <f>①２月!H34</f>
        <v>0</v>
      </c>
      <c r="W16" s="157" t="s">
        <v>27</v>
      </c>
      <c r="X16" s="1">
        <f>月初児童数!AO18</f>
        <v>0</v>
      </c>
      <c r="Y16" s="1">
        <f>月初児童数!AP18</f>
        <v>0</v>
      </c>
      <c r="Z16" s="1">
        <f>月初児童数!AQ18</f>
        <v>0</v>
      </c>
      <c r="AB16" s="203">
        <f t="shared" si="2"/>
        <v>0</v>
      </c>
      <c r="AC16" s="203">
        <f t="shared" si="3"/>
        <v>0</v>
      </c>
      <c r="AD16" s="203">
        <f t="shared" si="4"/>
        <v>0</v>
      </c>
      <c r="AE16" s="203">
        <f t="shared" si="5"/>
        <v>0</v>
      </c>
      <c r="AF16" s="203">
        <f t="shared" si="6"/>
        <v>0</v>
      </c>
      <c r="AG16" s="203">
        <f t="shared" si="7"/>
        <v>0</v>
      </c>
    </row>
    <row r="17" spans="2:33" ht="18">
      <c r="B17" s="243" t="s">
        <v>112</v>
      </c>
      <c r="C17" s="29" t="s">
        <v>534</v>
      </c>
      <c r="D17" s="29" t="s">
        <v>476</v>
      </c>
      <c r="E17" s="251">
        <v>0.7</v>
      </c>
      <c r="G17" s="573"/>
      <c r="H17" s="64" t="str">
        <f>IF(基本情報!$C$4="","",基本情報!$C$4)</f>
        <v/>
      </c>
      <c r="I17" s="64" t="str">
        <f>利用定員!L41</f>
        <v/>
      </c>
      <c r="J17" s="29" t="str">
        <f>IF(①加減算!S15="","",①加減算!S15)</f>
        <v/>
      </c>
      <c r="K17" s="106" t="str">
        <f>IFERROR(IF(J16="",0,DGET($B$4:$E$2316,K16,H16:J17)),"")</f>
        <v/>
      </c>
      <c r="L17" s="244" t="str">
        <f>IFERROR(1-K17,"")</f>
        <v/>
      </c>
      <c r="N17" s="157" t="s">
        <v>28</v>
      </c>
      <c r="O17" s="199" t="str">
        <f>$L$27</f>
        <v/>
      </c>
      <c r="P17" s="196">
        <f>①３月!F33</f>
        <v>0</v>
      </c>
      <c r="Q17" s="196">
        <f>①３月!G33</f>
        <v>0</v>
      </c>
      <c r="R17" s="196">
        <f>①３月!H33</f>
        <v>0</v>
      </c>
      <c r="S17" s="196">
        <f>①３月!F34</f>
        <v>0</v>
      </c>
      <c r="T17" s="196">
        <f>①３月!G34</f>
        <v>0</v>
      </c>
      <c r="U17" s="196">
        <f>①３月!H34</f>
        <v>0</v>
      </c>
      <c r="W17" s="157" t="s">
        <v>28</v>
      </c>
      <c r="X17" s="1">
        <f>月初児童数!AO19</f>
        <v>0</v>
      </c>
      <c r="Y17" s="1">
        <f>月初児童数!AP19</f>
        <v>0</v>
      </c>
      <c r="Z17" s="1">
        <f>月初児童数!AQ19</f>
        <v>0</v>
      </c>
      <c r="AB17" s="203">
        <f t="shared" si="2"/>
        <v>0</v>
      </c>
      <c r="AC17" s="203">
        <f t="shared" si="3"/>
        <v>0</v>
      </c>
      <c r="AD17" s="203">
        <f>IFERROR(R17*Z17,0)</f>
        <v>0</v>
      </c>
      <c r="AE17" s="203">
        <f t="shared" si="5"/>
        <v>0</v>
      </c>
      <c r="AF17" s="203">
        <f t="shared" si="6"/>
        <v>0</v>
      </c>
      <c r="AG17" s="203">
        <f t="shared" si="7"/>
        <v>0</v>
      </c>
    </row>
    <row r="18" spans="2:33">
      <c r="B18" s="243" t="s">
        <v>112</v>
      </c>
      <c r="C18" s="29" t="s">
        <v>534</v>
      </c>
      <c r="D18" s="29" t="s">
        <v>477</v>
      </c>
      <c r="E18" s="251">
        <v>0.7</v>
      </c>
      <c r="G18" s="573" t="s">
        <v>207</v>
      </c>
      <c r="H18" s="108" t="s">
        <v>162</v>
      </c>
      <c r="I18" s="83" t="s">
        <v>105</v>
      </c>
      <c r="J18" s="107" t="s">
        <v>307</v>
      </c>
      <c r="K18" s="105" t="s">
        <v>325</v>
      </c>
      <c r="L18" s="105" t="s">
        <v>304</v>
      </c>
      <c r="W18" s="1" t="s">
        <v>29</v>
      </c>
      <c r="X18" s="1">
        <f>SUM(X6:X17)</f>
        <v>0</v>
      </c>
      <c r="Y18" s="1">
        <f t="shared" ref="Y18:Z18" si="8">SUM(Y6:Y17)</f>
        <v>0</v>
      </c>
      <c r="Z18" s="1">
        <f t="shared" si="8"/>
        <v>0</v>
      </c>
      <c r="AB18" s="31">
        <f>SUM(AB6:AB17)</f>
        <v>0</v>
      </c>
      <c r="AC18" s="31">
        <f t="shared" ref="AC18:AG18" si="9">SUM(AC6:AC17)</f>
        <v>0</v>
      </c>
      <c r="AD18" s="31">
        <f t="shared" si="9"/>
        <v>0</v>
      </c>
      <c r="AE18" s="31">
        <f t="shared" si="9"/>
        <v>0</v>
      </c>
      <c r="AF18" s="31">
        <f t="shared" si="9"/>
        <v>0</v>
      </c>
      <c r="AG18" s="31">
        <f t="shared" si="9"/>
        <v>0</v>
      </c>
    </row>
    <row r="19" spans="2:33">
      <c r="B19" s="243" t="s">
        <v>112</v>
      </c>
      <c r="C19" s="29" t="s">
        <v>534</v>
      </c>
      <c r="D19" s="29" t="s">
        <v>478</v>
      </c>
      <c r="E19" s="251">
        <v>0.71</v>
      </c>
      <c r="G19" s="573"/>
      <c r="H19" s="64" t="str">
        <f>IF(基本情報!$C$4="","",基本情報!$C$4)</f>
        <v/>
      </c>
      <c r="I19" s="64" t="str">
        <f>利用定員!L42</f>
        <v/>
      </c>
      <c r="J19" s="29" t="str">
        <f>IF(①加減算!S16="","",①加減算!S16)</f>
        <v/>
      </c>
      <c r="K19" s="106" t="str">
        <f>IFERROR(IF(J18="",0,DGET($B$4:$E$2316,K18,H18:J19)),"")</f>
        <v/>
      </c>
      <c r="L19" s="244" t="str">
        <f>IFERROR(1-K19,"")</f>
        <v/>
      </c>
    </row>
    <row r="20" spans="2:33" ht="16.5" customHeight="1">
      <c r="B20" s="243" t="s">
        <v>112</v>
      </c>
      <c r="C20" s="29" t="s">
        <v>534</v>
      </c>
      <c r="D20" s="29" t="s">
        <v>479</v>
      </c>
      <c r="E20" s="251">
        <v>0.71</v>
      </c>
      <c r="G20" s="573" t="s">
        <v>208</v>
      </c>
      <c r="H20" s="108" t="s">
        <v>162</v>
      </c>
      <c r="I20" s="83" t="s">
        <v>105</v>
      </c>
      <c r="J20" s="107" t="s">
        <v>307</v>
      </c>
      <c r="K20" s="105" t="s">
        <v>325</v>
      </c>
      <c r="L20" s="105" t="s">
        <v>304</v>
      </c>
      <c r="AD20" s="587" t="s">
        <v>419</v>
      </c>
      <c r="AE20" s="588"/>
      <c r="AF20" s="593">
        <f>SUM(AB18:AD18)</f>
        <v>0</v>
      </c>
      <c r="AG20" s="594"/>
    </row>
    <row r="21" spans="2:33" ht="16.5" customHeight="1">
      <c r="B21" s="243" t="s">
        <v>112</v>
      </c>
      <c r="C21" s="29" t="s">
        <v>534</v>
      </c>
      <c r="D21" s="29" t="s">
        <v>480</v>
      </c>
      <c r="E21" s="251">
        <v>0.71</v>
      </c>
      <c r="G21" s="573"/>
      <c r="H21" s="64" t="str">
        <f>IF(基本情報!$C$4="","",基本情報!$C$4)</f>
        <v/>
      </c>
      <c r="I21" s="64" t="str">
        <f>利用定員!L43</f>
        <v/>
      </c>
      <c r="J21" s="29" t="str">
        <f>IF(①加減算!S17="","",①加減算!S17)</f>
        <v/>
      </c>
      <c r="K21" s="106" t="str">
        <f>IFERROR(IF(J20="",0,DGET($B$4:$E$2316,K20,H20:J21)),"")</f>
        <v/>
      </c>
      <c r="L21" s="244" t="str">
        <f>IFERROR(1-K21,"")</f>
        <v/>
      </c>
      <c r="AD21" s="587" t="s">
        <v>420</v>
      </c>
      <c r="AE21" s="588"/>
      <c r="AF21" s="593">
        <f>SUM(AE18:AG18)</f>
        <v>0</v>
      </c>
      <c r="AG21" s="594"/>
    </row>
    <row r="22" spans="2:33">
      <c r="B22" s="243" t="s">
        <v>111</v>
      </c>
      <c r="C22" s="29" t="s">
        <v>465</v>
      </c>
      <c r="D22" s="29" t="s">
        <v>536</v>
      </c>
      <c r="E22" s="251">
        <v>1</v>
      </c>
      <c r="G22" s="573" t="s">
        <v>26</v>
      </c>
      <c r="H22" s="108" t="s">
        <v>162</v>
      </c>
      <c r="I22" s="83" t="s">
        <v>105</v>
      </c>
      <c r="J22" s="107" t="s">
        <v>307</v>
      </c>
      <c r="K22" s="105" t="s">
        <v>325</v>
      </c>
      <c r="L22" s="105" t="s">
        <v>304</v>
      </c>
    </row>
    <row r="23" spans="2:33">
      <c r="B23" s="243" t="s">
        <v>111</v>
      </c>
      <c r="C23" s="29" t="s">
        <v>465</v>
      </c>
      <c r="D23" s="29" t="s">
        <v>465</v>
      </c>
      <c r="E23" s="251">
        <v>1</v>
      </c>
      <c r="G23" s="573"/>
      <c r="H23" s="64" t="str">
        <f>IF(基本情報!$C$4="","",基本情報!$C$4)</f>
        <v/>
      </c>
      <c r="I23" s="64" t="str">
        <f>利用定員!L44</f>
        <v/>
      </c>
      <c r="J23" s="29" t="str">
        <f>IF(①加減算!S18="","",①加減算!S18)</f>
        <v/>
      </c>
      <c r="K23" s="106" t="str">
        <f>IFERROR(IF(J22="",0,DGET($B$4:$E$2316,K22,H22:J23)),"")</f>
        <v/>
      </c>
      <c r="L23" s="244" t="str">
        <f>IFERROR(1-K23,"")</f>
        <v/>
      </c>
    </row>
    <row r="24" spans="2:33">
      <c r="B24" s="243" t="s">
        <v>112</v>
      </c>
      <c r="C24" s="29" t="s">
        <v>465</v>
      </c>
      <c r="D24" s="29" t="s">
        <v>466</v>
      </c>
      <c r="E24" s="251">
        <v>0.20999999999999996</v>
      </c>
      <c r="G24" s="573" t="s">
        <v>27</v>
      </c>
      <c r="H24" s="108" t="s">
        <v>162</v>
      </c>
      <c r="I24" s="83" t="s">
        <v>105</v>
      </c>
      <c r="J24" s="107" t="s">
        <v>307</v>
      </c>
      <c r="K24" s="105" t="s">
        <v>325</v>
      </c>
      <c r="L24" s="105" t="s">
        <v>304</v>
      </c>
    </row>
    <row r="25" spans="2:33">
      <c r="B25" s="243" t="s">
        <v>112</v>
      </c>
      <c r="C25" s="29" t="s">
        <v>465</v>
      </c>
      <c r="D25" s="29" t="s">
        <v>467</v>
      </c>
      <c r="E25" s="251">
        <v>0.30000000000000004</v>
      </c>
      <c r="G25" s="573"/>
      <c r="H25" s="64" t="str">
        <f>IF(基本情報!$C$4="","",基本情報!$C$4)</f>
        <v/>
      </c>
      <c r="I25" s="64" t="str">
        <f>利用定員!L45</f>
        <v/>
      </c>
      <c r="J25" s="29" t="str">
        <f>IF(①加減算!S19="","",①加減算!S19)</f>
        <v/>
      </c>
      <c r="K25" s="106" t="str">
        <f>IFERROR(IF(J24="",0,DGET($B$4:$E$2316,K24,H24:J25)),"")</f>
        <v/>
      </c>
      <c r="L25" s="244" t="str">
        <f>IFERROR(1-K25,"")</f>
        <v/>
      </c>
    </row>
    <row r="26" spans="2:33">
      <c r="B26" s="243" t="s">
        <v>112</v>
      </c>
      <c r="C26" s="29" t="s">
        <v>465</v>
      </c>
      <c r="D26" s="29" t="s">
        <v>468</v>
      </c>
      <c r="E26" s="251">
        <v>0.37</v>
      </c>
      <c r="G26" s="573" t="s">
        <v>28</v>
      </c>
      <c r="H26" s="108" t="s">
        <v>162</v>
      </c>
      <c r="I26" s="83" t="s">
        <v>105</v>
      </c>
      <c r="J26" s="107" t="s">
        <v>307</v>
      </c>
      <c r="K26" s="105" t="s">
        <v>325</v>
      </c>
      <c r="L26" s="105" t="s">
        <v>304</v>
      </c>
    </row>
    <row r="27" spans="2:33">
      <c r="B27" s="243" t="s">
        <v>112</v>
      </c>
      <c r="C27" s="29" t="s">
        <v>465</v>
      </c>
      <c r="D27" s="29" t="s">
        <v>469</v>
      </c>
      <c r="E27" s="251">
        <v>0.41000000000000003</v>
      </c>
      <c r="G27" s="573"/>
      <c r="H27" s="64" t="str">
        <f>IF(基本情報!$C$4="","",基本情報!$C$4)</f>
        <v/>
      </c>
      <c r="I27" s="64" t="str">
        <f>利用定員!L46</f>
        <v/>
      </c>
      <c r="J27" s="29" t="str">
        <f>IF(①加減算!S20="","",①加減算!S20)</f>
        <v/>
      </c>
      <c r="K27" s="106" t="str">
        <f>IFERROR(IF(J26="",0,DGET($B$4:$E$2316,K26,H26:J27)),"")</f>
        <v/>
      </c>
      <c r="L27" s="244" t="str">
        <f>IFERROR(1-K27,"")</f>
        <v/>
      </c>
    </row>
    <row r="28" spans="2:33">
      <c r="B28" s="243" t="s">
        <v>112</v>
      </c>
      <c r="C28" s="29" t="s">
        <v>465</v>
      </c>
      <c r="D28" s="29" t="s">
        <v>470</v>
      </c>
      <c r="E28" s="251">
        <v>0.43999999999999995</v>
      </c>
    </row>
    <row r="29" spans="2:33">
      <c r="B29" s="243" t="s">
        <v>112</v>
      </c>
      <c r="C29" s="29" t="s">
        <v>465</v>
      </c>
      <c r="D29" s="29" t="s">
        <v>471</v>
      </c>
      <c r="E29" s="251">
        <v>0.44999999999999996</v>
      </c>
      <c r="H29" s="2"/>
    </row>
    <row r="30" spans="2:33">
      <c r="B30" s="243" t="s">
        <v>112</v>
      </c>
      <c r="C30" s="29" t="s">
        <v>465</v>
      </c>
      <c r="D30" s="29" t="s">
        <v>472</v>
      </c>
      <c r="E30" s="251">
        <v>0.47</v>
      </c>
      <c r="H30" s="2"/>
    </row>
    <row r="31" spans="2:33">
      <c r="B31" s="243" t="s">
        <v>112</v>
      </c>
      <c r="C31" s="29" t="s">
        <v>465</v>
      </c>
      <c r="D31" s="29" t="s">
        <v>473</v>
      </c>
      <c r="E31" s="251">
        <v>0.48</v>
      </c>
      <c r="H31" s="2"/>
    </row>
    <row r="32" spans="2:33">
      <c r="B32" s="243" t="s">
        <v>112</v>
      </c>
      <c r="C32" s="29" t="s">
        <v>465</v>
      </c>
      <c r="D32" s="29" t="s">
        <v>474</v>
      </c>
      <c r="E32" s="251">
        <v>0.49</v>
      </c>
      <c r="H32" s="2"/>
    </row>
    <row r="33" spans="2:8">
      <c r="B33" s="243" t="s">
        <v>112</v>
      </c>
      <c r="C33" s="29" t="s">
        <v>465</v>
      </c>
      <c r="D33" s="29" t="s">
        <v>475</v>
      </c>
      <c r="E33" s="251">
        <v>0.51</v>
      </c>
      <c r="H33" s="2"/>
    </row>
    <row r="34" spans="2:8">
      <c r="B34" s="243" t="s">
        <v>112</v>
      </c>
      <c r="C34" s="29" t="s">
        <v>465</v>
      </c>
      <c r="D34" s="29" t="s">
        <v>476</v>
      </c>
      <c r="E34" s="251">
        <v>0.52</v>
      </c>
      <c r="H34" s="2"/>
    </row>
    <row r="35" spans="2:8">
      <c r="B35" s="243" t="s">
        <v>112</v>
      </c>
      <c r="C35" s="29" t="s">
        <v>465</v>
      </c>
      <c r="D35" s="29" t="s">
        <v>477</v>
      </c>
      <c r="E35" s="251">
        <v>0.53</v>
      </c>
      <c r="H35" s="2"/>
    </row>
    <row r="36" spans="2:8">
      <c r="B36" s="243" t="s">
        <v>112</v>
      </c>
      <c r="C36" s="29" t="s">
        <v>465</v>
      </c>
      <c r="D36" s="29" t="s">
        <v>478</v>
      </c>
      <c r="E36" s="251">
        <v>0.53</v>
      </c>
      <c r="H36" s="2"/>
    </row>
    <row r="37" spans="2:8">
      <c r="B37" s="243" t="s">
        <v>112</v>
      </c>
      <c r="C37" s="29" t="s">
        <v>465</v>
      </c>
      <c r="D37" s="29" t="s">
        <v>479</v>
      </c>
      <c r="E37" s="251">
        <v>0.54</v>
      </c>
      <c r="H37" s="2"/>
    </row>
    <row r="38" spans="2:8">
      <c r="B38" s="243" t="s">
        <v>112</v>
      </c>
      <c r="C38" s="29" t="s">
        <v>465</v>
      </c>
      <c r="D38" s="29" t="s">
        <v>480</v>
      </c>
      <c r="E38" s="251">
        <v>0.54</v>
      </c>
      <c r="H38" s="2"/>
    </row>
    <row r="39" spans="2:8">
      <c r="B39" s="243" t="s">
        <v>111</v>
      </c>
      <c r="C39" s="29" t="s">
        <v>466</v>
      </c>
      <c r="D39" s="29" t="s">
        <v>536</v>
      </c>
      <c r="E39" s="251">
        <v>1</v>
      </c>
      <c r="H39" s="2"/>
    </row>
    <row r="40" spans="2:8">
      <c r="B40" s="243" t="s">
        <v>111</v>
      </c>
      <c r="C40" s="29" t="s">
        <v>466</v>
      </c>
      <c r="D40" s="29" t="s">
        <v>465</v>
      </c>
      <c r="E40" s="251">
        <v>1</v>
      </c>
      <c r="H40" s="2"/>
    </row>
    <row r="41" spans="2:8">
      <c r="B41" s="243" t="s">
        <v>112</v>
      </c>
      <c r="C41" s="29" t="s">
        <v>466</v>
      </c>
      <c r="D41" s="29" t="s">
        <v>466</v>
      </c>
      <c r="E41" s="251">
        <v>1</v>
      </c>
      <c r="H41" s="2"/>
    </row>
    <row r="42" spans="2:8">
      <c r="B42" s="243" t="s">
        <v>112</v>
      </c>
      <c r="C42" s="29" t="s">
        <v>466</v>
      </c>
      <c r="D42" s="29" t="s">
        <v>467</v>
      </c>
      <c r="E42" s="251">
        <v>0.10999999999999999</v>
      </c>
      <c r="H42" s="2"/>
    </row>
    <row r="43" spans="2:8">
      <c r="B43" s="243" t="s">
        <v>112</v>
      </c>
      <c r="C43" s="29" t="s">
        <v>466</v>
      </c>
      <c r="D43" s="29" t="s">
        <v>468</v>
      </c>
      <c r="E43" s="251">
        <v>0.19999999999999996</v>
      </c>
      <c r="H43" s="2"/>
    </row>
    <row r="44" spans="2:8">
      <c r="B44" s="243" t="s">
        <v>112</v>
      </c>
      <c r="C44" s="29" t="s">
        <v>466</v>
      </c>
      <c r="D44" s="29" t="s">
        <v>469</v>
      </c>
      <c r="E44" s="251">
        <v>0.26</v>
      </c>
      <c r="H44" s="2"/>
    </row>
    <row r="45" spans="2:8">
      <c r="B45" s="243" t="s">
        <v>112</v>
      </c>
      <c r="C45" s="29" t="s">
        <v>466</v>
      </c>
      <c r="D45" s="29" t="s">
        <v>470</v>
      </c>
      <c r="E45" s="251">
        <v>0.29000000000000004</v>
      </c>
      <c r="H45" s="2"/>
    </row>
    <row r="46" spans="2:8">
      <c r="B46" s="243" t="s">
        <v>112</v>
      </c>
      <c r="C46" s="29" t="s">
        <v>466</v>
      </c>
      <c r="D46" s="29" t="s">
        <v>471</v>
      </c>
      <c r="E46" s="251">
        <v>0.31000000000000005</v>
      </c>
      <c r="H46" s="2"/>
    </row>
    <row r="47" spans="2:8">
      <c r="B47" s="243" t="s">
        <v>112</v>
      </c>
      <c r="C47" s="29" t="s">
        <v>466</v>
      </c>
      <c r="D47" s="29" t="s">
        <v>472</v>
      </c>
      <c r="E47" s="251">
        <v>0.32999999999999996</v>
      </c>
      <c r="H47" s="2"/>
    </row>
    <row r="48" spans="2:8">
      <c r="B48" s="243" t="s">
        <v>112</v>
      </c>
      <c r="C48" s="29" t="s">
        <v>466</v>
      </c>
      <c r="D48" s="29" t="s">
        <v>473</v>
      </c>
      <c r="E48" s="251">
        <v>0.35</v>
      </c>
      <c r="H48" s="2"/>
    </row>
    <row r="49" spans="2:8">
      <c r="B49" s="243" t="s">
        <v>112</v>
      </c>
      <c r="C49" s="29" t="s">
        <v>466</v>
      </c>
      <c r="D49" s="29" t="s">
        <v>474</v>
      </c>
      <c r="E49" s="251">
        <v>0.36</v>
      </c>
      <c r="H49" s="2"/>
    </row>
    <row r="50" spans="2:8">
      <c r="B50" s="243" t="s">
        <v>112</v>
      </c>
      <c r="C50" s="29" t="s">
        <v>466</v>
      </c>
      <c r="D50" s="29" t="s">
        <v>475</v>
      </c>
      <c r="E50" s="251">
        <v>0.38</v>
      </c>
      <c r="H50" s="2"/>
    </row>
    <row r="51" spans="2:8">
      <c r="B51" s="243" t="s">
        <v>112</v>
      </c>
      <c r="C51" s="29" t="s">
        <v>466</v>
      </c>
      <c r="D51" s="29" t="s">
        <v>476</v>
      </c>
      <c r="E51" s="251">
        <v>0.39</v>
      </c>
      <c r="H51" s="2"/>
    </row>
    <row r="52" spans="2:8">
      <c r="B52" s="243" t="s">
        <v>112</v>
      </c>
      <c r="C52" s="29" t="s">
        <v>466</v>
      </c>
      <c r="D52" s="29" t="s">
        <v>477</v>
      </c>
      <c r="E52" s="251">
        <v>0.4</v>
      </c>
      <c r="H52" s="2"/>
    </row>
    <row r="53" spans="2:8">
      <c r="B53" s="243" t="s">
        <v>112</v>
      </c>
      <c r="C53" s="29" t="s">
        <v>466</v>
      </c>
      <c r="D53" s="29" t="s">
        <v>478</v>
      </c>
      <c r="E53" s="251">
        <v>0.41000000000000003</v>
      </c>
      <c r="H53" s="2"/>
    </row>
    <row r="54" spans="2:8">
      <c r="B54" s="243" t="s">
        <v>112</v>
      </c>
      <c r="C54" s="29" t="s">
        <v>466</v>
      </c>
      <c r="D54" s="29" t="s">
        <v>479</v>
      </c>
      <c r="E54" s="251">
        <v>0.42000000000000004</v>
      </c>
      <c r="H54" s="2"/>
    </row>
    <row r="55" spans="2:8">
      <c r="B55" s="243" t="s">
        <v>112</v>
      </c>
      <c r="C55" s="29" t="s">
        <v>466</v>
      </c>
      <c r="D55" s="29" t="s">
        <v>480</v>
      </c>
      <c r="E55" s="251">
        <v>0.42000000000000004</v>
      </c>
      <c r="H55" s="2"/>
    </row>
    <row r="56" spans="2:8">
      <c r="B56" s="243" t="s">
        <v>111</v>
      </c>
      <c r="C56" s="29" t="s">
        <v>467</v>
      </c>
      <c r="D56" s="29" t="s">
        <v>536</v>
      </c>
      <c r="E56" s="251">
        <v>1</v>
      </c>
      <c r="H56" s="2"/>
    </row>
    <row r="57" spans="2:8">
      <c r="B57" s="243" t="s">
        <v>111</v>
      </c>
      <c r="C57" s="29" t="s">
        <v>467</v>
      </c>
      <c r="D57" s="29" t="s">
        <v>465</v>
      </c>
      <c r="E57" s="251">
        <v>1</v>
      </c>
      <c r="H57" s="2"/>
    </row>
    <row r="58" spans="2:8">
      <c r="B58" s="243" t="s">
        <v>112</v>
      </c>
      <c r="C58" s="29" t="s">
        <v>509</v>
      </c>
      <c r="D58" s="29" t="s">
        <v>466</v>
      </c>
      <c r="E58" s="251">
        <v>1</v>
      </c>
      <c r="H58" s="2"/>
    </row>
    <row r="59" spans="2:8">
      <c r="B59" s="243" t="s">
        <v>112</v>
      </c>
      <c r="C59" s="29" t="s">
        <v>509</v>
      </c>
      <c r="D59" s="29" t="s">
        <v>467</v>
      </c>
      <c r="E59" s="251">
        <v>1</v>
      </c>
      <c r="H59" s="2"/>
    </row>
    <row r="60" spans="2:8">
      <c r="B60" s="243" t="s">
        <v>112</v>
      </c>
      <c r="C60" s="29" t="s">
        <v>509</v>
      </c>
      <c r="D60" s="29" t="s">
        <v>468</v>
      </c>
      <c r="E60" s="251">
        <v>9.9999999999999978E-2</v>
      </c>
      <c r="H60" s="2"/>
    </row>
    <row r="61" spans="2:8">
      <c r="B61" s="243" t="s">
        <v>112</v>
      </c>
      <c r="C61" s="29" t="s">
        <v>509</v>
      </c>
      <c r="D61" s="29" t="s">
        <v>469</v>
      </c>
      <c r="E61" s="251">
        <v>0.16000000000000003</v>
      </c>
      <c r="H61" s="2"/>
    </row>
    <row r="62" spans="2:8">
      <c r="B62" s="243" t="s">
        <v>112</v>
      </c>
      <c r="C62" s="29" t="s">
        <v>509</v>
      </c>
      <c r="D62" s="29" t="s">
        <v>470</v>
      </c>
      <c r="E62" s="251">
        <v>0.19999999999999996</v>
      </c>
      <c r="H62" s="2"/>
    </row>
    <row r="63" spans="2:8">
      <c r="B63" s="243" t="s">
        <v>112</v>
      </c>
      <c r="C63" s="29" t="s">
        <v>509</v>
      </c>
      <c r="D63" s="29" t="s">
        <v>471</v>
      </c>
      <c r="E63" s="251">
        <v>0.21999999999999997</v>
      </c>
      <c r="H63" s="2"/>
    </row>
    <row r="64" spans="2:8">
      <c r="B64" s="243" t="s">
        <v>112</v>
      </c>
      <c r="C64" s="29" t="s">
        <v>509</v>
      </c>
      <c r="D64" s="29" t="s">
        <v>472</v>
      </c>
      <c r="E64" s="251">
        <v>0.24</v>
      </c>
      <c r="H64" s="2"/>
    </row>
    <row r="65" spans="2:8">
      <c r="B65" s="243" t="s">
        <v>112</v>
      </c>
      <c r="C65" s="29" t="s">
        <v>509</v>
      </c>
      <c r="D65" s="29" t="s">
        <v>473</v>
      </c>
      <c r="E65" s="251">
        <v>0.27</v>
      </c>
      <c r="H65" s="2"/>
    </row>
    <row r="66" spans="2:8">
      <c r="B66" s="243" t="s">
        <v>112</v>
      </c>
      <c r="C66" s="29" t="s">
        <v>509</v>
      </c>
      <c r="D66" s="29" t="s">
        <v>474</v>
      </c>
      <c r="E66" s="251">
        <v>0.28000000000000003</v>
      </c>
      <c r="H66" s="2"/>
    </row>
    <row r="67" spans="2:8">
      <c r="B67" s="243" t="s">
        <v>112</v>
      </c>
      <c r="C67" s="29" t="s">
        <v>509</v>
      </c>
      <c r="D67" s="29" t="s">
        <v>475</v>
      </c>
      <c r="E67" s="251">
        <v>0.30000000000000004</v>
      </c>
      <c r="H67" s="2"/>
    </row>
    <row r="68" spans="2:8">
      <c r="B68" s="243" t="s">
        <v>112</v>
      </c>
      <c r="C68" s="29" t="s">
        <v>509</v>
      </c>
      <c r="D68" s="29" t="s">
        <v>476</v>
      </c>
      <c r="E68" s="251">
        <v>0.31999999999999995</v>
      </c>
      <c r="H68" s="2"/>
    </row>
    <row r="69" spans="2:8">
      <c r="B69" s="243" t="s">
        <v>112</v>
      </c>
      <c r="C69" s="29" t="s">
        <v>509</v>
      </c>
      <c r="D69" s="29" t="s">
        <v>477</v>
      </c>
      <c r="E69" s="251">
        <v>0.32999999999999996</v>
      </c>
      <c r="H69" s="2"/>
    </row>
    <row r="70" spans="2:8">
      <c r="B70" s="243" t="s">
        <v>112</v>
      </c>
      <c r="C70" s="29" t="s">
        <v>509</v>
      </c>
      <c r="D70" s="29" t="s">
        <v>478</v>
      </c>
      <c r="E70" s="251">
        <v>0.33999999999999997</v>
      </c>
      <c r="H70" s="2"/>
    </row>
    <row r="71" spans="2:8">
      <c r="B71" s="243" t="s">
        <v>112</v>
      </c>
      <c r="C71" s="29" t="s">
        <v>509</v>
      </c>
      <c r="D71" s="29" t="s">
        <v>479</v>
      </c>
      <c r="E71" s="251">
        <v>0.33999999999999997</v>
      </c>
      <c r="H71" s="2"/>
    </row>
    <row r="72" spans="2:8">
      <c r="B72" s="243" t="s">
        <v>112</v>
      </c>
      <c r="C72" s="29" t="s">
        <v>509</v>
      </c>
      <c r="D72" s="29" t="s">
        <v>480</v>
      </c>
      <c r="E72" s="251">
        <v>0.35</v>
      </c>
      <c r="H72" s="2"/>
    </row>
    <row r="73" spans="2:8">
      <c r="B73" s="243" t="s">
        <v>111</v>
      </c>
      <c r="C73" s="29" t="s">
        <v>468</v>
      </c>
      <c r="D73" s="29" t="s">
        <v>536</v>
      </c>
      <c r="E73" s="251">
        <v>1</v>
      </c>
      <c r="H73" s="2"/>
    </row>
    <row r="74" spans="2:8">
      <c r="B74" s="243" t="s">
        <v>111</v>
      </c>
      <c r="C74" s="29" t="s">
        <v>468</v>
      </c>
      <c r="D74" s="29" t="s">
        <v>465</v>
      </c>
      <c r="E74" s="251">
        <v>1</v>
      </c>
      <c r="H74" s="2"/>
    </row>
    <row r="75" spans="2:8">
      <c r="B75" s="243" t="s">
        <v>112</v>
      </c>
      <c r="C75" s="29" t="s">
        <v>468</v>
      </c>
      <c r="D75" s="29" t="s">
        <v>466</v>
      </c>
      <c r="E75" s="251">
        <v>1</v>
      </c>
      <c r="H75" s="2"/>
    </row>
    <row r="76" spans="2:8">
      <c r="B76" s="243" t="s">
        <v>112</v>
      </c>
      <c r="C76" s="29" t="s">
        <v>468</v>
      </c>
      <c r="D76" s="29" t="s">
        <v>467</v>
      </c>
      <c r="E76" s="251">
        <v>1</v>
      </c>
      <c r="H76" s="2"/>
    </row>
    <row r="77" spans="2:8">
      <c r="B77" s="243" t="s">
        <v>112</v>
      </c>
      <c r="C77" s="29" t="s">
        <v>468</v>
      </c>
      <c r="D77" s="29" t="s">
        <v>468</v>
      </c>
      <c r="E77" s="251">
        <v>1</v>
      </c>
      <c r="H77" s="2"/>
    </row>
    <row r="78" spans="2:8">
      <c r="B78" s="243" t="s">
        <v>112</v>
      </c>
      <c r="C78" s="29" t="s">
        <v>468</v>
      </c>
      <c r="D78" s="29" t="s">
        <v>469</v>
      </c>
      <c r="E78" s="251">
        <v>6.9999999999999951E-2</v>
      </c>
      <c r="H78" s="2"/>
    </row>
    <row r="79" spans="2:8">
      <c r="B79" s="243" t="s">
        <v>112</v>
      </c>
      <c r="C79" s="29" t="s">
        <v>468</v>
      </c>
      <c r="D79" s="29" t="s">
        <v>470</v>
      </c>
      <c r="E79" s="251">
        <v>0.12</v>
      </c>
      <c r="H79" s="2"/>
    </row>
    <row r="80" spans="2:8">
      <c r="B80" s="243" t="s">
        <v>112</v>
      </c>
      <c r="C80" s="29" t="s">
        <v>468</v>
      </c>
      <c r="D80" s="29" t="s">
        <v>471</v>
      </c>
      <c r="E80" s="251">
        <v>0.13</v>
      </c>
      <c r="H80" s="2"/>
    </row>
    <row r="81" spans="2:8">
      <c r="B81" s="243" t="s">
        <v>112</v>
      </c>
      <c r="C81" s="29" t="s">
        <v>468</v>
      </c>
      <c r="D81" s="29" t="s">
        <v>472</v>
      </c>
      <c r="E81" s="251">
        <v>0.16000000000000003</v>
      </c>
      <c r="H81" s="2"/>
    </row>
    <row r="82" spans="2:8">
      <c r="B82" s="243" t="s">
        <v>112</v>
      </c>
      <c r="C82" s="29" t="s">
        <v>468</v>
      </c>
      <c r="D82" s="29" t="s">
        <v>473</v>
      </c>
      <c r="E82" s="251">
        <v>0.18999999999999995</v>
      </c>
      <c r="H82" s="2"/>
    </row>
    <row r="83" spans="2:8">
      <c r="B83" s="243" t="s">
        <v>112</v>
      </c>
      <c r="C83" s="29" t="s">
        <v>468</v>
      </c>
      <c r="D83" s="29" t="s">
        <v>474</v>
      </c>
      <c r="E83" s="251">
        <v>0.19999999999999996</v>
      </c>
      <c r="H83" s="2"/>
    </row>
    <row r="84" spans="2:8">
      <c r="B84" s="243" t="s">
        <v>112</v>
      </c>
      <c r="C84" s="29" t="s">
        <v>468</v>
      </c>
      <c r="D84" s="29" t="s">
        <v>475</v>
      </c>
      <c r="E84" s="251">
        <v>0.22999999999999998</v>
      </c>
      <c r="H84" s="2"/>
    </row>
    <row r="85" spans="2:8">
      <c r="B85" s="243" t="s">
        <v>112</v>
      </c>
      <c r="C85" s="29" t="s">
        <v>468</v>
      </c>
      <c r="D85" s="29" t="s">
        <v>476</v>
      </c>
      <c r="E85" s="251">
        <v>0.24</v>
      </c>
      <c r="H85" s="2"/>
    </row>
    <row r="86" spans="2:8">
      <c r="B86" s="243" t="s">
        <v>112</v>
      </c>
      <c r="C86" s="29" t="s">
        <v>468</v>
      </c>
      <c r="D86" s="29" t="s">
        <v>477</v>
      </c>
      <c r="E86" s="251">
        <v>0.26</v>
      </c>
      <c r="H86" s="2"/>
    </row>
    <row r="87" spans="2:8">
      <c r="B87" s="243" t="s">
        <v>112</v>
      </c>
      <c r="C87" s="29" t="s">
        <v>468</v>
      </c>
      <c r="D87" s="29" t="s">
        <v>478</v>
      </c>
      <c r="E87" s="251">
        <v>0.26</v>
      </c>
      <c r="H87" s="2"/>
    </row>
    <row r="88" spans="2:8">
      <c r="B88" s="243" t="s">
        <v>112</v>
      </c>
      <c r="C88" s="29" t="s">
        <v>468</v>
      </c>
      <c r="D88" s="29" t="s">
        <v>479</v>
      </c>
      <c r="E88" s="251">
        <v>0.27</v>
      </c>
      <c r="H88" s="2"/>
    </row>
    <row r="89" spans="2:8">
      <c r="B89" s="243" t="s">
        <v>112</v>
      </c>
      <c r="C89" s="29" t="s">
        <v>468</v>
      </c>
      <c r="D89" s="29" t="s">
        <v>480</v>
      </c>
      <c r="E89" s="251">
        <v>0.28000000000000003</v>
      </c>
      <c r="H89" s="2"/>
    </row>
    <row r="90" spans="2:8">
      <c r="B90" s="243" t="s">
        <v>111</v>
      </c>
      <c r="C90" s="29" t="s">
        <v>469</v>
      </c>
      <c r="D90" s="29" t="s">
        <v>536</v>
      </c>
      <c r="E90" s="251">
        <v>1</v>
      </c>
      <c r="H90" s="2"/>
    </row>
    <row r="91" spans="2:8">
      <c r="B91" s="243" t="s">
        <v>111</v>
      </c>
      <c r="C91" s="29" t="s">
        <v>469</v>
      </c>
      <c r="D91" s="29" t="s">
        <v>465</v>
      </c>
      <c r="E91" s="251">
        <v>1</v>
      </c>
      <c r="H91" s="2"/>
    </row>
    <row r="92" spans="2:8">
      <c r="B92" s="243" t="s">
        <v>112</v>
      </c>
      <c r="C92" s="29" t="s">
        <v>469</v>
      </c>
      <c r="D92" s="29" t="s">
        <v>466</v>
      </c>
      <c r="E92" s="251">
        <v>1</v>
      </c>
      <c r="H92" s="2"/>
    </row>
    <row r="93" spans="2:8">
      <c r="B93" s="243" t="s">
        <v>112</v>
      </c>
      <c r="C93" s="29" t="s">
        <v>469</v>
      </c>
      <c r="D93" s="29" t="s">
        <v>467</v>
      </c>
      <c r="E93" s="251">
        <v>1</v>
      </c>
      <c r="H93" s="2"/>
    </row>
    <row r="94" spans="2:8">
      <c r="B94" s="243" t="s">
        <v>112</v>
      </c>
      <c r="C94" s="29" t="s">
        <v>469</v>
      </c>
      <c r="D94" s="29" t="s">
        <v>468</v>
      </c>
      <c r="E94" s="251">
        <v>1</v>
      </c>
      <c r="H94" s="2"/>
    </row>
    <row r="95" spans="2:8">
      <c r="B95" s="243" t="s">
        <v>112</v>
      </c>
      <c r="C95" s="29" t="s">
        <v>469</v>
      </c>
      <c r="D95" s="29" t="s">
        <v>469</v>
      </c>
      <c r="E95" s="251">
        <v>1</v>
      </c>
      <c r="H95" s="2"/>
    </row>
    <row r="96" spans="2:8">
      <c r="B96" s="243" t="s">
        <v>112</v>
      </c>
      <c r="C96" s="29" t="s">
        <v>469</v>
      </c>
      <c r="D96" s="29" t="s">
        <v>470</v>
      </c>
      <c r="E96" s="251">
        <v>5.0000000000000044E-2</v>
      </c>
      <c r="H96" s="2"/>
    </row>
    <row r="97" spans="2:8">
      <c r="B97" s="243" t="s">
        <v>112</v>
      </c>
      <c r="C97" s="29" t="s">
        <v>469</v>
      </c>
      <c r="D97" s="29" t="s">
        <v>471</v>
      </c>
      <c r="E97" s="251">
        <v>6.9999999999999951E-2</v>
      </c>
      <c r="H97" s="2"/>
    </row>
    <row r="98" spans="2:8">
      <c r="B98" s="243" t="s">
        <v>112</v>
      </c>
      <c r="C98" s="29" t="s">
        <v>469</v>
      </c>
      <c r="D98" s="29" t="s">
        <v>472</v>
      </c>
      <c r="E98" s="251">
        <v>9.9999999999999978E-2</v>
      </c>
      <c r="H98" s="2"/>
    </row>
    <row r="99" spans="2:8">
      <c r="B99" s="243" t="s">
        <v>112</v>
      </c>
      <c r="C99" s="29" t="s">
        <v>469</v>
      </c>
      <c r="D99" s="29" t="s">
        <v>473</v>
      </c>
      <c r="E99" s="251">
        <v>0.12</v>
      </c>
      <c r="H99" s="2"/>
    </row>
    <row r="100" spans="2:8">
      <c r="B100" s="243" t="s">
        <v>112</v>
      </c>
      <c r="C100" s="29" t="s">
        <v>469</v>
      </c>
      <c r="D100" s="29" t="s">
        <v>474</v>
      </c>
      <c r="E100" s="251">
        <v>0.14000000000000001</v>
      </c>
      <c r="H100" s="2"/>
    </row>
    <row r="101" spans="2:8">
      <c r="B101" s="243" t="s">
        <v>112</v>
      </c>
      <c r="C101" s="29" t="s">
        <v>469</v>
      </c>
      <c r="D101" s="29" t="s">
        <v>475</v>
      </c>
      <c r="E101" s="251">
        <v>0.17000000000000004</v>
      </c>
      <c r="H101" s="2"/>
    </row>
    <row r="102" spans="2:8">
      <c r="B102" s="243" t="s">
        <v>112</v>
      </c>
      <c r="C102" s="29" t="s">
        <v>469</v>
      </c>
      <c r="D102" s="29" t="s">
        <v>476</v>
      </c>
      <c r="E102" s="251">
        <v>0.18000000000000005</v>
      </c>
      <c r="H102" s="2"/>
    </row>
    <row r="103" spans="2:8">
      <c r="B103" s="243" t="s">
        <v>112</v>
      </c>
      <c r="C103" s="29" t="s">
        <v>469</v>
      </c>
      <c r="D103" s="29" t="s">
        <v>477</v>
      </c>
      <c r="E103" s="251">
        <v>0.19999999999999996</v>
      </c>
      <c r="H103" s="2"/>
    </row>
    <row r="104" spans="2:8">
      <c r="B104" s="243" t="s">
        <v>112</v>
      </c>
      <c r="C104" s="29" t="s">
        <v>469</v>
      </c>
      <c r="D104" s="29" t="s">
        <v>478</v>
      </c>
      <c r="E104" s="251">
        <v>0.20999999999999996</v>
      </c>
      <c r="H104" s="2"/>
    </row>
    <row r="105" spans="2:8">
      <c r="B105" s="243" t="s">
        <v>112</v>
      </c>
      <c r="C105" s="29" t="s">
        <v>469</v>
      </c>
      <c r="D105" s="29" t="s">
        <v>479</v>
      </c>
      <c r="E105" s="251">
        <v>0.21999999999999997</v>
      </c>
      <c r="H105" s="2"/>
    </row>
    <row r="106" spans="2:8">
      <c r="B106" s="243" t="s">
        <v>112</v>
      </c>
      <c r="C106" s="29" t="s">
        <v>469</v>
      </c>
      <c r="D106" s="29" t="s">
        <v>480</v>
      </c>
      <c r="E106" s="251">
        <v>0.21999999999999997</v>
      </c>
      <c r="H106" s="2"/>
    </row>
    <row r="107" spans="2:8">
      <c r="B107" s="243" t="s">
        <v>111</v>
      </c>
      <c r="C107" s="29" t="s">
        <v>470</v>
      </c>
      <c r="D107" s="29" t="s">
        <v>536</v>
      </c>
      <c r="E107" s="251">
        <v>1</v>
      </c>
      <c r="H107" s="2"/>
    </row>
    <row r="108" spans="2:8">
      <c r="B108" s="243" t="s">
        <v>111</v>
      </c>
      <c r="C108" s="29" t="s">
        <v>470</v>
      </c>
      <c r="D108" s="29" t="s">
        <v>465</v>
      </c>
      <c r="E108" s="251">
        <v>1</v>
      </c>
      <c r="H108" s="2"/>
    </row>
    <row r="109" spans="2:8">
      <c r="B109" s="243" t="s">
        <v>112</v>
      </c>
      <c r="C109" s="29" t="s">
        <v>470</v>
      </c>
      <c r="D109" s="29" t="s">
        <v>466</v>
      </c>
      <c r="E109" s="251">
        <v>1</v>
      </c>
      <c r="H109" s="2"/>
    </row>
    <row r="110" spans="2:8">
      <c r="B110" s="243" t="s">
        <v>112</v>
      </c>
      <c r="C110" s="29" t="s">
        <v>470</v>
      </c>
      <c r="D110" s="29" t="s">
        <v>467</v>
      </c>
      <c r="E110" s="251">
        <v>1</v>
      </c>
      <c r="H110" s="2"/>
    </row>
    <row r="111" spans="2:8">
      <c r="B111" s="243" t="s">
        <v>112</v>
      </c>
      <c r="C111" s="29" t="s">
        <v>470</v>
      </c>
      <c r="D111" s="29" t="s">
        <v>468</v>
      </c>
      <c r="E111" s="251">
        <v>1</v>
      </c>
      <c r="H111" s="2"/>
    </row>
    <row r="112" spans="2:8">
      <c r="B112" s="243" t="s">
        <v>112</v>
      </c>
      <c r="C112" s="29" t="s">
        <v>470</v>
      </c>
      <c r="D112" s="29" t="s">
        <v>469</v>
      </c>
      <c r="E112" s="251">
        <v>1</v>
      </c>
      <c r="H112" s="2"/>
    </row>
    <row r="113" spans="2:8">
      <c r="B113" s="243" t="s">
        <v>112</v>
      </c>
      <c r="C113" s="29" t="s">
        <v>470</v>
      </c>
      <c r="D113" s="29" t="s">
        <v>470</v>
      </c>
      <c r="E113" s="251">
        <v>1</v>
      </c>
      <c r="H113" s="2"/>
    </row>
    <row r="114" spans="2:8">
      <c r="B114" s="243" t="s">
        <v>112</v>
      </c>
      <c r="C114" s="29" t="s">
        <v>470</v>
      </c>
      <c r="D114" s="29" t="s">
        <v>471</v>
      </c>
      <c r="E114" s="251">
        <v>2.0000000000000018E-2</v>
      </c>
      <c r="H114" s="2"/>
    </row>
    <row r="115" spans="2:8">
      <c r="B115" s="243" t="s">
        <v>112</v>
      </c>
      <c r="C115" s="29" t="s">
        <v>470</v>
      </c>
      <c r="D115" s="29" t="s">
        <v>472</v>
      </c>
      <c r="E115" s="251">
        <v>5.0000000000000044E-2</v>
      </c>
      <c r="H115" s="2"/>
    </row>
    <row r="116" spans="2:8">
      <c r="B116" s="243" t="s">
        <v>112</v>
      </c>
      <c r="C116" s="29" t="s">
        <v>470</v>
      </c>
      <c r="D116" s="29" t="s">
        <v>473</v>
      </c>
      <c r="E116" s="251">
        <v>7.999999999999996E-2</v>
      </c>
      <c r="H116" s="2"/>
    </row>
    <row r="117" spans="2:8">
      <c r="B117" s="243" t="s">
        <v>112</v>
      </c>
      <c r="C117" s="29" t="s">
        <v>470</v>
      </c>
      <c r="D117" s="29" t="s">
        <v>474</v>
      </c>
      <c r="E117" s="251">
        <v>9.9999999999999978E-2</v>
      </c>
      <c r="H117" s="2"/>
    </row>
    <row r="118" spans="2:8">
      <c r="B118" s="243" t="s">
        <v>112</v>
      </c>
      <c r="C118" s="29" t="s">
        <v>470</v>
      </c>
      <c r="D118" s="29" t="s">
        <v>475</v>
      </c>
      <c r="E118" s="251">
        <v>0.12</v>
      </c>
      <c r="H118" s="2"/>
    </row>
    <row r="119" spans="2:8">
      <c r="B119" s="243" t="s">
        <v>112</v>
      </c>
      <c r="C119" s="29" t="s">
        <v>470</v>
      </c>
      <c r="D119" s="29" t="s">
        <v>476</v>
      </c>
      <c r="E119" s="251">
        <v>0.14000000000000001</v>
      </c>
      <c r="H119" s="2"/>
    </row>
    <row r="120" spans="2:8">
      <c r="B120" s="243" t="s">
        <v>112</v>
      </c>
      <c r="C120" s="29" t="s">
        <v>470</v>
      </c>
      <c r="D120" s="29" t="s">
        <v>477</v>
      </c>
      <c r="E120" s="251">
        <v>0.16000000000000003</v>
      </c>
      <c r="H120" s="2"/>
    </row>
    <row r="121" spans="2:8">
      <c r="B121" s="243" t="s">
        <v>112</v>
      </c>
      <c r="C121" s="29" t="s">
        <v>470</v>
      </c>
      <c r="D121" s="29" t="s">
        <v>478</v>
      </c>
      <c r="E121" s="251">
        <v>0.17000000000000004</v>
      </c>
      <c r="H121" s="2"/>
    </row>
    <row r="122" spans="2:8">
      <c r="B122" s="243" t="s">
        <v>112</v>
      </c>
      <c r="C122" s="29" t="s">
        <v>470</v>
      </c>
      <c r="D122" s="29" t="s">
        <v>479</v>
      </c>
      <c r="E122" s="251">
        <v>0.17000000000000004</v>
      </c>
      <c r="H122" s="2"/>
    </row>
    <row r="123" spans="2:8">
      <c r="B123" s="243" t="s">
        <v>112</v>
      </c>
      <c r="C123" s="29" t="s">
        <v>470</v>
      </c>
      <c r="D123" s="29" t="s">
        <v>480</v>
      </c>
      <c r="E123" s="251">
        <v>0.18000000000000005</v>
      </c>
      <c r="H123" s="2"/>
    </row>
    <row r="124" spans="2:8">
      <c r="B124" s="243" t="s">
        <v>111</v>
      </c>
      <c r="C124" s="29" t="s">
        <v>471</v>
      </c>
      <c r="D124" s="29" t="s">
        <v>536</v>
      </c>
      <c r="E124" s="251">
        <v>1</v>
      </c>
      <c r="H124" s="2"/>
    </row>
    <row r="125" spans="2:8">
      <c r="B125" s="243" t="s">
        <v>111</v>
      </c>
      <c r="C125" s="29" t="s">
        <v>471</v>
      </c>
      <c r="D125" s="29" t="s">
        <v>465</v>
      </c>
      <c r="E125" s="251">
        <v>1</v>
      </c>
      <c r="H125" s="2"/>
    </row>
    <row r="126" spans="2:8">
      <c r="B126" s="243" t="s">
        <v>112</v>
      </c>
      <c r="C126" s="29" t="s">
        <v>471</v>
      </c>
      <c r="D126" s="29" t="s">
        <v>466</v>
      </c>
      <c r="E126" s="251">
        <v>1</v>
      </c>
      <c r="H126" s="2"/>
    </row>
    <row r="127" spans="2:8">
      <c r="B127" s="243" t="s">
        <v>112</v>
      </c>
      <c r="C127" s="29" t="s">
        <v>471</v>
      </c>
      <c r="D127" s="29" t="s">
        <v>467</v>
      </c>
      <c r="E127" s="251">
        <v>1</v>
      </c>
      <c r="H127" s="2"/>
    </row>
    <row r="128" spans="2:8">
      <c r="B128" s="243" t="s">
        <v>112</v>
      </c>
      <c r="C128" s="29" t="s">
        <v>471</v>
      </c>
      <c r="D128" s="29" t="s">
        <v>468</v>
      </c>
      <c r="E128" s="251">
        <v>1</v>
      </c>
      <c r="H128" s="2"/>
    </row>
    <row r="129" spans="2:8">
      <c r="B129" s="243" t="s">
        <v>112</v>
      </c>
      <c r="C129" s="29" t="s">
        <v>471</v>
      </c>
      <c r="D129" s="29" t="s">
        <v>469</v>
      </c>
      <c r="E129" s="251">
        <v>1</v>
      </c>
      <c r="H129" s="2"/>
    </row>
    <row r="130" spans="2:8">
      <c r="B130" s="243" t="s">
        <v>112</v>
      </c>
      <c r="C130" s="29" t="s">
        <v>471</v>
      </c>
      <c r="D130" s="29" t="s">
        <v>470</v>
      </c>
      <c r="E130" s="251">
        <v>1</v>
      </c>
      <c r="H130" s="2"/>
    </row>
    <row r="131" spans="2:8">
      <c r="B131" s="243" t="s">
        <v>112</v>
      </c>
      <c r="C131" s="29" t="s">
        <v>471</v>
      </c>
      <c r="D131" s="29" t="s">
        <v>471</v>
      </c>
      <c r="E131" s="251">
        <v>1</v>
      </c>
      <c r="H131" s="2"/>
    </row>
    <row r="132" spans="2:8">
      <c r="B132" s="243" t="s">
        <v>112</v>
      </c>
      <c r="C132" s="29" t="s">
        <v>471</v>
      </c>
      <c r="D132" s="29" t="s">
        <v>472</v>
      </c>
      <c r="E132" s="251">
        <v>3.0000000000000027E-2</v>
      </c>
      <c r="H132" s="2"/>
    </row>
    <row r="133" spans="2:8">
      <c r="B133" s="243" t="s">
        <v>112</v>
      </c>
      <c r="C133" s="29" t="s">
        <v>471</v>
      </c>
      <c r="D133" s="29" t="s">
        <v>473</v>
      </c>
      <c r="E133" s="251">
        <v>6.0000000000000053E-2</v>
      </c>
      <c r="H133" s="2"/>
    </row>
    <row r="134" spans="2:8">
      <c r="B134" s="243" t="s">
        <v>112</v>
      </c>
      <c r="C134" s="29" t="s">
        <v>471</v>
      </c>
      <c r="D134" s="29" t="s">
        <v>474</v>
      </c>
      <c r="E134" s="251">
        <v>7.999999999999996E-2</v>
      </c>
      <c r="H134" s="2"/>
    </row>
    <row r="135" spans="2:8">
      <c r="B135" s="243" t="s">
        <v>112</v>
      </c>
      <c r="C135" s="29" t="s">
        <v>471</v>
      </c>
      <c r="D135" s="29" t="s">
        <v>475</v>
      </c>
      <c r="E135" s="251">
        <v>0.10999999999999999</v>
      </c>
      <c r="H135" s="2"/>
    </row>
    <row r="136" spans="2:8">
      <c r="B136" s="243" t="s">
        <v>112</v>
      </c>
      <c r="C136" s="29" t="s">
        <v>471</v>
      </c>
      <c r="D136" s="29" t="s">
        <v>476</v>
      </c>
      <c r="E136" s="251">
        <v>0.12</v>
      </c>
      <c r="H136" s="2"/>
    </row>
    <row r="137" spans="2:8">
      <c r="B137" s="243" t="s">
        <v>112</v>
      </c>
      <c r="C137" s="29" t="s">
        <v>471</v>
      </c>
      <c r="D137" s="29" t="s">
        <v>477</v>
      </c>
      <c r="E137" s="251">
        <v>0.14000000000000001</v>
      </c>
      <c r="H137" s="2"/>
    </row>
    <row r="138" spans="2:8">
      <c r="B138" s="243" t="s">
        <v>112</v>
      </c>
      <c r="C138" s="29" t="s">
        <v>471</v>
      </c>
      <c r="D138" s="29" t="s">
        <v>478</v>
      </c>
      <c r="E138" s="251">
        <v>0.15000000000000002</v>
      </c>
      <c r="H138" s="2"/>
    </row>
    <row r="139" spans="2:8">
      <c r="B139" s="243" t="s">
        <v>112</v>
      </c>
      <c r="C139" s="29" t="s">
        <v>471</v>
      </c>
      <c r="D139" s="29" t="s">
        <v>479</v>
      </c>
      <c r="E139" s="251">
        <v>0.16000000000000003</v>
      </c>
      <c r="H139" s="2"/>
    </row>
    <row r="140" spans="2:8">
      <c r="B140" s="243" t="s">
        <v>112</v>
      </c>
      <c r="C140" s="29" t="s">
        <v>471</v>
      </c>
      <c r="D140" s="29" t="s">
        <v>480</v>
      </c>
      <c r="E140" s="251">
        <v>0.17000000000000004</v>
      </c>
      <c r="H140" s="2"/>
    </row>
    <row r="141" spans="2:8">
      <c r="B141" s="243" t="s">
        <v>111</v>
      </c>
      <c r="C141" s="29" t="s">
        <v>472</v>
      </c>
      <c r="D141" s="29" t="s">
        <v>536</v>
      </c>
      <c r="E141" s="252">
        <v>1</v>
      </c>
      <c r="H141" s="2"/>
    </row>
    <row r="142" spans="2:8">
      <c r="B142" s="243" t="s">
        <v>111</v>
      </c>
      <c r="C142" s="29" t="s">
        <v>472</v>
      </c>
      <c r="D142" s="29" t="s">
        <v>465</v>
      </c>
      <c r="E142" s="252">
        <v>1</v>
      </c>
      <c r="H142" s="2"/>
    </row>
    <row r="143" spans="2:8">
      <c r="B143" s="243" t="s">
        <v>112</v>
      </c>
      <c r="C143" s="29" t="s">
        <v>472</v>
      </c>
      <c r="D143" s="29" t="s">
        <v>466</v>
      </c>
      <c r="E143" s="252">
        <v>1</v>
      </c>
      <c r="H143" s="2"/>
    </row>
    <row r="144" spans="2:8">
      <c r="B144" s="243" t="s">
        <v>112</v>
      </c>
      <c r="C144" s="29" t="s">
        <v>472</v>
      </c>
      <c r="D144" s="29" t="s">
        <v>467</v>
      </c>
      <c r="E144" s="252">
        <v>1</v>
      </c>
      <c r="H144" s="2"/>
    </row>
    <row r="145" spans="2:8">
      <c r="B145" s="243" t="s">
        <v>112</v>
      </c>
      <c r="C145" s="29" t="s">
        <v>472</v>
      </c>
      <c r="D145" s="29" t="s">
        <v>468</v>
      </c>
      <c r="E145" s="252">
        <v>1</v>
      </c>
      <c r="H145" s="2"/>
    </row>
    <row r="146" spans="2:8">
      <c r="B146" s="243" t="s">
        <v>112</v>
      </c>
      <c r="C146" s="29" t="s">
        <v>472</v>
      </c>
      <c r="D146" s="29" t="s">
        <v>469</v>
      </c>
      <c r="E146" s="252">
        <v>1</v>
      </c>
      <c r="H146" s="2"/>
    </row>
    <row r="147" spans="2:8">
      <c r="B147" s="243" t="s">
        <v>112</v>
      </c>
      <c r="C147" s="29" t="s">
        <v>472</v>
      </c>
      <c r="D147" s="29" t="s">
        <v>470</v>
      </c>
      <c r="E147" s="252">
        <v>1</v>
      </c>
      <c r="H147" s="2"/>
    </row>
    <row r="148" spans="2:8">
      <c r="B148" s="243" t="s">
        <v>112</v>
      </c>
      <c r="C148" s="29" t="s">
        <v>472</v>
      </c>
      <c r="D148" s="29" t="s">
        <v>471</v>
      </c>
      <c r="E148" s="252">
        <v>1</v>
      </c>
      <c r="H148" s="2"/>
    </row>
    <row r="149" spans="2:8">
      <c r="B149" s="243" t="s">
        <v>112</v>
      </c>
      <c r="C149" s="29" t="s">
        <v>472</v>
      </c>
      <c r="D149" s="29" t="s">
        <v>472</v>
      </c>
      <c r="E149" s="252">
        <v>1</v>
      </c>
      <c r="H149" s="2"/>
    </row>
    <row r="150" spans="2:8">
      <c r="B150" s="243" t="s">
        <v>112</v>
      </c>
      <c r="C150" s="29" t="s">
        <v>472</v>
      </c>
      <c r="D150" s="29" t="s">
        <v>473</v>
      </c>
      <c r="E150" s="251">
        <v>3.0000000000000027E-2</v>
      </c>
      <c r="H150" s="2"/>
    </row>
    <row r="151" spans="2:8">
      <c r="B151" s="243" t="s">
        <v>112</v>
      </c>
      <c r="C151" s="29" t="s">
        <v>472</v>
      </c>
      <c r="D151" s="29" t="s">
        <v>474</v>
      </c>
      <c r="E151" s="251">
        <v>5.0000000000000044E-2</v>
      </c>
      <c r="H151" s="2"/>
    </row>
    <row r="152" spans="2:8">
      <c r="B152" s="243" t="s">
        <v>112</v>
      </c>
      <c r="C152" s="29" t="s">
        <v>472</v>
      </c>
      <c r="D152" s="29" t="s">
        <v>475</v>
      </c>
      <c r="E152" s="251">
        <v>7.999999999999996E-2</v>
      </c>
      <c r="H152" s="2"/>
    </row>
    <row r="153" spans="2:8">
      <c r="B153" s="243" t="s">
        <v>112</v>
      </c>
      <c r="C153" s="29" t="s">
        <v>472</v>
      </c>
      <c r="D153" s="29" t="s">
        <v>476</v>
      </c>
      <c r="E153" s="251">
        <v>9.9999999999999978E-2</v>
      </c>
      <c r="H153" s="2"/>
    </row>
    <row r="154" spans="2:8">
      <c r="B154" s="243" t="s">
        <v>112</v>
      </c>
      <c r="C154" s="29" t="s">
        <v>472</v>
      </c>
      <c r="D154" s="29" t="s">
        <v>477</v>
      </c>
      <c r="E154" s="251">
        <v>0.10999999999999999</v>
      </c>
      <c r="H154" s="2"/>
    </row>
    <row r="155" spans="2:8">
      <c r="B155" s="243" t="s">
        <v>112</v>
      </c>
      <c r="C155" s="29" t="s">
        <v>472</v>
      </c>
      <c r="D155" s="29" t="s">
        <v>478</v>
      </c>
      <c r="E155" s="251">
        <v>0.12</v>
      </c>
      <c r="H155" s="2"/>
    </row>
    <row r="156" spans="2:8">
      <c r="B156" s="243" t="s">
        <v>112</v>
      </c>
      <c r="C156" s="29" t="s">
        <v>472</v>
      </c>
      <c r="D156" s="29" t="s">
        <v>479</v>
      </c>
      <c r="E156" s="251">
        <v>0.13</v>
      </c>
      <c r="H156" s="2"/>
    </row>
    <row r="157" spans="2:8">
      <c r="B157" s="243" t="s">
        <v>112</v>
      </c>
      <c r="C157" s="29" t="s">
        <v>472</v>
      </c>
      <c r="D157" s="29" t="s">
        <v>480</v>
      </c>
      <c r="E157" s="251">
        <v>0.14000000000000001</v>
      </c>
      <c r="H157" s="2"/>
    </row>
    <row r="158" spans="2:8">
      <c r="B158" s="243" t="s">
        <v>111</v>
      </c>
      <c r="C158" s="29" t="s">
        <v>473</v>
      </c>
      <c r="D158" s="29" t="s">
        <v>536</v>
      </c>
      <c r="E158" s="252">
        <v>1</v>
      </c>
      <c r="H158" s="2"/>
    </row>
    <row r="159" spans="2:8">
      <c r="B159" s="243" t="s">
        <v>111</v>
      </c>
      <c r="C159" s="29" t="s">
        <v>473</v>
      </c>
      <c r="D159" s="29" t="s">
        <v>465</v>
      </c>
      <c r="E159" s="252">
        <v>1</v>
      </c>
      <c r="H159" s="2"/>
    </row>
    <row r="160" spans="2:8">
      <c r="B160" s="243" t="s">
        <v>112</v>
      </c>
      <c r="C160" s="29" t="s">
        <v>473</v>
      </c>
      <c r="D160" s="29" t="s">
        <v>466</v>
      </c>
      <c r="E160" s="252">
        <v>1</v>
      </c>
      <c r="H160" s="2"/>
    </row>
    <row r="161" spans="2:8">
      <c r="B161" s="243" t="s">
        <v>112</v>
      </c>
      <c r="C161" s="29" t="s">
        <v>473</v>
      </c>
      <c r="D161" s="29" t="s">
        <v>467</v>
      </c>
      <c r="E161" s="252">
        <v>1</v>
      </c>
      <c r="H161" s="2"/>
    </row>
    <row r="162" spans="2:8">
      <c r="B162" s="243" t="s">
        <v>112</v>
      </c>
      <c r="C162" s="29" t="s">
        <v>473</v>
      </c>
      <c r="D162" s="29" t="s">
        <v>468</v>
      </c>
      <c r="E162" s="252">
        <v>1</v>
      </c>
      <c r="H162" s="2"/>
    </row>
    <row r="163" spans="2:8">
      <c r="B163" s="243" t="s">
        <v>112</v>
      </c>
      <c r="C163" s="29" t="s">
        <v>473</v>
      </c>
      <c r="D163" s="29" t="s">
        <v>469</v>
      </c>
      <c r="E163" s="252">
        <v>1</v>
      </c>
      <c r="H163" s="2"/>
    </row>
    <row r="164" spans="2:8">
      <c r="B164" s="243" t="s">
        <v>112</v>
      </c>
      <c r="C164" s="29" t="s">
        <v>473</v>
      </c>
      <c r="D164" s="29" t="s">
        <v>470</v>
      </c>
      <c r="E164" s="252">
        <v>1</v>
      </c>
      <c r="H164" s="2"/>
    </row>
    <row r="165" spans="2:8">
      <c r="B165" s="243" t="s">
        <v>112</v>
      </c>
      <c r="C165" s="29" t="s">
        <v>473</v>
      </c>
      <c r="D165" s="29" t="s">
        <v>471</v>
      </c>
      <c r="E165" s="252">
        <v>1</v>
      </c>
      <c r="H165" s="2"/>
    </row>
    <row r="166" spans="2:8">
      <c r="B166" s="243" t="s">
        <v>112</v>
      </c>
      <c r="C166" s="29" t="s">
        <v>473</v>
      </c>
      <c r="D166" s="29" t="s">
        <v>472</v>
      </c>
      <c r="E166" s="252">
        <v>1</v>
      </c>
      <c r="H166" s="2"/>
    </row>
    <row r="167" spans="2:8">
      <c r="B167" s="243" t="s">
        <v>112</v>
      </c>
      <c r="C167" s="29" t="s">
        <v>473</v>
      </c>
      <c r="D167" s="29" t="s">
        <v>473</v>
      </c>
      <c r="E167" s="252">
        <v>1</v>
      </c>
      <c r="H167" s="2"/>
    </row>
    <row r="168" spans="2:8">
      <c r="B168" s="243" t="s">
        <v>112</v>
      </c>
      <c r="C168" s="29" t="s">
        <v>473</v>
      </c>
      <c r="D168" s="29" t="s">
        <v>474</v>
      </c>
      <c r="E168" s="251">
        <v>2.0000000000000018E-2</v>
      </c>
      <c r="H168" s="2"/>
    </row>
    <row r="169" spans="2:8">
      <c r="B169" s="243" t="s">
        <v>112</v>
      </c>
      <c r="C169" s="29" t="s">
        <v>473</v>
      </c>
      <c r="D169" s="29" t="s">
        <v>475</v>
      </c>
      <c r="E169" s="251">
        <v>5.0000000000000044E-2</v>
      </c>
      <c r="H169" s="2"/>
    </row>
    <row r="170" spans="2:8">
      <c r="B170" s="243" t="s">
        <v>112</v>
      </c>
      <c r="C170" s="29" t="s">
        <v>473</v>
      </c>
      <c r="D170" s="29" t="s">
        <v>476</v>
      </c>
      <c r="E170" s="251">
        <v>6.9999999999999951E-2</v>
      </c>
      <c r="H170" s="2"/>
    </row>
    <row r="171" spans="2:8">
      <c r="B171" s="243" t="s">
        <v>112</v>
      </c>
      <c r="C171" s="29" t="s">
        <v>473</v>
      </c>
      <c r="D171" s="29" t="s">
        <v>477</v>
      </c>
      <c r="E171" s="251">
        <v>8.9999999999999969E-2</v>
      </c>
      <c r="H171" s="2"/>
    </row>
    <row r="172" spans="2:8">
      <c r="B172" s="243" t="s">
        <v>112</v>
      </c>
      <c r="C172" s="29" t="s">
        <v>473</v>
      </c>
      <c r="D172" s="29" t="s">
        <v>478</v>
      </c>
      <c r="E172" s="251">
        <v>9.9999999999999978E-2</v>
      </c>
      <c r="H172" s="2"/>
    </row>
    <row r="173" spans="2:8">
      <c r="B173" s="243" t="s">
        <v>112</v>
      </c>
      <c r="C173" s="29" t="s">
        <v>473</v>
      </c>
      <c r="D173" s="29" t="s">
        <v>479</v>
      </c>
      <c r="E173" s="251">
        <v>0.10999999999999999</v>
      </c>
      <c r="H173" s="2"/>
    </row>
    <row r="174" spans="2:8">
      <c r="B174" s="243" t="s">
        <v>112</v>
      </c>
      <c r="C174" s="29" t="s">
        <v>473</v>
      </c>
      <c r="D174" s="29" t="s">
        <v>480</v>
      </c>
      <c r="E174" s="251">
        <v>0.10999999999999999</v>
      </c>
      <c r="H174" s="2"/>
    </row>
    <row r="175" spans="2:8">
      <c r="B175" s="243" t="s">
        <v>111</v>
      </c>
      <c r="C175" s="29" t="s">
        <v>474</v>
      </c>
      <c r="D175" s="29" t="s">
        <v>536</v>
      </c>
      <c r="E175" s="252">
        <v>1</v>
      </c>
      <c r="H175" s="2"/>
    </row>
    <row r="176" spans="2:8">
      <c r="B176" s="243" t="s">
        <v>111</v>
      </c>
      <c r="C176" s="29" t="s">
        <v>474</v>
      </c>
      <c r="D176" s="29" t="s">
        <v>465</v>
      </c>
      <c r="E176" s="252">
        <v>1</v>
      </c>
      <c r="H176" s="2"/>
    </row>
    <row r="177" spans="2:8">
      <c r="B177" s="243" t="s">
        <v>112</v>
      </c>
      <c r="C177" s="29" t="s">
        <v>474</v>
      </c>
      <c r="D177" s="29" t="s">
        <v>466</v>
      </c>
      <c r="E177" s="252">
        <v>1</v>
      </c>
      <c r="H177" s="2"/>
    </row>
    <row r="178" spans="2:8">
      <c r="B178" s="243" t="s">
        <v>112</v>
      </c>
      <c r="C178" s="29" t="s">
        <v>474</v>
      </c>
      <c r="D178" s="29" t="s">
        <v>467</v>
      </c>
      <c r="E178" s="252">
        <v>1</v>
      </c>
      <c r="H178" s="2"/>
    </row>
    <row r="179" spans="2:8">
      <c r="B179" s="243" t="s">
        <v>112</v>
      </c>
      <c r="C179" s="29" t="s">
        <v>474</v>
      </c>
      <c r="D179" s="29" t="s">
        <v>468</v>
      </c>
      <c r="E179" s="252">
        <v>1</v>
      </c>
      <c r="H179" s="2"/>
    </row>
    <row r="180" spans="2:8">
      <c r="B180" s="243" t="s">
        <v>112</v>
      </c>
      <c r="C180" s="29" t="s">
        <v>474</v>
      </c>
      <c r="D180" s="29" t="s">
        <v>469</v>
      </c>
      <c r="E180" s="252">
        <v>1</v>
      </c>
      <c r="H180" s="2"/>
    </row>
    <row r="181" spans="2:8">
      <c r="B181" s="243" t="s">
        <v>112</v>
      </c>
      <c r="C181" s="29" t="s">
        <v>474</v>
      </c>
      <c r="D181" s="29" t="s">
        <v>470</v>
      </c>
      <c r="E181" s="252">
        <v>1</v>
      </c>
      <c r="H181" s="2"/>
    </row>
    <row r="182" spans="2:8">
      <c r="B182" s="243" t="s">
        <v>112</v>
      </c>
      <c r="C182" s="29" t="s">
        <v>474</v>
      </c>
      <c r="D182" s="29" t="s">
        <v>471</v>
      </c>
      <c r="E182" s="252">
        <v>1</v>
      </c>
      <c r="H182" s="2"/>
    </row>
    <row r="183" spans="2:8">
      <c r="B183" s="243" t="s">
        <v>112</v>
      </c>
      <c r="C183" s="29" t="s">
        <v>474</v>
      </c>
      <c r="D183" s="29" t="s">
        <v>472</v>
      </c>
      <c r="E183" s="252">
        <v>1</v>
      </c>
      <c r="H183" s="2"/>
    </row>
    <row r="184" spans="2:8">
      <c r="B184" s="243" t="s">
        <v>112</v>
      </c>
      <c r="C184" s="29" t="s">
        <v>474</v>
      </c>
      <c r="D184" s="29" t="s">
        <v>473</v>
      </c>
      <c r="E184" s="252">
        <v>1</v>
      </c>
      <c r="H184" s="2"/>
    </row>
    <row r="185" spans="2:8">
      <c r="B185" s="243" t="s">
        <v>112</v>
      </c>
      <c r="C185" s="29" t="s">
        <v>474</v>
      </c>
      <c r="D185" s="29" t="s">
        <v>474</v>
      </c>
      <c r="E185" s="252">
        <v>1</v>
      </c>
      <c r="H185" s="2"/>
    </row>
    <row r="186" spans="2:8">
      <c r="B186" s="243" t="s">
        <v>112</v>
      </c>
      <c r="C186" s="29" t="s">
        <v>474</v>
      </c>
      <c r="D186" s="29" t="s">
        <v>475</v>
      </c>
      <c r="E186" s="251">
        <v>3.0000000000000027E-2</v>
      </c>
      <c r="H186" s="2"/>
    </row>
    <row r="187" spans="2:8">
      <c r="B187" s="243" t="s">
        <v>112</v>
      </c>
      <c r="C187" s="29" t="s">
        <v>474</v>
      </c>
      <c r="D187" s="29" t="s">
        <v>476</v>
      </c>
      <c r="E187" s="251">
        <v>5.0000000000000044E-2</v>
      </c>
      <c r="H187" s="2"/>
    </row>
    <row r="188" spans="2:8">
      <c r="B188" s="243" t="s">
        <v>112</v>
      </c>
      <c r="C188" s="29" t="s">
        <v>474</v>
      </c>
      <c r="D188" s="29" t="s">
        <v>477</v>
      </c>
      <c r="E188" s="251">
        <v>6.9999999999999951E-2</v>
      </c>
      <c r="H188" s="2"/>
    </row>
    <row r="189" spans="2:8">
      <c r="B189" s="243" t="s">
        <v>112</v>
      </c>
      <c r="C189" s="29" t="s">
        <v>474</v>
      </c>
      <c r="D189" s="29" t="s">
        <v>478</v>
      </c>
      <c r="E189" s="251">
        <v>7.999999999999996E-2</v>
      </c>
      <c r="H189" s="2"/>
    </row>
    <row r="190" spans="2:8">
      <c r="B190" s="243" t="s">
        <v>112</v>
      </c>
      <c r="C190" s="29" t="s">
        <v>474</v>
      </c>
      <c r="D190" s="29" t="s">
        <v>479</v>
      </c>
      <c r="E190" s="251">
        <v>8.9999999999999969E-2</v>
      </c>
      <c r="H190" s="2"/>
    </row>
    <row r="191" spans="2:8">
      <c r="B191" s="243" t="s">
        <v>112</v>
      </c>
      <c r="C191" s="29" t="s">
        <v>474</v>
      </c>
      <c r="D191" s="29" t="s">
        <v>480</v>
      </c>
      <c r="E191" s="251">
        <v>9.9999999999999978E-2</v>
      </c>
      <c r="H191" s="2"/>
    </row>
    <row r="192" spans="2:8">
      <c r="B192" s="243" t="s">
        <v>111</v>
      </c>
      <c r="C192" s="29" t="s">
        <v>475</v>
      </c>
      <c r="D192" s="29" t="s">
        <v>536</v>
      </c>
      <c r="E192" s="252">
        <v>1</v>
      </c>
      <c r="H192" s="2"/>
    </row>
    <row r="193" spans="2:8">
      <c r="B193" s="243" t="s">
        <v>111</v>
      </c>
      <c r="C193" s="29" t="s">
        <v>475</v>
      </c>
      <c r="D193" s="29" t="s">
        <v>465</v>
      </c>
      <c r="E193" s="252">
        <v>1</v>
      </c>
      <c r="H193" s="2"/>
    </row>
    <row r="194" spans="2:8">
      <c r="B194" s="243" t="s">
        <v>112</v>
      </c>
      <c r="C194" s="29" t="s">
        <v>475</v>
      </c>
      <c r="D194" s="29" t="s">
        <v>466</v>
      </c>
      <c r="E194" s="252">
        <v>1</v>
      </c>
      <c r="H194" s="2"/>
    </row>
    <row r="195" spans="2:8">
      <c r="B195" s="243" t="s">
        <v>112</v>
      </c>
      <c r="C195" s="29" t="s">
        <v>475</v>
      </c>
      <c r="D195" s="29" t="s">
        <v>467</v>
      </c>
      <c r="E195" s="252">
        <v>1</v>
      </c>
      <c r="H195" s="2"/>
    </row>
    <row r="196" spans="2:8">
      <c r="B196" s="243" t="s">
        <v>112</v>
      </c>
      <c r="C196" s="29" t="s">
        <v>475</v>
      </c>
      <c r="D196" s="29" t="s">
        <v>468</v>
      </c>
      <c r="E196" s="252">
        <v>1</v>
      </c>
      <c r="H196" s="2"/>
    </row>
    <row r="197" spans="2:8">
      <c r="B197" s="243" t="s">
        <v>112</v>
      </c>
      <c r="C197" s="29" t="s">
        <v>475</v>
      </c>
      <c r="D197" s="29" t="s">
        <v>469</v>
      </c>
      <c r="E197" s="252">
        <v>1</v>
      </c>
      <c r="H197" s="2"/>
    </row>
    <row r="198" spans="2:8">
      <c r="B198" s="243" t="s">
        <v>112</v>
      </c>
      <c r="C198" s="29" t="s">
        <v>475</v>
      </c>
      <c r="D198" s="29" t="s">
        <v>470</v>
      </c>
      <c r="E198" s="252">
        <v>1</v>
      </c>
      <c r="H198" s="2"/>
    </row>
    <row r="199" spans="2:8">
      <c r="B199" s="243" t="s">
        <v>112</v>
      </c>
      <c r="C199" s="29" t="s">
        <v>475</v>
      </c>
      <c r="D199" s="29" t="s">
        <v>471</v>
      </c>
      <c r="E199" s="252">
        <v>1</v>
      </c>
      <c r="H199" s="2"/>
    </row>
    <row r="200" spans="2:8">
      <c r="B200" s="243" t="s">
        <v>112</v>
      </c>
      <c r="C200" s="29" t="s">
        <v>475</v>
      </c>
      <c r="D200" s="29" t="s">
        <v>472</v>
      </c>
      <c r="E200" s="252">
        <v>1</v>
      </c>
      <c r="H200" s="2"/>
    </row>
    <row r="201" spans="2:8">
      <c r="B201" s="243" t="s">
        <v>112</v>
      </c>
      <c r="C201" s="29" t="s">
        <v>475</v>
      </c>
      <c r="D201" s="29" t="s">
        <v>473</v>
      </c>
      <c r="E201" s="252">
        <v>1</v>
      </c>
      <c r="H201" s="2"/>
    </row>
    <row r="202" spans="2:8">
      <c r="B202" s="243" t="s">
        <v>112</v>
      </c>
      <c r="C202" s="29" t="s">
        <v>475</v>
      </c>
      <c r="D202" s="29" t="s">
        <v>474</v>
      </c>
      <c r="E202" s="252">
        <v>1</v>
      </c>
      <c r="H202" s="2"/>
    </row>
    <row r="203" spans="2:8">
      <c r="B203" s="243" t="s">
        <v>112</v>
      </c>
      <c r="C203" s="29" t="s">
        <v>475</v>
      </c>
      <c r="D203" s="29" t="s">
        <v>475</v>
      </c>
      <c r="E203" s="252">
        <v>1</v>
      </c>
      <c r="H203" s="2"/>
    </row>
    <row r="204" spans="2:8">
      <c r="B204" s="243" t="s">
        <v>112</v>
      </c>
      <c r="C204" s="29" t="s">
        <v>475</v>
      </c>
      <c r="D204" s="29" t="s">
        <v>476</v>
      </c>
      <c r="E204" s="251">
        <v>2.0000000000000018E-2</v>
      </c>
      <c r="H204" s="2"/>
    </row>
    <row r="205" spans="2:8">
      <c r="B205" s="243" t="s">
        <v>112</v>
      </c>
      <c r="C205" s="29" t="s">
        <v>475</v>
      </c>
      <c r="D205" s="29" t="s">
        <v>477</v>
      </c>
      <c r="E205" s="251">
        <v>4.0000000000000036E-2</v>
      </c>
      <c r="H205" s="2"/>
    </row>
    <row r="206" spans="2:8">
      <c r="B206" s="243" t="s">
        <v>112</v>
      </c>
      <c r="C206" s="29" t="s">
        <v>475</v>
      </c>
      <c r="D206" s="29" t="s">
        <v>478</v>
      </c>
      <c r="E206" s="251">
        <v>5.0000000000000044E-2</v>
      </c>
      <c r="H206" s="2"/>
    </row>
    <row r="207" spans="2:8">
      <c r="B207" s="243" t="s">
        <v>112</v>
      </c>
      <c r="C207" s="29" t="s">
        <v>475</v>
      </c>
      <c r="D207" s="29" t="s">
        <v>479</v>
      </c>
      <c r="E207" s="251">
        <v>6.0000000000000053E-2</v>
      </c>
      <c r="H207" s="2"/>
    </row>
    <row r="208" spans="2:8">
      <c r="B208" s="243" t="s">
        <v>112</v>
      </c>
      <c r="C208" s="29" t="s">
        <v>475</v>
      </c>
      <c r="D208" s="29" t="s">
        <v>480</v>
      </c>
      <c r="E208" s="251">
        <v>6.9999999999999951E-2</v>
      </c>
      <c r="H208" s="2"/>
    </row>
    <row r="209" spans="2:8">
      <c r="B209" s="243" t="s">
        <v>111</v>
      </c>
      <c r="C209" s="29" t="s">
        <v>476</v>
      </c>
      <c r="D209" s="29" t="s">
        <v>536</v>
      </c>
      <c r="E209" s="252">
        <v>1</v>
      </c>
      <c r="H209" s="2"/>
    </row>
    <row r="210" spans="2:8">
      <c r="B210" s="243" t="s">
        <v>111</v>
      </c>
      <c r="C210" s="29" t="s">
        <v>476</v>
      </c>
      <c r="D210" s="29" t="s">
        <v>465</v>
      </c>
      <c r="E210" s="252">
        <v>1</v>
      </c>
      <c r="H210" s="2"/>
    </row>
    <row r="211" spans="2:8">
      <c r="B211" s="243" t="s">
        <v>112</v>
      </c>
      <c r="C211" s="29" t="s">
        <v>476</v>
      </c>
      <c r="D211" s="29" t="s">
        <v>466</v>
      </c>
      <c r="E211" s="252">
        <v>1</v>
      </c>
      <c r="H211" s="2"/>
    </row>
    <row r="212" spans="2:8">
      <c r="B212" s="243" t="s">
        <v>112</v>
      </c>
      <c r="C212" s="29" t="s">
        <v>476</v>
      </c>
      <c r="D212" s="29" t="s">
        <v>467</v>
      </c>
      <c r="E212" s="252">
        <v>1</v>
      </c>
      <c r="H212" s="2"/>
    </row>
    <row r="213" spans="2:8">
      <c r="B213" s="243" t="s">
        <v>112</v>
      </c>
      <c r="C213" s="29" t="s">
        <v>476</v>
      </c>
      <c r="D213" s="29" t="s">
        <v>468</v>
      </c>
      <c r="E213" s="252">
        <v>1</v>
      </c>
      <c r="H213" s="2"/>
    </row>
    <row r="214" spans="2:8">
      <c r="B214" s="243" t="s">
        <v>112</v>
      </c>
      <c r="C214" s="29" t="s">
        <v>476</v>
      </c>
      <c r="D214" s="29" t="s">
        <v>469</v>
      </c>
      <c r="E214" s="252">
        <v>1</v>
      </c>
      <c r="H214" s="2"/>
    </row>
    <row r="215" spans="2:8">
      <c r="B215" s="243" t="s">
        <v>112</v>
      </c>
      <c r="C215" s="29" t="s">
        <v>476</v>
      </c>
      <c r="D215" s="29" t="s">
        <v>470</v>
      </c>
      <c r="E215" s="252">
        <v>1</v>
      </c>
      <c r="H215" s="2"/>
    </row>
    <row r="216" spans="2:8">
      <c r="B216" s="243" t="s">
        <v>112</v>
      </c>
      <c r="C216" s="29" t="s">
        <v>476</v>
      </c>
      <c r="D216" s="29" t="s">
        <v>471</v>
      </c>
      <c r="E216" s="252">
        <v>1</v>
      </c>
      <c r="H216" s="2"/>
    </row>
    <row r="217" spans="2:8">
      <c r="B217" s="243" t="s">
        <v>112</v>
      </c>
      <c r="C217" s="29" t="s">
        <v>476</v>
      </c>
      <c r="D217" s="29" t="s">
        <v>472</v>
      </c>
      <c r="E217" s="252">
        <v>1</v>
      </c>
      <c r="H217" s="2"/>
    </row>
    <row r="218" spans="2:8">
      <c r="B218" s="243" t="s">
        <v>112</v>
      </c>
      <c r="C218" s="29" t="s">
        <v>476</v>
      </c>
      <c r="D218" s="29" t="s">
        <v>473</v>
      </c>
      <c r="E218" s="252">
        <v>1</v>
      </c>
      <c r="H218" s="2"/>
    </row>
    <row r="219" spans="2:8">
      <c r="B219" s="243" t="s">
        <v>112</v>
      </c>
      <c r="C219" s="29" t="s">
        <v>476</v>
      </c>
      <c r="D219" s="29" t="s">
        <v>474</v>
      </c>
      <c r="E219" s="252">
        <v>1</v>
      </c>
      <c r="H219" s="2"/>
    </row>
    <row r="220" spans="2:8">
      <c r="B220" s="243" t="s">
        <v>112</v>
      </c>
      <c r="C220" s="29" t="s">
        <v>476</v>
      </c>
      <c r="D220" s="29" t="s">
        <v>475</v>
      </c>
      <c r="E220" s="252">
        <v>1</v>
      </c>
      <c r="H220" s="2"/>
    </row>
    <row r="221" spans="2:8">
      <c r="B221" s="243" t="s">
        <v>112</v>
      </c>
      <c r="C221" s="29" t="s">
        <v>476</v>
      </c>
      <c r="D221" s="29" t="s">
        <v>476</v>
      </c>
      <c r="E221" s="252">
        <v>1</v>
      </c>
      <c r="H221" s="2"/>
    </row>
    <row r="222" spans="2:8">
      <c r="B222" s="243" t="s">
        <v>112</v>
      </c>
      <c r="C222" s="29" t="s">
        <v>476</v>
      </c>
      <c r="D222" s="29" t="s">
        <v>477</v>
      </c>
      <c r="E222" s="251">
        <v>2.0000000000000018E-2</v>
      </c>
      <c r="H222" s="2"/>
    </row>
    <row r="223" spans="2:8">
      <c r="B223" s="243" t="s">
        <v>112</v>
      </c>
      <c r="C223" s="29" t="s">
        <v>476</v>
      </c>
      <c r="D223" s="29" t="s">
        <v>478</v>
      </c>
      <c r="E223" s="251">
        <v>3.0000000000000027E-2</v>
      </c>
      <c r="H223" s="2"/>
    </row>
    <row r="224" spans="2:8">
      <c r="B224" s="243" t="s">
        <v>112</v>
      </c>
      <c r="C224" s="29" t="s">
        <v>476</v>
      </c>
      <c r="D224" s="29" t="s">
        <v>479</v>
      </c>
      <c r="E224" s="251">
        <v>4.0000000000000036E-2</v>
      </c>
      <c r="H224" s="2"/>
    </row>
    <row r="225" spans="2:8">
      <c r="B225" s="243" t="s">
        <v>112</v>
      </c>
      <c r="C225" s="29" t="s">
        <v>476</v>
      </c>
      <c r="D225" s="29" t="s">
        <v>480</v>
      </c>
      <c r="E225" s="251">
        <v>5.0000000000000044E-2</v>
      </c>
      <c r="H225" s="2"/>
    </row>
    <row r="226" spans="2:8">
      <c r="B226" s="243" t="s">
        <v>111</v>
      </c>
      <c r="C226" s="29" t="s">
        <v>477</v>
      </c>
      <c r="D226" s="29" t="s">
        <v>536</v>
      </c>
      <c r="E226" s="252">
        <v>1</v>
      </c>
      <c r="H226" s="2"/>
    </row>
    <row r="227" spans="2:8">
      <c r="B227" s="243" t="s">
        <v>111</v>
      </c>
      <c r="C227" s="29" t="s">
        <v>477</v>
      </c>
      <c r="D227" s="29" t="s">
        <v>465</v>
      </c>
      <c r="E227" s="252">
        <v>1</v>
      </c>
      <c r="H227" s="2"/>
    </row>
    <row r="228" spans="2:8">
      <c r="B228" s="243" t="s">
        <v>112</v>
      </c>
      <c r="C228" s="29" t="s">
        <v>477</v>
      </c>
      <c r="D228" s="29" t="s">
        <v>466</v>
      </c>
      <c r="E228" s="252">
        <v>1</v>
      </c>
      <c r="H228" s="2"/>
    </row>
    <row r="229" spans="2:8">
      <c r="B229" s="243" t="s">
        <v>112</v>
      </c>
      <c r="C229" s="29" t="s">
        <v>477</v>
      </c>
      <c r="D229" s="29" t="s">
        <v>467</v>
      </c>
      <c r="E229" s="252">
        <v>1</v>
      </c>
      <c r="H229" s="2"/>
    </row>
    <row r="230" spans="2:8">
      <c r="B230" s="243" t="s">
        <v>112</v>
      </c>
      <c r="C230" s="29" t="s">
        <v>477</v>
      </c>
      <c r="D230" s="29" t="s">
        <v>468</v>
      </c>
      <c r="E230" s="252">
        <v>1</v>
      </c>
      <c r="H230" s="2"/>
    </row>
    <row r="231" spans="2:8">
      <c r="B231" s="243" t="s">
        <v>112</v>
      </c>
      <c r="C231" s="29" t="s">
        <v>477</v>
      </c>
      <c r="D231" s="29" t="s">
        <v>469</v>
      </c>
      <c r="E231" s="252">
        <v>1</v>
      </c>
      <c r="H231" s="2"/>
    </row>
    <row r="232" spans="2:8">
      <c r="B232" s="243" t="s">
        <v>112</v>
      </c>
      <c r="C232" s="29" t="s">
        <v>477</v>
      </c>
      <c r="D232" s="29" t="s">
        <v>470</v>
      </c>
      <c r="E232" s="252">
        <v>1</v>
      </c>
      <c r="H232" s="2"/>
    </row>
    <row r="233" spans="2:8">
      <c r="B233" s="243" t="s">
        <v>112</v>
      </c>
      <c r="C233" s="29" t="s">
        <v>477</v>
      </c>
      <c r="D233" s="29" t="s">
        <v>471</v>
      </c>
      <c r="E233" s="252">
        <v>1</v>
      </c>
      <c r="H233" s="2"/>
    </row>
    <row r="234" spans="2:8">
      <c r="B234" s="243" t="s">
        <v>112</v>
      </c>
      <c r="C234" s="29" t="s">
        <v>477</v>
      </c>
      <c r="D234" s="29" t="s">
        <v>472</v>
      </c>
      <c r="E234" s="252">
        <v>1</v>
      </c>
      <c r="H234" s="2"/>
    </row>
    <row r="235" spans="2:8">
      <c r="B235" s="243" t="s">
        <v>112</v>
      </c>
      <c r="C235" s="29" t="s">
        <v>477</v>
      </c>
      <c r="D235" s="29" t="s">
        <v>473</v>
      </c>
      <c r="E235" s="252">
        <v>1</v>
      </c>
      <c r="H235" s="2"/>
    </row>
    <row r="236" spans="2:8">
      <c r="B236" s="243" t="s">
        <v>112</v>
      </c>
      <c r="C236" s="29" t="s">
        <v>477</v>
      </c>
      <c r="D236" s="29" t="s">
        <v>474</v>
      </c>
      <c r="E236" s="252">
        <v>1</v>
      </c>
      <c r="H236" s="2"/>
    </row>
    <row r="237" spans="2:8">
      <c r="B237" s="243" t="s">
        <v>112</v>
      </c>
      <c r="C237" s="29" t="s">
        <v>477</v>
      </c>
      <c r="D237" s="29" t="s">
        <v>475</v>
      </c>
      <c r="E237" s="252">
        <v>1</v>
      </c>
      <c r="H237" s="2"/>
    </row>
    <row r="238" spans="2:8">
      <c r="B238" s="243" t="s">
        <v>112</v>
      </c>
      <c r="C238" s="29" t="s">
        <v>477</v>
      </c>
      <c r="D238" s="29" t="s">
        <v>476</v>
      </c>
      <c r="E238" s="252">
        <v>1</v>
      </c>
      <c r="H238" s="2"/>
    </row>
    <row r="239" spans="2:8">
      <c r="B239" s="243" t="s">
        <v>112</v>
      </c>
      <c r="C239" s="29" t="s">
        <v>477</v>
      </c>
      <c r="D239" s="29" t="s">
        <v>477</v>
      </c>
      <c r="E239" s="252">
        <v>1</v>
      </c>
      <c r="H239" s="2"/>
    </row>
    <row r="240" spans="2:8">
      <c r="B240" s="243" t="s">
        <v>112</v>
      </c>
      <c r="C240" s="29" t="s">
        <v>477</v>
      </c>
      <c r="D240" s="29" t="s">
        <v>478</v>
      </c>
      <c r="E240" s="251">
        <v>1.0000000000000009E-2</v>
      </c>
      <c r="H240" s="2"/>
    </row>
    <row r="241" spans="2:8">
      <c r="B241" s="243" t="s">
        <v>112</v>
      </c>
      <c r="C241" s="29" t="s">
        <v>477</v>
      </c>
      <c r="D241" s="29" t="s">
        <v>479</v>
      </c>
      <c r="E241" s="251">
        <v>2.0000000000000018E-2</v>
      </c>
      <c r="H241" s="2"/>
    </row>
    <row r="242" spans="2:8">
      <c r="B242" s="243" t="s">
        <v>112</v>
      </c>
      <c r="C242" s="29" t="s">
        <v>477</v>
      </c>
      <c r="D242" s="29" t="s">
        <v>480</v>
      </c>
      <c r="E242" s="251">
        <v>3.0000000000000027E-2</v>
      </c>
      <c r="H242" s="2"/>
    </row>
    <row r="243" spans="2:8">
      <c r="B243" s="243" t="s">
        <v>111</v>
      </c>
      <c r="C243" s="29" t="s">
        <v>478</v>
      </c>
      <c r="D243" s="29" t="s">
        <v>536</v>
      </c>
      <c r="E243" s="252">
        <v>1</v>
      </c>
      <c r="H243" s="2"/>
    </row>
    <row r="244" spans="2:8">
      <c r="B244" s="243" t="s">
        <v>111</v>
      </c>
      <c r="C244" s="29" t="s">
        <v>478</v>
      </c>
      <c r="D244" s="29" t="s">
        <v>465</v>
      </c>
      <c r="E244" s="252">
        <v>1</v>
      </c>
      <c r="H244" s="2"/>
    </row>
    <row r="245" spans="2:8">
      <c r="B245" s="243" t="s">
        <v>112</v>
      </c>
      <c r="C245" s="29" t="s">
        <v>478</v>
      </c>
      <c r="D245" s="29" t="s">
        <v>466</v>
      </c>
      <c r="E245" s="252">
        <v>1</v>
      </c>
      <c r="H245" s="2"/>
    </row>
    <row r="246" spans="2:8">
      <c r="B246" s="243" t="s">
        <v>112</v>
      </c>
      <c r="C246" s="29" t="s">
        <v>478</v>
      </c>
      <c r="D246" s="29" t="s">
        <v>467</v>
      </c>
      <c r="E246" s="252">
        <v>1</v>
      </c>
      <c r="H246" s="2"/>
    </row>
    <row r="247" spans="2:8">
      <c r="B247" s="243" t="s">
        <v>112</v>
      </c>
      <c r="C247" s="29" t="s">
        <v>478</v>
      </c>
      <c r="D247" s="29" t="s">
        <v>468</v>
      </c>
      <c r="E247" s="252">
        <v>1</v>
      </c>
      <c r="H247" s="2"/>
    </row>
    <row r="248" spans="2:8">
      <c r="B248" s="243" t="s">
        <v>112</v>
      </c>
      <c r="C248" s="29" t="s">
        <v>478</v>
      </c>
      <c r="D248" s="29" t="s">
        <v>469</v>
      </c>
      <c r="E248" s="252">
        <v>1</v>
      </c>
      <c r="H248" s="2"/>
    </row>
    <row r="249" spans="2:8">
      <c r="B249" s="243" t="s">
        <v>112</v>
      </c>
      <c r="C249" s="29" t="s">
        <v>478</v>
      </c>
      <c r="D249" s="29" t="s">
        <v>470</v>
      </c>
      <c r="E249" s="252">
        <v>1</v>
      </c>
      <c r="H249" s="2"/>
    </row>
    <row r="250" spans="2:8">
      <c r="B250" s="243" t="s">
        <v>112</v>
      </c>
      <c r="C250" s="29" t="s">
        <v>478</v>
      </c>
      <c r="D250" s="29" t="s">
        <v>471</v>
      </c>
      <c r="E250" s="252">
        <v>1</v>
      </c>
      <c r="H250" s="2"/>
    </row>
    <row r="251" spans="2:8">
      <c r="B251" s="243" t="s">
        <v>112</v>
      </c>
      <c r="C251" s="29" t="s">
        <v>478</v>
      </c>
      <c r="D251" s="29" t="s">
        <v>472</v>
      </c>
      <c r="E251" s="252">
        <v>1</v>
      </c>
      <c r="H251" s="2"/>
    </row>
    <row r="252" spans="2:8">
      <c r="B252" s="243" t="s">
        <v>112</v>
      </c>
      <c r="C252" s="29" t="s">
        <v>478</v>
      </c>
      <c r="D252" s="29" t="s">
        <v>473</v>
      </c>
      <c r="E252" s="252">
        <v>1</v>
      </c>
      <c r="H252" s="2"/>
    </row>
    <row r="253" spans="2:8">
      <c r="B253" s="243" t="s">
        <v>112</v>
      </c>
      <c r="C253" s="29" t="s">
        <v>478</v>
      </c>
      <c r="D253" s="29" t="s">
        <v>474</v>
      </c>
      <c r="E253" s="252">
        <v>1</v>
      </c>
      <c r="H253" s="2"/>
    </row>
    <row r="254" spans="2:8">
      <c r="B254" s="243" t="s">
        <v>112</v>
      </c>
      <c r="C254" s="29" t="s">
        <v>478</v>
      </c>
      <c r="D254" s="29" t="s">
        <v>475</v>
      </c>
      <c r="E254" s="252">
        <v>1</v>
      </c>
      <c r="H254" s="2"/>
    </row>
    <row r="255" spans="2:8">
      <c r="B255" s="243" t="s">
        <v>112</v>
      </c>
      <c r="C255" s="29" t="s">
        <v>478</v>
      </c>
      <c r="D255" s="29" t="s">
        <v>476</v>
      </c>
      <c r="E255" s="252">
        <v>1</v>
      </c>
      <c r="H255" s="2"/>
    </row>
    <row r="256" spans="2:8">
      <c r="B256" s="243" t="s">
        <v>112</v>
      </c>
      <c r="C256" s="29" t="s">
        <v>478</v>
      </c>
      <c r="D256" s="29" t="s">
        <v>477</v>
      </c>
      <c r="E256" s="252">
        <v>1</v>
      </c>
      <c r="H256" s="2"/>
    </row>
    <row r="257" spans="2:8">
      <c r="B257" s="243" t="s">
        <v>112</v>
      </c>
      <c r="C257" s="29" t="s">
        <v>478</v>
      </c>
      <c r="D257" s="29" t="s">
        <v>478</v>
      </c>
      <c r="E257" s="252">
        <v>1</v>
      </c>
      <c r="H257" s="2"/>
    </row>
    <row r="258" spans="2:8">
      <c r="B258" s="243" t="s">
        <v>112</v>
      </c>
      <c r="C258" s="29" t="s">
        <v>478</v>
      </c>
      <c r="D258" s="29" t="s">
        <v>479</v>
      </c>
      <c r="E258" s="251">
        <v>1.0000000000000009E-2</v>
      </c>
      <c r="H258" s="2"/>
    </row>
    <row r="259" spans="2:8">
      <c r="B259" s="243" t="s">
        <v>112</v>
      </c>
      <c r="C259" s="29" t="s">
        <v>478</v>
      </c>
      <c r="D259" s="29" t="s">
        <v>480</v>
      </c>
      <c r="E259" s="251">
        <v>2.0000000000000018E-2</v>
      </c>
      <c r="H259" s="2"/>
    </row>
    <row r="260" spans="2:8">
      <c r="B260" s="243" t="s">
        <v>111</v>
      </c>
      <c r="C260" s="29" t="s">
        <v>479</v>
      </c>
      <c r="D260" s="29" t="s">
        <v>536</v>
      </c>
      <c r="E260" s="252">
        <v>1</v>
      </c>
      <c r="H260" s="2"/>
    </row>
    <row r="261" spans="2:8">
      <c r="B261" s="243" t="s">
        <v>111</v>
      </c>
      <c r="C261" s="29" t="s">
        <v>479</v>
      </c>
      <c r="D261" s="29" t="s">
        <v>465</v>
      </c>
      <c r="E261" s="252">
        <v>1</v>
      </c>
      <c r="H261" s="2"/>
    </row>
    <row r="262" spans="2:8">
      <c r="B262" s="243" t="s">
        <v>112</v>
      </c>
      <c r="C262" s="29" t="s">
        <v>479</v>
      </c>
      <c r="D262" s="29" t="s">
        <v>466</v>
      </c>
      <c r="E262" s="252">
        <v>1</v>
      </c>
      <c r="H262" s="2"/>
    </row>
    <row r="263" spans="2:8">
      <c r="B263" s="243" t="s">
        <v>112</v>
      </c>
      <c r="C263" s="29" t="s">
        <v>479</v>
      </c>
      <c r="D263" s="29" t="s">
        <v>467</v>
      </c>
      <c r="E263" s="252">
        <v>1</v>
      </c>
      <c r="H263" s="2"/>
    </row>
    <row r="264" spans="2:8">
      <c r="B264" s="243" t="s">
        <v>112</v>
      </c>
      <c r="C264" s="29" t="s">
        <v>479</v>
      </c>
      <c r="D264" s="29" t="s">
        <v>468</v>
      </c>
      <c r="E264" s="252">
        <v>1</v>
      </c>
      <c r="H264" s="2"/>
    </row>
    <row r="265" spans="2:8">
      <c r="B265" s="243" t="s">
        <v>112</v>
      </c>
      <c r="C265" s="29" t="s">
        <v>479</v>
      </c>
      <c r="D265" s="29" t="s">
        <v>469</v>
      </c>
      <c r="E265" s="252">
        <v>1</v>
      </c>
      <c r="H265" s="2"/>
    </row>
    <row r="266" spans="2:8">
      <c r="B266" s="243" t="s">
        <v>112</v>
      </c>
      <c r="C266" s="29" t="s">
        <v>479</v>
      </c>
      <c r="D266" s="29" t="s">
        <v>470</v>
      </c>
      <c r="E266" s="252">
        <v>1</v>
      </c>
      <c r="H266" s="2"/>
    </row>
    <row r="267" spans="2:8">
      <c r="B267" s="243" t="s">
        <v>112</v>
      </c>
      <c r="C267" s="29" t="s">
        <v>479</v>
      </c>
      <c r="D267" s="29" t="s">
        <v>471</v>
      </c>
      <c r="E267" s="252">
        <v>1</v>
      </c>
      <c r="H267" s="2"/>
    </row>
    <row r="268" spans="2:8">
      <c r="B268" s="243" t="s">
        <v>112</v>
      </c>
      <c r="C268" s="29" t="s">
        <v>479</v>
      </c>
      <c r="D268" s="29" t="s">
        <v>472</v>
      </c>
      <c r="E268" s="252">
        <v>1</v>
      </c>
      <c r="H268" s="2"/>
    </row>
    <row r="269" spans="2:8">
      <c r="B269" s="243" t="s">
        <v>112</v>
      </c>
      <c r="C269" s="29" t="s">
        <v>479</v>
      </c>
      <c r="D269" s="29" t="s">
        <v>473</v>
      </c>
      <c r="E269" s="252">
        <v>1</v>
      </c>
      <c r="H269" s="2"/>
    </row>
    <row r="270" spans="2:8">
      <c r="B270" s="243" t="s">
        <v>112</v>
      </c>
      <c r="C270" s="29" t="s">
        <v>479</v>
      </c>
      <c r="D270" s="29" t="s">
        <v>474</v>
      </c>
      <c r="E270" s="252">
        <v>1</v>
      </c>
      <c r="H270" s="2"/>
    </row>
    <row r="271" spans="2:8">
      <c r="B271" s="243" t="s">
        <v>112</v>
      </c>
      <c r="C271" s="29" t="s">
        <v>479</v>
      </c>
      <c r="D271" s="29" t="s">
        <v>475</v>
      </c>
      <c r="E271" s="252">
        <v>1</v>
      </c>
      <c r="H271" s="2"/>
    </row>
    <row r="272" spans="2:8">
      <c r="B272" s="243" t="s">
        <v>112</v>
      </c>
      <c r="C272" s="29" t="s">
        <v>479</v>
      </c>
      <c r="D272" s="29" t="s">
        <v>476</v>
      </c>
      <c r="E272" s="252">
        <v>1</v>
      </c>
      <c r="H272" s="2"/>
    </row>
    <row r="273" spans="2:8">
      <c r="B273" s="243" t="s">
        <v>112</v>
      </c>
      <c r="C273" s="29" t="s">
        <v>479</v>
      </c>
      <c r="D273" s="29" t="s">
        <v>477</v>
      </c>
      <c r="E273" s="252">
        <v>1</v>
      </c>
      <c r="H273" s="2"/>
    </row>
    <row r="274" spans="2:8">
      <c r="B274" s="243" t="s">
        <v>112</v>
      </c>
      <c r="C274" s="29" t="s">
        <v>479</v>
      </c>
      <c r="D274" s="29" t="s">
        <v>478</v>
      </c>
      <c r="E274" s="252">
        <v>1</v>
      </c>
      <c r="H274" s="2"/>
    </row>
    <row r="275" spans="2:8">
      <c r="B275" s="243" t="s">
        <v>112</v>
      </c>
      <c r="C275" s="29" t="s">
        <v>479</v>
      </c>
      <c r="D275" s="29" t="s">
        <v>479</v>
      </c>
      <c r="E275" s="252">
        <v>1</v>
      </c>
      <c r="H275" s="2"/>
    </row>
    <row r="276" spans="2:8">
      <c r="B276" s="243" t="s">
        <v>112</v>
      </c>
      <c r="C276" s="29" t="s">
        <v>479</v>
      </c>
      <c r="D276" s="29" t="s">
        <v>480</v>
      </c>
      <c r="E276" s="251">
        <v>1.0000000000000009E-2</v>
      </c>
      <c r="H276" s="2"/>
    </row>
    <row r="277" spans="2:8">
      <c r="B277" s="243" t="s">
        <v>111</v>
      </c>
      <c r="C277" s="29" t="s">
        <v>480</v>
      </c>
      <c r="D277" s="29" t="s">
        <v>536</v>
      </c>
      <c r="E277" s="252">
        <v>1</v>
      </c>
      <c r="H277" s="2"/>
    </row>
    <row r="278" spans="2:8">
      <c r="B278" s="243" t="s">
        <v>111</v>
      </c>
      <c r="C278" s="29" t="s">
        <v>480</v>
      </c>
      <c r="D278" s="29" t="s">
        <v>465</v>
      </c>
      <c r="E278" s="252">
        <v>1</v>
      </c>
      <c r="H278" s="2"/>
    </row>
    <row r="279" spans="2:8">
      <c r="B279" s="243" t="s">
        <v>112</v>
      </c>
      <c r="C279" s="29" t="s">
        <v>480</v>
      </c>
      <c r="D279" s="29" t="s">
        <v>466</v>
      </c>
      <c r="E279" s="252">
        <v>1</v>
      </c>
      <c r="H279" s="2"/>
    </row>
    <row r="280" spans="2:8">
      <c r="B280" s="243" t="s">
        <v>112</v>
      </c>
      <c r="C280" s="29" t="s">
        <v>480</v>
      </c>
      <c r="D280" s="29" t="s">
        <v>467</v>
      </c>
      <c r="E280" s="252">
        <v>1</v>
      </c>
      <c r="H280" s="2"/>
    </row>
    <row r="281" spans="2:8">
      <c r="B281" s="243" t="s">
        <v>112</v>
      </c>
      <c r="C281" s="29" t="s">
        <v>480</v>
      </c>
      <c r="D281" s="29" t="s">
        <v>468</v>
      </c>
      <c r="E281" s="252">
        <v>1</v>
      </c>
      <c r="H281" s="2"/>
    </row>
    <row r="282" spans="2:8">
      <c r="B282" s="243" t="s">
        <v>112</v>
      </c>
      <c r="C282" s="29" t="s">
        <v>480</v>
      </c>
      <c r="D282" s="29" t="s">
        <v>469</v>
      </c>
      <c r="E282" s="252">
        <v>1</v>
      </c>
      <c r="H282" s="2"/>
    </row>
    <row r="283" spans="2:8">
      <c r="B283" s="243" t="s">
        <v>112</v>
      </c>
      <c r="C283" s="29" t="s">
        <v>480</v>
      </c>
      <c r="D283" s="29" t="s">
        <v>470</v>
      </c>
      <c r="E283" s="252">
        <v>1</v>
      </c>
      <c r="H283" s="2"/>
    </row>
    <row r="284" spans="2:8">
      <c r="B284" s="243" t="s">
        <v>112</v>
      </c>
      <c r="C284" s="29" t="s">
        <v>480</v>
      </c>
      <c r="D284" s="29" t="s">
        <v>471</v>
      </c>
      <c r="E284" s="252">
        <v>1</v>
      </c>
      <c r="H284" s="2"/>
    </row>
    <row r="285" spans="2:8">
      <c r="B285" s="243" t="s">
        <v>112</v>
      </c>
      <c r="C285" s="29" t="s">
        <v>480</v>
      </c>
      <c r="D285" s="29" t="s">
        <v>472</v>
      </c>
      <c r="E285" s="252">
        <v>1</v>
      </c>
      <c r="H285" s="2"/>
    </row>
    <row r="286" spans="2:8">
      <c r="B286" s="243" t="s">
        <v>112</v>
      </c>
      <c r="C286" s="29" t="s">
        <v>480</v>
      </c>
      <c r="D286" s="29" t="s">
        <v>473</v>
      </c>
      <c r="E286" s="252">
        <v>1</v>
      </c>
      <c r="H286" s="2"/>
    </row>
    <row r="287" spans="2:8">
      <c r="B287" s="243" t="s">
        <v>112</v>
      </c>
      <c r="C287" s="29" t="s">
        <v>480</v>
      </c>
      <c r="D287" s="29" t="s">
        <v>474</v>
      </c>
      <c r="E287" s="252">
        <v>1</v>
      </c>
      <c r="H287" s="2"/>
    </row>
    <row r="288" spans="2:8">
      <c r="B288" s="243" t="s">
        <v>112</v>
      </c>
      <c r="C288" s="29" t="s">
        <v>480</v>
      </c>
      <c r="D288" s="29" t="s">
        <v>475</v>
      </c>
      <c r="E288" s="252">
        <v>1</v>
      </c>
      <c r="H288" s="2"/>
    </row>
    <row r="289" spans="2:8">
      <c r="B289" s="243" t="s">
        <v>112</v>
      </c>
      <c r="C289" s="29" t="s">
        <v>480</v>
      </c>
      <c r="D289" s="29" t="s">
        <v>476</v>
      </c>
      <c r="E289" s="252">
        <v>1</v>
      </c>
      <c r="H289" s="2"/>
    </row>
    <row r="290" spans="2:8">
      <c r="B290" s="243" t="s">
        <v>112</v>
      </c>
      <c r="C290" s="29" t="s">
        <v>480</v>
      </c>
      <c r="D290" s="29" t="s">
        <v>477</v>
      </c>
      <c r="E290" s="252">
        <v>1</v>
      </c>
      <c r="H290" s="2"/>
    </row>
    <row r="291" spans="2:8">
      <c r="B291" s="243" t="s">
        <v>112</v>
      </c>
      <c r="C291" s="29" t="s">
        <v>480</v>
      </c>
      <c r="D291" s="29" t="s">
        <v>478</v>
      </c>
      <c r="E291" s="252">
        <v>1</v>
      </c>
      <c r="H291" s="2"/>
    </row>
    <row r="292" spans="2:8">
      <c r="B292" s="243" t="s">
        <v>112</v>
      </c>
      <c r="C292" s="29" t="s">
        <v>480</v>
      </c>
      <c r="D292" s="29" t="s">
        <v>479</v>
      </c>
      <c r="E292" s="252">
        <v>1</v>
      </c>
      <c r="H292" s="2"/>
    </row>
    <row r="293" spans="2:8">
      <c r="B293" s="243" t="s">
        <v>112</v>
      </c>
      <c r="C293" s="29" t="s">
        <v>480</v>
      </c>
      <c r="D293" s="29" t="s">
        <v>480</v>
      </c>
      <c r="E293" s="252">
        <v>1</v>
      </c>
      <c r="H293" s="2"/>
    </row>
    <row r="294" spans="2:8">
      <c r="B294" s="243" t="s">
        <v>308</v>
      </c>
      <c r="C294" s="29" t="s">
        <v>536</v>
      </c>
      <c r="D294" s="29" t="s">
        <v>536</v>
      </c>
      <c r="E294" s="252">
        <v>1</v>
      </c>
      <c r="H294" s="2"/>
    </row>
    <row r="295" spans="2:8">
      <c r="B295" s="243" t="s">
        <v>308</v>
      </c>
      <c r="C295" s="29" t="s">
        <v>536</v>
      </c>
      <c r="D295" s="29" t="s">
        <v>465</v>
      </c>
      <c r="E295" s="251">
        <v>0.37</v>
      </c>
      <c r="H295" s="2"/>
    </row>
    <row r="296" spans="2:8">
      <c r="B296" s="243" t="s">
        <v>308</v>
      </c>
      <c r="C296" s="29" t="s">
        <v>534</v>
      </c>
      <c r="D296" s="29" t="s">
        <v>466</v>
      </c>
      <c r="E296" s="251">
        <v>0.5</v>
      </c>
      <c r="H296" s="2"/>
    </row>
    <row r="297" spans="2:8">
      <c r="B297" s="243" t="s">
        <v>308</v>
      </c>
      <c r="C297" s="29" t="s">
        <v>534</v>
      </c>
      <c r="D297" s="29" t="s">
        <v>467</v>
      </c>
      <c r="E297" s="251">
        <v>0.56000000000000005</v>
      </c>
      <c r="H297" s="2"/>
    </row>
    <row r="298" spans="2:8">
      <c r="B298" s="243" t="s">
        <v>308</v>
      </c>
      <c r="C298" s="29" t="s">
        <v>534</v>
      </c>
      <c r="D298" s="29" t="s">
        <v>468</v>
      </c>
      <c r="E298" s="251">
        <v>0.6</v>
      </c>
      <c r="H298" s="2"/>
    </row>
    <row r="299" spans="2:8">
      <c r="B299" s="243" t="s">
        <v>308</v>
      </c>
      <c r="C299" s="29" t="s">
        <v>534</v>
      </c>
      <c r="D299" s="29" t="s">
        <v>469</v>
      </c>
      <c r="E299" s="251">
        <v>0.63</v>
      </c>
      <c r="H299" s="2"/>
    </row>
    <row r="300" spans="2:8">
      <c r="B300" s="243" t="s">
        <v>308</v>
      </c>
      <c r="C300" s="29" t="s">
        <v>534</v>
      </c>
      <c r="D300" s="29" t="s">
        <v>470</v>
      </c>
      <c r="E300" s="251">
        <v>0.65</v>
      </c>
      <c r="H300" s="2"/>
    </row>
    <row r="301" spans="2:8">
      <c r="B301" s="243" t="s">
        <v>308</v>
      </c>
      <c r="C301" s="29" t="s">
        <v>534</v>
      </c>
      <c r="D301" s="29" t="s">
        <v>471</v>
      </c>
      <c r="E301" s="251">
        <v>0.65</v>
      </c>
      <c r="H301" s="2"/>
    </row>
    <row r="302" spans="2:8">
      <c r="B302" s="243" t="s">
        <v>308</v>
      </c>
      <c r="C302" s="29" t="s">
        <v>534</v>
      </c>
      <c r="D302" s="29" t="s">
        <v>472</v>
      </c>
      <c r="E302" s="251">
        <v>0.66999999999999993</v>
      </c>
      <c r="H302" s="2"/>
    </row>
    <row r="303" spans="2:8">
      <c r="B303" s="243" t="s">
        <v>308</v>
      </c>
      <c r="C303" s="29" t="s">
        <v>534</v>
      </c>
      <c r="D303" s="29" t="s">
        <v>473</v>
      </c>
      <c r="E303" s="251">
        <v>0.67999999999999994</v>
      </c>
      <c r="H303" s="2"/>
    </row>
    <row r="304" spans="2:8">
      <c r="B304" s="243" t="s">
        <v>308</v>
      </c>
      <c r="C304" s="29" t="s">
        <v>534</v>
      </c>
      <c r="D304" s="29" t="s">
        <v>474</v>
      </c>
      <c r="E304" s="251">
        <v>0.67999999999999994</v>
      </c>
      <c r="H304" s="2"/>
    </row>
    <row r="305" spans="2:8">
      <c r="B305" s="243" t="s">
        <v>308</v>
      </c>
      <c r="C305" s="29" t="s">
        <v>534</v>
      </c>
      <c r="D305" s="29" t="s">
        <v>475</v>
      </c>
      <c r="E305" s="251">
        <v>0.69</v>
      </c>
      <c r="H305" s="2"/>
    </row>
    <row r="306" spans="2:8">
      <c r="B306" s="243" t="s">
        <v>308</v>
      </c>
      <c r="C306" s="29" t="s">
        <v>534</v>
      </c>
      <c r="D306" s="29" t="s">
        <v>476</v>
      </c>
      <c r="E306" s="251">
        <v>0.7</v>
      </c>
      <c r="H306" s="2"/>
    </row>
    <row r="307" spans="2:8">
      <c r="B307" s="243" t="s">
        <v>308</v>
      </c>
      <c r="C307" s="29" t="s">
        <v>534</v>
      </c>
      <c r="D307" s="29" t="s">
        <v>477</v>
      </c>
      <c r="E307" s="251">
        <v>0.7</v>
      </c>
      <c r="H307" s="2"/>
    </row>
    <row r="308" spans="2:8">
      <c r="B308" s="243" t="s">
        <v>308</v>
      </c>
      <c r="C308" s="29" t="s">
        <v>534</v>
      </c>
      <c r="D308" s="29" t="s">
        <v>478</v>
      </c>
      <c r="E308" s="251">
        <v>0.71</v>
      </c>
      <c r="H308" s="2"/>
    </row>
    <row r="309" spans="2:8">
      <c r="B309" s="243" t="s">
        <v>308</v>
      </c>
      <c r="C309" s="29" t="s">
        <v>534</v>
      </c>
      <c r="D309" s="29" t="s">
        <v>479</v>
      </c>
      <c r="E309" s="251">
        <v>0.71</v>
      </c>
      <c r="H309" s="2"/>
    </row>
    <row r="310" spans="2:8">
      <c r="B310" s="243" t="s">
        <v>308</v>
      </c>
      <c r="C310" s="29" t="s">
        <v>534</v>
      </c>
      <c r="D310" s="29" t="s">
        <v>480</v>
      </c>
      <c r="E310" s="251">
        <v>0.71</v>
      </c>
      <c r="H310" s="2"/>
    </row>
    <row r="311" spans="2:8">
      <c r="B311" s="243" t="s">
        <v>308</v>
      </c>
      <c r="C311" s="29" t="s">
        <v>465</v>
      </c>
      <c r="D311" s="29" t="s">
        <v>536</v>
      </c>
      <c r="E311" s="252">
        <v>1</v>
      </c>
      <c r="H311" s="2"/>
    </row>
    <row r="312" spans="2:8">
      <c r="B312" s="243" t="s">
        <v>308</v>
      </c>
      <c r="C312" s="29" t="s">
        <v>465</v>
      </c>
      <c r="D312" s="29" t="s">
        <v>465</v>
      </c>
      <c r="E312" s="252">
        <v>1</v>
      </c>
      <c r="H312" s="2"/>
    </row>
    <row r="313" spans="2:8">
      <c r="B313" s="243" t="s">
        <v>308</v>
      </c>
      <c r="C313" s="29" t="s">
        <v>465</v>
      </c>
      <c r="D313" s="29" t="s">
        <v>466</v>
      </c>
      <c r="E313" s="251">
        <v>0.20999999999999996</v>
      </c>
      <c r="H313" s="2"/>
    </row>
    <row r="314" spans="2:8">
      <c r="B314" s="243" t="s">
        <v>308</v>
      </c>
      <c r="C314" s="29" t="s">
        <v>465</v>
      </c>
      <c r="D314" s="29" t="s">
        <v>467</v>
      </c>
      <c r="E314" s="251">
        <v>0.30000000000000004</v>
      </c>
      <c r="H314" s="2"/>
    </row>
    <row r="315" spans="2:8">
      <c r="B315" s="243" t="s">
        <v>308</v>
      </c>
      <c r="C315" s="29" t="s">
        <v>465</v>
      </c>
      <c r="D315" s="29" t="s">
        <v>468</v>
      </c>
      <c r="E315" s="251">
        <v>0.37</v>
      </c>
      <c r="H315" s="2"/>
    </row>
    <row r="316" spans="2:8">
      <c r="B316" s="243" t="s">
        <v>308</v>
      </c>
      <c r="C316" s="29" t="s">
        <v>465</v>
      </c>
      <c r="D316" s="29" t="s">
        <v>469</v>
      </c>
      <c r="E316" s="251">
        <v>0.41000000000000003</v>
      </c>
      <c r="H316" s="2"/>
    </row>
    <row r="317" spans="2:8">
      <c r="B317" s="243" t="s">
        <v>308</v>
      </c>
      <c r="C317" s="29" t="s">
        <v>465</v>
      </c>
      <c r="D317" s="29" t="s">
        <v>470</v>
      </c>
      <c r="E317" s="251">
        <v>0.43999999999999995</v>
      </c>
      <c r="H317" s="2"/>
    </row>
    <row r="318" spans="2:8">
      <c r="B318" s="243" t="s">
        <v>308</v>
      </c>
      <c r="C318" s="29" t="s">
        <v>465</v>
      </c>
      <c r="D318" s="29" t="s">
        <v>471</v>
      </c>
      <c r="E318" s="251">
        <v>0.44999999999999996</v>
      </c>
      <c r="H318" s="2"/>
    </row>
    <row r="319" spans="2:8">
      <c r="B319" s="243" t="s">
        <v>308</v>
      </c>
      <c r="C319" s="29" t="s">
        <v>465</v>
      </c>
      <c r="D319" s="29" t="s">
        <v>472</v>
      </c>
      <c r="E319" s="251">
        <v>0.47</v>
      </c>
      <c r="H319" s="2"/>
    </row>
    <row r="320" spans="2:8">
      <c r="B320" s="243" t="s">
        <v>308</v>
      </c>
      <c r="C320" s="29" t="s">
        <v>465</v>
      </c>
      <c r="D320" s="29" t="s">
        <v>473</v>
      </c>
      <c r="E320" s="251">
        <v>0.48</v>
      </c>
      <c r="H320" s="2"/>
    </row>
    <row r="321" spans="2:8">
      <c r="B321" s="243" t="s">
        <v>308</v>
      </c>
      <c r="C321" s="29" t="s">
        <v>465</v>
      </c>
      <c r="D321" s="29" t="s">
        <v>474</v>
      </c>
      <c r="E321" s="251">
        <v>0.49</v>
      </c>
      <c r="H321" s="2"/>
    </row>
    <row r="322" spans="2:8">
      <c r="B322" s="243" t="s">
        <v>308</v>
      </c>
      <c r="C322" s="29" t="s">
        <v>465</v>
      </c>
      <c r="D322" s="29" t="s">
        <v>475</v>
      </c>
      <c r="E322" s="251">
        <v>0.51</v>
      </c>
      <c r="H322" s="2"/>
    </row>
    <row r="323" spans="2:8">
      <c r="B323" s="243" t="s">
        <v>308</v>
      </c>
      <c r="C323" s="29" t="s">
        <v>465</v>
      </c>
      <c r="D323" s="29" t="s">
        <v>476</v>
      </c>
      <c r="E323" s="251">
        <v>0.52</v>
      </c>
      <c r="H323" s="2"/>
    </row>
    <row r="324" spans="2:8">
      <c r="B324" s="243" t="s">
        <v>308</v>
      </c>
      <c r="C324" s="29" t="s">
        <v>465</v>
      </c>
      <c r="D324" s="29" t="s">
        <v>477</v>
      </c>
      <c r="E324" s="251">
        <v>0.53</v>
      </c>
      <c r="H324" s="2"/>
    </row>
    <row r="325" spans="2:8">
      <c r="B325" s="243" t="s">
        <v>308</v>
      </c>
      <c r="C325" s="29" t="s">
        <v>465</v>
      </c>
      <c r="D325" s="29" t="s">
        <v>478</v>
      </c>
      <c r="E325" s="251">
        <v>0.53</v>
      </c>
      <c r="H325" s="2"/>
    </row>
    <row r="326" spans="2:8">
      <c r="B326" s="243" t="s">
        <v>308</v>
      </c>
      <c r="C326" s="29" t="s">
        <v>465</v>
      </c>
      <c r="D326" s="29" t="s">
        <v>479</v>
      </c>
      <c r="E326" s="251">
        <v>0.54</v>
      </c>
      <c r="H326" s="2"/>
    </row>
    <row r="327" spans="2:8">
      <c r="B327" s="243" t="s">
        <v>308</v>
      </c>
      <c r="C327" s="29" t="s">
        <v>465</v>
      </c>
      <c r="D327" s="29" t="s">
        <v>480</v>
      </c>
      <c r="E327" s="251">
        <v>0.54</v>
      </c>
      <c r="H327" s="2"/>
    </row>
    <row r="328" spans="2:8">
      <c r="B328" s="243" t="s">
        <v>308</v>
      </c>
      <c r="C328" s="29" t="s">
        <v>466</v>
      </c>
      <c r="D328" s="29" t="s">
        <v>536</v>
      </c>
      <c r="E328" s="252">
        <v>1</v>
      </c>
      <c r="H328" s="2"/>
    </row>
    <row r="329" spans="2:8">
      <c r="B329" s="243" t="s">
        <v>308</v>
      </c>
      <c r="C329" s="29" t="s">
        <v>466</v>
      </c>
      <c r="D329" s="29" t="s">
        <v>465</v>
      </c>
      <c r="E329" s="252">
        <v>1</v>
      </c>
      <c r="H329" s="2"/>
    </row>
    <row r="330" spans="2:8">
      <c r="B330" s="243" t="s">
        <v>308</v>
      </c>
      <c r="C330" s="29" t="s">
        <v>466</v>
      </c>
      <c r="D330" s="29" t="s">
        <v>466</v>
      </c>
      <c r="E330" s="252">
        <v>1</v>
      </c>
      <c r="H330" s="2"/>
    </row>
    <row r="331" spans="2:8">
      <c r="B331" s="243" t="s">
        <v>308</v>
      </c>
      <c r="C331" s="29" t="s">
        <v>466</v>
      </c>
      <c r="D331" s="29" t="s">
        <v>467</v>
      </c>
      <c r="E331" s="251">
        <v>0.10999999999999999</v>
      </c>
      <c r="H331" s="2"/>
    </row>
    <row r="332" spans="2:8">
      <c r="B332" s="243" t="s">
        <v>308</v>
      </c>
      <c r="C332" s="29" t="s">
        <v>466</v>
      </c>
      <c r="D332" s="29" t="s">
        <v>468</v>
      </c>
      <c r="E332" s="251">
        <v>0.19999999999999996</v>
      </c>
      <c r="H332" s="2"/>
    </row>
    <row r="333" spans="2:8">
      <c r="B333" s="243" t="s">
        <v>308</v>
      </c>
      <c r="C333" s="29" t="s">
        <v>466</v>
      </c>
      <c r="D333" s="29" t="s">
        <v>469</v>
      </c>
      <c r="E333" s="251">
        <v>0.26</v>
      </c>
      <c r="H333" s="2"/>
    </row>
    <row r="334" spans="2:8">
      <c r="B334" s="243" t="s">
        <v>308</v>
      </c>
      <c r="C334" s="29" t="s">
        <v>466</v>
      </c>
      <c r="D334" s="29" t="s">
        <v>470</v>
      </c>
      <c r="E334" s="251">
        <v>0.29000000000000004</v>
      </c>
      <c r="H334" s="2"/>
    </row>
    <row r="335" spans="2:8">
      <c r="B335" s="243" t="s">
        <v>308</v>
      </c>
      <c r="C335" s="29" t="s">
        <v>466</v>
      </c>
      <c r="D335" s="29" t="s">
        <v>471</v>
      </c>
      <c r="E335" s="251">
        <v>0.31000000000000005</v>
      </c>
      <c r="H335" s="2"/>
    </row>
    <row r="336" spans="2:8">
      <c r="B336" s="243" t="s">
        <v>308</v>
      </c>
      <c r="C336" s="29" t="s">
        <v>466</v>
      </c>
      <c r="D336" s="29" t="s">
        <v>472</v>
      </c>
      <c r="E336" s="251">
        <v>0.32999999999999996</v>
      </c>
      <c r="H336" s="2"/>
    </row>
    <row r="337" spans="2:8">
      <c r="B337" s="243" t="s">
        <v>308</v>
      </c>
      <c r="C337" s="29" t="s">
        <v>466</v>
      </c>
      <c r="D337" s="29" t="s">
        <v>473</v>
      </c>
      <c r="E337" s="251">
        <v>0.35</v>
      </c>
      <c r="H337" s="2"/>
    </row>
    <row r="338" spans="2:8">
      <c r="B338" s="243" t="s">
        <v>308</v>
      </c>
      <c r="C338" s="29" t="s">
        <v>466</v>
      </c>
      <c r="D338" s="29" t="s">
        <v>474</v>
      </c>
      <c r="E338" s="251">
        <v>0.36</v>
      </c>
      <c r="H338" s="2"/>
    </row>
    <row r="339" spans="2:8">
      <c r="B339" s="243" t="s">
        <v>308</v>
      </c>
      <c r="C339" s="29" t="s">
        <v>466</v>
      </c>
      <c r="D339" s="29" t="s">
        <v>475</v>
      </c>
      <c r="E339" s="251">
        <v>0.38</v>
      </c>
      <c r="H339" s="2"/>
    </row>
    <row r="340" spans="2:8">
      <c r="B340" s="243" t="s">
        <v>308</v>
      </c>
      <c r="C340" s="29" t="s">
        <v>466</v>
      </c>
      <c r="D340" s="29" t="s">
        <v>476</v>
      </c>
      <c r="E340" s="251">
        <v>0.39</v>
      </c>
      <c r="H340" s="2"/>
    </row>
    <row r="341" spans="2:8">
      <c r="B341" s="243" t="s">
        <v>308</v>
      </c>
      <c r="C341" s="29" t="s">
        <v>466</v>
      </c>
      <c r="D341" s="29" t="s">
        <v>477</v>
      </c>
      <c r="E341" s="251">
        <v>0.4</v>
      </c>
      <c r="H341" s="2"/>
    </row>
    <row r="342" spans="2:8">
      <c r="B342" s="243" t="s">
        <v>308</v>
      </c>
      <c r="C342" s="29" t="s">
        <v>466</v>
      </c>
      <c r="D342" s="29" t="s">
        <v>478</v>
      </c>
      <c r="E342" s="251">
        <v>0.41000000000000003</v>
      </c>
      <c r="H342" s="2"/>
    </row>
    <row r="343" spans="2:8">
      <c r="B343" s="243" t="s">
        <v>308</v>
      </c>
      <c r="C343" s="29" t="s">
        <v>466</v>
      </c>
      <c r="D343" s="29" t="s">
        <v>479</v>
      </c>
      <c r="E343" s="251">
        <v>0.42000000000000004</v>
      </c>
      <c r="H343" s="2"/>
    </row>
    <row r="344" spans="2:8">
      <c r="B344" s="243" t="s">
        <v>308</v>
      </c>
      <c r="C344" s="29" t="s">
        <v>466</v>
      </c>
      <c r="D344" s="29" t="s">
        <v>480</v>
      </c>
      <c r="E344" s="251">
        <v>0.42000000000000004</v>
      </c>
      <c r="H344" s="2"/>
    </row>
    <row r="345" spans="2:8">
      <c r="B345" s="243" t="s">
        <v>308</v>
      </c>
      <c r="C345" s="29" t="s">
        <v>467</v>
      </c>
      <c r="D345" s="29" t="s">
        <v>536</v>
      </c>
      <c r="E345" s="252">
        <v>1</v>
      </c>
      <c r="H345" s="2"/>
    </row>
    <row r="346" spans="2:8">
      <c r="B346" s="243" t="s">
        <v>308</v>
      </c>
      <c r="C346" s="29" t="s">
        <v>467</v>
      </c>
      <c r="D346" s="29" t="s">
        <v>465</v>
      </c>
      <c r="E346" s="252">
        <v>1</v>
      </c>
      <c r="H346" s="2"/>
    </row>
    <row r="347" spans="2:8">
      <c r="B347" s="243" t="s">
        <v>308</v>
      </c>
      <c r="C347" s="29" t="s">
        <v>509</v>
      </c>
      <c r="D347" s="29" t="s">
        <v>466</v>
      </c>
      <c r="E347" s="252">
        <v>1</v>
      </c>
      <c r="H347" s="2"/>
    </row>
    <row r="348" spans="2:8">
      <c r="B348" s="243" t="s">
        <v>308</v>
      </c>
      <c r="C348" s="29" t="s">
        <v>509</v>
      </c>
      <c r="D348" s="29" t="s">
        <v>467</v>
      </c>
      <c r="E348" s="252">
        <v>1</v>
      </c>
      <c r="H348" s="2"/>
    </row>
    <row r="349" spans="2:8">
      <c r="B349" s="243" t="s">
        <v>308</v>
      </c>
      <c r="C349" s="29" t="s">
        <v>509</v>
      </c>
      <c r="D349" s="29" t="s">
        <v>468</v>
      </c>
      <c r="E349" s="251">
        <v>9.9999999999999978E-2</v>
      </c>
      <c r="H349" s="2"/>
    </row>
    <row r="350" spans="2:8">
      <c r="B350" s="243" t="s">
        <v>308</v>
      </c>
      <c r="C350" s="29" t="s">
        <v>509</v>
      </c>
      <c r="D350" s="29" t="s">
        <v>469</v>
      </c>
      <c r="E350" s="251">
        <v>0.16000000000000003</v>
      </c>
      <c r="H350" s="2"/>
    </row>
    <row r="351" spans="2:8">
      <c r="B351" s="243" t="s">
        <v>308</v>
      </c>
      <c r="C351" s="29" t="s">
        <v>509</v>
      </c>
      <c r="D351" s="29" t="s">
        <v>470</v>
      </c>
      <c r="E351" s="251">
        <v>0.19999999999999996</v>
      </c>
      <c r="H351" s="2"/>
    </row>
    <row r="352" spans="2:8">
      <c r="B352" s="243" t="s">
        <v>308</v>
      </c>
      <c r="C352" s="29" t="s">
        <v>509</v>
      </c>
      <c r="D352" s="29" t="s">
        <v>471</v>
      </c>
      <c r="E352" s="251">
        <v>0.21999999999999997</v>
      </c>
      <c r="H352" s="2"/>
    </row>
    <row r="353" spans="2:8">
      <c r="B353" s="243" t="s">
        <v>308</v>
      </c>
      <c r="C353" s="29" t="s">
        <v>509</v>
      </c>
      <c r="D353" s="29" t="s">
        <v>472</v>
      </c>
      <c r="E353" s="251">
        <v>0.24</v>
      </c>
      <c r="H353" s="2"/>
    </row>
    <row r="354" spans="2:8">
      <c r="B354" s="243" t="s">
        <v>308</v>
      </c>
      <c r="C354" s="29" t="s">
        <v>509</v>
      </c>
      <c r="D354" s="29" t="s">
        <v>473</v>
      </c>
      <c r="E354" s="251">
        <v>0.27</v>
      </c>
      <c r="H354" s="2"/>
    </row>
    <row r="355" spans="2:8">
      <c r="B355" s="243" t="s">
        <v>308</v>
      </c>
      <c r="C355" s="29" t="s">
        <v>509</v>
      </c>
      <c r="D355" s="29" t="s">
        <v>474</v>
      </c>
      <c r="E355" s="251">
        <v>0.28000000000000003</v>
      </c>
      <c r="H355" s="2"/>
    </row>
    <row r="356" spans="2:8">
      <c r="B356" s="243" t="s">
        <v>308</v>
      </c>
      <c r="C356" s="29" t="s">
        <v>509</v>
      </c>
      <c r="D356" s="29" t="s">
        <v>475</v>
      </c>
      <c r="E356" s="251">
        <v>0.30000000000000004</v>
      </c>
      <c r="H356" s="2"/>
    </row>
    <row r="357" spans="2:8">
      <c r="B357" s="243" t="s">
        <v>308</v>
      </c>
      <c r="C357" s="29" t="s">
        <v>509</v>
      </c>
      <c r="D357" s="29" t="s">
        <v>476</v>
      </c>
      <c r="E357" s="251">
        <v>0.31999999999999995</v>
      </c>
      <c r="H357" s="2"/>
    </row>
    <row r="358" spans="2:8">
      <c r="B358" s="243" t="s">
        <v>308</v>
      </c>
      <c r="C358" s="29" t="s">
        <v>509</v>
      </c>
      <c r="D358" s="29" t="s">
        <v>477</v>
      </c>
      <c r="E358" s="251">
        <v>0.32999999999999996</v>
      </c>
      <c r="H358" s="2"/>
    </row>
    <row r="359" spans="2:8">
      <c r="B359" s="243" t="s">
        <v>308</v>
      </c>
      <c r="C359" s="29" t="s">
        <v>509</v>
      </c>
      <c r="D359" s="29" t="s">
        <v>478</v>
      </c>
      <c r="E359" s="251">
        <v>0.33999999999999997</v>
      </c>
      <c r="H359" s="2"/>
    </row>
    <row r="360" spans="2:8">
      <c r="B360" s="243" t="s">
        <v>308</v>
      </c>
      <c r="C360" s="29" t="s">
        <v>509</v>
      </c>
      <c r="D360" s="29" t="s">
        <v>479</v>
      </c>
      <c r="E360" s="251">
        <v>0.33999999999999997</v>
      </c>
      <c r="H360" s="2"/>
    </row>
    <row r="361" spans="2:8">
      <c r="B361" s="243" t="s">
        <v>308</v>
      </c>
      <c r="C361" s="29" t="s">
        <v>509</v>
      </c>
      <c r="D361" s="29" t="s">
        <v>480</v>
      </c>
      <c r="E361" s="251">
        <v>0.35</v>
      </c>
      <c r="H361" s="2"/>
    </row>
    <row r="362" spans="2:8">
      <c r="B362" s="243" t="s">
        <v>308</v>
      </c>
      <c r="C362" s="29" t="s">
        <v>468</v>
      </c>
      <c r="D362" s="29" t="s">
        <v>536</v>
      </c>
      <c r="E362" s="252">
        <v>1</v>
      </c>
      <c r="H362" s="2"/>
    </row>
    <row r="363" spans="2:8">
      <c r="B363" s="243" t="s">
        <v>308</v>
      </c>
      <c r="C363" s="29" t="s">
        <v>468</v>
      </c>
      <c r="D363" s="29" t="s">
        <v>465</v>
      </c>
      <c r="E363" s="252">
        <v>1</v>
      </c>
      <c r="H363" s="2"/>
    </row>
    <row r="364" spans="2:8">
      <c r="B364" s="243" t="s">
        <v>308</v>
      </c>
      <c r="C364" s="29" t="s">
        <v>468</v>
      </c>
      <c r="D364" s="29" t="s">
        <v>466</v>
      </c>
      <c r="E364" s="252">
        <v>1</v>
      </c>
      <c r="H364" s="2"/>
    </row>
    <row r="365" spans="2:8">
      <c r="B365" s="243" t="s">
        <v>308</v>
      </c>
      <c r="C365" s="29" t="s">
        <v>468</v>
      </c>
      <c r="D365" s="29" t="s">
        <v>467</v>
      </c>
      <c r="E365" s="252">
        <v>1</v>
      </c>
      <c r="H365" s="2"/>
    </row>
    <row r="366" spans="2:8">
      <c r="B366" s="243" t="s">
        <v>308</v>
      </c>
      <c r="C366" s="29" t="s">
        <v>468</v>
      </c>
      <c r="D366" s="29" t="s">
        <v>468</v>
      </c>
      <c r="E366" s="252">
        <v>1</v>
      </c>
      <c r="H366" s="2"/>
    </row>
    <row r="367" spans="2:8">
      <c r="B367" s="243" t="s">
        <v>308</v>
      </c>
      <c r="C367" s="29" t="s">
        <v>468</v>
      </c>
      <c r="D367" s="29" t="s">
        <v>469</v>
      </c>
      <c r="E367" s="251">
        <v>6.9999999999999951E-2</v>
      </c>
      <c r="H367" s="2"/>
    </row>
    <row r="368" spans="2:8">
      <c r="B368" s="243" t="s">
        <v>308</v>
      </c>
      <c r="C368" s="29" t="s">
        <v>468</v>
      </c>
      <c r="D368" s="29" t="s">
        <v>470</v>
      </c>
      <c r="E368" s="251">
        <v>0.12</v>
      </c>
      <c r="H368" s="2"/>
    </row>
    <row r="369" spans="2:8">
      <c r="B369" s="243" t="s">
        <v>308</v>
      </c>
      <c r="C369" s="29" t="s">
        <v>468</v>
      </c>
      <c r="D369" s="29" t="s">
        <v>471</v>
      </c>
      <c r="E369" s="251">
        <v>0.13</v>
      </c>
      <c r="H369" s="2"/>
    </row>
    <row r="370" spans="2:8">
      <c r="B370" s="243" t="s">
        <v>308</v>
      </c>
      <c r="C370" s="29" t="s">
        <v>468</v>
      </c>
      <c r="D370" s="29" t="s">
        <v>472</v>
      </c>
      <c r="E370" s="251">
        <v>0.16000000000000003</v>
      </c>
      <c r="H370" s="2"/>
    </row>
    <row r="371" spans="2:8">
      <c r="B371" s="243" t="s">
        <v>308</v>
      </c>
      <c r="C371" s="29" t="s">
        <v>468</v>
      </c>
      <c r="D371" s="29" t="s">
        <v>473</v>
      </c>
      <c r="E371" s="251">
        <v>0.18999999999999995</v>
      </c>
      <c r="H371" s="2"/>
    </row>
    <row r="372" spans="2:8">
      <c r="B372" s="243" t="s">
        <v>308</v>
      </c>
      <c r="C372" s="29" t="s">
        <v>468</v>
      </c>
      <c r="D372" s="29" t="s">
        <v>474</v>
      </c>
      <c r="E372" s="251">
        <v>0.19999999999999996</v>
      </c>
      <c r="H372" s="2"/>
    </row>
    <row r="373" spans="2:8">
      <c r="B373" s="243" t="s">
        <v>308</v>
      </c>
      <c r="C373" s="29" t="s">
        <v>468</v>
      </c>
      <c r="D373" s="29" t="s">
        <v>475</v>
      </c>
      <c r="E373" s="251">
        <v>0.22999999999999998</v>
      </c>
      <c r="H373" s="2"/>
    </row>
    <row r="374" spans="2:8">
      <c r="B374" s="243" t="s">
        <v>308</v>
      </c>
      <c r="C374" s="29" t="s">
        <v>468</v>
      </c>
      <c r="D374" s="29" t="s">
        <v>476</v>
      </c>
      <c r="E374" s="251">
        <v>0.24</v>
      </c>
      <c r="H374" s="2"/>
    </row>
    <row r="375" spans="2:8">
      <c r="B375" s="243" t="s">
        <v>308</v>
      </c>
      <c r="C375" s="29" t="s">
        <v>468</v>
      </c>
      <c r="D375" s="29" t="s">
        <v>477</v>
      </c>
      <c r="E375" s="251">
        <v>0.26</v>
      </c>
      <c r="H375" s="2"/>
    </row>
    <row r="376" spans="2:8">
      <c r="B376" s="243" t="s">
        <v>308</v>
      </c>
      <c r="C376" s="29" t="s">
        <v>468</v>
      </c>
      <c r="D376" s="29" t="s">
        <v>478</v>
      </c>
      <c r="E376" s="251">
        <v>0.26</v>
      </c>
      <c r="H376" s="2"/>
    </row>
    <row r="377" spans="2:8">
      <c r="B377" s="243" t="s">
        <v>308</v>
      </c>
      <c r="C377" s="29" t="s">
        <v>468</v>
      </c>
      <c r="D377" s="29" t="s">
        <v>479</v>
      </c>
      <c r="E377" s="251">
        <v>0.27</v>
      </c>
      <c r="H377" s="2"/>
    </row>
    <row r="378" spans="2:8">
      <c r="B378" s="243" t="s">
        <v>308</v>
      </c>
      <c r="C378" s="29" t="s">
        <v>468</v>
      </c>
      <c r="D378" s="29" t="s">
        <v>480</v>
      </c>
      <c r="E378" s="251">
        <v>0.28000000000000003</v>
      </c>
      <c r="H378" s="2"/>
    </row>
    <row r="379" spans="2:8">
      <c r="B379" s="243" t="s">
        <v>308</v>
      </c>
      <c r="C379" s="29" t="s">
        <v>469</v>
      </c>
      <c r="D379" s="29" t="s">
        <v>536</v>
      </c>
      <c r="E379" s="252">
        <v>1</v>
      </c>
      <c r="H379" s="2"/>
    </row>
    <row r="380" spans="2:8">
      <c r="B380" s="243" t="s">
        <v>308</v>
      </c>
      <c r="C380" s="29" t="s">
        <v>469</v>
      </c>
      <c r="D380" s="29" t="s">
        <v>465</v>
      </c>
      <c r="E380" s="252">
        <v>1</v>
      </c>
      <c r="H380" s="2"/>
    </row>
    <row r="381" spans="2:8">
      <c r="B381" s="243" t="s">
        <v>308</v>
      </c>
      <c r="C381" s="29" t="s">
        <v>469</v>
      </c>
      <c r="D381" s="29" t="s">
        <v>466</v>
      </c>
      <c r="E381" s="252">
        <v>1</v>
      </c>
      <c r="H381" s="2"/>
    </row>
    <row r="382" spans="2:8">
      <c r="B382" s="243" t="s">
        <v>308</v>
      </c>
      <c r="C382" s="29" t="s">
        <v>469</v>
      </c>
      <c r="D382" s="29" t="s">
        <v>467</v>
      </c>
      <c r="E382" s="252">
        <v>1</v>
      </c>
      <c r="H382" s="2"/>
    </row>
    <row r="383" spans="2:8">
      <c r="B383" s="243" t="s">
        <v>308</v>
      </c>
      <c r="C383" s="29" t="s">
        <v>469</v>
      </c>
      <c r="D383" s="29" t="s">
        <v>468</v>
      </c>
      <c r="E383" s="252">
        <v>1</v>
      </c>
      <c r="H383" s="2"/>
    </row>
    <row r="384" spans="2:8">
      <c r="B384" s="243" t="s">
        <v>308</v>
      </c>
      <c r="C384" s="29" t="s">
        <v>469</v>
      </c>
      <c r="D384" s="29" t="s">
        <v>469</v>
      </c>
      <c r="E384" s="252">
        <v>1</v>
      </c>
      <c r="H384" s="2"/>
    </row>
    <row r="385" spans="2:8">
      <c r="B385" s="243" t="s">
        <v>308</v>
      </c>
      <c r="C385" s="29" t="s">
        <v>469</v>
      </c>
      <c r="D385" s="29" t="s">
        <v>470</v>
      </c>
      <c r="E385" s="251">
        <v>5.0000000000000044E-2</v>
      </c>
      <c r="H385" s="2"/>
    </row>
    <row r="386" spans="2:8">
      <c r="B386" s="243" t="s">
        <v>308</v>
      </c>
      <c r="C386" s="29" t="s">
        <v>469</v>
      </c>
      <c r="D386" s="29" t="s">
        <v>471</v>
      </c>
      <c r="E386" s="251">
        <v>6.9999999999999951E-2</v>
      </c>
      <c r="H386" s="2"/>
    </row>
    <row r="387" spans="2:8">
      <c r="B387" s="243" t="s">
        <v>308</v>
      </c>
      <c r="C387" s="29" t="s">
        <v>469</v>
      </c>
      <c r="D387" s="29" t="s">
        <v>472</v>
      </c>
      <c r="E387" s="251">
        <v>9.9999999999999978E-2</v>
      </c>
      <c r="H387" s="2"/>
    </row>
    <row r="388" spans="2:8">
      <c r="B388" s="243" t="s">
        <v>308</v>
      </c>
      <c r="C388" s="29" t="s">
        <v>469</v>
      </c>
      <c r="D388" s="29" t="s">
        <v>473</v>
      </c>
      <c r="E388" s="251">
        <v>0.12</v>
      </c>
      <c r="H388" s="2"/>
    </row>
    <row r="389" spans="2:8">
      <c r="B389" s="243" t="s">
        <v>308</v>
      </c>
      <c r="C389" s="29" t="s">
        <v>469</v>
      </c>
      <c r="D389" s="29" t="s">
        <v>474</v>
      </c>
      <c r="E389" s="251">
        <v>0.14000000000000001</v>
      </c>
      <c r="H389" s="2"/>
    </row>
    <row r="390" spans="2:8">
      <c r="B390" s="243" t="s">
        <v>308</v>
      </c>
      <c r="C390" s="29" t="s">
        <v>469</v>
      </c>
      <c r="D390" s="29" t="s">
        <v>475</v>
      </c>
      <c r="E390" s="251">
        <v>0.17000000000000004</v>
      </c>
      <c r="H390" s="2"/>
    </row>
    <row r="391" spans="2:8">
      <c r="B391" s="243" t="s">
        <v>308</v>
      </c>
      <c r="C391" s="29" t="s">
        <v>469</v>
      </c>
      <c r="D391" s="29" t="s">
        <v>476</v>
      </c>
      <c r="E391" s="251">
        <v>0.18000000000000005</v>
      </c>
      <c r="H391" s="2"/>
    </row>
    <row r="392" spans="2:8">
      <c r="B392" s="243" t="s">
        <v>308</v>
      </c>
      <c r="C392" s="29" t="s">
        <v>469</v>
      </c>
      <c r="D392" s="29" t="s">
        <v>477</v>
      </c>
      <c r="E392" s="251">
        <v>0.19999999999999996</v>
      </c>
      <c r="H392" s="2"/>
    </row>
    <row r="393" spans="2:8">
      <c r="B393" s="243" t="s">
        <v>308</v>
      </c>
      <c r="C393" s="29" t="s">
        <v>469</v>
      </c>
      <c r="D393" s="29" t="s">
        <v>478</v>
      </c>
      <c r="E393" s="251">
        <v>0.20999999999999996</v>
      </c>
      <c r="H393" s="2"/>
    </row>
    <row r="394" spans="2:8">
      <c r="B394" s="243" t="s">
        <v>308</v>
      </c>
      <c r="C394" s="29" t="s">
        <v>469</v>
      </c>
      <c r="D394" s="29" t="s">
        <v>479</v>
      </c>
      <c r="E394" s="251">
        <v>0.21999999999999997</v>
      </c>
      <c r="H394" s="2"/>
    </row>
    <row r="395" spans="2:8">
      <c r="B395" s="243" t="s">
        <v>308</v>
      </c>
      <c r="C395" s="29" t="s">
        <v>469</v>
      </c>
      <c r="D395" s="29" t="s">
        <v>480</v>
      </c>
      <c r="E395" s="251">
        <v>0.21999999999999997</v>
      </c>
      <c r="H395" s="2"/>
    </row>
    <row r="396" spans="2:8">
      <c r="B396" s="243" t="s">
        <v>308</v>
      </c>
      <c r="C396" s="29" t="s">
        <v>470</v>
      </c>
      <c r="D396" s="29" t="s">
        <v>536</v>
      </c>
      <c r="E396" s="252">
        <v>1</v>
      </c>
      <c r="H396" s="2"/>
    </row>
    <row r="397" spans="2:8">
      <c r="B397" s="243" t="s">
        <v>308</v>
      </c>
      <c r="C397" s="29" t="s">
        <v>470</v>
      </c>
      <c r="D397" s="29" t="s">
        <v>465</v>
      </c>
      <c r="E397" s="252">
        <v>1</v>
      </c>
      <c r="H397" s="2"/>
    </row>
    <row r="398" spans="2:8">
      <c r="B398" s="243" t="s">
        <v>308</v>
      </c>
      <c r="C398" s="29" t="s">
        <v>470</v>
      </c>
      <c r="D398" s="29" t="s">
        <v>466</v>
      </c>
      <c r="E398" s="252">
        <v>1</v>
      </c>
      <c r="H398" s="2"/>
    </row>
    <row r="399" spans="2:8">
      <c r="B399" s="243" t="s">
        <v>308</v>
      </c>
      <c r="C399" s="29" t="s">
        <v>470</v>
      </c>
      <c r="D399" s="29" t="s">
        <v>467</v>
      </c>
      <c r="E399" s="252">
        <v>1</v>
      </c>
      <c r="H399" s="2"/>
    </row>
    <row r="400" spans="2:8">
      <c r="B400" s="243" t="s">
        <v>308</v>
      </c>
      <c r="C400" s="29" t="s">
        <v>470</v>
      </c>
      <c r="D400" s="29" t="s">
        <v>468</v>
      </c>
      <c r="E400" s="252">
        <v>1</v>
      </c>
      <c r="H400" s="2"/>
    </row>
    <row r="401" spans="2:8">
      <c r="B401" s="243" t="s">
        <v>308</v>
      </c>
      <c r="C401" s="29" t="s">
        <v>470</v>
      </c>
      <c r="D401" s="29" t="s">
        <v>469</v>
      </c>
      <c r="E401" s="252">
        <v>1</v>
      </c>
      <c r="H401" s="2"/>
    </row>
    <row r="402" spans="2:8">
      <c r="B402" s="243" t="s">
        <v>308</v>
      </c>
      <c r="C402" s="29" t="s">
        <v>470</v>
      </c>
      <c r="D402" s="29" t="s">
        <v>470</v>
      </c>
      <c r="E402" s="252">
        <v>1</v>
      </c>
      <c r="H402" s="2"/>
    </row>
    <row r="403" spans="2:8">
      <c r="B403" s="243" t="s">
        <v>308</v>
      </c>
      <c r="C403" s="29" t="s">
        <v>470</v>
      </c>
      <c r="D403" s="29" t="s">
        <v>471</v>
      </c>
      <c r="E403" s="251">
        <v>2.0000000000000018E-2</v>
      </c>
      <c r="H403" s="2"/>
    </row>
    <row r="404" spans="2:8">
      <c r="B404" s="243" t="s">
        <v>308</v>
      </c>
      <c r="C404" s="29" t="s">
        <v>470</v>
      </c>
      <c r="D404" s="29" t="s">
        <v>472</v>
      </c>
      <c r="E404" s="251">
        <v>5.0000000000000044E-2</v>
      </c>
      <c r="H404" s="2"/>
    </row>
    <row r="405" spans="2:8">
      <c r="B405" s="243" t="s">
        <v>308</v>
      </c>
      <c r="C405" s="29" t="s">
        <v>470</v>
      </c>
      <c r="D405" s="29" t="s">
        <v>473</v>
      </c>
      <c r="E405" s="251">
        <v>7.999999999999996E-2</v>
      </c>
      <c r="H405" s="2"/>
    </row>
    <row r="406" spans="2:8">
      <c r="B406" s="243" t="s">
        <v>308</v>
      </c>
      <c r="C406" s="29" t="s">
        <v>470</v>
      </c>
      <c r="D406" s="29" t="s">
        <v>474</v>
      </c>
      <c r="E406" s="251">
        <v>9.9999999999999978E-2</v>
      </c>
      <c r="H406" s="2"/>
    </row>
    <row r="407" spans="2:8">
      <c r="B407" s="243" t="s">
        <v>308</v>
      </c>
      <c r="C407" s="29" t="s">
        <v>470</v>
      </c>
      <c r="D407" s="29" t="s">
        <v>475</v>
      </c>
      <c r="E407" s="251">
        <v>0.12</v>
      </c>
      <c r="H407" s="2"/>
    </row>
    <row r="408" spans="2:8">
      <c r="B408" s="243" t="s">
        <v>308</v>
      </c>
      <c r="C408" s="29" t="s">
        <v>470</v>
      </c>
      <c r="D408" s="29" t="s">
        <v>476</v>
      </c>
      <c r="E408" s="251">
        <v>0.14000000000000001</v>
      </c>
      <c r="H408" s="2"/>
    </row>
    <row r="409" spans="2:8">
      <c r="B409" s="243" t="s">
        <v>308</v>
      </c>
      <c r="C409" s="29" t="s">
        <v>470</v>
      </c>
      <c r="D409" s="29" t="s">
        <v>477</v>
      </c>
      <c r="E409" s="251">
        <v>0.16000000000000003</v>
      </c>
      <c r="H409" s="2"/>
    </row>
    <row r="410" spans="2:8">
      <c r="B410" s="243" t="s">
        <v>308</v>
      </c>
      <c r="C410" s="29" t="s">
        <v>470</v>
      </c>
      <c r="D410" s="29" t="s">
        <v>478</v>
      </c>
      <c r="E410" s="251">
        <v>0.17000000000000004</v>
      </c>
      <c r="H410" s="2"/>
    </row>
    <row r="411" spans="2:8">
      <c r="B411" s="243" t="s">
        <v>308</v>
      </c>
      <c r="C411" s="29" t="s">
        <v>470</v>
      </c>
      <c r="D411" s="29" t="s">
        <v>479</v>
      </c>
      <c r="E411" s="251">
        <v>0.17000000000000004</v>
      </c>
      <c r="H411" s="2"/>
    </row>
    <row r="412" spans="2:8">
      <c r="B412" s="243" t="s">
        <v>308</v>
      </c>
      <c r="C412" s="29" t="s">
        <v>470</v>
      </c>
      <c r="D412" s="29" t="s">
        <v>480</v>
      </c>
      <c r="E412" s="251">
        <v>0.18000000000000005</v>
      </c>
      <c r="H412" s="2"/>
    </row>
    <row r="413" spans="2:8">
      <c r="B413" s="243" t="s">
        <v>308</v>
      </c>
      <c r="C413" s="29" t="s">
        <v>471</v>
      </c>
      <c r="D413" s="29" t="s">
        <v>536</v>
      </c>
      <c r="E413" s="252">
        <v>1</v>
      </c>
      <c r="H413" s="2"/>
    </row>
    <row r="414" spans="2:8">
      <c r="B414" s="243" t="s">
        <v>308</v>
      </c>
      <c r="C414" s="29" t="s">
        <v>471</v>
      </c>
      <c r="D414" s="29" t="s">
        <v>465</v>
      </c>
      <c r="E414" s="252">
        <v>1</v>
      </c>
      <c r="H414" s="2"/>
    </row>
    <row r="415" spans="2:8">
      <c r="B415" s="243" t="s">
        <v>308</v>
      </c>
      <c r="C415" s="29" t="s">
        <v>471</v>
      </c>
      <c r="D415" s="29" t="s">
        <v>466</v>
      </c>
      <c r="E415" s="252">
        <v>1</v>
      </c>
      <c r="H415" s="2"/>
    </row>
    <row r="416" spans="2:8">
      <c r="B416" s="243" t="s">
        <v>308</v>
      </c>
      <c r="C416" s="29" t="s">
        <v>471</v>
      </c>
      <c r="D416" s="29" t="s">
        <v>467</v>
      </c>
      <c r="E416" s="252">
        <v>1</v>
      </c>
      <c r="H416" s="2"/>
    </row>
    <row r="417" spans="2:8">
      <c r="B417" s="243" t="s">
        <v>308</v>
      </c>
      <c r="C417" s="29" t="s">
        <v>471</v>
      </c>
      <c r="D417" s="29" t="s">
        <v>468</v>
      </c>
      <c r="E417" s="252">
        <v>1</v>
      </c>
      <c r="H417" s="2"/>
    </row>
    <row r="418" spans="2:8">
      <c r="B418" s="243" t="s">
        <v>308</v>
      </c>
      <c r="C418" s="29" t="s">
        <v>471</v>
      </c>
      <c r="D418" s="29" t="s">
        <v>469</v>
      </c>
      <c r="E418" s="252">
        <v>1</v>
      </c>
      <c r="H418" s="2"/>
    </row>
    <row r="419" spans="2:8">
      <c r="B419" s="243" t="s">
        <v>308</v>
      </c>
      <c r="C419" s="29" t="s">
        <v>471</v>
      </c>
      <c r="D419" s="29" t="s">
        <v>470</v>
      </c>
      <c r="E419" s="252">
        <v>1</v>
      </c>
      <c r="H419" s="2"/>
    </row>
    <row r="420" spans="2:8">
      <c r="B420" s="243" t="s">
        <v>308</v>
      </c>
      <c r="C420" s="29" t="s">
        <v>471</v>
      </c>
      <c r="D420" s="29" t="s">
        <v>471</v>
      </c>
      <c r="E420" s="252">
        <v>1</v>
      </c>
      <c r="H420" s="2"/>
    </row>
    <row r="421" spans="2:8">
      <c r="B421" s="243" t="s">
        <v>308</v>
      </c>
      <c r="C421" s="29" t="s">
        <v>471</v>
      </c>
      <c r="D421" s="29" t="s">
        <v>472</v>
      </c>
      <c r="E421" s="251">
        <v>3.0000000000000027E-2</v>
      </c>
      <c r="H421" s="2"/>
    </row>
    <row r="422" spans="2:8">
      <c r="B422" s="243" t="s">
        <v>308</v>
      </c>
      <c r="C422" s="29" t="s">
        <v>471</v>
      </c>
      <c r="D422" s="29" t="s">
        <v>473</v>
      </c>
      <c r="E422" s="251">
        <v>6.0000000000000053E-2</v>
      </c>
      <c r="H422" s="2"/>
    </row>
    <row r="423" spans="2:8">
      <c r="B423" s="243" t="s">
        <v>308</v>
      </c>
      <c r="C423" s="29" t="s">
        <v>471</v>
      </c>
      <c r="D423" s="29" t="s">
        <v>474</v>
      </c>
      <c r="E423" s="251">
        <v>7.999999999999996E-2</v>
      </c>
      <c r="H423" s="2"/>
    </row>
    <row r="424" spans="2:8">
      <c r="B424" s="243" t="s">
        <v>308</v>
      </c>
      <c r="C424" s="29" t="s">
        <v>471</v>
      </c>
      <c r="D424" s="29" t="s">
        <v>475</v>
      </c>
      <c r="E424" s="251">
        <v>0.10999999999999999</v>
      </c>
      <c r="H424" s="2"/>
    </row>
    <row r="425" spans="2:8">
      <c r="B425" s="243" t="s">
        <v>308</v>
      </c>
      <c r="C425" s="29" t="s">
        <v>471</v>
      </c>
      <c r="D425" s="29" t="s">
        <v>476</v>
      </c>
      <c r="E425" s="251">
        <v>0.12</v>
      </c>
      <c r="H425" s="2"/>
    </row>
    <row r="426" spans="2:8">
      <c r="B426" s="243" t="s">
        <v>308</v>
      </c>
      <c r="C426" s="29" t="s">
        <v>471</v>
      </c>
      <c r="D426" s="29" t="s">
        <v>477</v>
      </c>
      <c r="E426" s="251">
        <v>0.14000000000000001</v>
      </c>
      <c r="H426" s="2"/>
    </row>
    <row r="427" spans="2:8">
      <c r="B427" s="243" t="s">
        <v>308</v>
      </c>
      <c r="C427" s="29" t="s">
        <v>471</v>
      </c>
      <c r="D427" s="29" t="s">
        <v>478</v>
      </c>
      <c r="E427" s="251">
        <v>0.15000000000000002</v>
      </c>
      <c r="H427" s="2"/>
    </row>
    <row r="428" spans="2:8">
      <c r="B428" s="243" t="s">
        <v>308</v>
      </c>
      <c r="C428" s="29" t="s">
        <v>471</v>
      </c>
      <c r="D428" s="29" t="s">
        <v>479</v>
      </c>
      <c r="E428" s="251">
        <v>0.16000000000000003</v>
      </c>
      <c r="H428" s="2"/>
    </row>
    <row r="429" spans="2:8">
      <c r="B429" s="243" t="s">
        <v>308</v>
      </c>
      <c r="C429" s="29" t="s">
        <v>471</v>
      </c>
      <c r="D429" s="29" t="s">
        <v>480</v>
      </c>
      <c r="E429" s="251">
        <v>0.17000000000000004</v>
      </c>
      <c r="H429" s="2"/>
    </row>
    <row r="430" spans="2:8">
      <c r="B430" s="243" t="s">
        <v>308</v>
      </c>
      <c r="C430" s="29" t="s">
        <v>472</v>
      </c>
      <c r="D430" s="29" t="s">
        <v>536</v>
      </c>
      <c r="E430" s="252">
        <v>1</v>
      </c>
      <c r="H430" s="2"/>
    </row>
    <row r="431" spans="2:8">
      <c r="B431" s="243" t="s">
        <v>308</v>
      </c>
      <c r="C431" s="29" t="s">
        <v>472</v>
      </c>
      <c r="D431" s="29" t="s">
        <v>465</v>
      </c>
      <c r="E431" s="252">
        <v>1</v>
      </c>
      <c r="H431" s="2"/>
    </row>
    <row r="432" spans="2:8">
      <c r="B432" s="243" t="s">
        <v>308</v>
      </c>
      <c r="C432" s="29" t="s">
        <v>472</v>
      </c>
      <c r="D432" s="29" t="s">
        <v>466</v>
      </c>
      <c r="E432" s="252">
        <v>1</v>
      </c>
      <c r="H432" s="2"/>
    </row>
    <row r="433" spans="2:8">
      <c r="B433" s="243" t="s">
        <v>308</v>
      </c>
      <c r="C433" s="29" t="s">
        <v>472</v>
      </c>
      <c r="D433" s="29" t="s">
        <v>467</v>
      </c>
      <c r="E433" s="252">
        <v>1</v>
      </c>
      <c r="H433" s="2"/>
    </row>
    <row r="434" spans="2:8">
      <c r="B434" s="243" t="s">
        <v>308</v>
      </c>
      <c r="C434" s="29" t="s">
        <v>472</v>
      </c>
      <c r="D434" s="29" t="s">
        <v>468</v>
      </c>
      <c r="E434" s="252">
        <v>1</v>
      </c>
      <c r="H434" s="2"/>
    </row>
    <row r="435" spans="2:8">
      <c r="B435" s="243" t="s">
        <v>308</v>
      </c>
      <c r="C435" s="29" t="s">
        <v>472</v>
      </c>
      <c r="D435" s="29" t="s">
        <v>469</v>
      </c>
      <c r="E435" s="252">
        <v>1</v>
      </c>
      <c r="H435" s="2"/>
    </row>
    <row r="436" spans="2:8">
      <c r="B436" s="243" t="s">
        <v>308</v>
      </c>
      <c r="C436" s="29" t="s">
        <v>472</v>
      </c>
      <c r="D436" s="29" t="s">
        <v>470</v>
      </c>
      <c r="E436" s="252">
        <v>1</v>
      </c>
      <c r="H436" s="2"/>
    </row>
    <row r="437" spans="2:8">
      <c r="B437" s="243" t="s">
        <v>308</v>
      </c>
      <c r="C437" s="29" t="s">
        <v>472</v>
      </c>
      <c r="D437" s="29" t="s">
        <v>471</v>
      </c>
      <c r="E437" s="252">
        <v>1</v>
      </c>
      <c r="H437" s="2"/>
    </row>
    <row r="438" spans="2:8">
      <c r="B438" s="243" t="s">
        <v>308</v>
      </c>
      <c r="C438" s="29" t="s">
        <v>472</v>
      </c>
      <c r="D438" s="29" t="s">
        <v>472</v>
      </c>
      <c r="E438" s="252">
        <v>1</v>
      </c>
      <c r="H438" s="2"/>
    </row>
    <row r="439" spans="2:8">
      <c r="B439" s="243" t="s">
        <v>308</v>
      </c>
      <c r="C439" s="29" t="s">
        <v>472</v>
      </c>
      <c r="D439" s="29" t="s">
        <v>473</v>
      </c>
      <c r="E439" s="251">
        <v>3.0000000000000027E-2</v>
      </c>
      <c r="H439" s="2"/>
    </row>
    <row r="440" spans="2:8">
      <c r="B440" s="243" t="s">
        <v>308</v>
      </c>
      <c r="C440" s="29" t="s">
        <v>472</v>
      </c>
      <c r="D440" s="29" t="s">
        <v>474</v>
      </c>
      <c r="E440" s="251">
        <v>5.0000000000000044E-2</v>
      </c>
      <c r="H440" s="2"/>
    </row>
    <row r="441" spans="2:8">
      <c r="B441" s="243" t="s">
        <v>308</v>
      </c>
      <c r="C441" s="29" t="s">
        <v>472</v>
      </c>
      <c r="D441" s="29" t="s">
        <v>475</v>
      </c>
      <c r="E441" s="251">
        <v>7.999999999999996E-2</v>
      </c>
      <c r="H441" s="2"/>
    </row>
    <row r="442" spans="2:8">
      <c r="B442" s="243" t="s">
        <v>308</v>
      </c>
      <c r="C442" s="29" t="s">
        <v>472</v>
      </c>
      <c r="D442" s="29" t="s">
        <v>476</v>
      </c>
      <c r="E442" s="251">
        <v>9.9999999999999978E-2</v>
      </c>
      <c r="H442" s="2"/>
    </row>
    <row r="443" spans="2:8">
      <c r="B443" s="243" t="s">
        <v>308</v>
      </c>
      <c r="C443" s="29" t="s">
        <v>472</v>
      </c>
      <c r="D443" s="29" t="s">
        <v>477</v>
      </c>
      <c r="E443" s="251">
        <v>0.10999999999999999</v>
      </c>
      <c r="H443" s="2"/>
    </row>
    <row r="444" spans="2:8">
      <c r="B444" s="243" t="s">
        <v>308</v>
      </c>
      <c r="C444" s="29" t="s">
        <v>472</v>
      </c>
      <c r="D444" s="29" t="s">
        <v>478</v>
      </c>
      <c r="E444" s="251">
        <v>0.12</v>
      </c>
      <c r="H444" s="2"/>
    </row>
    <row r="445" spans="2:8">
      <c r="B445" s="243" t="s">
        <v>308</v>
      </c>
      <c r="C445" s="29" t="s">
        <v>472</v>
      </c>
      <c r="D445" s="29" t="s">
        <v>479</v>
      </c>
      <c r="E445" s="251">
        <v>0.13</v>
      </c>
      <c r="H445" s="2"/>
    </row>
    <row r="446" spans="2:8">
      <c r="B446" s="243" t="s">
        <v>308</v>
      </c>
      <c r="C446" s="29" t="s">
        <v>472</v>
      </c>
      <c r="D446" s="29" t="s">
        <v>480</v>
      </c>
      <c r="E446" s="251">
        <v>0.14000000000000001</v>
      </c>
      <c r="H446" s="2"/>
    </row>
    <row r="447" spans="2:8">
      <c r="B447" s="243" t="s">
        <v>308</v>
      </c>
      <c r="C447" s="29" t="s">
        <v>473</v>
      </c>
      <c r="D447" s="29" t="s">
        <v>536</v>
      </c>
      <c r="E447" s="252">
        <v>1</v>
      </c>
      <c r="H447" s="2"/>
    </row>
    <row r="448" spans="2:8">
      <c r="B448" s="243" t="s">
        <v>308</v>
      </c>
      <c r="C448" s="29" t="s">
        <v>473</v>
      </c>
      <c r="D448" s="29" t="s">
        <v>465</v>
      </c>
      <c r="E448" s="252">
        <v>1</v>
      </c>
      <c r="H448" s="2"/>
    </row>
    <row r="449" spans="2:8">
      <c r="B449" s="243" t="s">
        <v>308</v>
      </c>
      <c r="C449" s="29" t="s">
        <v>473</v>
      </c>
      <c r="D449" s="29" t="s">
        <v>466</v>
      </c>
      <c r="E449" s="252">
        <v>1</v>
      </c>
      <c r="H449" s="2"/>
    </row>
    <row r="450" spans="2:8">
      <c r="B450" s="243" t="s">
        <v>308</v>
      </c>
      <c r="C450" s="29" t="s">
        <v>473</v>
      </c>
      <c r="D450" s="29" t="s">
        <v>467</v>
      </c>
      <c r="E450" s="252">
        <v>1</v>
      </c>
      <c r="H450" s="2"/>
    </row>
    <row r="451" spans="2:8">
      <c r="B451" s="243" t="s">
        <v>308</v>
      </c>
      <c r="C451" s="29" t="s">
        <v>473</v>
      </c>
      <c r="D451" s="29" t="s">
        <v>468</v>
      </c>
      <c r="E451" s="252">
        <v>1</v>
      </c>
      <c r="H451" s="2"/>
    </row>
    <row r="452" spans="2:8">
      <c r="B452" s="243" t="s">
        <v>308</v>
      </c>
      <c r="C452" s="29" t="s">
        <v>473</v>
      </c>
      <c r="D452" s="29" t="s">
        <v>469</v>
      </c>
      <c r="E452" s="252">
        <v>1</v>
      </c>
      <c r="H452" s="2"/>
    </row>
    <row r="453" spans="2:8">
      <c r="B453" s="243" t="s">
        <v>308</v>
      </c>
      <c r="C453" s="29" t="s">
        <v>473</v>
      </c>
      <c r="D453" s="29" t="s">
        <v>470</v>
      </c>
      <c r="E453" s="252">
        <v>1</v>
      </c>
      <c r="H453" s="2"/>
    </row>
    <row r="454" spans="2:8">
      <c r="B454" s="243" t="s">
        <v>308</v>
      </c>
      <c r="C454" s="29" t="s">
        <v>473</v>
      </c>
      <c r="D454" s="29" t="s">
        <v>471</v>
      </c>
      <c r="E454" s="252">
        <v>1</v>
      </c>
      <c r="H454" s="2"/>
    </row>
    <row r="455" spans="2:8">
      <c r="B455" s="243" t="s">
        <v>308</v>
      </c>
      <c r="C455" s="29" t="s">
        <v>473</v>
      </c>
      <c r="D455" s="29" t="s">
        <v>472</v>
      </c>
      <c r="E455" s="252">
        <v>1</v>
      </c>
      <c r="H455" s="2"/>
    </row>
    <row r="456" spans="2:8">
      <c r="B456" s="243" t="s">
        <v>308</v>
      </c>
      <c r="C456" s="29" t="s">
        <v>473</v>
      </c>
      <c r="D456" s="29" t="s">
        <v>473</v>
      </c>
      <c r="E456" s="252">
        <v>1</v>
      </c>
      <c r="H456" s="2"/>
    </row>
    <row r="457" spans="2:8">
      <c r="B457" s="243" t="s">
        <v>308</v>
      </c>
      <c r="C457" s="29" t="s">
        <v>473</v>
      </c>
      <c r="D457" s="29" t="s">
        <v>474</v>
      </c>
      <c r="E457" s="251">
        <v>2.0000000000000018E-2</v>
      </c>
      <c r="H457" s="2"/>
    </row>
    <row r="458" spans="2:8">
      <c r="B458" s="243" t="s">
        <v>308</v>
      </c>
      <c r="C458" s="29" t="s">
        <v>473</v>
      </c>
      <c r="D458" s="29" t="s">
        <v>475</v>
      </c>
      <c r="E458" s="251">
        <v>5.0000000000000044E-2</v>
      </c>
      <c r="H458" s="2"/>
    </row>
    <row r="459" spans="2:8">
      <c r="B459" s="243" t="s">
        <v>308</v>
      </c>
      <c r="C459" s="29" t="s">
        <v>473</v>
      </c>
      <c r="D459" s="29" t="s">
        <v>476</v>
      </c>
      <c r="E459" s="251">
        <v>6.9999999999999951E-2</v>
      </c>
      <c r="H459" s="2"/>
    </row>
    <row r="460" spans="2:8">
      <c r="B460" s="243" t="s">
        <v>308</v>
      </c>
      <c r="C460" s="29" t="s">
        <v>473</v>
      </c>
      <c r="D460" s="29" t="s">
        <v>477</v>
      </c>
      <c r="E460" s="251">
        <v>8.9999999999999969E-2</v>
      </c>
      <c r="H460" s="2"/>
    </row>
    <row r="461" spans="2:8">
      <c r="B461" s="243" t="s">
        <v>308</v>
      </c>
      <c r="C461" s="29" t="s">
        <v>473</v>
      </c>
      <c r="D461" s="29" t="s">
        <v>478</v>
      </c>
      <c r="E461" s="251">
        <v>9.9999999999999978E-2</v>
      </c>
      <c r="H461" s="2"/>
    </row>
    <row r="462" spans="2:8">
      <c r="B462" s="243" t="s">
        <v>308</v>
      </c>
      <c r="C462" s="29" t="s">
        <v>473</v>
      </c>
      <c r="D462" s="29" t="s">
        <v>479</v>
      </c>
      <c r="E462" s="251">
        <v>0.10999999999999999</v>
      </c>
      <c r="H462" s="2"/>
    </row>
    <row r="463" spans="2:8">
      <c r="B463" s="243" t="s">
        <v>308</v>
      </c>
      <c r="C463" s="29" t="s">
        <v>473</v>
      </c>
      <c r="D463" s="29" t="s">
        <v>480</v>
      </c>
      <c r="E463" s="251">
        <v>0.10999999999999999</v>
      </c>
      <c r="H463" s="2"/>
    </row>
    <row r="464" spans="2:8">
      <c r="B464" s="243" t="s">
        <v>308</v>
      </c>
      <c r="C464" s="29" t="s">
        <v>474</v>
      </c>
      <c r="D464" s="29" t="s">
        <v>536</v>
      </c>
      <c r="E464" s="252">
        <v>1</v>
      </c>
      <c r="H464" s="2"/>
    </row>
    <row r="465" spans="2:8">
      <c r="B465" s="243" t="s">
        <v>308</v>
      </c>
      <c r="C465" s="29" t="s">
        <v>474</v>
      </c>
      <c r="D465" s="29" t="s">
        <v>465</v>
      </c>
      <c r="E465" s="252">
        <v>1</v>
      </c>
      <c r="H465" s="2"/>
    </row>
    <row r="466" spans="2:8">
      <c r="B466" s="243" t="s">
        <v>308</v>
      </c>
      <c r="C466" s="29" t="s">
        <v>474</v>
      </c>
      <c r="D466" s="29" t="s">
        <v>466</v>
      </c>
      <c r="E466" s="252">
        <v>1</v>
      </c>
      <c r="H466" s="2"/>
    </row>
    <row r="467" spans="2:8">
      <c r="B467" s="243" t="s">
        <v>308</v>
      </c>
      <c r="C467" s="29" t="s">
        <v>474</v>
      </c>
      <c r="D467" s="29" t="s">
        <v>467</v>
      </c>
      <c r="E467" s="252">
        <v>1</v>
      </c>
      <c r="H467" s="2"/>
    </row>
    <row r="468" spans="2:8">
      <c r="B468" s="243" t="s">
        <v>308</v>
      </c>
      <c r="C468" s="29" t="s">
        <v>474</v>
      </c>
      <c r="D468" s="29" t="s">
        <v>468</v>
      </c>
      <c r="E468" s="252">
        <v>1</v>
      </c>
      <c r="H468" s="2"/>
    </row>
    <row r="469" spans="2:8">
      <c r="B469" s="243" t="s">
        <v>308</v>
      </c>
      <c r="C469" s="29" t="s">
        <v>474</v>
      </c>
      <c r="D469" s="29" t="s">
        <v>469</v>
      </c>
      <c r="E469" s="252">
        <v>1</v>
      </c>
      <c r="H469" s="2"/>
    </row>
    <row r="470" spans="2:8">
      <c r="B470" s="243" t="s">
        <v>308</v>
      </c>
      <c r="C470" s="29" t="s">
        <v>474</v>
      </c>
      <c r="D470" s="29" t="s">
        <v>470</v>
      </c>
      <c r="E470" s="252">
        <v>1</v>
      </c>
      <c r="H470" s="2"/>
    </row>
    <row r="471" spans="2:8">
      <c r="B471" s="243" t="s">
        <v>308</v>
      </c>
      <c r="C471" s="29" t="s">
        <v>474</v>
      </c>
      <c r="D471" s="29" t="s">
        <v>471</v>
      </c>
      <c r="E471" s="252">
        <v>1</v>
      </c>
      <c r="H471" s="2"/>
    </row>
    <row r="472" spans="2:8">
      <c r="B472" s="243" t="s">
        <v>308</v>
      </c>
      <c r="C472" s="29" t="s">
        <v>474</v>
      </c>
      <c r="D472" s="29" t="s">
        <v>472</v>
      </c>
      <c r="E472" s="252">
        <v>1</v>
      </c>
      <c r="H472" s="2"/>
    </row>
    <row r="473" spans="2:8">
      <c r="B473" s="243" t="s">
        <v>308</v>
      </c>
      <c r="C473" s="29" t="s">
        <v>474</v>
      </c>
      <c r="D473" s="29" t="s">
        <v>473</v>
      </c>
      <c r="E473" s="252">
        <v>1</v>
      </c>
      <c r="H473" s="2"/>
    </row>
    <row r="474" spans="2:8">
      <c r="B474" s="243" t="s">
        <v>308</v>
      </c>
      <c r="C474" s="29" t="s">
        <v>474</v>
      </c>
      <c r="D474" s="29" t="s">
        <v>474</v>
      </c>
      <c r="E474" s="252">
        <v>1</v>
      </c>
      <c r="H474" s="2"/>
    </row>
    <row r="475" spans="2:8">
      <c r="B475" s="243" t="s">
        <v>308</v>
      </c>
      <c r="C475" s="29" t="s">
        <v>474</v>
      </c>
      <c r="D475" s="29" t="s">
        <v>475</v>
      </c>
      <c r="E475" s="251">
        <v>3.0000000000000027E-2</v>
      </c>
      <c r="H475" s="2"/>
    </row>
    <row r="476" spans="2:8">
      <c r="B476" s="243" t="s">
        <v>308</v>
      </c>
      <c r="C476" s="29" t="s">
        <v>474</v>
      </c>
      <c r="D476" s="29" t="s">
        <v>476</v>
      </c>
      <c r="E476" s="251">
        <v>5.0000000000000044E-2</v>
      </c>
      <c r="H476" s="2"/>
    </row>
    <row r="477" spans="2:8">
      <c r="B477" s="243" t="s">
        <v>308</v>
      </c>
      <c r="C477" s="29" t="s">
        <v>474</v>
      </c>
      <c r="D477" s="29" t="s">
        <v>477</v>
      </c>
      <c r="E477" s="251">
        <v>6.9999999999999951E-2</v>
      </c>
      <c r="H477" s="2"/>
    </row>
    <row r="478" spans="2:8">
      <c r="B478" s="243" t="s">
        <v>308</v>
      </c>
      <c r="C478" s="29" t="s">
        <v>474</v>
      </c>
      <c r="D478" s="29" t="s">
        <v>478</v>
      </c>
      <c r="E478" s="251">
        <v>7.999999999999996E-2</v>
      </c>
      <c r="H478" s="2"/>
    </row>
    <row r="479" spans="2:8">
      <c r="B479" s="243" t="s">
        <v>308</v>
      </c>
      <c r="C479" s="29" t="s">
        <v>474</v>
      </c>
      <c r="D479" s="29" t="s">
        <v>479</v>
      </c>
      <c r="E479" s="251">
        <v>8.9999999999999969E-2</v>
      </c>
      <c r="H479" s="2"/>
    </row>
    <row r="480" spans="2:8">
      <c r="B480" s="243" t="s">
        <v>308</v>
      </c>
      <c r="C480" s="29" t="s">
        <v>474</v>
      </c>
      <c r="D480" s="29" t="s">
        <v>480</v>
      </c>
      <c r="E480" s="251">
        <v>9.9999999999999978E-2</v>
      </c>
      <c r="H480" s="2"/>
    </row>
    <row r="481" spans="2:8">
      <c r="B481" s="243" t="s">
        <v>308</v>
      </c>
      <c r="C481" s="29" t="s">
        <v>475</v>
      </c>
      <c r="D481" s="29" t="s">
        <v>536</v>
      </c>
      <c r="E481" s="252">
        <v>1</v>
      </c>
      <c r="H481" s="2"/>
    </row>
    <row r="482" spans="2:8">
      <c r="B482" s="243" t="s">
        <v>308</v>
      </c>
      <c r="C482" s="29" t="s">
        <v>475</v>
      </c>
      <c r="D482" s="29" t="s">
        <v>465</v>
      </c>
      <c r="E482" s="252">
        <v>1</v>
      </c>
      <c r="H482" s="2"/>
    </row>
    <row r="483" spans="2:8">
      <c r="B483" s="243" t="s">
        <v>308</v>
      </c>
      <c r="C483" s="29" t="s">
        <v>475</v>
      </c>
      <c r="D483" s="29" t="s">
        <v>466</v>
      </c>
      <c r="E483" s="252">
        <v>1</v>
      </c>
      <c r="H483" s="2"/>
    </row>
    <row r="484" spans="2:8">
      <c r="B484" s="243" t="s">
        <v>308</v>
      </c>
      <c r="C484" s="29" t="s">
        <v>475</v>
      </c>
      <c r="D484" s="29" t="s">
        <v>467</v>
      </c>
      <c r="E484" s="252">
        <v>1</v>
      </c>
      <c r="H484" s="2"/>
    </row>
    <row r="485" spans="2:8">
      <c r="B485" s="243" t="s">
        <v>308</v>
      </c>
      <c r="C485" s="29" t="s">
        <v>475</v>
      </c>
      <c r="D485" s="29" t="s">
        <v>468</v>
      </c>
      <c r="E485" s="252">
        <v>1</v>
      </c>
      <c r="H485" s="2"/>
    </row>
    <row r="486" spans="2:8">
      <c r="B486" s="243" t="s">
        <v>308</v>
      </c>
      <c r="C486" s="29" t="s">
        <v>475</v>
      </c>
      <c r="D486" s="29" t="s">
        <v>469</v>
      </c>
      <c r="E486" s="252">
        <v>1</v>
      </c>
      <c r="H486" s="2"/>
    </row>
    <row r="487" spans="2:8">
      <c r="B487" s="243" t="s">
        <v>308</v>
      </c>
      <c r="C487" s="29" t="s">
        <v>475</v>
      </c>
      <c r="D487" s="29" t="s">
        <v>470</v>
      </c>
      <c r="E487" s="252">
        <v>1</v>
      </c>
      <c r="H487" s="2"/>
    </row>
    <row r="488" spans="2:8">
      <c r="B488" s="243" t="s">
        <v>308</v>
      </c>
      <c r="C488" s="29" t="s">
        <v>475</v>
      </c>
      <c r="D488" s="29" t="s">
        <v>471</v>
      </c>
      <c r="E488" s="252">
        <v>1</v>
      </c>
      <c r="H488" s="2"/>
    </row>
    <row r="489" spans="2:8">
      <c r="B489" s="243" t="s">
        <v>308</v>
      </c>
      <c r="C489" s="29" t="s">
        <v>475</v>
      </c>
      <c r="D489" s="29" t="s">
        <v>472</v>
      </c>
      <c r="E489" s="252">
        <v>1</v>
      </c>
      <c r="H489" s="2"/>
    </row>
    <row r="490" spans="2:8">
      <c r="B490" s="243" t="s">
        <v>308</v>
      </c>
      <c r="C490" s="29" t="s">
        <v>475</v>
      </c>
      <c r="D490" s="29" t="s">
        <v>473</v>
      </c>
      <c r="E490" s="252">
        <v>1</v>
      </c>
      <c r="H490" s="2"/>
    </row>
    <row r="491" spans="2:8">
      <c r="B491" s="243" t="s">
        <v>308</v>
      </c>
      <c r="C491" s="29" t="s">
        <v>475</v>
      </c>
      <c r="D491" s="29" t="s">
        <v>474</v>
      </c>
      <c r="E491" s="252">
        <v>1</v>
      </c>
      <c r="H491" s="2"/>
    </row>
    <row r="492" spans="2:8">
      <c r="B492" s="243" t="s">
        <v>308</v>
      </c>
      <c r="C492" s="29" t="s">
        <v>475</v>
      </c>
      <c r="D492" s="29" t="s">
        <v>475</v>
      </c>
      <c r="E492" s="252">
        <v>1</v>
      </c>
      <c r="H492" s="2"/>
    </row>
    <row r="493" spans="2:8">
      <c r="B493" s="243" t="s">
        <v>308</v>
      </c>
      <c r="C493" s="29" t="s">
        <v>475</v>
      </c>
      <c r="D493" s="29" t="s">
        <v>476</v>
      </c>
      <c r="E493" s="251">
        <v>2.0000000000000018E-2</v>
      </c>
      <c r="H493" s="2"/>
    </row>
    <row r="494" spans="2:8">
      <c r="B494" s="243" t="s">
        <v>308</v>
      </c>
      <c r="C494" s="29" t="s">
        <v>475</v>
      </c>
      <c r="D494" s="29" t="s">
        <v>477</v>
      </c>
      <c r="E494" s="251">
        <v>4.0000000000000036E-2</v>
      </c>
      <c r="H494" s="2"/>
    </row>
    <row r="495" spans="2:8">
      <c r="B495" s="243" t="s">
        <v>308</v>
      </c>
      <c r="C495" s="29" t="s">
        <v>475</v>
      </c>
      <c r="D495" s="29" t="s">
        <v>478</v>
      </c>
      <c r="E495" s="251">
        <v>5.0000000000000044E-2</v>
      </c>
      <c r="H495" s="2"/>
    </row>
    <row r="496" spans="2:8">
      <c r="B496" s="243" t="s">
        <v>308</v>
      </c>
      <c r="C496" s="29" t="s">
        <v>475</v>
      </c>
      <c r="D496" s="29" t="s">
        <v>479</v>
      </c>
      <c r="E496" s="251">
        <v>6.0000000000000053E-2</v>
      </c>
      <c r="H496" s="2"/>
    </row>
    <row r="497" spans="2:8">
      <c r="B497" s="243" t="s">
        <v>308</v>
      </c>
      <c r="C497" s="29" t="s">
        <v>475</v>
      </c>
      <c r="D497" s="29" t="s">
        <v>480</v>
      </c>
      <c r="E497" s="251">
        <v>6.9999999999999951E-2</v>
      </c>
      <c r="H497" s="2"/>
    </row>
    <row r="498" spans="2:8">
      <c r="B498" s="243" t="s">
        <v>308</v>
      </c>
      <c r="C498" s="29" t="s">
        <v>476</v>
      </c>
      <c r="D498" s="29" t="s">
        <v>536</v>
      </c>
      <c r="E498" s="252">
        <v>1</v>
      </c>
      <c r="H498" s="2"/>
    </row>
    <row r="499" spans="2:8">
      <c r="B499" s="243" t="s">
        <v>308</v>
      </c>
      <c r="C499" s="29" t="s">
        <v>476</v>
      </c>
      <c r="D499" s="29" t="s">
        <v>465</v>
      </c>
      <c r="E499" s="252">
        <v>1</v>
      </c>
      <c r="H499" s="2"/>
    </row>
    <row r="500" spans="2:8">
      <c r="B500" s="243" t="s">
        <v>308</v>
      </c>
      <c r="C500" s="29" t="s">
        <v>476</v>
      </c>
      <c r="D500" s="29" t="s">
        <v>466</v>
      </c>
      <c r="E500" s="252">
        <v>1</v>
      </c>
      <c r="H500" s="2"/>
    </row>
    <row r="501" spans="2:8">
      <c r="B501" s="243" t="s">
        <v>308</v>
      </c>
      <c r="C501" s="29" t="s">
        <v>476</v>
      </c>
      <c r="D501" s="29" t="s">
        <v>467</v>
      </c>
      <c r="E501" s="252">
        <v>1</v>
      </c>
      <c r="H501" s="2"/>
    </row>
    <row r="502" spans="2:8">
      <c r="B502" s="243" t="s">
        <v>308</v>
      </c>
      <c r="C502" s="29" t="s">
        <v>476</v>
      </c>
      <c r="D502" s="29" t="s">
        <v>468</v>
      </c>
      <c r="E502" s="252">
        <v>1</v>
      </c>
      <c r="H502" s="2"/>
    </row>
    <row r="503" spans="2:8">
      <c r="B503" s="243" t="s">
        <v>308</v>
      </c>
      <c r="C503" s="29" t="s">
        <v>476</v>
      </c>
      <c r="D503" s="29" t="s">
        <v>469</v>
      </c>
      <c r="E503" s="252">
        <v>1</v>
      </c>
      <c r="H503" s="2"/>
    </row>
    <row r="504" spans="2:8">
      <c r="B504" s="243" t="s">
        <v>308</v>
      </c>
      <c r="C504" s="29" t="s">
        <v>476</v>
      </c>
      <c r="D504" s="29" t="s">
        <v>470</v>
      </c>
      <c r="E504" s="252">
        <v>1</v>
      </c>
      <c r="H504" s="2"/>
    </row>
    <row r="505" spans="2:8">
      <c r="B505" s="243" t="s">
        <v>308</v>
      </c>
      <c r="C505" s="29" t="s">
        <v>476</v>
      </c>
      <c r="D505" s="29" t="s">
        <v>471</v>
      </c>
      <c r="E505" s="252">
        <v>1</v>
      </c>
      <c r="H505" s="2"/>
    </row>
    <row r="506" spans="2:8">
      <c r="B506" s="243" t="s">
        <v>308</v>
      </c>
      <c r="C506" s="29" t="s">
        <v>476</v>
      </c>
      <c r="D506" s="29" t="s">
        <v>472</v>
      </c>
      <c r="E506" s="252">
        <v>1</v>
      </c>
      <c r="H506" s="2"/>
    </row>
    <row r="507" spans="2:8">
      <c r="B507" s="243" t="s">
        <v>308</v>
      </c>
      <c r="C507" s="29" t="s">
        <v>476</v>
      </c>
      <c r="D507" s="29" t="s">
        <v>473</v>
      </c>
      <c r="E507" s="252">
        <v>1</v>
      </c>
      <c r="H507" s="2"/>
    </row>
    <row r="508" spans="2:8">
      <c r="B508" s="243" t="s">
        <v>308</v>
      </c>
      <c r="C508" s="29" t="s">
        <v>476</v>
      </c>
      <c r="D508" s="29" t="s">
        <v>474</v>
      </c>
      <c r="E508" s="252">
        <v>1</v>
      </c>
      <c r="H508" s="2"/>
    </row>
    <row r="509" spans="2:8">
      <c r="B509" s="243" t="s">
        <v>308</v>
      </c>
      <c r="C509" s="29" t="s">
        <v>476</v>
      </c>
      <c r="D509" s="29" t="s">
        <v>475</v>
      </c>
      <c r="E509" s="252">
        <v>1</v>
      </c>
      <c r="H509" s="2"/>
    </row>
    <row r="510" spans="2:8">
      <c r="B510" s="243" t="s">
        <v>308</v>
      </c>
      <c r="C510" s="29" t="s">
        <v>476</v>
      </c>
      <c r="D510" s="29" t="s">
        <v>476</v>
      </c>
      <c r="E510" s="252">
        <v>1</v>
      </c>
      <c r="H510" s="2"/>
    </row>
    <row r="511" spans="2:8">
      <c r="B511" s="243" t="s">
        <v>308</v>
      </c>
      <c r="C511" s="29" t="s">
        <v>476</v>
      </c>
      <c r="D511" s="29" t="s">
        <v>477</v>
      </c>
      <c r="E511" s="251">
        <v>2.0000000000000018E-2</v>
      </c>
      <c r="H511" s="2"/>
    </row>
    <row r="512" spans="2:8">
      <c r="B512" s="243" t="s">
        <v>308</v>
      </c>
      <c r="C512" s="29" t="s">
        <v>476</v>
      </c>
      <c r="D512" s="29" t="s">
        <v>478</v>
      </c>
      <c r="E512" s="251">
        <v>3.0000000000000027E-2</v>
      </c>
      <c r="H512" s="2"/>
    </row>
    <row r="513" spans="2:8">
      <c r="B513" s="243" t="s">
        <v>308</v>
      </c>
      <c r="C513" s="29" t="s">
        <v>476</v>
      </c>
      <c r="D513" s="29" t="s">
        <v>479</v>
      </c>
      <c r="E513" s="251">
        <v>4.0000000000000036E-2</v>
      </c>
      <c r="H513" s="2"/>
    </row>
    <row r="514" spans="2:8">
      <c r="B514" s="243" t="s">
        <v>308</v>
      </c>
      <c r="C514" s="29" t="s">
        <v>476</v>
      </c>
      <c r="D514" s="29" t="s">
        <v>480</v>
      </c>
      <c r="E514" s="251">
        <v>5.0000000000000044E-2</v>
      </c>
      <c r="H514" s="2"/>
    </row>
    <row r="515" spans="2:8">
      <c r="B515" s="243" t="s">
        <v>308</v>
      </c>
      <c r="C515" s="29" t="s">
        <v>477</v>
      </c>
      <c r="D515" s="29" t="s">
        <v>536</v>
      </c>
      <c r="E515" s="252">
        <v>1</v>
      </c>
      <c r="H515" s="2"/>
    </row>
    <row r="516" spans="2:8">
      <c r="B516" s="243" t="s">
        <v>308</v>
      </c>
      <c r="C516" s="29" t="s">
        <v>477</v>
      </c>
      <c r="D516" s="29" t="s">
        <v>465</v>
      </c>
      <c r="E516" s="252">
        <v>1</v>
      </c>
      <c r="H516" s="2"/>
    </row>
    <row r="517" spans="2:8">
      <c r="B517" s="243" t="s">
        <v>308</v>
      </c>
      <c r="C517" s="29" t="s">
        <v>477</v>
      </c>
      <c r="D517" s="29" t="s">
        <v>466</v>
      </c>
      <c r="E517" s="252">
        <v>1</v>
      </c>
      <c r="H517" s="2"/>
    </row>
    <row r="518" spans="2:8">
      <c r="B518" s="243" t="s">
        <v>308</v>
      </c>
      <c r="C518" s="29" t="s">
        <v>477</v>
      </c>
      <c r="D518" s="29" t="s">
        <v>467</v>
      </c>
      <c r="E518" s="252">
        <v>1</v>
      </c>
      <c r="H518" s="2"/>
    </row>
    <row r="519" spans="2:8">
      <c r="B519" s="243" t="s">
        <v>308</v>
      </c>
      <c r="C519" s="29" t="s">
        <v>477</v>
      </c>
      <c r="D519" s="29" t="s">
        <v>468</v>
      </c>
      <c r="E519" s="252">
        <v>1</v>
      </c>
      <c r="H519" s="2"/>
    </row>
    <row r="520" spans="2:8">
      <c r="B520" s="243" t="s">
        <v>308</v>
      </c>
      <c r="C520" s="29" t="s">
        <v>477</v>
      </c>
      <c r="D520" s="29" t="s">
        <v>469</v>
      </c>
      <c r="E520" s="252">
        <v>1</v>
      </c>
      <c r="H520" s="2"/>
    </row>
    <row r="521" spans="2:8">
      <c r="B521" s="243" t="s">
        <v>308</v>
      </c>
      <c r="C521" s="29" t="s">
        <v>477</v>
      </c>
      <c r="D521" s="29" t="s">
        <v>470</v>
      </c>
      <c r="E521" s="252">
        <v>1</v>
      </c>
      <c r="H521" s="2"/>
    </row>
    <row r="522" spans="2:8">
      <c r="B522" s="243" t="s">
        <v>308</v>
      </c>
      <c r="C522" s="29" t="s">
        <v>477</v>
      </c>
      <c r="D522" s="29" t="s">
        <v>471</v>
      </c>
      <c r="E522" s="252">
        <v>1</v>
      </c>
      <c r="H522" s="2"/>
    </row>
    <row r="523" spans="2:8">
      <c r="B523" s="243" t="s">
        <v>308</v>
      </c>
      <c r="C523" s="29" t="s">
        <v>477</v>
      </c>
      <c r="D523" s="29" t="s">
        <v>472</v>
      </c>
      <c r="E523" s="252">
        <v>1</v>
      </c>
      <c r="H523" s="2"/>
    </row>
    <row r="524" spans="2:8">
      <c r="B524" s="243" t="s">
        <v>308</v>
      </c>
      <c r="C524" s="29" t="s">
        <v>477</v>
      </c>
      <c r="D524" s="29" t="s">
        <v>473</v>
      </c>
      <c r="E524" s="252">
        <v>1</v>
      </c>
      <c r="H524" s="2"/>
    </row>
    <row r="525" spans="2:8">
      <c r="B525" s="243" t="s">
        <v>308</v>
      </c>
      <c r="C525" s="29" t="s">
        <v>477</v>
      </c>
      <c r="D525" s="29" t="s">
        <v>474</v>
      </c>
      <c r="E525" s="252">
        <v>1</v>
      </c>
      <c r="H525" s="2"/>
    </row>
    <row r="526" spans="2:8">
      <c r="B526" s="243" t="s">
        <v>308</v>
      </c>
      <c r="C526" s="29" t="s">
        <v>477</v>
      </c>
      <c r="D526" s="29" t="s">
        <v>475</v>
      </c>
      <c r="E526" s="252">
        <v>1</v>
      </c>
      <c r="H526" s="2"/>
    </row>
    <row r="527" spans="2:8">
      <c r="B527" s="243" t="s">
        <v>308</v>
      </c>
      <c r="C527" s="29" t="s">
        <v>477</v>
      </c>
      <c r="D527" s="29" t="s">
        <v>476</v>
      </c>
      <c r="E527" s="252">
        <v>1</v>
      </c>
      <c r="H527" s="2"/>
    </row>
    <row r="528" spans="2:8">
      <c r="B528" s="243" t="s">
        <v>308</v>
      </c>
      <c r="C528" s="29" t="s">
        <v>477</v>
      </c>
      <c r="D528" s="29" t="s">
        <v>477</v>
      </c>
      <c r="E528" s="252">
        <v>1</v>
      </c>
      <c r="H528" s="2"/>
    </row>
    <row r="529" spans="2:8">
      <c r="B529" s="243" t="s">
        <v>308</v>
      </c>
      <c r="C529" s="29" t="s">
        <v>477</v>
      </c>
      <c r="D529" s="29" t="s">
        <v>478</v>
      </c>
      <c r="E529" s="251">
        <v>1.0000000000000009E-2</v>
      </c>
      <c r="H529" s="2"/>
    </row>
    <row r="530" spans="2:8">
      <c r="B530" s="243" t="s">
        <v>308</v>
      </c>
      <c r="C530" s="29" t="s">
        <v>477</v>
      </c>
      <c r="D530" s="29" t="s">
        <v>479</v>
      </c>
      <c r="E530" s="251">
        <v>2.0000000000000018E-2</v>
      </c>
      <c r="H530" s="2"/>
    </row>
    <row r="531" spans="2:8">
      <c r="B531" s="243" t="s">
        <v>308</v>
      </c>
      <c r="C531" s="29" t="s">
        <v>477</v>
      </c>
      <c r="D531" s="29" t="s">
        <v>480</v>
      </c>
      <c r="E531" s="251">
        <v>3.0000000000000027E-2</v>
      </c>
      <c r="H531" s="2"/>
    </row>
    <row r="532" spans="2:8">
      <c r="B532" s="243" t="s">
        <v>308</v>
      </c>
      <c r="C532" s="29" t="s">
        <v>478</v>
      </c>
      <c r="D532" s="29" t="s">
        <v>536</v>
      </c>
      <c r="E532" s="252">
        <v>1</v>
      </c>
      <c r="H532" s="2"/>
    </row>
    <row r="533" spans="2:8">
      <c r="B533" s="243" t="s">
        <v>308</v>
      </c>
      <c r="C533" s="29" t="s">
        <v>478</v>
      </c>
      <c r="D533" s="29" t="s">
        <v>465</v>
      </c>
      <c r="E533" s="252">
        <v>1</v>
      </c>
      <c r="H533" s="2"/>
    </row>
    <row r="534" spans="2:8">
      <c r="B534" s="243" t="s">
        <v>308</v>
      </c>
      <c r="C534" s="29" t="s">
        <v>478</v>
      </c>
      <c r="D534" s="29" t="s">
        <v>466</v>
      </c>
      <c r="E534" s="252">
        <v>1</v>
      </c>
      <c r="H534" s="2"/>
    </row>
    <row r="535" spans="2:8">
      <c r="B535" s="243" t="s">
        <v>308</v>
      </c>
      <c r="C535" s="29" t="s">
        <v>478</v>
      </c>
      <c r="D535" s="29" t="s">
        <v>467</v>
      </c>
      <c r="E535" s="252">
        <v>1</v>
      </c>
      <c r="H535" s="2"/>
    </row>
    <row r="536" spans="2:8">
      <c r="B536" s="243" t="s">
        <v>308</v>
      </c>
      <c r="C536" s="29" t="s">
        <v>478</v>
      </c>
      <c r="D536" s="29" t="s">
        <v>468</v>
      </c>
      <c r="E536" s="252">
        <v>1</v>
      </c>
      <c r="H536" s="2"/>
    </row>
    <row r="537" spans="2:8">
      <c r="B537" s="243" t="s">
        <v>308</v>
      </c>
      <c r="C537" s="29" t="s">
        <v>478</v>
      </c>
      <c r="D537" s="29" t="s">
        <v>469</v>
      </c>
      <c r="E537" s="252">
        <v>1</v>
      </c>
      <c r="H537" s="2"/>
    </row>
    <row r="538" spans="2:8">
      <c r="B538" s="243" t="s">
        <v>308</v>
      </c>
      <c r="C538" s="29" t="s">
        <v>478</v>
      </c>
      <c r="D538" s="29" t="s">
        <v>470</v>
      </c>
      <c r="E538" s="252">
        <v>1</v>
      </c>
      <c r="H538" s="2"/>
    </row>
    <row r="539" spans="2:8">
      <c r="B539" s="243" t="s">
        <v>308</v>
      </c>
      <c r="C539" s="29" t="s">
        <v>478</v>
      </c>
      <c r="D539" s="29" t="s">
        <v>471</v>
      </c>
      <c r="E539" s="252">
        <v>1</v>
      </c>
      <c r="H539" s="2"/>
    </row>
    <row r="540" spans="2:8">
      <c r="B540" s="243" t="s">
        <v>308</v>
      </c>
      <c r="C540" s="29" t="s">
        <v>478</v>
      </c>
      <c r="D540" s="29" t="s">
        <v>472</v>
      </c>
      <c r="E540" s="252">
        <v>1</v>
      </c>
      <c r="H540" s="2"/>
    </row>
    <row r="541" spans="2:8">
      <c r="B541" s="243" t="s">
        <v>308</v>
      </c>
      <c r="C541" s="29" t="s">
        <v>478</v>
      </c>
      <c r="D541" s="29" t="s">
        <v>473</v>
      </c>
      <c r="E541" s="252">
        <v>1</v>
      </c>
      <c r="H541" s="2"/>
    </row>
    <row r="542" spans="2:8">
      <c r="B542" s="243" t="s">
        <v>308</v>
      </c>
      <c r="C542" s="29" t="s">
        <v>478</v>
      </c>
      <c r="D542" s="29" t="s">
        <v>474</v>
      </c>
      <c r="E542" s="252">
        <v>1</v>
      </c>
      <c r="H542" s="2"/>
    </row>
    <row r="543" spans="2:8">
      <c r="B543" s="243" t="s">
        <v>308</v>
      </c>
      <c r="C543" s="29" t="s">
        <v>478</v>
      </c>
      <c r="D543" s="29" t="s">
        <v>475</v>
      </c>
      <c r="E543" s="252">
        <v>1</v>
      </c>
      <c r="H543" s="2"/>
    </row>
    <row r="544" spans="2:8">
      <c r="B544" s="243" t="s">
        <v>308</v>
      </c>
      <c r="C544" s="29" t="s">
        <v>478</v>
      </c>
      <c r="D544" s="29" t="s">
        <v>476</v>
      </c>
      <c r="E544" s="252">
        <v>1</v>
      </c>
      <c r="H544" s="2"/>
    </row>
    <row r="545" spans="2:8">
      <c r="B545" s="243" t="s">
        <v>308</v>
      </c>
      <c r="C545" s="29" t="s">
        <v>478</v>
      </c>
      <c r="D545" s="29" t="s">
        <v>477</v>
      </c>
      <c r="E545" s="252">
        <v>1</v>
      </c>
      <c r="H545" s="2"/>
    </row>
    <row r="546" spans="2:8">
      <c r="B546" s="243" t="s">
        <v>308</v>
      </c>
      <c r="C546" s="29" t="s">
        <v>478</v>
      </c>
      <c r="D546" s="29" t="s">
        <v>478</v>
      </c>
      <c r="E546" s="252">
        <v>1</v>
      </c>
      <c r="H546" s="2"/>
    </row>
    <row r="547" spans="2:8">
      <c r="B547" s="243" t="s">
        <v>308</v>
      </c>
      <c r="C547" s="29" t="s">
        <v>478</v>
      </c>
      <c r="D547" s="29" t="s">
        <v>479</v>
      </c>
      <c r="E547" s="251">
        <v>1.0000000000000009E-2</v>
      </c>
      <c r="H547" s="2"/>
    </row>
    <row r="548" spans="2:8">
      <c r="B548" s="243" t="s">
        <v>308</v>
      </c>
      <c r="C548" s="29" t="s">
        <v>478</v>
      </c>
      <c r="D548" s="29" t="s">
        <v>480</v>
      </c>
      <c r="E548" s="251">
        <v>2.0000000000000018E-2</v>
      </c>
      <c r="H548" s="2"/>
    </row>
    <row r="549" spans="2:8">
      <c r="B549" s="243" t="s">
        <v>308</v>
      </c>
      <c r="C549" s="29" t="s">
        <v>479</v>
      </c>
      <c r="D549" s="29" t="s">
        <v>536</v>
      </c>
      <c r="E549" s="252">
        <v>1</v>
      </c>
      <c r="H549" s="2"/>
    </row>
    <row r="550" spans="2:8">
      <c r="B550" s="243" t="s">
        <v>308</v>
      </c>
      <c r="C550" s="29" t="s">
        <v>479</v>
      </c>
      <c r="D550" s="29" t="s">
        <v>465</v>
      </c>
      <c r="E550" s="252">
        <v>1</v>
      </c>
      <c r="H550" s="2"/>
    </row>
    <row r="551" spans="2:8">
      <c r="B551" s="243" t="s">
        <v>308</v>
      </c>
      <c r="C551" s="29" t="s">
        <v>479</v>
      </c>
      <c r="D551" s="29" t="s">
        <v>466</v>
      </c>
      <c r="E551" s="252">
        <v>1</v>
      </c>
      <c r="H551" s="2"/>
    </row>
    <row r="552" spans="2:8">
      <c r="B552" s="243" t="s">
        <v>308</v>
      </c>
      <c r="C552" s="29" t="s">
        <v>479</v>
      </c>
      <c r="D552" s="29" t="s">
        <v>467</v>
      </c>
      <c r="E552" s="252">
        <v>1</v>
      </c>
      <c r="H552" s="2"/>
    </row>
    <row r="553" spans="2:8">
      <c r="B553" s="243" t="s">
        <v>308</v>
      </c>
      <c r="C553" s="29" t="s">
        <v>479</v>
      </c>
      <c r="D553" s="29" t="s">
        <v>468</v>
      </c>
      <c r="E553" s="252">
        <v>1</v>
      </c>
      <c r="H553" s="2"/>
    </row>
    <row r="554" spans="2:8">
      <c r="B554" s="243" t="s">
        <v>308</v>
      </c>
      <c r="C554" s="29" t="s">
        <v>479</v>
      </c>
      <c r="D554" s="29" t="s">
        <v>469</v>
      </c>
      <c r="E554" s="252">
        <v>1</v>
      </c>
      <c r="H554" s="2"/>
    </row>
    <row r="555" spans="2:8">
      <c r="B555" s="243" t="s">
        <v>308</v>
      </c>
      <c r="C555" s="29" t="s">
        <v>479</v>
      </c>
      <c r="D555" s="29" t="s">
        <v>470</v>
      </c>
      <c r="E555" s="252">
        <v>1</v>
      </c>
      <c r="H555" s="2"/>
    </row>
    <row r="556" spans="2:8">
      <c r="B556" s="243" t="s">
        <v>308</v>
      </c>
      <c r="C556" s="29" t="s">
        <v>479</v>
      </c>
      <c r="D556" s="29" t="s">
        <v>471</v>
      </c>
      <c r="E556" s="252">
        <v>1</v>
      </c>
      <c r="H556" s="2"/>
    </row>
    <row r="557" spans="2:8">
      <c r="B557" s="243" t="s">
        <v>308</v>
      </c>
      <c r="C557" s="29" t="s">
        <v>479</v>
      </c>
      <c r="D557" s="29" t="s">
        <v>472</v>
      </c>
      <c r="E557" s="252">
        <v>1</v>
      </c>
      <c r="H557" s="2"/>
    </row>
    <row r="558" spans="2:8">
      <c r="B558" s="243" t="s">
        <v>308</v>
      </c>
      <c r="C558" s="29" t="s">
        <v>479</v>
      </c>
      <c r="D558" s="29" t="s">
        <v>473</v>
      </c>
      <c r="E558" s="252">
        <v>1</v>
      </c>
      <c r="H558" s="2"/>
    </row>
    <row r="559" spans="2:8">
      <c r="B559" s="243" t="s">
        <v>308</v>
      </c>
      <c r="C559" s="29" t="s">
        <v>479</v>
      </c>
      <c r="D559" s="29" t="s">
        <v>474</v>
      </c>
      <c r="E559" s="252">
        <v>1</v>
      </c>
      <c r="H559" s="2"/>
    </row>
    <row r="560" spans="2:8">
      <c r="B560" s="243" t="s">
        <v>308</v>
      </c>
      <c r="C560" s="29" t="s">
        <v>479</v>
      </c>
      <c r="D560" s="29" t="s">
        <v>475</v>
      </c>
      <c r="E560" s="252">
        <v>1</v>
      </c>
      <c r="H560" s="2"/>
    </row>
    <row r="561" spans="2:8">
      <c r="B561" s="243" t="s">
        <v>308</v>
      </c>
      <c r="C561" s="29" t="s">
        <v>479</v>
      </c>
      <c r="D561" s="29" t="s">
        <v>476</v>
      </c>
      <c r="E561" s="252">
        <v>1</v>
      </c>
      <c r="H561" s="2"/>
    </row>
    <row r="562" spans="2:8">
      <c r="B562" s="243" t="s">
        <v>308</v>
      </c>
      <c r="C562" s="29" t="s">
        <v>479</v>
      </c>
      <c r="D562" s="29" t="s">
        <v>477</v>
      </c>
      <c r="E562" s="252">
        <v>1</v>
      </c>
      <c r="H562" s="2"/>
    </row>
    <row r="563" spans="2:8">
      <c r="B563" s="243" t="s">
        <v>308</v>
      </c>
      <c r="C563" s="29" t="s">
        <v>479</v>
      </c>
      <c r="D563" s="29" t="s">
        <v>478</v>
      </c>
      <c r="E563" s="252">
        <v>1</v>
      </c>
      <c r="H563" s="2"/>
    </row>
    <row r="564" spans="2:8">
      <c r="B564" s="243" t="s">
        <v>308</v>
      </c>
      <c r="C564" s="29" t="s">
        <v>479</v>
      </c>
      <c r="D564" s="29" t="s">
        <v>479</v>
      </c>
      <c r="E564" s="252">
        <v>1</v>
      </c>
      <c r="H564" s="2"/>
    </row>
    <row r="565" spans="2:8">
      <c r="B565" s="243" t="s">
        <v>308</v>
      </c>
      <c r="C565" s="29" t="s">
        <v>479</v>
      </c>
      <c r="D565" s="29" t="s">
        <v>480</v>
      </c>
      <c r="E565" s="251">
        <v>1.0000000000000009E-2</v>
      </c>
      <c r="H565" s="2"/>
    </row>
    <row r="566" spans="2:8">
      <c r="B566" s="243" t="s">
        <v>308</v>
      </c>
      <c r="C566" s="29" t="s">
        <v>480</v>
      </c>
      <c r="D566" s="29" t="s">
        <v>536</v>
      </c>
      <c r="E566" s="252">
        <v>1</v>
      </c>
      <c r="H566" s="2"/>
    </row>
    <row r="567" spans="2:8">
      <c r="B567" s="243" t="s">
        <v>308</v>
      </c>
      <c r="C567" s="29" t="s">
        <v>480</v>
      </c>
      <c r="D567" s="29" t="s">
        <v>465</v>
      </c>
      <c r="E567" s="252">
        <v>1</v>
      </c>
      <c r="H567" s="2"/>
    </row>
    <row r="568" spans="2:8">
      <c r="B568" s="243" t="s">
        <v>308</v>
      </c>
      <c r="C568" s="29" t="s">
        <v>480</v>
      </c>
      <c r="D568" s="29" t="s">
        <v>466</v>
      </c>
      <c r="E568" s="252">
        <v>1</v>
      </c>
      <c r="H568" s="2"/>
    </row>
    <row r="569" spans="2:8">
      <c r="B569" s="243" t="s">
        <v>308</v>
      </c>
      <c r="C569" s="29" t="s">
        <v>480</v>
      </c>
      <c r="D569" s="29" t="s">
        <v>467</v>
      </c>
      <c r="E569" s="252">
        <v>1</v>
      </c>
      <c r="H569" s="2"/>
    </row>
    <row r="570" spans="2:8">
      <c r="B570" s="243" t="s">
        <v>308</v>
      </c>
      <c r="C570" s="29" t="s">
        <v>480</v>
      </c>
      <c r="D570" s="29" t="s">
        <v>468</v>
      </c>
      <c r="E570" s="252">
        <v>1</v>
      </c>
      <c r="H570" s="2"/>
    </row>
    <row r="571" spans="2:8">
      <c r="B571" s="243" t="s">
        <v>308</v>
      </c>
      <c r="C571" s="29" t="s">
        <v>480</v>
      </c>
      <c r="D571" s="29" t="s">
        <v>469</v>
      </c>
      <c r="E571" s="252">
        <v>1</v>
      </c>
      <c r="H571" s="2"/>
    </row>
    <row r="572" spans="2:8">
      <c r="B572" s="243" t="s">
        <v>308</v>
      </c>
      <c r="C572" s="29" t="s">
        <v>480</v>
      </c>
      <c r="D572" s="29" t="s">
        <v>470</v>
      </c>
      <c r="E572" s="252">
        <v>1</v>
      </c>
      <c r="H572" s="2"/>
    </row>
    <row r="573" spans="2:8">
      <c r="B573" s="243" t="s">
        <v>308</v>
      </c>
      <c r="C573" s="29" t="s">
        <v>480</v>
      </c>
      <c r="D573" s="29" t="s">
        <v>471</v>
      </c>
      <c r="E573" s="252">
        <v>1</v>
      </c>
      <c r="H573" s="2"/>
    </row>
    <row r="574" spans="2:8">
      <c r="B574" s="243" t="s">
        <v>308</v>
      </c>
      <c r="C574" s="29" t="s">
        <v>480</v>
      </c>
      <c r="D574" s="29" t="s">
        <v>472</v>
      </c>
      <c r="E574" s="252">
        <v>1</v>
      </c>
      <c r="H574" s="2"/>
    </row>
    <row r="575" spans="2:8">
      <c r="B575" s="243" t="s">
        <v>308</v>
      </c>
      <c r="C575" s="29" t="s">
        <v>480</v>
      </c>
      <c r="D575" s="29" t="s">
        <v>473</v>
      </c>
      <c r="E575" s="252">
        <v>1</v>
      </c>
      <c r="H575" s="2"/>
    </row>
    <row r="576" spans="2:8">
      <c r="B576" s="243" t="s">
        <v>308</v>
      </c>
      <c r="C576" s="29" t="s">
        <v>480</v>
      </c>
      <c r="D576" s="29" t="s">
        <v>474</v>
      </c>
      <c r="E576" s="252">
        <v>1</v>
      </c>
      <c r="H576" s="2"/>
    </row>
    <row r="577" spans="2:8">
      <c r="B577" s="243" t="s">
        <v>308</v>
      </c>
      <c r="C577" s="29" t="s">
        <v>480</v>
      </c>
      <c r="D577" s="29" t="s">
        <v>475</v>
      </c>
      <c r="E577" s="252">
        <v>1</v>
      </c>
      <c r="H577" s="2"/>
    </row>
    <row r="578" spans="2:8">
      <c r="B578" s="243" t="s">
        <v>308</v>
      </c>
      <c r="C578" s="29" t="s">
        <v>480</v>
      </c>
      <c r="D578" s="29" t="s">
        <v>476</v>
      </c>
      <c r="E578" s="252">
        <v>1</v>
      </c>
      <c r="H578" s="2"/>
    </row>
    <row r="579" spans="2:8">
      <c r="B579" s="243" t="s">
        <v>308</v>
      </c>
      <c r="C579" s="29" t="s">
        <v>480</v>
      </c>
      <c r="D579" s="29" t="s">
        <v>477</v>
      </c>
      <c r="E579" s="252">
        <v>1</v>
      </c>
      <c r="H579" s="2"/>
    </row>
    <row r="580" spans="2:8">
      <c r="B580" s="243" t="s">
        <v>308</v>
      </c>
      <c r="C580" s="29" t="s">
        <v>480</v>
      </c>
      <c r="D580" s="29" t="s">
        <v>478</v>
      </c>
      <c r="E580" s="252">
        <v>1</v>
      </c>
      <c r="H580" s="2"/>
    </row>
    <row r="581" spans="2:8">
      <c r="B581" s="243" t="s">
        <v>308</v>
      </c>
      <c r="C581" s="29" t="s">
        <v>480</v>
      </c>
      <c r="D581" s="29" t="s">
        <v>479</v>
      </c>
      <c r="E581" s="252">
        <v>1</v>
      </c>
      <c r="H581" s="2"/>
    </row>
    <row r="582" spans="2:8">
      <c r="B582" s="243" t="s">
        <v>308</v>
      </c>
      <c r="C582" s="29" t="s">
        <v>480</v>
      </c>
      <c r="D582" s="29" t="s">
        <v>480</v>
      </c>
      <c r="E582" s="252">
        <v>1</v>
      </c>
      <c r="H582" s="2"/>
    </row>
    <row r="583" spans="2:8">
      <c r="B583" s="243" t="s">
        <v>309</v>
      </c>
      <c r="C583" s="29" t="s">
        <v>536</v>
      </c>
      <c r="D583" s="29" t="s">
        <v>536</v>
      </c>
      <c r="E583" s="252">
        <v>1</v>
      </c>
      <c r="H583" s="2"/>
    </row>
    <row r="584" spans="2:8">
      <c r="B584" s="243" t="s">
        <v>309</v>
      </c>
      <c r="C584" s="29" t="s">
        <v>536</v>
      </c>
      <c r="D584" s="29" t="s">
        <v>465</v>
      </c>
      <c r="E584" s="251">
        <v>0.37</v>
      </c>
      <c r="H584" s="2"/>
    </row>
    <row r="585" spans="2:8">
      <c r="B585" s="243" t="s">
        <v>309</v>
      </c>
      <c r="C585" s="29" t="s">
        <v>534</v>
      </c>
      <c r="D585" s="29" t="s">
        <v>466</v>
      </c>
      <c r="E585" s="251">
        <v>0.5</v>
      </c>
      <c r="H585" s="2"/>
    </row>
    <row r="586" spans="2:8">
      <c r="B586" s="243" t="s">
        <v>309</v>
      </c>
      <c r="C586" s="29" t="s">
        <v>534</v>
      </c>
      <c r="D586" s="29" t="s">
        <v>467</v>
      </c>
      <c r="E586" s="251">
        <v>0.56000000000000005</v>
      </c>
      <c r="H586" s="2"/>
    </row>
    <row r="587" spans="2:8">
      <c r="B587" s="243" t="s">
        <v>309</v>
      </c>
      <c r="C587" s="29" t="s">
        <v>534</v>
      </c>
      <c r="D587" s="29" t="s">
        <v>468</v>
      </c>
      <c r="E587" s="251">
        <v>0.6</v>
      </c>
      <c r="H587" s="2"/>
    </row>
    <row r="588" spans="2:8">
      <c r="B588" s="243" t="s">
        <v>309</v>
      </c>
      <c r="C588" s="29" t="s">
        <v>534</v>
      </c>
      <c r="D588" s="29" t="s">
        <v>469</v>
      </c>
      <c r="E588" s="251">
        <v>0.63</v>
      </c>
      <c r="H588" s="2"/>
    </row>
    <row r="589" spans="2:8">
      <c r="B589" s="243" t="s">
        <v>309</v>
      </c>
      <c r="C589" s="29" t="s">
        <v>534</v>
      </c>
      <c r="D589" s="29" t="s">
        <v>470</v>
      </c>
      <c r="E589" s="251">
        <v>0.65</v>
      </c>
      <c r="H589" s="2"/>
    </row>
    <row r="590" spans="2:8">
      <c r="B590" s="243" t="s">
        <v>309</v>
      </c>
      <c r="C590" s="29" t="s">
        <v>534</v>
      </c>
      <c r="D590" s="29" t="s">
        <v>471</v>
      </c>
      <c r="E590" s="251">
        <v>0.65</v>
      </c>
      <c r="H590" s="2"/>
    </row>
    <row r="591" spans="2:8">
      <c r="B591" s="243" t="s">
        <v>309</v>
      </c>
      <c r="C591" s="29" t="s">
        <v>534</v>
      </c>
      <c r="D591" s="29" t="s">
        <v>472</v>
      </c>
      <c r="E591" s="251">
        <v>0.66999999999999993</v>
      </c>
      <c r="H591" s="2"/>
    </row>
    <row r="592" spans="2:8">
      <c r="B592" s="243" t="s">
        <v>309</v>
      </c>
      <c r="C592" s="29" t="s">
        <v>534</v>
      </c>
      <c r="D592" s="29" t="s">
        <v>473</v>
      </c>
      <c r="E592" s="251">
        <v>0.67999999999999994</v>
      </c>
      <c r="H592" s="2"/>
    </row>
    <row r="593" spans="2:8">
      <c r="B593" s="243" t="s">
        <v>309</v>
      </c>
      <c r="C593" s="29" t="s">
        <v>534</v>
      </c>
      <c r="D593" s="29" t="s">
        <v>474</v>
      </c>
      <c r="E593" s="251">
        <v>0.67999999999999994</v>
      </c>
      <c r="H593" s="2"/>
    </row>
    <row r="594" spans="2:8">
      <c r="B594" s="243" t="s">
        <v>309</v>
      </c>
      <c r="C594" s="29" t="s">
        <v>534</v>
      </c>
      <c r="D594" s="29" t="s">
        <v>475</v>
      </c>
      <c r="E594" s="251">
        <v>0.69</v>
      </c>
      <c r="H594" s="2"/>
    </row>
    <row r="595" spans="2:8">
      <c r="B595" s="243" t="s">
        <v>309</v>
      </c>
      <c r="C595" s="29" t="s">
        <v>534</v>
      </c>
      <c r="D595" s="29" t="s">
        <v>476</v>
      </c>
      <c r="E595" s="251">
        <v>0.7</v>
      </c>
      <c r="H595" s="2"/>
    </row>
    <row r="596" spans="2:8">
      <c r="B596" s="243" t="s">
        <v>309</v>
      </c>
      <c r="C596" s="29" t="s">
        <v>534</v>
      </c>
      <c r="D596" s="29" t="s">
        <v>477</v>
      </c>
      <c r="E596" s="251">
        <v>0.7</v>
      </c>
      <c r="H596" s="2"/>
    </row>
    <row r="597" spans="2:8">
      <c r="B597" s="243" t="s">
        <v>309</v>
      </c>
      <c r="C597" s="29" t="s">
        <v>534</v>
      </c>
      <c r="D597" s="29" t="s">
        <v>478</v>
      </c>
      <c r="E597" s="251">
        <v>0.71</v>
      </c>
      <c r="H597" s="2"/>
    </row>
    <row r="598" spans="2:8">
      <c r="B598" s="243" t="s">
        <v>309</v>
      </c>
      <c r="C598" s="29" t="s">
        <v>534</v>
      </c>
      <c r="D598" s="29" t="s">
        <v>479</v>
      </c>
      <c r="E598" s="251">
        <v>0.71</v>
      </c>
      <c r="H598" s="2"/>
    </row>
    <row r="599" spans="2:8">
      <c r="B599" s="243" t="s">
        <v>309</v>
      </c>
      <c r="C599" s="29" t="s">
        <v>534</v>
      </c>
      <c r="D599" s="29" t="s">
        <v>480</v>
      </c>
      <c r="E599" s="251">
        <v>0.71</v>
      </c>
      <c r="H599" s="2"/>
    </row>
    <row r="600" spans="2:8">
      <c r="B600" s="243" t="s">
        <v>309</v>
      </c>
      <c r="C600" s="29" t="s">
        <v>465</v>
      </c>
      <c r="D600" s="29" t="s">
        <v>536</v>
      </c>
      <c r="E600" s="252">
        <v>1</v>
      </c>
      <c r="H600" s="2"/>
    </row>
    <row r="601" spans="2:8">
      <c r="B601" s="243" t="s">
        <v>309</v>
      </c>
      <c r="C601" s="29" t="s">
        <v>465</v>
      </c>
      <c r="D601" s="29" t="s">
        <v>465</v>
      </c>
      <c r="E601" s="252">
        <v>1</v>
      </c>
      <c r="H601" s="2"/>
    </row>
    <row r="602" spans="2:8">
      <c r="B602" s="243" t="s">
        <v>309</v>
      </c>
      <c r="C602" s="29" t="s">
        <v>465</v>
      </c>
      <c r="D602" s="29" t="s">
        <v>466</v>
      </c>
      <c r="E602" s="251">
        <v>0.20999999999999996</v>
      </c>
      <c r="H602" s="2"/>
    </row>
    <row r="603" spans="2:8">
      <c r="B603" s="243" t="s">
        <v>309</v>
      </c>
      <c r="C603" s="29" t="s">
        <v>465</v>
      </c>
      <c r="D603" s="29" t="s">
        <v>467</v>
      </c>
      <c r="E603" s="251">
        <v>0.30000000000000004</v>
      </c>
      <c r="H603" s="2"/>
    </row>
    <row r="604" spans="2:8">
      <c r="B604" s="243" t="s">
        <v>309</v>
      </c>
      <c r="C604" s="29" t="s">
        <v>465</v>
      </c>
      <c r="D604" s="29" t="s">
        <v>468</v>
      </c>
      <c r="E604" s="251">
        <v>0.37</v>
      </c>
      <c r="H604" s="2"/>
    </row>
    <row r="605" spans="2:8">
      <c r="B605" s="243" t="s">
        <v>309</v>
      </c>
      <c r="C605" s="29" t="s">
        <v>465</v>
      </c>
      <c r="D605" s="29" t="s">
        <v>469</v>
      </c>
      <c r="E605" s="251">
        <v>0.41000000000000003</v>
      </c>
      <c r="H605" s="2"/>
    </row>
    <row r="606" spans="2:8">
      <c r="B606" s="243" t="s">
        <v>309</v>
      </c>
      <c r="C606" s="29" t="s">
        <v>465</v>
      </c>
      <c r="D606" s="29" t="s">
        <v>470</v>
      </c>
      <c r="E606" s="251">
        <v>0.43999999999999995</v>
      </c>
      <c r="H606" s="2"/>
    </row>
    <row r="607" spans="2:8">
      <c r="B607" s="243" t="s">
        <v>309</v>
      </c>
      <c r="C607" s="29" t="s">
        <v>465</v>
      </c>
      <c r="D607" s="29" t="s">
        <v>471</v>
      </c>
      <c r="E607" s="251">
        <v>0.44999999999999996</v>
      </c>
      <c r="H607" s="2"/>
    </row>
    <row r="608" spans="2:8">
      <c r="B608" s="243" t="s">
        <v>309</v>
      </c>
      <c r="C608" s="29" t="s">
        <v>465</v>
      </c>
      <c r="D608" s="29" t="s">
        <v>472</v>
      </c>
      <c r="E608" s="251">
        <v>0.47</v>
      </c>
      <c r="H608" s="2"/>
    </row>
    <row r="609" spans="2:8">
      <c r="B609" s="243" t="s">
        <v>309</v>
      </c>
      <c r="C609" s="29" t="s">
        <v>465</v>
      </c>
      <c r="D609" s="29" t="s">
        <v>473</v>
      </c>
      <c r="E609" s="251">
        <v>0.48</v>
      </c>
      <c r="H609" s="2"/>
    </row>
    <row r="610" spans="2:8">
      <c r="B610" s="243" t="s">
        <v>309</v>
      </c>
      <c r="C610" s="29" t="s">
        <v>465</v>
      </c>
      <c r="D610" s="29" t="s">
        <v>474</v>
      </c>
      <c r="E610" s="251">
        <v>0.49</v>
      </c>
      <c r="H610" s="2"/>
    </row>
    <row r="611" spans="2:8">
      <c r="B611" s="243" t="s">
        <v>309</v>
      </c>
      <c r="C611" s="29" t="s">
        <v>465</v>
      </c>
      <c r="D611" s="29" t="s">
        <v>475</v>
      </c>
      <c r="E611" s="251">
        <v>0.51</v>
      </c>
      <c r="H611" s="2"/>
    </row>
    <row r="612" spans="2:8">
      <c r="B612" s="243" t="s">
        <v>309</v>
      </c>
      <c r="C612" s="29" t="s">
        <v>465</v>
      </c>
      <c r="D612" s="29" t="s">
        <v>476</v>
      </c>
      <c r="E612" s="251">
        <v>0.52</v>
      </c>
      <c r="H612" s="2"/>
    </row>
    <row r="613" spans="2:8">
      <c r="B613" s="243" t="s">
        <v>309</v>
      </c>
      <c r="C613" s="29" t="s">
        <v>465</v>
      </c>
      <c r="D613" s="29" t="s">
        <v>477</v>
      </c>
      <c r="E613" s="251">
        <v>0.53</v>
      </c>
      <c r="H613" s="2"/>
    </row>
    <row r="614" spans="2:8">
      <c r="B614" s="243" t="s">
        <v>309</v>
      </c>
      <c r="C614" s="29" t="s">
        <v>465</v>
      </c>
      <c r="D614" s="29" t="s">
        <v>478</v>
      </c>
      <c r="E614" s="251">
        <v>0.53</v>
      </c>
      <c r="H614" s="2"/>
    </row>
    <row r="615" spans="2:8">
      <c r="B615" s="243" t="s">
        <v>309</v>
      </c>
      <c r="C615" s="29" t="s">
        <v>465</v>
      </c>
      <c r="D615" s="29" t="s">
        <v>479</v>
      </c>
      <c r="E615" s="251">
        <v>0.54</v>
      </c>
      <c r="H615" s="2"/>
    </row>
    <row r="616" spans="2:8">
      <c r="B616" s="243" t="s">
        <v>309</v>
      </c>
      <c r="C616" s="29" t="s">
        <v>465</v>
      </c>
      <c r="D616" s="29" t="s">
        <v>480</v>
      </c>
      <c r="E616" s="251">
        <v>0.54</v>
      </c>
      <c r="H616" s="2"/>
    </row>
    <row r="617" spans="2:8">
      <c r="B617" s="243" t="s">
        <v>309</v>
      </c>
      <c r="C617" s="29" t="s">
        <v>466</v>
      </c>
      <c r="D617" s="29" t="s">
        <v>536</v>
      </c>
      <c r="E617" s="252">
        <v>1</v>
      </c>
      <c r="H617" s="2"/>
    </row>
    <row r="618" spans="2:8">
      <c r="B618" s="243" t="s">
        <v>309</v>
      </c>
      <c r="C618" s="29" t="s">
        <v>466</v>
      </c>
      <c r="D618" s="29" t="s">
        <v>465</v>
      </c>
      <c r="E618" s="252">
        <v>1</v>
      </c>
      <c r="H618" s="2"/>
    </row>
    <row r="619" spans="2:8">
      <c r="B619" s="243" t="s">
        <v>309</v>
      </c>
      <c r="C619" s="29" t="s">
        <v>466</v>
      </c>
      <c r="D619" s="29" t="s">
        <v>466</v>
      </c>
      <c r="E619" s="252">
        <v>1</v>
      </c>
      <c r="H619" s="2"/>
    </row>
    <row r="620" spans="2:8">
      <c r="B620" s="243" t="s">
        <v>309</v>
      </c>
      <c r="C620" s="29" t="s">
        <v>466</v>
      </c>
      <c r="D620" s="29" t="s">
        <v>467</v>
      </c>
      <c r="E620" s="251">
        <v>0.10999999999999999</v>
      </c>
      <c r="H620" s="2"/>
    </row>
    <row r="621" spans="2:8">
      <c r="B621" s="243" t="s">
        <v>309</v>
      </c>
      <c r="C621" s="29" t="s">
        <v>466</v>
      </c>
      <c r="D621" s="29" t="s">
        <v>468</v>
      </c>
      <c r="E621" s="251">
        <v>0.19999999999999996</v>
      </c>
      <c r="H621" s="2"/>
    </row>
    <row r="622" spans="2:8">
      <c r="B622" s="243" t="s">
        <v>309</v>
      </c>
      <c r="C622" s="29" t="s">
        <v>466</v>
      </c>
      <c r="D622" s="29" t="s">
        <v>469</v>
      </c>
      <c r="E622" s="251">
        <v>0.26</v>
      </c>
      <c r="H622" s="2"/>
    </row>
    <row r="623" spans="2:8">
      <c r="B623" s="243" t="s">
        <v>309</v>
      </c>
      <c r="C623" s="29" t="s">
        <v>466</v>
      </c>
      <c r="D623" s="29" t="s">
        <v>470</v>
      </c>
      <c r="E623" s="251">
        <v>0.29000000000000004</v>
      </c>
      <c r="H623" s="2"/>
    </row>
    <row r="624" spans="2:8">
      <c r="B624" s="243" t="s">
        <v>309</v>
      </c>
      <c r="C624" s="29" t="s">
        <v>466</v>
      </c>
      <c r="D624" s="29" t="s">
        <v>471</v>
      </c>
      <c r="E624" s="251">
        <v>0.31000000000000005</v>
      </c>
      <c r="H624" s="2"/>
    </row>
    <row r="625" spans="2:8">
      <c r="B625" s="243" t="s">
        <v>309</v>
      </c>
      <c r="C625" s="29" t="s">
        <v>466</v>
      </c>
      <c r="D625" s="29" t="s">
        <v>472</v>
      </c>
      <c r="E625" s="251">
        <v>0.32999999999999996</v>
      </c>
      <c r="H625" s="2"/>
    </row>
    <row r="626" spans="2:8">
      <c r="B626" s="243" t="s">
        <v>309</v>
      </c>
      <c r="C626" s="29" t="s">
        <v>466</v>
      </c>
      <c r="D626" s="29" t="s">
        <v>473</v>
      </c>
      <c r="E626" s="251">
        <v>0.35</v>
      </c>
      <c r="H626" s="2"/>
    </row>
    <row r="627" spans="2:8">
      <c r="B627" s="243" t="s">
        <v>309</v>
      </c>
      <c r="C627" s="29" t="s">
        <v>466</v>
      </c>
      <c r="D627" s="29" t="s">
        <v>474</v>
      </c>
      <c r="E627" s="251">
        <v>0.36</v>
      </c>
      <c r="H627" s="2"/>
    </row>
    <row r="628" spans="2:8">
      <c r="B628" s="243" t="s">
        <v>309</v>
      </c>
      <c r="C628" s="29" t="s">
        <v>466</v>
      </c>
      <c r="D628" s="29" t="s">
        <v>475</v>
      </c>
      <c r="E628" s="251">
        <v>0.38</v>
      </c>
      <c r="H628" s="2"/>
    </row>
    <row r="629" spans="2:8">
      <c r="B629" s="243" t="s">
        <v>309</v>
      </c>
      <c r="C629" s="29" t="s">
        <v>466</v>
      </c>
      <c r="D629" s="29" t="s">
        <v>476</v>
      </c>
      <c r="E629" s="251">
        <v>0.39</v>
      </c>
      <c r="H629" s="2"/>
    </row>
    <row r="630" spans="2:8">
      <c r="B630" s="243" t="s">
        <v>309</v>
      </c>
      <c r="C630" s="29" t="s">
        <v>466</v>
      </c>
      <c r="D630" s="29" t="s">
        <v>477</v>
      </c>
      <c r="E630" s="251">
        <v>0.4</v>
      </c>
      <c r="H630" s="2"/>
    </row>
    <row r="631" spans="2:8">
      <c r="B631" s="243" t="s">
        <v>309</v>
      </c>
      <c r="C631" s="29" t="s">
        <v>466</v>
      </c>
      <c r="D631" s="29" t="s">
        <v>478</v>
      </c>
      <c r="E631" s="251">
        <v>0.41000000000000003</v>
      </c>
      <c r="H631" s="2"/>
    </row>
    <row r="632" spans="2:8">
      <c r="B632" s="243" t="s">
        <v>309</v>
      </c>
      <c r="C632" s="29" t="s">
        <v>466</v>
      </c>
      <c r="D632" s="29" t="s">
        <v>479</v>
      </c>
      <c r="E632" s="251">
        <v>0.42000000000000004</v>
      </c>
      <c r="H632" s="2"/>
    </row>
    <row r="633" spans="2:8">
      <c r="B633" s="243" t="s">
        <v>309</v>
      </c>
      <c r="C633" s="29" t="s">
        <v>466</v>
      </c>
      <c r="D633" s="29" t="s">
        <v>480</v>
      </c>
      <c r="E633" s="251">
        <v>0.42000000000000004</v>
      </c>
      <c r="H633" s="2"/>
    </row>
    <row r="634" spans="2:8">
      <c r="B634" s="243" t="s">
        <v>309</v>
      </c>
      <c r="C634" s="29" t="s">
        <v>467</v>
      </c>
      <c r="D634" s="29" t="s">
        <v>536</v>
      </c>
      <c r="E634" s="252">
        <v>1</v>
      </c>
      <c r="H634" s="2"/>
    </row>
    <row r="635" spans="2:8">
      <c r="B635" s="243" t="s">
        <v>309</v>
      </c>
      <c r="C635" s="29" t="s">
        <v>467</v>
      </c>
      <c r="D635" s="29" t="s">
        <v>465</v>
      </c>
      <c r="E635" s="252">
        <v>1</v>
      </c>
      <c r="H635" s="2"/>
    </row>
    <row r="636" spans="2:8">
      <c r="B636" s="243" t="s">
        <v>309</v>
      </c>
      <c r="C636" s="29" t="s">
        <v>509</v>
      </c>
      <c r="D636" s="29" t="s">
        <v>466</v>
      </c>
      <c r="E636" s="252">
        <v>1</v>
      </c>
      <c r="H636" s="2"/>
    </row>
    <row r="637" spans="2:8">
      <c r="B637" s="243" t="s">
        <v>309</v>
      </c>
      <c r="C637" s="29" t="s">
        <v>509</v>
      </c>
      <c r="D637" s="29" t="s">
        <v>467</v>
      </c>
      <c r="E637" s="252">
        <v>1</v>
      </c>
      <c r="H637" s="2"/>
    </row>
    <row r="638" spans="2:8">
      <c r="B638" s="243" t="s">
        <v>309</v>
      </c>
      <c r="C638" s="29" t="s">
        <v>509</v>
      </c>
      <c r="D638" s="29" t="s">
        <v>468</v>
      </c>
      <c r="E638" s="251">
        <v>9.9999999999999978E-2</v>
      </c>
      <c r="H638" s="2"/>
    </row>
    <row r="639" spans="2:8">
      <c r="B639" s="243" t="s">
        <v>309</v>
      </c>
      <c r="C639" s="29" t="s">
        <v>509</v>
      </c>
      <c r="D639" s="29" t="s">
        <v>469</v>
      </c>
      <c r="E639" s="251">
        <v>0.16000000000000003</v>
      </c>
      <c r="H639" s="2"/>
    </row>
    <row r="640" spans="2:8">
      <c r="B640" s="243" t="s">
        <v>309</v>
      </c>
      <c r="C640" s="29" t="s">
        <v>509</v>
      </c>
      <c r="D640" s="29" t="s">
        <v>470</v>
      </c>
      <c r="E640" s="251">
        <v>0.19999999999999996</v>
      </c>
      <c r="H640" s="2"/>
    </row>
    <row r="641" spans="2:8">
      <c r="B641" s="243" t="s">
        <v>309</v>
      </c>
      <c r="C641" s="29" t="s">
        <v>509</v>
      </c>
      <c r="D641" s="29" t="s">
        <v>471</v>
      </c>
      <c r="E641" s="251">
        <v>0.21999999999999997</v>
      </c>
      <c r="H641" s="2"/>
    </row>
    <row r="642" spans="2:8">
      <c r="B642" s="243" t="s">
        <v>309</v>
      </c>
      <c r="C642" s="29" t="s">
        <v>509</v>
      </c>
      <c r="D642" s="29" t="s">
        <v>472</v>
      </c>
      <c r="E642" s="251">
        <v>0.24</v>
      </c>
      <c r="H642" s="2"/>
    </row>
    <row r="643" spans="2:8">
      <c r="B643" s="243" t="s">
        <v>309</v>
      </c>
      <c r="C643" s="29" t="s">
        <v>509</v>
      </c>
      <c r="D643" s="29" t="s">
        <v>473</v>
      </c>
      <c r="E643" s="251">
        <v>0.27</v>
      </c>
      <c r="H643" s="2"/>
    </row>
    <row r="644" spans="2:8">
      <c r="B644" s="243" t="s">
        <v>309</v>
      </c>
      <c r="C644" s="29" t="s">
        <v>509</v>
      </c>
      <c r="D644" s="29" t="s">
        <v>474</v>
      </c>
      <c r="E644" s="251">
        <v>0.28000000000000003</v>
      </c>
      <c r="H644" s="2"/>
    </row>
    <row r="645" spans="2:8">
      <c r="B645" s="243" t="s">
        <v>309</v>
      </c>
      <c r="C645" s="29" t="s">
        <v>509</v>
      </c>
      <c r="D645" s="29" t="s">
        <v>475</v>
      </c>
      <c r="E645" s="251">
        <v>0.30000000000000004</v>
      </c>
      <c r="H645" s="2"/>
    </row>
    <row r="646" spans="2:8">
      <c r="B646" s="243" t="s">
        <v>309</v>
      </c>
      <c r="C646" s="29" t="s">
        <v>509</v>
      </c>
      <c r="D646" s="29" t="s">
        <v>476</v>
      </c>
      <c r="E646" s="251">
        <v>0.31999999999999995</v>
      </c>
      <c r="H646" s="2"/>
    </row>
    <row r="647" spans="2:8">
      <c r="B647" s="243" t="s">
        <v>309</v>
      </c>
      <c r="C647" s="29" t="s">
        <v>509</v>
      </c>
      <c r="D647" s="29" t="s">
        <v>477</v>
      </c>
      <c r="E647" s="251">
        <v>0.32999999999999996</v>
      </c>
      <c r="H647" s="2"/>
    </row>
    <row r="648" spans="2:8">
      <c r="B648" s="243" t="s">
        <v>309</v>
      </c>
      <c r="C648" s="29" t="s">
        <v>509</v>
      </c>
      <c r="D648" s="29" t="s">
        <v>478</v>
      </c>
      <c r="E648" s="251">
        <v>0.33999999999999997</v>
      </c>
      <c r="H648" s="2"/>
    </row>
    <row r="649" spans="2:8">
      <c r="B649" s="243" t="s">
        <v>309</v>
      </c>
      <c r="C649" s="29" t="s">
        <v>509</v>
      </c>
      <c r="D649" s="29" t="s">
        <v>479</v>
      </c>
      <c r="E649" s="251">
        <v>0.33999999999999997</v>
      </c>
      <c r="H649" s="2"/>
    </row>
    <row r="650" spans="2:8">
      <c r="B650" s="243" t="s">
        <v>309</v>
      </c>
      <c r="C650" s="29" t="s">
        <v>509</v>
      </c>
      <c r="D650" s="29" t="s">
        <v>480</v>
      </c>
      <c r="E650" s="251">
        <v>0.35</v>
      </c>
      <c r="H650" s="2"/>
    </row>
    <row r="651" spans="2:8">
      <c r="B651" s="243" t="s">
        <v>309</v>
      </c>
      <c r="C651" s="29" t="s">
        <v>468</v>
      </c>
      <c r="D651" s="29" t="s">
        <v>536</v>
      </c>
      <c r="E651" s="252">
        <v>1</v>
      </c>
      <c r="H651" s="2"/>
    </row>
    <row r="652" spans="2:8">
      <c r="B652" s="243" t="s">
        <v>309</v>
      </c>
      <c r="C652" s="29" t="s">
        <v>468</v>
      </c>
      <c r="D652" s="29" t="s">
        <v>465</v>
      </c>
      <c r="E652" s="252">
        <v>1</v>
      </c>
      <c r="H652" s="2"/>
    </row>
    <row r="653" spans="2:8">
      <c r="B653" s="243" t="s">
        <v>309</v>
      </c>
      <c r="C653" s="29" t="s">
        <v>468</v>
      </c>
      <c r="D653" s="29" t="s">
        <v>466</v>
      </c>
      <c r="E653" s="252">
        <v>1</v>
      </c>
      <c r="H653" s="2"/>
    </row>
    <row r="654" spans="2:8">
      <c r="B654" s="243" t="s">
        <v>309</v>
      </c>
      <c r="C654" s="29" t="s">
        <v>468</v>
      </c>
      <c r="D654" s="29" t="s">
        <v>467</v>
      </c>
      <c r="E654" s="252">
        <v>1</v>
      </c>
      <c r="H654" s="2"/>
    </row>
    <row r="655" spans="2:8">
      <c r="B655" s="243" t="s">
        <v>309</v>
      </c>
      <c r="C655" s="29" t="s">
        <v>468</v>
      </c>
      <c r="D655" s="29" t="s">
        <v>468</v>
      </c>
      <c r="E655" s="252">
        <v>1</v>
      </c>
      <c r="H655" s="2"/>
    </row>
    <row r="656" spans="2:8">
      <c r="B656" s="243" t="s">
        <v>309</v>
      </c>
      <c r="C656" s="29" t="s">
        <v>468</v>
      </c>
      <c r="D656" s="29" t="s">
        <v>469</v>
      </c>
      <c r="E656" s="251">
        <v>6.9999999999999951E-2</v>
      </c>
      <c r="H656" s="2"/>
    </row>
    <row r="657" spans="2:8">
      <c r="B657" s="243" t="s">
        <v>309</v>
      </c>
      <c r="C657" s="29" t="s">
        <v>468</v>
      </c>
      <c r="D657" s="29" t="s">
        <v>470</v>
      </c>
      <c r="E657" s="251">
        <v>0.12</v>
      </c>
      <c r="H657" s="2"/>
    </row>
    <row r="658" spans="2:8">
      <c r="B658" s="243" t="s">
        <v>309</v>
      </c>
      <c r="C658" s="29" t="s">
        <v>468</v>
      </c>
      <c r="D658" s="29" t="s">
        <v>471</v>
      </c>
      <c r="E658" s="251">
        <v>0.13</v>
      </c>
      <c r="H658" s="2"/>
    </row>
    <row r="659" spans="2:8">
      <c r="B659" s="243" t="s">
        <v>309</v>
      </c>
      <c r="C659" s="29" t="s">
        <v>468</v>
      </c>
      <c r="D659" s="29" t="s">
        <v>472</v>
      </c>
      <c r="E659" s="251">
        <v>0.16000000000000003</v>
      </c>
      <c r="H659" s="2"/>
    </row>
    <row r="660" spans="2:8">
      <c r="B660" s="243" t="s">
        <v>309</v>
      </c>
      <c r="C660" s="29" t="s">
        <v>468</v>
      </c>
      <c r="D660" s="29" t="s">
        <v>473</v>
      </c>
      <c r="E660" s="251">
        <v>0.18999999999999995</v>
      </c>
      <c r="H660" s="2"/>
    </row>
    <row r="661" spans="2:8">
      <c r="B661" s="243" t="s">
        <v>309</v>
      </c>
      <c r="C661" s="29" t="s">
        <v>468</v>
      </c>
      <c r="D661" s="29" t="s">
        <v>474</v>
      </c>
      <c r="E661" s="251">
        <v>0.19999999999999996</v>
      </c>
      <c r="H661" s="2"/>
    </row>
    <row r="662" spans="2:8">
      <c r="B662" s="243" t="s">
        <v>309</v>
      </c>
      <c r="C662" s="29" t="s">
        <v>468</v>
      </c>
      <c r="D662" s="29" t="s">
        <v>475</v>
      </c>
      <c r="E662" s="251">
        <v>0.22999999999999998</v>
      </c>
      <c r="H662" s="2"/>
    </row>
    <row r="663" spans="2:8">
      <c r="B663" s="243" t="s">
        <v>309</v>
      </c>
      <c r="C663" s="29" t="s">
        <v>468</v>
      </c>
      <c r="D663" s="29" t="s">
        <v>476</v>
      </c>
      <c r="E663" s="251">
        <v>0.24</v>
      </c>
      <c r="H663" s="2"/>
    </row>
    <row r="664" spans="2:8">
      <c r="B664" s="243" t="s">
        <v>309</v>
      </c>
      <c r="C664" s="29" t="s">
        <v>468</v>
      </c>
      <c r="D664" s="29" t="s">
        <v>477</v>
      </c>
      <c r="E664" s="251">
        <v>0.26</v>
      </c>
      <c r="H664" s="2"/>
    </row>
    <row r="665" spans="2:8">
      <c r="B665" s="243" t="s">
        <v>309</v>
      </c>
      <c r="C665" s="29" t="s">
        <v>468</v>
      </c>
      <c r="D665" s="29" t="s">
        <v>478</v>
      </c>
      <c r="E665" s="251">
        <v>0.26</v>
      </c>
      <c r="H665" s="2"/>
    </row>
    <row r="666" spans="2:8">
      <c r="B666" s="243" t="s">
        <v>309</v>
      </c>
      <c r="C666" s="29" t="s">
        <v>468</v>
      </c>
      <c r="D666" s="29" t="s">
        <v>479</v>
      </c>
      <c r="E666" s="251">
        <v>0.27</v>
      </c>
      <c r="H666" s="2"/>
    </row>
    <row r="667" spans="2:8">
      <c r="B667" s="243" t="s">
        <v>309</v>
      </c>
      <c r="C667" s="29" t="s">
        <v>468</v>
      </c>
      <c r="D667" s="29" t="s">
        <v>480</v>
      </c>
      <c r="E667" s="251">
        <v>0.28000000000000003</v>
      </c>
      <c r="H667" s="2"/>
    </row>
    <row r="668" spans="2:8">
      <c r="B668" s="243" t="s">
        <v>309</v>
      </c>
      <c r="C668" s="29" t="s">
        <v>469</v>
      </c>
      <c r="D668" s="29" t="s">
        <v>536</v>
      </c>
      <c r="E668" s="252">
        <v>1</v>
      </c>
      <c r="H668" s="2"/>
    </row>
    <row r="669" spans="2:8">
      <c r="B669" s="243" t="s">
        <v>309</v>
      </c>
      <c r="C669" s="29" t="s">
        <v>469</v>
      </c>
      <c r="D669" s="29" t="s">
        <v>465</v>
      </c>
      <c r="E669" s="252">
        <v>1</v>
      </c>
      <c r="H669" s="2"/>
    </row>
    <row r="670" spans="2:8">
      <c r="B670" s="243" t="s">
        <v>309</v>
      </c>
      <c r="C670" s="29" t="s">
        <v>469</v>
      </c>
      <c r="D670" s="29" t="s">
        <v>466</v>
      </c>
      <c r="E670" s="252">
        <v>1</v>
      </c>
      <c r="H670" s="2"/>
    </row>
    <row r="671" spans="2:8">
      <c r="B671" s="243" t="s">
        <v>309</v>
      </c>
      <c r="C671" s="29" t="s">
        <v>469</v>
      </c>
      <c r="D671" s="29" t="s">
        <v>467</v>
      </c>
      <c r="E671" s="252">
        <v>1</v>
      </c>
      <c r="H671" s="2"/>
    </row>
    <row r="672" spans="2:8">
      <c r="B672" s="243" t="s">
        <v>309</v>
      </c>
      <c r="C672" s="29" t="s">
        <v>469</v>
      </c>
      <c r="D672" s="29" t="s">
        <v>468</v>
      </c>
      <c r="E672" s="252">
        <v>1</v>
      </c>
      <c r="H672" s="2"/>
    </row>
    <row r="673" spans="2:8">
      <c r="B673" s="243" t="s">
        <v>309</v>
      </c>
      <c r="C673" s="29" t="s">
        <v>469</v>
      </c>
      <c r="D673" s="29" t="s">
        <v>469</v>
      </c>
      <c r="E673" s="252">
        <v>1</v>
      </c>
      <c r="H673" s="2"/>
    </row>
    <row r="674" spans="2:8">
      <c r="B674" s="243" t="s">
        <v>309</v>
      </c>
      <c r="C674" s="29" t="s">
        <v>469</v>
      </c>
      <c r="D674" s="29" t="s">
        <v>470</v>
      </c>
      <c r="E674" s="251">
        <v>5.0000000000000044E-2</v>
      </c>
      <c r="H674" s="2"/>
    </row>
    <row r="675" spans="2:8">
      <c r="B675" s="243" t="s">
        <v>309</v>
      </c>
      <c r="C675" s="29" t="s">
        <v>469</v>
      </c>
      <c r="D675" s="29" t="s">
        <v>471</v>
      </c>
      <c r="E675" s="251">
        <v>6.9999999999999951E-2</v>
      </c>
      <c r="H675" s="2"/>
    </row>
    <row r="676" spans="2:8">
      <c r="B676" s="243" t="s">
        <v>309</v>
      </c>
      <c r="C676" s="29" t="s">
        <v>469</v>
      </c>
      <c r="D676" s="29" t="s">
        <v>472</v>
      </c>
      <c r="E676" s="251">
        <v>9.9999999999999978E-2</v>
      </c>
      <c r="H676" s="2"/>
    </row>
    <row r="677" spans="2:8">
      <c r="B677" s="243" t="s">
        <v>309</v>
      </c>
      <c r="C677" s="29" t="s">
        <v>469</v>
      </c>
      <c r="D677" s="29" t="s">
        <v>473</v>
      </c>
      <c r="E677" s="251">
        <v>0.12</v>
      </c>
      <c r="H677" s="2"/>
    </row>
    <row r="678" spans="2:8">
      <c r="B678" s="243" t="s">
        <v>309</v>
      </c>
      <c r="C678" s="29" t="s">
        <v>469</v>
      </c>
      <c r="D678" s="29" t="s">
        <v>474</v>
      </c>
      <c r="E678" s="251">
        <v>0.14000000000000001</v>
      </c>
      <c r="H678" s="2"/>
    </row>
    <row r="679" spans="2:8">
      <c r="B679" s="243" t="s">
        <v>309</v>
      </c>
      <c r="C679" s="29" t="s">
        <v>469</v>
      </c>
      <c r="D679" s="29" t="s">
        <v>475</v>
      </c>
      <c r="E679" s="251">
        <v>0.17000000000000004</v>
      </c>
      <c r="H679" s="2"/>
    </row>
    <row r="680" spans="2:8">
      <c r="B680" s="243" t="s">
        <v>309</v>
      </c>
      <c r="C680" s="29" t="s">
        <v>469</v>
      </c>
      <c r="D680" s="29" t="s">
        <v>476</v>
      </c>
      <c r="E680" s="251">
        <v>0.18000000000000005</v>
      </c>
      <c r="H680" s="2"/>
    </row>
    <row r="681" spans="2:8">
      <c r="B681" s="243" t="s">
        <v>309</v>
      </c>
      <c r="C681" s="29" t="s">
        <v>469</v>
      </c>
      <c r="D681" s="29" t="s">
        <v>477</v>
      </c>
      <c r="E681" s="251">
        <v>0.19999999999999996</v>
      </c>
      <c r="H681" s="2"/>
    </row>
    <row r="682" spans="2:8">
      <c r="B682" s="243" t="s">
        <v>309</v>
      </c>
      <c r="C682" s="29" t="s">
        <v>469</v>
      </c>
      <c r="D682" s="29" t="s">
        <v>478</v>
      </c>
      <c r="E682" s="251">
        <v>0.20999999999999996</v>
      </c>
      <c r="H682" s="2"/>
    </row>
    <row r="683" spans="2:8">
      <c r="B683" s="243" t="s">
        <v>309</v>
      </c>
      <c r="C683" s="29" t="s">
        <v>469</v>
      </c>
      <c r="D683" s="29" t="s">
        <v>479</v>
      </c>
      <c r="E683" s="251">
        <v>0.21999999999999997</v>
      </c>
      <c r="H683" s="2"/>
    </row>
    <row r="684" spans="2:8">
      <c r="B684" s="243" t="s">
        <v>309</v>
      </c>
      <c r="C684" s="29" t="s">
        <v>469</v>
      </c>
      <c r="D684" s="29" t="s">
        <v>480</v>
      </c>
      <c r="E684" s="251">
        <v>0.21999999999999997</v>
      </c>
      <c r="H684" s="2"/>
    </row>
    <row r="685" spans="2:8">
      <c r="B685" s="243" t="s">
        <v>309</v>
      </c>
      <c r="C685" s="29" t="s">
        <v>470</v>
      </c>
      <c r="D685" s="29" t="s">
        <v>536</v>
      </c>
      <c r="E685" s="252">
        <v>1</v>
      </c>
      <c r="H685" s="2"/>
    </row>
    <row r="686" spans="2:8">
      <c r="B686" s="243" t="s">
        <v>309</v>
      </c>
      <c r="C686" s="29" t="s">
        <v>470</v>
      </c>
      <c r="D686" s="29" t="s">
        <v>465</v>
      </c>
      <c r="E686" s="252">
        <v>1</v>
      </c>
      <c r="H686" s="2"/>
    </row>
    <row r="687" spans="2:8">
      <c r="B687" s="243" t="s">
        <v>309</v>
      </c>
      <c r="C687" s="29" t="s">
        <v>470</v>
      </c>
      <c r="D687" s="29" t="s">
        <v>466</v>
      </c>
      <c r="E687" s="252">
        <v>1</v>
      </c>
      <c r="H687" s="2"/>
    </row>
    <row r="688" spans="2:8">
      <c r="B688" s="243" t="s">
        <v>309</v>
      </c>
      <c r="C688" s="29" t="s">
        <v>470</v>
      </c>
      <c r="D688" s="29" t="s">
        <v>467</v>
      </c>
      <c r="E688" s="252">
        <v>1</v>
      </c>
      <c r="H688" s="2"/>
    </row>
    <row r="689" spans="2:8">
      <c r="B689" s="243" t="s">
        <v>309</v>
      </c>
      <c r="C689" s="29" t="s">
        <v>470</v>
      </c>
      <c r="D689" s="29" t="s">
        <v>468</v>
      </c>
      <c r="E689" s="252">
        <v>1</v>
      </c>
      <c r="H689" s="2"/>
    </row>
    <row r="690" spans="2:8">
      <c r="B690" s="243" t="s">
        <v>309</v>
      </c>
      <c r="C690" s="29" t="s">
        <v>470</v>
      </c>
      <c r="D690" s="29" t="s">
        <v>469</v>
      </c>
      <c r="E690" s="252">
        <v>1</v>
      </c>
      <c r="H690" s="2"/>
    </row>
    <row r="691" spans="2:8">
      <c r="B691" s="243" t="s">
        <v>309</v>
      </c>
      <c r="C691" s="29" t="s">
        <v>470</v>
      </c>
      <c r="D691" s="29" t="s">
        <v>470</v>
      </c>
      <c r="E691" s="251">
        <v>1</v>
      </c>
      <c r="H691" s="2"/>
    </row>
    <row r="692" spans="2:8">
      <c r="B692" s="243" t="s">
        <v>309</v>
      </c>
      <c r="C692" s="29" t="s">
        <v>470</v>
      </c>
      <c r="D692" s="29" t="s">
        <v>471</v>
      </c>
      <c r="E692" s="251">
        <v>2.0000000000000018E-2</v>
      </c>
      <c r="H692" s="2"/>
    </row>
    <row r="693" spans="2:8">
      <c r="B693" s="243" t="s">
        <v>309</v>
      </c>
      <c r="C693" s="29" t="s">
        <v>470</v>
      </c>
      <c r="D693" s="29" t="s">
        <v>472</v>
      </c>
      <c r="E693" s="251">
        <v>5.0000000000000044E-2</v>
      </c>
      <c r="H693" s="2"/>
    </row>
    <row r="694" spans="2:8">
      <c r="B694" s="243" t="s">
        <v>309</v>
      </c>
      <c r="C694" s="29" t="s">
        <v>470</v>
      </c>
      <c r="D694" s="29" t="s">
        <v>473</v>
      </c>
      <c r="E694" s="251">
        <v>7.999999999999996E-2</v>
      </c>
      <c r="H694" s="2"/>
    </row>
    <row r="695" spans="2:8">
      <c r="B695" s="243" t="s">
        <v>309</v>
      </c>
      <c r="C695" s="29" t="s">
        <v>470</v>
      </c>
      <c r="D695" s="29" t="s">
        <v>474</v>
      </c>
      <c r="E695" s="251">
        <v>9.9999999999999978E-2</v>
      </c>
      <c r="H695" s="2"/>
    </row>
    <row r="696" spans="2:8">
      <c r="B696" s="243" t="s">
        <v>309</v>
      </c>
      <c r="C696" s="29" t="s">
        <v>470</v>
      </c>
      <c r="D696" s="29" t="s">
        <v>475</v>
      </c>
      <c r="E696" s="251">
        <v>0.12</v>
      </c>
      <c r="H696" s="2"/>
    </row>
    <row r="697" spans="2:8">
      <c r="B697" s="243" t="s">
        <v>309</v>
      </c>
      <c r="C697" s="29" t="s">
        <v>470</v>
      </c>
      <c r="D697" s="29" t="s">
        <v>476</v>
      </c>
      <c r="E697" s="251">
        <v>0.14000000000000001</v>
      </c>
      <c r="H697" s="2"/>
    </row>
    <row r="698" spans="2:8">
      <c r="B698" s="243" t="s">
        <v>309</v>
      </c>
      <c r="C698" s="29" t="s">
        <v>470</v>
      </c>
      <c r="D698" s="29" t="s">
        <v>477</v>
      </c>
      <c r="E698" s="251">
        <v>0.16000000000000003</v>
      </c>
      <c r="H698" s="2"/>
    </row>
    <row r="699" spans="2:8">
      <c r="B699" s="243" t="s">
        <v>309</v>
      </c>
      <c r="C699" s="29" t="s">
        <v>470</v>
      </c>
      <c r="D699" s="29" t="s">
        <v>478</v>
      </c>
      <c r="E699" s="251">
        <v>0.17000000000000004</v>
      </c>
      <c r="H699" s="2"/>
    </row>
    <row r="700" spans="2:8">
      <c r="B700" s="243" t="s">
        <v>309</v>
      </c>
      <c r="C700" s="29" t="s">
        <v>470</v>
      </c>
      <c r="D700" s="29" t="s">
        <v>479</v>
      </c>
      <c r="E700" s="251">
        <v>0.17000000000000004</v>
      </c>
      <c r="H700" s="2"/>
    </row>
    <row r="701" spans="2:8">
      <c r="B701" s="243" t="s">
        <v>309</v>
      </c>
      <c r="C701" s="29" t="s">
        <v>470</v>
      </c>
      <c r="D701" s="29" t="s">
        <v>480</v>
      </c>
      <c r="E701" s="251">
        <v>0.18000000000000005</v>
      </c>
      <c r="H701" s="2"/>
    </row>
    <row r="702" spans="2:8">
      <c r="B702" s="243" t="s">
        <v>309</v>
      </c>
      <c r="C702" s="29" t="s">
        <v>471</v>
      </c>
      <c r="D702" s="29" t="s">
        <v>536</v>
      </c>
      <c r="E702" s="252">
        <v>1</v>
      </c>
      <c r="H702" s="2"/>
    </row>
    <row r="703" spans="2:8">
      <c r="B703" s="243" t="s">
        <v>309</v>
      </c>
      <c r="C703" s="29" t="s">
        <v>471</v>
      </c>
      <c r="D703" s="29" t="s">
        <v>465</v>
      </c>
      <c r="E703" s="252">
        <v>1</v>
      </c>
      <c r="H703" s="2"/>
    </row>
    <row r="704" spans="2:8">
      <c r="B704" s="243" t="s">
        <v>309</v>
      </c>
      <c r="C704" s="29" t="s">
        <v>471</v>
      </c>
      <c r="D704" s="29" t="s">
        <v>466</v>
      </c>
      <c r="E704" s="252">
        <v>1</v>
      </c>
      <c r="H704" s="2"/>
    </row>
    <row r="705" spans="2:8">
      <c r="B705" s="243" t="s">
        <v>309</v>
      </c>
      <c r="C705" s="29" t="s">
        <v>471</v>
      </c>
      <c r="D705" s="29" t="s">
        <v>467</v>
      </c>
      <c r="E705" s="252">
        <v>1</v>
      </c>
      <c r="H705" s="2"/>
    </row>
    <row r="706" spans="2:8">
      <c r="B706" s="243" t="s">
        <v>309</v>
      </c>
      <c r="C706" s="29" t="s">
        <v>471</v>
      </c>
      <c r="D706" s="29" t="s">
        <v>468</v>
      </c>
      <c r="E706" s="252">
        <v>1</v>
      </c>
      <c r="H706" s="2"/>
    </row>
    <row r="707" spans="2:8">
      <c r="B707" s="243" t="s">
        <v>309</v>
      </c>
      <c r="C707" s="29" t="s">
        <v>471</v>
      </c>
      <c r="D707" s="29" t="s">
        <v>469</v>
      </c>
      <c r="E707" s="252">
        <v>1</v>
      </c>
      <c r="H707" s="2"/>
    </row>
    <row r="708" spans="2:8">
      <c r="B708" s="243" t="s">
        <v>309</v>
      </c>
      <c r="C708" s="29" t="s">
        <v>471</v>
      </c>
      <c r="D708" s="29" t="s">
        <v>470</v>
      </c>
      <c r="E708" s="251">
        <v>1</v>
      </c>
      <c r="H708" s="2"/>
    </row>
    <row r="709" spans="2:8">
      <c r="B709" s="243" t="s">
        <v>309</v>
      </c>
      <c r="C709" s="29" t="s">
        <v>471</v>
      </c>
      <c r="D709" s="29" t="s">
        <v>471</v>
      </c>
      <c r="E709" s="251">
        <v>1</v>
      </c>
      <c r="H709" s="2"/>
    </row>
    <row r="710" spans="2:8">
      <c r="B710" s="243" t="s">
        <v>309</v>
      </c>
      <c r="C710" s="29" t="s">
        <v>471</v>
      </c>
      <c r="D710" s="29" t="s">
        <v>472</v>
      </c>
      <c r="E710" s="251">
        <v>3.0000000000000027E-2</v>
      </c>
      <c r="H710" s="2"/>
    </row>
    <row r="711" spans="2:8">
      <c r="B711" s="243" t="s">
        <v>309</v>
      </c>
      <c r="C711" s="29" t="s">
        <v>471</v>
      </c>
      <c r="D711" s="29" t="s">
        <v>473</v>
      </c>
      <c r="E711" s="251">
        <v>6.0000000000000053E-2</v>
      </c>
      <c r="H711" s="2"/>
    </row>
    <row r="712" spans="2:8">
      <c r="B712" s="243" t="s">
        <v>309</v>
      </c>
      <c r="C712" s="29" t="s">
        <v>471</v>
      </c>
      <c r="D712" s="29" t="s">
        <v>474</v>
      </c>
      <c r="E712" s="251">
        <v>7.999999999999996E-2</v>
      </c>
      <c r="H712" s="2"/>
    </row>
    <row r="713" spans="2:8">
      <c r="B713" s="243" t="s">
        <v>309</v>
      </c>
      <c r="C713" s="29" t="s">
        <v>471</v>
      </c>
      <c r="D713" s="29" t="s">
        <v>475</v>
      </c>
      <c r="E713" s="251">
        <v>0.10999999999999999</v>
      </c>
      <c r="H713" s="2"/>
    </row>
    <row r="714" spans="2:8">
      <c r="B714" s="243" t="s">
        <v>309</v>
      </c>
      <c r="C714" s="29" t="s">
        <v>471</v>
      </c>
      <c r="D714" s="29" t="s">
        <v>476</v>
      </c>
      <c r="E714" s="251">
        <v>0.12</v>
      </c>
      <c r="H714" s="2"/>
    </row>
    <row r="715" spans="2:8">
      <c r="B715" s="243" t="s">
        <v>309</v>
      </c>
      <c r="C715" s="29" t="s">
        <v>471</v>
      </c>
      <c r="D715" s="29" t="s">
        <v>477</v>
      </c>
      <c r="E715" s="251">
        <v>0.14000000000000001</v>
      </c>
      <c r="H715" s="2"/>
    </row>
    <row r="716" spans="2:8">
      <c r="B716" s="243" t="s">
        <v>309</v>
      </c>
      <c r="C716" s="29" t="s">
        <v>471</v>
      </c>
      <c r="D716" s="29" t="s">
        <v>478</v>
      </c>
      <c r="E716" s="251">
        <v>0.15000000000000002</v>
      </c>
      <c r="H716" s="2"/>
    </row>
    <row r="717" spans="2:8">
      <c r="B717" s="243" t="s">
        <v>309</v>
      </c>
      <c r="C717" s="29" t="s">
        <v>471</v>
      </c>
      <c r="D717" s="29" t="s">
        <v>479</v>
      </c>
      <c r="E717" s="251">
        <v>0.16000000000000003</v>
      </c>
      <c r="H717" s="2"/>
    </row>
    <row r="718" spans="2:8">
      <c r="B718" s="243" t="s">
        <v>309</v>
      </c>
      <c r="C718" s="29" t="s">
        <v>471</v>
      </c>
      <c r="D718" s="29" t="s">
        <v>480</v>
      </c>
      <c r="E718" s="251">
        <v>0.17000000000000004</v>
      </c>
      <c r="H718" s="2"/>
    </row>
    <row r="719" spans="2:8">
      <c r="B719" s="243" t="s">
        <v>309</v>
      </c>
      <c r="C719" s="29" t="s">
        <v>472</v>
      </c>
      <c r="D719" s="29" t="s">
        <v>536</v>
      </c>
      <c r="E719" s="252">
        <v>1</v>
      </c>
      <c r="H719" s="2"/>
    </row>
    <row r="720" spans="2:8">
      <c r="B720" s="243" t="s">
        <v>309</v>
      </c>
      <c r="C720" s="29" t="s">
        <v>472</v>
      </c>
      <c r="D720" s="29" t="s">
        <v>465</v>
      </c>
      <c r="E720" s="252">
        <v>1</v>
      </c>
      <c r="H720" s="2"/>
    </row>
    <row r="721" spans="2:8">
      <c r="B721" s="243" t="s">
        <v>309</v>
      </c>
      <c r="C721" s="29" t="s">
        <v>472</v>
      </c>
      <c r="D721" s="29" t="s">
        <v>466</v>
      </c>
      <c r="E721" s="252">
        <v>1</v>
      </c>
      <c r="H721" s="2"/>
    </row>
    <row r="722" spans="2:8">
      <c r="B722" s="243" t="s">
        <v>309</v>
      </c>
      <c r="C722" s="29" t="s">
        <v>472</v>
      </c>
      <c r="D722" s="29" t="s">
        <v>467</v>
      </c>
      <c r="E722" s="252">
        <v>1</v>
      </c>
      <c r="H722" s="2"/>
    </row>
    <row r="723" spans="2:8">
      <c r="B723" s="243" t="s">
        <v>309</v>
      </c>
      <c r="C723" s="29" t="s">
        <v>472</v>
      </c>
      <c r="D723" s="29" t="s">
        <v>468</v>
      </c>
      <c r="E723" s="252">
        <v>1</v>
      </c>
      <c r="H723" s="2"/>
    </row>
    <row r="724" spans="2:8">
      <c r="B724" s="243" t="s">
        <v>309</v>
      </c>
      <c r="C724" s="29" t="s">
        <v>472</v>
      </c>
      <c r="D724" s="29" t="s">
        <v>469</v>
      </c>
      <c r="E724" s="252">
        <v>1</v>
      </c>
      <c r="H724" s="2"/>
    </row>
    <row r="725" spans="2:8">
      <c r="B725" s="243" t="s">
        <v>309</v>
      </c>
      <c r="C725" s="29" t="s">
        <v>472</v>
      </c>
      <c r="D725" s="29" t="s">
        <v>470</v>
      </c>
      <c r="E725" s="251">
        <v>1</v>
      </c>
      <c r="H725" s="2"/>
    </row>
    <row r="726" spans="2:8">
      <c r="B726" s="243" t="s">
        <v>309</v>
      </c>
      <c r="C726" s="29" t="s">
        <v>472</v>
      </c>
      <c r="D726" s="29" t="s">
        <v>471</v>
      </c>
      <c r="E726" s="251">
        <v>1</v>
      </c>
      <c r="H726" s="2"/>
    </row>
    <row r="727" spans="2:8">
      <c r="B727" s="243" t="s">
        <v>309</v>
      </c>
      <c r="C727" s="29" t="s">
        <v>472</v>
      </c>
      <c r="D727" s="29" t="s">
        <v>472</v>
      </c>
      <c r="E727" s="251">
        <v>1</v>
      </c>
      <c r="H727" s="2"/>
    </row>
    <row r="728" spans="2:8">
      <c r="B728" s="243" t="s">
        <v>309</v>
      </c>
      <c r="C728" s="29" t="s">
        <v>472</v>
      </c>
      <c r="D728" s="29" t="s">
        <v>473</v>
      </c>
      <c r="E728" s="251">
        <v>3.0000000000000027E-2</v>
      </c>
      <c r="H728" s="2"/>
    </row>
    <row r="729" spans="2:8">
      <c r="B729" s="243" t="s">
        <v>309</v>
      </c>
      <c r="C729" s="29" t="s">
        <v>472</v>
      </c>
      <c r="D729" s="29" t="s">
        <v>474</v>
      </c>
      <c r="E729" s="251">
        <v>5.0000000000000044E-2</v>
      </c>
      <c r="H729" s="2"/>
    </row>
    <row r="730" spans="2:8">
      <c r="B730" s="243" t="s">
        <v>309</v>
      </c>
      <c r="C730" s="29" t="s">
        <v>472</v>
      </c>
      <c r="D730" s="29" t="s">
        <v>475</v>
      </c>
      <c r="E730" s="251">
        <v>7.999999999999996E-2</v>
      </c>
      <c r="H730" s="2"/>
    </row>
    <row r="731" spans="2:8">
      <c r="B731" s="243" t="s">
        <v>309</v>
      </c>
      <c r="C731" s="29" t="s">
        <v>472</v>
      </c>
      <c r="D731" s="29" t="s">
        <v>476</v>
      </c>
      <c r="E731" s="251">
        <v>9.9999999999999978E-2</v>
      </c>
      <c r="H731" s="2"/>
    </row>
    <row r="732" spans="2:8">
      <c r="B732" s="243" t="s">
        <v>309</v>
      </c>
      <c r="C732" s="29" t="s">
        <v>472</v>
      </c>
      <c r="D732" s="29" t="s">
        <v>477</v>
      </c>
      <c r="E732" s="251">
        <v>0.10999999999999999</v>
      </c>
      <c r="H732" s="2"/>
    </row>
    <row r="733" spans="2:8">
      <c r="B733" s="243" t="s">
        <v>309</v>
      </c>
      <c r="C733" s="29" t="s">
        <v>472</v>
      </c>
      <c r="D733" s="29" t="s">
        <v>478</v>
      </c>
      <c r="E733" s="251">
        <v>0.12</v>
      </c>
      <c r="H733" s="2"/>
    </row>
    <row r="734" spans="2:8">
      <c r="B734" s="243" t="s">
        <v>309</v>
      </c>
      <c r="C734" s="29" t="s">
        <v>472</v>
      </c>
      <c r="D734" s="29" t="s">
        <v>479</v>
      </c>
      <c r="E734" s="251">
        <v>0.13</v>
      </c>
      <c r="H734" s="2"/>
    </row>
    <row r="735" spans="2:8">
      <c r="B735" s="243" t="s">
        <v>309</v>
      </c>
      <c r="C735" s="29" t="s">
        <v>472</v>
      </c>
      <c r="D735" s="29" t="s">
        <v>480</v>
      </c>
      <c r="E735" s="251">
        <v>0.14000000000000001</v>
      </c>
      <c r="H735" s="2"/>
    </row>
    <row r="736" spans="2:8">
      <c r="B736" s="243" t="s">
        <v>309</v>
      </c>
      <c r="C736" s="29" t="s">
        <v>473</v>
      </c>
      <c r="D736" s="29" t="s">
        <v>536</v>
      </c>
      <c r="E736" s="252">
        <v>1</v>
      </c>
      <c r="H736" s="2"/>
    </row>
    <row r="737" spans="2:8">
      <c r="B737" s="243" t="s">
        <v>309</v>
      </c>
      <c r="C737" s="29" t="s">
        <v>473</v>
      </c>
      <c r="D737" s="29" t="s">
        <v>465</v>
      </c>
      <c r="E737" s="252">
        <v>1</v>
      </c>
      <c r="H737" s="2"/>
    </row>
    <row r="738" spans="2:8">
      <c r="B738" s="243" t="s">
        <v>309</v>
      </c>
      <c r="C738" s="29" t="s">
        <v>473</v>
      </c>
      <c r="D738" s="29" t="s">
        <v>466</v>
      </c>
      <c r="E738" s="252">
        <v>1</v>
      </c>
      <c r="H738" s="2"/>
    </row>
    <row r="739" spans="2:8">
      <c r="B739" s="243" t="s">
        <v>309</v>
      </c>
      <c r="C739" s="29" t="s">
        <v>473</v>
      </c>
      <c r="D739" s="29" t="s">
        <v>467</v>
      </c>
      <c r="E739" s="252">
        <v>1</v>
      </c>
      <c r="H739" s="2"/>
    </row>
    <row r="740" spans="2:8">
      <c r="B740" s="243" t="s">
        <v>309</v>
      </c>
      <c r="C740" s="29" t="s">
        <v>473</v>
      </c>
      <c r="D740" s="29" t="s">
        <v>468</v>
      </c>
      <c r="E740" s="252">
        <v>1</v>
      </c>
      <c r="H740" s="2"/>
    </row>
    <row r="741" spans="2:8">
      <c r="B741" s="243" t="s">
        <v>309</v>
      </c>
      <c r="C741" s="29" t="s">
        <v>473</v>
      </c>
      <c r="D741" s="29" t="s">
        <v>469</v>
      </c>
      <c r="E741" s="252">
        <v>1</v>
      </c>
      <c r="H741" s="2"/>
    </row>
    <row r="742" spans="2:8">
      <c r="B742" s="243" t="s">
        <v>309</v>
      </c>
      <c r="C742" s="29" t="s">
        <v>473</v>
      </c>
      <c r="D742" s="29" t="s">
        <v>470</v>
      </c>
      <c r="E742" s="251">
        <v>1</v>
      </c>
      <c r="H742" s="2"/>
    </row>
    <row r="743" spans="2:8">
      <c r="B743" s="243" t="s">
        <v>309</v>
      </c>
      <c r="C743" s="29" t="s">
        <v>473</v>
      </c>
      <c r="D743" s="29" t="s">
        <v>471</v>
      </c>
      <c r="E743" s="251">
        <v>1</v>
      </c>
      <c r="H743" s="2"/>
    </row>
    <row r="744" spans="2:8">
      <c r="B744" s="243" t="s">
        <v>309</v>
      </c>
      <c r="C744" s="29" t="s">
        <v>473</v>
      </c>
      <c r="D744" s="29" t="s">
        <v>472</v>
      </c>
      <c r="E744" s="251">
        <v>1</v>
      </c>
      <c r="H744" s="2"/>
    </row>
    <row r="745" spans="2:8">
      <c r="B745" s="243" t="s">
        <v>309</v>
      </c>
      <c r="C745" s="29" t="s">
        <v>473</v>
      </c>
      <c r="D745" s="29" t="s">
        <v>473</v>
      </c>
      <c r="E745" s="251">
        <v>1</v>
      </c>
      <c r="H745" s="2"/>
    </row>
    <row r="746" spans="2:8">
      <c r="B746" s="243" t="s">
        <v>309</v>
      </c>
      <c r="C746" s="29" t="s">
        <v>473</v>
      </c>
      <c r="D746" s="29" t="s">
        <v>474</v>
      </c>
      <c r="E746" s="251">
        <v>2.0000000000000018E-2</v>
      </c>
      <c r="H746" s="2"/>
    </row>
    <row r="747" spans="2:8">
      <c r="B747" s="243" t="s">
        <v>309</v>
      </c>
      <c r="C747" s="29" t="s">
        <v>473</v>
      </c>
      <c r="D747" s="29" t="s">
        <v>475</v>
      </c>
      <c r="E747" s="251">
        <v>5.0000000000000044E-2</v>
      </c>
      <c r="H747" s="2"/>
    </row>
    <row r="748" spans="2:8">
      <c r="B748" s="243" t="s">
        <v>309</v>
      </c>
      <c r="C748" s="29" t="s">
        <v>473</v>
      </c>
      <c r="D748" s="29" t="s">
        <v>476</v>
      </c>
      <c r="E748" s="251">
        <v>6.9999999999999951E-2</v>
      </c>
      <c r="H748" s="2"/>
    </row>
    <row r="749" spans="2:8">
      <c r="B749" s="243" t="s">
        <v>309</v>
      </c>
      <c r="C749" s="29" t="s">
        <v>473</v>
      </c>
      <c r="D749" s="29" t="s">
        <v>477</v>
      </c>
      <c r="E749" s="251">
        <v>8.9999999999999969E-2</v>
      </c>
      <c r="H749" s="2"/>
    </row>
    <row r="750" spans="2:8">
      <c r="B750" s="243" t="s">
        <v>309</v>
      </c>
      <c r="C750" s="29" t="s">
        <v>473</v>
      </c>
      <c r="D750" s="29" t="s">
        <v>478</v>
      </c>
      <c r="E750" s="251">
        <v>9.9999999999999978E-2</v>
      </c>
      <c r="H750" s="2"/>
    </row>
    <row r="751" spans="2:8">
      <c r="B751" s="243" t="s">
        <v>309</v>
      </c>
      <c r="C751" s="29" t="s">
        <v>473</v>
      </c>
      <c r="D751" s="29" t="s">
        <v>479</v>
      </c>
      <c r="E751" s="251">
        <v>0.10999999999999999</v>
      </c>
      <c r="H751" s="2"/>
    </row>
    <row r="752" spans="2:8">
      <c r="B752" s="243" t="s">
        <v>309</v>
      </c>
      <c r="C752" s="29" t="s">
        <v>473</v>
      </c>
      <c r="D752" s="29" t="s">
        <v>480</v>
      </c>
      <c r="E752" s="251">
        <v>0.10999999999999999</v>
      </c>
      <c r="H752" s="2"/>
    </row>
    <row r="753" spans="2:8">
      <c r="B753" s="243" t="s">
        <v>309</v>
      </c>
      <c r="C753" s="29" t="s">
        <v>474</v>
      </c>
      <c r="D753" s="29" t="s">
        <v>536</v>
      </c>
      <c r="E753" s="252">
        <v>1</v>
      </c>
      <c r="H753" s="2"/>
    </row>
    <row r="754" spans="2:8">
      <c r="B754" s="243" t="s">
        <v>309</v>
      </c>
      <c r="C754" s="29" t="s">
        <v>474</v>
      </c>
      <c r="D754" s="29" t="s">
        <v>465</v>
      </c>
      <c r="E754" s="252">
        <v>1</v>
      </c>
      <c r="H754" s="2"/>
    </row>
    <row r="755" spans="2:8">
      <c r="B755" s="243" t="s">
        <v>309</v>
      </c>
      <c r="C755" s="29" t="s">
        <v>474</v>
      </c>
      <c r="D755" s="29" t="s">
        <v>466</v>
      </c>
      <c r="E755" s="252">
        <v>1</v>
      </c>
      <c r="H755" s="2"/>
    </row>
    <row r="756" spans="2:8">
      <c r="B756" s="243" t="s">
        <v>309</v>
      </c>
      <c r="C756" s="29" t="s">
        <v>474</v>
      </c>
      <c r="D756" s="29" t="s">
        <v>467</v>
      </c>
      <c r="E756" s="252">
        <v>1</v>
      </c>
      <c r="H756" s="2"/>
    </row>
    <row r="757" spans="2:8">
      <c r="B757" s="243" t="s">
        <v>309</v>
      </c>
      <c r="C757" s="29" t="s">
        <v>474</v>
      </c>
      <c r="D757" s="29" t="s">
        <v>468</v>
      </c>
      <c r="E757" s="252">
        <v>1</v>
      </c>
      <c r="H757" s="2"/>
    </row>
    <row r="758" spans="2:8">
      <c r="B758" s="243" t="s">
        <v>309</v>
      </c>
      <c r="C758" s="29" t="s">
        <v>474</v>
      </c>
      <c r="D758" s="29" t="s">
        <v>469</v>
      </c>
      <c r="E758" s="252">
        <v>1</v>
      </c>
      <c r="H758" s="2"/>
    </row>
    <row r="759" spans="2:8">
      <c r="B759" s="243" t="s">
        <v>309</v>
      </c>
      <c r="C759" s="29" t="s">
        <v>474</v>
      </c>
      <c r="D759" s="29" t="s">
        <v>470</v>
      </c>
      <c r="E759" s="251">
        <v>1</v>
      </c>
      <c r="H759" s="2"/>
    </row>
    <row r="760" spans="2:8">
      <c r="B760" s="243" t="s">
        <v>309</v>
      </c>
      <c r="C760" s="29" t="s">
        <v>474</v>
      </c>
      <c r="D760" s="29" t="s">
        <v>471</v>
      </c>
      <c r="E760" s="251">
        <v>1</v>
      </c>
      <c r="H760" s="2"/>
    </row>
    <row r="761" spans="2:8">
      <c r="B761" s="243" t="s">
        <v>309</v>
      </c>
      <c r="C761" s="29" t="s">
        <v>474</v>
      </c>
      <c r="D761" s="29" t="s">
        <v>472</v>
      </c>
      <c r="E761" s="251">
        <v>1</v>
      </c>
      <c r="H761" s="2"/>
    </row>
    <row r="762" spans="2:8">
      <c r="B762" s="243" t="s">
        <v>309</v>
      </c>
      <c r="C762" s="29" t="s">
        <v>474</v>
      </c>
      <c r="D762" s="29" t="s">
        <v>473</v>
      </c>
      <c r="E762" s="251">
        <v>1</v>
      </c>
      <c r="H762" s="2"/>
    </row>
    <row r="763" spans="2:8">
      <c r="B763" s="243" t="s">
        <v>309</v>
      </c>
      <c r="C763" s="29" t="s">
        <v>474</v>
      </c>
      <c r="D763" s="29" t="s">
        <v>474</v>
      </c>
      <c r="E763" s="251">
        <v>1</v>
      </c>
      <c r="H763" s="2"/>
    </row>
    <row r="764" spans="2:8">
      <c r="B764" s="243" t="s">
        <v>309</v>
      </c>
      <c r="C764" s="29" t="s">
        <v>474</v>
      </c>
      <c r="D764" s="29" t="s">
        <v>475</v>
      </c>
      <c r="E764" s="251">
        <v>3.0000000000000027E-2</v>
      </c>
      <c r="H764" s="2"/>
    </row>
    <row r="765" spans="2:8">
      <c r="B765" s="243" t="s">
        <v>309</v>
      </c>
      <c r="C765" s="29" t="s">
        <v>474</v>
      </c>
      <c r="D765" s="29" t="s">
        <v>476</v>
      </c>
      <c r="E765" s="251">
        <v>5.0000000000000044E-2</v>
      </c>
      <c r="H765" s="2"/>
    </row>
    <row r="766" spans="2:8">
      <c r="B766" s="243" t="s">
        <v>309</v>
      </c>
      <c r="C766" s="29" t="s">
        <v>474</v>
      </c>
      <c r="D766" s="29" t="s">
        <v>477</v>
      </c>
      <c r="E766" s="251">
        <v>6.9999999999999951E-2</v>
      </c>
      <c r="H766" s="2"/>
    </row>
    <row r="767" spans="2:8">
      <c r="B767" s="243" t="s">
        <v>309</v>
      </c>
      <c r="C767" s="29" t="s">
        <v>474</v>
      </c>
      <c r="D767" s="29" t="s">
        <v>478</v>
      </c>
      <c r="E767" s="251">
        <v>7.999999999999996E-2</v>
      </c>
      <c r="H767" s="2"/>
    </row>
    <row r="768" spans="2:8">
      <c r="B768" s="243" t="s">
        <v>309</v>
      </c>
      <c r="C768" s="29" t="s">
        <v>474</v>
      </c>
      <c r="D768" s="29" t="s">
        <v>479</v>
      </c>
      <c r="E768" s="251">
        <v>8.9999999999999969E-2</v>
      </c>
      <c r="H768" s="2"/>
    </row>
    <row r="769" spans="2:8">
      <c r="B769" s="243" t="s">
        <v>309</v>
      </c>
      <c r="C769" s="29" t="s">
        <v>474</v>
      </c>
      <c r="D769" s="29" t="s">
        <v>480</v>
      </c>
      <c r="E769" s="251">
        <v>9.9999999999999978E-2</v>
      </c>
      <c r="H769" s="2"/>
    </row>
    <row r="770" spans="2:8">
      <c r="B770" s="243" t="s">
        <v>309</v>
      </c>
      <c r="C770" s="29" t="s">
        <v>475</v>
      </c>
      <c r="D770" s="29" t="s">
        <v>536</v>
      </c>
      <c r="E770" s="252">
        <v>1</v>
      </c>
      <c r="H770" s="2"/>
    </row>
    <row r="771" spans="2:8">
      <c r="B771" s="243" t="s">
        <v>309</v>
      </c>
      <c r="C771" s="29" t="s">
        <v>475</v>
      </c>
      <c r="D771" s="29" t="s">
        <v>465</v>
      </c>
      <c r="E771" s="252">
        <v>1</v>
      </c>
      <c r="H771" s="2"/>
    </row>
    <row r="772" spans="2:8">
      <c r="B772" s="243" t="s">
        <v>309</v>
      </c>
      <c r="C772" s="29" t="s">
        <v>475</v>
      </c>
      <c r="D772" s="29" t="s">
        <v>466</v>
      </c>
      <c r="E772" s="252">
        <v>1</v>
      </c>
      <c r="H772" s="2"/>
    </row>
    <row r="773" spans="2:8">
      <c r="B773" s="243" t="s">
        <v>309</v>
      </c>
      <c r="C773" s="29" t="s">
        <v>475</v>
      </c>
      <c r="D773" s="29" t="s">
        <v>467</v>
      </c>
      <c r="E773" s="252">
        <v>1</v>
      </c>
      <c r="H773" s="2"/>
    </row>
    <row r="774" spans="2:8">
      <c r="B774" s="243" t="s">
        <v>309</v>
      </c>
      <c r="C774" s="29" t="s">
        <v>475</v>
      </c>
      <c r="D774" s="29" t="s">
        <v>468</v>
      </c>
      <c r="E774" s="252">
        <v>1</v>
      </c>
      <c r="H774" s="2"/>
    </row>
    <row r="775" spans="2:8">
      <c r="B775" s="243" t="s">
        <v>309</v>
      </c>
      <c r="C775" s="29" t="s">
        <v>475</v>
      </c>
      <c r="D775" s="29" t="s">
        <v>469</v>
      </c>
      <c r="E775" s="252">
        <v>1</v>
      </c>
      <c r="H775" s="2"/>
    </row>
    <row r="776" spans="2:8">
      <c r="B776" s="243" t="s">
        <v>309</v>
      </c>
      <c r="C776" s="29" t="s">
        <v>475</v>
      </c>
      <c r="D776" s="29" t="s">
        <v>470</v>
      </c>
      <c r="E776" s="251">
        <v>1</v>
      </c>
      <c r="H776" s="2"/>
    </row>
    <row r="777" spans="2:8">
      <c r="B777" s="243" t="s">
        <v>309</v>
      </c>
      <c r="C777" s="29" t="s">
        <v>475</v>
      </c>
      <c r="D777" s="29" t="s">
        <v>471</v>
      </c>
      <c r="E777" s="251">
        <v>1</v>
      </c>
      <c r="H777" s="2"/>
    </row>
    <row r="778" spans="2:8">
      <c r="B778" s="243" t="s">
        <v>309</v>
      </c>
      <c r="C778" s="29" t="s">
        <v>475</v>
      </c>
      <c r="D778" s="29" t="s">
        <v>472</v>
      </c>
      <c r="E778" s="251">
        <v>1</v>
      </c>
      <c r="H778" s="2"/>
    </row>
    <row r="779" spans="2:8">
      <c r="B779" s="243" t="s">
        <v>309</v>
      </c>
      <c r="C779" s="29" t="s">
        <v>475</v>
      </c>
      <c r="D779" s="29" t="s">
        <v>473</v>
      </c>
      <c r="E779" s="251">
        <v>1</v>
      </c>
      <c r="H779" s="2"/>
    </row>
    <row r="780" spans="2:8">
      <c r="B780" s="243" t="s">
        <v>309</v>
      </c>
      <c r="C780" s="29" t="s">
        <v>475</v>
      </c>
      <c r="D780" s="29" t="s">
        <v>474</v>
      </c>
      <c r="E780" s="251">
        <v>1</v>
      </c>
      <c r="H780" s="2"/>
    </row>
    <row r="781" spans="2:8">
      <c r="B781" s="243" t="s">
        <v>309</v>
      </c>
      <c r="C781" s="29" t="s">
        <v>475</v>
      </c>
      <c r="D781" s="29" t="s">
        <v>475</v>
      </c>
      <c r="E781" s="251">
        <v>1</v>
      </c>
      <c r="H781" s="2"/>
    </row>
    <row r="782" spans="2:8">
      <c r="B782" s="243" t="s">
        <v>309</v>
      </c>
      <c r="C782" s="29" t="s">
        <v>475</v>
      </c>
      <c r="D782" s="29" t="s">
        <v>476</v>
      </c>
      <c r="E782" s="251">
        <v>2.0000000000000018E-2</v>
      </c>
      <c r="H782" s="2"/>
    </row>
    <row r="783" spans="2:8">
      <c r="B783" s="243" t="s">
        <v>309</v>
      </c>
      <c r="C783" s="29" t="s">
        <v>475</v>
      </c>
      <c r="D783" s="29" t="s">
        <v>477</v>
      </c>
      <c r="E783" s="251">
        <v>4.0000000000000036E-2</v>
      </c>
      <c r="H783" s="2"/>
    </row>
    <row r="784" spans="2:8">
      <c r="B784" s="243" t="s">
        <v>309</v>
      </c>
      <c r="C784" s="29" t="s">
        <v>475</v>
      </c>
      <c r="D784" s="29" t="s">
        <v>478</v>
      </c>
      <c r="E784" s="251">
        <v>5.0000000000000044E-2</v>
      </c>
      <c r="H784" s="2"/>
    </row>
    <row r="785" spans="2:8">
      <c r="B785" s="243" t="s">
        <v>309</v>
      </c>
      <c r="C785" s="29" t="s">
        <v>475</v>
      </c>
      <c r="D785" s="29" t="s">
        <v>479</v>
      </c>
      <c r="E785" s="251">
        <v>6.0000000000000053E-2</v>
      </c>
      <c r="H785" s="2"/>
    </row>
    <row r="786" spans="2:8">
      <c r="B786" s="243" t="s">
        <v>309</v>
      </c>
      <c r="C786" s="29" t="s">
        <v>475</v>
      </c>
      <c r="D786" s="29" t="s">
        <v>480</v>
      </c>
      <c r="E786" s="251">
        <v>6.9999999999999951E-2</v>
      </c>
      <c r="H786" s="2"/>
    </row>
    <row r="787" spans="2:8">
      <c r="B787" s="243" t="s">
        <v>309</v>
      </c>
      <c r="C787" s="29" t="s">
        <v>476</v>
      </c>
      <c r="D787" s="29" t="s">
        <v>536</v>
      </c>
      <c r="E787" s="252">
        <v>1</v>
      </c>
      <c r="H787" s="2"/>
    </row>
    <row r="788" spans="2:8">
      <c r="B788" s="243" t="s">
        <v>309</v>
      </c>
      <c r="C788" s="29" t="s">
        <v>476</v>
      </c>
      <c r="D788" s="29" t="s">
        <v>465</v>
      </c>
      <c r="E788" s="252">
        <v>1</v>
      </c>
      <c r="H788" s="2"/>
    </row>
    <row r="789" spans="2:8">
      <c r="B789" s="243" t="s">
        <v>309</v>
      </c>
      <c r="C789" s="29" t="s">
        <v>476</v>
      </c>
      <c r="D789" s="29" t="s">
        <v>466</v>
      </c>
      <c r="E789" s="252">
        <v>1</v>
      </c>
      <c r="H789" s="2"/>
    </row>
    <row r="790" spans="2:8">
      <c r="B790" s="243" t="s">
        <v>309</v>
      </c>
      <c r="C790" s="29" t="s">
        <v>476</v>
      </c>
      <c r="D790" s="29" t="s">
        <v>467</v>
      </c>
      <c r="E790" s="252">
        <v>1</v>
      </c>
      <c r="H790" s="2"/>
    </row>
    <row r="791" spans="2:8">
      <c r="B791" s="243" t="s">
        <v>309</v>
      </c>
      <c r="C791" s="29" t="s">
        <v>476</v>
      </c>
      <c r="D791" s="29" t="s">
        <v>468</v>
      </c>
      <c r="E791" s="252">
        <v>1</v>
      </c>
      <c r="H791" s="2"/>
    </row>
    <row r="792" spans="2:8">
      <c r="B792" s="243" t="s">
        <v>309</v>
      </c>
      <c r="C792" s="29" t="s">
        <v>476</v>
      </c>
      <c r="D792" s="29" t="s">
        <v>469</v>
      </c>
      <c r="E792" s="252">
        <v>1</v>
      </c>
      <c r="H792" s="2"/>
    </row>
    <row r="793" spans="2:8">
      <c r="B793" s="243" t="s">
        <v>309</v>
      </c>
      <c r="C793" s="29" t="s">
        <v>476</v>
      </c>
      <c r="D793" s="29" t="s">
        <v>470</v>
      </c>
      <c r="E793" s="251">
        <v>1</v>
      </c>
      <c r="H793" s="2"/>
    </row>
    <row r="794" spans="2:8">
      <c r="B794" s="243" t="s">
        <v>309</v>
      </c>
      <c r="C794" s="29" t="s">
        <v>476</v>
      </c>
      <c r="D794" s="29" t="s">
        <v>471</v>
      </c>
      <c r="E794" s="251">
        <v>1</v>
      </c>
      <c r="H794" s="2"/>
    </row>
    <row r="795" spans="2:8">
      <c r="B795" s="243" t="s">
        <v>309</v>
      </c>
      <c r="C795" s="29" t="s">
        <v>476</v>
      </c>
      <c r="D795" s="29" t="s">
        <v>472</v>
      </c>
      <c r="E795" s="251">
        <v>1</v>
      </c>
      <c r="H795" s="2"/>
    </row>
    <row r="796" spans="2:8">
      <c r="B796" s="243" t="s">
        <v>309</v>
      </c>
      <c r="C796" s="29" t="s">
        <v>476</v>
      </c>
      <c r="D796" s="29" t="s">
        <v>473</v>
      </c>
      <c r="E796" s="251">
        <v>1</v>
      </c>
      <c r="H796" s="2"/>
    </row>
    <row r="797" spans="2:8">
      <c r="B797" s="243" t="s">
        <v>309</v>
      </c>
      <c r="C797" s="29" t="s">
        <v>476</v>
      </c>
      <c r="D797" s="29" t="s">
        <v>474</v>
      </c>
      <c r="E797" s="251">
        <v>1</v>
      </c>
      <c r="H797" s="2"/>
    </row>
    <row r="798" spans="2:8">
      <c r="B798" s="243" t="s">
        <v>309</v>
      </c>
      <c r="C798" s="29" t="s">
        <v>476</v>
      </c>
      <c r="D798" s="29" t="s">
        <v>475</v>
      </c>
      <c r="E798" s="251">
        <v>1</v>
      </c>
      <c r="H798" s="2"/>
    </row>
    <row r="799" spans="2:8">
      <c r="B799" s="243" t="s">
        <v>309</v>
      </c>
      <c r="C799" s="29" t="s">
        <v>476</v>
      </c>
      <c r="D799" s="29" t="s">
        <v>476</v>
      </c>
      <c r="E799" s="251">
        <v>1</v>
      </c>
      <c r="H799" s="2"/>
    </row>
    <row r="800" spans="2:8">
      <c r="B800" s="243" t="s">
        <v>309</v>
      </c>
      <c r="C800" s="29" t="s">
        <v>476</v>
      </c>
      <c r="D800" s="29" t="s">
        <v>477</v>
      </c>
      <c r="E800" s="251">
        <v>2.0000000000000018E-2</v>
      </c>
      <c r="H800" s="2"/>
    </row>
    <row r="801" spans="2:8">
      <c r="B801" s="243" t="s">
        <v>309</v>
      </c>
      <c r="C801" s="29" t="s">
        <v>476</v>
      </c>
      <c r="D801" s="29" t="s">
        <v>478</v>
      </c>
      <c r="E801" s="251">
        <v>3.0000000000000027E-2</v>
      </c>
      <c r="H801" s="2"/>
    </row>
    <row r="802" spans="2:8">
      <c r="B802" s="243" t="s">
        <v>309</v>
      </c>
      <c r="C802" s="29" t="s">
        <v>476</v>
      </c>
      <c r="D802" s="29" t="s">
        <v>479</v>
      </c>
      <c r="E802" s="251">
        <v>4.0000000000000036E-2</v>
      </c>
      <c r="H802" s="2"/>
    </row>
    <row r="803" spans="2:8">
      <c r="B803" s="243" t="s">
        <v>309</v>
      </c>
      <c r="C803" s="29" t="s">
        <v>476</v>
      </c>
      <c r="D803" s="29" t="s">
        <v>480</v>
      </c>
      <c r="E803" s="251">
        <v>5.0000000000000044E-2</v>
      </c>
      <c r="H803" s="2"/>
    </row>
    <row r="804" spans="2:8">
      <c r="B804" s="243" t="s">
        <v>309</v>
      </c>
      <c r="C804" s="29" t="s">
        <v>477</v>
      </c>
      <c r="D804" s="29" t="s">
        <v>536</v>
      </c>
      <c r="E804" s="252">
        <v>1</v>
      </c>
      <c r="H804" s="2"/>
    </row>
    <row r="805" spans="2:8">
      <c r="B805" s="243" t="s">
        <v>309</v>
      </c>
      <c r="C805" s="29" t="s">
        <v>477</v>
      </c>
      <c r="D805" s="29" t="s">
        <v>465</v>
      </c>
      <c r="E805" s="252">
        <v>1</v>
      </c>
      <c r="H805" s="2"/>
    </row>
    <row r="806" spans="2:8">
      <c r="B806" s="243" t="s">
        <v>309</v>
      </c>
      <c r="C806" s="29" t="s">
        <v>477</v>
      </c>
      <c r="D806" s="29" t="s">
        <v>466</v>
      </c>
      <c r="E806" s="252">
        <v>1</v>
      </c>
      <c r="H806" s="2"/>
    </row>
    <row r="807" spans="2:8">
      <c r="B807" s="243" t="s">
        <v>309</v>
      </c>
      <c r="C807" s="29" t="s">
        <v>477</v>
      </c>
      <c r="D807" s="29" t="s">
        <v>467</v>
      </c>
      <c r="E807" s="252">
        <v>1</v>
      </c>
      <c r="H807" s="2"/>
    </row>
    <row r="808" spans="2:8">
      <c r="B808" s="243" t="s">
        <v>309</v>
      </c>
      <c r="C808" s="29" t="s">
        <v>477</v>
      </c>
      <c r="D808" s="29" t="s">
        <v>468</v>
      </c>
      <c r="E808" s="252">
        <v>1</v>
      </c>
      <c r="H808" s="2"/>
    </row>
    <row r="809" spans="2:8">
      <c r="B809" s="243" t="s">
        <v>309</v>
      </c>
      <c r="C809" s="29" t="s">
        <v>477</v>
      </c>
      <c r="D809" s="29" t="s">
        <v>469</v>
      </c>
      <c r="E809" s="252">
        <v>1</v>
      </c>
      <c r="H809" s="2"/>
    </row>
    <row r="810" spans="2:8">
      <c r="B810" s="243" t="s">
        <v>309</v>
      </c>
      <c r="C810" s="29" t="s">
        <v>477</v>
      </c>
      <c r="D810" s="29" t="s">
        <v>470</v>
      </c>
      <c r="E810" s="251">
        <v>1</v>
      </c>
      <c r="H810" s="2"/>
    </row>
    <row r="811" spans="2:8">
      <c r="B811" s="243" t="s">
        <v>309</v>
      </c>
      <c r="C811" s="29" t="s">
        <v>477</v>
      </c>
      <c r="D811" s="29" t="s">
        <v>471</v>
      </c>
      <c r="E811" s="251">
        <v>1</v>
      </c>
      <c r="H811" s="2"/>
    </row>
    <row r="812" spans="2:8">
      <c r="B812" s="243" t="s">
        <v>309</v>
      </c>
      <c r="C812" s="29" t="s">
        <v>477</v>
      </c>
      <c r="D812" s="29" t="s">
        <v>472</v>
      </c>
      <c r="E812" s="251">
        <v>1</v>
      </c>
      <c r="H812" s="2"/>
    </row>
    <row r="813" spans="2:8">
      <c r="B813" s="243" t="s">
        <v>309</v>
      </c>
      <c r="C813" s="29" t="s">
        <v>477</v>
      </c>
      <c r="D813" s="29" t="s">
        <v>473</v>
      </c>
      <c r="E813" s="251">
        <v>1</v>
      </c>
      <c r="H813" s="2"/>
    </row>
    <row r="814" spans="2:8">
      <c r="B814" s="243" t="s">
        <v>309</v>
      </c>
      <c r="C814" s="29" t="s">
        <v>477</v>
      </c>
      <c r="D814" s="29" t="s">
        <v>474</v>
      </c>
      <c r="E814" s="251">
        <v>1</v>
      </c>
      <c r="H814" s="2"/>
    </row>
    <row r="815" spans="2:8">
      <c r="B815" s="243" t="s">
        <v>309</v>
      </c>
      <c r="C815" s="29" t="s">
        <v>477</v>
      </c>
      <c r="D815" s="29" t="s">
        <v>475</v>
      </c>
      <c r="E815" s="251">
        <v>1</v>
      </c>
      <c r="H815" s="2"/>
    </row>
    <row r="816" spans="2:8">
      <c r="B816" s="243" t="s">
        <v>309</v>
      </c>
      <c r="C816" s="29" t="s">
        <v>477</v>
      </c>
      <c r="D816" s="29" t="s">
        <v>476</v>
      </c>
      <c r="E816" s="251">
        <v>1</v>
      </c>
      <c r="H816" s="2"/>
    </row>
    <row r="817" spans="2:8">
      <c r="B817" s="243" t="s">
        <v>309</v>
      </c>
      <c r="C817" s="29" t="s">
        <v>477</v>
      </c>
      <c r="D817" s="29" t="s">
        <v>477</v>
      </c>
      <c r="E817" s="251">
        <v>1</v>
      </c>
      <c r="H817" s="2"/>
    </row>
    <row r="818" spans="2:8">
      <c r="B818" s="243" t="s">
        <v>309</v>
      </c>
      <c r="C818" s="29" t="s">
        <v>477</v>
      </c>
      <c r="D818" s="29" t="s">
        <v>478</v>
      </c>
      <c r="E818" s="251">
        <v>1.0000000000000009E-2</v>
      </c>
      <c r="H818" s="2"/>
    </row>
    <row r="819" spans="2:8">
      <c r="B819" s="243" t="s">
        <v>309</v>
      </c>
      <c r="C819" s="29" t="s">
        <v>477</v>
      </c>
      <c r="D819" s="29" t="s">
        <v>479</v>
      </c>
      <c r="E819" s="251">
        <v>2.0000000000000018E-2</v>
      </c>
      <c r="H819" s="2"/>
    </row>
    <row r="820" spans="2:8">
      <c r="B820" s="243" t="s">
        <v>309</v>
      </c>
      <c r="C820" s="29" t="s">
        <v>477</v>
      </c>
      <c r="D820" s="29" t="s">
        <v>480</v>
      </c>
      <c r="E820" s="251">
        <v>3.0000000000000027E-2</v>
      </c>
      <c r="H820" s="2"/>
    </row>
    <row r="821" spans="2:8">
      <c r="B821" s="243" t="s">
        <v>309</v>
      </c>
      <c r="C821" s="29" t="s">
        <v>478</v>
      </c>
      <c r="D821" s="29" t="s">
        <v>536</v>
      </c>
      <c r="E821" s="252">
        <v>1</v>
      </c>
      <c r="H821" s="2"/>
    </row>
    <row r="822" spans="2:8">
      <c r="B822" s="243" t="s">
        <v>309</v>
      </c>
      <c r="C822" s="29" t="s">
        <v>478</v>
      </c>
      <c r="D822" s="29" t="s">
        <v>465</v>
      </c>
      <c r="E822" s="252">
        <v>1</v>
      </c>
      <c r="H822" s="2"/>
    </row>
    <row r="823" spans="2:8">
      <c r="B823" s="243" t="s">
        <v>309</v>
      </c>
      <c r="C823" s="29" t="s">
        <v>478</v>
      </c>
      <c r="D823" s="29" t="s">
        <v>466</v>
      </c>
      <c r="E823" s="252">
        <v>1</v>
      </c>
      <c r="H823" s="2"/>
    </row>
    <row r="824" spans="2:8">
      <c r="B824" s="243" t="s">
        <v>309</v>
      </c>
      <c r="C824" s="29" t="s">
        <v>478</v>
      </c>
      <c r="D824" s="29" t="s">
        <v>467</v>
      </c>
      <c r="E824" s="252">
        <v>1</v>
      </c>
      <c r="H824" s="2"/>
    </row>
    <row r="825" spans="2:8">
      <c r="B825" s="243" t="s">
        <v>309</v>
      </c>
      <c r="C825" s="29" t="s">
        <v>478</v>
      </c>
      <c r="D825" s="29" t="s">
        <v>468</v>
      </c>
      <c r="E825" s="252">
        <v>1</v>
      </c>
      <c r="H825" s="2"/>
    </row>
    <row r="826" spans="2:8">
      <c r="B826" s="243" t="s">
        <v>309</v>
      </c>
      <c r="C826" s="29" t="s">
        <v>478</v>
      </c>
      <c r="D826" s="29" t="s">
        <v>469</v>
      </c>
      <c r="E826" s="252">
        <v>1</v>
      </c>
      <c r="H826" s="2"/>
    </row>
    <row r="827" spans="2:8">
      <c r="B827" s="243" t="s">
        <v>309</v>
      </c>
      <c r="C827" s="29" t="s">
        <v>478</v>
      </c>
      <c r="D827" s="29" t="s">
        <v>470</v>
      </c>
      <c r="E827" s="251">
        <v>1</v>
      </c>
      <c r="H827" s="2"/>
    </row>
    <row r="828" spans="2:8">
      <c r="B828" s="243" t="s">
        <v>309</v>
      </c>
      <c r="C828" s="29" t="s">
        <v>478</v>
      </c>
      <c r="D828" s="29" t="s">
        <v>471</v>
      </c>
      <c r="E828" s="251">
        <v>1</v>
      </c>
      <c r="H828" s="2"/>
    </row>
    <row r="829" spans="2:8">
      <c r="B829" s="243" t="s">
        <v>309</v>
      </c>
      <c r="C829" s="29" t="s">
        <v>478</v>
      </c>
      <c r="D829" s="29" t="s">
        <v>472</v>
      </c>
      <c r="E829" s="251">
        <v>1</v>
      </c>
      <c r="H829" s="2"/>
    </row>
    <row r="830" spans="2:8">
      <c r="B830" s="243" t="s">
        <v>309</v>
      </c>
      <c r="C830" s="29" t="s">
        <v>478</v>
      </c>
      <c r="D830" s="29" t="s">
        <v>473</v>
      </c>
      <c r="E830" s="251">
        <v>1</v>
      </c>
      <c r="H830" s="2"/>
    </row>
    <row r="831" spans="2:8">
      <c r="B831" s="243" t="s">
        <v>309</v>
      </c>
      <c r="C831" s="29" t="s">
        <v>478</v>
      </c>
      <c r="D831" s="29" t="s">
        <v>474</v>
      </c>
      <c r="E831" s="251">
        <v>1</v>
      </c>
      <c r="H831" s="2"/>
    </row>
    <row r="832" spans="2:8">
      <c r="B832" s="243" t="s">
        <v>309</v>
      </c>
      <c r="C832" s="29" t="s">
        <v>478</v>
      </c>
      <c r="D832" s="29" t="s">
        <v>475</v>
      </c>
      <c r="E832" s="251">
        <v>1</v>
      </c>
      <c r="H832" s="2"/>
    </row>
    <row r="833" spans="2:8">
      <c r="B833" s="243" t="s">
        <v>309</v>
      </c>
      <c r="C833" s="29" t="s">
        <v>478</v>
      </c>
      <c r="D833" s="29" t="s">
        <v>476</v>
      </c>
      <c r="E833" s="251">
        <v>1</v>
      </c>
      <c r="H833" s="2"/>
    </row>
    <row r="834" spans="2:8">
      <c r="B834" s="243" t="s">
        <v>309</v>
      </c>
      <c r="C834" s="29" t="s">
        <v>478</v>
      </c>
      <c r="D834" s="29" t="s">
        <v>477</v>
      </c>
      <c r="E834" s="251">
        <v>1</v>
      </c>
      <c r="H834" s="2"/>
    </row>
    <row r="835" spans="2:8">
      <c r="B835" s="243" t="s">
        <v>309</v>
      </c>
      <c r="C835" s="29" t="s">
        <v>478</v>
      </c>
      <c r="D835" s="29" t="s">
        <v>478</v>
      </c>
      <c r="E835" s="251">
        <v>1</v>
      </c>
      <c r="H835" s="2"/>
    </row>
    <row r="836" spans="2:8">
      <c r="B836" s="243" t="s">
        <v>309</v>
      </c>
      <c r="C836" s="29" t="s">
        <v>478</v>
      </c>
      <c r="D836" s="29" t="s">
        <v>479</v>
      </c>
      <c r="E836" s="251">
        <v>1.0000000000000009E-2</v>
      </c>
      <c r="H836" s="2"/>
    </row>
    <row r="837" spans="2:8">
      <c r="B837" s="243" t="s">
        <v>309</v>
      </c>
      <c r="C837" s="29" t="s">
        <v>478</v>
      </c>
      <c r="D837" s="29" t="s">
        <v>480</v>
      </c>
      <c r="E837" s="251">
        <v>2.0000000000000018E-2</v>
      </c>
      <c r="H837" s="2"/>
    </row>
    <row r="838" spans="2:8">
      <c r="B838" s="243" t="s">
        <v>309</v>
      </c>
      <c r="C838" s="29" t="s">
        <v>479</v>
      </c>
      <c r="D838" s="29" t="s">
        <v>536</v>
      </c>
      <c r="E838" s="252">
        <v>1</v>
      </c>
      <c r="H838" s="2"/>
    </row>
    <row r="839" spans="2:8">
      <c r="B839" s="243" t="s">
        <v>309</v>
      </c>
      <c r="C839" s="29" t="s">
        <v>479</v>
      </c>
      <c r="D839" s="29" t="s">
        <v>465</v>
      </c>
      <c r="E839" s="252">
        <v>1</v>
      </c>
      <c r="H839" s="2"/>
    </row>
    <row r="840" spans="2:8">
      <c r="B840" s="243" t="s">
        <v>309</v>
      </c>
      <c r="C840" s="29" t="s">
        <v>479</v>
      </c>
      <c r="D840" s="29" t="s">
        <v>466</v>
      </c>
      <c r="E840" s="252">
        <v>1</v>
      </c>
      <c r="H840" s="2"/>
    </row>
    <row r="841" spans="2:8">
      <c r="B841" s="243" t="s">
        <v>309</v>
      </c>
      <c r="C841" s="29" t="s">
        <v>479</v>
      </c>
      <c r="D841" s="29" t="s">
        <v>467</v>
      </c>
      <c r="E841" s="252">
        <v>1</v>
      </c>
      <c r="H841" s="2"/>
    </row>
    <row r="842" spans="2:8">
      <c r="B842" s="243" t="s">
        <v>309</v>
      </c>
      <c r="C842" s="29" t="s">
        <v>479</v>
      </c>
      <c r="D842" s="29" t="s">
        <v>468</v>
      </c>
      <c r="E842" s="252">
        <v>1</v>
      </c>
      <c r="H842" s="2"/>
    </row>
    <row r="843" spans="2:8">
      <c r="B843" s="243" t="s">
        <v>309</v>
      </c>
      <c r="C843" s="29" t="s">
        <v>479</v>
      </c>
      <c r="D843" s="29" t="s">
        <v>469</v>
      </c>
      <c r="E843" s="252">
        <v>1</v>
      </c>
      <c r="H843" s="2"/>
    </row>
    <row r="844" spans="2:8">
      <c r="B844" s="243" t="s">
        <v>309</v>
      </c>
      <c r="C844" s="29" t="s">
        <v>479</v>
      </c>
      <c r="D844" s="29" t="s">
        <v>470</v>
      </c>
      <c r="E844" s="251">
        <v>1</v>
      </c>
      <c r="H844" s="2"/>
    </row>
    <row r="845" spans="2:8">
      <c r="B845" s="243" t="s">
        <v>309</v>
      </c>
      <c r="C845" s="29" t="s">
        <v>479</v>
      </c>
      <c r="D845" s="29" t="s">
        <v>471</v>
      </c>
      <c r="E845" s="251">
        <v>1</v>
      </c>
      <c r="H845" s="2"/>
    </row>
    <row r="846" spans="2:8">
      <c r="B846" s="243" t="s">
        <v>309</v>
      </c>
      <c r="C846" s="29" t="s">
        <v>479</v>
      </c>
      <c r="D846" s="29" t="s">
        <v>472</v>
      </c>
      <c r="E846" s="251">
        <v>1</v>
      </c>
      <c r="H846" s="2"/>
    </row>
    <row r="847" spans="2:8">
      <c r="B847" s="243" t="s">
        <v>309</v>
      </c>
      <c r="C847" s="29" t="s">
        <v>479</v>
      </c>
      <c r="D847" s="29" t="s">
        <v>473</v>
      </c>
      <c r="E847" s="251">
        <v>1</v>
      </c>
      <c r="H847" s="2"/>
    </row>
    <row r="848" spans="2:8">
      <c r="B848" s="243" t="s">
        <v>309</v>
      </c>
      <c r="C848" s="29" t="s">
        <v>479</v>
      </c>
      <c r="D848" s="29" t="s">
        <v>474</v>
      </c>
      <c r="E848" s="251">
        <v>1</v>
      </c>
      <c r="H848" s="2"/>
    </row>
    <row r="849" spans="2:8">
      <c r="B849" s="243" t="s">
        <v>309</v>
      </c>
      <c r="C849" s="29" t="s">
        <v>479</v>
      </c>
      <c r="D849" s="29" t="s">
        <v>475</v>
      </c>
      <c r="E849" s="251">
        <v>1</v>
      </c>
      <c r="H849" s="2"/>
    </row>
    <row r="850" spans="2:8">
      <c r="B850" s="243" t="s">
        <v>309</v>
      </c>
      <c r="C850" s="29" t="s">
        <v>479</v>
      </c>
      <c r="D850" s="29" t="s">
        <v>476</v>
      </c>
      <c r="E850" s="251">
        <v>1</v>
      </c>
      <c r="H850" s="2"/>
    </row>
    <row r="851" spans="2:8">
      <c r="B851" s="243" t="s">
        <v>309</v>
      </c>
      <c r="C851" s="29" t="s">
        <v>479</v>
      </c>
      <c r="D851" s="29" t="s">
        <v>477</v>
      </c>
      <c r="E851" s="251">
        <v>1</v>
      </c>
      <c r="H851" s="2"/>
    </row>
    <row r="852" spans="2:8">
      <c r="B852" s="243" t="s">
        <v>309</v>
      </c>
      <c r="C852" s="29" t="s">
        <v>479</v>
      </c>
      <c r="D852" s="29" t="s">
        <v>478</v>
      </c>
      <c r="E852" s="251">
        <v>1</v>
      </c>
      <c r="H852" s="2"/>
    </row>
    <row r="853" spans="2:8">
      <c r="B853" s="243" t="s">
        <v>309</v>
      </c>
      <c r="C853" s="29" t="s">
        <v>479</v>
      </c>
      <c r="D853" s="29" t="s">
        <v>479</v>
      </c>
      <c r="E853" s="251">
        <v>1</v>
      </c>
      <c r="H853" s="2"/>
    </row>
    <row r="854" spans="2:8">
      <c r="B854" s="243" t="s">
        <v>309</v>
      </c>
      <c r="C854" s="29" t="s">
        <v>479</v>
      </c>
      <c r="D854" s="29" t="s">
        <v>480</v>
      </c>
      <c r="E854" s="251">
        <v>1.0000000000000009E-2</v>
      </c>
      <c r="H854" s="2"/>
    </row>
    <row r="855" spans="2:8">
      <c r="B855" s="243" t="s">
        <v>309</v>
      </c>
      <c r="C855" s="29" t="s">
        <v>480</v>
      </c>
      <c r="D855" s="29" t="s">
        <v>536</v>
      </c>
      <c r="E855" s="252">
        <v>1</v>
      </c>
      <c r="H855" s="2"/>
    </row>
    <row r="856" spans="2:8">
      <c r="B856" s="243" t="s">
        <v>309</v>
      </c>
      <c r="C856" s="29" t="s">
        <v>480</v>
      </c>
      <c r="D856" s="29" t="s">
        <v>465</v>
      </c>
      <c r="E856" s="252">
        <v>1</v>
      </c>
      <c r="H856" s="2"/>
    </row>
    <row r="857" spans="2:8">
      <c r="B857" s="243" t="s">
        <v>309</v>
      </c>
      <c r="C857" s="29" t="s">
        <v>480</v>
      </c>
      <c r="D857" s="29" t="s">
        <v>466</v>
      </c>
      <c r="E857" s="252">
        <v>1</v>
      </c>
      <c r="H857" s="2"/>
    </row>
    <row r="858" spans="2:8">
      <c r="B858" s="243" t="s">
        <v>309</v>
      </c>
      <c r="C858" s="29" t="s">
        <v>480</v>
      </c>
      <c r="D858" s="29" t="s">
        <v>467</v>
      </c>
      <c r="E858" s="252">
        <v>1</v>
      </c>
      <c r="H858" s="2"/>
    </row>
    <row r="859" spans="2:8">
      <c r="B859" s="243" t="s">
        <v>309</v>
      </c>
      <c r="C859" s="29" t="s">
        <v>480</v>
      </c>
      <c r="D859" s="29" t="s">
        <v>468</v>
      </c>
      <c r="E859" s="252">
        <v>1</v>
      </c>
      <c r="H859" s="2"/>
    </row>
    <row r="860" spans="2:8">
      <c r="B860" s="243" t="s">
        <v>309</v>
      </c>
      <c r="C860" s="29" t="s">
        <v>480</v>
      </c>
      <c r="D860" s="29" t="s">
        <v>469</v>
      </c>
      <c r="E860" s="252">
        <v>1</v>
      </c>
      <c r="H860" s="2"/>
    </row>
    <row r="861" spans="2:8">
      <c r="B861" s="243" t="s">
        <v>309</v>
      </c>
      <c r="C861" s="29" t="s">
        <v>480</v>
      </c>
      <c r="D861" s="29" t="s">
        <v>470</v>
      </c>
      <c r="E861" s="251">
        <v>1</v>
      </c>
      <c r="H861" s="2"/>
    </row>
    <row r="862" spans="2:8">
      <c r="B862" s="243" t="s">
        <v>309</v>
      </c>
      <c r="C862" s="29" t="s">
        <v>480</v>
      </c>
      <c r="D862" s="29" t="s">
        <v>471</v>
      </c>
      <c r="E862" s="251">
        <v>1</v>
      </c>
      <c r="H862" s="2"/>
    </row>
    <row r="863" spans="2:8">
      <c r="B863" s="243" t="s">
        <v>309</v>
      </c>
      <c r="C863" s="29" t="s">
        <v>480</v>
      </c>
      <c r="D863" s="29" t="s">
        <v>472</v>
      </c>
      <c r="E863" s="251">
        <v>1</v>
      </c>
      <c r="H863" s="2"/>
    </row>
    <row r="864" spans="2:8">
      <c r="B864" s="243" t="s">
        <v>309</v>
      </c>
      <c r="C864" s="29" t="s">
        <v>480</v>
      </c>
      <c r="D864" s="29" t="s">
        <v>473</v>
      </c>
      <c r="E864" s="251">
        <v>1</v>
      </c>
      <c r="H864" s="2"/>
    </row>
    <row r="865" spans="2:8">
      <c r="B865" s="243" t="s">
        <v>309</v>
      </c>
      <c r="C865" s="29" t="s">
        <v>480</v>
      </c>
      <c r="D865" s="29" t="s">
        <v>474</v>
      </c>
      <c r="E865" s="251">
        <v>1</v>
      </c>
      <c r="H865" s="2"/>
    </row>
    <row r="866" spans="2:8">
      <c r="B866" s="243" t="s">
        <v>309</v>
      </c>
      <c r="C866" s="29" t="s">
        <v>480</v>
      </c>
      <c r="D866" s="29" t="s">
        <v>475</v>
      </c>
      <c r="E866" s="251">
        <v>1</v>
      </c>
      <c r="H866" s="2"/>
    </row>
    <row r="867" spans="2:8">
      <c r="B867" s="243" t="s">
        <v>309</v>
      </c>
      <c r="C867" s="29" t="s">
        <v>480</v>
      </c>
      <c r="D867" s="29" t="s">
        <v>476</v>
      </c>
      <c r="E867" s="251">
        <v>1</v>
      </c>
      <c r="H867" s="2"/>
    </row>
    <row r="868" spans="2:8">
      <c r="B868" s="243" t="s">
        <v>309</v>
      </c>
      <c r="C868" s="29" t="s">
        <v>480</v>
      </c>
      <c r="D868" s="29" t="s">
        <v>477</v>
      </c>
      <c r="E868" s="251">
        <v>1</v>
      </c>
      <c r="H868" s="2"/>
    </row>
    <row r="869" spans="2:8">
      <c r="B869" s="243" t="s">
        <v>309</v>
      </c>
      <c r="C869" s="29" t="s">
        <v>480</v>
      </c>
      <c r="D869" s="29" t="s">
        <v>478</v>
      </c>
      <c r="E869" s="251">
        <v>1</v>
      </c>
      <c r="H869" s="2"/>
    </row>
    <row r="870" spans="2:8">
      <c r="B870" s="243" t="s">
        <v>309</v>
      </c>
      <c r="C870" s="29" t="s">
        <v>480</v>
      </c>
      <c r="D870" s="29" t="s">
        <v>479</v>
      </c>
      <c r="E870" s="251">
        <v>1</v>
      </c>
      <c r="H870" s="2"/>
    </row>
    <row r="871" spans="2:8">
      <c r="B871" s="243" t="s">
        <v>309</v>
      </c>
      <c r="C871" s="29" t="s">
        <v>480</v>
      </c>
      <c r="D871" s="29" t="s">
        <v>480</v>
      </c>
      <c r="E871" s="251">
        <v>1</v>
      </c>
      <c r="H871" s="2"/>
    </row>
    <row r="872" spans="2:8">
      <c r="B872" s="243" t="s">
        <v>310</v>
      </c>
      <c r="C872" s="29" t="s">
        <v>536</v>
      </c>
      <c r="D872" s="29" t="s">
        <v>536</v>
      </c>
      <c r="E872" s="252">
        <v>1</v>
      </c>
      <c r="H872" s="2"/>
    </row>
    <row r="873" spans="2:8">
      <c r="B873" s="243" t="s">
        <v>310</v>
      </c>
      <c r="C873" s="29" t="s">
        <v>536</v>
      </c>
      <c r="D873" s="29" t="s">
        <v>465</v>
      </c>
      <c r="E873" s="251">
        <v>0.37</v>
      </c>
      <c r="H873" s="2"/>
    </row>
    <row r="874" spans="2:8">
      <c r="B874" s="243" t="s">
        <v>310</v>
      </c>
      <c r="C874" s="29" t="s">
        <v>534</v>
      </c>
      <c r="D874" s="29" t="s">
        <v>466</v>
      </c>
      <c r="E874" s="251">
        <v>0.5</v>
      </c>
      <c r="H874" s="2"/>
    </row>
    <row r="875" spans="2:8">
      <c r="B875" s="243" t="s">
        <v>310</v>
      </c>
      <c r="C875" s="29" t="s">
        <v>534</v>
      </c>
      <c r="D875" s="29" t="s">
        <v>467</v>
      </c>
      <c r="E875" s="251">
        <v>0.56000000000000005</v>
      </c>
      <c r="H875" s="2"/>
    </row>
    <row r="876" spans="2:8">
      <c r="B876" s="243" t="s">
        <v>310</v>
      </c>
      <c r="C876" s="29" t="s">
        <v>534</v>
      </c>
      <c r="D876" s="29" t="s">
        <v>468</v>
      </c>
      <c r="E876" s="251">
        <v>0.61</v>
      </c>
      <c r="H876" s="2"/>
    </row>
    <row r="877" spans="2:8">
      <c r="B877" s="243" t="s">
        <v>310</v>
      </c>
      <c r="C877" s="29" t="s">
        <v>534</v>
      </c>
      <c r="D877" s="29" t="s">
        <v>469</v>
      </c>
      <c r="E877" s="251">
        <v>0.63</v>
      </c>
      <c r="H877" s="2"/>
    </row>
    <row r="878" spans="2:8">
      <c r="B878" s="243" t="s">
        <v>310</v>
      </c>
      <c r="C878" s="29" t="s">
        <v>534</v>
      </c>
      <c r="D878" s="29" t="s">
        <v>470</v>
      </c>
      <c r="E878" s="251">
        <v>0.65</v>
      </c>
      <c r="H878" s="2"/>
    </row>
    <row r="879" spans="2:8">
      <c r="B879" s="243" t="s">
        <v>310</v>
      </c>
      <c r="C879" s="29" t="s">
        <v>534</v>
      </c>
      <c r="D879" s="29" t="s">
        <v>471</v>
      </c>
      <c r="E879" s="251">
        <v>0.65999999999999992</v>
      </c>
      <c r="H879" s="2"/>
    </row>
    <row r="880" spans="2:8">
      <c r="B880" s="243" t="s">
        <v>310</v>
      </c>
      <c r="C880" s="29" t="s">
        <v>534</v>
      </c>
      <c r="D880" s="29" t="s">
        <v>472</v>
      </c>
      <c r="E880" s="251">
        <v>0.66999999999999993</v>
      </c>
      <c r="H880" s="2"/>
    </row>
    <row r="881" spans="2:8">
      <c r="B881" s="243" t="s">
        <v>310</v>
      </c>
      <c r="C881" s="29" t="s">
        <v>534</v>
      </c>
      <c r="D881" s="29" t="s">
        <v>473</v>
      </c>
      <c r="E881" s="251">
        <v>0.67999999999999994</v>
      </c>
      <c r="H881" s="2"/>
    </row>
    <row r="882" spans="2:8">
      <c r="B882" s="243" t="s">
        <v>310</v>
      </c>
      <c r="C882" s="29" t="s">
        <v>534</v>
      </c>
      <c r="D882" s="29" t="s">
        <v>474</v>
      </c>
      <c r="E882" s="251">
        <v>0.69</v>
      </c>
      <c r="H882" s="2"/>
    </row>
    <row r="883" spans="2:8">
      <c r="B883" s="243" t="s">
        <v>310</v>
      </c>
      <c r="C883" s="29" t="s">
        <v>534</v>
      </c>
      <c r="D883" s="29" t="s">
        <v>475</v>
      </c>
      <c r="E883" s="251">
        <v>0.69</v>
      </c>
      <c r="H883" s="2"/>
    </row>
    <row r="884" spans="2:8">
      <c r="B884" s="243" t="s">
        <v>310</v>
      </c>
      <c r="C884" s="29" t="s">
        <v>534</v>
      </c>
      <c r="D884" s="29" t="s">
        <v>476</v>
      </c>
      <c r="E884" s="251">
        <v>0.7</v>
      </c>
      <c r="H884" s="2"/>
    </row>
    <row r="885" spans="2:8">
      <c r="B885" s="243" t="s">
        <v>310</v>
      </c>
      <c r="C885" s="29" t="s">
        <v>534</v>
      </c>
      <c r="D885" s="29" t="s">
        <v>477</v>
      </c>
      <c r="E885" s="251">
        <v>0.71</v>
      </c>
      <c r="H885" s="2"/>
    </row>
    <row r="886" spans="2:8">
      <c r="B886" s="243" t="s">
        <v>310</v>
      </c>
      <c r="C886" s="29" t="s">
        <v>534</v>
      </c>
      <c r="D886" s="29" t="s">
        <v>478</v>
      </c>
      <c r="E886" s="251">
        <v>0.71</v>
      </c>
      <c r="H886" s="2"/>
    </row>
    <row r="887" spans="2:8">
      <c r="B887" s="243" t="s">
        <v>310</v>
      </c>
      <c r="C887" s="29" t="s">
        <v>534</v>
      </c>
      <c r="D887" s="29" t="s">
        <v>479</v>
      </c>
      <c r="E887" s="251">
        <v>0.71</v>
      </c>
      <c r="H887" s="2"/>
    </row>
    <row r="888" spans="2:8">
      <c r="B888" s="243" t="s">
        <v>310</v>
      </c>
      <c r="C888" s="29" t="s">
        <v>534</v>
      </c>
      <c r="D888" s="29" t="s">
        <v>480</v>
      </c>
      <c r="E888" s="251">
        <v>0.72</v>
      </c>
      <c r="H888" s="2"/>
    </row>
    <row r="889" spans="2:8">
      <c r="B889" s="243" t="s">
        <v>310</v>
      </c>
      <c r="C889" s="29" t="s">
        <v>465</v>
      </c>
      <c r="D889" s="29" t="s">
        <v>536</v>
      </c>
      <c r="E889" s="252">
        <v>1</v>
      </c>
      <c r="H889" s="2"/>
    </row>
    <row r="890" spans="2:8">
      <c r="B890" s="243" t="s">
        <v>310</v>
      </c>
      <c r="C890" s="29" t="s">
        <v>465</v>
      </c>
      <c r="D890" s="29" t="s">
        <v>465</v>
      </c>
      <c r="E890" s="251">
        <v>1</v>
      </c>
      <c r="H890" s="2"/>
    </row>
    <row r="891" spans="2:8">
      <c r="B891" s="243" t="s">
        <v>310</v>
      </c>
      <c r="C891" s="29" t="s">
        <v>465</v>
      </c>
      <c r="D891" s="29" t="s">
        <v>466</v>
      </c>
      <c r="E891" s="251">
        <v>0.20999999999999996</v>
      </c>
      <c r="H891" s="2"/>
    </row>
    <row r="892" spans="2:8">
      <c r="B892" s="243" t="s">
        <v>310</v>
      </c>
      <c r="C892" s="29" t="s">
        <v>465</v>
      </c>
      <c r="D892" s="29" t="s">
        <v>467</v>
      </c>
      <c r="E892" s="251">
        <v>0.30000000000000004</v>
      </c>
      <c r="H892" s="2"/>
    </row>
    <row r="893" spans="2:8">
      <c r="B893" s="243" t="s">
        <v>310</v>
      </c>
      <c r="C893" s="29" t="s">
        <v>465</v>
      </c>
      <c r="D893" s="29" t="s">
        <v>468</v>
      </c>
      <c r="E893" s="251">
        <v>0.37</v>
      </c>
      <c r="H893" s="2"/>
    </row>
    <row r="894" spans="2:8">
      <c r="B894" s="243" t="s">
        <v>310</v>
      </c>
      <c r="C894" s="29" t="s">
        <v>465</v>
      </c>
      <c r="D894" s="29" t="s">
        <v>469</v>
      </c>
      <c r="E894" s="251">
        <v>0.42000000000000004</v>
      </c>
      <c r="H894" s="2"/>
    </row>
    <row r="895" spans="2:8">
      <c r="B895" s="243" t="s">
        <v>310</v>
      </c>
      <c r="C895" s="29" t="s">
        <v>465</v>
      </c>
      <c r="D895" s="29" t="s">
        <v>470</v>
      </c>
      <c r="E895" s="251">
        <v>0.44999999999999996</v>
      </c>
      <c r="H895" s="2"/>
    </row>
    <row r="896" spans="2:8">
      <c r="B896" s="243" t="s">
        <v>310</v>
      </c>
      <c r="C896" s="29" t="s">
        <v>465</v>
      </c>
      <c r="D896" s="29" t="s">
        <v>471</v>
      </c>
      <c r="E896" s="251">
        <v>0.45999999999999996</v>
      </c>
      <c r="H896" s="2"/>
    </row>
    <row r="897" spans="2:8">
      <c r="B897" s="243" t="s">
        <v>310</v>
      </c>
      <c r="C897" s="29" t="s">
        <v>465</v>
      </c>
      <c r="D897" s="29" t="s">
        <v>472</v>
      </c>
      <c r="E897" s="251">
        <v>0.47</v>
      </c>
      <c r="H897" s="2"/>
    </row>
    <row r="898" spans="2:8">
      <c r="B898" s="243" t="s">
        <v>310</v>
      </c>
      <c r="C898" s="29" t="s">
        <v>465</v>
      </c>
      <c r="D898" s="29" t="s">
        <v>473</v>
      </c>
      <c r="E898" s="251">
        <v>0.49</v>
      </c>
      <c r="H898" s="2"/>
    </row>
    <row r="899" spans="2:8">
      <c r="B899" s="243" t="s">
        <v>310</v>
      </c>
      <c r="C899" s="29" t="s">
        <v>465</v>
      </c>
      <c r="D899" s="29" t="s">
        <v>474</v>
      </c>
      <c r="E899" s="251">
        <v>0.5</v>
      </c>
      <c r="H899" s="2"/>
    </row>
    <row r="900" spans="2:8">
      <c r="B900" s="243" t="s">
        <v>310</v>
      </c>
      <c r="C900" s="29" t="s">
        <v>465</v>
      </c>
      <c r="D900" s="29" t="s">
        <v>475</v>
      </c>
      <c r="E900" s="251">
        <v>0.52</v>
      </c>
      <c r="H900" s="2"/>
    </row>
    <row r="901" spans="2:8">
      <c r="B901" s="243" t="s">
        <v>310</v>
      </c>
      <c r="C901" s="29" t="s">
        <v>465</v>
      </c>
      <c r="D901" s="29" t="s">
        <v>476</v>
      </c>
      <c r="E901" s="251">
        <v>0.53</v>
      </c>
      <c r="H901" s="2"/>
    </row>
    <row r="902" spans="2:8">
      <c r="B902" s="243" t="s">
        <v>310</v>
      </c>
      <c r="C902" s="29" t="s">
        <v>465</v>
      </c>
      <c r="D902" s="29" t="s">
        <v>477</v>
      </c>
      <c r="E902" s="251">
        <v>0.53</v>
      </c>
      <c r="H902" s="2"/>
    </row>
    <row r="903" spans="2:8">
      <c r="B903" s="243" t="s">
        <v>310</v>
      </c>
      <c r="C903" s="29" t="s">
        <v>465</v>
      </c>
      <c r="D903" s="29" t="s">
        <v>478</v>
      </c>
      <c r="E903" s="251">
        <v>0.54</v>
      </c>
      <c r="H903" s="2"/>
    </row>
    <row r="904" spans="2:8">
      <c r="B904" s="243" t="s">
        <v>310</v>
      </c>
      <c r="C904" s="29" t="s">
        <v>465</v>
      </c>
      <c r="D904" s="29" t="s">
        <v>479</v>
      </c>
      <c r="E904" s="251">
        <v>0.54</v>
      </c>
      <c r="H904" s="2"/>
    </row>
    <row r="905" spans="2:8">
      <c r="B905" s="243" t="s">
        <v>310</v>
      </c>
      <c r="C905" s="29" t="s">
        <v>465</v>
      </c>
      <c r="D905" s="29" t="s">
        <v>480</v>
      </c>
      <c r="E905" s="251">
        <v>0.55000000000000004</v>
      </c>
      <c r="H905" s="2"/>
    </row>
    <row r="906" spans="2:8">
      <c r="B906" s="243" t="s">
        <v>310</v>
      </c>
      <c r="C906" s="29" t="s">
        <v>466</v>
      </c>
      <c r="D906" s="29" t="s">
        <v>536</v>
      </c>
      <c r="E906" s="252">
        <v>1</v>
      </c>
      <c r="H906" s="2"/>
    </row>
    <row r="907" spans="2:8">
      <c r="B907" s="243" t="s">
        <v>310</v>
      </c>
      <c r="C907" s="29" t="s">
        <v>466</v>
      </c>
      <c r="D907" s="29" t="s">
        <v>465</v>
      </c>
      <c r="E907" s="251">
        <v>1</v>
      </c>
      <c r="H907" s="2"/>
    </row>
    <row r="908" spans="2:8">
      <c r="B908" s="243" t="s">
        <v>310</v>
      </c>
      <c r="C908" s="29" t="s">
        <v>466</v>
      </c>
      <c r="D908" s="29" t="s">
        <v>466</v>
      </c>
      <c r="E908" s="251">
        <v>1</v>
      </c>
      <c r="H908" s="2"/>
    </row>
    <row r="909" spans="2:8">
      <c r="B909" s="243" t="s">
        <v>310</v>
      </c>
      <c r="C909" s="29" t="s">
        <v>466</v>
      </c>
      <c r="D909" s="29" t="s">
        <v>467</v>
      </c>
      <c r="E909" s="251">
        <v>0.10999999999999999</v>
      </c>
      <c r="H909" s="2"/>
    </row>
    <row r="910" spans="2:8">
      <c r="B910" s="243" t="s">
        <v>310</v>
      </c>
      <c r="C910" s="29" t="s">
        <v>466</v>
      </c>
      <c r="D910" s="29" t="s">
        <v>468</v>
      </c>
      <c r="E910" s="251">
        <v>0.20999999999999996</v>
      </c>
      <c r="H910" s="2"/>
    </row>
    <row r="911" spans="2:8">
      <c r="B911" s="243" t="s">
        <v>310</v>
      </c>
      <c r="C911" s="29" t="s">
        <v>466</v>
      </c>
      <c r="D911" s="29" t="s">
        <v>469</v>
      </c>
      <c r="E911" s="251">
        <v>0.26</v>
      </c>
      <c r="H911" s="2"/>
    </row>
    <row r="912" spans="2:8">
      <c r="B912" s="243" t="s">
        <v>310</v>
      </c>
      <c r="C912" s="29" t="s">
        <v>466</v>
      </c>
      <c r="D912" s="29" t="s">
        <v>470</v>
      </c>
      <c r="E912" s="251">
        <v>0.30000000000000004</v>
      </c>
      <c r="H912" s="2"/>
    </row>
    <row r="913" spans="2:8">
      <c r="B913" s="243" t="s">
        <v>310</v>
      </c>
      <c r="C913" s="29" t="s">
        <v>466</v>
      </c>
      <c r="D913" s="29" t="s">
        <v>471</v>
      </c>
      <c r="E913" s="251">
        <v>0.31000000000000005</v>
      </c>
      <c r="H913" s="2"/>
    </row>
    <row r="914" spans="2:8">
      <c r="B914" s="243" t="s">
        <v>310</v>
      </c>
      <c r="C914" s="29" t="s">
        <v>466</v>
      </c>
      <c r="D914" s="29" t="s">
        <v>472</v>
      </c>
      <c r="E914" s="251">
        <v>0.32999999999999996</v>
      </c>
      <c r="H914" s="2"/>
    </row>
    <row r="915" spans="2:8">
      <c r="B915" s="243" t="s">
        <v>310</v>
      </c>
      <c r="C915" s="29" t="s">
        <v>466</v>
      </c>
      <c r="D915" s="29" t="s">
        <v>473</v>
      </c>
      <c r="E915" s="251">
        <v>0.35</v>
      </c>
      <c r="H915" s="2"/>
    </row>
    <row r="916" spans="2:8">
      <c r="B916" s="243" t="s">
        <v>310</v>
      </c>
      <c r="C916" s="29" t="s">
        <v>466</v>
      </c>
      <c r="D916" s="29" t="s">
        <v>474</v>
      </c>
      <c r="E916" s="251">
        <v>0.37</v>
      </c>
      <c r="H916" s="2"/>
    </row>
    <row r="917" spans="2:8">
      <c r="B917" s="243" t="s">
        <v>310</v>
      </c>
      <c r="C917" s="29" t="s">
        <v>466</v>
      </c>
      <c r="D917" s="29" t="s">
        <v>475</v>
      </c>
      <c r="E917" s="251">
        <v>0.39</v>
      </c>
      <c r="H917" s="2"/>
    </row>
    <row r="918" spans="2:8">
      <c r="B918" s="243" t="s">
        <v>310</v>
      </c>
      <c r="C918" s="29" t="s">
        <v>466</v>
      </c>
      <c r="D918" s="29" t="s">
        <v>476</v>
      </c>
      <c r="E918" s="251">
        <v>0.4</v>
      </c>
      <c r="H918" s="2"/>
    </row>
    <row r="919" spans="2:8">
      <c r="B919" s="243" t="s">
        <v>310</v>
      </c>
      <c r="C919" s="29" t="s">
        <v>466</v>
      </c>
      <c r="D919" s="29" t="s">
        <v>477</v>
      </c>
      <c r="E919" s="251">
        <v>0.41000000000000003</v>
      </c>
      <c r="H919" s="2"/>
    </row>
    <row r="920" spans="2:8">
      <c r="B920" s="243" t="s">
        <v>310</v>
      </c>
      <c r="C920" s="29" t="s">
        <v>466</v>
      </c>
      <c r="D920" s="29" t="s">
        <v>478</v>
      </c>
      <c r="E920" s="251">
        <v>0.42000000000000004</v>
      </c>
      <c r="H920" s="2"/>
    </row>
    <row r="921" spans="2:8">
      <c r="B921" s="243" t="s">
        <v>310</v>
      </c>
      <c r="C921" s="29" t="s">
        <v>466</v>
      </c>
      <c r="D921" s="29" t="s">
        <v>479</v>
      </c>
      <c r="E921" s="251">
        <v>0.42000000000000004</v>
      </c>
      <c r="H921" s="2"/>
    </row>
    <row r="922" spans="2:8">
      <c r="B922" s="243" t="s">
        <v>310</v>
      </c>
      <c r="C922" s="29" t="s">
        <v>466</v>
      </c>
      <c r="D922" s="29" t="s">
        <v>480</v>
      </c>
      <c r="E922" s="251">
        <v>0.43000000000000005</v>
      </c>
      <c r="H922" s="2"/>
    </row>
    <row r="923" spans="2:8">
      <c r="B923" s="243" t="s">
        <v>310</v>
      </c>
      <c r="C923" s="29" t="s">
        <v>467</v>
      </c>
      <c r="D923" s="29" t="s">
        <v>536</v>
      </c>
      <c r="E923" s="252">
        <v>1</v>
      </c>
      <c r="H923" s="2"/>
    </row>
    <row r="924" spans="2:8">
      <c r="B924" s="243" t="s">
        <v>310</v>
      </c>
      <c r="C924" s="29" t="s">
        <v>467</v>
      </c>
      <c r="D924" s="29" t="s">
        <v>465</v>
      </c>
      <c r="E924" s="251">
        <v>1</v>
      </c>
      <c r="H924" s="2"/>
    </row>
    <row r="925" spans="2:8">
      <c r="B925" s="243" t="s">
        <v>310</v>
      </c>
      <c r="C925" s="29" t="s">
        <v>509</v>
      </c>
      <c r="D925" s="29" t="s">
        <v>466</v>
      </c>
      <c r="E925" s="251">
        <v>1</v>
      </c>
      <c r="H925" s="2"/>
    </row>
    <row r="926" spans="2:8">
      <c r="B926" s="243" t="s">
        <v>310</v>
      </c>
      <c r="C926" s="29" t="s">
        <v>509</v>
      </c>
      <c r="D926" s="29" t="s">
        <v>467</v>
      </c>
      <c r="E926" s="251">
        <v>1</v>
      </c>
      <c r="H926" s="2"/>
    </row>
    <row r="927" spans="2:8">
      <c r="B927" s="243" t="s">
        <v>310</v>
      </c>
      <c r="C927" s="29" t="s">
        <v>509</v>
      </c>
      <c r="D927" s="29" t="s">
        <v>468</v>
      </c>
      <c r="E927" s="251">
        <v>0.10999999999999999</v>
      </c>
      <c r="H927" s="2"/>
    </row>
    <row r="928" spans="2:8">
      <c r="B928" s="243" t="s">
        <v>310</v>
      </c>
      <c r="C928" s="29" t="s">
        <v>509</v>
      </c>
      <c r="D928" s="29" t="s">
        <v>469</v>
      </c>
      <c r="E928" s="251">
        <v>0.17000000000000004</v>
      </c>
      <c r="H928" s="2"/>
    </row>
    <row r="929" spans="2:8">
      <c r="B929" s="243" t="s">
        <v>310</v>
      </c>
      <c r="C929" s="29" t="s">
        <v>509</v>
      </c>
      <c r="D929" s="29" t="s">
        <v>470</v>
      </c>
      <c r="E929" s="251">
        <v>0.20999999999999996</v>
      </c>
      <c r="H929" s="2"/>
    </row>
    <row r="930" spans="2:8">
      <c r="B930" s="243" t="s">
        <v>310</v>
      </c>
      <c r="C930" s="29" t="s">
        <v>509</v>
      </c>
      <c r="D930" s="29" t="s">
        <v>471</v>
      </c>
      <c r="E930" s="251">
        <v>0.22999999999999998</v>
      </c>
      <c r="H930" s="2"/>
    </row>
    <row r="931" spans="2:8">
      <c r="B931" s="243" t="s">
        <v>310</v>
      </c>
      <c r="C931" s="29" t="s">
        <v>509</v>
      </c>
      <c r="D931" s="29" t="s">
        <v>472</v>
      </c>
      <c r="E931" s="251">
        <v>0.25</v>
      </c>
      <c r="H931" s="2"/>
    </row>
    <row r="932" spans="2:8">
      <c r="B932" s="243" t="s">
        <v>310</v>
      </c>
      <c r="C932" s="29" t="s">
        <v>509</v>
      </c>
      <c r="D932" s="29" t="s">
        <v>473</v>
      </c>
      <c r="E932" s="251">
        <v>0.27</v>
      </c>
      <c r="H932" s="2"/>
    </row>
    <row r="933" spans="2:8">
      <c r="B933" s="243" t="s">
        <v>310</v>
      </c>
      <c r="C933" s="29" t="s">
        <v>509</v>
      </c>
      <c r="D933" s="29" t="s">
        <v>474</v>
      </c>
      <c r="E933" s="251">
        <v>0.29000000000000004</v>
      </c>
      <c r="H933" s="2"/>
    </row>
    <row r="934" spans="2:8">
      <c r="B934" s="243" t="s">
        <v>310</v>
      </c>
      <c r="C934" s="29" t="s">
        <v>509</v>
      </c>
      <c r="D934" s="29" t="s">
        <v>475</v>
      </c>
      <c r="E934" s="251">
        <v>0.31000000000000005</v>
      </c>
      <c r="H934" s="2"/>
    </row>
    <row r="935" spans="2:8">
      <c r="B935" s="243" t="s">
        <v>310</v>
      </c>
      <c r="C935" s="29" t="s">
        <v>509</v>
      </c>
      <c r="D935" s="29" t="s">
        <v>476</v>
      </c>
      <c r="E935" s="251">
        <v>0.31999999999999995</v>
      </c>
      <c r="H935" s="2"/>
    </row>
    <row r="936" spans="2:8">
      <c r="B936" s="243" t="s">
        <v>310</v>
      </c>
      <c r="C936" s="29" t="s">
        <v>509</v>
      </c>
      <c r="D936" s="29" t="s">
        <v>477</v>
      </c>
      <c r="E936" s="251">
        <v>0.33999999999999997</v>
      </c>
      <c r="H936" s="2"/>
    </row>
    <row r="937" spans="2:8">
      <c r="B937" s="243" t="s">
        <v>310</v>
      </c>
      <c r="C937" s="29" t="s">
        <v>509</v>
      </c>
      <c r="D937" s="29" t="s">
        <v>478</v>
      </c>
      <c r="E937" s="251">
        <v>0.33999999999999997</v>
      </c>
      <c r="H937" s="2"/>
    </row>
    <row r="938" spans="2:8">
      <c r="B938" s="243" t="s">
        <v>310</v>
      </c>
      <c r="C938" s="29" t="s">
        <v>509</v>
      </c>
      <c r="D938" s="29" t="s">
        <v>479</v>
      </c>
      <c r="E938" s="251">
        <v>0.35</v>
      </c>
      <c r="H938" s="2"/>
    </row>
    <row r="939" spans="2:8">
      <c r="B939" s="243" t="s">
        <v>310</v>
      </c>
      <c r="C939" s="29" t="s">
        <v>509</v>
      </c>
      <c r="D939" s="29" t="s">
        <v>480</v>
      </c>
      <c r="E939" s="251">
        <v>0.36</v>
      </c>
      <c r="H939" s="2"/>
    </row>
    <row r="940" spans="2:8">
      <c r="B940" s="243" t="s">
        <v>310</v>
      </c>
      <c r="C940" s="29" t="s">
        <v>468</v>
      </c>
      <c r="D940" s="29" t="s">
        <v>536</v>
      </c>
      <c r="E940" s="252">
        <v>1</v>
      </c>
      <c r="H940" s="2"/>
    </row>
    <row r="941" spans="2:8">
      <c r="B941" s="243" t="s">
        <v>310</v>
      </c>
      <c r="C941" s="29" t="s">
        <v>468</v>
      </c>
      <c r="D941" s="29" t="s">
        <v>465</v>
      </c>
      <c r="E941" s="251">
        <v>1</v>
      </c>
      <c r="H941" s="2"/>
    </row>
    <row r="942" spans="2:8">
      <c r="B942" s="243" t="s">
        <v>310</v>
      </c>
      <c r="C942" s="29" t="s">
        <v>468</v>
      </c>
      <c r="D942" s="29" t="s">
        <v>466</v>
      </c>
      <c r="E942" s="251">
        <v>1</v>
      </c>
      <c r="H942" s="2"/>
    </row>
    <row r="943" spans="2:8">
      <c r="B943" s="243" t="s">
        <v>310</v>
      </c>
      <c r="C943" s="29" t="s">
        <v>468</v>
      </c>
      <c r="D943" s="29" t="s">
        <v>467</v>
      </c>
      <c r="E943" s="251">
        <v>1</v>
      </c>
      <c r="H943" s="2"/>
    </row>
    <row r="944" spans="2:8">
      <c r="B944" s="243" t="s">
        <v>310</v>
      </c>
      <c r="C944" s="29" t="s">
        <v>468</v>
      </c>
      <c r="D944" s="29" t="s">
        <v>468</v>
      </c>
      <c r="E944" s="251">
        <v>1</v>
      </c>
      <c r="H944" s="2"/>
    </row>
    <row r="945" spans="2:8">
      <c r="B945" s="243" t="s">
        <v>310</v>
      </c>
      <c r="C945" s="29" t="s">
        <v>468</v>
      </c>
      <c r="D945" s="29" t="s">
        <v>469</v>
      </c>
      <c r="E945" s="251">
        <v>6.9999999999999951E-2</v>
      </c>
      <c r="H945" s="2"/>
    </row>
    <row r="946" spans="2:8">
      <c r="B946" s="243" t="s">
        <v>310</v>
      </c>
      <c r="C946" s="29" t="s">
        <v>468</v>
      </c>
      <c r="D946" s="29" t="s">
        <v>470</v>
      </c>
      <c r="E946" s="251">
        <v>0.12</v>
      </c>
      <c r="H946" s="2"/>
    </row>
    <row r="947" spans="2:8">
      <c r="B947" s="243" t="s">
        <v>310</v>
      </c>
      <c r="C947" s="29" t="s">
        <v>468</v>
      </c>
      <c r="D947" s="29" t="s">
        <v>471</v>
      </c>
      <c r="E947" s="251">
        <v>0.13</v>
      </c>
      <c r="H947" s="2"/>
    </row>
    <row r="948" spans="2:8">
      <c r="B948" s="243" t="s">
        <v>310</v>
      </c>
      <c r="C948" s="29" t="s">
        <v>468</v>
      </c>
      <c r="D948" s="29" t="s">
        <v>472</v>
      </c>
      <c r="E948" s="251">
        <v>0.16000000000000003</v>
      </c>
      <c r="H948" s="2"/>
    </row>
    <row r="949" spans="2:8">
      <c r="B949" s="243" t="s">
        <v>310</v>
      </c>
      <c r="C949" s="29" t="s">
        <v>468</v>
      </c>
      <c r="D949" s="29" t="s">
        <v>473</v>
      </c>
      <c r="E949" s="251">
        <v>0.18999999999999995</v>
      </c>
      <c r="H949" s="2"/>
    </row>
    <row r="950" spans="2:8">
      <c r="B950" s="243" t="s">
        <v>310</v>
      </c>
      <c r="C950" s="29" t="s">
        <v>468</v>
      </c>
      <c r="D950" s="29" t="s">
        <v>474</v>
      </c>
      <c r="E950" s="251">
        <v>0.19999999999999996</v>
      </c>
      <c r="H950" s="2"/>
    </row>
    <row r="951" spans="2:8">
      <c r="B951" s="243" t="s">
        <v>310</v>
      </c>
      <c r="C951" s="29" t="s">
        <v>468</v>
      </c>
      <c r="D951" s="29" t="s">
        <v>475</v>
      </c>
      <c r="E951" s="251">
        <v>0.22999999999999998</v>
      </c>
      <c r="H951" s="2"/>
    </row>
    <row r="952" spans="2:8">
      <c r="B952" s="243" t="s">
        <v>310</v>
      </c>
      <c r="C952" s="29" t="s">
        <v>468</v>
      </c>
      <c r="D952" s="29" t="s">
        <v>476</v>
      </c>
      <c r="E952" s="251">
        <v>0.24</v>
      </c>
      <c r="H952" s="2"/>
    </row>
    <row r="953" spans="2:8">
      <c r="B953" s="243" t="s">
        <v>310</v>
      </c>
      <c r="C953" s="29" t="s">
        <v>468</v>
      </c>
      <c r="D953" s="29" t="s">
        <v>477</v>
      </c>
      <c r="E953" s="251">
        <v>0.26</v>
      </c>
      <c r="H953" s="2"/>
    </row>
    <row r="954" spans="2:8">
      <c r="B954" s="243" t="s">
        <v>310</v>
      </c>
      <c r="C954" s="29" t="s">
        <v>468</v>
      </c>
      <c r="D954" s="29" t="s">
        <v>478</v>
      </c>
      <c r="E954" s="251">
        <v>0.26</v>
      </c>
      <c r="H954" s="2"/>
    </row>
    <row r="955" spans="2:8">
      <c r="B955" s="243" t="s">
        <v>310</v>
      </c>
      <c r="C955" s="29" t="s">
        <v>468</v>
      </c>
      <c r="D955" s="29" t="s">
        <v>479</v>
      </c>
      <c r="E955" s="251">
        <v>0.27</v>
      </c>
      <c r="H955" s="2"/>
    </row>
    <row r="956" spans="2:8">
      <c r="B956" s="243" t="s">
        <v>310</v>
      </c>
      <c r="C956" s="29" t="s">
        <v>468</v>
      </c>
      <c r="D956" s="29" t="s">
        <v>480</v>
      </c>
      <c r="E956" s="251">
        <v>0.28000000000000003</v>
      </c>
      <c r="H956" s="2"/>
    </row>
    <row r="957" spans="2:8">
      <c r="B957" s="243" t="s">
        <v>310</v>
      </c>
      <c r="C957" s="29" t="s">
        <v>469</v>
      </c>
      <c r="D957" s="29" t="s">
        <v>536</v>
      </c>
      <c r="E957" s="252">
        <v>1</v>
      </c>
      <c r="H957" s="2"/>
    </row>
    <row r="958" spans="2:8">
      <c r="B958" s="243" t="s">
        <v>310</v>
      </c>
      <c r="C958" s="29" t="s">
        <v>469</v>
      </c>
      <c r="D958" s="29" t="s">
        <v>465</v>
      </c>
      <c r="E958" s="251">
        <v>1</v>
      </c>
      <c r="H958" s="2"/>
    </row>
    <row r="959" spans="2:8">
      <c r="B959" s="243" t="s">
        <v>310</v>
      </c>
      <c r="C959" s="29" t="s">
        <v>469</v>
      </c>
      <c r="D959" s="29" t="s">
        <v>466</v>
      </c>
      <c r="E959" s="251">
        <v>1</v>
      </c>
      <c r="H959" s="2"/>
    </row>
    <row r="960" spans="2:8">
      <c r="B960" s="243" t="s">
        <v>310</v>
      </c>
      <c r="C960" s="29" t="s">
        <v>469</v>
      </c>
      <c r="D960" s="29" t="s">
        <v>467</v>
      </c>
      <c r="E960" s="251">
        <v>1</v>
      </c>
      <c r="H960" s="2"/>
    </row>
    <row r="961" spans="2:8">
      <c r="B961" s="243" t="s">
        <v>310</v>
      </c>
      <c r="C961" s="29" t="s">
        <v>469</v>
      </c>
      <c r="D961" s="29" t="s">
        <v>468</v>
      </c>
      <c r="E961" s="251">
        <v>1</v>
      </c>
      <c r="H961" s="2"/>
    </row>
    <row r="962" spans="2:8">
      <c r="B962" s="243" t="s">
        <v>310</v>
      </c>
      <c r="C962" s="29" t="s">
        <v>469</v>
      </c>
      <c r="D962" s="29" t="s">
        <v>469</v>
      </c>
      <c r="E962" s="251">
        <v>1</v>
      </c>
      <c r="H962" s="2"/>
    </row>
    <row r="963" spans="2:8">
      <c r="B963" s="243" t="s">
        <v>310</v>
      </c>
      <c r="C963" s="29" t="s">
        <v>469</v>
      </c>
      <c r="D963" s="29" t="s">
        <v>470</v>
      </c>
      <c r="E963" s="251">
        <v>5.0000000000000044E-2</v>
      </c>
      <c r="H963" s="2"/>
    </row>
    <row r="964" spans="2:8">
      <c r="B964" s="243" t="s">
        <v>310</v>
      </c>
      <c r="C964" s="29" t="s">
        <v>469</v>
      </c>
      <c r="D964" s="29" t="s">
        <v>471</v>
      </c>
      <c r="E964" s="251">
        <v>6.9999999999999951E-2</v>
      </c>
      <c r="H964" s="2"/>
    </row>
    <row r="965" spans="2:8">
      <c r="B965" s="243" t="s">
        <v>310</v>
      </c>
      <c r="C965" s="29" t="s">
        <v>469</v>
      </c>
      <c r="D965" s="29" t="s">
        <v>472</v>
      </c>
      <c r="E965" s="251">
        <v>9.9999999999999978E-2</v>
      </c>
      <c r="H965" s="2"/>
    </row>
    <row r="966" spans="2:8">
      <c r="B966" s="243" t="s">
        <v>310</v>
      </c>
      <c r="C966" s="29" t="s">
        <v>469</v>
      </c>
      <c r="D966" s="29" t="s">
        <v>473</v>
      </c>
      <c r="E966" s="251">
        <v>0.12</v>
      </c>
      <c r="H966" s="2"/>
    </row>
    <row r="967" spans="2:8">
      <c r="B967" s="243" t="s">
        <v>310</v>
      </c>
      <c r="C967" s="29" t="s">
        <v>469</v>
      </c>
      <c r="D967" s="29" t="s">
        <v>474</v>
      </c>
      <c r="E967" s="251">
        <v>0.14000000000000001</v>
      </c>
      <c r="H967" s="2"/>
    </row>
    <row r="968" spans="2:8">
      <c r="B968" s="243" t="s">
        <v>310</v>
      </c>
      <c r="C968" s="29" t="s">
        <v>469</v>
      </c>
      <c r="D968" s="29" t="s">
        <v>475</v>
      </c>
      <c r="E968" s="251">
        <v>0.17000000000000004</v>
      </c>
      <c r="H968" s="2"/>
    </row>
    <row r="969" spans="2:8">
      <c r="B969" s="243" t="s">
        <v>310</v>
      </c>
      <c r="C969" s="29" t="s">
        <v>469</v>
      </c>
      <c r="D969" s="29" t="s">
        <v>476</v>
      </c>
      <c r="E969" s="251">
        <v>0.18000000000000005</v>
      </c>
      <c r="H969" s="2"/>
    </row>
    <row r="970" spans="2:8">
      <c r="B970" s="243" t="s">
        <v>310</v>
      </c>
      <c r="C970" s="29" t="s">
        <v>469</v>
      </c>
      <c r="D970" s="29" t="s">
        <v>477</v>
      </c>
      <c r="E970" s="251">
        <v>0.19999999999999996</v>
      </c>
      <c r="H970" s="2"/>
    </row>
    <row r="971" spans="2:8">
      <c r="B971" s="243" t="s">
        <v>310</v>
      </c>
      <c r="C971" s="29" t="s">
        <v>469</v>
      </c>
      <c r="D971" s="29" t="s">
        <v>478</v>
      </c>
      <c r="E971" s="251">
        <v>0.20999999999999996</v>
      </c>
      <c r="H971" s="2"/>
    </row>
    <row r="972" spans="2:8">
      <c r="B972" s="243" t="s">
        <v>310</v>
      </c>
      <c r="C972" s="29" t="s">
        <v>469</v>
      </c>
      <c r="D972" s="29" t="s">
        <v>479</v>
      </c>
      <c r="E972" s="251">
        <v>0.21999999999999997</v>
      </c>
      <c r="H972" s="2"/>
    </row>
    <row r="973" spans="2:8">
      <c r="B973" s="243" t="s">
        <v>310</v>
      </c>
      <c r="C973" s="29" t="s">
        <v>469</v>
      </c>
      <c r="D973" s="29" t="s">
        <v>480</v>
      </c>
      <c r="E973" s="251">
        <v>0.21999999999999997</v>
      </c>
      <c r="H973" s="2"/>
    </row>
    <row r="974" spans="2:8">
      <c r="B974" s="243" t="s">
        <v>310</v>
      </c>
      <c r="C974" s="29" t="s">
        <v>470</v>
      </c>
      <c r="D974" s="29" t="s">
        <v>536</v>
      </c>
      <c r="E974" s="252">
        <v>1</v>
      </c>
      <c r="H974" s="2"/>
    </row>
    <row r="975" spans="2:8">
      <c r="B975" s="243" t="s">
        <v>310</v>
      </c>
      <c r="C975" s="29" t="s">
        <v>470</v>
      </c>
      <c r="D975" s="29" t="s">
        <v>465</v>
      </c>
      <c r="E975" s="251">
        <v>1</v>
      </c>
      <c r="H975" s="2"/>
    </row>
    <row r="976" spans="2:8">
      <c r="B976" s="243" t="s">
        <v>310</v>
      </c>
      <c r="C976" s="29" t="s">
        <v>470</v>
      </c>
      <c r="D976" s="29" t="s">
        <v>466</v>
      </c>
      <c r="E976" s="251">
        <v>1</v>
      </c>
      <c r="H976" s="2"/>
    </row>
    <row r="977" spans="2:8">
      <c r="B977" s="243" t="s">
        <v>310</v>
      </c>
      <c r="C977" s="29" t="s">
        <v>470</v>
      </c>
      <c r="D977" s="29" t="s">
        <v>467</v>
      </c>
      <c r="E977" s="251">
        <v>1</v>
      </c>
      <c r="H977" s="2"/>
    </row>
    <row r="978" spans="2:8">
      <c r="B978" s="243" t="s">
        <v>310</v>
      </c>
      <c r="C978" s="29" t="s">
        <v>470</v>
      </c>
      <c r="D978" s="29" t="s">
        <v>468</v>
      </c>
      <c r="E978" s="251">
        <v>1</v>
      </c>
      <c r="H978" s="2"/>
    </row>
    <row r="979" spans="2:8">
      <c r="B979" s="243" t="s">
        <v>310</v>
      </c>
      <c r="C979" s="29" t="s">
        <v>470</v>
      </c>
      <c r="D979" s="29" t="s">
        <v>469</v>
      </c>
      <c r="E979" s="251">
        <v>1</v>
      </c>
      <c r="H979" s="2"/>
    </row>
    <row r="980" spans="2:8">
      <c r="B980" s="243" t="s">
        <v>310</v>
      </c>
      <c r="C980" s="29" t="s">
        <v>470</v>
      </c>
      <c r="D980" s="29" t="s">
        <v>470</v>
      </c>
      <c r="E980" s="251">
        <v>1</v>
      </c>
      <c r="H980" s="2"/>
    </row>
    <row r="981" spans="2:8">
      <c r="B981" s="243" t="s">
        <v>310</v>
      </c>
      <c r="C981" s="29" t="s">
        <v>470</v>
      </c>
      <c r="D981" s="29" t="s">
        <v>471</v>
      </c>
      <c r="E981" s="251">
        <v>2.0000000000000018E-2</v>
      </c>
      <c r="H981" s="2"/>
    </row>
    <row r="982" spans="2:8">
      <c r="B982" s="243" t="s">
        <v>310</v>
      </c>
      <c r="C982" s="29" t="s">
        <v>470</v>
      </c>
      <c r="D982" s="29" t="s">
        <v>472</v>
      </c>
      <c r="E982" s="251">
        <v>5.0000000000000044E-2</v>
      </c>
      <c r="H982" s="2"/>
    </row>
    <row r="983" spans="2:8">
      <c r="B983" s="243" t="s">
        <v>310</v>
      </c>
      <c r="C983" s="29" t="s">
        <v>470</v>
      </c>
      <c r="D983" s="29" t="s">
        <v>473</v>
      </c>
      <c r="E983" s="251">
        <v>7.999999999999996E-2</v>
      </c>
      <c r="H983" s="2"/>
    </row>
    <row r="984" spans="2:8">
      <c r="B984" s="243" t="s">
        <v>310</v>
      </c>
      <c r="C984" s="29" t="s">
        <v>470</v>
      </c>
      <c r="D984" s="29" t="s">
        <v>474</v>
      </c>
      <c r="E984" s="251">
        <v>9.9999999999999978E-2</v>
      </c>
      <c r="H984" s="2"/>
    </row>
    <row r="985" spans="2:8">
      <c r="B985" s="243" t="s">
        <v>310</v>
      </c>
      <c r="C985" s="29" t="s">
        <v>470</v>
      </c>
      <c r="D985" s="29" t="s">
        <v>475</v>
      </c>
      <c r="E985" s="251">
        <v>0.12</v>
      </c>
      <c r="H985" s="2"/>
    </row>
    <row r="986" spans="2:8">
      <c r="B986" s="243" t="s">
        <v>310</v>
      </c>
      <c r="C986" s="29" t="s">
        <v>470</v>
      </c>
      <c r="D986" s="29" t="s">
        <v>476</v>
      </c>
      <c r="E986" s="251">
        <v>0.14000000000000001</v>
      </c>
      <c r="H986" s="2"/>
    </row>
    <row r="987" spans="2:8">
      <c r="B987" s="243" t="s">
        <v>310</v>
      </c>
      <c r="C987" s="29" t="s">
        <v>470</v>
      </c>
      <c r="D987" s="29" t="s">
        <v>477</v>
      </c>
      <c r="E987" s="251">
        <v>0.16000000000000003</v>
      </c>
      <c r="H987" s="2"/>
    </row>
    <row r="988" spans="2:8">
      <c r="B988" s="243" t="s">
        <v>310</v>
      </c>
      <c r="C988" s="29" t="s">
        <v>470</v>
      </c>
      <c r="D988" s="29" t="s">
        <v>478</v>
      </c>
      <c r="E988" s="251">
        <v>0.17000000000000004</v>
      </c>
      <c r="H988" s="2"/>
    </row>
    <row r="989" spans="2:8">
      <c r="B989" s="243" t="s">
        <v>310</v>
      </c>
      <c r="C989" s="29" t="s">
        <v>470</v>
      </c>
      <c r="D989" s="29" t="s">
        <v>479</v>
      </c>
      <c r="E989" s="251">
        <v>0.17000000000000004</v>
      </c>
      <c r="H989" s="2"/>
    </row>
    <row r="990" spans="2:8">
      <c r="B990" s="243" t="s">
        <v>310</v>
      </c>
      <c r="C990" s="29" t="s">
        <v>470</v>
      </c>
      <c r="D990" s="29" t="s">
        <v>480</v>
      </c>
      <c r="E990" s="251">
        <v>0.18000000000000005</v>
      </c>
      <c r="H990" s="2"/>
    </row>
    <row r="991" spans="2:8">
      <c r="B991" s="243" t="s">
        <v>310</v>
      </c>
      <c r="C991" s="29" t="s">
        <v>471</v>
      </c>
      <c r="D991" s="29" t="s">
        <v>536</v>
      </c>
      <c r="E991" s="252">
        <v>1</v>
      </c>
      <c r="H991" s="2"/>
    </row>
    <row r="992" spans="2:8">
      <c r="B992" s="243" t="s">
        <v>310</v>
      </c>
      <c r="C992" s="29" t="s">
        <v>471</v>
      </c>
      <c r="D992" s="29" t="s">
        <v>465</v>
      </c>
      <c r="E992" s="251">
        <v>1</v>
      </c>
      <c r="H992" s="2"/>
    </row>
    <row r="993" spans="2:8">
      <c r="B993" s="243" t="s">
        <v>310</v>
      </c>
      <c r="C993" s="29" t="s">
        <v>471</v>
      </c>
      <c r="D993" s="29" t="s">
        <v>466</v>
      </c>
      <c r="E993" s="251">
        <v>1</v>
      </c>
      <c r="H993" s="2"/>
    </row>
    <row r="994" spans="2:8">
      <c r="B994" s="243" t="s">
        <v>310</v>
      </c>
      <c r="C994" s="29" t="s">
        <v>471</v>
      </c>
      <c r="D994" s="29" t="s">
        <v>467</v>
      </c>
      <c r="E994" s="251">
        <v>1</v>
      </c>
      <c r="H994" s="2"/>
    </row>
    <row r="995" spans="2:8">
      <c r="B995" s="243" t="s">
        <v>310</v>
      </c>
      <c r="C995" s="29" t="s">
        <v>471</v>
      </c>
      <c r="D995" s="29" t="s">
        <v>468</v>
      </c>
      <c r="E995" s="251">
        <v>1</v>
      </c>
      <c r="H995" s="2"/>
    </row>
    <row r="996" spans="2:8">
      <c r="B996" s="243" t="s">
        <v>310</v>
      </c>
      <c r="C996" s="29" t="s">
        <v>471</v>
      </c>
      <c r="D996" s="29" t="s">
        <v>469</v>
      </c>
      <c r="E996" s="251">
        <v>1</v>
      </c>
      <c r="H996" s="2"/>
    </row>
    <row r="997" spans="2:8">
      <c r="B997" s="243" t="s">
        <v>310</v>
      </c>
      <c r="C997" s="29" t="s">
        <v>471</v>
      </c>
      <c r="D997" s="29" t="s">
        <v>470</v>
      </c>
      <c r="E997" s="251">
        <v>1</v>
      </c>
      <c r="H997" s="2"/>
    </row>
    <row r="998" spans="2:8">
      <c r="B998" s="243" t="s">
        <v>310</v>
      </c>
      <c r="C998" s="29" t="s">
        <v>471</v>
      </c>
      <c r="D998" s="29" t="s">
        <v>471</v>
      </c>
      <c r="E998" s="251">
        <v>1</v>
      </c>
      <c r="H998" s="2"/>
    </row>
    <row r="999" spans="2:8">
      <c r="B999" s="243" t="s">
        <v>310</v>
      </c>
      <c r="C999" s="29" t="s">
        <v>471</v>
      </c>
      <c r="D999" s="29" t="s">
        <v>472</v>
      </c>
      <c r="E999" s="251">
        <v>3.0000000000000027E-2</v>
      </c>
      <c r="H999" s="2"/>
    </row>
    <row r="1000" spans="2:8">
      <c r="B1000" s="243" t="s">
        <v>310</v>
      </c>
      <c r="C1000" s="29" t="s">
        <v>471</v>
      </c>
      <c r="D1000" s="29" t="s">
        <v>473</v>
      </c>
      <c r="E1000" s="251">
        <v>6.0000000000000053E-2</v>
      </c>
      <c r="H1000" s="2"/>
    </row>
    <row r="1001" spans="2:8">
      <c r="B1001" s="243" t="s">
        <v>310</v>
      </c>
      <c r="C1001" s="29" t="s">
        <v>471</v>
      </c>
      <c r="D1001" s="29" t="s">
        <v>474</v>
      </c>
      <c r="E1001" s="251">
        <v>7.999999999999996E-2</v>
      </c>
      <c r="H1001" s="2"/>
    </row>
    <row r="1002" spans="2:8">
      <c r="B1002" s="243" t="s">
        <v>310</v>
      </c>
      <c r="C1002" s="29" t="s">
        <v>471</v>
      </c>
      <c r="D1002" s="29" t="s">
        <v>475</v>
      </c>
      <c r="E1002" s="251">
        <v>0.10999999999999999</v>
      </c>
      <c r="H1002" s="2"/>
    </row>
    <row r="1003" spans="2:8">
      <c r="B1003" s="243" t="s">
        <v>310</v>
      </c>
      <c r="C1003" s="29" t="s">
        <v>471</v>
      </c>
      <c r="D1003" s="29" t="s">
        <v>476</v>
      </c>
      <c r="E1003" s="251">
        <v>0.12</v>
      </c>
      <c r="H1003" s="2"/>
    </row>
    <row r="1004" spans="2:8">
      <c r="B1004" s="243" t="s">
        <v>310</v>
      </c>
      <c r="C1004" s="29" t="s">
        <v>471</v>
      </c>
      <c r="D1004" s="29" t="s">
        <v>477</v>
      </c>
      <c r="E1004" s="251">
        <v>0.14000000000000001</v>
      </c>
      <c r="H1004" s="2"/>
    </row>
    <row r="1005" spans="2:8">
      <c r="B1005" s="243" t="s">
        <v>310</v>
      </c>
      <c r="C1005" s="29" t="s">
        <v>471</v>
      </c>
      <c r="D1005" s="29" t="s">
        <v>478</v>
      </c>
      <c r="E1005" s="251">
        <v>0.15000000000000002</v>
      </c>
      <c r="H1005" s="2"/>
    </row>
    <row r="1006" spans="2:8">
      <c r="B1006" s="243" t="s">
        <v>310</v>
      </c>
      <c r="C1006" s="29" t="s">
        <v>471</v>
      </c>
      <c r="D1006" s="29" t="s">
        <v>479</v>
      </c>
      <c r="E1006" s="251">
        <v>0.16000000000000003</v>
      </c>
      <c r="H1006" s="2"/>
    </row>
    <row r="1007" spans="2:8">
      <c r="B1007" s="243" t="s">
        <v>310</v>
      </c>
      <c r="C1007" s="29" t="s">
        <v>471</v>
      </c>
      <c r="D1007" s="29" t="s">
        <v>480</v>
      </c>
      <c r="E1007" s="251">
        <v>0.17000000000000004</v>
      </c>
      <c r="H1007" s="2"/>
    </row>
    <row r="1008" spans="2:8">
      <c r="B1008" s="243" t="s">
        <v>310</v>
      </c>
      <c r="C1008" s="29" t="s">
        <v>472</v>
      </c>
      <c r="D1008" s="29" t="s">
        <v>536</v>
      </c>
      <c r="E1008" s="252">
        <v>1</v>
      </c>
      <c r="H1008" s="2"/>
    </row>
    <row r="1009" spans="2:8">
      <c r="B1009" s="243" t="s">
        <v>310</v>
      </c>
      <c r="C1009" s="29" t="s">
        <v>472</v>
      </c>
      <c r="D1009" s="29" t="s">
        <v>465</v>
      </c>
      <c r="E1009" s="251">
        <v>1</v>
      </c>
      <c r="H1009" s="2"/>
    </row>
    <row r="1010" spans="2:8">
      <c r="B1010" s="243" t="s">
        <v>310</v>
      </c>
      <c r="C1010" s="29" t="s">
        <v>472</v>
      </c>
      <c r="D1010" s="29" t="s">
        <v>466</v>
      </c>
      <c r="E1010" s="251">
        <v>1</v>
      </c>
      <c r="H1010" s="2"/>
    </row>
    <row r="1011" spans="2:8">
      <c r="B1011" s="243" t="s">
        <v>310</v>
      </c>
      <c r="C1011" s="29" t="s">
        <v>472</v>
      </c>
      <c r="D1011" s="29" t="s">
        <v>467</v>
      </c>
      <c r="E1011" s="251">
        <v>1</v>
      </c>
      <c r="H1011" s="2"/>
    </row>
    <row r="1012" spans="2:8">
      <c r="B1012" s="243" t="s">
        <v>310</v>
      </c>
      <c r="C1012" s="29" t="s">
        <v>472</v>
      </c>
      <c r="D1012" s="29" t="s">
        <v>468</v>
      </c>
      <c r="E1012" s="251">
        <v>1</v>
      </c>
      <c r="H1012" s="2"/>
    </row>
    <row r="1013" spans="2:8">
      <c r="B1013" s="243" t="s">
        <v>310</v>
      </c>
      <c r="C1013" s="29" t="s">
        <v>472</v>
      </c>
      <c r="D1013" s="29" t="s">
        <v>469</v>
      </c>
      <c r="E1013" s="251">
        <v>1</v>
      </c>
      <c r="H1013" s="2"/>
    </row>
    <row r="1014" spans="2:8">
      <c r="B1014" s="243" t="s">
        <v>310</v>
      </c>
      <c r="C1014" s="29" t="s">
        <v>472</v>
      </c>
      <c r="D1014" s="29" t="s">
        <v>470</v>
      </c>
      <c r="E1014" s="251">
        <v>1</v>
      </c>
      <c r="H1014" s="2"/>
    </row>
    <row r="1015" spans="2:8">
      <c r="B1015" s="243" t="s">
        <v>310</v>
      </c>
      <c r="C1015" s="29" t="s">
        <v>472</v>
      </c>
      <c r="D1015" s="29" t="s">
        <v>471</v>
      </c>
      <c r="E1015" s="251">
        <v>1</v>
      </c>
      <c r="H1015" s="2"/>
    </row>
    <row r="1016" spans="2:8">
      <c r="B1016" s="243" t="s">
        <v>310</v>
      </c>
      <c r="C1016" s="29" t="s">
        <v>472</v>
      </c>
      <c r="D1016" s="29" t="s">
        <v>472</v>
      </c>
      <c r="E1016" s="251">
        <v>1</v>
      </c>
      <c r="H1016" s="2"/>
    </row>
    <row r="1017" spans="2:8">
      <c r="B1017" s="243" t="s">
        <v>310</v>
      </c>
      <c r="C1017" s="29" t="s">
        <v>472</v>
      </c>
      <c r="D1017" s="29" t="s">
        <v>473</v>
      </c>
      <c r="E1017" s="251">
        <v>3.0000000000000027E-2</v>
      </c>
      <c r="H1017" s="2"/>
    </row>
    <row r="1018" spans="2:8">
      <c r="B1018" s="243" t="s">
        <v>310</v>
      </c>
      <c r="C1018" s="29" t="s">
        <v>472</v>
      </c>
      <c r="D1018" s="29" t="s">
        <v>474</v>
      </c>
      <c r="E1018" s="251">
        <v>5.0000000000000044E-2</v>
      </c>
      <c r="H1018" s="2"/>
    </row>
    <row r="1019" spans="2:8">
      <c r="B1019" s="243" t="s">
        <v>310</v>
      </c>
      <c r="C1019" s="29" t="s">
        <v>472</v>
      </c>
      <c r="D1019" s="29" t="s">
        <v>475</v>
      </c>
      <c r="E1019" s="251">
        <v>7.999999999999996E-2</v>
      </c>
      <c r="H1019" s="2"/>
    </row>
    <row r="1020" spans="2:8">
      <c r="B1020" s="243" t="s">
        <v>310</v>
      </c>
      <c r="C1020" s="29" t="s">
        <v>472</v>
      </c>
      <c r="D1020" s="29" t="s">
        <v>476</v>
      </c>
      <c r="E1020" s="251">
        <v>9.9999999999999978E-2</v>
      </c>
      <c r="H1020" s="2"/>
    </row>
    <row r="1021" spans="2:8">
      <c r="B1021" s="243" t="s">
        <v>310</v>
      </c>
      <c r="C1021" s="29" t="s">
        <v>472</v>
      </c>
      <c r="D1021" s="29" t="s">
        <v>477</v>
      </c>
      <c r="E1021" s="251">
        <v>0.10999999999999999</v>
      </c>
      <c r="H1021" s="2"/>
    </row>
    <row r="1022" spans="2:8">
      <c r="B1022" s="243" t="s">
        <v>310</v>
      </c>
      <c r="C1022" s="29" t="s">
        <v>472</v>
      </c>
      <c r="D1022" s="29" t="s">
        <v>478</v>
      </c>
      <c r="E1022" s="251">
        <v>0.12</v>
      </c>
      <c r="H1022" s="2"/>
    </row>
    <row r="1023" spans="2:8">
      <c r="B1023" s="243" t="s">
        <v>310</v>
      </c>
      <c r="C1023" s="29" t="s">
        <v>472</v>
      </c>
      <c r="D1023" s="29" t="s">
        <v>479</v>
      </c>
      <c r="E1023" s="251">
        <v>0.13</v>
      </c>
      <c r="H1023" s="2"/>
    </row>
    <row r="1024" spans="2:8">
      <c r="B1024" s="243" t="s">
        <v>310</v>
      </c>
      <c r="C1024" s="29" t="s">
        <v>472</v>
      </c>
      <c r="D1024" s="29" t="s">
        <v>480</v>
      </c>
      <c r="E1024" s="251">
        <v>0.14000000000000001</v>
      </c>
      <c r="H1024" s="2"/>
    </row>
    <row r="1025" spans="2:8">
      <c r="B1025" s="243" t="s">
        <v>310</v>
      </c>
      <c r="C1025" s="29" t="s">
        <v>473</v>
      </c>
      <c r="D1025" s="29" t="s">
        <v>536</v>
      </c>
      <c r="E1025" s="252">
        <v>1</v>
      </c>
      <c r="H1025" s="2"/>
    </row>
    <row r="1026" spans="2:8">
      <c r="B1026" s="243" t="s">
        <v>310</v>
      </c>
      <c r="C1026" s="29" t="s">
        <v>473</v>
      </c>
      <c r="D1026" s="29" t="s">
        <v>465</v>
      </c>
      <c r="E1026" s="251">
        <v>1</v>
      </c>
      <c r="H1026" s="2"/>
    </row>
    <row r="1027" spans="2:8">
      <c r="B1027" s="243" t="s">
        <v>310</v>
      </c>
      <c r="C1027" s="29" t="s">
        <v>473</v>
      </c>
      <c r="D1027" s="29" t="s">
        <v>466</v>
      </c>
      <c r="E1027" s="251">
        <v>1</v>
      </c>
      <c r="H1027" s="2"/>
    </row>
    <row r="1028" spans="2:8">
      <c r="B1028" s="243" t="s">
        <v>310</v>
      </c>
      <c r="C1028" s="29" t="s">
        <v>473</v>
      </c>
      <c r="D1028" s="29" t="s">
        <v>467</v>
      </c>
      <c r="E1028" s="251">
        <v>1</v>
      </c>
      <c r="H1028" s="2"/>
    </row>
    <row r="1029" spans="2:8">
      <c r="B1029" s="243" t="s">
        <v>310</v>
      </c>
      <c r="C1029" s="29" t="s">
        <v>473</v>
      </c>
      <c r="D1029" s="29" t="s">
        <v>468</v>
      </c>
      <c r="E1029" s="251">
        <v>1</v>
      </c>
      <c r="H1029" s="2"/>
    </row>
    <row r="1030" spans="2:8">
      <c r="B1030" s="243" t="s">
        <v>310</v>
      </c>
      <c r="C1030" s="29" t="s">
        <v>473</v>
      </c>
      <c r="D1030" s="29" t="s">
        <v>469</v>
      </c>
      <c r="E1030" s="251">
        <v>1</v>
      </c>
      <c r="H1030" s="2"/>
    </row>
    <row r="1031" spans="2:8">
      <c r="B1031" s="243" t="s">
        <v>310</v>
      </c>
      <c r="C1031" s="29" t="s">
        <v>473</v>
      </c>
      <c r="D1031" s="29" t="s">
        <v>470</v>
      </c>
      <c r="E1031" s="251">
        <v>1</v>
      </c>
      <c r="H1031" s="2"/>
    </row>
    <row r="1032" spans="2:8">
      <c r="B1032" s="243" t="s">
        <v>310</v>
      </c>
      <c r="C1032" s="29" t="s">
        <v>473</v>
      </c>
      <c r="D1032" s="29" t="s">
        <v>471</v>
      </c>
      <c r="E1032" s="251">
        <v>1</v>
      </c>
      <c r="H1032" s="2"/>
    </row>
    <row r="1033" spans="2:8">
      <c r="B1033" s="243" t="s">
        <v>310</v>
      </c>
      <c r="C1033" s="29" t="s">
        <v>473</v>
      </c>
      <c r="D1033" s="29" t="s">
        <v>472</v>
      </c>
      <c r="E1033" s="251">
        <v>1</v>
      </c>
      <c r="H1033" s="2"/>
    </row>
    <row r="1034" spans="2:8">
      <c r="B1034" s="243" t="s">
        <v>310</v>
      </c>
      <c r="C1034" s="29" t="s">
        <v>473</v>
      </c>
      <c r="D1034" s="29" t="s">
        <v>473</v>
      </c>
      <c r="E1034" s="251">
        <v>1</v>
      </c>
      <c r="H1034" s="2"/>
    </row>
    <row r="1035" spans="2:8">
      <c r="B1035" s="243" t="s">
        <v>310</v>
      </c>
      <c r="C1035" s="29" t="s">
        <v>473</v>
      </c>
      <c r="D1035" s="29" t="s">
        <v>474</v>
      </c>
      <c r="E1035" s="251">
        <v>2.0000000000000018E-2</v>
      </c>
      <c r="H1035" s="2"/>
    </row>
    <row r="1036" spans="2:8">
      <c r="B1036" s="243" t="s">
        <v>310</v>
      </c>
      <c r="C1036" s="29" t="s">
        <v>473</v>
      </c>
      <c r="D1036" s="29" t="s">
        <v>475</v>
      </c>
      <c r="E1036" s="251">
        <v>5.0000000000000044E-2</v>
      </c>
      <c r="H1036" s="2"/>
    </row>
    <row r="1037" spans="2:8">
      <c r="B1037" s="243" t="s">
        <v>310</v>
      </c>
      <c r="C1037" s="29" t="s">
        <v>473</v>
      </c>
      <c r="D1037" s="29" t="s">
        <v>476</v>
      </c>
      <c r="E1037" s="251">
        <v>6.9999999999999951E-2</v>
      </c>
      <c r="H1037" s="2"/>
    </row>
    <row r="1038" spans="2:8">
      <c r="B1038" s="243" t="s">
        <v>310</v>
      </c>
      <c r="C1038" s="29" t="s">
        <v>473</v>
      </c>
      <c r="D1038" s="29" t="s">
        <v>477</v>
      </c>
      <c r="E1038" s="251">
        <v>8.9999999999999969E-2</v>
      </c>
      <c r="H1038" s="2"/>
    </row>
    <row r="1039" spans="2:8">
      <c r="B1039" s="243" t="s">
        <v>310</v>
      </c>
      <c r="C1039" s="29" t="s">
        <v>473</v>
      </c>
      <c r="D1039" s="29" t="s">
        <v>478</v>
      </c>
      <c r="E1039" s="251">
        <v>9.9999999999999978E-2</v>
      </c>
      <c r="H1039" s="2"/>
    </row>
    <row r="1040" spans="2:8">
      <c r="B1040" s="243" t="s">
        <v>310</v>
      </c>
      <c r="C1040" s="29" t="s">
        <v>473</v>
      </c>
      <c r="D1040" s="29" t="s">
        <v>479</v>
      </c>
      <c r="E1040" s="251">
        <v>0.10999999999999999</v>
      </c>
      <c r="H1040" s="2"/>
    </row>
    <row r="1041" spans="2:8">
      <c r="B1041" s="243" t="s">
        <v>310</v>
      </c>
      <c r="C1041" s="29" t="s">
        <v>473</v>
      </c>
      <c r="D1041" s="29" t="s">
        <v>480</v>
      </c>
      <c r="E1041" s="251">
        <v>0.10999999999999999</v>
      </c>
      <c r="H1041" s="2"/>
    </row>
    <row r="1042" spans="2:8">
      <c r="B1042" s="243" t="s">
        <v>310</v>
      </c>
      <c r="C1042" s="29" t="s">
        <v>474</v>
      </c>
      <c r="D1042" s="29" t="s">
        <v>536</v>
      </c>
      <c r="E1042" s="252">
        <v>1</v>
      </c>
      <c r="H1042" s="2"/>
    </row>
    <row r="1043" spans="2:8">
      <c r="B1043" s="243" t="s">
        <v>310</v>
      </c>
      <c r="C1043" s="29" t="s">
        <v>474</v>
      </c>
      <c r="D1043" s="29" t="s">
        <v>465</v>
      </c>
      <c r="E1043" s="251">
        <v>1</v>
      </c>
      <c r="H1043" s="2"/>
    </row>
    <row r="1044" spans="2:8">
      <c r="B1044" s="243" t="s">
        <v>310</v>
      </c>
      <c r="C1044" s="29" t="s">
        <v>474</v>
      </c>
      <c r="D1044" s="29" t="s">
        <v>466</v>
      </c>
      <c r="E1044" s="251">
        <v>1</v>
      </c>
      <c r="H1044" s="2"/>
    </row>
    <row r="1045" spans="2:8">
      <c r="B1045" s="243" t="s">
        <v>310</v>
      </c>
      <c r="C1045" s="29" t="s">
        <v>474</v>
      </c>
      <c r="D1045" s="29" t="s">
        <v>467</v>
      </c>
      <c r="E1045" s="251">
        <v>1</v>
      </c>
      <c r="H1045" s="2"/>
    </row>
    <row r="1046" spans="2:8">
      <c r="B1046" s="243" t="s">
        <v>310</v>
      </c>
      <c r="C1046" s="29" t="s">
        <v>474</v>
      </c>
      <c r="D1046" s="29" t="s">
        <v>468</v>
      </c>
      <c r="E1046" s="251">
        <v>1</v>
      </c>
      <c r="H1046" s="2"/>
    </row>
    <row r="1047" spans="2:8">
      <c r="B1047" s="243" t="s">
        <v>310</v>
      </c>
      <c r="C1047" s="29" t="s">
        <v>474</v>
      </c>
      <c r="D1047" s="29" t="s">
        <v>469</v>
      </c>
      <c r="E1047" s="251">
        <v>1</v>
      </c>
      <c r="H1047" s="2"/>
    </row>
    <row r="1048" spans="2:8">
      <c r="B1048" s="243" t="s">
        <v>310</v>
      </c>
      <c r="C1048" s="29" t="s">
        <v>474</v>
      </c>
      <c r="D1048" s="29" t="s">
        <v>470</v>
      </c>
      <c r="E1048" s="251">
        <v>1</v>
      </c>
      <c r="H1048" s="2"/>
    </row>
    <row r="1049" spans="2:8">
      <c r="B1049" s="243" t="s">
        <v>310</v>
      </c>
      <c r="C1049" s="29" t="s">
        <v>474</v>
      </c>
      <c r="D1049" s="29" t="s">
        <v>471</v>
      </c>
      <c r="E1049" s="251">
        <v>1</v>
      </c>
      <c r="H1049" s="2"/>
    </row>
    <row r="1050" spans="2:8">
      <c r="B1050" s="243" t="s">
        <v>310</v>
      </c>
      <c r="C1050" s="29" t="s">
        <v>474</v>
      </c>
      <c r="D1050" s="29" t="s">
        <v>472</v>
      </c>
      <c r="E1050" s="251">
        <v>1</v>
      </c>
      <c r="H1050" s="2"/>
    </row>
    <row r="1051" spans="2:8">
      <c r="B1051" s="243" t="s">
        <v>310</v>
      </c>
      <c r="C1051" s="29" t="s">
        <v>474</v>
      </c>
      <c r="D1051" s="29" t="s">
        <v>473</v>
      </c>
      <c r="E1051" s="251">
        <v>1</v>
      </c>
      <c r="H1051" s="2"/>
    </row>
    <row r="1052" spans="2:8">
      <c r="B1052" s="243" t="s">
        <v>310</v>
      </c>
      <c r="C1052" s="29" t="s">
        <v>474</v>
      </c>
      <c r="D1052" s="29" t="s">
        <v>474</v>
      </c>
      <c r="E1052" s="251">
        <v>1</v>
      </c>
      <c r="H1052" s="2"/>
    </row>
    <row r="1053" spans="2:8">
      <c r="B1053" s="243" t="s">
        <v>310</v>
      </c>
      <c r="C1053" s="29" t="s">
        <v>474</v>
      </c>
      <c r="D1053" s="29" t="s">
        <v>475</v>
      </c>
      <c r="E1053" s="251">
        <v>3.0000000000000027E-2</v>
      </c>
      <c r="H1053" s="2"/>
    </row>
    <row r="1054" spans="2:8">
      <c r="B1054" s="243" t="s">
        <v>310</v>
      </c>
      <c r="C1054" s="29" t="s">
        <v>474</v>
      </c>
      <c r="D1054" s="29" t="s">
        <v>476</v>
      </c>
      <c r="E1054" s="251">
        <v>5.0000000000000044E-2</v>
      </c>
      <c r="H1054" s="2"/>
    </row>
    <row r="1055" spans="2:8">
      <c r="B1055" s="243" t="s">
        <v>310</v>
      </c>
      <c r="C1055" s="29" t="s">
        <v>474</v>
      </c>
      <c r="D1055" s="29" t="s">
        <v>477</v>
      </c>
      <c r="E1055" s="251">
        <v>6.9999999999999951E-2</v>
      </c>
      <c r="H1055" s="2"/>
    </row>
    <row r="1056" spans="2:8">
      <c r="B1056" s="243" t="s">
        <v>310</v>
      </c>
      <c r="C1056" s="29" t="s">
        <v>474</v>
      </c>
      <c r="D1056" s="29" t="s">
        <v>478</v>
      </c>
      <c r="E1056" s="251">
        <v>7.999999999999996E-2</v>
      </c>
      <c r="H1056" s="2"/>
    </row>
    <row r="1057" spans="2:8">
      <c r="B1057" s="243" t="s">
        <v>310</v>
      </c>
      <c r="C1057" s="29" t="s">
        <v>474</v>
      </c>
      <c r="D1057" s="29" t="s">
        <v>479</v>
      </c>
      <c r="E1057" s="251">
        <v>8.9999999999999969E-2</v>
      </c>
      <c r="H1057" s="2"/>
    </row>
    <row r="1058" spans="2:8">
      <c r="B1058" s="243" t="s">
        <v>310</v>
      </c>
      <c r="C1058" s="29" t="s">
        <v>474</v>
      </c>
      <c r="D1058" s="29" t="s">
        <v>480</v>
      </c>
      <c r="E1058" s="251">
        <v>9.9999999999999978E-2</v>
      </c>
      <c r="H1058" s="2"/>
    </row>
    <row r="1059" spans="2:8">
      <c r="B1059" s="243" t="s">
        <v>310</v>
      </c>
      <c r="C1059" s="29" t="s">
        <v>475</v>
      </c>
      <c r="D1059" s="29" t="s">
        <v>536</v>
      </c>
      <c r="E1059" s="252">
        <v>1</v>
      </c>
      <c r="H1059" s="2"/>
    </row>
    <row r="1060" spans="2:8">
      <c r="B1060" s="243" t="s">
        <v>310</v>
      </c>
      <c r="C1060" s="29" t="s">
        <v>475</v>
      </c>
      <c r="D1060" s="29" t="s">
        <v>465</v>
      </c>
      <c r="E1060" s="251">
        <v>1</v>
      </c>
      <c r="H1060" s="2"/>
    </row>
    <row r="1061" spans="2:8">
      <c r="B1061" s="243" t="s">
        <v>310</v>
      </c>
      <c r="C1061" s="29" t="s">
        <v>475</v>
      </c>
      <c r="D1061" s="29" t="s">
        <v>466</v>
      </c>
      <c r="E1061" s="251">
        <v>1</v>
      </c>
      <c r="H1061" s="2"/>
    </row>
    <row r="1062" spans="2:8">
      <c r="B1062" s="243" t="s">
        <v>310</v>
      </c>
      <c r="C1062" s="29" t="s">
        <v>475</v>
      </c>
      <c r="D1062" s="29" t="s">
        <v>467</v>
      </c>
      <c r="E1062" s="251">
        <v>1</v>
      </c>
      <c r="H1062" s="2"/>
    </row>
    <row r="1063" spans="2:8">
      <c r="B1063" s="243" t="s">
        <v>310</v>
      </c>
      <c r="C1063" s="29" t="s">
        <v>475</v>
      </c>
      <c r="D1063" s="29" t="s">
        <v>468</v>
      </c>
      <c r="E1063" s="251">
        <v>1</v>
      </c>
      <c r="H1063" s="2"/>
    </row>
    <row r="1064" spans="2:8">
      <c r="B1064" s="243" t="s">
        <v>310</v>
      </c>
      <c r="C1064" s="29" t="s">
        <v>475</v>
      </c>
      <c r="D1064" s="29" t="s">
        <v>469</v>
      </c>
      <c r="E1064" s="251">
        <v>1</v>
      </c>
      <c r="H1064" s="2"/>
    </row>
    <row r="1065" spans="2:8">
      <c r="B1065" s="243" t="s">
        <v>310</v>
      </c>
      <c r="C1065" s="29" t="s">
        <v>475</v>
      </c>
      <c r="D1065" s="29" t="s">
        <v>470</v>
      </c>
      <c r="E1065" s="251">
        <v>1</v>
      </c>
      <c r="H1065" s="2"/>
    </row>
    <row r="1066" spans="2:8">
      <c r="B1066" s="243" t="s">
        <v>310</v>
      </c>
      <c r="C1066" s="29" t="s">
        <v>475</v>
      </c>
      <c r="D1066" s="29" t="s">
        <v>471</v>
      </c>
      <c r="E1066" s="251">
        <v>1</v>
      </c>
      <c r="H1066" s="2"/>
    </row>
    <row r="1067" spans="2:8">
      <c r="B1067" s="243" t="s">
        <v>310</v>
      </c>
      <c r="C1067" s="29" t="s">
        <v>475</v>
      </c>
      <c r="D1067" s="29" t="s">
        <v>472</v>
      </c>
      <c r="E1067" s="251">
        <v>1</v>
      </c>
      <c r="H1067" s="2"/>
    </row>
    <row r="1068" spans="2:8">
      <c r="B1068" s="243" t="s">
        <v>310</v>
      </c>
      <c r="C1068" s="29" t="s">
        <v>475</v>
      </c>
      <c r="D1068" s="29" t="s">
        <v>473</v>
      </c>
      <c r="E1068" s="251">
        <v>1</v>
      </c>
      <c r="H1068" s="2"/>
    </row>
    <row r="1069" spans="2:8">
      <c r="B1069" s="243" t="s">
        <v>310</v>
      </c>
      <c r="C1069" s="29" t="s">
        <v>475</v>
      </c>
      <c r="D1069" s="29" t="s">
        <v>474</v>
      </c>
      <c r="E1069" s="251">
        <v>1</v>
      </c>
      <c r="H1069" s="2"/>
    </row>
    <row r="1070" spans="2:8">
      <c r="B1070" s="243" t="s">
        <v>310</v>
      </c>
      <c r="C1070" s="29" t="s">
        <v>475</v>
      </c>
      <c r="D1070" s="29" t="s">
        <v>475</v>
      </c>
      <c r="E1070" s="251">
        <v>1</v>
      </c>
      <c r="H1070" s="2"/>
    </row>
    <row r="1071" spans="2:8">
      <c r="B1071" s="243" t="s">
        <v>310</v>
      </c>
      <c r="C1071" s="29" t="s">
        <v>475</v>
      </c>
      <c r="D1071" s="29" t="s">
        <v>476</v>
      </c>
      <c r="E1071" s="251">
        <v>2.0000000000000018E-2</v>
      </c>
      <c r="H1071" s="2"/>
    </row>
    <row r="1072" spans="2:8">
      <c r="B1072" s="243" t="s">
        <v>310</v>
      </c>
      <c r="C1072" s="29" t="s">
        <v>475</v>
      </c>
      <c r="D1072" s="29" t="s">
        <v>477</v>
      </c>
      <c r="E1072" s="251">
        <v>4.0000000000000036E-2</v>
      </c>
      <c r="H1072" s="2"/>
    </row>
    <row r="1073" spans="2:8">
      <c r="B1073" s="243" t="s">
        <v>310</v>
      </c>
      <c r="C1073" s="29" t="s">
        <v>475</v>
      </c>
      <c r="D1073" s="29" t="s">
        <v>478</v>
      </c>
      <c r="E1073" s="251">
        <v>5.0000000000000044E-2</v>
      </c>
      <c r="H1073" s="2"/>
    </row>
    <row r="1074" spans="2:8">
      <c r="B1074" s="243" t="s">
        <v>310</v>
      </c>
      <c r="C1074" s="29" t="s">
        <v>475</v>
      </c>
      <c r="D1074" s="29" t="s">
        <v>479</v>
      </c>
      <c r="E1074" s="251">
        <v>6.0000000000000053E-2</v>
      </c>
      <c r="H1074" s="2"/>
    </row>
    <row r="1075" spans="2:8">
      <c r="B1075" s="243" t="s">
        <v>310</v>
      </c>
      <c r="C1075" s="29" t="s">
        <v>475</v>
      </c>
      <c r="D1075" s="29" t="s">
        <v>480</v>
      </c>
      <c r="E1075" s="251">
        <v>6.9999999999999951E-2</v>
      </c>
      <c r="H1075" s="2"/>
    </row>
    <row r="1076" spans="2:8">
      <c r="B1076" s="243" t="s">
        <v>310</v>
      </c>
      <c r="C1076" s="29" t="s">
        <v>476</v>
      </c>
      <c r="D1076" s="29" t="s">
        <v>536</v>
      </c>
      <c r="E1076" s="252">
        <v>1</v>
      </c>
      <c r="H1076" s="2"/>
    </row>
    <row r="1077" spans="2:8">
      <c r="B1077" s="243" t="s">
        <v>310</v>
      </c>
      <c r="C1077" s="29" t="s">
        <v>476</v>
      </c>
      <c r="D1077" s="29" t="s">
        <v>465</v>
      </c>
      <c r="E1077" s="251">
        <v>1</v>
      </c>
      <c r="H1077" s="2"/>
    </row>
    <row r="1078" spans="2:8">
      <c r="B1078" s="243" t="s">
        <v>310</v>
      </c>
      <c r="C1078" s="29" t="s">
        <v>476</v>
      </c>
      <c r="D1078" s="29" t="s">
        <v>466</v>
      </c>
      <c r="E1078" s="251">
        <v>1</v>
      </c>
      <c r="H1078" s="2"/>
    </row>
    <row r="1079" spans="2:8">
      <c r="B1079" s="243" t="s">
        <v>310</v>
      </c>
      <c r="C1079" s="29" t="s">
        <v>476</v>
      </c>
      <c r="D1079" s="29" t="s">
        <v>467</v>
      </c>
      <c r="E1079" s="251">
        <v>1</v>
      </c>
      <c r="H1079" s="2"/>
    </row>
    <row r="1080" spans="2:8">
      <c r="B1080" s="243" t="s">
        <v>310</v>
      </c>
      <c r="C1080" s="29" t="s">
        <v>476</v>
      </c>
      <c r="D1080" s="29" t="s">
        <v>468</v>
      </c>
      <c r="E1080" s="251">
        <v>1</v>
      </c>
      <c r="H1080" s="2"/>
    </row>
    <row r="1081" spans="2:8">
      <c r="B1081" s="243" t="s">
        <v>310</v>
      </c>
      <c r="C1081" s="29" t="s">
        <v>476</v>
      </c>
      <c r="D1081" s="29" t="s">
        <v>469</v>
      </c>
      <c r="E1081" s="251">
        <v>1</v>
      </c>
      <c r="H1081" s="2"/>
    </row>
    <row r="1082" spans="2:8">
      <c r="B1082" s="243" t="s">
        <v>310</v>
      </c>
      <c r="C1082" s="29" t="s">
        <v>476</v>
      </c>
      <c r="D1082" s="29" t="s">
        <v>470</v>
      </c>
      <c r="E1082" s="251">
        <v>1</v>
      </c>
      <c r="H1082" s="2"/>
    </row>
    <row r="1083" spans="2:8">
      <c r="B1083" s="243" t="s">
        <v>310</v>
      </c>
      <c r="C1083" s="29" t="s">
        <v>476</v>
      </c>
      <c r="D1083" s="29" t="s">
        <v>471</v>
      </c>
      <c r="E1083" s="251">
        <v>1</v>
      </c>
      <c r="H1083" s="2"/>
    </row>
    <row r="1084" spans="2:8">
      <c r="B1084" s="243" t="s">
        <v>310</v>
      </c>
      <c r="C1084" s="29" t="s">
        <v>476</v>
      </c>
      <c r="D1084" s="29" t="s">
        <v>472</v>
      </c>
      <c r="E1084" s="251">
        <v>1</v>
      </c>
      <c r="H1084" s="2"/>
    </row>
    <row r="1085" spans="2:8">
      <c r="B1085" s="243" t="s">
        <v>310</v>
      </c>
      <c r="C1085" s="29" t="s">
        <v>476</v>
      </c>
      <c r="D1085" s="29" t="s">
        <v>473</v>
      </c>
      <c r="E1085" s="251">
        <v>1</v>
      </c>
      <c r="H1085" s="2"/>
    </row>
    <row r="1086" spans="2:8">
      <c r="B1086" s="243" t="s">
        <v>310</v>
      </c>
      <c r="C1086" s="29" t="s">
        <v>476</v>
      </c>
      <c r="D1086" s="29" t="s">
        <v>474</v>
      </c>
      <c r="E1086" s="251">
        <v>1</v>
      </c>
      <c r="H1086" s="2"/>
    </row>
    <row r="1087" spans="2:8">
      <c r="B1087" s="243" t="s">
        <v>310</v>
      </c>
      <c r="C1087" s="29" t="s">
        <v>476</v>
      </c>
      <c r="D1087" s="29" t="s">
        <v>475</v>
      </c>
      <c r="E1087" s="251">
        <v>1</v>
      </c>
      <c r="H1087" s="2"/>
    </row>
    <row r="1088" spans="2:8">
      <c r="B1088" s="243" t="s">
        <v>310</v>
      </c>
      <c r="C1088" s="29" t="s">
        <v>476</v>
      </c>
      <c r="D1088" s="29" t="s">
        <v>476</v>
      </c>
      <c r="E1088" s="251">
        <v>1</v>
      </c>
      <c r="H1088" s="2"/>
    </row>
    <row r="1089" spans="2:8">
      <c r="B1089" s="243" t="s">
        <v>310</v>
      </c>
      <c r="C1089" s="29" t="s">
        <v>476</v>
      </c>
      <c r="D1089" s="29" t="s">
        <v>477</v>
      </c>
      <c r="E1089" s="251">
        <v>2.0000000000000018E-2</v>
      </c>
      <c r="H1089" s="2"/>
    </row>
    <row r="1090" spans="2:8">
      <c r="B1090" s="243" t="s">
        <v>310</v>
      </c>
      <c r="C1090" s="29" t="s">
        <v>476</v>
      </c>
      <c r="D1090" s="29" t="s">
        <v>478</v>
      </c>
      <c r="E1090" s="251">
        <v>3.0000000000000027E-2</v>
      </c>
      <c r="H1090" s="2"/>
    </row>
    <row r="1091" spans="2:8">
      <c r="B1091" s="243" t="s">
        <v>310</v>
      </c>
      <c r="C1091" s="29" t="s">
        <v>476</v>
      </c>
      <c r="D1091" s="29" t="s">
        <v>479</v>
      </c>
      <c r="E1091" s="251">
        <v>4.0000000000000036E-2</v>
      </c>
      <c r="H1091" s="2"/>
    </row>
    <row r="1092" spans="2:8">
      <c r="B1092" s="243" t="s">
        <v>310</v>
      </c>
      <c r="C1092" s="29" t="s">
        <v>476</v>
      </c>
      <c r="D1092" s="29" t="s">
        <v>480</v>
      </c>
      <c r="E1092" s="251">
        <v>5.0000000000000044E-2</v>
      </c>
      <c r="H1092" s="2"/>
    </row>
    <row r="1093" spans="2:8">
      <c r="B1093" s="243" t="s">
        <v>310</v>
      </c>
      <c r="C1093" s="29" t="s">
        <v>477</v>
      </c>
      <c r="D1093" s="29" t="s">
        <v>536</v>
      </c>
      <c r="E1093" s="252">
        <v>1</v>
      </c>
      <c r="H1093" s="2"/>
    </row>
    <row r="1094" spans="2:8">
      <c r="B1094" s="243" t="s">
        <v>310</v>
      </c>
      <c r="C1094" s="29" t="s">
        <v>477</v>
      </c>
      <c r="D1094" s="29" t="s">
        <v>465</v>
      </c>
      <c r="E1094" s="251">
        <v>1</v>
      </c>
      <c r="H1094" s="2"/>
    </row>
    <row r="1095" spans="2:8">
      <c r="B1095" s="243" t="s">
        <v>310</v>
      </c>
      <c r="C1095" s="29" t="s">
        <v>477</v>
      </c>
      <c r="D1095" s="29" t="s">
        <v>466</v>
      </c>
      <c r="E1095" s="251">
        <v>1</v>
      </c>
      <c r="H1095" s="2"/>
    </row>
    <row r="1096" spans="2:8">
      <c r="B1096" s="243" t="s">
        <v>310</v>
      </c>
      <c r="C1096" s="29" t="s">
        <v>477</v>
      </c>
      <c r="D1096" s="29" t="s">
        <v>467</v>
      </c>
      <c r="E1096" s="251">
        <v>1</v>
      </c>
      <c r="H1096" s="2"/>
    </row>
    <row r="1097" spans="2:8">
      <c r="B1097" s="243" t="s">
        <v>310</v>
      </c>
      <c r="C1097" s="29" t="s">
        <v>477</v>
      </c>
      <c r="D1097" s="29" t="s">
        <v>468</v>
      </c>
      <c r="E1097" s="251">
        <v>1</v>
      </c>
      <c r="H1097" s="2"/>
    </row>
    <row r="1098" spans="2:8">
      <c r="B1098" s="243" t="s">
        <v>310</v>
      </c>
      <c r="C1098" s="29" t="s">
        <v>477</v>
      </c>
      <c r="D1098" s="29" t="s">
        <v>469</v>
      </c>
      <c r="E1098" s="251">
        <v>1</v>
      </c>
      <c r="H1098" s="2"/>
    </row>
    <row r="1099" spans="2:8">
      <c r="B1099" s="243" t="s">
        <v>310</v>
      </c>
      <c r="C1099" s="29" t="s">
        <v>477</v>
      </c>
      <c r="D1099" s="29" t="s">
        <v>470</v>
      </c>
      <c r="E1099" s="251">
        <v>1</v>
      </c>
      <c r="H1099" s="2"/>
    </row>
    <row r="1100" spans="2:8">
      <c r="B1100" s="243" t="s">
        <v>310</v>
      </c>
      <c r="C1100" s="29" t="s">
        <v>477</v>
      </c>
      <c r="D1100" s="29" t="s">
        <v>471</v>
      </c>
      <c r="E1100" s="251">
        <v>1</v>
      </c>
      <c r="H1100" s="2"/>
    </row>
    <row r="1101" spans="2:8">
      <c r="B1101" s="243" t="s">
        <v>310</v>
      </c>
      <c r="C1101" s="29" t="s">
        <v>477</v>
      </c>
      <c r="D1101" s="29" t="s">
        <v>472</v>
      </c>
      <c r="E1101" s="251">
        <v>1</v>
      </c>
      <c r="H1101" s="2"/>
    </row>
    <row r="1102" spans="2:8">
      <c r="B1102" s="243" t="s">
        <v>310</v>
      </c>
      <c r="C1102" s="29" t="s">
        <v>477</v>
      </c>
      <c r="D1102" s="29" t="s">
        <v>473</v>
      </c>
      <c r="E1102" s="251">
        <v>1</v>
      </c>
      <c r="H1102" s="2"/>
    </row>
    <row r="1103" spans="2:8">
      <c r="B1103" s="243" t="s">
        <v>310</v>
      </c>
      <c r="C1103" s="29" t="s">
        <v>477</v>
      </c>
      <c r="D1103" s="29" t="s">
        <v>474</v>
      </c>
      <c r="E1103" s="251">
        <v>1</v>
      </c>
      <c r="H1103" s="2"/>
    </row>
    <row r="1104" spans="2:8">
      <c r="B1104" s="243" t="s">
        <v>310</v>
      </c>
      <c r="C1104" s="29" t="s">
        <v>477</v>
      </c>
      <c r="D1104" s="29" t="s">
        <v>475</v>
      </c>
      <c r="E1104" s="251">
        <v>1</v>
      </c>
      <c r="H1104" s="2"/>
    </row>
    <row r="1105" spans="2:8">
      <c r="B1105" s="243" t="s">
        <v>310</v>
      </c>
      <c r="C1105" s="29" t="s">
        <v>477</v>
      </c>
      <c r="D1105" s="29" t="s">
        <v>476</v>
      </c>
      <c r="E1105" s="251">
        <v>1</v>
      </c>
      <c r="H1105" s="2"/>
    </row>
    <row r="1106" spans="2:8">
      <c r="B1106" s="243" t="s">
        <v>310</v>
      </c>
      <c r="C1106" s="29" t="s">
        <v>477</v>
      </c>
      <c r="D1106" s="29" t="s">
        <v>477</v>
      </c>
      <c r="E1106" s="251">
        <v>1</v>
      </c>
      <c r="H1106" s="2"/>
    </row>
    <row r="1107" spans="2:8">
      <c r="B1107" s="243" t="s">
        <v>310</v>
      </c>
      <c r="C1107" s="29" t="s">
        <v>477</v>
      </c>
      <c r="D1107" s="29" t="s">
        <v>478</v>
      </c>
      <c r="E1107" s="251">
        <v>1.0000000000000009E-2</v>
      </c>
      <c r="H1107" s="2"/>
    </row>
    <row r="1108" spans="2:8">
      <c r="B1108" s="243" t="s">
        <v>310</v>
      </c>
      <c r="C1108" s="29" t="s">
        <v>477</v>
      </c>
      <c r="D1108" s="29" t="s">
        <v>479</v>
      </c>
      <c r="E1108" s="251">
        <v>2.0000000000000018E-2</v>
      </c>
      <c r="H1108" s="2"/>
    </row>
    <row r="1109" spans="2:8">
      <c r="B1109" s="243" t="s">
        <v>310</v>
      </c>
      <c r="C1109" s="29" t="s">
        <v>477</v>
      </c>
      <c r="D1109" s="29" t="s">
        <v>480</v>
      </c>
      <c r="E1109" s="251">
        <v>3.0000000000000027E-2</v>
      </c>
      <c r="H1109" s="2"/>
    </row>
    <row r="1110" spans="2:8">
      <c r="B1110" s="243" t="s">
        <v>310</v>
      </c>
      <c r="C1110" s="29" t="s">
        <v>478</v>
      </c>
      <c r="D1110" s="29" t="s">
        <v>536</v>
      </c>
      <c r="E1110" s="252">
        <v>1</v>
      </c>
      <c r="H1110" s="2"/>
    </row>
    <row r="1111" spans="2:8">
      <c r="B1111" s="243" t="s">
        <v>310</v>
      </c>
      <c r="C1111" s="29" t="s">
        <v>478</v>
      </c>
      <c r="D1111" s="29" t="s">
        <v>465</v>
      </c>
      <c r="E1111" s="251">
        <v>1</v>
      </c>
      <c r="H1111" s="2"/>
    </row>
    <row r="1112" spans="2:8">
      <c r="B1112" s="243" t="s">
        <v>310</v>
      </c>
      <c r="C1112" s="29" t="s">
        <v>478</v>
      </c>
      <c r="D1112" s="29" t="s">
        <v>466</v>
      </c>
      <c r="E1112" s="251">
        <v>1</v>
      </c>
      <c r="H1112" s="2"/>
    </row>
    <row r="1113" spans="2:8">
      <c r="B1113" s="243" t="s">
        <v>310</v>
      </c>
      <c r="C1113" s="29" t="s">
        <v>478</v>
      </c>
      <c r="D1113" s="29" t="s">
        <v>467</v>
      </c>
      <c r="E1113" s="251">
        <v>1</v>
      </c>
      <c r="H1113" s="2"/>
    </row>
    <row r="1114" spans="2:8">
      <c r="B1114" s="243" t="s">
        <v>310</v>
      </c>
      <c r="C1114" s="29" t="s">
        <v>478</v>
      </c>
      <c r="D1114" s="29" t="s">
        <v>468</v>
      </c>
      <c r="E1114" s="251">
        <v>1</v>
      </c>
      <c r="H1114" s="2"/>
    </row>
    <row r="1115" spans="2:8">
      <c r="B1115" s="243" t="s">
        <v>310</v>
      </c>
      <c r="C1115" s="29" t="s">
        <v>478</v>
      </c>
      <c r="D1115" s="29" t="s">
        <v>469</v>
      </c>
      <c r="E1115" s="251">
        <v>1</v>
      </c>
      <c r="H1115" s="2"/>
    </row>
    <row r="1116" spans="2:8">
      <c r="B1116" s="243" t="s">
        <v>310</v>
      </c>
      <c r="C1116" s="29" t="s">
        <v>478</v>
      </c>
      <c r="D1116" s="29" t="s">
        <v>470</v>
      </c>
      <c r="E1116" s="251">
        <v>1</v>
      </c>
      <c r="H1116" s="2"/>
    </row>
    <row r="1117" spans="2:8">
      <c r="B1117" s="243" t="s">
        <v>310</v>
      </c>
      <c r="C1117" s="29" t="s">
        <v>478</v>
      </c>
      <c r="D1117" s="29" t="s">
        <v>471</v>
      </c>
      <c r="E1117" s="251">
        <v>1</v>
      </c>
      <c r="H1117" s="2"/>
    </row>
    <row r="1118" spans="2:8">
      <c r="B1118" s="243" t="s">
        <v>310</v>
      </c>
      <c r="C1118" s="29" t="s">
        <v>478</v>
      </c>
      <c r="D1118" s="29" t="s">
        <v>472</v>
      </c>
      <c r="E1118" s="251">
        <v>1</v>
      </c>
      <c r="H1118" s="2"/>
    </row>
    <row r="1119" spans="2:8">
      <c r="B1119" s="243" t="s">
        <v>310</v>
      </c>
      <c r="C1119" s="29" t="s">
        <v>478</v>
      </c>
      <c r="D1119" s="29" t="s">
        <v>473</v>
      </c>
      <c r="E1119" s="251">
        <v>1</v>
      </c>
      <c r="H1119" s="2"/>
    </row>
    <row r="1120" spans="2:8">
      <c r="B1120" s="243" t="s">
        <v>310</v>
      </c>
      <c r="C1120" s="29" t="s">
        <v>478</v>
      </c>
      <c r="D1120" s="29" t="s">
        <v>474</v>
      </c>
      <c r="E1120" s="251">
        <v>1</v>
      </c>
      <c r="H1120" s="2"/>
    </row>
    <row r="1121" spans="2:8">
      <c r="B1121" s="243" t="s">
        <v>310</v>
      </c>
      <c r="C1121" s="29" t="s">
        <v>478</v>
      </c>
      <c r="D1121" s="29" t="s">
        <v>475</v>
      </c>
      <c r="E1121" s="251">
        <v>1</v>
      </c>
      <c r="H1121" s="2"/>
    </row>
    <row r="1122" spans="2:8">
      <c r="B1122" s="243" t="s">
        <v>310</v>
      </c>
      <c r="C1122" s="29" t="s">
        <v>478</v>
      </c>
      <c r="D1122" s="29" t="s">
        <v>476</v>
      </c>
      <c r="E1122" s="251">
        <v>1</v>
      </c>
      <c r="H1122" s="2"/>
    </row>
    <row r="1123" spans="2:8">
      <c r="B1123" s="243" t="s">
        <v>310</v>
      </c>
      <c r="C1123" s="29" t="s">
        <v>478</v>
      </c>
      <c r="D1123" s="29" t="s">
        <v>477</v>
      </c>
      <c r="E1123" s="251">
        <v>1</v>
      </c>
      <c r="H1123" s="2"/>
    </row>
    <row r="1124" spans="2:8">
      <c r="B1124" s="243" t="s">
        <v>310</v>
      </c>
      <c r="C1124" s="29" t="s">
        <v>478</v>
      </c>
      <c r="D1124" s="29" t="s">
        <v>478</v>
      </c>
      <c r="E1124" s="251">
        <v>1</v>
      </c>
      <c r="H1124" s="2"/>
    </row>
    <row r="1125" spans="2:8">
      <c r="B1125" s="243" t="s">
        <v>310</v>
      </c>
      <c r="C1125" s="29" t="s">
        <v>478</v>
      </c>
      <c r="D1125" s="29" t="s">
        <v>479</v>
      </c>
      <c r="E1125" s="251">
        <v>1.0000000000000009E-2</v>
      </c>
      <c r="H1125" s="2"/>
    </row>
    <row r="1126" spans="2:8">
      <c r="B1126" s="243" t="s">
        <v>310</v>
      </c>
      <c r="C1126" s="29" t="s">
        <v>478</v>
      </c>
      <c r="D1126" s="29" t="s">
        <v>480</v>
      </c>
      <c r="E1126" s="251">
        <v>2.0000000000000018E-2</v>
      </c>
      <c r="H1126" s="2"/>
    </row>
    <row r="1127" spans="2:8">
      <c r="B1127" s="243" t="s">
        <v>310</v>
      </c>
      <c r="C1127" s="29" t="s">
        <v>479</v>
      </c>
      <c r="D1127" s="29" t="s">
        <v>536</v>
      </c>
      <c r="E1127" s="252">
        <v>1</v>
      </c>
      <c r="H1127" s="2"/>
    </row>
    <row r="1128" spans="2:8">
      <c r="B1128" s="243" t="s">
        <v>310</v>
      </c>
      <c r="C1128" s="29" t="s">
        <v>479</v>
      </c>
      <c r="D1128" s="29" t="s">
        <v>465</v>
      </c>
      <c r="E1128" s="251">
        <v>1</v>
      </c>
      <c r="H1128" s="2"/>
    </row>
    <row r="1129" spans="2:8">
      <c r="B1129" s="243" t="s">
        <v>310</v>
      </c>
      <c r="C1129" s="29" t="s">
        <v>479</v>
      </c>
      <c r="D1129" s="29" t="s">
        <v>466</v>
      </c>
      <c r="E1129" s="251">
        <v>1</v>
      </c>
      <c r="H1129" s="2"/>
    </row>
    <row r="1130" spans="2:8">
      <c r="B1130" s="243" t="s">
        <v>310</v>
      </c>
      <c r="C1130" s="29" t="s">
        <v>479</v>
      </c>
      <c r="D1130" s="29" t="s">
        <v>467</v>
      </c>
      <c r="E1130" s="251">
        <v>1</v>
      </c>
      <c r="H1130" s="2"/>
    </row>
    <row r="1131" spans="2:8">
      <c r="B1131" s="243" t="s">
        <v>310</v>
      </c>
      <c r="C1131" s="29" t="s">
        <v>479</v>
      </c>
      <c r="D1131" s="29" t="s">
        <v>468</v>
      </c>
      <c r="E1131" s="251">
        <v>1</v>
      </c>
      <c r="H1131" s="2"/>
    </row>
    <row r="1132" spans="2:8">
      <c r="B1132" s="243" t="s">
        <v>310</v>
      </c>
      <c r="C1132" s="29" t="s">
        <v>479</v>
      </c>
      <c r="D1132" s="29" t="s">
        <v>469</v>
      </c>
      <c r="E1132" s="251">
        <v>1</v>
      </c>
      <c r="H1132" s="2"/>
    </row>
    <row r="1133" spans="2:8">
      <c r="B1133" s="243" t="s">
        <v>310</v>
      </c>
      <c r="C1133" s="29" t="s">
        <v>479</v>
      </c>
      <c r="D1133" s="29" t="s">
        <v>470</v>
      </c>
      <c r="E1133" s="251">
        <v>1</v>
      </c>
      <c r="H1133" s="2"/>
    </row>
    <row r="1134" spans="2:8">
      <c r="B1134" s="243" t="s">
        <v>310</v>
      </c>
      <c r="C1134" s="29" t="s">
        <v>479</v>
      </c>
      <c r="D1134" s="29" t="s">
        <v>471</v>
      </c>
      <c r="E1134" s="251">
        <v>1</v>
      </c>
      <c r="H1134" s="2"/>
    </row>
    <row r="1135" spans="2:8">
      <c r="B1135" s="243" t="s">
        <v>310</v>
      </c>
      <c r="C1135" s="29" t="s">
        <v>479</v>
      </c>
      <c r="D1135" s="29" t="s">
        <v>472</v>
      </c>
      <c r="E1135" s="251">
        <v>1</v>
      </c>
      <c r="H1135" s="2"/>
    </row>
    <row r="1136" spans="2:8">
      <c r="B1136" s="243" t="s">
        <v>310</v>
      </c>
      <c r="C1136" s="29" t="s">
        <v>479</v>
      </c>
      <c r="D1136" s="29" t="s">
        <v>473</v>
      </c>
      <c r="E1136" s="251">
        <v>1</v>
      </c>
      <c r="H1136" s="2"/>
    </row>
    <row r="1137" spans="2:8">
      <c r="B1137" s="243" t="s">
        <v>310</v>
      </c>
      <c r="C1137" s="29" t="s">
        <v>479</v>
      </c>
      <c r="D1137" s="29" t="s">
        <v>474</v>
      </c>
      <c r="E1137" s="251">
        <v>1</v>
      </c>
      <c r="H1137" s="2"/>
    </row>
    <row r="1138" spans="2:8">
      <c r="B1138" s="243" t="s">
        <v>310</v>
      </c>
      <c r="C1138" s="29" t="s">
        <v>479</v>
      </c>
      <c r="D1138" s="29" t="s">
        <v>475</v>
      </c>
      <c r="E1138" s="251">
        <v>1</v>
      </c>
      <c r="H1138" s="2"/>
    </row>
    <row r="1139" spans="2:8">
      <c r="B1139" s="243" t="s">
        <v>310</v>
      </c>
      <c r="C1139" s="29" t="s">
        <v>479</v>
      </c>
      <c r="D1139" s="29" t="s">
        <v>476</v>
      </c>
      <c r="E1139" s="251">
        <v>1</v>
      </c>
      <c r="H1139" s="2"/>
    </row>
    <row r="1140" spans="2:8">
      <c r="B1140" s="243" t="s">
        <v>310</v>
      </c>
      <c r="C1140" s="29" t="s">
        <v>479</v>
      </c>
      <c r="D1140" s="29" t="s">
        <v>477</v>
      </c>
      <c r="E1140" s="251">
        <v>1</v>
      </c>
      <c r="H1140" s="2"/>
    </row>
    <row r="1141" spans="2:8">
      <c r="B1141" s="243" t="s">
        <v>310</v>
      </c>
      <c r="C1141" s="29" t="s">
        <v>479</v>
      </c>
      <c r="D1141" s="29" t="s">
        <v>478</v>
      </c>
      <c r="E1141" s="251">
        <v>1</v>
      </c>
      <c r="H1141" s="2"/>
    </row>
    <row r="1142" spans="2:8">
      <c r="B1142" s="243" t="s">
        <v>310</v>
      </c>
      <c r="C1142" s="29" t="s">
        <v>479</v>
      </c>
      <c r="D1142" s="29" t="s">
        <v>479</v>
      </c>
      <c r="E1142" s="251">
        <v>1</v>
      </c>
      <c r="H1142" s="2"/>
    </row>
    <row r="1143" spans="2:8">
      <c r="B1143" s="243" t="s">
        <v>310</v>
      </c>
      <c r="C1143" s="29" t="s">
        <v>479</v>
      </c>
      <c r="D1143" s="29" t="s">
        <v>480</v>
      </c>
      <c r="E1143" s="251">
        <v>1.0000000000000009E-2</v>
      </c>
      <c r="H1143" s="2"/>
    </row>
    <row r="1144" spans="2:8">
      <c r="B1144" s="243" t="s">
        <v>310</v>
      </c>
      <c r="C1144" s="29" t="s">
        <v>480</v>
      </c>
      <c r="D1144" s="29" t="s">
        <v>536</v>
      </c>
      <c r="E1144" s="252">
        <v>1</v>
      </c>
      <c r="H1144" s="2"/>
    </row>
    <row r="1145" spans="2:8">
      <c r="B1145" s="243" t="s">
        <v>310</v>
      </c>
      <c r="C1145" s="29" t="s">
        <v>480</v>
      </c>
      <c r="D1145" s="29" t="s">
        <v>465</v>
      </c>
      <c r="E1145" s="251">
        <v>1</v>
      </c>
      <c r="H1145" s="2"/>
    </row>
    <row r="1146" spans="2:8">
      <c r="B1146" s="243" t="s">
        <v>310</v>
      </c>
      <c r="C1146" s="29" t="s">
        <v>480</v>
      </c>
      <c r="D1146" s="29" t="s">
        <v>466</v>
      </c>
      <c r="E1146" s="251">
        <v>1</v>
      </c>
      <c r="H1146" s="2"/>
    </row>
    <row r="1147" spans="2:8">
      <c r="B1147" s="243" t="s">
        <v>310</v>
      </c>
      <c r="C1147" s="29" t="s">
        <v>480</v>
      </c>
      <c r="D1147" s="29" t="s">
        <v>467</v>
      </c>
      <c r="E1147" s="251">
        <v>1</v>
      </c>
      <c r="H1147" s="2"/>
    </row>
    <row r="1148" spans="2:8">
      <c r="B1148" s="243" t="s">
        <v>310</v>
      </c>
      <c r="C1148" s="29" t="s">
        <v>480</v>
      </c>
      <c r="D1148" s="29" t="s">
        <v>468</v>
      </c>
      <c r="E1148" s="251">
        <v>1</v>
      </c>
      <c r="H1148" s="2"/>
    </row>
    <row r="1149" spans="2:8">
      <c r="B1149" s="243" t="s">
        <v>310</v>
      </c>
      <c r="C1149" s="29" t="s">
        <v>480</v>
      </c>
      <c r="D1149" s="29" t="s">
        <v>469</v>
      </c>
      <c r="E1149" s="251">
        <v>1</v>
      </c>
      <c r="H1149" s="2"/>
    </row>
    <row r="1150" spans="2:8">
      <c r="B1150" s="243" t="s">
        <v>310</v>
      </c>
      <c r="C1150" s="29" t="s">
        <v>480</v>
      </c>
      <c r="D1150" s="29" t="s">
        <v>470</v>
      </c>
      <c r="E1150" s="251">
        <v>1</v>
      </c>
      <c r="H1150" s="2"/>
    </row>
    <row r="1151" spans="2:8">
      <c r="B1151" s="243" t="s">
        <v>310</v>
      </c>
      <c r="C1151" s="29" t="s">
        <v>480</v>
      </c>
      <c r="D1151" s="29" t="s">
        <v>471</v>
      </c>
      <c r="E1151" s="251">
        <v>1</v>
      </c>
      <c r="H1151" s="2"/>
    </row>
    <row r="1152" spans="2:8">
      <c r="B1152" s="243" t="s">
        <v>310</v>
      </c>
      <c r="C1152" s="29" t="s">
        <v>480</v>
      </c>
      <c r="D1152" s="29" t="s">
        <v>472</v>
      </c>
      <c r="E1152" s="251">
        <v>1</v>
      </c>
      <c r="H1152" s="2"/>
    </row>
    <row r="1153" spans="2:8">
      <c r="B1153" s="243" t="s">
        <v>310</v>
      </c>
      <c r="C1153" s="29" t="s">
        <v>480</v>
      </c>
      <c r="D1153" s="29" t="s">
        <v>473</v>
      </c>
      <c r="E1153" s="251">
        <v>1</v>
      </c>
      <c r="H1153" s="2"/>
    </row>
    <row r="1154" spans="2:8">
      <c r="B1154" s="243" t="s">
        <v>310</v>
      </c>
      <c r="C1154" s="29" t="s">
        <v>480</v>
      </c>
      <c r="D1154" s="29" t="s">
        <v>474</v>
      </c>
      <c r="E1154" s="251">
        <v>1</v>
      </c>
      <c r="H1154" s="2"/>
    </row>
    <row r="1155" spans="2:8">
      <c r="B1155" s="243" t="s">
        <v>310</v>
      </c>
      <c r="C1155" s="29" t="s">
        <v>480</v>
      </c>
      <c r="D1155" s="29" t="s">
        <v>475</v>
      </c>
      <c r="E1155" s="251">
        <v>1</v>
      </c>
      <c r="H1155" s="2"/>
    </row>
    <row r="1156" spans="2:8">
      <c r="B1156" s="243" t="s">
        <v>310</v>
      </c>
      <c r="C1156" s="29" t="s">
        <v>480</v>
      </c>
      <c r="D1156" s="29" t="s">
        <v>476</v>
      </c>
      <c r="E1156" s="251">
        <v>1</v>
      </c>
      <c r="H1156" s="2"/>
    </row>
    <row r="1157" spans="2:8">
      <c r="B1157" s="243" t="s">
        <v>310</v>
      </c>
      <c r="C1157" s="29" t="s">
        <v>480</v>
      </c>
      <c r="D1157" s="29" t="s">
        <v>477</v>
      </c>
      <c r="E1157" s="251">
        <v>1</v>
      </c>
      <c r="H1157" s="2"/>
    </row>
    <row r="1158" spans="2:8">
      <c r="B1158" s="243" t="s">
        <v>310</v>
      </c>
      <c r="C1158" s="29" t="s">
        <v>480</v>
      </c>
      <c r="D1158" s="29" t="s">
        <v>478</v>
      </c>
      <c r="E1158" s="251">
        <v>1</v>
      </c>
      <c r="H1158" s="2"/>
    </row>
    <row r="1159" spans="2:8">
      <c r="B1159" s="243" t="s">
        <v>310</v>
      </c>
      <c r="C1159" s="29" t="s">
        <v>480</v>
      </c>
      <c r="D1159" s="29" t="s">
        <v>479</v>
      </c>
      <c r="E1159" s="251">
        <v>1</v>
      </c>
      <c r="H1159" s="2"/>
    </row>
    <row r="1160" spans="2:8">
      <c r="B1160" s="243" t="s">
        <v>310</v>
      </c>
      <c r="C1160" s="29" t="s">
        <v>480</v>
      </c>
      <c r="D1160" s="29" t="s">
        <v>480</v>
      </c>
      <c r="E1160" s="251">
        <v>1</v>
      </c>
      <c r="H1160" s="2"/>
    </row>
    <row r="1161" spans="2:8">
      <c r="B1161" s="243" t="s">
        <v>311</v>
      </c>
      <c r="C1161" s="29" t="s">
        <v>536</v>
      </c>
      <c r="D1161" s="29" t="s">
        <v>536</v>
      </c>
      <c r="E1161" s="252">
        <v>1</v>
      </c>
      <c r="H1161" s="2"/>
    </row>
    <row r="1162" spans="2:8">
      <c r="B1162" s="243" t="s">
        <v>311</v>
      </c>
      <c r="C1162" s="29" t="s">
        <v>536</v>
      </c>
      <c r="D1162" s="29" t="s">
        <v>465</v>
      </c>
      <c r="E1162" s="251">
        <v>0.37</v>
      </c>
      <c r="H1162" s="2"/>
    </row>
    <row r="1163" spans="2:8">
      <c r="B1163" s="243" t="s">
        <v>311</v>
      </c>
      <c r="C1163" s="29" t="s">
        <v>534</v>
      </c>
      <c r="D1163" s="29" t="s">
        <v>466</v>
      </c>
      <c r="E1163" s="251">
        <v>0.5</v>
      </c>
      <c r="H1163" s="2"/>
    </row>
    <row r="1164" spans="2:8">
      <c r="B1164" s="243" t="s">
        <v>311</v>
      </c>
      <c r="C1164" s="29" t="s">
        <v>534</v>
      </c>
      <c r="D1164" s="29" t="s">
        <v>467</v>
      </c>
      <c r="E1164" s="251">
        <v>0.56000000000000005</v>
      </c>
      <c r="H1164" s="2"/>
    </row>
    <row r="1165" spans="2:8">
      <c r="B1165" s="243" t="s">
        <v>311</v>
      </c>
      <c r="C1165" s="29" t="s">
        <v>534</v>
      </c>
      <c r="D1165" s="29" t="s">
        <v>468</v>
      </c>
      <c r="E1165" s="251">
        <v>0.6</v>
      </c>
      <c r="H1165" s="2"/>
    </row>
    <row r="1166" spans="2:8">
      <c r="B1166" s="243" t="s">
        <v>311</v>
      </c>
      <c r="C1166" s="29" t="s">
        <v>534</v>
      </c>
      <c r="D1166" s="29" t="s">
        <v>469</v>
      </c>
      <c r="E1166" s="251">
        <v>0.63</v>
      </c>
      <c r="H1166" s="2"/>
    </row>
    <row r="1167" spans="2:8">
      <c r="B1167" s="243" t="s">
        <v>311</v>
      </c>
      <c r="C1167" s="29" t="s">
        <v>534</v>
      </c>
      <c r="D1167" s="29" t="s">
        <v>470</v>
      </c>
      <c r="E1167" s="251">
        <v>0.65</v>
      </c>
      <c r="H1167" s="2"/>
    </row>
    <row r="1168" spans="2:8">
      <c r="B1168" s="243" t="s">
        <v>311</v>
      </c>
      <c r="C1168" s="29" t="s">
        <v>534</v>
      </c>
      <c r="D1168" s="29" t="s">
        <v>471</v>
      </c>
      <c r="E1168" s="251">
        <v>0.65</v>
      </c>
      <c r="H1168" s="2"/>
    </row>
    <row r="1169" spans="2:8">
      <c r="B1169" s="243" t="s">
        <v>311</v>
      </c>
      <c r="C1169" s="29" t="s">
        <v>534</v>
      </c>
      <c r="D1169" s="29" t="s">
        <v>472</v>
      </c>
      <c r="E1169" s="251">
        <v>0.66999999999999993</v>
      </c>
      <c r="H1169" s="2"/>
    </row>
    <row r="1170" spans="2:8">
      <c r="B1170" s="243" t="s">
        <v>311</v>
      </c>
      <c r="C1170" s="29" t="s">
        <v>534</v>
      </c>
      <c r="D1170" s="29" t="s">
        <v>473</v>
      </c>
      <c r="E1170" s="251">
        <v>0.67999999999999994</v>
      </c>
      <c r="H1170" s="2"/>
    </row>
    <row r="1171" spans="2:8">
      <c r="B1171" s="243" t="s">
        <v>311</v>
      </c>
      <c r="C1171" s="29" t="s">
        <v>534</v>
      </c>
      <c r="D1171" s="29" t="s">
        <v>474</v>
      </c>
      <c r="E1171" s="251">
        <v>0.67999999999999994</v>
      </c>
      <c r="H1171" s="2"/>
    </row>
    <row r="1172" spans="2:8">
      <c r="B1172" s="243" t="s">
        <v>311</v>
      </c>
      <c r="C1172" s="29" t="s">
        <v>534</v>
      </c>
      <c r="D1172" s="29" t="s">
        <v>475</v>
      </c>
      <c r="E1172" s="251">
        <v>0.69</v>
      </c>
      <c r="H1172" s="2"/>
    </row>
    <row r="1173" spans="2:8">
      <c r="B1173" s="243" t="s">
        <v>311</v>
      </c>
      <c r="C1173" s="29" t="s">
        <v>534</v>
      </c>
      <c r="D1173" s="29" t="s">
        <v>476</v>
      </c>
      <c r="E1173" s="251">
        <v>0.7</v>
      </c>
      <c r="H1173" s="2"/>
    </row>
    <row r="1174" spans="2:8">
      <c r="B1174" s="243" t="s">
        <v>311</v>
      </c>
      <c r="C1174" s="29" t="s">
        <v>534</v>
      </c>
      <c r="D1174" s="29" t="s">
        <v>477</v>
      </c>
      <c r="E1174" s="251">
        <v>0.7</v>
      </c>
      <c r="H1174" s="2"/>
    </row>
    <row r="1175" spans="2:8">
      <c r="B1175" s="243" t="s">
        <v>311</v>
      </c>
      <c r="C1175" s="29" t="s">
        <v>534</v>
      </c>
      <c r="D1175" s="29" t="s">
        <v>478</v>
      </c>
      <c r="E1175" s="251">
        <v>0.71</v>
      </c>
      <c r="H1175" s="2"/>
    </row>
    <row r="1176" spans="2:8">
      <c r="B1176" s="243" t="s">
        <v>311</v>
      </c>
      <c r="C1176" s="29" t="s">
        <v>534</v>
      </c>
      <c r="D1176" s="29" t="s">
        <v>479</v>
      </c>
      <c r="E1176" s="251">
        <v>0.71</v>
      </c>
      <c r="H1176" s="2"/>
    </row>
    <row r="1177" spans="2:8">
      <c r="B1177" s="243" t="s">
        <v>311</v>
      </c>
      <c r="C1177" s="29" t="s">
        <v>534</v>
      </c>
      <c r="D1177" s="29" t="s">
        <v>480</v>
      </c>
      <c r="E1177" s="251">
        <v>0.71</v>
      </c>
      <c r="H1177" s="2"/>
    </row>
    <row r="1178" spans="2:8">
      <c r="B1178" s="243" t="s">
        <v>311</v>
      </c>
      <c r="C1178" s="29" t="s">
        <v>465</v>
      </c>
      <c r="D1178" s="29" t="s">
        <v>536</v>
      </c>
      <c r="E1178" s="252">
        <v>1</v>
      </c>
      <c r="H1178" s="2"/>
    </row>
    <row r="1179" spans="2:8">
      <c r="B1179" s="243" t="s">
        <v>311</v>
      </c>
      <c r="C1179" s="29" t="s">
        <v>465</v>
      </c>
      <c r="D1179" s="29" t="s">
        <v>465</v>
      </c>
      <c r="E1179" s="251">
        <v>1</v>
      </c>
      <c r="H1179" s="2"/>
    </row>
    <row r="1180" spans="2:8">
      <c r="B1180" s="243" t="s">
        <v>311</v>
      </c>
      <c r="C1180" s="29" t="s">
        <v>465</v>
      </c>
      <c r="D1180" s="29" t="s">
        <v>466</v>
      </c>
      <c r="E1180" s="251">
        <v>0.20999999999999996</v>
      </c>
      <c r="H1180" s="2"/>
    </row>
    <row r="1181" spans="2:8">
      <c r="B1181" s="243" t="s">
        <v>311</v>
      </c>
      <c r="C1181" s="29" t="s">
        <v>465</v>
      </c>
      <c r="D1181" s="29" t="s">
        <v>467</v>
      </c>
      <c r="E1181" s="251">
        <v>0.30000000000000004</v>
      </c>
      <c r="H1181" s="2"/>
    </row>
    <row r="1182" spans="2:8">
      <c r="B1182" s="243" t="s">
        <v>311</v>
      </c>
      <c r="C1182" s="29" t="s">
        <v>465</v>
      </c>
      <c r="D1182" s="29" t="s">
        <v>468</v>
      </c>
      <c r="E1182" s="251">
        <v>0.37</v>
      </c>
      <c r="H1182" s="2"/>
    </row>
    <row r="1183" spans="2:8">
      <c r="B1183" s="243" t="s">
        <v>311</v>
      </c>
      <c r="C1183" s="29" t="s">
        <v>465</v>
      </c>
      <c r="D1183" s="29" t="s">
        <v>469</v>
      </c>
      <c r="E1183" s="251">
        <v>0.41000000000000003</v>
      </c>
      <c r="H1183" s="2"/>
    </row>
    <row r="1184" spans="2:8">
      <c r="B1184" s="243" t="s">
        <v>311</v>
      </c>
      <c r="C1184" s="29" t="s">
        <v>465</v>
      </c>
      <c r="D1184" s="29" t="s">
        <v>470</v>
      </c>
      <c r="E1184" s="251">
        <v>0.43999999999999995</v>
      </c>
      <c r="H1184" s="2"/>
    </row>
    <row r="1185" spans="2:8">
      <c r="B1185" s="243" t="s">
        <v>311</v>
      </c>
      <c r="C1185" s="29" t="s">
        <v>465</v>
      </c>
      <c r="D1185" s="29" t="s">
        <v>471</v>
      </c>
      <c r="E1185" s="251">
        <v>0.44999999999999996</v>
      </c>
      <c r="H1185" s="2"/>
    </row>
    <row r="1186" spans="2:8">
      <c r="B1186" s="243" t="s">
        <v>311</v>
      </c>
      <c r="C1186" s="29" t="s">
        <v>465</v>
      </c>
      <c r="D1186" s="29" t="s">
        <v>472</v>
      </c>
      <c r="E1186" s="251">
        <v>0.47</v>
      </c>
      <c r="H1186" s="2"/>
    </row>
    <row r="1187" spans="2:8">
      <c r="B1187" s="243" t="s">
        <v>311</v>
      </c>
      <c r="C1187" s="29" t="s">
        <v>465</v>
      </c>
      <c r="D1187" s="29" t="s">
        <v>473</v>
      </c>
      <c r="E1187" s="251">
        <v>0.48</v>
      </c>
      <c r="H1187" s="2"/>
    </row>
    <row r="1188" spans="2:8">
      <c r="B1188" s="243" t="s">
        <v>311</v>
      </c>
      <c r="C1188" s="29" t="s">
        <v>465</v>
      </c>
      <c r="D1188" s="29" t="s">
        <v>474</v>
      </c>
      <c r="E1188" s="251">
        <v>0.49</v>
      </c>
      <c r="H1188" s="2"/>
    </row>
    <row r="1189" spans="2:8">
      <c r="B1189" s="243" t="s">
        <v>311</v>
      </c>
      <c r="C1189" s="29" t="s">
        <v>465</v>
      </c>
      <c r="D1189" s="29" t="s">
        <v>475</v>
      </c>
      <c r="E1189" s="251">
        <v>0.51</v>
      </c>
      <c r="H1189" s="2"/>
    </row>
    <row r="1190" spans="2:8">
      <c r="B1190" s="243" t="s">
        <v>311</v>
      </c>
      <c r="C1190" s="29" t="s">
        <v>465</v>
      </c>
      <c r="D1190" s="29" t="s">
        <v>476</v>
      </c>
      <c r="E1190" s="251">
        <v>0.52</v>
      </c>
      <c r="H1190" s="2"/>
    </row>
    <row r="1191" spans="2:8">
      <c r="B1191" s="243" t="s">
        <v>311</v>
      </c>
      <c r="C1191" s="29" t="s">
        <v>465</v>
      </c>
      <c r="D1191" s="29" t="s">
        <v>477</v>
      </c>
      <c r="E1191" s="251">
        <v>0.53</v>
      </c>
      <c r="H1191" s="2"/>
    </row>
    <row r="1192" spans="2:8">
      <c r="B1192" s="243" t="s">
        <v>311</v>
      </c>
      <c r="C1192" s="29" t="s">
        <v>465</v>
      </c>
      <c r="D1192" s="29" t="s">
        <v>478</v>
      </c>
      <c r="E1192" s="251">
        <v>0.53</v>
      </c>
      <c r="H1192" s="2"/>
    </row>
    <row r="1193" spans="2:8">
      <c r="B1193" s="243" t="s">
        <v>311</v>
      </c>
      <c r="C1193" s="29" t="s">
        <v>465</v>
      </c>
      <c r="D1193" s="29" t="s">
        <v>479</v>
      </c>
      <c r="E1193" s="251">
        <v>0.54</v>
      </c>
      <c r="H1193" s="2"/>
    </row>
    <row r="1194" spans="2:8">
      <c r="B1194" s="243" t="s">
        <v>311</v>
      </c>
      <c r="C1194" s="29" t="s">
        <v>465</v>
      </c>
      <c r="D1194" s="29" t="s">
        <v>480</v>
      </c>
      <c r="E1194" s="251">
        <v>0.54</v>
      </c>
      <c r="H1194" s="2"/>
    </row>
    <row r="1195" spans="2:8">
      <c r="B1195" s="243" t="s">
        <v>311</v>
      </c>
      <c r="C1195" s="29" t="s">
        <v>466</v>
      </c>
      <c r="D1195" s="29" t="s">
        <v>536</v>
      </c>
      <c r="E1195" s="252">
        <v>1</v>
      </c>
      <c r="H1195" s="2"/>
    </row>
    <row r="1196" spans="2:8">
      <c r="B1196" s="243" t="s">
        <v>311</v>
      </c>
      <c r="C1196" s="29" t="s">
        <v>466</v>
      </c>
      <c r="D1196" s="29" t="s">
        <v>465</v>
      </c>
      <c r="E1196" s="251">
        <v>1</v>
      </c>
      <c r="H1196" s="2"/>
    </row>
    <row r="1197" spans="2:8">
      <c r="B1197" s="243" t="s">
        <v>311</v>
      </c>
      <c r="C1197" s="29" t="s">
        <v>466</v>
      </c>
      <c r="D1197" s="29" t="s">
        <v>466</v>
      </c>
      <c r="E1197" s="251">
        <v>1</v>
      </c>
      <c r="H1197" s="2"/>
    </row>
    <row r="1198" spans="2:8">
      <c r="B1198" s="243" t="s">
        <v>311</v>
      </c>
      <c r="C1198" s="29" t="s">
        <v>466</v>
      </c>
      <c r="D1198" s="29" t="s">
        <v>467</v>
      </c>
      <c r="E1198" s="251">
        <v>0.10999999999999999</v>
      </c>
      <c r="H1198" s="2"/>
    </row>
    <row r="1199" spans="2:8">
      <c r="B1199" s="243" t="s">
        <v>311</v>
      </c>
      <c r="C1199" s="29" t="s">
        <v>466</v>
      </c>
      <c r="D1199" s="29" t="s">
        <v>468</v>
      </c>
      <c r="E1199" s="251">
        <v>0.19999999999999996</v>
      </c>
      <c r="H1199" s="2"/>
    </row>
    <row r="1200" spans="2:8">
      <c r="B1200" s="243" t="s">
        <v>311</v>
      </c>
      <c r="C1200" s="29" t="s">
        <v>466</v>
      </c>
      <c r="D1200" s="29" t="s">
        <v>469</v>
      </c>
      <c r="E1200" s="251">
        <v>0.26</v>
      </c>
      <c r="H1200" s="2"/>
    </row>
    <row r="1201" spans="2:8">
      <c r="B1201" s="243" t="s">
        <v>311</v>
      </c>
      <c r="C1201" s="29" t="s">
        <v>466</v>
      </c>
      <c r="D1201" s="29" t="s">
        <v>470</v>
      </c>
      <c r="E1201" s="251">
        <v>0.29000000000000004</v>
      </c>
      <c r="H1201" s="2"/>
    </row>
    <row r="1202" spans="2:8">
      <c r="B1202" s="243" t="s">
        <v>311</v>
      </c>
      <c r="C1202" s="29" t="s">
        <v>466</v>
      </c>
      <c r="D1202" s="29" t="s">
        <v>471</v>
      </c>
      <c r="E1202" s="251">
        <v>0.31000000000000005</v>
      </c>
      <c r="H1202" s="2"/>
    </row>
    <row r="1203" spans="2:8">
      <c r="B1203" s="243" t="s">
        <v>311</v>
      </c>
      <c r="C1203" s="29" t="s">
        <v>466</v>
      </c>
      <c r="D1203" s="29" t="s">
        <v>472</v>
      </c>
      <c r="E1203" s="251">
        <v>0.32999999999999996</v>
      </c>
      <c r="H1203" s="2"/>
    </row>
    <row r="1204" spans="2:8">
      <c r="B1204" s="243" t="s">
        <v>311</v>
      </c>
      <c r="C1204" s="29" t="s">
        <v>466</v>
      </c>
      <c r="D1204" s="29" t="s">
        <v>473</v>
      </c>
      <c r="E1204" s="251">
        <v>0.35</v>
      </c>
      <c r="H1204" s="2"/>
    </row>
    <row r="1205" spans="2:8">
      <c r="B1205" s="243" t="s">
        <v>311</v>
      </c>
      <c r="C1205" s="29" t="s">
        <v>466</v>
      </c>
      <c r="D1205" s="29" t="s">
        <v>474</v>
      </c>
      <c r="E1205" s="251">
        <v>0.36</v>
      </c>
      <c r="H1205" s="2"/>
    </row>
    <row r="1206" spans="2:8">
      <c r="B1206" s="243" t="s">
        <v>311</v>
      </c>
      <c r="C1206" s="29" t="s">
        <v>466</v>
      </c>
      <c r="D1206" s="29" t="s">
        <v>475</v>
      </c>
      <c r="E1206" s="251">
        <v>0.38</v>
      </c>
      <c r="H1206" s="2"/>
    </row>
    <row r="1207" spans="2:8">
      <c r="B1207" s="243" t="s">
        <v>311</v>
      </c>
      <c r="C1207" s="29" t="s">
        <v>466</v>
      </c>
      <c r="D1207" s="29" t="s">
        <v>476</v>
      </c>
      <c r="E1207" s="251">
        <v>0.39</v>
      </c>
      <c r="H1207" s="2"/>
    </row>
    <row r="1208" spans="2:8">
      <c r="B1208" s="243" t="s">
        <v>311</v>
      </c>
      <c r="C1208" s="29" t="s">
        <v>466</v>
      </c>
      <c r="D1208" s="29" t="s">
        <v>477</v>
      </c>
      <c r="E1208" s="251">
        <v>0.4</v>
      </c>
      <c r="H1208" s="2"/>
    </row>
    <row r="1209" spans="2:8">
      <c r="B1209" s="243" t="s">
        <v>311</v>
      </c>
      <c r="C1209" s="29" t="s">
        <v>466</v>
      </c>
      <c r="D1209" s="29" t="s">
        <v>478</v>
      </c>
      <c r="E1209" s="251">
        <v>0.41000000000000003</v>
      </c>
      <c r="H1209" s="2"/>
    </row>
    <row r="1210" spans="2:8">
      <c r="B1210" s="243" t="s">
        <v>311</v>
      </c>
      <c r="C1210" s="29" t="s">
        <v>466</v>
      </c>
      <c r="D1210" s="29" t="s">
        <v>479</v>
      </c>
      <c r="E1210" s="251">
        <v>0.42000000000000004</v>
      </c>
      <c r="H1210" s="2"/>
    </row>
    <row r="1211" spans="2:8">
      <c r="B1211" s="243" t="s">
        <v>311</v>
      </c>
      <c r="C1211" s="29" t="s">
        <v>466</v>
      </c>
      <c r="D1211" s="29" t="s">
        <v>480</v>
      </c>
      <c r="E1211" s="251">
        <v>0.42000000000000004</v>
      </c>
      <c r="H1211" s="2"/>
    </row>
    <row r="1212" spans="2:8">
      <c r="B1212" s="243" t="s">
        <v>311</v>
      </c>
      <c r="C1212" s="29" t="s">
        <v>467</v>
      </c>
      <c r="D1212" s="29" t="s">
        <v>536</v>
      </c>
      <c r="E1212" s="252">
        <v>1</v>
      </c>
      <c r="H1212" s="2"/>
    </row>
    <row r="1213" spans="2:8">
      <c r="B1213" s="243" t="s">
        <v>311</v>
      </c>
      <c r="C1213" s="29" t="s">
        <v>467</v>
      </c>
      <c r="D1213" s="29" t="s">
        <v>465</v>
      </c>
      <c r="E1213" s="251">
        <v>1</v>
      </c>
      <c r="H1213" s="2"/>
    </row>
    <row r="1214" spans="2:8">
      <c r="B1214" s="243" t="s">
        <v>311</v>
      </c>
      <c r="C1214" s="29" t="s">
        <v>509</v>
      </c>
      <c r="D1214" s="29" t="s">
        <v>466</v>
      </c>
      <c r="E1214" s="251">
        <v>1</v>
      </c>
      <c r="H1214" s="2"/>
    </row>
    <row r="1215" spans="2:8">
      <c r="B1215" s="243" t="s">
        <v>311</v>
      </c>
      <c r="C1215" s="29" t="s">
        <v>509</v>
      </c>
      <c r="D1215" s="29" t="s">
        <v>467</v>
      </c>
      <c r="E1215" s="251">
        <v>1</v>
      </c>
      <c r="H1215" s="2"/>
    </row>
    <row r="1216" spans="2:8">
      <c r="B1216" s="243" t="s">
        <v>311</v>
      </c>
      <c r="C1216" s="29" t="s">
        <v>509</v>
      </c>
      <c r="D1216" s="29" t="s">
        <v>468</v>
      </c>
      <c r="E1216" s="251">
        <v>9.9999999999999978E-2</v>
      </c>
      <c r="H1216" s="2"/>
    </row>
    <row r="1217" spans="2:8">
      <c r="B1217" s="243" t="s">
        <v>311</v>
      </c>
      <c r="C1217" s="29" t="s">
        <v>509</v>
      </c>
      <c r="D1217" s="29" t="s">
        <v>469</v>
      </c>
      <c r="E1217" s="251">
        <v>0.16000000000000003</v>
      </c>
      <c r="H1217" s="2"/>
    </row>
    <row r="1218" spans="2:8">
      <c r="B1218" s="243" t="s">
        <v>311</v>
      </c>
      <c r="C1218" s="29" t="s">
        <v>509</v>
      </c>
      <c r="D1218" s="29" t="s">
        <v>470</v>
      </c>
      <c r="E1218" s="251">
        <v>0.19999999999999996</v>
      </c>
      <c r="H1218" s="2"/>
    </row>
    <row r="1219" spans="2:8">
      <c r="B1219" s="243" t="s">
        <v>311</v>
      </c>
      <c r="C1219" s="29" t="s">
        <v>509</v>
      </c>
      <c r="D1219" s="29" t="s">
        <v>471</v>
      </c>
      <c r="E1219" s="251">
        <v>0.21999999999999997</v>
      </c>
      <c r="H1219" s="2"/>
    </row>
    <row r="1220" spans="2:8">
      <c r="B1220" s="243" t="s">
        <v>311</v>
      </c>
      <c r="C1220" s="29" t="s">
        <v>509</v>
      </c>
      <c r="D1220" s="29" t="s">
        <v>472</v>
      </c>
      <c r="E1220" s="251">
        <v>0.24</v>
      </c>
      <c r="H1220" s="2"/>
    </row>
    <row r="1221" spans="2:8">
      <c r="B1221" s="243" t="s">
        <v>311</v>
      </c>
      <c r="C1221" s="29" t="s">
        <v>509</v>
      </c>
      <c r="D1221" s="29" t="s">
        <v>473</v>
      </c>
      <c r="E1221" s="251">
        <v>0.27</v>
      </c>
      <c r="H1221" s="2"/>
    </row>
    <row r="1222" spans="2:8">
      <c r="B1222" s="243" t="s">
        <v>311</v>
      </c>
      <c r="C1222" s="29" t="s">
        <v>509</v>
      </c>
      <c r="D1222" s="29" t="s">
        <v>474</v>
      </c>
      <c r="E1222" s="251">
        <v>0.28000000000000003</v>
      </c>
      <c r="H1222" s="2"/>
    </row>
    <row r="1223" spans="2:8">
      <c r="B1223" s="243" t="s">
        <v>311</v>
      </c>
      <c r="C1223" s="29" t="s">
        <v>509</v>
      </c>
      <c r="D1223" s="29" t="s">
        <v>475</v>
      </c>
      <c r="E1223" s="251">
        <v>0.30000000000000004</v>
      </c>
      <c r="H1223" s="2"/>
    </row>
    <row r="1224" spans="2:8">
      <c r="B1224" s="243" t="s">
        <v>311</v>
      </c>
      <c r="C1224" s="29" t="s">
        <v>509</v>
      </c>
      <c r="D1224" s="29" t="s">
        <v>476</v>
      </c>
      <c r="E1224" s="251">
        <v>0.31999999999999995</v>
      </c>
      <c r="H1224" s="2"/>
    </row>
    <row r="1225" spans="2:8">
      <c r="B1225" s="243" t="s">
        <v>311</v>
      </c>
      <c r="C1225" s="29" t="s">
        <v>509</v>
      </c>
      <c r="D1225" s="29" t="s">
        <v>477</v>
      </c>
      <c r="E1225" s="251">
        <v>0.32999999999999996</v>
      </c>
      <c r="H1225" s="2"/>
    </row>
    <row r="1226" spans="2:8">
      <c r="B1226" s="243" t="s">
        <v>311</v>
      </c>
      <c r="C1226" s="29" t="s">
        <v>509</v>
      </c>
      <c r="D1226" s="29" t="s">
        <v>478</v>
      </c>
      <c r="E1226" s="251">
        <v>0.33999999999999997</v>
      </c>
      <c r="H1226" s="2"/>
    </row>
    <row r="1227" spans="2:8">
      <c r="B1227" s="243" t="s">
        <v>311</v>
      </c>
      <c r="C1227" s="29" t="s">
        <v>509</v>
      </c>
      <c r="D1227" s="29" t="s">
        <v>479</v>
      </c>
      <c r="E1227" s="251">
        <v>0.33999999999999997</v>
      </c>
      <c r="H1227" s="2"/>
    </row>
    <row r="1228" spans="2:8">
      <c r="B1228" s="243" t="s">
        <v>311</v>
      </c>
      <c r="C1228" s="29" t="s">
        <v>509</v>
      </c>
      <c r="D1228" s="29" t="s">
        <v>480</v>
      </c>
      <c r="E1228" s="251">
        <v>0.35</v>
      </c>
      <c r="H1228" s="2"/>
    </row>
    <row r="1229" spans="2:8">
      <c r="B1229" s="243" t="s">
        <v>311</v>
      </c>
      <c r="C1229" s="29" t="s">
        <v>468</v>
      </c>
      <c r="D1229" s="29" t="s">
        <v>536</v>
      </c>
      <c r="E1229" s="252">
        <v>1</v>
      </c>
      <c r="H1229" s="2"/>
    </row>
    <row r="1230" spans="2:8">
      <c r="B1230" s="243" t="s">
        <v>311</v>
      </c>
      <c r="C1230" s="29" t="s">
        <v>468</v>
      </c>
      <c r="D1230" s="29" t="s">
        <v>465</v>
      </c>
      <c r="E1230" s="251">
        <v>1</v>
      </c>
      <c r="H1230" s="2"/>
    </row>
    <row r="1231" spans="2:8">
      <c r="B1231" s="243" t="s">
        <v>311</v>
      </c>
      <c r="C1231" s="29" t="s">
        <v>468</v>
      </c>
      <c r="D1231" s="29" t="s">
        <v>466</v>
      </c>
      <c r="E1231" s="251">
        <v>1</v>
      </c>
      <c r="H1231" s="2"/>
    </row>
    <row r="1232" spans="2:8">
      <c r="B1232" s="243" t="s">
        <v>311</v>
      </c>
      <c r="C1232" s="29" t="s">
        <v>468</v>
      </c>
      <c r="D1232" s="29" t="s">
        <v>467</v>
      </c>
      <c r="E1232" s="251">
        <v>1</v>
      </c>
      <c r="H1232" s="2"/>
    </row>
    <row r="1233" spans="2:8">
      <c r="B1233" s="243" t="s">
        <v>311</v>
      </c>
      <c r="C1233" s="29" t="s">
        <v>468</v>
      </c>
      <c r="D1233" s="29" t="s">
        <v>468</v>
      </c>
      <c r="E1233" s="251">
        <v>1</v>
      </c>
      <c r="H1233" s="2"/>
    </row>
    <row r="1234" spans="2:8">
      <c r="B1234" s="243" t="s">
        <v>311</v>
      </c>
      <c r="C1234" s="29" t="s">
        <v>468</v>
      </c>
      <c r="D1234" s="29" t="s">
        <v>469</v>
      </c>
      <c r="E1234" s="251">
        <v>6.9999999999999951E-2</v>
      </c>
      <c r="H1234" s="2"/>
    </row>
    <row r="1235" spans="2:8">
      <c r="B1235" s="243" t="s">
        <v>311</v>
      </c>
      <c r="C1235" s="29" t="s">
        <v>468</v>
      </c>
      <c r="D1235" s="29" t="s">
        <v>470</v>
      </c>
      <c r="E1235" s="251">
        <v>0.12</v>
      </c>
      <c r="H1235" s="2"/>
    </row>
    <row r="1236" spans="2:8">
      <c r="B1236" s="243" t="s">
        <v>311</v>
      </c>
      <c r="C1236" s="29" t="s">
        <v>468</v>
      </c>
      <c r="D1236" s="29" t="s">
        <v>471</v>
      </c>
      <c r="E1236" s="251">
        <v>0.13</v>
      </c>
      <c r="H1236" s="2"/>
    </row>
    <row r="1237" spans="2:8">
      <c r="B1237" s="243" t="s">
        <v>311</v>
      </c>
      <c r="C1237" s="29" t="s">
        <v>468</v>
      </c>
      <c r="D1237" s="29" t="s">
        <v>472</v>
      </c>
      <c r="E1237" s="251">
        <v>0.16000000000000003</v>
      </c>
      <c r="H1237" s="2"/>
    </row>
    <row r="1238" spans="2:8">
      <c r="B1238" s="243" t="s">
        <v>311</v>
      </c>
      <c r="C1238" s="29" t="s">
        <v>468</v>
      </c>
      <c r="D1238" s="29" t="s">
        <v>473</v>
      </c>
      <c r="E1238" s="251">
        <v>0.18999999999999995</v>
      </c>
      <c r="H1238" s="2"/>
    </row>
    <row r="1239" spans="2:8">
      <c r="B1239" s="243" t="s">
        <v>311</v>
      </c>
      <c r="C1239" s="29" t="s">
        <v>468</v>
      </c>
      <c r="D1239" s="29" t="s">
        <v>474</v>
      </c>
      <c r="E1239" s="251">
        <v>0.19999999999999996</v>
      </c>
      <c r="H1239" s="2"/>
    </row>
    <row r="1240" spans="2:8">
      <c r="B1240" s="243" t="s">
        <v>311</v>
      </c>
      <c r="C1240" s="29" t="s">
        <v>468</v>
      </c>
      <c r="D1240" s="29" t="s">
        <v>475</v>
      </c>
      <c r="E1240" s="251">
        <v>0.22999999999999998</v>
      </c>
      <c r="H1240" s="2"/>
    </row>
    <row r="1241" spans="2:8">
      <c r="B1241" s="243" t="s">
        <v>311</v>
      </c>
      <c r="C1241" s="29" t="s">
        <v>468</v>
      </c>
      <c r="D1241" s="29" t="s">
        <v>476</v>
      </c>
      <c r="E1241" s="251">
        <v>0.24</v>
      </c>
      <c r="H1241" s="2"/>
    </row>
    <row r="1242" spans="2:8">
      <c r="B1242" s="243" t="s">
        <v>311</v>
      </c>
      <c r="C1242" s="29" t="s">
        <v>468</v>
      </c>
      <c r="D1242" s="29" t="s">
        <v>477</v>
      </c>
      <c r="E1242" s="251">
        <v>0.26</v>
      </c>
      <c r="H1242" s="2"/>
    </row>
    <row r="1243" spans="2:8">
      <c r="B1243" s="243" t="s">
        <v>311</v>
      </c>
      <c r="C1243" s="29" t="s">
        <v>468</v>
      </c>
      <c r="D1243" s="29" t="s">
        <v>478</v>
      </c>
      <c r="E1243" s="251">
        <v>0.26</v>
      </c>
      <c r="H1243" s="2"/>
    </row>
    <row r="1244" spans="2:8">
      <c r="B1244" s="243" t="s">
        <v>311</v>
      </c>
      <c r="C1244" s="29" t="s">
        <v>468</v>
      </c>
      <c r="D1244" s="29" t="s">
        <v>479</v>
      </c>
      <c r="E1244" s="251">
        <v>0.27</v>
      </c>
      <c r="H1244" s="2"/>
    </row>
    <row r="1245" spans="2:8">
      <c r="B1245" s="243" t="s">
        <v>311</v>
      </c>
      <c r="C1245" s="29" t="s">
        <v>468</v>
      </c>
      <c r="D1245" s="29" t="s">
        <v>480</v>
      </c>
      <c r="E1245" s="251">
        <v>0.28000000000000003</v>
      </c>
      <c r="H1245" s="2"/>
    </row>
    <row r="1246" spans="2:8">
      <c r="B1246" s="243" t="s">
        <v>311</v>
      </c>
      <c r="C1246" s="29" t="s">
        <v>469</v>
      </c>
      <c r="D1246" s="29" t="s">
        <v>536</v>
      </c>
      <c r="E1246" s="252">
        <v>1</v>
      </c>
      <c r="H1246" s="2"/>
    </row>
    <row r="1247" spans="2:8">
      <c r="B1247" s="243" t="s">
        <v>311</v>
      </c>
      <c r="C1247" s="29" t="s">
        <v>469</v>
      </c>
      <c r="D1247" s="29" t="s">
        <v>465</v>
      </c>
      <c r="E1247" s="251">
        <v>1</v>
      </c>
      <c r="H1247" s="2"/>
    </row>
    <row r="1248" spans="2:8">
      <c r="B1248" s="243" t="s">
        <v>311</v>
      </c>
      <c r="C1248" s="29" t="s">
        <v>469</v>
      </c>
      <c r="D1248" s="29" t="s">
        <v>466</v>
      </c>
      <c r="E1248" s="251">
        <v>1</v>
      </c>
      <c r="H1248" s="2"/>
    </row>
    <row r="1249" spans="2:8">
      <c r="B1249" s="243" t="s">
        <v>311</v>
      </c>
      <c r="C1249" s="29" t="s">
        <v>469</v>
      </c>
      <c r="D1249" s="29" t="s">
        <v>467</v>
      </c>
      <c r="E1249" s="251">
        <v>1</v>
      </c>
      <c r="H1249" s="2"/>
    </row>
    <row r="1250" spans="2:8">
      <c r="B1250" s="243" t="s">
        <v>311</v>
      </c>
      <c r="C1250" s="29" t="s">
        <v>469</v>
      </c>
      <c r="D1250" s="29" t="s">
        <v>468</v>
      </c>
      <c r="E1250" s="251">
        <v>1</v>
      </c>
      <c r="H1250" s="2"/>
    </row>
    <row r="1251" spans="2:8">
      <c r="B1251" s="243" t="s">
        <v>311</v>
      </c>
      <c r="C1251" s="29" t="s">
        <v>469</v>
      </c>
      <c r="D1251" s="29" t="s">
        <v>469</v>
      </c>
      <c r="E1251" s="251">
        <v>1</v>
      </c>
      <c r="H1251" s="2"/>
    </row>
    <row r="1252" spans="2:8">
      <c r="B1252" s="243" t="s">
        <v>311</v>
      </c>
      <c r="C1252" s="29" t="s">
        <v>469</v>
      </c>
      <c r="D1252" s="29" t="s">
        <v>470</v>
      </c>
      <c r="E1252" s="251">
        <v>5.0000000000000044E-2</v>
      </c>
      <c r="H1252" s="2"/>
    </row>
    <row r="1253" spans="2:8">
      <c r="B1253" s="243" t="s">
        <v>311</v>
      </c>
      <c r="C1253" s="29" t="s">
        <v>469</v>
      </c>
      <c r="D1253" s="29" t="s">
        <v>471</v>
      </c>
      <c r="E1253" s="251">
        <v>6.9999999999999951E-2</v>
      </c>
      <c r="H1253" s="2"/>
    </row>
    <row r="1254" spans="2:8">
      <c r="B1254" s="243" t="s">
        <v>311</v>
      </c>
      <c r="C1254" s="29" t="s">
        <v>469</v>
      </c>
      <c r="D1254" s="29" t="s">
        <v>472</v>
      </c>
      <c r="E1254" s="251">
        <v>9.9999999999999978E-2</v>
      </c>
      <c r="H1254" s="2"/>
    </row>
    <row r="1255" spans="2:8">
      <c r="B1255" s="243" t="s">
        <v>311</v>
      </c>
      <c r="C1255" s="29" t="s">
        <v>469</v>
      </c>
      <c r="D1255" s="29" t="s">
        <v>473</v>
      </c>
      <c r="E1255" s="251">
        <v>0.12</v>
      </c>
      <c r="H1255" s="2"/>
    </row>
    <row r="1256" spans="2:8">
      <c r="B1256" s="243" t="s">
        <v>311</v>
      </c>
      <c r="C1256" s="29" t="s">
        <v>469</v>
      </c>
      <c r="D1256" s="29" t="s">
        <v>474</v>
      </c>
      <c r="E1256" s="251">
        <v>0.14000000000000001</v>
      </c>
      <c r="H1256" s="2"/>
    </row>
    <row r="1257" spans="2:8">
      <c r="B1257" s="243" t="s">
        <v>311</v>
      </c>
      <c r="C1257" s="29" t="s">
        <v>469</v>
      </c>
      <c r="D1257" s="29" t="s">
        <v>475</v>
      </c>
      <c r="E1257" s="251">
        <v>0.17000000000000004</v>
      </c>
      <c r="H1257" s="2"/>
    </row>
    <row r="1258" spans="2:8">
      <c r="B1258" s="243" t="s">
        <v>311</v>
      </c>
      <c r="C1258" s="29" t="s">
        <v>469</v>
      </c>
      <c r="D1258" s="29" t="s">
        <v>476</v>
      </c>
      <c r="E1258" s="251">
        <v>0.18000000000000005</v>
      </c>
      <c r="H1258" s="2"/>
    </row>
    <row r="1259" spans="2:8">
      <c r="B1259" s="243" t="s">
        <v>311</v>
      </c>
      <c r="C1259" s="29" t="s">
        <v>469</v>
      </c>
      <c r="D1259" s="29" t="s">
        <v>477</v>
      </c>
      <c r="E1259" s="251">
        <v>0.19999999999999996</v>
      </c>
      <c r="H1259" s="2"/>
    </row>
    <row r="1260" spans="2:8">
      <c r="B1260" s="243" t="s">
        <v>311</v>
      </c>
      <c r="C1260" s="29" t="s">
        <v>469</v>
      </c>
      <c r="D1260" s="29" t="s">
        <v>478</v>
      </c>
      <c r="E1260" s="251">
        <v>0.20999999999999996</v>
      </c>
      <c r="H1260" s="2"/>
    </row>
    <row r="1261" spans="2:8">
      <c r="B1261" s="243" t="s">
        <v>311</v>
      </c>
      <c r="C1261" s="29" t="s">
        <v>469</v>
      </c>
      <c r="D1261" s="29" t="s">
        <v>479</v>
      </c>
      <c r="E1261" s="251">
        <v>0.21999999999999997</v>
      </c>
      <c r="H1261" s="2"/>
    </row>
    <row r="1262" spans="2:8">
      <c r="B1262" s="243" t="s">
        <v>311</v>
      </c>
      <c r="C1262" s="29" t="s">
        <v>469</v>
      </c>
      <c r="D1262" s="29" t="s">
        <v>480</v>
      </c>
      <c r="E1262" s="251">
        <v>0.21999999999999997</v>
      </c>
      <c r="H1262" s="2"/>
    </row>
    <row r="1263" spans="2:8">
      <c r="B1263" s="243" t="s">
        <v>311</v>
      </c>
      <c r="C1263" s="29" t="s">
        <v>470</v>
      </c>
      <c r="D1263" s="29" t="s">
        <v>536</v>
      </c>
      <c r="E1263" s="252">
        <v>1</v>
      </c>
      <c r="H1263" s="2"/>
    </row>
    <row r="1264" spans="2:8">
      <c r="B1264" s="243" t="s">
        <v>311</v>
      </c>
      <c r="C1264" s="29" t="s">
        <v>470</v>
      </c>
      <c r="D1264" s="29" t="s">
        <v>465</v>
      </c>
      <c r="E1264" s="251">
        <v>1</v>
      </c>
      <c r="H1264" s="2"/>
    </row>
    <row r="1265" spans="2:8">
      <c r="B1265" s="243" t="s">
        <v>311</v>
      </c>
      <c r="C1265" s="29" t="s">
        <v>470</v>
      </c>
      <c r="D1265" s="29" t="s">
        <v>466</v>
      </c>
      <c r="E1265" s="251">
        <v>1</v>
      </c>
      <c r="H1265" s="2"/>
    </row>
    <row r="1266" spans="2:8">
      <c r="B1266" s="243" t="s">
        <v>311</v>
      </c>
      <c r="C1266" s="29" t="s">
        <v>470</v>
      </c>
      <c r="D1266" s="29" t="s">
        <v>467</v>
      </c>
      <c r="E1266" s="251">
        <v>1</v>
      </c>
      <c r="H1266" s="2"/>
    </row>
    <row r="1267" spans="2:8">
      <c r="B1267" s="243" t="s">
        <v>311</v>
      </c>
      <c r="C1267" s="29" t="s">
        <v>470</v>
      </c>
      <c r="D1267" s="29" t="s">
        <v>468</v>
      </c>
      <c r="E1267" s="251">
        <v>1</v>
      </c>
      <c r="H1267" s="2"/>
    </row>
    <row r="1268" spans="2:8">
      <c r="B1268" s="243" t="s">
        <v>311</v>
      </c>
      <c r="C1268" s="29" t="s">
        <v>470</v>
      </c>
      <c r="D1268" s="29" t="s">
        <v>469</v>
      </c>
      <c r="E1268" s="251">
        <v>1</v>
      </c>
      <c r="H1268" s="2"/>
    </row>
    <row r="1269" spans="2:8">
      <c r="B1269" s="243" t="s">
        <v>311</v>
      </c>
      <c r="C1269" s="29" t="s">
        <v>470</v>
      </c>
      <c r="D1269" s="29" t="s">
        <v>470</v>
      </c>
      <c r="E1269" s="251">
        <v>1</v>
      </c>
      <c r="H1269" s="2"/>
    </row>
    <row r="1270" spans="2:8">
      <c r="B1270" s="243" t="s">
        <v>311</v>
      </c>
      <c r="C1270" s="29" t="s">
        <v>470</v>
      </c>
      <c r="D1270" s="29" t="s">
        <v>471</v>
      </c>
      <c r="E1270" s="251">
        <v>2.0000000000000018E-2</v>
      </c>
      <c r="H1270" s="2"/>
    </row>
    <row r="1271" spans="2:8">
      <c r="B1271" s="243" t="s">
        <v>311</v>
      </c>
      <c r="C1271" s="29" t="s">
        <v>470</v>
      </c>
      <c r="D1271" s="29" t="s">
        <v>472</v>
      </c>
      <c r="E1271" s="251">
        <v>5.0000000000000044E-2</v>
      </c>
      <c r="H1271" s="2"/>
    </row>
    <row r="1272" spans="2:8">
      <c r="B1272" s="243" t="s">
        <v>311</v>
      </c>
      <c r="C1272" s="29" t="s">
        <v>470</v>
      </c>
      <c r="D1272" s="29" t="s">
        <v>473</v>
      </c>
      <c r="E1272" s="251">
        <v>7.999999999999996E-2</v>
      </c>
      <c r="H1272" s="2"/>
    </row>
    <row r="1273" spans="2:8">
      <c r="B1273" s="243" t="s">
        <v>311</v>
      </c>
      <c r="C1273" s="29" t="s">
        <v>470</v>
      </c>
      <c r="D1273" s="29" t="s">
        <v>474</v>
      </c>
      <c r="E1273" s="251">
        <v>9.9999999999999978E-2</v>
      </c>
      <c r="H1273" s="2"/>
    </row>
    <row r="1274" spans="2:8">
      <c r="B1274" s="243" t="s">
        <v>311</v>
      </c>
      <c r="C1274" s="29" t="s">
        <v>470</v>
      </c>
      <c r="D1274" s="29" t="s">
        <v>475</v>
      </c>
      <c r="E1274" s="251">
        <v>0.12</v>
      </c>
      <c r="H1274" s="2"/>
    </row>
    <row r="1275" spans="2:8">
      <c r="B1275" s="243" t="s">
        <v>311</v>
      </c>
      <c r="C1275" s="29" t="s">
        <v>470</v>
      </c>
      <c r="D1275" s="29" t="s">
        <v>476</v>
      </c>
      <c r="E1275" s="251">
        <v>0.14000000000000001</v>
      </c>
      <c r="H1275" s="2"/>
    </row>
    <row r="1276" spans="2:8">
      <c r="B1276" s="243" t="s">
        <v>311</v>
      </c>
      <c r="C1276" s="29" t="s">
        <v>470</v>
      </c>
      <c r="D1276" s="29" t="s">
        <v>477</v>
      </c>
      <c r="E1276" s="251">
        <v>0.16000000000000003</v>
      </c>
      <c r="H1276" s="2"/>
    </row>
    <row r="1277" spans="2:8">
      <c r="B1277" s="243" t="s">
        <v>311</v>
      </c>
      <c r="C1277" s="29" t="s">
        <v>470</v>
      </c>
      <c r="D1277" s="29" t="s">
        <v>478</v>
      </c>
      <c r="E1277" s="251">
        <v>0.17000000000000004</v>
      </c>
      <c r="H1277" s="2"/>
    </row>
    <row r="1278" spans="2:8">
      <c r="B1278" s="243" t="s">
        <v>311</v>
      </c>
      <c r="C1278" s="29" t="s">
        <v>470</v>
      </c>
      <c r="D1278" s="29" t="s">
        <v>479</v>
      </c>
      <c r="E1278" s="251">
        <v>0.17000000000000004</v>
      </c>
      <c r="H1278" s="2"/>
    </row>
    <row r="1279" spans="2:8">
      <c r="B1279" s="243" t="s">
        <v>311</v>
      </c>
      <c r="C1279" s="29" t="s">
        <v>470</v>
      </c>
      <c r="D1279" s="29" t="s">
        <v>480</v>
      </c>
      <c r="E1279" s="251">
        <v>0.18000000000000005</v>
      </c>
      <c r="H1279" s="2"/>
    </row>
    <row r="1280" spans="2:8">
      <c r="B1280" s="243" t="s">
        <v>311</v>
      </c>
      <c r="C1280" s="29" t="s">
        <v>471</v>
      </c>
      <c r="D1280" s="29" t="s">
        <v>536</v>
      </c>
      <c r="E1280" s="252">
        <v>1</v>
      </c>
      <c r="H1280" s="2"/>
    </row>
    <row r="1281" spans="2:8">
      <c r="B1281" s="243" t="s">
        <v>311</v>
      </c>
      <c r="C1281" s="29" t="s">
        <v>471</v>
      </c>
      <c r="D1281" s="29" t="s">
        <v>465</v>
      </c>
      <c r="E1281" s="251">
        <v>1</v>
      </c>
      <c r="H1281" s="2"/>
    </row>
    <row r="1282" spans="2:8">
      <c r="B1282" s="243" t="s">
        <v>311</v>
      </c>
      <c r="C1282" s="29" t="s">
        <v>471</v>
      </c>
      <c r="D1282" s="29" t="s">
        <v>466</v>
      </c>
      <c r="E1282" s="251">
        <v>1</v>
      </c>
      <c r="H1282" s="2"/>
    </row>
    <row r="1283" spans="2:8">
      <c r="B1283" s="243" t="s">
        <v>311</v>
      </c>
      <c r="C1283" s="29" t="s">
        <v>471</v>
      </c>
      <c r="D1283" s="29" t="s">
        <v>467</v>
      </c>
      <c r="E1283" s="251">
        <v>1</v>
      </c>
      <c r="H1283" s="2"/>
    </row>
    <row r="1284" spans="2:8">
      <c r="B1284" s="243" t="s">
        <v>311</v>
      </c>
      <c r="C1284" s="29" t="s">
        <v>471</v>
      </c>
      <c r="D1284" s="29" t="s">
        <v>468</v>
      </c>
      <c r="E1284" s="251">
        <v>1</v>
      </c>
      <c r="H1284" s="2"/>
    </row>
    <row r="1285" spans="2:8">
      <c r="B1285" s="243" t="s">
        <v>311</v>
      </c>
      <c r="C1285" s="29" t="s">
        <v>471</v>
      </c>
      <c r="D1285" s="29" t="s">
        <v>469</v>
      </c>
      <c r="E1285" s="251">
        <v>1</v>
      </c>
      <c r="H1285" s="2"/>
    </row>
    <row r="1286" spans="2:8">
      <c r="B1286" s="243" t="s">
        <v>311</v>
      </c>
      <c r="C1286" s="29" t="s">
        <v>471</v>
      </c>
      <c r="D1286" s="29" t="s">
        <v>470</v>
      </c>
      <c r="E1286" s="251">
        <v>1</v>
      </c>
      <c r="H1286" s="2"/>
    </row>
    <row r="1287" spans="2:8">
      <c r="B1287" s="243" t="s">
        <v>311</v>
      </c>
      <c r="C1287" s="29" t="s">
        <v>471</v>
      </c>
      <c r="D1287" s="29" t="s">
        <v>471</v>
      </c>
      <c r="E1287" s="251">
        <v>1</v>
      </c>
      <c r="H1287" s="2"/>
    </row>
    <row r="1288" spans="2:8">
      <c r="B1288" s="243" t="s">
        <v>311</v>
      </c>
      <c r="C1288" s="29" t="s">
        <v>471</v>
      </c>
      <c r="D1288" s="29" t="s">
        <v>472</v>
      </c>
      <c r="E1288" s="251">
        <v>3.0000000000000027E-2</v>
      </c>
      <c r="H1288" s="2"/>
    </row>
    <row r="1289" spans="2:8">
      <c r="B1289" s="243" t="s">
        <v>311</v>
      </c>
      <c r="C1289" s="29" t="s">
        <v>471</v>
      </c>
      <c r="D1289" s="29" t="s">
        <v>473</v>
      </c>
      <c r="E1289" s="251">
        <v>6.0000000000000053E-2</v>
      </c>
      <c r="H1289" s="2"/>
    </row>
    <row r="1290" spans="2:8">
      <c r="B1290" s="243" t="s">
        <v>311</v>
      </c>
      <c r="C1290" s="29" t="s">
        <v>471</v>
      </c>
      <c r="D1290" s="29" t="s">
        <v>474</v>
      </c>
      <c r="E1290" s="251">
        <v>7.999999999999996E-2</v>
      </c>
      <c r="H1290" s="2"/>
    </row>
    <row r="1291" spans="2:8">
      <c r="B1291" s="243" t="s">
        <v>311</v>
      </c>
      <c r="C1291" s="29" t="s">
        <v>471</v>
      </c>
      <c r="D1291" s="29" t="s">
        <v>475</v>
      </c>
      <c r="E1291" s="251">
        <v>0.10999999999999999</v>
      </c>
      <c r="H1291" s="2"/>
    </row>
    <row r="1292" spans="2:8">
      <c r="B1292" s="243" t="s">
        <v>311</v>
      </c>
      <c r="C1292" s="29" t="s">
        <v>471</v>
      </c>
      <c r="D1292" s="29" t="s">
        <v>476</v>
      </c>
      <c r="E1292" s="251">
        <v>0.12</v>
      </c>
      <c r="H1292" s="2"/>
    </row>
    <row r="1293" spans="2:8">
      <c r="B1293" s="243" t="s">
        <v>311</v>
      </c>
      <c r="C1293" s="29" t="s">
        <v>471</v>
      </c>
      <c r="D1293" s="29" t="s">
        <v>477</v>
      </c>
      <c r="E1293" s="251">
        <v>0.14000000000000001</v>
      </c>
      <c r="H1293" s="2"/>
    </row>
    <row r="1294" spans="2:8">
      <c r="B1294" s="243" t="s">
        <v>311</v>
      </c>
      <c r="C1294" s="29" t="s">
        <v>471</v>
      </c>
      <c r="D1294" s="29" t="s">
        <v>478</v>
      </c>
      <c r="E1294" s="251">
        <v>0.15000000000000002</v>
      </c>
      <c r="H1294" s="2"/>
    </row>
    <row r="1295" spans="2:8">
      <c r="B1295" s="243" t="s">
        <v>311</v>
      </c>
      <c r="C1295" s="29" t="s">
        <v>471</v>
      </c>
      <c r="D1295" s="29" t="s">
        <v>479</v>
      </c>
      <c r="E1295" s="251">
        <v>0.16000000000000003</v>
      </c>
      <c r="H1295" s="2"/>
    </row>
    <row r="1296" spans="2:8">
      <c r="B1296" s="243" t="s">
        <v>311</v>
      </c>
      <c r="C1296" s="29" t="s">
        <v>471</v>
      </c>
      <c r="D1296" s="29" t="s">
        <v>480</v>
      </c>
      <c r="E1296" s="251">
        <v>0.17000000000000004</v>
      </c>
      <c r="H1296" s="2"/>
    </row>
    <row r="1297" spans="2:8">
      <c r="B1297" s="243" t="s">
        <v>311</v>
      </c>
      <c r="C1297" s="29" t="s">
        <v>472</v>
      </c>
      <c r="D1297" s="29" t="s">
        <v>536</v>
      </c>
      <c r="E1297" s="252">
        <v>1</v>
      </c>
      <c r="H1297" s="2"/>
    </row>
    <row r="1298" spans="2:8">
      <c r="B1298" s="243" t="s">
        <v>311</v>
      </c>
      <c r="C1298" s="29" t="s">
        <v>472</v>
      </c>
      <c r="D1298" s="29" t="s">
        <v>465</v>
      </c>
      <c r="E1298" s="251">
        <v>1</v>
      </c>
      <c r="H1298" s="2"/>
    </row>
    <row r="1299" spans="2:8">
      <c r="B1299" s="243" t="s">
        <v>311</v>
      </c>
      <c r="C1299" s="29" t="s">
        <v>472</v>
      </c>
      <c r="D1299" s="29" t="s">
        <v>466</v>
      </c>
      <c r="E1299" s="251">
        <v>1</v>
      </c>
      <c r="H1299" s="2"/>
    </row>
    <row r="1300" spans="2:8">
      <c r="B1300" s="243" t="s">
        <v>311</v>
      </c>
      <c r="C1300" s="29" t="s">
        <v>472</v>
      </c>
      <c r="D1300" s="29" t="s">
        <v>467</v>
      </c>
      <c r="E1300" s="251">
        <v>1</v>
      </c>
      <c r="H1300" s="2"/>
    </row>
    <row r="1301" spans="2:8">
      <c r="B1301" s="243" t="s">
        <v>311</v>
      </c>
      <c r="C1301" s="29" t="s">
        <v>472</v>
      </c>
      <c r="D1301" s="29" t="s">
        <v>468</v>
      </c>
      <c r="E1301" s="251">
        <v>1</v>
      </c>
      <c r="H1301" s="2"/>
    </row>
    <row r="1302" spans="2:8">
      <c r="B1302" s="243" t="s">
        <v>311</v>
      </c>
      <c r="C1302" s="29" t="s">
        <v>472</v>
      </c>
      <c r="D1302" s="29" t="s">
        <v>469</v>
      </c>
      <c r="E1302" s="251">
        <v>1</v>
      </c>
      <c r="H1302" s="2"/>
    </row>
    <row r="1303" spans="2:8">
      <c r="B1303" s="243" t="s">
        <v>311</v>
      </c>
      <c r="C1303" s="29" t="s">
        <v>472</v>
      </c>
      <c r="D1303" s="29" t="s">
        <v>470</v>
      </c>
      <c r="E1303" s="251">
        <v>1</v>
      </c>
      <c r="H1303" s="2"/>
    </row>
    <row r="1304" spans="2:8">
      <c r="B1304" s="243" t="s">
        <v>311</v>
      </c>
      <c r="C1304" s="29" t="s">
        <v>472</v>
      </c>
      <c r="D1304" s="29" t="s">
        <v>471</v>
      </c>
      <c r="E1304" s="251">
        <v>1</v>
      </c>
      <c r="H1304" s="2"/>
    </row>
    <row r="1305" spans="2:8">
      <c r="B1305" s="243" t="s">
        <v>311</v>
      </c>
      <c r="C1305" s="29" t="s">
        <v>472</v>
      </c>
      <c r="D1305" s="29" t="s">
        <v>472</v>
      </c>
      <c r="E1305" s="251">
        <v>1</v>
      </c>
      <c r="H1305" s="2"/>
    </row>
    <row r="1306" spans="2:8">
      <c r="B1306" s="243" t="s">
        <v>311</v>
      </c>
      <c r="C1306" s="29" t="s">
        <v>472</v>
      </c>
      <c r="D1306" s="29" t="s">
        <v>473</v>
      </c>
      <c r="E1306" s="251">
        <v>3.0000000000000027E-2</v>
      </c>
      <c r="H1306" s="2"/>
    </row>
    <row r="1307" spans="2:8">
      <c r="B1307" s="243" t="s">
        <v>311</v>
      </c>
      <c r="C1307" s="29" t="s">
        <v>472</v>
      </c>
      <c r="D1307" s="29" t="s">
        <v>474</v>
      </c>
      <c r="E1307" s="251">
        <v>5.0000000000000044E-2</v>
      </c>
      <c r="H1307" s="2"/>
    </row>
    <row r="1308" spans="2:8">
      <c r="B1308" s="243" t="s">
        <v>311</v>
      </c>
      <c r="C1308" s="29" t="s">
        <v>472</v>
      </c>
      <c r="D1308" s="29" t="s">
        <v>475</v>
      </c>
      <c r="E1308" s="251">
        <v>7.999999999999996E-2</v>
      </c>
      <c r="H1308" s="2"/>
    </row>
    <row r="1309" spans="2:8">
      <c r="B1309" s="243" t="s">
        <v>311</v>
      </c>
      <c r="C1309" s="29" t="s">
        <v>472</v>
      </c>
      <c r="D1309" s="29" t="s">
        <v>476</v>
      </c>
      <c r="E1309" s="251">
        <v>9.9999999999999978E-2</v>
      </c>
      <c r="H1309" s="2"/>
    </row>
    <row r="1310" spans="2:8">
      <c r="B1310" s="243" t="s">
        <v>311</v>
      </c>
      <c r="C1310" s="29" t="s">
        <v>472</v>
      </c>
      <c r="D1310" s="29" t="s">
        <v>477</v>
      </c>
      <c r="E1310" s="251">
        <v>0.10999999999999999</v>
      </c>
      <c r="H1310" s="2"/>
    </row>
    <row r="1311" spans="2:8">
      <c r="B1311" s="243" t="s">
        <v>311</v>
      </c>
      <c r="C1311" s="29" t="s">
        <v>472</v>
      </c>
      <c r="D1311" s="29" t="s">
        <v>478</v>
      </c>
      <c r="E1311" s="251">
        <v>0.12</v>
      </c>
      <c r="H1311" s="2"/>
    </row>
    <row r="1312" spans="2:8">
      <c r="B1312" s="243" t="s">
        <v>311</v>
      </c>
      <c r="C1312" s="29" t="s">
        <v>472</v>
      </c>
      <c r="D1312" s="29" t="s">
        <v>479</v>
      </c>
      <c r="E1312" s="251">
        <v>0.13</v>
      </c>
      <c r="H1312" s="2"/>
    </row>
    <row r="1313" spans="2:8">
      <c r="B1313" s="243" t="s">
        <v>311</v>
      </c>
      <c r="C1313" s="29" t="s">
        <v>472</v>
      </c>
      <c r="D1313" s="29" t="s">
        <v>480</v>
      </c>
      <c r="E1313" s="251">
        <v>0.14000000000000001</v>
      </c>
      <c r="H1313" s="2"/>
    </row>
    <row r="1314" spans="2:8">
      <c r="B1314" s="243" t="s">
        <v>311</v>
      </c>
      <c r="C1314" s="29" t="s">
        <v>473</v>
      </c>
      <c r="D1314" s="29" t="s">
        <v>536</v>
      </c>
      <c r="E1314" s="252">
        <v>1</v>
      </c>
      <c r="H1314" s="2"/>
    </row>
    <row r="1315" spans="2:8">
      <c r="B1315" s="243" t="s">
        <v>311</v>
      </c>
      <c r="C1315" s="29" t="s">
        <v>473</v>
      </c>
      <c r="D1315" s="29" t="s">
        <v>465</v>
      </c>
      <c r="E1315" s="251">
        <v>1</v>
      </c>
      <c r="H1315" s="2"/>
    </row>
    <row r="1316" spans="2:8">
      <c r="B1316" s="243" t="s">
        <v>311</v>
      </c>
      <c r="C1316" s="29" t="s">
        <v>473</v>
      </c>
      <c r="D1316" s="29" t="s">
        <v>466</v>
      </c>
      <c r="E1316" s="251">
        <v>1</v>
      </c>
      <c r="H1316" s="2"/>
    </row>
    <row r="1317" spans="2:8">
      <c r="B1317" s="243" t="s">
        <v>311</v>
      </c>
      <c r="C1317" s="29" t="s">
        <v>473</v>
      </c>
      <c r="D1317" s="29" t="s">
        <v>467</v>
      </c>
      <c r="E1317" s="251">
        <v>1</v>
      </c>
      <c r="H1317" s="2"/>
    </row>
    <row r="1318" spans="2:8">
      <c r="B1318" s="243" t="s">
        <v>311</v>
      </c>
      <c r="C1318" s="29" t="s">
        <v>473</v>
      </c>
      <c r="D1318" s="29" t="s">
        <v>468</v>
      </c>
      <c r="E1318" s="251">
        <v>1</v>
      </c>
      <c r="H1318" s="2"/>
    </row>
    <row r="1319" spans="2:8">
      <c r="B1319" s="243" t="s">
        <v>311</v>
      </c>
      <c r="C1319" s="29" t="s">
        <v>473</v>
      </c>
      <c r="D1319" s="29" t="s">
        <v>469</v>
      </c>
      <c r="E1319" s="251">
        <v>1</v>
      </c>
      <c r="H1319" s="2"/>
    </row>
    <row r="1320" spans="2:8">
      <c r="B1320" s="243" t="s">
        <v>311</v>
      </c>
      <c r="C1320" s="29" t="s">
        <v>473</v>
      </c>
      <c r="D1320" s="29" t="s">
        <v>470</v>
      </c>
      <c r="E1320" s="251">
        <v>1</v>
      </c>
      <c r="H1320" s="2"/>
    </row>
    <row r="1321" spans="2:8">
      <c r="B1321" s="243" t="s">
        <v>311</v>
      </c>
      <c r="C1321" s="29" t="s">
        <v>473</v>
      </c>
      <c r="D1321" s="29" t="s">
        <v>471</v>
      </c>
      <c r="E1321" s="251">
        <v>1</v>
      </c>
      <c r="H1321" s="2"/>
    </row>
    <row r="1322" spans="2:8">
      <c r="B1322" s="243" t="s">
        <v>311</v>
      </c>
      <c r="C1322" s="29" t="s">
        <v>473</v>
      </c>
      <c r="D1322" s="29" t="s">
        <v>472</v>
      </c>
      <c r="E1322" s="251">
        <v>1</v>
      </c>
      <c r="H1322" s="2"/>
    </row>
    <row r="1323" spans="2:8">
      <c r="B1323" s="243" t="s">
        <v>311</v>
      </c>
      <c r="C1323" s="29" t="s">
        <v>473</v>
      </c>
      <c r="D1323" s="29" t="s">
        <v>473</v>
      </c>
      <c r="E1323" s="251">
        <v>1</v>
      </c>
      <c r="H1323" s="2"/>
    </row>
    <row r="1324" spans="2:8">
      <c r="B1324" s="243" t="s">
        <v>311</v>
      </c>
      <c r="C1324" s="29" t="s">
        <v>473</v>
      </c>
      <c r="D1324" s="29" t="s">
        <v>474</v>
      </c>
      <c r="E1324" s="251">
        <v>2.0000000000000018E-2</v>
      </c>
      <c r="H1324" s="2"/>
    </row>
    <row r="1325" spans="2:8">
      <c r="B1325" s="243" t="s">
        <v>311</v>
      </c>
      <c r="C1325" s="29" t="s">
        <v>473</v>
      </c>
      <c r="D1325" s="29" t="s">
        <v>475</v>
      </c>
      <c r="E1325" s="251">
        <v>5.0000000000000044E-2</v>
      </c>
      <c r="H1325" s="2"/>
    </row>
    <row r="1326" spans="2:8">
      <c r="B1326" s="243" t="s">
        <v>311</v>
      </c>
      <c r="C1326" s="29" t="s">
        <v>473</v>
      </c>
      <c r="D1326" s="29" t="s">
        <v>476</v>
      </c>
      <c r="E1326" s="251">
        <v>6.9999999999999951E-2</v>
      </c>
      <c r="H1326" s="2"/>
    </row>
    <row r="1327" spans="2:8">
      <c r="B1327" s="243" t="s">
        <v>311</v>
      </c>
      <c r="C1327" s="29" t="s">
        <v>473</v>
      </c>
      <c r="D1327" s="29" t="s">
        <v>477</v>
      </c>
      <c r="E1327" s="251">
        <v>8.9999999999999969E-2</v>
      </c>
      <c r="H1327" s="2"/>
    </row>
    <row r="1328" spans="2:8">
      <c r="B1328" s="243" t="s">
        <v>311</v>
      </c>
      <c r="C1328" s="29" t="s">
        <v>473</v>
      </c>
      <c r="D1328" s="29" t="s">
        <v>478</v>
      </c>
      <c r="E1328" s="251">
        <v>9.9999999999999978E-2</v>
      </c>
      <c r="H1328" s="2"/>
    </row>
    <row r="1329" spans="2:8">
      <c r="B1329" s="243" t="s">
        <v>311</v>
      </c>
      <c r="C1329" s="29" t="s">
        <v>473</v>
      </c>
      <c r="D1329" s="29" t="s">
        <v>479</v>
      </c>
      <c r="E1329" s="251">
        <v>0.10999999999999999</v>
      </c>
      <c r="H1329" s="2"/>
    </row>
    <row r="1330" spans="2:8">
      <c r="B1330" s="243" t="s">
        <v>311</v>
      </c>
      <c r="C1330" s="29" t="s">
        <v>473</v>
      </c>
      <c r="D1330" s="29" t="s">
        <v>480</v>
      </c>
      <c r="E1330" s="251">
        <v>0.10999999999999999</v>
      </c>
      <c r="H1330" s="2"/>
    </row>
    <row r="1331" spans="2:8">
      <c r="B1331" s="243" t="s">
        <v>311</v>
      </c>
      <c r="C1331" s="29" t="s">
        <v>474</v>
      </c>
      <c r="D1331" s="29" t="s">
        <v>536</v>
      </c>
      <c r="E1331" s="252">
        <v>1</v>
      </c>
      <c r="H1331" s="2"/>
    </row>
    <row r="1332" spans="2:8">
      <c r="B1332" s="243" t="s">
        <v>311</v>
      </c>
      <c r="C1332" s="29" t="s">
        <v>474</v>
      </c>
      <c r="D1332" s="29" t="s">
        <v>465</v>
      </c>
      <c r="E1332" s="251">
        <v>1</v>
      </c>
      <c r="H1332" s="2"/>
    </row>
    <row r="1333" spans="2:8">
      <c r="B1333" s="243" t="s">
        <v>311</v>
      </c>
      <c r="C1333" s="29" t="s">
        <v>474</v>
      </c>
      <c r="D1333" s="29" t="s">
        <v>466</v>
      </c>
      <c r="E1333" s="251">
        <v>1</v>
      </c>
      <c r="H1333" s="2"/>
    </row>
    <row r="1334" spans="2:8">
      <c r="B1334" s="243" t="s">
        <v>311</v>
      </c>
      <c r="C1334" s="29" t="s">
        <v>474</v>
      </c>
      <c r="D1334" s="29" t="s">
        <v>467</v>
      </c>
      <c r="E1334" s="251">
        <v>1</v>
      </c>
      <c r="H1334" s="2"/>
    </row>
    <row r="1335" spans="2:8">
      <c r="B1335" s="243" t="s">
        <v>311</v>
      </c>
      <c r="C1335" s="29" t="s">
        <v>474</v>
      </c>
      <c r="D1335" s="29" t="s">
        <v>468</v>
      </c>
      <c r="E1335" s="251">
        <v>1</v>
      </c>
      <c r="H1335" s="2"/>
    </row>
    <row r="1336" spans="2:8">
      <c r="B1336" s="243" t="s">
        <v>311</v>
      </c>
      <c r="C1336" s="29" t="s">
        <v>474</v>
      </c>
      <c r="D1336" s="29" t="s">
        <v>469</v>
      </c>
      <c r="E1336" s="251">
        <v>1</v>
      </c>
      <c r="H1336" s="2"/>
    </row>
    <row r="1337" spans="2:8">
      <c r="B1337" s="243" t="s">
        <v>311</v>
      </c>
      <c r="C1337" s="29" t="s">
        <v>474</v>
      </c>
      <c r="D1337" s="29" t="s">
        <v>470</v>
      </c>
      <c r="E1337" s="251">
        <v>1</v>
      </c>
      <c r="H1337" s="2"/>
    </row>
    <row r="1338" spans="2:8">
      <c r="B1338" s="243" t="s">
        <v>311</v>
      </c>
      <c r="C1338" s="29" t="s">
        <v>474</v>
      </c>
      <c r="D1338" s="29" t="s">
        <v>471</v>
      </c>
      <c r="E1338" s="251">
        <v>1</v>
      </c>
      <c r="H1338" s="2"/>
    </row>
    <row r="1339" spans="2:8">
      <c r="B1339" s="243" t="s">
        <v>311</v>
      </c>
      <c r="C1339" s="29" t="s">
        <v>474</v>
      </c>
      <c r="D1339" s="29" t="s">
        <v>472</v>
      </c>
      <c r="E1339" s="251">
        <v>1</v>
      </c>
      <c r="H1339" s="2"/>
    </row>
    <row r="1340" spans="2:8">
      <c r="B1340" s="243" t="s">
        <v>311</v>
      </c>
      <c r="C1340" s="29" t="s">
        <v>474</v>
      </c>
      <c r="D1340" s="29" t="s">
        <v>473</v>
      </c>
      <c r="E1340" s="251">
        <v>1</v>
      </c>
      <c r="H1340" s="2"/>
    </row>
    <row r="1341" spans="2:8">
      <c r="B1341" s="243" t="s">
        <v>311</v>
      </c>
      <c r="C1341" s="29" t="s">
        <v>474</v>
      </c>
      <c r="D1341" s="29" t="s">
        <v>474</v>
      </c>
      <c r="E1341" s="251">
        <v>1</v>
      </c>
      <c r="H1341" s="2"/>
    </row>
    <row r="1342" spans="2:8">
      <c r="B1342" s="243" t="s">
        <v>311</v>
      </c>
      <c r="C1342" s="29" t="s">
        <v>474</v>
      </c>
      <c r="D1342" s="29" t="s">
        <v>475</v>
      </c>
      <c r="E1342" s="251">
        <v>3.0000000000000027E-2</v>
      </c>
      <c r="H1342" s="2"/>
    </row>
    <row r="1343" spans="2:8">
      <c r="B1343" s="243" t="s">
        <v>311</v>
      </c>
      <c r="C1343" s="29" t="s">
        <v>474</v>
      </c>
      <c r="D1343" s="29" t="s">
        <v>476</v>
      </c>
      <c r="E1343" s="251">
        <v>5.0000000000000044E-2</v>
      </c>
      <c r="H1343" s="2"/>
    </row>
    <row r="1344" spans="2:8">
      <c r="B1344" s="243" t="s">
        <v>311</v>
      </c>
      <c r="C1344" s="29" t="s">
        <v>474</v>
      </c>
      <c r="D1344" s="29" t="s">
        <v>477</v>
      </c>
      <c r="E1344" s="251">
        <v>6.9999999999999951E-2</v>
      </c>
      <c r="H1344" s="2"/>
    </row>
    <row r="1345" spans="2:8">
      <c r="B1345" s="243" t="s">
        <v>311</v>
      </c>
      <c r="C1345" s="29" t="s">
        <v>474</v>
      </c>
      <c r="D1345" s="29" t="s">
        <v>478</v>
      </c>
      <c r="E1345" s="251">
        <v>7.999999999999996E-2</v>
      </c>
      <c r="H1345" s="2"/>
    </row>
    <row r="1346" spans="2:8">
      <c r="B1346" s="243" t="s">
        <v>311</v>
      </c>
      <c r="C1346" s="29" t="s">
        <v>474</v>
      </c>
      <c r="D1346" s="29" t="s">
        <v>479</v>
      </c>
      <c r="E1346" s="251">
        <v>8.9999999999999969E-2</v>
      </c>
      <c r="H1346" s="2"/>
    </row>
    <row r="1347" spans="2:8">
      <c r="B1347" s="243" t="s">
        <v>311</v>
      </c>
      <c r="C1347" s="29" t="s">
        <v>474</v>
      </c>
      <c r="D1347" s="29" t="s">
        <v>480</v>
      </c>
      <c r="E1347" s="251">
        <v>9.9999999999999978E-2</v>
      </c>
      <c r="H1347" s="2"/>
    </row>
    <row r="1348" spans="2:8">
      <c r="B1348" s="243" t="s">
        <v>311</v>
      </c>
      <c r="C1348" s="29" t="s">
        <v>475</v>
      </c>
      <c r="D1348" s="29" t="s">
        <v>536</v>
      </c>
      <c r="E1348" s="252">
        <v>1</v>
      </c>
      <c r="H1348" s="2"/>
    </row>
    <row r="1349" spans="2:8">
      <c r="B1349" s="243" t="s">
        <v>311</v>
      </c>
      <c r="C1349" s="29" t="s">
        <v>475</v>
      </c>
      <c r="D1349" s="29" t="s">
        <v>465</v>
      </c>
      <c r="E1349" s="251">
        <v>1</v>
      </c>
      <c r="H1349" s="2"/>
    </row>
    <row r="1350" spans="2:8">
      <c r="B1350" s="243" t="s">
        <v>311</v>
      </c>
      <c r="C1350" s="29" t="s">
        <v>475</v>
      </c>
      <c r="D1350" s="29" t="s">
        <v>466</v>
      </c>
      <c r="E1350" s="251">
        <v>1</v>
      </c>
      <c r="H1350" s="2"/>
    </row>
    <row r="1351" spans="2:8">
      <c r="B1351" s="243" t="s">
        <v>311</v>
      </c>
      <c r="C1351" s="29" t="s">
        <v>475</v>
      </c>
      <c r="D1351" s="29" t="s">
        <v>467</v>
      </c>
      <c r="E1351" s="251">
        <v>1</v>
      </c>
      <c r="H1351" s="2"/>
    </row>
    <row r="1352" spans="2:8">
      <c r="B1352" s="243" t="s">
        <v>311</v>
      </c>
      <c r="C1352" s="29" t="s">
        <v>475</v>
      </c>
      <c r="D1352" s="29" t="s">
        <v>468</v>
      </c>
      <c r="E1352" s="251">
        <v>1</v>
      </c>
      <c r="H1352" s="2"/>
    </row>
    <row r="1353" spans="2:8">
      <c r="B1353" s="243" t="s">
        <v>311</v>
      </c>
      <c r="C1353" s="29" t="s">
        <v>475</v>
      </c>
      <c r="D1353" s="29" t="s">
        <v>469</v>
      </c>
      <c r="E1353" s="251">
        <v>1</v>
      </c>
      <c r="H1353" s="2"/>
    </row>
    <row r="1354" spans="2:8">
      <c r="B1354" s="243" t="s">
        <v>311</v>
      </c>
      <c r="C1354" s="29" t="s">
        <v>475</v>
      </c>
      <c r="D1354" s="29" t="s">
        <v>470</v>
      </c>
      <c r="E1354" s="251">
        <v>1</v>
      </c>
      <c r="H1354" s="2"/>
    </row>
    <row r="1355" spans="2:8">
      <c r="B1355" s="243" t="s">
        <v>311</v>
      </c>
      <c r="C1355" s="29" t="s">
        <v>475</v>
      </c>
      <c r="D1355" s="29" t="s">
        <v>471</v>
      </c>
      <c r="E1355" s="251">
        <v>1</v>
      </c>
      <c r="H1355" s="2"/>
    </row>
    <row r="1356" spans="2:8">
      <c r="B1356" s="243" t="s">
        <v>311</v>
      </c>
      <c r="C1356" s="29" t="s">
        <v>475</v>
      </c>
      <c r="D1356" s="29" t="s">
        <v>472</v>
      </c>
      <c r="E1356" s="251">
        <v>1</v>
      </c>
      <c r="H1356" s="2"/>
    </row>
    <row r="1357" spans="2:8">
      <c r="B1357" s="243" t="s">
        <v>311</v>
      </c>
      <c r="C1357" s="29" t="s">
        <v>475</v>
      </c>
      <c r="D1357" s="29" t="s">
        <v>473</v>
      </c>
      <c r="E1357" s="251">
        <v>1</v>
      </c>
      <c r="H1357" s="2"/>
    </row>
    <row r="1358" spans="2:8">
      <c r="B1358" s="243" t="s">
        <v>311</v>
      </c>
      <c r="C1358" s="29" t="s">
        <v>475</v>
      </c>
      <c r="D1358" s="29" t="s">
        <v>474</v>
      </c>
      <c r="E1358" s="251">
        <v>1</v>
      </c>
      <c r="H1358" s="2"/>
    </row>
    <row r="1359" spans="2:8">
      <c r="B1359" s="243" t="s">
        <v>311</v>
      </c>
      <c r="C1359" s="29" t="s">
        <v>475</v>
      </c>
      <c r="D1359" s="29" t="s">
        <v>475</v>
      </c>
      <c r="E1359" s="251">
        <v>1</v>
      </c>
      <c r="H1359" s="2"/>
    </row>
    <row r="1360" spans="2:8">
      <c r="B1360" s="243" t="s">
        <v>311</v>
      </c>
      <c r="C1360" s="29" t="s">
        <v>475</v>
      </c>
      <c r="D1360" s="29" t="s">
        <v>476</v>
      </c>
      <c r="E1360" s="251">
        <v>2.0000000000000018E-2</v>
      </c>
      <c r="H1360" s="2"/>
    </row>
    <row r="1361" spans="2:8">
      <c r="B1361" s="243" t="s">
        <v>311</v>
      </c>
      <c r="C1361" s="29" t="s">
        <v>475</v>
      </c>
      <c r="D1361" s="29" t="s">
        <v>477</v>
      </c>
      <c r="E1361" s="251">
        <v>4.0000000000000036E-2</v>
      </c>
      <c r="H1361" s="2"/>
    </row>
    <row r="1362" spans="2:8">
      <c r="B1362" s="243" t="s">
        <v>311</v>
      </c>
      <c r="C1362" s="29" t="s">
        <v>475</v>
      </c>
      <c r="D1362" s="29" t="s">
        <v>478</v>
      </c>
      <c r="E1362" s="251">
        <v>5.0000000000000044E-2</v>
      </c>
      <c r="H1362" s="2"/>
    </row>
    <row r="1363" spans="2:8">
      <c r="B1363" s="243" t="s">
        <v>311</v>
      </c>
      <c r="C1363" s="29" t="s">
        <v>475</v>
      </c>
      <c r="D1363" s="29" t="s">
        <v>479</v>
      </c>
      <c r="E1363" s="251">
        <v>6.0000000000000053E-2</v>
      </c>
      <c r="H1363" s="2"/>
    </row>
    <row r="1364" spans="2:8">
      <c r="B1364" s="243" t="s">
        <v>311</v>
      </c>
      <c r="C1364" s="29" t="s">
        <v>475</v>
      </c>
      <c r="D1364" s="29" t="s">
        <v>480</v>
      </c>
      <c r="E1364" s="251">
        <v>6.9999999999999951E-2</v>
      </c>
      <c r="H1364" s="2"/>
    </row>
    <row r="1365" spans="2:8">
      <c r="B1365" s="243" t="s">
        <v>311</v>
      </c>
      <c r="C1365" s="29" t="s">
        <v>476</v>
      </c>
      <c r="D1365" s="29" t="s">
        <v>536</v>
      </c>
      <c r="E1365" s="252">
        <v>1</v>
      </c>
      <c r="H1365" s="2"/>
    </row>
    <row r="1366" spans="2:8">
      <c r="B1366" s="243" t="s">
        <v>311</v>
      </c>
      <c r="C1366" s="29" t="s">
        <v>476</v>
      </c>
      <c r="D1366" s="29" t="s">
        <v>465</v>
      </c>
      <c r="E1366" s="251">
        <v>1</v>
      </c>
      <c r="H1366" s="2"/>
    </row>
    <row r="1367" spans="2:8">
      <c r="B1367" s="243" t="s">
        <v>311</v>
      </c>
      <c r="C1367" s="29" t="s">
        <v>476</v>
      </c>
      <c r="D1367" s="29" t="s">
        <v>466</v>
      </c>
      <c r="E1367" s="251">
        <v>1</v>
      </c>
      <c r="H1367" s="2"/>
    </row>
    <row r="1368" spans="2:8">
      <c r="B1368" s="243" t="s">
        <v>311</v>
      </c>
      <c r="C1368" s="29" t="s">
        <v>476</v>
      </c>
      <c r="D1368" s="29" t="s">
        <v>467</v>
      </c>
      <c r="E1368" s="251">
        <v>1</v>
      </c>
      <c r="H1368" s="2"/>
    </row>
    <row r="1369" spans="2:8">
      <c r="B1369" s="243" t="s">
        <v>311</v>
      </c>
      <c r="C1369" s="29" t="s">
        <v>476</v>
      </c>
      <c r="D1369" s="29" t="s">
        <v>468</v>
      </c>
      <c r="E1369" s="251">
        <v>1</v>
      </c>
      <c r="H1369" s="2"/>
    </row>
    <row r="1370" spans="2:8">
      <c r="B1370" s="243" t="s">
        <v>311</v>
      </c>
      <c r="C1370" s="29" t="s">
        <v>476</v>
      </c>
      <c r="D1370" s="29" t="s">
        <v>469</v>
      </c>
      <c r="E1370" s="251">
        <v>1</v>
      </c>
      <c r="H1370" s="2"/>
    </row>
    <row r="1371" spans="2:8">
      <c r="B1371" s="243" t="s">
        <v>311</v>
      </c>
      <c r="C1371" s="29" t="s">
        <v>476</v>
      </c>
      <c r="D1371" s="29" t="s">
        <v>470</v>
      </c>
      <c r="E1371" s="251">
        <v>1</v>
      </c>
      <c r="H1371" s="2"/>
    </row>
    <row r="1372" spans="2:8">
      <c r="B1372" s="243" t="s">
        <v>311</v>
      </c>
      <c r="C1372" s="29" t="s">
        <v>476</v>
      </c>
      <c r="D1372" s="29" t="s">
        <v>471</v>
      </c>
      <c r="E1372" s="251">
        <v>1</v>
      </c>
      <c r="H1372" s="2"/>
    </row>
    <row r="1373" spans="2:8">
      <c r="B1373" s="243" t="s">
        <v>311</v>
      </c>
      <c r="C1373" s="29" t="s">
        <v>476</v>
      </c>
      <c r="D1373" s="29" t="s">
        <v>472</v>
      </c>
      <c r="E1373" s="251">
        <v>1</v>
      </c>
      <c r="H1373" s="2"/>
    </row>
    <row r="1374" spans="2:8">
      <c r="B1374" s="243" t="s">
        <v>311</v>
      </c>
      <c r="C1374" s="29" t="s">
        <v>476</v>
      </c>
      <c r="D1374" s="29" t="s">
        <v>473</v>
      </c>
      <c r="E1374" s="251">
        <v>1</v>
      </c>
      <c r="H1374" s="2"/>
    </row>
    <row r="1375" spans="2:8">
      <c r="B1375" s="243" t="s">
        <v>311</v>
      </c>
      <c r="C1375" s="29" t="s">
        <v>476</v>
      </c>
      <c r="D1375" s="29" t="s">
        <v>474</v>
      </c>
      <c r="E1375" s="251">
        <v>1</v>
      </c>
      <c r="H1375" s="2"/>
    </row>
    <row r="1376" spans="2:8">
      <c r="B1376" s="243" t="s">
        <v>311</v>
      </c>
      <c r="C1376" s="29" t="s">
        <v>476</v>
      </c>
      <c r="D1376" s="29" t="s">
        <v>475</v>
      </c>
      <c r="E1376" s="251">
        <v>1</v>
      </c>
      <c r="H1376" s="2"/>
    </row>
    <row r="1377" spans="2:8">
      <c r="B1377" s="243" t="s">
        <v>311</v>
      </c>
      <c r="C1377" s="29" t="s">
        <v>476</v>
      </c>
      <c r="D1377" s="29" t="s">
        <v>476</v>
      </c>
      <c r="E1377" s="251">
        <v>1</v>
      </c>
      <c r="H1377" s="2"/>
    </row>
    <row r="1378" spans="2:8">
      <c r="B1378" s="243" t="s">
        <v>311</v>
      </c>
      <c r="C1378" s="29" t="s">
        <v>476</v>
      </c>
      <c r="D1378" s="29" t="s">
        <v>477</v>
      </c>
      <c r="E1378" s="251">
        <v>2.0000000000000018E-2</v>
      </c>
      <c r="H1378" s="2"/>
    </row>
    <row r="1379" spans="2:8">
      <c r="B1379" s="243" t="s">
        <v>311</v>
      </c>
      <c r="C1379" s="29" t="s">
        <v>476</v>
      </c>
      <c r="D1379" s="29" t="s">
        <v>478</v>
      </c>
      <c r="E1379" s="251">
        <v>3.0000000000000027E-2</v>
      </c>
      <c r="H1379" s="2"/>
    </row>
    <row r="1380" spans="2:8">
      <c r="B1380" s="243" t="s">
        <v>311</v>
      </c>
      <c r="C1380" s="29" t="s">
        <v>476</v>
      </c>
      <c r="D1380" s="29" t="s">
        <v>479</v>
      </c>
      <c r="E1380" s="251">
        <v>4.0000000000000036E-2</v>
      </c>
      <c r="H1380" s="2"/>
    </row>
    <row r="1381" spans="2:8">
      <c r="B1381" s="243" t="s">
        <v>311</v>
      </c>
      <c r="C1381" s="29" t="s">
        <v>476</v>
      </c>
      <c r="D1381" s="29" t="s">
        <v>480</v>
      </c>
      <c r="E1381" s="251">
        <v>5.0000000000000044E-2</v>
      </c>
      <c r="H1381" s="2"/>
    </row>
    <row r="1382" spans="2:8">
      <c r="B1382" s="243" t="s">
        <v>311</v>
      </c>
      <c r="C1382" s="29" t="s">
        <v>477</v>
      </c>
      <c r="D1382" s="29" t="s">
        <v>536</v>
      </c>
      <c r="E1382" s="252">
        <v>1</v>
      </c>
      <c r="H1382" s="2"/>
    </row>
    <row r="1383" spans="2:8">
      <c r="B1383" s="243" t="s">
        <v>311</v>
      </c>
      <c r="C1383" s="29" t="s">
        <v>477</v>
      </c>
      <c r="D1383" s="29" t="s">
        <v>465</v>
      </c>
      <c r="E1383" s="251">
        <v>1</v>
      </c>
      <c r="H1383" s="2"/>
    </row>
    <row r="1384" spans="2:8">
      <c r="B1384" s="243" t="s">
        <v>311</v>
      </c>
      <c r="C1384" s="29" t="s">
        <v>477</v>
      </c>
      <c r="D1384" s="29" t="s">
        <v>466</v>
      </c>
      <c r="E1384" s="251">
        <v>1</v>
      </c>
      <c r="H1384" s="2"/>
    </row>
    <row r="1385" spans="2:8">
      <c r="B1385" s="243" t="s">
        <v>311</v>
      </c>
      <c r="C1385" s="29" t="s">
        <v>477</v>
      </c>
      <c r="D1385" s="29" t="s">
        <v>467</v>
      </c>
      <c r="E1385" s="251">
        <v>1</v>
      </c>
      <c r="H1385" s="2"/>
    </row>
    <row r="1386" spans="2:8">
      <c r="B1386" s="243" t="s">
        <v>311</v>
      </c>
      <c r="C1386" s="29" t="s">
        <v>477</v>
      </c>
      <c r="D1386" s="29" t="s">
        <v>468</v>
      </c>
      <c r="E1386" s="251">
        <v>1</v>
      </c>
      <c r="H1386" s="2"/>
    </row>
    <row r="1387" spans="2:8">
      <c r="B1387" s="243" t="s">
        <v>311</v>
      </c>
      <c r="C1387" s="29" t="s">
        <v>477</v>
      </c>
      <c r="D1387" s="29" t="s">
        <v>469</v>
      </c>
      <c r="E1387" s="251">
        <v>1</v>
      </c>
      <c r="H1387" s="2"/>
    </row>
    <row r="1388" spans="2:8">
      <c r="B1388" s="243" t="s">
        <v>311</v>
      </c>
      <c r="C1388" s="29" t="s">
        <v>477</v>
      </c>
      <c r="D1388" s="29" t="s">
        <v>470</v>
      </c>
      <c r="E1388" s="251">
        <v>1</v>
      </c>
      <c r="H1388" s="2"/>
    </row>
    <row r="1389" spans="2:8">
      <c r="B1389" s="243" t="s">
        <v>311</v>
      </c>
      <c r="C1389" s="29" t="s">
        <v>477</v>
      </c>
      <c r="D1389" s="29" t="s">
        <v>471</v>
      </c>
      <c r="E1389" s="251">
        <v>1</v>
      </c>
      <c r="H1389" s="2"/>
    </row>
    <row r="1390" spans="2:8">
      <c r="B1390" s="243" t="s">
        <v>311</v>
      </c>
      <c r="C1390" s="29" t="s">
        <v>477</v>
      </c>
      <c r="D1390" s="29" t="s">
        <v>472</v>
      </c>
      <c r="E1390" s="251">
        <v>1</v>
      </c>
      <c r="H1390" s="2"/>
    </row>
    <row r="1391" spans="2:8">
      <c r="B1391" s="243" t="s">
        <v>311</v>
      </c>
      <c r="C1391" s="29" t="s">
        <v>477</v>
      </c>
      <c r="D1391" s="29" t="s">
        <v>473</v>
      </c>
      <c r="E1391" s="251">
        <v>1</v>
      </c>
      <c r="H1391" s="2"/>
    </row>
    <row r="1392" spans="2:8">
      <c r="B1392" s="243" t="s">
        <v>311</v>
      </c>
      <c r="C1392" s="29" t="s">
        <v>477</v>
      </c>
      <c r="D1392" s="29" t="s">
        <v>474</v>
      </c>
      <c r="E1392" s="251">
        <v>1</v>
      </c>
      <c r="H1392" s="2"/>
    </row>
    <row r="1393" spans="2:8">
      <c r="B1393" s="243" t="s">
        <v>311</v>
      </c>
      <c r="C1393" s="29" t="s">
        <v>477</v>
      </c>
      <c r="D1393" s="29" t="s">
        <v>475</v>
      </c>
      <c r="E1393" s="251">
        <v>1</v>
      </c>
      <c r="H1393" s="2"/>
    </row>
    <row r="1394" spans="2:8">
      <c r="B1394" s="243" t="s">
        <v>311</v>
      </c>
      <c r="C1394" s="29" t="s">
        <v>477</v>
      </c>
      <c r="D1394" s="29" t="s">
        <v>476</v>
      </c>
      <c r="E1394" s="251">
        <v>1</v>
      </c>
      <c r="H1394" s="2"/>
    </row>
    <row r="1395" spans="2:8">
      <c r="B1395" s="243" t="s">
        <v>311</v>
      </c>
      <c r="C1395" s="29" t="s">
        <v>477</v>
      </c>
      <c r="D1395" s="29" t="s">
        <v>477</v>
      </c>
      <c r="E1395" s="251">
        <v>1</v>
      </c>
      <c r="H1395" s="2"/>
    </row>
    <row r="1396" spans="2:8">
      <c r="B1396" s="243" t="s">
        <v>311</v>
      </c>
      <c r="C1396" s="29" t="s">
        <v>477</v>
      </c>
      <c r="D1396" s="29" t="s">
        <v>478</v>
      </c>
      <c r="E1396" s="251">
        <v>1.0000000000000009E-2</v>
      </c>
      <c r="H1396" s="2"/>
    </row>
    <row r="1397" spans="2:8">
      <c r="B1397" s="243" t="s">
        <v>311</v>
      </c>
      <c r="C1397" s="29" t="s">
        <v>477</v>
      </c>
      <c r="D1397" s="29" t="s">
        <v>479</v>
      </c>
      <c r="E1397" s="251">
        <v>2.0000000000000018E-2</v>
      </c>
      <c r="H1397" s="2"/>
    </row>
    <row r="1398" spans="2:8">
      <c r="B1398" s="243" t="s">
        <v>311</v>
      </c>
      <c r="C1398" s="29" t="s">
        <v>477</v>
      </c>
      <c r="D1398" s="29" t="s">
        <v>480</v>
      </c>
      <c r="E1398" s="251">
        <v>3.0000000000000027E-2</v>
      </c>
      <c r="H1398" s="2"/>
    </row>
    <row r="1399" spans="2:8">
      <c r="B1399" s="243" t="s">
        <v>311</v>
      </c>
      <c r="C1399" s="29" t="s">
        <v>478</v>
      </c>
      <c r="D1399" s="29" t="s">
        <v>536</v>
      </c>
      <c r="E1399" s="252">
        <v>1</v>
      </c>
      <c r="H1399" s="2"/>
    </row>
    <row r="1400" spans="2:8">
      <c r="B1400" s="243" t="s">
        <v>311</v>
      </c>
      <c r="C1400" s="29" t="s">
        <v>478</v>
      </c>
      <c r="D1400" s="29" t="s">
        <v>465</v>
      </c>
      <c r="E1400" s="251">
        <v>1</v>
      </c>
      <c r="H1400" s="2"/>
    </row>
    <row r="1401" spans="2:8">
      <c r="B1401" s="243" t="s">
        <v>311</v>
      </c>
      <c r="C1401" s="29" t="s">
        <v>478</v>
      </c>
      <c r="D1401" s="29" t="s">
        <v>466</v>
      </c>
      <c r="E1401" s="251">
        <v>1</v>
      </c>
      <c r="H1401" s="2"/>
    </row>
    <row r="1402" spans="2:8">
      <c r="B1402" s="243" t="s">
        <v>311</v>
      </c>
      <c r="C1402" s="29" t="s">
        <v>478</v>
      </c>
      <c r="D1402" s="29" t="s">
        <v>467</v>
      </c>
      <c r="E1402" s="251">
        <v>1</v>
      </c>
      <c r="H1402" s="2"/>
    </row>
    <row r="1403" spans="2:8">
      <c r="B1403" s="243" t="s">
        <v>311</v>
      </c>
      <c r="C1403" s="29" t="s">
        <v>478</v>
      </c>
      <c r="D1403" s="29" t="s">
        <v>468</v>
      </c>
      <c r="E1403" s="251">
        <v>1</v>
      </c>
      <c r="H1403" s="2"/>
    </row>
    <row r="1404" spans="2:8">
      <c r="B1404" s="243" t="s">
        <v>311</v>
      </c>
      <c r="C1404" s="29" t="s">
        <v>478</v>
      </c>
      <c r="D1404" s="29" t="s">
        <v>469</v>
      </c>
      <c r="E1404" s="251">
        <v>1</v>
      </c>
      <c r="H1404" s="2"/>
    </row>
    <row r="1405" spans="2:8">
      <c r="B1405" s="243" t="s">
        <v>311</v>
      </c>
      <c r="C1405" s="29" t="s">
        <v>478</v>
      </c>
      <c r="D1405" s="29" t="s">
        <v>470</v>
      </c>
      <c r="E1405" s="251">
        <v>1</v>
      </c>
      <c r="H1405" s="2"/>
    </row>
    <row r="1406" spans="2:8">
      <c r="B1406" s="243" t="s">
        <v>311</v>
      </c>
      <c r="C1406" s="29" t="s">
        <v>478</v>
      </c>
      <c r="D1406" s="29" t="s">
        <v>471</v>
      </c>
      <c r="E1406" s="251">
        <v>1</v>
      </c>
      <c r="H1406" s="2"/>
    </row>
    <row r="1407" spans="2:8">
      <c r="B1407" s="243" t="s">
        <v>311</v>
      </c>
      <c r="C1407" s="29" t="s">
        <v>478</v>
      </c>
      <c r="D1407" s="29" t="s">
        <v>472</v>
      </c>
      <c r="E1407" s="251">
        <v>1</v>
      </c>
      <c r="H1407" s="2"/>
    </row>
    <row r="1408" spans="2:8">
      <c r="B1408" s="243" t="s">
        <v>311</v>
      </c>
      <c r="C1408" s="29" t="s">
        <v>478</v>
      </c>
      <c r="D1408" s="29" t="s">
        <v>473</v>
      </c>
      <c r="E1408" s="251">
        <v>1</v>
      </c>
      <c r="H1408" s="2"/>
    </row>
    <row r="1409" spans="2:8">
      <c r="B1409" s="243" t="s">
        <v>311</v>
      </c>
      <c r="C1409" s="29" t="s">
        <v>478</v>
      </c>
      <c r="D1409" s="29" t="s">
        <v>474</v>
      </c>
      <c r="E1409" s="251">
        <v>1</v>
      </c>
      <c r="H1409" s="2"/>
    </row>
    <row r="1410" spans="2:8">
      <c r="B1410" s="243" t="s">
        <v>311</v>
      </c>
      <c r="C1410" s="29" t="s">
        <v>478</v>
      </c>
      <c r="D1410" s="29" t="s">
        <v>475</v>
      </c>
      <c r="E1410" s="251">
        <v>1</v>
      </c>
      <c r="H1410" s="2"/>
    </row>
    <row r="1411" spans="2:8">
      <c r="B1411" s="243" t="s">
        <v>311</v>
      </c>
      <c r="C1411" s="29" t="s">
        <v>478</v>
      </c>
      <c r="D1411" s="29" t="s">
        <v>476</v>
      </c>
      <c r="E1411" s="251">
        <v>1</v>
      </c>
      <c r="H1411" s="2"/>
    </row>
    <row r="1412" spans="2:8">
      <c r="B1412" s="243" t="s">
        <v>311</v>
      </c>
      <c r="C1412" s="29" t="s">
        <v>478</v>
      </c>
      <c r="D1412" s="29" t="s">
        <v>477</v>
      </c>
      <c r="E1412" s="251">
        <v>1</v>
      </c>
      <c r="H1412" s="2"/>
    </row>
    <row r="1413" spans="2:8">
      <c r="B1413" s="243" t="s">
        <v>311</v>
      </c>
      <c r="C1413" s="29" t="s">
        <v>478</v>
      </c>
      <c r="D1413" s="29" t="s">
        <v>478</v>
      </c>
      <c r="E1413" s="251">
        <v>1</v>
      </c>
      <c r="H1413" s="2"/>
    </row>
    <row r="1414" spans="2:8">
      <c r="B1414" s="243" t="s">
        <v>311</v>
      </c>
      <c r="C1414" s="29" t="s">
        <v>478</v>
      </c>
      <c r="D1414" s="29" t="s">
        <v>479</v>
      </c>
      <c r="E1414" s="251">
        <v>1.0000000000000009E-2</v>
      </c>
      <c r="H1414" s="2"/>
    </row>
    <row r="1415" spans="2:8">
      <c r="B1415" s="243" t="s">
        <v>311</v>
      </c>
      <c r="C1415" s="29" t="s">
        <v>478</v>
      </c>
      <c r="D1415" s="29" t="s">
        <v>480</v>
      </c>
      <c r="E1415" s="251">
        <v>2.0000000000000018E-2</v>
      </c>
      <c r="H1415" s="2"/>
    </row>
    <row r="1416" spans="2:8">
      <c r="B1416" s="243" t="s">
        <v>311</v>
      </c>
      <c r="C1416" s="29" t="s">
        <v>479</v>
      </c>
      <c r="D1416" s="29" t="s">
        <v>536</v>
      </c>
      <c r="E1416" s="252">
        <v>1</v>
      </c>
      <c r="H1416" s="2"/>
    </row>
    <row r="1417" spans="2:8">
      <c r="B1417" s="243" t="s">
        <v>311</v>
      </c>
      <c r="C1417" s="29" t="s">
        <v>479</v>
      </c>
      <c r="D1417" s="29" t="s">
        <v>465</v>
      </c>
      <c r="E1417" s="251">
        <v>1</v>
      </c>
      <c r="H1417" s="2"/>
    </row>
    <row r="1418" spans="2:8">
      <c r="B1418" s="243" t="s">
        <v>311</v>
      </c>
      <c r="C1418" s="29" t="s">
        <v>479</v>
      </c>
      <c r="D1418" s="29" t="s">
        <v>466</v>
      </c>
      <c r="E1418" s="251">
        <v>1</v>
      </c>
      <c r="H1418" s="2"/>
    </row>
    <row r="1419" spans="2:8">
      <c r="B1419" s="243" t="s">
        <v>311</v>
      </c>
      <c r="C1419" s="29" t="s">
        <v>479</v>
      </c>
      <c r="D1419" s="29" t="s">
        <v>467</v>
      </c>
      <c r="E1419" s="251">
        <v>1</v>
      </c>
      <c r="H1419" s="2"/>
    </row>
    <row r="1420" spans="2:8">
      <c r="B1420" s="243" t="s">
        <v>311</v>
      </c>
      <c r="C1420" s="29" t="s">
        <v>479</v>
      </c>
      <c r="D1420" s="29" t="s">
        <v>468</v>
      </c>
      <c r="E1420" s="251">
        <v>1</v>
      </c>
      <c r="H1420" s="2"/>
    </row>
    <row r="1421" spans="2:8">
      <c r="B1421" s="243" t="s">
        <v>311</v>
      </c>
      <c r="C1421" s="29" t="s">
        <v>479</v>
      </c>
      <c r="D1421" s="29" t="s">
        <v>469</v>
      </c>
      <c r="E1421" s="251">
        <v>1</v>
      </c>
      <c r="H1421" s="2"/>
    </row>
    <row r="1422" spans="2:8">
      <c r="B1422" s="243" t="s">
        <v>311</v>
      </c>
      <c r="C1422" s="29" t="s">
        <v>479</v>
      </c>
      <c r="D1422" s="29" t="s">
        <v>470</v>
      </c>
      <c r="E1422" s="251">
        <v>1</v>
      </c>
      <c r="H1422" s="2"/>
    </row>
    <row r="1423" spans="2:8">
      <c r="B1423" s="243" t="s">
        <v>311</v>
      </c>
      <c r="C1423" s="29" t="s">
        <v>479</v>
      </c>
      <c r="D1423" s="29" t="s">
        <v>471</v>
      </c>
      <c r="E1423" s="251">
        <v>1</v>
      </c>
      <c r="H1423" s="2"/>
    </row>
    <row r="1424" spans="2:8">
      <c r="B1424" s="243" t="s">
        <v>311</v>
      </c>
      <c r="C1424" s="29" t="s">
        <v>479</v>
      </c>
      <c r="D1424" s="29" t="s">
        <v>472</v>
      </c>
      <c r="E1424" s="251">
        <v>1</v>
      </c>
      <c r="H1424" s="2"/>
    </row>
    <row r="1425" spans="2:8">
      <c r="B1425" s="243" t="s">
        <v>311</v>
      </c>
      <c r="C1425" s="29" t="s">
        <v>479</v>
      </c>
      <c r="D1425" s="29" t="s">
        <v>473</v>
      </c>
      <c r="E1425" s="251">
        <v>1</v>
      </c>
      <c r="H1425" s="2"/>
    </row>
    <row r="1426" spans="2:8">
      <c r="B1426" s="243" t="s">
        <v>311</v>
      </c>
      <c r="C1426" s="29" t="s">
        <v>479</v>
      </c>
      <c r="D1426" s="29" t="s">
        <v>474</v>
      </c>
      <c r="E1426" s="251">
        <v>1</v>
      </c>
      <c r="H1426" s="2"/>
    </row>
    <row r="1427" spans="2:8">
      <c r="B1427" s="243" t="s">
        <v>311</v>
      </c>
      <c r="C1427" s="29" t="s">
        <v>479</v>
      </c>
      <c r="D1427" s="29" t="s">
        <v>475</v>
      </c>
      <c r="E1427" s="251">
        <v>1</v>
      </c>
      <c r="H1427" s="2"/>
    </row>
    <row r="1428" spans="2:8">
      <c r="B1428" s="243" t="s">
        <v>311</v>
      </c>
      <c r="C1428" s="29" t="s">
        <v>479</v>
      </c>
      <c r="D1428" s="29" t="s">
        <v>476</v>
      </c>
      <c r="E1428" s="251">
        <v>1</v>
      </c>
      <c r="H1428" s="2"/>
    </row>
    <row r="1429" spans="2:8">
      <c r="B1429" s="243" t="s">
        <v>311</v>
      </c>
      <c r="C1429" s="29" t="s">
        <v>479</v>
      </c>
      <c r="D1429" s="29" t="s">
        <v>477</v>
      </c>
      <c r="E1429" s="251">
        <v>1</v>
      </c>
      <c r="H1429" s="2"/>
    </row>
    <row r="1430" spans="2:8">
      <c r="B1430" s="243" t="s">
        <v>311</v>
      </c>
      <c r="C1430" s="29" t="s">
        <v>479</v>
      </c>
      <c r="D1430" s="29" t="s">
        <v>478</v>
      </c>
      <c r="E1430" s="251">
        <v>1</v>
      </c>
      <c r="H1430" s="2"/>
    </row>
    <row r="1431" spans="2:8">
      <c r="B1431" s="243" t="s">
        <v>311</v>
      </c>
      <c r="C1431" s="29" t="s">
        <v>479</v>
      </c>
      <c r="D1431" s="29" t="s">
        <v>479</v>
      </c>
      <c r="E1431" s="251">
        <v>1</v>
      </c>
      <c r="H1431" s="2"/>
    </row>
    <row r="1432" spans="2:8">
      <c r="B1432" s="243" t="s">
        <v>311</v>
      </c>
      <c r="C1432" s="29" t="s">
        <v>479</v>
      </c>
      <c r="D1432" s="29" t="s">
        <v>480</v>
      </c>
      <c r="E1432" s="251">
        <v>1.0000000000000009E-2</v>
      </c>
      <c r="H1432" s="2"/>
    </row>
    <row r="1433" spans="2:8">
      <c r="B1433" s="243" t="s">
        <v>311</v>
      </c>
      <c r="C1433" s="29" t="s">
        <v>480</v>
      </c>
      <c r="D1433" s="29" t="s">
        <v>536</v>
      </c>
      <c r="E1433" s="252">
        <v>1</v>
      </c>
      <c r="H1433" s="2"/>
    </row>
    <row r="1434" spans="2:8">
      <c r="B1434" s="243" t="s">
        <v>311</v>
      </c>
      <c r="C1434" s="29" t="s">
        <v>480</v>
      </c>
      <c r="D1434" s="29" t="s">
        <v>465</v>
      </c>
      <c r="E1434" s="251">
        <v>1</v>
      </c>
      <c r="H1434" s="2"/>
    </row>
    <row r="1435" spans="2:8">
      <c r="B1435" s="243" t="s">
        <v>311</v>
      </c>
      <c r="C1435" s="29" t="s">
        <v>480</v>
      </c>
      <c r="D1435" s="29" t="s">
        <v>466</v>
      </c>
      <c r="E1435" s="251">
        <v>1</v>
      </c>
      <c r="H1435" s="2"/>
    </row>
    <row r="1436" spans="2:8">
      <c r="B1436" s="243" t="s">
        <v>311</v>
      </c>
      <c r="C1436" s="29" t="s">
        <v>480</v>
      </c>
      <c r="D1436" s="29" t="s">
        <v>467</v>
      </c>
      <c r="E1436" s="251">
        <v>1</v>
      </c>
      <c r="H1436" s="2"/>
    </row>
    <row r="1437" spans="2:8">
      <c r="B1437" s="243" t="s">
        <v>311</v>
      </c>
      <c r="C1437" s="29" t="s">
        <v>480</v>
      </c>
      <c r="D1437" s="29" t="s">
        <v>468</v>
      </c>
      <c r="E1437" s="251">
        <v>1</v>
      </c>
      <c r="H1437" s="2"/>
    </row>
    <row r="1438" spans="2:8">
      <c r="B1438" s="243" t="s">
        <v>311</v>
      </c>
      <c r="C1438" s="29" t="s">
        <v>480</v>
      </c>
      <c r="D1438" s="29" t="s">
        <v>469</v>
      </c>
      <c r="E1438" s="251">
        <v>1</v>
      </c>
      <c r="H1438" s="2"/>
    </row>
    <row r="1439" spans="2:8">
      <c r="B1439" s="243" t="s">
        <v>311</v>
      </c>
      <c r="C1439" s="29" t="s">
        <v>480</v>
      </c>
      <c r="D1439" s="29" t="s">
        <v>470</v>
      </c>
      <c r="E1439" s="251">
        <v>1</v>
      </c>
      <c r="H1439" s="2"/>
    </row>
    <row r="1440" spans="2:8">
      <c r="B1440" s="243" t="s">
        <v>311</v>
      </c>
      <c r="C1440" s="29" t="s">
        <v>480</v>
      </c>
      <c r="D1440" s="29" t="s">
        <v>471</v>
      </c>
      <c r="E1440" s="251">
        <v>1</v>
      </c>
      <c r="H1440" s="2"/>
    </row>
    <row r="1441" spans="2:8">
      <c r="B1441" s="243" t="s">
        <v>311</v>
      </c>
      <c r="C1441" s="29" t="s">
        <v>480</v>
      </c>
      <c r="D1441" s="29" t="s">
        <v>472</v>
      </c>
      <c r="E1441" s="251">
        <v>1</v>
      </c>
      <c r="H1441" s="2"/>
    </row>
    <row r="1442" spans="2:8">
      <c r="B1442" s="243" t="s">
        <v>311</v>
      </c>
      <c r="C1442" s="29" t="s">
        <v>480</v>
      </c>
      <c r="D1442" s="29" t="s">
        <v>473</v>
      </c>
      <c r="E1442" s="251">
        <v>1</v>
      </c>
      <c r="H1442" s="2"/>
    </row>
    <row r="1443" spans="2:8">
      <c r="B1443" s="243" t="s">
        <v>311</v>
      </c>
      <c r="C1443" s="29" t="s">
        <v>480</v>
      </c>
      <c r="D1443" s="29" t="s">
        <v>474</v>
      </c>
      <c r="E1443" s="251">
        <v>1</v>
      </c>
      <c r="H1443" s="2"/>
    </row>
    <row r="1444" spans="2:8">
      <c r="B1444" s="243" t="s">
        <v>311</v>
      </c>
      <c r="C1444" s="29" t="s">
        <v>480</v>
      </c>
      <c r="D1444" s="29" t="s">
        <v>475</v>
      </c>
      <c r="E1444" s="251">
        <v>1</v>
      </c>
      <c r="H1444" s="2"/>
    </row>
    <row r="1445" spans="2:8">
      <c r="B1445" s="243" t="s">
        <v>311</v>
      </c>
      <c r="C1445" s="29" t="s">
        <v>480</v>
      </c>
      <c r="D1445" s="29" t="s">
        <v>476</v>
      </c>
      <c r="E1445" s="251">
        <v>1</v>
      </c>
      <c r="H1445" s="2"/>
    </row>
    <row r="1446" spans="2:8">
      <c r="B1446" s="243" t="s">
        <v>311</v>
      </c>
      <c r="C1446" s="29" t="s">
        <v>480</v>
      </c>
      <c r="D1446" s="29" t="s">
        <v>477</v>
      </c>
      <c r="E1446" s="251">
        <v>1</v>
      </c>
      <c r="H1446" s="2"/>
    </row>
    <row r="1447" spans="2:8">
      <c r="B1447" s="243" t="s">
        <v>311</v>
      </c>
      <c r="C1447" s="29" t="s">
        <v>480</v>
      </c>
      <c r="D1447" s="29" t="s">
        <v>478</v>
      </c>
      <c r="E1447" s="251">
        <v>1</v>
      </c>
      <c r="H1447" s="2"/>
    </row>
    <row r="1448" spans="2:8">
      <c r="B1448" s="243" t="s">
        <v>311</v>
      </c>
      <c r="C1448" s="29" t="s">
        <v>480</v>
      </c>
      <c r="D1448" s="29" t="s">
        <v>479</v>
      </c>
      <c r="E1448" s="251">
        <v>1</v>
      </c>
      <c r="H1448" s="2"/>
    </row>
    <row r="1449" spans="2:8">
      <c r="B1449" s="243" t="s">
        <v>311</v>
      </c>
      <c r="C1449" s="29" t="s">
        <v>480</v>
      </c>
      <c r="D1449" s="29" t="s">
        <v>480</v>
      </c>
      <c r="E1449" s="251">
        <v>1</v>
      </c>
      <c r="H1449" s="2"/>
    </row>
    <row r="1450" spans="2:8">
      <c r="B1450" s="243" t="s">
        <v>312</v>
      </c>
      <c r="C1450" s="29" t="s">
        <v>536</v>
      </c>
      <c r="D1450" s="29" t="s">
        <v>536</v>
      </c>
      <c r="E1450" s="252">
        <v>1</v>
      </c>
      <c r="H1450" s="2"/>
    </row>
    <row r="1451" spans="2:8">
      <c r="B1451" s="243" t="s">
        <v>312</v>
      </c>
      <c r="C1451" s="29" t="s">
        <v>536</v>
      </c>
      <c r="D1451" s="29" t="s">
        <v>465</v>
      </c>
      <c r="E1451" s="251">
        <v>0.37</v>
      </c>
      <c r="H1451" s="2"/>
    </row>
    <row r="1452" spans="2:8">
      <c r="B1452" s="243" t="s">
        <v>312</v>
      </c>
      <c r="C1452" s="29" t="s">
        <v>534</v>
      </c>
      <c r="D1452" s="29" t="s">
        <v>466</v>
      </c>
      <c r="E1452" s="251">
        <v>0.5</v>
      </c>
      <c r="H1452" s="2"/>
    </row>
    <row r="1453" spans="2:8">
      <c r="B1453" s="243" t="s">
        <v>312</v>
      </c>
      <c r="C1453" s="29" t="s">
        <v>534</v>
      </c>
      <c r="D1453" s="29" t="s">
        <v>467</v>
      </c>
      <c r="E1453" s="251">
        <v>0.56000000000000005</v>
      </c>
      <c r="H1453" s="2"/>
    </row>
    <row r="1454" spans="2:8">
      <c r="B1454" s="243" t="s">
        <v>312</v>
      </c>
      <c r="C1454" s="29" t="s">
        <v>534</v>
      </c>
      <c r="D1454" s="29" t="s">
        <v>468</v>
      </c>
      <c r="E1454" s="251">
        <v>0.6</v>
      </c>
      <c r="H1454" s="2"/>
    </row>
    <row r="1455" spans="2:8">
      <c r="B1455" s="243" t="s">
        <v>312</v>
      </c>
      <c r="C1455" s="29" t="s">
        <v>534</v>
      </c>
      <c r="D1455" s="29" t="s">
        <v>469</v>
      </c>
      <c r="E1455" s="251">
        <v>0.63</v>
      </c>
      <c r="H1455" s="2"/>
    </row>
    <row r="1456" spans="2:8">
      <c r="B1456" s="243" t="s">
        <v>312</v>
      </c>
      <c r="C1456" s="29" t="s">
        <v>534</v>
      </c>
      <c r="D1456" s="29" t="s">
        <v>470</v>
      </c>
      <c r="E1456" s="251">
        <v>0.65</v>
      </c>
      <c r="H1456" s="2"/>
    </row>
    <row r="1457" spans="2:8">
      <c r="B1457" s="243" t="s">
        <v>312</v>
      </c>
      <c r="C1457" s="29" t="s">
        <v>534</v>
      </c>
      <c r="D1457" s="29" t="s">
        <v>471</v>
      </c>
      <c r="E1457" s="251">
        <v>0.65</v>
      </c>
      <c r="H1457" s="2"/>
    </row>
    <row r="1458" spans="2:8">
      <c r="B1458" s="243" t="s">
        <v>312</v>
      </c>
      <c r="C1458" s="29" t="s">
        <v>534</v>
      </c>
      <c r="D1458" s="29" t="s">
        <v>472</v>
      </c>
      <c r="E1458" s="251">
        <v>0.66999999999999993</v>
      </c>
      <c r="H1458" s="2"/>
    </row>
    <row r="1459" spans="2:8">
      <c r="B1459" s="243" t="s">
        <v>312</v>
      </c>
      <c r="C1459" s="29" t="s">
        <v>534</v>
      </c>
      <c r="D1459" s="29" t="s">
        <v>473</v>
      </c>
      <c r="E1459" s="251">
        <v>0.67999999999999994</v>
      </c>
      <c r="H1459" s="2"/>
    </row>
    <row r="1460" spans="2:8">
      <c r="B1460" s="243" t="s">
        <v>312</v>
      </c>
      <c r="C1460" s="29" t="s">
        <v>534</v>
      </c>
      <c r="D1460" s="29" t="s">
        <v>474</v>
      </c>
      <c r="E1460" s="251">
        <v>0.67999999999999994</v>
      </c>
      <c r="H1460" s="2"/>
    </row>
    <row r="1461" spans="2:8">
      <c r="B1461" s="243" t="s">
        <v>312</v>
      </c>
      <c r="C1461" s="29" t="s">
        <v>534</v>
      </c>
      <c r="D1461" s="29" t="s">
        <v>475</v>
      </c>
      <c r="E1461" s="251">
        <v>0.69</v>
      </c>
      <c r="H1461" s="2"/>
    </row>
    <row r="1462" spans="2:8">
      <c r="B1462" s="243" t="s">
        <v>312</v>
      </c>
      <c r="C1462" s="29" t="s">
        <v>534</v>
      </c>
      <c r="D1462" s="29" t="s">
        <v>476</v>
      </c>
      <c r="E1462" s="251">
        <v>0.7</v>
      </c>
      <c r="H1462" s="2"/>
    </row>
    <row r="1463" spans="2:8">
      <c r="B1463" s="243" t="s">
        <v>312</v>
      </c>
      <c r="C1463" s="29" t="s">
        <v>534</v>
      </c>
      <c r="D1463" s="29" t="s">
        <v>477</v>
      </c>
      <c r="E1463" s="251">
        <v>0.7</v>
      </c>
      <c r="H1463" s="2"/>
    </row>
    <row r="1464" spans="2:8">
      <c r="B1464" s="243" t="s">
        <v>312</v>
      </c>
      <c r="C1464" s="29" t="s">
        <v>534</v>
      </c>
      <c r="D1464" s="29" t="s">
        <v>478</v>
      </c>
      <c r="E1464" s="251">
        <v>0.71</v>
      </c>
      <c r="H1464" s="2"/>
    </row>
    <row r="1465" spans="2:8">
      <c r="B1465" s="243" t="s">
        <v>312</v>
      </c>
      <c r="C1465" s="29" t="s">
        <v>534</v>
      </c>
      <c r="D1465" s="29" t="s">
        <v>479</v>
      </c>
      <c r="E1465" s="251">
        <v>0.71</v>
      </c>
      <c r="H1465" s="2"/>
    </row>
    <row r="1466" spans="2:8">
      <c r="B1466" s="243" t="s">
        <v>312</v>
      </c>
      <c r="C1466" s="29" t="s">
        <v>534</v>
      </c>
      <c r="D1466" s="29" t="s">
        <v>480</v>
      </c>
      <c r="E1466" s="251">
        <v>0.71</v>
      </c>
      <c r="H1466" s="2"/>
    </row>
    <row r="1467" spans="2:8">
      <c r="B1467" s="243" t="s">
        <v>312</v>
      </c>
      <c r="C1467" s="29" t="s">
        <v>465</v>
      </c>
      <c r="D1467" s="29" t="s">
        <v>536</v>
      </c>
      <c r="E1467" s="252">
        <v>1</v>
      </c>
      <c r="H1467" s="2"/>
    </row>
    <row r="1468" spans="2:8">
      <c r="B1468" s="243" t="s">
        <v>312</v>
      </c>
      <c r="C1468" s="29" t="s">
        <v>465</v>
      </c>
      <c r="D1468" s="29" t="s">
        <v>465</v>
      </c>
      <c r="E1468" s="251">
        <v>1</v>
      </c>
      <c r="H1468" s="2"/>
    </row>
    <row r="1469" spans="2:8">
      <c r="B1469" s="243" t="s">
        <v>312</v>
      </c>
      <c r="C1469" s="29" t="s">
        <v>465</v>
      </c>
      <c r="D1469" s="29" t="s">
        <v>466</v>
      </c>
      <c r="E1469" s="251">
        <v>0.20999999999999996</v>
      </c>
      <c r="H1469" s="2"/>
    </row>
    <row r="1470" spans="2:8">
      <c r="B1470" s="243" t="s">
        <v>312</v>
      </c>
      <c r="C1470" s="29" t="s">
        <v>465</v>
      </c>
      <c r="D1470" s="29" t="s">
        <v>467</v>
      </c>
      <c r="E1470" s="251">
        <v>0.30000000000000004</v>
      </c>
      <c r="H1470" s="2"/>
    </row>
    <row r="1471" spans="2:8">
      <c r="B1471" s="243" t="s">
        <v>312</v>
      </c>
      <c r="C1471" s="29" t="s">
        <v>465</v>
      </c>
      <c r="D1471" s="29" t="s">
        <v>468</v>
      </c>
      <c r="E1471" s="251">
        <v>0.37</v>
      </c>
      <c r="H1471" s="2"/>
    </row>
    <row r="1472" spans="2:8">
      <c r="B1472" s="243" t="s">
        <v>312</v>
      </c>
      <c r="C1472" s="29" t="s">
        <v>465</v>
      </c>
      <c r="D1472" s="29" t="s">
        <v>469</v>
      </c>
      <c r="E1472" s="251">
        <v>0.41000000000000003</v>
      </c>
      <c r="H1472" s="2"/>
    </row>
    <row r="1473" spans="2:8">
      <c r="B1473" s="243" t="s">
        <v>312</v>
      </c>
      <c r="C1473" s="29" t="s">
        <v>465</v>
      </c>
      <c r="D1473" s="29" t="s">
        <v>470</v>
      </c>
      <c r="E1473" s="251">
        <v>0.43999999999999995</v>
      </c>
      <c r="H1473" s="2"/>
    </row>
    <row r="1474" spans="2:8">
      <c r="B1474" s="243" t="s">
        <v>312</v>
      </c>
      <c r="C1474" s="29" t="s">
        <v>465</v>
      </c>
      <c r="D1474" s="29" t="s">
        <v>471</v>
      </c>
      <c r="E1474" s="251">
        <v>0.44999999999999996</v>
      </c>
      <c r="H1474" s="2"/>
    </row>
    <row r="1475" spans="2:8">
      <c r="B1475" s="243" t="s">
        <v>312</v>
      </c>
      <c r="C1475" s="29" t="s">
        <v>465</v>
      </c>
      <c r="D1475" s="29" t="s">
        <v>472</v>
      </c>
      <c r="E1475" s="251">
        <v>0.47</v>
      </c>
      <c r="H1475" s="2"/>
    </row>
    <row r="1476" spans="2:8">
      <c r="B1476" s="243" t="s">
        <v>312</v>
      </c>
      <c r="C1476" s="29" t="s">
        <v>465</v>
      </c>
      <c r="D1476" s="29" t="s">
        <v>473</v>
      </c>
      <c r="E1476" s="251">
        <v>0.48</v>
      </c>
      <c r="H1476" s="2"/>
    </row>
    <row r="1477" spans="2:8">
      <c r="B1477" s="243" t="s">
        <v>312</v>
      </c>
      <c r="C1477" s="29" t="s">
        <v>465</v>
      </c>
      <c r="D1477" s="29" t="s">
        <v>474</v>
      </c>
      <c r="E1477" s="251">
        <v>0.49</v>
      </c>
      <c r="H1477" s="2"/>
    </row>
    <row r="1478" spans="2:8">
      <c r="B1478" s="243" t="s">
        <v>312</v>
      </c>
      <c r="C1478" s="29" t="s">
        <v>465</v>
      </c>
      <c r="D1478" s="29" t="s">
        <v>475</v>
      </c>
      <c r="E1478" s="251">
        <v>0.51</v>
      </c>
      <c r="H1478" s="2"/>
    </row>
    <row r="1479" spans="2:8">
      <c r="B1479" s="243" t="s">
        <v>312</v>
      </c>
      <c r="C1479" s="29" t="s">
        <v>465</v>
      </c>
      <c r="D1479" s="29" t="s">
        <v>476</v>
      </c>
      <c r="E1479" s="251">
        <v>0.52</v>
      </c>
      <c r="H1479" s="2"/>
    </row>
    <row r="1480" spans="2:8">
      <c r="B1480" s="243" t="s">
        <v>312</v>
      </c>
      <c r="C1480" s="29" t="s">
        <v>465</v>
      </c>
      <c r="D1480" s="29" t="s">
        <v>477</v>
      </c>
      <c r="E1480" s="251">
        <v>0.53</v>
      </c>
      <c r="H1480" s="2"/>
    </row>
    <row r="1481" spans="2:8">
      <c r="B1481" s="243" t="s">
        <v>312</v>
      </c>
      <c r="C1481" s="29" t="s">
        <v>465</v>
      </c>
      <c r="D1481" s="29" t="s">
        <v>478</v>
      </c>
      <c r="E1481" s="251">
        <v>0.53</v>
      </c>
      <c r="H1481" s="2"/>
    </row>
    <row r="1482" spans="2:8">
      <c r="B1482" s="243" t="s">
        <v>312</v>
      </c>
      <c r="C1482" s="29" t="s">
        <v>465</v>
      </c>
      <c r="D1482" s="29" t="s">
        <v>479</v>
      </c>
      <c r="E1482" s="251">
        <v>0.54</v>
      </c>
      <c r="H1482" s="2"/>
    </row>
    <row r="1483" spans="2:8">
      <c r="B1483" s="243" t="s">
        <v>312</v>
      </c>
      <c r="C1483" s="29" t="s">
        <v>465</v>
      </c>
      <c r="D1483" s="29" t="s">
        <v>480</v>
      </c>
      <c r="E1483" s="251">
        <v>0.54</v>
      </c>
      <c r="H1483" s="2"/>
    </row>
    <row r="1484" spans="2:8">
      <c r="B1484" s="243" t="s">
        <v>312</v>
      </c>
      <c r="C1484" s="29" t="s">
        <v>466</v>
      </c>
      <c r="D1484" s="29" t="s">
        <v>536</v>
      </c>
      <c r="E1484" s="252">
        <v>1</v>
      </c>
      <c r="H1484" s="2"/>
    </row>
    <row r="1485" spans="2:8">
      <c r="B1485" s="243" t="s">
        <v>312</v>
      </c>
      <c r="C1485" s="29" t="s">
        <v>466</v>
      </c>
      <c r="D1485" s="29" t="s">
        <v>465</v>
      </c>
      <c r="E1485" s="251">
        <v>1</v>
      </c>
      <c r="H1485" s="2"/>
    </row>
    <row r="1486" spans="2:8">
      <c r="B1486" s="243" t="s">
        <v>312</v>
      </c>
      <c r="C1486" s="29" t="s">
        <v>466</v>
      </c>
      <c r="D1486" s="29" t="s">
        <v>466</v>
      </c>
      <c r="E1486" s="251">
        <v>1</v>
      </c>
      <c r="H1486" s="2"/>
    </row>
    <row r="1487" spans="2:8">
      <c r="B1487" s="243" t="s">
        <v>312</v>
      </c>
      <c r="C1487" s="29" t="s">
        <v>466</v>
      </c>
      <c r="D1487" s="29" t="s">
        <v>467</v>
      </c>
      <c r="E1487" s="251">
        <v>0.10999999999999999</v>
      </c>
      <c r="H1487" s="2"/>
    </row>
    <row r="1488" spans="2:8">
      <c r="B1488" s="243" t="s">
        <v>312</v>
      </c>
      <c r="C1488" s="29" t="s">
        <v>466</v>
      </c>
      <c r="D1488" s="29" t="s">
        <v>468</v>
      </c>
      <c r="E1488" s="251">
        <v>0.19999999999999996</v>
      </c>
      <c r="H1488" s="2"/>
    </row>
    <row r="1489" spans="2:8">
      <c r="B1489" s="243" t="s">
        <v>312</v>
      </c>
      <c r="C1489" s="29" t="s">
        <v>466</v>
      </c>
      <c r="D1489" s="29" t="s">
        <v>469</v>
      </c>
      <c r="E1489" s="251">
        <v>0.26</v>
      </c>
      <c r="H1489" s="2"/>
    </row>
    <row r="1490" spans="2:8">
      <c r="B1490" s="243" t="s">
        <v>312</v>
      </c>
      <c r="C1490" s="29" t="s">
        <v>466</v>
      </c>
      <c r="D1490" s="29" t="s">
        <v>470</v>
      </c>
      <c r="E1490" s="251">
        <v>0.29000000000000004</v>
      </c>
      <c r="H1490" s="2"/>
    </row>
    <row r="1491" spans="2:8">
      <c r="B1491" s="243" t="s">
        <v>312</v>
      </c>
      <c r="C1491" s="29" t="s">
        <v>466</v>
      </c>
      <c r="D1491" s="29" t="s">
        <v>471</v>
      </c>
      <c r="E1491" s="251">
        <v>0.31000000000000005</v>
      </c>
      <c r="H1491" s="2"/>
    </row>
    <row r="1492" spans="2:8">
      <c r="B1492" s="243" t="s">
        <v>312</v>
      </c>
      <c r="C1492" s="29" t="s">
        <v>466</v>
      </c>
      <c r="D1492" s="29" t="s">
        <v>472</v>
      </c>
      <c r="E1492" s="251">
        <v>0.32999999999999996</v>
      </c>
      <c r="H1492" s="2"/>
    </row>
    <row r="1493" spans="2:8">
      <c r="B1493" s="243" t="s">
        <v>312</v>
      </c>
      <c r="C1493" s="29" t="s">
        <v>466</v>
      </c>
      <c r="D1493" s="29" t="s">
        <v>473</v>
      </c>
      <c r="E1493" s="251">
        <v>0.35</v>
      </c>
      <c r="H1493" s="2"/>
    </row>
    <row r="1494" spans="2:8">
      <c r="B1494" s="243" t="s">
        <v>312</v>
      </c>
      <c r="C1494" s="29" t="s">
        <v>466</v>
      </c>
      <c r="D1494" s="29" t="s">
        <v>474</v>
      </c>
      <c r="E1494" s="251">
        <v>0.36</v>
      </c>
      <c r="H1494" s="2"/>
    </row>
    <row r="1495" spans="2:8">
      <c r="B1495" s="243" t="s">
        <v>312</v>
      </c>
      <c r="C1495" s="29" t="s">
        <v>466</v>
      </c>
      <c r="D1495" s="29" t="s">
        <v>475</v>
      </c>
      <c r="E1495" s="251">
        <v>0.38</v>
      </c>
      <c r="H1495" s="2"/>
    </row>
    <row r="1496" spans="2:8">
      <c r="B1496" s="243" t="s">
        <v>312</v>
      </c>
      <c r="C1496" s="29" t="s">
        <v>466</v>
      </c>
      <c r="D1496" s="29" t="s">
        <v>476</v>
      </c>
      <c r="E1496" s="251">
        <v>0.39</v>
      </c>
      <c r="H1496" s="2"/>
    </row>
    <row r="1497" spans="2:8">
      <c r="B1497" s="243" t="s">
        <v>312</v>
      </c>
      <c r="C1497" s="29" t="s">
        <v>466</v>
      </c>
      <c r="D1497" s="29" t="s">
        <v>477</v>
      </c>
      <c r="E1497" s="251">
        <v>0.4</v>
      </c>
      <c r="H1497" s="2"/>
    </row>
    <row r="1498" spans="2:8">
      <c r="B1498" s="243" t="s">
        <v>312</v>
      </c>
      <c r="C1498" s="29" t="s">
        <v>466</v>
      </c>
      <c r="D1498" s="29" t="s">
        <v>478</v>
      </c>
      <c r="E1498" s="251">
        <v>0.41000000000000003</v>
      </c>
      <c r="H1498" s="2"/>
    </row>
    <row r="1499" spans="2:8">
      <c r="B1499" s="243" t="s">
        <v>312</v>
      </c>
      <c r="C1499" s="29" t="s">
        <v>466</v>
      </c>
      <c r="D1499" s="29" t="s">
        <v>479</v>
      </c>
      <c r="E1499" s="251">
        <v>0.42000000000000004</v>
      </c>
      <c r="H1499" s="2"/>
    </row>
    <row r="1500" spans="2:8">
      <c r="B1500" s="243" t="s">
        <v>312</v>
      </c>
      <c r="C1500" s="29" t="s">
        <v>466</v>
      </c>
      <c r="D1500" s="29" t="s">
        <v>480</v>
      </c>
      <c r="E1500" s="251">
        <v>0.42000000000000004</v>
      </c>
      <c r="H1500" s="2"/>
    </row>
    <row r="1501" spans="2:8">
      <c r="B1501" s="243" t="s">
        <v>312</v>
      </c>
      <c r="C1501" s="29" t="s">
        <v>467</v>
      </c>
      <c r="D1501" s="29" t="s">
        <v>536</v>
      </c>
      <c r="E1501" s="252">
        <v>1</v>
      </c>
      <c r="H1501" s="2"/>
    </row>
    <row r="1502" spans="2:8">
      <c r="B1502" s="243" t="s">
        <v>312</v>
      </c>
      <c r="C1502" s="29" t="s">
        <v>467</v>
      </c>
      <c r="D1502" s="29" t="s">
        <v>465</v>
      </c>
      <c r="E1502" s="251">
        <v>1</v>
      </c>
      <c r="H1502" s="2"/>
    </row>
    <row r="1503" spans="2:8">
      <c r="B1503" s="243" t="s">
        <v>312</v>
      </c>
      <c r="C1503" s="29" t="s">
        <v>509</v>
      </c>
      <c r="D1503" s="29" t="s">
        <v>466</v>
      </c>
      <c r="E1503" s="251">
        <v>1</v>
      </c>
      <c r="H1503" s="2"/>
    </row>
    <row r="1504" spans="2:8">
      <c r="B1504" s="243" t="s">
        <v>312</v>
      </c>
      <c r="C1504" s="29" t="s">
        <v>509</v>
      </c>
      <c r="D1504" s="29" t="s">
        <v>467</v>
      </c>
      <c r="E1504" s="251">
        <v>1</v>
      </c>
      <c r="H1504" s="2"/>
    </row>
    <row r="1505" spans="2:8">
      <c r="B1505" s="243" t="s">
        <v>312</v>
      </c>
      <c r="C1505" s="29" t="s">
        <v>509</v>
      </c>
      <c r="D1505" s="29" t="s">
        <v>468</v>
      </c>
      <c r="E1505" s="251">
        <v>9.9999999999999978E-2</v>
      </c>
      <c r="H1505" s="2"/>
    </row>
    <row r="1506" spans="2:8">
      <c r="B1506" s="243" t="s">
        <v>312</v>
      </c>
      <c r="C1506" s="29" t="s">
        <v>509</v>
      </c>
      <c r="D1506" s="29" t="s">
        <v>469</v>
      </c>
      <c r="E1506" s="251">
        <v>0.16000000000000003</v>
      </c>
      <c r="H1506" s="2"/>
    </row>
    <row r="1507" spans="2:8">
      <c r="B1507" s="243" t="s">
        <v>312</v>
      </c>
      <c r="C1507" s="29" t="s">
        <v>509</v>
      </c>
      <c r="D1507" s="29" t="s">
        <v>470</v>
      </c>
      <c r="E1507" s="251">
        <v>0.19999999999999996</v>
      </c>
      <c r="H1507" s="2"/>
    </row>
    <row r="1508" spans="2:8">
      <c r="B1508" s="243" t="s">
        <v>312</v>
      </c>
      <c r="C1508" s="29" t="s">
        <v>509</v>
      </c>
      <c r="D1508" s="29" t="s">
        <v>471</v>
      </c>
      <c r="E1508" s="251">
        <v>0.21999999999999997</v>
      </c>
      <c r="H1508" s="2"/>
    </row>
    <row r="1509" spans="2:8">
      <c r="B1509" s="243" t="s">
        <v>312</v>
      </c>
      <c r="C1509" s="29" t="s">
        <v>509</v>
      </c>
      <c r="D1509" s="29" t="s">
        <v>472</v>
      </c>
      <c r="E1509" s="251">
        <v>0.24</v>
      </c>
      <c r="H1509" s="2"/>
    </row>
    <row r="1510" spans="2:8">
      <c r="B1510" s="243" t="s">
        <v>312</v>
      </c>
      <c r="C1510" s="29" t="s">
        <v>509</v>
      </c>
      <c r="D1510" s="29" t="s">
        <v>473</v>
      </c>
      <c r="E1510" s="251">
        <v>0.27</v>
      </c>
      <c r="H1510" s="2"/>
    </row>
    <row r="1511" spans="2:8">
      <c r="B1511" s="243" t="s">
        <v>312</v>
      </c>
      <c r="C1511" s="29" t="s">
        <v>509</v>
      </c>
      <c r="D1511" s="29" t="s">
        <v>474</v>
      </c>
      <c r="E1511" s="251">
        <v>0.28000000000000003</v>
      </c>
      <c r="H1511" s="2"/>
    </row>
    <row r="1512" spans="2:8">
      <c r="B1512" s="243" t="s">
        <v>312</v>
      </c>
      <c r="C1512" s="29" t="s">
        <v>509</v>
      </c>
      <c r="D1512" s="29" t="s">
        <v>475</v>
      </c>
      <c r="E1512" s="251">
        <v>0.30000000000000004</v>
      </c>
      <c r="H1512" s="2"/>
    </row>
    <row r="1513" spans="2:8">
      <c r="B1513" s="243" t="s">
        <v>312</v>
      </c>
      <c r="C1513" s="29" t="s">
        <v>509</v>
      </c>
      <c r="D1513" s="29" t="s">
        <v>476</v>
      </c>
      <c r="E1513" s="251">
        <v>0.31999999999999995</v>
      </c>
      <c r="H1513" s="2"/>
    </row>
    <row r="1514" spans="2:8">
      <c r="B1514" s="243" t="s">
        <v>312</v>
      </c>
      <c r="C1514" s="29" t="s">
        <v>509</v>
      </c>
      <c r="D1514" s="29" t="s">
        <v>477</v>
      </c>
      <c r="E1514" s="251">
        <v>0.32999999999999996</v>
      </c>
      <c r="H1514" s="2"/>
    </row>
    <row r="1515" spans="2:8">
      <c r="B1515" s="243" t="s">
        <v>312</v>
      </c>
      <c r="C1515" s="29" t="s">
        <v>509</v>
      </c>
      <c r="D1515" s="29" t="s">
        <v>478</v>
      </c>
      <c r="E1515" s="251">
        <v>0.33999999999999997</v>
      </c>
      <c r="H1515" s="2"/>
    </row>
    <row r="1516" spans="2:8">
      <c r="B1516" s="243" t="s">
        <v>312</v>
      </c>
      <c r="C1516" s="29" t="s">
        <v>509</v>
      </c>
      <c r="D1516" s="29" t="s">
        <v>479</v>
      </c>
      <c r="E1516" s="251">
        <v>0.33999999999999997</v>
      </c>
      <c r="H1516" s="2"/>
    </row>
    <row r="1517" spans="2:8">
      <c r="B1517" s="243" t="s">
        <v>312</v>
      </c>
      <c r="C1517" s="29" t="s">
        <v>509</v>
      </c>
      <c r="D1517" s="29" t="s">
        <v>480</v>
      </c>
      <c r="E1517" s="251">
        <v>0.35</v>
      </c>
      <c r="H1517" s="2"/>
    </row>
    <row r="1518" spans="2:8">
      <c r="B1518" s="243" t="s">
        <v>312</v>
      </c>
      <c r="C1518" s="29" t="s">
        <v>468</v>
      </c>
      <c r="D1518" s="29" t="s">
        <v>536</v>
      </c>
      <c r="E1518" s="252">
        <v>1</v>
      </c>
      <c r="H1518" s="2"/>
    </row>
    <row r="1519" spans="2:8">
      <c r="B1519" s="243" t="s">
        <v>312</v>
      </c>
      <c r="C1519" s="29" t="s">
        <v>468</v>
      </c>
      <c r="D1519" s="29" t="s">
        <v>465</v>
      </c>
      <c r="E1519" s="251">
        <v>1</v>
      </c>
      <c r="H1519" s="2"/>
    </row>
    <row r="1520" spans="2:8">
      <c r="B1520" s="243" t="s">
        <v>312</v>
      </c>
      <c r="C1520" s="29" t="s">
        <v>468</v>
      </c>
      <c r="D1520" s="29" t="s">
        <v>466</v>
      </c>
      <c r="E1520" s="251">
        <v>1</v>
      </c>
      <c r="H1520" s="2"/>
    </row>
    <row r="1521" spans="2:8">
      <c r="B1521" s="243" t="s">
        <v>312</v>
      </c>
      <c r="C1521" s="29" t="s">
        <v>468</v>
      </c>
      <c r="D1521" s="29" t="s">
        <v>467</v>
      </c>
      <c r="E1521" s="251">
        <v>1</v>
      </c>
      <c r="H1521" s="2"/>
    </row>
    <row r="1522" spans="2:8">
      <c r="B1522" s="243" t="s">
        <v>312</v>
      </c>
      <c r="C1522" s="29" t="s">
        <v>468</v>
      </c>
      <c r="D1522" s="29" t="s">
        <v>468</v>
      </c>
      <c r="E1522" s="251">
        <v>1</v>
      </c>
      <c r="H1522" s="2"/>
    </row>
    <row r="1523" spans="2:8">
      <c r="B1523" s="243" t="s">
        <v>312</v>
      </c>
      <c r="C1523" s="29" t="s">
        <v>468</v>
      </c>
      <c r="D1523" s="29" t="s">
        <v>469</v>
      </c>
      <c r="E1523" s="251">
        <v>6.9999999999999951E-2</v>
      </c>
      <c r="H1523" s="2"/>
    </row>
    <row r="1524" spans="2:8">
      <c r="B1524" s="243" t="s">
        <v>312</v>
      </c>
      <c r="C1524" s="29" t="s">
        <v>468</v>
      </c>
      <c r="D1524" s="29" t="s">
        <v>470</v>
      </c>
      <c r="E1524" s="251">
        <v>0.12</v>
      </c>
      <c r="H1524" s="2"/>
    </row>
    <row r="1525" spans="2:8">
      <c r="B1525" s="243" t="s">
        <v>312</v>
      </c>
      <c r="C1525" s="29" t="s">
        <v>468</v>
      </c>
      <c r="D1525" s="29" t="s">
        <v>471</v>
      </c>
      <c r="E1525" s="251">
        <v>0.13</v>
      </c>
      <c r="H1525" s="2"/>
    </row>
    <row r="1526" spans="2:8">
      <c r="B1526" s="243" t="s">
        <v>312</v>
      </c>
      <c r="C1526" s="29" t="s">
        <v>468</v>
      </c>
      <c r="D1526" s="29" t="s">
        <v>472</v>
      </c>
      <c r="E1526" s="251">
        <v>0.16000000000000003</v>
      </c>
      <c r="H1526" s="2"/>
    </row>
    <row r="1527" spans="2:8">
      <c r="B1527" s="243" t="s">
        <v>312</v>
      </c>
      <c r="C1527" s="29" t="s">
        <v>468</v>
      </c>
      <c r="D1527" s="29" t="s">
        <v>473</v>
      </c>
      <c r="E1527" s="251">
        <v>0.18999999999999995</v>
      </c>
      <c r="H1527" s="2"/>
    </row>
    <row r="1528" spans="2:8">
      <c r="B1528" s="243" t="s">
        <v>312</v>
      </c>
      <c r="C1528" s="29" t="s">
        <v>468</v>
      </c>
      <c r="D1528" s="29" t="s">
        <v>474</v>
      </c>
      <c r="E1528" s="251">
        <v>0.19999999999999996</v>
      </c>
      <c r="H1528" s="2"/>
    </row>
    <row r="1529" spans="2:8">
      <c r="B1529" s="243" t="s">
        <v>312</v>
      </c>
      <c r="C1529" s="29" t="s">
        <v>468</v>
      </c>
      <c r="D1529" s="29" t="s">
        <v>475</v>
      </c>
      <c r="E1529" s="251">
        <v>0.22999999999999998</v>
      </c>
      <c r="H1529" s="2"/>
    </row>
    <row r="1530" spans="2:8">
      <c r="B1530" s="243" t="s">
        <v>312</v>
      </c>
      <c r="C1530" s="29" t="s">
        <v>468</v>
      </c>
      <c r="D1530" s="29" t="s">
        <v>476</v>
      </c>
      <c r="E1530" s="251">
        <v>0.24</v>
      </c>
      <c r="H1530" s="2"/>
    </row>
    <row r="1531" spans="2:8">
      <c r="B1531" s="243" t="s">
        <v>312</v>
      </c>
      <c r="C1531" s="29" t="s">
        <v>468</v>
      </c>
      <c r="D1531" s="29" t="s">
        <v>477</v>
      </c>
      <c r="E1531" s="251">
        <v>0.26</v>
      </c>
      <c r="H1531" s="2"/>
    </row>
    <row r="1532" spans="2:8">
      <c r="B1532" s="243" t="s">
        <v>312</v>
      </c>
      <c r="C1532" s="29" t="s">
        <v>468</v>
      </c>
      <c r="D1532" s="29" t="s">
        <v>478</v>
      </c>
      <c r="E1532" s="251">
        <v>0.26</v>
      </c>
      <c r="H1532" s="2"/>
    </row>
    <row r="1533" spans="2:8">
      <c r="B1533" s="243" t="s">
        <v>312</v>
      </c>
      <c r="C1533" s="29" t="s">
        <v>468</v>
      </c>
      <c r="D1533" s="29" t="s">
        <v>479</v>
      </c>
      <c r="E1533" s="251">
        <v>0.27</v>
      </c>
      <c r="H1533" s="2"/>
    </row>
    <row r="1534" spans="2:8">
      <c r="B1534" s="243" t="s">
        <v>312</v>
      </c>
      <c r="C1534" s="29" t="s">
        <v>468</v>
      </c>
      <c r="D1534" s="29" t="s">
        <v>480</v>
      </c>
      <c r="E1534" s="251">
        <v>0.28000000000000003</v>
      </c>
      <c r="H1534" s="2"/>
    </row>
    <row r="1535" spans="2:8">
      <c r="B1535" s="243" t="s">
        <v>312</v>
      </c>
      <c r="C1535" s="29" t="s">
        <v>469</v>
      </c>
      <c r="D1535" s="29" t="s">
        <v>536</v>
      </c>
      <c r="E1535" s="252">
        <v>1</v>
      </c>
      <c r="H1535" s="2"/>
    </row>
    <row r="1536" spans="2:8">
      <c r="B1536" s="243" t="s">
        <v>312</v>
      </c>
      <c r="C1536" s="29" t="s">
        <v>469</v>
      </c>
      <c r="D1536" s="29" t="s">
        <v>465</v>
      </c>
      <c r="E1536" s="251">
        <v>1</v>
      </c>
      <c r="H1536" s="2"/>
    </row>
    <row r="1537" spans="2:8">
      <c r="B1537" s="243" t="s">
        <v>312</v>
      </c>
      <c r="C1537" s="29" t="s">
        <v>469</v>
      </c>
      <c r="D1537" s="29" t="s">
        <v>466</v>
      </c>
      <c r="E1537" s="251">
        <v>1</v>
      </c>
      <c r="H1537" s="2"/>
    </row>
    <row r="1538" spans="2:8">
      <c r="B1538" s="243" t="s">
        <v>312</v>
      </c>
      <c r="C1538" s="29" t="s">
        <v>469</v>
      </c>
      <c r="D1538" s="29" t="s">
        <v>467</v>
      </c>
      <c r="E1538" s="251">
        <v>1</v>
      </c>
      <c r="H1538" s="2"/>
    </row>
    <row r="1539" spans="2:8">
      <c r="B1539" s="243" t="s">
        <v>312</v>
      </c>
      <c r="C1539" s="29" t="s">
        <v>469</v>
      </c>
      <c r="D1539" s="29" t="s">
        <v>468</v>
      </c>
      <c r="E1539" s="251">
        <v>1</v>
      </c>
      <c r="H1539" s="2"/>
    </row>
    <row r="1540" spans="2:8">
      <c r="B1540" s="243" t="s">
        <v>312</v>
      </c>
      <c r="C1540" s="29" t="s">
        <v>469</v>
      </c>
      <c r="D1540" s="29" t="s">
        <v>469</v>
      </c>
      <c r="E1540" s="251">
        <v>1</v>
      </c>
      <c r="H1540" s="2"/>
    </row>
    <row r="1541" spans="2:8">
      <c r="B1541" s="243" t="s">
        <v>312</v>
      </c>
      <c r="C1541" s="29" t="s">
        <v>469</v>
      </c>
      <c r="D1541" s="29" t="s">
        <v>470</v>
      </c>
      <c r="E1541" s="251">
        <v>5.0000000000000044E-2</v>
      </c>
      <c r="H1541" s="2"/>
    </row>
    <row r="1542" spans="2:8">
      <c r="B1542" s="243" t="s">
        <v>312</v>
      </c>
      <c r="C1542" s="29" t="s">
        <v>469</v>
      </c>
      <c r="D1542" s="29" t="s">
        <v>471</v>
      </c>
      <c r="E1542" s="251">
        <v>6.9999999999999951E-2</v>
      </c>
      <c r="H1542" s="2"/>
    </row>
    <row r="1543" spans="2:8">
      <c r="B1543" s="243" t="s">
        <v>312</v>
      </c>
      <c r="C1543" s="29" t="s">
        <v>469</v>
      </c>
      <c r="D1543" s="29" t="s">
        <v>472</v>
      </c>
      <c r="E1543" s="251">
        <v>9.9999999999999978E-2</v>
      </c>
      <c r="H1543" s="2"/>
    </row>
    <row r="1544" spans="2:8">
      <c r="B1544" s="243" t="s">
        <v>312</v>
      </c>
      <c r="C1544" s="29" t="s">
        <v>469</v>
      </c>
      <c r="D1544" s="29" t="s">
        <v>473</v>
      </c>
      <c r="E1544" s="251">
        <v>0.12</v>
      </c>
      <c r="H1544" s="2"/>
    </row>
    <row r="1545" spans="2:8">
      <c r="B1545" s="243" t="s">
        <v>312</v>
      </c>
      <c r="C1545" s="29" t="s">
        <v>469</v>
      </c>
      <c r="D1545" s="29" t="s">
        <v>474</v>
      </c>
      <c r="E1545" s="251">
        <v>0.14000000000000001</v>
      </c>
      <c r="H1545" s="2"/>
    </row>
    <row r="1546" spans="2:8">
      <c r="B1546" s="243" t="s">
        <v>312</v>
      </c>
      <c r="C1546" s="29" t="s">
        <v>469</v>
      </c>
      <c r="D1546" s="29" t="s">
        <v>475</v>
      </c>
      <c r="E1546" s="251">
        <v>0.17000000000000004</v>
      </c>
      <c r="H1546" s="2"/>
    </row>
    <row r="1547" spans="2:8">
      <c r="B1547" s="243" t="s">
        <v>312</v>
      </c>
      <c r="C1547" s="29" t="s">
        <v>469</v>
      </c>
      <c r="D1547" s="29" t="s">
        <v>476</v>
      </c>
      <c r="E1547" s="251">
        <v>0.18000000000000005</v>
      </c>
      <c r="H1547" s="2"/>
    </row>
    <row r="1548" spans="2:8">
      <c r="B1548" s="243" t="s">
        <v>312</v>
      </c>
      <c r="C1548" s="29" t="s">
        <v>469</v>
      </c>
      <c r="D1548" s="29" t="s">
        <v>477</v>
      </c>
      <c r="E1548" s="251">
        <v>0.19999999999999996</v>
      </c>
      <c r="H1548" s="2"/>
    </row>
    <row r="1549" spans="2:8">
      <c r="B1549" s="243" t="s">
        <v>312</v>
      </c>
      <c r="C1549" s="29" t="s">
        <v>469</v>
      </c>
      <c r="D1549" s="29" t="s">
        <v>478</v>
      </c>
      <c r="E1549" s="251">
        <v>0.20999999999999996</v>
      </c>
      <c r="H1549" s="2"/>
    </row>
    <row r="1550" spans="2:8">
      <c r="B1550" s="243" t="s">
        <v>312</v>
      </c>
      <c r="C1550" s="29" t="s">
        <v>469</v>
      </c>
      <c r="D1550" s="29" t="s">
        <v>479</v>
      </c>
      <c r="E1550" s="251">
        <v>0.21999999999999997</v>
      </c>
      <c r="H1550" s="2"/>
    </row>
    <row r="1551" spans="2:8">
      <c r="B1551" s="243" t="s">
        <v>312</v>
      </c>
      <c r="C1551" s="29" t="s">
        <v>469</v>
      </c>
      <c r="D1551" s="29" t="s">
        <v>480</v>
      </c>
      <c r="E1551" s="251">
        <v>0.21999999999999997</v>
      </c>
      <c r="H1551" s="2"/>
    </row>
    <row r="1552" spans="2:8">
      <c r="B1552" s="243" t="s">
        <v>312</v>
      </c>
      <c r="C1552" s="29" t="s">
        <v>470</v>
      </c>
      <c r="D1552" s="29" t="s">
        <v>536</v>
      </c>
      <c r="E1552" s="252">
        <v>1</v>
      </c>
      <c r="H1552" s="2"/>
    </row>
    <row r="1553" spans="2:8">
      <c r="B1553" s="243" t="s">
        <v>312</v>
      </c>
      <c r="C1553" s="29" t="s">
        <v>470</v>
      </c>
      <c r="D1553" s="29" t="s">
        <v>465</v>
      </c>
      <c r="E1553" s="251">
        <v>1</v>
      </c>
      <c r="H1553" s="2"/>
    </row>
    <row r="1554" spans="2:8">
      <c r="B1554" s="243" t="s">
        <v>312</v>
      </c>
      <c r="C1554" s="29" t="s">
        <v>470</v>
      </c>
      <c r="D1554" s="29" t="s">
        <v>466</v>
      </c>
      <c r="E1554" s="251">
        <v>1</v>
      </c>
      <c r="H1554" s="2"/>
    </row>
    <row r="1555" spans="2:8">
      <c r="B1555" s="243" t="s">
        <v>312</v>
      </c>
      <c r="C1555" s="29" t="s">
        <v>470</v>
      </c>
      <c r="D1555" s="29" t="s">
        <v>467</v>
      </c>
      <c r="E1555" s="251">
        <v>1</v>
      </c>
      <c r="H1555" s="2"/>
    </row>
    <row r="1556" spans="2:8">
      <c r="B1556" s="243" t="s">
        <v>312</v>
      </c>
      <c r="C1556" s="29" t="s">
        <v>470</v>
      </c>
      <c r="D1556" s="29" t="s">
        <v>468</v>
      </c>
      <c r="E1556" s="251">
        <v>1</v>
      </c>
      <c r="H1556" s="2"/>
    </row>
    <row r="1557" spans="2:8">
      <c r="B1557" s="243" t="s">
        <v>312</v>
      </c>
      <c r="C1557" s="29" t="s">
        <v>470</v>
      </c>
      <c r="D1557" s="29" t="s">
        <v>469</v>
      </c>
      <c r="E1557" s="251">
        <v>1</v>
      </c>
      <c r="H1557" s="2"/>
    </row>
    <row r="1558" spans="2:8">
      <c r="B1558" s="243" t="s">
        <v>312</v>
      </c>
      <c r="C1558" s="29" t="s">
        <v>470</v>
      </c>
      <c r="D1558" s="29" t="s">
        <v>470</v>
      </c>
      <c r="E1558" s="251">
        <v>1</v>
      </c>
      <c r="H1558" s="2"/>
    </row>
    <row r="1559" spans="2:8">
      <c r="B1559" s="243" t="s">
        <v>312</v>
      </c>
      <c r="C1559" s="29" t="s">
        <v>470</v>
      </c>
      <c r="D1559" s="29" t="s">
        <v>471</v>
      </c>
      <c r="E1559" s="251">
        <v>2.0000000000000018E-2</v>
      </c>
      <c r="H1559" s="2"/>
    </row>
    <row r="1560" spans="2:8">
      <c r="B1560" s="243" t="s">
        <v>312</v>
      </c>
      <c r="C1560" s="29" t="s">
        <v>470</v>
      </c>
      <c r="D1560" s="29" t="s">
        <v>472</v>
      </c>
      <c r="E1560" s="251">
        <v>5.0000000000000044E-2</v>
      </c>
      <c r="H1560" s="2"/>
    </row>
    <row r="1561" spans="2:8">
      <c r="B1561" s="243" t="s">
        <v>312</v>
      </c>
      <c r="C1561" s="29" t="s">
        <v>470</v>
      </c>
      <c r="D1561" s="29" t="s">
        <v>473</v>
      </c>
      <c r="E1561" s="251">
        <v>7.999999999999996E-2</v>
      </c>
      <c r="H1561" s="2"/>
    </row>
    <row r="1562" spans="2:8">
      <c r="B1562" s="243" t="s">
        <v>312</v>
      </c>
      <c r="C1562" s="29" t="s">
        <v>470</v>
      </c>
      <c r="D1562" s="29" t="s">
        <v>474</v>
      </c>
      <c r="E1562" s="251">
        <v>9.9999999999999978E-2</v>
      </c>
      <c r="H1562" s="2"/>
    </row>
    <row r="1563" spans="2:8">
      <c r="B1563" s="243" t="s">
        <v>312</v>
      </c>
      <c r="C1563" s="29" t="s">
        <v>470</v>
      </c>
      <c r="D1563" s="29" t="s">
        <v>475</v>
      </c>
      <c r="E1563" s="251">
        <v>0.12</v>
      </c>
      <c r="H1563" s="2"/>
    </row>
    <row r="1564" spans="2:8">
      <c r="B1564" s="243" t="s">
        <v>312</v>
      </c>
      <c r="C1564" s="29" t="s">
        <v>470</v>
      </c>
      <c r="D1564" s="29" t="s">
        <v>476</v>
      </c>
      <c r="E1564" s="251">
        <v>0.14000000000000001</v>
      </c>
      <c r="H1564" s="2"/>
    </row>
    <row r="1565" spans="2:8">
      <c r="B1565" s="243" t="s">
        <v>312</v>
      </c>
      <c r="C1565" s="29" t="s">
        <v>470</v>
      </c>
      <c r="D1565" s="29" t="s">
        <v>477</v>
      </c>
      <c r="E1565" s="251">
        <v>0.16000000000000003</v>
      </c>
      <c r="H1565" s="2"/>
    </row>
    <row r="1566" spans="2:8">
      <c r="B1566" s="243" t="s">
        <v>312</v>
      </c>
      <c r="C1566" s="29" t="s">
        <v>470</v>
      </c>
      <c r="D1566" s="29" t="s">
        <v>478</v>
      </c>
      <c r="E1566" s="251">
        <v>0.17000000000000004</v>
      </c>
      <c r="H1566" s="2"/>
    </row>
    <row r="1567" spans="2:8">
      <c r="B1567" s="243" t="s">
        <v>312</v>
      </c>
      <c r="C1567" s="29" t="s">
        <v>470</v>
      </c>
      <c r="D1567" s="29" t="s">
        <v>479</v>
      </c>
      <c r="E1567" s="251">
        <v>0.17000000000000004</v>
      </c>
      <c r="H1567" s="2"/>
    </row>
    <row r="1568" spans="2:8">
      <c r="B1568" s="243" t="s">
        <v>312</v>
      </c>
      <c r="C1568" s="29" t="s">
        <v>470</v>
      </c>
      <c r="D1568" s="29" t="s">
        <v>480</v>
      </c>
      <c r="E1568" s="251">
        <v>0.18000000000000005</v>
      </c>
      <c r="H1568" s="2"/>
    </row>
    <row r="1569" spans="2:8">
      <c r="B1569" s="243" t="s">
        <v>312</v>
      </c>
      <c r="C1569" s="29" t="s">
        <v>471</v>
      </c>
      <c r="D1569" s="29" t="s">
        <v>536</v>
      </c>
      <c r="E1569" s="252">
        <v>1</v>
      </c>
      <c r="H1569" s="2"/>
    </row>
    <row r="1570" spans="2:8">
      <c r="B1570" s="243" t="s">
        <v>312</v>
      </c>
      <c r="C1570" s="29" t="s">
        <v>471</v>
      </c>
      <c r="D1570" s="29" t="s">
        <v>465</v>
      </c>
      <c r="E1570" s="251">
        <v>1</v>
      </c>
      <c r="H1570" s="2"/>
    </row>
    <row r="1571" spans="2:8">
      <c r="B1571" s="243" t="s">
        <v>312</v>
      </c>
      <c r="C1571" s="29" t="s">
        <v>471</v>
      </c>
      <c r="D1571" s="29" t="s">
        <v>466</v>
      </c>
      <c r="E1571" s="251">
        <v>1</v>
      </c>
      <c r="H1571" s="2"/>
    </row>
    <row r="1572" spans="2:8">
      <c r="B1572" s="243" t="s">
        <v>312</v>
      </c>
      <c r="C1572" s="29" t="s">
        <v>471</v>
      </c>
      <c r="D1572" s="29" t="s">
        <v>467</v>
      </c>
      <c r="E1572" s="251">
        <v>1</v>
      </c>
      <c r="H1572" s="2"/>
    </row>
    <row r="1573" spans="2:8">
      <c r="B1573" s="243" t="s">
        <v>312</v>
      </c>
      <c r="C1573" s="29" t="s">
        <v>471</v>
      </c>
      <c r="D1573" s="29" t="s">
        <v>468</v>
      </c>
      <c r="E1573" s="251">
        <v>1</v>
      </c>
      <c r="H1573" s="2"/>
    </row>
    <row r="1574" spans="2:8">
      <c r="B1574" s="243" t="s">
        <v>312</v>
      </c>
      <c r="C1574" s="29" t="s">
        <v>471</v>
      </c>
      <c r="D1574" s="29" t="s">
        <v>469</v>
      </c>
      <c r="E1574" s="251">
        <v>1</v>
      </c>
      <c r="H1574" s="2"/>
    </row>
    <row r="1575" spans="2:8">
      <c r="B1575" s="243" t="s">
        <v>312</v>
      </c>
      <c r="C1575" s="29" t="s">
        <v>471</v>
      </c>
      <c r="D1575" s="29" t="s">
        <v>470</v>
      </c>
      <c r="E1575" s="251">
        <v>1</v>
      </c>
      <c r="H1575" s="2"/>
    </row>
    <row r="1576" spans="2:8">
      <c r="B1576" s="243" t="s">
        <v>312</v>
      </c>
      <c r="C1576" s="29" t="s">
        <v>471</v>
      </c>
      <c r="D1576" s="29" t="s">
        <v>471</v>
      </c>
      <c r="E1576" s="251">
        <v>1</v>
      </c>
      <c r="H1576" s="2"/>
    </row>
    <row r="1577" spans="2:8">
      <c r="B1577" s="243" t="s">
        <v>312</v>
      </c>
      <c r="C1577" s="29" t="s">
        <v>471</v>
      </c>
      <c r="D1577" s="29" t="s">
        <v>472</v>
      </c>
      <c r="E1577" s="251">
        <v>3.0000000000000027E-2</v>
      </c>
      <c r="H1577" s="2"/>
    </row>
    <row r="1578" spans="2:8">
      <c r="B1578" s="243" t="s">
        <v>312</v>
      </c>
      <c r="C1578" s="29" t="s">
        <v>471</v>
      </c>
      <c r="D1578" s="29" t="s">
        <v>473</v>
      </c>
      <c r="E1578" s="251">
        <v>6.0000000000000053E-2</v>
      </c>
      <c r="H1578" s="2"/>
    </row>
    <row r="1579" spans="2:8">
      <c r="B1579" s="243" t="s">
        <v>312</v>
      </c>
      <c r="C1579" s="29" t="s">
        <v>471</v>
      </c>
      <c r="D1579" s="29" t="s">
        <v>474</v>
      </c>
      <c r="E1579" s="251">
        <v>7.999999999999996E-2</v>
      </c>
      <c r="H1579" s="2"/>
    </row>
    <row r="1580" spans="2:8">
      <c r="B1580" s="243" t="s">
        <v>312</v>
      </c>
      <c r="C1580" s="29" t="s">
        <v>471</v>
      </c>
      <c r="D1580" s="29" t="s">
        <v>475</v>
      </c>
      <c r="E1580" s="251">
        <v>0.10999999999999999</v>
      </c>
      <c r="H1580" s="2"/>
    </row>
    <row r="1581" spans="2:8">
      <c r="B1581" s="243" t="s">
        <v>312</v>
      </c>
      <c r="C1581" s="29" t="s">
        <v>471</v>
      </c>
      <c r="D1581" s="29" t="s">
        <v>476</v>
      </c>
      <c r="E1581" s="251">
        <v>0.12</v>
      </c>
      <c r="H1581" s="2"/>
    </row>
    <row r="1582" spans="2:8">
      <c r="B1582" s="243" t="s">
        <v>312</v>
      </c>
      <c r="C1582" s="29" t="s">
        <v>471</v>
      </c>
      <c r="D1582" s="29" t="s">
        <v>477</v>
      </c>
      <c r="E1582" s="251">
        <v>0.14000000000000001</v>
      </c>
      <c r="H1582" s="2"/>
    </row>
    <row r="1583" spans="2:8">
      <c r="B1583" s="243" t="s">
        <v>312</v>
      </c>
      <c r="C1583" s="29" t="s">
        <v>471</v>
      </c>
      <c r="D1583" s="29" t="s">
        <v>478</v>
      </c>
      <c r="E1583" s="251">
        <v>0.15000000000000002</v>
      </c>
      <c r="H1583" s="2"/>
    </row>
    <row r="1584" spans="2:8">
      <c r="B1584" s="243" t="s">
        <v>312</v>
      </c>
      <c r="C1584" s="29" t="s">
        <v>471</v>
      </c>
      <c r="D1584" s="29" t="s">
        <v>479</v>
      </c>
      <c r="E1584" s="251">
        <v>0.16000000000000003</v>
      </c>
      <c r="H1584" s="2"/>
    </row>
    <row r="1585" spans="2:8">
      <c r="B1585" s="243" t="s">
        <v>312</v>
      </c>
      <c r="C1585" s="29" t="s">
        <v>471</v>
      </c>
      <c r="D1585" s="29" t="s">
        <v>480</v>
      </c>
      <c r="E1585" s="251">
        <v>0.17000000000000004</v>
      </c>
      <c r="H1585" s="2"/>
    </row>
    <row r="1586" spans="2:8">
      <c r="B1586" s="243" t="s">
        <v>312</v>
      </c>
      <c r="C1586" s="29" t="s">
        <v>472</v>
      </c>
      <c r="D1586" s="29" t="s">
        <v>536</v>
      </c>
      <c r="E1586" s="252">
        <v>1</v>
      </c>
      <c r="H1586" s="2"/>
    </row>
    <row r="1587" spans="2:8">
      <c r="B1587" s="243" t="s">
        <v>312</v>
      </c>
      <c r="C1587" s="29" t="s">
        <v>472</v>
      </c>
      <c r="D1587" s="29" t="s">
        <v>465</v>
      </c>
      <c r="E1587" s="251">
        <v>1</v>
      </c>
      <c r="H1587" s="2"/>
    </row>
    <row r="1588" spans="2:8">
      <c r="B1588" s="243" t="s">
        <v>312</v>
      </c>
      <c r="C1588" s="29" t="s">
        <v>472</v>
      </c>
      <c r="D1588" s="29" t="s">
        <v>466</v>
      </c>
      <c r="E1588" s="251">
        <v>1</v>
      </c>
      <c r="H1588" s="2"/>
    </row>
    <row r="1589" spans="2:8">
      <c r="B1589" s="243" t="s">
        <v>312</v>
      </c>
      <c r="C1589" s="29" t="s">
        <v>472</v>
      </c>
      <c r="D1589" s="29" t="s">
        <v>467</v>
      </c>
      <c r="E1589" s="251">
        <v>1</v>
      </c>
      <c r="H1589" s="2"/>
    </row>
    <row r="1590" spans="2:8">
      <c r="B1590" s="243" t="s">
        <v>312</v>
      </c>
      <c r="C1590" s="29" t="s">
        <v>472</v>
      </c>
      <c r="D1590" s="29" t="s">
        <v>468</v>
      </c>
      <c r="E1590" s="251">
        <v>1</v>
      </c>
      <c r="H1590" s="2"/>
    </row>
    <row r="1591" spans="2:8">
      <c r="B1591" s="243" t="s">
        <v>312</v>
      </c>
      <c r="C1591" s="29" t="s">
        <v>472</v>
      </c>
      <c r="D1591" s="29" t="s">
        <v>469</v>
      </c>
      <c r="E1591" s="251">
        <v>1</v>
      </c>
      <c r="H1591" s="2"/>
    </row>
    <row r="1592" spans="2:8">
      <c r="B1592" s="243" t="s">
        <v>312</v>
      </c>
      <c r="C1592" s="29" t="s">
        <v>472</v>
      </c>
      <c r="D1592" s="29" t="s">
        <v>470</v>
      </c>
      <c r="E1592" s="251">
        <v>1</v>
      </c>
      <c r="H1592" s="2"/>
    </row>
    <row r="1593" spans="2:8">
      <c r="B1593" s="243" t="s">
        <v>312</v>
      </c>
      <c r="C1593" s="29" t="s">
        <v>472</v>
      </c>
      <c r="D1593" s="29" t="s">
        <v>471</v>
      </c>
      <c r="E1593" s="251">
        <v>1</v>
      </c>
      <c r="H1593" s="2"/>
    </row>
    <row r="1594" spans="2:8">
      <c r="B1594" s="243" t="s">
        <v>312</v>
      </c>
      <c r="C1594" s="29" t="s">
        <v>472</v>
      </c>
      <c r="D1594" s="29" t="s">
        <v>472</v>
      </c>
      <c r="E1594" s="251">
        <v>1</v>
      </c>
      <c r="H1594" s="2"/>
    </row>
    <row r="1595" spans="2:8">
      <c r="B1595" s="243" t="s">
        <v>312</v>
      </c>
      <c r="C1595" s="29" t="s">
        <v>472</v>
      </c>
      <c r="D1595" s="29" t="s">
        <v>473</v>
      </c>
      <c r="E1595" s="251">
        <v>3.0000000000000027E-2</v>
      </c>
      <c r="H1595" s="2"/>
    </row>
    <row r="1596" spans="2:8">
      <c r="B1596" s="243" t="s">
        <v>312</v>
      </c>
      <c r="C1596" s="29" t="s">
        <v>472</v>
      </c>
      <c r="D1596" s="29" t="s">
        <v>474</v>
      </c>
      <c r="E1596" s="251">
        <v>5.0000000000000044E-2</v>
      </c>
      <c r="H1596" s="2"/>
    </row>
    <row r="1597" spans="2:8">
      <c r="B1597" s="243" t="s">
        <v>312</v>
      </c>
      <c r="C1597" s="29" t="s">
        <v>472</v>
      </c>
      <c r="D1597" s="29" t="s">
        <v>475</v>
      </c>
      <c r="E1597" s="251">
        <v>7.999999999999996E-2</v>
      </c>
      <c r="H1597" s="2"/>
    </row>
    <row r="1598" spans="2:8">
      <c r="B1598" s="243" t="s">
        <v>312</v>
      </c>
      <c r="C1598" s="29" t="s">
        <v>472</v>
      </c>
      <c r="D1598" s="29" t="s">
        <v>476</v>
      </c>
      <c r="E1598" s="251">
        <v>9.9999999999999978E-2</v>
      </c>
      <c r="H1598" s="2"/>
    </row>
    <row r="1599" spans="2:8">
      <c r="B1599" s="243" t="s">
        <v>312</v>
      </c>
      <c r="C1599" s="29" t="s">
        <v>472</v>
      </c>
      <c r="D1599" s="29" t="s">
        <v>477</v>
      </c>
      <c r="E1599" s="251">
        <v>0.10999999999999999</v>
      </c>
      <c r="H1599" s="2"/>
    </row>
    <row r="1600" spans="2:8">
      <c r="B1600" s="243" t="s">
        <v>312</v>
      </c>
      <c r="C1600" s="29" t="s">
        <v>472</v>
      </c>
      <c r="D1600" s="29" t="s">
        <v>478</v>
      </c>
      <c r="E1600" s="251">
        <v>0.12</v>
      </c>
      <c r="H1600" s="2"/>
    </row>
    <row r="1601" spans="2:8">
      <c r="B1601" s="243" t="s">
        <v>312</v>
      </c>
      <c r="C1601" s="29" t="s">
        <v>472</v>
      </c>
      <c r="D1601" s="29" t="s">
        <v>479</v>
      </c>
      <c r="E1601" s="251">
        <v>0.13</v>
      </c>
      <c r="H1601" s="2"/>
    </row>
    <row r="1602" spans="2:8">
      <c r="B1602" s="243" t="s">
        <v>312</v>
      </c>
      <c r="C1602" s="29" t="s">
        <v>472</v>
      </c>
      <c r="D1602" s="29" t="s">
        <v>480</v>
      </c>
      <c r="E1602" s="251">
        <v>0.14000000000000001</v>
      </c>
      <c r="H1602" s="2"/>
    </row>
    <row r="1603" spans="2:8">
      <c r="B1603" s="243" t="s">
        <v>312</v>
      </c>
      <c r="C1603" s="29" t="s">
        <v>473</v>
      </c>
      <c r="D1603" s="29" t="s">
        <v>536</v>
      </c>
      <c r="E1603" s="252">
        <v>1</v>
      </c>
      <c r="H1603" s="2"/>
    </row>
    <row r="1604" spans="2:8">
      <c r="B1604" s="243" t="s">
        <v>312</v>
      </c>
      <c r="C1604" s="29" t="s">
        <v>473</v>
      </c>
      <c r="D1604" s="29" t="s">
        <v>465</v>
      </c>
      <c r="E1604" s="251">
        <v>1</v>
      </c>
      <c r="H1604" s="2"/>
    </row>
    <row r="1605" spans="2:8">
      <c r="B1605" s="243" t="s">
        <v>312</v>
      </c>
      <c r="C1605" s="29" t="s">
        <v>473</v>
      </c>
      <c r="D1605" s="29" t="s">
        <v>466</v>
      </c>
      <c r="E1605" s="251">
        <v>1</v>
      </c>
      <c r="H1605" s="2"/>
    </row>
    <row r="1606" spans="2:8">
      <c r="B1606" s="243" t="s">
        <v>312</v>
      </c>
      <c r="C1606" s="29" t="s">
        <v>473</v>
      </c>
      <c r="D1606" s="29" t="s">
        <v>467</v>
      </c>
      <c r="E1606" s="251">
        <v>1</v>
      </c>
      <c r="H1606" s="2"/>
    </row>
    <row r="1607" spans="2:8">
      <c r="B1607" s="243" t="s">
        <v>312</v>
      </c>
      <c r="C1607" s="29" t="s">
        <v>473</v>
      </c>
      <c r="D1607" s="29" t="s">
        <v>468</v>
      </c>
      <c r="E1607" s="251">
        <v>1</v>
      </c>
      <c r="H1607" s="2"/>
    </row>
    <row r="1608" spans="2:8">
      <c r="B1608" s="243" t="s">
        <v>312</v>
      </c>
      <c r="C1608" s="29" t="s">
        <v>473</v>
      </c>
      <c r="D1608" s="29" t="s">
        <v>469</v>
      </c>
      <c r="E1608" s="251">
        <v>1</v>
      </c>
      <c r="H1608" s="2"/>
    </row>
    <row r="1609" spans="2:8">
      <c r="B1609" s="243" t="s">
        <v>312</v>
      </c>
      <c r="C1609" s="29" t="s">
        <v>473</v>
      </c>
      <c r="D1609" s="29" t="s">
        <v>470</v>
      </c>
      <c r="E1609" s="251">
        <v>1</v>
      </c>
      <c r="H1609" s="2"/>
    </row>
    <row r="1610" spans="2:8">
      <c r="B1610" s="243" t="s">
        <v>312</v>
      </c>
      <c r="C1610" s="29" t="s">
        <v>473</v>
      </c>
      <c r="D1610" s="29" t="s">
        <v>471</v>
      </c>
      <c r="E1610" s="251">
        <v>1</v>
      </c>
      <c r="H1610" s="2"/>
    </row>
    <row r="1611" spans="2:8">
      <c r="B1611" s="243" t="s">
        <v>312</v>
      </c>
      <c r="C1611" s="29" t="s">
        <v>473</v>
      </c>
      <c r="D1611" s="29" t="s">
        <v>472</v>
      </c>
      <c r="E1611" s="251">
        <v>1</v>
      </c>
      <c r="H1611" s="2"/>
    </row>
    <row r="1612" spans="2:8">
      <c r="B1612" s="243" t="s">
        <v>312</v>
      </c>
      <c r="C1612" s="29" t="s">
        <v>473</v>
      </c>
      <c r="D1612" s="29" t="s">
        <v>473</v>
      </c>
      <c r="E1612" s="251">
        <v>1</v>
      </c>
      <c r="H1612" s="2"/>
    </row>
    <row r="1613" spans="2:8">
      <c r="B1613" s="243" t="s">
        <v>312</v>
      </c>
      <c r="C1613" s="29" t="s">
        <v>473</v>
      </c>
      <c r="D1613" s="29" t="s">
        <v>474</v>
      </c>
      <c r="E1613" s="251">
        <v>2.0000000000000018E-2</v>
      </c>
      <c r="H1613" s="2"/>
    </row>
    <row r="1614" spans="2:8">
      <c r="B1614" s="243" t="s">
        <v>312</v>
      </c>
      <c r="C1614" s="29" t="s">
        <v>473</v>
      </c>
      <c r="D1614" s="29" t="s">
        <v>475</v>
      </c>
      <c r="E1614" s="251">
        <v>5.0000000000000044E-2</v>
      </c>
      <c r="H1614" s="2"/>
    </row>
    <row r="1615" spans="2:8">
      <c r="B1615" s="243" t="s">
        <v>312</v>
      </c>
      <c r="C1615" s="29" t="s">
        <v>473</v>
      </c>
      <c r="D1615" s="29" t="s">
        <v>476</v>
      </c>
      <c r="E1615" s="251">
        <v>6.9999999999999951E-2</v>
      </c>
      <c r="H1615" s="2"/>
    </row>
    <row r="1616" spans="2:8">
      <c r="B1616" s="243" t="s">
        <v>312</v>
      </c>
      <c r="C1616" s="29" t="s">
        <v>473</v>
      </c>
      <c r="D1616" s="29" t="s">
        <v>477</v>
      </c>
      <c r="E1616" s="251">
        <v>8.9999999999999969E-2</v>
      </c>
      <c r="H1616" s="2"/>
    </row>
    <row r="1617" spans="2:8">
      <c r="B1617" s="243" t="s">
        <v>312</v>
      </c>
      <c r="C1617" s="29" t="s">
        <v>473</v>
      </c>
      <c r="D1617" s="29" t="s">
        <v>478</v>
      </c>
      <c r="E1617" s="251">
        <v>9.9999999999999978E-2</v>
      </c>
      <c r="H1617" s="2"/>
    </row>
    <row r="1618" spans="2:8">
      <c r="B1618" s="243" t="s">
        <v>312</v>
      </c>
      <c r="C1618" s="29" t="s">
        <v>473</v>
      </c>
      <c r="D1618" s="29" t="s">
        <v>479</v>
      </c>
      <c r="E1618" s="251">
        <v>0.10999999999999999</v>
      </c>
      <c r="H1618" s="2"/>
    </row>
    <row r="1619" spans="2:8">
      <c r="B1619" s="243" t="s">
        <v>312</v>
      </c>
      <c r="C1619" s="29" t="s">
        <v>473</v>
      </c>
      <c r="D1619" s="29" t="s">
        <v>480</v>
      </c>
      <c r="E1619" s="251">
        <v>0.10999999999999999</v>
      </c>
      <c r="H1619" s="2"/>
    </row>
    <row r="1620" spans="2:8">
      <c r="B1620" s="243" t="s">
        <v>312</v>
      </c>
      <c r="C1620" s="29" t="s">
        <v>474</v>
      </c>
      <c r="D1620" s="29" t="s">
        <v>536</v>
      </c>
      <c r="E1620" s="252">
        <v>1</v>
      </c>
      <c r="H1620" s="2"/>
    </row>
    <row r="1621" spans="2:8">
      <c r="B1621" s="243" t="s">
        <v>312</v>
      </c>
      <c r="C1621" s="29" t="s">
        <v>474</v>
      </c>
      <c r="D1621" s="29" t="s">
        <v>465</v>
      </c>
      <c r="E1621" s="251">
        <v>1</v>
      </c>
      <c r="H1621" s="2"/>
    </row>
    <row r="1622" spans="2:8">
      <c r="B1622" s="243" t="s">
        <v>312</v>
      </c>
      <c r="C1622" s="29" t="s">
        <v>474</v>
      </c>
      <c r="D1622" s="29" t="s">
        <v>466</v>
      </c>
      <c r="E1622" s="251">
        <v>1</v>
      </c>
      <c r="H1622" s="2"/>
    </row>
    <row r="1623" spans="2:8">
      <c r="B1623" s="243" t="s">
        <v>312</v>
      </c>
      <c r="C1623" s="29" t="s">
        <v>474</v>
      </c>
      <c r="D1623" s="29" t="s">
        <v>467</v>
      </c>
      <c r="E1623" s="251">
        <v>1</v>
      </c>
      <c r="H1623" s="2"/>
    </row>
    <row r="1624" spans="2:8">
      <c r="B1624" s="243" t="s">
        <v>312</v>
      </c>
      <c r="C1624" s="29" t="s">
        <v>474</v>
      </c>
      <c r="D1624" s="29" t="s">
        <v>468</v>
      </c>
      <c r="E1624" s="251">
        <v>1</v>
      </c>
      <c r="H1624" s="2"/>
    </row>
    <row r="1625" spans="2:8">
      <c r="B1625" s="243" t="s">
        <v>312</v>
      </c>
      <c r="C1625" s="29" t="s">
        <v>474</v>
      </c>
      <c r="D1625" s="29" t="s">
        <v>469</v>
      </c>
      <c r="E1625" s="251">
        <v>1</v>
      </c>
      <c r="H1625" s="2"/>
    </row>
    <row r="1626" spans="2:8">
      <c r="B1626" s="243" t="s">
        <v>312</v>
      </c>
      <c r="C1626" s="29" t="s">
        <v>474</v>
      </c>
      <c r="D1626" s="29" t="s">
        <v>470</v>
      </c>
      <c r="E1626" s="251">
        <v>1</v>
      </c>
      <c r="H1626" s="2"/>
    </row>
    <row r="1627" spans="2:8">
      <c r="B1627" s="243" t="s">
        <v>312</v>
      </c>
      <c r="C1627" s="29" t="s">
        <v>474</v>
      </c>
      <c r="D1627" s="29" t="s">
        <v>471</v>
      </c>
      <c r="E1627" s="251">
        <v>1</v>
      </c>
      <c r="H1627" s="2"/>
    </row>
    <row r="1628" spans="2:8">
      <c r="B1628" s="243" t="s">
        <v>312</v>
      </c>
      <c r="C1628" s="29" t="s">
        <v>474</v>
      </c>
      <c r="D1628" s="29" t="s">
        <v>472</v>
      </c>
      <c r="E1628" s="251">
        <v>1</v>
      </c>
      <c r="H1628" s="2"/>
    </row>
    <row r="1629" spans="2:8">
      <c r="B1629" s="243" t="s">
        <v>312</v>
      </c>
      <c r="C1629" s="29" t="s">
        <v>474</v>
      </c>
      <c r="D1629" s="29" t="s">
        <v>473</v>
      </c>
      <c r="E1629" s="251">
        <v>1</v>
      </c>
      <c r="H1629" s="2"/>
    </row>
    <row r="1630" spans="2:8">
      <c r="B1630" s="243" t="s">
        <v>312</v>
      </c>
      <c r="C1630" s="29" t="s">
        <v>474</v>
      </c>
      <c r="D1630" s="29" t="s">
        <v>474</v>
      </c>
      <c r="E1630" s="251">
        <v>1</v>
      </c>
      <c r="H1630" s="2"/>
    </row>
    <row r="1631" spans="2:8">
      <c r="B1631" s="243" t="s">
        <v>312</v>
      </c>
      <c r="C1631" s="29" t="s">
        <v>474</v>
      </c>
      <c r="D1631" s="29" t="s">
        <v>475</v>
      </c>
      <c r="E1631" s="251">
        <v>3.0000000000000027E-2</v>
      </c>
      <c r="H1631" s="2"/>
    </row>
    <row r="1632" spans="2:8">
      <c r="B1632" s="243" t="s">
        <v>312</v>
      </c>
      <c r="C1632" s="29" t="s">
        <v>474</v>
      </c>
      <c r="D1632" s="29" t="s">
        <v>476</v>
      </c>
      <c r="E1632" s="251">
        <v>5.0000000000000044E-2</v>
      </c>
      <c r="H1632" s="2"/>
    </row>
    <row r="1633" spans="2:8">
      <c r="B1633" s="243" t="s">
        <v>312</v>
      </c>
      <c r="C1633" s="29" t="s">
        <v>474</v>
      </c>
      <c r="D1633" s="29" t="s">
        <v>477</v>
      </c>
      <c r="E1633" s="251">
        <v>6.9999999999999951E-2</v>
      </c>
      <c r="H1633" s="2"/>
    </row>
    <row r="1634" spans="2:8">
      <c r="B1634" s="243" t="s">
        <v>312</v>
      </c>
      <c r="C1634" s="29" t="s">
        <v>474</v>
      </c>
      <c r="D1634" s="29" t="s">
        <v>478</v>
      </c>
      <c r="E1634" s="251">
        <v>7.999999999999996E-2</v>
      </c>
      <c r="H1634" s="2"/>
    </row>
    <row r="1635" spans="2:8">
      <c r="B1635" s="243" t="s">
        <v>312</v>
      </c>
      <c r="C1635" s="29" t="s">
        <v>474</v>
      </c>
      <c r="D1635" s="29" t="s">
        <v>479</v>
      </c>
      <c r="E1635" s="251">
        <v>8.9999999999999969E-2</v>
      </c>
      <c r="H1635" s="2"/>
    </row>
    <row r="1636" spans="2:8">
      <c r="B1636" s="243" t="s">
        <v>312</v>
      </c>
      <c r="C1636" s="29" t="s">
        <v>474</v>
      </c>
      <c r="D1636" s="29" t="s">
        <v>480</v>
      </c>
      <c r="E1636" s="251">
        <v>9.9999999999999978E-2</v>
      </c>
      <c r="H1636" s="2"/>
    </row>
    <row r="1637" spans="2:8">
      <c r="B1637" s="243" t="s">
        <v>312</v>
      </c>
      <c r="C1637" s="29" t="s">
        <v>475</v>
      </c>
      <c r="D1637" s="29" t="s">
        <v>536</v>
      </c>
      <c r="E1637" s="252">
        <v>1</v>
      </c>
      <c r="H1637" s="2"/>
    </row>
    <row r="1638" spans="2:8">
      <c r="B1638" s="243" t="s">
        <v>312</v>
      </c>
      <c r="C1638" s="29" t="s">
        <v>475</v>
      </c>
      <c r="D1638" s="29" t="s">
        <v>465</v>
      </c>
      <c r="E1638" s="251">
        <v>1</v>
      </c>
      <c r="H1638" s="2"/>
    </row>
    <row r="1639" spans="2:8">
      <c r="B1639" s="243" t="s">
        <v>312</v>
      </c>
      <c r="C1639" s="29" t="s">
        <v>475</v>
      </c>
      <c r="D1639" s="29" t="s">
        <v>466</v>
      </c>
      <c r="E1639" s="251">
        <v>1</v>
      </c>
      <c r="H1639" s="2"/>
    </row>
    <row r="1640" spans="2:8">
      <c r="B1640" s="243" t="s">
        <v>312</v>
      </c>
      <c r="C1640" s="29" t="s">
        <v>475</v>
      </c>
      <c r="D1640" s="29" t="s">
        <v>467</v>
      </c>
      <c r="E1640" s="251">
        <v>1</v>
      </c>
      <c r="H1640" s="2"/>
    </row>
    <row r="1641" spans="2:8">
      <c r="B1641" s="243" t="s">
        <v>312</v>
      </c>
      <c r="C1641" s="29" t="s">
        <v>475</v>
      </c>
      <c r="D1641" s="29" t="s">
        <v>468</v>
      </c>
      <c r="E1641" s="251">
        <v>1</v>
      </c>
      <c r="H1641" s="2"/>
    </row>
    <row r="1642" spans="2:8">
      <c r="B1642" s="243" t="s">
        <v>312</v>
      </c>
      <c r="C1642" s="29" t="s">
        <v>475</v>
      </c>
      <c r="D1642" s="29" t="s">
        <v>469</v>
      </c>
      <c r="E1642" s="251">
        <v>1</v>
      </c>
      <c r="H1642" s="2"/>
    </row>
    <row r="1643" spans="2:8">
      <c r="B1643" s="243" t="s">
        <v>312</v>
      </c>
      <c r="C1643" s="29" t="s">
        <v>475</v>
      </c>
      <c r="D1643" s="29" t="s">
        <v>470</v>
      </c>
      <c r="E1643" s="251">
        <v>1</v>
      </c>
      <c r="H1643" s="2"/>
    </row>
    <row r="1644" spans="2:8">
      <c r="B1644" s="243" t="s">
        <v>312</v>
      </c>
      <c r="C1644" s="29" t="s">
        <v>475</v>
      </c>
      <c r="D1644" s="29" t="s">
        <v>471</v>
      </c>
      <c r="E1644" s="251">
        <v>1</v>
      </c>
      <c r="H1644" s="2"/>
    </row>
    <row r="1645" spans="2:8">
      <c r="B1645" s="243" t="s">
        <v>312</v>
      </c>
      <c r="C1645" s="29" t="s">
        <v>475</v>
      </c>
      <c r="D1645" s="29" t="s">
        <v>472</v>
      </c>
      <c r="E1645" s="251">
        <v>1</v>
      </c>
      <c r="H1645" s="2"/>
    </row>
    <row r="1646" spans="2:8">
      <c r="B1646" s="243" t="s">
        <v>312</v>
      </c>
      <c r="C1646" s="29" t="s">
        <v>475</v>
      </c>
      <c r="D1646" s="29" t="s">
        <v>473</v>
      </c>
      <c r="E1646" s="251">
        <v>1</v>
      </c>
      <c r="H1646" s="2"/>
    </row>
    <row r="1647" spans="2:8">
      <c r="B1647" s="243" t="s">
        <v>312</v>
      </c>
      <c r="C1647" s="29" t="s">
        <v>475</v>
      </c>
      <c r="D1647" s="29" t="s">
        <v>474</v>
      </c>
      <c r="E1647" s="251">
        <v>1</v>
      </c>
      <c r="H1647" s="2"/>
    </row>
    <row r="1648" spans="2:8">
      <c r="B1648" s="243" t="s">
        <v>312</v>
      </c>
      <c r="C1648" s="29" t="s">
        <v>475</v>
      </c>
      <c r="D1648" s="29" t="s">
        <v>475</v>
      </c>
      <c r="E1648" s="251">
        <v>1</v>
      </c>
      <c r="H1648" s="2"/>
    </row>
    <row r="1649" spans="2:8">
      <c r="B1649" s="243" t="s">
        <v>312</v>
      </c>
      <c r="C1649" s="29" t="s">
        <v>475</v>
      </c>
      <c r="D1649" s="29" t="s">
        <v>476</v>
      </c>
      <c r="E1649" s="251">
        <v>2.0000000000000018E-2</v>
      </c>
      <c r="H1649" s="2"/>
    </row>
    <row r="1650" spans="2:8">
      <c r="B1650" s="243" t="s">
        <v>312</v>
      </c>
      <c r="C1650" s="29" t="s">
        <v>475</v>
      </c>
      <c r="D1650" s="29" t="s">
        <v>477</v>
      </c>
      <c r="E1650" s="251">
        <v>4.0000000000000036E-2</v>
      </c>
      <c r="H1650" s="2"/>
    </row>
    <row r="1651" spans="2:8">
      <c r="B1651" s="243" t="s">
        <v>312</v>
      </c>
      <c r="C1651" s="29" t="s">
        <v>475</v>
      </c>
      <c r="D1651" s="29" t="s">
        <v>478</v>
      </c>
      <c r="E1651" s="251">
        <v>5.0000000000000044E-2</v>
      </c>
      <c r="H1651" s="2"/>
    </row>
    <row r="1652" spans="2:8">
      <c r="B1652" s="243" t="s">
        <v>312</v>
      </c>
      <c r="C1652" s="29" t="s">
        <v>475</v>
      </c>
      <c r="D1652" s="29" t="s">
        <v>479</v>
      </c>
      <c r="E1652" s="251">
        <v>6.0000000000000053E-2</v>
      </c>
      <c r="H1652" s="2"/>
    </row>
    <row r="1653" spans="2:8">
      <c r="B1653" s="243" t="s">
        <v>312</v>
      </c>
      <c r="C1653" s="29" t="s">
        <v>475</v>
      </c>
      <c r="D1653" s="29" t="s">
        <v>480</v>
      </c>
      <c r="E1653" s="251">
        <v>6.9999999999999951E-2</v>
      </c>
      <c r="H1653" s="2"/>
    </row>
    <row r="1654" spans="2:8">
      <c r="B1654" s="243" t="s">
        <v>312</v>
      </c>
      <c r="C1654" s="29" t="s">
        <v>476</v>
      </c>
      <c r="D1654" s="29" t="s">
        <v>536</v>
      </c>
      <c r="E1654" s="252">
        <v>1</v>
      </c>
      <c r="H1654" s="2"/>
    </row>
    <row r="1655" spans="2:8">
      <c r="B1655" s="243" t="s">
        <v>312</v>
      </c>
      <c r="C1655" s="29" t="s">
        <v>476</v>
      </c>
      <c r="D1655" s="29" t="s">
        <v>465</v>
      </c>
      <c r="E1655" s="251">
        <v>1</v>
      </c>
      <c r="H1655" s="2"/>
    </row>
    <row r="1656" spans="2:8">
      <c r="B1656" s="243" t="s">
        <v>312</v>
      </c>
      <c r="C1656" s="29" t="s">
        <v>476</v>
      </c>
      <c r="D1656" s="29" t="s">
        <v>466</v>
      </c>
      <c r="E1656" s="251">
        <v>1</v>
      </c>
      <c r="H1656" s="2"/>
    </row>
    <row r="1657" spans="2:8">
      <c r="B1657" s="243" t="s">
        <v>312</v>
      </c>
      <c r="C1657" s="29" t="s">
        <v>476</v>
      </c>
      <c r="D1657" s="29" t="s">
        <v>467</v>
      </c>
      <c r="E1657" s="251">
        <v>1</v>
      </c>
      <c r="H1657" s="2"/>
    </row>
    <row r="1658" spans="2:8">
      <c r="B1658" s="243" t="s">
        <v>312</v>
      </c>
      <c r="C1658" s="29" t="s">
        <v>476</v>
      </c>
      <c r="D1658" s="29" t="s">
        <v>468</v>
      </c>
      <c r="E1658" s="251">
        <v>1</v>
      </c>
      <c r="H1658" s="2"/>
    </row>
    <row r="1659" spans="2:8">
      <c r="B1659" s="243" t="s">
        <v>312</v>
      </c>
      <c r="C1659" s="29" t="s">
        <v>476</v>
      </c>
      <c r="D1659" s="29" t="s">
        <v>469</v>
      </c>
      <c r="E1659" s="251">
        <v>1</v>
      </c>
      <c r="H1659" s="2"/>
    </row>
    <row r="1660" spans="2:8">
      <c r="B1660" s="243" t="s">
        <v>312</v>
      </c>
      <c r="C1660" s="29" t="s">
        <v>476</v>
      </c>
      <c r="D1660" s="29" t="s">
        <v>470</v>
      </c>
      <c r="E1660" s="251">
        <v>1</v>
      </c>
      <c r="H1660" s="2"/>
    </row>
    <row r="1661" spans="2:8">
      <c r="B1661" s="243" t="s">
        <v>312</v>
      </c>
      <c r="C1661" s="29" t="s">
        <v>476</v>
      </c>
      <c r="D1661" s="29" t="s">
        <v>471</v>
      </c>
      <c r="E1661" s="251">
        <v>1</v>
      </c>
      <c r="H1661" s="2"/>
    </row>
    <row r="1662" spans="2:8">
      <c r="B1662" s="243" t="s">
        <v>312</v>
      </c>
      <c r="C1662" s="29" t="s">
        <v>476</v>
      </c>
      <c r="D1662" s="29" t="s">
        <v>472</v>
      </c>
      <c r="E1662" s="251">
        <v>1</v>
      </c>
      <c r="H1662" s="2"/>
    </row>
    <row r="1663" spans="2:8">
      <c r="B1663" s="243" t="s">
        <v>312</v>
      </c>
      <c r="C1663" s="29" t="s">
        <v>476</v>
      </c>
      <c r="D1663" s="29" t="s">
        <v>473</v>
      </c>
      <c r="E1663" s="251">
        <v>1</v>
      </c>
      <c r="H1663" s="2"/>
    </row>
    <row r="1664" spans="2:8">
      <c r="B1664" s="243" t="s">
        <v>312</v>
      </c>
      <c r="C1664" s="29" t="s">
        <v>476</v>
      </c>
      <c r="D1664" s="29" t="s">
        <v>474</v>
      </c>
      <c r="E1664" s="251">
        <v>1</v>
      </c>
      <c r="H1664" s="2"/>
    </row>
    <row r="1665" spans="2:8">
      <c r="B1665" s="243" t="s">
        <v>312</v>
      </c>
      <c r="C1665" s="29" t="s">
        <v>476</v>
      </c>
      <c r="D1665" s="29" t="s">
        <v>475</v>
      </c>
      <c r="E1665" s="251">
        <v>1</v>
      </c>
      <c r="H1665" s="2"/>
    </row>
    <row r="1666" spans="2:8">
      <c r="B1666" s="243" t="s">
        <v>312</v>
      </c>
      <c r="C1666" s="29" t="s">
        <v>476</v>
      </c>
      <c r="D1666" s="29" t="s">
        <v>476</v>
      </c>
      <c r="E1666" s="251">
        <v>1</v>
      </c>
      <c r="H1666" s="2"/>
    </row>
    <row r="1667" spans="2:8">
      <c r="B1667" s="243" t="s">
        <v>312</v>
      </c>
      <c r="C1667" s="29" t="s">
        <v>476</v>
      </c>
      <c r="D1667" s="29" t="s">
        <v>477</v>
      </c>
      <c r="E1667" s="251">
        <v>2.0000000000000018E-2</v>
      </c>
      <c r="H1667" s="2"/>
    </row>
    <row r="1668" spans="2:8">
      <c r="B1668" s="243" t="s">
        <v>312</v>
      </c>
      <c r="C1668" s="29" t="s">
        <v>476</v>
      </c>
      <c r="D1668" s="29" t="s">
        <v>478</v>
      </c>
      <c r="E1668" s="251">
        <v>3.0000000000000027E-2</v>
      </c>
      <c r="H1668" s="2"/>
    </row>
    <row r="1669" spans="2:8">
      <c r="B1669" s="243" t="s">
        <v>312</v>
      </c>
      <c r="C1669" s="29" t="s">
        <v>476</v>
      </c>
      <c r="D1669" s="29" t="s">
        <v>479</v>
      </c>
      <c r="E1669" s="251">
        <v>4.0000000000000036E-2</v>
      </c>
      <c r="H1669" s="2"/>
    </row>
    <row r="1670" spans="2:8">
      <c r="B1670" s="243" t="s">
        <v>312</v>
      </c>
      <c r="C1670" s="29" t="s">
        <v>476</v>
      </c>
      <c r="D1670" s="29" t="s">
        <v>480</v>
      </c>
      <c r="E1670" s="251">
        <v>5.0000000000000044E-2</v>
      </c>
      <c r="H1670" s="2"/>
    </row>
    <row r="1671" spans="2:8">
      <c r="B1671" s="243" t="s">
        <v>312</v>
      </c>
      <c r="C1671" s="29" t="s">
        <v>477</v>
      </c>
      <c r="D1671" s="29" t="s">
        <v>536</v>
      </c>
      <c r="E1671" s="252">
        <v>1</v>
      </c>
      <c r="H1671" s="2"/>
    </row>
    <row r="1672" spans="2:8">
      <c r="B1672" s="243" t="s">
        <v>312</v>
      </c>
      <c r="C1672" s="29" t="s">
        <v>477</v>
      </c>
      <c r="D1672" s="29" t="s">
        <v>465</v>
      </c>
      <c r="E1672" s="251">
        <v>1</v>
      </c>
      <c r="H1672" s="2"/>
    </row>
    <row r="1673" spans="2:8">
      <c r="B1673" s="243" t="s">
        <v>312</v>
      </c>
      <c r="C1673" s="29" t="s">
        <v>477</v>
      </c>
      <c r="D1673" s="29" t="s">
        <v>466</v>
      </c>
      <c r="E1673" s="251">
        <v>1</v>
      </c>
      <c r="H1673" s="2"/>
    </row>
    <row r="1674" spans="2:8">
      <c r="B1674" s="243" t="s">
        <v>312</v>
      </c>
      <c r="C1674" s="29" t="s">
        <v>477</v>
      </c>
      <c r="D1674" s="29" t="s">
        <v>467</v>
      </c>
      <c r="E1674" s="251">
        <v>1</v>
      </c>
      <c r="H1674" s="2"/>
    </row>
    <row r="1675" spans="2:8">
      <c r="B1675" s="243" t="s">
        <v>312</v>
      </c>
      <c r="C1675" s="29" t="s">
        <v>477</v>
      </c>
      <c r="D1675" s="29" t="s">
        <v>468</v>
      </c>
      <c r="E1675" s="251">
        <v>1</v>
      </c>
      <c r="H1675" s="2"/>
    </row>
    <row r="1676" spans="2:8">
      <c r="B1676" s="243" t="s">
        <v>312</v>
      </c>
      <c r="C1676" s="29" t="s">
        <v>477</v>
      </c>
      <c r="D1676" s="29" t="s">
        <v>469</v>
      </c>
      <c r="E1676" s="251">
        <v>1</v>
      </c>
      <c r="H1676" s="2"/>
    </row>
    <row r="1677" spans="2:8">
      <c r="B1677" s="243" t="s">
        <v>312</v>
      </c>
      <c r="C1677" s="29" t="s">
        <v>477</v>
      </c>
      <c r="D1677" s="29" t="s">
        <v>470</v>
      </c>
      <c r="E1677" s="251">
        <v>1</v>
      </c>
      <c r="H1677" s="2"/>
    </row>
    <row r="1678" spans="2:8">
      <c r="B1678" s="243" t="s">
        <v>312</v>
      </c>
      <c r="C1678" s="29" t="s">
        <v>477</v>
      </c>
      <c r="D1678" s="29" t="s">
        <v>471</v>
      </c>
      <c r="E1678" s="251">
        <v>1</v>
      </c>
      <c r="H1678" s="2"/>
    </row>
    <row r="1679" spans="2:8">
      <c r="B1679" s="243" t="s">
        <v>312</v>
      </c>
      <c r="C1679" s="29" t="s">
        <v>477</v>
      </c>
      <c r="D1679" s="29" t="s">
        <v>472</v>
      </c>
      <c r="E1679" s="251">
        <v>1</v>
      </c>
      <c r="H1679" s="2"/>
    </row>
    <row r="1680" spans="2:8">
      <c r="B1680" s="243" t="s">
        <v>312</v>
      </c>
      <c r="C1680" s="29" t="s">
        <v>477</v>
      </c>
      <c r="D1680" s="29" t="s">
        <v>473</v>
      </c>
      <c r="E1680" s="251">
        <v>1</v>
      </c>
      <c r="H1680" s="2"/>
    </row>
    <row r="1681" spans="2:8">
      <c r="B1681" s="243" t="s">
        <v>312</v>
      </c>
      <c r="C1681" s="29" t="s">
        <v>477</v>
      </c>
      <c r="D1681" s="29" t="s">
        <v>474</v>
      </c>
      <c r="E1681" s="251">
        <v>1</v>
      </c>
      <c r="H1681" s="2"/>
    </row>
    <row r="1682" spans="2:8">
      <c r="B1682" s="243" t="s">
        <v>312</v>
      </c>
      <c r="C1682" s="29" t="s">
        <v>477</v>
      </c>
      <c r="D1682" s="29" t="s">
        <v>475</v>
      </c>
      <c r="E1682" s="251">
        <v>1</v>
      </c>
      <c r="H1682" s="2"/>
    </row>
    <row r="1683" spans="2:8">
      <c r="B1683" s="243" t="s">
        <v>312</v>
      </c>
      <c r="C1683" s="29" t="s">
        <v>477</v>
      </c>
      <c r="D1683" s="29" t="s">
        <v>476</v>
      </c>
      <c r="E1683" s="251">
        <v>1</v>
      </c>
      <c r="H1683" s="2"/>
    </row>
    <row r="1684" spans="2:8">
      <c r="B1684" s="243" t="s">
        <v>312</v>
      </c>
      <c r="C1684" s="29" t="s">
        <v>477</v>
      </c>
      <c r="D1684" s="29" t="s">
        <v>477</v>
      </c>
      <c r="E1684" s="251">
        <v>1</v>
      </c>
      <c r="H1684" s="2"/>
    </row>
    <row r="1685" spans="2:8">
      <c r="B1685" s="243" t="s">
        <v>312</v>
      </c>
      <c r="C1685" s="29" t="s">
        <v>477</v>
      </c>
      <c r="D1685" s="29" t="s">
        <v>478</v>
      </c>
      <c r="E1685" s="251">
        <v>1.0000000000000009E-2</v>
      </c>
      <c r="H1685" s="2"/>
    </row>
    <row r="1686" spans="2:8">
      <c r="B1686" s="243" t="s">
        <v>312</v>
      </c>
      <c r="C1686" s="29" t="s">
        <v>477</v>
      </c>
      <c r="D1686" s="29" t="s">
        <v>479</v>
      </c>
      <c r="E1686" s="251">
        <v>2.0000000000000018E-2</v>
      </c>
      <c r="H1686" s="2"/>
    </row>
    <row r="1687" spans="2:8">
      <c r="B1687" s="243" t="s">
        <v>312</v>
      </c>
      <c r="C1687" s="29" t="s">
        <v>477</v>
      </c>
      <c r="D1687" s="29" t="s">
        <v>480</v>
      </c>
      <c r="E1687" s="251">
        <v>3.0000000000000027E-2</v>
      </c>
      <c r="H1687" s="2"/>
    </row>
    <row r="1688" spans="2:8">
      <c r="B1688" s="243" t="s">
        <v>312</v>
      </c>
      <c r="C1688" s="29" t="s">
        <v>478</v>
      </c>
      <c r="D1688" s="29" t="s">
        <v>536</v>
      </c>
      <c r="E1688" s="252">
        <v>1</v>
      </c>
      <c r="H1688" s="2"/>
    </row>
    <row r="1689" spans="2:8">
      <c r="B1689" s="243" t="s">
        <v>312</v>
      </c>
      <c r="C1689" s="29" t="s">
        <v>478</v>
      </c>
      <c r="D1689" s="29" t="s">
        <v>465</v>
      </c>
      <c r="E1689" s="251">
        <v>1</v>
      </c>
      <c r="H1689" s="2"/>
    </row>
    <row r="1690" spans="2:8">
      <c r="B1690" s="243" t="s">
        <v>312</v>
      </c>
      <c r="C1690" s="29" t="s">
        <v>478</v>
      </c>
      <c r="D1690" s="29" t="s">
        <v>466</v>
      </c>
      <c r="E1690" s="251">
        <v>1</v>
      </c>
      <c r="H1690" s="2"/>
    </row>
    <row r="1691" spans="2:8">
      <c r="B1691" s="243" t="s">
        <v>312</v>
      </c>
      <c r="C1691" s="29" t="s">
        <v>478</v>
      </c>
      <c r="D1691" s="29" t="s">
        <v>467</v>
      </c>
      <c r="E1691" s="251">
        <v>1</v>
      </c>
      <c r="H1691" s="2"/>
    </row>
    <row r="1692" spans="2:8">
      <c r="B1692" s="243" t="s">
        <v>312</v>
      </c>
      <c r="C1692" s="29" t="s">
        <v>478</v>
      </c>
      <c r="D1692" s="29" t="s">
        <v>468</v>
      </c>
      <c r="E1692" s="251">
        <v>1</v>
      </c>
      <c r="H1692" s="2"/>
    </row>
    <row r="1693" spans="2:8">
      <c r="B1693" s="243" t="s">
        <v>312</v>
      </c>
      <c r="C1693" s="29" t="s">
        <v>478</v>
      </c>
      <c r="D1693" s="29" t="s">
        <v>469</v>
      </c>
      <c r="E1693" s="251">
        <v>1</v>
      </c>
      <c r="H1693" s="2"/>
    </row>
    <row r="1694" spans="2:8">
      <c r="B1694" s="243" t="s">
        <v>312</v>
      </c>
      <c r="C1694" s="29" t="s">
        <v>478</v>
      </c>
      <c r="D1694" s="29" t="s">
        <v>470</v>
      </c>
      <c r="E1694" s="251">
        <v>1</v>
      </c>
      <c r="H1694" s="2"/>
    </row>
    <row r="1695" spans="2:8">
      <c r="B1695" s="243" t="s">
        <v>312</v>
      </c>
      <c r="C1695" s="29" t="s">
        <v>478</v>
      </c>
      <c r="D1695" s="29" t="s">
        <v>471</v>
      </c>
      <c r="E1695" s="251">
        <v>1</v>
      </c>
      <c r="H1695" s="2"/>
    </row>
    <row r="1696" spans="2:8">
      <c r="B1696" s="243" t="s">
        <v>312</v>
      </c>
      <c r="C1696" s="29" t="s">
        <v>478</v>
      </c>
      <c r="D1696" s="29" t="s">
        <v>472</v>
      </c>
      <c r="E1696" s="251">
        <v>1</v>
      </c>
      <c r="H1696" s="2"/>
    </row>
    <row r="1697" spans="2:8">
      <c r="B1697" s="243" t="s">
        <v>312</v>
      </c>
      <c r="C1697" s="29" t="s">
        <v>478</v>
      </c>
      <c r="D1697" s="29" t="s">
        <v>473</v>
      </c>
      <c r="E1697" s="251">
        <v>1</v>
      </c>
      <c r="H1697" s="2"/>
    </row>
    <row r="1698" spans="2:8">
      <c r="B1698" s="243" t="s">
        <v>312</v>
      </c>
      <c r="C1698" s="29" t="s">
        <v>478</v>
      </c>
      <c r="D1698" s="29" t="s">
        <v>474</v>
      </c>
      <c r="E1698" s="251">
        <v>1</v>
      </c>
      <c r="H1698" s="2"/>
    </row>
    <row r="1699" spans="2:8">
      <c r="B1699" s="243" t="s">
        <v>312</v>
      </c>
      <c r="C1699" s="29" t="s">
        <v>478</v>
      </c>
      <c r="D1699" s="29" t="s">
        <v>475</v>
      </c>
      <c r="E1699" s="251">
        <v>1</v>
      </c>
      <c r="H1699" s="2"/>
    </row>
    <row r="1700" spans="2:8">
      <c r="B1700" s="243" t="s">
        <v>312</v>
      </c>
      <c r="C1700" s="29" t="s">
        <v>478</v>
      </c>
      <c r="D1700" s="29" t="s">
        <v>476</v>
      </c>
      <c r="E1700" s="251">
        <v>1</v>
      </c>
      <c r="H1700" s="2"/>
    </row>
    <row r="1701" spans="2:8">
      <c r="B1701" s="243" t="s">
        <v>312</v>
      </c>
      <c r="C1701" s="29" t="s">
        <v>478</v>
      </c>
      <c r="D1701" s="29" t="s">
        <v>477</v>
      </c>
      <c r="E1701" s="251">
        <v>1</v>
      </c>
      <c r="H1701" s="2"/>
    </row>
    <row r="1702" spans="2:8">
      <c r="B1702" s="243" t="s">
        <v>312</v>
      </c>
      <c r="C1702" s="29" t="s">
        <v>478</v>
      </c>
      <c r="D1702" s="29" t="s">
        <v>478</v>
      </c>
      <c r="E1702" s="251">
        <v>1</v>
      </c>
      <c r="H1702" s="2"/>
    </row>
    <row r="1703" spans="2:8">
      <c r="B1703" s="243" t="s">
        <v>312</v>
      </c>
      <c r="C1703" s="29" t="s">
        <v>478</v>
      </c>
      <c r="D1703" s="29" t="s">
        <v>479</v>
      </c>
      <c r="E1703" s="251">
        <v>1.0000000000000009E-2</v>
      </c>
      <c r="H1703" s="2"/>
    </row>
    <row r="1704" spans="2:8">
      <c r="B1704" s="243" t="s">
        <v>312</v>
      </c>
      <c r="C1704" s="29" t="s">
        <v>478</v>
      </c>
      <c r="D1704" s="29" t="s">
        <v>480</v>
      </c>
      <c r="E1704" s="251">
        <v>2.0000000000000018E-2</v>
      </c>
      <c r="H1704" s="2"/>
    </row>
    <row r="1705" spans="2:8">
      <c r="B1705" s="243" t="s">
        <v>312</v>
      </c>
      <c r="C1705" s="29" t="s">
        <v>479</v>
      </c>
      <c r="D1705" s="29" t="s">
        <v>536</v>
      </c>
      <c r="E1705" s="252">
        <v>1</v>
      </c>
      <c r="H1705" s="2"/>
    </row>
    <row r="1706" spans="2:8">
      <c r="B1706" s="243" t="s">
        <v>312</v>
      </c>
      <c r="C1706" s="29" t="s">
        <v>479</v>
      </c>
      <c r="D1706" s="29" t="s">
        <v>465</v>
      </c>
      <c r="E1706" s="251">
        <v>1</v>
      </c>
      <c r="H1706" s="2"/>
    </row>
    <row r="1707" spans="2:8">
      <c r="B1707" s="243" t="s">
        <v>312</v>
      </c>
      <c r="C1707" s="29" t="s">
        <v>479</v>
      </c>
      <c r="D1707" s="29" t="s">
        <v>466</v>
      </c>
      <c r="E1707" s="251">
        <v>1</v>
      </c>
      <c r="H1707" s="2"/>
    </row>
    <row r="1708" spans="2:8">
      <c r="B1708" s="243" t="s">
        <v>312</v>
      </c>
      <c r="C1708" s="29" t="s">
        <v>479</v>
      </c>
      <c r="D1708" s="29" t="s">
        <v>467</v>
      </c>
      <c r="E1708" s="251">
        <v>1</v>
      </c>
      <c r="H1708" s="2"/>
    </row>
    <row r="1709" spans="2:8">
      <c r="B1709" s="243" t="s">
        <v>312</v>
      </c>
      <c r="C1709" s="29" t="s">
        <v>479</v>
      </c>
      <c r="D1709" s="29" t="s">
        <v>468</v>
      </c>
      <c r="E1709" s="251">
        <v>1</v>
      </c>
      <c r="H1709" s="2"/>
    </row>
    <row r="1710" spans="2:8">
      <c r="B1710" s="243" t="s">
        <v>312</v>
      </c>
      <c r="C1710" s="29" t="s">
        <v>479</v>
      </c>
      <c r="D1710" s="29" t="s">
        <v>469</v>
      </c>
      <c r="E1710" s="251">
        <v>1</v>
      </c>
      <c r="H1710" s="2"/>
    </row>
    <row r="1711" spans="2:8">
      <c r="B1711" s="243" t="s">
        <v>312</v>
      </c>
      <c r="C1711" s="29" t="s">
        <v>479</v>
      </c>
      <c r="D1711" s="29" t="s">
        <v>470</v>
      </c>
      <c r="E1711" s="251">
        <v>1</v>
      </c>
      <c r="H1711" s="2"/>
    </row>
    <row r="1712" spans="2:8">
      <c r="B1712" s="243" t="s">
        <v>312</v>
      </c>
      <c r="C1712" s="29" t="s">
        <v>479</v>
      </c>
      <c r="D1712" s="29" t="s">
        <v>471</v>
      </c>
      <c r="E1712" s="251">
        <v>1</v>
      </c>
      <c r="H1712" s="2"/>
    </row>
    <row r="1713" spans="2:8">
      <c r="B1713" s="243" t="s">
        <v>312</v>
      </c>
      <c r="C1713" s="29" t="s">
        <v>479</v>
      </c>
      <c r="D1713" s="29" t="s">
        <v>472</v>
      </c>
      <c r="E1713" s="251">
        <v>1</v>
      </c>
      <c r="H1713" s="2"/>
    </row>
    <row r="1714" spans="2:8">
      <c r="B1714" s="243" t="s">
        <v>312</v>
      </c>
      <c r="C1714" s="29" t="s">
        <v>479</v>
      </c>
      <c r="D1714" s="29" t="s">
        <v>473</v>
      </c>
      <c r="E1714" s="251">
        <v>1</v>
      </c>
      <c r="H1714" s="2"/>
    </row>
    <row r="1715" spans="2:8">
      <c r="B1715" s="243" t="s">
        <v>312</v>
      </c>
      <c r="C1715" s="29" t="s">
        <v>479</v>
      </c>
      <c r="D1715" s="29" t="s">
        <v>474</v>
      </c>
      <c r="E1715" s="251">
        <v>1</v>
      </c>
      <c r="H1715" s="2"/>
    </row>
    <row r="1716" spans="2:8">
      <c r="B1716" s="243" t="s">
        <v>312</v>
      </c>
      <c r="C1716" s="29" t="s">
        <v>479</v>
      </c>
      <c r="D1716" s="29" t="s">
        <v>475</v>
      </c>
      <c r="E1716" s="251">
        <v>1</v>
      </c>
      <c r="H1716" s="2"/>
    </row>
    <row r="1717" spans="2:8">
      <c r="B1717" s="243" t="s">
        <v>312</v>
      </c>
      <c r="C1717" s="29" t="s">
        <v>479</v>
      </c>
      <c r="D1717" s="29" t="s">
        <v>476</v>
      </c>
      <c r="E1717" s="251">
        <v>1</v>
      </c>
      <c r="H1717" s="2"/>
    </row>
    <row r="1718" spans="2:8">
      <c r="B1718" s="243" t="s">
        <v>312</v>
      </c>
      <c r="C1718" s="29" t="s">
        <v>479</v>
      </c>
      <c r="D1718" s="29" t="s">
        <v>477</v>
      </c>
      <c r="E1718" s="251">
        <v>1</v>
      </c>
      <c r="H1718" s="2"/>
    </row>
    <row r="1719" spans="2:8">
      <c r="B1719" s="243" t="s">
        <v>312</v>
      </c>
      <c r="C1719" s="29" t="s">
        <v>479</v>
      </c>
      <c r="D1719" s="29" t="s">
        <v>478</v>
      </c>
      <c r="E1719" s="251">
        <v>1</v>
      </c>
      <c r="H1719" s="2"/>
    </row>
    <row r="1720" spans="2:8">
      <c r="B1720" s="243" t="s">
        <v>312</v>
      </c>
      <c r="C1720" s="29" t="s">
        <v>479</v>
      </c>
      <c r="D1720" s="29" t="s">
        <v>479</v>
      </c>
      <c r="E1720" s="251">
        <v>1</v>
      </c>
      <c r="H1720" s="2"/>
    </row>
    <row r="1721" spans="2:8">
      <c r="B1721" s="243" t="s">
        <v>312</v>
      </c>
      <c r="C1721" s="29" t="s">
        <v>479</v>
      </c>
      <c r="D1721" s="29" t="s">
        <v>480</v>
      </c>
      <c r="E1721" s="251">
        <v>1.0000000000000009E-2</v>
      </c>
      <c r="H1721" s="2"/>
    </row>
    <row r="1722" spans="2:8">
      <c r="B1722" s="243" t="s">
        <v>312</v>
      </c>
      <c r="C1722" s="29" t="s">
        <v>480</v>
      </c>
      <c r="D1722" s="29" t="s">
        <v>536</v>
      </c>
      <c r="E1722" s="252">
        <v>1</v>
      </c>
      <c r="H1722" s="2"/>
    </row>
    <row r="1723" spans="2:8">
      <c r="B1723" s="243" t="s">
        <v>312</v>
      </c>
      <c r="C1723" s="29" t="s">
        <v>480</v>
      </c>
      <c r="D1723" s="29" t="s">
        <v>465</v>
      </c>
      <c r="E1723" s="251">
        <v>1</v>
      </c>
      <c r="H1723" s="2"/>
    </row>
    <row r="1724" spans="2:8">
      <c r="B1724" s="243" t="s">
        <v>312</v>
      </c>
      <c r="C1724" s="29" t="s">
        <v>480</v>
      </c>
      <c r="D1724" s="29" t="s">
        <v>466</v>
      </c>
      <c r="E1724" s="251">
        <v>1</v>
      </c>
      <c r="H1724" s="2"/>
    </row>
    <row r="1725" spans="2:8">
      <c r="B1725" s="243" t="s">
        <v>312</v>
      </c>
      <c r="C1725" s="29" t="s">
        <v>480</v>
      </c>
      <c r="D1725" s="29" t="s">
        <v>467</v>
      </c>
      <c r="E1725" s="251">
        <v>1</v>
      </c>
      <c r="H1725" s="2"/>
    </row>
    <row r="1726" spans="2:8">
      <c r="B1726" s="243" t="s">
        <v>312</v>
      </c>
      <c r="C1726" s="29" t="s">
        <v>480</v>
      </c>
      <c r="D1726" s="29" t="s">
        <v>468</v>
      </c>
      <c r="E1726" s="251">
        <v>1</v>
      </c>
      <c r="H1726" s="2"/>
    </row>
    <row r="1727" spans="2:8">
      <c r="B1727" s="243" t="s">
        <v>312</v>
      </c>
      <c r="C1727" s="29" t="s">
        <v>480</v>
      </c>
      <c r="D1727" s="29" t="s">
        <v>469</v>
      </c>
      <c r="E1727" s="251">
        <v>1</v>
      </c>
      <c r="H1727" s="2"/>
    </row>
    <row r="1728" spans="2:8">
      <c r="B1728" s="243" t="s">
        <v>312</v>
      </c>
      <c r="C1728" s="29" t="s">
        <v>480</v>
      </c>
      <c r="D1728" s="29" t="s">
        <v>470</v>
      </c>
      <c r="E1728" s="251">
        <v>1</v>
      </c>
      <c r="H1728" s="2"/>
    </row>
    <row r="1729" spans="2:8">
      <c r="B1729" s="243" t="s">
        <v>312</v>
      </c>
      <c r="C1729" s="29" t="s">
        <v>480</v>
      </c>
      <c r="D1729" s="29" t="s">
        <v>471</v>
      </c>
      <c r="E1729" s="251">
        <v>1</v>
      </c>
      <c r="H1729" s="2"/>
    </row>
    <row r="1730" spans="2:8">
      <c r="B1730" s="243" t="s">
        <v>312</v>
      </c>
      <c r="C1730" s="29" t="s">
        <v>480</v>
      </c>
      <c r="D1730" s="29" t="s">
        <v>472</v>
      </c>
      <c r="E1730" s="251">
        <v>1</v>
      </c>
      <c r="H1730" s="2"/>
    </row>
    <row r="1731" spans="2:8">
      <c r="B1731" s="243" t="s">
        <v>312</v>
      </c>
      <c r="C1731" s="29" t="s">
        <v>480</v>
      </c>
      <c r="D1731" s="29" t="s">
        <v>473</v>
      </c>
      <c r="E1731" s="251">
        <v>1</v>
      </c>
      <c r="H1731" s="2"/>
    </row>
    <row r="1732" spans="2:8">
      <c r="B1732" s="243" t="s">
        <v>312</v>
      </c>
      <c r="C1732" s="29" t="s">
        <v>480</v>
      </c>
      <c r="D1732" s="29" t="s">
        <v>474</v>
      </c>
      <c r="E1732" s="251">
        <v>1</v>
      </c>
      <c r="H1732" s="2"/>
    </row>
    <row r="1733" spans="2:8">
      <c r="B1733" s="243" t="s">
        <v>312</v>
      </c>
      <c r="C1733" s="29" t="s">
        <v>480</v>
      </c>
      <c r="D1733" s="29" t="s">
        <v>475</v>
      </c>
      <c r="E1733" s="251">
        <v>1</v>
      </c>
      <c r="H1733" s="2"/>
    </row>
    <row r="1734" spans="2:8">
      <c r="B1734" s="243" t="s">
        <v>312</v>
      </c>
      <c r="C1734" s="29" t="s">
        <v>480</v>
      </c>
      <c r="D1734" s="29" t="s">
        <v>476</v>
      </c>
      <c r="E1734" s="251">
        <v>1</v>
      </c>
      <c r="H1734" s="2"/>
    </row>
    <row r="1735" spans="2:8">
      <c r="B1735" s="243" t="s">
        <v>312</v>
      </c>
      <c r="C1735" s="29" t="s">
        <v>480</v>
      </c>
      <c r="D1735" s="29" t="s">
        <v>477</v>
      </c>
      <c r="E1735" s="251">
        <v>1</v>
      </c>
      <c r="H1735" s="2"/>
    </row>
    <row r="1736" spans="2:8">
      <c r="B1736" s="243" t="s">
        <v>312</v>
      </c>
      <c r="C1736" s="29" t="s">
        <v>480</v>
      </c>
      <c r="D1736" s="29" t="s">
        <v>478</v>
      </c>
      <c r="E1736" s="251">
        <v>1</v>
      </c>
      <c r="H1736" s="2"/>
    </row>
    <row r="1737" spans="2:8">
      <c r="B1737" s="243" t="s">
        <v>312</v>
      </c>
      <c r="C1737" s="29" t="s">
        <v>480</v>
      </c>
      <c r="D1737" s="29" t="s">
        <v>479</v>
      </c>
      <c r="E1737" s="251">
        <v>1</v>
      </c>
      <c r="H1737" s="2"/>
    </row>
    <row r="1738" spans="2:8">
      <c r="B1738" s="243" t="s">
        <v>312</v>
      </c>
      <c r="C1738" s="29" t="s">
        <v>480</v>
      </c>
      <c r="D1738" s="29" t="s">
        <v>480</v>
      </c>
      <c r="E1738" s="251">
        <v>1</v>
      </c>
      <c r="H1738" s="2"/>
    </row>
    <row r="1739" spans="2:8">
      <c r="B1739" s="243" t="s">
        <v>313</v>
      </c>
      <c r="C1739" s="29" t="s">
        <v>536</v>
      </c>
      <c r="D1739" s="29" t="s">
        <v>536</v>
      </c>
      <c r="E1739" s="252">
        <v>1</v>
      </c>
      <c r="H1739" s="2"/>
    </row>
    <row r="1740" spans="2:8">
      <c r="B1740" s="243" t="s">
        <v>313</v>
      </c>
      <c r="C1740" s="29" t="s">
        <v>536</v>
      </c>
      <c r="D1740" s="29" t="s">
        <v>465</v>
      </c>
      <c r="E1740" s="251">
        <v>0.37</v>
      </c>
      <c r="H1740" s="2"/>
    </row>
    <row r="1741" spans="2:8">
      <c r="B1741" s="243" t="s">
        <v>313</v>
      </c>
      <c r="C1741" s="29" t="s">
        <v>534</v>
      </c>
      <c r="D1741" s="29" t="s">
        <v>466</v>
      </c>
      <c r="E1741" s="251">
        <v>0.5</v>
      </c>
      <c r="H1741" s="2"/>
    </row>
    <row r="1742" spans="2:8">
      <c r="B1742" s="243" t="s">
        <v>313</v>
      </c>
      <c r="C1742" s="29" t="s">
        <v>534</v>
      </c>
      <c r="D1742" s="29" t="s">
        <v>467</v>
      </c>
      <c r="E1742" s="251">
        <v>0.55000000000000004</v>
      </c>
      <c r="H1742" s="2"/>
    </row>
    <row r="1743" spans="2:8">
      <c r="B1743" s="243" t="s">
        <v>313</v>
      </c>
      <c r="C1743" s="29" t="s">
        <v>534</v>
      </c>
      <c r="D1743" s="29" t="s">
        <v>468</v>
      </c>
      <c r="E1743" s="251">
        <v>0.6</v>
      </c>
      <c r="H1743" s="2"/>
    </row>
    <row r="1744" spans="2:8">
      <c r="B1744" s="243" t="s">
        <v>313</v>
      </c>
      <c r="C1744" s="29" t="s">
        <v>534</v>
      </c>
      <c r="D1744" s="29" t="s">
        <v>469</v>
      </c>
      <c r="E1744" s="251">
        <v>0.63</v>
      </c>
      <c r="H1744" s="2"/>
    </row>
    <row r="1745" spans="2:8">
      <c r="B1745" s="243" t="s">
        <v>313</v>
      </c>
      <c r="C1745" s="29" t="s">
        <v>534</v>
      </c>
      <c r="D1745" s="29" t="s">
        <v>470</v>
      </c>
      <c r="E1745" s="251">
        <v>0.64</v>
      </c>
      <c r="H1745" s="2"/>
    </row>
    <row r="1746" spans="2:8">
      <c r="B1746" s="243" t="s">
        <v>313</v>
      </c>
      <c r="C1746" s="29" t="s">
        <v>534</v>
      </c>
      <c r="D1746" s="29" t="s">
        <v>471</v>
      </c>
      <c r="E1746" s="251">
        <v>0.65</v>
      </c>
      <c r="H1746" s="2"/>
    </row>
    <row r="1747" spans="2:8">
      <c r="B1747" s="243" t="s">
        <v>313</v>
      </c>
      <c r="C1747" s="29" t="s">
        <v>534</v>
      </c>
      <c r="D1747" s="29" t="s">
        <v>472</v>
      </c>
      <c r="E1747" s="251">
        <v>0.65999999999999992</v>
      </c>
      <c r="H1747" s="2"/>
    </row>
    <row r="1748" spans="2:8">
      <c r="B1748" s="243" t="s">
        <v>313</v>
      </c>
      <c r="C1748" s="29" t="s">
        <v>534</v>
      </c>
      <c r="D1748" s="29" t="s">
        <v>473</v>
      </c>
      <c r="E1748" s="251">
        <v>0.66999999999999993</v>
      </c>
      <c r="H1748" s="2"/>
    </row>
    <row r="1749" spans="2:8">
      <c r="B1749" s="243" t="s">
        <v>313</v>
      </c>
      <c r="C1749" s="29" t="s">
        <v>534</v>
      </c>
      <c r="D1749" s="29" t="s">
        <v>474</v>
      </c>
      <c r="E1749" s="251">
        <v>0.67999999999999994</v>
      </c>
      <c r="H1749" s="2"/>
    </row>
    <row r="1750" spans="2:8">
      <c r="B1750" s="243" t="s">
        <v>313</v>
      </c>
      <c r="C1750" s="29" t="s">
        <v>534</v>
      </c>
      <c r="D1750" s="29" t="s">
        <v>475</v>
      </c>
      <c r="E1750" s="251">
        <v>0.69</v>
      </c>
      <c r="H1750" s="2"/>
    </row>
    <row r="1751" spans="2:8">
      <c r="B1751" s="243" t="s">
        <v>313</v>
      </c>
      <c r="C1751" s="29" t="s">
        <v>534</v>
      </c>
      <c r="D1751" s="29" t="s">
        <v>476</v>
      </c>
      <c r="E1751" s="251">
        <v>0.69</v>
      </c>
      <c r="H1751" s="2"/>
    </row>
    <row r="1752" spans="2:8">
      <c r="B1752" s="243" t="s">
        <v>313</v>
      </c>
      <c r="C1752" s="29" t="s">
        <v>534</v>
      </c>
      <c r="D1752" s="29" t="s">
        <v>477</v>
      </c>
      <c r="E1752" s="251">
        <v>0.7</v>
      </c>
      <c r="H1752" s="2"/>
    </row>
    <row r="1753" spans="2:8">
      <c r="B1753" s="243" t="s">
        <v>313</v>
      </c>
      <c r="C1753" s="29" t="s">
        <v>534</v>
      </c>
      <c r="D1753" s="29" t="s">
        <v>478</v>
      </c>
      <c r="E1753" s="251">
        <v>0.7</v>
      </c>
      <c r="H1753" s="2"/>
    </row>
    <row r="1754" spans="2:8">
      <c r="B1754" s="243" t="s">
        <v>313</v>
      </c>
      <c r="C1754" s="29" t="s">
        <v>534</v>
      </c>
      <c r="D1754" s="29" t="s">
        <v>479</v>
      </c>
      <c r="E1754" s="251">
        <v>0.71</v>
      </c>
      <c r="H1754" s="2"/>
    </row>
    <row r="1755" spans="2:8">
      <c r="B1755" s="243" t="s">
        <v>313</v>
      </c>
      <c r="C1755" s="29" t="s">
        <v>534</v>
      </c>
      <c r="D1755" s="29" t="s">
        <v>480</v>
      </c>
      <c r="E1755" s="251">
        <v>0.71</v>
      </c>
      <c r="H1755" s="2"/>
    </row>
    <row r="1756" spans="2:8">
      <c r="B1756" s="243" t="s">
        <v>313</v>
      </c>
      <c r="C1756" s="29" t="s">
        <v>465</v>
      </c>
      <c r="D1756" s="29" t="s">
        <v>536</v>
      </c>
      <c r="E1756" s="252">
        <v>1</v>
      </c>
      <c r="H1756" s="2"/>
    </row>
    <row r="1757" spans="2:8">
      <c r="B1757" s="243" t="s">
        <v>313</v>
      </c>
      <c r="C1757" s="29" t="s">
        <v>465</v>
      </c>
      <c r="D1757" s="29" t="s">
        <v>465</v>
      </c>
      <c r="E1757" s="251">
        <v>1</v>
      </c>
      <c r="H1757" s="2"/>
    </row>
    <row r="1758" spans="2:8">
      <c r="B1758" s="243" t="s">
        <v>313</v>
      </c>
      <c r="C1758" s="29" t="s">
        <v>465</v>
      </c>
      <c r="D1758" s="29" t="s">
        <v>466</v>
      </c>
      <c r="E1758" s="251">
        <v>0.20999999999999996</v>
      </c>
      <c r="H1758" s="2"/>
    </row>
    <row r="1759" spans="2:8">
      <c r="B1759" s="243" t="s">
        <v>313</v>
      </c>
      <c r="C1759" s="29" t="s">
        <v>465</v>
      </c>
      <c r="D1759" s="29" t="s">
        <v>467</v>
      </c>
      <c r="E1759" s="251">
        <v>0.29000000000000004</v>
      </c>
      <c r="H1759" s="2"/>
    </row>
    <row r="1760" spans="2:8">
      <c r="B1760" s="243" t="s">
        <v>313</v>
      </c>
      <c r="C1760" s="29" t="s">
        <v>465</v>
      </c>
      <c r="D1760" s="29" t="s">
        <v>468</v>
      </c>
      <c r="E1760" s="251">
        <v>0.36</v>
      </c>
      <c r="H1760" s="2"/>
    </row>
    <row r="1761" spans="2:8">
      <c r="B1761" s="243" t="s">
        <v>313</v>
      </c>
      <c r="C1761" s="29" t="s">
        <v>465</v>
      </c>
      <c r="D1761" s="29" t="s">
        <v>469</v>
      </c>
      <c r="E1761" s="251">
        <v>0.4</v>
      </c>
      <c r="H1761" s="2"/>
    </row>
    <row r="1762" spans="2:8">
      <c r="B1762" s="243" t="s">
        <v>313</v>
      </c>
      <c r="C1762" s="29" t="s">
        <v>465</v>
      </c>
      <c r="D1762" s="29" t="s">
        <v>470</v>
      </c>
      <c r="E1762" s="251">
        <v>0.43000000000000005</v>
      </c>
      <c r="H1762" s="2"/>
    </row>
    <row r="1763" spans="2:8">
      <c r="B1763" s="243" t="s">
        <v>313</v>
      </c>
      <c r="C1763" s="29" t="s">
        <v>465</v>
      </c>
      <c r="D1763" s="29" t="s">
        <v>471</v>
      </c>
      <c r="E1763" s="251">
        <v>0.44999999999999996</v>
      </c>
      <c r="H1763" s="2"/>
    </row>
    <row r="1764" spans="2:8">
      <c r="B1764" s="243" t="s">
        <v>313</v>
      </c>
      <c r="C1764" s="29" t="s">
        <v>465</v>
      </c>
      <c r="D1764" s="29" t="s">
        <v>472</v>
      </c>
      <c r="E1764" s="251">
        <v>0.45999999999999996</v>
      </c>
      <c r="H1764" s="2"/>
    </row>
    <row r="1765" spans="2:8">
      <c r="B1765" s="243" t="s">
        <v>313</v>
      </c>
      <c r="C1765" s="29" t="s">
        <v>465</v>
      </c>
      <c r="D1765" s="29" t="s">
        <v>473</v>
      </c>
      <c r="E1765" s="251">
        <v>0.48</v>
      </c>
      <c r="H1765" s="2"/>
    </row>
    <row r="1766" spans="2:8">
      <c r="B1766" s="243" t="s">
        <v>313</v>
      </c>
      <c r="C1766" s="29" t="s">
        <v>465</v>
      </c>
      <c r="D1766" s="29" t="s">
        <v>474</v>
      </c>
      <c r="E1766" s="251">
        <v>0.49</v>
      </c>
      <c r="H1766" s="2"/>
    </row>
    <row r="1767" spans="2:8">
      <c r="B1767" s="243" t="s">
        <v>313</v>
      </c>
      <c r="C1767" s="29" t="s">
        <v>465</v>
      </c>
      <c r="D1767" s="29" t="s">
        <v>475</v>
      </c>
      <c r="E1767" s="251">
        <v>0.5</v>
      </c>
      <c r="H1767" s="2"/>
    </row>
    <row r="1768" spans="2:8">
      <c r="B1768" s="243" t="s">
        <v>313</v>
      </c>
      <c r="C1768" s="29" t="s">
        <v>465</v>
      </c>
      <c r="D1768" s="29" t="s">
        <v>476</v>
      </c>
      <c r="E1768" s="251">
        <v>0.51</v>
      </c>
      <c r="H1768" s="2"/>
    </row>
    <row r="1769" spans="2:8">
      <c r="B1769" s="243" t="s">
        <v>313</v>
      </c>
      <c r="C1769" s="29" t="s">
        <v>465</v>
      </c>
      <c r="D1769" s="29" t="s">
        <v>477</v>
      </c>
      <c r="E1769" s="251">
        <v>0.52</v>
      </c>
      <c r="H1769" s="2"/>
    </row>
    <row r="1770" spans="2:8">
      <c r="B1770" s="243" t="s">
        <v>313</v>
      </c>
      <c r="C1770" s="29" t="s">
        <v>465</v>
      </c>
      <c r="D1770" s="29" t="s">
        <v>478</v>
      </c>
      <c r="E1770" s="251">
        <v>0.53</v>
      </c>
      <c r="H1770" s="2"/>
    </row>
    <row r="1771" spans="2:8">
      <c r="B1771" s="243" t="s">
        <v>313</v>
      </c>
      <c r="C1771" s="29" t="s">
        <v>465</v>
      </c>
      <c r="D1771" s="29" t="s">
        <v>479</v>
      </c>
      <c r="E1771" s="251">
        <v>0.53</v>
      </c>
      <c r="H1771" s="2"/>
    </row>
    <row r="1772" spans="2:8">
      <c r="B1772" s="243" t="s">
        <v>313</v>
      </c>
      <c r="C1772" s="29" t="s">
        <v>465</v>
      </c>
      <c r="D1772" s="29" t="s">
        <v>480</v>
      </c>
      <c r="E1772" s="251">
        <v>0.54</v>
      </c>
      <c r="H1772" s="2"/>
    </row>
    <row r="1773" spans="2:8">
      <c r="B1773" s="243" t="s">
        <v>313</v>
      </c>
      <c r="C1773" s="29" t="s">
        <v>466</v>
      </c>
      <c r="D1773" s="29" t="s">
        <v>536</v>
      </c>
      <c r="E1773" s="252">
        <v>1</v>
      </c>
      <c r="H1773" s="2"/>
    </row>
    <row r="1774" spans="2:8">
      <c r="B1774" s="243" t="s">
        <v>313</v>
      </c>
      <c r="C1774" s="29" t="s">
        <v>466</v>
      </c>
      <c r="D1774" s="29" t="s">
        <v>465</v>
      </c>
      <c r="E1774" s="251">
        <v>1</v>
      </c>
      <c r="H1774" s="2"/>
    </row>
    <row r="1775" spans="2:8">
      <c r="B1775" s="243" t="s">
        <v>313</v>
      </c>
      <c r="C1775" s="29" t="s">
        <v>466</v>
      </c>
      <c r="D1775" s="29" t="s">
        <v>466</v>
      </c>
      <c r="E1775" s="251">
        <v>1</v>
      </c>
      <c r="H1775" s="2"/>
    </row>
    <row r="1776" spans="2:8">
      <c r="B1776" s="243" t="s">
        <v>313</v>
      </c>
      <c r="C1776" s="29" t="s">
        <v>466</v>
      </c>
      <c r="D1776" s="29" t="s">
        <v>467</v>
      </c>
      <c r="E1776" s="251">
        <v>9.9999999999999978E-2</v>
      </c>
      <c r="H1776" s="2"/>
    </row>
    <row r="1777" spans="2:8">
      <c r="B1777" s="243" t="s">
        <v>313</v>
      </c>
      <c r="C1777" s="29" t="s">
        <v>466</v>
      </c>
      <c r="D1777" s="29" t="s">
        <v>468</v>
      </c>
      <c r="E1777" s="251">
        <v>0.18999999999999995</v>
      </c>
      <c r="H1777" s="2"/>
    </row>
    <row r="1778" spans="2:8">
      <c r="B1778" s="243" t="s">
        <v>313</v>
      </c>
      <c r="C1778" s="29" t="s">
        <v>466</v>
      </c>
      <c r="D1778" s="29" t="s">
        <v>469</v>
      </c>
      <c r="E1778" s="251">
        <v>0.25</v>
      </c>
      <c r="H1778" s="2"/>
    </row>
    <row r="1779" spans="2:8">
      <c r="B1779" s="243" t="s">
        <v>313</v>
      </c>
      <c r="C1779" s="29" t="s">
        <v>466</v>
      </c>
      <c r="D1779" s="29" t="s">
        <v>470</v>
      </c>
      <c r="E1779" s="251">
        <v>0.28000000000000003</v>
      </c>
      <c r="H1779" s="2"/>
    </row>
    <row r="1780" spans="2:8">
      <c r="B1780" s="243" t="s">
        <v>313</v>
      </c>
      <c r="C1780" s="29" t="s">
        <v>466</v>
      </c>
      <c r="D1780" s="29" t="s">
        <v>471</v>
      </c>
      <c r="E1780" s="251">
        <v>0.30000000000000004</v>
      </c>
      <c r="H1780" s="2"/>
    </row>
    <row r="1781" spans="2:8">
      <c r="B1781" s="243" t="s">
        <v>313</v>
      </c>
      <c r="C1781" s="29" t="s">
        <v>466</v>
      </c>
      <c r="D1781" s="29" t="s">
        <v>472</v>
      </c>
      <c r="E1781" s="251">
        <v>0.31999999999999995</v>
      </c>
      <c r="H1781" s="2"/>
    </row>
    <row r="1782" spans="2:8">
      <c r="B1782" s="243" t="s">
        <v>313</v>
      </c>
      <c r="C1782" s="29" t="s">
        <v>466</v>
      </c>
      <c r="D1782" s="29" t="s">
        <v>473</v>
      </c>
      <c r="E1782" s="251">
        <v>0.33999999999999997</v>
      </c>
      <c r="H1782" s="2"/>
    </row>
    <row r="1783" spans="2:8">
      <c r="B1783" s="243" t="s">
        <v>313</v>
      </c>
      <c r="C1783" s="29" t="s">
        <v>466</v>
      </c>
      <c r="D1783" s="29" t="s">
        <v>474</v>
      </c>
      <c r="E1783" s="251">
        <v>0.35</v>
      </c>
      <c r="H1783" s="2"/>
    </row>
    <row r="1784" spans="2:8">
      <c r="B1784" s="243" t="s">
        <v>313</v>
      </c>
      <c r="C1784" s="29" t="s">
        <v>466</v>
      </c>
      <c r="D1784" s="29" t="s">
        <v>475</v>
      </c>
      <c r="E1784" s="251">
        <v>0.37</v>
      </c>
      <c r="H1784" s="2"/>
    </row>
    <row r="1785" spans="2:8">
      <c r="B1785" s="243" t="s">
        <v>313</v>
      </c>
      <c r="C1785" s="29" t="s">
        <v>466</v>
      </c>
      <c r="D1785" s="29" t="s">
        <v>476</v>
      </c>
      <c r="E1785" s="251">
        <v>0.39</v>
      </c>
      <c r="H1785" s="2"/>
    </row>
    <row r="1786" spans="2:8">
      <c r="B1786" s="243" t="s">
        <v>313</v>
      </c>
      <c r="C1786" s="29" t="s">
        <v>466</v>
      </c>
      <c r="D1786" s="29" t="s">
        <v>477</v>
      </c>
      <c r="E1786" s="251">
        <v>0.4</v>
      </c>
      <c r="H1786" s="2"/>
    </row>
    <row r="1787" spans="2:8">
      <c r="B1787" s="243" t="s">
        <v>313</v>
      </c>
      <c r="C1787" s="29" t="s">
        <v>466</v>
      </c>
      <c r="D1787" s="29" t="s">
        <v>478</v>
      </c>
      <c r="E1787" s="251">
        <v>0.4</v>
      </c>
      <c r="H1787" s="2"/>
    </row>
    <row r="1788" spans="2:8">
      <c r="B1788" s="243" t="s">
        <v>313</v>
      </c>
      <c r="C1788" s="29" t="s">
        <v>466</v>
      </c>
      <c r="D1788" s="29" t="s">
        <v>479</v>
      </c>
      <c r="E1788" s="251">
        <v>0.41000000000000003</v>
      </c>
      <c r="H1788" s="2"/>
    </row>
    <row r="1789" spans="2:8">
      <c r="B1789" s="243" t="s">
        <v>313</v>
      </c>
      <c r="C1789" s="29" t="s">
        <v>466</v>
      </c>
      <c r="D1789" s="29" t="s">
        <v>480</v>
      </c>
      <c r="E1789" s="251">
        <v>0.42000000000000004</v>
      </c>
      <c r="H1789" s="2"/>
    </row>
    <row r="1790" spans="2:8">
      <c r="B1790" s="243" t="s">
        <v>313</v>
      </c>
      <c r="C1790" s="29" t="s">
        <v>467</v>
      </c>
      <c r="D1790" s="29" t="s">
        <v>536</v>
      </c>
      <c r="E1790" s="252">
        <v>1</v>
      </c>
      <c r="H1790" s="2"/>
    </row>
    <row r="1791" spans="2:8">
      <c r="B1791" s="243" t="s">
        <v>313</v>
      </c>
      <c r="C1791" s="29" t="s">
        <v>467</v>
      </c>
      <c r="D1791" s="29" t="s">
        <v>465</v>
      </c>
      <c r="E1791" s="251">
        <v>1</v>
      </c>
      <c r="H1791" s="2"/>
    </row>
    <row r="1792" spans="2:8">
      <c r="B1792" s="243" t="s">
        <v>313</v>
      </c>
      <c r="C1792" s="29" t="s">
        <v>509</v>
      </c>
      <c r="D1792" s="29" t="s">
        <v>466</v>
      </c>
      <c r="E1792" s="251">
        <v>1</v>
      </c>
      <c r="H1792" s="2"/>
    </row>
    <row r="1793" spans="2:8">
      <c r="B1793" s="243" t="s">
        <v>313</v>
      </c>
      <c r="C1793" s="29" t="s">
        <v>509</v>
      </c>
      <c r="D1793" s="29" t="s">
        <v>467</v>
      </c>
      <c r="E1793" s="251">
        <v>1</v>
      </c>
      <c r="H1793" s="2"/>
    </row>
    <row r="1794" spans="2:8">
      <c r="B1794" s="243" t="s">
        <v>313</v>
      </c>
      <c r="C1794" s="29" t="s">
        <v>509</v>
      </c>
      <c r="D1794" s="29" t="s">
        <v>468</v>
      </c>
      <c r="E1794" s="251">
        <v>9.9999999999999978E-2</v>
      </c>
      <c r="H1794" s="2"/>
    </row>
    <row r="1795" spans="2:8">
      <c r="B1795" s="243" t="s">
        <v>313</v>
      </c>
      <c r="C1795" s="29" t="s">
        <v>509</v>
      </c>
      <c r="D1795" s="29" t="s">
        <v>469</v>
      </c>
      <c r="E1795" s="251">
        <v>0.16000000000000003</v>
      </c>
      <c r="H1795" s="2"/>
    </row>
    <row r="1796" spans="2:8">
      <c r="B1796" s="243" t="s">
        <v>313</v>
      </c>
      <c r="C1796" s="29" t="s">
        <v>509</v>
      </c>
      <c r="D1796" s="29" t="s">
        <v>470</v>
      </c>
      <c r="E1796" s="251">
        <v>0.19999999999999996</v>
      </c>
      <c r="H1796" s="2"/>
    </row>
    <row r="1797" spans="2:8">
      <c r="B1797" s="243" t="s">
        <v>313</v>
      </c>
      <c r="C1797" s="29" t="s">
        <v>509</v>
      </c>
      <c r="D1797" s="29" t="s">
        <v>471</v>
      </c>
      <c r="E1797" s="251">
        <v>0.21999999999999997</v>
      </c>
      <c r="H1797" s="2"/>
    </row>
    <row r="1798" spans="2:8">
      <c r="B1798" s="243" t="s">
        <v>313</v>
      </c>
      <c r="C1798" s="29" t="s">
        <v>509</v>
      </c>
      <c r="D1798" s="29" t="s">
        <v>472</v>
      </c>
      <c r="E1798" s="251">
        <v>0.24</v>
      </c>
      <c r="H1798" s="2"/>
    </row>
    <row r="1799" spans="2:8">
      <c r="B1799" s="243" t="s">
        <v>313</v>
      </c>
      <c r="C1799" s="29" t="s">
        <v>509</v>
      </c>
      <c r="D1799" s="29" t="s">
        <v>473</v>
      </c>
      <c r="E1799" s="251">
        <v>0.27</v>
      </c>
      <c r="H1799" s="2"/>
    </row>
    <row r="1800" spans="2:8">
      <c r="B1800" s="243" t="s">
        <v>313</v>
      </c>
      <c r="C1800" s="29" t="s">
        <v>509</v>
      </c>
      <c r="D1800" s="29" t="s">
        <v>474</v>
      </c>
      <c r="E1800" s="251">
        <v>0.28000000000000003</v>
      </c>
      <c r="H1800" s="2"/>
    </row>
    <row r="1801" spans="2:8">
      <c r="B1801" s="243" t="s">
        <v>313</v>
      </c>
      <c r="C1801" s="29" t="s">
        <v>509</v>
      </c>
      <c r="D1801" s="29" t="s">
        <v>475</v>
      </c>
      <c r="E1801" s="251">
        <v>0.30000000000000004</v>
      </c>
      <c r="H1801" s="2"/>
    </row>
    <row r="1802" spans="2:8">
      <c r="B1802" s="243" t="s">
        <v>313</v>
      </c>
      <c r="C1802" s="29" t="s">
        <v>509</v>
      </c>
      <c r="D1802" s="29" t="s">
        <v>476</v>
      </c>
      <c r="E1802" s="251">
        <v>0.31999999999999995</v>
      </c>
      <c r="H1802" s="2"/>
    </row>
    <row r="1803" spans="2:8">
      <c r="B1803" s="243" t="s">
        <v>313</v>
      </c>
      <c r="C1803" s="29" t="s">
        <v>509</v>
      </c>
      <c r="D1803" s="29" t="s">
        <v>477</v>
      </c>
      <c r="E1803" s="251">
        <v>0.32999999999999996</v>
      </c>
      <c r="H1803" s="2"/>
    </row>
    <row r="1804" spans="2:8">
      <c r="B1804" s="243" t="s">
        <v>313</v>
      </c>
      <c r="C1804" s="29" t="s">
        <v>509</v>
      </c>
      <c r="D1804" s="29" t="s">
        <v>478</v>
      </c>
      <c r="E1804" s="251">
        <v>0.33999999999999997</v>
      </c>
      <c r="H1804" s="2"/>
    </row>
    <row r="1805" spans="2:8">
      <c r="B1805" s="243" t="s">
        <v>313</v>
      </c>
      <c r="C1805" s="29" t="s">
        <v>509</v>
      </c>
      <c r="D1805" s="29" t="s">
        <v>479</v>
      </c>
      <c r="E1805" s="251">
        <v>0.33999999999999997</v>
      </c>
      <c r="H1805" s="2"/>
    </row>
    <row r="1806" spans="2:8">
      <c r="B1806" s="243" t="s">
        <v>313</v>
      </c>
      <c r="C1806" s="29" t="s">
        <v>509</v>
      </c>
      <c r="D1806" s="29" t="s">
        <v>480</v>
      </c>
      <c r="E1806" s="251">
        <v>0.35</v>
      </c>
      <c r="H1806" s="2"/>
    </row>
    <row r="1807" spans="2:8">
      <c r="B1807" s="243" t="s">
        <v>313</v>
      </c>
      <c r="C1807" s="29" t="s">
        <v>468</v>
      </c>
      <c r="D1807" s="29" t="s">
        <v>536</v>
      </c>
      <c r="E1807" s="252">
        <v>1</v>
      </c>
      <c r="H1807" s="2"/>
    </row>
    <row r="1808" spans="2:8">
      <c r="B1808" s="243" t="s">
        <v>313</v>
      </c>
      <c r="C1808" s="29" t="s">
        <v>468</v>
      </c>
      <c r="D1808" s="29" t="s">
        <v>465</v>
      </c>
      <c r="E1808" s="251">
        <v>1</v>
      </c>
      <c r="H1808" s="2"/>
    </row>
    <row r="1809" spans="2:8">
      <c r="B1809" s="243" t="s">
        <v>313</v>
      </c>
      <c r="C1809" s="29" t="s">
        <v>468</v>
      </c>
      <c r="D1809" s="29" t="s">
        <v>466</v>
      </c>
      <c r="E1809" s="251">
        <v>1</v>
      </c>
      <c r="H1809" s="2"/>
    </row>
    <row r="1810" spans="2:8">
      <c r="B1810" s="243" t="s">
        <v>313</v>
      </c>
      <c r="C1810" s="29" t="s">
        <v>468</v>
      </c>
      <c r="D1810" s="29" t="s">
        <v>467</v>
      </c>
      <c r="E1810" s="251">
        <v>1</v>
      </c>
      <c r="H1810" s="2"/>
    </row>
    <row r="1811" spans="2:8">
      <c r="B1811" s="243" t="s">
        <v>313</v>
      </c>
      <c r="C1811" s="29" t="s">
        <v>468</v>
      </c>
      <c r="D1811" s="29" t="s">
        <v>468</v>
      </c>
      <c r="E1811" s="251">
        <v>1</v>
      </c>
      <c r="H1811" s="2"/>
    </row>
    <row r="1812" spans="2:8">
      <c r="B1812" s="243" t="s">
        <v>313</v>
      </c>
      <c r="C1812" s="29" t="s">
        <v>468</v>
      </c>
      <c r="D1812" s="29" t="s">
        <v>469</v>
      </c>
      <c r="E1812" s="251">
        <v>6.9999999999999951E-2</v>
      </c>
      <c r="H1812" s="2"/>
    </row>
    <row r="1813" spans="2:8">
      <c r="B1813" s="243" t="s">
        <v>313</v>
      </c>
      <c r="C1813" s="29" t="s">
        <v>468</v>
      </c>
      <c r="D1813" s="29" t="s">
        <v>470</v>
      </c>
      <c r="E1813" s="251">
        <v>0.12</v>
      </c>
      <c r="H1813" s="2"/>
    </row>
    <row r="1814" spans="2:8">
      <c r="B1814" s="243" t="s">
        <v>313</v>
      </c>
      <c r="C1814" s="29" t="s">
        <v>468</v>
      </c>
      <c r="D1814" s="29" t="s">
        <v>471</v>
      </c>
      <c r="E1814" s="251">
        <v>0.13</v>
      </c>
      <c r="H1814" s="2"/>
    </row>
    <row r="1815" spans="2:8">
      <c r="B1815" s="243" t="s">
        <v>313</v>
      </c>
      <c r="C1815" s="29" t="s">
        <v>468</v>
      </c>
      <c r="D1815" s="29" t="s">
        <v>472</v>
      </c>
      <c r="E1815" s="251">
        <v>0.16000000000000003</v>
      </c>
      <c r="H1815" s="2"/>
    </row>
    <row r="1816" spans="2:8">
      <c r="B1816" s="243" t="s">
        <v>313</v>
      </c>
      <c r="C1816" s="29" t="s">
        <v>468</v>
      </c>
      <c r="D1816" s="29" t="s">
        <v>473</v>
      </c>
      <c r="E1816" s="251">
        <v>0.18999999999999995</v>
      </c>
      <c r="H1816" s="2"/>
    </row>
    <row r="1817" spans="2:8">
      <c r="B1817" s="243" t="s">
        <v>313</v>
      </c>
      <c r="C1817" s="29" t="s">
        <v>468</v>
      </c>
      <c r="D1817" s="29" t="s">
        <v>474</v>
      </c>
      <c r="E1817" s="251">
        <v>0.19999999999999996</v>
      </c>
      <c r="H1817" s="2"/>
    </row>
    <row r="1818" spans="2:8">
      <c r="B1818" s="243" t="s">
        <v>313</v>
      </c>
      <c r="C1818" s="29" t="s">
        <v>468</v>
      </c>
      <c r="D1818" s="29" t="s">
        <v>475</v>
      </c>
      <c r="E1818" s="251">
        <v>0.22999999999999998</v>
      </c>
      <c r="H1818" s="2"/>
    </row>
    <row r="1819" spans="2:8">
      <c r="B1819" s="243" t="s">
        <v>313</v>
      </c>
      <c r="C1819" s="29" t="s">
        <v>468</v>
      </c>
      <c r="D1819" s="29" t="s">
        <v>476</v>
      </c>
      <c r="E1819" s="251">
        <v>0.24</v>
      </c>
      <c r="H1819" s="2"/>
    </row>
    <row r="1820" spans="2:8">
      <c r="B1820" s="243" t="s">
        <v>313</v>
      </c>
      <c r="C1820" s="29" t="s">
        <v>468</v>
      </c>
      <c r="D1820" s="29" t="s">
        <v>477</v>
      </c>
      <c r="E1820" s="251">
        <v>0.26</v>
      </c>
      <c r="H1820" s="2"/>
    </row>
    <row r="1821" spans="2:8">
      <c r="B1821" s="243" t="s">
        <v>313</v>
      </c>
      <c r="C1821" s="29" t="s">
        <v>468</v>
      </c>
      <c r="D1821" s="29" t="s">
        <v>478</v>
      </c>
      <c r="E1821" s="251">
        <v>0.26</v>
      </c>
      <c r="H1821" s="2"/>
    </row>
    <row r="1822" spans="2:8">
      <c r="B1822" s="243" t="s">
        <v>313</v>
      </c>
      <c r="C1822" s="29" t="s">
        <v>468</v>
      </c>
      <c r="D1822" s="29" t="s">
        <v>479</v>
      </c>
      <c r="E1822" s="251">
        <v>0.27</v>
      </c>
      <c r="H1822" s="2"/>
    </row>
    <row r="1823" spans="2:8">
      <c r="B1823" s="243" t="s">
        <v>313</v>
      </c>
      <c r="C1823" s="29" t="s">
        <v>468</v>
      </c>
      <c r="D1823" s="29" t="s">
        <v>480</v>
      </c>
      <c r="E1823" s="251">
        <v>0.28000000000000003</v>
      </c>
      <c r="H1823" s="2"/>
    </row>
    <row r="1824" spans="2:8">
      <c r="B1824" s="243" t="s">
        <v>313</v>
      </c>
      <c r="C1824" s="29" t="s">
        <v>469</v>
      </c>
      <c r="D1824" s="29" t="s">
        <v>536</v>
      </c>
      <c r="E1824" s="252">
        <v>1</v>
      </c>
      <c r="H1824" s="2"/>
    </row>
    <row r="1825" spans="2:8">
      <c r="B1825" s="243" t="s">
        <v>313</v>
      </c>
      <c r="C1825" s="29" t="s">
        <v>469</v>
      </c>
      <c r="D1825" s="29" t="s">
        <v>465</v>
      </c>
      <c r="E1825" s="251">
        <v>1</v>
      </c>
      <c r="H1825" s="2"/>
    </row>
    <row r="1826" spans="2:8">
      <c r="B1826" s="243" t="s">
        <v>313</v>
      </c>
      <c r="C1826" s="29" t="s">
        <v>469</v>
      </c>
      <c r="D1826" s="29" t="s">
        <v>466</v>
      </c>
      <c r="E1826" s="251">
        <v>1</v>
      </c>
      <c r="H1826" s="2"/>
    </row>
    <row r="1827" spans="2:8">
      <c r="B1827" s="243" t="s">
        <v>313</v>
      </c>
      <c r="C1827" s="29" t="s">
        <v>469</v>
      </c>
      <c r="D1827" s="29" t="s">
        <v>467</v>
      </c>
      <c r="E1827" s="251">
        <v>1</v>
      </c>
      <c r="H1827" s="2"/>
    </row>
    <row r="1828" spans="2:8">
      <c r="B1828" s="243" t="s">
        <v>313</v>
      </c>
      <c r="C1828" s="29" t="s">
        <v>469</v>
      </c>
      <c r="D1828" s="29" t="s">
        <v>468</v>
      </c>
      <c r="E1828" s="251">
        <v>1</v>
      </c>
      <c r="H1828" s="2"/>
    </row>
    <row r="1829" spans="2:8">
      <c r="B1829" s="243" t="s">
        <v>313</v>
      </c>
      <c r="C1829" s="29" t="s">
        <v>469</v>
      </c>
      <c r="D1829" s="29" t="s">
        <v>469</v>
      </c>
      <c r="E1829" s="251">
        <v>1</v>
      </c>
      <c r="H1829" s="2"/>
    </row>
    <row r="1830" spans="2:8">
      <c r="B1830" s="243" t="s">
        <v>313</v>
      </c>
      <c r="C1830" s="29" t="s">
        <v>469</v>
      </c>
      <c r="D1830" s="29" t="s">
        <v>470</v>
      </c>
      <c r="E1830" s="251">
        <v>5.0000000000000044E-2</v>
      </c>
      <c r="H1830" s="2"/>
    </row>
    <row r="1831" spans="2:8">
      <c r="B1831" s="243" t="s">
        <v>313</v>
      </c>
      <c r="C1831" s="29" t="s">
        <v>469</v>
      </c>
      <c r="D1831" s="29" t="s">
        <v>471</v>
      </c>
      <c r="E1831" s="251">
        <v>6.9999999999999951E-2</v>
      </c>
      <c r="H1831" s="2"/>
    </row>
    <row r="1832" spans="2:8">
      <c r="B1832" s="243" t="s">
        <v>313</v>
      </c>
      <c r="C1832" s="29" t="s">
        <v>469</v>
      </c>
      <c r="D1832" s="29" t="s">
        <v>472</v>
      </c>
      <c r="E1832" s="251">
        <v>9.9999999999999978E-2</v>
      </c>
      <c r="H1832" s="2"/>
    </row>
    <row r="1833" spans="2:8">
      <c r="B1833" s="243" t="s">
        <v>313</v>
      </c>
      <c r="C1833" s="29" t="s">
        <v>469</v>
      </c>
      <c r="D1833" s="29" t="s">
        <v>473</v>
      </c>
      <c r="E1833" s="251">
        <v>0.12</v>
      </c>
      <c r="H1833" s="2"/>
    </row>
    <row r="1834" spans="2:8">
      <c r="B1834" s="243" t="s">
        <v>313</v>
      </c>
      <c r="C1834" s="29" t="s">
        <v>469</v>
      </c>
      <c r="D1834" s="29" t="s">
        <v>474</v>
      </c>
      <c r="E1834" s="251">
        <v>0.14000000000000001</v>
      </c>
      <c r="H1834" s="2"/>
    </row>
    <row r="1835" spans="2:8">
      <c r="B1835" s="243" t="s">
        <v>313</v>
      </c>
      <c r="C1835" s="29" t="s">
        <v>469</v>
      </c>
      <c r="D1835" s="29" t="s">
        <v>475</v>
      </c>
      <c r="E1835" s="251">
        <v>0.17000000000000004</v>
      </c>
      <c r="H1835" s="2"/>
    </row>
    <row r="1836" spans="2:8">
      <c r="B1836" s="243" t="s">
        <v>313</v>
      </c>
      <c r="C1836" s="29" t="s">
        <v>469</v>
      </c>
      <c r="D1836" s="29" t="s">
        <v>476</v>
      </c>
      <c r="E1836" s="251">
        <v>0.18000000000000005</v>
      </c>
      <c r="H1836" s="2"/>
    </row>
    <row r="1837" spans="2:8">
      <c r="B1837" s="243" t="s">
        <v>313</v>
      </c>
      <c r="C1837" s="29" t="s">
        <v>469</v>
      </c>
      <c r="D1837" s="29" t="s">
        <v>477</v>
      </c>
      <c r="E1837" s="251">
        <v>0.19999999999999996</v>
      </c>
      <c r="H1837" s="2"/>
    </row>
    <row r="1838" spans="2:8">
      <c r="B1838" s="243" t="s">
        <v>313</v>
      </c>
      <c r="C1838" s="29" t="s">
        <v>469</v>
      </c>
      <c r="D1838" s="29" t="s">
        <v>478</v>
      </c>
      <c r="E1838" s="251">
        <v>0.20999999999999996</v>
      </c>
      <c r="H1838" s="2"/>
    </row>
    <row r="1839" spans="2:8">
      <c r="B1839" s="243" t="s">
        <v>313</v>
      </c>
      <c r="C1839" s="29" t="s">
        <v>469</v>
      </c>
      <c r="D1839" s="29" t="s">
        <v>479</v>
      </c>
      <c r="E1839" s="251">
        <v>0.21999999999999997</v>
      </c>
      <c r="H1839" s="2"/>
    </row>
    <row r="1840" spans="2:8">
      <c r="B1840" s="243" t="s">
        <v>313</v>
      </c>
      <c r="C1840" s="29" t="s">
        <v>469</v>
      </c>
      <c r="D1840" s="29" t="s">
        <v>480</v>
      </c>
      <c r="E1840" s="251">
        <v>0.21999999999999997</v>
      </c>
      <c r="H1840" s="2"/>
    </row>
    <row r="1841" spans="2:8">
      <c r="B1841" s="243" t="s">
        <v>313</v>
      </c>
      <c r="C1841" s="29" t="s">
        <v>470</v>
      </c>
      <c r="D1841" s="29" t="s">
        <v>536</v>
      </c>
      <c r="E1841" s="252">
        <v>1</v>
      </c>
      <c r="H1841" s="2"/>
    </row>
    <row r="1842" spans="2:8">
      <c r="B1842" s="243" t="s">
        <v>313</v>
      </c>
      <c r="C1842" s="29" t="s">
        <v>470</v>
      </c>
      <c r="D1842" s="29" t="s">
        <v>465</v>
      </c>
      <c r="E1842" s="251">
        <v>1</v>
      </c>
      <c r="H1842" s="2"/>
    </row>
    <row r="1843" spans="2:8">
      <c r="B1843" s="243" t="s">
        <v>313</v>
      </c>
      <c r="C1843" s="29" t="s">
        <v>470</v>
      </c>
      <c r="D1843" s="29" t="s">
        <v>466</v>
      </c>
      <c r="E1843" s="251">
        <v>1</v>
      </c>
      <c r="H1843" s="2"/>
    </row>
    <row r="1844" spans="2:8">
      <c r="B1844" s="243" t="s">
        <v>313</v>
      </c>
      <c r="C1844" s="29" t="s">
        <v>470</v>
      </c>
      <c r="D1844" s="29" t="s">
        <v>467</v>
      </c>
      <c r="E1844" s="251">
        <v>1</v>
      </c>
      <c r="H1844" s="2"/>
    </row>
    <row r="1845" spans="2:8">
      <c r="B1845" s="243" t="s">
        <v>313</v>
      </c>
      <c r="C1845" s="29" t="s">
        <v>470</v>
      </c>
      <c r="D1845" s="29" t="s">
        <v>468</v>
      </c>
      <c r="E1845" s="251">
        <v>1</v>
      </c>
      <c r="H1845" s="2"/>
    </row>
    <row r="1846" spans="2:8">
      <c r="B1846" s="243" t="s">
        <v>313</v>
      </c>
      <c r="C1846" s="29" t="s">
        <v>470</v>
      </c>
      <c r="D1846" s="29" t="s">
        <v>469</v>
      </c>
      <c r="E1846" s="251">
        <v>1</v>
      </c>
      <c r="H1846" s="2"/>
    </row>
    <row r="1847" spans="2:8">
      <c r="B1847" s="243" t="s">
        <v>313</v>
      </c>
      <c r="C1847" s="29" t="s">
        <v>470</v>
      </c>
      <c r="D1847" s="29" t="s">
        <v>470</v>
      </c>
      <c r="E1847" s="251">
        <v>1</v>
      </c>
      <c r="H1847" s="2"/>
    </row>
    <row r="1848" spans="2:8">
      <c r="B1848" s="243" t="s">
        <v>313</v>
      </c>
      <c r="C1848" s="29" t="s">
        <v>470</v>
      </c>
      <c r="D1848" s="29" t="s">
        <v>471</v>
      </c>
      <c r="E1848" s="251">
        <v>2.0000000000000018E-2</v>
      </c>
      <c r="H1848" s="2"/>
    </row>
    <row r="1849" spans="2:8">
      <c r="B1849" s="243" t="s">
        <v>313</v>
      </c>
      <c r="C1849" s="29" t="s">
        <v>470</v>
      </c>
      <c r="D1849" s="29" t="s">
        <v>472</v>
      </c>
      <c r="E1849" s="251">
        <v>5.0000000000000044E-2</v>
      </c>
      <c r="H1849" s="2"/>
    </row>
    <row r="1850" spans="2:8">
      <c r="B1850" s="243" t="s">
        <v>313</v>
      </c>
      <c r="C1850" s="29" t="s">
        <v>470</v>
      </c>
      <c r="D1850" s="29" t="s">
        <v>473</v>
      </c>
      <c r="E1850" s="251">
        <v>7.999999999999996E-2</v>
      </c>
      <c r="H1850" s="2"/>
    </row>
    <row r="1851" spans="2:8">
      <c r="B1851" s="243" t="s">
        <v>313</v>
      </c>
      <c r="C1851" s="29" t="s">
        <v>470</v>
      </c>
      <c r="D1851" s="29" t="s">
        <v>474</v>
      </c>
      <c r="E1851" s="251">
        <v>9.9999999999999978E-2</v>
      </c>
      <c r="H1851" s="2"/>
    </row>
    <row r="1852" spans="2:8">
      <c r="B1852" s="243" t="s">
        <v>313</v>
      </c>
      <c r="C1852" s="29" t="s">
        <v>470</v>
      </c>
      <c r="D1852" s="29" t="s">
        <v>475</v>
      </c>
      <c r="E1852" s="251">
        <v>0.12</v>
      </c>
      <c r="H1852" s="2"/>
    </row>
    <row r="1853" spans="2:8">
      <c r="B1853" s="243" t="s">
        <v>313</v>
      </c>
      <c r="C1853" s="29" t="s">
        <v>470</v>
      </c>
      <c r="D1853" s="29" t="s">
        <v>476</v>
      </c>
      <c r="E1853" s="251">
        <v>0.14000000000000001</v>
      </c>
      <c r="H1853" s="2"/>
    </row>
    <row r="1854" spans="2:8">
      <c r="B1854" s="243" t="s">
        <v>313</v>
      </c>
      <c r="C1854" s="29" t="s">
        <v>470</v>
      </c>
      <c r="D1854" s="29" t="s">
        <v>477</v>
      </c>
      <c r="E1854" s="251">
        <v>0.16000000000000003</v>
      </c>
      <c r="H1854" s="2"/>
    </row>
    <row r="1855" spans="2:8">
      <c r="B1855" s="243" t="s">
        <v>313</v>
      </c>
      <c r="C1855" s="29" t="s">
        <v>470</v>
      </c>
      <c r="D1855" s="29" t="s">
        <v>478</v>
      </c>
      <c r="E1855" s="251">
        <v>0.17000000000000004</v>
      </c>
      <c r="H1855" s="2"/>
    </row>
    <row r="1856" spans="2:8">
      <c r="B1856" s="243" t="s">
        <v>313</v>
      </c>
      <c r="C1856" s="29" t="s">
        <v>470</v>
      </c>
      <c r="D1856" s="29" t="s">
        <v>479</v>
      </c>
      <c r="E1856" s="251">
        <v>0.17000000000000004</v>
      </c>
      <c r="H1856" s="2"/>
    </row>
    <row r="1857" spans="2:8">
      <c r="B1857" s="243" t="s">
        <v>313</v>
      </c>
      <c r="C1857" s="29" t="s">
        <v>470</v>
      </c>
      <c r="D1857" s="29" t="s">
        <v>480</v>
      </c>
      <c r="E1857" s="251">
        <v>0.18000000000000005</v>
      </c>
      <c r="H1857" s="2"/>
    </row>
    <row r="1858" spans="2:8">
      <c r="B1858" s="243" t="s">
        <v>313</v>
      </c>
      <c r="C1858" s="29" t="s">
        <v>471</v>
      </c>
      <c r="D1858" s="29" t="s">
        <v>536</v>
      </c>
      <c r="E1858" s="252">
        <v>1</v>
      </c>
      <c r="H1858" s="2"/>
    </row>
    <row r="1859" spans="2:8">
      <c r="B1859" s="243" t="s">
        <v>313</v>
      </c>
      <c r="C1859" s="29" t="s">
        <v>471</v>
      </c>
      <c r="D1859" s="29" t="s">
        <v>465</v>
      </c>
      <c r="E1859" s="251">
        <v>1</v>
      </c>
      <c r="H1859" s="2"/>
    </row>
    <row r="1860" spans="2:8">
      <c r="B1860" s="243" t="s">
        <v>313</v>
      </c>
      <c r="C1860" s="29" t="s">
        <v>471</v>
      </c>
      <c r="D1860" s="29" t="s">
        <v>466</v>
      </c>
      <c r="E1860" s="251">
        <v>1</v>
      </c>
      <c r="H1860" s="2"/>
    </row>
    <row r="1861" spans="2:8">
      <c r="B1861" s="243" t="s">
        <v>313</v>
      </c>
      <c r="C1861" s="29" t="s">
        <v>471</v>
      </c>
      <c r="D1861" s="29" t="s">
        <v>467</v>
      </c>
      <c r="E1861" s="251">
        <v>1</v>
      </c>
      <c r="H1861" s="2"/>
    </row>
    <row r="1862" spans="2:8">
      <c r="B1862" s="243" t="s">
        <v>313</v>
      </c>
      <c r="C1862" s="29" t="s">
        <v>471</v>
      </c>
      <c r="D1862" s="29" t="s">
        <v>468</v>
      </c>
      <c r="E1862" s="251">
        <v>1</v>
      </c>
      <c r="H1862" s="2"/>
    </row>
    <row r="1863" spans="2:8">
      <c r="B1863" s="243" t="s">
        <v>313</v>
      </c>
      <c r="C1863" s="29" t="s">
        <v>471</v>
      </c>
      <c r="D1863" s="29" t="s">
        <v>469</v>
      </c>
      <c r="E1863" s="251">
        <v>1</v>
      </c>
      <c r="H1863" s="2"/>
    </row>
    <row r="1864" spans="2:8">
      <c r="B1864" s="243" t="s">
        <v>313</v>
      </c>
      <c r="C1864" s="29" t="s">
        <v>471</v>
      </c>
      <c r="D1864" s="29" t="s">
        <v>470</v>
      </c>
      <c r="E1864" s="251">
        <v>1</v>
      </c>
      <c r="H1864" s="2"/>
    </row>
    <row r="1865" spans="2:8">
      <c r="B1865" s="243" t="s">
        <v>313</v>
      </c>
      <c r="C1865" s="29" t="s">
        <v>471</v>
      </c>
      <c r="D1865" s="29" t="s">
        <v>471</v>
      </c>
      <c r="E1865" s="251">
        <v>1</v>
      </c>
      <c r="H1865" s="2"/>
    </row>
    <row r="1866" spans="2:8">
      <c r="B1866" s="243" t="s">
        <v>313</v>
      </c>
      <c r="C1866" s="29" t="s">
        <v>471</v>
      </c>
      <c r="D1866" s="29" t="s">
        <v>472</v>
      </c>
      <c r="E1866" s="251">
        <v>3.0000000000000027E-2</v>
      </c>
      <c r="H1866" s="2"/>
    </row>
    <row r="1867" spans="2:8">
      <c r="B1867" s="243" t="s">
        <v>313</v>
      </c>
      <c r="C1867" s="29" t="s">
        <v>471</v>
      </c>
      <c r="D1867" s="29" t="s">
        <v>473</v>
      </c>
      <c r="E1867" s="251">
        <v>6.0000000000000053E-2</v>
      </c>
      <c r="H1867" s="2"/>
    </row>
    <row r="1868" spans="2:8">
      <c r="B1868" s="243" t="s">
        <v>313</v>
      </c>
      <c r="C1868" s="29" t="s">
        <v>471</v>
      </c>
      <c r="D1868" s="29" t="s">
        <v>474</v>
      </c>
      <c r="E1868" s="251">
        <v>7.999999999999996E-2</v>
      </c>
      <c r="H1868" s="2"/>
    </row>
    <row r="1869" spans="2:8">
      <c r="B1869" s="243" t="s">
        <v>313</v>
      </c>
      <c r="C1869" s="29" t="s">
        <v>471</v>
      </c>
      <c r="D1869" s="29" t="s">
        <v>475</v>
      </c>
      <c r="E1869" s="251">
        <v>0.10999999999999999</v>
      </c>
      <c r="H1869" s="2"/>
    </row>
    <row r="1870" spans="2:8">
      <c r="B1870" s="243" t="s">
        <v>313</v>
      </c>
      <c r="C1870" s="29" t="s">
        <v>471</v>
      </c>
      <c r="D1870" s="29" t="s">
        <v>476</v>
      </c>
      <c r="E1870" s="251">
        <v>0.12</v>
      </c>
      <c r="H1870" s="2"/>
    </row>
    <row r="1871" spans="2:8">
      <c r="B1871" s="243" t="s">
        <v>313</v>
      </c>
      <c r="C1871" s="29" t="s">
        <v>471</v>
      </c>
      <c r="D1871" s="29" t="s">
        <v>477</v>
      </c>
      <c r="E1871" s="251">
        <v>0.14000000000000001</v>
      </c>
      <c r="H1871" s="2"/>
    </row>
    <row r="1872" spans="2:8">
      <c r="B1872" s="243" t="s">
        <v>313</v>
      </c>
      <c r="C1872" s="29" t="s">
        <v>471</v>
      </c>
      <c r="D1872" s="29" t="s">
        <v>478</v>
      </c>
      <c r="E1872" s="251">
        <v>0.15000000000000002</v>
      </c>
      <c r="H1872" s="2"/>
    </row>
    <row r="1873" spans="2:8">
      <c r="B1873" s="243" t="s">
        <v>313</v>
      </c>
      <c r="C1873" s="29" t="s">
        <v>471</v>
      </c>
      <c r="D1873" s="29" t="s">
        <v>479</v>
      </c>
      <c r="E1873" s="251">
        <v>0.16000000000000003</v>
      </c>
      <c r="H1873" s="2"/>
    </row>
    <row r="1874" spans="2:8">
      <c r="B1874" s="243" t="s">
        <v>313</v>
      </c>
      <c r="C1874" s="29" t="s">
        <v>471</v>
      </c>
      <c r="D1874" s="29" t="s">
        <v>480</v>
      </c>
      <c r="E1874" s="251">
        <v>0.17000000000000004</v>
      </c>
      <c r="H1874" s="2"/>
    </row>
    <row r="1875" spans="2:8">
      <c r="B1875" s="243" t="s">
        <v>313</v>
      </c>
      <c r="C1875" s="29" t="s">
        <v>472</v>
      </c>
      <c r="D1875" s="29" t="s">
        <v>536</v>
      </c>
      <c r="E1875" s="252">
        <v>1</v>
      </c>
      <c r="H1875" s="2"/>
    </row>
    <row r="1876" spans="2:8">
      <c r="B1876" s="243" t="s">
        <v>313</v>
      </c>
      <c r="C1876" s="29" t="s">
        <v>472</v>
      </c>
      <c r="D1876" s="29" t="s">
        <v>465</v>
      </c>
      <c r="E1876" s="251">
        <v>1</v>
      </c>
      <c r="H1876" s="2"/>
    </row>
    <row r="1877" spans="2:8">
      <c r="B1877" s="243" t="s">
        <v>313</v>
      </c>
      <c r="C1877" s="29" t="s">
        <v>472</v>
      </c>
      <c r="D1877" s="29" t="s">
        <v>466</v>
      </c>
      <c r="E1877" s="251">
        <v>1</v>
      </c>
      <c r="H1877" s="2"/>
    </row>
    <row r="1878" spans="2:8">
      <c r="B1878" s="243" t="s">
        <v>313</v>
      </c>
      <c r="C1878" s="29" t="s">
        <v>472</v>
      </c>
      <c r="D1878" s="29" t="s">
        <v>467</v>
      </c>
      <c r="E1878" s="251">
        <v>1</v>
      </c>
      <c r="H1878" s="2"/>
    </row>
    <row r="1879" spans="2:8">
      <c r="B1879" s="243" t="s">
        <v>313</v>
      </c>
      <c r="C1879" s="29" t="s">
        <v>472</v>
      </c>
      <c r="D1879" s="29" t="s">
        <v>468</v>
      </c>
      <c r="E1879" s="251">
        <v>1</v>
      </c>
      <c r="H1879" s="2"/>
    </row>
    <row r="1880" spans="2:8">
      <c r="B1880" s="243" t="s">
        <v>313</v>
      </c>
      <c r="C1880" s="29" t="s">
        <v>472</v>
      </c>
      <c r="D1880" s="29" t="s">
        <v>469</v>
      </c>
      <c r="E1880" s="251">
        <v>1</v>
      </c>
      <c r="H1880" s="2"/>
    </row>
    <row r="1881" spans="2:8">
      <c r="B1881" s="243" t="s">
        <v>313</v>
      </c>
      <c r="C1881" s="29" t="s">
        <v>472</v>
      </c>
      <c r="D1881" s="29" t="s">
        <v>470</v>
      </c>
      <c r="E1881" s="251">
        <v>1</v>
      </c>
      <c r="H1881" s="2"/>
    </row>
    <row r="1882" spans="2:8">
      <c r="B1882" s="243" t="s">
        <v>313</v>
      </c>
      <c r="C1882" s="29" t="s">
        <v>472</v>
      </c>
      <c r="D1882" s="29" t="s">
        <v>471</v>
      </c>
      <c r="E1882" s="251">
        <v>1</v>
      </c>
      <c r="H1882" s="2"/>
    </row>
    <row r="1883" spans="2:8">
      <c r="B1883" s="243" t="s">
        <v>313</v>
      </c>
      <c r="C1883" s="29" t="s">
        <v>472</v>
      </c>
      <c r="D1883" s="29" t="s">
        <v>472</v>
      </c>
      <c r="E1883" s="251">
        <v>1</v>
      </c>
      <c r="H1883" s="2"/>
    </row>
    <row r="1884" spans="2:8">
      <c r="B1884" s="243" t="s">
        <v>313</v>
      </c>
      <c r="C1884" s="29" t="s">
        <v>472</v>
      </c>
      <c r="D1884" s="29" t="s">
        <v>473</v>
      </c>
      <c r="E1884" s="251">
        <v>3.0000000000000027E-2</v>
      </c>
      <c r="H1884" s="2"/>
    </row>
    <row r="1885" spans="2:8">
      <c r="B1885" s="243" t="s">
        <v>313</v>
      </c>
      <c r="C1885" s="29" t="s">
        <v>472</v>
      </c>
      <c r="D1885" s="29" t="s">
        <v>474</v>
      </c>
      <c r="E1885" s="251">
        <v>5.0000000000000044E-2</v>
      </c>
      <c r="H1885" s="2"/>
    </row>
    <row r="1886" spans="2:8">
      <c r="B1886" s="243" t="s">
        <v>313</v>
      </c>
      <c r="C1886" s="29" t="s">
        <v>472</v>
      </c>
      <c r="D1886" s="29" t="s">
        <v>475</v>
      </c>
      <c r="E1886" s="251">
        <v>7.999999999999996E-2</v>
      </c>
      <c r="H1886" s="2"/>
    </row>
    <row r="1887" spans="2:8">
      <c r="B1887" s="243" t="s">
        <v>313</v>
      </c>
      <c r="C1887" s="29" t="s">
        <v>472</v>
      </c>
      <c r="D1887" s="29" t="s">
        <v>476</v>
      </c>
      <c r="E1887" s="251">
        <v>9.9999999999999978E-2</v>
      </c>
      <c r="H1887" s="2"/>
    </row>
    <row r="1888" spans="2:8">
      <c r="B1888" s="243" t="s">
        <v>313</v>
      </c>
      <c r="C1888" s="29" t="s">
        <v>472</v>
      </c>
      <c r="D1888" s="29" t="s">
        <v>477</v>
      </c>
      <c r="E1888" s="251">
        <v>0.10999999999999999</v>
      </c>
      <c r="H1888" s="2"/>
    </row>
    <row r="1889" spans="2:8">
      <c r="B1889" s="243" t="s">
        <v>313</v>
      </c>
      <c r="C1889" s="29" t="s">
        <v>472</v>
      </c>
      <c r="D1889" s="29" t="s">
        <v>478</v>
      </c>
      <c r="E1889" s="251">
        <v>0.12</v>
      </c>
      <c r="H1889" s="2"/>
    </row>
    <row r="1890" spans="2:8">
      <c r="B1890" s="243" t="s">
        <v>313</v>
      </c>
      <c r="C1890" s="29" t="s">
        <v>472</v>
      </c>
      <c r="D1890" s="29" t="s">
        <v>479</v>
      </c>
      <c r="E1890" s="251">
        <v>0.13</v>
      </c>
      <c r="H1890" s="2"/>
    </row>
    <row r="1891" spans="2:8">
      <c r="B1891" s="243" t="s">
        <v>313</v>
      </c>
      <c r="C1891" s="29" t="s">
        <v>472</v>
      </c>
      <c r="D1891" s="29" t="s">
        <v>480</v>
      </c>
      <c r="E1891" s="251">
        <v>0.14000000000000001</v>
      </c>
      <c r="H1891" s="2"/>
    </row>
    <row r="1892" spans="2:8">
      <c r="B1892" s="243" t="s">
        <v>313</v>
      </c>
      <c r="C1892" s="29" t="s">
        <v>473</v>
      </c>
      <c r="D1892" s="29" t="s">
        <v>536</v>
      </c>
      <c r="E1892" s="252">
        <v>1</v>
      </c>
      <c r="H1892" s="2"/>
    </row>
    <row r="1893" spans="2:8">
      <c r="B1893" s="243" t="s">
        <v>313</v>
      </c>
      <c r="C1893" s="29" t="s">
        <v>473</v>
      </c>
      <c r="D1893" s="29" t="s">
        <v>465</v>
      </c>
      <c r="E1893" s="251">
        <v>1</v>
      </c>
      <c r="H1893" s="2"/>
    </row>
    <row r="1894" spans="2:8">
      <c r="B1894" s="243" t="s">
        <v>313</v>
      </c>
      <c r="C1894" s="29" t="s">
        <v>473</v>
      </c>
      <c r="D1894" s="29" t="s">
        <v>466</v>
      </c>
      <c r="E1894" s="251">
        <v>1</v>
      </c>
      <c r="H1894" s="2"/>
    </row>
    <row r="1895" spans="2:8">
      <c r="B1895" s="243" t="s">
        <v>313</v>
      </c>
      <c r="C1895" s="29" t="s">
        <v>473</v>
      </c>
      <c r="D1895" s="29" t="s">
        <v>467</v>
      </c>
      <c r="E1895" s="251">
        <v>1</v>
      </c>
      <c r="H1895" s="2"/>
    </row>
    <row r="1896" spans="2:8">
      <c r="B1896" s="243" t="s">
        <v>313</v>
      </c>
      <c r="C1896" s="29" t="s">
        <v>473</v>
      </c>
      <c r="D1896" s="29" t="s">
        <v>468</v>
      </c>
      <c r="E1896" s="251">
        <v>1</v>
      </c>
      <c r="H1896" s="2"/>
    </row>
    <row r="1897" spans="2:8">
      <c r="B1897" s="243" t="s">
        <v>313</v>
      </c>
      <c r="C1897" s="29" t="s">
        <v>473</v>
      </c>
      <c r="D1897" s="29" t="s">
        <v>469</v>
      </c>
      <c r="E1897" s="251">
        <v>1</v>
      </c>
      <c r="H1897" s="2"/>
    </row>
    <row r="1898" spans="2:8">
      <c r="B1898" s="243" t="s">
        <v>313</v>
      </c>
      <c r="C1898" s="29" t="s">
        <v>473</v>
      </c>
      <c r="D1898" s="29" t="s">
        <v>470</v>
      </c>
      <c r="E1898" s="251">
        <v>1</v>
      </c>
      <c r="H1898" s="2"/>
    </row>
    <row r="1899" spans="2:8">
      <c r="B1899" s="243" t="s">
        <v>313</v>
      </c>
      <c r="C1899" s="29" t="s">
        <v>473</v>
      </c>
      <c r="D1899" s="29" t="s">
        <v>471</v>
      </c>
      <c r="E1899" s="251">
        <v>1</v>
      </c>
      <c r="H1899" s="2"/>
    </row>
    <row r="1900" spans="2:8">
      <c r="B1900" s="243" t="s">
        <v>313</v>
      </c>
      <c r="C1900" s="29" t="s">
        <v>473</v>
      </c>
      <c r="D1900" s="29" t="s">
        <v>472</v>
      </c>
      <c r="E1900" s="251">
        <v>1</v>
      </c>
      <c r="H1900" s="2"/>
    </row>
    <row r="1901" spans="2:8">
      <c r="B1901" s="243" t="s">
        <v>313</v>
      </c>
      <c r="C1901" s="29" t="s">
        <v>473</v>
      </c>
      <c r="D1901" s="29" t="s">
        <v>473</v>
      </c>
      <c r="E1901" s="251">
        <v>1</v>
      </c>
      <c r="H1901" s="2"/>
    </row>
    <row r="1902" spans="2:8">
      <c r="B1902" s="243" t="s">
        <v>313</v>
      </c>
      <c r="C1902" s="29" t="s">
        <v>473</v>
      </c>
      <c r="D1902" s="29" t="s">
        <v>474</v>
      </c>
      <c r="E1902" s="251">
        <v>2.0000000000000018E-2</v>
      </c>
      <c r="H1902" s="2"/>
    </row>
    <row r="1903" spans="2:8">
      <c r="B1903" s="243" t="s">
        <v>313</v>
      </c>
      <c r="C1903" s="29" t="s">
        <v>473</v>
      </c>
      <c r="D1903" s="29" t="s">
        <v>475</v>
      </c>
      <c r="E1903" s="251">
        <v>5.0000000000000044E-2</v>
      </c>
      <c r="H1903" s="2"/>
    </row>
    <row r="1904" spans="2:8">
      <c r="B1904" s="243" t="s">
        <v>313</v>
      </c>
      <c r="C1904" s="29" t="s">
        <v>473</v>
      </c>
      <c r="D1904" s="29" t="s">
        <v>476</v>
      </c>
      <c r="E1904" s="251">
        <v>6.9999999999999951E-2</v>
      </c>
      <c r="H1904" s="2"/>
    </row>
    <row r="1905" spans="2:8">
      <c r="B1905" s="243" t="s">
        <v>313</v>
      </c>
      <c r="C1905" s="29" t="s">
        <v>473</v>
      </c>
      <c r="D1905" s="29" t="s">
        <v>477</v>
      </c>
      <c r="E1905" s="251">
        <v>8.9999999999999969E-2</v>
      </c>
      <c r="H1905" s="2"/>
    </row>
    <row r="1906" spans="2:8">
      <c r="B1906" s="243" t="s">
        <v>313</v>
      </c>
      <c r="C1906" s="29" t="s">
        <v>473</v>
      </c>
      <c r="D1906" s="29" t="s">
        <v>478</v>
      </c>
      <c r="E1906" s="251">
        <v>9.9999999999999978E-2</v>
      </c>
      <c r="H1906" s="2"/>
    </row>
    <row r="1907" spans="2:8">
      <c r="B1907" s="243" t="s">
        <v>313</v>
      </c>
      <c r="C1907" s="29" t="s">
        <v>473</v>
      </c>
      <c r="D1907" s="29" t="s">
        <v>479</v>
      </c>
      <c r="E1907" s="251">
        <v>0.10999999999999999</v>
      </c>
      <c r="H1907" s="2"/>
    </row>
    <row r="1908" spans="2:8">
      <c r="B1908" s="243" t="s">
        <v>313</v>
      </c>
      <c r="C1908" s="29" t="s">
        <v>473</v>
      </c>
      <c r="D1908" s="29" t="s">
        <v>480</v>
      </c>
      <c r="E1908" s="251">
        <v>0.10999999999999999</v>
      </c>
      <c r="H1908" s="2"/>
    </row>
    <row r="1909" spans="2:8">
      <c r="B1909" s="243" t="s">
        <v>313</v>
      </c>
      <c r="C1909" s="29" t="s">
        <v>474</v>
      </c>
      <c r="D1909" s="29" t="s">
        <v>536</v>
      </c>
      <c r="E1909" s="252">
        <v>1</v>
      </c>
      <c r="H1909" s="2"/>
    </row>
    <row r="1910" spans="2:8">
      <c r="B1910" s="243" t="s">
        <v>313</v>
      </c>
      <c r="C1910" s="29" t="s">
        <v>474</v>
      </c>
      <c r="D1910" s="29" t="s">
        <v>465</v>
      </c>
      <c r="E1910" s="251">
        <v>1</v>
      </c>
      <c r="H1910" s="2"/>
    </row>
    <row r="1911" spans="2:8">
      <c r="B1911" s="243" t="s">
        <v>313</v>
      </c>
      <c r="C1911" s="29" t="s">
        <v>474</v>
      </c>
      <c r="D1911" s="29" t="s">
        <v>466</v>
      </c>
      <c r="E1911" s="251">
        <v>1</v>
      </c>
      <c r="H1911" s="2"/>
    </row>
    <row r="1912" spans="2:8">
      <c r="B1912" s="243" t="s">
        <v>313</v>
      </c>
      <c r="C1912" s="29" t="s">
        <v>474</v>
      </c>
      <c r="D1912" s="29" t="s">
        <v>467</v>
      </c>
      <c r="E1912" s="251">
        <v>1</v>
      </c>
      <c r="H1912" s="2"/>
    </row>
    <row r="1913" spans="2:8">
      <c r="B1913" s="243" t="s">
        <v>313</v>
      </c>
      <c r="C1913" s="29" t="s">
        <v>474</v>
      </c>
      <c r="D1913" s="29" t="s">
        <v>468</v>
      </c>
      <c r="E1913" s="251">
        <v>1</v>
      </c>
      <c r="H1913" s="2"/>
    </row>
    <row r="1914" spans="2:8">
      <c r="B1914" s="243" t="s">
        <v>313</v>
      </c>
      <c r="C1914" s="29" t="s">
        <v>474</v>
      </c>
      <c r="D1914" s="29" t="s">
        <v>469</v>
      </c>
      <c r="E1914" s="251">
        <v>1</v>
      </c>
      <c r="H1914" s="2"/>
    </row>
    <row r="1915" spans="2:8">
      <c r="B1915" s="243" t="s">
        <v>313</v>
      </c>
      <c r="C1915" s="29" t="s">
        <v>474</v>
      </c>
      <c r="D1915" s="29" t="s">
        <v>470</v>
      </c>
      <c r="E1915" s="251">
        <v>1</v>
      </c>
      <c r="H1915" s="2"/>
    </row>
    <row r="1916" spans="2:8">
      <c r="B1916" s="243" t="s">
        <v>313</v>
      </c>
      <c r="C1916" s="29" t="s">
        <v>474</v>
      </c>
      <c r="D1916" s="29" t="s">
        <v>471</v>
      </c>
      <c r="E1916" s="251">
        <v>1</v>
      </c>
      <c r="H1916" s="2"/>
    </row>
    <row r="1917" spans="2:8">
      <c r="B1917" s="243" t="s">
        <v>313</v>
      </c>
      <c r="C1917" s="29" t="s">
        <v>474</v>
      </c>
      <c r="D1917" s="29" t="s">
        <v>472</v>
      </c>
      <c r="E1917" s="251">
        <v>1</v>
      </c>
      <c r="H1917" s="2"/>
    </row>
    <row r="1918" spans="2:8">
      <c r="B1918" s="243" t="s">
        <v>313</v>
      </c>
      <c r="C1918" s="29" t="s">
        <v>474</v>
      </c>
      <c r="D1918" s="29" t="s">
        <v>473</v>
      </c>
      <c r="E1918" s="251">
        <v>1</v>
      </c>
      <c r="H1918" s="2"/>
    </row>
    <row r="1919" spans="2:8">
      <c r="B1919" s="243" t="s">
        <v>313</v>
      </c>
      <c r="C1919" s="29" t="s">
        <v>474</v>
      </c>
      <c r="D1919" s="29" t="s">
        <v>474</v>
      </c>
      <c r="E1919" s="251">
        <v>1</v>
      </c>
      <c r="H1919" s="2"/>
    </row>
    <row r="1920" spans="2:8">
      <c r="B1920" s="243" t="s">
        <v>313</v>
      </c>
      <c r="C1920" s="29" t="s">
        <v>474</v>
      </c>
      <c r="D1920" s="29" t="s">
        <v>475</v>
      </c>
      <c r="E1920" s="251">
        <v>3.0000000000000027E-2</v>
      </c>
      <c r="H1920" s="2"/>
    </row>
    <row r="1921" spans="2:8">
      <c r="B1921" s="243" t="s">
        <v>313</v>
      </c>
      <c r="C1921" s="29" t="s">
        <v>474</v>
      </c>
      <c r="D1921" s="29" t="s">
        <v>476</v>
      </c>
      <c r="E1921" s="251">
        <v>5.0000000000000044E-2</v>
      </c>
      <c r="H1921" s="2"/>
    </row>
    <row r="1922" spans="2:8">
      <c r="B1922" s="243" t="s">
        <v>313</v>
      </c>
      <c r="C1922" s="29" t="s">
        <v>474</v>
      </c>
      <c r="D1922" s="29" t="s">
        <v>477</v>
      </c>
      <c r="E1922" s="251">
        <v>6.9999999999999951E-2</v>
      </c>
      <c r="H1922" s="2"/>
    </row>
    <row r="1923" spans="2:8">
      <c r="B1923" s="243" t="s">
        <v>313</v>
      </c>
      <c r="C1923" s="29" t="s">
        <v>474</v>
      </c>
      <c r="D1923" s="29" t="s">
        <v>478</v>
      </c>
      <c r="E1923" s="251">
        <v>7.999999999999996E-2</v>
      </c>
      <c r="H1923" s="2"/>
    </row>
    <row r="1924" spans="2:8">
      <c r="B1924" s="243" t="s">
        <v>313</v>
      </c>
      <c r="C1924" s="29" t="s">
        <v>474</v>
      </c>
      <c r="D1924" s="29" t="s">
        <v>479</v>
      </c>
      <c r="E1924" s="251">
        <v>8.9999999999999969E-2</v>
      </c>
      <c r="H1924" s="2"/>
    </row>
    <row r="1925" spans="2:8">
      <c r="B1925" s="243" t="s">
        <v>313</v>
      </c>
      <c r="C1925" s="29" t="s">
        <v>474</v>
      </c>
      <c r="D1925" s="29" t="s">
        <v>480</v>
      </c>
      <c r="E1925" s="251">
        <v>9.9999999999999978E-2</v>
      </c>
      <c r="H1925" s="2"/>
    </row>
    <row r="1926" spans="2:8">
      <c r="B1926" s="243" t="s">
        <v>313</v>
      </c>
      <c r="C1926" s="29" t="s">
        <v>475</v>
      </c>
      <c r="D1926" s="29" t="s">
        <v>536</v>
      </c>
      <c r="E1926" s="252">
        <v>1</v>
      </c>
      <c r="H1926" s="2"/>
    </row>
    <row r="1927" spans="2:8">
      <c r="B1927" s="243" t="s">
        <v>313</v>
      </c>
      <c r="C1927" s="29" t="s">
        <v>475</v>
      </c>
      <c r="D1927" s="29" t="s">
        <v>465</v>
      </c>
      <c r="E1927" s="251">
        <v>1</v>
      </c>
      <c r="H1927" s="2"/>
    </row>
    <row r="1928" spans="2:8">
      <c r="B1928" s="243" t="s">
        <v>313</v>
      </c>
      <c r="C1928" s="29" t="s">
        <v>475</v>
      </c>
      <c r="D1928" s="29" t="s">
        <v>466</v>
      </c>
      <c r="E1928" s="251">
        <v>1</v>
      </c>
      <c r="H1928" s="2"/>
    </row>
    <row r="1929" spans="2:8">
      <c r="B1929" s="243" t="s">
        <v>313</v>
      </c>
      <c r="C1929" s="29" t="s">
        <v>475</v>
      </c>
      <c r="D1929" s="29" t="s">
        <v>467</v>
      </c>
      <c r="E1929" s="251">
        <v>1</v>
      </c>
      <c r="H1929" s="2"/>
    </row>
    <row r="1930" spans="2:8">
      <c r="B1930" s="243" t="s">
        <v>313</v>
      </c>
      <c r="C1930" s="29" t="s">
        <v>475</v>
      </c>
      <c r="D1930" s="29" t="s">
        <v>468</v>
      </c>
      <c r="E1930" s="251">
        <v>1</v>
      </c>
      <c r="H1930" s="2"/>
    </row>
    <row r="1931" spans="2:8">
      <c r="B1931" s="243" t="s">
        <v>313</v>
      </c>
      <c r="C1931" s="29" t="s">
        <v>475</v>
      </c>
      <c r="D1931" s="29" t="s">
        <v>469</v>
      </c>
      <c r="E1931" s="251">
        <v>1</v>
      </c>
      <c r="H1931" s="2"/>
    </row>
    <row r="1932" spans="2:8">
      <c r="B1932" s="243" t="s">
        <v>313</v>
      </c>
      <c r="C1932" s="29" t="s">
        <v>475</v>
      </c>
      <c r="D1932" s="29" t="s">
        <v>470</v>
      </c>
      <c r="E1932" s="251">
        <v>1</v>
      </c>
      <c r="H1932" s="2"/>
    </row>
    <row r="1933" spans="2:8">
      <c r="B1933" s="243" t="s">
        <v>313</v>
      </c>
      <c r="C1933" s="29" t="s">
        <v>475</v>
      </c>
      <c r="D1933" s="29" t="s">
        <v>471</v>
      </c>
      <c r="E1933" s="251">
        <v>1</v>
      </c>
      <c r="H1933" s="2"/>
    </row>
    <row r="1934" spans="2:8">
      <c r="B1934" s="243" t="s">
        <v>313</v>
      </c>
      <c r="C1934" s="29" t="s">
        <v>475</v>
      </c>
      <c r="D1934" s="29" t="s">
        <v>472</v>
      </c>
      <c r="E1934" s="251">
        <v>1</v>
      </c>
      <c r="H1934" s="2"/>
    </row>
    <row r="1935" spans="2:8">
      <c r="B1935" s="243" t="s">
        <v>313</v>
      </c>
      <c r="C1935" s="29" t="s">
        <v>475</v>
      </c>
      <c r="D1935" s="29" t="s">
        <v>473</v>
      </c>
      <c r="E1935" s="251">
        <v>1</v>
      </c>
      <c r="H1935" s="2"/>
    </row>
    <row r="1936" spans="2:8">
      <c r="B1936" s="243" t="s">
        <v>313</v>
      </c>
      <c r="C1936" s="29" t="s">
        <v>475</v>
      </c>
      <c r="D1936" s="29" t="s">
        <v>474</v>
      </c>
      <c r="E1936" s="251">
        <v>1</v>
      </c>
      <c r="H1936" s="2"/>
    </row>
    <row r="1937" spans="2:8">
      <c r="B1937" s="243" t="s">
        <v>313</v>
      </c>
      <c r="C1937" s="29" t="s">
        <v>475</v>
      </c>
      <c r="D1937" s="29" t="s">
        <v>475</v>
      </c>
      <c r="E1937" s="251">
        <v>1</v>
      </c>
      <c r="H1937" s="2"/>
    </row>
    <row r="1938" spans="2:8">
      <c r="B1938" s="243" t="s">
        <v>313</v>
      </c>
      <c r="C1938" s="29" t="s">
        <v>475</v>
      </c>
      <c r="D1938" s="29" t="s">
        <v>476</v>
      </c>
      <c r="E1938" s="251">
        <v>2.0000000000000018E-2</v>
      </c>
      <c r="H1938" s="2"/>
    </row>
    <row r="1939" spans="2:8">
      <c r="B1939" s="243" t="s">
        <v>313</v>
      </c>
      <c r="C1939" s="29" t="s">
        <v>475</v>
      </c>
      <c r="D1939" s="29" t="s">
        <v>477</v>
      </c>
      <c r="E1939" s="251">
        <v>4.0000000000000036E-2</v>
      </c>
      <c r="H1939" s="2"/>
    </row>
    <row r="1940" spans="2:8">
      <c r="B1940" s="243" t="s">
        <v>313</v>
      </c>
      <c r="C1940" s="29" t="s">
        <v>475</v>
      </c>
      <c r="D1940" s="29" t="s">
        <v>478</v>
      </c>
      <c r="E1940" s="251">
        <v>5.0000000000000044E-2</v>
      </c>
      <c r="H1940" s="2"/>
    </row>
    <row r="1941" spans="2:8">
      <c r="B1941" s="243" t="s">
        <v>313</v>
      </c>
      <c r="C1941" s="29" t="s">
        <v>475</v>
      </c>
      <c r="D1941" s="29" t="s">
        <v>479</v>
      </c>
      <c r="E1941" s="251">
        <v>6.0000000000000053E-2</v>
      </c>
      <c r="H1941" s="2"/>
    </row>
    <row r="1942" spans="2:8">
      <c r="B1942" s="243" t="s">
        <v>313</v>
      </c>
      <c r="C1942" s="29" t="s">
        <v>475</v>
      </c>
      <c r="D1942" s="29" t="s">
        <v>480</v>
      </c>
      <c r="E1942" s="251">
        <v>6.9999999999999951E-2</v>
      </c>
      <c r="H1942" s="2"/>
    </row>
    <row r="1943" spans="2:8">
      <c r="B1943" s="243" t="s">
        <v>313</v>
      </c>
      <c r="C1943" s="29" t="s">
        <v>476</v>
      </c>
      <c r="D1943" s="29" t="s">
        <v>536</v>
      </c>
      <c r="E1943" s="252">
        <v>1</v>
      </c>
      <c r="H1943" s="2"/>
    </row>
    <row r="1944" spans="2:8">
      <c r="B1944" s="243" t="s">
        <v>313</v>
      </c>
      <c r="C1944" s="29" t="s">
        <v>476</v>
      </c>
      <c r="D1944" s="29" t="s">
        <v>465</v>
      </c>
      <c r="E1944" s="251">
        <v>1</v>
      </c>
      <c r="H1944" s="2"/>
    </row>
    <row r="1945" spans="2:8">
      <c r="B1945" s="243" t="s">
        <v>313</v>
      </c>
      <c r="C1945" s="29" t="s">
        <v>476</v>
      </c>
      <c r="D1945" s="29" t="s">
        <v>466</v>
      </c>
      <c r="E1945" s="251">
        <v>1</v>
      </c>
      <c r="H1945" s="2"/>
    </row>
    <row r="1946" spans="2:8">
      <c r="B1946" s="243" t="s">
        <v>313</v>
      </c>
      <c r="C1946" s="29" t="s">
        <v>476</v>
      </c>
      <c r="D1946" s="29" t="s">
        <v>467</v>
      </c>
      <c r="E1946" s="251">
        <v>1</v>
      </c>
      <c r="H1946" s="2"/>
    </row>
    <row r="1947" spans="2:8">
      <c r="B1947" s="243" t="s">
        <v>313</v>
      </c>
      <c r="C1947" s="29" t="s">
        <v>476</v>
      </c>
      <c r="D1947" s="29" t="s">
        <v>468</v>
      </c>
      <c r="E1947" s="251">
        <v>1</v>
      </c>
      <c r="H1947" s="2"/>
    </row>
    <row r="1948" spans="2:8">
      <c r="B1948" s="243" t="s">
        <v>313</v>
      </c>
      <c r="C1948" s="29" t="s">
        <v>476</v>
      </c>
      <c r="D1948" s="29" t="s">
        <v>469</v>
      </c>
      <c r="E1948" s="251">
        <v>1</v>
      </c>
      <c r="H1948" s="2"/>
    </row>
    <row r="1949" spans="2:8">
      <c r="B1949" s="243" t="s">
        <v>313</v>
      </c>
      <c r="C1949" s="29" t="s">
        <v>476</v>
      </c>
      <c r="D1949" s="29" t="s">
        <v>470</v>
      </c>
      <c r="E1949" s="251">
        <v>1</v>
      </c>
      <c r="H1949" s="2"/>
    </row>
    <row r="1950" spans="2:8">
      <c r="B1950" s="243" t="s">
        <v>313</v>
      </c>
      <c r="C1950" s="29" t="s">
        <v>476</v>
      </c>
      <c r="D1950" s="29" t="s">
        <v>471</v>
      </c>
      <c r="E1950" s="251">
        <v>1</v>
      </c>
      <c r="H1950" s="2"/>
    </row>
    <row r="1951" spans="2:8">
      <c r="B1951" s="243" t="s">
        <v>313</v>
      </c>
      <c r="C1951" s="29" t="s">
        <v>476</v>
      </c>
      <c r="D1951" s="29" t="s">
        <v>472</v>
      </c>
      <c r="E1951" s="251">
        <v>1</v>
      </c>
      <c r="H1951" s="2"/>
    </row>
    <row r="1952" spans="2:8">
      <c r="B1952" s="243" t="s">
        <v>313</v>
      </c>
      <c r="C1952" s="29" t="s">
        <v>476</v>
      </c>
      <c r="D1952" s="29" t="s">
        <v>473</v>
      </c>
      <c r="E1952" s="251">
        <v>1</v>
      </c>
      <c r="H1952" s="2"/>
    </row>
    <row r="1953" spans="2:8">
      <c r="B1953" s="243" t="s">
        <v>313</v>
      </c>
      <c r="C1953" s="29" t="s">
        <v>476</v>
      </c>
      <c r="D1953" s="29" t="s">
        <v>474</v>
      </c>
      <c r="E1953" s="251">
        <v>1</v>
      </c>
      <c r="H1953" s="2"/>
    </row>
    <row r="1954" spans="2:8">
      <c r="B1954" s="243" t="s">
        <v>313</v>
      </c>
      <c r="C1954" s="29" t="s">
        <v>476</v>
      </c>
      <c r="D1954" s="29" t="s">
        <v>475</v>
      </c>
      <c r="E1954" s="251">
        <v>1</v>
      </c>
      <c r="H1954" s="2"/>
    </row>
    <row r="1955" spans="2:8">
      <c r="B1955" s="243" t="s">
        <v>313</v>
      </c>
      <c r="C1955" s="29" t="s">
        <v>476</v>
      </c>
      <c r="D1955" s="29" t="s">
        <v>476</v>
      </c>
      <c r="E1955" s="251">
        <v>1</v>
      </c>
      <c r="H1955" s="2"/>
    </row>
    <row r="1956" spans="2:8">
      <c r="B1956" s="243" t="s">
        <v>313</v>
      </c>
      <c r="C1956" s="29" t="s">
        <v>476</v>
      </c>
      <c r="D1956" s="29" t="s">
        <v>477</v>
      </c>
      <c r="E1956" s="251">
        <v>2.0000000000000018E-2</v>
      </c>
      <c r="H1956" s="2"/>
    </row>
    <row r="1957" spans="2:8">
      <c r="B1957" s="243" t="s">
        <v>313</v>
      </c>
      <c r="C1957" s="29" t="s">
        <v>476</v>
      </c>
      <c r="D1957" s="29" t="s">
        <v>478</v>
      </c>
      <c r="E1957" s="251">
        <v>3.0000000000000027E-2</v>
      </c>
      <c r="H1957" s="2"/>
    </row>
    <row r="1958" spans="2:8">
      <c r="B1958" s="243" t="s">
        <v>313</v>
      </c>
      <c r="C1958" s="29" t="s">
        <v>476</v>
      </c>
      <c r="D1958" s="29" t="s">
        <v>479</v>
      </c>
      <c r="E1958" s="251">
        <v>4.0000000000000036E-2</v>
      </c>
      <c r="H1958" s="2"/>
    </row>
    <row r="1959" spans="2:8">
      <c r="B1959" s="243" t="s">
        <v>313</v>
      </c>
      <c r="C1959" s="29" t="s">
        <v>476</v>
      </c>
      <c r="D1959" s="29" t="s">
        <v>480</v>
      </c>
      <c r="E1959" s="251">
        <v>5.0000000000000044E-2</v>
      </c>
      <c r="H1959" s="2"/>
    </row>
    <row r="1960" spans="2:8">
      <c r="B1960" s="243" t="s">
        <v>313</v>
      </c>
      <c r="C1960" s="29" t="s">
        <v>477</v>
      </c>
      <c r="D1960" s="29" t="s">
        <v>536</v>
      </c>
      <c r="E1960" s="252">
        <v>1</v>
      </c>
      <c r="H1960" s="2"/>
    </row>
    <row r="1961" spans="2:8">
      <c r="B1961" s="243" t="s">
        <v>313</v>
      </c>
      <c r="C1961" s="29" t="s">
        <v>477</v>
      </c>
      <c r="D1961" s="29" t="s">
        <v>465</v>
      </c>
      <c r="E1961" s="251">
        <v>1</v>
      </c>
      <c r="H1961" s="2"/>
    </row>
    <row r="1962" spans="2:8">
      <c r="B1962" s="243" t="s">
        <v>313</v>
      </c>
      <c r="C1962" s="29" t="s">
        <v>477</v>
      </c>
      <c r="D1962" s="29" t="s">
        <v>466</v>
      </c>
      <c r="E1962" s="251">
        <v>1</v>
      </c>
      <c r="H1962" s="2"/>
    </row>
    <row r="1963" spans="2:8">
      <c r="B1963" s="243" t="s">
        <v>313</v>
      </c>
      <c r="C1963" s="29" t="s">
        <v>477</v>
      </c>
      <c r="D1963" s="29" t="s">
        <v>467</v>
      </c>
      <c r="E1963" s="251">
        <v>1</v>
      </c>
      <c r="H1963" s="2"/>
    </row>
    <row r="1964" spans="2:8">
      <c r="B1964" s="243" t="s">
        <v>313</v>
      </c>
      <c r="C1964" s="29" t="s">
        <v>477</v>
      </c>
      <c r="D1964" s="29" t="s">
        <v>468</v>
      </c>
      <c r="E1964" s="251">
        <v>1</v>
      </c>
      <c r="H1964" s="2"/>
    </row>
    <row r="1965" spans="2:8">
      <c r="B1965" s="243" t="s">
        <v>313</v>
      </c>
      <c r="C1965" s="29" t="s">
        <v>477</v>
      </c>
      <c r="D1965" s="29" t="s">
        <v>469</v>
      </c>
      <c r="E1965" s="251">
        <v>1</v>
      </c>
      <c r="H1965" s="2"/>
    </row>
    <row r="1966" spans="2:8">
      <c r="B1966" s="243" t="s">
        <v>313</v>
      </c>
      <c r="C1966" s="29" t="s">
        <v>477</v>
      </c>
      <c r="D1966" s="29" t="s">
        <v>470</v>
      </c>
      <c r="E1966" s="251">
        <v>1</v>
      </c>
      <c r="H1966" s="2"/>
    </row>
    <row r="1967" spans="2:8">
      <c r="B1967" s="243" t="s">
        <v>313</v>
      </c>
      <c r="C1967" s="29" t="s">
        <v>477</v>
      </c>
      <c r="D1967" s="29" t="s">
        <v>471</v>
      </c>
      <c r="E1967" s="251">
        <v>1</v>
      </c>
      <c r="H1967" s="2"/>
    </row>
    <row r="1968" spans="2:8">
      <c r="B1968" s="243" t="s">
        <v>313</v>
      </c>
      <c r="C1968" s="29" t="s">
        <v>477</v>
      </c>
      <c r="D1968" s="29" t="s">
        <v>472</v>
      </c>
      <c r="E1968" s="251">
        <v>1</v>
      </c>
      <c r="H1968" s="2"/>
    </row>
    <row r="1969" spans="2:8">
      <c r="B1969" s="243" t="s">
        <v>313</v>
      </c>
      <c r="C1969" s="29" t="s">
        <v>477</v>
      </c>
      <c r="D1969" s="29" t="s">
        <v>473</v>
      </c>
      <c r="E1969" s="251">
        <v>1</v>
      </c>
      <c r="H1969" s="2"/>
    </row>
    <row r="1970" spans="2:8">
      <c r="B1970" s="243" t="s">
        <v>313</v>
      </c>
      <c r="C1970" s="29" t="s">
        <v>477</v>
      </c>
      <c r="D1970" s="29" t="s">
        <v>474</v>
      </c>
      <c r="E1970" s="251">
        <v>1</v>
      </c>
      <c r="H1970" s="2"/>
    </row>
    <row r="1971" spans="2:8">
      <c r="B1971" s="243" t="s">
        <v>313</v>
      </c>
      <c r="C1971" s="29" t="s">
        <v>477</v>
      </c>
      <c r="D1971" s="29" t="s">
        <v>475</v>
      </c>
      <c r="E1971" s="251">
        <v>1</v>
      </c>
      <c r="H1971" s="2"/>
    </row>
    <row r="1972" spans="2:8">
      <c r="B1972" s="243" t="s">
        <v>313</v>
      </c>
      <c r="C1972" s="29" t="s">
        <v>477</v>
      </c>
      <c r="D1972" s="29" t="s">
        <v>476</v>
      </c>
      <c r="E1972" s="251">
        <v>1</v>
      </c>
      <c r="H1972" s="2"/>
    </row>
    <row r="1973" spans="2:8">
      <c r="B1973" s="243" t="s">
        <v>313</v>
      </c>
      <c r="C1973" s="29" t="s">
        <v>477</v>
      </c>
      <c r="D1973" s="29" t="s">
        <v>477</v>
      </c>
      <c r="E1973" s="251">
        <v>1</v>
      </c>
      <c r="H1973" s="2"/>
    </row>
    <row r="1974" spans="2:8">
      <c r="B1974" s="243" t="s">
        <v>313</v>
      </c>
      <c r="C1974" s="29" t="s">
        <v>477</v>
      </c>
      <c r="D1974" s="29" t="s">
        <v>478</v>
      </c>
      <c r="E1974" s="251">
        <v>1.0000000000000009E-2</v>
      </c>
      <c r="H1974" s="2"/>
    </row>
    <row r="1975" spans="2:8">
      <c r="B1975" s="243" t="s">
        <v>313</v>
      </c>
      <c r="C1975" s="29" t="s">
        <v>477</v>
      </c>
      <c r="D1975" s="29" t="s">
        <v>479</v>
      </c>
      <c r="E1975" s="251">
        <v>2.0000000000000018E-2</v>
      </c>
      <c r="H1975" s="2"/>
    </row>
    <row r="1976" spans="2:8">
      <c r="B1976" s="243" t="s">
        <v>313</v>
      </c>
      <c r="C1976" s="29" t="s">
        <v>477</v>
      </c>
      <c r="D1976" s="29" t="s">
        <v>480</v>
      </c>
      <c r="E1976" s="251">
        <v>3.0000000000000027E-2</v>
      </c>
      <c r="H1976" s="2"/>
    </row>
    <row r="1977" spans="2:8">
      <c r="B1977" s="243" t="s">
        <v>313</v>
      </c>
      <c r="C1977" s="29" t="s">
        <v>478</v>
      </c>
      <c r="D1977" s="29" t="s">
        <v>536</v>
      </c>
      <c r="E1977" s="252">
        <v>1</v>
      </c>
      <c r="H1977" s="2"/>
    </row>
    <row r="1978" spans="2:8">
      <c r="B1978" s="243" t="s">
        <v>313</v>
      </c>
      <c r="C1978" s="29" t="s">
        <v>478</v>
      </c>
      <c r="D1978" s="29" t="s">
        <v>465</v>
      </c>
      <c r="E1978" s="251">
        <v>1</v>
      </c>
      <c r="H1978" s="2"/>
    </row>
    <row r="1979" spans="2:8">
      <c r="B1979" s="243" t="s">
        <v>313</v>
      </c>
      <c r="C1979" s="29" t="s">
        <v>478</v>
      </c>
      <c r="D1979" s="29" t="s">
        <v>466</v>
      </c>
      <c r="E1979" s="251">
        <v>1</v>
      </c>
      <c r="H1979" s="2"/>
    </row>
    <row r="1980" spans="2:8">
      <c r="B1980" s="243" t="s">
        <v>313</v>
      </c>
      <c r="C1980" s="29" t="s">
        <v>478</v>
      </c>
      <c r="D1980" s="29" t="s">
        <v>467</v>
      </c>
      <c r="E1980" s="251">
        <v>1</v>
      </c>
      <c r="H1980" s="2"/>
    </row>
    <row r="1981" spans="2:8">
      <c r="B1981" s="243" t="s">
        <v>313</v>
      </c>
      <c r="C1981" s="29" t="s">
        <v>478</v>
      </c>
      <c r="D1981" s="29" t="s">
        <v>468</v>
      </c>
      <c r="E1981" s="251">
        <v>1</v>
      </c>
      <c r="H1981" s="2"/>
    </row>
    <row r="1982" spans="2:8">
      <c r="B1982" s="243" t="s">
        <v>313</v>
      </c>
      <c r="C1982" s="29" t="s">
        <v>478</v>
      </c>
      <c r="D1982" s="29" t="s">
        <v>469</v>
      </c>
      <c r="E1982" s="251">
        <v>1</v>
      </c>
      <c r="H1982" s="2"/>
    </row>
    <row r="1983" spans="2:8">
      <c r="B1983" s="243" t="s">
        <v>313</v>
      </c>
      <c r="C1983" s="29" t="s">
        <v>478</v>
      </c>
      <c r="D1983" s="29" t="s">
        <v>470</v>
      </c>
      <c r="E1983" s="251">
        <v>1</v>
      </c>
      <c r="H1983" s="2"/>
    </row>
    <row r="1984" spans="2:8">
      <c r="B1984" s="243" t="s">
        <v>313</v>
      </c>
      <c r="C1984" s="29" t="s">
        <v>478</v>
      </c>
      <c r="D1984" s="29" t="s">
        <v>471</v>
      </c>
      <c r="E1984" s="251">
        <v>1</v>
      </c>
      <c r="H1984" s="2"/>
    </row>
    <row r="1985" spans="2:8">
      <c r="B1985" s="243" t="s">
        <v>313</v>
      </c>
      <c r="C1985" s="29" t="s">
        <v>478</v>
      </c>
      <c r="D1985" s="29" t="s">
        <v>472</v>
      </c>
      <c r="E1985" s="251">
        <v>1</v>
      </c>
      <c r="H1985" s="2"/>
    </row>
    <row r="1986" spans="2:8">
      <c r="B1986" s="243" t="s">
        <v>313</v>
      </c>
      <c r="C1986" s="29" t="s">
        <v>478</v>
      </c>
      <c r="D1986" s="29" t="s">
        <v>473</v>
      </c>
      <c r="E1986" s="251">
        <v>1</v>
      </c>
      <c r="H1986" s="2"/>
    </row>
    <row r="1987" spans="2:8">
      <c r="B1987" s="243" t="s">
        <v>313</v>
      </c>
      <c r="C1987" s="29" t="s">
        <v>478</v>
      </c>
      <c r="D1987" s="29" t="s">
        <v>474</v>
      </c>
      <c r="E1987" s="251">
        <v>1</v>
      </c>
      <c r="H1987" s="2"/>
    </row>
    <row r="1988" spans="2:8">
      <c r="B1988" s="243" t="s">
        <v>313</v>
      </c>
      <c r="C1988" s="29" t="s">
        <v>478</v>
      </c>
      <c r="D1988" s="29" t="s">
        <v>475</v>
      </c>
      <c r="E1988" s="251">
        <v>1</v>
      </c>
      <c r="H1988" s="2"/>
    </row>
    <row r="1989" spans="2:8">
      <c r="B1989" s="243" t="s">
        <v>313</v>
      </c>
      <c r="C1989" s="29" t="s">
        <v>478</v>
      </c>
      <c r="D1989" s="29" t="s">
        <v>476</v>
      </c>
      <c r="E1989" s="251">
        <v>1</v>
      </c>
      <c r="H1989" s="2"/>
    </row>
    <row r="1990" spans="2:8">
      <c r="B1990" s="243" t="s">
        <v>313</v>
      </c>
      <c r="C1990" s="29" t="s">
        <v>478</v>
      </c>
      <c r="D1990" s="29" t="s">
        <v>477</v>
      </c>
      <c r="E1990" s="251">
        <v>1</v>
      </c>
      <c r="H1990" s="2"/>
    </row>
    <row r="1991" spans="2:8">
      <c r="B1991" s="243" t="s">
        <v>313</v>
      </c>
      <c r="C1991" s="29" t="s">
        <v>478</v>
      </c>
      <c r="D1991" s="29" t="s">
        <v>478</v>
      </c>
      <c r="E1991" s="251">
        <v>1</v>
      </c>
      <c r="H1991" s="2"/>
    </row>
    <row r="1992" spans="2:8">
      <c r="B1992" s="243" t="s">
        <v>313</v>
      </c>
      <c r="C1992" s="29" t="s">
        <v>478</v>
      </c>
      <c r="D1992" s="29" t="s">
        <v>479</v>
      </c>
      <c r="E1992" s="251">
        <v>1.0000000000000009E-2</v>
      </c>
      <c r="H1992" s="2"/>
    </row>
    <row r="1993" spans="2:8">
      <c r="B1993" s="243" t="s">
        <v>313</v>
      </c>
      <c r="C1993" s="29" t="s">
        <v>478</v>
      </c>
      <c r="D1993" s="29" t="s">
        <v>480</v>
      </c>
      <c r="E1993" s="251">
        <v>2.0000000000000018E-2</v>
      </c>
      <c r="H1993" s="2"/>
    </row>
    <row r="1994" spans="2:8">
      <c r="B1994" s="243" t="s">
        <v>313</v>
      </c>
      <c r="C1994" s="29" t="s">
        <v>479</v>
      </c>
      <c r="D1994" s="29" t="s">
        <v>536</v>
      </c>
      <c r="E1994" s="252">
        <v>1</v>
      </c>
      <c r="H1994" s="2"/>
    </row>
    <row r="1995" spans="2:8">
      <c r="B1995" s="243" t="s">
        <v>313</v>
      </c>
      <c r="C1995" s="29" t="s">
        <v>479</v>
      </c>
      <c r="D1995" s="29" t="s">
        <v>465</v>
      </c>
      <c r="E1995" s="251">
        <v>1</v>
      </c>
      <c r="H1995" s="2"/>
    </row>
    <row r="1996" spans="2:8">
      <c r="B1996" s="243" t="s">
        <v>313</v>
      </c>
      <c r="C1996" s="29" t="s">
        <v>479</v>
      </c>
      <c r="D1996" s="29" t="s">
        <v>466</v>
      </c>
      <c r="E1996" s="251">
        <v>1</v>
      </c>
      <c r="H1996" s="2"/>
    </row>
    <row r="1997" spans="2:8">
      <c r="B1997" s="243" t="s">
        <v>313</v>
      </c>
      <c r="C1997" s="29" t="s">
        <v>479</v>
      </c>
      <c r="D1997" s="29" t="s">
        <v>467</v>
      </c>
      <c r="E1997" s="251">
        <v>1</v>
      </c>
      <c r="H1997" s="2"/>
    </row>
    <row r="1998" spans="2:8">
      <c r="B1998" s="243" t="s">
        <v>313</v>
      </c>
      <c r="C1998" s="29" t="s">
        <v>479</v>
      </c>
      <c r="D1998" s="29" t="s">
        <v>468</v>
      </c>
      <c r="E1998" s="251">
        <v>1</v>
      </c>
      <c r="H1998" s="2"/>
    </row>
    <row r="1999" spans="2:8">
      <c r="B1999" s="243" t="s">
        <v>313</v>
      </c>
      <c r="C1999" s="29" t="s">
        <v>479</v>
      </c>
      <c r="D1999" s="29" t="s">
        <v>469</v>
      </c>
      <c r="E1999" s="251">
        <v>1</v>
      </c>
      <c r="H1999" s="2"/>
    </row>
    <row r="2000" spans="2:8">
      <c r="B2000" s="243" t="s">
        <v>313</v>
      </c>
      <c r="C2000" s="29" t="s">
        <v>479</v>
      </c>
      <c r="D2000" s="29" t="s">
        <v>470</v>
      </c>
      <c r="E2000" s="251">
        <v>1</v>
      </c>
      <c r="H2000" s="2"/>
    </row>
    <row r="2001" spans="2:8">
      <c r="B2001" s="243" t="s">
        <v>313</v>
      </c>
      <c r="C2001" s="29" t="s">
        <v>479</v>
      </c>
      <c r="D2001" s="29" t="s">
        <v>471</v>
      </c>
      <c r="E2001" s="251">
        <v>1</v>
      </c>
      <c r="H2001" s="2"/>
    </row>
    <row r="2002" spans="2:8">
      <c r="B2002" s="243" t="s">
        <v>313</v>
      </c>
      <c r="C2002" s="29" t="s">
        <v>479</v>
      </c>
      <c r="D2002" s="29" t="s">
        <v>472</v>
      </c>
      <c r="E2002" s="251">
        <v>1</v>
      </c>
      <c r="H2002" s="2"/>
    </row>
    <row r="2003" spans="2:8">
      <c r="B2003" s="243" t="s">
        <v>313</v>
      </c>
      <c r="C2003" s="29" t="s">
        <v>479</v>
      </c>
      <c r="D2003" s="29" t="s">
        <v>473</v>
      </c>
      <c r="E2003" s="251">
        <v>1</v>
      </c>
      <c r="H2003" s="2"/>
    </row>
    <row r="2004" spans="2:8">
      <c r="B2004" s="243" t="s">
        <v>313</v>
      </c>
      <c r="C2004" s="29" t="s">
        <v>479</v>
      </c>
      <c r="D2004" s="29" t="s">
        <v>474</v>
      </c>
      <c r="E2004" s="251">
        <v>1</v>
      </c>
      <c r="H2004" s="2"/>
    </row>
    <row r="2005" spans="2:8">
      <c r="B2005" s="243" t="s">
        <v>313</v>
      </c>
      <c r="C2005" s="29" t="s">
        <v>479</v>
      </c>
      <c r="D2005" s="29" t="s">
        <v>475</v>
      </c>
      <c r="E2005" s="251">
        <v>1</v>
      </c>
      <c r="H2005" s="2"/>
    </row>
    <row r="2006" spans="2:8">
      <c r="B2006" s="243" t="s">
        <v>313</v>
      </c>
      <c r="C2006" s="29" t="s">
        <v>479</v>
      </c>
      <c r="D2006" s="29" t="s">
        <v>476</v>
      </c>
      <c r="E2006" s="251">
        <v>1</v>
      </c>
      <c r="H2006" s="2"/>
    </row>
    <row r="2007" spans="2:8">
      <c r="B2007" s="243" t="s">
        <v>313</v>
      </c>
      <c r="C2007" s="29" t="s">
        <v>479</v>
      </c>
      <c r="D2007" s="29" t="s">
        <v>477</v>
      </c>
      <c r="E2007" s="251">
        <v>1</v>
      </c>
      <c r="H2007" s="2"/>
    </row>
    <row r="2008" spans="2:8">
      <c r="B2008" s="243" t="s">
        <v>313</v>
      </c>
      <c r="C2008" s="29" t="s">
        <v>479</v>
      </c>
      <c r="D2008" s="29" t="s">
        <v>478</v>
      </c>
      <c r="E2008" s="251">
        <v>1</v>
      </c>
      <c r="H2008" s="2"/>
    </row>
    <row r="2009" spans="2:8">
      <c r="B2009" s="243" t="s">
        <v>313</v>
      </c>
      <c r="C2009" s="29" t="s">
        <v>479</v>
      </c>
      <c r="D2009" s="29" t="s">
        <v>479</v>
      </c>
      <c r="E2009" s="251">
        <v>1</v>
      </c>
      <c r="H2009" s="2"/>
    </row>
    <row r="2010" spans="2:8">
      <c r="B2010" s="243" t="s">
        <v>313</v>
      </c>
      <c r="C2010" s="29" t="s">
        <v>479</v>
      </c>
      <c r="D2010" s="29" t="s">
        <v>480</v>
      </c>
      <c r="E2010" s="251">
        <v>1.0000000000000009E-2</v>
      </c>
      <c r="H2010" s="2"/>
    </row>
    <row r="2011" spans="2:8">
      <c r="B2011" s="243" t="s">
        <v>313</v>
      </c>
      <c r="C2011" s="29" t="s">
        <v>480</v>
      </c>
      <c r="D2011" s="29" t="s">
        <v>536</v>
      </c>
      <c r="E2011" s="252">
        <v>1</v>
      </c>
      <c r="H2011" s="2"/>
    </row>
    <row r="2012" spans="2:8">
      <c r="B2012" s="243" t="s">
        <v>313</v>
      </c>
      <c r="C2012" s="29" t="s">
        <v>480</v>
      </c>
      <c r="D2012" s="29" t="s">
        <v>465</v>
      </c>
      <c r="E2012" s="251">
        <v>1</v>
      </c>
      <c r="H2012" s="2"/>
    </row>
    <row r="2013" spans="2:8">
      <c r="B2013" s="243" t="s">
        <v>313</v>
      </c>
      <c r="C2013" s="29" t="s">
        <v>480</v>
      </c>
      <c r="D2013" s="29" t="s">
        <v>466</v>
      </c>
      <c r="E2013" s="251">
        <v>1</v>
      </c>
      <c r="H2013" s="2"/>
    </row>
    <row r="2014" spans="2:8">
      <c r="B2014" s="243" t="s">
        <v>313</v>
      </c>
      <c r="C2014" s="29" t="s">
        <v>480</v>
      </c>
      <c r="D2014" s="29" t="s">
        <v>467</v>
      </c>
      <c r="E2014" s="251">
        <v>1</v>
      </c>
      <c r="H2014" s="2"/>
    </row>
    <row r="2015" spans="2:8">
      <c r="B2015" s="243" t="s">
        <v>313</v>
      </c>
      <c r="C2015" s="29" t="s">
        <v>480</v>
      </c>
      <c r="D2015" s="29" t="s">
        <v>468</v>
      </c>
      <c r="E2015" s="251">
        <v>1</v>
      </c>
      <c r="H2015" s="2"/>
    </row>
    <row r="2016" spans="2:8">
      <c r="B2016" s="243" t="s">
        <v>313</v>
      </c>
      <c r="C2016" s="29" t="s">
        <v>480</v>
      </c>
      <c r="D2016" s="29" t="s">
        <v>469</v>
      </c>
      <c r="E2016" s="251">
        <v>1</v>
      </c>
      <c r="H2016" s="2"/>
    </row>
    <row r="2017" spans="2:8">
      <c r="B2017" s="243" t="s">
        <v>313</v>
      </c>
      <c r="C2017" s="29" t="s">
        <v>480</v>
      </c>
      <c r="D2017" s="29" t="s">
        <v>470</v>
      </c>
      <c r="E2017" s="251">
        <v>1</v>
      </c>
      <c r="H2017" s="2"/>
    </row>
    <row r="2018" spans="2:8">
      <c r="B2018" s="243" t="s">
        <v>313</v>
      </c>
      <c r="C2018" s="29" t="s">
        <v>480</v>
      </c>
      <c r="D2018" s="29" t="s">
        <v>471</v>
      </c>
      <c r="E2018" s="251">
        <v>1</v>
      </c>
      <c r="H2018" s="2"/>
    </row>
    <row r="2019" spans="2:8">
      <c r="B2019" s="243" t="s">
        <v>313</v>
      </c>
      <c r="C2019" s="29" t="s">
        <v>480</v>
      </c>
      <c r="D2019" s="29" t="s">
        <v>472</v>
      </c>
      <c r="E2019" s="251">
        <v>1</v>
      </c>
      <c r="H2019" s="2"/>
    </row>
    <row r="2020" spans="2:8">
      <c r="B2020" s="243" t="s">
        <v>313</v>
      </c>
      <c r="C2020" s="29" t="s">
        <v>480</v>
      </c>
      <c r="D2020" s="29" t="s">
        <v>473</v>
      </c>
      <c r="E2020" s="251">
        <v>1</v>
      </c>
      <c r="H2020" s="2"/>
    </row>
    <row r="2021" spans="2:8">
      <c r="B2021" s="243" t="s">
        <v>313</v>
      </c>
      <c r="C2021" s="29" t="s">
        <v>480</v>
      </c>
      <c r="D2021" s="29" t="s">
        <v>474</v>
      </c>
      <c r="E2021" s="251">
        <v>1</v>
      </c>
      <c r="H2021" s="2"/>
    </row>
    <row r="2022" spans="2:8">
      <c r="B2022" s="243" t="s">
        <v>313</v>
      </c>
      <c r="C2022" s="29" t="s">
        <v>480</v>
      </c>
      <c r="D2022" s="29" t="s">
        <v>475</v>
      </c>
      <c r="E2022" s="251">
        <v>1</v>
      </c>
      <c r="H2022" s="2"/>
    </row>
    <row r="2023" spans="2:8">
      <c r="B2023" s="243" t="s">
        <v>313</v>
      </c>
      <c r="C2023" s="29" t="s">
        <v>480</v>
      </c>
      <c r="D2023" s="29" t="s">
        <v>476</v>
      </c>
      <c r="E2023" s="251">
        <v>1</v>
      </c>
      <c r="H2023" s="2"/>
    </row>
    <row r="2024" spans="2:8">
      <c r="B2024" s="243" t="s">
        <v>313</v>
      </c>
      <c r="C2024" s="29" t="s">
        <v>480</v>
      </c>
      <c r="D2024" s="29" t="s">
        <v>477</v>
      </c>
      <c r="E2024" s="251">
        <v>1</v>
      </c>
      <c r="H2024" s="2"/>
    </row>
    <row r="2025" spans="2:8">
      <c r="B2025" s="243" t="s">
        <v>313</v>
      </c>
      <c r="C2025" s="29" t="s">
        <v>480</v>
      </c>
      <c r="D2025" s="29" t="s">
        <v>478</v>
      </c>
      <c r="E2025" s="251">
        <v>1</v>
      </c>
      <c r="H2025" s="2"/>
    </row>
    <row r="2026" spans="2:8">
      <c r="B2026" s="243" t="s">
        <v>313</v>
      </c>
      <c r="C2026" s="29" t="s">
        <v>480</v>
      </c>
      <c r="D2026" s="29" t="s">
        <v>479</v>
      </c>
      <c r="E2026" s="251">
        <v>1</v>
      </c>
      <c r="H2026" s="2"/>
    </row>
    <row r="2027" spans="2:8">
      <c r="B2027" s="243" t="s">
        <v>313</v>
      </c>
      <c r="C2027" s="29" t="s">
        <v>480</v>
      </c>
      <c r="D2027" s="29" t="s">
        <v>480</v>
      </c>
      <c r="E2027" s="251">
        <v>1</v>
      </c>
      <c r="H2027" s="2"/>
    </row>
    <row r="2028" spans="2:8">
      <c r="B2028" s="243" t="s">
        <v>314</v>
      </c>
      <c r="C2028" s="29" t="s">
        <v>536</v>
      </c>
      <c r="D2028" s="29" t="s">
        <v>536</v>
      </c>
      <c r="E2028" s="252">
        <v>1</v>
      </c>
      <c r="H2028" s="2"/>
    </row>
    <row r="2029" spans="2:8">
      <c r="B2029" s="243" t="s">
        <v>314</v>
      </c>
      <c r="C2029" s="29" t="s">
        <v>536</v>
      </c>
      <c r="D2029" s="29" t="s">
        <v>465</v>
      </c>
      <c r="E2029" s="251">
        <v>0.37</v>
      </c>
      <c r="H2029" s="2"/>
    </row>
    <row r="2030" spans="2:8">
      <c r="B2030" s="243" t="s">
        <v>314</v>
      </c>
      <c r="C2030" s="29" t="s">
        <v>534</v>
      </c>
      <c r="D2030" s="29" t="s">
        <v>466</v>
      </c>
      <c r="E2030" s="251">
        <v>0.5</v>
      </c>
      <c r="H2030" s="2"/>
    </row>
    <row r="2031" spans="2:8">
      <c r="B2031" s="243" t="s">
        <v>314</v>
      </c>
      <c r="C2031" s="29" t="s">
        <v>534</v>
      </c>
      <c r="D2031" s="29" t="s">
        <v>467</v>
      </c>
      <c r="E2031" s="251">
        <v>0.55000000000000004</v>
      </c>
      <c r="H2031" s="2"/>
    </row>
    <row r="2032" spans="2:8">
      <c r="B2032" s="243" t="s">
        <v>314</v>
      </c>
      <c r="C2032" s="29" t="s">
        <v>534</v>
      </c>
      <c r="D2032" s="29" t="s">
        <v>468</v>
      </c>
      <c r="E2032" s="251">
        <v>0.6</v>
      </c>
      <c r="H2032" s="2"/>
    </row>
    <row r="2033" spans="2:8">
      <c r="B2033" s="243" t="s">
        <v>314</v>
      </c>
      <c r="C2033" s="29" t="s">
        <v>534</v>
      </c>
      <c r="D2033" s="29" t="s">
        <v>469</v>
      </c>
      <c r="E2033" s="251">
        <v>0.63</v>
      </c>
      <c r="H2033" s="2"/>
    </row>
    <row r="2034" spans="2:8">
      <c r="B2034" s="243" t="s">
        <v>314</v>
      </c>
      <c r="C2034" s="29" t="s">
        <v>534</v>
      </c>
      <c r="D2034" s="29" t="s">
        <v>470</v>
      </c>
      <c r="E2034" s="251">
        <v>0.64</v>
      </c>
      <c r="H2034" s="2"/>
    </row>
    <row r="2035" spans="2:8">
      <c r="B2035" s="243" t="s">
        <v>314</v>
      </c>
      <c r="C2035" s="29" t="s">
        <v>534</v>
      </c>
      <c r="D2035" s="29" t="s">
        <v>471</v>
      </c>
      <c r="E2035" s="251">
        <v>0.65</v>
      </c>
      <c r="H2035" s="2"/>
    </row>
    <row r="2036" spans="2:8">
      <c r="B2036" s="243" t="s">
        <v>314</v>
      </c>
      <c r="C2036" s="29" t="s">
        <v>534</v>
      </c>
      <c r="D2036" s="29" t="s">
        <v>472</v>
      </c>
      <c r="E2036" s="251">
        <v>0.65999999999999992</v>
      </c>
      <c r="H2036" s="2"/>
    </row>
    <row r="2037" spans="2:8">
      <c r="B2037" s="243" t="s">
        <v>314</v>
      </c>
      <c r="C2037" s="29" t="s">
        <v>534</v>
      </c>
      <c r="D2037" s="29" t="s">
        <v>473</v>
      </c>
      <c r="E2037" s="251">
        <v>0.66999999999999993</v>
      </c>
      <c r="H2037" s="2"/>
    </row>
    <row r="2038" spans="2:8">
      <c r="B2038" s="243" t="s">
        <v>314</v>
      </c>
      <c r="C2038" s="29" t="s">
        <v>534</v>
      </c>
      <c r="D2038" s="29" t="s">
        <v>474</v>
      </c>
      <c r="E2038" s="251">
        <v>0.66999999999999993</v>
      </c>
      <c r="H2038" s="2"/>
    </row>
    <row r="2039" spans="2:8">
      <c r="B2039" s="243" t="s">
        <v>314</v>
      </c>
      <c r="C2039" s="29" t="s">
        <v>534</v>
      </c>
      <c r="D2039" s="29" t="s">
        <v>475</v>
      </c>
      <c r="E2039" s="251">
        <v>0.67999999999999994</v>
      </c>
      <c r="H2039" s="2"/>
    </row>
    <row r="2040" spans="2:8">
      <c r="B2040" s="243" t="s">
        <v>314</v>
      </c>
      <c r="C2040" s="29" t="s">
        <v>534</v>
      </c>
      <c r="D2040" s="29" t="s">
        <v>476</v>
      </c>
      <c r="E2040" s="251">
        <v>0.69</v>
      </c>
      <c r="H2040" s="2"/>
    </row>
    <row r="2041" spans="2:8">
      <c r="B2041" s="243" t="s">
        <v>314</v>
      </c>
      <c r="C2041" s="29" t="s">
        <v>534</v>
      </c>
      <c r="D2041" s="29" t="s">
        <v>477</v>
      </c>
      <c r="E2041" s="251">
        <v>0.7</v>
      </c>
      <c r="H2041" s="2"/>
    </row>
    <row r="2042" spans="2:8">
      <c r="B2042" s="243" t="s">
        <v>314</v>
      </c>
      <c r="C2042" s="29" t="s">
        <v>534</v>
      </c>
      <c r="D2042" s="29" t="s">
        <v>478</v>
      </c>
      <c r="E2042" s="251">
        <v>0.7</v>
      </c>
      <c r="H2042" s="2"/>
    </row>
    <row r="2043" spans="2:8">
      <c r="B2043" s="243" t="s">
        <v>314</v>
      </c>
      <c r="C2043" s="29" t="s">
        <v>534</v>
      </c>
      <c r="D2043" s="29" t="s">
        <v>479</v>
      </c>
      <c r="E2043" s="251">
        <v>0.7</v>
      </c>
      <c r="H2043" s="2"/>
    </row>
    <row r="2044" spans="2:8">
      <c r="B2044" s="243" t="s">
        <v>314</v>
      </c>
      <c r="C2044" s="29" t="s">
        <v>534</v>
      </c>
      <c r="D2044" s="29" t="s">
        <v>480</v>
      </c>
      <c r="E2044" s="251">
        <v>0.71</v>
      </c>
      <c r="H2044" s="2"/>
    </row>
    <row r="2045" spans="2:8">
      <c r="B2045" s="243" t="s">
        <v>314</v>
      </c>
      <c r="C2045" s="29" t="s">
        <v>465</v>
      </c>
      <c r="D2045" s="29" t="s">
        <v>536</v>
      </c>
      <c r="E2045" s="252">
        <v>1</v>
      </c>
      <c r="H2045" s="2"/>
    </row>
    <row r="2046" spans="2:8">
      <c r="B2046" s="243" t="s">
        <v>314</v>
      </c>
      <c r="C2046" s="29" t="s">
        <v>465</v>
      </c>
      <c r="D2046" s="29" t="s">
        <v>465</v>
      </c>
      <c r="E2046" s="251">
        <v>1</v>
      </c>
      <c r="H2046" s="2"/>
    </row>
    <row r="2047" spans="2:8">
      <c r="B2047" s="243" t="s">
        <v>314</v>
      </c>
      <c r="C2047" s="29" t="s">
        <v>465</v>
      </c>
      <c r="D2047" s="29" t="s">
        <v>466</v>
      </c>
      <c r="E2047" s="251">
        <v>0.20999999999999996</v>
      </c>
      <c r="H2047" s="2"/>
    </row>
    <row r="2048" spans="2:8">
      <c r="B2048" s="243" t="s">
        <v>314</v>
      </c>
      <c r="C2048" s="29" t="s">
        <v>465</v>
      </c>
      <c r="D2048" s="29" t="s">
        <v>467</v>
      </c>
      <c r="E2048" s="251">
        <v>0.29000000000000004</v>
      </c>
      <c r="H2048" s="2"/>
    </row>
    <row r="2049" spans="2:8">
      <c r="B2049" s="243" t="s">
        <v>314</v>
      </c>
      <c r="C2049" s="29" t="s">
        <v>465</v>
      </c>
      <c r="D2049" s="29" t="s">
        <v>468</v>
      </c>
      <c r="E2049" s="251">
        <v>0.36</v>
      </c>
      <c r="H2049" s="2"/>
    </row>
    <row r="2050" spans="2:8">
      <c r="B2050" s="243" t="s">
        <v>314</v>
      </c>
      <c r="C2050" s="29" t="s">
        <v>465</v>
      </c>
      <c r="D2050" s="29" t="s">
        <v>469</v>
      </c>
      <c r="E2050" s="251">
        <v>0.4</v>
      </c>
      <c r="H2050" s="2"/>
    </row>
    <row r="2051" spans="2:8">
      <c r="B2051" s="243" t="s">
        <v>314</v>
      </c>
      <c r="C2051" s="29" t="s">
        <v>465</v>
      </c>
      <c r="D2051" s="29" t="s">
        <v>470</v>
      </c>
      <c r="E2051" s="251">
        <v>0.43000000000000005</v>
      </c>
      <c r="H2051" s="2"/>
    </row>
    <row r="2052" spans="2:8">
      <c r="B2052" s="243" t="s">
        <v>314</v>
      </c>
      <c r="C2052" s="29" t="s">
        <v>465</v>
      </c>
      <c r="D2052" s="29" t="s">
        <v>471</v>
      </c>
      <c r="E2052" s="251">
        <v>0.43999999999999995</v>
      </c>
      <c r="H2052" s="2"/>
    </row>
    <row r="2053" spans="2:8">
      <c r="B2053" s="243" t="s">
        <v>314</v>
      </c>
      <c r="C2053" s="29" t="s">
        <v>465</v>
      </c>
      <c r="D2053" s="29" t="s">
        <v>472</v>
      </c>
      <c r="E2053" s="251">
        <v>0.45999999999999996</v>
      </c>
      <c r="H2053" s="2"/>
    </row>
    <row r="2054" spans="2:8">
      <c r="B2054" s="243" t="s">
        <v>314</v>
      </c>
      <c r="C2054" s="29" t="s">
        <v>465</v>
      </c>
      <c r="D2054" s="29" t="s">
        <v>473</v>
      </c>
      <c r="E2054" s="251">
        <v>0.47</v>
      </c>
      <c r="H2054" s="2"/>
    </row>
    <row r="2055" spans="2:8">
      <c r="B2055" s="243" t="s">
        <v>314</v>
      </c>
      <c r="C2055" s="29" t="s">
        <v>465</v>
      </c>
      <c r="D2055" s="29" t="s">
        <v>474</v>
      </c>
      <c r="E2055" s="251">
        <v>0.48</v>
      </c>
      <c r="H2055" s="2"/>
    </row>
    <row r="2056" spans="2:8">
      <c r="B2056" s="243" t="s">
        <v>314</v>
      </c>
      <c r="C2056" s="29" t="s">
        <v>465</v>
      </c>
      <c r="D2056" s="29" t="s">
        <v>475</v>
      </c>
      <c r="E2056" s="251">
        <v>0.5</v>
      </c>
      <c r="H2056" s="2"/>
    </row>
    <row r="2057" spans="2:8">
      <c r="B2057" s="243" t="s">
        <v>314</v>
      </c>
      <c r="C2057" s="29" t="s">
        <v>465</v>
      </c>
      <c r="D2057" s="29" t="s">
        <v>476</v>
      </c>
      <c r="E2057" s="251">
        <v>0.51</v>
      </c>
      <c r="H2057" s="2"/>
    </row>
    <row r="2058" spans="2:8">
      <c r="B2058" s="243" t="s">
        <v>314</v>
      </c>
      <c r="C2058" s="29" t="s">
        <v>465</v>
      </c>
      <c r="D2058" s="29" t="s">
        <v>477</v>
      </c>
      <c r="E2058" s="251">
        <v>0.52</v>
      </c>
      <c r="H2058" s="2"/>
    </row>
    <row r="2059" spans="2:8">
      <c r="B2059" s="243" t="s">
        <v>314</v>
      </c>
      <c r="C2059" s="29" t="s">
        <v>465</v>
      </c>
      <c r="D2059" s="29" t="s">
        <v>478</v>
      </c>
      <c r="E2059" s="251">
        <v>0.52</v>
      </c>
      <c r="H2059" s="2"/>
    </row>
    <row r="2060" spans="2:8">
      <c r="B2060" s="243" t="s">
        <v>314</v>
      </c>
      <c r="C2060" s="29" t="s">
        <v>465</v>
      </c>
      <c r="D2060" s="29" t="s">
        <v>479</v>
      </c>
      <c r="E2060" s="251">
        <v>0.53</v>
      </c>
      <c r="H2060" s="2"/>
    </row>
    <row r="2061" spans="2:8">
      <c r="B2061" s="243" t="s">
        <v>314</v>
      </c>
      <c r="C2061" s="29" t="s">
        <v>465</v>
      </c>
      <c r="D2061" s="29" t="s">
        <v>480</v>
      </c>
      <c r="E2061" s="251">
        <v>0.53</v>
      </c>
      <c r="H2061" s="2"/>
    </row>
    <row r="2062" spans="2:8">
      <c r="B2062" s="243" t="s">
        <v>314</v>
      </c>
      <c r="C2062" s="29" t="s">
        <v>466</v>
      </c>
      <c r="D2062" s="29" t="s">
        <v>536</v>
      </c>
      <c r="E2062" s="252">
        <v>1</v>
      </c>
      <c r="H2062" s="2"/>
    </row>
    <row r="2063" spans="2:8">
      <c r="B2063" s="243" t="s">
        <v>314</v>
      </c>
      <c r="C2063" s="29" t="s">
        <v>466</v>
      </c>
      <c r="D2063" s="29" t="s">
        <v>465</v>
      </c>
      <c r="E2063" s="251">
        <v>1</v>
      </c>
      <c r="H2063" s="2"/>
    </row>
    <row r="2064" spans="2:8">
      <c r="B2064" s="243" t="s">
        <v>314</v>
      </c>
      <c r="C2064" s="29" t="s">
        <v>466</v>
      </c>
      <c r="D2064" s="29" t="s">
        <v>466</v>
      </c>
      <c r="E2064" s="251">
        <v>1</v>
      </c>
      <c r="H2064" s="2"/>
    </row>
    <row r="2065" spans="2:8">
      <c r="B2065" s="243" t="s">
        <v>314</v>
      </c>
      <c r="C2065" s="29" t="s">
        <v>466</v>
      </c>
      <c r="D2065" s="29" t="s">
        <v>467</v>
      </c>
      <c r="E2065" s="251">
        <v>9.9999999999999978E-2</v>
      </c>
      <c r="H2065" s="2"/>
    </row>
    <row r="2066" spans="2:8">
      <c r="B2066" s="243" t="s">
        <v>314</v>
      </c>
      <c r="C2066" s="29" t="s">
        <v>466</v>
      </c>
      <c r="D2066" s="29" t="s">
        <v>468</v>
      </c>
      <c r="E2066" s="251">
        <v>0.18999999999999995</v>
      </c>
      <c r="H2066" s="2"/>
    </row>
    <row r="2067" spans="2:8">
      <c r="B2067" s="243" t="s">
        <v>314</v>
      </c>
      <c r="C2067" s="29" t="s">
        <v>466</v>
      </c>
      <c r="D2067" s="29" t="s">
        <v>469</v>
      </c>
      <c r="E2067" s="251">
        <v>0.25</v>
      </c>
      <c r="H2067" s="2"/>
    </row>
    <row r="2068" spans="2:8">
      <c r="B2068" s="243" t="s">
        <v>314</v>
      </c>
      <c r="C2068" s="29" t="s">
        <v>466</v>
      </c>
      <c r="D2068" s="29" t="s">
        <v>470</v>
      </c>
      <c r="E2068" s="251">
        <v>0.28000000000000003</v>
      </c>
      <c r="H2068" s="2"/>
    </row>
    <row r="2069" spans="2:8">
      <c r="B2069" s="243" t="s">
        <v>314</v>
      </c>
      <c r="C2069" s="29" t="s">
        <v>466</v>
      </c>
      <c r="D2069" s="29" t="s">
        <v>471</v>
      </c>
      <c r="E2069" s="251">
        <v>0.29000000000000004</v>
      </c>
      <c r="H2069" s="2"/>
    </row>
    <row r="2070" spans="2:8">
      <c r="B2070" s="243" t="s">
        <v>314</v>
      </c>
      <c r="C2070" s="29" t="s">
        <v>466</v>
      </c>
      <c r="D2070" s="29" t="s">
        <v>472</v>
      </c>
      <c r="E2070" s="251">
        <v>0.31000000000000005</v>
      </c>
      <c r="H2070" s="2"/>
    </row>
    <row r="2071" spans="2:8">
      <c r="B2071" s="243" t="s">
        <v>314</v>
      </c>
      <c r="C2071" s="29" t="s">
        <v>466</v>
      </c>
      <c r="D2071" s="29" t="s">
        <v>473</v>
      </c>
      <c r="E2071" s="251">
        <v>0.32999999999999996</v>
      </c>
      <c r="H2071" s="2"/>
    </row>
    <row r="2072" spans="2:8">
      <c r="B2072" s="243" t="s">
        <v>314</v>
      </c>
      <c r="C2072" s="29" t="s">
        <v>466</v>
      </c>
      <c r="D2072" s="29" t="s">
        <v>474</v>
      </c>
      <c r="E2072" s="251">
        <v>0.35</v>
      </c>
      <c r="H2072" s="2"/>
    </row>
    <row r="2073" spans="2:8">
      <c r="B2073" s="243" t="s">
        <v>314</v>
      </c>
      <c r="C2073" s="29" t="s">
        <v>466</v>
      </c>
      <c r="D2073" s="29" t="s">
        <v>475</v>
      </c>
      <c r="E2073" s="251">
        <v>0.37</v>
      </c>
      <c r="H2073" s="2"/>
    </row>
    <row r="2074" spans="2:8">
      <c r="B2074" s="243" t="s">
        <v>314</v>
      </c>
      <c r="C2074" s="29" t="s">
        <v>466</v>
      </c>
      <c r="D2074" s="29" t="s">
        <v>476</v>
      </c>
      <c r="E2074" s="251">
        <v>0.38</v>
      </c>
      <c r="H2074" s="2"/>
    </row>
    <row r="2075" spans="2:8">
      <c r="B2075" s="243" t="s">
        <v>314</v>
      </c>
      <c r="C2075" s="29" t="s">
        <v>466</v>
      </c>
      <c r="D2075" s="29" t="s">
        <v>477</v>
      </c>
      <c r="E2075" s="251">
        <v>0.39</v>
      </c>
      <c r="H2075" s="2"/>
    </row>
    <row r="2076" spans="2:8">
      <c r="B2076" s="243" t="s">
        <v>314</v>
      </c>
      <c r="C2076" s="29" t="s">
        <v>466</v>
      </c>
      <c r="D2076" s="29" t="s">
        <v>478</v>
      </c>
      <c r="E2076" s="251">
        <v>0.4</v>
      </c>
      <c r="H2076" s="2"/>
    </row>
    <row r="2077" spans="2:8">
      <c r="B2077" s="243" t="s">
        <v>314</v>
      </c>
      <c r="C2077" s="29" t="s">
        <v>466</v>
      </c>
      <c r="D2077" s="29" t="s">
        <v>479</v>
      </c>
      <c r="E2077" s="251">
        <v>0.4</v>
      </c>
      <c r="H2077" s="2"/>
    </row>
    <row r="2078" spans="2:8">
      <c r="B2078" s="243" t="s">
        <v>314</v>
      </c>
      <c r="C2078" s="29" t="s">
        <v>466</v>
      </c>
      <c r="D2078" s="29" t="s">
        <v>480</v>
      </c>
      <c r="E2078" s="251">
        <v>0.41000000000000003</v>
      </c>
      <c r="H2078" s="2"/>
    </row>
    <row r="2079" spans="2:8">
      <c r="B2079" s="243" t="s">
        <v>314</v>
      </c>
      <c r="C2079" s="29" t="s">
        <v>467</v>
      </c>
      <c r="D2079" s="29" t="s">
        <v>536</v>
      </c>
      <c r="E2079" s="252">
        <v>1</v>
      </c>
      <c r="H2079" s="2"/>
    </row>
    <row r="2080" spans="2:8">
      <c r="B2080" s="243" t="s">
        <v>314</v>
      </c>
      <c r="C2080" s="29" t="s">
        <v>467</v>
      </c>
      <c r="D2080" s="29" t="s">
        <v>465</v>
      </c>
      <c r="E2080" s="251">
        <v>1</v>
      </c>
      <c r="H2080" s="2"/>
    </row>
    <row r="2081" spans="2:8">
      <c r="B2081" s="243" t="s">
        <v>314</v>
      </c>
      <c r="C2081" s="29" t="s">
        <v>509</v>
      </c>
      <c r="D2081" s="29" t="s">
        <v>466</v>
      </c>
      <c r="E2081" s="251">
        <v>1</v>
      </c>
      <c r="H2081" s="2"/>
    </row>
    <row r="2082" spans="2:8">
      <c r="B2082" s="243" t="s">
        <v>314</v>
      </c>
      <c r="C2082" s="29" t="s">
        <v>509</v>
      </c>
      <c r="D2082" s="29" t="s">
        <v>467</v>
      </c>
      <c r="E2082" s="251">
        <v>1</v>
      </c>
      <c r="H2082" s="2"/>
    </row>
    <row r="2083" spans="2:8">
      <c r="B2083" s="243" t="s">
        <v>314</v>
      </c>
      <c r="C2083" s="29" t="s">
        <v>509</v>
      </c>
      <c r="D2083" s="29" t="s">
        <v>468</v>
      </c>
      <c r="E2083" s="251">
        <v>9.9999999999999978E-2</v>
      </c>
      <c r="H2083" s="2"/>
    </row>
    <row r="2084" spans="2:8">
      <c r="B2084" s="243" t="s">
        <v>314</v>
      </c>
      <c r="C2084" s="29" t="s">
        <v>509</v>
      </c>
      <c r="D2084" s="29" t="s">
        <v>469</v>
      </c>
      <c r="E2084" s="251">
        <v>0.16000000000000003</v>
      </c>
      <c r="H2084" s="2"/>
    </row>
    <row r="2085" spans="2:8">
      <c r="B2085" s="243" t="s">
        <v>314</v>
      </c>
      <c r="C2085" s="29" t="s">
        <v>509</v>
      </c>
      <c r="D2085" s="29" t="s">
        <v>470</v>
      </c>
      <c r="E2085" s="251">
        <v>0.19999999999999996</v>
      </c>
      <c r="H2085" s="2"/>
    </row>
    <row r="2086" spans="2:8">
      <c r="B2086" s="243" t="s">
        <v>314</v>
      </c>
      <c r="C2086" s="29" t="s">
        <v>509</v>
      </c>
      <c r="D2086" s="29" t="s">
        <v>471</v>
      </c>
      <c r="E2086" s="251">
        <v>0.20999999999999996</v>
      </c>
      <c r="H2086" s="2"/>
    </row>
    <row r="2087" spans="2:8">
      <c r="B2087" s="243" t="s">
        <v>314</v>
      </c>
      <c r="C2087" s="29" t="s">
        <v>509</v>
      </c>
      <c r="D2087" s="29" t="s">
        <v>472</v>
      </c>
      <c r="E2087" s="251">
        <v>0.24</v>
      </c>
      <c r="H2087" s="2"/>
    </row>
    <row r="2088" spans="2:8">
      <c r="B2088" s="243" t="s">
        <v>314</v>
      </c>
      <c r="C2088" s="29" t="s">
        <v>509</v>
      </c>
      <c r="D2088" s="29" t="s">
        <v>473</v>
      </c>
      <c r="E2088" s="251">
        <v>0.26</v>
      </c>
      <c r="H2088" s="2"/>
    </row>
    <row r="2089" spans="2:8">
      <c r="B2089" s="243" t="s">
        <v>314</v>
      </c>
      <c r="C2089" s="29" t="s">
        <v>509</v>
      </c>
      <c r="D2089" s="29" t="s">
        <v>474</v>
      </c>
      <c r="E2089" s="251">
        <v>0.27</v>
      </c>
      <c r="H2089" s="2"/>
    </row>
    <row r="2090" spans="2:8">
      <c r="B2090" s="243" t="s">
        <v>314</v>
      </c>
      <c r="C2090" s="29" t="s">
        <v>509</v>
      </c>
      <c r="D2090" s="29" t="s">
        <v>475</v>
      </c>
      <c r="E2090" s="251">
        <v>0.30000000000000004</v>
      </c>
      <c r="H2090" s="2"/>
    </row>
    <row r="2091" spans="2:8">
      <c r="B2091" s="243" t="s">
        <v>314</v>
      </c>
      <c r="C2091" s="29" t="s">
        <v>509</v>
      </c>
      <c r="D2091" s="29" t="s">
        <v>476</v>
      </c>
      <c r="E2091" s="251">
        <v>0.31000000000000005</v>
      </c>
      <c r="H2091" s="2"/>
    </row>
    <row r="2092" spans="2:8">
      <c r="B2092" s="243" t="s">
        <v>314</v>
      </c>
      <c r="C2092" s="29" t="s">
        <v>509</v>
      </c>
      <c r="D2092" s="29" t="s">
        <v>477</v>
      </c>
      <c r="E2092" s="251">
        <v>0.31999999999999995</v>
      </c>
      <c r="H2092" s="2"/>
    </row>
    <row r="2093" spans="2:8">
      <c r="B2093" s="243" t="s">
        <v>314</v>
      </c>
      <c r="C2093" s="29" t="s">
        <v>509</v>
      </c>
      <c r="D2093" s="29" t="s">
        <v>478</v>
      </c>
      <c r="E2093" s="251">
        <v>0.32999999999999996</v>
      </c>
      <c r="H2093" s="2"/>
    </row>
    <row r="2094" spans="2:8">
      <c r="B2094" s="243" t="s">
        <v>314</v>
      </c>
      <c r="C2094" s="29" t="s">
        <v>509</v>
      </c>
      <c r="D2094" s="29" t="s">
        <v>479</v>
      </c>
      <c r="E2094" s="251">
        <v>0.33999999999999997</v>
      </c>
      <c r="H2094" s="2"/>
    </row>
    <row r="2095" spans="2:8">
      <c r="B2095" s="243" t="s">
        <v>314</v>
      </c>
      <c r="C2095" s="29" t="s">
        <v>509</v>
      </c>
      <c r="D2095" s="29" t="s">
        <v>480</v>
      </c>
      <c r="E2095" s="251">
        <v>0.33999999999999997</v>
      </c>
      <c r="H2095" s="2"/>
    </row>
    <row r="2096" spans="2:8">
      <c r="B2096" s="243" t="s">
        <v>314</v>
      </c>
      <c r="C2096" s="29" t="s">
        <v>468</v>
      </c>
      <c r="D2096" s="29" t="s">
        <v>536</v>
      </c>
      <c r="E2096" s="252">
        <v>1</v>
      </c>
      <c r="H2096" s="2"/>
    </row>
    <row r="2097" spans="2:8">
      <c r="B2097" s="243" t="s">
        <v>314</v>
      </c>
      <c r="C2097" s="29" t="s">
        <v>468</v>
      </c>
      <c r="D2097" s="29" t="s">
        <v>465</v>
      </c>
      <c r="E2097" s="251">
        <v>1</v>
      </c>
      <c r="H2097" s="2"/>
    </row>
    <row r="2098" spans="2:8">
      <c r="B2098" s="243" t="s">
        <v>314</v>
      </c>
      <c r="C2098" s="29" t="s">
        <v>468</v>
      </c>
      <c r="D2098" s="29" t="s">
        <v>466</v>
      </c>
      <c r="E2098" s="251">
        <v>1</v>
      </c>
      <c r="H2098" s="2"/>
    </row>
    <row r="2099" spans="2:8">
      <c r="B2099" s="243" t="s">
        <v>314</v>
      </c>
      <c r="C2099" s="29" t="s">
        <v>468</v>
      </c>
      <c r="D2099" s="29" t="s">
        <v>467</v>
      </c>
      <c r="E2099" s="251">
        <v>1</v>
      </c>
      <c r="H2099" s="2"/>
    </row>
    <row r="2100" spans="2:8">
      <c r="B2100" s="243" t="s">
        <v>314</v>
      </c>
      <c r="C2100" s="29" t="s">
        <v>468</v>
      </c>
      <c r="D2100" s="29" t="s">
        <v>468</v>
      </c>
      <c r="E2100" s="251">
        <v>1</v>
      </c>
      <c r="H2100" s="2"/>
    </row>
    <row r="2101" spans="2:8">
      <c r="B2101" s="243" t="s">
        <v>314</v>
      </c>
      <c r="C2101" s="29" t="s">
        <v>468</v>
      </c>
      <c r="D2101" s="29" t="s">
        <v>469</v>
      </c>
      <c r="E2101" s="251">
        <v>6.9999999999999951E-2</v>
      </c>
      <c r="H2101" s="2"/>
    </row>
    <row r="2102" spans="2:8">
      <c r="B2102" s="243" t="s">
        <v>314</v>
      </c>
      <c r="C2102" s="29" t="s">
        <v>468</v>
      </c>
      <c r="D2102" s="29" t="s">
        <v>470</v>
      </c>
      <c r="E2102" s="251">
        <v>0.12</v>
      </c>
      <c r="H2102" s="2"/>
    </row>
    <row r="2103" spans="2:8">
      <c r="B2103" s="243" t="s">
        <v>314</v>
      </c>
      <c r="C2103" s="29" t="s">
        <v>468</v>
      </c>
      <c r="D2103" s="29" t="s">
        <v>471</v>
      </c>
      <c r="E2103" s="251">
        <v>0.13</v>
      </c>
      <c r="H2103" s="2"/>
    </row>
    <row r="2104" spans="2:8">
      <c r="B2104" s="243" t="s">
        <v>314</v>
      </c>
      <c r="C2104" s="29" t="s">
        <v>468</v>
      </c>
      <c r="D2104" s="29" t="s">
        <v>472</v>
      </c>
      <c r="E2104" s="251">
        <v>0.15000000000000002</v>
      </c>
      <c r="H2104" s="2"/>
    </row>
    <row r="2105" spans="2:8">
      <c r="B2105" s="243" t="s">
        <v>314</v>
      </c>
      <c r="C2105" s="29" t="s">
        <v>468</v>
      </c>
      <c r="D2105" s="29" t="s">
        <v>473</v>
      </c>
      <c r="E2105" s="251">
        <v>0.18000000000000005</v>
      </c>
      <c r="H2105" s="2"/>
    </row>
    <row r="2106" spans="2:8">
      <c r="B2106" s="243" t="s">
        <v>314</v>
      </c>
      <c r="C2106" s="29" t="s">
        <v>468</v>
      </c>
      <c r="D2106" s="29" t="s">
        <v>474</v>
      </c>
      <c r="E2106" s="251">
        <v>0.18999999999999995</v>
      </c>
      <c r="H2106" s="2"/>
    </row>
    <row r="2107" spans="2:8">
      <c r="B2107" s="243" t="s">
        <v>314</v>
      </c>
      <c r="C2107" s="29" t="s">
        <v>468</v>
      </c>
      <c r="D2107" s="29" t="s">
        <v>475</v>
      </c>
      <c r="E2107" s="251">
        <v>0.21999999999999997</v>
      </c>
      <c r="H2107" s="2"/>
    </row>
    <row r="2108" spans="2:8">
      <c r="B2108" s="243" t="s">
        <v>314</v>
      </c>
      <c r="C2108" s="29" t="s">
        <v>468</v>
      </c>
      <c r="D2108" s="29" t="s">
        <v>476</v>
      </c>
      <c r="E2108" s="251">
        <v>0.22999999999999998</v>
      </c>
      <c r="H2108" s="2"/>
    </row>
    <row r="2109" spans="2:8">
      <c r="B2109" s="243" t="s">
        <v>314</v>
      </c>
      <c r="C2109" s="29" t="s">
        <v>468</v>
      </c>
      <c r="D2109" s="29" t="s">
        <v>477</v>
      </c>
      <c r="E2109" s="251">
        <v>0.25</v>
      </c>
      <c r="H2109" s="2"/>
    </row>
    <row r="2110" spans="2:8">
      <c r="B2110" s="243" t="s">
        <v>314</v>
      </c>
      <c r="C2110" s="29" t="s">
        <v>468</v>
      </c>
      <c r="D2110" s="29" t="s">
        <v>478</v>
      </c>
      <c r="E2110" s="251">
        <v>0.26</v>
      </c>
      <c r="H2110" s="2"/>
    </row>
    <row r="2111" spans="2:8">
      <c r="B2111" s="243" t="s">
        <v>314</v>
      </c>
      <c r="C2111" s="29" t="s">
        <v>468</v>
      </c>
      <c r="D2111" s="29" t="s">
        <v>479</v>
      </c>
      <c r="E2111" s="251">
        <v>0.26</v>
      </c>
      <c r="H2111" s="2"/>
    </row>
    <row r="2112" spans="2:8">
      <c r="B2112" s="243" t="s">
        <v>314</v>
      </c>
      <c r="C2112" s="29" t="s">
        <v>468</v>
      </c>
      <c r="D2112" s="29" t="s">
        <v>480</v>
      </c>
      <c r="E2112" s="251">
        <v>0.27</v>
      </c>
      <c r="H2112" s="2"/>
    </row>
    <row r="2113" spans="2:8">
      <c r="B2113" s="243" t="s">
        <v>314</v>
      </c>
      <c r="C2113" s="29" t="s">
        <v>469</v>
      </c>
      <c r="D2113" s="29" t="s">
        <v>536</v>
      </c>
      <c r="E2113" s="252">
        <v>1</v>
      </c>
      <c r="H2113" s="2"/>
    </row>
    <row r="2114" spans="2:8">
      <c r="B2114" s="243" t="s">
        <v>314</v>
      </c>
      <c r="C2114" s="29" t="s">
        <v>469</v>
      </c>
      <c r="D2114" s="29" t="s">
        <v>465</v>
      </c>
      <c r="E2114" s="251">
        <v>1</v>
      </c>
      <c r="H2114" s="2"/>
    </row>
    <row r="2115" spans="2:8">
      <c r="B2115" s="243" t="s">
        <v>314</v>
      </c>
      <c r="C2115" s="29" t="s">
        <v>469</v>
      </c>
      <c r="D2115" s="29" t="s">
        <v>466</v>
      </c>
      <c r="E2115" s="251">
        <v>1</v>
      </c>
      <c r="H2115" s="2"/>
    </row>
    <row r="2116" spans="2:8">
      <c r="B2116" s="243" t="s">
        <v>314</v>
      </c>
      <c r="C2116" s="29" t="s">
        <v>469</v>
      </c>
      <c r="D2116" s="29" t="s">
        <v>467</v>
      </c>
      <c r="E2116" s="251">
        <v>1</v>
      </c>
      <c r="H2116" s="2"/>
    </row>
    <row r="2117" spans="2:8">
      <c r="B2117" s="243" t="s">
        <v>314</v>
      </c>
      <c r="C2117" s="29" t="s">
        <v>469</v>
      </c>
      <c r="D2117" s="29" t="s">
        <v>468</v>
      </c>
      <c r="E2117" s="251">
        <v>1</v>
      </c>
      <c r="H2117" s="2"/>
    </row>
    <row r="2118" spans="2:8">
      <c r="B2118" s="243" t="s">
        <v>314</v>
      </c>
      <c r="C2118" s="29" t="s">
        <v>469</v>
      </c>
      <c r="D2118" s="29" t="s">
        <v>469</v>
      </c>
      <c r="E2118" s="251">
        <v>1</v>
      </c>
      <c r="H2118" s="2"/>
    </row>
    <row r="2119" spans="2:8">
      <c r="B2119" s="243" t="s">
        <v>314</v>
      </c>
      <c r="C2119" s="29" t="s">
        <v>469</v>
      </c>
      <c r="D2119" s="29" t="s">
        <v>470</v>
      </c>
      <c r="E2119" s="251">
        <v>5.0000000000000044E-2</v>
      </c>
      <c r="H2119" s="2"/>
    </row>
    <row r="2120" spans="2:8">
      <c r="B2120" s="243" t="s">
        <v>314</v>
      </c>
      <c r="C2120" s="29" t="s">
        <v>469</v>
      </c>
      <c r="D2120" s="29" t="s">
        <v>471</v>
      </c>
      <c r="E2120" s="251">
        <v>6.0000000000000053E-2</v>
      </c>
      <c r="H2120" s="2"/>
    </row>
    <row r="2121" spans="2:8">
      <c r="B2121" s="243" t="s">
        <v>314</v>
      </c>
      <c r="C2121" s="29" t="s">
        <v>469</v>
      </c>
      <c r="D2121" s="29" t="s">
        <v>472</v>
      </c>
      <c r="E2121" s="251">
        <v>8.9999999999999969E-2</v>
      </c>
      <c r="H2121" s="2"/>
    </row>
    <row r="2122" spans="2:8">
      <c r="B2122" s="243" t="s">
        <v>314</v>
      </c>
      <c r="C2122" s="29" t="s">
        <v>469</v>
      </c>
      <c r="D2122" s="29" t="s">
        <v>473</v>
      </c>
      <c r="E2122" s="251">
        <v>0.12</v>
      </c>
      <c r="H2122" s="2"/>
    </row>
    <row r="2123" spans="2:8">
      <c r="B2123" s="243" t="s">
        <v>314</v>
      </c>
      <c r="C2123" s="29" t="s">
        <v>469</v>
      </c>
      <c r="D2123" s="29" t="s">
        <v>474</v>
      </c>
      <c r="E2123" s="251">
        <v>0.13</v>
      </c>
      <c r="H2123" s="2"/>
    </row>
    <row r="2124" spans="2:8">
      <c r="B2124" s="243" t="s">
        <v>314</v>
      </c>
      <c r="C2124" s="29" t="s">
        <v>469</v>
      </c>
      <c r="D2124" s="29" t="s">
        <v>475</v>
      </c>
      <c r="E2124" s="251">
        <v>0.16000000000000003</v>
      </c>
      <c r="H2124" s="2"/>
    </row>
    <row r="2125" spans="2:8">
      <c r="B2125" s="243" t="s">
        <v>314</v>
      </c>
      <c r="C2125" s="29" t="s">
        <v>469</v>
      </c>
      <c r="D2125" s="29" t="s">
        <v>476</v>
      </c>
      <c r="E2125" s="251">
        <v>0.18000000000000005</v>
      </c>
      <c r="H2125" s="2"/>
    </row>
    <row r="2126" spans="2:8">
      <c r="B2126" s="243" t="s">
        <v>314</v>
      </c>
      <c r="C2126" s="29" t="s">
        <v>469</v>
      </c>
      <c r="D2126" s="29" t="s">
        <v>477</v>
      </c>
      <c r="E2126" s="251">
        <v>0.18999999999999995</v>
      </c>
      <c r="H2126" s="2"/>
    </row>
    <row r="2127" spans="2:8">
      <c r="B2127" s="243" t="s">
        <v>314</v>
      </c>
      <c r="C2127" s="29" t="s">
        <v>469</v>
      </c>
      <c r="D2127" s="29" t="s">
        <v>478</v>
      </c>
      <c r="E2127" s="251">
        <v>0.19999999999999996</v>
      </c>
      <c r="H2127" s="2"/>
    </row>
    <row r="2128" spans="2:8">
      <c r="B2128" s="243" t="s">
        <v>314</v>
      </c>
      <c r="C2128" s="29" t="s">
        <v>469</v>
      </c>
      <c r="D2128" s="29" t="s">
        <v>479</v>
      </c>
      <c r="E2128" s="251">
        <v>0.20999999999999996</v>
      </c>
      <c r="H2128" s="2"/>
    </row>
    <row r="2129" spans="2:8">
      <c r="B2129" s="243" t="s">
        <v>314</v>
      </c>
      <c r="C2129" s="29" t="s">
        <v>469</v>
      </c>
      <c r="D2129" s="29" t="s">
        <v>480</v>
      </c>
      <c r="E2129" s="251">
        <v>0.21999999999999997</v>
      </c>
      <c r="H2129" s="2"/>
    </row>
    <row r="2130" spans="2:8">
      <c r="B2130" s="243" t="s">
        <v>314</v>
      </c>
      <c r="C2130" s="29" t="s">
        <v>470</v>
      </c>
      <c r="D2130" s="29" t="s">
        <v>536</v>
      </c>
      <c r="E2130" s="252">
        <v>1</v>
      </c>
      <c r="H2130" s="2"/>
    </row>
    <row r="2131" spans="2:8">
      <c r="B2131" s="243" t="s">
        <v>314</v>
      </c>
      <c r="C2131" s="29" t="s">
        <v>470</v>
      </c>
      <c r="D2131" s="29" t="s">
        <v>465</v>
      </c>
      <c r="E2131" s="251">
        <v>1</v>
      </c>
      <c r="H2131" s="2"/>
    </row>
    <row r="2132" spans="2:8">
      <c r="B2132" s="243" t="s">
        <v>314</v>
      </c>
      <c r="C2132" s="29" t="s">
        <v>470</v>
      </c>
      <c r="D2132" s="29" t="s">
        <v>466</v>
      </c>
      <c r="E2132" s="251">
        <v>1</v>
      </c>
      <c r="H2132" s="2"/>
    </row>
    <row r="2133" spans="2:8">
      <c r="B2133" s="243" t="s">
        <v>314</v>
      </c>
      <c r="C2133" s="29" t="s">
        <v>470</v>
      </c>
      <c r="D2133" s="29" t="s">
        <v>467</v>
      </c>
      <c r="E2133" s="251">
        <v>1</v>
      </c>
      <c r="H2133" s="2"/>
    </row>
    <row r="2134" spans="2:8">
      <c r="B2134" s="243" t="s">
        <v>314</v>
      </c>
      <c r="C2134" s="29" t="s">
        <v>470</v>
      </c>
      <c r="D2134" s="29" t="s">
        <v>468</v>
      </c>
      <c r="E2134" s="251">
        <v>1</v>
      </c>
      <c r="H2134" s="2"/>
    </row>
    <row r="2135" spans="2:8">
      <c r="B2135" s="243" t="s">
        <v>314</v>
      </c>
      <c r="C2135" s="29" t="s">
        <v>470</v>
      </c>
      <c r="D2135" s="29" t="s">
        <v>469</v>
      </c>
      <c r="E2135" s="251">
        <v>1</v>
      </c>
      <c r="H2135" s="2"/>
    </row>
    <row r="2136" spans="2:8">
      <c r="B2136" s="243" t="s">
        <v>314</v>
      </c>
      <c r="C2136" s="29" t="s">
        <v>470</v>
      </c>
      <c r="D2136" s="29" t="s">
        <v>470</v>
      </c>
      <c r="E2136" s="251">
        <v>1</v>
      </c>
      <c r="H2136" s="2"/>
    </row>
    <row r="2137" spans="2:8">
      <c r="B2137" s="243" t="s">
        <v>314</v>
      </c>
      <c r="C2137" s="29" t="s">
        <v>470</v>
      </c>
      <c r="D2137" s="29" t="s">
        <v>471</v>
      </c>
      <c r="E2137" s="251">
        <v>1.0000000000000009E-2</v>
      </c>
      <c r="H2137" s="2"/>
    </row>
    <row r="2138" spans="2:8">
      <c r="B2138" s="243" t="s">
        <v>314</v>
      </c>
      <c r="C2138" s="29" t="s">
        <v>470</v>
      </c>
      <c r="D2138" s="29" t="s">
        <v>472</v>
      </c>
      <c r="E2138" s="251">
        <v>4.0000000000000036E-2</v>
      </c>
      <c r="H2138" s="2"/>
    </row>
    <row r="2139" spans="2:8">
      <c r="B2139" s="243" t="s">
        <v>314</v>
      </c>
      <c r="C2139" s="29" t="s">
        <v>470</v>
      </c>
      <c r="D2139" s="29" t="s">
        <v>473</v>
      </c>
      <c r="E2139" s="251">
        <v>6.9999999999999951E-2</v>
      </c>
      <c r="H2139" s="2"/>
    </row>
    <row r="2140" spans="2:8">
      <c r="B2140" s="243" t="s">
        <v>314</v>
      </c>
      <c r="C2140" s="29" t="s">
        <v>470</v>
      </c>
      <c r="D2140" s="29" t="s">
        <v>474</v>
      </c>
      <c r="E2140" s="251">
        <v>8.9999999999999969E-2</v>
      </c>
      <c r="H2140" s="2"/>
    </row>
    <row r="2141" spans="2:8">
      <c r="B2141" s="243" t="s">
        <v>314</v>
      </c>
      <c r="C2141" s="29" t="s">
        <v>470</v>
      </c>
      <c r="D2141" s="29" t="s">
        <v>475</v>
      </c>
      <c r="E2141" s="251">
        <v>0.10999999999999999</v>
      </c>
      <c r="H2141" s="2"/>
    </row>
    <row r="2142" spans="2:8">
      <c r="B2142" s="243" t="s">
        <v>314</v>
      </c>
      <c r="C2142" s="29" t="s">
        <v>470</v>
      </c>
      <c r="D2142" s="29" t="s">
        <v>476</v>
      </c>
      <c r="E2142" s="251">
        <v>0.13</v>
      </c>
      <c r="H2142" s="2"/>
    </row>
    <row r="2143" spans="2:8">
      <c r="B2143" s="243" t="s">
        <v>314</v>
      </c>
      <c r="C2143" s="29" t="s">
        <v>470</v>
      </c>
      <c r="D2143" s="29" t="s">
        <v>477</v>
      </c>
      <c r="E2143" s="251">
        <v>0.15000000000000002</v>
      </c>
      <c r="H2143" s="2"/>
    </row>
    <row r="2144" spans="2:8">
      <c r="B2144" s="243" t="s">
        <v>314</v>
      </c>
      <c r="C2144" s="29" t="s">
        <v>470</v>
      </c>
      <c r="D2144" s="29" t="s">
        <v>478</v>
      </c>
      <c r="E2144" s="251">
        <v>0.16000000000000003</v>
      </c>
      <c r="H2144" s="2"/>
    </row>
    <row r="2145" spans="2:8">
      <c r="B2145" s="243" t="s">
        <v>314</v>
      </c>
      <c r="C2145" s="29" t="s">
        <v>470</v>
      </c>
      <c r="D2145" s="29" t="s">
        <v>479</v>
      </c>
      <c r="E2145" s="251">
        <v>0.17000000000000004</v>
      </c>
      <c r="H2145" s="2"/>
    </row>
    <row r="2146" spans="2:8">
      <c r="B2146" s="243" t="s">
        <v>314</v>
      </c>
      <c r="C2146" s="29" t="s">
        <v>470</v>
      </c>
      <c r="D2146" s="29" t="s">
        <v>480</v>
      </c>
      <c r="E2146" s="251">
        <v>0.17000000000000004</v>
      </c>
      <c r="H2146" s="2"/>
    </row>
    <row r="2147" spans="2:8">
      <c r="B2147" s="243" t="s">
        <v>314</v>
      </c>
      <c r="C2147" s="29" t="s">
        <v>471</v>
      </c>
      <c r="D2147" s="29" t="s">
        <v>536</v>
      </c>
      <c r="E2147" s="252">
        <v>1</v>
      </c>
      <c r="H2147" s="2"/>
    </row>
    <row r="2148" spans="2:8">
      <c r="B2148" s="243" t="s">
        <v>314</v>
      </c>
      <c r="C2148" s="29" t="s">
        <v>471</v>
      </c>
      <c r="D2148" s="29" t="s">
        <v>465</v>
      </c>
      <c r="E2148" s="251">
        <v>1</v>
      </c>
      <c r="H2148" s="2"/>
    </row>
    <row r="2149" spans="2:8">
      <c r="B2149" s="243" t="s">
        <v>314</v>
      </c>
      <c r="C2149" s="29" t="s">
        <v>471</v>
      </c>
      <c r="D2149" s="29" t="s">
        <v>466</v>
      </c>
      <c r="E2149" s="251">
        <v>1</v>
      </c>
      <c r="H2149" s="2"/>
    </row>
    <row r="2150" spans="2:8">
      <c r="B2150" s="243" t="s">
        <v>314</v>
      </c>
      <c r="C2150" s="29" t="s">
        <v>471</v>
      </c>
      <c r="D2150" s="29" t="s">
        <v>467</v>
      </c>
      <c r="E2150" s="251">
        <v>1</v>
      </c>
      <c r="H2150" s="2"/>
    </row>
    <row r="2151" spans="2:8">
      <c r="B2151" s="243" t="s">
        <v>314</v>
      </c>
      <c r="C2151" s="29" t="s">
        <v>471</v>
      </c>
      <c r="D2151" s="29" t="s">
        <v>468</v>
      </c>
      <c r="E2151" s="251">
        <v>1</v>
      </c>
      <c r="H2151" s="2"/>
    </row>
    <row r="2152" spans="2:8">
      <c r="B2152" s="243" t="s">
        <v>314</v>
      </c>
      <c r="C2152" s="29" t="s">
        <v>471</v>
      </c>
      <c r="D2152" s="29" t="s">
        <v>469</v>
      </c>
      <c r="E2152" s="251">
        <v>1</v>
      </c>
      <c r="H2152" s="2"/>
    </row>
    <row r="2153" spans="2:8">
      <c r="B2153" s="243" t="s">
        <v>314</v>
      </c>
      <c r="C2153" s="29" t="s">
        <v>471</v>
      </c>
      <c r="D2153" s="29" t="s">
        <v>470</v>
      </c>
      <c r="E2153" s="251">
        <v>1</v>
      </c>
      <c r="H2153" s="2"/>
    </row>
    <row r="2154" spans="2:8">
      <c r="B2154" s="243" t="s">
        <v>314</v>
      </c>
      <c r="C2154" s="29" t="s">
        <v>471</v>
      </c>
      <c r="D2154" s="29" t="s">
        <v>471</v>
      </c>
      <c r="E2154" s="251">
        <v>1</v>
      </c>
      <c r="H2154" s="2"/>
    </row>
    <row r="2155" spans="2:8">
      <c r="B2155" s="243" t="s">
        <v>314</v>
      </c>
      <c r="C2155" s="29" t="s">
        <v>471</v>
      </c>
      <c r="D2155" s="29" t="s">
        <v>472</v>
      </c>
      <c r="E2155" s="251">
        <v>3.0000000000000027E-2</v>
      </c>
      <c r="H2155" s="2"/>
    </row>
    <row r="2156" spans="2:8">
      <c r="B2156" s="243" t="s">
        <v>314</v>
      </c>
      <c r="C2156" s="29" t="s">
        <v>471</v>
      </c>
      <c r="D2156" s="29" t="s">
        <v>473</v>
      </c>
      <c r="E2156" s="251">
        <v>6.0000000000000053E-2</v>
      </c>
      <c r="H2156" s="2"/>
    </row>
    <row r="2157" spans="2:8">
      <c r="B2157" s="243" t="s">
        <v>314</v>
      </c>
      <c r="C2157" s="29" t="s">
        <v>471</v>
      </c>
      <c r="D2157" s="29" t="s">
        <v>474</v>
      </c>
      <c r="E2157" s="251">
        <v>7.999999999999996E-2</v>
      </c>
      <c r="H2157" s="2"/>
    </row>
    <row r="2158" spans="2:8">
      <c r="B2158" s="243" t="s">
        <v>314</v>
      </c>
      <c r="C2158" s="29" t="s">
        <v>471</v>
      </c>
      <c r="D2158" s="29" t="s">
        <v>475</v>
      </c>
      <c r="E2158" s="251">
        <v>0.10999999999999999</v>
      </c>
      <c r="H2158" s="2"/>
    </row>
    <row r="2159" spans="2:8">
      <c r="B2159" s="243" t="s">
        <v>314</v>
      </c>
      <c r="C2159" s="29" t="s">
        <v>471</v>
      </c>
      <c r="D2159" s="29" t="s">
        <v>476</v>
      </c>
      <c r="E2159" s="251">
        <v>0.12</v>
      </c>
      <c r="H2159" s="2"/>
    </row>
    <row r="2160" spans="2:8">
      <c r="B2160" s="243" t="s">
        <v>314</v>
      </c>
      <c r="C2160" s="29" t="s">
        <v>471</v>
      </c>
      <c r="D2160" s="29" t="s">
        <v>477</v>
      </c>
      <c r="E2160" s="251">
        <v>0.14000000000000001</v>
      </c>
      <c r="H2160" s="2"/>
    </row>
    <row r="2161" spans="2:8">
      <c r="B2161" s="243" t="s">
        <v>314</v>
      </c>
      <c r="C2161" s="29" t="s">
        <v>471</v>
      </c>
      <c r="D2161" s="29" t="s">
        <v>478</v>
      </c>
      <c r="E2161" s="251">
        <v>0.15000000000000002</v>
      </c>
      <c r="H2161" s="2"/>
    </row>
    <row r="2162" spans="2:8">
      <c r="B2162" s="243" t="s">
        <v>314</v>
      </c>
      <c r="C2162" s="29" t="s">
        <v>471</v>
      </c>
      <c r="D2162" s="29" t="s">
        <v>479</v>
      </c>
      <c r="E2162" s="251">
        <v>0.16000000000000003</v>
      </c>
      <c r="H2162" s="2"/>
    </row>
    <row r="2163" spans="2:8">
      <c r="B2163" s="243" t="s">
        <v>314</v>
      </c>
      <c r="C2163" s="29" t="s">
        <v>471</v>
      </c>
      <c r="D2163" s="29" t="s">
        <v>480</v>
      </c>
      <c r="E2163" s="251">
        <v>0.17000000000000004</v>
      </c>
      <c r="H2163" s="2"/>
    </row>
    <row r="2164" spans="2:8">
      <c r="B2164" s="243" t="s">
        <v>314</v>
      </c>
      <c r="C2164" s="29" t="s">
        <v>472</v>
      </c>
      <c r="D2164" s="29" t="s">
        <v>536</v>
      </c>
      <c r="E2164" s="252">
        <v>1</v>
      </c>
      <c r="H2164" s="2"/>
    </row>
    <row r="2165" spans="2:8">
      <c r="B2165" s="243" t="s">
        <v>314</v>
      </c>
      <c r="C2165" s="29" t="s">
        <v>472</v>
      </c>
      <c r="D2165" s="29" t="s">
        <v>465</v>
      </c>
      <c r="E2165" s="251">
        <v>1</v>
      </c>
      <c r="H2165" s="2"/>
    </row>
    <row r="2166" spans="2:8">
      <c r="B2166" s="243" t="s">
        <v>314</v>
      </c>
      <c r="C2166" s="29" t="s">
        <v>472</v>
      </c>
      <c r="D2166" s="29" t="s">
        <v>466</v>
      </c>
      <c r="E2166" s="251">
        <v>1</v>
      </c>
      <c r="H2166" s="2"/>
    </row>
    <row r="2167" spans="2:8">
      <c r="B2167" s="243" t="s">
        <v>314</v>
      </c>
      <c r="C2167" s="29" t="s">
        <v>472</v>
      </c>
      <c r="D2167" s="29" t="s">
        <v>467</v>
      </c>
      <c r="E2167" s="251">
        <v>1</v>
      </c>
      <c r="H2167" s="2"/>
    </row>
    <row r="2168" spans="2:8">
      <c r="B2168" s="243" t="s">
        <v>314</v>
      </c>
      <c r="C2168" s="29" t="s">
        <v>472</v>
      </c>
      <c r="D2168" s="29" t="s">
        <v>468</v>
      </c>
      <c r="E2168" s="251">
        <v>1</v>
      </c>
      <c r="H2168" s="2"/>
    </row>
    <row r="2169" spans="2:8">
      <c r="B2169" s="243" t="s">
        <v>314</v>
      </c>
      <c r="C2169" s="29" t="s">
        <v>472</v>
      </c>
      <c r="D2169" s="29" t="s">
        <v>469</v>
      </c>
      <c r="E2169" s="251">
        <v>1</v>
      </c>
      <c r="H2169" s="2"/>
    </row>
    <row r="2170" spans="2:8">
      <c r="B2170" s="243" t="s">
        <v>314</v>
      </c>
      <c r="C2170" s="29" t="s">
        <v>472</v>
      </c>
      <c r="D2170" s="29" t="s">
        <v>470</v>
      </c>
      <c r="E2170" s="251">
        <v>1</v>
      </c>
      <c r="H2170" s="2"/>
    </row>
    <row r="2171" spans="2:8">
      <c r="B2171" s="243" t="s">
        <v>314</v>
      </c>
      <c r="C2171" s="29" t="s">
        <v>472</v>
      </c>
      <c r="D2171" s="29" t="s">
        <v>471</v>
      </c>
      <c r="E2171" s="251">
        <v>1</v>
      </c>
      <c r="H2171" s="2"/>
    </row>
    <row r="2172" spans="2:8">
      <c r="B2172" s="243" t="s">
        <v>314</v>
      </c>
      <c r="C2172" s="29" t="s">
        <v>472</v>
      </c>
      <c r="D2172" s="29" t="s">
        <v>472</v>
      </c>
      <c r="E2172" s="251">
        <v>1</v>
      </c>
      <c r="H2172" s="2"/>
    </row>
    <row r="2173" spans="2:8">
      <c r="B2173" s="243" t="s">
        <v>314</v>
      </c>
      <c r="C2173" s="29" t="s">
        <v>472</v>
      </c>
      <c r="D2173" s="29" t="s">
        <v>473</v>
      </c>
      <c r="E2173" s="251">
        <v>3.0000000000000027E-2</v>
      </c>
      <c r="H2173" s="2"/>
    </row>
    <row r="2174" spans="2:8">
      <c r="B2174" s="243" t="s">
        <v>314</v>
      </c>
      <c r="C2174" s="29" t="s">
        <v>472</v>
      </c>
      <c r="D2174" s="29" t="s">
        <v>474</v>
      </c>
      <c r="E2174" s="251">
        <v>5.0000000000000044E-2</v>
      </c>
      <c r="H2174" s="2"/>
    </row>
    <row r="2175" spans="2:8">
      <c r="B2175" s="243" t="s">
        <v>314</v>
      </c>
      <c r="C2175" s="29" t="s">
        <v>472</v>
      </c>
      <c r="D2175" s="29" t="s">
        <v>475</v>
      </c>
      <c r="E2175" s="251">
        <v>7.999999999999996E-2</v>
      </c>
      <c r="H2175" s="2"/>
    </row>
    <row r="2176" spans="2:8">
      <c r="B2176" s="243" t="s">
        <v>314</v>
      </c>
      <c r="C2176" s="29" t="s">
        <v>472</v>
      </c>
      <c r="D2176" s="29" t="s">
        <v>476</v>
      </c>
      <c r="E2176" s="251">
        <v>9.9999999999999978E-2</v>
      </c>
      <c r="H2176" s="2"/>
    </row>
    <row r="2177" spans="2:8">
      <c r="B2177" s="243" t="s">
        <v>314</v>
      </c>
      <c r="C2177" s="29" t="s">
        <v>472</v>
      </c>
      <c r="D2177" s="29" t="s">
        <v>477</v>
      </c>
      <c r="E2177" s="251">
        <v>0.10999999999999999</v>
      </c>
      <c r="H2177" s="2"/>
    </row>
    <row r="2178" spans="2:8">
      <c r="B2178" s="243" t="s">
        <v>314</v>
      </c>
      <c r="C2178" s="29" t="s">
        <v>472</v>
      </c>
      <c r="D2178" s="29" t="s">
        <v>478</v>
      </c>
      <c r="E2178" s="251">
        <v>0.12</v>
      </c>
      <c r="H2178" s="2"/>
    </row>
    <row r="2179" spans="2:8">
      <c r="B2179" s="243" t="s">
        <v>314</v>
      </c>
      <c r="C2179" s="29" t="s">
        <v>472</v>
      </c>
      <c r="D2179" s="29" t="s">
        <v>479</v>
      </c>
      <c r="E2179" s="251">
        <v>0.13</v>
      </c>
      <c r="H2179" s="2"/>
    </row>
    <row r="2180" spans="2:8">
      <c r="B2180" s="243" t="s">
        <v>314</v>
      </c>
      <c r="C2180" s="29" t="s">
        <v>472</v>
      </c>
      <c r="D2180" s="29" t="s">
        <v>480</v>
      </c>
      <c r="E2180" s="251">
        <v>0.14000000000000001</v>
      </c>
      <c r="H2180" s="2"/>
    </row>
    <row r="2181" spans="2:8">
      <c r="B2181" s="243" t="s">
        <v>314</v>
      </c>
      <c r="C2181" s="29" t="s">
        <v>473</v>
      </c>
      <c r="D2181" s="29" t="s">
        <v>536</v>
      </c>
      <c r="E2181" s="252">
        <v>1</v>
      </c>
      <c r="H2181" s="2"/>
    </row>
    <row r="2182" spans="2:8">
      <c r="B2182" s="243" t="s">
        <v>314</v>
      </c>
      <c r="C2182" s="29" t="s">
        <v>473</v>
      </c>
      <c r="D2182" s="29" t="s">
        <v>465</v>
      </c>
      <c r="E2182" s="251">
        <v>1</v>
      </c>
      <c r="H2182" s="2"/>
    </row>
    <row r="2183" spans="2:8">
      <c r="B2183" s="243" t="s">
        <v>314</v>
      </c>
      <c r="C2183" s="29" t="s">
        <v>473</v>
      </c>
      <c r="D2183" s="29" t="s">
        <v>466</v>
      </c>
      <c r="E2183" s="251">
        <v>1</v>
      </c>
      <c r="H2183" s="2"/>
    </row>
    <row r="2184" spans="2:8">
      <c r="B2184" s="243" t="s">
        <v>314</v>
      </c>
      <c r="C2184" s="29" t="s">
        <v>473</v>
      </c>
      <c r="D2184" s="29" t="s">
        <v>467</v>
      </c>
      <c r="E2184" s="251">
        <v>1</v>
      </c>
      <c r="H2184" s="2"/>
    </row>
    <row r="2185" spans="2:8">
      <c r="B2185" s="243" t="s">
        <v>314</v>
      </c>
      <c r="C2185" s="29" t="s">
        <v>473</v>
      </c>
      <c r="D2185" s="29" t="s">
        <v>468</v>
      </c>
      <c r="E2185" s="251">
        <v>1</v>
      </c>
      <c r="H2185" s="2"/>
    </row>
    <row r="2186" spans="2:8">
      <c r="B2186" s="243" t="s">
        <v>314</v>
      </c>
      <c r="C2186" s="29" t="s">
        <v>473</v>
      </c>
      <c r="D2186" s="29" t="s">
        <v>469</v>
      </c>
      <c r="E2186" s="251">
        <v>1</v>
      </c>
      <c r="H2186" s="2"/>
    </row>
    <row r="2187" spans="2:8">
      <c r="B2187" s="243" t="s">
        <v>314</v>
      </c>
      <c r="C2187" s="29" t="s">
        <v>473</v>
      </c>
      <c r="D2187" s="29" t="s">
        <v>470</v>
      </c>
      <c r="E2187" s="251">
        <v>1</v>
      </c>
      <c r="H2187" s="2"/>
    </row>
    <row r="2188" spans="2:8">
      <c r="B2188" s="243" t="s">
        <v>314</v>
      </c>
      <c r="C2188" s="29" t="s">
        <v>473</v>
      </c>
      <c r="D2188" s="29" t="s">
        <v>471</v>
      </c>
      <c r="E2188" s="251">
        <v>1</v>
      </c>
      <c r="H2188" s="2"/>
    </row>
    <row r="2189" spans="2:8">
      <c r="B2189" s="243" t="s">
        <v>314</v>
      </c>
      <c r="C2189" s="29" t="s">
        <v>473</v>
      </c>
      <c r="D2189" s="29" t="s">
        <v>472</v>
      </c>
      <c r="E2189" s="251">
        <v>1</v>
      </c>
      <c r="H2189" s="2"/>
    </row>
    <row r="2190" spans="2:8">
      <c r="B2190" s="243" t="s">
        <v>314</v>
      </c>
      <c r="C2190" s="29" t="s">
        <v>473</v>
      </c>
      <c r="D2190" s="29" t="s">
        <v>473</v>
      </c>
      <c r="E2190" s="251">
        <v>1</v>
      </c>
      <c r="H2190" s="2"/>
    </row>
    <row r="2191" spans="2:8">
      <c r="B2191" s="243" t="s">
        <v>314</v>
      </c>
      <c r="C2191" s="29" t="s">
        <v>473</v>
      </c>
      <c r="D2191" s="29" t="s">
        <v>474</v>
      </c>
      <c r="E2191" s="251">
        <v>2.0000000000000018E-2</v>
      </c>
      <c r="H2191" s="2"/>
    </row>
    <row r="2192" spans="2:8">
      <c r="B2192" s="243" t="s">
        <v>314</v>
      </c>
      <c r="C2192" s="29" t="s">
        <v>473</v>
      </c>
      <c r="D2192" s="29" t="s">
        <v>475</v>
      </c>
      <c r="E2192" s="251">
        <v>5.0000000000000044E-2</v>
      </c>
      <c r="H2192" s="2"/>
    </row>
    <row r="2193" spans="2:8">
      <c r="B2193" s="243" t="s">
        <v>314</v>
      </c>
      <c r="C2193" s="29" t="s">
        <v>473</v>
      </c>
      <c r="D2193" s="29" t="s">
        <v>476</v>
      </c>
      <c r="E2193" s="251">
        <v>6.9999999999999951E-2</v>
      </c>
      <c r="H2193" s="2"/>
    </row>
    <row r="2194" spans="2:8">
      <c r="B2194" s="243" t="s">
        <v>314</v>
      </c>
      <c r="C2194" s="29" t="s">
        <v>473</v>
      </c>
      <c r="D2194" s="29" t="s">
        <v>477</v>
      </c>
      <c r="E2194" s="251">
        <v>8.9999999999999969E-2</v>
      </c>
      <c r="H2194" s="2"/>
    </row>
    <row r="2195" spans="2:8">
      <c r="B2195" s="243" t="s">
        <v>314</v>
      </c>
      <c r="C2195" s="29" t="s">
        <v>473</v>
      </c>
      <c r="D2195" s="29" t="s">
        <v>478</v>
      </c>
      <c r="E2195" s="251">
        <v>9.9999999999999978E-2</v>
      </c>
      <c r="H2195" s="2"/>
    </row>
    <row r="2196" spans="2:8">
      <c r="B2196" s="243" t="s">
        <v>314</v>
      </c>
      <c r="C2196" s="29" t="s">
        <v>473</v>
      </c>
      <c r="D2196" s="29" t="s">
        <v>479</v>
      </c>
      <c r="E2196" s="251">
        <v>0.10999999999999999</v>
      </c>
      <c r="H2196" s="2"/>
    </row>
    <row r="2197" spans="2:8">
      <c r="B2197" s="243" t="s">
        <v>314</v>
      </c>
      <c r="C2197" s="29" t="s">
        <v>473</v>
      </c>
      <c r="D2197" s="29" t="s">
        <v>480</v>
      </c>
      <c r="E2197" s="251">
        <v>0.10999999999999999</v>
      </c>
      <c r="H2197" s="2"/>
    </row>
    <row r="2198" spans="2:8">
      <c r="B2198" s="243" t="s">
        <v>314</v>
      </c>
      <c r="C2198" s="29" t="s">
        <v>474</v>
      </c>
      <c r="D2198" s="29" t="s">
        <v>536</v>
      </c>
      <c r="E2198" s="252">
        <v>1</v>
      </c>
      <c r="H2198" s="2"/>
    </row>
    <row r="2199" spans="2:8">
      <c r="B2199" s="243" t="s">
        <v>314</v>
      </c>
      <c r="C2199" s="29" t="s">
        <v>474</v>
      </c>
      <c r="D2199" s="29" t="s">
        <v>465</v>
      </c>
      <c r="E2199" s="251">
        <v>1</v>
      </c>
      <c r="H2199" s="2"/>
    </row>
    <row r="2200" spans="2:8">
      <c r="B2200" s="243" t="s">
        <v>314</v>
      </c>
      <c r="C2200" s="29" t="s">
        <v>474</v>
      </c>
      <c r="D2200" s="29" t="s">
        <v>466</v>
      </c>
      <c r="E2200" s="251">
        <v>1</v>
      </c>
      <c r="H2200" s="2"/>
    </row>
    <row r="2201" spans="2:8">
      <c r="B2201" s="243" t="s">
        <v>314</v>
      </c>
      <c r="C2201" s="29" t="s">
        <v>474</v>
      </c>
      <c r="D2201" s="29" t="s">
        <v>467</v>
      </c>
      <c r="E2201" s="251">
        <v>1</v>
      </c>
      <c r="H2201" s="2"/>
    </row>
    <row r="2202" spans="2:8">
      <c r="B2202" s="243" t="s">
        <v>314</v>
      </c>
      <c r="C2202" s="29" t="s">
        <v>474</v>
      </c>
      <c r="D2202" s="29" t="s">
        <v>468</v>
      </c>
      <c r="E2202" s="251">
        <v>1</v>
      </c>
      <c r="H2202" s="2"/>
    </row>
    <row r="2203" spans="2:8">
      <c r="B2203" s="243" t="s">
        <v>314</v>
      </c>
      <c r="C2203" s="29" t="s">
        <v>474</v>
      </c>
      <c r="D2203" s="29" t="s">
        <v>469</v>
      </c>
      <c r="E2203" s="251">
        <v>1</v>
      </c>
      <c r="H2203" s="2"/>
    </row>
    <row r="2204" spans="2:8">
      <c r="B2204" s="243" t="s">
        <v>314</v>
      </c>
      <c r="C2204" s="29" t="s">
        <v>474</v>
      </c>
      <c r="D2204" s="29" t="s">
        <v>470</v>
      </c>
      <c r="E2204" s="251">
        <v>1</v>
      </c>
      <c r="H2204" s="2"/>
    </row>
    <row r="2205" spans="2:8">
      <c r="B2205" s="243" t="s">
        <v>314</v>
      </c>
      <c r="C2205" s="29" t="s">
        <v>474</v>
      </c>
      <c r="D2205" s="29" t="s">
        <v>471</v>
      </c>
      <c r="E2205" s="251">
        <v>1</v>
      </c>
      <c r="H2205" s="2"/>
    </row>
    <row r="2206" spans="2:8">
      <c r="B2206" s="243" t="s">
        <v>314</v>
      </c>
      <c r="C2206" s="29" t="s">
        <v>474</v>
      </c>
      <c r="D2206" s="29" t="s">
        <v>472</v>
      </c>
      <c r="E2206" s="251">
        <v>1</v>
      </c>
      <c r="H2206" s="2"/>
    </row>
    <row r="2207" spans="2:8">
      <c r="B2207" s="243" t="s">
        <v>314</v>
      </c>
      <c r="C2207" s="29" t="s">
        <v>474</v>
      </c>
      <c r="D2207" s="29" t="s">
        <v>473</v>
      </c>
      <c r="E2207" s="251">
        <v>1</v>
      </c>
      <c r="H2207" s="2"/>
    </row>
    <row r="2208" spans="2:8">
      <c r="B2208" s="243" t="s">
        <v>314</v>
      </c>
      <c r="C2208" s="29" t="s">
        <v>474</v>
      </c>
      <c r="D2208" s="29" t="s">
        <v>474</v>
      </c>
      <c r="E2208" s="251">
        <v>1</v>
      </c>
      <c r="H2208" s="2"/>
    </row>
    <row r="2209" spans="2:8">
      <c r="B2209" s="243" t="s">
        <v>314</v>
      </c>
      <c r="C2209" s="29" t="s">
        <v>474</v>
      </c>
      <c r="D2209" s="29" t="s">
        <v>475</v>
      </c>
      <c r="E2209" s="251">
        <v>3.0000000000000027E-2</v>
      </c>
      <c r="H2209" s="2"/>
    </row>
    <row r="2210" spans="2:8">
      <c r="B2210" s="243" t="s">
        <v>314</v>
      </c>
      <c r="C2210" s="29" t="s">
        <v>474</v>
      </c>
      <c r="D2210" s="29" t="s">
        <v>476</v>
      </c>
      <c r="E2210" s="251">
        <v>5.0000000000000044E-2</v>
      </c>
      <c r="H2210" s="2"/>
    </row>
    <row r="2211" spans="2:8">
      <c r="B2211" s="243" t="s">
        <v>314</v>
      </c>
      <c r="C2211" s="29" t="s">
        <v>474</v>
      </c>
      <c r="D2211" s="29" t="s">
        <v>477</v>
      </c>
      <c r="E2211" s="251">
        <v>6.9999999999999951E-2</v>
      </c>
      <c r="H2211" s="2"/>
    </row>
    <row r="2212" spans="2:8">
      <c r="B2212" s="243" t="s">
        <v>314</v>
      </c>
      <c r="C2212" s="29" t="s">
        <v>474</v>
      </c>
      <c r="D2212" s="29" t="s">
        <v>478</v>
      </c>
      <c r="E2212" s="251">
        <v>7.999999999999996E-2</v>
      </c>
      <c r="H2212" s="2"/>
    </row>
    <row r="2213" spans="2:8">
      <c r="B2213" s="243" t="s">
        <v>314</v>
      </c>
      <c r="C2213" s="29" t="s">
        <v>474</v>
      </c>
      <c r="D2213" s="29" t="s">
        <v>479</v>
      </c>
      <c r="E2213" s="251">
        <v>8.9999999999999969E-2</v>
      </c>
      <c r="H2213" s="2"/>
    </row>
    <row r="2214" spans="2:8">
      <c r="B2214" s="243" t="s">
        <v>314</v>
      </c>
      <c r="C2214" s="29" t="s">
        <v>474</v>
      </c>
      <c r="D2214" s="29" t="s">
        <v>480</v>
      </c>
      <c r="E2214" s="251">
        <v>9.9999999999999978E-2</v>
      </c>
      <c r="H2214" s="2"/>
    </row>
    <row r="2215" spans="2:8">
      <c r="B2215" s="243" t="s">
        <v>314</v>
      </c>
      <c r="C2215" s="29" t="s">
        <v>475</v>
      </c>
      <c r="D2215" s="29" t="s">
        <v>536</v>
      </c>
      <c r="E2215" s="252">
        <v>1</v>
      </c>
      <c r="H2215" s="2"/>
    </row>
    <row r="2216" spans="2:8">
      <c r="B2216" s="243" t="s">
        <v>314</v>
      </c>
      <c r="C2216" s="29" t="s">
        <v>475</v>
      </c>
      <c r="D2216" s="29" t="s">
        <v>465</v>
      </c>
      <c r="E2216" s="251">
        <v>1</v>
      </c>
      <c r="H2216" s="2"/>
    </row>
    <row r="2217" spans="2:8">
      <c r="B2217" s="243" t="s">
        <v>314</v>
      </c>
      <c r="C2217" s="29" t="s">
        <v>475</v>
      </c>
      <c r="D2217" s="29" t="s">
        <v>466</v>
      </c>
      <c r="E2217" s="251">
        <v>1</v>
      </c>
      <c r="H2217" s="2"/>
    </row>
    <row r="2218" spans="2:8">
      <c r="B2218" s="243" t="s">
        <v>314</v>
      </c>
      <c r="C2218" s="29" t="s">
        <v>475</v>
      </c>
      <c r="D2218" s="29" t="s">
        <v>467</v>
      </c>
      <c r="E2218" s="251">
        <v>1</v>
      </c>
      <c r="H2218" s="2"/>
    </row>
    <row r="2219" spans="2:8">
      <c r="B2219" s="243" t="s">
        <v>314</v>
      </c>
      <c r="C2219" s="29" t="s">
        <v>475</v>
      </c>
      <c r="D2219" s="29" t="s">
        <v>468</v>
      </c>
      <c r="E2219" s="251">
        <v>1</v>
      </c>
      <c r="H2219" s="2"/>
    </row>
    <row r="2220" spans="2:8">
      <c r="B2220" s="243" t="s">
        <v>314</v>
      </c>
      <c r="C2220" s="29" t="s">
        <v>475</v>
      </c>
      <c r="D2220" s="29" t="s">
        <v>469</v>
      </c>
      <c r="E2220" s="251">
        <v>1</v>
      </c>
      <c r="H2220" s="2"/>
    </row>
    <row r="2221" spans="2:8">
      <c r="B2221" s="243" t="s">
        <v>314</v>
      </c>
      <c r="C2221" s="29" t="s">
        <v>475</v>
      </c>
      <c r="D2221" s="29" t="s">
        <v>470</v>
      </c>
      <c r="E2221" s="251">
        <v>1</v>
      </c>
      <c r="H2221" s="2"/>
    </row>
    <row r="2222" spans="2:8">
      <c r="B2222" s="243" t="s">
        <v>314</v>
      </c>
      <c r="C2222" s="29" t="s">
        <v>475</v>
      </c>
      <c r="D2222" s="29" t="s">
        <v>471</v>
      </c>
      <c r="E2222" s="251">
        <v>1</v>
      </c>
      <c r="H2222" s="2"/>
    </row>
    <row r="2223" spans="2:8">
      <c r="B2223" s="243" t="s">
        <v>314</v>
      </c>
      <c r="C2223" s="29" t="s">
        <v>475</v>
      </c>
      <c r="D2223" s="29" t="s">
        <v>472</v>
      </c>
      <c r="E2223" s="251">
        <v>1</v>
      </c>
      <c r="H2223" s="2"/>
    </row>
    <row r="2224" spans="2:8">
      <c r="B2224" s="243" t="s">
        <v>314</v>
      </c>
      <c r="C2224" s="29" t="s">
        <v>475</v>
      </c>
      <c r="D2224" s="29" t="s">
        <v>473</v>
      </c>
      <c r="E2224" s="251">
        <v>1</v>
      </c>
      <c r="H2224" s="2"/>
    </row>
    <row r="2225" spans="2:8">
      <c r="B2225" s="243" t="s">
        <v>314</v>
      </c>
      <c r="C2225" s="29" t="s">
        <v>475</v>
      </c>
      <c r="D2225" s="29" t="s">
        <v>474</v>
      </c>
      <c r="E2225" s="251">
        <v>1</v>
      </c>
      <c r="H2225" s="2"/>
    </row>
    <row r="2226" spans="2:8">
      <c r="B2226" s="243" t="s">
        <v>314</v>
      </c>
      <c r="C2226" s="29" t="s">
        <v>475</v>
      </c>
      <c r="D2226" s="29" t="s">
        <v>475</v>
      </c>
      <c r="E2226" s="251">
        <v>1</v>
      </c>
      <c r="H2226" s="2"/>
    </row>
    <row r="2227" spans="2:8">
      <c r="B2227" s="243" t="s">
        <v>314</v>
      </c>
      <c r="C2227" s="29" t="s">
        <v>475</v>
      </c>
      <c r="D2227" s="29" t="s">
        <v>476</v>
      </c>
      <c r="E2227" s="251">
        <v>2.0000000000000018E-2</v>
      </c>
      <c r="H2227" s="2"/>
    </row>
    <row r="2228" spans="2:8">
      <c r="B2228" s="243" t="s">
        <v>314</v>
      </c>
      <c r="C2228" s="29" t="s">
        <v>475</v>
      </c>
      <c r="D2228" s="29" t="s">
        <v>477</v>
      </c>
      <c r="E2228" s="251">
        <v>4.0000000000000036E-2</v>
      </c>
      <c r="H2228" s="2"/>
    </row>
    <row r="2229" spans="2:8">
      <c r="B2229" s="243" t="s">
        <v>314</v>
      </c>
      <c r="C2229" s="29" t="s">
        <v>475</v>
      </c>
      <c r="D2229" s="29" t="s">
        <v>478</v>
      </c>
      <c r="E2229" s="251">
        <v>5.0000000000000044E-2</v>
      </c>
      <c r="H2229" s="2"/>
    </row>
    <row r="2230" spans="2:8">
      <c r="B2230" s="243" t="s">
        <v>314</v>
      </c>
      <c r="C2230" s="29" t="s">
        <v>475</v>
      </c>
      <c r="D2230" s="29" t="s">
        <v>479</v>
      </c>
      <c r="E2230" s="251">
        <v>6.0000000000000053E-2</v>
      </c>
      <c r="H2230" s="2"/>
    </row>
    <row r="2231" spans="2:8">
      <c r="B2231" s="243" t="s">
        <v>314</v>
      </c>
      <c r="C2231" s="29" t="s">
        <v>475</v>
      </c>
      <c r="D2231" s="29" t="s">
        <v>480</v>
      </c>
      <c r="E2231" s="251">
        <v>6.9999999999999951E-2</v>
      </c>
      <c r="H2231" s="2"/>
    </row>
    <row r="2232" spans="2:8">
      <c r="B2232" s="243" t="s">
        <v>314</v>
      </c>
      <c r="C2232" s="29" t="s">
        <v>476</v>
      </c>
      <c r="D2232" s="29" t="s">
        <v>536</v>
      </c>
      <c r="E2232" s="252">
        <v>1</v>
      </c>
      <c r="H2232" s="2"/>
    </row>
    <row r="2233" spans="2:8">
      <c r="B2233" s="243" t="s">
        <v>314</v>
      </c>
      <c r="C2233" s="29" t="s">
        <v>476</v>
      </c>
      <c r="D2233" s="29" t="s">
        <v>465</v>
      </c>
      <c r="E2233" s="251">
        <v>1</v>
      </c>
      <c r="H2233" s="2"/>
    </row>
    <row r="2234" spans="2:8">
      <c r="B2234" s="243" t="s">
        <v>314</v>
      </c>
      <c r="C2234" s="29" t="s">
        <v>476</v>
      </c>
      <c r="D2234" s="29" t="s">
        <v>466</v>
      </c>
      <c r="E2234" s="251">
        <v>1</v>
      </c>
      <c r="H2234" s="2"/>
    </row>
    <row r="2235" spans="2:8">
      <c r="B2235" s="243" t="s">
        <v>314</v>
      </c>
      <c r="C2235" s="29" t="s">
        <v>476</v>
      </c>
      <c r="D2235" s="29" t="s">
        <v>467</v>
      </c>
      <c r="E2235" s="251">
        <v>1</v>
      </c>
      <c r="H2235" s="2"/>
    </row>
    <row r="2236" spans="2:8">
      <c r="B2236" s="243" t="s">
        <v>314</v>
      </c>
      <c r="C2236" s="29" t="s">
        <v>476</v>
      </c>
      <c r="D2236" s="29" t="s">
        <v>468</v>
      </c>
      <c r="E2236" s="251">
        <v>1</v>
      </c>
      <c r="H2236" s="2"/>
    </row>
    <row r="2237" spans="2:8">
      <c r="B2237" s="243" t="s">
        <v>314</v>
      </c>
      <c r="C2237" s="29" t="s">
        <v>476</v>
      </c>
      <c r="D2237" s="29" t="s">
        <v>469</v>
      </c>
      <c r="E2237" s="251">
        <v>1</v>
      </c>
      <c r="H2237" s="2"/>
    </row>
    <row r="2238" spans="2:8">
      <c r="B2238" s="243" t="s">
        <v>314</v>
      </c>
      <c r="C2238" s="29" t="s">
        <v>476</v>
      </c>
      <c r="D2238" s="29" t="s">
        <v>470</v>
      </c>
      <c r="E2238" s="251">
        <v>1</v>
      </c>
      <c r="H2238" s="2"/>
    </row>
    <row r="2239" spans="2:8">
      <c r="B2239" s="243" t="s">
        <v>314</v>
      </c>
      <c r="C2239" s="29" t="s">
        <v>476</v>
      </c>
      <c r="D2239" s="29" t="s">
        <v>471</v>
      </c>
      <c r="E2239" s="251">
        <v>1</v>
      </c>
      <c r="H2239" s="2"/>
    </row>
    <row r="2240" spans="2:8">
      <c r="B2240" s="243" t="s">
        <v>314</v>
      </c>
      <c r="C2240" s="29" t="s">
        <v>476</v>
      </c>
      <c r="D2240" s="29" t="s">
        <v>472</v>
      </c>
      <c r="E2240" s="251">
        <v>1</v>
      </c>
      <c r="H2240" s="2"/>
    </row>
    <row r="2241" spans="2:8">
      <c r="B2241" s="243" t="s">
        <v>314</v>
      </c>
      <c r="C2241" s="29" t="s">
        <v>476</v>
      </c>
      <c r="D2241" s="29" t="s">
        <v>473</v>
      </c>
      <c r="E2241" s="251">
        <v>1</v>
      </c>
      <c r="H2241" s="2"/>
    </row>
    <row r="2242" spans="2:8">
      <c r="B2242" s="243" t="s">
        <v>314</v>
      </c>
      <c r="C2242" s="29" t="s">
        <v>476</v>
      </c>
      <c r="D2242" s="29" t="s">
        <v>474</v>
      </c>
      <c r="E2242" s="251">
        <v>1</v>
      </c>
      <c r="H2242" s="2"/>
    </row>
    <row r="2243" spans="2:8">
      <c r="B2243" s="243" t="s">
        <v>314</v>
      </c>
      <c r="C2243" s="29" t="s">
        <v>476</v>
      </c>
      <c r="D2243" s="29" t="s">
        <v>475</v>
      </c>
      <c r="E2243" s="251">
        <v>1</v>
      </c>
      <c r="H2243" s="2"/>
    </row>
    <row r="2244" spans="2:8">
      <c r="B2244" s="243" t="s">
        <v>314</v>
      </c>
      <c r="C2244" s="29" t="s">
        <v>476</v>
      </c>
      <c r="D2244" s="29" t="s">
        <v>476</v>
      </c>
      <c r="E2244" s="251">
        <v>1</v>
      </c>
      <c r="H2244" s="2"/>
    </row>
    <row r="2245" spans="2:8">
      <c r="B2245" s="243" t="s">
        <v>314</v>
      </c>
      <c r="C2245" s="29" t="s">
        <v>476</v>
      </c>
      <c r="D2245" s="29" t="s">
        <v>477</v>
      </c>
      <c r="E2245" s="251">
        <v>2.0000000000000018E-2</v>
      </c>
      <c r="H2245" s="2"/>
    </row>
    <row r="2246" spans="2:8">
      <c r="B2246" s="243" t="s">
        <v>314</v>
      </c>
      <c r="C2246" s="29" t="s">
        <v>476</v>
      </c>
      <c r="D2246" s="29" t="s">
        <v>478</v>
      </c>
      <c r="E2246" s="251">
        <v>3.0000000000000027E-2</v>
      </c>
      <c r="H2246" s="2"/>
    </row>
    <row r="2247" spans="2:8">
      <c r="B2247" s="243" t="s">
        <v>314</v>
      </c>
      <c r="C2247" s="29" t="s">
        <v>476</v>
      </c>
      <c r="D2247" s="29" t="s">
        <v>479</v>
      </c>
      <c r="E2247" s="251">
        <v>4.0000000000000036E-2</v>
      </c>
      <c r="H2247" s="2"/>
    </row>
    <row r="2248" spans="2:8">
      <c r="B2248" s="243" t="s">
        <v>314</v>
      </c>
      <c r="C2248" s="29" t="s">
        <v>476</v>
      </c>
      <c r="D2248" s="29" t="s">
        <v>480</v>
      </c>
      <c r="E2248" s="251">
        <v>5.0000000000000044E-2</v>
      </c>
      <c r="H2248" s="2"/>
    </row>
    <row r="2249" spans="2:8">
      <c r="B2249" s="243" t="s">
        <v>314</v>
      </c>
      <c r="C2249" s="29" t="s">
        <v>477</v>
      </c>
      <c r="D2249" s="29" t="s">
        <v>536</v>
      </c>
      <c r="E2249" s="252">
        <v>1</v>
      </c>
      <c r="H2249" s="2"/>
    </row>
    <row r="2250" spans="2:8">
      <c r="B2250" s="243" t="s">
        <v>314</v>
      </c>
      <c r="C2250" s="29" t="s">
        <v>477</v>
      </c>
      <c r="D2250" s="29" t="s">
        <v>465</v>
      </c>
      <c r="E2250" s="251">
        <v>1</v>
      </c>
      <c r="H2250" s="2"/>
    </row>
    <row r="2251" spans="2:8">
      <c r="B2251" s="243" t="s">
        <v>314</v>
      </c>
      <c r="C2251" s="29" t="s">
        <v>477</v>
      </c>
      <c r="D2251" s="29" t="s">
        <v>466</v>
      </c>
      <c r="E2251" s="251">
        <v>1</v>
      </c>
      <c r="H2251" s="2"/>
    </row>
    <row r="2252" spans="2:8">
      <c r="B2252" s="243" t="s">
        <v>314</v>
      </c>
      <c r="C2252" s="29" t="s">
        <v>477</v>
      </c>
      <c r="D2252" s="29" t="s">
        <v>467</v>
      </c>
      <c r="E2252" s="251">
        <v>1</v>
      </c>
      <c r="H2252" s="2"/>
    </row>
    <row r="2253" spans="2:8">
      <c r="B2253" s="243" t="s">
        <v>314</v>
      </c>
      <c r="C2253" s="29" t="s">
        <v>477</v>
      </c>
      <c r="D2253" s="29" t="s">
        <v>468</v>
      </c>
      <c r="E2253" s="251">
        <v>1</v>
      </c>
      <c r="H2253" s="2"/>
    </row>
    <row r="2254" spans="2:8">
      <c r="B2254" s="243" t="s">
        <v>314</v>
      </c>
      <c r="C2254" s="29" t="s">
        <v>477</v>
      </c>
      <c r="D2254" s="29" t="s">
        <v>469</v>
      </c>
      <c r="E2254" s="251">
        <v>1</v>
      </c>
      <c r="H2254" s="2"/>
    </row>
    <row r="2255" spans="2:8">
      <c r="B2255" s="243" t="s">
        <v>314</v>
      </c>
      <c r="C2255" s="29" t="s">
        <v>477</v>
      </c>
      <c r="D2255" s="29" t="s">
        <v>470</v>
      </c>
      <c r="E2255" s="251">
        <v>1</v>
      </c>
      <c r="H2255" s="2"/>
    </row>
    <row r="2256" spans="2:8">
      <c r="B2256" s="243" t="s">
        <v>314</v>
      </c>
      <c r="C2256" s="29" t="s">
        <v>477</v>
      </c>
      <c r="D2256" s="29" t="s">
        <v>471</v>
      </c>
      <c r="E2256" s="251">
        <v>1</v>
      </c>
      <c r="H2256" s="2"/>
    </row>
    <row r="2257" spans="2:8">
      <c r="B2257" s="243" t="s">
        <v>314</v>
      </c>
      <c r="C2257" s="29" t="s">
        <v>477</v>
      </c>
      <c r="D2257" s="29" t="s">
        <v>472</v>
      </c>
      <c r="E2257" s="251">
        <v>1</v>
      </c>
      <c r="H2257" s="2"/>
    </row>
    <row r="2258" spans="2:8">
      <c r="B2258" s="243" t="s">
        <v>314</v>
      </c>
      <c r="C2258" s="29" t="s">
        <v>477</v>
      </c>
      <c r="D2258" s="29" t="s">
        <v>473</v>
      </c>
      <c r="E2258" s="251">
        <v>1</v>
      </c>
      <c r="H2258" s="2"/>
    </row>
    <row r="2259" spans="2:8">
      <c r="B2259" s="243" t="s">
        <v>314</v>
      </c>
      <c r="C2259" s="29" t="s">
        <v>477</v>
      </c>
      <c r="D2259" s="29" t="s">
        <v>474</v>
      </c>
      <c r="E2259" s="251">
        <v>1</v>
      </c>
      <c r="H2259" s="2"/>
    </row>
    <row r="2260" spans="2:8">
      <c r="B2260" s="243" t="s">
        <v>314</v>
      </c>
      <c r="C2260" s="29" t="s">
        <v>477</v>
      </c>
      <c r="D2260" s="29" t="s">
        <v>475</v>
      </c>
      <c r="E2260" s="251">
        <v>1</v>
      </c>
      <c r="H2260" s="2"/>
    </row>
    <row r="2261" spans="2:8">
      <c r="B2261" s="243" t="s">
        <v>314</v>
      </c>
      <c r="C2261" s="29" t="s">
        <v>477</v>
      </c>
      <c r="D2261" s="29" t="s">
        <v>476</v>
      </c>
      <c r="E2261" s="251">
        <v>1</v>
      </c>
      <c r="H2261" s="2"/>
    </row>
    <row r="2262" spans="2:8">
      <c r="B2262" s="243" t="s">
        <v>314</v>
      </c>
      <c r="C2262" s="29" t="s">
        <v>477</v>
      </c>
      <c r="D2262" s="29" t="s">
        <v>477</v>
      </c>
      <c r="E2262" s="251">
        <v>1</v>
      </c>
      <c r="H2262" s="2"/>
    </row>
    <row r="2263" spans="2:8">
      <c r="B2263" s="243" t="s">
        <v>314</v>
      </c>
      <c r="C2263" s="29" t="s">
        <v>477</v>
      </c>
      <c r="D2263" s="29" t="s">
        <v>478</v>
      </c>
      <c r="E2263" s="251">
        <v>1.0000000000000009E-2</v>
      </c>
      <c r="H2263" s="2"/>
    </row>
    <row r="2264" spans="2:8">
      <c r="B2264" s="243" t="s">
        <v>314</v>
      </c>
      <c r="C2264" s="29" t="s">
        <v>477</v>
      </c>
      <c r="D2264" s="29" t="s">
        <v>479</v>
      </c>
      <c r="E2264" s="251">
        <v>2.0000000000000018E-2</v>
      </c>
      <c r="H2264" s="2"/>
    </row>
    <row r="2265" spans="2:8">
      <c r="B2265" s="243" t="s">
        <v>314</v>
      </c>
      <c r="C2265" s="29" t="s">
        <v>477</v>
      </c>
      <c r="D2265" s="29" t="s">
        <v>480</v>
      </c>
      <c r="E2265" s="251">
        <v>3.0000000000000027E-2</v>
      </c>
      <c r="H2265" s="2"/>
    </row>
    <row r="2266" spans="2:8">
      <c r="B2266" s="243" t="s">
        <v>314</v>
      </c>
      <c r="C2266" s="29" t="s">
        <v>478</v>
      </c>
      <c r="D2266" s="29" t="s">
        <v>536</v>
      </c>
      <c r="E2266" s="252">
        <v>1</v>
      </c>
      <c r="H2266" s="2"/>
    </row>
    <row r="2267" spans="2:8">
      <c r="B2267" s="243" t="s">
        <v>314</v>
      </c>
      <c r="C2267" s="29" t="s">
        <v>478</v>
      </c>
      <c r="D2267" s="29" t="s">
        <v>465</v>
      </c>
      <c r="E2267" s="251">
        <v>1</v>
      </c>
      <c r="H2267" s="2"/>
    </row>
    <row r="2268" spans="2:8">
      <c r="B2268" s="243" t="s">
        <v>314</v>
      </c>
      <c r="C2268" s="29" t="s">
        <v>478</v>
      </c>
      <c r="D2268" s="29" t="s">
        <v>466</v>
      </c>
      <c r="E2268" s="251">
        <v>1</v>
      </c>
      <c r="H2268" s="2"/>
    </row>
    <row r="2269" spans="2:8">
      <c r="B2269" s="243" t="s">
        <v>314</v>
      </c>
      <c r="C2269" s="29" t="s">
        <v>478</v>
      </c>
      <c r="D2269" s="29" t="s">
        <v>467</v>
      </c>
      <c r="E2269" s="251">
        <v>1</v>
      </c>
      <c r="H2269" s="2"/>
    </row>
    <row r="2270" spans="2:8">
      <c r="B2270" s="243" t="s">
        <v>314</v>
      </c>
      <c r="C2270" s="29" t="s">
        <v>478</v>
      </c>
      <c r="D2270" s="29" t="s">
        <v>468</v>
      </c>
      <c r="E2270" s="251">
        <v>1</v>
      </c>
      <c r="H2270" s="2"/>
    </row>
    <row r="2271" spans="2:8">
      <c r="B2271" s="243" t="s">
        <v>314</v>
      </c>
      <c r="C2271" s="29" t="s">
        <v>478</v>
      </c>
      <c r="D2271" s="29" t="s">
        <v>469</v>
      </c>
      <c r="E2271" s="251">
        <v>1</v>
      </c>
      <c r="H2271" s="2"/>
    </row>
    <row r="2272" spans="2:8">
      <c r="B2272" s="243" t="s">
        <v>314</v>
      </c>
      <c r="C2272" s="29" t="s">
        <v>478</v>
      </c>
      <c r="D2272" s="29" t="s">
        <v>470</v>
      </c>
      <c r="E2272" s="251">
        <v>1</v>
      </c>
      <c r="H2272" s="2"/>
    </row>
    <row r="2273" spans="2:8">
      <c r="B2273" s="243" t="s">
        <v>314</v>
      </c>
      <c r="C2273" s="29" t="s">
        <v>478</v>
      </c>
      <c r="D2273" s="29" t="s">
        <v>471</v>
      </c>
      <c r="E2273" s="251">
        <v>1</v>
      </c>
      <c r="H2273" s="2"/>
    </row>
    <row r="2274" spans="2:8">
      <c r="B2274" s="243" t="s">
        <v>314</v>
      </c>
      <c r="C2274" s="29" t="s">
        <v>478</v>
      </c>
      <c r="D2274" s="29" t="s">
        <v>472</v>
      </c>
      <c r="E2274" s="251">
        <v>1</v>
      </c>
      <c r="H2274" s="2"/>
    </row>
    <row r="2275" spans="2:8">
      <c r="B2275" s="243" t="s">
        <v>314</v>
      </c>
      <c r="C2275" s="29" t="s">
        <v>478</v>
      </c>
      <c r="D2275" s="29" t="s">
        <v>473</v>
      </c>
      <c r="E2275" s="251">
        <v>1</v>
      </c>
      <c r="H2275" s="2"/>
    </row>
    <row r="2276" spans="2:8">
      <c r="B2276" s="243" t="s">
        <v>314</v>
      </c>
      <c r="C2276" s="29" t="s">
        <v>478</v>
      </c>
      <c r="D2276" s="29" t="s">
        <v>474</v>
      </c>
      <c r="E2276" s="251">
        <v>1</v>
      </c>
      <c r="H2276" s="2"/>
    </row>
    <row r="2277" spans="2:8">
      <c r="B2277" s="243" t="s">
        <v>314</v>
      </c>
      <c r="C2277" s="29" t="s">
        <v>478</v>
      </c>
      <c r="D2277" s="29" t="s">
        <v>475</v>
      </c>
      <c r="E2277" s="251">
        <v>1</v>
      </c>
      <c r="H2277" s="2"/>
    </row>
    <row r="2278" spans="2:8">
      <c r="B2278" s="243" t="s">
        <v>314</v>
      </c>
      <c r="C2278" s="29" t="s">
        <v>478</v>
      </c>
      <c r="D2278" s="29" t="s">
        <v>476</v>
      </c>
      <c r="E2278" s="251">
        <v>1</v>
      </c>
      <c r="H2278" s="2"/>
    </row>
    <row r="2279" spans="2:8">
      <c r="B2279" s="243" t="s">
        <v>314</v>
      </c>
      <c r="C2279" s="29" t="s">
        <v>478</v>
      </c>
      <c r="D2279" s="29" t="s">
        <v>477</v>
      </c>
      <c r="E2279" s="251">
        <v>1</v>
      </c>
      <c r="H2279" s="2"/>
    </row>
    <row r="2280" spans="2:8">
      <c r="B2280" s="243" t="s">
        <v>314</v>
      </c>
      <c r="C2280" s="29" t="s">
        <v>478</v>
      </c>
      <c r="D2280" s="29" t="s">
        <v>478</v>
      </c>
      <c r="E2280" s="251">
        <v>1</v>
      </c>
      <c r="H2280" s="2"/>
    </row>
    <row r="2281" spans="2:8">
      <c r="B2281" s="243" t="s">
        <v>314</v>
      </c>
      <c r="C2281" s="29" t="s">
        <v>478</v>
      </c>
      <c r="D2281" s="29" t="s">
        <v>479</v>
      </c>
      <c r="E2281" s="251">
        <v>1.0000000000000009E-2</v>
      </c>
      <c r="H2281" s="2"/>
    </row>
    <row r="2282" spans="2:8">
      <c r="B2282" s="243" t="s">
        <v>314</v>
      </c>
      <c r="C2282" s="29" t="s">
        <v>478</v>
      </c>
      <c r="D2282" s="29" t="s">
        <v>480</v>
      </c>
      <c r="E2282" s="251">
        <v>2.0000000000000018E-2</v>
      </c>
      <c r="H2282" s="2"/>
    </row>
    <row r="2283" spans="2:8">
      <c r="B2283" s="243" t="s">
        <v>314</v>
      </c>
      <c r="C2283" s="29" t="s">
        <v>479</v>
      </c>
      <c r="D2283" s="29" t="s">
        <v>536</v>
      </c>
      <c r="E2283" s="252">
        <v>1</v>
      </c>
      <c r="H2283" s="2"/>
    </row>
    <row r="2284" spans="2:8">
      <c r="B2284" s="243" t="s">
        <v>314</v>
      </c>
      <c r="C2284" s="29" t="s">
        <v>479</v>
      </c>
      <c r="D2284" s="29" t="s">
        <v>465</v>
      </c>
      <c r="E2284" s="251">
        <v>1</v>
      </c>
      <c r="H2284" s="2"/>
    </row>
    <row r="2285" spans="2:8">
      <c r="B2285" s="243" t="s">
        <v>314</v>
      </c>
      <c r="C2285" s="29" t="s">
        <v>479</v>
      </c>
      <c r="D2285" s="29" t="s">
        <v>466</v>
      </c>
      <c r="E2285" s="251">
        <v>1</v>
      </c>
      <c r="H2285" s="2"/>
    </row>
    <row r="2286" spans="2:8">
      <c r="B2286" s="243" t="s">
        <v>314</v>
      </c>
      <c r="C2286" s="29" t="s">
        <v>479</v>
      </c>
      <c r="D2286" s="29" t="s">
        <v>467</v>
      </c>
      <c r="E2286" s="251">
        <v>1</v>
      </c>
      <c r="H2286" s="2"/>
    </row>
    <row r="2287" spans="2:8">
      <c r="B2287" s="243" t="s">
        <v>314</v>
      </c>
      <c r="C2287" s="29" t="s">
        <v>479</v>
      </c>
      <c r="D2287" s="29" t="s">
        <v>468</v>
      </c>
      <c r="E2287" s="251">
        <v>1</v>
      </c>
      <c r="H2287" s="2"/>
    </row>
    <row r="2288" spans="2:8">
      <c r="B2288" s="243" t="s">
        <v>314</v>
      </c>
      <c r="C2288" s="29" t="s">
        <v>479</v>
      </c>
      <c r="D2288" s="29" t="s">
        <v>469</v>
      </c>
      <c r="E2288" s="251">
        <v>1</v>
      </c>
      <c r="H2288" s="2"/>
    </row>
    <row r="2289" spans="2:8">
      <c r="B2289" s="243" t="s">
        <v>314</v>
      </c>
      <c r="C2289" s="29" t="s">
        <v>479</v>
      </c>
      <c r="D2289" s="29" t="s">
        <v>470</v>
      </c>
      <c r="E2289" s="251">
        <v>1</v>
      </c>
      <c r="H2289" s="2"/>
    </row>
    <row r="2290" spans="2:8">
      <c r="B2290" s="243" t="s">
        <v>314</v>
      </c>
      <c r="C2290" s="29" t="s">
        <v>479</v>
      </c>
      <c r="D2290" s="29" t="s">
        <v>471</v>
      </c>
      <c r="E2290" s="251">
        <v>1</v>
      </c>
      <c r="H2290" s="2"/>
    </row>
    <row r="2291" spans="2:8">
      <c r="B2291" s="243" t="s">
        <v>314</v>
      </c>
      <c r="C2291" s="29" t="s">
        <v>479</v>
      </c>
      <c r="D2291" s="29" t="s">
        <v>472</v>
      </c>
      <c r="E2291" s="251">
        <v>1</v>
      </c>
      <c r="H2291" s="2"/>
    </row>
    <row r="2292" spans="2:8">
      <c r="B2292" s="243" t="s">
        <v>314</v>
      </c>
      <c r="C2292" s="29" t="s">
        <v>479</v>
      </c>
      <c r="D2292" s="29" t="s">
        <v>473</v>
      </c>
      <c r="E2292" s="251">
        <v>1</v>
      </c>
      <c r="H2292" s="2"/>
    </row>
    <row r="2293" spans="2:8">
      <c r="B2293" s="243" t="s">
        <v>314</v>
      </c>
      <c r="C2293" s="29" t="s">
        <v>479</v>
      </c>
      <c r="D2293" s="29" t="s">
        <v>474</v>
      </c>
      <c r="E2293" s="251">
        <v>1</v>
      </c>
      <c r="H2293" s="2"/>
    </row>
    <row r="2294" spans="2:8">
      <c r="B2294" s="243" t="s">
        <v>314</v>
      </c>
      <c r="C2294" s="29" t="s">
        <v>479</v>
      </c>
      <c r="D2294" s="29" t="s">
        <v>475</v>
      </c>
      <c r="E2294" s="251">
        <v>1</v>
      </c>
      <c r="H2294" s="2"/>
    </row>
    <row r="2295" spans="2:8">
      <c r="B2295" s="243" t="s">
        <v>314</v>
      </c>
      <c r="C2295" s="29" t="s">
        <v>479</v>
      </c>
      <c r="D2295" s="29" t="s">
        <v>476</v>
      </c>
      <c r="E2295" s="251">
        <v>1</v>
      </c>
      <c r="H2295" s="2"/>
    </row>
    <row r="2296" spans="2:8">
      <c r="B2296" s="243" t="s">
        <v>314</v>
      </c>
      <c r="C2296" s="29" t="s">
        <v>479</v>
      </c>
      <c r="D2296" s="29" t="s">
        <v>477</v>
      </c>
      <c r="E2296" s="251">
        <v>1</v>
      </c>
      <c r="H2296" s="2"/>
    </row>
    <row r="2297" spans="2:8">
      <c r="B2297" s="243" t="s">
        <v>314</v>
      </c>
      <c r="C2297" s="29" t="s">
        <v>479</v>
      </c>
      <c r="D2297" s="29" t="s">
        <v>478</v>
      </c>
      <c r="E2297" s="251">
        <v>1</v>
      </c>
      <c r="H2297" s="2"/>
    </row>
    <row r="2298" spans="2:8">
      <c r="B2298" s="243" t="s">
        <v>314</v>
      </c>
      <c r="C2298" s="29" t="s">
        <v>479</v>
      </c>
      <c r="D2298" s="29" t="s">
        <v>479</v>
      </c>
      <c r="E2298" s="251">
        <v>1</v>
      </c>
      <c r="H2298" s="2"/>
    </row>
    <row r="2299" spans="2:8">
      <c r="B2299" s="243" t="s">
        <v>314</v>
      </c>
      <c r="C2299" s="29" t="s">
        <v>479</v>
      </c>
      <c r="D2299" s="29" t="s">
        <v>480</v>
      </c>
      <c r="E2299" s="251">
        <v>1.0000000000000009E-2</v>
      </c>
      <c r="H2299" s="2"/>
    </row>
    <row r="2300" spans="2:8">
      <c r="B2300" s="243" t="s">
        <v>314</v>
      </c>
      <c r="C2300" s="29" t="s">
        <v>480</v>
      </c>
      <c r="D2300" s="29" t="s">
        <v>536</v>
      </c>
      <c r="E2300" s="252">
        <v>1</v>
      </c>
      <c r="H2300" s="2"/>
    </row>
    <row r="2301" spans="2:8">
      <c r="B2301" s="243" t="s">
        <v>314</v>
      </c>
      <c r="C2301" s="29" t="s">
        <v>480</v>
      </c>
      <c r="D2301" s="29" t="s">
        <v>465</v>
      </c>
      <c r="E2301" s="251">
        <v>1</v>
      </c>
      <c r="H2301" s="2"/>
    </row>
    <row r="2302" spans="2:8">
      <c r="B2302" s="243" t="s">
        <v>314</v>
      </c>
      <c r="C2302" s="29" t="s">
        <v>480</v>
      </c>
      <c r="D2302" s="29" t="s">
        <v>466</v>
      </c>
      <c r="E2302" s="251">
        <v>1</v>
      </c>
      <c r="H2302" s="2"/>
    </row>
    <row r="2303" spans="2:8">
      <c r="B2303" s="243" t="s">
        <v>314</v>
      </c>
      <c r="C2303" s="29" t="s">
        <v>480</v>
      </c>
      <c r="D2303" s="29" t="s">
        <v>467</v>
      </c>
      <c r="E2303" s="251">
        <v>1</v>
      </c>
      <c r="H2303" s="2"/>
    </row>
    <row r="2304" spans="2:8">
      <c r="B2304" s="243" t="s">
        <v>314</v>
      </c>
      <c r="C2304" s="29" t="s">
        <v>480</v>
      </c>
      <c r="D2304" s="29" t="s">
        <v>468</v>
      </c>
      <c r="E2304" s="251">
        <v>1</v>
      </c>
      <c r="H2304" s="2"/>
    </row>
    <row r="2305" spans="2:8">
      <c r="B2305" s="243" t="s">
        <v>314</v>
      </c>
      <c r="C2305" s="29" t="s">
        <v>480</v>
      </c>
      <c r="D2305" s="29" t="s">
        <v>469</v>
      </c>
      <c r="E2305" s="251">
        <v>1</v>
      </c>
      <c r="H2305" s="2"/>
    </row>
    <row r="2306" spans="2:8">
      <c r="B2306" s="243" t="s">
        <v>314</v>
      </c>
      <c r="C2306" s="29" t="s">
        <v>480</v>
      </c>
      <c r="D2306" s="29" t="s">
        <v>470</v>
      </c>
      <c r="E2306" s="251">
        <v>1</v>
      </c>
      <c r="H2306" s="2"/>
    </row>
    <row r="2307" spans="2:8">
      <c r="B2307" s="243" t="s">
        <v>314</v>
      </c>
      <c r="C2307" s="29" t="s">
        <v>480</v>
      </c>
      <c r="D2307" s="29" t="s">
        <v>471</v>
      </c>
      <c r="E2307" s="251">
        <v>1</v>
      </c>
      <c r="H2307" s="2"/>
    </row>
    <row r="2308" spans="2:8">
      <c r="B2308" s="243" t="s">
        <v>314</v>
      </c>
      <c r="C2308" s="29" t="s">
        <v>480</v>
      </c>
      <c r="D2308" s="29" t="s">
        <v>472</v>
      </c>
      <c r="E2308" s="251">
        <v>1</v>
      </c>
      <c r="H2308" s="2"/>
    </row>
    <row r="2309" spans="2:8">
      <c r="B2309" s="243" t="s">
        <v>314</v>
      </c>
      <c r="C2309" s="29" t="s">
        <v>480</v>
      </c>
      <c r="D2309" s="29" t="s">
        <v>473</v>
      </c>
      <c r="E2309" s="251">
        <v>1</v>
      </c>
      <c r="H2309" s="2"/>
    </row>
    <row r="2310" spans="2:8">
      <c r="B2310" s="243" t="s">
        <v>314</v>
      </c>
      <c r="C2310" s="29" t="s">
        <v>480</v>
      </c>
      <c r="D2310" s="29" t="s">
        <v>474</v>
      </c>
      <c r="E2310" s="251">
        <v>1</v>
      </c>
      <c r="H2310" s="2"/>
    </row>
    <row r="2311" spans="2:8">
      <c r="B2311" s="243" t="s">
        <v>314</v>
      </c>
      <c r="C2311" s="29" t="s">
        <v>480</v>
      </c>
      <c r="D2311" s="29" t="s">
        <v>475</v>
      </c>
      <c r="E2311" s="251">
        <v>1</v>
      </c>
      <c r="H2311" s="2"/>
    </row>
    <row r="2312" spans="2:8">
      <c r="B2312" s="243" t="s">
        <v>314</v>
      </c>
      <c r="C2312" s="29" t="s">
        <v>480</v>
      </c>
      <c r="D2312" s="29" t="s">
        <v>476</v>
      </c>
      <c r="E2312" s="251">
        <v>1</v>
      </c>
      <c r="H2312" s="2"/>
    </row>
    <row r="2313" spans="2:8">
      <c r="B2313" s="243" t="s">
        <v>314</v>
      </c>
      <c r="C2313" s="29" t="s">
        <v>480</v>
      </c>
      <c r="D2313" s="29" t="s">
        <v>477</v>
      </c>
      <c r="E2313" s="251">
        <v>1</v>
      </c>
      <c r="H2313" s="2"/>
    </row>
    <row r="2314" spans="2:8">
      <c r="B2314" s="243" t="s">
        <v>314</v>
      </c>
      <c r="C2314" s="29" t="s">
        <v>480</v>
      </c>
      <c r="D2314" s="29" t="s">
        <v>478</v>
      </c>
      <c r="E2314" s="251">
        <v>1</v>
      </c>
      <c r="H2314" s="2"/>
    </row>
    <row r="2315" spans="2:8">
      <c r="B2315" s="243" t="s">
        <v>314</v>
      </c>
      <c r="C2315" s="29" t="s">
        <v>480</v>
      </c>
      <c r="D2315" s="29" t="s">
        <v>479</v>
      </c>
      <c r="E2315" s="251">
        <v>1</v>
      </c>
      <c r="H2315" s="2"/>
    </row>
    <row r="2316" spans="2:8">
      <c r="B2316" s="243" t="s">
        <v>314</v>
      </c>
      <c r="C2316" s="29" t="s">
        <v>480</v>
      </c>
      <c r="D2316" s="29" t="s">
        <v>480</v>
      </c>
      <c r="E2316" s="251">
        <v>1</v>
      </c>
      <c r="H2316" s="2"/>
    </row>
    <row r="2317" spans="2:8">
      <c r="H2317" s="2"/>
    </row>
    <row r="2318" spans="2:8">
      <c r="H2318" s="2"/>
    </row>
    <row r="2319" spans="2:8">
      <c r="H2319" s="2"/>
    </row>
    <row r="2320" spans="2:8">
      <c r="H2320" s="2"/>
    </row>
    <row r="2321" spans="8:8">
      <c r="H2321" s="2"/>
    </row>
    <row r="2322" spans="8:8">
      <c r="H2322" s="2"/>
    </row>
    <row r="2323" spans="8:8">
      <c r="H2323" s="2"/>
    </row>
    <row r="2324" spans="8:8">
      <c r="H2324" s="2"/>
    </row>
    <row r="2325" spans="8:8">
      <c r="H2325" s="2"/>
    </row>
    <row r="2326" spans="8:8">
      <c r="H2326" s="2"/>
    </row>
    <row r="2327" spans="8:8">
      <c r="H2327" s="2"/>
    </row>
    <row r="2328" spans="8:8">
      <c r="H2328" s="2"/>
    </row>
    <row r="2329" spans="8:8">
      <c r="H2329" s="2"/>
    </row>
    <row r="2330" spans="8:8">
      <c r="H2330" s="2"/>
    </row>
    <row r="2331" spans="8:8">
      <c r="H2331" s="2"/>
    </row>
    <row r="2332" spans="8:8">
      <c r="H2332" s="2"/>
    </row>
    <row r="2333" spans="8:8">
      <c r="H2333" s="2"/>
    </row>
    <row r="2334" spans="8:8">
      <c r="H2334" s="2"/>
    </row>
    <row r="2335" spans="8:8">
      <c r="H2335" s="2"/>
    </row>
    <row r="2336" spans="8:8">
      <c r="H2336" s="2"/>
    </row>
    <row r="2337" spans="8:8">
      <c r="H2337" s="2"/>
    </row>
    <row r="2338" spans="8:8">
      <c r="H2338" s="2"/>
    </row>
    <row r="2339" spans="8:8">
      <c r="H2339" s="2"/>
    </row>
    <row r="2340" spans="8:8">
      <c r="H2340" s="2"/>
    </row>
    <row r="2341" spans="8:8">
      <c r="H2341" s="2"/>
    </row>
  </sheetData>
  <mergeCells count="24">
    <mergeCell ref="B2:E2"/>
    <mergeCell ref="G24:G25"/>
    <mergeCell ref="G26:G27"/>
    <mergeCell ref="AF20:AG20"/>
    <mergeCell ref="G22:G23"/>
    <mergeCell ref="G10:G11"/>
    <mergeCell ref="G12:G13"/>
    <mergeCell ref="G14:G15"/>
    <mergeCell ref="G16:G17"/>
    <mergeCell ref="G18:G19"/>
    <mergeCell ref="G20:G21"/>
    <mergeCell ref="G6:G7"/>
    <mergeCell ref="G8:G9"/>
    <mergeCell ref="AB4:AD4"/>
    <mergeCell ref="AE4:AG4"/>
    <mergeCell ref="G4:G5"/>
    <mergeCell ref="AD20:AE20"/>
    <mergeCell ref="AD21:AE21"/>
    <mergeCell ref="O4:O5"/>
    <mergeCell ref="N4:N5"/>
    <mergeCell ref="AF21:AG21"/>
    <mergeCell ref="P4:R4"/>
    <mergeCell ref="S4:U4"/>
    <mergeCell ref="W4:Z4"/>
  </mergeCells>
  <phoneticPr fontId="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BBD24-D069-4660-BF79-FC51FBF4BF40}">
  <sheetPr>
    <tabColor theme="8" tint="0.39997558519241921"/>
  </sheetPr>
  <dimension ref="B1:W22"/>
  <sheetViews>
    <sheetView workbookViewId="0">
      <selection activeCell="C10" sqref="C10:C21"/>
    </sheetView>
  </sheetViews>
  <sheetFormatPr defaultColWidth="9" defaultRowHeight="16.2"/>
  <cols>
    <col min="1" max="1" width="2.59765625" style="104" customWidth="1"/>
    <col min="2" max="2" width="12.69921875" style="104" customWidth="1"/>
    <col min="3" max="16384" width="9" style="104"/>
  </cols>
  <sheetData>
    <row r="1" spans="2:23" ht="7.5" customHeight="1" thickBot="1"/>
    <row r="2" spans="2:23" ht="16.8" thickBot="1">
      <c r="B2" s="606" t="s">
        <v>545</v>
      </c>
      <c r="C2" s="607"/>
      <c r="D2" s="608"/>
    </row>
    <row r="3" spans="2:23">
      <c r="B3" s="57"/>
    </row>
    <row r="4" spans="2:23">
      <c r="B4" s="257"/>
      <c r="C4" s="1" t="s">
        <v>8</v>
      </c>
      <c r="D4" s="1" t="s">
        <v>9</v>
      </c>
    </row>
    <row r="5" spans="2:23">
      <c r="B5" s="19" t="s">
        <v>47</v>
      </c>
      <c r="C5" s="258">
        <v>19070</v>
      </c>
      <c r="D5" s="258">
        <v>12710</v>
      </c>
    </row>
    <row r="6" spans="2:23">
      <c r="B6" s="19" t="s">
        <v>292</v>
      </c>
      <c r="C6" s="258">
        <v>190</v>
      </c>
      <c r="D6" s="258">
        <v>120</v>
      </c>
    </row>
    <row r="7" spans="2:23">
      <c r="B7" s="19" t="s">
        <v>219</v>
      </c>
      <c r="C7" s="604">
        <f>基本情報!G6</f>
        <v>0</v>
      </c>
      <c r="D7" s="605"/>
    </row>
    <row r="8" spans="2:23">
      <c r="M8" s="560" t="s">
        <v>394</v>
      </c>
      <c r="N8" s="560"/>
    </row>
    <row r="9" spans="2:23" s="14" customFormat="1">
      <c r="B9" s="253"/>
      <c r="C9" s="253" t="s">
        <v>333</v>
      </c>
      <c r="D9" s="253" t="s">
        <v>47</v>
      </c>
      <c r="E9" s="253" t="s">
        <v>292</v>
      </c>
      <c r="F9" s="253" t="s">
        <v>231</v>
      </c>
      <c r="G9" s="253" t="s">
        <v>326</v>
      </c>
      <c r="H9" s="254" t="s">
        <v>209</v>
      </c>
      <c r="I9" s="23"/>
      <c r="J9" s="158" t="s">
        <v>248</v>
      </c>
      <c r="K9" s="102" t="s">
        <v>247</v>
      </c>
      <c r="L9" s="23"/>
      <c r="M9" s="20" t="s">
        <v>79</v>
      </c>
      <c r="N9" s="20" t="s">
        <v>247</v>
      </c>
      <c r="O9" s="22"/>
      <c r="P9" s="22"/>
      <c r="Q9" s="22"/>
      <c r="R9" s="22"/>
      <c r="S9" s="23"/>
      <c r="U9" s="15"/>
      <c r="V9" s="15"/>
    </row>
    <row r="10" spans="2:23" s="14" customFormat="1">
      <c r="B10" s="72" t="s">
        <v>347</v>
      </c>
      <c r="C10" s="20" t="str">
        <f>IF(①加減算!C28="","",①加減算!C28)</f>
        <v/>
      </c>
      <c r="D10" s="128">
        <f t="shared" ref="D10:D21" si="0">IF(C10="",0,IF(C10="Ａ",$C$5,$D$5))</f>
        <v>0</v>
      </c>
      <c r="E10" s="128">
        <f t="shared" ref="E10:E21" si="1">IF(C10="",0,IF(C10="Ａ",$C$6,$D$6))</f>
        <v>0</v>
      </c>
      <c r="F10" s="128">
        <f t="shared" ref="F10:F21" si="2">IFERROR(D10+E10*$C$7,0)</f>
        <v>0</v>
      </c>
      <c r="G10" s="20">
        <f>月初児童数!AR8</f>
        <v>0</v>
      </c>
      <c r="H10" s="128">
        <f t="shared" ref="H10:H21" si="3">IFERROR(ROUNDDOWN(F10/G10,-1),0)</f>
        <v>0</v>
      </c>
      <c r="I10" s="23"/>
      <c r="J10" s="128">
        <f t="shared" ref="J10:J21" si="4">IFERROR(H10-K10,0)</f>
        <v>0</v>
      </c>
      <c r="K10" s="128">
        <f t="shared" ref="K10:K21" si="5">IFERROR(IF(C10="",0,IF(E10/G10&lt;10,ROUNDDOWN(E10/G10,0),ROUNDDOWN(E10/G10,-1))*$C$7),0)</f>
        <v>0</v>
      </c>
      <c r="L10" s="23"/>
      <c r="M10" s="128">
        <f>IFERROR(J10*G10,0)</f>
        <v>0</v>
      </c>
      <c r="N10" s="128">
        <f t="shared" ref="N10:N21" si="6">IFERROR(K10*G10,0)</f>
        <v>0</v>
      </c>
      <c r="O10" s="23"/>
      <c r="P10" s="22"/>
      <c r="Q10" s="22"/>
      <c r="R10" s="22"/>
      <c r="S10" s="22"/>
      <c r="T10" s="23"/>
      <c r="V10" s="15"/>
      <c r="W10" s="15"/>
    </row>
    <row r="11" spans="2:23" s="14" customFormat="1">
      <c r="B11" s="72" t="s">
        <v>18</v>
      </c>
      <c r="C11" s="20" t="str">
        <f>IF(①加減算!C29="","",①加減算!C29)</f>
        <v/>
      </c>
      <c r="D11" s="128">
        <f t="shared" si="0"/>
        <v>0</v>
      </c>
      <c r="E11" s="128">
        <f t="shared" si="1"/>
        <v>0</v>
      </c>
      <c r="F11" s="128">
        <f t="shared" si="2"/>
        <v>0</v>
      </c>
      <c r="G11" s="20">
        <f>月初児童数!AR9</f>
        <v>0</v>
      </c>
      <c r="H11" s="128">
        <f t="shared" si="3"/>
        <v>0</v>
      </c>
      <c r="I11" s="23"/>
      <c r="J11" s="128">
        <f t="shared" si="4"/>
        <v>0</v>
      </c>
      <c r="K11" s="128">
        <f t="shared" si="5"/>
        <v>0</v>
      </c>
      <c r="L11" s="23"/>
      <c r="M11" s="128">
        <f t="shared" ref="M11:M21" si="7">IFERROR(J11*G11,0)</f>
        <v>0</v>
      </c>
      <c r="N11" s="128">
        <f t="shared" si="6"/>
        <v>0</v>
      </c>
      <c r="O11" s="23"/>
      <c r="P11" s="22"/>
      <c r="Q11" s="22"/>
      <c r="R11" s="22"/>
      <c r="S11" s="22"/>
      <c r="T11" s="23"/>
      <c r="V11" s="15"/>
      <c r="W11" s="15"/>
    </row>
    <row r="12" spans="2:23" s="14" customFormat="1">
      <c r="B12" s="72" t="s">
        <v>19</v>
      </c>
      <c r="C12" s="20" t="str">
        <f>IF(①加減算!C30="","",①加減算!C30)</f>
        <v/>
      </c>
      <c r="D12" s="128">
        <f t="shared" si="0"/>
        <v>0</v>
      </c>
      <c r="E12" s="128">
        <f t="shared" si="1"/>
        <v>0</v>
      </c>
      <c r="F12" s="128">
        <f t="shared" si="2"/>
        <v>0</v>
      </c>
      <c r="G12" s="20">
        <f>月初児童数!AR10</f>
        <v>0</v>
      </c>
      <c r="H12" s="128">
        <f t="shared" si="3"/>
        <v>0</v>
      </c>
      <c r="I12" s="23"/>
      <c r="J12" s="128">
        <f t="shared" si="4"/>
        <v>0</v>
      </c>
      <c r="K12" s="128">
        <f t="shared" si="5"/>
        <v>0</v>
      </c>
      <c r="L12" s="23"/>
      <c r="M12" s="128">
        <f t="shared" si="7"/>
        <v>0</v>
      </c>
      <c r="N12" s="128">
        <f t="shared" si="6"/>
        <v>0</v>
      </c>
      <c r="O12" s="23"/>
      <c r="P12" s="22"/>
      <c r="Q12" s="22"/>
      <c r="R12" s="22"/>
      <c r="S12" s="22"/>
      <c r="T12" s="23"/>
      <c r="V12" s="15"/>
      <c r="W12" s="15"/>
    </row>
    <row r="13" spans="2:23" s="14" customFormat="1">
      <c r="B13" s="72" t="s">
        <v>20</v>
      </c>
      <c r="C13" s="20" t="str">
        <f>IF(①加減算!C31="","",①加減算!C31)</f>
        <v/>
      </c>
      <c r="D13" s="128">
        <f t="shared" si="0"/>
        <v>0</v>
      </c>
      <c r="E13" s="128">
        <f t="shared" si="1"/>
        <v>0</v>
      </c>
      <c r="F13" s="128">
        <f t="shared" si="2"/>
        <v>0</v>
      </c>
      <c r="G13" s="20">
        <f>月初児童数!AR11</f>
        <v>0</v>
      </c>
      <c r="H13" s="128">
        <f t="shared" si="3"/>
        <v>0</v>
      </c>
      <c r="I13" s="23"/>
      <c r="J13" s="128">
        <f t="shared" si="4"/>
        <v>0</v>
      </c>
      <c r="K13" s="128">
        <f t="shared" si="5"/>
        <v>0</v>
      </c>
      <c r="L13" s="23"/>
      <c r="M13" s="128">
        <f t="shared" si="7"/>
        <v>0</v>
      </c>
      <c r="N13" s="128">
        <f t="shared" si="6"/>
        <v>0</v>
      </c>
      <c r="O13" s="23"/>
      <c r="P13" s="22"/>
      <c r="Q13" s="22"/>
      <c r="R13" s="22"/>
      <c r="S13" s="22"/>
      <c r="T13" s="23"/>
      <c r="V13" s="15"/>
      <c r="W13" s="15"/>
    </row>
    <row r="14" spans="2:23" s="14" customFormat="1">
      <c r="B14" s="72" t="s">
        <v>21</v>
      </c>
      <c r="C14" s="20" t="str">
        <f>IF(①加減算!C32="","",①加減算!C32)</f>
        <v/>
      </c>
      <c r="D14" s="128">
        <f t="shared" si="0"/>
        <v>0</v>
      </c>
      <c r="E14" s="128">
        <f t="shared" si="1"/>
        <v>0</v>
      </c>
      <c r="F14" s="128">
        <f t="shared" si="2"/>
        <v>0</v>
      </c>
      <c r="G14" s="20">
        <f>月初児童数!AR12</f>
        <v>0</v>
      </c>
      <c r="H14" s="128">
        <f t="shared" si="3"/>
        <v>0</v>
      </c>
      <c r="I14" s="23"/>
      <c r="J14" s="128">
        <f t="shared" si="4"/>
        <v>0</v>
      </c>
      <c r="K14" s="128">
        <f t="shared" si="5"/>
        <v>0</v>
      </c>
      <c r="L14" s="23"/>
      <c r="M14" s="128">
        <f t="shared" si="7"/>
        <v>0</v>
      </c>
      <c r="N14" s="128">
        <f t="shared" si="6"/>
        <v>0</v>
      </c>
      <c r="O14" s="23"/>
      <c r="P14" s="22"/>
      <c r="Q14" s="22"/>
      <c r="R14" s="22"/>
      <c r="S14" s="22"/>
      <c r="T14" s="23"/>
      <c r="V14" s="15"/>
      <c r="W14" s="15"/>
    </row>
    <row r="15" spans="2:23" s="14" customFormat="1">
      <c r="B15" s="72" t="s">
        <v>22</v>
      </c>
      <c r="C15" s="20" t="str">
        <f>IF(①加減算!C33="","",①加減算!C33)</f>
        <v/>
      </c>
      <c r="D15" s="128">
        <f t="shared" si="0"/>
        <v>0</v>
      </c>
      <c r="E15" s="128">
        <f t="shared" si="1"/>
        <v>0</v>
      </c>
      <c r="F15" s="128">
        <f t="shared" si="2"/>
        <v>0</v>
      </c>
      <c r="G15" s="20">
        <f>月初児童数!AR13</f>
        <v>0</v>
      </c>
      <c r="H15" s="128">
        <f t="shared" si="3"/>
        <v>0</v>
      </c>
      <c r="I15" s="23"/>
      <c r="J15" s="128">
        <f t="shared" si="4"/>
        <v>0</v>
      </c>
      <c r="K15" s="128">
        <f t="shared" si="5"/>
        <v>0</v>
      </c>
      <c r="L15" s="23"/>
      <c r="M15" s="128">
        <f t="shared" si="7"/>
        <v>0</v>
      </c>
      <c r="N15" s="128">
        <f t="shared" si="6"/>
        <v>0</v>
      </c>
      <c r="O15" s="23"/>
      <c r="P15" s="22"/>
      <c r="Q15" s="22"/>
      <c r="R15" s="22"/>
      <c r="S15" s="22"/>
      <c r="T15" s="23"/>
      <c r="V15" s="15"/>
      <c r="W15" s="15"/>
    </row>
    <row r="16" spans="2:23" s="14" customFormat="1">
      <c r="B16" s="72" t="s">
        <v>206</v>
      </c>
      <c r="C16" s="20" t="str">
        <f>IF(①加減算!C34="","",①加減算!C34)</f>
        <v/>
      </c>
      <c r="D16" s="128">
        <f t="shared" si="0"/>
        <v>0</v>
      </c>
      <c r="E16" s="128">
        <f t="shared" si="1"/>
        <v>0</v>
      </c>
      <c r="F16" s="128">
        <f t="shared" si="2"/>
        <v>0</v>
      </c>
      <c r="G16" s="20">
        <f>月初児童数!AR14</f>
        <v>0</v>
      </c>
      <c r="H16" s="128">
        <f t="shared" si="3"/>
        <v>0</v>
      </c>
      <c r="I16" s="23"/>
      <c r="J16" s="128">
        <f t="shared" si="4"/>
        <v>0</v>
      </c>
      <c r="K16" s="128">
        <f t="shared" si="5"/>
        <v>0</v>
      </c>
      <c r="L16" s="23"/>
      <c r="M16" s="128">
        <f t="shared" si="7"/>
        <v>0</v>
      </c>
      <c r="N16" s="128">
        <f t="shared" si="6"/>
        <v>0</v>
      </c>
      <c r="O16" s="23"/>
      <c r="P16" s="22"/>
      <c r="Q16" s="22"/>
      <c r="R16" s="22"/>
      <c r="S16" s="22"/>
      <c r="T16" s="23"/>
      <c r="V16" s="15"/>
      <c r="W16" s="15"/>
    </row>
    <row r="17" spans="2:23" s="14" customFormat="1">
      <c r="B17" s="72" t="s">
        <v>207</v>
      </c>
      <c r="C17" s="20" t="str">
        <f>IF(①加減算!C35="","",①加減算!C35)</f>
        <v/>
      </c>
      <c r="D17" s="128">
        <f t="shared" si="0"/>
        <v>0</v>
      </c>
      <c r="E17" s="128">
        <f t="shared" si="1"/>
        <v>0</v>
      </c>
      <c r="F17" s="128">
        <f t="shared" si="2"/>
        <v>0</v>
      </c>
      <c r="G17" s="20">
        <f>月初児童数!AR15</f>
        <v>0</v>
      </c>
      <c r="H17" s="128">
        <f t="shared" si="3"/>
        <v>0</v>
      </c>
      <c r="I17" s="23"/>
      <c r="J17" s="128">
        <f t="shared" si="4"/>
        <v>0</v>
      </c>
      <c r="K17" s="128">
        <f t="shared" si="5"/>
        <v>0</v>
      </c>
      <c r="L17" s="23"/>
      <c r="M17" s="128">
        <f t="shared" si="7"/>
        <v>0</v>
      </c>
      <c r="N17" s="128">
        <f t="shared" si="6"/>
        <v>0</v>
      </c>
      <c r="O17" s="23"/>
      <c r="P17" s="22"/>
      <c r="Q17" s="22"/>
      <c r="R17" s="22"/>
      <c r="S17" s="22"/>
      <c r="T17" s="23"/>
      <c r="V17" s="15"/>
      <c r="W17" s="15"/>
    </row>
    <row r="18" spans="2:23" s="14" customFormat="1">
      <c r="B18" s="72" t="s">
        <v>208</v>
      </c>
      <c r="C18" s="20" t="str">
        <f>IF(①加減算!C36="","",①加減算!C36)</f>
        <v/>
      </c>
      <c r="D18" s="128">
        <f t="shared" si="0"/>
        <v>0</v>
      </c>
      <c r="E18" s="128">
        <f t="shared" si="1"/>
        <v>0</v>
      </c>
      <c r="F18" s="128">
        <f t="shared" si="2"/>
        <v>0</v>
      </c>
      <c r="G18" s="20">
        <f>月初児童数!AR16</f>
        <v>0</v>
      </c>
      <c r="H18" s="128">
        <f t="shared" si="3"/>
        <v>0</v>
      </c>
      <c r="I18" s="23"/>
      <c r="J18" s="128">
        <f t="shared" si="4"/>
        <v>0</v>
      </c>
      <c r="K18" s="128">
        <f t="shared" si="5"/>
        <v>0</v>
      </c>
      <c r="L18" s="23"/>
      <c r="M18" s="128">
        <f t="shared" si="7"/>
        <v>0</v>
      </c>
      <c r="N18" s="128">
        <f t="shared" si="6"/>
        <v>0</v>
      </c>
      <c r="O18" s="23"/>
      <c r="P18" s="22"/>
      <c r="Q18" s="22"/>
      <c r="R18" s="22"/>
      <c r="S18" s="22"/>
      <c r="T18" s="23"/>
      <c r="V18" s="15"/>
      <c r="W18" s="15"/>
    </row>
    <row r="19" spans="2:23" s="14" customFormat="1">
      <c r="B19" s="72" t="s">
        <v>26</v>
      </c>
      <c r="C19" s="20" t="str">
        <f>IF(①加減算!C37="","",①加減算!C37)</f>
        <v/>
      </c>
      <c r="D19" s="128">
        <f t="shared" si="0"/>
        <v>0</v>
      </c>
      <c r="E19" s="128">
        <f t="shared" si="1"/>
        <v>0</v>
      </c>
      <c r="F19" s="128">
        <f t="shared" si="2"/>
        <v>0</v>
      </c>
      <c r="G19" s="20">
        <f>月初児童数!AR17</f>
        <v>0</v>
      </c>
      <c r="H19" s="128">
        <f t="shared" si="3"/>
        <v>0</v>
      </c>
      <c r="I19" s="23"/>
      <c r="J19" s="128">
        <f t="shared" si="4"/>
        <v>0</v>
      </c>
      <c r="K19" s="128">
        <f t="shared" si="5"/>
        <v>0</v>
      </c>
      <c r="L19" s="23"/>
      <c r="M19" s="128">
        <f t="shared" si="7"/>
        <v>0</v>
      </c>
      <c r="N19" s="128">
        <f t="shared" si="6"/>
        <v>0</v>
      </c>
      <c r="O19" s="23"/>
      <c r="P19" s="22"/>
      <c r="Q19" s="22"/>
      <c r="R19" s="22"/>
      <c r="S19" s="22"/>
      <c r="T19" s="23"/>
      <c r="V19" s="15"/>
      <c r="W19" s="15"/>
    </row>
    <row r="20" spans="2:23" s="14" customFormat="1">
      <c r="B20" s="72" t="s">
        <v>27</v>
      </c>
      <c r="C20" s="20" t="str">
        <f>IF(①加減算!C38="","",①加減算!C38)</f>
        <v/>
      </c>
      <c r="D20" s="128">
        <f t="shared" si="0"/>
        <v>0</v>
      </c>
      <c r="E20" s="128">
        <f t="shared" si="1"/>
        <v>0</v>
      </c>
      <c r="F20" s="128">
        <f t="shared" si="2"/>
        <v>0</v>
      </c>
      <c r="G20" s="20">
        <f>月初児童数!AR18</f>
        <v>0</v>
      </c>
      <c r="H20" s="128">
        <f t="shared" si="3"/>
        <v>0</v>
      </c>
      <c r="I20" s="23"/>
      <c r="J20" s="128">
        <f t="shared" si="4"/>
        <v>0</v>
      </c>
      <c r="K20" s="128">
        <f t="shared" si="5"/>
        <v>0</v>
      </c>
      <c r="L20" s="23"/>
      <c r="M20" s="128">
        <f t="shared" si="7"/>
        <v>0</v>
      </c>
      <c r="N20" s="128">
        <f t="shared" si="6"/>
        <v>0</v>
      </c>
      <c r="O20" s="23"/>
      <c r="P20" s="22"/>
      <c r="Q20" s="22"/>
      <c r="R20" s="22"/>
      <c r="S20" s="22"/>
      <c r="T20" s="23"/>
      <c r="V20" s="15"/>
      <c r="W20" s="15"/>
    </row>
    <row r="21" spans="2:23" s="14" customFormat="1">
      <c r="B21" s="72" t="s">
        <v>28</v>
      </c>
      <c r="C21" s="20" t="str">
        <f>IF(①加減算!C39="","",①加減算!C39)</f>
        <v/>
      </c>
      <c r="D21" s="128">
        <f t="shared" si="0"/>
        <v>0</v>
      </c>
      <c r="E21" s="128">
        <f t="shared" si="1"/>
        <v>0</v>
      </c>
      <c r="F21" s="128">
        <f t="shared" si="2"/>
        <v>0</v>
      </c>
      <c r="G21" s="20">
        <f>月初児童数!AR19</f>
        <v>0</v>
      </c>
      <c r="H21" s="128">
        <f t="shared" si="3"/>
        <v>0</v>
      </c>
      <c r="I21" s="23"/>
      <c r="J21" s="128">
        <f t="shared" si="4"/>
        <v>0</v>
      </c>
      <c r="K21" s="128">
        <f t="shared" si="5"/>
        <v>0</v>
      </c>
      <c r="L21" s="23"/>
      <c r="M21" s="128">
        <f t="shared" si="7"/>
        <v>0</v>
      </c>
      <c r="N21" s="128">
        <f t="shared" si="6"/>
        <v>0</v>
      </c>
      <c r="O21" s="23"/>
      <c r="P21" s="22"/>
      <c r="Q21" s="22"/>
      <c r="R21" s="22"/>
      <c r="S21" s="22"/>
      <c r="T21" s="23"/>
      <c r="V21" s="15"/>
      <c r="W21" s="15"/>
    </row>
    <row r="22" spans="2:23">
      <c r="M22" s="256">
        <f>SUM(M10:M21)</f>
        <v>0</v>
      </c>
      <c r="N22" s="256">
        <f>SUM(N10:N21)</f>
        <v>0</v>
      </c>
    </row>
  </sheetData>
  <mergeCells count="3">
    <mergeCell ref="C7:D7"/>
    <mergeCell ref="M8:N8"/>
    <mergeCell ref="B2:D2"/>
  </mergeCells>
  <phoneticPr fontId="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F634A-F61B-4221-A309-3D7E6B6F7D7B}">
  <sheetPr>
    <tabColor theme="8" tint="0.39997558519241921"/>
  </sheetPr>
  <dimension ref="B1:V22"/>
  <sheetViews>
    <sheetView workbookViewId="0">
      <selection activeCell="Q15" sqref="Q15"/>
    </sheetView>
  </sheetViews>
  <sheetFormatPr defaultRowHeight="16.5" customHeight="1"/>
  <cols>
    <col min="1" max="1" width="2.59765625" customWidth="1"/>
    <col min="2" max="2" width="12.69921875" customWidth="1"/>
  </cols>
  <sheetData>
    <row r="1" spans="2:22" ht="7.5" customHeight="1" thickBot="1"/>
    <row r="2" spans="2:22" ht="16.5" customHeight="1" thickBot="1">
      <c r="B2" s="609" t="s">
        <v>546</v>
      </c>
      <c r="C2" s="610"/>
      <c r="D2" s="611"/>
    </row>
    <row r="3" spans="2:22" ht="16.5" customHeight="1">
      <c r="B3" s="57"/>
    </row>
    <row r="4" spans="2:22" ht="16.5" customHeight="1">
      <c r="B4" s="19" t="s">
        <v>47</v>
      </c>
      <c r="C4" s="121">
        <v>81400</v>
      </c>
    </row>
    <row r="5" spans="2:22" ht="16.5" customHeight="1">
      <c r="B5" s="19" t="s">
        <v>292</v>
      </c>
      <c r="C5" s="121">
        <v>810</v>
      </c>
    </row>
    <row r="6" spans="2:22" ht="16.5" customHeight="1">
      <c r="B6" s="19" t="s">
        <v>219</v>
      </c>
      <c r="C6" s="149">
        <f>基本情報!G6</f>
        <v>0</v>
      </c>
    </row>
    <row r="7" spans="2:22" ht="16.5" customHeight="1">
      <c r="B7" s="19" t="s">
        <v>231</v>
      </c>
      <c r="C7" s="128">
        <f>C4+C5*C6</f>
        <v>81400</v>
      </c>
    </row>
    <row r="8" spans="2:22" ht="16.5" customHeight="1">
      <c r="K8" s="560" t="s">
        <v>394</v>
      </c>
      <c r="L8" s="560"/>
    </row>
    <row r="9" spans="2:22" s="14" customFormat="1" ht="16.5" customHeight="1">
      <c r="B9" s="253"/>
      <c r="C9" s="253" t="s">
        <v>332</v>
      </c>
      <c r="D9" s="253" t="s">
        <v>231</v>
      </c>
      <c r="E9" s="253" t="s">
        <v>326</v>
      </c>
      <c r="F9" s="254" t="s">
        <v>209</v>
      </c>
      <c r="G9" s="23"/>
      <c r="H9" s="158" t="s">
        <v>248</v>
      </c>
      <c r="I9" s="102" t="s">
        <v>247</v>
      </c>
      <c r="J9" s="23"/>
      <c r="K9" s="20" t="s">
        <v>79</v>
      </c>
      <c r="L9" s="20" t="s">
        <v>247</v>
      </c>
      <c r="M9" s="23"/>
      <c r="N9" s="22"/>
      <c r="O9" s="22"/>
      <c r="P9" s="22"/>
      <c r="Q9" s="22"/>
      <c r="R9" s="23"/>
      <c r="T9" s="15"/>
      <c r="U9" s="15"/>
    </row>
    <row r="10" spans="2:22" s="14" customFormat="1" ht="16.5" customHeight="1">
      <c r="B10" s="72" t="s">
        <v>347</v>
      </c>
      <c r="C10" s="255" t="str">
        <f>IF(①加減算!D28="","",①加減算!D28)</f>
        <v/>
      </c>
      <c r="D10" s="128">
        <f t="shared" ref="D10:D21" si="0">IF(C10="",0,$C$7)</f>
        <v>0</v>
      </c>
      <c r="E10" s="20">
        <f>月初児童数!AR8</f>
        <v>0</v>
      </c>
      <c r="F10" s="128">
        <f t="shared" ref="F10:F21" si="1">IFERROR(ROUNDDOWN(D10/E10,-1),0)</f>
        <v>0</v>
      </c>
      <c r="G10" s="23"/>
      <c r="H10" s="128">
        <f t="shared" ref="H10:H21" si="2">IFERROR(IF(C10="",0,F10-I10),0)</f>
        <v>0</v>
      </c>
      <c r="I10" s="128">
        <f t="shared" ref="I10:I21" si="3">IFERROR(IF(C10="",0,IF($C$5/E10&lt;10,ROUNDDOWN($C$5/E10,0),ROUNDDOWN($C$5/E10,-1))*$C$6),0)</f>
        <v>0</v>
      </c>
      <c r="J10" s="23"/>
      <c r="K10" s="128">
        <f t="shared" ref="K10:K21" si="4">IFERROR(H10*E10,0)</f>
        <v>0</v>
      </c>
      <c r="L10" s="128">
        <f t="shared" ref="L10:L21" si="5">IFERROR(I10*E10,0)</f>
        <v>0</v>
      </c>
      <c r="M10" s="23"/>
      <c r="N10" s="23"/>
      <c r="O10" s="22"/>
      <c r="P10" s="22"/>
      <c r="Q10" s="22"/>
      <c r="R10" s="22"/>
      <c r="S10" s="23"/>
      <c r="U10" s="15"/>
      <c r="V10" s="15"/>
    </row>
    <row r="11" spans="2:22" s="14" customFormat="1" ht="16.5" customHeight="1">
      <c r="B11" s="72" t="s">
        <v>18</v>
      </c>
      <c r="C11" s="255" t="str">
        <f>IF(①加減算!D29="","",①加減算!D29)</f>
        <v/>
      </c>
      <c r="D11" s="128">
        <f t="shared" si="0"/>
        <v>0</v>
      </c>
      <c r="E11" s="20">
        <f>月初児童数!AR9</f>
        <v>0</v>
      </c>
      <c r="F11" s="128">
        <f t="shared" si="1"/>
        <v>0</v>
      </c>
      <c r="G11" s="23"/>
      <c r="H11" s="128">
        <f t="shared" si="2"/>
        <v>0</v>
      </c>
      <c r="I11" s="128">
        <f t="shared" si="3"/>
        <v>0</v>
      </c>
      <c r="J11" s="23"/>
      <c r="K11" s="128">
        <f t="shared" si="4"/>
        <v>0</v>
      </c>
      <c r="L11" s="128">
        <f t="shared" si="5"/>
        <v>0</v>
      </c>
      <c r="M11" s="23"/>
      <c r="N11" s="23"/>
      <c r="O11" s="22"/>
      <c r="P11" s="22"/>
      <c r="Q11" s="22"/>
      <c r="R11" s="22"/>
      <c r="S11" s="23"/>
      <c r="U11" s="15"/>
      <c r="V11" s="15"/>
    </row>
    <row r="12" spans="2:22" s="14" customFormat="1" ht="16.5" customHeight="1">
      <c r="B12" s="72" t="s">
        <v>19</v>
      </c>
      <c r="C12" s="255" t="str">
        <f>IF(①加減算!D30="","",①加減算!D30)</f>
        <v/>
      </c>
      <c r="D12" s="128">
        <f t="shared" si="0"/>
        <v>0</v>
      </c>
      <c r="E12" s="20">
        <f>月初児童数!AR10</f>
        <v>0</v>
      </c>
      <c r="F12" s="128">
        <f t="shared" si="1"/>
        <v>0</v>
      </c>
      <c r="G12" s="23"/>
      <c r="H12" s="128">
        <f t="shared" si="2"/>
        <v>0</v>
      </c>
      <c r="I12" s="128">
        <f t="shared" si="3"/>
        <v>0</v>
      </c>
      <c r="J12" s="23"/>
      <c r="K12" s="128">
        <f t="shared" si="4"/>
        <v>0</v>
      </c>
      <c r="L12" s="128">
        <f t="shared" si="5"/>
        <v>0</v>
      </c>
      <c r="M12" s="23"/>
      <c r="N12" s="23"/>
      <c r="O12" s="22"/>
      <c r="P12" s="22"/>
      <c r="Q12" s="22"/>
      <c r="R12" s="22"/>
      <c r="S12" s="23"/>
      <c r="U12" s="15"/>
      <c r="V12" s="15"/>
    </row>
    <row r="13" spans="2:22" s="14" customFormat="1" ht="16.5" customHeight="1">
      <c r="B13" s="72" t="s">
        <v>20</v>
      </c>
      <c r="C13" s="255" t="str">
        <f>IF(①加減算!D31="","",①加減算!D31)</f>
        <v/>
      </c>
      <c r="D13" s="128">
        <f t="shared" si="0"/>
        <v>0</v>
      </c>
      <c r="E13" s="20">
        <f>月初児童数!AR11</f>
        <v>0</v>
      </c>
      <c r="F13" s="128">
        <f t="shared" si="1"/>
        <v>0</v>
      </c>
      <c r="G13" s="23"/>
      <c r="H13" s="128">
        <f t="shared" si="2"/>
        <v>0</v>
      </c>
      <c r="I13" s="128">
        <f t="shared" si="3"/>
        <v>0</v>
      </c>
      <c r="J13" s="23"/>
      <c r="K13" s="128">
        <f t="shared" si="4"/>
        <v>0</v>
      </c>
      <c r="L13" s="128">
        <f t="shared" si="5"/>
        <v>0</v>
      </c>
      <c r="M13" s="23"/>
      <c r="N13" s="23"/>
      <c r="O13" s="22"/>
      <c r="P13" s="22"/>
      <c r="Q13" s="22"/>
      <c r="R13" s="22"/>
      <c r="S13" s="23"/>
      <c r="U13" s="15"/>
      <c r="V13" s="15"/>
    </row>
    <row r="14" spans="2:22" s="14" customFormat="1" ht="16.5" customHeight="1">
      <c r="B14" s="72" t="s">
        <v>21</v>
      </c>
      <c r="C14" s="255" t="str">
        <f>IF(①加減算!D32="","",①加減算!D32)</f>
        <v/>
      </c>
      <c r="D14" s="128">
        <f t="shared" si="0"/>
        <v>0</v>
      </c>
      <c r="E14" s="20">
        <f>月初児童数!AR12</f>
        <v>0</v>
      </c>
      <c r="F14" s="128">
        <f t="shared" si="1"/>
        <v>0</v>
      </c>
      <c r="G14" s="23"/>
      <c r="H14" s="128">
        <f t="shared" si="2"/>
        <v>0</v>
      </c>
      <c r="I14" s="128">
        <f t="shared" si="3"/>
        <v>0</v>
      </c>
      <c r="J14" s="23"/>
      <c r="K14" s="128">
        <f t="shared" si="4"/>
        <v>0</v>
      </c>
      <c r="L14" s="128">
        <f t="shared" si="5"/>
        <v>0</v>
      </c>
      <c r="M14" s="23"/>
      <c r="N14" s="23"/>
      <c r="O14" s="22"/>
      <c r="P14" s="22"/>
      <c r="Q14" s="22"/>
      <c r="R14" s="22"/>
      <c r="S14" s="23"/>
      <c r="U14" s="15"/>
      <c r="V14" s="15"/>
    </row>
    <row r="15" spans="2:22" s="14" customFormat="1" ht="16.5" customHeight="1">
      <c r="B15" s="72" t="s">
        <v>22</v>
      </c>
      <c r="C15" s="255" t="str">
        <f>IF(①加減算!D33="","",①加減算!D33)</f>
        <v/>
      </c>
      <c r="D15" s="128">
        <f t="shared" si="0"/>
        <v>0</v>
      </c>
      <c r="E15" s="20">
        <f>月初児童数!AR13</f>
        <v>0</v>
      </c>
      <c r="F15" s="128">
        <f t="shared" si="1"/>
        <v>0</v>
      </c>
      <c r="G15" s="23"/>
      <c r="H15" s="128">
        <f t="shared" si="2"/>
        <v>0</v>
      </c>
      <c r="I15" s="128">
        <f t="shared" si="3"/>
        <v>0</v>
      </c>
      <c r="J15" s="23"/>
      <c r="K15" s="128">
        <f t="shared" si="4"/>
        <v>0</v>
      </c>
      <c r="L15" s="128">
        <f t="shared" si="5"/>
        <v>0</v>
      </c>
      <c r="M15" s="23"/>
      <c r="N15" s="23"/>
      <c r="O15" s="22"/>
      <c r="P15" s="22"/>
      <c r="Q15" s="22"/>
      <c r="R15" s="22"/>
      <c r="S15" s="23"/>
      <c r="U15" s="15"/>
      <c r="V15" s="15"/>
    </row>
    <row r="16" spans="2:22" s="14" customFormat="1" ht="16.5" customHeight="1">
      <c r="B16" s="72" t="s">
        <v>206</v>
      </c>
      <c r="C16" s="255" t="str">
        <f>IF(①加減算!D34="","",①加減算!D34)</f>
        <v/>
      </c>
      <c r="D16" s="128">
        <f t="shared" si="0"/>
        <v>0</v>
      </c>
      <c r="E16" s="20">
        <f>月初児童数!AR14</f>
        <v>0</v>
      </c>
      <c r="F16" s="128">
        <f t="shared" si="1"/>
        <v>0</v>
      </c>
      <c r="G16" s="23"/>
      <c r="H16" s="128">
        <f t="shared" si="2"/>
        <v>0</v>
      </c>
      <c r="I16" s="128">
        <f t="shared" si="3"/>
        <v>0</v>
      </c>
      <c r="J16" s="23"/>
      <c r="K16" s="128">
        <f t="shared" si="4"/>
        <v>0</v>
      </c>
      <c r="L16" s="128">
        <f t="shared" si="5"/>
        <v>0</v>
      </c>
      <c r="M16" s="23"/>
      <c r="N16" s="23"/>
      <c r="O16" s="22"/>
      <c r="P16" s="22"/>
      <c r="Q16" s="22"/>
      <c r="R16" s="22"/>
      <c r="S16" s="23"/>
      <c r="U16" s="15"/>
      <c r="V16" s="15"/>
    </row>
    <row r="17" spans="2:22" s="14" customFormat="1" ht="16.5" customHeight="1">
      <c r="B17" s="72" t="s">
        <v>207</v>
      </c>
      <c r="C17" s="255" t="str">
        <f>IF(①加減算!D35="","",①加減算!D35)</f>
        <v/>
      </c>
      <c r="D17" s="128">
        <f t="shared" si="0"/>
        <v>0</v>
      </c>
      <c r="E17" s="20">
        <f>月初児童数!AR15</f>
        <v>0</v>
      </c>
      <c r="F17" s="128">
        <f t="shared" si="1"/>
        <v>0</v>
      </c>
      <c r="G17" s="23"/>
      <c r="H17" s="128">
        <f t="shared" si="2"/>
        <v>0</v>
      </c>
      <c r="I17" s="128">
        <f t="shared" si="3"/>
        <v>0</v>
      </c>
      <c r="J17" s="23"/>
      <c r="K17" s="128">
        <f t="shared" si="4"/>
        <v>0</v>
      </c>
      <c r="L17" s="128">
        <f t="shared" si="5"/>
        <v>0</v>
      </c>
      <c r="M17" s="23"/>
      <c r="N17" s="23"/>
      <c r="O17" s="22"/>
      <c r="P17" s="22"/>
      <c r="Q17" s="22"/>
      <c r="R17" s="22"/>
      <c r="S17" s="23"/>
      <c r="U17" s="15"/>
      <c r="V17" s="15"/>
    </row>
    <row r="18" spans="2:22" s="14" customFormat="1" ht="16.5" customHeight="1">
      <c r="B18" s="72" t="s">
        <v>208</v>
      </c>
      <c r="C18" s="255" t="str">
        <f>IF(①加減算!D36="","",①加減算!D36)</f>
        <v/>
      </c>
      <c r="D18" s="128">
        <f t="shared" si="0"/>
        <v>0</v>
      </c>
      <c r="E18" s="20">
        <f>月初児童数!AR16</f>
        <v>0</v>
      </c>
      <c r="F18" s="128">
        <f t="shared" si="1"/>
        <v>0</v>
      </c>
      <c r="G18" s="23"/>
      <c r="H18" s="128">
        <f t="shared" si="2"/>
        <v>0</v>
      </c>
      <c r="I18" s="128">
        <f t="shared" si="3"/>
        <v>0</v>
      </c>
      <c r="J18" s="23"/>
      <c r="K18" s="128">
        <f t="shared" si="4"/>
        <v>0</v>
      </c>
      <c r="L18" s="128">
        <f t="shared" si="5"/>
        <v>0</v>
      </c>
      <c r="M18" s="23"/>
      <c r="N18" s="23"/>
      <c r="O18" s="22"/>
      <c r="P18" s="22"/>
      <c r="Q18" s="22"/>
      <c r="R18" s="22"/>
      <c r="S18" s="23"/>
      <c r="U18" s="15"/>
      <c r="V18" s="15"/>
    </row>
    <row r="19" spans="2:22" s="14" customFormat="1" ht="16.5" customHeight="1">
      <c r="B19" s="72" t="s">
        <v>26</v>
      </c>
      <c r="C19" s="255" t="str">
        <f>IF(①加減算!D37="","",①加減算!D37)</f>
        <v/>
      </c>
      <c r="D19" s="128">
        <f t="shared" si="0"/>
        <v>0</v>
      </c>
      <c r="E19" s="20">
        <f>月初児童数!AR17</f>
        <v>0</v>
      </c>
      <c r="F19" s="128">
        <f t="shared" si="1"/>
        <v>0</v>
      </c>
      <c r="G19" s="23"/>
      <c r="H19" s="128">
        <f t="shared" si="2"/>
        <v>0</v>
      </c>
      <c r="I19" s="128">
        <f t="shared" si="3"/>
        <v>0</v>
      </c>
      <c r="J19" s="23"/>
      <c r="K19" s="128">
        <f t="shared" si="4"/>
        <v>0</v>
      </c>
      <c r="L19" s="128">
        <f t="shared" si="5"/>
        <v>0</v>
      </c>
      <c r="M19" s="23"/>
      <c r="N19" s="23"/>
      <c r="O19" s="22"/>
      <c r="P19" s="22"/>
      <c r="Q19" s="22"/>
      <c r="R19" s="22"/>
      <c r="S19" s="23"/>
      <c r="U19" s="15"/>
      <c r="V19" s="15"/>
    </row>
    <row r="20" spans="2:22" s="14" customFormat="1" ht="16.5" customHeight="1">
      <c r="B20" s="72" t="s">
        <v>27</v>
      </c>
      <c r="C20" s="255" t="str">
        <f>IF(①加減算!D38="","",①加減算!D38)</f>
        <v/>
      </c>
      <c r="D20" s="128">
        <f t="shared" si="0"/>
        <v>0</v>
      </c>
      <c r="E20" s="20">
        <f>月初児童数!AR18</f>
        <v>0</v>
      </c>
      <c r="F20" s="128">
        <f t="shared" si="1"/>
        <v>0</v>
      </c>
      <c r="G20" s="23"/>
      <c r="H20" s="128">
        <f t="shared" si="2"/>
        <v>0</v>
      </c>
      <c r="I20" s="128">
        <f t="shared" si="3"/>
        <v>0</v>
      </c>
      <c r="J20" s="23"/>
      <c r="K20" s="128">
        <f t="shared" si="4"/>
        <v>0</v>
      </c>
      <c r="L20" s="128">
        <f t="shared" si="5"/>
        <v>0</v>
      </c>
      <c r="M20" s="23"/>
      <c r="N20" s="23"/>
      <c r="O20" s="22"/>
      <c r="P20" s="22"/>
      <c r="Q20" s="22"/>
      <c r="R20" s="22"/>
      <c r="S20" s="23"/>
      <c r="U20" s="15"/>
      <c r="V20" s="15"/>
    </row>
    <row r="21" spans="2:22" s="14" customFormat="1" ht="16.5" customHeight="1">
      <c r="B21" s="72" t="s">
        <v>28</v>
      </c>
      <c r="C21" s="255" t="str">
        <f>IF(①加減算!D39="","",①加減算!D39)</f>
        <v/>
      </c>
      <c r="D21" s="128">
        <f t="shared" si="0"/>
        <v>0</v>
      </c>
      <c r="E21" s="20">
        <f>月初児童数!AR19</f>
        <v>0</v>
      </c>
      <c r="F21" s="128">
        <f t="shared" si="1"/>
        <v>0</v>
      </c>
      <c r="G21" s="23"/>
      <c r="H21" s="128">
        <f t="shared" si="2"/>
        <v>0</v>
      </c>
      <c r="I21" s="128">
        <f t="shared" si="3"/>
        <v>0</v>
      </c>
      <c r="J21" s="23"/>
      <c r="K21" s="128">
        <f t="shared" si="4"/>
        <v>0</v>
      </c>
      <c r="L21" s="128">
        <f t="shared" si="5"/>
        <v>0</v>
      </c>
      <c r="M21" s="23"/>
      <c r="N21" s="23"/>
      <c r="O21" s="22"/>
      <c r="P21" s="22"/>
      <c r="Q21" s="22"/>
      <c r="R21" s="22"/>
      <c r="S21" s="23"/>
      <c r="U21" s="15"/>
      <c r="V21" s="15"/>
    </row>
    <row r="22" spans="2:22" ht="16.5" customHeight="1">
      <c r="K22" s="256">
        <f>SUM(K10:K21)</f>
        <v>0</v>
      </c>
      <c r="L22" s="256">
        <f>SUM(L10:L21)</f>
        <v>0</v>
      </c>
    </row>
  </sheetData>
  <mergeCells count="2">
    <mergeCell ref="K8:L8"/>
    <mergeCell ref="B2:D2"/>
  </mergeCells>
  <phoneticPr fontId="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878E7-9429-4095-8BE0-18FF39137A71}">
  <sheetPr>
    <tabColor theme="8" tint="0.39997558519241921"/>
  </sheetPr>
  <dimension ref="B1:V22"/>
  <sheetViews>
    <sheetView workbookViewId="0">
      <selection activeCell="Q15" sqref="Q15"/>
    </sheetView>
  </sheetViews>
  <sheetFormatPr defaultRowHeight="16.5" customHeight="1"/>
  <cols>
    <col min="1" max="1" width="2.59765625" customWidth="1"/>
    <col min="2" max="2" width="12.69921875" customWidth="1"/>
  </cols>
  <sheetData>
    <row r="1" spans="2:22" ht="7.5" customHeight="1" thickBot="1"/>
    <row r="2" spans="2:22" ht="16.5" customHeight="1" thickBot="1">
      <c r="B2" s="609" t="s">
        <v>547</v>
      </c>
      <c r="C2" s="610"/>
      <c r="D2" s="611"/>
    </row>
    <row r="3" spans="2:22" ht="16.5" customHeight="1">
      <c r="B3" s="57"/>
    </row>
    <row r="4" spans="2:22" ht="16.5" customHeight="1">
      <c r="B4" s="19" t="s">
        <v>47</v>
      </c>
      <c r="C4" s="121">
        <v>86100</v>
      </c>
    </row>
    <row r="5" spans="2:22" ht="16.5" customHeight="1">
      <c r="B5" s="19" t="s">
        <v>292</v>
      </c>
      <c r="C5" s="121">
        <v>860</v>
      </c>
    </row>
    <row r="6" spans="2:22" ht="16.5" customHeight="1">
      <c r="B6" s="19" t="s">
        <v>219</v>
      </c>
      <c r="C6" s="149">
        <f>基本情報!G6</f>
        <v>0</v>
      </c>
    </row>
    <row r="7" spans="2:22" ht="16.5" customHeight="1">
      <c r="B7" s="19" t="s">
        <v>231</v>
      </c>
      <c r="C7" s="128">
        <f>C4+C5*C6</f>
        <v>86100</v>
      </c>
    </row>
    <row r="8" spans="2:22" ht="16.5" customHeight="1">
      <c r="K8" s="560" t="s">
        <v>394</v>
      </c>
      <c r="L8" s="560"/>
    </row>
    <row r="9" spans="2:22" s="14" customFormat="1" ht="16.5" customHeight="1">
      <c r="B9" s="253"/>
      <c r="C9" s="253" t="s">
        <v>332</v>
      </c>
      <c r="D9" s="253" t="s">
        <v>231</v>
      </c>
      <c r="E9" s="253" t="s">
        <v>326</v>
      </c>
      <c r="F9" s="254" t="s">
        <v>209</v>
      </c>
      <c r="G9" s="23"/>
      <c r="H9" s="158" t="s">
        <v>248</v>
      </c>
      <c r="I9" s="102" t="s">
        <v>247</v>
      </c>
      <c r="J9" s="23"/>
      <c r="K9" s="20" t="s">
        <v>79</v>
      </c>
      <c r="L9" s="20" t="s">
        <v>247</v>
      </c>
      <c r="M9" s="23"/>
      <c r="N9" s="22"/>
      <c r="O9" s="22"/>
      <c r="P9" s="22"/>
      <c r="Q9" s="22"/>
      <c r="R9" s="23"/>
      <c r="T9" s="15"/>
      <c r="U9" s="15"/>
    </row>
    <row r="10" spans="2:22" s="14" customFormat="1" ht="16.5" customHeight="1">
      <c r="B10" s="72" t="s">
        <v>347</v>
      </c>
      <c r="C10" s="255" t="str">
        <f>IF(①加減算!E28="","",①加減算!E28)</f>
        <v/>
      </c>
      <c r="D10" s="128">
        <f t="shared" ref="D10:D21" si="0">IF(C10="",0,$C$7)</f>
        <v>0</v>
      </c>
      <c r="E10" s="20">
        <f>月初児童数!AR8</f>
        <v>0</v>
      </c>
      <c r="F10" s="128">
        <f t="shared" ref="F10:F21" si="1">IFERROR(ROUNDDOWN(D10/E10,-1),0)</f>
        <v>0</v>
      </c>
      <c r="G10" s="23"/>
      <c r="H10" s="128">
        <f t="shared" ref="H10:H21" si="2">IFERROR(IF(C10="",0,F10-I10),0)</f>
        <v>0</v>
      </c>
      <c r="I10" s="128">
        <f t="shared" ref="I10:I21" si="3">IFERROR(IF(C10="",0,IF($C$5/E10&lt;10,ROUNDDOWN($C$5/E10,0),ROUNDDOWN($C$5/E10,-1))*$C$6),0)</f>
        <v>0</v>
      </c>
      <c r="J10" s="23"/>
      <c r="K10" s="128">
        <f t="shared" ref="K10:K21" si="4">IFERROR(H10*E10,0)</f>
        <v>0</v>
      </c>
      <c r="L10" s="128">
        <f t="shared" ref="L10:L21" si="5">IFERROR(I10*E10,0)</f>
        <v>0</v>
      </c>
      <c r="M10" s="23"/>
      <c r="N10" s="23"/>
      <c r="O10" s="22"/>
      <c r="P10" s="22"/>
      <c r="Q10" s="22"/>
      <c r="R10" s="22"/>
      <c r="S10" s="23"/>
      <c r="U10" s="15"/>
      <c r="V10" s="15"/>
    </row>
    <row r="11" spans="2:22" s="14" customFormat="1" ht="16.5" customHeight="1">
      <c r="B11" s="72" t="s">
        <v>18</v>
      </c>
      <c r="C11" s="255" t="str">
        <f>IF(①加減算!E29="","",①加減算!E29)</f>
        <v/>
      </c>
      <c r="D11" s="128">
        <f t="shared" si="0"/>
        <v>0</v>
      </c>
      <c r="E11" s="20">
        <f>月初児童数!AR9</f>
        <v>0</v>
      </c>
      <c r="F11" s="128">
        <f t="shared" si="1"/>
        <v>0</v>
      </c>
      <c r="G11" s="23"/>
      <c r="H11" s="128">
        <f t="shared" si="2"/>
        <v>0</v>
      </c>
      <c r="I11" s="128">
        <f t="shared" si="3"/>
        <v>0</v>
      </c>
      <c r="J11" s="23"/>
      <c r="K11" s="128">
        <f t="shared" si="4"/>
        <v>0</v>
      </c>
      <c r="L11" s="128">
        <f t="shared" si="5"/>
        <v>0</v>
      </c>
      <c r="M11" s="23"/>
      <c r="N11" s="23"/>
      <c r="O11" s="22"/>
      <c r="P11" s="22"/>
      <c r="Q11" s="22"/>
      <c r="R11" s="22"/>
      <c r="S11" s="23"/>
      <c r="U11" s="15"/>
      <c r="V11" s="15"/>
    </row>
    <row r="12" spans="2:22" s="14" customFormat="1" ht="16.5" customHeight="1">
      <c r="B12" s="72" t="s">
        <v>19</v>
      </c>
      <c r="C12" s="255" t="str">
        <f>IF(①加減算!E30="","",①加減算!E30)</f>
        <v/>
      </c>
      <c r="D12" s="128">
        <f t="shared" si="0"/>
        <v>0</v>
      </c>
      <c r="E12" s="20">
        <f>月初児童数!AR10</f>
        <v>0</v>
      </c>
      <c r="F12" s="128">
        <f t="shared" si="1"/>
        <v>0</v>
      </c>
      <c r="G12" s="23"/>
      <c r="H12" s="128">
        <f t="shared" si="2"/>
        <v>0</v>
      </c>
      <c r="I12" s="128">
        <f t="shared" si="3"/>
        <v>0</v>
      </c>
      <c r="J12" s="23"/>
      <c r="K12" s="128">
        <f t="shared" si="4"/>
        <v>0</v>
      </c>
      <c r="L12" s="128">
        <f t="shared" si="5"/>
        <v>0</v>
      </c>
      <c r="M12" s="23"/>
      <c r="N12" s="23"/>
      <c r="O12" s="22"/>
      <c r="P12" s="22"/>
      <c r="Q12" s="22"/>
      <c r="R12" s="22"/>
      <c r="S12" s="23"/>
      <c r="U12" s="15"/>
      <c r="V12" s="15"/>
    </row>
    <row r="13" spans="2:22" s="14" customFormat="1" ht="16.5" customHeight="1">
      <c r="B13" s="72" t="s">
        <v>20</v>
      </c>
      <c r="C13" s="255" t="str">
        <f>IF(①加減算!E31="","",①加減算!E31)</f>
        <v/>
      </c>
      <c r="D13" s="128">
        <f t="shared" si="0"/>
        <v>0</v>
      </c>
      <c r="E13" s="20">
        <f>月初児童数!AR11</f>
        <v>0</v>
      </c>
      <c r="F13" s="128">
        <f t="shared" si="1"/>
        <v>0</v>
      </c>
      <c r="G13" s="23"/>
      <c r="H13" s="128">
        <f t="shared" si="2"/>
        <v>0</v>
      </c>
      <c r="I13" s="128">
        <f t="shared" si="3"/>
        <v>0</v>
      </c>
      <c r="J13" s="23"/>
      <c r="K13" s="128">
        <f t="shared" si="4"/>
        <v>0</v>
      </c>
      <c r="L13" s="128">
        <f t="shared" si="5"/>
        <v>0</v>
      </c>
      <c r="M13" s="23"/>
      <c r="N13" s="23"/>
      <c r="O13" s="22"/>
      <c r="P13" s="22"/>
      <c r="Q13" s="22"/>
      <c r="R13" s="22"/>
      <c r="S13" s="23"/>
      <c r="U13" s="15"/>
      <c r="V13" s="15"/>
    </row>
    <row r="14" spans="2:22" s="14" customFormat="1" ht="16.5" customHeight="1">
      <c r="B14" s="72" t="s">
        <v>21</v>
      </c>
      <c r="C14" s="255" t="str">
        <f>IF(①加減算!E32="","",①加減算!E32)</f>
        <v/>
      </c>
      <c r="D14" s="128">
        <f t="shared" si="0"/>
        <v>0</v>
      </c>
      <c r="E14" s="20">
        <f>月初児童数!AR12</f>
        <v>0</v>
      </c>
      <c r="F14" s="128">
        <f t="shared" si="1"/>
        <v>0</v>
      </c>
      <c r="G14" s="23"/>
      <c r="H14" s="128">
        <f t="shared" si="2"/>
        <v>0</v>
      </c>
      <c r="I14" s="128">
        <f t="shared" si="3"/>
        <v>0</v>
      </c>
      <c r="J14" s="23"/>
      <c r="K14" s="128">
        <f t="shared" si="4"/>
        <v>0</v>
      </c>
      <c r="L14" s="128">
        <f t="shared" si="5"/>
        <v>0</v>
      </c>
      <c r="M14" s="23"/>
      <c r="N14" s="23"/>
      <c r="O14" s="22"/>
      <c r="P14" s="22"/>
      <c r="Q14" s="22"/>
      <c r="R14" s="22"/>
      <c r="S14" s="23"/>
      <c r="U14" s="15"/>
      <c r="V14" s="15"/>
    </row>
    <row r="15" spans="2:22" s="14" customFormat="1" ht="16.5" customHeight="1">
      <c r="B15" s="72" t="s">
        <v>22</v>
      </c>
      <c r="C15" s="255" t="str">
        <f>IF(①加減算!E33="","",①加減算!E33)</f>
        <v/>
      </c>
      <c r="D15" s="128">
        <f t="shared" si="0"/>
        <v>0</v>
      </c>
      <c r="E15" s="20">
        <f>月初児童数!AR13</f>
        <v>0</v>
      </c>
      <c r="F15" s="128">
        <f t="shared" si="1"/>
        <v>0</v>
      </c>
      <c r="G15" s="23"/>
      <c r="H15" s="128">
        <f t="shared" si="2"/>
        <v>0</v>
      </c>
      <c r="I15" s="128">
        <f t="shared" si="3"/>
        <v>0</v>
      </c>
      <c r="J15" s="23"/>
      <c r="K15" s="128">
        <f t="shared" si="4"/>
        <v>0</v>
      </c>
      <c r="L15" s="128">
        <f t="shared" si="5"/>
        <v>0</v>
      </c>
      <c r="M15" s="23"/>
      <c r="N15" s="23"/>
      <c r="O15" s="22"/>
      <c r="P15" s="22"/>
      <c r="Q15" s="22"/>
      <c r="R15" s="22"/>
      <c r="S15" s="23"/>
      <c r="U15" s="15"/>
      <c r="V15" s="15"/>
    </row>
    <row r="16" spans="2:22" s="14" customFormat="1" ht="16.5" customHeight="1">
      <c r="B16" s="72" t="s">
        <v>206</v>
      </c>
      <c r="C16" s="255" t="str">
        <f>IF(①加減算!E34="","",①加減算!E34)</f>
        <v/>
      </c>
      <c r="D16" s="128">
        <f t="shared" si="0"/>
        <v>0</v>
      </c>
      <c r="E16" s="20">
        <f>月初児童数!AR14</f>
        <v>0</v>
      </c>
      <c r="F16" s="128">
        <f t="shared" si="1"/>
        <v>0</v>
      </c>
      <c r="G16" s="23"/>
      <c r="H16" s="128">
        <f t="shared" si="2"/>
        <v>0</v>
      </c>
      <c r="I16" s="128">
        <f t="shared" si="3"/>
        <v>0</v>
      </c>
      <c r="J16" s="23"/>
      <c r="K16" s="128">
        <f t="shared" si="4"/>
        <v>0</v>
      </c>
      <c r="L16" s="128">
        <f t="shared" si="5"/>
        <v>0</v>
      </c>
      <c r="M16" s="23"/>
      <c r="N16" s="23"/>
      <c r="O16" s="22"/>
      <c r="P16" s="22"/>
      <c r="Q16" s="22"/>
      <c r="R16" s="22"/>
      <c r="S16" s="23"/>
      <c r="U16" s="15"/>
      <c r="V16" s="15"/>
    </row>
    <row r="17" spans="2:22" s="14" customFormat="1" ht="16.5" customHeight="1">
      <c r="B17" s="72" t="s">
        <v>207</v>
      </c>
      <c r="C17" s="255" t="str">
        <f>IF(①加減算!E35="","",①加減算!E35)</f>
        <v/>
      </c>
      <c r="D17" s="128">
        <f t="shared" si="0"/>
        <v>0</v>
      </c>
      <c r="E17" s="20">
        <f>月初児童数!AR15</f>
        <v>0</v>
      </c>
      <c r="F17" s="128">
        <f t="shared" si="1"/>
        <v>0</v>
      </c>
      <c r="G17" s="23"/>
      <c r="H17" s="128">
        <f t="shared" si="2"/>
        <v>0</v>
      </c>
      <c r="I17" s="128">
        <f t="shared" si="3"/>
        <v>0</v>
      </c>
      <c r="J17" s="23"/>
      <c r="K17" s="128">
        <f t="shared" si="4"/>
        <v>0</v>
      </c>
      <c r="L17" s="128">
        <f t="shared" si="5"/>
        <v>0</v>
      </c>
      <c r="M17" s="23"/>
      <c r="N17" s="23"/>
      <c r="O17" s="22"/>
      <c r="P17" s="22"/>
      <c r="Q17" s="22"/>
      <c r="R17" s="22"/>
      <c r="S17" s="23"/>
      <c r="U17" s="15"/>
      <c r="V17" s="15"/>
    </row>
    <row r="18" spans="2:22" s="14" customFormat="1" ht="16.5" customHeight="1">
      <c r="B18" s="72" t="s">
        <v>208</v>
      </c>
      <c r="C18" s="255" t="str">
        <f>IF(①加減算!E36="","",①加減算!E36)</f>
        <v/>
      </c>
      <c r="D18" s="128">
        <f t="shared" si="0"/>
        <v>0</v>
      </c>
      <c r="E18" s="20">
        <f>月初児童数!AR16</f>
        <v>0</v>
      </c>
      <c r="F18" s="128">
        <f t="shared" si="1"/>
        <v>0</v>
      </c>
      <c r="G18" s="23"/>
      <c r="H18" s="128">
        <f t="shared" si="2"/>
        <v>0</v>
      </c>
      <c r="I18" s="128">
        <f t="shared" si="3"/>
        <v>0</v>
      </c>
      <c r="J18" s="23"/>
      <c r="K18" s="128">
        <f t="shared" si="4"/>
        <v>0</v>
      </c>
      <c r="L18" s="128">
        <f t="shared" si="5"/>
        <v>0</v>
      </c>
      <c r="M18" s="23"/>
      <c r="N18" s="23"/>
      <c r="O18" s="22"/>
      <c r="P18" s="22"/>
      <c r="Q18" s="22"/>
      <c r="R18" s="22"/>
      <c r="S18" s="23"/>
      <c r="U18" s="15"/>
      <c r="V18" s="15"/>
    </row>
    <row r="19" spans="2:22" s="14" customFormat="1" ht="16.5" customHeight="1">
      <c r="B19" s="72" t="s">
        <v>26</v>
      </c>
      <c r="C19" s="255" t="str">
        <f>IF(①加減算!E37="","",①加減算!E37)</f>
        <v/>
      </c>
      <c r="D19" s="128">
        <f t="shared" si="0"/>
        <v>0</v>
      </c>
      <c r="E19" s="20">
        <f>月初児童数!AR17</f>
        <v>0</v>
      </c>
      <c r="F19" s="128">
        <f t="shared" si="1"/>
        <v>0</v>
      </c>
      <c r="G19" s="23"/>
      <c r="H19" s="128">
        <f t="shared" si="2"/>
        <v>0</v>
      </c>
      <c r="I19" s="128">
        <f t="shared" si="3"/>
        <v>0</v>
      </c>
      <c r="J19" s="23"/>
      <c r="K19" s="128">
        <f t="shared" si="4"/>
        <v>0</v>
      </c>
      <c r="L19" s="128">
        <f t="shared" si="5"/>
        <v>0</v>
      </c>
      <c r="M19" s="23"/>
      <c r="N19" s="23"/>
      <c r="O19" s="22"/>
      <c r="P19" s="22"/>
      <c r="Q19" s="22"/>
      <c r="R19" s="22"/>
      <c r="S19" s="23"/>
      <c r="U19" s="15"/>
      <c r="V19" s="15"/>
    </row>
    <row r="20" spans="2:22" s="14" customFormat="1" ht="16.5" customHeight="1">
      <c r="B20" s="72" t="s">
        <v>27</v>
      </c>
      <c r="C20" s="255" t="str">
        <f>IF(①加減算!E38="","",①加減算!E38)</f>
        <v/>
      </c>
      <c r="D20" s="128">
        <f t="shared" si="0"/>
        <v>0</v>
      </c>
      <c r="E20" s="20">
        <f>月初児童数!AR18</f>
        <v>0</v>
      </c>
      <c r="F20" s="128">
        <f t="shared" si="1"/>
        <v>0</v>
      </c>
      <c r="G20" s="23"/>
      <c r="H20" s="128">
        <f t="shared" si="2"/>
        <v>0</v>
      </c>
      <c r="I20" s="128">
        <f t="shared" si="3"/>
        <v>0</v>
      </c>
      <c r="J20" s="23"/>
      <c r="K20" s="128">
        <f t="shared" si="4"/>
        <v>0</v>
      </c>
      <c r="L20" s="128">
        <f t="shared" si="5"/>
        <v>0</v>
      </c>
      <c r="M20" s="23"/>
      <c r="N20" s="23"/>
      <c r="O20" s="22"/>
      <c r="P20" s="22"/>
      <c r="Q20" s="22"/>
      <c r="R20" s="22"/>
      <c r="S20" s="23"/>
      <c r="U20" s="15"/>
      <c r="V20" s="15"/>
    </row>
    <row r="21" spans="2:22" s="14" customFormat="1" ht="16.5" customHeight="1">
      <c r="B21" s="72" t="s">
        <v>28</v>
      </c>
      <c r="C21" s="255" t="str">
        <f>IF(①加減算!E39="","",①加減算!E39)</f>
        <v/>
      </c>
      <c r="D21" s="128">
        <f t="shared" si="0"/>
        <v>0</v>
      </c>
      <c r="E21" s="20">
        <f>月初児童数!AR19</f>
        <v>0</v>
      </c>
      <c r="F21" s="128">
        <f t="shared" si="1"/>
        <v>0</v>
      </c>
      <c r="G21" s="23"/>
      <c r="H21" s="128">
        <f t="shared" si="2"/>
        <v>0</v>
      </c>
      <c r="I21" s="128">
        <f t="shared" si="3"/>
        <v>0</v>
      </c>
      <c r="J21" s="23"/>
      <c r="K21" s="128">
        <f t="shared" si="4"/>
        <v>0</v>
      </c>
      <c r="L21" s="128">
        <f t="shared" si="5"/>
        <v>0</v>
      </c>
      <c r="M21" s="23"/>
      <c r="N21" s="23"/>
      <c r="O21" s="22"/>
      <c r="P21" s="22"/>
      <c r="Q21" s="22"/>
      <c r="R21" s="22"/>
      <c r="S21" s="23"/>
      <c r="U21" s="15"/>
      <c r="V21" s="15"/>
    </row>
    <row r="22" spans="2:22" ht="16.5" customHeight="1">
      <c r="K22" s="256">
        <f>SUM(K10:K21)</f>
        <v>0</v>
      </c>
      <c r="L22" s="256">
        <f>SUM(L10:L21)</f>
        <v>0</v>
      </c>
    </row>
  </sheetData>
  <mergeCells count="2">
    <mergeCell ref="B2:D2"/>
    <mergeCell ref="K8:L8"/>
  </mergeCells>
  <phoneticPr fontId="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8C800-BA3A-4730-9057-7B4C2A9AE9A4}">
  <sheetPr>
    <tabColor theme="8" tint="0.39997558519241921"/>
  </sheetPr>
  <dimension ref="B1:V22"/>
  <sheetViews>
    <sheetView workbookViewId="0">
      <selection activeCell="Q15" sqref="Q15"/>
    </sheetView>
  </sheetViews>
  <sheetFormatPr defaultRowHeight="16.5" customHeight="1"/>
  <cols>
    <col min="1" max="1" width="2.59765625" customWidth="1"/>
    <col min="2" max="2" width="12.69921875" customWidth="1"/>
  </cols>
  <sheetData>
    <row r="1" spans="2:22" ht="7.5" customHeight="1" thickBot="1"/>
    <row r="2" spans="2:22" ht="16.5" customHeight="1" thickBot="1">
      <c r="B2" s="609" t="s">
        <v>548</v>
      </c>
      <c r="C2" s="610"/>
      <c r="D2" s="611"/>
    </row>
    <row r="3" spans="2:22" ht="16.5" customHeight="1">
      <c r="B3" s="57"/>
    </row>
    <row r="4" spans="2:22" ht="16.5" customHeight="1">
      <c r="B4" s="19" t="s">
        <v>47</v>
      </c>
      <c r="C4" s="121">
        <v>72280</v>
      </c>
    </row>
    <row r="5" spans="2:22" ht="16.5" customHeight="1">
      <c r="B5" s="19" t="s">
        <v>292</v>
      </c>
      <c r="C5" s="121">
        <v>720</v>
      </c>
    </row>
    <row r="6" spans="2:22" ht="16.5" customHeight="1">
      <c r="B6" s="19" t="s">
        <v>219</v>
      </c>
      <c r="C6" s="149">
        <f>基本情報!G6</f>
        <v>0</v>
      </c>
    </row>
    <row r="7" spans="2:22" ht="16.5" customHeight="1">
      <c r="B7" s="19" t="s">
        <v>231</v>
      </c>
      <c r="C7" s="128">
        <f>C4+C5*C6</f>
        <v>72280</v>
      </c>
    </row>
    <row r="8" spans="2:22" ht="16.5" customHeight="1">
      <c r="K8" s="560" t="s">
        <v>394</v>
      </c>
      <c r="L8" s="560"/>
    </row>
    <row r="9" spans="2:22" s="14" customFormat="1" ht="16.5" customHeight="1">
      <c r="B9" s="253"/>
      <c r="C9" s="253" t="s">
        <v>332</v>
      </c>
      <c r="D9" s="253" t="s">
        <v>231</v>
      </c>
      <c r="E9" s="253" t="s">
        <v>326</v>
      </c>
      <c r="F9" s="254" t="s">
        <v>209</v>
      </c>
      <c r="G9" s="23"/>
      <c r="H9" s="158" t="s">
        <v>248</v>
      </c>
      <c r="I9" s="102" t="s">
        <v>247</v>
      </c>
      <c r="J9" s="23"/>
      <c r="K9" s="20" t="s">
        <v>79</v>
      </c>
      <c r="L9" s="20" t="s">
        <v>247</v>
      </c>
      <c r="M9" s="23"/>
      <c r="N9" s="22"/>
      <c r="O9" s="22"/>
      <c r="P9" s="22"/>
      <c r="Q9" s="22"/>
      <c r="R9" s="23"/>
      <c r="T9" s="15"/>
      <c r="U9" s="15"/>
    </row>
    <row r="10" spans="2:22" s="14" customFormat="1" ht="16.5" customHeight="1">
      <c r="B10" s="72" t="s">
        <v>347</v>
      </c>
      <c r="C10" s="255" t="str">
        <f>IF(①加減算!F28="","",①加減算!F28)</f>
        <v/>
      </c>
      <c r="D10" s="128">
        <f t="shared" ref="D10:D21" si="0">IF(C10="",0,$C$7)</f>
        <v>0</v>
      </c>
      <c r="E10" s="20">
        <f>月初児童数!AR8</f>
        <v>0</v>
      </c>
      <c r="F10" s="128">
        <f t="shared" ref="F10:F21" si="1">IFERROR(ROUNDDOWN(D10/E10,-1),0)</f>
        <v>0</v>
      </c>
      <c r="G10" s="23"/>
      <c r="H10" s="128">
        <f t="shared" ref="H10:H21" si="2">IFERROR(IF(C10="",0,F10-I10),0)</f>
        <v>0</v>
      </c>
      <c r="I10" s="128">
        <f t="shared" ref="I10:I21" si="3">IFERROR(IF(C10="",0,IF($C$5/E10&lt;10,ROUNDDOWN($C$5/E10,0),ROUNDDOWN($C$5/E10,-1))*$C$6),0)</f>
        <v>0</v>
      </c>
      <c r="J10" s="23"/>
      <c r="K10" s="128">
        <f t="shared" ref="K10:K21" si="4">IFERROR(H10*E10,0)</f>
        <v>0</v>
      </c>
      <c r="L10" s="128">
        <f t="shared" ref="L10:L21" si="5">IFERROR(I10*E10,0)</f>
        <v>0</v>
      </c>
      <c r="M10" s="23"/>
      <c r="N10" s="23"/>
      <c r="O10" s="22"/>
      <c r="P10" s="22"/>
      <c r="Q10" s="22"/>
      <c r="R10" s="22"/>
      <c r="S10" s="23"/>
      <c r="U10" s="15"/>
      <c r="V10" s="15"/>
    </row>
    <row r="11" spans="2:22" s="14" customFormat="1" ht="16.5" customHeight="1">
      <c r="B11" s="72" t="s">
        <v>18</v>
      </c>
      <c r="C11" s="255" t="str">
        <f>IF(①加減算!F29="","",①加減算!F29)</f>
        <v/>
      </c>
      <c r="D11" s="128">
        <f t="shared" si="0"/>
        <v>0</v>
      </c>
      <c r="E11" s="20">
        <f>月初児童数!AR9</f>
        <v>0</v>
      </c>
      <c r="F11" s="128">
        <f t="shared" si="1"/>
        <v>0</v>
      </c>
      <c r="G11" s="23"/>
      <c r="H11" s="128">
        <f t="shared" si="2"/>
        <v>0</v>
      </c>
      <c r="I11" s="128">
        <f t="shared" si="3"/>
        <v>0</v>
      </c>
      <c r="J11" s="23"/>
      <c r="K11" s="128">
        <f t="shared" si="4"/>
        <v>0</v>
      </c>
      <c r="L11" s="128">
        <f t="shared" si="5"/>
        <v>0</v>
      </c>
      <c r="M11" s="23"/>
      <c r="N11" s="23"/>
      <c r="O11" s="22"/>
      <c r="P11" s="22"/>
      <c r="Q11" s="22"/>
      <c r="R11" s="22"/>
      <c r="S11" s="23"/>
      <c r="U11" s="15"/>
      <c r="V11" s="15"/>
    </row>
    <row r="12" spans="2:22" s="14" customFormat="1" ht="16.5" customHeight="1">
      <c r="B12" s="72" t="s">
        <v>19</v>
      </c>
      <c r="C12" s="255" t="str">
        <f>IF(①加減算!F30="","",①加減算!F30)</f>
        <v/>
      </c>
      <c r="D12" s="128">
        <f t="shared" si="0"/>
        <v>0</v>
      </c>
      <c r="E12" s="20">
        <f>月初児童数!AR10</f>
        <v>0</v>
      </c>
      <c r="F12" s="128">
        <f t="shared" si="1"/>
        <v>0</v>
      </c>
      <c r="G12" s="23"/>
      <c r="H12" s="128">
        <f t="shared" si="2"/>
        <v>0</v>
      </c>
      <c r="I12" s="128">
        <f t="shared" si="3"/>
        <v>0</v>
      </c>
      <c r="J12" s="23"/>
      <c r="K12" s="128">
        <f t="shared" si="4"/>
        <v>0</v>
      </c>
      <c r="L12" s="128">
        <f t="shared" si="5"/>
        <v>0</v>
      </c>
      <c r="M12" s="23"/>
      <c r="N12" s="23"/>
      <c r="O12" s="22"/>
      <c r="P12" s="22"/>
      <c r="Q12" s="22"/>
      <c r="R12" s="22"/>
      <c r="S12" s="23"/>
      <c r="U12" s="15"/>
      <c r="V12" s="15"/>
    </row>
    <row r="13" spans="2:22" s="14" customFormat="1" ht="16.5" customHeight="1">
      <c r="B13" s="72" t="s">
        <v>20</v>
      </c>
      <c r="C13" s="255" t="str">
        <f>IF(①加減算!F31="","",①加減算!F31)</f>
        <v/>
      </c>
      <c r="D13" s="128">
        <f t="shared" si="0"/>
        <v>0</v>
      </c>
      <c r="E13" s="20">
        <f>月初児童数!AR11</f>
        <v>0</v>
      </c>
      <c r="F13" s="128">
        <f t="shared" si="1"/>
        <v>0</v>
      </c>
      <c r="G13" s="23"/>
      <c r="H13" s="128">
        <f t="shared" si="2"/>
        <v>0</v>
      </c>
      <c r="I13" s="128">
        <f t="shared" si="3"/>
        <v>0</v>
      </c>
      <c r="J13" s="23"/>
      <c r="K13" s="128">
        <f t="shared" si="4"/>
        <v>0</v>
      </c>
      <c r="L13" s="128">
        <f t="shared" si="5"/>
        <v>0</v>
      </c>
      <c r="M13" s="23"/>
      <c r="N13" s="23"/>
      <c r="O13" s="22"/>
      <c r="P13" s="22"/>
      <c r="Q13" s="22"/>
      <c r="R13" s="22"/>
      <c r="S13" s="23"/>
      <c r="U13" s="15"/>
      <c r="V13" s="15"/>
    </row>
    <row r="14" spans="2:22" s="14" customFormat="1" ht="16.5" customHeight="1">
      <c r="B14" s="72" t="s">
        <v>21</v>
      </c>
      <c r="C14" s="255" t="str">
        <f>IF(①加減算!F32="","",①加減算!F32)</f>
        <v/>
      </c>
      <c r="D14" s="128">
        <f t="shared" si="0"/>
        <v>0</v>
      </c>
      <c r="E14" s="20">
        <f>月初児童数!AR12</f>
        <v>0</v>
      </c>
      <c r="F14" s="128">
        <f t="shared" si="1"/>
        <v>0</v>
      </c>
      <c r="G14" s="23"/>
      <c r="H14" s="128">
        <f t="shared" si="2"/>
        <v>0</v>
      </c>
      <c r="I14" s="128">
        <f t="shared" si="3"/>
        <v>0</v>
      </c>
      <c r="J14" s="23"/>
      <c r="K14" s="128">
        <f t="shared" si="4"/>
        <v>0</v>
      </c>
      <c r="L14" s="128">
        <f t="shared" si="5"/>
        <v>0</v>
      </c>
      <c r="M14" s="23"/>
      <c r="N14" s="23"/>
      <c r="O14" s="22"/>
      <c r="P14" s="22"/>
      <c r="Q14" s="22"/>
      <c r="R14" s="22"/>
      <c r="S14" s="23"/>
      <c r="U14" s="15"/>
      <c r="V14" s="15"/>
    </row>
    <row r="15" spans="2:22" s="14" customFormat="1" ht="16.5" customHeight="1">
      <c r="B15" s="72" t="s">
        <v>22</v>
      </c>
      <c r="C15" s="255" t="str">
        <f>IF(①加減算!F33="","",①加減算!F33)</f>
        <v/>
      </c>
      <c r="D15" s="128">
        <f t="shared" si="0"/>
        <v>0</v>
      </c>
      <c r="E15" s="20">
        <f>月初児童数!AR13</f>
        <v>0</v>
      </c>
      <c r="F15" s="128">
        <f t="shared" si="1"/>
        <v>0</v>
      </c>
      <c r="G15" s="23"/>
      <c r="H15" s="128">
        <f t="shared" si="2"/>
        <v>0</v>
      </c>
      <c r="I15" s="128">
        <f t="shared" si="3"/>
        <v>0</v>
      </c>
      <c r="J15" s="23"/>
      <c r="K15" s="128">
        <f t="shared" si="4"/>
        <v>0</v>
      </c>
      <c r="L15" s="128">
        <f t="shared" si="5"/>
        <v>0</v>
      </c>
      <c r="M15" s="23"/>
      <c r="N15" s="23"/>
      <c r="O15" s="22"/>
      <c r="P15" s="22"/>
      <c r="Q15" s="22"/>
      <c r="R15" s="22"/>
      <c r="S15" s="23"/>
      <c r="U15" s="15"/>
      <c r="V15" s="15"/>
    </row>
    <row r="16" spans="2:22" s="14" customFormat="1" ht="16.5" customHeight="1">
      <c r="B16" s="72" t="s">
        <v>206</v>
      </c>
      <c r="C16" s="255" t="str">
        <f>IF(①加減算!F34="","",①加減算!F34)</f>
        <v/>
      </c>
      <c r="D16" s="128">
        <f t="shared" si="0"/>
        <v>0</v>
      </c>
      <c r="E16" s="20">
        <f>月初児童数!AR14</f>
        <v>0</v>
      </c>
      <c r="F16" s="128">
        <f t="shared" si="1"/>
        <v>0</v>
      </c>
      <c r="G16" s="23"/>
      <c r="H16" s="128">
        <f t="shared" si="2"/>
        <v>0</v>
      </c>
      <c r="I16" s="128">
        <f t="shared" si="3"/>
        <v>0</v>
      </c>
      <c r="J16" s="23"/>
      <c r="K16" s="128">
        <f t="shared" si="4"/>
        <v>0</v>
      </c>
      <c r="L16" s="128">
        <f t="shared" si="5"/>
        <v>0</v>
      </c>
      <c r="M16" s="23"/>
      <c r="N16" s="23"/>
      <c r="O16" s="22"/>
      <c r="P16" s="22"/>
      <c r="Q16" s="22"/>
      <c r="R16" s="22"/>
      <c r="S16" s="23"/>
      <c r="U16" s="15"/>
      <c r="V16" s="15"/>
    </row>
    <row r="17" spans="2:22" s="14" customFormat="1" ht="16.5" customHeight="1">
      <c r="B17" s="72" t="s">
        <v>207</v>
      </c>
      <c r="C17" s="255" t="str">
        <f>IF(①加減算!F35="","",①加減算!F35)</f>
        <v/>
      </c>
      <c r="D17" s="128">
        <f t="shared" si="0"/>
        <v>0</v>
      </c>
      <c r="E17" s="20">
        <f>月初児童数!AR15</f>
        <v>0</v>
      </c>
      <c r="F17" s="128">
        <f t="shared" si="1"/>
        <v>0</v>
      </c>
      <c r="G17" s="23"/>
      <c r="H17" s="128">
        <f t="shared" si="2"/>
        <v>0</v>
      </c>
      <c r="I17" s="128">
        <f t="shared" si="3"/>
        <v>0</v>
      </c>
      <c r="J17" s="23"/>
      <c r="K17" s="128">
        <f t="shared" si="4"/>
        <v>0</v>
      </c>
      <c r="L17" s="128">
        <f t="shared" si="5"/>
        <v>0</v>
      </c>
      <c r="M17" s="23"/>
      <c r="N17" s="23"/>
      <c r="O17" s="22"/>
      <c r="P17" s="22"/>
      <c r="Q17" s="22"/>
      <c r="R17" s="22"/>
      <c r="S17" s="23"/>
      <c r="U17" s="15"/>
      <c r="V17" s="15"/>
    </row>
    <row r="18" spans="2:22" s="14" customFormat="1" ht="16.5" customHeight="1">
      <c r="B18" s="72" t="s">
        <v>208</v>
      </c>
      <c r="C18" s="255" t="str">
        <f>IF(①加減算!F36="","",①加減算!F36)</f>
        <v/>
      </c>
      <c r="D18" s="128">
        <f t="shared" si="0"/>
        <v>0</v>
      </c>
      <c r="E18" s="20">
        <f>月初児童数!AR16</f>
        <v>0</v>
      </c>
      <c r="F18" s="128">
        <f t="shared" si="1"/>
        <v>0</v>
      </c>
      <c r="G18" s="23"/>
      <c r="H18" s="128">
        <f t="shared" si="2"/>
        <v>0</v>
      </c>
      <c r="I18" s="128">
        <f t="shared" si="3"/>
        <v>0</v>
      </c>
      <c r="J18" s="23"/>
      <c r="K18" s="128">
        <f t="shared" si="4"/>
        <v>0</v>
      </c>
      <c r="L18" s="128">
        <f t="shared" si="5"/>
        <v>0</v>
      </c>
      <c r="M18" s="23"/>
      <c r="N18" s="23"/>
      <c r="O18" s="22"/>
      <c r="P18" s="22"/>
      <c r="Q18" s="22"/>
      <c r="R18" s="22"/>
      <c r="S18" s="23"/>
      <c r="U18" s="15"/>
      <c r="V18" s="15"/>
    </row>
    <row r="19" spans="2:22" s="14" customFormat="1" ht="16.5" customHeight="1">
      <c r="B19" s="72" t="s">
        <v>26</v>
      </c>
      <c r="C19" s="255" t="str">
        <f>IF(①加減算!F37="","",①加減算!F37)</f>
        <v/>
      </c>
      <c r="D19" s="128">
        <f t="shared" si="0"/>
        <v>0</v>
      </c>
      <c r="E19" s="20">
        <f>月初児童数!AR17</f>
        <v>0</v>
      </c>
      <c r="F19" s="128">
        <f t="shared" si="1"/>
        <v>0</v>
      </c>
      <c r="G19" s="23"/>
      <c r="H19" s="128">
        <f t="shared" si="2"/>
        <v>0</v>
      </c>
      <c r="I19" s="128">
        <f t="shared" si="3"/>
        <v>0</v>
      </c>
      <c r="J19" s="23"/>
      <c r="K19" s="128">
        <f t="shared" si="4"/>
        <v>0</v>
      </c>
      <c r="L19" s="128">
        <f t="shared" si="5"/>
        <v>0</v>
      </c>
      <c r="M19" s="23"/>
      <c r="N19" s="23"/>
      <c r="O19" s="22"/>
      <c r="P19" s="22"/>
      <c r="Q19" s="22"/>
      <c r="R19" s="22"/>
      <c r="S19" s="23"/>
      <c r="U19" s="15"/>
      <c r="V19" s="15"/>
    </row>
    <row r="20" spans="2:22" s="14" customFormat="1" ht="16.5" customHeight="1">
      <c r="B20" s="72" t="s">
        <v>27</v>
      </c>
      <c r="C20" s="255" t="str">
        <f>IF(①加減算!F38="","",①加減算!F38)</f>
        <v/>
      </c>
      <c r="D20" s="128">
        <f t="shared" si="0"/>
        <v>0</v>
      </c>
      <c r="E20" s="20">
        <f>月初児童数!AR18</f>
        <v>0</v>
      </c>
      <c r="F20" s="128">
        <f t="shared" si="1"/>
        <v>0</v>
      </c>
      <c r="G20" s="23"/>
      <c r="H20" s="128">
        <f t="shared" si="2"/>
        <v>0</v>
      </c>
      <c r="I20" s="128">
        <f t="shared" si="3"/>
        <v>0</v>
      </c>
      <c r="J20" s="23"/>
      <c r="K20" s="128">
        <f t="shared" si="4"/>
        <v>0</v>
      </c>
      <c r="L20" s="128">
        <f t="shared" si="5"/>
        <v>0</v>
      </c>
      <c r="M20" s="23"/>
      <c r="N20" s="23"/>
      <c r="O20" s="22"/>
      <c r="P20" s="22"/>
      <c r="Q20" s="22"/>
      <c r="R20" s="22"/>
      <c r="S20" s="23"/>
      <c r="U20" s="15"/>
      <c r="V20" s="15"/>
    </row>
    <row r="21" spans="2:22" s="14" customFormat="1" ht="16.5" customHeight="1">
      <c r="B21" s="72" t="s">
        <v>28</v>
      </c>
      <c r="C21" s="255" t="str">
        <f>IF(①加減算!F39="","",①加減算!F39)</f>
        <v/>
      </c>
      <c r="D21" s="128">
        <f t="shared" si="0"/>
        <v>0</v>
      </c>
      <c r="E21" s="20">
        <f>月初児童数!AR19</f>
        <v>0</v>
      </c>
      <c r="F21" s="128">
        <f t="shared" si="1"/>
        <v>0</v>
      </c>
      <c r="G21" s="23"/>
      <c r="H21" s="128">
        <f t="shared" si="2"/>
        <v>0</v>
      </c>
      <c r="I21" s="128">
        <f t="shared" si="3"/>
        <v>0</v>
      </c>
      <c r="J21" s="23"/>
      <c r="K21" s="128">
        <f t="shared" si="4"/>
        <v>0</v>
      </c>
      <c r="L21" s="128">
        <f t="shared" si="5"/>
        <v>0</v>
      </c>
      <c r="M21" s="23"/>
      <c r="N21" s="23"/>
      <c r="O21" s="22"/>
      <c r="P21" s="22"/>
      <c r="Q21" s="22"/>
      <c r="R21" s="22"/>
      <c r="S21" s="23"/>
      <c r="U21" s="15"/>
      <c r="V21" s="15"/>
    </row>
    <row r="22" spans="2:22" ht="16.5" customHeight="1">
      <c r="K22" s="256">
        <f>SUM(K10:K21)</f>
        <v>0</v>
      </c>
      <c r="L22" s="256">
        <f>SUM(L10:L21)</f>
        <v>0</v>
      </c>
    </row>
  </sheetData>
  <mergeCells count="2">
    <mergeCell ref="B2:D2"/>
    <mergeCell ref="K8:L8"/>
  </mergeCells>
  <phoneticPr fontId="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8FAF4-4243-498D-A6C1-06202096A039}">
  <sheetPr>
    <tabColor theme="8" tint="0.39997558519241921"/>
  </sheetPr>
  <dimension ref="B1:V22"/>
  <sheetViews>
    <sheetView workbookViewId="0">
      <selection activeCell="Q15" sqref="Q15"/>
    </sheetView>
  </sheetViews>
  <sheetFormatPr defaultColWidth="9" defaultRowHeight="16.2"/>
  <cols>
    <col min="1" max="1" width="2.59765625" style="104" customWidth="1"/>
    <col min="2" max="2" width="12.69921875" style="104" customWidth="1"/>
    <col min="3" max="16384" width="9" style="104"/>
  </cols>
  <sheetData>
    <row r="1" spans="2:22" ht="7.5" customHeight="1" thickBot="1"/>
    <row r="2" spans="2:22" ht="16.8" thickBot="1">
      <c r="B2" s="606" t="s">
        <v>549</v>
      </c>
      <c r="C2" s="607"/>
      <c r="D2" s="608"/>
    </row>
    <row r="3" spans="2:22">
      <c r="B3" s="57"/>
    </row>
    <row r="4" spans="2:22">
      <c r="B4" s="257"/>
      <c r="C4" s="1" t="s">
        <v>8</v>
      </c>
      <c r="D4" s="1" t="s">
        <v>9</v>
      </c>
    </row>
    <row r="5" spans="2:22">
      <c r="B5" s="19" t="s">
        <v>209</v>
      </c>
      <c r="C5" s="258">
        <v>50300</v>
      </c>
      <c r="D5" s="258">
        <v>6290</v>
      </c>
    </row>
    <row r="6" spans="2:22">
      <c r="B6" s="19" t="s">
        <v>222</v>
      </c>
      <c r="C6" s="32">
        <f>IF(①加減算!G25="",0,①加減算!G25)</f>
        <v>0</v>
      </c>
      <c r="D6" s="32">
        <f>IF(①加減算!G27="",0,①加減算!G27)</f>
        <v>0</v>
      </c>
      <c r="E6" s="30" t="s">
        <v>334</v>
      </c>
    </row>
    <row r="7" spans="2:22">
      <c r="B7" s="19" t="s">
        <v>231</v>
      </c>
      <c r="C7" s="128">
        <f>C5*C6/2</f>
        <v>0</v>
      </c>
      <c r="D7" s="128">
        <f>D5*D6/2</f>
        <v>0</v>
      </c>
      <c r="E7" s="31">
        <f>C7+D7</f>
        <v>0</v>
      </c>
    </row>
    <row r="9" spans="2:22" s="14" customFormat="1">
      <c r="B9" s="253"/>
      <c r="C9" s="253" t="s">
        <v>333</v>
      </c>
      <c r="D9" s="253" t="s">
        <v>231</v>
      </c>
      <c r="E9" s="253" t="s">
        <v>326</v>
      </c>
      <c r="F9" s="254" t="s">
        <v>209</v>
      </c>
      <c r="G9" s="23"/>
      <c r="H9" s="20" t="s">
        <v>394</v>
      </c>
      <c r="I9" s="23"/>
      <c r="J9" s="23"/>
      <c r="K9" s="23"/>
      <c r="L9" s="23"/>
      <c r="M9" s="23"/>
      <c r="N9" s="22"/>
      <c r="O9" s="22"/>
      <c r="P9" s="22"/>
      <c r="Q9" s="22"/>
      <c r="R9" s="23"/>
      <c r="T9" s="15"/>
      <c r="U9" s="15"/>
    </row>
    <row r="10" spans="2:22" s="14" customFormat="1">
      <c r="B10" s="72" t="s">
        <v>347</v>
      </c>
      <c r="C10" s="255" t="str">
        <f>IF(①加減算!G28="","",①加減算!G28)</f>
        <v/>
      </c>
      <c r="D10" s="128">
        <f t="shared" ref="D10:D21" si="0">IF(C10="",0,$E$7)</f>
        <v>0</v>
      </c>
      <c r="E10" s="20">
        <f>月初児童数!AR8</f>
        <v>0</v>
      </c>
      <c r="F10" s="128">
        <f t="shared" ref="F10:F21" si="1">IFERROR(ROUNDDOWN(D10/E10,-1),0)</f>
        <v>0</v>
      </c>
      <c r="G10" s="23"/>
      <c r="H10" s="128">
        <f>IFERROR(E10*F10,0)</f>
        <v>0</v>
      </c>
      <c r="I10" s="23"/>
      <c r="J10" s="23"/>
      <c r="K10" s="23"/>
      <c r="L10" s="23"/>
      <c r="M10" s="23"/>
      <c r="N10" s="23"/>
      <c r="O10" s="22"/>
      <c r="P10" s="22"/>
      <c r="Q10" s="22"/>
      <c r="R10" s="22"/>
      <c r="S10" s="23"/>
      <c r="U10" s="15"/>
      <c r="V10" s="15"/>
    </row>
    <row r="11" spans="2:22" s="14" customFormat="1">
      <c r="B11" s="72" t="s">
        <v>18</v>
      </c>
      <c r="C11" s="255" t="str">
        <f>IF(①加減算!G29="","",①加減算!G29)</f>
        <v/>
      </c>
      <c r="D11" s="128">
        <f t="shared" si="0"/>
        <v>0</v>
      </c>
      <c r="E11" s="20">
        <f>月初児童数!AR9</f>
        <v>0</v>
      </c>
      <c r="F11" s="128">
        <f t="shared" si="1"/>
        <v>0</v>
      </c>
      <c r="G11" s="23"/>
      <c r="H11" s="128">
        <f t="shared" ref="H11:H21" si="2">IFERROR(E11*F11,0)</f>
        <v>0</v>
      </c>
      <c r="I11" s="23"/>
      <c r="J11" s="23"/>
      <c r="K11" s="23"/>
      <c r="L11" s="23"/>
      <c r="M11" s="23"/>
      <c r="N11" s="23"/>
      <c r="O11" s="22"/>
      <c r="P11" s="22"/>
      <c r="Q11" s="22"/>
      <c r="R11" s="22"/>
      <c r="S11" s="23"/>
      <c r="U11" s="15"/>
      <c r="V11" s="15"/>
    </row>
    <row r="12" spans="2:22" s="14" customFormat="1">
      <c r="B12" s="72" t="s">
        <v>19</v>
      </c>
      <c r="C12" s="255" t="str">
        <f>IF(①加減算!G30="","",①加減算!G30)</f>
        <v/>
      </c>
      <c r="D12" s="128">
        <f t="shared" si="0"/>
        <v>0</v>
      </c>
      <c r="E12" s="20">
        <f>月初児童数!AR10</f>
        <v>0</v>
      </c>
      <c r="F12" s="128">
        <f t="shared" si="1"/>
        <v>0</v>
      </c>
      <c r="G12" s="23"/>
      <c r="H12" s="128">
        <f t="shared" si="2"/>
        <v>0</v>
      </c>
      <c r="I12" s="23"/>
      <c r="J12" s="23"/>
      <c r="K12" s="23"/>
      <c r="L12" s="23"/>
      <c r="M12" s="23"/>
      <c r="N12" s="23"/>
      <c r="O12" s="22"/>
      <c r="P12" s="22"/>
      <c r="Q12" s="22"/>
      <c r="R12" s="22"/>
      <c r="S12" s="23"/>
      <c r="U12" s="15"/>
      <c r="V12" s="15"/>
    </row>
    <row r="13" spans="2:22" s="14" customFormat="1">
      <c r="B13" s="72" t="s">
        <v>20</v>
      </c>
      <c r="C13" s="255" t="str">
        <f>IF(①加減算!G31="","",①加減算!G31)</f>
        <v/>
      </c>
      <c r="D13" s="128">
        <f t="shared" si="0"/>
        <v>0</v>
      </c>
      <c r="E13" s="20">
        <f>月初児童数!AR11</f>
        <v>0</v>
      </c>
      <c r="F13" s="128">
        <f t="shared" si="1"/>
        <v>0</v>
      </c>
      <c r="G13" s="23"/>
      <c r="H13" s="128">
        <f t="shared" si="2"/>
        <v>0</v>
      </c>
      <c r="I13" s="23"/>
      <c r="J13" s="23"/>
      <c r="K13" s="23"/>
      <c r="L13" s="23"/>
      <c r="M13" s="23"/>
      <c r="N13" s="23"/>
      <c r="O13" s="22"/>
      <c r="P13" s="22"/>
      <c r="Q13" s="22"/>
      <c r="R13" s="22"/>
      <c r="S13" s="23"/>
      <c r="U13" s="15"/>
      <c r="V13" s="15"/>
    </row>
    <row r="14" spans="2:22" s="14" customFormat="1">
      <c r="B14" s="72" t="s">
        <v>21</v>
      </c>
      <c r="C14" s="255" t="str">
        <f>IF(①加減算!G32="","",①加減算!G32)</f>
        <v/>
      </c>
      <c r="D14" s="128">
        <f t="shared" si="0"/>
        <v>0</v>
      </c>
      <c r="E14" s="20">
        <f>月初児童数!AR12</f>
        <v>0</v>
      </c>
      <c r="F14" s="128">
        <f t="shared" si="1"/>
        <v>0</v>
      </c>
      <c r="G14" s="23"/>
      <c r="H14" s="128">
        <f t="shared" si="2"/>
        <v>0</v>
      </c>
      <c r="I14" s="23"/>
      <c r="J14" s="23"/>
      <c r="K14" s="23"/>
      <c r="L14" s="23"/>
      <c r="M14" s="23"/>
      <c r="N14" s="23"/>
      <c r="O14" s="22"/>
      <c r="P14" s="22"/>
      <c r="Q14" s="22"/>
      <c r="R14" s="22"/>
      <c r="S14" s="23"/>
      <c r="U14" s="15"/>
      <c r="V14" s="15"/>
    </row>
    <row r="15" spans="2:22" s="14" customFormat="1">
      <c r="B15" s="72" t="s">
        <v>22</v>
      </c>
      <c r="C15" s="255" t="str">
        <f>IF(①加減算!G33="","",①加減算!G33)</f>
        <v/>
      </c>
      <c r="D15" s="128">
        <f t="shared" si="0"/>
        <v>0</v>
      </c>
      <c r="E15" s="20">
        <f>月初児童数!AR13</f>
        <v>0</v>
      </c>
      <c r="F15" s="128">
        <f t="shared" si="1"/>
        <v>0</v>
      </c>
      <c r="G15" s="23"/>
      <c r="H15" s="128">
        <f t="shared" si="2"/>
        <v>0</v>
      </c>
      <c r="I15" s="23"/>
      <c r="J15" s="23"/>
      <c r="K15" s="23"/>
      <c r="L15" s="23"/>
      <c r="M15" s="23"/>
      <c r="N15" s="23"/>
      <c r="O15" s="22"/>
      <c r="P15" s="22"/>
      <c r="Q15" s="22"/>
      <c r="R15" s="22"/>
      <c r="S15" s="23"/>
      <c r="U15" s="15"/>
      <c r="V15" s="15"/>
    </row>
    <row r="16" spans="2:22" s="14" customFormat="1">
      <c r="B16" s="72" t="s">
        <v>206</v>
      </c>
      <c r="C16" s="255" t="str">
        <f>IF(①加減算!G34="","",①加減算!G34)</f>
        <v/>
      </c>
      <c r="D16" s="128">
        <f t="shared" si="0"/>
        <v>0</v>
      </c>
      <c r="E16" s="20">
        <f>月初児童数!AR14</f>
        <v>0</v>
      </c>
      <c r="F16" s="128">
        <f t="shared" si="1"/>
        <v>0</v>
      </c>
      <c r="G16" s="23"/>
      <c r="H16" s="128">
        <f t="shared" si="2"/>
        <v>0</v>
      </c>
      <c r="I16" s="23"/>
      <c r="J16" s="23"/>
      <c r="K16" s="23"/>
      <c r="L16" s="23"/>
      <c r="M16" s="23"/>
      <c r="N16" s="23"/>
      <c r="O16" s="22"/>
      <c r="P16" s="22"/>
      <c r="Q16" s="22"/>
      <c r="R16" s="22"/>
      <c r="S16" s="23"/>
      <c r="U16" s="15"/>
      <c r="V16" s="15"/>
    </row>
    <row r="17" spans="2:22" s="14" customFormat="1">
      <c r="B17" s="72" t="s">
        <v>207</v>
      </c>
      <c r="C17" s="255" t="str">
        <f>IF(①加減算!G35="","",①加減算!G35)</f>
        <v/>
      </c>
      <c r="D17" s="128">
        <f t="shared" si="0"/>
        <v>0</v>
      </c>
      <c r="E17" s="20">
        <f>月初児童数!AR15</f>
        <v>0</v>
      </c>
      <c r="F17" s="128">
        <f t="shared" si="1"/>
        <v>0</v>
      </c>
      <c r="G17" s="23"/>
      <c r="H17" s="128">
        <f t="shared" si="2"/>
        <v>0</v>
      </c>
      <c r="I17" s="23"/>
      <c r="J17" s="23"/>
      <c r="K17" s="23"/>
      <c r="L17" s="23"/>
      <c r="M17" s="23"/>
      <c r="N17" s="23"/>
      <c r="O17" s="22"/>
      <c r="P17" s="22"/>
      <c r="Q17" s="22"/>
      <c r="R17" s="22"/>
      <c r="S17" s="23"/>
      <c r="U17" s="15"/>
      <c r="V17" s="15"/>
    </row>
    <row r="18" spans="2:22" s="14" customFormat="1">
      <c r="B18" s="72" t="s">
        <v>208</v>
      </c>
      <c r="C18" s="255" t="str">
        <f>IF(①加減算!G36="","",①加減算!G36)</f>
        <v/>
      </c>
      <c r="D18" s="128">
        <f t="shared" si="0"/>
        <v>0</v>
      </c>
      <c r="E18" s="20">
        <f>月初児童数!AR16</f>
        <v>0</v>
      </c>
      <c r="F18" s="128">
        <f t="shared" si="1"/>
        <v>0</v>
      </c>
      <c r="G18" s="23"/>
      <c r="H18" s="128">
        <f t="shared" si="2"/>
        <v>0</v>
      </c>
      <c r="I18" s="23"/>
      <c r="J18" s="23"/>
      <c r="K18" s="23"/>
      <c r="L18" s="23"/>
      <c r="M18" s="23"/>
      <c r="N18" s="23"/>
      <c r="O18" s="22"/>
      <c r="P18" s="22"/>
      <c r="Q18" s="22"/>
      <c r="R18" s="22"/>
      <c r="S18" s="23"/>
      <c r="U18" s="15"/>
      <c r="V18" s="15"/>
    </row>
    <row r="19" spans="2:22" s="14" customFormat="1">
      <c r="B19" s="72" t="s">
        <v>26</v>
      </c>
      <c r="C19" s="255" t="str">
        <f>IF(①加減算!G37="","",①加減算!G37)</f>
        <v/>
      </c>
      <c r="D19" s="128">
        <f t="shared" si="0"/>
        <v>0</v>
      </c>
      <c r="E19" s="20">
        <f>月初児童数!AR17</f>
        <v>0</v>
      </c>
      <c r="F19" s="128">
        <f t="shared" si="1"/>
        <v>0</v>
      </c>
      <c r="G19" s="23"/>
      <c r="H19" s="128">
        <f t="shared" si="2"/>
        <v>0</v>
      </c>
      <c r="I19" s="23"/>
      <c r="J19" s="23"/>
      <c r="K19" s="23"/>
      <c r="L19" s="23"/>
      <c r="M19" s="23"/>
      <c r="N19" s="23"/>
      <c r="O19" s="22"/>
      <c r="P19" s="22"/>
      <c r="Q19" s="22"/>
      <c r="R19" s="22"/>
      <c r="S19" s="23"/>
      <c r="U19" s="15"/>
      <c r="V19" s="15"/>
    </row>
    <row r="20" spans="2:22" s="14" customFormat="1">
      <c r="B20" s="72" t="s">
        <v>27</v>
      </c>
      <c r="C20" s="255" t="str">
        <f>IF(①加減算!G38="","",①加減算!G38)</f>
        <v/>
      </c>
      <c r="D20" s="128">
        <f t="shared" si="0"/>
        <v>0</v>
      </c>
      <c r="E20" s="20">
        <f>月初児童数!AR18</f>
        <v>0</v>
      </c>
      <c r="F20" s="128">
        <f t="shared" si="1"/>
        <v>0</v>
      </c>
      <c r="G20" s="23"/>
      <c r="H20" s="128">
        <f t="shared" si="2"/>
        <v>0</v>
      </c>
      <c r="I20" s="23"/>
      <c r="J20" s="23"/>
      <c r="K20" s="23"/>
      <c r="L20" s="23"/>
      <c r="M20" s="23"/>
      <c r="N20" s="23"/>
      <c r="O20" s="22"/>
      <c r="P20" s="22"/>
      <c r="Q20" s="22"/>
      <c r="R20" s="22"/>
      <c r="S20" s="23"/>
      <c r="U20" s="15"/>
      <c r="V20" s="15"/>
    </row>
    <row r="21" spans="2:22" s="14" customFormat="1">
      <c r="B21" s="72" t="s">
        <v>28</v>
      </c>
      <c r="C21" s="255" t="str">
        <f>IF(①加減算!G39="","",①加減算!G39)</f>
        <v/>
      </c>
      <c r="D21" s="128">
        <f t="shared" si="0"/>
        <v>0</v>
      </c>
      <c r="E21" s="20">
        <f>月初児童数!AR19</f>
        <v>0</v>
      </c>
      <c r="F21" s="128">
        <f t="shared" si="1"/>
        <v>0</v>
      </c>
      <c r="G21" s="23"/>
      <c r="H21" s="128">
        <f t="shared" si="2"/>
        <v>0</v>
      </c>
      <c r="I21" s="23"/>
      <c r="J21" s="23"/>
      <c r="K21" s="23"/>
      <c r="L21" s="23"/>
      <c r="M21" s="23"/>
      <c r="N21" s="23"/>
      <c r="O21" s="22"/>
      <c r="P21" s="22"/>
      <c r="Q21" s="22"/>
      <c r="R21" s="22"/>
      <c r="S21" s="23"/>
      <c r="U21" s="15"/>
      <c r="V21" s="15"/>
    </row>
    <row r="22" spans="2:22">
      <c r="H22" s="256">
        <f>SUM(H10:H21)</f>
        <v>0</v>
      </c>
    </row>
  </sheetData>
  <mergeCells count="1">
    <mergeCell ref="B2:D2"/>
  </mergeCells>
  <phoneticPr fontId="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F9EA6-8B45-4753-BB8C-2DAF3D1DAB58}">
  <sheetPr>
    <tabColor theme="8" tint="0.39997558519241921"/>
  </sheetPr>
  <dimension ref="B1:V21"/>
  <sheetViews>
    <sheetView workbookViewId="0">
      <selection activeCell="Q15" sqref="Q15"/>
    </sheetView>
  </sheetViews>
  <sheetFormatPr defaultColWidth="9" defaultRowHeight="16.2"/>
  <cols>
    <col min="1" max="1" width="2.59765625" style="104" customWidth="1"/>
    <col min="2" max="2" width="12.69921875" style="104" customWidth="1"/>
    <col min="3" max="16384" width="9" style="104"/>
  </cols>
  <sheetData>
    <row r="1" spans="2:22" ht="7.5" customHeight="1" thickBot="1"/>
    <row r="2" spans="2:22" ht="16.8" thickBot="1">
      <c r="B2" s="606" t="s">
        <v>550</v>
      </c>
      <c r="C2" s="607"/>
      <c r="D2" s="608"/>
    </row>
    <row r="3" spans="2:22">
      <c r="B3" s="57"/>
    </row>
    <row r="4" spans="2:22">
      <c r="B4" s="19" t="s">
        <v>209</v>
      </c>
      <c r="C4" s="258">
        <v>11320</v>
      </c>
    </row>
    <row r="5" spans="2:22">
      <c r="B5" s="19" t="s">
        <v>222</v>
      </c>
      <c r="C5" s="32">
        <f>①加減算!H27</f>
        <v>0</v>
      </c>
    </row>
    <row r="6" spans="2:22">
      <c r="B6" s="19" t="s">
        <v>231</v>
      </c>
      <c r="C6" s="128">
        <f>C4*C5/2</f>
        <v>0</v>
      </c>
    </row>
    <row r="8" spans="2:22" s="14" customFormat="1">
      <c r="B8" s="253"/>
      <c r="C8" s="253" t="s">
        <v>333</v>
      </c>
      <c r="D8" s="253" t="s">
        <v>231</v>
      </c>
      <c r="E8" s="253" t="s">
        <v>326</v>
      </c>
      <c r="F8" s="254" t="s">
        <v>209</v>
      </c>
      <c r="G8" s="23"/>
      <c r="H8" s="20" t="s">
        <v>394</v>
      </c>
      <c r="I8" s="23"/>
      <c r="J8" s="23"/>
      <c r="K8" s="23"/>
      <c r="L8" s="23"/>
      <c r="M8" s="23"/>
      <c r="N8" s="22"/>
      <c r="O8" s="22"/>
      <c r="P8" s="22"/>
      <c r="Q8" s="22"/>
      <c r="R8" s="23"/>
      <c r="T8" s="15"/>
      <c r="U8" s="15"/>
    </row>
    <row r="9" spans="2:22" s="14" customFormat="1">
      <c r="B9" s="72" t="s">
        <v>347</v>
      </c>
      <c r="C9" s="255" t="str">
        <f>IF(①加減算!H28="","",①加減算!H28)</f>
        <v/>
      </c>
      <c r="D9" s="128">
        <f t="shared" ref="D9:D20" si="0">IF(C9="",0,$C$6)</f>
        <v>0</v>
      </c>
      <c r="E9" s="20">
        <f>月初児童数!AR8</f>
        <v>0</v>
      </c>
      <c r="F9" s="128">
        <f t="shared" ref="F9:F20" si="1">IFERROR(ROUNDDOWN(D9/E9,-1),0)</f>
        <v>0</v>
      </c>
      <c r="G9" s="23"/>
      <c r="H9" s="128">
        <f t="shared" ref="H9:H20" si="2">IFERROR(E9*F9,0)</f>
        <v>0</v>
      </c>
      <c r="I9" s="23"/>
      <c r="J9" s="23"/>
      <c r="K9" s="23"/>
      <c r="L9" s="23"/>
      <c r="M9" s="23"/>
      <c r="N9" s="23"/>
      <c r="O9" s="22"/>
      <c r="P9" s="22"/>
      <c r="Q9" s="22"/>
      <c r="R9" s="22"/>
      <c r="S9" s="23"/>
      <c r="U9" s="15"/>
      <c r="V9" s="15"/>
    </row>
    <row r="10" spans="2:22" s="14" customFormat="1">
      <c r="B10" s="72" t="s">
        <v>18</v>
      </c>
      <c r="C10" s="255" t="str">
        <f>IF(①加減算!H29="","",①加減算!H29)</f>
        <v/>
      </c>
      <c r="D10" s="128">
        <f t="shared" si="0"/>
        <v>0</v>
      </c>
      <c r="E10" s="20">
        <f>月初児童数!AR9</f>
        <v>0</v>
      </c>
      <c r="F10" s="128">
        <f t="shared" si="1"/>
        <v>0</v>
      </c>
      <c r="G10" s="23"/>
      <c r="H10" s="128">
        <f t="shared" si="2"/>
        <v>0</v>
      </c>
      <c r="I10" s="23"/>
      <c r="J10" s="23"/>
      <c r="K10" s="23"/>
      <c r="L10" s="23"/>
      <c r="M10" s="23"/>
      <c r="N10" s="23"/>
      <c r="O10" s="22"/>
      <c r="P10" s="22"/>
      <c r="Q10" s="22"/>
      <c r="R10" s="22"/>
      <c r="S10" s="23"/>
      <c r="U10" s="15"/>
      <c r="V10" s="15"/>
    </row>
    <row r="11" spans="2:22" s="14" customFormat="1">
      <c r="B11" s="72" t="s">
        <v>19</v>
      </c>
      <c r="C11" s="255" t="str">
        <f>IF(①加減算!H30="","",①加減算!H30)</f>
        <v/>
      </c>
      <c r="D11" s="128">
        <f t="shared" si="0"/>
        <v>0</v>
      </c>
      <c r="E11" s="20">
        <f>月初児童数!AR10</f>
        <v>0</v>
      </c>
      <c r="F11" s="128">
        <f t="shared" si="1"/>
        <v>0</v>
      </c>
      <c r="G11" s="23"/>
      <c r="H11" s="128">
        <f t="shared" si="2"/>
        <v>0</v>
      </c>
      <c r="I11" s="23"/>
      <c r="J11" s="23"/>
      <c r="K11" s="23"/>
      <c r="L11" s="23"/>
      <c r="M11" s="23"/>
      <c r="N11" s="23"/>
      <c r="O11" s="22"/>
      <c r="P11" s="22"/>
      <c r="Q11" s="22"/>
      <c r="R11" s="22"/>
      <c r="S11" s="23"/>
      <c r="U11" s="15"/>
      <c r="V11" s="15"/>
    </row>
    <row r="12" spans="2:22" s="14" customFormat="1">
      <c r="B12" s="72" t="s">
        <v>20</v>
      </c>
      <c r="C12" s="255" t="str">
        <f>IF(①加減算!H31="","",①加減算!H31)</f>
        <v/>
      </c>
      <c r="D12" s="128">
        <f t="shared" si="0"/>
        <v>0</v>
      </c>
      <c r="E12" s="20">
        <f>月初児童数!AR11</f>
        <v>0</v>
      </c>
      <c r="F12" s="128">
        <f t="shared" si="1"/>
        <v>0</v>
      </c>
      <c r="G12" s="23"/>
      <c r="H12" s="128">
        <f t="shared" si="2"/>
        <v>0</v>
      </c>
      <c r="I12" s="23"/>
      <c r="J12" s="23"/>
      <c r="K12" s="23"/>
      <c r="L12" s="23"/>
      <c r="M12" s="23"/>
      <c r="N12" s="23"/>
      <c r="O12" s="22"/>
      <c r="P12" s="22"/>
      <c r="Q12" s="22"/>
      <c r="R12" s="22"/>
      <c r="S12" s="23"/>
      <c r="U12" s="15"/>
      <c r="V12" s="15"/>
    </row>
    <row r="13" spans="2:22" s="14" customFormat="1">
      <c r="B13" s="72" t="s">
        <v>21</v>
      </c>
      <c r="C13" s="255" t="str">
        <f>IF(①加減算!H32="","",①加減算!H32)</f>
        <v/>
      </c>
      <c r="D13" s="128">
        <f t="shared" si="0"/>
        <v>0</v>
      </c>
      <c r="E13" s="20">
        <f>月初児童数!AR12</f>
        <v>0</v>
      </c>
      <c r="F13" s="128">
        <f t="shared" si="1"/>
        <v>0</v>
      </c>
      <c r="G13" s="23"/>
      <c r="H13" s="128">
        <f t="shared" si="2"/>
        <v>0</v>
      </c>
      <c r="I13" s="23"/>
      <c r="J13" s="23"/>
      <c r="K13" s="23"/>
      <c r="L13" s="23"/>
      <c r="M13" s="23"/>
      <c r="N13" s="23"/>
      <c r="O13" s="22"/>
      <c r="P13" s="22"/>
      <c r="Q13" s="22"/>
      <c r="R13" s="22"/>
      <c r="S13" s="23"/>
      <c r="U13" s="15"/>
      <c r="V13" s="15"/>
    </row>
    <row r="14" spans="2:22" s="14" customFormat="1">
      <c r="B14" s="72" t="s">
        <v>22</v>
      </c>
      <c r="C14" s="255" t="str">
        <f>IF(①加減算!H33="","",①加減算!H33)</f>
        <v/>
      </c>
      <c r="D14" s="128">
        <f t="shared" si="0"/>
        <v>0</v>
      </c>
      <c r="E14" s="20">
        <f>月初児童数!AR13</f>
        <v>0</v>
      </c>
      <c r="F14" s="128">
        <f t="shared" si="1"/>
        <v>0</v>
      </c>
      <c r="G14" s="23"/>
      <c r="H14" s="128">
        <f t="shared" si="2"/>
        <v>0</v>
      </c>
      <c r="I14" s="23"/>
      <c r="J14" s="23"/>
      <c r="K14" s="23"/>
      <c r="L14" s="23"/>
      <c r="M14" s="23"/>
      <c r="N14" s="23"/>
      <c r="O14" s="22"/>
      <c r="P14" s="22"/>
      <c r="Q14" s="22"/>
      <c r="R14" s="22"/>
      <c r="S14" s="23"/>
      <c r="U14" s="15"/>
      <c r="V14" s="15"/>
    </row>
    <row r="15" spans="2:22" s="14" customFormat="1">
      <c r="B15" s="72" t="s">
        <v>206</v>
      </c>
      <c r="C15" s="255" t="str">
        <f>IF(①加減算!H34="","",①加減算!H34)</f>
        <v/>
      </c>
      <c r="D15" s="128">
        <f t="shared" si="0"/>
        <v>0</v>
      </c>
      <c r="E15" s="20">
        <f>月初児童数!AR14</f>
        <v>0</v>
      </c>
      <c r="F15" s="128">
        <f t="shared" si="1"/>
        <v>0</v>
      </c>
      <c r="G15" s="23"/>
      <c r="H15" s="128">
        <f t="shared" si="2"/>
        <v>0</v>
      </c>
      <c r="I15" s="23"/>
      <c r="J15" s="23"/>
      <c r="K15" s="23"/>
      <c r="L15" s="23"/>
      <c r="M15" s="23"/>
      <c r="N15" s="23"/>
      <c r="O15" s="22"/>
      <c r="P15" s="22"/>
      <c r="Q15" s="22"/>
      <c r="R15" s="22"/>
      <c r="S15" s="23"/>
      <c r="U15" s="15"/>
      <c r="V15" s="15"/>
    </row>
    <row r="16" spans="2:22" s="14" customFormat="1">
      <c r="B16" s="72" t="s">
        <v>207</v>
      </c>
      <c r="C16" s="255" t="str">
        <f>IF(①加減算!H35="","",①加減算!H35)</f>
        <v/>
      </c>
      <c r="D16" s="128">
        <f t="shared" si="0"/>
        <v>0</v>
      </c>
      <c r="E16" s="20">
        <f>月初児童数!AR15</f>
        <v>0</v>
      </c>
      <c r="F16" s="128">
        <f t="shared" si="1"/>
        <v>0</v>
      </c>
      <c r="G16" s="23"/>
      <c r="H16" s="128">
        <f t="shared" si="2"/>
        <v>0</v>
      </c>
      <c r="I16" s="23"/>
      <c r="J16" s="23"/>
      <c r="K16" s="23"/>
      <c r="L16" s="23"/>
      <c r="M16" s="23"/>
      <c r="N16" s="23"/>
      <c r="O16" s="22"/>
      <c r="P16" s="22"/>
      <c r="Q16" s="22"/>
      <c r="R16" s="22"/>
      <c r="S16" s="23"/>
      <c r="U16" s="15"/>
      <c r="V16" s="15"/>
    </row>
    <row r="17" spans="2:22" s="14" customFormat="1">
      <c r="B17" s="72" t="s">
        <v>208</v>
      </c>
      <c r="C17" s="255" t="str">
        <f>IF(①加減算!H36="","",①加減算!H36)</f>
        <v/>
      </c>
      <c r="D17" s="128">
        <f t="shared" si="0"/>
        <v>0</v>
      </c>
      <c r="E17" s="20">
        <f>月初児童数!AR16</f>
        <v>0</v>
      </c>
      <c r="F17" s="128">
        <f t="shared" si="1"/>
        <v>0</v>
      </c>
      <c r="G17" s="23"/>
      <c r="H17" s="128">
        <f t="shared" si="2"/>
        <v>0</v>
      </c>
      <c r="I17" s="23"/>
      <c r="J17" s="23"/>
      <c r="K17" s="23"/>
      <c r="L17" s="23"/>
      <c r="M17" s="23"/>
      <c r="N17" s="23"/>
      <c r="O17" s="22"/>
      <c r="P17" s="22"/>
      <c r="Q17" s="22"/>
      <c r="R17" s="22"/>
      <c r="S17" s="23"/>
      <c r="U17" s="15"/>
      <c r="V17" s="15"/>
    </row>
    <row r="18" spans="2:22" s="14" customFormat="1">
      <c r="B18" s="72" t="s">
        <v>26</v>
      </c>
      <c r="C18" s="255" t="str">
        <f>IF(①加減算!H37="","",①加減算!H37)</f>
        <v/>
      </c>
      <c r="D18" s="128">
        <f t="shared" si="0"/>
        <v>0</v>
      </c>
      <c r="E18" s="20">
        <f>月初児童数!AR17</f>
        <v>0</v>
      </c>
      <c r="F18" s="128">
        <f t="shared" si="1"/>
        <v>0</v>
      </c>
      <c r="G18" s="23"/>
      <c r="H18" s="128">
        <f t="shared" si="2"/>
        <v>0</v>
      </c>
      <c r="I18" s="23"/>
      <c r="J18" s="23"/>
      <c r="K18" s="23"/>
      <c r="L18" s="23"/>
      <c r="M18" s="23"/>
      <c r="N18" s="23"/>
      <c r="O18" s="22"/>
      <c r="P18" s="22"/>
      <c r="Q18" s="22"/>
      <c r="R18" s="22"/>
      <c r="S18" s="23"/>
      <c r="U18" s="15"/>
      <c r="V18" s="15"/>
    </row>
    <row r="19" spans="2:22" s="14" customFormat="1">
      <c r="B19" s="72" t="s">
        <v>27</v>
      </c>
      <c r="C19" s="255" t="str">
        <f>IF(①加減算!H38="","",①加減算!H38)</f>
        <v/>
      </c>
      <c r="D19" s="128">
        <f t="shared" si="0"/>
        <v>0</v>
      </c>
      <c r="E19" s="20">
        <f>月初児童数!AR18</f>
        <v>0</v>
      </c>
      <c r="F19" s="128">
        <f t="shared" si="1"/>
        <v>0</v>
      </c>
      <c r="G19" s="23"/>
      <c r="H19" s="128">
        <f t="shared" si="2"/>
        <v>0</v>
      </c>
      <c r="I19" s="23"/>
      <c r="J19" s="23"/>
      <c r="K19" s="23"/>
      <c r="L19" s="23"/>
      <c r="M19" s="23"/>
      <c r="N19" s="23"/>
      <c r="O19" s="22"/>
      <c r="P19" s="22"/>
      <c r="Q19" s="22"/>
      <c r="R19" s="22"/>
      <c r="S19" s="23"/>
      <c r="U19" s="15"/>
      <c r="V19" s="15"/>
    </row>
    <row r="20" spans="2:22" s="14" customFormat="1">
      <c r="B20" s="72" t="s">
        <v>28</v>
      </c>
      <c r="C20" s="255" t="str">
        <f>IF(①加減算!H39="","",①加減算!H39)</f>
        <v/>
      </c>
      <c r="D20" s="128">
        <f t="shared" si="0"/>
        <v>0</v>
      </c>
      <c r="E20" s="20">
        <f>月初児童数!AR19</f>
        <v>0</v>
      </c>
      <c r="F20" s="128">
        <f t="shared" si="1"/>
        <v>0</v>
      </c>
      <c r="G20" s="23"/>
      <c r="H20" s="128">
        <f t="shared" si="2"/>
        <v>0</v>
      </c>
      <c r="I20" s="23"/>
      <c r="J20" s="23"/>
      <c r="K20" s="23"/>
      <c r="L20" s="23"/>
      <c r="M20" s="23"/>
      <c r="N20" s="23"/>
      <c r="O20" s="22"/>
      <c r="P20" s="22"/>
      <c r="Q20" s="22"/>
      <c r="R20" s="22"/>
      <c r="S20" s="23"/>
      <c r="U20" s="15"/>
      <c r="V20" s="15"/>
    </row>
    <row r="21" spans="2:22">
      <c r="H21" s="256">
        <f>SUM(H9:H20)</f>
        <v>0</v>
      </c>
    </row>
  </sheetData>
  <mergeCells count="1">
    <mergeCell ref="B2:D2"/>
  </mergeCells>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54E5B-1989-446C-8210-AAC90BE1DC65}">
  <sheetPr>
    <tabColor theme="8" tint="0.39997558519241921"/>
  </sheetPr>
  <dimension ref="B1:V17"/>
  <sheetViews>
    <sheetView workbookViewId="0">
      <selection activeCell="Q15" sqref="Q15"/>
    </sheetView>
  </sheetViews>
  <sheetFormatPr defaultColWidth="9" defaultRowHeight="16.2"/>
  <cols>
    <col min="1" max="1" width="2.59765625" style="104" customWidth="1"/>
    <col min="2" max="4" width="12.69921875" style="104" customWidth="1"/>
    <col min="5" max="16384" width="9" style="104"/>
  </cols>
  <sheetData>
    <row r="1" spans="2:22" ht="7.5" customHeight="1" thickBot="1"/>
    <row r="2" spans="2:22" ht="16.8" thickBot="1">
      <c r="B2" s="606" t="s">
        <v>551</v>
      </c>
      <c r="C2" s="607"/>
      <c r="D2" s="608"/>
    </row>
    <row r="3" spans="2:22">
      <c r="B3" s="57" t="s">
        <v>315</v>
      </c>
      <c r="E3" s="57"/>
    </row>
    <row r="4" spans="2:22" s="14" customFormat="1">
      <c r="B4" s="1" t="s">
        <v>335</v>
      </c>
      <c r="C4" s="1" t="s">
        <v>209</v>
      </c>
      <c r="E4" s="253"/>
      <c r="F4" s="253" t="s">
        <v>335</v>
      </c>
      <c r="G4" s="254" t="s">
        <v>209</v>
      </c>
      <c r="H4" s="23"/>
      <c r="I4" s="20" t="s">
        <v>397</v>
      </c>
      <c r="J4" s="20" t="s">
        <v>394</v>
      </c>
      <c r="K4" s="23"/>
      <c r="L4" s="23"/>
      <c r="M4" s="23"/>
      <c r="N4" s="22"/>
      <c r="O4" s="22"/>
      <c r="P4" s="22"/>
      <c r="Q4" s="22"/>
      <c r="R4" s="23"/>
      <c r="T4" s="15"/>
      <c r="U4" s="15"/>
    </row>
    <row r="5" spans="2:22" s="14" customFormat="1">
      <c r="B5" s="19" t="s">
        <v>62</v>
      </c>
      <c r="C5" s="175">
        <v>1900</v>
      </c>
      <c r="E5" s="72" t="s">
        <v>347</v>
      </c>
      <c r="F5" s="255" t="str">
        <f>IF(①加減算!I28="","",①加減算!I28)</f>
        <v/>
      </c>
      <c r="G5" s="128">
        <f t="shared" ref="G5:G16" si="0">IFERROR(VLOOKUP(F5,$B$5:$C$9,2,FALSE),0)</f>
        <v>0</v>
      </c>
      <c r="H5" s="23"/>
      <c r="I5" s="20">
        <f>月初児童数!AR8</f>
        <v>0</v>
      </c>
      <c r="J5" s="128">
        <f t="shared" ref="J5:J16" si="1">IFERROR(G5*I5,0)</f>
        <v>0</v>
      </c>
      <c r="K5" s="23"/>
      <c r="L5" s="23"/>
      <c r="M5" s="23"/>
      <c r="N5" s="23"/>
      <c r="O5" s="22"/>
      <c r="P5" s="22"/>
      <c r="Q5" s="22"/>
      <c r="R5" s="22"/>
      <c r="S5" s="23"/>
      <c r="U5" s="15"/>
      <c r="V5" s="15"/>
    </row>
    <row r="6" spans="2:22" s="14" customFormat="1">
      <c r="B6" s="19" t="s">
        <v>63</v>
      </c>
      <c r="C6" s="175">
        <v>1690</v>
      </c>
      <c r="E6" s="72" t="s">
        <v>18</v>
      </c>
      <c r="F6" s="255" t="str">
        <f>IF(①加減算!I29="","",①加減算!I29)</f>
        <v/>
      </c>
      <c r="G6" s="128">
        <f t="shared" si="0"/>
        <v>0</v>
      </c>
      <c r="H6" s="23"/>
      <c r="I6" s="20">
        <f>月初児童数!AR9</f>
        <v>0</v>
      </c>
      <c r="J6" s="128">
        <f t="shared" si="1"/>
        <v>0</v>
      </c>
      <c r="K6" s="23"/>
      <c r="L6" s="23"/>
      <c r="M6" s="23"/>
      <c r="N6" s="23"/>
      <c r="O6" s="22"/>
      <c r="P6" s="22"/>
      <c r="Q6" s="22"/>
      <c r="R6" s="22"/>
      <c r="S6" s="23"/>
      <c r="U6" s="15"/>
      <c r="V6" s="15"/>
    </row>
    <row r="7" spans="2:22" s="14" customFormat="1">
      <c r="B7" s="19" t="s">
        <v>64</v>
      </c>
      <c r="C7" s="175">
        <v>1670</v>
      </c>
      <c r="E7" s="72" t="s">
        <v>19</v>
      </c>
      <c r="F7" s="255" t="str">
        <f>IF(①加減算!I30="","",①加減算!I30)</f>
        <v/>
      </c>
      <c r="G7" s="128">
        <f t="shared" si="0"/>
        <v>0</v>
      </c>
      <c r="H7" s="23"/>
      <c r="I7" s="20">
        <f>月初児童数!AR10</f>
        <v>0</v>
      </c>
      <c r="J7" s="128">
        <f t="shared" si="1"/>
        <v>0</v>
      </c>
      <c r="K7" s="23"/>
      <c r="L7" s="23"/>
      <c r="M7" s="23"/>
      <c r="N7" s="23"/>
      <c r="O7" s="22"/>
      <c r="P7" s="22"/>
      <c r="Q7" s="22"/>
      <c r="R7" s="22"/>
      <c r="S7" s="23"/>
      <c r="U7" s="15"/>
      <c r="V7" s="15"/>
    </row>
    <row r="8" spans="2:22" s="14" customFormat="1">
      <c r="B8" s="19" t="s">
        <v>65</v>
      </c>
      <c r="C8" s="175">
        <v>1320</v>
      </c>
      <c r="E8" s="72" t="s">
        <v>20</v>
      </c>
      <c r="F8" s="255" t="str">
        <f>IF(①加減算!I31="","",①加減算!I31)</f>
        <v/>
      </c>
      <c r="G8" s="128">
        <f t="shared" si="0"/>
        <v>0</v>
      </c>
      <c r="H8" s="23"/>
      <c r="I8" s="20">
        <f>月初児童数!AR11</f>
        <v>0</v>
      </c>
      <c r="J8" s="128">
        <f t="shared" si="1"/>
        <v>0</v>
      </c>
      <c r="K8" s="23"/>
      <c r="L8" s="23"/>
      <c r="M8" s="23"/>
      <c r="N8" s="23"/>
      <c r="O8" s="22"/>
      <c r="P8" s="22"/>
      <c r="Q8" s="22"/>
      <c r="R8" s="22"/>
      <c r="S8" s="23"/>
      <c r="U8" s="15"/>
      <c r="V8" s="15"/>
    </row>
    <row r="9" spans="2:22" s="14" customFormat="1">
      <c r="B9" s="19" t="s">
        <v>70</v>
      </c>
      <c r="C9" s="175">
        <v>120</v>
      </c>
      <c r="E9" s="72" t="s">
        <v>21</v>
      </c>
      <c r="F9" s="255" t="str">
        <f>IF(①加減算!I32="","",①加減算!I32)</f>
        <v/>
      </c>
      <c r="G9" s="128">
        <f t="shared" si="0"/>
        <v>0</v>
      </c>
      <c r="H9" s="23"/>
      <c r="I9" s="20">
        <f>月初児童数!AR12</f>
        <v>0</v>
      </c>
      <c r="J9" s="128">
        <f t="shared" si="1"/>
        <v>0</v>
      </c>
      <c r="K9" s="23"/>
      <c r="L9" s="23"/>
      <c r="M9" s="23"/>
      <c r="N9" s="23"/>
      <c r="O9" s="22"/>
      <c r="P9" s="22"/>
      <c r="Q9" s="22"/>
      <c r="R9" s="22"/>
      <c r="S9" s="23"/>
      <c r="U9" s="15"/>
      <c r="V9" s="15"/>
    </row>
    <row r="10" spans="2:22" s="14" customFormat="1">
      <c r="E10" s="72" t="s">
        <v>22</v>
      </c>
      <c r="F10" s="255" t="str">
        <f>IF(①加減算!I33="","",①加減算!I33)</f>
        <v/>
      </c>
      <c r="G10" s="128">
        <f t="shared" si="0"/>
        <v>0</v>
      </c>
      <c r="H10" s="23"/>
      <c r="I10" s="20">
        <f>月初児童数!AR13</f>
        <v>0</v>
      </c>
      <c r="J10" s="128">
        <f t="shared" si="1"/>
        <v>0</v>
      </c>
      <c r="K10" s="23"/>
      <c r="L10" s="23"/>
      <c r="M10" s="23"/>
      <c r="N10" s="23"/>
      <c r="O10" s="22"/>
      <c r="P10" s="22"/>
      <c r="Q10" s="22"/>
      <c r="R10" s="22"/>
      <c r="S10" s="23"/>
      <c r="U10" s="15"/>
      <c r="V10" s="15"/>
    </row>
    <row r="11" spans="2:22" s="14" customFormat="1">
      <c r="E11" s="72" t="s">
        <v>206</v>
      </c>
      <c r="F11" s="255" t="str">
        <f>IF(①加減算!I34="","",①加減算!I34)</f>
        <v/>
      </c>
      <c r="G11" s="128">
        <f t="shared" si="0"/>
        <v>0</v>
      </c>
      <c r="H11" s="23"/>
      <c r="I11" s="20">
        <f>月初児童数!AR14</f>
        <v>0</v>
      </c>
      <c r="J11" s="128">
        <f t="shared" si="1"/>
        <v>0</v>
      </c>
      <c r="K11" s="23"/>
      <c r="L11" s="23"/>
      <c r="M11" s="23"/>
      <c r="N11" s="23"/>
      <c r="O11" s="22"/>
      <c r="P11" s="22"/>
      <c r="Q11" s="22"/>
      <c r="R11" s="22"/>
      <c r="S11" s="23"/>
      <c r="U11" s="15"/>
      <c r="V11" s="15"/>
    </row>
    <row r="12" spans="2:22" s="14" customFormat="1">
      <c r="E12" s="72" t="s">
        <v>207</v>
      </c>
      <c r="F12" s="255" t="str">
        <f>IF(①加減算!I35="","",①加減算!I35)</f>
        <v/>
      </c>
      <c r="G12" s="128">
        <f t="shared" si="0"/>
        <v>0</v>
      </c>
      <c r="H12" s="23"/>
      <c r="I12" s="20">
        <f>月初児童数!AR15</f>
        <v>0</v>
      </c>
      <c r="J12" s="128">
        <f t="shared" si="1"/>
        <v>0</v>
      </c>
      <c r="K12" s="23"/>
      <c r="L12" s="23"/>
      <c r="M12" s="23"/>
      <c r="N12" s="23"/>
      <c r="O12" s="22"/>
      <c r="P12" s="22"/>
      <c r="Q12" s="22"/>
      <c r="R12" s="22"/>
      <c r="S12" s="23"/>
      <c r="U12" s="15"/>
      <c r="V12" s="15"/>
    </row>
    <row r="13" spans="2:22" s="14" customFormat="1">
      <c r="E13" s="72" t="s">
        <v>208</v>
      </c>
      <c r="F13" s="255" t="str">
        <f>IF(①加減算!I36="","",①加減算!I36)</f>
        <v/>
      </c>
      <c r="G13" s="128">
        <f t="shared" si="0"/>
        <v>0</v>
      </c>
      <c r="H13" s="23"/>
      <c r="I13" s="20">
        <f>月初児童数!AR16</f>
        <v>0</v>
      </c>
      <c r="J13" s="128">
        <f t="shared" si="1"/>
        <v>0</v>
      </c>
      <c r="K13" s="23"/>
      <c r="L13" s="23"/>
      <c r="M13" s="23"/>
      <c r="N13" s="23"/>
      <c r="O13" s="22"/>
      <c r="P13" s="22"/>
      <c r="Q13" s="22"/>
      <c r="R13" s="22"/>
      <c r="S13" s="23"/>
      <c r="U13" s="15"/>
      <c r="V13" s="15"/>
    </row>
    <row r="14" spans="2:22" s="14" customFormat="1">
      <c r="E14" s="72" t="s">
        <v>26</v>
      </c>
      <c r="F14" s="255" t="str">
        <f>IF(①加減算!I37="","",①加減算!I37)</f>
        <v/>
      </c>
      <c r="G14" s="128">
        <f t="shared" si="0"/>
        <v>0</v>
      </c>
      <c r="H14" s="23"/>
      <c r="I14" s="20">
        <f>月初児童数!AR17</f>
        <v>0</v>
      </c>
      <c r="J14" s="128">
        <f t="shared" si="1"/>
        <v>0</v>
      </c>
      <c r="K14" s="23"/>
      <c r="L14" s="23"/>
      <c r="M14" s="23"/>
      <c r="N14" s="23"/>
      <c r="O14" s="22"/>
      <c r="P14" s="22"/>
      <c r="Q14" s="22"/>
      <c r="R14" s="22"/>
      <c r="S14" s="23"/>
      <c r="U14" s="15"/>
      <c r="V14" s="15"/>
    </row>
    <row r="15" spans="2:22" s="14" customFormat="1">
      <c r="E15" s="72" t="s">
        <v>27</v>
      </c>
      <c r="F15" s="255" t="str">
        <f>IF(①加減算!I38="","",①加減算!I38)</f>
        <v/>
      </c>
      <c r="G15" s="128">
        <f t="shared" si="0"/>
        <v>0</v>
      </c>
      <c r="H15" s="23"/>
      <c r="I15" s="20">
        <f>月初児童数!AR18</f>
        <v>0</v>
      </c>
      <c r="J15" s="128">
        <f t="shared" si="1"/>
        <v>0</v>
      </c>
      <c r="K15" s="23"/>
      <c r="L15" s="23"/>
      <c r="M15" s="23"/>
      <c r="N15" s="23"/>
      <c r="O15" s="22"/>
      <c r="P15" s="22"/>
      <c r="Q15" s="22"/>
      <c r="R15" s="22"/>
      <c r="S15" s="23"/>
      <c r="U15" s="15"/>
      <c r="V15" s="15"/>
    </row>
    <row r="16" spans="2:22" s="14" customFormat="1">
      <c r="E16" s="72" t="s">
        <v>28</v>
      </c>
      <c r="F16" s="255" t="str">
        <f>IF(①加減算!I39="","",①加減算!I39)</f>
        <v/>
      </c>
      <c r="G16" s="128">
        <f t="shared" si="0"/>
        <v>0</v>
      </c>
      <c r="H16" s="23"/>
      <c r="I16" s="20">
        <f>月初児童数!AR19</f>
        <v>0</v>
      </c>
      <c r="J16" s="128">
        <f t="shared" si="1"/>
        <v>0</v>
      </c>
      <c r="K16" s="23"/>
      <c r="L16" s="23"/>
      <c r="M16" s="23"/>
      <c r="N16" s="23"/>
      <c r="O16" s="22"/>
      <c r="P16" s="22"/>
      <c r="Q16" s="22"/>
      <c r="R16" s="22"/>
      <c r="S16" s="23"/>
      <c r="U16" s="15"/>
      <c r="V16" s="15"/>
    </row>
    <row r="17" spans="2:10">
      <c r="B17" s="14"/>
      <c r="C17" s="14"/>
      <c r="I17" s="32">
        <f>SUM(I5:I16)</f>
        <v>0</v>
      </c>
      <c r="J17" s="256">
        <f>SUM(J5:J16)</f>
        <v>0</v>
      </c>
    </row>
  </sheetData>
  <mergeCells count="1">
    <mergeCell ref="B2:D2"/>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870B-5AD8-4644-8556-B8C5DFE974DD}">
  <sheetPr>
    <tabColor rgb="FFFF0000"/>
  </sheetPr>
  <dimension ref="B1:CF90"/>
  <sheetViews>
    <sheetView showZeros="0" zoomScale="90" zoomScaleNormal="90" workbookViewId="0">
      <pane xSplit="3" ySplit="7" topLeftCell="D17" activePane="bottomRight" state="frozen"/>
      <selection pane="topRight" activeCell="D1" sqref="D1"/>
      <selection pane="bottomLeft" activeCell="A8" sqref="A8"/>
      <selection pane="bottomRight" activeCell="D8" sqref="D8"/>
    </sheetView>
  </sheetViews>
  <sheetFormatPr defaultColWidth="9" defaultRowHeight="12.75" customHeight="1"/>
  <cols>
    <col min="1" max="1" width="0.8984375" style="211" customWidth="1"/>
    <col min="2" max="2" width="3.19921875" style="211" customWidth="1"/>
    <col min="3" max="3" width="0.69921875" style="211" customWidth="1"/>
    <col min="4" max="19" width="5.59765625" style="211" customWidth="1"/>
    <col min="20" max="20" width="0.69921875" style="211" customWidth="1"/>
    <col min="21" max="32" width="5.59765625" style="211" customWidth="1"/>
    <col min="33" max="33" width="0.69921875" style="211" customWidth="1"/>
    <col min="34" max="38" width="5.59765625" style="211" customWidth="1"/>
    <col min="39" max="39" width="0.69921875" style="211" customWidth="1"/>
    <col min="40" max="57" width="5.59765625" style="211" customWidth="1"/>
    <col min="58" max="16384" width="9" style="211"/>
  </cols>
  <sheetData>
    <row r="1" spans="2:84" s="15" customFormat="1" ht="5.25" customHeight="1">
      <c r="D1" s="212"/>
      <c r="E1" s="212"/>
      <c r="F1" s="212"/>
      <c r="G1" s="212"/>
      <c r="H1" s="212"/>
    </row>
    <row r="2" spans="2:84" s="15" customFormat="1" ht="12.75" customHeight="1">
      <c r="B2" s="503" t="s">
        <v>31</v>
      </c>
      <c r="C2" s="504"/>
      <c r="D2" s="503" t="str">
        <f>IF(基本情報!C2="","",基本情報!C2)</f>
        <v/>
      </c>
      <c r="E2" s="505"/>
      <c r="F2" s="505"/>
      <c r="G2" s="505"/>
      <c r="H2" s="505"/>
      <c r="I2" s="505"/>
      <c r="J2" s="504"/>
      <c r="L2" s="18"/>
      <c r="M2" s="12" t="s">
        <v>221</v>
      </c>
      <c r="N2" s="12"/>
      <c r="O2" s="12"/>
      <c r="P2" s="12"/>
      <c r="Q2" s="12"/>
      <c r="R2" s="12"/>
      <c r="S2" s="12"/>
      <c r="AG2" s="12"/>
      <c r="BB2" s="12"/>
      <c r="BC2" s="12"/>
      <c r="BD2" s="12"/>
      <c r="BR2" s="12"/>
      <c r="CF2" s="12"/>
    </row>
    <row r="3" spans="2:84" s="15" customFormat="1" ht="5.25" customHeight="1" thickBot="1">
      <c r="D3" s="212"/>
      <c r="E3" s="212"/>
      <c r="F3" s="212"/>
      <c r="G3" s="212"/>
      <c r="H3" s="212"/>
    </row>
    <row r="4" spans="2:84" s="14" customFormat="1" ht="12.75" customHeight="1" thickBot="1">
      <c r="B4" s="12"/>
      <c r="C4" s="15"/>
      <c r="D4" s="506" t="s">
        <v>42</v>
      </c>
      <c r="E4" s="507"/>
      <c r="F4" s="507"/>
      <c r="G4" s="507"/>
      <c r="H4" s="507"/>
      <c r="I4" s="508"/>
      <c r="J4" s="508"/>
      <c r="K4" s="508"/>
      <c r="L4" s="508"/>
      <c r="M4" s="508"/>
      <c r="N4" s="508"/>
      <c r="O4" s="508"/>
      <c r="P4" s="508"/>
      <c r="Q4" s="508"/>
      <c r="R4" s="508"/>
      <c r="S4" s="509"/>
      <c r="T4" s="15"/>
      <c r="U4" s="510" t="s">
        <v>43</v>
      </c>
      <c r="V4" s="511"/>
      <c r="W4" s="511"/>
      <c r="X4" s="511"/>
      <c r="Y4" s="511"/>
      <c r="Z4" s="511"/>
      <c r="AA4" s="511"/>
      <c r="AB4" s="511"/>
      <c r="AC4" s="511"/>
      <c r="AD4" s="511"/>
      <c r="AE4" s="511"/>
      <c r="AF4" s="512"/>
      <c r="AG4" s="15"/>
      <c r="AH4" s="488" t="s">
        <v>230</v>
      </c>
      <c r="AI4" s="488"/>
      <c r="AJ4" s="488"/>
      <c r="AK4" s="488"/>
      <c r="AL4" s="488"/>
      <c r="AM4" s="15"/>
      <c r="AN4" s="480" t="s">
        <v>44</v>
      </c>
      <c r="AO4" s="481"/>
      <c r="AP4" s="481"/>
      <c r="AQ4" s="481"/>
      <c r="AR4" s="481"/>
      <c r="AS4" s="482"/>
      <c r="AT4" s="482"/>
      <c r="AU4" s="482"/>
      <c r="AV4" s="482"/>
      <c r="AW4" s="482"/>
      <c r="AX4" s="482"/>
      <c r="AY4" s="482"/>
      <c r="AZ4" s="482"/>
      <c r="BA4" s="482"/>
      <c r="BB4" s="482"/>
      <c r="BC4" s="483"/>
      <c r="BD4" s="483"/>
      <c r="BE4" s="484"/>
    </row>
    <row r="5" spans="2:84" ht="5.25" customHeight="1">
      <c r="B5" s="12"/>
      <c r="C5" s="15"/>
      <c r="D5" s="213"/>
      <c r="E5" s="213"/>
      <c r="F5" s="213"/>
      <c r="G5" s="213"/>
      <c r="H5" s="213"/>
      <c r="I5" s="213"/>
      <c r="J5" s="213"/>
      <c r="K5" s="213"/>
      <c r="L5" s="213"/>
      <c r="M5" s="213"/>
      <c r="N5" s="213"/>
      <c r="O5" s="213"/>
      <c r="P5" s="213"/>
      <c r="Q5" s="213"/>
      <c r="R5" s="213"/>
      <c r="S5" s="214"/>
      <c r="T5" s="15"/>
      <c r="U5" s="215"/>
      <c r="V5" s="215"/>
      <c r="W5" s="215"/>
      <c r="X5" s="215"/>
      <c r="Y5" s="215"/>
      <c r="Z5" s="215"/>
      <c r="AA5" s="215"/>
      <c r="AB5" s="215"/>
      <c r="AC5" s="215"/>
      <c r="AD5" s="215"/>
      <c r="AE5" s="215"/>
      <c r="AF5" s="216"/>
      <c r="AG5" s="15"/>
      <c r="AH5" s="488"/>
      <c r="AI5" s="488"/>
      <c r="AJ5" s="488"/>
      <c r="AK5" s="488"/>
      <c r="AL5" s="488"/>
      <c r="AM5" s="15"/>
      <c r="AN5" s="17"/>
      <c r="AO5" s="17"/>
      <c r="AP5" s="17"/>
      <c r="AQ5" s="17"/>
      <c r="AR5" s="17"/>
      <c r="AS5" s="17"/>
      <c r="AT5" s="17"/>
      <c r="AU5" s="17"/>
      <c r="AV5" s="17"/>
      <c r="AW5" s="17"/>
      <c r="AX5" s="17"/>
      <c r="AY5" s="17"/>
      <c r="AZ5" s="17"/>
      <c r="BA5" s="17"/>
      <c r="BB5" s="17"/>
      <c r="BC5" s="17"/>
      <c r="BD5" s="17"/>
      <c r="BE5" s="217"/>
    </row>
    <row r="6" spans="2:84" ht="12.75" customHeight="1">
      <c r="B6" s="12"/>
      <c r="C6" s="15"/>
      <c r="D6" s="516"/>
      <c r="E6" s="497" t="s">
        <v>483</v>
      </c>
      <c r="F6" s="498"/>
      <c r="G6" s="498"/>
      <c r="H6" s="499"/>
      <c r="I6" s="485" t="s">
        <v>481</v>
      </c>
      <c r="J6" s="485"/>
      <c r="K6" s="485"/>
      <c r="L6" s="485"/>
      <c r="M6" s="485"/>
      <c r="N6" s="485" t="s">
        <v>482</v>
      </c>
      <c r="O6" s="485"/>
      <c r="P6" s="485"/>
      <c r="Q6" s="485"/>
      <c r="R6" s="485"/>
      <c r="S6" s="514" t="s">
        <v>82</v>
      </c>
      <c r="T6" s="15"/>
      <c r="U6" s="516"/>
      <c r="V6" s="485" t="s">
        <v>481</v>
      </c>
      <c r="W6" s="485"/>
      <c r="X6" s="485"/>
      <c r="Y6" s="485"/>
      <c r="Z6" s="485"/>
      <c r="AA6" s="485" t="s">
        <v>482</v>
      </c>
      <c r="AB6" s="485"/>
      <c r="AC6" s="485"/>
      <c r="AD6" s="485"/>
      <c r="AE6" s="485"/>
      <c r="AF6" s="514" t="s">
        <v>82</v>
      </c>
      <c r="AG6" s="15"/>
      <c r="AH6" s="495"/>
      <c r="AI6" s="494" t="s">
        <v>210</v>
      </c>
      <c r="AJ6" s="494"/>
      <c r="AK6" s="494" t="s">
        <v>211</v>
      </c>
      <c r="AL6" s="494" t="s">
        <v>213</v>
      </c>
      <c r="AM6" s="15"/>
      <c r="AN6" s="493"/>
      <c r="AO6" s="497" t="s">
        <v>483</v>
      </c>
      <c r="AP6" s="498"/>
      <c r="AQ6" s="498"/>
      <c r="AR6" s="499"/>
      <c r="AS6" s="485" t="s">
        <v>481</v>
      </c>
      <c r="AT6" s="485"/>
      <c r="AU6" s="485"/>
      <c r="AV6" s="485"/>
      <c r="AW6" s="485"/>
      <c r="AX6" s="485" t="s">
        <v>482</v>
      </c>
      <c r="AY6" s="485"/>
      <c r="AZ6" s="485"/>
      <c r="BA6" s="485"/>
      <c r="BB6" s="485"/>
      <c r="BC6" s="490" t="s">
        <v>592</v>
      </c>
      <c r="BD6" s="490" t="s">
        <v>593</v>
      </c>
      <c r="BE6" s="486" t="s">
        <v>82</v>
      </c>
    </row>
    <row r="7" spans="2:84" ht="12.75" customHeight="1" thickBot="1">
      <c r="B7" s="12"/>
      <c r="C7" s="212"/>
      <c r="D7" s="517"/>
      <c r="E7" s="218" t="s">
        <v>3</v>
      </c>
      <c r="F7" s="218" t="s">
        <v>4</v>
      </c>
      <c r="G7" s="271" t="s">
        <v>484</v>
      </c>
      <c r="H7" s="219" t="s">
        <v>29</v>
      </c>
      <c r="I7" s="218" t="s">
        <v>3</v>
      </c>
      <c r="J7" s="218" t="s">
        <v>4</v>
      </c>
      <c r="K7" s="218" t="s">
        <v>5</v>
      </c>
      <c r="L7" s="218" t="s">
        <v>6</v>
      </c>
      <c r="M7" s="219" t="s">
        <v>29</v>
      </c>
      <c r="N7" s="218" t="s">
        <v>3</v>
      </c>
      <c r="O7" s="218" t="s">
        <v>4</v>
      </c>
      <c r="P7" s="218" t="s">
        <v>5</v>
      </c>
      <c r="Q7" s="218" t="s">
        <v>6</v>
      </c>
      <c r="R7" s="219" t="s">
        <v>29</v>
      </c>
      <c r="S7" s="515"/>
      <c r="T7" s="212"/>
      <c r="U7" s="517"/>
      <c r="V7" s="218" t="s">
        <v>3</v>
      </c>
      <c r="W7" s="218" t="s">
        <v>4</v>
      </c>
      <c r="X7" s="218" t="s">
        <v>5</v>
      </c>
      <c r="Y7" s="218" t="s">
        <v>6</v>
      </c>
      <c r="Z7" s="219" t="s">
        <v>29</v>
      </c>
      <c r="AA7" s="218" t="s">
        <v>3</v>
      </c>
      <c r="AB7" s="218" t="s">
        <v>4</v>
      </c>
      <c r="AC7" s="218" t="s">
        <v>5</v>
      </c>
      <c r="AD7" s="218" t="s">
        <v>6</v>
      </c>
      <c r="AE7" s="219" t="s">
        <v>29</v>
      </c>
      <c r="AF7" s="515"/>
      <c r="AG7" s="212"/>
      <c r="AH7" s="496"/>
      <c r="AI7" s="270" t="s">
        <v>457</v>
      </c>
      <c r="AJ7" s="270" t="s">
        <v>458</v>
      </c>
      <c r="AK7" s="494"/>
      <c r="AL7" s="494"/>
      <c r="AM7" s="212"/>
      <c r="AN7" s="493"/>
      <c r="AO7" s="218" t="s">
        <v>3</v>
      </c>
      <c r="AP7" s="218" t="s">
        <v>4</v>
      </c>
      <c r="AQ7" s="271" t="s">
        <v>484</v>
      </c>
      <c r="AR7" s="20" t="s">
        <v>29</v>
      </c>
      <c r="AS7" s="20" t="s">
        <v>3</v>
      </c>
      <c r="AT7" s="20" t="s">
        <v>4</v>
      </c>
      <c r="AU7" s="20" t="s">
        <v>5</v>
      </c>
      <c r="AV7" s="20" t="s">
        <v>6</v>
      </c>
      <c r="AW7" s="20" t="s">
        <v>29</v>
      </c>
      <c r="AX7" s="20" t="s">
        <v>3</v>
      </c>
      <c r="AY7" s="20" t="s">
        <v>4</v>
      </c>
      <c r="AZ7" s="20" t="s">
        <v>5</v>
      </c>
      <c r="BA7" s="20" t="s">
        <v>6</v>
      </c>
      <c r="BB7" s="20" t="s">
        <v>29</v>
      </c>
      <c r="BC7" s="491"/>
      <c r="BD7" s="491"/>
      <c r="BE7" s="487"/>
    </row>
    <row r="8" spans="2:84" ht="12.75" customHeight="1" thickBot="1">
      <c r="B8" s="489" t="s">
        <v>35</v>
      </c>
      <c r="C8" s="15"/>
      <c r="D8" s="19" t="s">
        <v>17</v>
      </c>
      <c r="E8" s="220">
        <f>E22+E36+E50+E64+E78</f>
        <v>0</v>
      </c>
      <c r="F8" s="220">
        <f t="shared" ref="F8" si="0">F22+F36+F50+F64+F78</f>
        <v>0</v>
      </c>
      <c r="G8" s="220">
        <f>G22+G36+G50+G64+G78</f>
        <v>0</v>
      </c>
      <c r="H8" s="220">
        <f>SUM(E8:G8)</f>
        <v>0</v>
      </c>
      <c r="I8" s="220">
        <f>I22+I36+I50+I64+I78</f>
        <v>0</v>
      </c>
      <c r="J8" s="220">
        <f t="shared" ref="J8:L8" si="1">J22+J36+J50+J64+J78</f>
        <v>0</v>
      </c>
      <c r="K8" s="220">
        <f t="shared" si="1"/>
        <v>0</v>
      </c>
      <c r="L8" s="220">
        <f t="shared" si="1"/>
        <v>0</v>
      </c>
      <c r="M8" s="220">
        <f>SUM(I8:L8)</f>
        <v>0</v>
      </c>
      <c r="N8" s="220">
        <f>N22+N36+N50+N64+N78</f>
        <v>0</v>
      </c>
      <c r="O8" s="220">
        <f t="shared" ref="O8:Q8" si="2">O22+O36+O50+O64+O78</f>
        <v>0</v>
      </c>
      <c r="P8" s="220">
        <f t="shared" si="2"/>
        <v>0</v>
      </c>
      <c r="Q8" s="220">
        <f t="shared" si="2"/>
        <v>0</v>
      </c>
      <c r="R8" s="220">
        <f t="shared" ref="R8:R20" si="3">SUM(N8:Q8)</f>
        <v>0</v>
      </c>
      <c r="S8" s="221">
        <f>H8+M8+R8</f>
        <v>0</v>
      </c>
      <c r="T8" s="15"/>
      <c r="U8" s="19" t="s">
        <v>17</v>
      </c>
      <c r="V8" s="220">
        <f>V22+V36+V50+V64+V78</f>
        <v>0</v>
      </c>
      <c r="W8" s="220">
        <f t="shared" ref="W8:Y8" si="4">W22+W36+W50+W64+W78</f>
        <v>0</v>
      </c>
      <c r="X8" s="220">
        <f t="shared" si="4"/>
        <v>0</v>
      </c>
      <c r="Y8" s="220">
        <f t="shared" si="4"/>
        <v>0</v>
      </c>
      <c r="Z8" s="220">
        <f t="shared" ref="Z8:Z20" si="5">SUM(V8:Y8)</f>
        <v>0</v>
      </c>
      <c r="AA8" s="220">
        <f>AA22+AA36+AA50+AA64+AA78</f>
        <v>0</v>
      </c>
      <c r="AB8" s="220">
        <f t="shared" ref="AB8:AD8" si="6">AB22+AB36+AB50+AB64+AB78</f>
        <v>0</v>
      </c>
      <c r="AC8" s="220">
        <f>AC22+AC36+AC50+AC64+AC78</f>
        <v>0</v>
      </c>
      <c r="AD8" s="220">
        <f t="shared" si="6"/>
        <v>0</v>
      </c>
      <c r="AE8" s="220">
        <f>SUM(AA8:AD8)</f>
        <v>0</v>
      </c>
      <c r="AF8" s="221">
        <f>Z8+AE8</f>
        <v>0</v>
      </c>
      <c r="AG8" s="15"/>
      <c r="AH8" s="19" t="s">
        <v>17</v>
      </c>
      <c r="AI8" s="220">
        <f>AI22+AI36+AI50+AI64+AI78</f>
        <v>0</v>
      </c>
      <c r="AJ8" s="220">
        <f>AJ22+AJ36+AJ50+AJ64+AJ78</f>
        <v>0</v>
      </c>
      <c r="AK8" s="220">
        <f t="shared" ref="AK8" si="7">AK22+AK36+AK50+AK64+AK78</f>
        <v>0</v>
      </c>
      <c r="AL8" s="220">
        <f>SUM(AI8:AK8)</f>
        <v>0</v>
      </c>
      <c r="AM8" s="15"/>
      <c r="AN8" s="19" t="s">
        <v>17</v>
      </c>
      <c r="AO8" s="220">
        <f>AO22+AO36+AO50+AO64+AO78</f>
        <v>0</v>
      </c>
      <c r="AP8" s="220">
        <f t="shared" ref="AP8" si="8">AP22+AP36+AP50+AP64+AP78</f>
        <v>0</v>
      </c>
      <c r="AQ8" s="220">
        <f>AQ22+AQ36+AQ50+AQ64+AQ78</f>
        <v>0</v>
      </c>
      <c r="AR8" s="220">
        <f>SUM(AO8:AQ8)</f>
        <v>0</v>
      </c>
      <c r="AS8" s="220">
        <f>AS22+AS36+AS50+AS64+AS78</f>
        <v>0</v>
      </c>
      <c r="AT8" s="220">
        <f t="shared" ref="AT8:AV8" si="9">AT22+AT36+AT50+AT64+AT78</f>
        <v>0</v>
      </c>
      <c r="AU8" s="220">
        <f t="shared" si="9"/>
        <v>0</v>
      </c>
      <c r="AV8" s="220">
        <f t="shared" si="9"/>
        <v>0</v>
      </c>
      <c r="AW8" s="220">
        <f>SUM(AS8:AV8)</f>
        <v>0</v>
      </c>
      <c r="AX8" s="220">
        <f>AX22+AX36+AX50+AX64+AX78</f>
        <v>0</v>
      </c>
      <c r="AY8" s="220">
        <f t="shared" ref="AY8:BA8" si="10">AY22+AY36+AY50+AY64+AY78</f>
        <v>0</v>
      </c>
      <c r="AZ8" s="220">
        <f t="shared" si="10"/>
        <v>0</v>
      </c>
      <c r="BA8" s="220">
        <f t="shared" si="10"/>
        <v>0</v>
      </c>
      <c r="BB8" s="220">
        <f>SUM(AX8:BA8)</f>
        <v>0</v>
      </c>
      <c r="BC8" s="220">
        <f>AR8</f>
        <v>0</v>
      </c>
      <c r="BD8" s="220">
        <f>AW8+BB8</f>
        <v>0</v>
      </c>
      <c r="BE8" s="221">
        <f>BC8+BD8</f>
        <v>0</v>
      </c>
    </row>
    <row r="9" spans="2:84" ht="12.75" customHeight="1" thickBot="1">
      <c r="B9" s="489"/>
      <c r="C9" s="15"/>
      <c r="D9" s="19" t="s">
        <v>18</v>
      </c>
      <c r="E9" s="220">
        <f t="shared" ref="E9:G9" si="11">E23+E37+E51+E65+E79</f>
        <v>0</v>
      </c>
      <c r="F9" s="220">
        <f t="shared" si="11"/>
        <v>0</v>
      </c>
      <c r="G9" s="220">
        <f t="shared" si="11"/>
        <v>0</v>
      </c>
      <c r="H9" s="220">
        <f t="shared" ref="H9:H19" si="12">SUM(E9:G9)</f>
        <v>0</v>
      </c>
      <c r="I9" s="220">
        <f t="shared" ref="I9:L9" si="13">I23+I37+I51+I65+I79</f>
        <v>0</v>
      </c>
      <c r="J9" s="220">
        <f t="shared" si="13"/>
        <v>0</v>
      </c>
      <c r="K9" s="220">
        <f t="shared" si="13"/>
        <v>0</v>
      </c>
      <c r="L9" s="220">
        <f t="shared" si="13"/>
        <v>0</v>
      </c>
      <c r="M9" s="220">
        <f t="shared" ref="M9:M19" si="14">SUM(I9:L9)</f>
        <v>0</v>
      </c>
      <c r="N9" s="220">
        <f t="shared" ref="N9:Q9" si="15">N23+N37+N51+N65+N79</f>
        <v>0</v>
      </c>
      <c r="O9" s="220">
        <f t="shared" si="15"/>
        <v>0</v>
      </c>
      <c r="P9" s="220">
        <f t="shared" si="15"/>
        <v>0</v>
      </c>
      <c r="Q9" s="220">
        <f t="shared" si="15"/>
        <v>0</v>
      </c>
      <c r="R9" s="220">
        <f t="shared" si="3"/>
        <v>0</v>
      </c>
      <c r="S9" s="221">
        <f t="shared" ref="S9:S20" si="16">H9+M9+R9</f>
        <v>0</v>
      </c>
      <c r="T9" s="15"/>
      <c r="U9" s="19" t="s">
        <v>18</v>
      </c>
      <c r="V9" s="220">
        <f t="shared" ref="V9:Y9" si="17">V23+V37+V51+V65+V79</f>
        <v>0</v>
      </c>
      <c r="W9" s="220">
        <f t="shared" si="17"/>
        <v>0</v>
      </c>
      <c r="X9" s="220">
        <f t="shared" si="17"/>
        <v>0</v>
      </c>
      <c r="Y9" s="220">
        <f t="shared" si="17"/>
        <v>0</v>
      </c>
      <c r="Z9" s="220">
        <f t="shared" si="5"/>
        <v>0</v>
      </c>
      <c r="AA9" s="220">
        <f t="shared" ref="AA9:AD9" si="18">AA23+AA37+AA51+AA65+AA79</f>
        <v>0</v>
      </c>
      <c r="AB9" s="220">
        <f t="shared" si="18"/>
        <v>0</v>
      </c>
      <c r="AC9" s="220">
        <f t="shared" si="18"/>
        <v>0</v>
      </c>
      <c r="AD9" s="220">
        <f t="shared" si="18"/>
        <v>0</v>
      </c>
      <c r="AE9" s="220">
        <f t="shared" ref="AE9:AE19" si="19">SUM(AA9:AD9)</f>
        <v>0</v>
      </c>
      <c r="AF9" s="221">
        <f t="shared" ref="AF9:AF20" si="20">Z9+AE9</f>
        <v>0</v>
      </c>
      <c r="AG9" s="15"/>
      <c r="AH9" s="19" t="s">
        <v>18</v>
      </c>
      <c r="AI9" s="220">
        <f t="shared" ref="AI9:AK9" si="21">AI23+AI37+AI51+AI65+AI79</f>
        <v>0</v>
      </c>
      <c r="AJ9" s="220">
        <f t="shared" ref="AJ9" si="22">AJ23+AJ37+AJ51+AJ65+AJ79</f>
        <v>0</v>
      </c>
      <c r="AK9" s="220">
        <f t="shared" si="21"/>
        <v>0</v>
      </c>
      <c r="AL9" s="220">
        <f t="shared" ref="AL9:AL20" si="23">SUM(AI9:AK9)</f>
        <v>0</v>
      </c>
      <c r="AM9" s="15"/>
      <c r="AN9" s="19" t="s">
        <v>18</v>
      </c>
      <c r="AO9" s="220">
        <f t="shared" ref="AO9:AQ9" si="24">AO23+AO37+AO51+AO65+AO79</f>
        <v>0</v>
      </c>
      <c r="AP9" s="220">
        <f t="shared" si="24"/>
        <v>0</v>
      </c>
      <c r="AQ9" s="220">
        <f t="shared" si="24"/>
        <v>0</v>
      </c>
      <c r="AR9" s="220">
        <f t="shared" ref="AR9:AR19" si="25">SUM(AO9:AQ9)</f>
        <v>0</v>
      </c>
      <c r="AS9" s="220">
        <f t="shared" ref="AS9:AV9" si="26">AS23+AS37+AS51+AS65+AS79</f>
        <v>0</v>
      </c>
      <c r="AT9" s="220">
        <f t="shared" si="26"/>
        <v>0</v>
      </c>
      <c r="AU9" s="220">
        <f t="shared" si="26"/>
        <v>0</v>
      </c>
      <c r="AV9" s="220">
        <f t="shared" si="26"/>
        <v>0</v>
      </c>
      <c r="AW9" s="220">
        <f t="shared" ref="AW9:AW20" si="27">SUM(AS9:AV9)</f>
        <v>0</v>
      </c>
      <c r="AX9" s="220">
        <f t="shared" ref="AX9:BA9" si="28">AX23+AX37+AX51+AX65+AX79</f>
        <v>0</v>
      </c>
      <c r="AY9" s="220">
        <f t="shared" si="28"/>
        <v>0</v>
      </c>
      <c r="AZ9" s="220">
        <f t="shared" si="28"/>
        <v>0</v>
      </c>
      <c r="BA9" s="220">
        <f t="shared" si="28"/>
        <v>0</v>
      </c>
      <c r="BB9" s="220">
        <f t="shared" ref="BB9:BB19" si="29">SUM(AX9:BA9)</f>
        <v>0</v>
      </c>
      <c r="BC9" s="220">
        <f t="shared" ref="BC9:BC19" si="30">AR9</f>
        <v>0</v>
      </c>
      <c r="BD9" s="220">
        <f t="shared" ref="BD9:BD19" si="31">AW9+BB9</f>
        <v>0</v>
      </c>
      <c r="BE9" s="221">
        <f t="shared" ref="BE9:BE19" si="32">BC9+BD9</f>
        <v>0</v>
      </c>
    </row>
    <row r="10" spans="2:84" ht="12.75" customHeight="1" thickBot="1">
      <c r="B10" s="489"/>
      <c r="C10" s="15"/>
      <c r="D10" s="19" t="s">
        <v>19</v>
      </c>
      <c r="E10" s="220">
        <f t="shared" ref="E10:G10" si="33">E24+E38+E52+E66+E80</f>
        <v>0</v>
      </c>
      <c r="F10" s="220">
        <f t="shared" si="33"/>
        <v>0</v>
      </c>
      <c r="G10" s="220">
        <f t="shared" si="33"/>
        <v>0</v>
      </c>
      <c r="H10" s="220">
        <f t="shared" si="12"/>
        <v>0</v>
      </c>
      <c r="I10" s="220">
        <f t="shared" ref="I10:L10" si="34">I24+I38+I52+I66+I80</f>
        <v>0</v>
      </c>
      <c r="J10" s="220">
        <f t="shared" si="34"/>
        <v>0</v>
      </c>
      <c r="K10" s="220">
        <f t="shared" si="34"/>
        <v>0</v>
      </c>
      <c r="L10" s="220">
        <f t="shared" si="34"/>
        <v>0</v>
      </c>
      <c r="M10" s="220">
        <f t="shared" si="14"/>
        <v>0</v>
      </c>
      <c r="N10" s="220">
        <f t="shared" ref="N10:Q10" si="35">N24+N38+N52+N66+N80</f>
        <v>0</v>
      </c>
      <c r="O10" s="220">
        <f t="shared" si="35"/>
        <v>0</v>
      </c>
      <c r="P10" s="220">
        <f t="shared" si="35"/>
        <v>0</v>
      </c>
      <c r="Q10" s="220">
        <f t="shared" si="35"/>
        <v>0</v>
      </c>
      <c r="R10" s="220">
        <f t="shared" si="3"/>
        <v>0</v>
      </c>
      <c r="S10" s="221">
        <f t="shared" si="16"/>
        <v>0</v>
      </c>
      <c r="T10" s="15"/>
      <c r="U10" s="19" t="s">
        <v>19</v>
      </c>
      <c r="V10" s="220">
        <f t="shared" ref="V10:Y10" si="36">V24+V38+V52+V66+V80</f>
        <v>0</v>
      </c>
      <c r="W10" s="220">
        <f t="shared" si="36"/>
        <v>0</v>
      </c>
      <c r="X10" s="220">
        <f t="shared" si="36"/>
        <v>0</v>
      </c>
      <c r="Y10" s="220">
        <f t="shared" si="36"/>
        <v>0</v>
      </c>
      <c r="Z10" s="220">
        <f t="shared" si="5"/>
        <v>0</v>
      </c>
      <c r="AA10" s="220">
        <f t="shared" ref="AA10:AD10" si="37">AA24+AA38+AA52+AA66+AA80</f>
        <v>0</v>
      </c>
      <c r="AB10" s="220">
        <f t="shared" si="37"/>
        <v>0</v>
      </c>
      <c r="AC10" s="220">
        <f t="shared" si="37"/>
        <v>0</v>
      </c>
      <c r="AD10" s="220">
        <f t="shared" si="37"/>
        <v>0</v>
      </c>
      <c r="AE10" s="220">
        <f t="shared" si="19"/>
        <v>0</v>
      </c>
      <c r="AF10" s="221">
        <f t="shared" si="20"/>
        <v>0</v>
      </c>
      <c r="AG10" s="15"/>
      <c r="AH10" s="19" t="s">
        <v>19</v>
      </c>
      <c r="AI10" s="220">
        <f t="shared" ref="AI10:AK10" si="38">AI24+AI38+AI52+AI66+AI80</f>
        <v>0</v>
      </c>
      <c r="AJ10" s="220">
        <f t="shared" ref="AJ10" si="39">AJ24+AJ38+AJ52+AJ66+AJ80</f>
        <v>0</v>
      </c>
      <c r="AK10" s="220">
        <f t="shared" si="38"/>
        <v>0</v>
      </c>
      <c r="AL10" s="220">
        <f t="shared" si="23"/>
        <v>0</v>
      </c>
      <c r="AM10" s="15"/>
      <c r="AN10" s="19" t="s">
        <v>19</v>
      </c>
      <c r="AO10" s="220">
        <f t="shared" ref="AO10:AQ10" si="40">AO24+AO38+AO52+AO66+AO80</f>
        <v>0</v>
      </c>
      <c r="AP10" s="220">
        <f t="shared" si="40"/>
        <v>0</v>
      </c>
      <c r="AQ10" s="220">
        <f t="shared" si="40"/>
        <v>0</v>
      </c>
      <c r="AR10" s="220">
        <f t="shared" si="25"/>
        <v>0</v>
      </c>
      <c r="AS10" s="220">
        <f t="shared" ref="AS10:AV10" si="41">AS24+AS38+AS52+AS66+AS80</f>
        <v>0</v>
      </c>
      <c r="AT10" s="220">
        <f t="shared" si="41"/>
        <v>0</v>
      </c>
      <c r="AU10" s="220">
        <f t="shared" si="41"/>
        <v>0</v>
      </c>
      <c r="AV10" s="220">
        <f t="shared" si="41"/>
        <v>0</v>
      </c>
      <c r="AW10" s="220">
        <f t="shared" si="27"/>
        <v>0</v>
      </c>
      <c r="AX10" s="220">
        <f t="shared" ref="AX10:BA10" si="42">AX24+AX38+AX52+AX66+AX80</f>
        <v>0</v>
      </c>
      <c r="AY10" s="220">
        <f t="shared" si="42"/>
        <v>0</v>
      </c>
      <c r="AZ10" s="220">
        <f t="shared" si="42"/>
        <v>0</v>
      </c>
      <c r="BA10" s="220">
        <f t="shared" si="42"/>
        <v>0</v>
      </c>
      <c r="BB10" s="220">
        <f t="shared" si="29"/>
        <v>0</v>
      </c>
      <c r="BC10" s="220">
        <f t="shared" si="30"/>
        <v>0</v>
      </c>
      <c r="BD10" s="220">
        <f t="shared" si="31"/>
        <v>0</v>
      </c>
      <c r="BE10" s="221">
        <f t="shared" si="32"/>
        <v>0</v>
      </c>
    </row>
    <row r="11" spans="2:84" ht="12.75" customHeight="1" thickBot="1">
      <c r="B11" s="489"/>
      <c r="C11" s="15"/>
      <c r="D11" s="19" t="s">
        <v>20</v>
      </c>
      <c r="E11" s="220">
        <f t="shared" ref="E11:G11" si="43">E25+E39+E53+E67+E81</f>
        <v>0</v>
      </c>
      <c r="F11" s="220">
        <f t="shared" si="43"/>
        <v>0</v>
      </c>
      <c r="G11" s="220">
        <f t="shared" si="43"/>
        <v>0</v>
      </c>
      <c r="H11" s="220">
        <f t="shared" si="12"/>
        <v>0</v>
      </c>
      <c r="I11" s="220">
        <f t="shared" ref="I11:L11" si="44">I25+I39+I53+I67+I81</f>
        <v>0</v>
      </c>
      <c r="J11" s="220">
        <f t="shared" si="44"/>
        <v>0</v>
      </c>
      <c r="K11" s="220">
        <f t="shared" si="44"/>
        <v>0</v>
      </c>
      <c r="L11" s="220">
        <f t="shared" si="44"/>
        <v>0</v>
      </c>
      <c r="M11" s="220">
        <f t="shared" si="14"/>
        <v>0</v>
      </c>
      <c r="N11" s="220">
        <f t="shared" ref="N11:Q11" si="45">N25+N39+N53+N67+N81</f>
        <v>0</v>
      </c>
      <c r="O11" s="220">
        <f t="shared" si="45"/>
        <v>0</v>
      </c>
      <c r="P11" s="220">
        <f t="shared" si="45"/>
        <v>0</v>
      </c>
      <c r="Q11" s="220">
        <f t="shared" si="45"/>
        <v>0</v>
      </c>
      <c r="R11" s="220">
        <f t="shared" si="3"/>
        <v>0</v>
      </c>
      <c r="S11" s="221">
        <f t="shared" si="16"/>
        <v>0</v>
      </c>
      <c r="T11" s="15"/>
      <c r="U11" s="19" t="s">
        <v>20</v>
      </c>
      <c r="V11" s="220">
        <f t="shared" ref="V11:Y11" si="46">V25+V39+V53+V67+V81</f>
        <v>0</v>
      </c>
      <c r="W11" s="220">
        <f t="shared" si="46"/>
        <v>0</v>
      </c>
      <c r="X11" s="220">
        <f t="shared" si="46"/>
        <v>0</v>
      </c>
      <c r="Y11" s="220">
        <f t="shared" si="46"/>
        <v>0</v>
      </c>
      <c r="Z11" s="220">
        <f t="shared" si="5"/>
        <v>0</v>
      </c>
      <c r="AA11" s="220">
        <f t="shared" ref="AA11:AD11" si="47">AA25+AA39+AA53+AA67+AA81</f>
        <v>0</v>
      </c>
      <c r="AB11" s="220">
        <f t="shared" si="47"/>
        <v>0</v>
      </c>
      <c r="AC11" s="220">
        <f t="shared" si="47"/>
        <v>0</v>
      </c>
      <c r="AD11" s="220">
        <f t="shared" si="47"/>
        <v>0</v>
      </c>
      <c r="AE11" s="220">
        <f t="shared" si="19"/>
        <v>0</v>
      </c>
      <c r="AF11" s="221">
        <f t="shared" si="20"/>
        <v>0</v>
      </c>
      <c r="AG11" s="15"/>
      <c r="AH11" s="19" t="s">
        <v>20</v>
      </c>
      <c r="AI11" s="220">
        <f t="shared" ref="AI11:AK11" si="48">AI25+AI39+AI53+AI67+AI81</f>
        <v>0</v>
      </c>
      <c r="AJ11" s="220">
        <f t="shared" ref="AJ11" si="49">AJ25+AJ39+AJ53+AJ67+AJ81</f>
        <v>0</v>
      </c>
      <c r="AK11" s="220">
        <f t="shared" si="48"/>
        <v>0</v>
      </c>
      <c r="AL11" s="220">
        <f t="shared" si="23"/>
        <v>0</v>
      </c>
      <c r="AM11" s="15"/>
      <c r="AN11" s="19" t="s">
        <v>20</v>
      </c>
      <c r="AO11" s="220">
        <f t="shared" ref="AO11:AQ11" si="50">AO25+AO39+AO53+AO67+AO81</f>
        <v>0</v>
      </c>
      <c r="AP11" s="220">
        <f t="shared" si="50"/>
        <v>0</v>
      </c>
      <c r="AQ11" s="220">
        <f t="shared" si="50"/>
        <v>0</v>
      </c>
      <c r="AR11" s="220">
        <f t="shared" si="25"/>
        <v>0</v>
      </c>
      <c r="AS11" s="220">
        <f t="shared" ref="AS11:AV11" si="51">AS25+AS39+AS53+AS67+AS81</f>
        <v>0</v>
      </c>
      <c r="AT11" s="220">
        <f t="shared" si="51"/>
        <v>0</v>
      </c>
      <c r="AU11" s="220">
        <f t="shared" si="51"/>
        <v>0</v>
      </c>
      <c r="AV11" s="220">
        <f t="shared" si="51"/>
        <v>0</v>
      </c>
      <c r="AW11" s="220">
        <f t="shared" si="27"/>
        <v>0</v>
      </c>
      <c r="AX11" s="220">
        <f t="shared" ref="AX11:BA11" si="52">AX25+AX39+AX53+AX67+AX81</f>
        <v>0</v>
      </c>
      <c r="AY11" s="220">
        <f t="shared" si="52"/>
        <v>0</v>
      </c>
      <c r="AZ11" s="220">
        <f t="shared" si="52"/>
        <v>0</v>
      </c>
      <c r="BA11" s="220">
        <f t="shared" si="52"/>
        <v>0</v>
      </c>
      <c r="BB11" s="220">
        <f t="shared" si="29"/>
        <v>0</v>
      </c>
      <c r="BC11" s="220">
        <f t="shared" si="30"/>
        <v>0</v>
      </c>
      <c r="BD11" s="220">
        <f t="shared" si="31"/>
        <v>0</v>
      </c>
      <c r="BE11" s="221">
        <f t="shared" si="32"/>
        <v>0</v>
      </c>
    </row>
    <row r="12" spans="2:84" ht="12.75" customHeight="1" thickBot="1">
      <c r="B12" s="489"/>
      <c r="C12" s="15"/>
      <c r="D12" s="19" t="s">
        <v>21</v>
      </c>
      <c r="E12" s="220">
        <f t="shared" ref="E12:G12" si="53">E26+E40+E54+E68+E82</f>
        <v>0</v>
      </c>
      <c r="F12" s="220">
        <f t="shared" si="53"/>
        <v>0</v>
      </c>
      <c r="G12" s="220">
        <f t="shared" si="53"/>
        <v>0</v>
      </c>
      <c r="H12" s="220">
        <f t="shared" si="12"/>
        <v>0</v>
      </c>
      <c r="I12" s="220">
        <f t="shared" ref="I12:L12" si="54">I26+I40+I54+I68+I82</f>
        <v>0</v>
      </c>
      <c r="J12" s="220">
        <f t="shared" si="54"/>
        <v>0</v>
      </c>
      <c r="K12" s="220">
        <f t="shared" si="54"/>
        <v>0</v>
      </c>
      <c r="L12" s="220">
        <f t="shared" si="54"/>
        <v>0</v>
      </c>
      <c r="M12" s="220">
        <f t="shared" si="14"/>
        <v>0</v>
      </c>
      <c r="N12" s="220">
        <f t="shared" ref="N12:Q12" si="55">N26+N40+N54+N68+N82</f>
        <v>0</v>
      </c>
      <c r="O12" s="220">
        <f t="shared" si="55"/>
        <v>0</v>
      </c>
      <c r="P12" s="220">
        <f t="shared" si="55"/>
        <v>0</v>
      </c>
      <c r="Q12" s="220">
        <f t="shared" si="55"/>
        <v>0</v>
      </c>
      <c r="R12" s="220">
        <f t="shared" si="3"/>
        <v>0</v>
      </c>
      <c r="S12" s="221">
        <f t="shared" si="16"/>
        <v>0</v>
      </c>
      <c r="T12" s="15"/>
      <c r="U12" s="19" t="s">
        <v>21</v>
      </c>
      <c r="V12" s="220">
        <f t="shared" ref="V12:Y12" si="56">V26+V40+V54+V68+V82</f>
        <v>0</v>
      </c>
      <c r="W12" s="220">
        <f t="shared" si="56"/>
        <v>0</v>
      </c>
      <c r="X12" s="220">
        <f t="shared" si="56"/>
        <v>0</v>
      </c>
      <c r="Y12" s="220">
        <f t="shared" si="56"/>
        <v>0</v>
      </c>
      <c r="Z12" s="220">
        <f t="shared" si="5"/>
        <v>0</v>
      </c>
      <c r="AA12" s="220">
        <f t="shared" ref="AA12:AD12" si="57">AA26+AA40+AA54+AA68+AA82</f>
        <v>0</v>
      </c>
      <c r="AB12" s="220">
        <f t="shared" si="57"/>
        <v>0</v>
      </c>
      <c r="AC12" s="220">
        <f t="shared" si="57"/>
        <v>0</v>
      </c>
      <c r="AD12" s="220">
        <f t="shared" si="57"/>
        <v>0</v>
      </c>
      <c r="AE12" s="220">
        <f t="shared" si="19"/>
        <v>0</v>
      </c>
      <c r="AF12" s="221">
        <f t="shared" si="20"/>
        <v>0</v>
      </c>
      <c r="AG12" s="15"/>
      <c r="AH12" s="19" t="s">
        <v>21</v>
      </c>
      <c r="AI12" s="220">
        <f t="shared" ref="AI12:AK12" si="58">AI26+AI40+AI54+AI68+AI82</f>
        <v>0</v>
      </c>
      <c r="AJ12" s="220">
        <f t="shared" ref="AJ12" si="59">AJ26+AJ40+AJ54+AJ68+AJ82</f>
        <v>0</v>
      </c>
      <c r="AK12" s="220">
        <f t="shared" si="58"/>
        <v>0</v>
      </c>
      <c r="AL12" s="220">
        <f t="shared" si="23"/>
        <v>0</v>
      </c>
      <c r="AM12" s="15"/>
      <c r="AN12" s="19" t="s">
        <v>21</v>
      </c>
      <c r="AO12" s="220">
        <f t="shared" ref="AO12:AQ12" si="60">AO26+AO40+AO54+AO68+AO82</f>
        <v>0</v>
      </c>
      <c r="AP12" s="220">
        <f t="shared" si="60"/>
        <v>0</v>
      </c>
      <c r="AQ12" s="220">
        <f t="shared" si="60"/>
        <v>0</v>
      </c>
      <c r="AR12" s="220">
        <f t="shared" si="25"/>
        <v>0</v>
      </c>
      <c r="AS12" s="220">
        <f t="shared" ref="AS12:AV12" si="61">AS26+AS40+AS54+AS68+AS82</f>
        <v>0</v>
      </c>
      <c r="AT12" s="220">
        <f t="shared" si="61"/>
        <v>0</v>
      </c>
      <c r="AU12" s="220">
        <f t="shared" si="61"/>
        <v>0</v>
      </c>
      <c r="AV12" s="220">
        <f t="shared" si="61"/>
        <v>0</v>
      </c>
      <c r="AW12" s="220">
        <f t="shared" si="27"/>
        <v>0</v>
      </c>
      <c r="AX12" s="220">
        <f t="shared" ref="AX12:BA12" si="62">AX26+AX40+AX54+AX68+AX82</f>
        <v>0</v>
      </c>
      <c r="AY12" s="220">
        <f t="shared" si="62"/>
        <v>0</v>
      </c>
      <c r="AZ12" s="220">
        <f t="shared" si="62"/>
        <v>0</v>
      </c>
      <c r="BA12" s="220">
        <f t="shared" si="62"/>
        <v>0</v>
      </c>
      <c r="BB12" s="220">
        <f t="shared" si="29"/>
        <v>0</v>
      </c>
      <c r="BC12" s="220">
        <f t="shared" si="30"/>
        <v>0</v>
      </c>
      <c r="BD12" s="220">
        <f t="shared" si="31"/>
        <v>0</v>
      </c>
      <c r="BE12" s="221">
        <f t="shared" si="32"/>
        <v>0</v>
      </c>
    </row>
    <row r="13" spans="2:84" ht="12.75" customHeight="1" thickBot="1">
      <c r="B13" s="489"/>
      <c r="C13" s="15"/>
      <c r="D13" s="19" t="s">
        <v>22</v>
      </c>
      <c r="E13" s="220">
        <f t="shared" ref="E13:G13" si="63">E27+E41+E55+E69+E83</f>
        <v>0</v>
      </c>
      <c r="F13" s="220">
        <f t="shared" si="63"/>
        <v>0</v>
      </c>
      <c r="G13" s="220">
        <f t="shared" si="63"/>
        <v>0</v>
      </c>
      <c r="H13" s="220">
        <f t="shared" si="12"/>
        <v>0</v>
      </c>
      <c r="I13" s="220">
        <f t="shared" ref="I13:L13" si="64">I27+I41+I55+I69+I83</f>
        <v>0</v>
      </c>
      <c r="J13" s="220">
        <f t="shared" si="64"/>
        <v>0</v>
      </c>
      <c r="K13" s="220">
        <f t="shared" si="64"/>
        <v>0</v>
      </c>
      <c r="L13" s="220">
        <f t="shared" si="64"/>
        <v>0</v>
      </c>
      <c r="M13" s="220">
        <f t="shared" si="14"/>
        <v>0</v>
      </c>
      <c r="N13" s="220">
        <f t="shared" ref="N13:Q13" si="65">N27+N41+N55+N69+N83</f>
        <v>0</v>
      </c>
      <c r="O13" s="220">
        <f t="shared" si="65"/>
        <v>0</v>
      </c>
      <c r="P13" s="220">
        <f t="shared" si="65"/>
        <v>0</v>
      </c>
      <c r="Q13" s="220">
        <f t="shared" si="65"/>
        <v>0</v>
      </c>
      <c r="R13" s="220">
        <f t="shared" si="3"/>
        <v>0</v>
      </c>
      <c r="S13" s="221">
        <f t="shared" si="16"/>
        <v>0</v>
      </c>
      <c r="T13" s="15"/>
      <c r="U13" s="19" t="s">
        <v>22</v>
      </c>
      <c r="V13" s="220">
        <f t="shared" ref="V13:Y13" si="66">V27+V41+V55+V69+V83</f>
        <v>0</v>
      </c>
      <c r="W13" s="220">
        <f t="shared" si="66"/>
        <v>0</v>
      </c>
      <c r="X13" s="220">
        <f t="shared" si="66"/>
        <v>0</v>
      </c>
      <c r="Y13" s="220">
        <f t="shared" si="66"/>
        <v>0</v>
      </c>
      <c r="Z13" s="220">
        <f t="shared" si="5"/>
        <v>0</v>
      </c>
      <c r="AA13" s="220">
        <f t="shared" ref="AA13:AD13" si="67">AA27+AA41+AA55+AA69+AA83</f>
        <v>0</v>
      </c>
      <c r="AB13" s="220">
        <f t="shared" si="67"/>
        <v>0</v>
      </c>
      <c r="AC13" s="220">
        <f t="shared" si="67"/>
        <v>0</v>
      </c>
      <c r="AD13" s="220">
        <f t="shared" si="67"/>
        <v>0</v>
      </c>
      <c r="AE13" s="220">
        <f t="shared" si="19"/>
        <v>0</v>
      </c>
      <c r="AF13" s="221">
        <f t="shared" si="20"/>
        <v>0</v>
      </c>
      <c r="AG13" s="15"/>
      <c r="AH13" s="19" t="s">
        <v>22</v>
      </c>
      <c r="AI13" s="220">
        <f t="shared" ref="AI13:AK13" si="68">AI27+AI41+AI55+AI69+AI83</f>
        <v>0</v>
      </c>
      <c r="AJ13" s="220">
        <f t="shared" ref="AJ13" si="69">AJ27+AJ41+AJ55+AJ69+AJ83</f>
        <v>0</v>
      </c>
      <c r="AK13" s="220">
        <f t="shared" si="68"/>
        <v>0</v>
      </c>
      <c r="AL13" s="220">
        <f t="shared" si="23"/>
        <v>0</v>
      </c>
      <c r="AM13" s="15"/>
      <c r="AN13" s="19" t="s">
        <v>22</v>
      </c>
      <c r="AO13" s="220">
        <f t="shared" ref="AO13:AQ13" si="70">AO27+AO41+AO55+AO69+AO83</f>
        <v>0</v>
      </c>
      <c r="AP13" s="220">
        <f t="shared" si="70"/>
        <v>0</v>
      </c>
      <c r="AQ13" s="220">
        <f t="shared" si="70"/>
        <v>0</v>
      </c>
      <c r="AR13" s="220">
        <f t="shared" si="25"/>
        <v>0</v>
      </c>
      <c r="AS13" s="220">
        <f t="shared" ref="AS13:AV13" si="71">AS27+AS41+AS55+AS69+AS83</f>
        <v>0</v>
      </c>
      <c r="AT13" s="220">
        <f t="shared" si="71"/>
        <v>0</v>
      </c>
      <c r="AU13" s="220">
        <f t="shared" si="71"/>
        <v>0</v>
      </c>
      <c r="AV13" s="220">
        <f t="shared" si="71"/>
        <v>0</v>
      </c>
      <c r="AW13" s="220">
        <f t="shared" si="27"/>
        <v>0</v>
      </c>
      <c r="AX13" s="220">
        <f t="shared" ref="AX13:BA13" si="72">AX27+AX41+AX55+AX69+AX83</f>
        <v>0</v>
      </c>
      <c r="AY13" s="220">
        <f t="shared" si="72"/>
        <v>0</v>
      </c>
      <c r="AZ13" s="220">
        <f t="shared" si="72"/>
        <v>0</v>
      </c>
      <c r="BA13" s="220">
        <f t="shared" si="72"/>
        <v>0</v>
      </c>
      <c r="BB13" s="220">
        <f t="shared" si="29"/>
        <v>0</v>
      </c>
      <c r="BC13" s="220">
        <f t="shared" si="30"/>
        <v>0</v>
      </c>
      <c r="BD13" s="220">
        <f t="shared" si="31"/>
        <v>0</v>
      </c>
      <c r="BE13" s="221">
        <f t="shared" si="32"/>
        <v>0</v>
      </c>
    </row>
    <row r="14" spans="2:84" ht="12.75" customHeight="1" thickBot="1">
      <c r="B14" s="489"/>
      <c r="C14" s="15"/>
      <c r="D14" s="19" t="s">
        <v>23</v>
      </c>
      <c r="E14" s="220">
        <f t="shared" ref="E14:G14" si="73">E28+E42+E56+E70+E84</f>
        <v>0</v>
      </c>
      <c r="F14" s="220">
        <f t="shared" si="73"/>
        <v>0</v>
      </c>
      <c r="G14" s="220">
        <f t="shared" si="73"/>
        <v>0</v>
      </c>
      <c r="H14" s="220">
        <f t="shared" si="12"/>
        <v>0</v>
      </c>
      <c r="I14" s="220">
        <f t="shared" ref="I14:L14" si="74">I28+I42+I56+I70+I84</f>
        <v>0</v>
      </c>
      <c r="J14" s="220">
        <f t="shared" si="74"/>
        <v>0</v>
      </c>
      <c r="K14" s="220">
        <f t="shared" si="74"/>
        <v>0</v>
      </c>
      <c r="L14" s="220">
        <f t="shared" si="74"/>
        <v>0</v>
      </c>
      <c r="M14" s="220">
        <f t="shared" si="14"/>
        <v>0</v>
      </c>
      <c r="N14" s="220">
        <f t="shared" ref="N14:Q14" si="75">N28+N42+N56+N70+N84</f>
        <v>0</v>
      </c>
      <c r="O14" s="220">
        <f t="shared" si="75"/>
        <v>0</v>
      </c>
      <c r="P14" s="220">
        <f t="shared" si="75"/>
        <v>0</v>
      </c>
      <c r="Q14" s="220">
        <f t="shared" si="75"/>
        <v>0</v>
      </c>
      <c r="R14" s="220">
        <f t="shared" si="3"/>
        <v>0</v>
      </c>
      <c r="S14" s="221">
        <f t="shared" si="16"/>
        <v>0</v>
      </c>
      <c r="T14" s="15"/>
      <c r="U14" s="19" t="s">
        <v>23</v>
      </c>
      <c r="V14" s="220">
        <f t="shared" ref="V14:Y14" si="76">V28+V42+V56+V70+V84</f>
        <v>0</v>
      </c>
      <c r="W14" s="220">
        <f t="shared" si="76"/>
        <v>0</v>
      </c>
      <c r="X14" s="220">
        <f t="shared" si="76"/>
        <v>0</v>
      </c>
      <c r="Y14" s="220">
        <f t="shared" si="76"/>
        <v>0</v>
      </c>
      <c r="Z14" s="220">
        <f t="shared" si="5"/>
        <v>0</v>
      </c>
      <c r="AA14" s="220">
        <f t="shared" ref="AA14:AD14" si="77">AA28+AA42+AA56+AA70+AA84</f>
        <v>0</v>
      </c>
      <c r="AB14" s="220">
        <f t="shared" si="77"/>
        <v>0</v>
      </c>
      <c r="AC14" s="220">
        <f t="shared" si="77"/>
        <v>0</v>
      </c>
      <c r="AD14" s="220">
        <f t="shared" si="77"/>
        <v>0</v>
      </c>
      <c r="AE14" s="220">
        <f t="shared" si="19"/>
        <v>0</v>
      </c>
      <c r="AF14" s="221">
        <f t="shared" si="20"/>
        <v>0</v>
      </c>
      <c r="AG14" s="15"/>
      <c r="AH14" s="19" t="s">
        <v>23</v>
      </c>
      <c r="AI14" s="220">
        <f t="shared" ref="AI14:AK14" si="78">AI28+AI42+AI56+AI70+AI84</f>
        <v>0</v>
      </c>
      <c r="AJ14" s="220">
        <f t="shared" ref="AJ14" si="79">AJ28+AJ42+AJ56+AJ70+AJ84</f>
        <v>0</v>
      </c>
      <c r="AK14" s="220">
        <f t="shared" si="78"/>
        <v>0</v>
      </c>
      <c r="AL14" s="220">
        <f t="shared" si="23"/>
        <v>0</v>
      </c>
      <c r="AM14" s="15"/>
      <c r="AN14" s="19" t="s">
        <v>23</v>
      </c>
      <c r="AO14" s="220">
        <f t="shared" ref="AO14:AQ14" si="80">AO28+AO42+AO56+AO70+AO84</f>
        <v>0</v>
      </c>
      <c r="AP14" s="220">
        <f t="shared" si="80"/>
        <v>0</v>
      </c>
      <c r="AQ14" s="220">
        <f t="shared" si="80"/>
        <v>0</v>
      </c>
      <c r="AR14" s="220">
        <f t="shared" si="25"/>
        <v>0</v>
      </c>
      <c r="AS14" s="220">
        <f t="shared" ref="AS14:AV14" si="81">AS28+AS42+AS56+AS70+AS84</f>
        <v>0</v>
      </c>
      <c r="AT14" s="220">
        <f t="shared" si="81"/>
        <v>0</v>
      </c>
      <c r="AU14" s="220">
        <f t="shared" si="81"/>
        <v>0</v>
      </c>
      <c r="AV14" s="220">
        <f t="shared" si="81"/>
        <v>0</v>
      </c>
      <c r="AW14" s="220">
        <f t="shared" si="27"/>
        <v>0</v>
      </c>
      <c r="AX14" s="220">
        <f t="shared" ref="AX14:BA14" si="82">AX28+AX42+AX56+AX70+AX84</f>
        <v>0</v>
      </c>
      <c r="AY14" s="220">
        <f t="shared" si="82"/>
        <v>0</v>
      </c>
      <c r="AZ14" s="220">
        <f t="shared" si="82"/>
        <v>0</v>
      </c>
      <c r="BA14" s="220">
        <f t="shared" si="82"/>
        <v>0</v>
      </c>
      <c r="BB14" s="220">
        <f t="shared" si="29"/>
        <v>0</v>
      </c>
      <c r="BC14" s="220">
        <f t="shared" si="30"/>
        <v>0</v>
      </c>
      <c r="BD14" s="220">
        <f t="shared" si="31"/>
        <v>0</v>
      </c>
      <c r="BE14" s="221">
        <f t="shared" si="32"/>
        <v>0</v>
      </c>
    </row>
    <row r="15" spans="2:84" ht="12.75" customHeight="1" thickBot="1">
      <c r="B15" s="489"/>
      <c r="C15" s="15"/>
      <c r="D15" s="19" t="s">
        <v>24</v>
      </c>
      <c r="E15" s="220">
        <f t="shared" ref="E15:G15" si="83">E29+E43+E57+E71+E85</f>
        <v>0</v>
      </c>
      <c r="F15" s="220">
        <f t="shared" si="83"/>
        <v>0</v>
      </c>
      <c r="G15" s="220">
        <f t="shared" si="83"/>
        <v>0</v>
      </c>
      <c r="H15" s="220">
        <f t="shared" si="12"/>
        <v>0</v>
      </c>
      <c r="I15" s="220">
        <f t="shared" ref="I15:L15" si="84">I29+I43+I57+I71+I85</f>
        <v>0</v>
      </c>
      <c r="J15" s="220">
        <f t="shared" si="84"/>
        <v>0</v>
      </c>
      <c r="K15" s="220">
        <f t="shared" si="84"/>
        <v>0</v>
      </c>
      <c r="L15" s="220">
        <f t="shared" si="84"/>
        <v>0</v>
      </c>
      <c r="M15" s="220">
        <f t="shared" si="14"/>
        <v>0</v>
      </c>
      <c r="N15" s="220">
        <f t="shared" ref="N15:Q15" si="85">N29+N43+N57+N71+N85</f>
        <v>0</v>
      </c>
      <c r="O15" s="220">
        <f t="shared" si="85"/>
        <v>0</v>
      </c>
      <c r="P15" s="220">
        <f t="shared" si="85"/>
        <v>0</v>
      </c>
      <c r="Q15" s="220">
        <f t="shared" si="85"/>
        <v>0</v>
      </c>
      <c r="R15" s="220">
        <f t="shared" si="3"/>
        <v>0</v>
      </c>
      <c r="S15" s="221">
        <f t="shared" si="16"/>
        <v>0</v>
      </c>
      <c r="T15" s="15"/>
      <c r="U15" s="19" t="s">
        <v>24</v>
      </c>
      <c r="V15" s="220">
        <f t="shared" ref="V15:Y15" si="86">V29+V43+V57+V71+V85</f>
        <v>0</v>
      </c>
      <c r="W15" s="220">
        <f t="shared" si="86"/>
        <v>0</v>
      </c>
      <c r="X15" s="220">
        <f t="shared" si="86"/>
        <v>0</v>
      </c>
      <c r="Y15" s="220">
        <f t="shared" si="86"/>
        <v>0</v>
      </c>
      <c r="Z15" s="220">
        <f t="shared" si="5"/>
        <v>0</v>
      </c>
      <c r="AA15" s="220">
        <f t="shared" ref="AA15:AD15" si="87">AA29+AA43+AA57+AA71+AA85</f>
        <v>0</v>
      </c>
      <c r="AB15" s="220">
        <f t="shared" si="87"/>
        <v>0</v>
      </c>
      <c r="AC15" s="220">
        <f t="shared" si="87"/>
        <v>0</v>
      </c>
      <c r="AD15" s="220">
        <f t="shared" si="87"/>
        <v>0</v>
      </c>
      <c r="AE15" s="220">
        <f t="shared" si="19"/>
        <v>0</v>
      </c>
      <c r="AF15" s="221">
        <f t="shared" si="20"/>
        <v>0</v>
      </c>
      <c r="AG15" s="15"/>
      <c r="AH15" s="19" t="s">
        <v>24</v>
      </c>
      <c r="AI15" s="220">
        <f t="shared" ref="AI15:AK15" si="88">AI29+AI43+AI57+AI71+AI85</f>
        <v>0</v>
      </c>
      <c r="AJ15" s="220">
        <f t="shared" ref="AJ15" si="89">AJ29+AJ43+AJ57+AJ71+AJ85</f>
        <v>0</v>
      </c>
      <c r="AK15" s="220">
        <f t="shared" si="88"/>
        <v>0</v>
      </c>
      <c r="AL15" s="220">
        <f t="shared" si="23"/>
        <v>0</v>
      </c>
      <c r="AM15" s="15"/>
      <c r="AN15" s="19" t="s">
        <v>24</v>
      </c>
      <c r="AO15" s="220">
        <f t="shared" ref="AO15:AQ15" si="90">AO29+AO43+AO57+AO71+AO85</f>
        <v>0</v>
      </c>
      <c r="AP15" s="220">
        <f t="shared" si="90"/>
        <v>0</v>
      </c>
      <c r="AQ15" s="220">
        <f t="shared" si="90"/>
        <v>0</v>
      </c>
      <c r="AR15" s="220">
        <f t="shared" si="25"/>
        <v>0</v>
      </c>
      <c r="AS15" s="220">
        <f t="shared" ref="AS15:AV15" si="91">AS29+AS43+AS57+AS71+AS85</f>
        <v>0</v>
      </c>
      <c r="AT15" s="220">
        <f t="shared" si="91"/>
        <v>0</v>
      </c>
      <c r="AU15" s="220">
        <f t="shared" si="91"/>
        <v>0</v>
      </c>
      <c r="AV15" s="220">
        <f t="shared" si="91"/>
        <v>0</v>
      </c>
      <c r="AW15" s="220">
        <f t="shared" si="27"/>
        <v>0</v>
      </c>
      <c r="AX15" s="220">
        <f t="shared" ref="AX15:BA15" si="92">AX29+AX43+AX57+AX71+AX85</f>
        <v>0</v>
      </c>
      <c r="AY15" s="220">
        <f t="shared" si="92"/>
        <v>0</v>
      </c>
      <c r="AZ15" s="220">
        <f t="shared" si="92"/>
        <v>0</v>
      </c>
      <c r="BA15" s="220">
        <f t="shared" si="92"/>
        <v>0</v>
      </c>
      <c r="BB15" s="220">
        <f t="shared" si="29"/>
        <v>0</v>
      </c>
      <c r="BC15" s="220">
        <f t="shared" si="30"/>
        <v>0</v>
      </c>
      <c r="BD15" s="220">
        <f t="shared" si="31"/>
        <v>0</v>
      </c>
      <c r="BE15" s="221">
        <f t="shared" si="32"/>
        <v>0</v>
      </c>
    </row>
    <row r="16" spans="2:84" ht="12.75" customHeight="1" thickBot="1">
      <c r="B16" s="489"/>
      <c r="C16" s="15"/>
      <c r="D16" s="19" t="s">
        <v>25</v>
      </c>
      <c r="E16" s="220">
        <f t="shared" ref="E16:G16" si="93">E30+E44+E58+E72+E86</f>
        <v>0</v>
      </c>
      <c r="F16" s="220">
        <f t="shared" si="93"/>
        <v>0</v>
      </c>
      <c r="G16" s="220">
        <f t="shared" si="93"/>
        <v>0</v>
      </c>
      <c r="H16" s="220">
        <f t="shared" si="12"/>
        <v>0</v>
      </c>
      <c r="I16" s="220">
        <f t="shared" ref="I16:L16" si="94">I30+I44+I58+I72+I86</f>
        <v>0</v>
      </c>
      <c r="J16" s="220">
        <f t="shared" si="94"/>
        <v>0</v>
      </c>
      <c r="K16" s="220">
        <f t="shared" si="94"/>
        <v>0</v>
      </c>
      <c r="L16" s="220">
        <f t="shared" si="94"/>
        <v>0</v>
      </c>
      <c r="M16" s="220">
        <f t="shared" si="14"/>
        <v>0</v>
      </c>
      <c r="N16" s="220">
        <f t="shared" ref="N16:Q16" si="95">N30+N44+N58+N72+N86</f>
        <v>0</v>
      </c>
      <c r="O16" s="220">
        <f t="shared" si="95"/>
        <v>0</v>
      </c>
      <c r="P16" s="220">
        <f t="shared" si="95"/>
        <v>0</v>
      </c>
      <c r="Q16" s="220">
        <f t="shared" si="95"/>
        <v>0</v>
      </c>
      <c r="R16" s="220">
        <f t="shared" si="3"/>
        <v>0</v>
      </c>
      <c r="S16" s="221">
        <f t="shared" si="16"/>
        <v>0</v>
      </c>
      <c r="T16" s="15"/>
      <c r="U16" s="19" t="s">
        <v>25</v>
      </c>
      <c r="V16" s="220">
        <f t="shared" ref="V16:Y16" si="96">V30+V44+V58+V72+V86</f>
        <v>0</v>
      </c>
      <c r="W16" s="220">
        <f t="shared" si="96"/>
        <v>0</v>
      </c>
      <c r="X16" s="220">
        <f t="shared" si="96"/>
        <v>0</v>
      </c>
      <c r="Y16" s="220">
        <f t="shared" si="96"/>
        <v>0</v>
      </c>
      <c r="Z16" s="220">
        <f t="shared" si="5"/>
        <v>0</v>
      </c>
      <c r="AA16" s="220">
        <f t="shared" ref="AA16:AD16" si="97">AA30+AA44+AA58+AA72+AA86</f>
        <v>0</v>
      </c>
      <c r="AB16" s="220">
        <f t="shared" si="97"/>
        <v>0</v>
      </c>
      <c r="AC16" s="220">
        <f t="shared" si="97"/>
        <v>0</v>
      </c>
      <c r="AD16" s="220">
        <f t="shared" si="97"/>
        <v>0</v>
      </c>
      <c r="AE16" s="220">
        <f t="shared" si="19"/>
        <v>0</v>
      </c>
      <c r="AF16" s="221">
        <f t="shared" si="20"/>
        <v>0</v>
      </c>
      <c r="AG16" s="15"/>
      <c r="AH16" s="19" t="s">
        <v>25</v>
      </c>
      <c r="AI16" s="220">
        <f t="shared" ref="AI16:AK16" si="98">AI30+AI44+AI58+AI72+AI86</f>
        <v>0</v>
      </c>
      <c r="AJ16" s="220">
        <f t="shared" ref="AJ16" si="99">AJ30+AJ44+AJ58+AJ72+AJ86</f>
        <v>0</v>
      </c>
      <c r="AK16" s="220">
        <f t="shared" si="98"/>
        <v>0</v>
      </c>
      <c r="AL16" s="220">
        <f t="shared" si="23"/>
        <v>0</v>
      </c>
      <c r="AM16" s="15"/>
      <c r="AN16" s="19" t="s">
        <v>25</v>
      </c>
      <c r="AO16" s="220">
        <f t="shared" ref="AO16:AQ16" si="100">AO30+AO44+AO58+AO72+AO86</f>
        <v>0</v>
      </c>
      <c r="AP16" s="220">
        <f t="shared" si="100"/>
        <v>0</v>
      </c>
      <c r="AQ16" s="220">
        <f t="shared" si="100"/>
        <v>0</v>
      </c>
      <c r="AR16" s="220">
        <f t="shared" si="25"/>
        <v>0</v>
      </c>
      <c r="AS16" s="220">
        <f t="shared" ref="AS16:AV16" si="101">AS30+AS44+AS58+AS72+AS86</f>
        <v>0</v>
      </c>
      <c r="AT16" s="220">
        <f t="shared" si="101"/>
        <v>0</v>
      </c>
      <c r="AU16" s="220">
        <f t="shared" si="101"/>
        <v>0</v>
      </c>
      <c r="AV16" s="220">
        <f t="shared" si="101"/>
        <v>0</v>
      </c>
      <c r="AW16" s="220">
        <f t="shared" si="27"/>
        <v>0</v>
      </c>
      <c r="AX16" s="220">
        <f t="shared" ref="AX16:BA16" si="102">AX30+AX44+AX58+AX72+AX86</f>
        <v>0</v>
      </c>
      <c r="AY16" s="220">
        <f t="shared" si="102"/>
        <v>0</v>
      </c>
      <c r="AZ16" s="220">
        <f t="shared" si="102"/>
        <v>0</v>
      </c>
      <c r="BA16" s="220">
        <f t="shared" si="102"/>
        <v>0</v>
      </c>
      <c r="BB16" s="220">
        <f t="shared" si="29"/>
        <v>0</v>
      </c>
      <c r="BC16" s="220">
        <f t="shared" si="30"/>
        <v>0</v>
      </c>
      <c r="BD16" s="220">
        <f t="shared" si="31"/>
        <v>0</v>
      </c>
      <c r="BE16" s="221">
        <f t="shared" si="32"/>
        <v>0</v>
      </c>
    </row>
    <row r="17" spans="2:57" ht="12.75" customHeight="1" thickBot="1">
      <c r="B17" s="489"/>
      <c r="C17" s="15"/>
      <c r="D17" s="19" t="s">
        <v>26</v>
      </c>
      <c r="E17" s="220">
        <f t="shared" ref="E17:G17" si="103">E31+E45+E59+E73+E87</f>
        <v>0</v>
      </c>
      <c r="F17" s="220">
        <f t="shared" si="103"/>
        <v>0</v>
      </c>
      <c r="G17" s="220">
        <f t="shared" si="103"/>
        <v>0</v>
      </c>
      <c r="H17" s="220">
        <f t="shared" si="12"/>
        <v>0</v>
      </c>
      <c r="I17" s="220">
        <f t="shared" ref="I17:L17" si="104">I31+I45+I59+I73+I87</f>
        <v>0</v>
      </c>
      <c r="J17" s="220">
        <f t="shared" si="104"/>
        <v>0</v>
      </c>
      <c r="K17" s="220">
        <f t="shared" si="104"/>
        <v>0</v>
      </c>
      <c r="L17" s="220">
        <f t="shared" si="104"/>
        <v>0</v>
      </c>
      <c r="M17" s="220">
        <f t="shared" si="14"/>
        <v>0</v>
      </c>
      <c r="N17" s="220">
        <f t="shared" ref="N17:Q17" si="105">N31+N45+N59+N73+N87</f>
        <v>0</v>
      </c>
      <c r="O17" s="220">
        <f t="shared" si="105"/>
        <v>0</v>
      </c>
      <c r="P17" s="220">
        <f t="shared" si="105"/>
        <v>0</v>
      </c>
      <c r="Q17" s="220">
        <f t="shared" si="105"/>
        <v>0</v>
      </c>
      <c r="R17" s="220">
        <f t="shared" si="3"/>
        <v>0</v>
      </c>
      <c r="S17" s="221">
        <f t="shared" si="16"/>
        <v>0</v>
      </c>
      <c r="T17" s="15"/>
      <c r="U17" s="19" t="s">
        <v>26</v>
      </c>
      <c r="V17" s="220">
        <f t="shared" ref="V17:Y17" si="106">V31+V45+V59+V73+V87</f>
        <v>0</v>
      </c>
      <c r="W17" s="220">
        <f t="shared" si="106"/>
        <v>0</v>
      </c>
      <c r="X17" s="220">
        <f t="shared" si="106"/>
        <v>0</v>
      </c>
      <c r="Y17" s="220">
        <f t="shared" si="106"/>
        <v>0</v>
      </c>
      <c r="Z17" s="220">
        <f t="shared" si="5"/>
        <v>0</v>
      </c>
      <c r="AA17" s="220">
        <f t="shared" ref="AA17:AD17" si="107">AA31+AA45+AA59+AA73+AA87</f>
        <v>0</v>
      </c>
      <c r="AB17" s="220">
        <f t="shared" si="107"/>
        <v>0</v>
      </c>
      <c r="AC17" s="220">
        <f t="shared" si="107"/>
        <v>0</v>
      </c>
      <c r="AD17" s="220">
        <f t="shared" si="107"/>
        <v>0</v>
      </c>
      <c r="AE17" s="220">
        <f t="shared" si="19"/>
        <v>0</v>
      </c>
      <c r="AF17" s="221">
        <f t="shared" si="20"/>
        <v>0</v>
      </c>
      <c r="AG17" s="15"/>
      <c r="AH17" s="19" t="s">
        <v>26</v>
      </c>
      <c r="AI17" s="220">
        <f t="shared" ref="AI17:AK17" si="108">AI31+AI45+AI59+AI73+AI87</f>
        <v>0</v>
      </c>
      <c r="AJ17" s="220">
        <f t="shared" ref="AJ17" si="109">AJ31+AJ45+AJ59+AJ73+AJ87</f>
        <v>0</v>
      </c>
      <c r="AK17" s="220">
        <f t="shared" si="108"/>
        <v>0</v>
      </c>
      <c r="AL17" s="220">
        <f t="shared" si="23"/>
        <v>0</v>
      </c>
      <c r="AM17" s="15"/>
      <c r="AN17" s="19" t="s">
        <v>26</v>
      </c>
      <c r="AO17" s="220">
        <f t="shared" ref="AO17:AQ17" si="110">AO31+AO45+AO59+AO73+AO87</f>
        <v>0</v>
      </c>
      <c r="AP17" s="220">
        <f t="shared" si="110"/>
        <v>0</v>
      </c>
      <c r="AQ17" s="220">
        <f t="shared" si="110"/>
        <v>0</v>
      </c>
      <c r="AR17" s="220">
        <f t="shared" si="25"/>
        <v>0</v>
      </c>
      <c r="AS17" s="220">
        <f t="shared" ref="AS17:AV17" si="111">AS31+AS45+AS59+AS73+AS87</f>
        <v>0</v>
      </c>
      <c r="AT17" s="220">
        <f t="shared" si="111"/>
        <v>0</v>
      </c>
      <c r="AU17" s="220">
        <f t="shared" si="111"/>
        <v>0</v>
      </c>
      <c r="AV17" s="220">
        <f t="shared" si="111"/>
        <v>0</v>
      </c>
      <c r="AW17" s="220">
        <f t="shared" si="27"/>
        <v>0</v>
      </c>
      <c r="AX17" s="220">
        <f t="shared" ref="AX17:BA17" si="112">AX31+AX45+AX59+AX73+AX87</f>
        <v>0</v>
      </c>
      <c r="AY17" s="220">
        <f t="shared" si="112"/>
        <v>0</v>
      </c>
      <c r="AZ17" s="220">
        <f t="shared" si="112"/>
        <v>0</v>
      </c>
      <c r="BA17" s="220">
        <f t="shared" si="112"/>
        <v>0</v>
      </c>
      <c r="BB17" s="220">
        <f t="shared" si="29"/>
        <v>0</v>
      </c>
      <c r="BC17" s="220">
        <f t="shared" si="30"/>
        <v>0</v>
      </c>
      <c r="BD17" s="220">
        <f t="shared" si="31"/>
        <v>0</v>
      </c>
      <c r="BE17" s="221">
        <f t="shared" si="32"/>
        <v>0</v>
      </c>
    </row>
    <row r="18" spans="2:57" ht="12.75" customHeight="1" thickBot="1">
      <c r="B18" s="489"/>
      <c r="C18" s="15"/>
      <c r="D18" s="19" t="s">
        <v>27</v>
      </c>
      <c r="E18" s="220">
        <f t="shared" ref="E18:G18" si="113">E32+E46+E60+E74+E88</f>
        <v>0</v>
      </c>
      <c r="F18" s="220">
        <f t="shared" si="113"/>
        <v>0</v>
      </c>
      <c r="G18" s="220">
        <f t="shared" si="113"/>
        <v>0</v>
      </c>
      <c r="H18" s="220">
        <f t="shared" si="12"/>
        <v>0</v>
      </c>
      <c r="I18" s="220">
        <f t="shared" ref="I18:L18" si="114">I32+I46+I60+I74+I88</f>
        <v>0</v>
      </c>
      <c r="J18" s="220">
        <f t="shared" si="114"/>
        <v>0</v>
      </c>
      <c r="K18" s="220">
        <f t="shared" si="114"/>
        <v>0</v>
      </c>
      <c r="L18" s="220">
        <f t="shared" si="114"/>
        <v>0</v>
      </c>
      <c r="M18" s="220">
        <f t="shared" si="14"/>
        <v>0</v>
      </c>
      <c r="N18" s="220">
        <f t="shared" ref="N18:Q18" si="115">N32+N46+N60+N74+N88</f>
        <v>0</v>
      </c>
      <c r="O18" s="220">
        <f t="shared" si="115"/>
        <v>0</v>
      </c>
      <c r="P18" s="220">
        <f t="shared" si="115"/>
        <v>0</v>
      </c>
      <c r="Q18" s="220">
        <f t="shared" si="115"/>
        <v>0</v>
      </c>
      <c r="R18" s="220">
        <f t="shared" si="3"/>
        <v>0</v>
      </c>
      <c r="S18" s="221">
        <f t="shared" si="16"/>
        <v>0</v>
      </c>
      <c r="T18" s="15"/>
      <c r="U18" s="19" t="s">
        <v>214</v>
      </c>
      <c r="V18" s="220">
        <f t="shared" ref="V18:Y18" si="116">V32+V46+V60+V74+V88</f>
        <v>0</v>
      </c>
      <c r="W18" s="220">
        <f t="shared" si="116"/>
        <v>0</v>
      </c>
      <c r="X18" s="220">
        <f t="shared" si="116"/>
        <v>0</v>
      </c>
      <c r="Y18" s="220">
        <f t="shared" si="116"/>
        <v>0</v>
      </c>
      <c r="Z18" s="220">
        <f t="shared" si="5"/>
        <v>0</v>
      </c>
      <c r="AA18" s="220">
        <f t="shared" ref="AA18:AD18" si="117">AA32+AA46+AA60+AA74+AA88</f>
        <v>0</v>
      </c>
      <c r="AB18" s="220">
        <f t="shared" si="117"/>
        <v>0</v>
      </c>
      <c r="AC18" s="220">
        <f t="shared" si="117"/>
        <v>0</v>
      </c>
      <c r="AD18" s="220">
        <f t="shared" si="117"/>
        <v>0</v>
      </c>
      <c r="AE18" s="220">
        <f t="shared" si="19"/>
        <v>0</v>
      </c>
      <c r="AF18" s="221">
        <f t="shared" si="20"/>
        <v>0</v>
      </c>
      <c r="AG18" s="15"/>
      <c r="AH18" s="19" t="s">
        <v>27</v>
      </c>
      <c r="AI18" s="220">
        <f t="shared" ref="AI18:AK18" si="118">AI32+AI46+AI60+AI74+AI88</f>
        <v>0</v>
      </c>
      <c r="AJ18" s="220">
        <f t="shared" ref="AJ18" si="119">AJ32+AJ46+AJ60+AJ74+AJ88</f>
        <v>0</v>
      </c>
      <c r="AK18" s="220">
        <f t="shared" si="118"/>
        <v>0</v>
      </c>
      <c r="AL18" s="220">
        <f t="shared" si="23"/>
        <v>0</v>
      </c>
      <c r="AM18" s="15"/>
      <c r="AN18" s="19" t="s">
        <v>27</v>
      </c>
      <c r="AO18" s="220">
        <f t="shared" ref="AO18:AQ18" si="120">AO32+AO46+AO60+AO74+AO88</f>
        <v>0</v>
      </c>
      <c r="AP18" s="220">
        <f t="shared" si="120"/>
        <v>0</v>
      </c>
      <c r="AQ18" s="220">
        <f t="shared" si="120"/>
        <v>0</v>
      </c>
      <c r="AR18" s="220">
        <f t="shared" si="25"/>
        <v>0</v>
      </c>
      <c r="AS18" s="220">
        <f t="shared" ref="AS18:AV18" si="121">AS32+AS46+AS60+AS74+AS88</f>
        <v>0</v>
      </c>
      <c r="AT18" s="220">
        <f t="shared" si="121"/>
        <v>0</v>
      </c>
      <c r="AU18" s="220">
        <f t="shared" si="121"/>
        <v>0</v>
      </c>
      <c r="AV18" s="220">
        <f t="shared" si="121"/>
        <v>0</v>
      </c>
      <c r="AW18" s="220">
        <f t="shared" si="27"/>
        <v>0</v>
      </c>
      <c r="AX18" s="220">
        <f t="shared" ref="AX18:BA18" si="122">AX32+AX46+AX60+AX74+AX88</f>
        <v>0</v>
      </c>
      <c r="AY18" s="220">
        <f t="shared" si="122"/>
        <v>0</v>
      </c>
      <c r="AZ18" s="220">
        <f t="shared" si="122"/>
        <v>0</v>
      </c>
      <c r="BA18" s="220">
        <f t="shared" si="122"/>
        <v>0</v>
      </c>
      <c r="BB18" s="220">
        <f t="shared" si="29"/>
        <v>0</v>
      </c>
      <c r="BC18" s="220">
        <f t="shared" si="30"/>
        <v>0</v>
      </c>
      <c r="BD18" s="220">
        <f t="shared" si="31"/>
        <v>0</v>
      </c>
      <c r="BE18" s="221">
        <f t="shared" si="32"/>
        <v>0</v>
      </c>
    </row>
    <row r="19" spans="2:57" ht="12.75" customHeight="1" thickBot="1">
      <c r="B19" s="489"/>
      <c r="C19" s="15"/>
      <c r="D19" s="19" t="s">
        <v>28</v>
      </c>
      <c r="E19" s="220">
        <f t="shared" ref="E19:G19" si="123">E33+E47+E61+E75+E89</f>
        <v>0</v>
      </c>
      <c r="F19" s="220">
        <f t="shared" si="123"/>
        <v>0</v>
      </c>
      <c r="G19" s="220">
        <f t="shared" si="123"/>
        <v>0</v>
      </c>
      <c r="H19" s="220">
        <f t="shared" si="12"/>
        <v>0</v>
      </c>
      <c r="I19" s="220">
        <f t="shared" ref="I19:L19" si="124">I33+I47+I61+I75+I89</f>
        <v>0</v>
      </c>
      <c r="J19" s="220">
        <f t="shared" si="124"/>
        <v>0</v>
      </c>
      <c r="K19" s="220">
        <f t="shared" si="124"/>
        <v>0</v>
      </c>
      <c r="L19" s="220">
        <f t="shared" si="124"/>
        <v>0</v>
      </c>
      <c r="M19" s="220">
        <f t="shared" si="14"/>
        <v>0</v>
      </c>
      <c r="N19" s="220">
        <f t="shared" ref="N19:Q19" si="125">N33+N47+N61+N75+N89</f>
        <v>0</v>
      </c>
      <c r="O19" s="220">
        <f t="shared" si="125"/>
        <v>0</v>
      </c>
      <c r="P19" s="220">
        <f t="shared" si="125"/>
        <v>0</v>
      </c>
      <c r="Q19" s="220">
        <f t="shared" si="125"/>
        <v>0</v>
      </c>
      <c r="R19" s="220">
        <f t="shared" si="3"/>
        <v>0</v>
      </c>
      <c r="S19" s="221">
        <f t="shared" si="16"/>
        <v>0</v>
      </c>
      <c r="T19" s="15"/>
      <c r="U19" s="19" t="s">
        <v>28</v>
      </c>
      <c r="V19" s="220">
        <f t="shared" ref="V19:Y19" si="126">V33+V47+V61+V75+V89</f>
        <v>0</v>
      </c>
      <c r="W19" s="220">
        <f t="shared" si="126"/>
        <v>0</v>
      </c>
      <c r="X19" s="220">
        <f t="shared" si="126"/>
        <v>0</v>
      </c>
      <c r="Y19" s="220">
        <f t="shared" si="126"/>
        <v>0</v>
      </c>
      <c r="Z19" s="220">
        <f t="shared" si="5"/>
        <v>0</v>
      </c>
      <c r="AA19" s="220">
        <f t="shared" ref="AA19:AD19" si="127">AA33+AA47+AA61+AA75+AA89</f>
        <v>0</v>
      </c>
      <c r="AB19" s="220">
        <f t="shared" si="127"/>
        <v>0</v>
      </c>
      <c r="AC19" s="220">
        <f t="shared" si="127"/>
        <v>0</v>
      </c>
      <c r="AD19" s="220">
        <f t="shared" si="127"/>
        <v>0</v>
      </c>
      <c r="AE19" s="220">
        <f t="shared" si="19"/>
        <v>0</v>
      </c>
      <c r="AF19" s="221">
        <f t="shared" si="20"/>
        <v>0</v>
      </c>
      <c r="AG19" s="15"/>
      <c r="AH19" s="19" t="s">
        <v>28</v>
      </c>
      <c r="AI19" s="220">
        <f t="shared" ref="AI19:AK19" si="128">AI33+AI47+AI61+AI75+AI89</f>
        <v>0</v>
      </c>
      <c r="AJ19" s="220">
        <f t="shared" ref="AJ19" si="129">AJ33+AJ47+AJ61+AJ75+AJ89</f>
        <v>0</v>
      </c>
      <c r="AK19" s="220">
        <f t="shared" si="128"/>
        <v>0</v>
      </c>
      <c r="AL19" s="220">
        <f t="shared" si="23"/>
        <v>0</v>
      </c>
      <c r="AM19" s="15"/>
      <c r="AN19" s="19" t="s">
        <v>28</v>
      </c>
      <c r="AO19" s="220">
        <f t="shared" ref="AO19:AQ19" si="130">AO33+AO47+AO61+AO75+AO89</f>
        <v>0</v>
      </c>
      <c r="AP19" s="220">
        <f t="shared" si="130"/>
        <v>0</v>
      </c>
      <c r="AQ19" s="220">
        <f t="shared" si="130"/>
        <v>0</v>
      </c>
      <c r="AR19" s="220">
        <f t="shared" si="25"/>
        <v>0</v>
      </c>
      <c r="AS19" s="220">
        <f t="shared" ref="AS19:AV19" si="131">AS33+AS47+AS61+AS75+AS89</f>
        <v>0</v>
      </c>
      <c r="AT19" s="220">
        <f t="shared" si="131"/>
        <v>0</v>
      </c>
      <c r="AU19" s="220">
        <f t="shared" si="131"/>
        <v>0</v>
      </c>
      <c r="AV19" s="220">
        <f t="shared" si="131"/>
        <v>0</v>
      </c>
      <c r="AW19" s="220">
        <f t="shared" si="27"/>
        <v>0</v>
      </c>
      <c r="AX19" s="220">
        <f t="shared" ref="AX19:BA19" si="132">AX33+AX47+AX61+AX75+AX89</f>
        <v>0</v>
      </c>
      <c r="AY19" s="220">
        <f t="shared" si="132"/>
        <v>0</v>
      </c>
      <c r="AZ19" s="220">
        <f t="shared" si="132"/>
        <v>0</v>
      </c>
      <c r="BA19" s="220">
        <f t="shared" si="132"/>
        <v>0</v>
      </c>
      <c r="BB19" s="220">
        <f t="shared" si="29"/>
        <v>0</v>
      </c>
      <c r="BC19" s="220">
        <f t="shared" si="30"/>
        <v>0</v>
      </c>
      <c r="BD19" s="220">
        <f t="shared" si="31"/>
        <v>0</v>
      </c>
      <c r="BE19" s="221">
        <f t="shared" si="32"/>
        <v>0</v>
      </c>
    </row>
    <row r="20" spans="2:57" ht="12.75" customHeight="1" thickBot="1">
      <c r="B20" s="489"/>
      <c r="C20" s="15"/>
      <c r="D20" s="19" t="s">
        <v>29</v>
      </c>
      <c r="E20" s="220">
        <f>SUM(E8:E19)</f>
        <v>0</v>
      </c>
      <c r="F20" s="220">
        <f>SUM(F8:F19)</f>
        <v>0</v>
      </c>
      <c r="G20" s="220">
        <f>SUM(G8:G19)</f>
        <v>0</v>
      </c>
      <c r="H20" s="220">
        <f>SUM(E20:G20)</f>
        <v>0</v>
      </c>
      <c r="I20" s="220">
        <f>SUM(I8:I19)</f>
        <v>0</v>
      </c>
      <c r="J20" s="220">
        <f>SUM(J8:J19)</f>
        <v>0</v>
      </c>
      <c r="K20" s="220">
        <f>SUM(K8:K19)</f>
        <v>0</v>
      </c>
      <c r="L20" s="220">
        <f>SUM(L8:L19)</f>
        <v>0</v>
      </c>
      <c r="M20" s="220">
        <f>SUM(I20:L20)</f>
        <v>0</v>
      </c>
      <c r="N20" s="220">
        <f>SUM(N8:N19)</f>
        <v>0</v>
      </c>
      <c r="O20" s="220">
        <f>SUM(O8:O19)</f>
        <v>0</v>
      </c>
      <c r="P20" s="220">
        <f>SUM(P8:P19)</f>
        <v>0</v>
      </c>
      <c r="Q20" s="220">
        <f>SUM(Q8:Q19)</f>
        <v>0</v>
      </c>
      <c r="R20" s="220">
        <f t="shared" si="3"/>
        <v>0</v>
      </c>
      <c r="S20" s="221">
        <f t="shared" si="16"/>
        <v>0</v>
      </c>
      <c r="T20" s="15"/>
      <c r="U20" s="19" t="s">
        <v>29</v>
      </c>
      <c r="V20" s="220">
        <f>SUM(V8:V19)</f>
        <v>0</v>
      </c>
      <c r="W20" s="220">
        <f>SUM(W8:W19)</f>
        <v>0</v>
      </c>
      <c r="X20" s="220">
        <f>SUM(X8:X19)</f>
        <v>0</v>
      </c>
      <c r="Y20" s="220">
        <f>SUM(Y8:Y19)</f>
        <v>0</v>
      </c>
      <c r="Z20" s="220">
        <f t="shared" si="5"/>
        <v>0</v>
      </c>
      <c r="AA20" s="220">
        <f>SUM(AA8:AA19)</f>
        <v>0</v>
      </c>
      <c r="AB20" s="220">
        <f>SUM(AB8:AB19)</f>
        <v>0</v>
      </c>
      <c r="AC20" s="220">
        <f>SUM(AC8:AC19)</f>
        <v>0</v>
      </c>
      <c r="AD20" s="220">
        <f>SUM(AD8:AD19)</f>
        <v>0</v>
      </c>
      <c r="AE20" s="220">
        <f>SUM(AA20:AD20)</f>
        <v>0</v>
      </c>
      <c r="AF20" s="221">
        <f t="shared" si="20"/>
        <v>0</v>
      </c>
      <c r="AG20" s="15"/>
      <c r="AH20" s="19" t="s">
        <v>29</v>
      </c>
      <c r="AI20" s="220">
        <f>SUM(AI8:AI19)</f>
        <v>0</v>
      </c>
      <c r="AJ20" s="220">
        <f>SUM(AJ8:AJ19)</f>
        <v>0</v>
      </c>
      <c r="AK20" s="220">
        <f>SUM(AK8:AK19)</f>
        <v>0</v>
      </c>
      <c r="AL20" s="220">
        <f t="shared" si="23"/>
        <v>0</v>
      </c>
      <c r="AM20" s="15"/>
      <c r="AN20" s="19" t="s">
        <v>29</v>
      </c>
      <c r="AO20" s="220">
        <f>SUM(AO8:AO19)</f>
        <v>0</v>
      </c>
      <c r="AP20" s="220">
        <f>SUM(AP8:AP19)</f>
        <v>0</v>
      </c>
      <c r="AQ20" s="220">
        <f>SUM(AQ8:AQ19)</f>
        <v>0</v>
      </c>
      <c r="AR20" s="220">
        <f>SUM(AO20:AQ20)</f>
        <v>0</v>
      </c>
      <c r="AS20" s="220">
        <f>SUM(AS8:AS19)</f>
        <v>0</v>
      </c>
      <c r="AT20" s="220">
        <f>SUM(AT8:AT19)</f>
        <v>0</v>
      </c>
      <c r="AU20" s="220">
        <f>SUM(AU8:AU19)</f>
        <v>0</v>
      </c>
      <c r="AV20" s="220">
        <f>SUM(AV8:AV19)</f>
        <v>0</v>
      </c>
      <c r="AW20" s="220">
        <f t="shared" si="27"/>
        <v>0</v>
      </c>
      <c r="AX20" s="220">
        <f>SUM(AX8:AX19)</f>
        <v>0</v>
      </c>
      <c r="AY20" s="220">
        <f>SUM(AY8:AY19)</f>
        <v>0</v>
      </c>
      <c r="AZ20" s="220">
        <f>SUM(AZ8:AZ19)</f>
        <v>0</v>
      </c>
      <c r="BA20" s="220">
        <f>SUM(BA8:BA19)</f>
        <v>0</v>
      </c>
      <c r="BB20" s="220">
        <f>SUM(AX20:BA20)</f>
        <v>0</v>
      </c>
      <c r="BC20" s="220">
        <f>AR20</f>
        <v>0</v>
      </c>
      <c r="BD20" s="220">
        <f>AW20+BB20</f>
        <v>0</v>
      </c>
      <c r="BE20" s="221">
        <f>BC20+BD20</f>
        <v>0</v>
      </c>
    </row>
    <row r="21" spans="2:57" ht="5.25" customHeight="1" thickBot="1">
      <c r="B21" s="222"/>
      <c r="C21" s="15"/>
      <c r="D21" s="15"/>
      <c r="E21" s="15"/>
      <c r="F21" s="15"/>
      <c r="G21" s="15"/>
      <c r="H21" s="15"/>
      <c r="I21" s="223"/>
      <c r="J21" s="223"/>
      <c r="K21" s="223"/>
      <c r="L21" s="223"/>
      <c r="M21" s="223"/>
      <c r="N21" s="223"/>
      <c r="O21" s="223"/>
      <c r="P21" s="223"/>
      <c r="Q21" s="223"/>
      <c r="R21" s="223"/>
      <c r="S21" s="224"/>
      <c r="T21" s="15"/>
      <c r="U21" s="15"/>
      <c r="V21" s="223"/>
      <c r="W21" s="223"/>
      <c r="X21" s="223"/>
      <c r="Y21" s="223"/>
      <c r="Z21" s="223"/>
      <c r="AA21" s="223"/>
      <c r="AB21" s="223"/>
      <c r="AC21" s="223"/>
      <c r="AD21" s="223"/>
      <c r="AE21" s="223"/>
      <c r="AF21" s="224"/>
      <c r="AG21" s="15"/>
      <c r="AH21" s="15"/>
      <c r="AI21" s="223"/>
      <c r="AJ21" s="223"/>
      <c r="AK21" s="223"/>
      <c r="AL21" s="223"/>
      <c r="AM21" s="15"/>
      <c r="AN21" s="15"/>
      <c r="AO21" s="223"/>
      <c r="AP21" s="223"/>
      <c r="AQ21" s="223"/>
      <c r="AR21" s="15"/>
      <c r="AS21" s="223"/>
      <c r="AT21" s="223"/>
      <c r="AU21" s="223"/>
      <c r="AV21" s="223"/>
      <c r="AW21" s="223"/>
      <c r="AX21" s="223"/>
      <c r="AY21" s="223"/>
      <c r="AZ21" s="223"/>
      <c r="BA21" s="223"/>
      <c r="BB21" s="223"/>
      <c r="BC21" s="223"/>
      <c r="BD21" s="223"/>
      <c r="BE21" s="224"/>
    </row>
    <row r="22" spans="2:57" ht="12.75" customHeight="1" thickBot="1">
      <c r="B22" s="492" t="str">
        <f>IF(基本情報!E8="","",基本情報!E8)</f>
        <v/>
      </c>
      <c r="C22" s="15"/>
      <c r="D22" s="19" t="s">
        <v>17</v>
      </c>
      <c r="E22" s="21"/>
      <c r="F22" s="21"/>
      <c r="G22" s="21"/>
      <c r="H22" s="220">
        <f>SUM(E22:G22)</f>
        <v>0</v>
      </c>
      <c r="I22" s="21"/>
      <c r="J22" s="21"/>
      <c r="K22" s="21"/>
      <c r="L22" s="21"/>
      <c r="M22" s="220">
        <f>SUM(I22:L22)</f>
        <v>0</v>
      </c>
      <c r="N22" s="21"/>
      <c r="O22" s="21"/>
      <c r="P22" s="21"/>
      <c r="Q22" s="21"/>
      <c r="R22" s="220">
        <f t="shared" ref="R22:R34" si="133">SUM(N22:Q22)</f>
        <v>0</v>
      </c>
      <c r="S22" s="221">
        <f>H22+M22+R22</f>
        <v>0</v>
      </c>
      <c r="T22" s="15"/>
      <c r="U22" s="19" t="s">
        <v>17</v>
      </c>
      <c r="V22" s="21"/>
      <c r="W22" s="21"/>
      <c r="X22" s="21"/>
      <c r="Y22" s="21"/>
      <c r="Z22" s="220">
        <f>SUM(V22:Y22)</f>
        <v>0</v>
      </c>
      <c r="AA22" s="21"/>
      <c r="AB22" s="21"/>
      <c r="AC22" s="21"/>
      <c r="AD22" s="21"/>
      <c r="AE22" s="220">
        <f>SUM(AA22:AD22)</f>
        <v>0</v>
      </c>
      <c r="AF22" s="221">
        <f>Z22+AE22</f>
        <v>0</v>
      </c>
      <c r="AG22" s="15"/>
      <c r="AH22" s="19" t="s">
        <v>17</v>
      </c>
      <c r="AI22" s="21"/>
      <c r="AJ22" s="21"/>
      <c r="AK22" s="21"/>
      <c r="AL22" s="220">
        <f>SUM(AI22:AK22)</f>
        <v>0</v>
      </c>
      <c r="AM22" s="15"/>
      <c r="AN22" s="19" t="s">
        <v>17</v>
      </c>
      <c r="AO22" s="225">
        <f>E22</f>
        <v>0</v>
      </c>
      <c r="AP22" s="225">
        <f>F22</f>
        <v>0</v>
      </c>
      <c r="AQ22" s="225">
        <f>G22</f>
        <v>0</v>
      </c>
      <c r="AR22" s="220">
        <f>SUM(AO22:AQ22)</f>
        <v>0</v>
      </c>
      <c r="AS22" s="225">
        <f>I22+V22</f>
        <v>0</v>
      </c>
      <c r="AT22" s="225">
        <f t="shared" ref="AT22:AV22" si="134">J22+W22</f>
        <v>0</v>
      </c>
      <c r="AU22" s="225">
        <f t="shared" si="134"/>
        <v>0</v>
      </c>
      <c r="AV22" s="225">
        <f t="shared" si="134"/>
        <v>0</v>
      </c>
      <c r="AW22" s="220">
        <f>SUM(AS22:AV22)</f>
        <v>0</v>
      </c>
      <c r="AX22" s="225">
        <f>N22+AA22</f>
        <v>0</v>
      </c>
      <c r="AY22" s="225">
        <f t="shared" ref="AY22:BA22" si="135">O22+AB22</f>
        <v>0</v>
      </c>
      <c r="AZ22" s="225">
        <f t="shared" si="135"/>
        <v>0</v>
      </c>
      <c r="BA22" s="225">
        <f t="shared" si="135"/>
        <v>0</v>
      </c>
      <c r="BB22" s="220">
        <f t="shared" ref="BB22" si="136">SUM(AX22:BA22)</f>
        <v>0</v>
      </c>
      <c r="BC22" s="220">
        <f>AR22</f>
        <v>0</v>
      </c>
      <c r="BD22" s="220">
        <f>AW22+BB22</f>
        <v>0</v>
      </c>
      <c r="BE22" s="221">
        <f>BC22+BD22</f>
        <v>0</v>
      </c>
    </row>
    <row r="23" spans="2:57" ht="12.75" customHeight="1" thickBot="1">
      <c r="B23" s="492"/>
      <c r="C23" s="15"/>
      <c r="D23" s="19" t="s">
        <v>18</v>
      </c>
      <c r="E23" s="21"/>
      <c r="F23" s="21"/>
      <c r="G23" s="21"/>
      <c r="H23" s="220">
        <f t="shared" ref="H23:H34" si="137">SUM(E23:G23)</f>
        <v>0</v>
      </c>
      <c r="I23" s="21"/>
      <c r="J23" s="21"/>
      <c r="K23" s="21"/>
      <c r="L23" s="21"/>
      <c r="M23" s="220">
        <f t="shared" ref="M23:M33" si="138">SUM(I23:L23)</f>
        <v>0</v>
      </c>
      <c r="N23" s="21"/>
      <c r="O23" s="21"/>
      <c r="P23" s="21"/>
      <c r="Q23" s="21"/>
      <c r="R23" s="220">
        <f t="shared" si="133"/>
        <v>0</v>
      </c>
      <c r="S23" s="221">
        <f t="shared" ref="S23:S34" si="139">H23+M23+R23</f>
        <v>0</v>
      </c>
      <c r="T23" s="15"/>
      <c r="U23" s="19" t="s">
        <v>18</v>
      </c>
      <c r="V23" s="21"/>
      <c r="W23" s="21"/>
      <c r="X23" s="21"/>
      <c r="Y23" s="21"/>
      <c r="Z23" s="220">
        <f t="shared" ref="Z23:Z34" si="140">SUM(V23:Y23)</f>
        <v>0</v>
      </c>
      <c r="AA23" s="21"/>
      <c r="AB23" s="21"/>
      <c r="AC23" s="21"/>
      <c r="AD23" s="21"/>
      <c r="AE23" s="220">
        <f t="shared" ref="AE23:AE34" si="141">SUM(AA23:AD23)</f>
        <v>0</v>
      </c>
      <c r="AF23" s="221">
        <f t="shared" ref="AF23:AF34" si="142">Z23+AE23</f>
        <v>0</v>
      </c>
      <c r="AG23" s="15"/>
      <c r="AH23" s="19" t="s">
        <v>18</v>
      </c>
      <c r="AI23" s="21"/>
      <c r="AJ23" s="21"/>
      <c r="AK23" s="21"/>
      <c r="AL23" s="220">
        <f t="shared" ref="AL23:AL33" si="143">SUM(AI23:AK23)</f>
        <v>0</v>
      </c>
      <c r="AM23" s="15"/>
      <c r="AN23" s="19" t="s">
        <v>18</v>
      </c>
      <c r="AO23" s="225">
        <f t="shared" ref="AO23:AO33" si="144">E23</f>
        <v>0</v>
      </c>
      <c r="AP23" s="225">
        <f t="shared" ref="AP23:AP33" si="145">F23</f>
        <v>0</v>
      </c>
      <c r="AQ23" s="225">
        <f t="shared" ref="AQ23:AQ33" si="146">G23</f>
        <v>0</v>
      </c>
      <c r="AR23" s="220">
        <f t="shared" ref="AR23:AR33" si="147">SUM(AO23:AQ23)</f>
        <v>0</v>
      </c>
      <c r="AS23" s="225">
        <f t="shared" ref="AS23:AS34" si="148">I23+V23</f>
        <v>0</v>
      </c>
      <c r="AT23" s="225">
        <f t="shared" ref="AT23:AT34" si="149">J23+W23</f>
        <v>0</v>
      </c>
      <c r="AU23" s="225">
        <f t="shared" ref="AU23:AU34" si="150">K23+X23</f>
        <v>0</v>
      </c>
      <c r="AV23" s="225">
        <f t="shared" ref="AV23:AV34" si="151">L23+Y23</f>
        <v>0</v>
      </c>
      <c r="AW23" s="220">
        <f t="shared" ref="AW23:AW34" si="152">SUM(AS23:AV23)</f>
        <v>0</v>
      </c>
      <c r="AX23" s="225">
        <f t="shared" ref="AX23:AX34" si="153">N23+AA23</f>
        <v>0</v>
      </c>
      <c r="AY23" s="225">
        <f t="shared" ref="AY23:AY34" si="154">O23+AB23</f>
        <v>0</v>
      </c>
      <c r="AZ23" s="225">
        <f t="shared" ref="AZ23:AZ34" si="155">P23+AC23</f>
        <v>0</v>
      </c>
      <c r="BA23" s="225">
        <f t="shared" ref="BA23:BA34" si="156">Q23+AD23</f>
        <v>0</v>
      </c>
      <c r="BB23" s="220">
        <f t="shared" ref="BB23:BB34" si="157">SUM(AX23:BA23)</f>
        <v>0</v>
      </c>
      <c r="BC23" s="220">
        <f t="shared" ref="BC23:BC33" si="158">AR23</f>
        <v>0</v>
      </c>
      <c r="BD23" s="220">
        <f t="shared" ref="BD23:BD33" si="159">AW23+BB23</f>
        <v>0</v>
      </c>
      <c r="BE23" s="221">
        <f t="shared" ref="BE23:BE33" si="160">BC23+BD23</f>
        <v>0</v>
      </c>
    </row>
    <row r="24" spans="2:57" ht="12.75" customHeight="1" thickBot="1">
      <c r="B24" s="492"/>
      <c r="C24" s="15"/>
      <c r="D24" s="19" t="s">
        <v>19</v>
      </c>
      <c r="E24" s="21"/>
      <c r="F24" s="21"/>
      <c r="G24" s="21"/>
      <c r="H24" s="220">
        <f t="shared" si="137"/>
        <v>0</v>
      </c>
      <c r="I24" s="21"/>
      <c r="J24" s="21"/>
      <c r="K24" s="21"/>
      <c r="L24" s="21"/>
      <c r="M24" s="220">
        <f t="shared" si="138"/>
        <v>0</v>
      </c>
      <c r="N24" s="21"/>
      <c r="O24" s="21"/>
      <c r="P24" s="21"/>
      <c r="Q24" s="21"/>
      <c r="R24" s="220">
        <f t="shared" si="133"/>
        <v>0</v>
      </c>
      <c r="S24" s="221">
        <f t="shared" si="139"/>
        <v>0</v>
      </c>
      <c r="T24" s="15"/>
      <c r="U24" s="19" t="s">
        <v>19</v>
      </c>
      <c r="V24" s="21"/>
      <c r="W24" s="21"/>
      <c r="X24" s="21"/>
      <c r="Y24" s="21"/>
      <c r="Z24" s="220">
        <f t="shared" si="140"/>
        <v>0</v>
      </c>
      <c r="AA24" s="21"/>
      <c r="AB24" s="21"/>
      <c r="AC24" s="21"/>
      <c r="AD24" s="21"/>
      <c r="AE24" s="220">
        <f t="shared" si="141"/>
        <v>0</v>
      </c>
      <c r="AF24" s="221">
        <f t="shared" si="142"/>
        <v>0</v>
      </c>
      <c r="AG24" s="15"/>
      <c r="AH24" s="19" t="s">
        <v>19</v>
      </c>
      <c r="AI24" s="21"/>
      <c r="AJ24" s="21"/>
      <c r="AK24" s="21"/>
      <c r="AL24" s="220">
        <f t="shared" si="143"/>
        <v>0</v>
      </c>
      <c r="AM24" s="15"/>
      <c r="AN24" s="19" t="s">
        <v>19</v>
      </c>
      <c r="AO24" s="225">
        <f t="shared" si="144"/>
        <v>0</v>
      </c>
      <c r="AP24" s="225">
        <f t="shared" si="145"/>
        <v>0</v>
      </c>
      <c r="AQ24" s="225">
        <f t="shared" si="146"/>
        <v>0</v>
      </c>
      <c r="AR24" s="220">
        <f t="shared" si="147"/>
        <v>0</v>
      </c>
      <c r="AS24" s="225">
        <f t="shared" si="148"/>
        <v>0</v>
      </c>
      <c r="AT24" s="225">
        <f t="shared" si="149"/>
        <v>0</v>
      </c>
      <c r="AU24" s="225">
        <f t="shared" si="150"/>
        <v>0</v>
      </c>
      <c r="AV24" s="225">
        <f t="shared" si="151"/>
        <v>0</v>
      </c>
      <c r="AW24" s="220">
        <f t="shared" si="152"/>
        <v>0</v>
      </c>
      <c r="AX24" s="225">
        <f t="shared" si="153"/>
        <v>0</v>
      </c>
      <c r="AY24" s="225">
        <f t="shared" si="154"/>
        <v>0</v>
      </c>
      <c r="AZ24" s="225">
        <f t="shared" si="155"/>
        <v>0</v>
      </c>
      <c r="BA24" s="225">
        <f t="shared" si="156"/>
        <v>0</v>
      </c>
      <c r="BB24" s="220">
        <f t="shared" si="157"/>
        <v>0</v>
      </c>
      <c r="BC24" s="220">
        <f t="shared" si="158"/>
        <v>0</v>
      </c>
      <c r="BD24" s="220">
        <f t="shared" si="159"/>
        <v>0</v>
      </c>
      <c r="BE24" s="221">
        <f t="shared" si="160"/>
        <v>0</v>
      </c>
    </row>
    <row r="25" spans="2:57" ht="12.75" customHeight="1" thickBot="1">
      <c r="B25" s="492"/>
      <c r="C25" s="15"/>
      <c r="D25" s="19" t="s">
        <v>20</v>
      </c>
      <c r="E25" s="21"/>
      <c r="F25" s="21"/>
      <c r="G25" s="21"/>
      <c r="H25" s="220">
        <f t="shared" si="137"/>
        <v>0</v>
      </c>
      <c r="I25" s="21"/>
      <c r="J25" s="21"/>
      <c r="K25" s="21"/>
      <c r="L25" s="21"/>
      <c r="M25" s="220">
        <f t="shared" si="138"/>
        <v>0</v>
      </c>
      <c r="N25" s="21"/>
      <c r="O25" s="21"/>
      <c r="P25" s="21"/>
      <c r="Q25" s="21"/>
      <c r="R25" s="220">
        <f t="shared" si="133"/>
        <v>0</v>
      </c>
      <c r="S25" s="221">
        <f t="shared" si="139"/>
        <v>0</v>
      </c>
      <c r="T25" s="15"/>
      <c r="U25" s="19" t="s">
        <v>20</v>
      </c>
      <c r="V25" s="21"/>
      <c r="W25" s="21"/>
      <c r="X25" s="21"/>
      <c r="Y25" s="21"/>
      <c r="Z25" s="220">
        <f t="shared" si="140"/>
        <v>0</v>
      </c>
      <c r="AA25" s="21"/>
      <c r="AB25" s="21"/>
      <c r="AC25" s="21"/>
      <c r="AD25" s="21"/>
      <c r="AE25" s="220">
        <f t="shared" si="141"/>
        <v>0</v>
      </c>
      <c r="AF25" s="221">
        <f t="shared" si="142"/>
        <v>0</v>
      </c>
      <c r="AG25" s="15"/>
      <c r="AH25" s="19" t="s">
        <v>20</v>
      </c>
      <c r="AI25" s="21"/>
      <c r="AJ25" s="21"/>
      <c r="AK25" s="21"/>
      <c r="AL25" s="220">
        <f t="shared" si="143"/>
        <v>0</v>
      </c>
      <c r="AM25" s="15"/>
      <c r="AN25" s="19" t="s">
        <v>20</v>
      </c>
      <c r="AO25" s="225">
        <f t="shared" si="144"/>
        <v>0</v>
      </c>
      <c r="AP25" s="225">
        <f t="shared" si="145"/>
        <v>0</v>
      </c>
      <c r="AQ25" s="225">
        <f t="shared" si="146"/>
        <v>0</v>
      </c>
      <c r="AR25" s="220">
        <f t="shared" si="147"/>
        <v>0</v>
      </c>
      <c r="AS25" s="225">
        <f t="shared" si="148"/>
        <v>0</v>
      </c>
      <c r="AT25" s="225">
        <f t="shared" si="149"/>
        <v>0</v>
      </c>
      <c r="AU25" s="225">
        <f t="shared" si="150"/>
        <v>0</v>
      </c>
      <c r="AV25" s="225">
        <f t="shared" si="151"/>
        <v>0</v>
      </c>
      <c r="AW25" s="220">
        <f t="shared" si="152"/>
        <v>0</v>
      </c>
      <c r="AX25" s="225">
        <f t="shared" si="153"/>
        <v>0</v>
      </c>
      <c r="AY25" s="225">
        <f t="shared" si="154"/>
        <v>0</v>
      </c>
      <c r="AZ25" s="225">
        <f t="shared" si="155"/>
        <v>0</v>
      </c>
      <c r="BA25" s="225">
        <f t="shared" si="156"/>
        <v>0</v>
      </c>
      <c r="BB25" s="220">
        <f t="shared" si="157"/>
        <v>0</v>
      </c>
      <c r="BC25" s="220">
        <f t="shared" si="158"/>
        <v>0</v>
      </c>
      <c r="BD25" s="220">
        <f t="shared" si="159"/>
        <v>0</v>
      </c>
      <c r="BE25" s="221">
        <f t="shared" si="160"/>
        <v>0</v>
      </c>
    </row>
    <row r="26" spans="2:57" ht="12.75" customHeight="1" thickBot="1">
      <c r="B26" s="492"/>
      <c r="C26" s="15"/>
      <c r="D26" s="19" t="s">
        <v>21</v>
      </c>
      <c r="E26" s="21"/>
      <c r="F26" s="21"/>
      <c r="G26" s="21"/>
      <c r="H26" s="220">
        <f t="shared" si="137"/>
        <v>0</v>
      </c>
      <c r="I26" s="21"/>
      <c r="J26" s="21"/>
      <c r="K26" s="21"/>
      <c r="L26" s="21"/>
      <c r="M26" s="220">
        <f t="shared" si="138"/>
        <v>0</v>
      </c>
      <c r="N26" s="21"/>
      <c r="O26" s="21"/>
      <c r="P26" s="21"/>
      <c r="Q26" s="21"/>
      <c r="R26" s="220">
        <f t="shared" si="133"/>
        <v>0</v>
      </c>
      <c r="S26" s="221">
        <f t="shared" si="139"/>
        <v>0</v>
      </c>
      <c r="T26" s="15"/>
      <c r="U26" s="19" t="s">
        <v>21</v>
      </c>
      <c r="V26" s="21"/>
      <c r="W26" s="21"/>
      <c r="X26" s="21"/>
      <c r="Y26" s="21"/>
      <c r="Z26" s="220">
        <f t="shared" si="140"/>
        <v>0</v>
      </c>
      <c r="AA26" s="21"/>
      <c r="AB26" s="21"/>
      <c r="AC26" s="21"/>
      <c r="AD26" s="21"/>
      <c r="AE26" s="220">
        <f t="shared" si="141"/>
        <v>0</v>
      </c>
      <c r="AF26" s="221">
        <f t="shared" si="142"/>
        <v>0</v>
      </c>
      <c r="AG26" s="15"/>
      <c r="AH26" s="19" t="s">
        <v>21</v>
      </c>
      <c r="AI26" s="21"/>
      <c r="AJ26" s="21"/>
      <c r="AK26" s="21"/>
      <c r="AL26" s="220">
        <f t="shared" si="143"/>
        <v>0</v>
      </c>
      <c r="AM26" s="15"/>
      <c r="AN26" s="19" t="s">
        <v>21</v>
      </c>
      <c r="AO26" s="225">
        <f t="shared" si="144"/>
        <v>0</v>
      </c>
      <c r="AP26" s="225">
        <f t="shared" si="145"/>
        <v>0</v>
      </c>
      <c r="AQ26" s="225">
        <f t="shared" si="146"/>
        <v>0</v>
      </c>
      <c r="AR26" s="220">
        <f t="shared" si="147"/>
        <v>0</v>
      </c>
      <c r="AS26" s="225">
        <f t="shared" si="148"/>
        <v>0</v>
      </c>
      <c r="AT26" s="225">
        <f t="shared" si="149"/>
        <v>0</v>
      </c>
      <c r="AU26" s="225">
        <f t="shared" si="150"/>
        <v>0</v>
      </c>
      <c r="AV26" s="225">
        <f t="shared" si="151"/>
        <v>0</v>
      </c>
      <c r="AW26" s="220">
        <f t="shared" si="152"/>
        <v>0</v>
      </c>
      <c r="AX26" s="225">
        <f t="shared" si="153"/>
        <v>0</v>
      </c>
      <c r="AY26" s="225">
        <f t="shared" si="154"/>
        <v>0</v>
      </c>
      <c r="AZ26" s="225">
        <f t="shared" si="155"/>
        <v>0</v>
      </c>
      <c r="BA26" s="225">
        <f t="shared" si="156"/>
        <v>0</v>
      </c>
      <c r="BB26" s="220">
        <f t="shared" si="157"/>
        <v>0</v>
      </c>
      <c r="BC26" s="220">
        <f t="shared" si="158"/>
        <v>0</v>
      </c>
      <c r="BD26" s="220">
        <f t="shared" si="159"/>
        <v>0</v>
      </c>
      <c r="BE26" s="221">
        <f t="shared" si="160"/>
        <v>0</v>
      </c>
    </row>
    <row r="27" spans="2:57" ht="12.75" customHeight="1" thickBot="1">
      <c r="B27" s="492"/>
      <c r="C27" s="15"/>
      <c r="D27" s="19" t="s">
        <v>22</v>
      </c>
      <c r="E27" s="21"/>
      <c r="F27" s="21"/>
      <c r="G27" s="21"/>
      <c r="H27" s="220">
        <f t="shared" si="137"/>
        <v>0</v>
      </c>
      <c r="I27" s="21"/>
      <c r="J27" s="21"/>
      <c r="K27" s="21"/>
      <c r="L27" s="21"/>
      <c r="M27" s="220">
        <f t="shared" si="138"/>
        <v>0</v>
      </c>
      <c r="N27" s="21"/>
      <c r="O27" s="21"/>
      <c r="P27" s="21"/>
      <c r="Q27" s="21"/>
      <c r="R27" s="220">
        <f t="shared" si="133"/>
        <v>0</v>
      </c>
      <c r="S27" s="221">
        <f t="shared" si="139"/>
        <v>0</v>
      </c>
      <c r="T27" s="15"/>
      <c r="U27" s="19" t="s">
        <v>22</v>
      </c>
      <c r="V27" s="21"/>
      <c r="W27" s="21"/>
      <c r="X27" s="21"/>
      <c r="Y27" s="21"/>
      <c r="Z27" s="220">
        <f t="shared" si="140"/>
        <v>0</v>
      </c>
      <c r="AA27" s="21"/>
      <c r="AB27" s="21"/>
      <c r="AC27" s="21"/>
      <c r="AD27" s="21"/>
      <c r="AE27" s="220">
        <f t="shared" si="141"/>
        <v>0</v>
      </c>
      <c r="AF27" s="221">
        <f t="shared" si="142"/>
        <v>0</v>
      </c>
      <c r="AG27" s="15"/>
      <c r="AH27" s="19" t="s">
        <v>22</v>
      </c>
      <c r="AI27" s="21"/>
      <c r="AJ27" s="21"/>
      <c r="AK27" s="21"/>
      <c r="AL27" s="220">
        <f t="shared" si="143"/>
        <v>0</v>
      </c>
      <c r="AM27" s="15"/>
      <c r="AN27" s="19" t="s">
        <v>22</v>
      </c>
      <c r="AO27" s="225">
        <f t="shared" si="144"/>
        <v>0</v>
      </c>
      <c r="AP27" s="225">
        <f t="shared" si="145"/>
        <v>0</v>
      </c>
      <c r="AQ27" s="225">
        <f t="shared" si="146"/>
        <v>0</v>
      </c>
      <c r="AR27" s="220">
        <f t="shared" si="147"/>
        <v>0</v>
      </c>
      <c r="AS27" s="225">
        <f t="shared" si="148"/>
        <v>0</v>
      </c>
      <c r="AT27" s="225">
        <f t="shared" si="149"/>
        <v>0</v>
      </c>
      <c r="AU27" s="225">
        <f t="shared" si="150"/>
        <v>0</v>
      </c>
      <c r="AV27" s="225">
        <f t="shared" si="151"/>
        <v>0</v>
      </c>
      <c r="AW27" s="220">
        <f t="shared" si="152"/>
        <v>0</v>
      </c>
      <c r="AX27" s="225">
        <f t="shared" si="153"/>
        <v>0</v>
      </c>
      <c r="AY27" s="225">
        <f t="shared" si="154"/>
        <v>0</v>
      </c>
      <c r="AZ27" s="225">
        <f t="shared" si="155"/>
        <v>0</v>
      </c>
      <c r="BA27" s="225">
        <f t="shared" si="156"/>
        <v>0</v>
      </c>
      <c r="BB27" s="220">
        <f t="shared" si="157"/>
        <v>0</v>
      </c>
      <c r="BC27" s="220">
        <f t="shared" si="158"/>
        <v>0</v>
      </c>
      <c r="BD27" s="220">
        <f t="shared" si="159"/>
        <v>0</v>
      </c>
      <c r="BE27" s="221">
        <f t="shared" si="160"/>
        <v>0</v>
      </c>
    </row>
    <row r="28" spans="2:57" ht="12.75" customHeight="1" thickBot="1">
      <c r="B28" s="492"/>
      <c r="C28" s="15"/>
      <c r="D28" s="19" t="s">
        <v>23</v>
      </c>
      <c r="E28" s="21"/>
      <c r="F28" s="21"/>
      <c r="G28" s="21"/>
      <c r="H28" s="220">
        <f t="shared" si="137"/>
        <v>0</v>
      </c>
      <c r="I28" s="21"/>
      <c r="J28" s="21"/>
      <c r="K28" s="21"/>
      <c r="L28" s="21"/>
      <c r="M28" s="220">
        <f t="shared" si="138"/>
        <v>0</v>
      </c>
      <c r="N28" s="21"/>
      <c r="O28" s="21"/>
      <c r="P28" s="21"/>
      <c r="Q28" s="21"/>
      <c r="R28" s="220">
        <f t="shared" si="133"/>
        <v>0</v>
      </c>
      <c r="S28" s="221">
        <f t="shared" si="139"/>
        <v>0</v>
      </c>
      <c r="T28" s="15"/>
      <c r="U28" s="19" t="s">
        <v>23</v>
      </c>
      <c r="V28" s="21"/>
      <c r="W28" s="21"/>
      <c r="X28" s="21"/>
      <c r="Y28" s="21"/>
      <c r="Z28" s="220">
        <f t="shared" si="140"/>
        <v>0</v>
      </c>
      <c r="AA28" s="21"/>
      <c r="AB28" s="21"/>
      <c r="AC28" s="21"/>
      <c r="AD28" s="21"/>
      <c r="AE28" s="220">
        <f t="shared" si="141"/>
        <v>0</v>
      </c>
      <c r="AF28" s="221">
        <f t="shared" si="142"/>
        <v>0</v>
      </c>
      <c r="AG28" s="15"/>
      <c r="AH28" s="19" t="s">
        <v>23</v>
      </c>
      <c r="AI28" s="21"/>
      <c r="AJ28" s="21"/>
      <c r="AK28" s="21"/>
      <c r="AL28" s="220">
        <f t="shared" si="143"/>
        <v>0</v>
      </c>
      <c r="AM28" s="15"/>
      <c r="AN28" s="19" t="s">
        <v>23</v>
      </c>
      <c r="AO28" s="225">
        <f t="shared" si="144"/>
        <v>0</v>
      </c>
      <c r="AP28" s="225">
        <f t="shared" si="145"/>
        <v>0</v>
      </c>
      <c r="AQ28" s="225">
        <f t="shared" si="146"/>
        <v>0</v>
      </c>
      <c r="AR28" s="220">
        <f t="shared" si="147"/>
        <v>0</v>
      </c>
      <c r="AS28" s="225">
        <f t="shared" si="148"/>
        <v>0</v>
      </c>
      <c r="AT28" s="225">
        <f t="shared" si="149"/>
        <v>0</v>
      </c>
      <c r="AU28" s="225">
        <f t="shared" si="150"/>
        <v>0</v>
      </c>
      <c r="AV28" s="225">
        <f t="shared" si="151"/>
        <v>0</v>
      </c>
      <c r="AW28" s="220">
        <f t="shared" si="152"/>
        <v>0</v>
      </c>
      <c r="AX28" s="225">
        <f t="shared" si="153"/>
        <v>0</v>
      </c>
      <c r="AY28" s="225">
        <f t="shared" si="154"/>
        <v>0</v>
      </c>
      <c r="AZ28" s="225">
        <f t="shared" si="155"/>
        <v>0</v>
      </c>
      <c r="BA28" s="225">
        <f t="shared" si="156"/>
        <v>0</v>
      </c>
      <c r="BB28" s="220">
        <f t="shared" si="157"/>
        <v>0</v>
      </c>
      <c r="BC28" s="220">
        <f t="shared" si="158"/>
        <v>0</v>
      </c>
      <c r="BD28" s="220">
        <f t="shared" si="159"/>
        <v>0</v>
      </c>
      <c r="BE28" s="221">
        <f t="shared" si="160"/>
        <v>0</v>
      </c>
    </row>
    <row r="29" spans="2:57" ht="12.75" customHeight="1" thickBot="1">
      <c r="B29" s="492"/>
      <c r="C29" s="15"/>
      <c r="D29" s="19" t="s">
        <v>24</v>
      </c>
      <c r="E29" s="21"/>
      <c r="F29" s="21"/>
      <c r="G29" s="21"/>
      <c r="H29" s="220">
        <f t="shared" si="137"/>
        <v>0</v>
      </c>
      <c r="I29" s="21"/>
      <c r="J29" s="21"/>
      <c r="K29" s="21"/>
      <c r="L29" s="21"/>
      <c r="M29" s="220">
        <f t="shared" si="138"/>
        <v>0</v>
      </c>
      <c r="N29" s="21"/>
      <c r="O29" s="21"/>
      <c r="P29" s="21"/>
      <c r="Q29" s="21"/>
      <c r="R29" s="220">
        <f t="shared" si="133"/>
        <v>0</v>
      </c>
      <c r="S29" s="221">
        <f t="shared" si="139"/>
        <v>0</v>
      </c>
      <c r="T29" s="15"/>
      <c r="U29" s="19" t="s">
        <v>24</v>
      </c>
      <c r="V29" s="21"/>
      <c r="W29" s="21"/>
      <c r="X29" s="21"/>
      <c r="Y29" s="21"/>
      <c r="Z29" s="220">
        <f t="shared" si="140"/>
        <v>0</v>
      </c>
      <c r="AA29" s="21"/>
      <c r="AB29" s="21"/>
      <c r="AC29" s="21"/>
      <c r="AD29" s="21"/>
      <c r="AE29" s="220">
        <f t="shared" si="141"/>
        <v>0</v>
      </c>
      <c r="AF29" s="221">
        <f t="shared" si="142"/>
        <v>0</v>
      </c>
      <c r="AG29" s="15"/>
      <c r="AH29" s="19" t="s">
        <v>24</v>
      </c>
      <c r="AI29" s="21"/>
      <c r="AJ29" s="21"/>
      <c r="AK29" s="21"/>
      <c r="AL29" s="220">
        <f t="shared" si="143"/>
        <v>0</v>
      </c>
      <c r="AM29" s="15"/>
      <c r="AN29" s="19" t="s">
        <v>24</v>
      </c>
      <c r="AO29" s="225">
        <f t="shared" si="144"/>
        <v>0</v>
      </c>
      <c r="AP29" s="225">
        <f t="shared" si="145"/>
        <v>0</v>
      </c>
      <c r="AQ29" s="225">
        <f t="shared" si="146"/>
        <v>0</v>
      </c>
      <c r="AR29" s="220">
        <f t="shared" si="147"/>
        <v>0</v>
      </c>
      <c r="AS29" s="225">
        <f t="shared" si="148"/>
        <v>0</v>
      </c>
      <c r="AT29" s="225">
        <f t="shared" si="149"/>
        <v>0</v>
      </c>
      <c r="AU29" s="225">
        <f t="shared" si="150"/>
        <v>0</v>
      </c>
      <c r="AV29" s="225">
        <f t="shared" si="151"/>
        <v>0</v>
      </c>
      <c r="AW29" s="220">
        <f t="shared" si="152"/>
        <v>0</v>
      </c>
      <c r="AX29" s="225">
        <f t="shared" si="153"/>
        <v>0</v>
      </c>
      <c r="AY29" s="225">
        <f t="shared" si="154"/>
        <v>0</v>
      </c>
      <c r="AZ29" s="225">
        <f t="shared" si="155"/>
        <v>0</v>
      </c>
      <c r="BA29" s="225">
        <f t="shared" si="156"/>
        <v>0</v>
      </c>
      <c r="BB29" s="220">
        <f t="shared" si="157"/>
        <v>0</v>
      </c>
      <c r="BC29" s="220">
        <f t="shared" si="158"/>
        <v>0</v>
      </c>
      <c r="BD29" s="220">
        <f t="shared" si="159"/>
        <v>0</v>
      </c>
      <c r="BE29" s="221">
        <f t="shared" si="160"/>
        <v>0</v>
      </c>
    </row>
    <row r="30" spans="2:57" ht="12.75" customHeight="1" thickBot="1">
      <c r="B30" s="492"/>
      <c r="C30" s="15"/>
      <c r="D30" s="19" t="s">
        <v>25</v>
      </c>
      <c r="E30" s="21"/>
      <c r="F30" s="21"/>
      <c r="G30" s="21"/>
      <c r="H30" s="220">
        <f t="shared" si="137"/>
        <v>0</v>
      </c>
      <c r="I30" s="21"/>
      <c r="J30" s="21"/>
      <c r="K30" s="21"/>
      <c r="L30" s="21"/>
      <c r="M30" s="220">
        <f t="shared" si="138"/>
        <v>0</v>
      </c>
      <c r="N30" s="21"/>
      <c r="O30" s="21"/>
      <c r="P30" s="21"/>
      <c r="Q30" s="21"/>
      <c r="R30" s="220">
        <f t="shared" si="133"/>
        <v>0</v>
      </c>
      <c r="S30" s="221">
        <f t="shared" si="139"/>
        <v>0</v>
      </c>
      <c r="T30" s="15"/>
      <c r="U30" s="19" t="s">
        <v>25</v>
      </c>
      <c r="V30" s="21"/>
      <c r="W30" s="21"/>
      <c r="X30" s="21"/>
      <c r="Y30" s="21"/>
      <c r="Z30" s="220">
        <f t="shared" si="140"/>
        <v>0</v>
      </c>
      <c r="AA30" s="21"/>
      <c r="AB30" s="21"/>
      <c r="AC30" s="21"/>
      <c r="AD30" s="21"/>
      <c r="AE30" s="220">
        <f t="shared" si="141"/>
        <v>0</v>
      </c>
      <c r="AF30" s="221">
        <f t="shared" si="142"/>
        <v>0</v>
      </c>
      <c r="AG30" s="15"/>
      <c r="AH30" s="19" t="s">
        <v>25</v>
      </c>
      <c r="AI30" s="21"/>
      <c r="AJ30" s="21"/>
      <c r="AK30" s="21"/>
      <c r="AL30" s="220">
        <f t="shared" si="143"/>
        <v>0</v>
      </c>
      <c r="AM30" s="15"/>
      <c r="AN30" s="19" t="s">
        <v>25</v>
      </c>
      <c r="AO30" s="225">
        <f t="shared" si="144"/>
        <v>0</v>
      </c>
      <c r="AP30" s="225">
        <f t="shared" si="145"/>
        <v>0</v>
      </c>
      <c r="AQ30" s="225">
        <f t="shared" si="146"/>
        <v>0</v>
      </c>
      <c r="AR30" s="220">
        <f t="shared" si="147"/>
        <v>0</v>
      </c>
      <c r="AS30" s="225">
        <f t="shared" si="148"/>
        <v>0</v>
      </c>
      <c r="AT30" s="225">
        <f t="shared" si="149"/>
        <v>0</v>
      </c>
      <c r="AU30" s="225">
        <f t="shared" si="150"/>
        <v>0</v>
      </c>
      <c r="AV30" s="225">
        <f t="shared" si="151"/>
        <v>0</v>
      </c>
      <c r="AW30" s="220">
        <f t="shared" si="152"/>
        <v>0</v>
      </c>
      <c r="AX30" s="225">
        <f t="shared" si="153"/>
        <v>0</v>
      </c>
      <c r="AY30" s="225">
        <f t="shared" si="154"/>
        <v>0</v>
      </c>
      <c r="AZ30" s="225">
        <f t="shared" si="155"/>
        <v>0</v>
      </c>
      <c r="BA30" s="225">
        <f t="shared" si="156"/>
        <v>0</v>
      </c>
      <c r="BB30" s="220">
        <f t="shared" si="157"/>
        <v>0</v>
      </c>
      <c r="BC30" s="220">
        <f t="shared" si="158"/>
        <v>0</v>
      </c>
      <c r="BD30" s="220">
        <f t="shared" si="159"/>
        <v>0</v>
      </c>
      <c r="BE30" s="221">
        <f t="shared" si="160"/>
        <v>0</v>
      </c>
    </row>
    <row r="31" spans="2:57" ht="12.75" customHeight="1" thickBot="1">
      <c r="B31" s="492"/>
      <c r="C31" s="15"/>
      <c r="D31" s="19" t="s">
        <v>26</v>
      </c>
      <c r="E31" s="21"/>
      <c r="F31" s="21"/>
      <c r="G31" s="21"/>
      <c r="H31" s="220">
        <f t="shared" si="137"/>
        <v>0</v>
      </c>
      <c r="I31" s="21"/>
      <c r="J31" s="21"/>
      <c r="K31" s="21"/>
      <c r="L31" s="21"/>
      <c r="M31" s="220">
        <f t="shared" si="138"/>
        <v>0</v>
      </c>
      <c r="N31" s="21"/>
      <c r="O31" s="21"/>
      <c r="P31" s="21"/>
      <c r="Q31" s="21"/>
      <c r="R31" s="220">
        <f t="shared" si="133"/>
        <v>0</v>
      </c>
      <c r="S31" s="221">
        <f t="shared" si="139"/>
        <v>0</v>
      </c>
      <c r="T31" s="15"/>
      <c r="U31" s="19" t="s">
        <v>26</v>
      </c>
      <c r="V31" s="21"/>
      <c r="W31" s="21"/>
      <c r="X31" s="21"/>
      <c r="Y31" s="21"/>
      <c r="Z31" s="220">
        <f t="shared" si="140"/>
        <v>0</v>
      </c>
      <c r="AA31" s="21"/>
      <c r="AB31" s="21"/>
      <c r="AC31" s="21"/>
      <c r="AD31" s="21"/>
      <c r="AE31" s="220">
        <f t="shared" si="141"/>
        <v>0</v>
      </c>
      <c r="AF31" s="221">
        <f t="shared" si="142"/>
        <v>0</v>
      </c>
      <c r="AG31" s="15"/>
      <c r="AH31" s="19" t="s">
        <v>26</v>
      </c>
      <c r="AI31" s="21"/>
      <c r="AJ31" s="21"/>
      <c r="AK31" s="21"/>
      <c r="AL31" s="220">
        <f t="shared" si="143"/>
        <v>0</v>
      </c>
      <c r="AM31" s="15"/>
      <c r="AN31" s="19" t="s">
        <v>26</v>
      </c>
      <c r="AO31" s="225">
        <f t="shared" si="144"/>
        <v>0</v>
      </c>
      <c r="AP31" s="225">
        <f t="shared" si="145"/>
        <v>0</v>
      </c>
      <c r="AQ31" s="225">
        <f t="shared" si="146"/>
        <v>0</v>
      </c>
      <c r="AR31" s="220">
        <f t="shared" si="147"/>
        <v>0</v>
      </c>
      <c r="AS31" s="225">
        <f t="shared" si="148"/>
        <v>0</v>
      </c>
      <c r="AT31" s="225">
        <f t="shared" si="149"/>
        <v>0</v>
      </c>
      <c r="AU31" s="225">
        <f t="shared" si="150"/>
        <v>0</v>
      </c>
      <c r="AV31" s="225">
        <f t="shared" si="151"/>
        <v>0</v>
      </c>
      <c r="AW31" s="220">
        <f t="shared" si="152"/>
        <v>0</v>
      </c>
      <c r="AX31" s="225">
        <f t="shared" si="153"/>
        <v>0</v>
      </c>
      <c r="AY31" s="225">
        <f t="shared" si="154"/>
        <v>0</v>
      </c>
      <c r="AZ31" s="225">
        <f t="shared" si="155"/>
        <v>0</v>
      </c>
      <c r="BA31" s="225">
        <f t="shared" si="156"/>
        <v>0</v>
      </c>
      <c r="BB31" s="220">
        <f t="shared" si="157"/>
        <v>0</v>
      </c>
      <c r="BC31" s="220">
        <f t="shared" si="158"/>
        <v>0</v>
      </c>
      <c r="BD31" s="220">
        <f t="shared" si="159"/>
        <v>0</v>
      </c>
      <c r="BE31" s="221">
        <f t="shared" si="160"/>
        <v>0</v>
      </c>
    </row>
    <row r="32" spans="2:57" ht="12.75" customHeight="1" thickBot="1">
      <c r="B32" s="492"/>
      <c r="C32" s="15"/>
      <c r="D32" s="19" t="s">
        <v>27</v>
      </c>
      <c r="E32" s="21"/>
      <c r="F32" s="21"/>
      <c r="G32" s="21"/>
      <c r="H32" s="220">
        <f t="shared" si="137"/>
        <v>0</v>
      </c>
      <c r="I32" s="21"/>
      <c r="J32" s="21"/>
      <c r="K32" s="21"/>
      <c r="L32" s="21"/>
      <c r="M32" s="220">
        <f t="shared" si="138"/>
        <v>0</v>
      </c>
      <c r="N32" s="21"/>
      <c r="O32" s="21"/>
      <c r="P32" s="21"/>
      <c r="Q32" s="21"/>
      <c r="R32" s="220">
        <f t="shared" si="133"/>
        <v>0</v>
      </c>
      <c r="S32" s="221">
        <f t="shared" si="139"/>
        <v>0</v>
      </c>
      <c r="T32" s="15"/>
      <c r="U32" s="19" t="s">
        <v>27</v>
      </c>
      <c r="V32" s="21"/>
      <c r="W32" s="21"/>
      <c r="X32" s="21"/>
      <c r="Y32" s="21"/>
      <c r="Z32" s="220">
        <f t="shared" si="140"/>
        <v>0</v>
      </c>
      <c r="AA32" s="21"/>
      <c r="AB32" s="21"/>
      <c r="AC32" s="21"/>
      <c r="AD32" s="21"/>
      <c r="AE32" s="220">
        <f t="shared" si="141"/>
        <v>0</v>
      </c>
      <c r="AF32" s="221">
        <f t="shared" si="142"/>
        <v>0</v>
      </c>
      <c r="AG32" s="15"/>
      <c r="AH32" s="19" t="s">
        <v>27</v>
      </c>
      <c r="AI32" s="21"/>
      <c r="AJ32" s="21"/>
      <c r="AK32" s="21"/>
      <c r="AL32" s="220">
        <f t="shared" si="143"/>
        <v>0</v>
      </c>
      <c r="AM32" s="15"/>
      <c r="AN32" s="19" t="s">
        <v>27</v>
      </c>
      <c r="AO32" s="225">
        <f t="shared" si="144"/>
        <v>0</v>
      </c>
      <c r="AP32" s="225">
        <f t="shared" si="145"/>
        <v>0</v>
      </c>
      <c r="AQ32" s="225">
        <f t="shared" si="146"/>
        <v>0</v>
      </c>
      <c r="AR32" s="220">
        <f t="shared" si="147"/>
        <v>0</v>
      </c>
      <c r="AS32" s="225">
        <f t="shared" si="148"/>
        <v>0</v>
      </c>
      <c r="AT32" s="225">
        <f t="shared" si="149"/>
        <v>0</v>
      </c>
      <c r="AU32" s="225">
        <f t="shared" si="150"/>
        <v>0</v>
      </c>
      <c r="AV32" s="225">
        <f t="shared" si="151"/>
        <v>0</v>
      </c>
      <c r="AW32" s="220">
        <f t="shared" si="152"/>
        <v>0</v>
      </c>
      <c r="AX32" s="225">
        <f t="shared" si="153"/>
        <v>0</v>
      </c>
      <c r="AY32" s="225">
        <f t="shared" si="154"/>
        <v>0</v>
      </c>
      <c r="AZ32" s="225">
        <f t="shared" si="155"/>
        <v>0</v>
      </c>
      <c r="BA32" s="225">
        <f t="shared" si="156"/>
        <v>0</v>
      </c>
      <c r="BB32" s="220">
        <f t="shared" si="157"/>
        <v>0</v>
      </c>
      <c r="BC32" s="220">
        <f t="shared" si="158"/>
        <v>0</v>
      </c>
      <c r="BD32" s="220">
        <f t="shared" si="159"/>
        <v>0</v>
      </c>
      <c r="BE32" s="221">
        <f t="shared" si="160"/>
        <v>0</v>
      </c>
    </row>
    <row r="33" spans="2:57" ht="12.75" customHeight="1" thickBot="1">
      <c r="B33" s="492"/>
      <c r="C33" s="15"/>
      <c r="D33" s="19" t="s">
        <v>28</v>
      </c>
      <c r="E33" s="21"/>
      <c r="F33" s="21"/>
      <c r="G33" s="21"/>
      <c r="H33" s="220">
        <f t="shared" si="137"/>
        <v>0</v>
      </c>
      <c r="I33" s="21"/>
      <c r="J33" s="21"/>
      <c r="K33" s="21"/>
      <c r="L33" s="21"/>
      <c r="M33" s="220">
        <f t="shared" si="138"/>
        <v>0</v>
      </c>
      <c r="N33" s="21"/>
      <c r="O33" s="21"/>
      <c r="P33" s="21"/>
      <c r="Q33" s="21"/>
      <c r="R33" s="220">
        <f t="shared" si="133"/>
        <v>0</v>
      </c>
      <c r="S33" s="221">
        <f t="shared" si="139"/>
        <v>0</v>
      </c>
      <c r="T33" s="15"/>
      <c r="U33" s="19" t="s">
        <v>28</v>
      </c>
      <c r="V33" s="21"/>
      <c r="W33" s="21"/>
      <c r="X33" s="21"/>
      <c r="Y33" s="21"/>
      <c r="Z33" s="220">
        <f t="shared" si="140"/>
        <v>0</v>
      </c>
      <c r="AA33" s="21"/>
      <c r="AB33" s="21"/>
      <c r="AC33" s="21"/>
      <c r="AD33" s="21"/>
      <c r="AE33" s="220">
        <f t="shared" si="141"/>
        <v>0</v>
      </c>
      <c r="AF33" s="221">
        <f t="shared" si="142"/>
        <v>0</v>
      </c>
      <c r="AG33" s="15"/>
      <c r="AH33" s="19" t="s">
        <v>28</v>
      </c>
      <c r="AI33" s="21"/>
      <c r="AJ33" s="21"/>
      <c r="AK33" s="21"/>
      <c r="AL33" s="220">
        <f t="shared" si="143"/>
        <v>0</v>
      </c>
      <c r="AM33" s="15"/>
      <c r="AN33" s="19" t="s">
        <v>28</v>
      </c>
      <c r="AO33" s="225">
        <f t="shared" si="144"/>
        <v>0</v>
      </c>
      <c r="AP33" s="225">
        <f t="shared" si="145"/>
        <v>0</v>
      </c>
      <c r="AQ33" s="225">
        <f t="shared" si="146"/>
        <v>0</v>
      </c>
      <c r="AR33" s="220">
        <f t="shared" si="147"/>
        <v>0</v>
      </c>
      <c r="AS33" s="225">
        <f t="shared" si="148"/>
        <v>0</v>
      </c>
      <c r="AT33" s="225">
        <f t="shared" si="149"/>
        <v>0</v>
      </c>
      <c r="AU33" s="225">
        <f t="shared" si="150"/>
        <v>0</v>
      </c>
      <c r="AV33" s="225">
        <f t="shared" si="151"/>
        <v>0</v>
      </c>
      <c r="AW33" s="220">
        <f t="shared" si="152"/>
        <v>0</v>
      </c>
      <c r="AX33" s="225">
        <f t="shared" si="153"/>
        <v>0</v>
      </c>
      <c r="AY33" s="225">
        <f t="shared" si="154"/>
        <v>0</v>
      </c>
      <c r="AZ33" s="225">
        <f t="shared" si="155"/>
        <v>0</v>
      </c>
      <c r="BA33" s="225">
        <f t="shared" si="156"/>
        <v>0</v>
      </c>
      <c r="BB33" s="220">
        <f t="shared" si="157"/>
        <v>0</v>
      </c>
      <c r="BC33" s="220">
        <f t="shared" si="158"/>
        <v>0</v>
      </c>
      <c r="BD33" s="220">
        <f t="shared" si="159"/>
        <v>0</v>
      </c>
      <c r="BE33" s="221">
        <f t="shared" si="160"/>
        <v>0</v>
      </c>
    </row>
    <row r="34" spans="2:57" ht="12.75" customHeight="1" thickBot="1">
      <c r="B34" s="492"/>
      <c r="C34" s="15"/>
      <c r="D34" s="19" t="s">
        <v>29</v>
      </c>
      <c r="E34" s="220">
        <f>SUM(E22:E33)</f>
        <v>0</v>
      </c>
      <c r="F34" s="220">
        <f>SUM(F22:F33)</f>
        <v>0</v>
      </c>
      <c r="G34" s="220">
        <f>SUM(G22:G33)</f>
        <v>0</v>
      </c>
      <c r="H34" s="220">
        <f t="shared" si="137"/>
        <v>0</v>
      </c>
      <c r="I34" s="220">
        <f>SUM(I22:I33)</f>
        <v>0</v>
      </c>
      <c r="J34" s="220">
        <f>SUM(J22:J33)</f>
        <v>0</v>
      </c>
      <c r="K34" s="220">
        <f>SUM(K22:K33)</f>
        <v>0</v>
      </c>
      <c r="L34" s="220">
        <f>SUM(L22:L33)</f>
        <v>0</v>
      </c>
      <c r="M34" s="220">
        <f>SUM(I34:L34)</f>
        <v>0</v>
      </c>
      <c r="N34" s="220">
        <f>SUM(N22:N33)</f>
        <v>0</v>
      </c>
      <c r="O34" s="220">
        <f>SUM(O22:O33)</f>
        <v>0</v>
      </c>
      <c r="P34" s="220">
        <f>SUM(P22:P33)</f>
        <v>0</v>
      </c>
      <c r="Q34" s="220">
        <f>SUM(Q22:Q33)</f>
        <v>0</v>
      </c>
      <c r="R34" s="220">
        <f t="shared" si="133"/>
        <v>0</v>
      </c>
      <c r="S34" s="221">
        <f t="shared" si="139"/>
        <v>0</v>
      </c>
      <c r="T34" s="15"/>
      <c r="U34" s="19" t="s">
        <v>29</v>
      </c>
      <c r="V34" s="220">
        <f>SUM(V22:V33)</f>
        <v>0</v>
      </c>
      <c r="W34" s="220">
        <f>SUM(W22:W33)</f>
        <v>0</v>
      </c>
      <c r="X34" s="220">
        <f>SUM(X22:X33)</f>
        <v>0</v>
      </c>
      <c r="Y34" s="220">
        <f>SUM(Y22:Y33)</f>
        <v>0</v>
      </c>
      <c r="Z34" s="220">
        <f t="shared" si="140"/>
        <v>0</v>
      </c>
      <c r="AA34" s="220">
        <f>SUM(AA22:AA33)</f>
        <v>0</v>
      </c>
      <c r="AB34" s="220">
        <f>SUM(AB22:AB33)</f>
        <v>0</v>
      </c>
      <c r="AC34" s="220">
        <f>SUM(AC22:AC33)</f>
        <v>0</v>
      </c>
      <c r="AD34" s="220">
        <f>SUM(AD22:AD33)</f>
        <v>0</v>
      </c>
      <c r="AE34" s="220">
        <f t="shared" si="141"/>
        <v>0</v>
      </c>
      <c r="AF34" s="221">
        <f t="shared" si="142"/>
        <v>0</v>
      </c>
      <c r="AG34" s="15"/>
      <c r="AH34" s="19" t="s">
        <v>29</v>
      </c>
      <c r="AI34" s="220">
        <f>SUM(AI22:AI33)</f>
        <v>0</v>
      </c>
      <c r="AJ34" s="220">
        <f>SUM(AJ22:AJ33)</f>
        <v>0</v>
      </c>
      <c r="AK34" s="220">
        <f>SUM(AK22:AK33)</f>
        <v>0</v>
      </c>
      <c r="AL34" s="220">
        <f>SUM(AL22:AL33)</f>
        <v>0</v>
      </c>
      <c r="AM34" s="15"/>
      <c r="AN34" s="19" t="s">
        <v>29</v>
      </c>
      <c r="AO34" s="220">
        <f>SUM(AO22:AO33)</f>
        <v>0</v>
      </c>
      <c r="AP34" s="220">
        <f>SUM(AP22:AP33)</f>
        <v>0</v>
      </c>
      <c r="AQ34" s="220">
        <f>SUM(AQ22:AQ33)</f>
        <v>0</v>
      </c>
      <c r="AR34" s="220">
        <f>SUM(AO34:AQ34)</f>
        <v>0</v>
      </c>
      <c r="AS34" s="225">
        <f t="shared" si="148"/>
        <v>0</v>
      </c>
      <c r="AT34" s="225">
        <f t="shared" si="149"/>
        <v>0</v>
      </c>
      <c r="AU34" s="225">
        <f t="shared" si="150"/>
        <v>0</v>
      </c>
      <c r="AV34" s="225">
        <f t="shared" si="151"/>
        <v>0</v>
      </c>
      <c r="AW34" s="220">
        <f t="shared" si="152"/>
        <v>0</v>
      </c>
      <c r="AX34" s="225">
        <f t="shared" si="153"/>
        <v>0</v>
      </c>
      <c r="AY34" s="225">
        <f t="shared" si="154"/>
        <v>0</v>
      </c>
      <c r="AZ34" s="225">
        <f t="shared" si="155"/>
        <v>0</v>
      </c>
      <c r="BA34" s="225">
        <f t="shared" si="156"/>
        <v>0</v>
      </c>
      <c r="BB34" s="220">
        <f t="shared" si="157"/>
        <v>0</v>
      </c>
      <c r="BC34" s="220">
        <f>AR34</f>
        <v>0</v>
      </c>
      <c r="BD34" s="220">
        <f>AW34+BB34</f>
        <v>0</v>
      </c>
      <c r="BE34" s="221">
        <f>BC34+BD34</f>
        <v>0</v>
      </c>
    </row>
    <row r="35" spans="2:57" ht="5.25" customHeight="1" thickBot="1">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row>
    <row r="36" spans="2:57" ht="12.75" customHeight="1" thickBot="1">
      <c r="B36" s="513" t="str">
        <f>IF(基本情報!E9="","",基本情報!E9)</f>
        <v/>
      </c>
      <c r="C36" s="15"/>
      <c r="D36" s="19" t="s">
        <v>17</v>
      </c>
      <c r="E36" s="21"/>
      <c r="F36" s="21"/>
      <c r="G36" s="21"/>
      <c r="H36" s="220">
        <f>SUM(E36:G36)</f>
        <v>0</v>
      </c>
      <c r="I36" s="21"/>
      <c r="J36" s="21"/>
      <c r="K36" s="21"/>
      <c r="L36" s="21"/>
      <c r="M36" s="220">
        <f t="shared" ref="M36:M48" si="161">SUM(I36:L36)</f>
        <v>0</v>
      </c>
      <c r="N36" s="21"/>
      <c r="O36" s="21"/>
      <c r="P36" s="21"/>
      <c r="Q36" s="21"/>
      <c r="R36" s="220">
        <f t="shared" ref="R36:R48" si="162">SUM(N36:Q36)</f>
        <v>0</v>
      </c>
      <c r="S36" s="221">
        <f>H36+M36+R36</f>
        <v>0</v>
      </c>
      <c r="T36" s="15"/>
      <c r="U36" s="19" t="s">
        <v>17</v>
      </c>
      <c r="V36" s="21"/>
      <c r="W36" s="21"/>
      <c r="X36" s="21"/>
      <c r="Y36" s="21"/>
      <c r="Z36" s="220">
        <f t="shared" ref="Z36:Z48" si="163">SUM(V36:Y36)</f>
        <v>0</v>
      </c>
      <c r="AA36" s="21"/>
      <c r="AB36" s="21"/>
      <c r="AC36" s="21"/>
      <c r="AD36" s="21"/>
      <c r="AE36" s="220">
        <f>SUM(AA36:AD36)</f>
        <v>0</v>
      </c>
      <c r="AF36" s="221">
        <f>Z36+AE36</f>
        <v>0</v>
      </c>
      <c r="AG36" s="15"/>
      <c r="AH36" s="19" t="s">
        <v>17</v>
      </c>
      <c r="AI36" s="21"/>
      <c r="AJ36" s="21"/>
      <c r="AK36" s="21"/>
      <c r="AL36" s="220">
        <f>SUM(AI36:AK36)</f>
        <v>0</v>
      </c>
      <c r="AM36" s="15"/>
      <c r="AN36" s="19" t="s">
        <v>17</v>
      </c>
      <c r="AO36" s="225">
        <f>E36</f>
        <v>0</v>
      </c>
      <c r="AP36" s="225">
        <f>F36</f>
        <v>0</v>
      </c>
      <c r="AQ36" s="225">
        <f>G36</f>
        <v>0</v>
      </c>
      <c r="AR36" s="220">
        <f>SUM(AO36:AQ36)</f>
        <v>0</v>
      </c>
      <c r="AS36" s="225">
        <f>I36+V36</f>
        <v>0</v>
      </c>
      <c r="AT36" s="225">
        <f t="shared" ref="AT36:AT48" si="164">J36+W36</f>
        <v>0</v>
      </c>
      <c r="AU36" s="225">
        <f t="shared" ref="AU36:AU48" si="165">K36+X36</f>
        <v>0</v>
      </c>
      <c r="AV36" s="225">
        <f t="shared" ref="AV36:AV48" si="166">L36+Y36</f>
        <v>0</v>
      </c>
      <c r="AW36" s="220">
        <f>SUM(AS36:AV36)</f>
        <v>0</v>
      </c>
      <c r="AX36" s="225">
        <f>N36+AA36</f>
        <v>0</v>
      </c>
      <c r="AY36" s="225">
        <f t="shared" ref="AY36:AY48" si="167">O36+AB36</f>
        <v>0</v>
      </c>
      <c r="AZ36" s="225">
        <f t="shared" ref="AZ36:AZ48" si="168">P36+AC36</f>
        <v>0</v>
      </c>
      <c r="BA36" s="225">
        <f t="shared" ref="BA36:BA48" si="169">Q36+AD36</f>
        <v>0</v>
      </c>
      <c r="BB36" s="220">
        <f t="shared" ref="BB36:BB48" si="170">SUM(AX36:BA36)</f>
        <v>0</v>
      </c>
      <c r="BC36" s="220">
        <f>AR36</f>
        <v>0</v>
      </c>
      <c r="BD36" s="220">
        <f>AW36+BB36</f>
        <v>0</v>
      </c>
      <c r="BE36" s="221">
        <f>BC36+BD36</f>
        <v>0</v>
      </c>
    </row>
    <row r="37" spans="2:57" ht="12.75" customHeight="1" thickBot="1">
      <c r="B37" s="513"/>
      <c r="C37" s="15"/>
      <c r="D37" s="19" t="s">
        <v>18</v>
      </c>
      <c r="E37" s="21"/>
      <c r="F37" s="21"/>
      <c r="G37" s="21"/>
      <c r="H37" s="220">
        <f t="shared" ref="H37:H48" si="171">SUM(E37:G37)</f>
        <v>0</v>
      </c>
      <c r="I37" s="21"/>
      <c r="J37" s="21"/>
      <c r="K37" s="21"/>
      <c r="L37" s="21"/>
      <c r="M37" s="220">
        <f t="shared" si="161"/>
        <v>0</v>
      </c>
      <c r="N37" s="21"/>
      <c r="O37" s="21"/>
      <c r="P37" s="21"/>
      <c r="Q37" s="21"/>
      <c r="R37" s="220">
        <f t="shared" si="162"/>
        <v>0</v>
      </c>
      <c r="S37" s="221">
        <f t="shared" ref="S37:S48" si="172">H37+M37+R37</f>
        <v>0</v>
      </c>
      <c r="T37" s="15"/>
      <c r="U37" s="19" t="s">
        <v>18</v>
      </c>
      <c r="V37" s="21"/>
      <c r="W37" s="21"/>
      <c r="X37" s="21"/>
      <c r="Y37" s="21"/>
      <c r="Z37" s="220">
        <f t="shared" si="163"/>
        <v>0</v>
      </c>
      <c r="AA37" s="21"/>
      <c r="AB37" s="21"/>
      <c r="AC37" s="21"/>
      <c r="AD37" s="21"/>
      <c r="AE37" s="220">
        <f t="shared" ref="AE37:AE48" si="173">SUM(AA37:AD37)</f>
        <v>0</v>
      </c>
      <c r="AF37" s="221">
        <f t="shared" ref="AF37:AF48" si="174">Z37+AE37</f>
        <v>0</v>
      </c>
      <c r="AG37" s="15"/>
      <c r="AH37" s="19" t="s">
        <v>18</v>
      </c>
      <c r="AI37" s="21"/>
      <c r="AJ37" s="21"/>
      <c r="AK37" s="21"/>
      <c r="AL37" s="220">
        <f t="shared" ref="AL37:AL47" si="175">SUM(AI37:AK37)</f>
        <v>0</v>
      </c>
      <c r="AM37" s="15"/>
      <c r="AN37" s="19" t="s">
        <v>18</v>
      </c>
      <c r="AO37" s="225">
        <f t="shared" ref="AO37:AO47" si="176">E37</f>
        <v>0</v>
      </c>
      <c r="AP37" s="225">
        <f t="shared" ref="AP37:AP47" si="177">F37</f>
        <v>0</v>
      </c>
      <c r="AQ37" s="225">
        <f t="shared" ref="AQ37:AQ47" si="178">G37</f>
        <v>0</v>
      </c>
      <c r="AR37" s="220">
        <f t="shared" ref="AR37:AR47" si="179">SUM(AO37:AQ37)</f>
        <v>0</v>
      </c>
      <c r="AS37" s="225">
        <f t="shared" ref="AS37:AS48" si="180">I37+V37</f>
        <v>0</v>
      </c>
      <c r="AT37" s="225">
        <f t="shared" si="164"/>
        <v>0</v>
      </c>
      <c r="AU37" s="225">
        <f t="shared" si="165"/>
        <v>0</v>
      </c>
      <c r="AV37" s="225">
        <f t="shared" si="166"/>
        <v>0</v>
      </c>
      <c r="AW37" s="220">
        <f t="shared" ref="AW37:AW48" si="181">SUM(AS37:AV37)</f>
        <v>0</v>
      </c>
      <c r="AX37" s="225">
        <f t="shared" ref="AX37:AX48" si="182">N37+AA37</f>
        <v>0</v>
      </c>
      <c r="AY37" s="225">
        <f t="shared" si="167"/>
        <v>0</v>
      </c>
      <c r="AZ37" s="225">
        <f t="shared" si="168"/>
        <v>0</v>
      </c>
      <c r="BA37" s="225">
        <f t="shared" si="169"/>
        <v>0</v>
      </c>
      <c r="BB37" s="220">
        <f t="shared" si="170"/>
        <v>0</v>
      </c>
      <c r="BC37" s="220">
        <f t="shared" ref="BC37:BC47" si="183">AR37</f>
        <v>0</v>
      </c>
      <c r="BD37" s="220">
        <f t="shared" ref="BD37:BD47" si="184">AW37+BB37</f>
        <v>0</v>
      </c>
      <c r="BE37" s="221">
        <f t="shared" ref="BE37:BE47" si="185">BC37+BD37</f>
        <v>0</v>
      </c>
    </row>
    <row r="38" spans="2:57" ht="12.75" customHeight="1" thickBot="1">
      <c r="B38" s="513"/>
      <c r="C38" s="15"/>
      <c r="D38" s="19" t="s">
        <v>19</v>
      </c>
      <c r="E38" s="21"/>
      <c r="F38" s="21"/>
      <c r="G38" s="21"/>
      <c r="H38" s="220">
        <f t="shared" si="171"/>
        <v>0</v>
      </c>
      <c r="I38" s="21"/>
      <c r="J38" s="21"/>
      <c r="K38" s="21"/>
      <c r="L38" s="21"/>
      <c r="M38" s="220">
        <f t="shared" si="161"/>
        <v>0</v>
      </c>
      <c r="N38" s="21"/>
      <c r="O38" s="21"/>
      <c r="P38" s="21"/>
      <c r="Q38" s="21"/>
      <c r="R38" s="220">
        <f t="shared" si="162"/>
        <v>0</v>
      </c>
      <c r="S38" s="221">
        <f t="shared" si="172"/>
        <v>0</v>
      </c>
      <c r="T38" s="15"/>
      <c r="U38" s="19" t="s">
        <v>19</v>
      </c>
      <c r="V38" s="21"/>
      <c r="W38" s="21"/>
      <c r="X38" s="21"/>
      <c r="Y38" s="21"/>
      <c r="Z38" s="220">
        <f t="shared" si="163"/>
        <v>0</v>
      </c>
      <c r="AA38" s="21"/>
      <c r="AB38" s="21"/>
      <c r="AC38" s="21"/>
      <c r="AD38" s="21"/>
      <c r="AE38" s="220">
        <f t="shared" si="173"/>
        <v>0</v>
      </c>
      <c r="AF38" s="221">
        <f t="shared" si="174"/>
        <v>0</v>
      </c>
      <c r="AG38" s="15"/>
      <c r="AH38" s="19" t="s">
        <v>19</v>
      </c>
      <c r="AI38" s="21"/>
      <c r="AJ38" s="21"/>
      <c r="AK38" s="21"/>
      <c r="AL38" s="220">
        <f t="shared" si="175"/>
        <v>0</v>
      </c>
      <c r="AM38" s="15"/>
      <c r="AN38" s="19" t="s">
        <v>19</v>
      </c>
      <c r="AO38" s="225">
        <f t="shared" si="176"/>
        <v>0</v>
      </c>
      <c r="AP38" s="225">
        <f t="shared" si="177"/>
        <v>0</v>
      </c>
      <c r="AQ38" s="225">
        <f t="shared" si="178"/>
        <v>0</v>
      </c>
      <c r="AR38" s="220">
        <f t="shared" si="179"/>
        <v>0</v>
      </c>
      <c r="AS38" s="225">
        <f t="shared" si="180"/>
        <v>0</v>
      </c>
      <c r="AT38" s="225">
        <f t="shared" si="164"/>
        <v>0</v>
      </c>
      <c r="AU38" s="225">
        <f t="shared" si="165"/>
        <v>0</v>
      </c>
      <c r="AV38" s="225">
        <f t="shared" si="166"/>
        <v>0</v>
      </c>
      <c r="AW38" s="220">
        <f t="shared" si="181"/>
        <v>0</v>
      </c>
      <c r="AX38" s="225">
        <f t="shared" si="182"/>
        <v>0</v>
      </c>
      <c r="AY38" s="225">
        <f t="shared" si="167"/>
        <v>0</v>
      </c>
      <c r="AZ38" s="225">
        <f t="shared" si="168"/>
        <v>0</v>
      </c>
      <c r="BA38" s="225">
        <f t="shared" si="169"/>
        <v>0</v>
      </c>
      <c r="BB38" s="220">
        <f t="shared" si="170"/>
        <v>0</v>
      </c>
      <c r="BC38" s="220">
        <f t="shared" si="183"/>
        <v>0</v>
      </c>
      <c r="BD38" s="220">
        <f t="shared" si="184"/>
        <v>0</v>
      </c>
      <c r="BE38" s="221">
        <f t="shared" si="185"/>
        <v>0</v>
      </c>
    </row>
    <row r="39" spans="2:57" ht="12.75" customHeight="1" thickBot="1">
      <c r="B39" s="513"/>
      <c r="C39" s="15"/>
      <c r="D39" s="19" t="s">
        <v>20</v>
      </c>
      <c r="E39" s="21"/>
      <c r="F39" s="21"/>
      <c r="G39" s="21"/>
      <c r="H39" s="220">
        <f t="shared" si="171"/>
        <v>0</v>
      </c>
      <c r="I39" s="21"/>
      <c r="J39" s="21"/>
      <c r="K39" s="21"/>
      <c r="L39" s="21"/>
      <c r="M39" s="220">
        <f t="shared" si="161"/>
        <v>0</v>
      </c>
      <c r="N39" s="21"/>
      <c r="O39" s="21"/>
      <c r="P39" s="21"/>
      <c r="Q39" s="21"/>
      <c r="R39" s="220">
        <f t="shared" si="162"/>
        <v>0</v>
      </c>
      <c r="S39" s="221">
        <f t="shared" si="172"/>
        <v>0</v>
      </c>
      <c r="T39" s="15"/>
      <c r="U39" s="19" t="s">
        <v>20</v>
      </c>
      <c r="V39" s="21"/>
      <c r="W39" s="21"/>
      <c r="X39" s="21"/>
      <c r="Y39" s="21"/>
      <c r="Z39" s="220">
        <f t="shared" si="163"/>
        <v>0</v>
      </c>
      <c r="AA39" s="21"/>
      <c r="AB39" s="21"/>
      <c r="AC39" s="21"/>
      <c r="AD39" s="21"/>
      <c r="AE39" s="220">
        <f t="shared" si="173"/>
        <v>0</v>
      </c>
      <c r="AF39" s="221">
        <f t="shared" si="174"/>
        <v>0</v>
      </c>
      <c r="AG39" s="15"/>
      <c r="AH39" s="19" t="s">
        <v>20</v>
      </c>
      <c r="AI39" s="21"/>
      <c r="AJ39" s="21"/>
      <c r="AK39" s="21"/>
      <c r="AL39" s="220">
        <f t="shared" si="175"/>
        <v>0</v>
      </c>
      <c r="AM39" s="15"/>
      <c r="AN39" s="19" t="s">
        <v>20</v>
      </c>
      <c r="AO39" s="225">
        <f t="shared" si="176"/>
        <v>0</v>
      </c>
      <c r="AP39" s="225">
        <f t="shared" si="177"/>
        <v>0</v>
      </c>
      <c r="AQ39" s="225">
        <f t="shared" si="178"/>
        <v>0</v>
      </c>
      <c r="AR39" s="220">
        <f t="shared" si="179"/>
        <v>0</v>
      </c>
      <c r="AS39" s="225">
        <f t="shared" si="180"/>
        <v>0</v>
      </c>
      <c r="AT39" s="225">
        <f t="shared" si="164"/>
        <v>0</v>
      </c>
      <c r="AU39" s="225">
        <f t="shared" si="165"/>
        <v>0</v>
      </c>
      <c r="AV39" s="225">
        <f t="shared" si="166"/>
        <v>0</v>
      </c>
      <c r="AW39" s="220">
        <f t="shared" si="181"/>
        <v>0</v>
      </c>
      <c r="AX39" s="225">
        <f t="shared" si="182"/>
        <v>0</v>
      </c>
      <c r="AY39" s="225">
        <f t="shared" si="167"/>
        <v>0</v>
      </c>
      <c r="AZ39" s="225">
        <f t="shared" si="168"/>
        <v>0</v>
      </c>
      <c r="BA39" s="225">
        <f t="shared" si="169"/>
        <v>0</v>
      </c>
      <c r="BB39" s="220">
        <f t="shared" si="170"/>
        <v>0</v>
      </c>
      <c r="BC39" s="220">
        <f t="shared" si="183"/>
        <v>0</v>
      </c>
      <c r="BD39" s="220">
        <f t="shared" si="184"/>
        <v>0</v>
      </c>
      <c r="BE39" s="221">
        <f t="shared" si="185"/>
        <v>0</v>
      </c>
    </row>
    <row r="40" spans="2:57" ht="12.75" customHeight="1" thickBot="1">
      <c r="B40" s="513"/>
      <c r="C40" s="15"/>
      <c r="D40" s="19" t="s">
        <v>21</v>
      </c>
      <c r="E40" s="21"/>
      <c r="F40" s="21"/>
      <c r="G40" s="21"/>
      <c r="H40" s="220">
        <f t="shared" si="171"/>
        <v>0</v>
      </c>
      <c r="I40" s="21"/>
      <c r="J40" s="21"/>
      <c r="K40" s="21"/>
      <c r="L40" s="21"/>
      <c r="M40" s="220">
        <f t="shared" si="161"/>
        <v>0</v>
      </c>
      <c r="N40" s="21"/>
      <c r="O40" s="21"/>
      <c r="P40" s="21"/>
      <c r="Q40" s="21"/>
      <c r="R40" s="220">
        <f t="shared" si="162"/>
        <v>0</v>
      </c>
      <c r="S40" s="221">
        <f t="shared" si="172"/>
        <v>0</v>
      </c>
      <c r="T40" s="15"/>
      <c r="U40" s="19" t="s">
        <v>21</v>
      </c>
      <c r="V40" s="21"/>
      <c r="W40" s="21"/>
      <c r="X40" s="21"/>
      <c r="Y40" s="21"/>
      <c r="Z40" s="220">
        <f t="shared" si="163"/>
        <v>0</v>
      </c>
      <c r="AA40" s="21"/>
      <c r="AB40" s="21"/>
      <c r="AC40" s="21"/>
      <c r="AD40" s="21"/>
      <c r="AE40" s="220">
        <f t="shared" si="173"/>
        <v>0</v>
      </c>
      <c r="AF40" s="221">
        <f t="shared" si="174"/>
        <v>0</v>
      </c>
      <c r="AG40" s="15"/>
      <c r="AH40" s="19" t="s">
        <v>21</v>
      </c>
      <c r="AI40" s="21"/>
      <c r="AJ40" s="21"/>
      <c r="AK40" s="21"/>
      <c r="AL40" s="220">
        <f t="shared" si="175"/>
        <v>0</v>
      </c>
      <c r="AM40" s="15"/>
      <c r="AN40" s="19" t="s">
        <v>21</v>
      </c>
      <c r="AO40" s="225">
        <f t="shared" si="176"/>
        <v>0</v>
      </c>
      <c r="AP40" s="225">
        <f t="shared" si="177"/>
        <v>0</v>
      </c>
      <c r="AQ40" s="225">
        <f t="shared" si="178"/>
        <v>0</v>
      </c>
      <c r="AR40" s="220">
        <f t="shared" si="179"/>
        <v>0</v>
      </c>
      <c r="AS40" s="225">
        <f t="shared" si="180"/>
        <v>0</v>
      </c>
      <c r="AT40" s="225">
        <f t="shared" si="164"/>
        <v>0</v>
      </c>
      <c r="AU40" s="225">
        <f t="shared" si="165"/>
        <v>0</v>
      </c>
      <c r="AV40" s="225">
        <f t="shared" si="166"/>
        <v>0</v>
      </c>
      <c r="AW40" s="220">
        <f t="shared" si="181"/>
        <v>0</v>
      </c>
      <c r="AX40" s="225">
        <f t="shared" si="182"/>
        <v>0</v>
      </c>
      <c r="AY40" s="225">
        <f t="shared" si="167"/>
        <v>0</v>
      </c>
      <c r="AZ40" s="225">
        <f t="shared" si="168"/>
        <v>0</v>
      </c>
      <c r="BA40" s="225">
        <f t="shared" si="169"/>
        <v>0</v>
      </c>
      <c r="BB40" s="220">
        <f t="shared" si="170"/>
        <v>0</v>
      </c>
      <c r="BC40" s="220">
        <f t="shared" si="183"/>
        <v>0</v>
      </c>
      <c r="BD40" s="220">
        <f t="shared" si="184"/>
        <v>0</v>
      </c>
      <c r="BE40" s="221">
        <f t="shared" si="185"/>
        <v>0</v>
      </c>
    </row>
    <row r="41" spans="2:57" ht="12.75" customHeight="1" thickBot="1">
      <c r="B41" s="513"/>
      <c r="C41" s="15"/>
      <c r="D41" s="19" t="s">
        <v>22</v>
      </c>
      <c r="E41" s="21"/>
      <c r="F41" s="21"/>
      <c r="G41" s="21"/>
      <c r="H41" s="220">
        <f t="shared" si="171"/>
        <v>0</v>
      </c>
      <c r="I41" s="21"/>
      <c r="J41" s="21"/>
      <c r="K41" s="21"/>
      <c r="L41" s="21"/>
      <c r="M41" s="220">
        <f t="shared" si="161"/>
        <v>0</v>
      </c>
      <c r="N41" s="21"/>
      <c r="O41" s="21"/>
      <c r="P41" s="21"/>
      <c r="Q41" s="21"/>
      <c r="R41" s="220">
        <f t="shared" si="162"/>
        <v>0</v>
      </c>
      <c r="S41" s="221">
        <f t="shared" si="172"/>
        <v>0</v>
      </c>
      <c r="T41" s="15"/>
      <c r="U41" s="19" t="s">
        <v>22</v>
      </c>
      <c r="V41" s="21"/>
      <c r="W41" s="21"/>
      <c r="X41" s="21"/>
      <c r="Y41" s="21"/>
      <c r="Z41" s="220">
        <f t="shared" si="163"/>
        <v>0</v>
      </c>
      <c r="AA41" s="21"/>
      <c r="AB41" s="21"/>
      <c r="AC41" s="21"/>
      <c r="AD41" s="21"/>
      <c r="AE41" s="220">
        <f t="shared" si="173"/>
        <v>0</v>
      </c>
      <c r="AF41" s="221">
        <f t="shared" si="174"/>
        <v>0</v>
      </c>
      <c r="AG41" s="15"/>
      <c r="AH41" s="19" t="s">
        <v>22</v>
      </c>
      <c r="AI41" s="21"/>
      <c r="AJ41" s="21"/>
      <c r="AK41" s="21"/>
      <c r="AL41" s="220">
        <f t="shared" si="175"/>
        <v>0</v>
      </c>
      <c r="AM41" s="15"/>
      <c r="AN41" s="19" t="s">
        <v>22</v>
      </c>
      <c r="AO41" s="225">
        <f t="shared" si="176"/>
        <v>0</v>
      </c>
      <c r="AP41" s="225">
        <f t="shared" si="177"/>
        <v>0</v>
      </c>
      <c r="AQ41" s="225">
        <f t="shared" si="178"/>
        <v>0</v>
      </c>
      <c r="AR41" s="220">
        <f t="shared" si="179"/>
        <v>0</v>
      </c>
      <c r="AS41" s="225">
        <f t="shared" si="180"/>
        <v>0</v>
      </c>
      <c r="AT41" s="225">
        <f t="shared" si="164"/>
        <v>0</v>
      </c>
      <c r="AU41" s="225">
        <f t="shared" si="165"/>
        <v>0</v>
      </c>
      <c r="AV41" s="225">
        <f t="shared" si="166"/>
        <v>0</v>
      </c>
      <c r="AW41" s="220">
        <f t="shared" si="181"/>
        <v>0</v>
      </c>
      <c r="AX41" s="225">
        <f t="shared" si="182"/>
        <v>0</v>
      </c>
      <c r="AY41" s="225">
        <f t="shared" si="167"/>
        <v>0</v>
      </c>
      <c r="AZ41" s="225">
        <f t="shared" si="168"/>
        <v>0</v>
      </c>
      <c r="BA41" s="225">
        <f t="shared" si="169"/>
        <v>0</v>
      </c>
      <c r="BB41" s="220">
        <f t="shared" si="170"/>
        <v>0</v>
      </c>
      <c r="BC41" s="220">
        <f t="shared" si="183"/>
        <v>0</v>
      </c>
      <c r="BD41" s="220">
        <f t="shared" si="184"/>
        <v>0</v>
      </c>
      <c r="BE41" s="221">
        <f t="shared" si="185"/>
        <v>0</v>
      </c>
    </row>
    <row r="42" spans="2:57" ht="12.75" customHeight="1" thickBot="1">
      <c r="B42" s="513"/>
      <c r="C42" s="15"/>
      <c r="D42" s="19" t="s">
        <v>23</v>
      </c>
      <c r="E42" s="21"/>
      <c r="F42" s="21"/>
      <c r="G42" s="21"/>
      <c r="H42" s="220">
        <f t="shared" si="171"/>
        <v>0</v>
      </c>
      <c r="I42" s="21"/>
      <c r="J42" s="21"/>
      <c r="K42" s="21"/>
      <c r="L42" s="21"/>
      <c r="M42" s="220">
        <f t="shared" si="161"/>
        <v>0</v>
      </c>
      <c r="N42" s="21"/>
      <c r="O42" s="21"/>
      <c r="P42" s="21"/>
      <c r="Q42" s="21"/>
      <c r="R42" s="220">
        <f t="shared" si="162"/>
        <v>0</v>
      </c>
      <c r="S42" s="221">
        <f t="shared" si="172"/>
        <v>0</v>
      </c>
      <c r="T42" s="15"/>
      <c r="U42" s="19" t="s">
        <v>23</v>
      </c>
      <c r="V42" s="21"/>
      <c r="W42" s="21"/>
      <c r="X42" s="21"/>
      <c r="Y42" s="21"/>
      <c r="Z42" s="220">
        <f t="shared" si="163"/>
        <v>0</v>
      </c>
      <c r="AA42" s="21"/>
      <c r="AB42" s="21"/>
      <c r="AC42" s="21"/>
      <c r="AD42" s="21"/>
      <c r="AE42" s="220">
        <f t="shared" si="173"/>
        <v>0</v>
      </c>
      <c r="AF42" s="221">
        <f t="shared" si="174"/>
        <v>0</v>
      </c>
      <c r="AG42" s="15"/>
      <c r="AH42" s="19" t="s">
        <v>23</v>
      </c>
      <c r="AI42" s="21"/>
      <c r="AJ42" s="21"/>
      <c r="AK42" s="21"/>
      <c r="AL42" s="220">
        <f t="shared" si="175"/>
        <v>0</v>
      </c>
      <c r="AM42" s="15"/>
      <c r="AN42" s="19" t="s">
        <v>23</v>
      </c>
      <c r="AO42" s="225">
        <f t="shared" si="176"/>
        <v>0</v>
      </c>
      <c r="AP42" s="225">
        <f t="shared" si="177"/>
        <v>0</v>
      </c>
      <c r="AQ42" s="225">
        <f t="shared" si="178"/>
        <v>0</v>
      </c>
      <c r="AR42" s="220">
        <f t="shared" si="179"/>
        <v>0</v>
      </c>
      <c r="AS42" s="225">
        <f t="shared" si="180"/>
        <v>0</v>
      </c>
      <c r="AT42" s="225">
        <f t="shared" si="164"/>
        <v>0</v>
      </c>
      <c r="AU42" s="225">
        <f t="shared" si="165"/>
        <v>0</v>
      </c>
      <c r="AV42" s="225">
        <f t="shared" si="166"/>
        <v>0</v>
      </c>
      <c r="AW42" s="220">
        <f t="shared" si="181"/>
        <v>0</v>
      </c>
      <c r="AX42" s="225">
        <f t="shared" si="182"/>
        <v>0</v>
      </c>
      <c r="AY42" s="225">
        <f t="shared" si="167"/>
        <v>0</v>
      </c>
      <c r="AZ42" s="225">
        <f t="shared" si="168"/>
        <v>0</v>
      </c>
      <c r="BA42" s="225">
        <f t="shared" si="169"/>
        <v>0</v>
      </c>
      <c r="BB42" s="220">
        <f t="shared" si="170"/>
        <v>0</v>
      </c>
      <c r="BC42" s="220">
        <f t="shared" si="183"/>
        <v>0</v>
      </c>
      <c r="BD42" s="220">
        <f t="shared" si="184"/>
        <v>0</v>
      </c>
      <c r="BE42" s="221">
        <f t="shared" si="185"/>
        <v>0</v>
      </c>
    </row>
    <row r="43" spans="2:57" ht="12.75" customHeight="1" thickBot="1">
      <c r="B43" s="513"/>
      <c r="C43" s="15"/>
      <c r="D43" s="19" t="s">
        <v>24</v>
      </c>
      <c r="E43" s="21"/>
      <c r="F43" s="21"/>
      <c r="G43" s="21"/>
      <c r="H43" s="220">
        <f t="shared" si="171"/>
        <v>0</v>
      </c>
      <c r="I43" s="21"/>
      <c r="J43" s="21"/>
      <c r="K43" s="21"/>
      <c r="L43" s="21"/>
      <c r="M43" s="220">
        <f t="shared" si="161"/>
        <v>0</v>
      </c>
      <c r="N43" s="21"/>
      <c r="O43" s="21"/>
      <c r="P43" s="21"/>
      <c r="Q43" s="21"/>
      <c r="R43" s="220">
        <f t="shared" si="162"/>
        <v>0</v>
      </c>
      <c r="S43" s="221">
        <f t="shared" si="172"/>
        <v>0</v>
      </c>
      <c r="T43" s="15"/>
      <c r="U43" s="19" t="s">
        <v>24</v>
      </c>
      <c r="V43" s="21"/>
      <c r="W43" s="21"/>
      <c r="X43" s="21"/>
      <c r="Y43" s="21"/>
      <c r="Z43" s="220">
        <f t="shared" si="163"/>
        <v>0</v>
      </c>
      <c r="AA43" s="21"/>
      <c r="AB43" s="21"/>
      <c r="AC43" s="21"/>
      <c r="AD43" s="21"/>
      <c r="AE43" s="220">
        <f t="shared" si="173"/>
        <v>0</v>
      </c>
      <c r="AF43" s="221">
        <f t="shared" si="174"/>
        <v>0</v>
      </c>
      <c r="AG43" s="15"/>
      <c r="AH43" s="19" t="s">
        <v>24</v>
      </c>
      <c r="AI43" s="21"/>
      <c r="AJ43" s="21"/>
      <c r="AK43" s="21"/>
      <c r="AL43" s="220">
        <f t="shared" si="175"/>
        <v>0</v>
      </c>
      <c r="AM43" s="15"/>
      <c r="AN43" s="19" t="s">
        <v>24</v>
      </c>
      <c r="AO43" s="225">
        <f t="shared" si="176"/>
        <v>0</v>
      </c>
      <c r="AP43" s="225">
        <f t="shared" si="177"/>
        <v>0</v>
      </c>
      <c r="AQ43" s="225">
        <f t="shared" si="178"/>
        <v>0</v>
      </c>
      <c r="AR43" s="220">
        <f t="shared" si="179"/>
        <v>0</v>
      </c>
      <c r="AS43" s="225">
        <f t="shared" si="180"/>
        <v>0</v>
      </c>
      <c r="AT43" s="225">
        <f t="shared" si="164"/>
        <v>0</v>
      </c>
      <c r="AU43" s="225">
        <f t="shared" si="165"/>
        <v>0</v>
      </c>
      <c r="AV43" s="225">
        <f t="shared" si="166"/>
        <v>0</v>
      </c>
      <c r="AW43" s="220">
        <f t="shared" si="181"/>
        <v>0</v>
      </c>
      <c r="AX43" s="225">
        <f t="shared" si="182"/>
        <v>0</v>
      </c>
      <c r="AY43" s="225">
        <f t="shared" si="167"/>
        <v>0</v>
      </c>
      <c r="AZ43" s="225">
        <f t="shared" si="168"/>
        <v>0</v>
      </c>
      <c r="BA43" s="225">
        <f t="shared" si="169"/>
        <v>0</v>
      </c>
      <c r="BB43" s="220">
        <f t="shared" si="170"/>
        <v>0</v>
      </c>
      <c r="BC43" s="220">
        <f t="shared" si="183"/>
        <v>0</v>
      </c>
      <c r="BD43" s="220">
        <f t="shared" si="184"/>
        <v>0</v>
      </c>
      <c r="BE43" s="221">
        <f t="shared" si="185"/>
        <v>0</v>
      </c>
    </row>
    <row r="44" spans="2:57" ht="12.75" customHeight="1" thickBot="1">
      <c r="B44" s="513"/>
      <c r="C44" s="15"/>
      <c r="D44" s="19" t="s">
        <v>25</v>
      </c>
      <c r="E44" s="21"/>
      <c r="F44" s="21"/>
      <c r="G44" s="21"/>
      <c r="H44" s="220">
        <f t="shared" si="171"/>
        <v>0</v>
      </c>
      <c r="I44" s="21"/>
      <c r="J44" s="21"/>
      <c r="K44" s="21"/>
      <c r="L44" s="21"/>
      <c r="M44" s="220">
        <f t="shared" si="161"/>
        <v>0</v>
      </c>
      <c r="N44" s="21"/>
      <c r="O44" s="21"/>
      <c r="P44" s="21"/>
      <c r="Q44" s="21"/>
      <c r="R44" s="220">
        <f t="shared" si="162"/>
        <v>0</v>
      </c>
      <c r="S44" s="221">
        <f t="shared" si="172"/>
        <v>0</v>
      </c>
      <c r="T44" s="15"/>
      <c r="U44" s="19" t="s">
        <v>25</v>
      </c>
      <c r="V44" s="21"/>
      <c r="W44" s="21"/>
      <c r="X44" s="21"/>
      <c r="Y44" s="21"/>
      <c r="Z44" s="220">
        <f t="shared" si="163"/>
        <v>0</v>
      </c>
      <c r="AA44" s="21"/>
      <c r="AB44" s="21"/>
      <c r="AC44" s="21"/>
      <c r="AD44" s="21"/>
      <c r="AE44" s="220">
        <f t="shared" si="173"/>
        <v>0</v>
      </c>
      <c r="AF44" s="221">
        <f t="shared" si="174"/>
        <v>0</v>
      </c>
      <c r="AG44" s="15"/>
      <c r="AH44" s="19" t="s">
        <v>25</v>
      </c>
      <c r="AI44" s="21"/>
      <c r="AJ44" s="21"/>
      <c r="AK44" s="21"/>
      <c r="AL44" s="220">
        <f t="shared" si="175"/>
        <v>0</v>
      </c>
      <c r="AM44" s="15"/>
      <c r="AN44" s="19" t="s">
        <v>25</v>
      </c>
      <c r="AO44" s="225">
        <f t="shared" si="176"/>
        <v>0</v>
      </c>
      <c r="AP44" s="225">
        <f t="shared" si="177"/>
        <v>0</v>
      </c>
      <c r="AQ44" s="225">
        <f t="shared" si="178"/>
        <v>0</v>
      </c>
      <c r="AR44" s="220">
        <f t="shared" si="179"/>
        <v>0</v>
      </c>
      <c r="AS44" s="225">
        <f t="shared" si="180"/>
        <v>0</v>
      </c>
      <c r="AT44" s="225">
        <f t="shared" si="164"/>
        <v>0</v>
      </c>
      <c r="AU44" s="225">
        <f t="shared" si="165"/>
        <v>0</v>
      </c>
      <c r="AV44" s="225">
        <f t="shared" si="166"/>
        <v>0</v>
      </c>
      <c r="AW44" s="220">
        <f t="shared" si="181"/>
        <v>0</v>
      </c>
      <c r="AX44" s="225">
        <f t="shared" si="182"/>
        <v>0</v>
      </c>
      <c r="AY44" s="225">
        <f t="shared" si="167"/>
        <v>0</v>
      </c>
      <c r="AZ44" s="225">
        <f t="shared" si="168"/>
        <v>0</v>
      </c>
      <c r="BA44" s="225">
        <f t="shared" si="169"/>
        <v>0</v>
      </c>
      <c r="BB44" s="220">
        <f t="shared" si="170"/>
        <v>0</v>
      </c>
      <c r="BC44" s="220">
        <f t="shared" si="183"/>
        <v>0</v>
      </c>
      <c r="BD44" s="220">
        <f t="shared" si="184"/>
        <v>0</v>
      </c>
      <c r="BE44" s="221">
        <f t="shared" si="185"/>
        <v>0</v>
      </c>
    </row>
    <row r="45" spans="2:57" ht="12.75" customHeight="1" thickBot="1">
      <c r="B45" s="513"/>
      <c r="C45" s="15"/>
      <c r="D45" s="19" t="s">
        <v>26</v>
      </c>
      <c r="E45" s="21"/>
      <c r="F45" s="21"/>
      <c r="G45" s="21"/>
      <c r="H45" s="220">
        <f t="shared" si="171"/>
        <v>0</v>
      </c>
      <c r="I45" s="21"/>
      <c r="J45" s="21"/>
      <c r="K45" s="21"/>
      <c r="L45" s="21"/>
      <c r="M45" s="220">
        <f t="shared" si="161"/>
        <v>0</v>
      </c>
      <c r="N45" s="21"/>
      <c r="O45" s="21"/>
      <c r="P45" s="21"/>
      <c r="Q45" s="21"/>
      <c r="R45" s="220">
        <f t="shared" si="162"/>
        <v>0</v>
      </c>
      <c r="S45" s="221">
        <f t="shared" si="172"/>
        <v>0</v>
      </c>
      <c r="T45" s="15"/>
      <c r="U45" s="19" t="s">
        <v>26</v>
      </c>
      <c r="V45" s="21"/>
      <c r="W45" s="21"/>
      <c r="X45" s="21"/>
      <c r="Y45" s="21"/>
      <c r="Z45" s="220">
        <f t="shared" si="163"/>
        <v>0</v>
      </c>
      <c r="AA45" s="21"/>
      <c r="AB45" s="21"/>
      <c r="AC45" s="21"/>
      <c r="AD45" s="21"/>
      <c r="AE45" s="220">
        <f t="shared" si="173"/>
        <v>0</v>
      </c>
      <c r="AF45" s="221">
        <f t="shared" si="174"/>
        <v>0</v>
      </c>
      <c r="AG45" s="15"/>
      <c r="AH45" s="19" t="s">
        <v>26</v>
      </c>
      <c r="AI45" s="21"/>
      <c r="AJ45" s="21"/>
      <c r="AK45" s="21"/>
      <c r="AL45" s="220">
        <f t="shared" si="175"/>
        <v>0</v>
      </c>
      <c r="AM45" s="15"/>
      <c r="AN45" s="19" t="s">
        <v>26</v>
      </c>
      <c r="AO45" s="225">
        <f t="shared" si="176"/>
        <v>0</v>
      </c>
      <c r="AP45" s="225">
        <f t="shared" si="177"/>
        <v>0</v>
      </c>
      <c r="AQ45" s="225">
        <f t="shared" si="178"/>
        <v>0</v>
      </c>
      <c r="AR45" s="220">
        <f t="shared" si="179"/>
        <v>0</v>
      </c>
      <c r="AS45" s="225">
        <f t="shared" si="180"/>
        <v>0</v>
      </c>
      <c r="AT45" s="225">
        <f t="shared" si="164"/>
        <v>0</v>
      </c>
      <c r="AU45" s="225">
        <f t="shared" si="165"/>
        <v>0</v>
      </c>
      <c r="AV45" s="225">
        <f t="shared" si="166"/>
        <v>0</v>
      </c>
      <c r="AW45" s="220">
        <f t="shared" si="181"/>
        <v>0</v>
      </c>
      <c r="AX45" s="225">
        <f t="shared" si="182"/>
        <v>0</v>
      </c>
      <c r="AY45" s="225">
        <f t="shared" si="167"/>
        <v>0</v>
      </c>
      <c r="AZ45" s="225">
        <f t="shared" si="168"/>
        <v>0</v>
      </c>
      <c r="BA45" s="225">
        <f t="shared" si="169"/>
        <v>0</v>
      </c>
      <c r="BB45" s="220">
        <f t="shared" si="170"/>
        <v>0</v>
      </c>
      <c r="BC45" s="220">
        <f t="shared" si="183"/>
        <v>0</v>
      </c>
      <c r="BD45" s="220">
        <f t="shared" si="184"/>
        <v>0</v>
      </c>
      <c r="BE45" s="221">
        <f t="shared" si="185"/>
        <v>0</v>
      </c>
    </row>
    <row r="46" spans="2:57" ht="12.75" customHeight="1" thickBot="1">
      <c r="B46" s="513"/>
      <c r="C46" s="15"/>
      <c r="D46" s="19" t="s">
        <v>27</v>
      </c>
      <c r="E46" s="21"/>
      <c r="F46" s="21"/>
      <c r="G46" s="21"/>
      <c r="H46" s="220">
        <f t="shared" si="171"/>
        <v>0</v>
      </c>
      <c r="I46" s="21"/>
      <c r="J46" s="21"/>
      <c r="K46" s="21"/>
      <c r="L46" s="21"/>
      <c r="M46" s="220">
        <f t="shared" si="161"/>
        <v>0</v>
      </c>
      <c r="N46" s="21"/>
      <c r="O46" s="21"/>
      <c r="P46" s="21"/>
      <c r="Q46" s="21"/>
      <c r="R46" s="220">
        <f t="shared" si="162"/>
        <v>0</v>
      </c>
      <c r="S46" s="221">
        <f t="shared" si="172"/>
        <v>0</v>
      </c>
      <c r="T46" s="15"/>
      <c r="U46" s="19" t="s">
        <v>27</v>
      </c>
      <c r="V46" s="21"/>
      <c r="W46" s="21"/>
      <c r="X46" s="21"/>
      <c r="Y46" s="21"/>
      <c r="Z46" s="220">
        <f t="shared" si="163"/>
        <v>0</v>
      </c>
      <c r="AA46" s="21"/>
      <c r="AB46" s="21"/>
      <c r="AC46" s="21"/>
      <c r="AD46" s="21"/>
      <c r="AE46" s="220">
        <f t="shared" si="173"/>
        <v>0</v>
      </c>
      <c r="AF46" s="221">
        <f t="shared" si="174"/>
        <v>0</v>
      </c>
      <c r="AG46" s="15"/>
      <c r="AH46" s="19" t="s">
        <v>27</v>
      </c>
      <c r="AI46" s="21"/>
      <c r="AJ46" s="21"/>
      <c r="AK46" s="21"/>
      <c r="AL46" s="220">
        <f t="shared" si="175"/>
        <v>0</v>
      </c>
      <c r="AM46" s="15"/>
      <c r="AN46" s="19" t="s">
        <v>27</v>
      </c>
      <c r="AO46" s="225">
        <f t="shared" si="176"/>
        <v>0</v>
      </c>
      <c r="AP46" s="225">
        <f t="shared" si="177"/>
        <v>0</v>
      </c>
      <c r="AQ46" s="225">
        <f t="shared" si="178"/>
        <v>0</v>
      </c>
      <c r="AR46" s="220">
        <f t="shared" si="179"/>
        <v>0</v>
      </c>
      <c r="AS46" s="225">
        <f t="shared" si="180"/>
        <v>0</v>
      </c>
      <c r="AT46" s="225">
        <f t="shared" si="164"/>
        <v>0</v>
      </c>
      <c r="AU46" s="225">
        <f t="shared" si="165"/>
        <v>0</v>
      </c>
      <c r="AV46" s="225">
        <f t="shared" si="166"/>
        <v>0</v>
      </c>
      <c r="AW46" s="220">
        <f t="shared" si="181"/>
        <v>0</v>
      </c>
      <c r="AX46" s="225">
        <f t="shared" si="182"/>
        <v>0</v>
      </c>
      <c r="AY46" s="225">
        <f t="shared" si="167"/>
        <v>0</v>
      </c>
      <c r="AZ46" s="225">
        <f t="shared" si="168"/>
        <v>0</v>
      </c>
      <c r="BA46" s="225">
        <f t="shared" si="169"/>
        <v>0</v>
      </c>
      <c r="BB46" s="220">
        <f t="shared" si="170"/>
        <v>0</v>
      </c>
      <c r="BC46" s="220">
        <f t="shared" si="183"/>
        <v>0</v>
      </c>
      <c r="BD46" s="220">
        <f t="shared" si="184"/>
        <v>0</v>
      </c>
      <c r="BE46" s="221">
        <f t="shared" si="185"/>
        <v>0</v>
      </c>
    </row>
    <row r="47" spans="2:57" ht="12.75" customHeight="1" thickBot="1">
      <c r="B47" s="513"/>
      <c r="C47" s="15"/>
      <c r="D47" s="19" t="s">
        <v>28</v>
      </c>
      <c r="E47" s="21"/>
      <c r="F47" s="21"/>
      <c r="G47" s="21"/>
      <c r="H47" s="220">
        <f t="shared" si="171"/>
        <v>0</v>
      </c>
      <c r="I47" s="21"/>
      <c r="J47" s="21"/>
      <c r="K47" s="21"/>
      <c r="L47" s="21"/>
      <c r="M47" s="220">
        <f t="shared" si="161"/>
        <v>0</v>
      </c>
      <c r="N47" s="21"/>
      <c r="O47" s="21"/>
      <c r="P47" s="21"/>
      <c r="Q47" s="21"/>
      <c r="R47" s="220">
        <f t="shared" si="162"/>
        <v>0</v>
      </c>
      <c r="S47" s="221">
        <f t="shared" si="172"/>
        <v>0</v>
      </c>
      <c r="T47" s="15"/>
      <c r="U47" s="19" t="s">
        <v>28</v>
      </c>
      <c r="V47" s="21"/>
      <c r="W47" s="21"/>
      <c r="X47" s="21"/>
      <c r="Y47" s="21"/>
      <c r="Z47" s="220">
        <f t="shared" si="163"/>
        <v>0</v>
      </c>
      <c r="AA47" s="21"/>
      <c r="AB47" s="21"/>
      <c r="AC47" s="21"/>
      <c r="AD47" s="21"/>
      <c r="AE47" s="220">
        <f t="shared" si="173"/>
        <v>0</v>
      </c>
      <c r="AF47" s="221">
        <f t="shared" si="174"/>
        <v>0</v>
      </c>
      <c r="AG47" s="15"/>
      <c r="AH47" s="19" t="s">
        <v>28</v>
      </c>
      <c r="AI47" s="21"/>
      <c r="AJ47" s="21"/>
      <c r="AK47" s="21"/>
      <c r="AL47" s="220">
        <f t="shared" si="175"/>
        <v>0</v>
      </c>
      <c r="AM47" s="15"/>
      <c r="AN47" s="19" t="s">
        <v>28</v>
      </c>
      <c r="AO47" s="225">
        <f t="shared" si="176"/>
        <v>0</v>
      </c>
      <c r="AP47" s="225">
        <f t="shared" si="177"/>
        <v>0</v>
      </c>
      <c r="AQ47" s="225">
        <f t="shared" si="178"/>
        <v>0</v>
      </c>
      <c r="AR47" s="220">
        <f t="shared" si="179"/>
        <v>0</v>
      </c>
      <c r="AS47" s="225">
        <f t="shared" si="180"/>
        <v>0</v>
      </c>
      <c r="AT47" s="225">
        <f t="shared" si="164"/>
        <v>0</v>
      </c>
      <c r="AU47" s="225">
        <f t="shared" si="165"/>
        <v>0</v>
      </c>
      <c r="AV47" s="225">
        <f t="shared" si="166"/>
        <v>0</v>
      </c>
      <c r="AW47" s="220">
        <f t="shared" si="181"/>
        <v>0</v>
      </c>
      <c r="AX47" s="225">
        <f t="shared" si="182"/>
        <v>0</v>
      </c>
      <c r="AY47" s="225">
        <f t="shared" si="167"/>
        <v>0</v>
      </c>
      <c r="AZ47" s="225">
        <f t="shared" si="168"/>
        <v>0</v>
      </c>
      <c r="BA47" s="225">
        <f t="shared" si="169"/>
        <v>0</v>
      </c>
      <c r="BB47" s="220">
        <f t="shared" si="170"/>
        <v>0</v>
      </c>
      <c r="BC47" s="220">
        <f t="shared" si="183"/>
        <v>0</v>
      </c>
      <c r="BD47" s="220">
        <f t="shared" si="184"/>
        <v>0</v>
      </c>
      <c r="BE47" s="221">
        <f t="shared" si="185"/>
        <v>0</v>
      </c>
    </row>
    <row r="48" spans="2:57" ht="12.75" customHeight="1" thickBot="1">
      <c r="B48" s="513"/>
      <c r="C48" s="15"/>
      <c r="D48" s="19" t="s">
        <v>29</v>
      </c>
      <c r="E48" s="220">
        <f>SUM(E36:E47)</f>
        <v>0</v>
      </c>
      <c r="F48" s="220">
        <f>SUM(F36:F47)</f>
        <v>0</v>
      </c>
      <c r="G48" s="220">
        <f>SUM(G36:G47)</f>
        <v>0</v>
      </c>
      <c r="H48" s="220">
        <f t="shared" si="171"/>
        <v>0</v>
      </c>
      <c r="I48" s="220">
        <f>SUM(I36:I47)</f>
        <v>0</v>
      </c>
      <c r="J48" s="220">
        <f>SUM(J36:J47)</f>
        <v>0</v>
      </c>
      <c r="K48" s="220">
        <f>SUM(K36:K47)</f>
        <v>0</v>
      </c>
      <c r="L48" s="220">
        <f>SUM(L36:L47)</f>
        <v>0</v>
      </c>
      <c r="M48" s="220">
        <f t="shared" si="161"/>
        <v>0</v>
      </c>
      <c r="N48" s="220">
        <f>SUM(N36:N47)</f>
        <v>0</v>
      </c>
      <c r="O48" s="220">
        <f>SUM(O36:O47)</f>
        <v>0</v>
      </c>
      <c r="P48" s="220">
        <f>SUM(P36:P47)</f>
        <v>0</v>
      </c>
      <c r="Q48" s="220">
        <f>SUM(Q36:Q47)</f>
        <v>0</v>
      </c>
      <c r="R48" s="220">
        <f t="shared" si="162"/>
        <v>0</v>
      </c>
      <c r="S48" s="221">
        <f t="shared" si="172"/>
        <v>0</v>
      </c>
      <c r="T48" s="15"/>
      <c r="U48" s="19" t="s">
        <v>29</v>
      </c>
      <c r="V48" s="220">
        <f>SUM(V36:V47)</f>
        <v>0</v>
      </c>
      <c r="W48" s="220">
        <f>SUM(W36:W47)</f>
        <v>0</v>
      </c>
      <c r="X48" s="220">
        <f>SUM(X36:X47)</f>
        <v>0</v>
      </c>
      <c r="Y48" s="220">
        <f>SUM(Y36:Y47)</f>
        <v>0</v>
      </c>
      <c r="Z48" s="220">
        <f t="shared" si="163"/>
        <v>0</v>
      </c>
      <c r="AA48" s="220">
        <f>SUM(AA36:AA47)</f>
        <v>0</v>
      </c>
      <c r="AB48" s="220">
        <f>SUM(AB36:AB47)</f>
        <v>0</v>
      </c>
      <c r="AC48" s="220">
        <f>SUM(AC36:AC47)</f>
        <v>0</v>
      </c>
      <c r="AD48" s="220">
        <f>SUM(AD36:AD47)</f>
        <v>0</v>
      </c>
      <c r="AE48" s="220">
        <f t="shared" si="173"/>
        <v>0</v>
      </c>
      <c r="AF48" s="221">
        <f t="shared" si="174"/>
        <v>0</v>
      </c>
      <c r="AG48" s="15"/>
      <c r="AH48" s="19" t="s">
        <v>29</v>
      </c>
      <c r="AI48" s="220">
        <f>SUM(AI36:AI47)</f>
        <v>0</v>
      </c>
      <c r="AJ48" s="220">
        <f>SUM(AJ36:AJ47)</f>
        <v>0</v>
      </c>
      <c r="AK48" s="220">
        <f>SUM(AK36:AK47)</f>
        <v>0</v>
      </c>
      <c r="AL48" s="220">
        <f>SUM(AL36:AL47)</f>
        <v>0</v>
      </c>
      <c r="AM48" s="15"/>
      <c r="AN48" s="19" t="s">
        <v>29</v>
      </c>
      <c r="AO48" s="220">
        <f>SUM(AO36:AO47)</f>
        <v>0</v>
      </c>
      <c r="AP48" s="220">
        <f>SUM(AP36:AP47)</f>
        <v>0</v>
      </c>
      <c r="AQ48" s="220">
        <f>SUM(AQ36:AQ47)</f>
        <v>0</v>
      </c>
      <c r="AR48" s="220">
        <f>SUM(AO48:AQ48)</f>
        <v>0</v>
      </c>
      <c r="AS48" s="225">
        <f t="shared" si="180"/>
        <v>0</v>
      </c>
      <c r="AT48" s="225">
        <f t="shared" si="164"/>
        <v>0</v>
      </c>
      <c r="AU48" s="225">
        <f t="shared" si="165"/>
        <v>0</v>
      </c>
      <c r="AV48" s="225">
        <f t="shared" si="166"/>
        <v>0</v>
      </c>
      <c r="AW48" s="220">
        <f t="shared" si="181"/>
        <v>0</v>
      </c>
      <c r="AX48" s="225">
        <f t="shared" si="182"/>
        <v>0</v>
      </c>
      <c r="AY48" s="225">
        <f t="shared" si="167"/>
        <v>0</v>
      </c>
      <c r="AZ48" s="225">
        <f t="shared" si="168"/>
        <v>0</v>
      </c>
      <c r="BA48" s="225">
        <f t="shared" si="169"/>
        <v>0</v>
      </c>
      <c r="BB48" s="220">
        <f t="shared" si="170"/>
        <v>0</v>
      </c>
      <c r="BC48" s="220">
        <f>AR48</f>
        <v>0</v>
      </c>
      <c r="BD48" s="220">
        <f>AW48+BB48</f>
        <v>0</v>
      </c>
      <c r="BE48" s="221">
        <f>BC48+BD48</f>
        <v>0</v>
      </c>
    </row>
    <row r="49" spans="2:57" ht="5.25" customHeight="1" thickBot="1">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row>
    <row r="50" spans="2:57" ht="12.75" customHeight="1" thickBot="1">
      <c r="B50" s="500" t="str">
        <f>IF(基本情報!E10="","",基本情報!E10)</f>
        <v/>
      </c>
      <c r="C50" s="15"/>
      <c r="D50" s="19" t="s">
        <v>17</v>
      </c>
      <c r="E50" s="21"/>
      <c r="F50" s="21"/>
      <c r="G50" s="21"/>
      <c r="H50" s="220">
        <f>SUM(E50:G50)</f>
        <v>0</v>
      </c>
      <c r="I50" s="21"/>
      <c r="J50" s="21"/>
      <c r="K50" s="21"/>
      <c r="L50" s="21"/>
      <c r="M50" s="220">
        <f t="shared" ref="M50:M62" si="186">SUM(I50:L50)</f>
        <v>0</v>
      </c>
      <c r="N50" s="21"/>
      <c r="O50" s="21"/>
      <c r="P50" s="21"/>
      <c r="Q50" s="21"/>
      <c r="R50" s="220">
        <f t="shared" ref="R50:R62" si="187">SUM(N50:Q50)</f>
        <v>0</v>
      </c>
      <c r="S50" s="221">
        <f>H50+M50+R50</f>
        <v>0</v>
      </c>
      <c r="T50" s="15"/>
      <c r="U50" s="19" t="s">
        <v>17</v>
      </c>
      <c r="V50" s="21"/>
      <c r="W50" s="21"/>
      <c r="X50" s="21"/>
      <c r="Y50" s="21"/>
      <c r="Z50" s="220">
        <f t="shared" ref="Z50:Z62" si="188">SUM(V50:Y50)</f>
        <v>0</v>
      </c>
      <c r="AA50" s="21"/>
      <c r="AB50" s="21"/>
      <c r="AC50" s="21"/>
      <c r="AD50" s="21"/>
      <c r="AE50" s="220">
        <f>SUM(AA50:AD50)</f>
        <v>0</v>
      </c>
      <c r="AF50" s="221">
        <f>Z50+AE50</f>
        <v>0</v>
      </c>
      <c r="AG50" s="15"/>
      <c r="AH50" s="19" t="s">
        <v>17</v>
      </c>
      <c r="AI50" s="21"/>
      <c r="AJ50" s="21"/>
      <c r="AK50" s="21"/>
      <c r="AL50" s="220">
        <f>SUM(AI50:AK50)</f>
        <v>0</v>
      </c>
      <c r="AM50" s="15"/>
      <c r="AN50" s="19" t="s">
        <v>17</v>
      </c>
      <c r="AO50" s="225">
        <f>E50</f>
        <v>0</v>
      </c>
      <c r="AP50" s="225">
        <f>F50</f>
        <v>0</v>
      </c>
      <c r="AQ50" s="225">
        <f>G50</f>
        <v>0</v>
      </c>
      <c r="AR50" s="220">
        <f>SUM(AO50:AQ50)</f>
        <v>0</v>
      </c>
      <c r="AS50" s="225">
        <f>I50+V50</f>
        <v>0</v>
      </c>
      <c r="AT50" s="225">
        <f t="shared" ref="AT50:AT62" si="189">J50+W50</f>
        <v>0</v>
      </c>
      <c r="AU50" s="225">
        <f t="shared" ref="AU50:AU62" si="190">K50+X50</f>
        <v>0</v>
      </c>
      <c r="AV50" s="225">
        <f t="shared" ref="AV50:AV62" si="191">L50+Y50</f>
        <v>0</v>
      </c>
      <c r="AW50" s="220">
        <f>SUM(AS50:AV50)</f>
        <v>0</v>
      </c>
      <c r="AX50" s="225">
        <f>N50+AA50</f>
        <v>0</v>
      </c>
      <c r="AY50" s="225">
        <f t="shared" ref="AY50:AY62" si="192">O50+AB50</f>
        <v>0</v>
      </c>
      <c r="AZ50" s="225">
        <f t="shared" ref="AZ50:AZ62" si="193">P50+AC50</f>
        <v>0</v>
      </c>
      <c r="BA50" s="225">
        <f t="shared" ref="BA50:BA62" si="194">Q50+AD50</f>
        <v>0</v>
      </c>
      <c r="BB50" s="220">
        <f t="shared" ref="BB50:BB62" si="195">SUM(AX50:BA50)</f>
        <v>0</v>
      </c>
      <c r="BC50" s="220">
        <f>AR50</f>
        <v>0</v>
      </c>
      <c r="BD50" s="220">
        <f>AW50+BB50</f>
        <v>0</v>
      </c>
      <c r="BE50" s="221">
        <f>BC50+BD50</f>
        <v>0</v>
      </c>
    </row>
    <row r="51" spans="2:57" ht="12.75" customHeight="1" thickBot="1">
      <c r="B51" s="500"/>
      <c r="C51" s="15"/>
      <c r="D51" s="19" t="s">
        <v>18</v>
      </c>
      <c r="E51" s="21"/>
      <c r="F51" s="21"/>
      <c r="G51" s="21"/>
      <c r="H51" s="220">
        <f t="shared" ref="H51:H62" si="196">SUM(E51:G51)</f>
        <v>0</v>
      </c>
      <c r="I51" s="21"/>
      <c r="J51" s="21"/>
      <c r="K51" s="21"/>
      <c r="L51" s="21"/>
      <c r="M51" s="220">
        <f t="shared" si="186"/>
        <v>0</v>
      </c>
      <c r="N51" s="21"/>
      <c r="O51" s="21"/>
      <c r="P51" s="21"/>
      <c r="Q51" s="21"/>
      <c r="R51" s="220">
        <f t="shared" si="187"/>
        <v>0</v>
      </c>
      <c r="S51" s="221">
        <f t="shared" ref="S51:S62" si="197">H51+M51+R51</f>
        <v>0</v>
      </c>
      <c r="T51" s="15"/>
      <c r="U51" s="19" t="s">
        <v>18</v>
      </c>
      <c r="V51" s="21"/>
      <c r="W51" s="21"/>
      <c r="X51" s="21"/>
      <c r="Y51" s="21"/>
      <c r="Z51" s="220">
        <f t="shared" si="188"/>
        <v>0</v>
      </c>
      <c r="AA51" s="21"/>
      <c r="AB51" s="21"/>
      <c r="AC51" s="21"/>
      <c r="AD51" s="21"/>
      <c r="AE51" s="220">
        <f t="shared" ref="AE51:AE62" si="198">SUM(AA51:AD51)</f>
        <v>0</v>
      </c>
      <c r="AF51" s="221">
        <f t="shared" ref="AF51:AF62" si="199">Z51+AE51</f>
        <v>0</v>
      </c>
      <c r="AG51" s="15"/>
      <c r="AH51" s="19" t="s">
        <v>18</v>
      </c>
      <c r="AI51" s="21"/>
      <c r="AJ51" s="21"/>
      <c r="AK51" s="21"/>
      <c r="AL51" s="220">
        <f t="shared" ref="AL51:AL61" si="200">SUM(AI51:AK51)</f>
        <v>0</v>
      </c>
      <c r="AM51" s="15"/>
      <c r="AN51" s="19" t="s">
        <v>18</v>
      </c>
      <c r="AO51" s="225">
        <f t="shared" ref="AO51:AO61" si="201">E51</f>
        <v>0</v>
      </c>
      <c r="AP51" s="225">
        <f t="shared" ref="AP51:AP61" si="202">F51</f>
        <v>0</v>
      </c>
      <c r="AQ51" s="225">
        <f t="shared" ref="AQ51:AQ61" si="203">G51</f>
        <v>0</v>
      </c>
      <c r="AR51" s="220">
        <f t="shared" ref="AR51:AR61" si="204">SUM(AO51:AQ51)</f>
        <v>0</v>
      </c>
      <c r="AS51" s="225">
        <f t="shared" ref="AS51:AS62" si="205">I51+V51</f>
        <v>0</v>
      </c>
      <c r="AT51" s="225">
        <f t="shared" si="189"/>
        <v>0</v>
      </c>
      <c r="AU51" s="225">
        <f t="shared" si="190"/>
        <v>0</v>
      </c>
      <c r="AV51" s="225">
        <f t="shared" si="191"/>
        <v>0</v>
      </c>
      <c r="AW51" s="220">
        <f t="shared" ref="AW51:AW62" si="206">SUM(AS51:AV51)</f>
        <v>0</v>
      </c>
      <c r="AX51" s="225">
        <f t="shared" ref="AX51:AX62" si="207">N51+AA51</f>
        <v>0</v>
      </c>
      <c r="AY51" s="225">
        <f t="shared" si="192"/>
        <v>0</v>
      </c>
      <c r="AZ51" s="225">
        <f t="shared" si="193"/>
        <v>0</v>
      </c>
      <c r="BA51" s="225">
        <f t="shared" si="194"/>
        <v>0</v>
      </c>
      <c r="BB51" s="220">
        <f t="shared" si="195"/>
        <v>0</v>
      </c>
      <c r="BC51" s="220">
        <f t="shared" ref="BC51:BC61" si="208">AR51</f>
        <v>0</v>
      </c>
      <c r="BD51" s="220">
        <f t="shared" ref="BD51:BD61" si="209">AW51+BB51</f>
        <v>0</v>
      </c>
      <c r="BE51" s="221">
        <f t="shared" ref="BE51:BE61" si="210">BC51+BD51</f>
        <v>0</v>
      </c>
    </row>
    <row r="52" spans="2:57" ht="12.75" customHeight="1" thickBot="1">
      <c r="B52" s="500"/>
      <c r="C52" s="15"/>
      <c r="D52" s="19" t="s">
        <v>19</v>
      </c>
      <c r="E52" s="21"/>
      <c r="F52" s="21"/>
      <c r="G52" s="21"/>
      <c r="H52" s="220">
        <f t="shared" si="196"/>
        <v>0</v>
      </c>
      <c r="I52" s="21"/>
      <c r="J52" s="21"/>
      <c r="K52" s="21"/>
      <c r="L52" s="21"/>
      <c r="M52" s="220">
        <f t="shared" si="186"/>
        <v>0</v>
      </c>
      <c r="N52" s="21"/>
      <c r="O52" s="21"/>
      <c r="P52" s="21"/>
      <c r="Q52" s="21"/>
      <c r="R52" s="220">
        <f t="shared" si="187"/>
        <v>0</v>
      </c>
      <c r="S52" s="221">
        <f t="shared" si="197"/>
        <v>0</v>
      </c>
      <c r="T52" s="15"/>
      <c r="U52" s="19" t="s">
        <v>19</v>
      </c>
      <c r="V52" s="21"/>
      <c r="W52" s="21"/>
      <c r="X52" s="21"/>
      <c r="Y52" s="21"/>
      <c r="Z52" s="220">
        <f t="shared" si="188"/>
        <v>0</v>
      </c>
      <c r="AA52" s="21"/>
      <c r="AB52" s="21"/>
      <c r="AC52" s="21"/>
      <c r="AD52" s="21"/>
      <c r="AE52" s="220">
        <f t="shared" si="198"/>
        <v>0</v>
      </c>
      <c r="AF52" s="221">
        <f t="shared" si="199"/>
        <v>0</v>
      </c>
      <c r="AG52" s="15"/>
      <c r="AH52" s="19" t="s">
        <v>19</v>
      </c>
      <c r="AI52" s="21"/>
      <c r="AJ52" s="21"/>
      <c r="AK52" s="21"/>
      <c r="AL52" s="220">
        <f t="shared" si="200"/>
        <v>0</v>
      </c>
      <c r="AM52" s="15"/>
      <c r="AN52" s="19" t="s">
        <v>19</v>
      </c>
      <c r="AO52" s="225">
        <f t="shared" si="201"/>
        <v>0</v>
      </c>
      <c r="AP52" s="225">
        <f t="shared" si="202"/>
        <v>0</v>
      </c>
      <c r="AQ52" s="225">
        <f t="shared" si="203"/>
        <v>0</v>
      </c>
      <c r="AR52" s="220">
        <f t="shared" si="204"/>
        <v>0</v>
      </c>
      <c r="AS52" s="225">
        <f t="shared" si="205"/>
        <v>0</v>
      </c>
      <c r="AT52" s="225">
        <f t="shared" si="189"/>
        <v>0</v>
      </c>
      <c r="AU52" s="225">
        <f t="shared" si="190"/>
        <v>0</v>
      </c>
      <c r="AV52" s="225">
        <f t="shared" si="191"/>
        <v>0</v>
      </c>
      <c r="AW52" s="220">
        <f t="shared" si="206"/>
        <v>0</v>
      </c>
      <c r="AX52" s="225">
        <f t="shared" si="207"/>
        <v>0</v>
      </c>
      <c r="AY52" s="225">
        <f t="shared" si="192"/>
        <v>0</v>
      </c>
      <c r="AZ52" s="225">
        <f t="shared" si="193"/>
        <v>0</v>
      </c>
      <c r="BA52" s="225">
        <f t="shared" si="194"/>
        <v>0</v>
      </c>
      <c r="BB52" s="220">
        <f t="shared" si="195"/>
        <v>0</v>
      </c>
      <c r="BC52" s="220">
        <f t="shared" si="208"/>
        <v>0</v>
      </c>
      <c r="BD52" s="220">
        <f t="shared" si="209"/>
        <v>0</v>
      </c>
      <c r="BE52" s="221">
        <f t="shared" si="210"/>
        <v>0</v>
      </c>
    </row>
    <row r="53" spans="2:57" ht="12.75" customHeight="1" thickBot="1">
      <c r="B53" s="500"/>
      <c r="C53" s="15"/>
      <c r="D53" s="19" t="s">
        <v>20</v>
      </c>
      <c r="E53" s="21"/>
      <c r="F53" s="21"/>
      <c r="G53" s="21"/>
      <c r="H53" s="220">
        <f t="shared" si="196"/>
        <v>0</v>
      </c>
      <c r="I53" s="21"/>
      <c r="J53" s="21"/>
      <c r="K53" s="21"/>
      <c r="L53" s="21"/>
      <c r="M53" s="220">
        <f t="shared" si="186"/>
        <v>0</v>
      </c>
      <c r="N53" s="21"/>
      <c r="O53" s="21"/>
      <c r="P53" s="21"/>
      <c r="Q53" s="21"/>
      <c r="R53" s="220">
        <f t="shared" si="187"/>
        <v>0</v>
      </c>
      <c r="S53" s="221">
        <f t="shared" si="197"/>
        <v>0</v>
      </c>
      <c r="T53" s="15"/>
      <c r="U53" s="19" t="s">
        <v>20</v>
      </c>
      <c r="V53" s="21"/>
      <c r="W53" s="21"/>
      <c r="X53" s="21"/>
      <c r="Y53" s="21"/>
      <c r="Z53" s="220">
        <f t="shared" si="188"/>
        <v>0</v>
      </c>
      <c r="AA53" s="21"/>
      <c r="AB53" s="21"/>
      <c r="AC53" s="21"/>
      <c r="AD53" s="21"/>
      <c r="AE53" s="220">
        <f t="shared" si="198"/>
        <v>0</v>
      </c>
      <c r="AF53" s="221">
        <f t="shared" si="199"/>
        <v>0</v>
      </c>
      <c r="AG53" s="15"/>
      <c r="AH53" s="19" t="s">
        <v>20</v>
      </c>
      <c r="AI53" s="21"/>
      <c r="AJ53" s="21"/>
      <c r="AK53" s="21"/>
      <c r="AL53" s="220">
        <f t="shared" si="200"/>
        <v>0</v>
      </c>
      <c r="AM53" s="15"/>
      <c r="AN53" s="19" t="s">
        <v>20</v>
      </c>
      <c r="AO53" s="225">
        <f t="shared" si="201"/>
        <v>0</v>
      </c>
      <c r="AP53" s="225">
        <f t="shared" si="202"/>
        <v>0</v>
      </c>
      <c r="AQ53" s="225">
        <f t="shared" si="203"/>
        <v>0</v>
      </c>
      <c r="AR53" s="220">
        <f t="shared" si="204"/>
        <v>0</v>
      </c>
      <c r="AS53" s="225">
        <f t="shared" si="205"/>
        <v>0</v>
      </c>
      <c r="AT53" s="225">
        <f t="shared" si="189"/>
        <v>0</v>
      </c>
      <c r="AU53" s="225">
        <f t="shared" si="190"/>
        <v>0</v>
      </c>
      <c r="AV53" s="225">
        <f t="shared" si="191"/>
        <v>0</v>
      </c>
      <c r="AW53" s="220">
        <f t="shared" si="206"/>
        <v>0</v>
      </c>
      <c r="AX53" s="225">
        <f t="shared" si="207"/>
        <v>0</v>
      </c>
      <c r="AY53" s="225">
        <f t="shared" si="192"/>
        <v>0</v>
      </c>
      <c r="AZ53" s="225">
        <f t="shared" si="193"/>
        <v>0</v>
      </c>
      <c r="BA53" s="225">
        <f t="shared" si="194"/>
        <v>0</v>
      </c>
      <c r="BB53" s="220">
        <f t="shared" si="195"/>
        <v>0</v>
      </c>
      <c r="BC53" s="220">
        <f t="shared" si="208"/>
        <v>0</v>
      </c>
      <c r="BD53" s="220">
        <f t="shared" si="209"/>
        <v>0</v>
      </c>
      <c r="BE53" s="221">
        <f t="shared" si="210"/>
        <v>0</v>
      </c>
    </row>
    <row r="54" spans="2:57" ht="12.75" customHeight="1" thickBot="1">
      <c r="B54" s="500"/>
      <c r="C54" s="15"/>
      <c r="D54" s="19" t="s">
        <v>21</v>
      </c>
      <c r="E54" s="21"/>
      <c r="F54" s="21"/>
      <c r="G54" s="21"/>
      <c r="H54" s="220">
        <f t="shared" si="196"/>
        <v>0</v>
      </c>
      <c r="I54" s="21"/>
      <c r="J54" s="21"/>
      <c r="K54" s="21"/>
      <c r="L54" s="21"/>
      <c r="M54" s="220">
        <f t="shared" si="186"/>
        <v>0</v>
      </c>
      <c r="N54" s="21"/>
      <c r="O54" s="21"/>
      <c r="P54" s="21"/>
      <c r="Q54" s="21"/>
      <c r="R54" s="220">
        <f t="shared" si="187"/>
        <v>0</v>
      </c>
      <c r="S54" s="221">
        <f t="shared" si="197"/>
        <v>0</v>
      </c>
      <c r="T54" s="15"/>
      <c r="U54" s="19" t="s">
        <v>21</v>
      </c>
      <c r="V54" s="21"/>
      <c r="W54" s="21"/>
      <c r="X54" s="21"/>
      <c r="Y54" s="21"/>
      <c r="Z54" s="220">
        <f t="shared" si="188"/>
        <v>0</v>
      </c>
      <c r="AA54" s="21"/>
      <c r="AB54" s="21"/>
      <c r="AC54" s="21"/>
      <c r="AD54" s="21"/>
      <c r="AE54" s="220">
        <f t="shared" si="198"/>
        <v>0</v>
      </c>
      <c r="AF54" s="221">
        <f t="shared" si="199"/>
        <v>0</v>
      </c>
      <c r="AG54" s="15"/>
      <c r="AH54" s="19" t="s">
        <v>21</v>
      </c>
      <c r="AI54" s="21"/>
      <c r="AJ54" s="21"/>
      <c r="AK54" s="21"/>
      <c r="AL54" s="220">
        <f t="shared" si="200"/>
        <v>0</v>
      </c>
      <c r="AM54" s="15"/>
      <c r="AN54" s="19" t="s">
        <v>21</v>
      </c>
      <c r="AO54" s="225">
        <f t="shared" si="201"/>
        <v>0</v>
      </c>
      <c r="AP54" s="225">
        <f t="shared" si="202"/>
        <v>0</v>
      </c>
      <c r="AQ54" s="225">
        <f t="shared" si="203"/>
        <v>0</v>
      </c>
      <c r="AR54" s="220">
        <f t="shared" si="204"/>
        <v>0</v>
      </c>
      <c r="AS54" s="225">
        <f t="shared" si="205"/>
        <v>0</v>
      </c>
      <c r="AT54" s="225">
        <f t="shared" si="189"/>
        <v>0</v>
      </c>
      <c r="AU54" s="225">
        <f t="shared" si="190"/>
        <v>0</v>
      </c>
      <c r="AV54" s="225">
        <f t="shared" si="191"/>
        <v>0</v>
      </c>
      <c r="AW54" s="220">
        <f t="shared" si="206"/>
        <v>0</v>
      </c>
      <c r="AX54" s="225">
        <f t="shared" si="207"/>
        <v>0</v>
      </c>
      <c r="AY54" s="225">
        <f t="shared" si="192"/>
        <v>0</v>
      </c>
      <c r="AZ54" s="225">
        <f t="shared" si="193"/>
        <v>0</v>
      </c>
      <c r="BA54" s="225">
        <f t="shared" si="194"/>
        <v>0</v>
      </c>
      <c r="BB54" s="220">
        <f t="shared" si="195"/>
        <v>0</v>
      </c>
      <c r="BC54" s="220">
        <f t="shared" si="208"/>
        <v>0</v>
      </c>
      <c r="BD54" s="220">
        <f t="shared" si="209"/>
        <v>0</v>
      </c>
      <c r="BE54" s="221">
        <f t="shared" si="210"/>
        <v>0</v>
      </c>
    </row>
    <row r="55" spans="2:57" ht="12.75" customHeight="1" thickBot="1">
      <c r="B55" s="500"/>
      <c r="C55" s="15"/>
      <c r="D55" s="19" t="s">
        <v>22</v>
      </c>
      <c r="E55" s="21"/>
      <c r="F55" s="21"/>
      <c r="G55" s="21"/>
      <c r="H55" s="220">
        <f t="shared" si="196"/>
        <v>0</v>
      </c>
      <c r="I55" s="21"/>
      <c r="J55" s="21"/>
      <c r="K55" s="21"/>
      <c r="L55" s="21"/>
      <c r="M55" s="220">
        <f t="shared" si="186"/>
        <v>0</v>
      </c>
      <c r="N55" s="21"/>
      <c r="O55" s="21"/>
      <c r="P55" s="21"/>
      <c r="Q55" s="21"/>
      <c r="R55" s="220">
        <f t="shared" si="187"/>
        <v>0</v>
      </c>
      <c r="S55" s="221">
        <f t="shared" si="197"/>
        <v>0</v>
      </c>
      <c r="T55" s="15"/>
      <c r="U55" s="19" t="s">
        <v>22</v>
      </c>
      <c r="V55" s="21"/>
      <c r="W55" s="21"/>
      <c r="X55" s="21"/>
      <c r="Y55" s="21"/>
      <c r="Z55" s="220">
        <f t="shared" si="188"/>
        <v>0</v>
      </c>
      <c r="AA55" s="21"/>
      <c r="AB55" s="21"/>
      <c r="AC55" s="21"/>
      <c r="AD55" s="21"/>
      <c r="AE55" s="220">
        <f t="shared" si="198"/>
        <v>0</v>
      </c>
      <c r="AF55" s="221">
        <f t="shared" si="199"/>
        <v>0</v>
      </c>
      <c r="AG55" s="15"/>
      <c r="AH55" s="19" t="s">
        <v>22</v>
      </c>
      <c r="AI55" s="21"/>
      <c r="AJ55" s="21"/>
      <c r="AK55" s="21"/>
      <c r="AL55" s="220">
        <f t="shared" si="200"/>
        <v>0</v>
      </c>
      <c r="AM55" s="15"/>
      <c r="AN55" s="19" t="s">
        <v>22</v>
      </c>
      <c r="AO55" s="225">
        <f t="shared" si="201"/>
        <v>0</v>
      </c>
      <c r="AP55" s="225">
        <f t="shared" si="202"/>
        <v>0</v>
      </c>
      <c r="AQ55" s="225">
        <f t="shared" si="203"/>
        <v>0</v>
      </c>
      <c r="AR55" s="220">
        <f t="shared" si="204"/>
        <v>0</v>
      </c>
      <c r="AS55" s="225">
        <f t="shared" si="205"/>
        <v>0</v>
      </c>
      <c r="AT55" s="225">
        <f t="shared" si="189"/>
        <v>0</v>
      </c>
      <c r="AU55" s="225">
        <f t="shared" si="190"/>
        <v>0</v>
      </c>
      <c r="AV55" s="225">
        <f t="shared" si="191"/>
        <v>0</v>
      </c>
      <c r="AW55" s="220">
        <f t="shared" si="206"/>
        <v>0</v>
      </c>
      <c r="AX55" s="225">
        <f t="shared" si="207"/>
        <v>0</v>
      </c>
      <c r="AY55" s="225">
        <f t="shared" si="192"/>
        <v>0</v>
      </c>
      <c r="AZ55" s="225">
        <f t="shared" si="193"/>
        <v>0</v>
      </c>
      <c r="BA55" s="225">
        <f t="shared" si="194"/>
        <v>0</v>
      </c>
      <c r="BB55" s="220">
        <f t="shared" si="195"/>
        <v>0</v>
      </c>
      <c r="BC55" s="220">
        <f t="shared" si="208"/>
        <v>0</v>
      </c>
      <c r="BD55" s="220">
        <f t="shared" si="209"/>
        <v>0</v>
      </c>
      <c r="BE55" s="221">
        <f t="shared" si="210"/>
        <v>0</v>
      </c>
    </row>
    <row r="56" spans="2:57" ht="12.75" customHeight="1" thickBot="1">
      <c r="B56" s="500"/>
      <c r="C56" s="15"/>
      <c r="D56" s="19" t="s">
        <v>23</v>
      </c>
      <c r="E56" s="21"/>
      <c r="F56" s="21"/>
      <c r="G56" s="21"/>
      <c r="H56" s="220">
        <f t="shared" si="196"/>
        <v>0</v>
      </c>
      <c r="I56" s="21"/>
      <c r="J56" s="21"/>
      <c r="K56" s="21"/>
      <c r="L56" s="21"/>
      <c r="M56" s="220">
        <f t="shared" si="186"/>
        <v>0</v>
      </c>
      <c r="N56" s="21"/>
      <c r="O56" s="21"/>
      <c r="P56" s="21"/>
      <c r="Q56" s="21"/>
      <c r="R56" s="220">
        <f t="shared" si="187"/>
        <v>0</v>
      </c>
      <c r="S56" s="221">
        <f t="shared" si="197"/>
        <v>0</v>
      </c>
      <c r="T56" s="15"/>
      <c r="U56" s="19" t="s">
        <v>23</v>
      </c>
      <c r="V56" s="21"/>
      <c r="W56" s="21"/>
      <c r="X56" s="21"/>
      <c r="Y56" s="21"/>
      <c r="Z56" s="220">
        <f t="shared" si="188"/>
        <v>0</v>
      </c>
      <c r="AA56" s="21"/>
      <c r="AB56" s="21"/>
      <c r="AC56" s="21"/>
      <c r="AD56" s="21"/>
      <c r="AE56" s="220">
        <f t="shared" si="198"/>
        <v>0</v>
      </c>
      <c r="AF56" s="221">
        <f t="shared" si="199"/>
        <v>0</v>
      </c>
      <c r="AG56" s="15"/>
      <c r="AH56" s="19" t="s">
        <v>23</v>
      </c>
      <c r="AI56" s="21"/>
      <c r="AJ56" s="21"/>
      <c r="AK56" s="21"/>
      <c r="AL56" s="220">
        <f t="shared" si="200"/>
        <v>0</v>
      </c>
      <c r="AM56" s="15"/>
      <c r="AN56" s="19" t="s">
        <v>23</v>
      </c>
      <c r="AO56" s="225">
        <f t="shared" si="201"/>
        <v>0</v>
      </c>
      <c r="AP56" s="225">
        <f t="shared" si="202"/>
        <v>0</v>
      </c>
      <c r="AQ56" s="225">
        <f t="shared" si="203"/>
        <v>0</v>
      </c>
      <c r="AR56" s="220">
        <f t="shared" si="204"/>
        <v>0</v>
      </c>
      <c r="AS56" s="225">
        <f t="shared" si="205"/>
        <v>0</v>
      </c>
      <c r="AT56" s="225">
        <f t="shared" si="189"/>
        <v>0</v>
      </c>
      <c r="AU56" s="225">
        <f t="shared" si="190"/>
        <v>0</v>
      </c>
      <c r="AV56" s="225">
        <f t="shared" si="191"/>
        <v>0</v>
      </c>
      <c r="AW56" s="220">
        <f t="shared" si="206"/>
        <v>0</v>
      </c>
      <c r="AX56" s="225">
        <f t="shared" si="207"/>
        <v>0</v>
      </c>
      <c r="AY56" s="225">
        <f t="shared" si="192"/>
        <v>0</v>
      </c>
      <c r="AZ56" s="225">
        <f t="shared" si="193"/>
        <v>0</v>
      </c>
      <c r="BA56" s="225">
        <f t="shared" si="194"/>
        <v>0</v>
      </c>
      <c r="BB56" s="220">
        <f t="shared" si="195"/>
        <v>0</v>
      </c>
      <c r="BC56" s="220">
        <f t="shared" si="208"/>
        <v>0</v>
      </c>
      <c r="BD56" s="220">
        <f t="shared" si="209"/>
        <v>0</v>
      </c>
      <c r="BE56" s="221">
        <f t="shared" si="210"/>
        <v>0</v>
      </c>
    </row>
    <row r="57" spans="2:57" ht="12.75" customHeight="1" thickBot="1">
      <c r="B57" s="500"/>
      <c r="C57" s="15"/>
      <c r="D57" s="19" t="s">
        <v>24</v>
      </c>
      <c r="E57" s="21"/>
      <c r="F57" s="21"/>
      <c r="G57" s="21"/>
      <c r="H57" s="220">
        <f t="shared" si="196"/>
        <v>0</v>
      </c>
      <c r="I57" s="21"/>
      <c r="J57" s="21"/>
      <c r="K57" s="21"/>
      <c r="L57" s="21"/>
      <c r="M57" s="220">
        <f t="shared" si="186"/>
        <v>0</v>
      </c>
      <c r="N57" s="21"/>
      <c r="O57" s="21"/>
      <c r="P57" s="21"/>
      <c r="Q57" s="21"/>
      <c r="R57" s="220">
        <f t="shared" si="187"/>
        <v>0</v>
      </c>
      <c r="S57" s="221">
        <f>H57+M57+R57</f>
        <v>0</v>
      </c>
      <c r="T57" s="15"/>
      <c r="U57" s="19" t="s">
        <v>24</v>
      </c>
      <c r="V57" s="21"/>
      <c r="W57" s="21"/>
      <c r="X57" s="21"/>
      <c r="Y57" s="21"/>
      <c r="Z57" s="220">
        <f t="shared" si="188"/>
        <v>0</v>
      </c>
      <c r="AA57" s="21"/>
      <c r="AB57" s="21"/>
      <c r="AC57" s="21"/>
      <c r="AD57" s="21"/>
      <c r="AE57" s="220">
        <f t="shared" si="198"/>
        <v>0</v>
      </c>
      <c r="AF57" s="221">
        <f t="shared" si="199"/>
        <v>0</v>
      </c>
      <c r="AG57" s="15"/>
      <c r="AH57" s="19" t="s">
        <v>24</v>
      </c>
      <c r="AI57" s="21"/>
      <c r="AJ57" s="21"/>
      <c r="AK57" s="21"/>
      <c r="AL57" s="220">
        <f t="shared" si="200"/>
        <v>0</v>
      </c>
      <c r="AM57" s="15"/>
      <c r="AN57" s="19" t="s">
        <v>24</v>
      </c>
      <c r="AO57" s="225">
        <f t="shared" si="201"/>
        <v>0</v>
      </c>
      <c r="AP57" s="225">
        <f t="shared" si="202"/>
        <v>0</v>
      </c>
      <c r="AQ57" s="225">
        <f t="shared" si="203"/>
        <v>0</v>
      </c>
      <c r="AR57" s="220">
        <f t="shared" si="204"/>
        <v>0</v>
      </c>
      <c r="AS57" s="225">
        <f t="shared" si="205"/>
        <v>0</v>
      </c>
      <c r="AT57" s="225">
        <f t="shared" si="189"/>
        <v>0</v>
      </c>
      <c r="AU57" s="225">
        <f t="shared" si="190"/>
        <v>0</v>
      </c>
      <c r="AV57" s="225">
        <f t="shared" si="191"/>
        <v>0</v>
      </c>
      <c r="AW57" s="220">
        <f t="shared" si="206"/>
        <v>0</v>
      </c>
      <c r="AX57" s="225">
        <f t="shared" si="207"/>
        <v>0</v>
      </c>
      <c r="AY57" s="225">
        <f t="shared" si="192"/>
        <v>0</v>
      </c>
      <c r="AZ57" s="225">
        <f t="shared" si="193"/>
        <v>0</v>
      </c>
      <c r="BA57" s="225">
        <f t="shared" si="194"/>
        <v>0</v>
      </c>
      <c r="BB57" s="220">
        <f t="shared" si="195"/>
        <v>0</v>
      </c>
      <c r="BC57" s="220">
        <f t="shared" si="208"/>
        <v>0</v>
      </c>
      <c r="BD57" s="220">
        <f t="shared" si="209"/>
        <v>0</v>
      </c>
      <c r="BE57" s="221">
        <f t="shared" si="210"/>
        <v>0</v>
      </c>
    </row>
    <row r="58" spans="2:57" ht="12.75" customHeight="1" thickBot="1">
      <c r="B58" s="500"/>
      <c r="C58" s="15"/>
      <c r="D58" s="19" t="s">
        <v>25</v>
      </c>
      <c r="E58" s="21"/>
      <c r="F58" s="21"/>
      <c r="G58" s="21"/>
      <c r="H58" s="220">
        <f t="shared" si="196"/>
        <v>0</v>
      </c>
      <c r="I58" s="21"/>
      <c r="J58" s="21"/>
      <c r="K58" s="21"/>
      <c r="L58" s="21"/>
      <c r="M58" s="220">
        <f t="shared" si="186"/>
        <v>0</v>
      </c>
      <c r="N58" s="21"/>
      <c r="O58" s="21"/>
      <c r="P58" s="21"/>
      <c r="Q58" s="21"/>
      <c r="R58" s="220">
        <f t="shared" si="187"/>
        <v>0</v>
      </c>
      <c r="S58" s="221">
        <f t="shared" si="197"/>
        <v>0</v>
      </c>
      <c r="T58" s="15"/>
      <c r="U58" s="19" t="s">
        <v>25</v>
      </c>
      <c r="V58" s="21"/>
      <c r="W58" s="21"/>
      <c r="X58" s="21"/>
      <c r="Y58" s="21"/>
      <c r="Z58" s="220">
        <f t="shared" si="188"/>
        <v>0</v>
      </c>
      <c r="AA58" s="21"/>
      <c r="AB58" s="21"/>
      <c r="AC58" s="21"/>
      <c r="AD58" s="21"/>
      <c r="AE58" s="220">
        <f t="shared" si="198"/>
        <v>0</v>
      </c>
      <c r="AF58" s="221">
        <f t="shared" si="199"/>
        <v>0</v>
      </c>
      <c r="AG58" s="15"/>
      <c r="AH58" s="19" t="s">
        <v>25</v>
      </c>
      <c r="AI58" s="21"/>
      <c r="AJ58" s="21"/>
      <c r="AK58" s="21"/>
      <c r="AL58" s="220">
        <f t="shared" si="200"/>
        <v>0</v>
      </c>
      <c r="AM58" s="15"/>
      <c r="AN58" s="19" t="s">
        <v>25</v>
      </c>
      <c r="AO58" s="225">
        <f t="shared" si="201"/>
        <v>0</v>
      </c>
      <c r="AP58" s="225">
        <f t="shared" si="202"/>
        <v>0</v>
      </c>
      <c r="AQ58" s="225">
        <f t="shared" si="203"/>
        <v>0</v>
      </c>
      <c r="AR58" s="220">
        <f t="shared" si="204"/>
        <v>0</v>
      </c>
      <c r="AS58" s="225">
        <f t="shared" si="205"/>
        <v>0</v>
      </c>
      <c r="AT58" s="225">
        <f t="shared" si="189"/>
        <v>0</v>
      </c>
      <c r="AU58" s="225">
        <f t="shared" si="190"/>
        <v>0</v>
      </c>
      <c r="AV58" s="225">
        <f t="shared" si="191"/>
        <v>0</v>
      </c>
      <c r="AW58" s="220">
        <f t="shared" si="206"/>
        <v>0</v>
      </c>
      <c r="AX58" s="225">
        <f t="shared" si="207"/>
        <v>0</v>
      </c>
      <c r="AY58" s="225">
        <f t="shared" si="192"/>
        <v>0</v>
      </c>
      <c r="AZ58" s="225">
        <f t="shared" si="193"/>
        <v>0</v>
      </c>
      <c r="BA58" s="225">
        <f t="shared" si="194"/>
        <v>0</v>
      </c>
      <c r="BB58" s="220">
        <f t="shared" si="195"/>
        <v>0</v>
      </c>
      <c r="BC58" s="220">
        <f t="shared" si="208"/>
        <v>0</v>
      </c>
      <c r="BD58" s="220">
        <f t="shared" si="209"/>
        <v>0</v>
      </c>
      <c r="BE58" s="221">
        <f t="shared" si="210"/>
        <v>0</v>
      </c>
    </row>
    <row r="59" spans="2:57" ht="12.75" customHeight="1" thickBot="1">
      <c r="B59" s="500"/>
      <c r="C59" s="15"/>
      <c r="D59" s="19" t="s">
        <v>26</v>
      </c>
      <c r="E59" s="21"/>
      <c r="F59" s="21"/>
      <c r="G59" s="21"/>
      <c r="H59" s="220">
        <f t="shared" si="196"/>
        <v>0</v>
      </c>
      <c r="I59" s="21"/>
      <c r="J59" s="21"/>
      <c r="K59" s="21"/>
      <c r="L59" s="21"/>
      <c r="M59" s="220">
        <f t="shared" si="186"/>
        <v>0</v>
      </c>
      <c r="N59" s="21"/>
      <c r="O59" s="21"/>
      <c r="P59" s="21"/>
      <c r="Q59" s="21"/>
      <c r="R59" s="220">
        <f t="shared" si="187"/>
        <v>0</v>
      </c>
      <c r="S59" s="221">
        <f t="shared" si="197"/>
        <v>0</v>
      </c>
      <c r="T59" s="15"/>
      <c r="U59" s="19" t="s">
        <v>26</v>
      </c>
      <c r="V59" s="21"/>
      <c r="W59" s="21"/>
      <c r="X59" s="21"/>
      <c r="Y59" s="21"/>
      <c r="Z59" s="220">
        <f t="shared" si="188"/>
        <v>0</v>
      </c>
      <c r="AA59" s="21"/>
      <c r="AB59" s="21"/>
      <c r="AC59" s="21"/>
      <c r="AD59" s="21"/>
      <c r="AE59" s="220">
        <f t="shared" si="198"/>
        <v>0</v>
      </c>
      <c r="AF59" s="221">
        <f t="shared" si="199"/>
        <v>0</v>
      </c>
      <c r="AG59" s="15"/>
      <c r="AH59" s="19" t="s">
        <v>26</v>
      </c>
      <c r="AI59" s="21"/>
      <c r="AJ59" s="21"/>
      <c r="AK59" s="21"/>
      <c r="AL59" s="220">
        <f t="shared" si="200"/>
        <v>0</v>
      </c>
      <c r="AM59" s="15"/>
      <c r="AN59" s="19" t="s">
        <v>26</v>
      </c>
      <c r="AO59" s="225">
        <f t="shared" si="201"/>
        <v>0</v>
      </c>
      <c r="AP59" s="225">
        <f t="shared" si="202"/>
        <v>0</v>
      </c>
      <c r="AQ59" s="225">
        <f t="shared" si="203"/>
        <v>0</v>
      </c>
      <c r="AR59" s="220">
        <f t="shared" si="204"/>
        <v>0</v>
      </c>
      <c r="AS59" s="225">
        <f t="shared" si="205"/>
        <v>0</v>
      </c>
      <c r="AT59" s="225">
        <f t="shared" si="189"/>
        <v>0</v>
      </c>
      <c r="AU59" s="225">
        <f t="shared" si="190"/>
        <v>0</v>
      </c>
      <c r="AV59" s="225">
        <f t="shared" si="191"/>
        <v>0</v>
      </c>
      <c r="AW59" s="220">
        <f t="shared" si="206"/>
        <v>0</v>
      </c>
      <c r="AX59" s="225">
        <f t="shared" si="207"/>
        <v>0</v>
      </c>
      <c r="AY59" s="225">
        <f t="shared" si="192"/>
        <v>0</v>
      </c>
      <c r="AZ59" s="225">
        <f t="shared" si="193"/>
        <v>0</v>
      </c>
      <c r="BA59" s="225">
        <f t="shared" si="194"/>
        <v>0</v>
      </c>
      <c r="BB59" s="220">
        <f t="shared" si="195"/>
        <v>0</v>
      </c>
      <c r="BC59" s="220">
        <f t="shared" si="208"/>
        <v>0</v>
      </c>
      <c r="BD59" s="220">
        <f t="shared" si="209"/>
        <v>0</v>
      </c>
      <c r="BE59" s="221">
        <f t="shared" si="210"/>
        <v>0</v>
      </c>
    </row>
    <row r="60" spans="2:57" ht="12.75" customHeight="1" thickBot="1">
      <c r="B60" s="500"/>
      <c r="C60" s="15"/>
      <c r="D60" s="19" t="s">
        <v>27</v>
      </c>
      <c r="E60" s="21"/>
      <c r="F60" s="21"/>
      <c r="G60" s="21"/>
      <c r="H60" s="220">
        <f t="shared" si="196"/>
        <v>0</v>
      </c>
      <c r="I60" s="21"/>
      <c r="J60" s="21"/>
      <c r="K60" s="21"/>
      <c r="L60" s="21"/>
      <c r="M60" s="220">
        <f t="shared" si="186"/>
        <v>0</v>
      </c>
      <c r="N60" s="21"/>
      <c r="O60" s="21"/>
      <c r="P60" s="21"/>
      <c r="Q60" s="21"/>
      <c r="R60" s="220">
        <f t="shared" si="187"/>
        <v>0</v>
      </c>
      <c r="S60" s="221">
        <f t="shared" si="197"/>
        <v>0</v>
      </c>
      <c r="T60" s="15"/>
      <c r="U60" s="19" t="s">
        <v>27</v>
      </c>
      <c r="V60" s="21"/>
      <c r="W60" s="21"/>
      <c r="X60" s="21"/>
      <c r="Y60" s="21"/>
      <c r="Z60" s="220">
        <f t="shared" si="188"/>
        <v>0</v>
      </c>
      <c r="AA60" s="21"/>
      <c r="AB60" s="21"/>
      <c r="AC60" s="21"/>
      <c r="AD60" s="21"/>
      <c r="AE60" s="220">
        <f t="shared" si="198"/>
        <v>0</v>
      </c>
      <c r="AF60" s="221">
        <f t="shared" si="199"/>
        <v>0</v>
      </c>
      <c r="AG60" s="15"/>
      <c r="AH60" s="19" t="s">
        <v>27</v>
      </c>
      <c r="AI60" s="21"/>
      <c r="AJ60" s="21"/>
      <c r="AK60" s="21"/>
      <c r="AL60" s="220">
        <f t="shared" si="200"/>
        <v>0</v>
      </c>
      <c r="AM60" s="15"/>
      <c r="AN60" s="19" t="s">
        <v>27</v>
      </c>
      <c r="AO60" s="225">
        <f t="shared" si="201"/>
        <v>0</v>
      </c>
      <c r="AP60" s="225">
        <f t="shared" si="202"/>
        <v>0</v>
      </c>
      <c r="AQ60" s="225">
        <f t="shared" si="203"/>
        <v>0</v>
      </c>
      <c r="AR60" s="220">
        <f t="shared" si="204"/>
        <v>0</v>
      </c>
      <c r="AS60" s="225">
        <f t="shared" si="205"/>
        <v>0</v>
      </c>
      <c r="AT60" s="225">
        <f t="shared" si="189"/>
        <v>0</v>
      </c>
      <c r="AU60" s="225">
        <f t="shared" si="190"/>
        <v>0</v>
      </c>
      <c r="AV60" s="225">
        <f t="shared" si="191"/>
        <v>0</v>
      </c>
      <c r="AW60" s="220">
        <f t="shared" si="206"/>
        <v>0</v>
      </c>
      <c r="AX60" s="225">
        <f t="shared" si="207"/>
        <v>0</v>
      </c>
      <c r="AY60" s="225">
        <f t="shared" si="192"/>
        <v>0</v>
      </c>
      <c r="AZ60" s="225">
        <f t="shared" si="193"/>
        <v>0</v>
      </c>
      <c r="BA60" s="225">
        <f t="shared" si="194"/>
        <v>0</v>
      </c>
      <c r="BB60" s="220">
        <f t="shared" si="195"/>
        <v>0</v>
      </c>
      <c r="BC60" s="220">
        <f t="shared" si="208"/>
        <v>0</v>
      </c>
      <c r="BD60" s="220">
        <f t="shared" si="209"/>
        <v>0</v>
      </c>
      <c r="BE60" s="221">
        <f t="shared" si="210"/>
        <v>0</v>
      </c>
    </row>
    <row r="61" spans="2:57" ht="12.75" customHeight="1" thickBot="1">
      <c r="B61" s="500"/>
      <c r="C61" s="15"/>
      <c r="D61" s="19" t="s">
        <v>28</v>
      </c>
      <c r="E61" s="21"/>
      <c r="F61" s="21"/>
      <c r="G61" s="21"/>
      <c r="H61" s="220">
        <f t="shared" si="196"/>
        <v>0</v>
      </c>
      <c r="I61" s="21"/>
      <c r="J61" s="21"/>
      <c r="K61" s="21"/>
      <c r="L61" s="21"/>
      <c r="M61" s="220">
        <f t="shared" si="186"/>
        <v>0</v>
      </c>
      <c r="N61" s="21"/>
      <c r="O61" s="21"/>
      <c r="P61" s="21"/>
      <c r="Q61" s="21"/>
      <c r="R61" s="220">
        <f t="shared" si="187"/>
        <v>0</v>
      </c>
      <c r="S61" s="221">
        <f t="shared" si="197"/>
        <v>0</v>
      </c>
      <c r="T61" s="15"/>
      <c r="U61" s="19" t="s">
        <v>28</v>
      </c>
      <c r="V61" s="21"/>
      <c r="W61" s="21"/>
      <c r="X61" s="21"/>
      <c r="Y61" s="21"/>
      <c r="Z61" s="220">
        <f t="shared" si="188"/>
        <v>0</v>
      </c>
      <c r="AA61" s="21"/>
      <c r="AB61" s="21"/>
      <c r="AC61" s="21"/>
      <c r="AD61" s="21"/>
      <c r="AE61" s="220">
        <f t="shared" si="198"/>
        <v>0</v>
      </c>
      <c r="AF61" s="221">
        <f t="shared" si="199"/>
        <v>0</v>
      </c>
      <c r="AG61" s="15"/>
      <c r="AH61" s="19" t="s">
        <v>28</v>
      </c>
      <c r="AI61" s="21"/>
      <c r="AJ61" s="21"/>
      <c r="AK61" s="21"/>
      <c r="AL61" s="220">
        <f t="shared" si="200"/>
        <v>0</v>
      </c>
      <c r="AM61" s="15"/>
      <c r="AN61" s="19" t="s">
        <v>28</v>
      </c>
      <c r="AO61" s="225">
        <f t="shared" si="201"/>
        <v>0</v>
      </c>
      <c r="AP61" s="225">
        <f t="shared" si="202"/>
        <v>0</v>
      </c>
      <c r="AQ61" s="225">
        <f t="shared" si="203"/>
        <v>0</v>
      </c>
      <c r="AR61" s="220">
        <f t="shared" si="204"/>
        <v>0</v>
      </c>
      <c r="AS61" s="225">
        <f t="shared" si="205"/>
        <v>0</v>
      </c>
      <c r="AT61" s="225">
        <f t="shared" si="189"/>
        <v>0</v>
      </c>
      <c r="AU61" s="225">
        <f t="shared" si="190"/>
        <v>0</v>
      </c>
      <c r="AV61" s="225">
        <f t="shared" si="191"/>
        <v>0</v>
      </c>
      <c r="AW61" s="220">
        <f t="shared" si="206"/>
        <v>0</v>
      </c>
      <c r="AX61" s="225">
        <f t="shared" si="207"/>
        <v>0</v>
      </c>
      <c r="AY61" s="225">
        <f t="shared" si="192"/>
        <v>0</v>
      </c>
      <c r="AZ61" s="225">
        <f t="shared" si="193"/>
        <v>0</v>
      </c>
      <c r="BA61" s="225">
        <f t="shared" si="194"/>
        <v>0</v>
      </c>
      <c r="BB61" s="220">
        <f t="shared" si="195"/>
        <v>0</v>
      </c>
      <c r="BC61" s="220">
        <f t="shared" si="208"/>
        <v>0</v>
      </c>
      <c r="BD61" s="220">
        <f t="shared" si="209"/>
        <v>0</v>
      </c>
      <c r="BE61" s="221">
        <f t="shared" si="210"/>
        <v>0</v>
      </c>
    </row>
    <row r="62" spans="2:57" ht="12.75" customHeight="1" thickBot="1">
      <c r="B62" s="500"/>
      <c r="C62" s="15"/>
      <c r="D62" s="19" t="s">
        <v>29</v>
      </c>
      <c r="E62" s="220">
        <f>SUM(E50:E61)</f>
        <v>0</v>
      </c>
      <c r="F62" s="220">
        <f>SUM(F50:F61)</f>
        <v>0</v>
      </c>
      <c r="G62" s="220">
        <f>SUM(G50:G61)</f>
        <v>0</v>
      </c>
      <c r="H62" s="220">
        <f t="shared" si="196"/>
        <v>0</v>
      </c>
      <c r="I62" s="220">
        <f>SUM(I50:I61)</f>
        <v>0</v>
      </c>
      <c r="J62" s="220">
        <f>SUM(J50:J61)</f>
        <v>0</v>
      </c>
      <c r="K62" s="220">
        <f>SUM(K50:K61)</f>
        <v>0</v>
      </c>
      <c r="L62" s="220">
        <f>SUM(L50:L61)</f>
        <v>0</v>
      </c>
      <c r="M62" s="220">
        <f t="shared" si="186"/>
        <v>0</v>
      </c>
      <c r="N62" s="220">
        <f>SUM(N50:N61)</f>
        <v>0</v>
      </c>
      <c r="O62" s="220">
        <f>SUM(O50:O61)</f>
        <v>0</v>
      </c>
      <c r="P62" s="220">
        <f>SUM(P50:P61)</f>
        <v>0</v>
      </c>
      <c r="Q62" s="220">
        <f>SUM(Q50:Q61)</f>
        <v>0</v>
      </c>
      <c r="R62" s="220">
        <f t="shared" si="187"/>
        <v>0</v>
      </c>
      <c r="S62" s="221">
        <f t="shared" si="197"/>
        <v>0</v>
      </c>
      <c r="T62" s="15"/>
      <c r="U62" s="19" t="s">
        <v>29</v>
      </c>
      <c r="V62" s="220">
        <f>SUM(V50:V61)</f>
        <v>0</v>
      </c>
      <c r="W62" s="220">
        <f>SUM(W50:W61)</f>
        <v>0</v>
      </c>
      <c r="X62" s="220">
        <f>SUM(X50:X61)</f>
        <v>0</v>
      </c>
      <c r="Y62" s="220">
        <f>SUM(Y50:Y61)</f>
        <v>0</v>
      </c>
      <c r="Z62" s="220">
        <f t="shared" si="188"/>
        <v>0</v>
      </c>
      <c r="AA62" s="220">
        <f>SUM(AA50:AA61)</f>
        <v>0</v>
      </c>
      <c r="AB62" s="220">
        <f>SUM(AB50:AB61)</f>
        <v>0</v>
      </c>
      <c r="AC62" s="220">
        <f>SUM(AC50:AC61)</f>
        <v>0</v>
      </c>
      <c r="AD62" s="220">
        <f>SUM(AD50:AD61)</f>
        <v>0</v>
      </c>
      <c r="AE62" s="220">
        <f t="shared" si="198"/>
        <v>0</v>
      </c>
      <c r="AF62" s="221">
        <f t="shared" si="199"/>
        <v>0</v>
      </c>
      <c r="AG62" s="15"/>
      <c r="AH62" s="19" t="s">
        <v>29</v>
      </c>
      <c r="AI62" s="220">
        <f>SUM(AI50:AI61)</f>
        <v>0</v>
      </c>
      <c r="AJ62" s="220">
        <f>SUM(AJ50:AJ61)</f>
        <v>0</v>
      </c>
      <c r="AK62" s="220">
        <f>SUM(AK50:AK61)</f>
        <v>0</v>
      </c>
      <c r="AL62" s="220">
        <f>SUM(AL50:AL61)</f>
        <v>0</v>
      </c>
      <c r="AM62" s="15"/>
      <c r="AN62" s="19" t="s">
        <v>29</v>
      </c>
      <c r="AO62" s="220">
        <f>SUM(AO50:AO61)</f>
        <v>0</v>
      </c>
      <c r="AP62" s="220">
        <f>SUM(AP50:AP61)</f>
        <v>0</v>
      </c>
      <c r="AQ62" s="220">
        <f>SUM(AQ50:AQ61)</f>
        <v>0</v>
      </c>
      <c r="AR62" s="220">
        <f>SUM(AO62:AQ62)</f>
        <v>0</v>
      </c>
      <c r="AS62" s="225">
        <f t="shared" si="205"/>
        <v>0</v>
      </c>
      <c r="AT62" s="225">
        <f t="shared" si="189"/>
        <v>0</v>
      </c>
      <c r="AU62" s="225">
        <f t="shared" si="190"/>
        <v>0</v>
      </c>
      <c r="AV62" s="225">
        <f t="shared" si="191"/>
        <v>0</v>
      </c>
      <c r="AW62" s="220">
        <f t="shared" si="206"/>
        <v>0</v>
      </c>
      <c r="AX62" s="225">
        <f t="shared" si="207"/>
        <v>0</v>
      </c>
      <c r="AY62" s="225">
        <f t="shared" si="192"/>
        <v>0</v>
      </c>
      <c r="AZ62" s="225">
        <f t="shared" si="193"/>
        <v>0</v>
      </c>
      <c r="BA62" s="225">
        <f t="shared" si="194"/>
        <v>0</v>
      </c>
      <c r="BB62" s="220">
        <f t="shared" si="195"/>
        <v>0</v>
      </c>
      <c r="BC62" s="220">
        <f>AR62</f>
        <v>0</v>
      </c>
      <c r="BD62" s="220">
        <f>AW62+BB62</f>
        <v>0</v>
      </c>
      <c r="BE62" s="221">
        <f>BC62+BD62</f>
        <v>0</v>
      </c>
    </row>
    <row r="63" spans="2:57" ht="5.25" customHeight="1" thickBot="1">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row>
    <row r="64" spans="2:57" ht="12.75" customHeight="1" thickBot="1">
      <c r="B64" s="501" t="str">
        <f>IF(基本情報!E11="","",基本情報!E11)</f>
        <v/>
      </c>
      <c r="C64" s="15"/>
      <c r="D64" s="19" t="s">
        <v>17</v>
      </c>
      <c r="E64" s="21"/>
      <c r="F64" s="21"/>
      <c r="G64" s="21"/>
      <c r="H64" s="220">
        <f>SUM(E64:G64)</f>
        <v>0</v>
      </c>
      <c r="I64" s="21"/>
      <c r="J64" s="21"/>
      <c r="K64" s="21"/>
      <c r="L64" s="21"/>
      <c r="M64" s="220">
        <f t="shared" ref="M64:M76" si="211">SUM(I64:L64)</f>
        <v>0</v>
      </c>
      <c r="N64" s="21"/>
      <c r="O64" s="21"/>
      <c r="P64" s="21"/>
      <c r="Q64" s="21"/>
      <c r="R64" s="220">
        <f t="shared" ref="R64:R76" si="212">SUM(N64:Q64)</f>
        <v>0</v>
      </c>
      <c r="S64" s="221">
        <f>H64+M64+R64</f>
        <v>0</v>
      </c>
      <c r="T64" s="15"/>
      <c r="U64" s="19" t="s">
        <v>17</v>
      </c>
      <c r="V64" s="21"/>
      <c r="W64" s="21"/>
      <c r="X64" s="21"/>
      <c r="Y64" s="21"/>
      <c r="Z64" s="220">
        <f t="shared" ref="Z64:Z76" si="213">SUM(V64:Y64)</f>
        <v>0</v>
      </c>
      <c r="AA64" s="21"/>
      <c r="AB64" s="21"/>
      <c r="AC64" s="21"/>
      <c r="AD64" s="21"/>
      <c r="AE64" s="220">
        <f t="shared" ref="AE64:AE76" si="214">SUM(AA64:AD64)</f>
        <v>0</v>
      </c>
      <c r="AF64" s="221">
        <f t="shared" ref="AF64:AF76" si="215">Z64+AE64</f>
        <v>0</v>
      </c>
      <c r="AG64" s="15"/>
      <c r="AH64" s="19" t="s">
        <v>17</v>
      </c>
      <c r="AI64" s="21"/>
      <c r="AJ64" s="21"/>
      <c r="AK64" s="21"/>
      <c r="AL64" s="220">
        <f>SUM(AI64:AK64)</f>
        <v>0</v>
      </c>
      <c r="AM64" s="15"/>
      <c r="AN64" s="19" t="s">
        <v>17</v>
      </c>
      <c r="AO64" s="225">
        <f>E64</f>
        <v>0</v>
      </c>
      <c r="AP64" s="225">
        <f>F64</f>
        <v>0</v>
      </c>
      <c r="AQ64" s="225">
        <f>G64</f>
        <v>0</v>
      </c>
      <c r="AR64" s="220">
        <f>SUM(AO64:AQ64)</f>
        <v>0</v>
      </c>
      <c r="AS64" s="225">
        <f>I64+V64</f>
        <v>0</v>
      </c>
      <c r="AT64" s="225">
        <f t="shared" ref="AT64:AT76" si="216">J64+W64</f>
        <v>0</v>
      </c>
      <c r="AU64" s="225">
        <f t="shared" ref="AU64:AU76" si="217">K64+X64</f>
        <v>0</v>
      </c>
      <c r="AV64" s="225">
        <f t="shared" ref="AV64:AV76" si="218">L64+Y64</f>
        <v>0</v>
      </c>
      <c r="AW64" s="220">
        <f>SUM(AS64:AV64)</f>
        <v>0</v>
      </c>
      <c r="AX64" s="225">
        <f>N64+AA64</f>
        <v>0</v>
      </c>
      <c r="AY64" s="225">
        <f t="shared" ref="AY64:AY76" si="219">O64+AB64</f>
        <v>0</v>
      </c>
      <c r="AZ64" s="225">
        <f t="shared" ref="AZ64:AZ76" si="220">P64+AC64</f>
        <v>0</v>
      </c>
      <c r="BA64" s="225">
        <f t="shared" ref="BA64:BA76" si="221">Q64+AD64</f>
        <v>0</v>
      </c>
      <c r="BB64" s="220">
        <f t="shared" ref="BB64:BB76" si="222">SUM(AX64:BA64)</f>
        <v>0</v>
      </c>
      <c r="BC64" s="220">
        <f>AR64</f>
        <v>0</v>
      </c>
      <c r="BD64" s="220">
        <f>AW64+BB64</f>
        <v>0</v>
      </c>
      <c r="BE64" s="221">
        <f>BC64+BD64</f>
        <v>0</v>
      </c>
    </row>
    <row r="65" spans="2:57" ht="12.75" customHeight="1" thickBot="1">
      <c r="B65" s="501"/>
      <c r="C65" s="15"/>
      <c r="D65" s="19" t="s">
        <v>18</v>
      </c>
      <c r="E65" s="21"/>
      <c r="F65" s="21"/>
      <c r="G65" s="21"/>
      <c r="H65" s="220">
        <f t="shared" ref="H65:H76" si="223">SUM(E65:G65)</f>
        <v>0</v>
      </c>
      <c r="I65" s="21"/>
      <c r="J65" s="21"/>
      <c r="K65" s="21"/>
      <c r="L65" s="21"/>
      <c r="M65" s="220">
        <f t="shared" si="211"/>
        <v>0</v>
      </c>
      <c r="N65" s="21"/>
      <c r="O65" s="21"/>
      <c r="P65" s="21"/>
      <c r="Q65" s="21"/>
      <c r="R65" s="220">
        <f t="shared" si="212"/>
        <v>0</v>
      </c>
      <c r="S65" s="221">
        <f t="shared" ref="S65:S76" si="224">H65+M65+R65</f>
        <v>0</v>
      </c>
      <c r="T65" s="15"/>
      <c r="U65" s="19" t="s">
        <v>18</v>
      </c>
      <c r="V65" s="21"/>
      <c r="W65" s="21"/>
      <c r="X65" s="21"/>
      <c r="Y65" s="21"/>
      <c r="Z65" s="220">
        <f t="shared" si="213"/>
        <v>0</v>
      </c>
      <c r="AA65" s="21"/>
      <c r="AB65" s="21"/>
      <c r="AC65" s="21"/>
      <c r="AD65" s="21"/>
      <c r="AE65" s="220">
        <f t="shared" si="214"/>
        <v>0</v>
      </c>
      <c r="AF65" s="221">
        <f t="shared" si="215"/>
        <v>0</v>
      </c>
      <c r="AG65" s="15"/>
      <c r="AH65" s="19" t="s">
        <v>18</v>
      </c>
      <c r="AI65" s="21"/>
      <c r="AJ65" s="21"/>
      <c r="AK65" s="21"/>
      <c r="AL65" s="220">
        <f t="shared" ref="AL65:AL75" si="225">SUM(AI65:AK65)</f>
        <v>0</v>
      </c>
      <c r="AM65" s="15"/>
      <c r="AN65" s="19" t="s">
        <v>18</v>
      </c>
      <c r="AO65" s="225">
        <f t="shared" ref="AO65:AO75" si="226">E65</f>
        <v>0</v>
      </c>
      <c r="AP65" s="225">
        <f t="shared" ref="AP65:AP75" si="227">F65</f>
        <v>0</v>
      </c>
      <c r="AQ65" s="225">
        <f t="shared" ref="AQ65:AQ75" si="228">G65</f>
        <v>0</v>
      </c>
      <c r="AR65" s="220">
        <f t="shared" ref="AR65:AR75" si="229">SUM(AO65:AQ65)</f>
        <v>0</v>
      </c>
      <c r="AS65" s="225">
        <f t="shared" ref="AS65:AS76" si="230">I65+V65</f>
        <v>0</v>
      </c>
      <c r="AT65" s="225">
        <f t="shared" si="216"/>
        <v>0</v>
      </c>
      <c r="AU65" s="225">
        <f t="shared" si="217"/>
        <v>0</v>
      </c>
      <c r="AV65" s="225">
        <f t="shared" si="218"/>
        <v>0</v>
      </c>
      <c r="AW65" s="220">
        <f t="shared" ref="AW65:AW76" si="231">SUM(AS65:AV65)</f>
        <v>0</v>
      </c>
      <c r="AX65" s="225">
        <f t="shared" ref="AX65:AX76" si="232">N65+AA65</f>
        <v>0</v>
      </c>
      <c r="AY65" s="225">
        <f t="shared" si="219"/>
        <v>0</v>
      </c>
      <c r="AZ65" s="225">
        <f t="shared" si="220"/>
        <v>0</v>
      </c>
      <c r="BA65" s="225">
        <f t="shared" si="221"/>
        <v>0</v>
      </c>
      <c r="BB65" s="220">
        <f t="shared" si="222"/>
        <v>0</v>
      </c>
      <c r="BC65" s="220">
        <f t="shared" ref="BC65:BC75" si="233">AR65</f>
        <v>0</v>
      </c>
      <c r="BD65" s="220">
        <f t="shared" ref="BD65:BD75" si="234">AW65+BB65</f>
        <v>0</v>
      </c>
      <c r="BE65" s="221">
        <f t="shared" ref="BE65:BE75" si="235">BC65+BD65</f>
        <v>0</v>
      </c>
    </row>
    <row r="66" spans="2:57" ht="12.75" customHeight="1" thickBot="1">
      <c r="B66" s="501"/>
      <c r="C66" s="15"/>
      <c r="D66" s="19" t="s">
        <v>19</v>
      </c>
      <c r="E66" s="21"/>
      <c r="F66" s="21"/>
      <c r="G66" s="21"/>
      <c r="H66" s="220">
        <f t="shared" si="223"/>
        <v>0</v>
      </c>
      <c r="I66" s="21"/>
      <c r="J66" s="21"/>
      <c r="K66" s="21"/>
      <c r="L66" s="21"/>
      <c r="M66" s="220">
        <f t="shared" si="211"/>
        <v>0</v>
      </c>
      <c r="N66" s="21"/>
      <c r="O66" s="21"/>
      <c r="P66" s="21"/>
      <c r="Q66" s="21"/>
      <c r="R66" s="220">
        <f t="shared" si="212"/>
        <v>0</v>
      </c>
      <c r="S66" s="221">
        <f t="shared" si="224"/>
        <v>0</v>
      </c>
      <c r="T66" s="15"/>
      <c r="U66" s="19" t="s">
        <v>19</v>
      </c>
      <c r="V66" s="21"/>
      <c r="W66" s="21"/>
      <c r="X66" s="21"/>
      <c r="Y66" s="21"/>
      <c r="Z66" s="220">
        <f t="shared" si="213"/>
        <v>0</v>
      </c>
      <c r="AA66" s="21"/>
      <c r="AB66" s="21"/>
      <c r="AC66" s="21"/>
      <c r="AD66" s="21"/>
      <c r="AE66" s="220">
        <f t="shared" si="214"/>
        <v>0</v>
      </c>
      <c r="AF66" s="221">
        <f t="shared" si="215"/>
        <v>0</v>
      </c>
      <c r="AG66" s="15"/>
      <c r="AH66" s="19" t="s">
        <v>19</v>
      </c>
      <c r="AI66" s="21"/>
      <c r="AJ66" s="21"/>
      <c r="AK66" s="21"/>
      <c r="AL66" s="220">
        <f t="shared" si="225"/>
        <v>0</v>
      </c>
      <c r="AM66" s="15"/>
      <c r="AN66" s="19" t="s">
        <v>19</v>
      </c>
      <c r="AO66" s="225">
        <f t="shared" si="226"/>
        <v>0</v>
      </c>
      <c r="AP66" s="225">
        <f t="shared" si="227"/>
        <v>0</v>
      </c>
      <c r="AQ66" s="225">
        <f t="shared" si="228"/>
        <v>0</v>
      </c>
      <c r="AR66" s="220">
        <f t="shared" si="229"/>
        <v>0</v>
      </c>
      <c r="AS66" s="225">
        <f t="shared" si="230"/>
        <v>0</v>
      </c>
      <c r="AT66" s="225">
        <f t="shared" si="216"/>
        <v>0</v>
      </c>
      <c r="AU66" s="225">
        <f t="shared" si="217"/>
        <v>0</v>
      </c>
      <c r="AV66" s="225">
        <f t="shared" si="218"/>
        <v>0</v>
      </c>
      <c r="AW66" s="220">
        <f t="shared" si="231"/>
        <v>0</v>
      </c>
      <c r="AX66" s="225">
        <f t="shared" si="232"/>
        <v>0</v>
      </c>
      <c r="AY66" s="225">
        <f t="shared" si="219"/>
        <v>0</v>
      </c>
      <c r="AZ66" s="225">
        <f t="shared" si="220"/>
        <v>0</v>
      </c>
      <c r="BA66" s="225">
        <f t="shared" si="221"/>
        <v>0</v>
      </c>
      <c r="BB66" s="220">
        <f t="shared" si="222"/>
        <v>0</v>
      </c>
      <c r="BC66" s="220">
        <f t="shared" si="233"/>
        <v>0</v>
      </c>
      <c r="BD66" s="220">
        <f t="shared" si="234"/>
        <v>0</v>
      </c>
      <c r="BE66" s="221">
        <f t="shared" si="235"/>
        <v>0</v>
      </c>
    </row>
    <row r="67" spans="2:57" ht="12.75" customHeight="1" thickBot="1">
      <c r="B67" s="501"/>
      <c r="C67" s="15"/>
      <c r="D67" s="19" t="s">
        <v>20</v>
      </c>
      <c r="E67" s="21"/>
      <c r="F67" s="21"/>
      <c r="G67" s="21"/>
      <c r="H67" s="220">
        <f t="shared" si="223"/>
        <v>0</v>
      </c>
      <c r="I67" s="21"/>
      <c r="J67" s="21"/>
      <c r="K67" s="21"/>
      <c r="L67" s="21"/>
      <c r="M67" s="220">
        <f t="shared" si="211"/>
        <v>0</v>
      </c>
      <c r="N67" s="21"/>
      <c r="O67" s="21"/>
      <c r="P67" s="21"/>
      <c r="Q67" s="21"/>
      <c r="R67" s="220">
        <f t="shared" si="212"/>
        <v>0</v>
      </c>
      <c r="S67" s="221">
        <f t="shared" si="224"/>
        <v>0</v>
      </c>
      <c r="T67" s="15"/>
      <c r="U67" s="19" t="s">
        <v>20</v>
      </c>
      <c r="V67" s="21"/>
      <c r="W67" s="21"/>
      <c r="X67" s="21"/>
      <c r="Y67" s="21"/>
      <c r="Z67" s="220">
        <f t="shared" si="213"/>
        <v>0</v>
      </c>
      <c r="AA67" s="21"/>
      <c r="AB67" s="21"/>
      <c r="AC67" s="21"/>
      <c r="AD67" s="21"/>
      <c r="AE67" s="220">
        <f t="shared" si="214"/>
        <v>0</v>
      </c>
      <c r="AF67" s="221">
        <f t="shared" si="215"/>
        <v>0</v>
      </c>
      <c r="AG67" s="15"/>
      <c r="AH67" s="19" t="s">
        <v>20</v>
      </c>
      <c r="AI67" s="21"/>
      <c r="AJ67" s="21"/>
      <c r="AK67" s="21"/>
      <c r="AL67" s="220">
        <f t="shared" si="225"/>
        <v>0</v>
      </c>
      <c r="AM67" s="15"/>
      <c r="AN67" s="19" t="s">
        <v>20</v>
      </c>
      <c r="AO67" s="225">
        <f t="shared" si="226"/>
        <v>0</v>
      </c>
      <c r="AP67" s="225">
        <f t="shared" si="227"/>
        <v>0</v>
      </c>
      <c r="AQ67" s="225">
        <f t="shared" si="228"/>
        <v>0</v>
      </c>
      <c r="AR67" s="220">
        <f t="shared" si="229"/>
        <v>0</v>
      </c>
      <c r="AS67" s="225">
        <f t="shared" si="230"/>
        <v>0</v>
      </c>
      <c r="AT67" s="225">
        <f t="shared" si="216"/>
        <v>0</v>
      </c>
      <c r="AU67" s="225">
        <f t="shared" si="217"/>
        <v>0</v>
      </c>
      <c r="AV67" s="225">
        <f t="shared" si="218"/>
        <v>0</v>
      </c>
      <c r="AW67" s="220">
        <f t="shared" si="231"/>
        <v>0</v>
      </c>
      <c r="AX67" s="225">
        <f t="shared" si="232"/>
        <v>0</v>
      </c>
      <c r="AY67" s="225">
        <f t="shared" si="219"/>
        <v>0</v>
      </c>
      <c r="AZ67" s="225">
        <f t="shared" si="220"/>
        <v>0</v>
      </c>
      <c r="BA67" s="225">
        <f t="shared" si="221"/>
        <v>0</v>
      </c>
      <c r="BB67" s="220">
        <f t="shared" si="222"/>
        <v>0</v>
      </c>
      <c r="BC67" s="220">
        <f t="shared" si="233"/>
        <v>0</v>
      </c>
      <c r="BD67" s="220">
        <f t="shared" si="234"/>
        <v>0</v>
      </c>
      <c r="BE67" s="221">
        <f t="shared" si="235"/>
        <v>0</v>
      </c>
    </row>
    <row r="68" spans="2:57" ht="12.75" customHeight="1" thickBot="1">
      <c r="B68" s="501"/>
      <c r="C68" s="15"/>
      <c r="D68" s="19" t="s">
        <v>21</v>
      </c>
      <c r="E68" s="21"/>
      <c r="F68" s="21"/>
      <c r="G68" s="21"/>
      <c r="H68" s="220">
        <f t="shared" si="223"/>
        <v>0</v>
      </c>
      <c r="I68" s="21"/>
      <c r="J68" s="21"/>
      <c r="K68" s="21"/>
      <c r="L68" s="21"/>
      <c r="M68" s="220">
        <f t="shared" si="211"/>
        <v>0</v>
      </c>
      <c r="N68" s="21"/>
      <c r="O68" s="21"/>
      <c r="P68" s="21"/>
      <c r="Q68" s="21"/>
      <c r="R68" s="220">
        <f t="shared" si="212"/>
        <v>0</v>
      </c>
      <c r="S68" s="221">
        <f t="shared" si="224"/>
        <v>0</v>
      </c>
      <c r="T68" s="15"/>
      <c r="U68" s="19" t="s">
        <v>21</v>
      </c>
      <c r="V68" s="21"/>
      <c r="W68" s="21"/>
      <c r="X68" s="21"/>
      <c r="Y68" s="21"/>
      <c r="Z68" s="220">
        <f t="shared" si="213"/>
        <v>0</v>
      </c>
      <c r="AA68" s="21"/>
      <c r="AB68" s="21"/>
      <c r="AC68" s="21"/>
      <c r="AD68" s="21"/>
      <c r="AE68" s="220">
        <f t="shared" si="214"/>
        <v>0</v>
      </c>
      <c r="AF68" s="221">
        <f t="shared" si="215"/>
        <v>0</v>
      </c>
      <c r="AG68" s="15"/>
      <c r="AH68" s="19" t="s">
        <v>21</v>
      </c>
      <c r="AI68" s="21"/>
      <c r="AJ68" s="21"/>
      <c r="AK68" s="21"/>
      <c r="AL68" s="220">
        <f t="shared" si="225"/>
        <v>0</v>
      </c>
      <c r="AM68" s="15"/>
      <c r="AN68" s="19" t="s">
        <v>21</v>
      </c>
      <c r="AO68" s="225">
        <f t="shared" si="226"/>
        <v>0</v>
      </c>
      <c r="AP68" s="225">
        <f t="shared" si="227"/>
        <v>0</v>
      </c>
      <c r="AQ68" s="225">
        <f t="shared" si="228"/>
        <v>0</v>
      </c>
      <c r="AR68" s="220">
        <f t="shared" si="229"/>
        <v>0</v>
      </c>
      <c r="AS68" s="225">
        <f t="shared" si="230"/>
        <v>0</v>
      </c>
      <c r="AT68" s="225">
        <f t="shared" si="216"/>
        <v>0</v>
      </c>
      <c r="AU68" s="225">
        <f t="shared" si="217"/>
        <v>0</v>
      </c>
      <c r="AV68" s="225">
        <f t="shared" si="218"/>
        <v>0</v>
      </c>
      <c r="AW68" s="220">
        <f t="shared" si="231"/>
        <v>0</v>
      </c>
      <c r="AX68" s="225">
        <f t="shared" si="232"/>
        <v>0</v>
      </c>
      <c r="AY68" s="225">
        <f t="shared" si="219"/>
        <v>0</v>
      </c>
      <c r="AZ68" s="225">
        <f t="shared" si="220"/>
        <v>0</v>
      </c>
      <c r="BA68" s="225">
        <f t="shared" si="221"/>
        <v>0</v>
      </c>
      <c r="BB68" s="220">
        <f t="shared" si="222"/>
        <v>0</v>
      </c>
      <c r="BC68" s="220">
        <f t="shared" si="233"/>
        <v>0</v>
      </c>
      <c r="BD68" s="220">
        <f t="shared" si="234"/>
        <v>0</v>
      </c>
      <c r="BE68" s="221">
        <f t="shared" si="235"/>
        <v>0</v>
      </c>
    </row>
    <row r="69" spans="2:57" ht="12.75" customHeight="1" thickBot="1">
      <c r="B69" s="501"/>
      <c r="C69" s="15"/>
      <c r="D69" s="19" t="s">
        <v>22</v>
      </c>
      <c r="E69" s="21"/>
      <c r="F69" s="21"/>
      <c r="G69" s="21"/>
      <c r="H69" s="220">
        <f t="shared" si="223"/>
        <v>0</v>
      </c>
      <c r="I69" s="21"/>
      <c r="J69" s="21"/>
      <c r="K69" s="21"/>
      <c r="L69" s="21"/>
      <c r="M69" s="220">
        <f t="shared" si="211"/>
        <v>0</v>
      </c>
      <c r="N69" s="21"/>
      <c r="O69" s="21"/>
      <c r="P69" s="21"/>
      <c r="Q69" s="21"/>
      <c r="R69" s="220">
        <f t="shared" si="212"/>
        <v>0</v>
      </c>
      <c r="S69" s="221">
        <f t="shared" si="224"/>
        <v>0</v>
      </c>
      <c r="T69" s="15"/>
      <c r="U69" s="19" t="s">
        <v>22</v>
      </c>
      <c r="V69" s="21"/>
      <c r="W69" s="21"/>
      <c r="X69" s="21"/>
      <c r="Y69" s="21"/>
      <c r="Z69" s="220">
        <f t="shared" si="213"/>
        <v>0</v>
      </c>
      <c r="AA69" s="21"/>
      <c r="AB69" s="21"/>
      <c r="AC69" s="21"/>
      <c r="AD69" s="21"/>
      <c r="AE69" s="220">
        <f t="shared" si="214"/>
        <v>0</v>
      </c>
      <c r="AF69" s="221">
        <f t="shared" si="215"/>
        <v>0</v>
      </c>
      <c r="AG69" s="15"/>
      <c r="AH69" s="19" t="s">
        <v>22</v>
      </c>
      <c r="AI69" s="21"/>
      <c r="AJ69" s="21"/>
      <c r="AK69" s="21"/>
      <c r="AL69" s="220">
        <f t="shared" si="225"/>
        <v>0</v>
      </c>
      <c r="AM69" s="15"/>
      <c r="AN69" s="19" t="s">
        <v>22</v>
      </c>
      <c r="AO69" s="225">
        <f t="shared" si="226"/>
        <v>0</v>
      </c>
      <c r="AP69" s="225">
        <f t="shared" si="227"/>
        <v>0</v>
      </c>
      <c r="AQ69" s="225">
        <f t="shared" si="228"/>
        <v>0</v>
      </c>
      <c r="AR69" s="220">
        <f t="shared" si="229"/>
        <v>0</v>
      </c>
      <c r="AS69" s="225">
        <f t="shared" si="230"/>
        <v>0</v>
      </c>
      <c r="AT69" s="225">
        <f t="shared" si="216"/>
        <v>0</v>
      </c>
      <c r="AU69" s="225">
        <f t="shared" si="217"/>
        <v>0</v>
      </c>
      <c r="AV69" s="225">
        <f t="shared" si="218"/>
        <v>0</v>
      </c>
      <c r="AW69" s="220">
        <f t="shared" si="231"/>
        <v>0</v>
      </c>
      <c r="AX69" s="225">
        <f t="shared" si="232"/>
        <v>0</v>
      </c>
      <c r="AY69" s="225">
        <f t="shared" si="219"/>
        <v>0</v>
      </c>
      <c r="AZ69" s="225">
        <f t="shared" si="220"/>
        <v>0</v>
      </c>
      <c r="BA69" s="225">
        <f t="shared" si="221"/>
        <v>0</v>
      </c>
      <c r="BB69" s="220">
        <f t="shared" si="222"/>
        <v>0</v>
      </c>
      <c r="BC69" s="220">
        <f t="shared" si="233"/>
        <v>0</v>
      </c>
      <c r="BD69" s="220">
        <f t="shared" si="234"/>
        <v>0</v>
      </c>
      <c r="BE69" s="221">
        <f t="shared" si="235"/>
        <v>0</v>
      </c>
    </row>
    <row r="70" spans="2:57" ht="12.75" customHeight="1" thickBot="1">
      <c r="B70" s="501"/>
      <c r="C70" s="15"/>
      <c r="D70" s="19" t="s">
        <v>23</v>
      </c>
      <c r="E70" s="21"/>
      <c r="F70" s="21"/>
      <c r="G70" s="21"/>
      <c r="H70" s="220">
        <f t="shared" si="223"/>
        <v>0</v>
      </c>
      <c r="I70" s="21"/>
      <c r="J70" s="21"/>
      <c r="K70" s="21"/>
      <c r="L70" s="21"/>
      <c r="M70" s="220">
        <f t="shared" si="211"/>
        <v>0</v>
      </c>
      <c r="N70" s="21"/>
      <c r="O70" s="21"/>
      <c r="P70" s="21"/>
      <c r="Q70" s="21"/>
      <c r="R70" s="220">
        <f t="shared" si="212"/>
        <v>0</v>
      </c>
      <c r="S70" s="221">
        <f t="shared" si="224"/>
        <v>0</v>
      </c>
      <c r="T70" s="15"/>
      <c r="U70" s="19" t="s">
        <v>23</v>
      </c>
      <c r="V70" s="21"/>
      <c r="W70" s="21"/>
      <c r="X70" s="21"/>
      <c r="Y70" s="21"/>
      <c r="Z70" s="220">
        <f t="shared" si="213"/>
        <v>0</v>
      </c>
      <c r="AA70" s="21"/>
      <c r="AB70" s="21"/>
      <c r="AC70" s="21"/>
      <c r="AD70" s="21"/>
      <c r="AE70" s="220">
        <f t="shared" si="214"/>
        <v>0</v>
      </c>
      <c r="AF70" s="221">
        <f t="shared" si="215"/>
        <v>0</v>
      </c>
      <c r="AG70" s="15"/>
      <c r="AH70" s="19" t="s">
        <v>23</v>
      </c>
      <c r="AI70" s="21"/>
      <c r="AJ70" s="21"/>
      <c r="AK70" s="21"/>
      <c r="AL70" s="220">
        <f t="shared" si="225"/>
        <v>0</v>
      </c>
      <c r="AM70" s="15"/>
      <c r="AN70" s="19" t="s">
        <v>23</v>
      </c>
      <c r="AO70" s="225">
        <f t="shared" si="226"/>
        <v>0</v>
      </c>
      <c r="AP70" s="225">
        <f t="shared" si="227"/>
        <v>0</v>
      </c>
      <c r="AQ70" s="225">
        <f t="shared" si="228"/>
        <v>0</v>
      </c>
      <c r="AR70" s="220">
        <f t="shared" si="229"/>
        <v>0</v>
      </c>
      <c r="AS70" s="225">
        <f t="shared" si="230"/>
        <v>0</v>
      </c>
      <c r="AT70" s="225">
        <f t="shared" si="216"/>
        <v>0</v>
      </c>
      <c r="AU70" s="225">
        <f t="shared" si="217"/>
        <v>0</v>
      </c>
      <c r="AV70" s="225">
        <f t="shared" si="218"/>
        <v>0</v>
      </c>
      <c r="AW70" s="220">
        <f t="shared" si="231"/>
        <v>0</v>
      </c>
      <c r="AX70" s="225">
        <f t="shared" si="232"/>
        <v>0</v>
      </c>
      <c r="AY70" s="225">
        <f t="shared" si="219"/>
        <v>0</v>
      </c>
      <c r="AZ70" s="225">
        <f t="shared" si="220"/>
        <v>0</v>
      </c>
      <c r="BA70" s="225">
        <f t="shared" si="221"/>
        <v>0</v>
      </c>
      <c r="BB70" s="220">
        <f t="shared" si="222"/>
        <v>0</v>
      </c>
      <c r="BC70" s="220">
        <f t="shared" si="233"/>
        <v>0</v>
      </c>
      <c r="BD70" s="220">
        <f t="shared" si="234"/>
        <v>0</v>
      </c>
      <c r="BE70" s="221">
        <f t="shared" si="235"/>
        <v>0</v>
      </c>
    </row>
    <row r="71" spans="2:57" ht="12.75" customHeight="1" thickBot="1">
      <c r="B71" s="501"/>
      <c r="C71" s="15"/>
      <c r="D71" s="19" t="s">
        <v>24</v>
      </c>
      <c r="E71" s="21"/>
      <c r="F71" s="21"/>
      <c r="G71" s="21"/>
      <c r="H71" s="220">
        <f t="shared" si="223"/>
        <v>0</v>
      </c>
      <c r="I71" s="21"/>
      <c r="J71" s="21"/>
      <c r="K71" s="21"/>
      <c r="L71" s="21"/>
      <c r="M71" s="220">
        <f t="shared" si="211"/>
        <v>0</v>
      </c>
      <c r="N71" s="21"/>
      <c r="O71" s="21"/>
      <c r="P71" s="21"/>
      <c r="Q71" s="21"/>
      <c r="R71" s="220">
        <f t="shared" si="212"/>
        <v>0</v>
      </c>
      <c r="S71" s="221">
        <f t="shared" si="224"/>
        <v>0</v>
      </c>
      <c r="T71" s="15"/>
      <c r="U71" s="19" t="s">
        <v>24</v>
      </c>
      <c r="V71" s="21"/>
      <c r="W71" s="21"/>
      <c r="X71" s="21"/>
      <c r="Y71" s="21"/>
      <c r="Z71" s="220">
        <f t="shared" si="213"/>
        <v>0</v>
      </c>
      <c r="AA71" s="21"/>
      <c r="AB71" s="21"/>
      <c r="AC71" s="21"/>
      <c r="AD71" s="21"/>
      <c r="AE71" s="220">
        <f t="shared" si="214"/>
        <v>0</v>
      </c>
      <c r="AF71" s="221">
        <f t="shared" si="215"/>
        <v>0</v>
      </c>
      <c r="AG71" s="15"/>
      <c r="AH71" s="19" t="s">
        <v>24</v>
      </c>
      <c r="AI71" s="21"/>
      <c r="AJ71" s="21"/>
      <c r="AK71" s="21"/>
      <c r="AL71" s="220">
        <f t="shared" si="225"/>
        <v>0</v>
      </c>
      <c r="AM71" s="15"/>
      <c r="AN71" s="19" t="s">
        <v>24</v>
      </c>
      <c r="AO71" s="225">
        <f t="shared" si="226"/>
        <v>0</v>
      </c>
      <c r="AP71" s="225">
        <f t="shared" si="227"/>
        <v>0</v>
      </c>
      <c r="AQ71" s="225">
        <f t="shared" si="228"/>
        <v>0</v>
      </c>
      <c r="AR71" s="220">
        <f t="shared" si="229"/>
        <v>0</v>
      </c>
      <c r="AS71" s="225">
        <f t="shared" si="230"/>
        <v>0</v>
      </c>
      <c r="AT71" s="225">
        <f t="shared" si="216"/>
        <v>0</v>
      </c>
      <c r="AU71" s="225">
        <f t="shared" si="217"/>
        <v>0</v>
      </c>
      <c r="AV71" s="225">
        <f t="shared" si="218"/>
        <v>0</v>
      </c>
      <c r="AW71" s="220">
        <f t="shared" si="231"/>
        <v>0</v>
      </c>
      <c r="AX71" s="225">
        <f t="shared" si="232"/>
        <v>0</v>
      </c>
      <c r="AY71" s="225">
        <f t="shared" si="219"/>
        <v>0</v>
      </c>
      <c r="AZ71" s="225">
        <f t="shared" si="220"/>
        <v>0</v>
      </c>
      <c r="BA71" s="225">
        <f t="shared" si="221"/>
        <v>0</v>
      </c>
      <c r="BB71" s="220">
        <f t="shared" si="222"/>
        <v>0</v>
      </c>
      <c r="BC71" s="220">
        <f t="shared" si="233"/>
        <v>0</v>
      </c>
      <c r="BD71" s="220">
        <f t="shared" si="234"/>
        <v>0</v>
      </c>
      <c r="BE71" s="221">
        <f t="shared" si="235"/>
        <v>0</v>
      </c>
    </row>
    <row r="72" spans="2:57" ht="12.75" customHeight="1" thickBot="1">
      <c r="B72" s="501"/>
      <c r="C72" s="15"/>
      <c r="D72" s="19" t="s">
        <v>25</v>
      </c>
      <c r="E72" s="21"/>
      <c r="F72" s="21"/>
      <c r="G72" s="21"/>
      <c r="H72" s="220">
        <f t="shared" si="223"/>
        <v>0</v>
      </c>
      <c r="I72" s="21"/>
      <c r="J72" s="21"/>
      <c r="K72" s="21"/>
      <c r="L72" s="21"/>
      <c r="M72" s="220">
        <f t="shared" si="211"/>
        <v>0</v>
      </c>
      <c r="N72" s="21"/>
      <c r="O72" s="21"/>
      <c r="P72" s="21"/>
      <c r="Q72" s="21"/>
      <c r="R72" s="220">
        <f t="shared" si="212"/>
        <v>0</v>
      </c>
      <c r="S72" s="221">
        <f t="shared" si="224"/>
        <v>0</v>
      </c>
      <c r="T72" s="15"/>
      <c r="U72" s="19" t="s">
        <v>25</v>
      </c>
      <c r="V72" s="21"/>
      <c r="W72" s="21"/>
      <c r="X72" s="21"/>
      <c r="Y72" s="21"/>
      <c r="Z72" s="220">
        <f t="shared" si="213"/>
        <v>0</v>
      </c>
      <c r="AA72" s="21"/>
      <c r="AB72" s="21"/>
      <c r="AC72" s="21"/>
      <c r="AD72" s="21"/>
      <c r="AE72" s="220">
        <f t="shared" si="214"/>
        <v>0</v>
      </c>
      <c r="AF72" s="221">
        <f t="shared" si="215"/>
        <v>0</v>
      </c>
      <c r="AG72" s="15"/>
      <c r="AH72" s="19" t="s">
        <v>25</v>
      </c>
      <c r="AI72" s="21"/>
      <c r="AJ72" s="21"/>
      <c r="AK72" s="21"/>
      <c r="AL72" s="220">
        <f t="shared" si="225"/>
        <v>0</v>
      </c>
      <c r="AM72" s="15"/>
      <c r="AN72" s="19" t="s">
        <v>25</v>
      </c>
      <c r="AO72" s="225">
        <f t="shared" si="226"/>
        <v>0</v>
      </c>
      <c r="AP72" s="225">
        <f t="shared" si="227"/>
        <v>0</v>
      </c>
      <c r="AQ72" s="225">
        <f t="shared" si="228"/>
        <v>0</v>
      </c>
      <c r="AR72" s="220">
        <f t="shared" si="229"/>
        <v>0</v>
      </c>
      <c r="AS72" s="225">
        <f t="shared" si="230"/>
        <v>0</v>
      </c>
      <c r="AT72" s="225">
        <f t="shared" si="216"/>
        <v>0</v>
      </c>
      <c r="AU72" s="225">
        <f t="shared" si="217"/>
        <v>0</v>
      </c>
      <c r="AV72" s="225">
        <f t="shared" si="218"/>
        <v>0</v>
      </c>
      <c r="AW72" s="220">
        <f t="shared" si="231"/>
        <v>0</v>
      </c>
      <c r="AX72" s="225">
        <f t="shared" si="232"/>
        <v>0</v>
      </c>
      <c r="AY72" s="225">
        <f t="shared" si="219"/>
        <v>0</v>
      </c>
      <c r="AZ72" s="225">
        <f t="shared" si="220"/>
        <v>0</v>
      </c>
      <c r="BA72" s="225">
        <f t="shared" si="221"/>
        <v>0</v>
      </c>
      <c r="BB72" s="220">
        <f t="shared" si="222"/>
        <v>0</v>
      </c>
      <c r="BC72" s="220">
        <f t="shared" si="233"/>
        <v>0</v>
      </c>
      <c r="BD72" s="220">
        <f t="shared" si="234"/>
        <v>0</v>
      </c>
      <c r="BE72" s="221">
        <f t="shared" si="235"/>
        <v>0</v>
      </c>
    </row>
    <row r="73" spans="2:57" ht="12.75" customHeight="1" thickBot="1">
      <c r="B73" s="501"/>
      <c r="C73" s="15"/>
      <c r="D73" s="19" t="s">
        <v>26</v>
      </c>
      <c r="E73" s="21"/>
      <c r="F73" s="21"/>
      <c r="G73" s="21"/>
      <c r="H73" s="220">
        <f t="shared" si="223"/>
        <v>0</v>
      </c>
      <c r="I73" s="21"/>
      <c r="J73" s="21"/>
      <c r="K73" s="21"/>
      <c r="L73" s="21"/>
      <c r="M73" s="220">
        <f t="shared" si="211"/>
        <v>0</v>
      </c>
      <c r="N73" s="21"/>
      <c r="O73" s="21"/>
      <c r="P73" s="21"/>
      <c r="Q73" s="21"/>
      <c r="R73" s="220">
        <f t="shared" si="212"/>
        <v>0</v>
      </c>
      <c r="S73" s="221">
        <f t="shared" si="224"/>
        <v>0</v>
      </c>
      <c r="T73" s="15"/>
      <c r="U73" s="19" t="s">
        <v>26</v>
      </c>
      <c r="V73" s="21"/>
      <c r="W73" s="21"/>
      <c r="X73" s="21"/>
      <c r="Y73" s="21"/>
      <c r="Z73" s="220">
        <f t="shared" si="213"/>
        <v>0</v>
      </c>
      <c r="AA73" s="21"/>
      <c r="AB73" s="21"/>
      <c r="AC73" s="21"/>
      <c r="AD73" s="21"/>
      <c r="AE73" s="220">
        <f t="shared" si="214"/>
        <v>0</v>
      </c>
      <c r="AF73" s="221">
        <f t="shared" si="215"/>
        <v>0</v>
      </c>
      <c r="AG73" s="15"/>
      <c r="AH73" s="19" t="s">
        <v>26</v>
      </c>
      <c r="AI73" s="21"/>
      <c r="AJ73" s="21"/>
      <c r="AK73" s="21"/>
      <c r="AL73" s="220">
        <f t="shared" si="225"/>
        <v>0</v>
      </c>
      <c r="AM73" s="15"/>
      <c r="AN73" s="19" t="s">
        <v>26</v>
      </c>
      <c r="AO73" s="225">
        <f t="shared" si="226"/>
        <v>0</v>
      </c>
      <c r="AP73" s="225">
        <f t="shared" si="227"/>
        <v>0</v>
      </c>
      <c r="AQ73" s="225">
        <f t="shared" si="228"/>
        <v>0</v>
      </c>
      <c r="AR73" s="220">
        <f t="shared" si="229"/>
        <v>0</v>
      </c>
      <c r="AS73" s="225">
        <f t="shared" si="230"/>
        <v>0</v>
      </c>
      <c r="AT73" s="225">
        <f t="shared" si="216"/>
        <v>0</v>
      </c>
      <c r="AU73" s="225">
        <f t="shared" si="217"/>
        <v>0</v>
      </c>
      <c r="AV73" s="225">
        <f t="shared" si="218"/>
        <v>0</v>
      </c>
      <c r="AW73" s="220">
        <f t="shared" si="231"/>
        <v>0</v>
      </c>
      <c r="AX73" s="225">
        <f t="shared" si="232"/>
        <v>0</v>
      </c>
      <c r="AY73" s="225">
        <f t="shared" si="219"/>
        <v>0</v>
      </c>
      <c r="AZ73" s="225">
        <f t="shared" si="220"/>
        <v>0</v>
      </c>
      <c r="BA73" s="225">
        <f t="shared" si="221"/>
        <v>0</v>
      </c>
      <c r="BB73" s="220">
        <f t="shared" si="222"/>
        <v>0</v>
      </c>
      <c r="BC73" s="220">
        <f t="shared" si="233"/>
        <v>0</v>
      </c>
      <c r="BD73" s="220">
        <f t="shared" si="234"/>
        <v>0</v>
      </c>
      <c r="BE73" s="221">
        <f t="shared" si="235"/>
        <v>0</v>
      </c>
    </row>
    <row r="74" spans="2:57" ht="12.75" customHeight="1" thickBot="1">
      <c r="B74" s="501"/>
      <c r="C74" s="15"/>
      <c r="D74" s="19" t="s">
        <v>27</v>
      </c>
      <c r="E74" s="21"/>
      <c r="F74" s="21"/>
      <c r="G74" s="21"/>
      <c r="H74" s="220">
        <f t="shared" si="223"/>
        <v>0</v>
      </c>
      <c r="I74" s="21"/>
      <c r="J74" s="21"/>
      <c r="K74" s="21"/>
      <c r="L74" s="21"/>
      <c r="M74" s="220">
        <f t="shared" si="211"/>
        <v>0</v>
      </c>
      <c r="N74" s="21"/>
      <c r="O74" s="21"/>
      <c r="P74" s="21"/>
      <c r="Q74" s="21"/>
      <c r="R74" s="220">
        <f t="shared" si="212"/>
        <v>0</v>
      </c>
      <c r="S74" s="221">
        <f t="shared" si="224"/>
        <v>0</v>
      </c>
      <c r="T74" s="15"/>
      <c r="U74" s="19" t="s">
        <v>27</v>
      </c>
      <c r="V74" s="21"/>
      <c r="W74" s="21"/>
      <c r="X74" s="21"/>
      <c r="Y74" s="21"/>
      <c r="Z74" s="220">
        <f t="shared" si="213"/>
        <v>0</v>
      </c>
      <c r="AA74" s="21"/>
      <c r="AB74" s="21"/>
      <c r="AC74" s="21"/>
      <c r="AD74" s="21"/>
      <c r="AE74" s="220">
        <f t="shared" si="214"/>
        <v>0</v>
      </c>
      <c r="AF74" s="221">
        <f t="shared" si="215"/>
        <v>0</v>
      </c>
      <c r="AG74" s="15"/>
      <c r="AH74" s="19" t="s">
        <v>27</v>
      </c>
      <c r="AI74" s="21"/>
      <c r="AJ74" s="21"/>
      <c r="AK74" s="21"/>
      <c r="AL74" s="220">
        <f t="shared" si="225"/>
        <v>0</v>
      </c>
      <c r="AM74" s="15"/>
      <c r="AN74" s="19" t="s">
        <v>27</v>
      </c>
      <c r="AO74" s="225">
        <f t="shared" si="226"/>
        <v>0</v>
      </c>
      <c r="AP74" s="225">
        <f t="shared" si="227"/>
        <v>0</v>
      </c>
      <c r="AQ74" s="225">
        <f t="shared" si="228"/>
        <v>0</v>
      </c>
      <c r="AR74" s="220">
        <f t="shared" si="229"/>
        <v>0</v>
      </c>
      <c r="AS74" s="225">
        <f t="shared" si="230"/>
        <v>0</v>
      </c>
      <c r="AT74" s="225">
        <f t="shared" si="216"/>
        <v>0</v>
      </c>
      <c r="AU74" s="225">
        <f t="shared" si="217"/>
        <v>0</v>
      </c>
      <c r="AV74" s="225">
        <f t="shared" si="218"/>
        <v>0</v>
      </c>
      <c r="AW74" s="220">
        <f t="shared" si="231"/>
        <v>0</v>
      </c>
      <c r="AX74" s="225">
        <f t="shared" si="232"/>
        <v>0</v>
      </c>
      <c r="AY74" s="225">
        <f t="shared" si="219"/>
        <v>0</v>
      </c>
      <c r="AZ74" s="225">
        <f t="shared" si="220"/>
        <v>0</v>
      </c>
      <c r="BA74" s="225">
        <f t="shared" si="221"/>
        <v>0</v>
      </c>
      <c r="BB74" s="220">
        <f t="shared" si="222"/>
        <v>0</v>
      </c>
      <c r="BC74" s="220">
        <f t="shared" si="233"/>
        <v>0</v>
      </c>
      <c r="BD74" s="220">
        <f t="shared" si="234"/>
        <v>0</v>
      </c>
      <c r="BE74" s="221">
        <f t="shared" si="235"/>
        <v>0</v>
      </c>
    </row>
    <row r="75" spans="2:57" ht="12.75" customHeight="1" thickBot="1">
      <c r="B75" s="501"/>
      <c r="C75" s="15"/>
      <c r="D75" s="19" t="s">
        <v>28</v>
      </c>
      <c r="E75" s="21"/>
      <c r="F75" s="21"/>
      <c r="G75" s="21"/>
      <c r="H75" s="220">
        <f t="shared" si="223"/>
        <v>0</v>
      </c>
      <c r="I75" s="21"/>
      <c r="J75" s="21"/>
      <c r="K75" s="21"/>
      <c r="L75" s="21"/>
      <c r="M75" s="220">
        <f t="shared" si="211"/>
        <v>0</v>
      </c>
      <c r="N75" s="21"/>
      <c r="O75" s="21"/>
      <c r="P75" s="21"/>
      <c r="Q75" s="21"/>
      <c r="R75" s="220">
        <f t="shared" si="212"/>
        <v>0</v>
      </c>
      <c r="S75" s="221">
        <f t="shared" si="224"/>
        <v>0</v>
      </c>
      <c r="T75" s="15"/>
      <c r="U75" s="19" t="s">
        <v>28</v>
      </c>
      <c r="V75" s="21"/>
      <c r="W75" s="21"/>
      <c r="X75" s="21"/>
      <c r="Y75" s="21"/>
      <c r="Z75" s="220">
        <f t="shared" si="213"/>
        <v>0</v>
      </c>
      <c r="AA75" s="21"/>
      <c r="AB75" s="21"/>
      <c r="AC75" s="21"/>
      <c r="AD75" s="21"/>
      <c r="AE75" s="220">
        <f t="shared" si="214"/>
        <v>0</v>
      </c>
      <c r="AF75" s="221">
        <f t="shared" si="215"/>
        <v>0</v>
      </c>
      <c r="AG75" s="15"/>
      <c r="AH75" s="19" t="s">
        <v>28</v>
      </c>
      <c r="AI75" s="21"/>
      <c r="AJ75" s="21"/>
      <c r="AK75" s="21"/>
      <c r="AL75" s="220">
        <f t="shared" si="225"/>
        <v>0</v>
      </c>
      <c r="AM75" s="15"/>
      <c r="AN75" s="19" t="s">
        <v>28</v>
      </c>
      <c r="AO75" s="225">
        <f t="shared" si="226"/>
        <v>0</v>
      </c>
      <c r="AP75" s="225">
        <f t="shared" si="227"/>
        <v>0</v>
      </c>
      <c r="AQ75" s="225">
        <f t="shared" si="228"/>
        <v>0</v>
      </c>
      <c r="AR75" s="220">
        <f t="shared" si="229"/>
        <v>0</v>
      </c>
      <c r="AS75" s="225">
        <f t="shared" si="230"/>
        <v>0</v>
      </c>
      <c r="AT75" s="225">
        <f t="shared" si="216"/>
        <v>0</v>
      </c>
      <c r="AU75" s="225">
        <f t="shared" si="217"/>
        <v>0</v>
      </c>
      <c r="AV75" s="225">
        <f t="shared" si="218"/>
        <v>0</v>
      </c>
      <c r="AW75" s="220">
        <f t="shared" si="231"/>
        <v>0</v>
      </c>
      <c r="AX75" s="225">
        <f t="shared" si="232"/>
        <v>0</v>
      </c>
      <c r="AY75" s="225">
        <f t="shared" si="219"/>
        <v>0</v>
      </c>
      <c r="AZ75" s="225">
        <f t="shared" si="220"/>
        <v>0</v>
      </c>
      <c r="BA75" s="225">
        <f t="shared" si="221"/>
        <v>0</v>
      </c>
      <c r="BB75" s="220">
        <f t="shared" si="222"/>
        <v>0</v>
      </c>
      <c r="BC75" s="220">
        <f t="shared" si="233"/>
        <v>0</v>
      </c>
      <c r="BD75" s="220">
        <f t="shared" si="234"/>
        <v>0</v>
      </c>
      <c r="BE75" s="221">
        <f t="shared" si="235"/>
        <v>0</v>
      </c>
    </row>
    <row r="76" spans="2:57" ht="12.75" customHeight="1" thickBot="1">
      <c r="B76" s="501"/>
      <c r="C76" s="15"/>
      <c r="D76" s="19" t="s">
        <v>29</v>
      </c>
      <c r="E76" s="220">
        <f>SUM(E64:E75)</f>
        <v>0</v>
      </c>
      <c r="F76" s="220">
        <f>SUM(F64:F75)</f>
        <v>0</v>
      </c>
      <c r="G76" s="220">
        <f>SUM(G64:G75)</f>
        <v>0</v>
      </c>
      <c r="H76" s="220">
        <f t="shared" si="223"/>
        <v>0</v>
      </c>
      <c r="I76" s="220">
        <f>SUM(I64:I75)</f>
        <v>0</v>
      </c>
      <c r="J76" s="220">
        <f>SUM(J64:J75)</f>
        <v>0</v>
      </c>
      <c r="K76" s="220">
        <f>SUM(K64:K75)</f>
        <v>0</v>
      </c>
      <c r="L76" s="220">
        <f>SUM(L64:L75)</f>
        <v>0</v>
      </c>
      <c r="M76" s="220">
        <f t="shared" si="211"/>
        <v>0</v>
      </c>
      <c r="N76" s="220">
        <f>SUM(N64:N75)</f>
        <v>0</v>
      </c>
      <c r="O76" s="220">
        <f>SUM(O64:O75)</f>
        <v>0</v>
      </c>
      <c r="P76" s="220">
        <f>SUM(P64:P75)</f>
        <v>0</v>
      </c>
      <c r="Q76" s="220">
        <f>SUM(Q64:Q75)</f>
        <v>0</v>
      </c>
      <c r="R76" s="220">
        <f t="shared" si="212"/>
        <v>0</v>
      </c>
      <c r="S76" s="221">
        <f t="shared" si="224"/>
        <v>0</v>
      </c>
      <c r="T76" s="15"/>
      <c r="U76" s="19" t="s">
        <v>29</v>
      </c>
      <c r="V76" s="220">
        <f>SUM(V64:V75)</f>
        <v>0</v>
      </c>
      <c r="W76" s="220">
        <f>SUM(W64:W75)</f>
        <v>0</v>
      </c>
      <c r="X76" s="220">
        <f>SUM(X64:X75)</f>
        <v>0</v>
      </c>
      <c r="Y76" s="220">
        <f>SUM(Y64:Y75)</f>
        <v>0</v>
      </c>
      <c r="Z76" s="220">
        <f t="shared" si="213"/>
        <v>0</v>
      </c>
      <c r="AA76" s="220">
        <f>SUM(AA64:AA75)</f>
        <v>0</v>
      </c>
      <c r="AB76" s="220">
        <f>SUM(AB64:AB75)</f>
        <v>0</v>
      </c>
      <c r="AC76" s="220">
        <f>SUM(AC64:AC75)</f>
        <v>0</v>
      </c>
      <c r="AD76" s="220">
        <f>SUM(AD64:AD75)</f>
        <v>0</v>
      </c>
      <c r="AE76" s="220">
        <f t="shared" si="214"/>
        <v>0</v>
      </c>
      <c r="AF76" s="221">
        <f t="shared" si="215"/>
        <v>0</v>
      </c>
      <c r="AG76" s="15"/>
      <c r="AH76" s="19" t="s">
        <v>29</v>
      </c>
      <c r="AI76" s="220">
        <f>SUM(AI64:AI75)</f>
        <v>0</v>
      </c>
      <c r="AJ76" s="220">
        <f>SUM(AJ64:AJ75)</f>
        <v>0</v>
      </c>
      <c r="AK76" s="220">
        <f>SUM(AK64:AK75)</f>
        <v>0</v>
      </c>
      <c r="AL76" s="220">
        <f>SUM(AL64:AL75)</f>
        <v>0</v>
      </c>
      <c r="AM76" s="15"/>
      <c r="AN76" s="19" t="s">
        <v>29</v>
      </c>
      <c r="AO76" s="220">
        <f>SUM(AO64:AO75)</f>
        <v>0</v>
      </c>
      <c r="AP76" s="220">
        <f>SUM(AP64:AP75)</f>
        <v>0</v>
      </c>
      <c r="AQ76" s="220">
        <f>SUM(AQ64:AQ75)</f>
        <v>0</v>
      </c>
      <c r="AR76" s="220">
        <f>SUM(AO76:AQ76)</f>
        <v>0</v>
      </c>
      <c r="AS76" s="225">
        <f t="shared" si="230"/>
        <v>0</v>
      </c>
      <c r="AT76" s="225">
        <f t="shared" si="216"/>
        <v>0</v>
      </c>
      <c r="AU76" s="225">
        <f t="shared" si="217"/>
        <v>0</v>
      </c>
      <c r="AV76" s="225">
        <f t="shared" si="218"/>
        <v>0</v>
      </c>
      <c r="AW76" s="220">
        <f t="shared" si="231"/>
        <v>0</v>
      </c>
      <c r="AX76" s="225">
        <f t="shared" si="232"/>
        <v>0</v>
      </c>
      <c r="AY76" s="225">
        <f t="shared" si="219"/>
        <v>0</v>
      </c>
      <c r="AZ76" s="225">
        <f t="shared" si="220"/>
        <v>0</v>
      </c>
      <c r="BA76" s="225">
        <f t="shared" si="221"/>
        <v>0</v>
      </c>
      <c r="BB76" s="220">
        <f t="shared" si="222"/>
        <v>0</v>
      </c>
      <c r="BC76" s="220">
        <f>AR76</f>
        <v>0</v>
      </c>
      <c r="BD76" s="220">
        <f>AW76+BB76</f>
        <v>0</v>
      </c>
      <c r="BE76" s="221">
        <f>BC76+BD76</f>
        <v>0</v>
      </c>
    </row>
    <row r="77" spans="2:57" ht="5.25" customHeight="1" thickBot="1">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row>
    <row r="78" spans="2:57" ht="12.75" customHeight="1" thickBot="1">
      <c r="B78" s="502" t="str">
        <f>IF(基本情報!E12="","",基本情報!E12)</f>
        <v/>
      </c>
      <c r="C78" s="15"/>
      <c r="D78" s="19" t="s">
        <v>17</v>
      </c>
      <c r="E78" s="21"/>
      <c r="F78" s="21"/>
      <c r="G78" s="21"/>
      <c r="H78" s="220">
        <f>SUM(E78:G78)</f>
        <v>0</v>
      </c>
      <c r="I78" s="21"/>
      <c r="J78" s="21"/>
      <c r="K78" s="21"/>
      <c r="L78" s="21"/>
      <c r="M78" s="220">
        <f t="shared" ref="M78:M90" si="236">SUM(I78:L78)</f>
        <v>0</v>
      </c>
      <c r="N78" s="21"/>
      <c r="O78" s="21"/>
      <c r="P78" s="21"/>
      <c r="Q78" s="21"/>
      <c r="R78" s="220">
        <f t="shared" ref="R78:R90" si="237">SUM(N78:Q78)</f>
        <v>0</v>
      </c>
      <c r="S78" s="221">
        <f>H78+M78+R78</f>
        <v>0</v>
      </c>
      <c r="T78" s="15"/>
      <c r="U78" s="19" t="s">
        <v>17</v>
      </c>
      <c r="V78" s="21"/>
      <c r="W78" s="21"/>
      <c r="X78" s="21"/>
      <c r="Y78" s="21"/>
      <c r="Z78" s="220">
        <f t="shared" ref="Z78:Z90" si="238">SUM(V78:Y78)</f>
        <v>0</v>
      </c>
      <c r="AA78" s="21"/>
      <c r="AB78" s="21"/>
      <c r="AC78" s="21"/>
      <c r="AD78" s="21"/>
      <c r="AE78" s="220">
        <f t="shared" ref="AE78:AE90" si="239">SUM(AA78:AD78)</f>
        <v>0</v>
      </c>
      <c r="AF78" s="221">
        <f t="shared" ref="AF78:AF90" si="240">Z78+AE78</f>
        <v>0</v>
      </c>
      <c r="AG78" s="15"/>
      <c r="AH78" s="19" t="s">
        <v>17</v>
      </c>
      <c r="AI78" s="21"/>
      <c r="AJ78" s="21"/>
      <c r="AK78" s="21"/>
      <c r="AL78" s="220">
        <f>SUM(AI78:AK78)</f>
        <v>0</v>
      </c>
      <c r="AM78" s="15"/>
      <c r="AN78" s="19" t="s">
        <v>17</v>
      </c>
      <c r="AO78" s="225">
        <f>E78</f>
        <v>0</v>
      </c>
      <c r="AP78" s="225">
        <f>F78</f>
        <v>0</v>
      </c>
      <c r="AQ78" s="225">
        <f>G78</f>
        <v>0</v>
      </c>
      <c r="AR78" s="220">
        <f>SUM(AO78:AQ78)</f>
        <v>0</v>
      </c>
      <c r="AS78" s="225">
        <f>I78+V78</f>
        <v>0</v>
      </c>
      <c r="AT78" s="225">
        <f t="shared" ref="AT78:AT90" si="241">J78+W78</f>
        <v>0</v>
      </c>
      <c r="AU78" s="225">
        <f t="shared" ref="AU78:AU90" si="242">K78+X78</f>
        <v>0</v>
      </c>
      <c r="AV78" s="225">
        <f t="shared" ref="AV78:AV90" si="243">L78+Y78</f>
        <v>0</v>
      </c>
      <c r="AW78" s="220">
        <f>SUM(AS78:AV78)</f>
        <v>0</v>
      </c>
      <c r="AX78" s="225">
        <f>N78+AA78</f>
        <v>0</v>
      </c>
      <c r="AY78" s="225">
        <f t="shared" ref="AY78:AY90" si="244">O78+AB78</f>
        <v>0</v>
      </c>
      <c r="AZ78" s="225">
        <f t="shared" ref="AZ78:AZ90" si="245">P78+AC78</f>
        <v>0</v>
      </c>
      <c r="BA78" s="225">
        <f t="shared" ref="BA78:BA89" si="246">Q78+AD78</f>
        <v>0</v>
      </c>
      <c r="BB78" s="220">
        <f t="shared" ref="BB78:BB89" si="247">SUM(AX78:BA78)</f>
        <v>0</v>
      </c>
      <c r="BC78" s="220">
        <f>AR78</f>
        <v>0</v>
      </c>
      <c r="BD78" s="220">
        <f>AW78+BB78</f>
        <v>0</v>
      </c>
      <c r="BE78" s="221">
        <f>BC78+BD78</f>
        <v>0</v>
      </c>
    </row>
    <row r="79" spans="2:57" ht="12.75" customHeight="1" thickBot="1">
      <c r="B79" s="502"/>
      <c r="C79" s="15"/>
      <c r="D79" s="19" t="s">
        <v>18</v>
      </c>
      <c r="E79" s="21"/>
      <c r="F79" s="21"/>
      <c r="G79" s="21"/>
      <c r="H79" s="220">
        <f t="shared" ref="H79:H90" si="248">SUM(E79:G79)</f>
        <v>0</v>
      </c>
      <c r="I79" s="21"/>
      <c r="J79" s="21"/>
      <c r="K79" s="21"/>
      <c r="L79" s="21"/>
      <c r="M79" s="220">
        <f t="shared" si="236"/>
        <v>0</v>
      </c>
      <c r="N79" s="21"/>
      <c r="O79" s="21"/>
      <c r="P79" s="21"/>
      <c r="Q79" s="21"/>
      <c r="R79" s="220">
        <f t="shared" si="237"/>
        <v>0</v>
      </c>
      <c r="S79" s="221">
        <f t="shared" ref="S79:S90" si="249">H79+M79+R79</f>
        <v>0</v>
      </c>
      <c r="T79" s="15"/>
      <c r="U79" s="19" t="s">
        <v>18</v>
      </c>
      <c r="V79" s="21"/>
      <c r="W79" s="21"/>
      <c r="X79" s="21"/>
      <c r="Y79" s="21"/>
      <c r="Z79" s="220">
        <f t="shared" si="238"/>
        <v>0</v>
      </c>
      <c r="AA79" s="21"/>
      <c r="AB79" s="21"/>
      <c r="AC79" s="21"/>
      <c r="AD79" s="21"/>
      <c r="AE79" s="220">
        <f t="shared" si="239"/>
        <v>0</v>
      </c>
      <c r="AF79" s="221">
        <f t="shared" si="240"/>
        <v>0</v>
      </c>
      <c r="AG79" s="15"/>
      <c r="AH79" s="19" t="s">
        <v>18</v>
      </c>
      <c r="AI79" s="21"/>
      <c r="AJ79" s="21"/>
      <c r="AK79" s="21"/>
      <c r="AL79" s="220">
        <f t="shared" ref="AL79:AL89" si="250">SUM(AI79:AK79)</f>
        <v>0</v>
      </c>
      <c r="AM79" s="15"/>
      <c r="AN79" s="19" t="s">
        <v>18</v>
      </c>
      <c r="AO79" s="225">
        <f t="shared" ref="AO79:AO89" si="251">E79</f>
        <v>0</v>
      </c>
      <c r="AP79" s="225">
        <f t="shared" ref="AP79:AP89" si="252">F79</f>
        <v>0</v>
      </c>
      <c r="AQ79" s="225">
        <f t="shared" ref="AQ79:AQ89" si="253">G79</f>
        <v>0</v>
      </c>
      <c r="AR79" s="220">
        <f t="shared" ref="AR79:AR89" si="254">SUM(AO79:AQ79)</f>
        <v>0</v>
      </c>
      <c r="AS79" s="225">
        <f t="shared" ref="AS79:AS90" si="255">I79+V79</f>
        <v>0</v>
      </c>
      <c r="AT79" s="225">
        <f t="shared" si="241"/>
        <v>0</v>
      </c>
      <c r="AU79" s="225">
        <f t="shared" si="242"/>
        <v>0</v>
      </c>
      <c r="AV79" s="225">
        <f t="shared" si="243"/>
        <v>0</v>
      </c>
      <c r="AW79" s="220">
        <f t="shared" ref="AW79:AW90" si="256">SUM(AS79:AV79)</f>
        <v>0</v>
      </c>
      <c r="AX79" s="225">
        <f t="shared" ref="AX79:AX90" si="257">N79+AA79</f>
        <v>0</v>
      </c>
      <c r="AY79" s="225">
        <f t="shared" si="244"/>
        <v>0</v>
      </c>
      <c r="AZ79" s="225">
        <f t="shared" si="245"/>
        <v>0</v>
      </c>
      <c r="BA79" s="225">
        <f t="shared" si="246"/>
        <v>0</v>
      </c>
      <c r="BB79" s="220">
        <f t="shared" si="247"/>
        <v>0</v>
      </c>
      <c r="BC79" s="220">
        <f t="shared" ref="BC79:BC89" si="258">AR79</f>
        <v>0</v>
      </c>
      <c r="BD79" s="220">
        <f t="shared" ref="BD79:BD89" si="259">AW79+BB79</f>
        <v>0</v>
      </c>
      <c r="BE79" s="221">
        <f t="shared" ref="BE79:BE89" si="260">BC79+BD79</f>
        <v>0</v>
      </c>
    </row>
    <row r="80" spans="2:57" ht="12.75" customHeight="1" thickBot="1">
      <c r="B80" s="502"/>
      <c r="C80" s="15"/>
      <c r="D80" s="19" t="s">
        <v>19</v>
      </c>
      <c r="E80" s="21"/>
      <c r="F80" s="21"/>
      <c r="G80" s="21"/>
      <c r="H80" s="220">
        <f t="shared" si="248"/>
        <v>0</v>
      </c>
      <c r="I80" s="21"/>
      <c r="J80" s="21"/>
      <c r="K80" s="21"/>
      <c r="L80" s="21"/>
      <c r="M80" s="220">
        <f t="shared" si="236"/>
        <v>0</v>
      </c>
      <c r="N80" s="21"/>
      <c r="O80" s="21"/>
      <c r="P80" s="21"/>
      <c r="Q80" s="21"/>
      <c r="R80" s="220">
        <f t="shared" si="237"/>
        <v>0</v>
      </c>
      <c r="S80" s="221">
        <f t="shared" si="249"/>
        <v>0</v>
      </c>
      <c r="T80" s="15"/>
      <c r="U80" s="19" t="s">
        <v>19</v>
      </c>
      <c r="V80" s="21"/>
      <c r="W80" s="21"/>
      <c r="X80" s="21"/>
      <c r="Y80" s="21"/>
      <c r="Z80" s="220">
        <f t="shared" si="238"/>
        <v>0</v>
      </c>
      <c r="AA80" s="21"/>
      <c r="AB80" s="21"/>
      <c r="AC80" s="21"/>
      <c r="AD80" s="21"/>
      <c r="AE80" s="220">
        <f t="shared" si="239"/>
        <v>0</v>
      </c>
      <c r="AF80" s="221">
        <f t="shared" si="240"/>
        <v>0</v>
      </c>
      <c r="AG80" s="15"/>
      <c r="AH80" s="19" t="s">
        <v>19</v>
      </c>
      <c r="AI80" s="21"/>
      <c r="AJ80" s="21"/>
      <c r="AK80" s="21"/>
      <c r="AL80" s="220">
        <f t="shared" si="250"/>
        <v>0</v>
      </c>
      <c r="AM80" s="15"/>
      <c r="AN80" s="19" t="s">
        <v>19</v>
      </c>
      <c r="AO80" s="225">
        <f t="shared" si="251"/>
        <v>0</v>
      </c>
      <c r="AP80" s="225">
        <f t="shared" si="252"/>
        <v>0</v>
      </c>
      <c r="AQ80" s="225">
        <f t="shared" si="253"/>
        <v>0</v>
      </c>
      <c r="AR80" s="220">
        <f t="shared" si="254"/>
        <v>0</v>
      </c>
      <c r="AS80" s="225">
        <f t="shared" si="255"/>
        <v>0</v>
      </c>
      <c r="AT80" s="225">
        <f t="shared" si="241"/>
        <v>0</v>
      </c>
      <c r="AU80" s="225">
        <f t="shared" si="242"/>
        <v>0</v>
      </c>
      <c r="AV80" s="225">
        <f t="shared" si="243"/>
        <v>0</v>
      </c>
      <c r="AW80" s="220">
        <f t="shared" si="256"/>
        <v>0</v>
      </c>
      <c r="AX80" s="225">
        <f t="shared" si="257"/>
        <v>0</v>
      </c>
      <c r="AY80" s="225">
        <f t="shared" si="244"/>
        <v>0</v>
      </c>
      <c r="AZ80" s="225">
        <f t="shared" si="245"/>
        <v>0</v>
      </c>
      <c r="BA80" s="225">
        <f t="shared" si="246"/>
        <v>0</v>
      </c>
      <c r="BB80" s="220">
        <f t="shared" si="247"/>
        <v>0</v>
      </c>
      <c r="BC80" s="220">
        <f t="shared" si="258"/>
        <v>0</v>
      </c>
      <c r="BD80" s="220">
        <f t="shared" si="259"/>
        <v>0</v>
      </c>
      <c r="BE80" s="221">
        <f t="shared" si="260"/>
        <v>0</v>
      </c>
    </row>
    <row r="81" spans="2:57" ht="12.75" customHeight="1" thickBot="1">
      <c r="B81" s="502"/>
      <c r="C81" s="15"/>
      <c r="D81" s="19" t="s">
        <v>20</v>
      </c>
      <c r="E81" s="21"/>
      <c r="F81" s="21"/>
      <c r="G81" s="21"/>
      <c r="H81" s="220">
        <f t="shared" si="248"/>
        <v>0</v>
      </c>
      <c r="I81" s="21"/>
      <c r="J81" s="21"/>
      <c r="K81" s="21"/>
      <c r="L81" s="21"/>
      <c r="M81" s="220">
        <f t="shared" si="236"/>
        <v>0</v>
      </c>
      <c r="N81" s="21"/>
      <c r="O81" s="21"/>
      <c r="P81" s="21"/>
      <c r="Q81" s="21"/>
      <c r="R81" s="220">
        <f t="shared" si="237"/>
        <v>0</v>
      </c>
      <c r="S81" s="221">
        <f t="shared" si="249"/>
        <v>0</v>
      </c>
      <c r="T81" s="15"/>
      <c r="U81" s="19" t="s">
        <v>20</v>
      </c>
      <c r="V81" s="21"/>
      <c r="W81" s="21"/>
      <c r="X81" s="21"/>
      <c r="Y81" s="21"/>
      <c r="Z81" s="220">
        <f t="shared" si="238"/>
        <v>0</v>
      </c>
      <c r="AA81" s="21"/>
      <c r="AB81" s="21"/>
      <c r="AC81" s="21"/>
      <c r="AD81" s="21"/>
      <c r="AE81" s="220">
        <f t="shared" si="239"/>
        <v>0</v>
      </c>
      <c r="AF81" s="221">
        <f t="shared" si="240"/>
        <v>0</v>
      </c>
      <c r="AG81" s="15"/>
      <c r="AH81" s="19" t="s">
        <v>20</v>
      </c>
      <c r="AI81" s="21"/>
      <c r="AJ81" s="21"/>
      <c r="AK81" s="21"/>
      <c r="AL81" s="220">
        <f>SUM(AI81:AK81)</f>
        <v>0</v>
      </c>
      <c r="AM81" s="15"/>
      <c r="AN81" s="19" t="s">
        <v>20</v>
      </c>
      <c r="AO81" s="225">
        <f t="shared" si="251"/>
        <v>0</v>
      </c>
      <c r="AP81" s="225">
        <f t="shared" si="252"/>
        <v>0</v>
      </c>
      <c r="AQ81" s="225">
        <f t="shared" si="253"/>
        <v>0</v>
      </c>
      <c r="AR81" s="220">
        <f t="shared" si="254"/>
        <v>0</v>
      </c>
      <c r="AS81" s="225">
        <f t="shared" si="255"/>
        <v>0</v>
      </c>
      <c r="AT81" s="225">
        <f t="shared" si="241"/>
        <v>0</v>
      </c>
      <c r="AU81" s="225">
        <f t="shared" si="242"/>
        <v>0</v>
      </c>
      <c r="AV81" s="225">
        <f t="shared" si="243"/>
        <v>0</v>
      </c>
      <c r="AW81" s="220">
        <f t="shared" si="256"/>
        <v>0</v>
      </c>
      <c r="AX81" s="225">
        <f t="shared" si="257"/>
        <v>0</v>
      </c>
      <c r="AY81" s="225">
        <f t="shared" si="244"/>
        <v>0</v>
      </c>
      <c r="AZ81" s="225">
        <f t="shared" si="245"/>
        <v>0</v>
      </c>
      <c r="BA81" s="225">
        <f t="shared" si="246"/>
        <v>0</v>
      </c>
      <c r="BB81" s="220">
        <f t="shared" si="247"/>
        <v>0</v>
      </c>
      <c r="BC81" s="220">
        <f t="shared" si="258"/>
        <v>0</v>
      </c>
      <c r="BD81" s="220">
        <f t="shared" si="259"/>
        <v>0</v>
      </c>
      <c r="BE81" s="221">
        <f t="shared" si="260"/>
        <v>0</v>
      </c>
    </row>
    <row r="82" spans="2:57" ht="12.75" customHeight="1" thickBot="1">
      <c r="B82" s="502"/>
      <c r="C82" s="15"/>
      <c r="D82" s="19" t="s">
        <v>21</v>
      </c>
      <c r="E82" s="21"/>
      <c r="F82" s="21"/>
      <c r="G82" s="21"/>
      <c r="H82" s="220">
        <f>SUM(E82:G82)</f>
        <v>0</v>
      </c>
      <c r="I82" s="21"/>
      <c r="J82" s="21"/>
      <c r="K82" s="21"/>
      <c r="L82" s="21"/>
      <c r="M82" s="220">
        <f>SUM(I82:L82)</f>
        <v>0</v>
      </c>
      <c r="N82" s="21"/>
      <c r="O82" s="21"/>
      <c r="P82" s="21"/>
      <c r="Q82" s="21"/>
      <c r="R82" s="220">
        <f>SUM(N82:Q82)</f>
        <v>0</v>
      </c>
      <c r="S82" s="221">
        <f>H82+M82+R82</f>
        <v>0</v>
      </c>
      <c r="T82" s="15"/>
      <c r="U82" s="19" t="s">
        <v>21</v>
      </c>
      <c r="V82" s="21"/>
      <c r="W82" s="21"/>
      <c r="X82" s="21"/>
      <c r="Y82" s="21"/>
      <c r="Z82" s="220">
        <f>SUM(V82:Y82)</f>
        <v>0</v>
      </c>
      <c r="AA82" s="21"/>
      <c r="AB82" s="21"/>
      <c r="AC82" s="21"/>
      <c r="AD82" s="21"/>
      <c r="AE82" s="220">
        <f>SUM(AA82:AD82)</f>
        <v>0</v>
      </c>
      <c r="AF82" s="221">
        <f>Z82+AE82</f>
        <v>0</v>
      </c>
      <c r="AG82" s="15"/>
      <c r="AH82" s="19" t="s">
        <v>21</v>
      </c>
      <c r="AI82" s="21"/>
      <c r="AJ82" s="21"/>
      <c r="AK82" s="21"/>
      <c r="AL82" s="220">
        <f t="shared" si="250"/>
        <v>0</v>
      </c>
      <c r="AM82" s="15"/>
      <c r="AN82" s="19" t="s">
        <v>21</v>
      </c>
      <c r="AO82" s="225">
        <f t="shared" si="251"/>
        <v>0</v>
      </c>
      <c r="AP82" s="225">
        <f t="shared" si="252"/>
        <v>0</v>
      </c>
      <c r="AQ82" s="225">
        <f t="shared" si="253"/>
        <v>0</v>
      </c>
      <c r="AR82" s="220">
        <f t="shared" si="254"/>
        <v>0</v>
      </c>
      <c r="AS82" s="225">
        <f t="shared" si="255"/>
        <v>0</v>
      </c>
      <c r="AT82" s="225">
        <f t="shared" si="241"/>
        <v>0</v>
      </c>
      <c r="AU82" s="225">
        <f t="shared" si="242"/>
        <v>0</v>
      </c>
      <c r="AV82" s="225">
        <f t="shared" si="243"/>
        <v>0</v>
      </c>
      <c r="AW82" s="220">
        <f t="shared" si="256"/>
        <v>0</v>
      </c>
      <c r="AX82" s="225">
        <f t="shared" si="257"/>
        <v>0</v>
      </c>
      <c r="AY82" s="225">
        <f t="shared" si="244"/>
        <v>0</v>
      </c>
      <c r="AZ82" s="225">
        <f t="shared" si="245"/>
        <v>0</v>
      </c>
      <c r="BA82" s="225">
        <f t="shared" si="246"/>
        <v>0</v>
      </c>
      <c r="BB82" s="220">
        <f t="shared" si="247"/>
        <v>0</v>
      </c>
      <c r="BC82" s="220">
        <f t="shared" si="258"/>
        <v>0</v>
      </c>
      <c r="BD82" s="220">
        <f t="shared" si="259"/>
        <v>0</v>
      </c>
      <c r="BE82" s="221">
        <f t="shared" si="260"/>
        <v>0</v>
      </c>
    </row>
    <row r="83" spans="2:57" ht="12.75" customHeight="1" thickBot="1">
      <c r="B83" s="502"/>
      <c r="C83" s="15"/>
      <c r="D83" s="19" t="s">
        <v>22</v>
      </c>
      <c r="E83" s="21"/>
      <c r="F83" s="21"/>
      <c r="G83" s="21"/>
      <c r="H83" s="220">
        <f t="shared" si="248"/>
        <v>0</v>
      </c>
      <c r="I83" s="21"/>
      <c r="J83" s="21"/>
      <c r="K83" s="21"/>
      <c r="L83" s="21"/>
      <c r="M83" s="220">
        <f t="shared" si="236"/>
        <v>0</v>
      </c>
      <c r="N83" s="21"/>
      <c r="O83" s="21"/>
      <c r="P83" s="21"/>
      <c r="Q83" s="21"/>
      <c r="R83" s="220">
        <f t="shared" si="237"/>
        <v>0</v>
      </c>
      <c r="S83" s="221">
        <f t="shared" si="249"/>
        <v>0</v>
      </c>
      <c r="T83" s="15"/>
      <c r="U83" s="19" t="s">
        <v>22</v>
      </c>
      <c r="V83" s="21"/>
      <c r="W83" s="21"/>
      <c r="X83" s="21"/>
      <c r="Y83" s="21"/>
      <c r="Z83" s="220">
        <f t="shared" si="238"/>
        <v>0</v>
      </c>
      <c r="AA83" s="21"/>
      <c r="AB83" s="21"/>
      <c r="AC83" s="21"/>
      <c r="AD83" s="21"/>
      <c r="AE83" s="220">
        <f t="shared" si="239"/>
        <v>0</v>
      </c>
      <c r="AF83" s="221">
        <f t="shared" si="240"/>
        <v>0</v>
      </c>
      <c r="AG83" s="15"/>
      <c r="AH83" s="19" t="s">
        <v>22</v>
      </c>
      <c r="AI83" s="21"/>
      <c r="AJ83" s="21"/>
      <c r="AK83" s="21"/>
      <c r="AL83" s="220">
        <f t="shared" si="250"/>
        <v>0</v>
      </c>
      <c r="AM83" s="15"/>
      <c r="AN83" s="19" t="s">
        <v>22</v>
      </c>
      <c r="AO83" s="225">
        <f t="shared" si="251"/>
        <v>0</v>
      </c>
      <c r="AP83" s="225">
        <f t="shared" si="252"/>
        <v>0</v>
      </c>
      <c r="AQ83" s="225">
        <f t="shared" si="253"/>
        <v>0</v>
      </c>
      <c r="AR83" s="220">
        <f t="shared" si="254"/>
        <v>0</v>
      </c>
      <c r="AS83" s="225">
        <f t="shared" si="255"/>
        <v>0</v>
      </c>
      <c r="AT83" s="225">
        <f t="shared" si="241"/>
        <v>0</v>
      </c>
      <c r="AU83" s="225">
        <f t="shared" si="242"/>
        <v>0</v>
      </c>
      <c r="AV83" s="225">
        <f t="shared" si="243"/>
        <v>0</v>
      </c>
      <c r="AW83" s="220">
        <f t="shared" si="256"/>
        <v>0</v>
      </c>
      <c r="AX83" s="225">
        <f t="shared" si="257"/>
        <v>0</v>
      </c>
      <c r="AY83" s="225">
        <f t="shared" si="244"/>
        <v>0</v>
      </c>
      <c r="AZ83" s="225">
        <f t="shared" si="245"/>
        <v>0</v>
      </c>
      <c r="BA83" s="225">
        <f t="shared" si="246"/>
        <v>0</v>
      </c>
      <c r="BB83" s="220">
        <f t="shared" si="247"/>
        <v>0</v>
      </c>
      <c r="BC83" s="220">
        <f t="shared" si="258"/>
        <v>0</v>
      </c>
      <c r="BD83" s="220">
        <f t="shared" si="259"/>
        <v>0</v>
      </c>
      <c r="BE83" s="221">
        <f t="shared" si="260"/>
        <v>0</v>
      </c>
    </row>
    <row r="84" spans="2:57" ht="12.75" customHeight="1" thickBot="1">
      <c r="B84" s="502"/>
      <c r="C84" s="15"/>
      <c r="D84" s="19" t="s">
        <v>23</v>
      </c>
      <c r="E84" s="21"/>
      <c r="F84" s="21"/>
      <c r="G84" s="21"/>
      <c r="H84" s="220">
        <f t="shared" si="248"/>
        <v>0</v>
      </c>
      <c r="I84" s="21"/>
      <c r="J84" s="21"/>
      <c r="K84" s="21"/>
      <c r="L84" s="21"/>
      <c r="M84" s="220">
        <f t="shared" si="236"/>
        <v>0</v>
      </c>
      <c r="N84" s="21"/>
      <c r="O84" s="21"/>
      <c r="P84" s="21"/>
      <c r="Q84" s="21"/>
      <c r="R84" s="220">
        <f t="shared" si="237"/>
        <v>0</v>
      </c>
      <c r="S84" s="221">
        <f t="shared" si="249"/>
        <v>0</v>
      </c>
      <c r="T84" s="15"/>
      <c r="U84" s="19" t="s">
        <v>23</v>
      </c>
      <c r="V84" s="21"/>
      <c r="W84" s="21"/>
      <c r="X84" s="21"/>
      <c r="Y84" s="21"/>
      <c r="Z84" s="220">
        <f t="shared" si="238"/>
        <v>0</v>
      </c>
      <c r="AA84" s="21"/>
      <c r="AB84" s="21"/>
      <c r="AC84" s="21"/>
      <c r="AD84" s="21"/>
      <c r="AE84" s="220">
        <f t="shared" si="239"/>
        <v>0</v>
      </c>
      <c r="AF84" s="221">
        <f t="shared" si="240"/>
        <v>0</v>
      </c>
      <c r="AG84" s="15"/>
      <c r="AH84" s="19" t="s">
        <v>23</v>
      </c>
      <c r="AI84" s="21"/>
      <c r="AJ84" s="21"/>
      <c r="AK84" s="21"/>
      <c r="AL84" s="220">
        <f t="shared" si="250"/>
        <v>0</v>
      </c>
      <c r="AM84" s="15"/>
      <c r="AN84" s="19" t="s">
        <v>23</v>
      </c>
      <c r="AO84" s="225">
        <f t="shared" si="251"/>
        <v>0</v>
      </c>
      <c r="AP84" s="225">
        <f t="shared" si="252"/>
        <v>0</v>
      </c>
      <c r="AQ84" s="225">
        <f t="shared" si="253"/>
        <v>0</v>
      </c>
      <c r="AR84" s="220">
        <f t="shared" si="254"/>
        <v>0</v>
      </c>
      <c r="AS84" s="225">
        <f t="shared" si="255"/>
        <v>0</v>
      </c>
      <c r="AT84" s="225">
        <f t="shared" si="241"/>
        <v>0</v>
      </c>
      <c r="AU84" s="225">
        <f t="shared" si="242"/>
        <v>0</v>
      </c>
      <c r="AV84" s="225">
        <f t="shared" si="243"/>
        <v>0</v>
      </c>
      <c r="AW84" s="220">
        <f t="shared" si="256"/>
        <v>0</v>
      </c>
      <c r="AX84" s="225">
        <f t="shared" si="257"/>
        <v>0</v>
      </c>
      <c r="AY84" s="225">
        <f t="shared" si="244"/>
        <v>0</v>
      </c>
      <c r="AZ84" s="225">
        <f t="shared" si="245"/>
        <v>0</v>
      </c>
      <c r="BA84" s="225">
        <f t="shared" si="246"/>
        <v>0</v>
      </c>
      <c r="BB84" s="220">
        <f t="shared" si="247"/>
        <v>0</v>
      </c>
      <c r="BC84" s="220">
        <f t="shared" si="258"/>
        <v>0</v>
      </c>
      <c r="BD84" s="220">
        <f t="shared" si="259"/>
        <v>0</v>
      </c>
      <c r="BE84" s="221">
        <f t="shared" si="260"/>
        <v>0</v>
      </c>
    </row>
    <row r="85" spans="2:57" ht="12.75" customHeight="1" thickBot="1">
      <c r="B85" s="502"/>
      <c r="C85" s="15"/>
      <c r="D85" s="19" t="s">
        <v>24</v>
      </c>
      <c r="E85" s="21"/>
      <c r="F85" s="21"/>
      <c r="G85" s="21"/>
      <c r="H85" s="220">
        <f t="shared" si="248"/>
        <v>0</v>
      </c>
      <c r="I85" s="21"/>
      <c r="J85" s="21"/>
      <c r="K85" s="21"/>
      <c r="L85" s="21"/>
      <c r="M85" s="220">
        <f t="shared" si="236"/>
        <v>0</v>
      </c>
      <c r="N85" s="21"/>
      <c r="O85" s="21"/>
      <c r="P85" s="21"/>
      <c r="Q85" s="21"/>
      <c r="R85" s="220">
        <f t="shared" si="237"/>
        <v>0</v>
      </c>
      <c r="S85" s="221">
        <f t="shared" si="249"/>
        <v>0</v>
      </c>
      <c r="T85" s="15"/>
      <c r="U85" s="19" t="s">
        <v>24</v>
      </c>
      <c r="V85" s="21"/>
      <c r="W85" s="21"/>
      <c r="X85" s="21"/>
      <c r="Y85" s="21"/>
      <c r="Z85" s="220">
        <f t="shared" si="238"/>
        <v>0</v>
      </c>
      <c r="AA85" s="21"/>
      <c r="AB85" s="21"/>
      <c r="AC85" s="21"/>
      <c r="AD85" s="21"/>
      <c r="AE85" s="220">
        <f t="shared" si="239"/>
        <v>0</v>
      </c>
      <c r="AF85" s="221">
        <f t="shared" si="240"/>
        <v>0</v>
      </c>
      <c r="AG85" s="15"/>
      <c r="AH85" s="19" t="s">
        <v>24</v>
      </c>
      <c r="AI85" s="21"/>
      <c r="AJ85" s="21"/>
      <c r="AK85" s="21"/>
      <c r="AL85" s="220">
        <f t="shared" si="250"/>
        <v>0</v>
      </c>
      <c r="AM85" s="15"/>
      <c r="AN85" s="19" t="s">
        <v>24</v>
      </c>
      <c r="AO85" s="225">
        <f t="shared" si="251"/>
        <v>0</v>
      </c>
      <c r="AP85" s="225">
        <f t="shared" si="252"/>
        <v>0</v>
      </c>
      <c r="AQ85" s="225">
        <f t="shared" si="253"/>
        <v>0</v>
      </c>
      <c r="AR85" s="220">
        <f t="shared" si="254"/>
        <v>0</v>
      </c>
      <c r="AS85" s="225">
        <f t="shared" si="255"/>
        <v>0</v>
      </c>
      <c r="AT85" s="225">
        <f t="shared" si="241"/>
        <v>0</v>
      </c>
      <c r="AU85" s="225">
        <f t="shared" si="242"/>
        <v>0</v>
      </c>
      <c r="AV85" s="225">
        <f t="shared" si="243"/>
        <v>0</v>
      </c>
      <c r="AW85" s="220">
        <f t="shared" si="256"/>
        <v>0</v>
      </c>
      <c r="AX85" s="225">
        <f t="shared" si="257"/>
        <v>0</v>
      </c>
      <c r="AY85" s="225">
        <f t="shared" si="244"/>
        <v>0</v>
      </c>
      <c r="AZ85" s="225">
        <f t="shared" si="245"/>
        <v>0</v>
      </c>
      <c r="BA85" s="225">
        <f t="shared" si="246"/>
        <v>0</v>
      </c>
      <c r="BB85" s="220">
        <f t="shared" si="247"/>
        <v>0</v>
      </c>
      <c r="BC85" s="220">
        <f t="shared" si="258"/>
        <v>0</v>
      </c>
      <c r="BD85" s="220">
        <f t="shared" si="259"/>
        <v>0</v>
      </c>
      <c r="BE85" s="221">
        <f t="shared" si="260"/>
        <v>0</v>
      </c>
    </row>
    <row r="86" spans="2:57" ht="12.75" customHeight="1" thickBot="1">
      <c r="B86" s="502"/>
      <c r="C86" s="15"/>
      <c r="D86" s="19" t="s">
        <v>25</v>
      </c>
      <c r="E86" s="21"/>
      <c r="F86" s="21"/>
      <c r="G86" s="21"/>
      <c r="H86" s="220">
        <f t="shared" si="248"/>
        <v>0</v>
      </c>
      <c r="I86" s="21"/>
      <c r="J86" s="21"/>
      <c r="K86" s="21"/>
      <c r="L86" s="21"/>
      <c r="M86" s="220">
        <f t="shared" si="236"/>
        <v>0</v>
      </c>
      <c r="N86" s="21"/>
      <c r="O86" s="21"/>
      <c r="P86" s="21"/>
      <c r="Q86" s="21"/>
      <c r="R86" s="220">
        <f t="shared" si="237"/>
        <v>0</v>
      </c>
      <c r="S86" s="221">
        <f t="shared" si="249"/>
        <v>0</v>
      </c>
      <c r="T86" s="15"/>
      <c r="U86" s="19" t="s">
        <v>25</v>
      </c>
      <c r="V86" s="21"/>
      <c r="W86" s="21"/>
      <c r="X86" s="21"/>
      <c r="Y86" s="21"/>
      <c r="Z86" s="220">
        <f t="shared" si="238"/>
        <v>0</v>
      </c>
      <c r="AA86" s="21"/>
      <c r="AB86" s="21"/>
      <c r="AC86" s="21"/>
      <c r="AD86" s="21"/>
      <c r="AE86" s="220">
        <f t="shared" si="239"/>
        <v>0</v>
      </c>
      <c r="AF86" s="221">
        <f t="shared" si="240"/>
        <v>0</v>
      </c>
      <c r="AG86" s="15"/>
      <c r="AH86" s="19" t="s">
        <v>25</v>
      </c>
      <c r="AI86" s="21"/>
      <c r="AJ86" s="21"/>
      <c r="AK86" s="21"/>
      <c r="AL86" s="220">
        <f t="shared" si="250"/>
        <v>0</v>
      </c>
      <c r="AM86" s="15"/>
      <c r="AN86" s="19" t="s">
        <v>25</v>
      </c>
      <c r="AO86" s="225">
        <f t="shared" si="251"/>
        <v>0</v>
      </c>
      <c r="AP86" s="225">
        <f t="shared" si="252"/>
        <v>0</v>
      </c>
      <c r="AQ86" s="225">
        <f t="shared" si="253"/>
        <v>0</v>
      </c>
      <c r="AR86" s="220">
        <f t="shared" si="254"/>
        <v>0</v>
      </c>
      <c r="AS86" s="225">
        <f t="shared" si="255"/>
        <v>0</v>
      </c>
      <c r="AT86" s="225">
        <f t="shared" si="241"/>
        <v>0</v>
      </c>
      <c r="AU86" s="225">
        <f t="shared" si="242"/>
        <v>0</v>
      </c>
      <c r="AV86" s="225">
        <f t="shared" si="243"/>
        <v>0</v>
      </c>
      <c r="AW86" s="220">
        <f t="shared" si="256"/>
        <v>0</v>
      </c>
      <c r="AX86" s="225">
        <f t="shared" si="257"/>
        <v>0</v>
      </c>
      <c r="AY86" s="225">
        <f t="shared" si="244"/>
        <v>0</v>
      </c>
      <c r="AZ86" s="225">
        <f t="shared" si="245"/>
        <v>0</v>
      </c>
      <c r="BA86" s="225">
        <f t="shared" si="246"/>
        <v>0</v>
      </c>
      <c r="BB86" s="220">
        <f t="shared" si="247"/>
        <v>0</v>
      </c>
      <c r="BC86" s="220">
        <f t="shared" si="258"/>
        <v>0</v>
      </c>
      <c r="BD86" s="220">
        <f t="shared" si="259"/>
        <v>0</v>
      </c>
      <c r="BE86" s="221">
        <f t="shared" si="260"/>
        <v>0</v>
      </c>
    </row>
    <row r="87" spans="2:57" ht="12.75" customHeight="1" thickBot="1">
      <c r="B87" s="502"/>
      <c r="C87" s="15"/>
      <c r="D87" s="19" t="s">
        <v>26</v>
      </c>
      <c r="E87" s="21"/>
      <c r="F87" s="21"/>
      <c r="G87" s="21"/>
      <c r="H87" s="220">
        <f t="shared" si="248"/>
        <v>0</v>
      </c>
      <c r="I87" s="21"/>
      <c r="J87" s="21"/>
      <c r="K87" s="21"/>
      <c r="L87" s="21"/>
      <c r="M87" s="220">
        <f t="shared" si="236"/>
        <v>0</v>
      </c>
      <c r="N87" s="21"/>
      <c r="O87" s="21"/>
      <c r="P87" s="21"/>
      <c r="Q87" s="21"/>
      <c r="R87" s="220">
        <f t="shared" si="237"/>
        <v>0</v>
      </c>
      <c r="S87" s="221">
        <f t="shared" si="249"/>
        <v>0</v>
      </c>
      <c r="T87" s="15"/>
      <c r="U87" s="19" t="s">
        <v>26</v>
      </c>
      <c r="V87" s="21"/>
      <c r="W87" s="21"/>
      <c r="X87" s="21"/>
      <c r="Y87" s="21"/>
      <c r="Z87" s="220">
        <f t="shared" si="238"/>
        <v>0</v>
      </c>
      <c r="AA87" s="21"/>
      <c r="AB87" s="21"/>
      <c r="AC87" s="21"/>
      <c r="AD87" s="21"/>
      <c r="AE87" s="220">
        <f t="shared" si="239"/>
        <v>0</v>
      </c>
      <c r="AF87" s="221">
        <f t="shared" si="240"/>
        <v>0</v>
      </c>
      <c r="AG87" s="15"/>
      <c r="AH87" s="19" t="s">
        <v>26</v>
      </c>
      <c r="AI87" s="21"/>
      <c r="AJ87" s="21"/>
      <c r="AK87" s="21"/>
      <c r="AL87" s="220">
        <f t="shared" si="250"/>
        <v>0</v>
      </c>
      <c r="AM87" s="15"/>
      <c r="AN87" s="19" t="s">
        <v>26</v>
      </c>
      <c r="AO87" s="225">
        <f t="shared" si="251"/>
        <v>0</v>
      </c>
      <c r="AP87" s="225">
        <f t="shared" si="252"/>
        <v>0</v>
      </c>
      <c r="AQ87" s="225">
        <f t="shared" si="253"/>
        <v>0</v>
      </c>
      <c r="AR87" s="220">
        <f t="shared" si="254"/>
        <v>0</v>
      </c>
      <c r="AS87" s="225">
        <f t="shared" si="255"/>
        <v>0</v>
      </c>
      <c r="AT87" s="225">
        <f t="shared" si="241"/>
        <v>0</v>
      </c>
      <c r="AU87" s="225">
        <f t="shared" si="242"/>
        <v>0</v>
      </c>
      <c r="AV87" s="225">
        <f t="shared" si="243"/>
        <v>0</v>
      </c>
      <c r="AW87" s="220">
        <f t="shared" si="256"/>
        <v>0</v>
      </c>
      <c r="AX87" s="225">
        <f t="shared" si="257"/>
        <v>0</v>
      </c>
      <c r="AY87" s="225">
        <f t="shared" si="244"/>
        <v>0</v>
      </c>
      <c r="AZ87" s="225">
        <f t="shared" si="245"/>
        <v>0</v>
      </c>
      <c r="BA87" s="225">
        <f t="shared" si="246"/>
        <v>0</v>
      </c>
      <c r="BB87" s="220">
        <f t="shared" si="247"/>
        <v>0</v>
      </c>
      <c r="BC87" s="220">
        <f t="shared" si="258"/>
        <v>0</v>
      </c>
      <c r="BD87" s="220">
        <f t="shared" si="259"/>
        <v>0</v>
      </c>
      <c r="BE87" s="221">
        <f t="shared" si="260"/>
        <v>0</v>
      </c>
    </row>
    <row r="88" spans="2:57" ht="12.75" customHeight="1" thickBot="1">
      <c r="B88" s="502"/>
      <c r="C88" s="15"/>
      <c r="D88" s="19" t="s">
        <v>27</v>
      </c>
      <c r="E88" s="21"/>
      <c r="F88" s="21"/>
      <c r="G88" s="21"/>
      <c r="H88" s="220">
        <f t="shared" si="248"/>
        <v>0</v>
      </c>
      <c r="I88" s="21"/>
      <c r="J88" s="21"/>
      <c r="K88" s="21"/>
      <c r="L88" s="21"/>
      <c r="M88" s="220">
        <f t="shared" si="236"/>
        <v>0</v>
      </c>
      <c r="N88" s="21"/>
      <c r="O88" s="21"/>
      <c r="P88" s="21"/>
      <c r="Q88" s="21"/>
      <c r="R88" s="220">
        <f t="shared" si="237"/>
        <v>0</v>
      </c>
      <c r="S88" s="221">
        <f t="shared" si="249"/>
        <v>0</v>
      </c>
      <c r="T88" s="15"/>
      <c r="U88" s="19" t="s">
        <v>27</v>
      </c>
      <c r="V88" s="21"/>
      <c r="W88" s="21"/>
      <c r="X88" s="21"/>
      <c r="Y88" s="21"/>
      <c r="Z88" s="220">
        <f t="shared" si="238"/>
        <v>0</v>
      </c>
      <c r="AA88" s="21"/>
      <c r="AB88" s="21"/>
      <c r="AC88" s="21"/>
      <c r="AD88" s="21"/>
      <c r="AE88" s="220">
        <f t="shared" si="239"/>
        <v>0</v>
      </c>
      <c r="AF88" s="221">
        <f t="shared" si="240"/>
        <v>0</v>
      </c>
      <c r="AG88" s="15"/>
      <c r="AH88" s="19" t="s">
        <v>27</v>
      </c>
      <c r="AI88" s="21"/>
      <c r="AJ88" s="21"/>
      <c r="AK88" s="21"/>
      <c r="AL88" s="220">
        <f t="shared" si="250"/>
        <v>0</v>
      </c>
      <c r="AM88" s="15"/>
      <c r="AN88" s="19" t="s">
        <v>27</v>
      </c>
      <c r="AO88" s="225">
        <f t="shared" si="251"/>
        <v>0</v>
      </c>
      <c r="AP88" s="225">
        <f t="shared" si="252"/>
        <v>0</v>
      </c>
      <c r="AQ88" s="225">
        <f t="shared" si="253"/>
        <v>0</v>
      </c>
      <c r="AR88" s="220">
        <f t="shared" si="254"/>
        <v>0</v>
      </c>
      <c r="AS88" s="225">
        <f t="shared" si="255"/>
        <v>0</v>
      </c>
      <c r="AT88" s="225">
        <f t="shared" si="241"/>
        <v>0</v>
      </c>
      <c r="AU88" s="225">
        <f t="shared" si="242"/>
        <v>0</v>
      </c>
      <c r="AV88" s="225">
        <f t="shared" si="243"/>
        <v>0</v>
      </c>
      <c r="AW88" s="220">
        <f t="shared" si="256"/>
        <v>0</v>
      </c>
      <c r="AX88" s="225">
        <f t="shared" si="257"/>
        <v>0</v>
      </c>
      <c r="AY88" s="225">
        <f t="shared" si="244"/>
        <v>0</v>
      </c>
      <c r="AZ88" s="225">
        <f t="shared" si="245"/>
        <v>0</v>
      </c>
      <c r="BA88" s="225">
        <f t="shared" si="246"/>
        <v>0</v>
      </c>
      <c r="BB88" s="220">
        <f t="shared" si="247"/>
        <v>0</v>
      </c>
      <c r="BC88" s="220">
        <f t="shared" si="258"/>
        <v>0</v>
      </c>
      <c r="BD88" s="220">
        <f t="shared" si="259"/>
        <v>0</v>
      </c>
      <c r="BE88" s="221">
        <f t="shared" si="260"/>
        <v>0</v>
      </c>
    </row>
    <row r="89" spans="2:57" ht="12.75" customHeight="1" thickBot="1">
      <c r="B89" s="502"/>
      <c r="C89" s="15"/>
      <c r="D89" s="19" t="s">
        <v>28</v>
      </c>
      <c r="E89" s="21"/>
      <c r="F89" s="21"/>
      <c r="G89" s="21"/>
      <c r="H89" s="220">
        <f t="shared" si="248"/>
        <v>0</v>
      </c>
      <c r="I89" s="21"/>
      <c r="J89" s="21"/>
      <c r="K89" s="21"/>
      <c r="L89" s="21"/>
      <c r="M89" s="220">
        <f t="shared" si="236"/>
        <v>0</v>
      </c>
      <c r="N89" s="21"/>
      <c r="O89" s="21"/>
      <c r="P89" s="21"/>
      <c r="Q89" s="21"/>
      <c r="R89" s="220">
        <f t="shared" si="237"/>
        <v>0</v>
      </c>
      <c r="S89" s="221">
        <f t="shared" si="249"/>
        <v>0</v>
      </c>
      <c r="T89" s="15"/>
      <c r="U89" s="19" t="s">
        <v>28</v>
      </c>
      <c r="V89" s="21"/>
      <c r="W89" s="21"/>
      <c r="X89" s="21"/>
      <c r="Y89" s="21"/>
      <c r="Z89" s="220">
        <f t="shared" si="238"/>
        <v>0</v>
      </c>
      <c r="AA89" s="21"/>
      <c r="AB89" s="21"/>
      <c r="AC89" s="21"/>
      <c r="AD89" s="21"/>
      <c r="AE89" s="220">
        <f t="shared" si="239"/>
        <v>0</v>
      </c>
      <c r="AF89" s="221">
        <f t="shared" si="240"/>
        <v>0</v>
      </c>
      <c r="AG89" s="15"/>
      <c r="AH89" s="19" t="s">
        <v>28</v>
      </c>
      <c r="AI89" s="21"/>
      <c r="AJ89" s="21"/>
      <c r="AK89" s="21"/>
      <c r="AL89" s="220">
        <f t="shared" si="250"/>
        <v>0</v>
      </c>
      <c r="AM89" s="15"/>
      <c r="AN89" s="19" t="s">
        <v>28</v>
      </c>
      <c r="AO89" s="225">
        <f t="shared" si="251"/>
        <v>0</v>
      </c>
      <c r="AP89" s="225">
        <f t="shared" si="252"/>
        <v>0</v>
      </c>
      <c r="AQ89" s="225">
        <f t="shared" si="253"/>
        <v>0</v>
      </c>
      <c r="AR89" s="220">
        <f t="shared" si="254"/>
        <v>0</v>
      </c>
      <c r="AS89" s="225">
        <f t="shared" si="255"/>
        <v>0</v>
      </c>
      <c r="AT89" s="225">
        <f t="shared" si="241"/>
        <v>0</v>
      </c>
      <c r="AU89" s="225">
        <f t="shared" si="242"/>
        <v>0</v>
      </c>
      <c r="AV89" s="225">
        <f t="shared" si="243"/>
        <v>0</v>
      </c>
      <c r="AW89" s="220">
        <f t="shared" si="256"/>
        <v>0</v>
      </c>
      <c r="AX89" s="225">
        <f t="shared" si="257"/>
        <v>0</v>
      </c>
      <c r="AY89" s="225">
        <f t="shared" si="244"/>
        <v>0</v>
      </c>
      <c r="AZ89" s="225">
        <f t="shared" si="245"/>
        <v>0</v>
      </c>
      <c r="BA89" s="225">
        <f t="shared" si="246"/>
        <v>0</v>
      </c>
      <c r="BB89" s="220">
        <f t="shared" si="247"/>
        <v>0</v>
      </c>
      <c r="BC89" s="220">
        <f t="shared" si="258"/>
        <v>0</v>
      </c>
      <c r="BD89" s="220">
        <f t="shared" si="259"/>
        <v>0</v>
      </c>
      <c r="BE89" s="221">
        <f t="shared" si="260"/>
        <v>0</v>
      </c>
    </row>
    <row r="90" spans="2:57" ht="12.75" customHeight="1" thickBot="1">
      <c r="B90" s="502"/>
      <c r="C90" s="15"/>
      <c r="D90" s="19" t="s">
        <v>29</v>
      </c>
      <c r="E90" s="220">
        <f>SUM(E78:E89)</f>
        <v>0</v>
      </c>
      <c r="F90" s="220">
        <f>SUM(F78:F89)</f>
        <v>0</v>
      </c>
      <c r="G90" s="220">
        <f>SUM(G78:G89)</f>
        <v>0</v>
      </c>
      <c r="H90" s="220">
        <f t="shared" si="248"/>
        <v>0</v>
      </c>
      <c r="I90" s="220">
        <f>SUM(I78:I89)</f>
        <v>0</v>
      </c>
      <c r="J90" s="220">
        <f>SUM(J78:J89)</f>
        <v>0</v>
      </c>
      <c r="K90" s="220">
        <f>SUM(K78:K89)</f>
        <v>0</v>
      </c>
      <c r="L90" s="220">
        <f>SUM(L78:L89)</f>
        <v>0</v>
      </c>
      <c r="M90" s="220">
        <f t="shared" si="236"/>
        <v>0</v>
      </c>
      <c r="N90" s="220">
        <f>SUM(N78:N89)</f>
        <v>0</v>
      </c>
      <c r="O90" s="220">
        <f>SUM(O78:O89)</f>
        <v>0</v>
      </c>
      <c r="P90" s="220">
        <f>SUM(P78:P89)</f>
        <v>0</v>
      </c>
      <c r="Q90" s="220">
        <f>SUM(Q78:Q89)</f>
        <v>0</v>
      </c>
      <c r="R90" s="220">
        <f t="shared" si="237"/>
        <v>0</v>
      </c>
      <c r="S90" s="221">
        <f t="shared" si="249"/>
        <v>0</v>
      </c>
      <c r="T90" s="15"/>
      <c r="U90" s="19" t="s">
        <v>29</v>
      </c>
      <c r="V90" s="220">
        <f>SUM(V78:V89)</f>
        <v>0</v>
      </c>
      <c r="W90" s="220">
        <f>SUM(W78:W89)</f>
        <v>0</v>
      </c>
      <c r="X90" s="220">
        <f>SUM(X78:X89)</f>
        <v>0</v>
      </c>
      <c r="Y90" s="220">
        <f>SUM(Y78:Y89)</f>
        <v>0</v>
      </c>
      <c r="Z90" s="220">
        <f t="shared" si="238"/>
        <v>0</v>
      </c>
      <c r="AA90" s="220">
        <f>SUM(AA78:AA89)</f>
        <v>0</v>
      </c>
      <c r="AB90" s="220">
        <f>SUM(AB78:AB89)</f>
        <v>0</v>
      </c>
      <c r="AC90" s="220">
        <f>SUM(AC78:AC89)</f>
        <v>0</v>
      </c>
      <c r="AD90" s="220">
        <f>SUM(AD78:AD89)</f>
        <v>0</v>
      </c>
      <c r="AE90" s="220">
        <f t="shared" si="239"/>
        <v>0</v>
      </c>
      <c r="AF90" s="221">
        <f t="shared" si="240"/>
        <v>0</v>
      </c>
      <c r="AG90" s="15"/>
      <c r="AH90" s="19" t="s">
        <v>29</v>
      </c>
      <c r="AI90" s="220">
        <f>SUM(AI78:AI89)</f>
        <v>0</v>
      </c>
      <c r="AJ90" s="220">
        <f>SUM(AJ78:AJ89)</f>
        <v>0</v>
      </c>
      <c r="AK90" s="220">
        <f>SUM(AK78:AK89)</f>
        <v>0</v>
      </c>
      <c r="AL90" s="220">
        <f>SUM(AL78:AL89)</f>
        <v>0</v>
      </c>
      <c r="AM90" s="15"/>
      <c r="AN90" s="19" t="s">
        <v>29</v>
      </c>
      <c r="AO90" s="220">
        <f>SUM(AO78:AO89)</f>
        <v>0</v>
      </c>
      <c r="AP90" s="220">
        <f>SUM(AP78:AP89)</f>
        <v>0</v>
      </c>
      <c r="AQ90" s="220">
        <f>SUM(AQ78:AQ89)</f>
        <v>0</v>
      </c>
      <c r="AR90" s="220">
        <f>SUM(AO90:AQ90)</f>
        <v>0</v>
      </c>
      <c r="AS90" s="225">
        <f t="shared" si="255"/>
        <v>0</v>
      </c>
      <c r="AT90" s="225">
        <f t="shared" si="241"/>
        <v>0</v>
      </c>
      <c r="AU90" s="225">
        <f t="shared" si="242"/>
        <v>0</v>
      </c>
      <c r="AV90" s="225">
        <f t="shared" si="243"/>
        <v>0</v>
      </c>
      <c r="AW90" s="220">
        <f t="shared" si="256"/>
        <v>0</v>
      </c>
      <c r="AX90" s="225">
        <f t="shared" si="257"/>
        <v>0</v>
      </c>
      <c r="AY90" s="225">
        <f t="shared" si="244"/>
        <v>0</v>
      </c>
      <c r="AZ90" s="225">
        <f t="shared" si="245"/>
        <v>0</v>
      </c>
      <c r="BA90" s="225">
        <f>Q90+AD90</f>
        <v>0</v>
      </c>
      <c r="BB90" s="220">
        <f>SUM(AX90:BA90)</f>
        <v>0</v>
      </c>
      <c r="BC90" s="220">
        <f>AR90</f>
        <v>0</v>
      </c>
      <c r="BD90" s="220">
        <f>AW90+BB90</f>
        <v>0</v>
      </c>
      <c r="BE90" s="221">
        <f>BC90+BD90</f>
        <v>0</v>
      </c>
    </row>
  </sheetData>
  <sheetProtection algorithmName="SHA-512" hashValue="6XaCDo5UJ6O1StA3OsMhHwvadJPv+JkkTIIZxyhX13F3aIg1Kt3X4fLLGH6pNH46Y7H9Hf0GEj8ympEQ42vRqA==" saltValue="qIXXMUWCM5UpmIscrFLiCw==" spinCount="100000" sheet="1" objects="1" scenarios="1"/>
  <mergeCells count="32">
    <mergeCell ref="B50:B62"/>
    <mergeCell ref="B64:B76"/>
    <mergeCell ref="B78:B90"/>
    <mergeCell ref="B2:C2"/>
    <mergeCell ref="V6:Z6"/>
    <mergeCell ref="D2:J2"/>
    <mergeCell ref="D4:S4"/>
    <mergeCell ref="U4:AF4"/>
    <mergeCell ref="B36:B48"/>
    <mergeCell ref="N6:R6"/>
    <mergeCell ref="S6:S7"/>
    <mergeCell ref="AA6:AE6"/>
    <mergeCell ref="AF6:AF7"/>
    <mergeCell ref="D6:D7"/>
    <mergeCell ref="U6:U7"/>
    <mergeCell ref="E6:H6"/>
    <mergeCell ref="B22:B34"/>
    <mergeCell ref="AS6:AW6"/>
    <mergeCell ref="AN6:AN7"/>
    <mergeCell ref="AX6:BB6"/>
    <mergeCell ref="AK6:AK7"/>
    <mergeCell ref="AL6:AL7"/>
    <mergeCell ref="AH6:AH7"/>
    <mergeCell ref="AO6:AR6"/>
    <mergeCell ref="AI6:AJ6"/>
    <mergeCell ref="AN4:BE4"/>
    <mergeCell ref="I6:M6"/>
    <mergeCell ref="BE6:BE7"/>
    <mergeCell ref="AH4:AL5"/>
    <mergeCell ref="B8:B20"/>
    <mergeCell ref="BC6:BC7"/>
    <mergeCell ref="BD6:BD7"/>
  </mergeCells>
  <phoneticPr fontId="1"/>
  <printOptions headings="1"/>
  <pageMargins left="0.25" right="0.25" top="0.75" bottom="0.75" header="0.3" footer="0.3"/>
  <pageSetup paperSize="8" scale="63" orientation="landscape" r:id="rId1"/>
  <rowBreaks count="1" manualBreakCount="1">
    <brk id="4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E6124-B0C7-4AEC-B897-27361FA46EEC}">
  <sheetPr>
    <tabColor theme="8"/>
  </sheetPr>
  <dimension ref="B1:AC20"/>
  <sheetViews>
    <sheetView workbookViewId="0">
      <selection activeCell="Q15" sqref="Q15"/>
    </sheetView>
  </sheetViews>
  <sheetFormatPr defaultColWidth="9" defaultRowHeight="16.2"/>
  <cols>
    <col min="1" max="1" width="2.59765625" style="104" customWidth="1"/>
    <col min="2" max="3" width="12.3984375" style="104" customWidth="1"/>
    <col min="4" max="4" width="3.5" style="104" customWidth="1"/>
    <col min="5" max="11" width="12" style="104" customWidth="1"/>
    <col min="12" max="12" width="12.3984375" style="104" customWidth="1"/>
    <col min="13" max="16384" width="9" style="104"/>
  </cols>
  <sheetData>
    <row r="1" spans="2:29" ht="16.8" thickBot="1"/>
    <row r="2" spans="2:29" ht="16.8" thickBot="1">
      <c r="B2" s="606" t="s">
        <v>552</v>
      </c>
      <c r="C2" s="608"/>
    </row>
    <row r="3" spans="2:29" s="22" customFormat="1" ht="15" customHeight="1">
      <c r="B3" s="12" t="s">
        <v>337</v>
      </c>
      <c r="E3" s="183"/>
      <c r="F3" s="20" t="s">
        <v>553</v>
      </c>
      <c r="G3" s="20" t="s">
        <v>327</v>
      </c>
      <c r="H3" s="20" t="s">
        <v>328</v>
      </c>
      <c r="I3" s="20" t="s">
        <v>329</v>
      </c>
      <c r="J3" s="20" t="s">
        <v>330</v>
      </c>
      <c r="K3" s="20" t="s">
        <v>331</v>
      </c>
      <c r="L3" s="23"/>
      <c r="M3" s="23"/>
      <c r="N3" s="23"/>
      <c r="O3" s="23"/>
      <c r="P3" s="23"/>
      <c r="Q3" s="23"/>
      <c r="R3" s="23"/>
      <c r="S3" s="23"/>
      <c r="T3" s="23"/>
      <c r="U3" s="23"/>
      <c r="V3" s="228"/>
      <c r="W3" s="228"/>
      <c r="X3" s="228"/>
      <c r="Y3" s="228"/>
      <c r="Z3" s="228"/>
      <c r="AB3" s="23"/>
      <c r="AC3" s="23"/>
    </row>
    <row r="4" spans="2:29" s="22" customFormat="1" ht="15" customHeight="1">
      <c r="B4" s="20" t="s">
        <v>336</v>
      </c>
      <c r="C4" s="20" t="s">
        <v>231</v>
      </c>
      <c r="E4" s="183" t="s">
        <v>332</v>
      </c>
      <c r="F4" s="20" t="str">
        <f>①加減算!J39</f>
        <v/>
      </c>
      <c r="G4" s="20" t="str">
        <f>①加減算!K39</f>
        <v/>
      </c>
      <c r="H4" s="20" t="str">
        <f>①加減算!L39</f>
        <v/>
      </c>
      <c r="I4" s="20" t="str">
        <f>①加減算!M39</f>
        <v/>
      </c>
      <c r="J4" s="20" t="str">
        <f>①加減算!N39</f>
        <v/>
      </c>
      <c r="K4" s="20" t="str">
        <f>①加減算!O39</f>
        <v/>
      </c>
      <c r="L4" s="23"/>
      <c r="M4" s="23"/>
      <c r="N4" s="23"/>
      <c r="O4" s="23"/>
      <c r="P4" s="23"/>
      <c r="Q4" s="23"/>
      <c r="R4" s="23"/>
      <c r="S4" s="23"/>
      <c r="T4" s="23"/>
      <c r="U4" s="23"/>
      <c r="V4" s="228"/>
      <c r="W4" s="228"/>
      <c r="X4" s="228"/>
      <c r="Y4" s="228"/>
      <c r="Z4" s="228"/>
      <c r="AB4" s="23"/>
      <c r="AC4" s="23"/>
    </row>
    <row r="5" spans="2:29" s="22" customFormat="1" ht="15" customHeight="1">
      <c r="B5" s="20" t="s">
        <v>8</v>
      </c>
      <c r="C5" s="175">
        <v>155310</v>
      </c>
      <c r="E5" s="183" t="s">
        <v>336</v>
      </c>
      <c r="F5" s="20" t="str">
        <f>IF(①加減算!J24="","",①加減算!J24)</f>
        <v/>
      </c>
      <c r="G5" s="229"/>
      <c r="H5" s="229"/>
      <c r="I5" s="229"/>
      <c r="J5" s="20" t="str">
        <f>IF(①加減算!N24="","",①加減算!N24)</f>
        <v/>
      </c>
      <c r="K5" s="229"/>
      <c r="L5" s="23"/>
      <c r="M5" s="23"/>
      <c r="N5" s="23"/>
      <c r="O5" s="23"/>
      <c r="P5" s="23"/>
      <c r="Q5" s="23"/>
      <c r="R5" s="23"/>
      <c r="S5" s="23"/>
      <c r="T5" s="23"/>
      <c r="U5" s="23"/>
      <c r="V5" s="228"/>
      <c r="W5" s="228"/>
      <c r="X5" s="228"/>
      <c r="Y5" s="228"/>
      <c r="Z5" s="228"/>
      <c r="AB5" s="23"/>
      <c r="AC5" s="23"/>
    </row>
    <row r="6" spans="2:29" s="14" customFormat="1" ht="15" customHeight="1">
      <c r="B6" s="20" t="s">
        <v>9</v>
      </c>
      <c r="C6" s="175">
        <v>30260</v>
      </c>
      <c r="E6" s="226" t="s">
        <v>231</v>
      </c>
      <c r="F6" s="283">
        <f>IFERROR(VLOOKUP(F5,B5:C6,2,FALSE),0)</f>
        <v>0</v>
      </c>
      <c r="G6" s="121">
        <v>6270</v>
      </c>
      <c r="H6" s="121">
        <v>81230</v>
      </c>
      <c r="I6" s="121">
        <v>80000</v>
      </c>
      <c r="J6" s="128">
        <f>IFERROR(VLOOKUP(J5,B10:C11,2,FALSE),0)</f>
        <v>0</v>
      </c>
      <c r="K6" s="121">
        <v>75000</v>
      </c>
      <c r="L6" s="23"/>
      <c r="M6" s="23"/>
      <c r="N6" s="23"/>
      <c r="O6" s="23"/>
      <c r="P6" s="23"/>
      <c r="Q6" s="23"/>
      <c r="R6" s="23"/>
      <c r="S6" s="23"/>
      <c r="T6" s="23"/>
      <c r="U6" s="23"/>
      <c r="V6" s="22"/>
      <c r="W6" s="22"/>
      <c r="X6" s="22"/>
      <c r="Y6" s="22"/>
      <c r="Z6" s="23"/>
      <c r="AB6" s="15"/>
      <c r="AC6" s="15"/>
    </row>
    <row r="7" spans="2:29" s="14" customFormat="1" ht="15" customHeight="1">
      <c r="E7" s="227" t="s">
        <v>326</v>
      </c>
      <c r="F7" s="20">
        <f>月初児童数!$AR$19</f>
        <v>0</v>
      </c>
      <c r="G7" s="20">
        <f>月初児童数!$AR$19</f>
        <v>0</v>
      </c>
      <c r="H7" s="20">
        <f>月初児童数!$AR$19</f>
        <v>0</v>
      </c>
      <c r="I7" s="20">
        <f>月初児童数!$AR$19</f>
        <v>0</v>
      </c>
      <c r="J7" s="20">
        <f>月初児童数!$AR$19</f>
        <v>0</v>
      </c>
      <c r="K7" s="20">
        <f>月初児童数!$AR$19</f>
        <v>0</v>
      </c>
      <c r="L7" s="23"/>
      <c r="M7" s="23"/>
      <c r="N7" s="23"/>
      <c r="O7" s="23"/>
      <c r="P7" s="23"/>
      <c r="Q7" s="23"/>
      <c r="R7" s="23"/>
      <c r="S7" s="23"/>
      <c r="T7" s="23"/>
      <c r="U7" s="23"/>
      <c r="V7" s="22"/>
      <c r="W7" s="22"/>
      <c r="X7" s="22"/>
      <c r="Y7" s="22"/>
      <c r="Z7" s="23"/>
      <c r="AB7" s="15"/>
      <c r="AC7" s="15"/>
    </row>
    <row r="8" spans="2:29" s="14" customFormat="1" ht="15" customHeight="1">
      <c r="B8" s="12" t="s">
        <v>453</v>
      </c>
      <c r="C8" s="22"/>
      <c r="E8" s="254" t="s">
        <v>209</v>
      </c>
      <c r="F8" s="128">
        <f>IF(F4="",0,ROUNDDOWN(F6/F7,-1))</f>
        <v>0</v>
      </c>
      <c r="G8" s="128">
        <f>IF(G4="",0,ROUNDDOWN(G6/G7,-1))</f>
        <v>0</v>
      </c>
      <c r="H8" s="128">
        <f>IF(H4="",0,ROUNDDOWN(H6/H7,-1))</f>
        <v>0</v>
      </c>
      <c r="I8" s="128">
        <f>IF(I4="",0,ROUNDDOWN(MAX(I6,I10/2)/I7,-1))</f>
        <v>0</v>
      </c>
      <c r="J8" s="128">
        <f>IF(J4="",0,ROUNDDOWN(J6/J7,-1))</f>
        <v>0</v>
      </c>
      <c r="K8" s="128">
        <f>IF(K4="",0,ROUNDDOWN(K6/K7,-1))</f>
        <v>0</v>
      </c>
      <c r="L8" s="23"/>
      <c r="M8" s="23"/>
      <c r="N8" s="23"/>
      <c r="O8" s="23"/>
      <c r="P8" s="23"/>
      <c r="Q8" s="23"/>
      <c r="R8" s="23"/>
      <c r="S8" s="23"/>
      <c r="T8" s="23"/>
      <c r="U8" s="23"/>
      <c r="V8" s="22"/>
      <c r="W8" s="22"/>
      <c r="X8" s="22"/>
      <c r="Y8" s="22"/>
      <c r="Z8" s="23"/>
      <c r="AB8" s="15"/>
      <c r="AC8" s="15"/>
    </row>
    <row r="9" spans="2:29">
      <c r="B9" s="20" t="s">
        <v>336</v>
      </c>
      <c r="C9" s="20" t="s">
        <v>231</v>
      </c>
    </row>
    <row r="10" spans="2:29">
      <c r="B10" s="20" t="s">
        <v>454</v>
      </c>
      <c r="C10" s="175">
        <v>20190</v>
      </c>
      <c r="H10" s="267" t="s">
        <v>650</v>
      </c>
      <c r="I10" s="268">
        <f>IFERROR(①加減算!M41,0)</f>
        <v>0</v>
      </c>
    </row>
    <row r="11" spans="2:29">
      <c r="B11" s="20" t="s">
        <v>455</v>
      </c>
      <c r="C11" s="175">
        <v>158570</v>
      </c>
      <c r="I11" s="269"/>
    </row>
    <row r="12" spans="2:29">
      <c r="I12" s="269"/>
    </row>
    <row r="13" spans="2:29">
      <c r="I13" s="269"/>
    </row>
    <row r="14" spans="2:29">
      <c r="I14" s="560" t="s">
        <v>392</v>
      </c>
      <c r="J14" s="560"/>
      <c r="K14" s="1" t="s">
        <v>394</v>
      </c>
    </row>
    <row r="15" spans="2:29">
      <c r="I15" s="613" t="s">
        <v>554</v>
      </c>
      <c r="J15" s="614"/>
      <c r="K15" s="31">
        <f>IFERROR(F8*F7,0)</f>
        <v>0</v>
      </c>
    </row>
    <row r="16" spans="2:29">
      <c r="I16" s="612" t="s">
        <v>52</v>
      </c>
      <c r="J16" s="612"/>
      <c r="K16" s="31">
        <f>IFERROR(G8*G7,0)</f>
        <v>0</v>
      </c>
    </row>
    <row r="17" spans="9:11">
      <c r="I17" s="612" t="s">
        <v>404</v>
      </c>
      <c r="J17" s="612"/>
      <c r="K17" s="31">
        <f>IFERROR(H8*H7,0)</f>
        <v>0</v>
      </c>
    </row>
    <row r="18" spans="9:11">
      <c r="I18" s="612" t="s">
        <v>406</v>
      </c>
      <c r="J18" s="612"/>
      <c r="K18" s="31">
        <f>IFERROR(I8*I7,0)</f>
        <v>0</v>
      </c>
    </row>
    <row r="19" spans="9:11">
      <c r="I19" s="612" t="s">
        <v>14</v>
      </c>
      <c r="J19" s="612"/>
      <c r="K19" s="31">
        <f>IFERROR(J8*J7,0)</f>
        <v>0</v>
      </c>
    </row>
    <row r="20" spans="9:11">
      <c r="I20" s="612" t="s">
        <v>191</v>
      </c>
      <c r="J20" s="612"/>
      <c r="K20" s="31">
        <f>IFERROR(K8*K7,0)</f>
        <v>0</v>
      </c>
    </row>
  </sheetData>
  <mergeCells count="8">
    <mergeCell ref="I20:J20"/>
    <mergeCell ref="B2:C2"/>
    <mergeCell ref="I15:J15"/>
    <mergeCell ref="I14:J14"/>
    <mergeCell ref="I16:J16"/>
    <mergeCell ref="I17:J17"/>
    <mergeCell ref="I18:J18"/>
    <mergeCell ref="I19:J19"/>
  </mergeCells>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8F142-940D-47AF-90A2-17B4A06D2E70}">
  <sheetPr>
    <tabColor theme="8" tint="-0.249977111117893"/>
  </sheetPr>
  <dimension ref="A1:CA119"/>
  <sheetViews>
    <sheetView topLeftCell="A37" zoomScale="80" zoomScaleNormal="80" workbookViewId="0">
      <selection activeCell="O62" sqref="O62"/>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17</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204"/>
      <c r="G26" s="204"/>
      <c r="H26" s="204"/>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①副食費!D5</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204"/>
      <c r="G46" s="204"/>
      <c r="H46" s="204"/>
      <c r="J46" s="153"/>
      <c r="K46" s="11"/>
      <c r="L46" s="152"/>
      <c r="M46" s="137"/>
      <c r="S46" s="8" t="str">
        <f>K10</f>
        <v/>
      </c>
      <c r="T46" s="167">
        <f>SUMIF($F$61:$F$80,S46,$CA$61:$CA$80)+SUMIF($F$85:$F$104,S46,$CA$85:$CA$104)</f>
        <v>0</v>
      </c>
    </row>
    <row r="47" spans="2:70" ht="12.75" customHeight="1">
      <c r="B47" s="638"/>
      <c r="C47" s="130" t="s">
        <v>366</v>
      </c>
      <c r="D47" s="645"/>
      <c r="E47" s="646"/>
      <c r="F47" s="204"/>
      <c r="G47" s="204"/>
      <c r="H47" s="204"/>
      <c r="J47" s="153"/>
      <c r="K47" s="11"/>
      <c r="L47" s="152"/>
      <c r="M47" s="137"/>
      <c r="S47" s="9" t="s">
        <v>29</v>
      </c>
      <c r="T47" s="128">
        <f>SUM(T42:T46)</f>
        <v>0</v>
      </c>
    </row>
    <row r="48" spans="2:70" ht="12.75" customHeight="1">
      <c r="B48" s="638"/>
      <c r="C48" s="130" t="s">
        <v>367</v>
      </c>
      <c r="D48" s="645"/>
      <c r="E48" s="646"/>
      <c r="F48" s="204"/>
      <c r="G48" s="204"/>
      <c r="H48" s="204"/>
      <c r="J48" s="675" t="s">
        <v>637</v>
      </c>
      <c r="K48" s="670" t="s">
        <v>80</v>
      </c>
      <c r="L48" s="678" t="s">
        <v>483</v>
      </c>
      <c r="M48" s="679"/>
      <c r="N48" s="680"/>
      <c r="O48" s="670" t="s">
        <v>85</v>
      </c>
    </row>
    <row r="49" spans="1:79" ht="12.75" customHeight="1">
      <c r="B49" s="638"/>
      <c r="C49" s="176" t="s">
        <v>369</v>
      </c>
      <c r="D49" s="645"/>
      <c r="E49" s="646"/>
      <c r="F49" s="204"/>
      <c r="G49" s="204"/>
      <c r="H49" s="204"/>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204"/>
      <c r="G50" s="204"/>
      <c r="H50" s="204"/>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204"/>
      <c r="G51" s="204"/>
      <c r="H51" s="204"/>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 t="shared" si="43"/>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 t="shared" si="32"/>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AT104"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 t="shared" si="139"/>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si="139"/>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39"/>
        <v>0</v>
      </c>
      <c r="AU89" s="128" t="str">
        <f t="shared" ref="AU89:AU104" si="143">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39"/>
        <v>0</v>
      </c>
      <c r="AU90" s="128" t="str">
        <f t="shared" si="143"/>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39"/>
        <v>0</v>
      </c>
      <c r="AU91" s="128" t="str">
        <f t="shared" si="143"/>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39"/>
        <v>0</v>
      </c>
      <c r="AU92" s="128" t="str">
        <f t="shared" si="143"/>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39"/>
        <v>0</v>
      </c>
      <c r="AU93" s="128" t="str">
        <f t="shared" si="143"/>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39"/>
        <v>0</v>
      </c>
      <c r="AU94" s="128" t="str">
        <f t="shared" si="143"/>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39"/>
        <v>0</v>
      </c>
      <c r="AU95" s="128" t="str">
        <f t="shared" si="143"/>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39"/>
        <v>0</v>
      </c>
      <c r="AU96" s="128" t="str">
        <f t="shared" si="143"/>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39"/>
        <v>0</v>
      </c>
      <c r="AU97" s="128" t="str">
        <f t="shared" si="143"/>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39"/>
        <v>0</v>
      </c>
      <c r="AU98" s="128" t="str">
        <f t="shared" si="143"/>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39"/>
        <v>0</v>
      </c>
      <c r="AU99" s="128" t="str">
        <f t="shared" si="143"/>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39"/>
        <v>0</v>
      </c>
      <c r="AU100" s="128" t="str">
        <f t="shared" si="143"/>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39"/>
        <v>0</v>
      </c>
      <c r="AU101" s="128" t="str">
        <f t="shared" si="143"/>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39"/>
        <v>0</v>
      </c>
      <c r="AU102" s="128" t="str">
        <f t="shared" si="143"/>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39"/>
        <v>0</v>
      </c>
      <c r="AU103" s="128" t="str">
        <f t="shared" si="143"/>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39"/>
        <v>0</v>
      </c>
      <c r="AU104" s="128" t="str">
        <f t="shared" si="143"/>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4">SUM(AU61:AU80)+SUM(AU85:AU104)</f>
        <v>0</v>
      </c>
      <c r="AV106" s="129">
        <f t="shared" si="144"/>
        <v>0</v>
      </c>
      <c r="AW106" s="129">
        <f t="shared" si="144"/>
        <v>0</v>
      </c>
      <c r="AX106" s="129">
        <f t="shared" si="144"/>
        <v>0</v>
      </c>
      <c r="AY106" s="129">
        <f t="shared" si="144"/>
        <v>0</v>
      </c>
      <c r="AZ106" s="129">
        <f t="shared" si="144"/>
        <v>0</v>
      </c>
      <c r="BA106" s="129">
        <f t="shared" si="144"/>
        <v>0</v>
      </c>
      <c r="BB106" s="129">
        <f t="shared" si="144"/>
        <v>0</v>
      </c>
      <c r="BC106" s="129">
        <f t="shared" si="144"/>
        <v>0</v>
      </c>
      <c r="BD106" s="129">
        <f t="shared" si="144"/>
        <v>0</v>
      </c>
      <c r="BE106" s="129">
        <f t="shared" si="144"/>
        <v>0</v>
      </c>
      <c r="BF106" s="129">
        <f t="shared" si="144"/>
        <v>0</v>
      </c>
      <c r="BG106" s="129">
        <f t="shared" si="144"/>
        <v>0</v>
      </c>
      <c r="BH106" s="129">
        <f t="shared" si="144"/>
        <v>0</v>
      </c>
      <c r="BI106" s="129">
        <f t="shared" si="144"/>
        <v>0</v>
      </c>
      <c r="BJ106" s="129">
        <f t="shared" si="144"/>
        <v>0</v>
      </c>
      <c r="BK106" s="129">
        <f t="shared" si="144"/>
        <v>0</v>
      </c>
      <c r="BL106" s="129">
        <f t="shared" si="144"/>
        <v>0</v>
      </c>
      <c r="BM106" s="129">
        <f t="shared" si="144"/>
        <v>0</v>
      </c>
      <c r="BN106" s="129">
        <f t="shared" si="144"/>
        <v>0</v>
      </c>
      <c r="BO106" s="129">
        <f t="shared" si="144"/>
        <v>0</v>
      </c>
      <c r="BP106" s="129">
        <f t="shared" si="144"/>
        <v>0</v>
      </c>
      <c r="BQ106" s="129">
        <f t="shared" si="144"/>
        <v>0</v>
      </c>
      <c r="BR106" s="129">
        <f t="shared" si="144"/>
        <v>0</v>
      </c>
      <c r="BS106" s="129">
        <f t="shared" si="144"/>
        <v>0</v>
      </c>
      <c r="BT106" s="129">
        <f t="shared" si="144"/>
        <v>0</v>
      </c>
      <c r="BU106" s="129">
        <f t="shared" si="144"/>
        <v>0</v>
      </c>
      <c r="BV106" s="129">
        <f t="shared" si="144"/>
        <v>0</v>
      </c>
      <c r="BW106" s="129">
        <f t="shared" si="144"/>
        <v>0</v>
      </c>
      <c r="BX106" s="129">
        <f t="shared" si="144"/>
        <v>0</v>
      </c>
      <c r="BY106" s="129">
        <f t="shared" si="144"/>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U83:BV83"/>
    <mergeCell ref="BW83:BW84"/>
    <mergeCell ref="BD83:BE83"/>
    <mergeCell ref="BH83:BI83"/>
    <mergeCell ref="BL83:BM83"/>
    <mergeCell ref="AS83:AS84"/>
    <mergeCell ref="AT83:AU83"/>
    <mergeCell ref="AA59:AB59"/>
    <mergeCell ref="BF59:BG59"/>
    <mergeCell ref="AE59:AF59"/>
    <mergeCell ref="AI59:AI60"/>
    <mergeCell ref="BJ59:BK59"/>
    <mergeCell ref="BN59:BN60"/>
    <mergeCell ref="AZ83:BA83"/>
    <mergeCell ref="BB83:BC83"/>
    <mergeCell ref="AR83:AR84"/>
    <mergeCell ref="AT82:BY82"/>
    <mergeCell ref="AV83:AW83"/>
    <mergeCell ref="AX83:AY83"/>
    <mergeCell ref="BF83:BG83"/>
    <mergeCell ref="BJ83:BK83"/>
    <mergeCell ref="BN83:BN84"/>
    <mergeCell ref="BX83:BX84"/>
    <mergeCell ref="BY83:BY84"/>
    <mergeCell ref="AT58:BY58"/>
    <mergeCell ref="BO59:BP59"/>
    <mergeCell ref="BQ59:BR59"/>
    <mergeCell ref="BS59:BT59"/>
    <mergeCell ref="BU59:BV59"/>
    <mergeCell ref="BB59:BC59"/>
    <mergeCell ref="BD59:BE59"/>
    <mergeCell ref="BH59:BI59"/>
    <mergeCell ref="BL59:BM59"/>
    <mergeCell ref="AT59:AU59"/>
    <mergeCell ref="AZ59:BA59"/>
    <mergeCell ref="BW59:BW60"/>
    <mergeCell ref="AV59:AW59"/>
    <mergeCell ref="AX59:AY59"/>
    <mergeCell ref="M82:M84"/>
    <mergeCell ref="O82:AS82"/>
    <mergeCell ref="Q83:R83"/>
    <mergeCell ref="S83:T83"/>
    <mergeCell ref="AA83:AB83"/>
    <mergeCell ref="AE83:AF83"/>
    <mergeCell ref="AI83:AI84"/>
    <mergeCell ref="AG83:AH83"/>
    <mergeCell ref="AJ83:AK83"/>
    <mergeCell ref="AL83:AM83"/>
    <mergeCell ref="AN83:AO83"/>
    <mergeCell ref="AP83:AQ83"/>
    <mergeCell ref="BO83:BP83"/>
    <mergeCell ref="BQ83:BR83"/>
    <mergeCell ref="BS83:BT83"/>
    <mergeCell ref="D54:E54"/>
    <mergeCell ref="D55:E55"/>
    <mergeCell ref="F58:F60"/>
    <mergeCell ref="G58:G60"/>
    <mergeCell ref="H58:H60"/>
    <mergeCell ref="O59:P59"/>
    <mergeCell ref="U59:V59"/>
    <mergeCell ref="W59:X59"/>
    <mergeCell ref="Y59:Z59"/>
    <mergeCell ref="F82:F84"/>
    <mergeCell ref="G82:G84"/>
    <mergeCell ref="H82:H84"/>
    <mergeCell ref="O83:P83"/>
    <mergeCell ref="U83:V83"/>
    <mergeCell ref="W83:X83"/>
    <mergeCell ref="Y83:Z83"/>
    <mergeCell ref="AC83:AD83"/>
    <mergeCell ref="I82:I84"/>
    <mergeCell ref="J82:J84"/>
    <mergeCell ref="K82:K84"/>
    <mergeCell ref="L82:L84"/>
    <mergeCell ref="D26:E26"/>
    <mergeCell ref="D21:E21"/>
    <mergeCell ref="D22:E22"/>
    <mergeCell ref="BX59:BX60"/>
    <mergeCell ref="BY59:BY60"/>
    <mergeCell ref="D25:E25"/>
    <mergeCell ref="O22:O28"/>
    <mergeCell ref="C27:C28"/>
    <mergeCell ref="D27:E27"/>
    <mergeCell ref="D28:E28"/>
    <mergeCell ref="O48:O49"/>
    <mergeCell ref="D51:E51"/>
    <mergeCell ref="B52:C53"/>
    <mergeCell ref="D52:E52"/>
    <mergeCell ref="D53:E53"/>
    <mergeCell ref="D49:E49"/>
    <mergeCell ref="D50:E50"/>
    <mergeCell ref="J48:J55"/>
    <mergeCell ref="K48:K49"/>
    <mergeCell ref="L48:N48"/>
    <mergeCell ref="D46:E46"/>
    <mergeCell ref="D47:E47"/>
    <mergeCell ref="D48:E48"/>
    <mergeCell ref="B54:C55"/>
    <mergeCell ref="C22:C23"/>
    <mergeCell ref="C24:C25"/>
    <mergeCell ref="D23:E23"/>
    <mergeCell ref="D24:E24"/>
    <mergeCell ref="B2:C2"/>
    <mergeCell ref="B4:C5"/>
    <mergeCell ref="D4:E5"/>
    <mergeCell ref="F4:H4"/>
    <mergeCell ref="D8:E8"/>
    <mergeCell ref="D9:E9"/>
    <mergeCell ref="C10:C11"/>
    <mergeCell ref="D10:E10"/>
    <mergeCell ref="B8:B26"/>
    <mergeCell ref="D11:E11"/>
    <mergeCell ref="C12:C13"/>
    <mergeCell ref="D12:E12"/>
    <mergeCell ref="D13:E13"/>
    <mergeCell ref="C16:C17"/>
    <mergeCell ref="D16:E16"/>
    <mergeCell ref="D17:E17"/>
    <mergeCell ref="D18:E18"/>
    <mergeCell ref="C18:C19"/>
    <mergeCell ref="D19:E19"/>
    <mergeCell ref="C20:C21"/>
    <mergeCell ref="O4:O5"/>
    <mergeCell ref="B6:C7"/>
    <mergeCell ref="D6:E6"/>
    <mergeCell ref="D7:E7"/>
    <mergeCell ref="C8:C9"/>
    <mergeCell ref="L4:N4"/>
    <mergeCell ref="J13:J20"/>
    <mergeCell ref="K13:K14"/>
    <mergeCell ref="J4:J11"/>
    <mergeCell ref="K4:K5"/>
    <mergeCell ref="O13:O14"/>
    <mergeCell ref="C14:C15"/>
    <mergeCell ref="D14:E14"/>
    <mergeCell ref="D15:E15"/>
    <mergeCell ref="D20:E20"/>
    <mergeCell ref="L13:N13"/>
    <mergeCell ref="B27:B34"/>
    <mergeCell ref="C37:C38"/>
    <mergeCell ref="D37:E37"/>
    <mergeCell ref="D38:E38"/>
    <mergeCell ref="D39:E39"/>
    <mergeCell ref="D40:E40"/>
    <mergeCell ref="D41:E41"/>
    <mergeCell ref="D42:E42"/>
    <mergeCell ref="C39:C40"/>
    <mergeCell ref="C41:C42"/>
    <mergeCell ref="B35:B51"/>
    <mergeCell ref="D30:E30"/>
    <mergeCell ref="C31:C32"/>
    <mergeCell ref="D31:E31"/>
    <mergeCell ref="D32:E32"/>
    <mergeCell ref="C33:C34"/>
    <mergeCell ref="D33:D34"/>
    <mergeCell ref="C29:C30"/>
    <mergeCell ref="D29:E29"/>
    <mergeCell ref="C35:C36"/>
    <mergeCell ref="D35:D36"/>
    <mergeCell ref="D43:E43"/>
    <mergeCell ref="D44:E44"/>
    <mergeCell ref="D45:E45"/>
    <mergeCell ref="S22:T22"/>
    <mergeCell ref="S14:T14"/>
    <mergeCell ref="S41:T41"/>
    <mergeCell ref="S49:T49"/>
    <mergeCell ref="I58:I60"/>
    <mergeCell ref="J58:J60"/>
    <mergeCell ref="K58:K60"/>
    <mergeCell ref="L58:L60"/>
    <mergeCell ref="M58:M60"/>
    <mergeCell ref="Q59:R59"/>
    <mergeCell ref="S59:T59"/>
    <mergeCell ref="J22:J27"/>
    <mergeCell ref="O58:AS58"/>
    <mergeCell ref="AN59:AO59"/>
    <mergeCell ref="AP59:AQ59"/>
    <mergeCell ref="AS59:AS60"/>
    <mergeCell ref="AC59:AD59"/>
    <mergeCell ref="AR59:AR60"/>
    <mergeCell ref="AG59:AH59"/>
    <mergeCell ref="AJ59:AK59"/>
    <mergeCell ref="AL59:AM59"/>
  </mergeCells>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E48F5-7428-4C8F-A1C0-DFF7F15CBDF8}">
  <sheetPr>
    <tabColor theme="8" tint="-0.249977111117893"/>
  </sheetPr>
  <dimension ref="A1:CA119"/>
  <sheetViews>
    <sheetView zoomScale="80" zoomScaleNormal="80" workbookViewId="0">
      <selection activeCell="Q15" sqref="Q15"/>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346</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204"/>
      <c r="G26" s="204"/>
      <c r="H26" s="204"/>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①副食費!D6</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204"/>
      <c r="G46" s="204"/>
      <c r="H46" s="204"/>
      <c r="J46" s="153"/>
      <c r="K46" s="11"/>
      <c r="L46" s="152"/>
      <c r="M46" s="137"/>
      <c r="S46" s="8" t="str">
        <f>K10</f>
        <v/>
      </c>
      <c r="T46" s="167">
        <f>SUMIF($F$61:$F$80,S46,$CA$61:$CA$80)+SUMIF($F$85:$F$104,S46,$CA$85:$CA$104)</f>
        <v>0</v>
      </c>
    </row>
    <row r="47" spans="2:70" ht="12.75" customHeight="1">
      <c r="B47" s="638"/>
      <c r="C47" s="130" t="s">
        <v>366</v>
      </c>
      <c r="D47" s="645"/>
      <c r="E47" s="646"/>
      <c r="F47" s="204"/>
      <c r="G47" s="204"/>
      <c r="H47" s="204"/>
      <c r="J47" s="153"/>
      <c r="K47" s="11"/>
      <c r="L47" s="152"/>
      <c r="M47" s="137"/>
      <c r="S47" s="9" t="s">
        <v>29</v>
      </c>
      <c r="T47" s="128">
        <f>SUM(T42:T46)</f>
        <v>0</v>
      </c>
    </row>
    <row r="48" spans="2:70" ht="12.75" customHeight="1">
      <c r="B48" s="638"/>
      <c r="C48" s="130" t="s">
        <v>367</v>
      </c>
      <c r="D48" s="645"/>
      <c r="E48" s="646"/>
      <c r="F48" s="204"/>
      <c r="G48" s="204"/>
      <c r="H48" s="204"/>
      <c r="J48" s="675" t="s">
        <v>637</v>
      </c>
      <c r="K48" s="670" t="s">
        <v>80</v>
      </c>
      <c r="L48" s="678" t="s">
        <v>483</v>
      </c>
      <c r="M48" s="679"/>
      <c r="N48" s="680"/>
      <c r="O48" s="670" t="s">
        <v>85</v>
      </c>
    </row>
    <row r="49" spans="1:79" ht="12.75" customHeight="1">
      <c r="B49" s="638"/>
      <c r="C49" s="176" t="s">
        <v>369</v>
      </c>
      <c r="D49" s="645"/>
      <c r="E49" s="646"/>
      <c r="F49" s="204"/>
      <c r="G49" s="204"/>
      <c r="H49" s="204"/>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204"/>
      <c r="G50" s="204"/>
      <c r="H50" s="204"/>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204"/>
      <c r="G51" s="204"/>
      <c r="H51" s="204"/>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 t="shared" si="43"/>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 t="shared" si="32"/>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AT104"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 t="shared" si="139"/>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si="139"/>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39"/>
        <v>0</v>
      </c>
      <c r="AU89" s="128" t="str">
        <f t="shared" ref="AU89:AU104" si="143">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39"/>
        <v>0</v>
      </c>
      <c r="AU90" s="128" t="str">
        <f t="shared" si="143"/>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39"/>
        <v>0</v>
      </c>
      <c r="AU91" s="128" t="str">
        <f t="shared" si="143"/>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39"/>
        <v>0</v>
      </c>
      <c r="AU92" s="128" t="str">
        <f t="shared" si="143"/>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39"/>
        <v>0</v>
      </c>
      <c r="AU93" s="128" t="str">
        <f t="shared" si="143"/>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39"/>
        <v>0</v>
      </c>
      <c r="AU94" s="128" t="str">
        <f t="shared" si="143"/>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39"/>
        <v>0</v>
      </c>
      <c r="AU95" s="128" t="str">
        <f t="shared" si="143"/>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39"/>
        <v>0</v>
      </c>
      <c r="AU96" s="128" t="str">
        <f t="shared" si="143"/>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39"/>
        <v>0</v>
      </c>
      <c r="AU97" s="128" t="str">
        <f t="shared" si="143"/>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39"/>
        <v>0</v>
      </c>
      <c r="AU98" s="128" t="str">
        <f t="shared" si="143"/>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39"/>
        <v>0</v>
      </c>
      <c r="AU99" s="128" t="str">
        <f t="shared" si="143"/>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39"/>
        <v>0</v>
      </c>
      <c r="AU100" s="128" t="str">
        <f t="shared" si="143"/>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39"/>
        <v>0</v>
      </c>
      <c r="AU101" s="128" t="str">
        <f t="shared" si="143"/>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39"/>
        <v>0</v>
      </c>
      <c r="AU102" s="128" t="str">
        <f t="shared" si="143"/>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39"/>
        <v>0</v>
      </c>
      <c r="AU103" s="128" t="str">
        <f t="shared" si="143"/>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39"/>
        <v>0</v>
      </c>
      <c r="AU104" s="128" t="str">
        <f t="shared" si="143"/>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4">SUM(AU61:AU80)+SUM(AU85:AU104)</f>
        <v>0</v>
      </c>
      <c r="AV106" s="129">
        <f t="shared" si="144"/>
        <v>0</v>
      </c>
      <c r="AW106" s="129">
        <f t="shared" si="144"/>
        <v>0</v>
      </c>
      <c r="AX106" s="129">
        <f t="shared" si="144"/>
        <v>0</v>
      </c>
      <c r="AY106" s="129">
        <f t="shared" si="144"/>
        <v>0</v>
      </c>
      <c r="AZ106" s="129">
        <f t="shared" si="144"/>
        <v>0</v>
      </c>
      <c r="BA106" s="129">
        <f t="shared" si="144"/>
        <v>0</v>
      </c>
      <c r="BB106" s="129">
        <f t="shared" si="144"/>
        <v>0</v>
      </c>
      <c r="BC106" s="129">
        <f t="shared" si="144"/>
        <v>0</v>
      </c>
      <c r="BD106" s="129">
        <f t="shared" si="144"/>
        <v>0</v>
      </c>
      <c r="BE106" s="129">
        <f t="shared" si="144"/>
        <v>0</v>
      </c>
      <c r="BF106" s="129">
        <f t="shared" si="144"/>
        <v>0</v>
      </c>
      <c r="BG106" s="129">
        <f t="shared" si="144"/>
        <v>0</v>
      </c>
      <c r="BH106" s="129">
        <f t="shared" si="144"/>
        <v>0</v>
      </c>
      <c r="BI106" s="129">
        <f t="shared" si="144"/>
        <v>0</v>
      </c>
      <c r="BJ106" s="129">
        <f t="shared" si="144"/>
        <v>0</v>
      </c>
      <c r="BK106" s="129">
        <f t="shared" si="144"/>
        <v>0</v>
      </c>
      <c r="BL106" s="129">
        <f t="shared" si="144"/>
        <v>0</v>
      </c>
      <c r="BM106" s="129">
        <f t="shared" si="144"/>
        <v>0</v>
      </c>
      <c r="BN106" s="129">
        <f t="shared" si="144"/>
        <v>0</v>
      </c>
      <c r="BO106" s="129">
        <f t="shared" si="144"/>
        <v>0</v>
      </c>
      <c r="BP106" s="129">
        <f t="shared" si="144"/>
        <v>0</v>
      </c>
      <c r="BQ106" s="129">
        <f t="shared" si="144"/>
        <v>0</v>
      </c>
      <c r="BR106" s="129">
        <f t="shared" si="144"/>
        <v>0</v>
      </c>
      <c r="BS106" s="129">
        <f t="shared" si="144"/>
        <v>0</v>
      </c>
      <c r="BT106" s="129">
        <f t="shared" si="144"/>
        <v>0</v>
      </c>
      <c r="BU106" s="129">
        <f t="shared" si="144"/>
        <v>0</v>
      </c>
      <c r="BV106" s="129">
        <f t="shared" si="144"/>
        <v>0</v>
      </c>
      <c r="BW106" s="129">
        <f t="shared" si="144"/>
        <v>0</v>
      </c>
      <c r="BX106" s="129">
        <f t="shared" si="144"/>
        <v>0</v>
      </c>
      <c r="BY106" s="129">
        <f t="shared" si="144"/>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W83:BW84"/>
    <mergeCell ref="BX83:BX84"/>
    <mergeCell ref="BY83:BY84"/>
    <mergeCell ref="BJ83:BK83"/>
    <mergeCell ref="BL83:BM83"/>
    <mergeCell ref="BO83:BP83"/>
    <mergeCell ref="BQ83:BR83"/>
    <mergeCell ref="BS83:BT83"/>
    <mergeCell ref="BU83:BV83"/>
    <mergeCell ref="BU59:BV59"/>
    <mergeCell ref="BW59:BW60"/>
    <mergeCell ref="BX59:BX60"/>
    <mergeCell ref="AZ59:BA59"/>
    <mergeCell ref="BB59:BC59"/>
    <mergeCell ref="BD59:BE59"/>
    <mergeCell ref="BF59:BG59"/>
    <mergeCell ref="BH59:BI59"/>
    <mergeCell ref="BJ59:BK59"/>
    <mergeCell ref="AI83:AI84"/>
    <mergeCell ref="AJ83:AK83"/>
    <mergeCell ref="AL83:AM83"/>
    <mergeCell ref="AN83:AO83"/>
    <mergeCell ref="AP83:AQ83"/>
    <mergeCell ref="AR83:AR84"/>
    <mergeCell ref="BO59:BP59"/>
    <mergeCell ref="BQ59:BR59"/>
    <mergeCell ref="BS59:BT59"/>
    <mergeCell ref="BN83:BN84"/>
    <mergeCell ref="AT58:BY58"/>
    <mergeCell ref="Y59:Z59"/>
    <mergeCell ref="AI59:AI60"/>
    <mergeCell ref="AJ59:AK59"/>
    <mergeCell ref="AL59:AM59"/>
    <mergeCell ref="AN59:AO59"/>
    <mergeCell ref="AP59:AQ59"/>
    <mergeCell ref="BB83:BC83"/>
    <mergeCell ref="BD83:BE83"/>
    <mergeCell ref="BF83:BG83"/>
    <mergeCell ref="BH83:BI83"/>
    <mergeCell ref="AT83:AU83"/>
    <mergeCell ref="AV83:AW83"/>
    <mergeCell ref="AX83:AY83"/>
    <mergeCell ref="AZ83:BA83"/>
    <mergeCell ref="AS83:AS84"/>
    <mergeCell ref="AA83:AB83"/>
    <mergeCell ref="AC83:AD83"/>
    <mergeCell ref="AE83:AF83"/>
    <mergeCell ref="AG83:AH83"/>
    <mergeCell ref="BY59:BY60"/>
    <mergeCell ref="O82:AS82"/>
    <mergeCell ref="AT82:BY82"/>
    <mergeCell ref="Y83:Z83"/>
    <mergeCell ref="M82:M84"/>
    <mergeCell ref="O83:P83"/>
    <mergeCell ref="Q83:R83"/>
    <mergeCell ref="S83:T83"/>
    <mergeCell ref="U83:V83"/>
    <mergeCell ref="W83:X83"/>
    <mergeCell ref="BN59:BN60"/>
    <mergeCell ref="F82:F84"/>
    <mergeCell ref="G82:G84"/>
    <mergeCell ref="H82:H84"/>
    <mergeCell ref="I82:I84"/>
    <mergeCell ref="J82:J84"/>
    <mergeCell ref="K82:K84"/>
    <mergeCell ref="L82:L84"/>
    <mergeCell ref="BL59:BM59"/>
    <mergeCell ref="AS59:AS60"/>
    <mergeCell ref="AT59:AU59"/>
    <mergeCell ref="AV59:AW59"/>
    <mergeCell ref="AX59:AY59"/>
    <mergeCell ref="AR59:AR60"/>
    <mergeCell ref="AA59:AB59"/>
    <mergeCell ref="AC59:AD59"/>
    <mergeCell ref="AE59:AF59"/>
    <mergeCell ref="AG59:AH59"/>
    <mergeCell ref="L58:L60"/>
    <mergeCell ref="M58:M60"/>
    <mergeCell ref="O59:P59"/>
    <mergeCell ref="Q59:R59"/>
    <mergeCell ref="S59:T59"/>
    <mergeCell ref="U59:V59"/>
    <mergeCell ref="W59:X59"/>
    <mergeCell ref="F58:F60"/>
    <mergeCell ref="G58:G60"/>
    <mergeCell ref="H58:H60"/>
    <mergeCell ref="I58:I60"/>
    <mergeCell ref="J58:J60"/>
    <mergeCell ref="K58:K60"/>
    <mergeCell ref="O58:AS58"/>
    <mergeCell ref="B52:C53"/>
    <mergeCell ref="D52:E52"/>
    <mergeCell ref="D53:E53"/>
    <mergeCell ref="B54:C55"/>
    <mergeCell ref="D54:E54"/>
    <mergeCell ref="D55:E55"/>
    <mergeCell ref="K48:K49"/>
    <mergeCell ref="L48:N48"/>
    <mergeCell ref="O48:O49"/>
    <mergeCell ref="D49:E49"/>
    <mergeCell ref="S49:T49"/>
    <mergeCell ref="D50:E50"/>
    <mergeCell ref="D44:E44"/>
    <mergeCell ref="D45:E45"/>
    <mergeCell ref="D46:E46"/>
    <mergeCell ref="D47:E47"/>
    <mergeCell ref="D48:E48"/>
    <mergeCell ref="J48:J55"/>
    <mergeCell ref="D51:E51"/>
    <mergeCell ref="D40:E40"/>
    <mergeCell ref="C41:C42"/>
    <mergeCell ref="D41:E41"/>
    <mergeCell ref="S41:T41"/>
    <mergeCell ref="D42:E42"/>
    <mergeCell ref="D43:E43"/>
    <mergeCell ref="C33:C34"/>
    <mergeCell ref="D33:D34"/>
    <mergeCell ref="B35:B51"/>
    <mergeCell ref="C35:C36"/>
    <mergeCell ref="D35:D36"/>
    <mergeCell ref="C37:C38"/>
    <mergeCell ref="D37:E37"/>
    <mergeCell ref="D38:E38"/>
    <mergeCell ref="C39:C40"/>
    <mergeCell ref="D39:E39"/>
    <mergeCell ref="B27:B34"/>
    <mergeCell ref="C27:C28"/>
    <mergeCell ref="D27:E27"/>
    <mergeCell ref="D28:E28"/>
    <mergeCell ref="C29:C30"/>
    <mergeCell ref="D29:E29"/>
    <mergeCell ref="D30:E30"/>
    <mergeCell ref="C31:C32"/>
    <mergeCell ref="D31:E31"/>
    <mergeCell ref="D32:E32"/>
    <mergeCell ref="S22:T22"/>
    <mergeCell ref="D23:E23"/>
    <mergeCell ref="C24:C25"/>
    <mergeCell ref="D24:E24"/>
    <mergeCell ref="D25:E25"/>
    <mergeCell ref="D26:E26"/>
    <mergeCell ref="D20:E20"/>
    <mergeCell ref="D21:E21"/>
    <mergeCell ref="C22:C23"/>
    <mergeCell ref="D22:E22"/>
    <mergeCell ref="J22:J27"/>
    <mergeCell ref="O22:O28"/>
    <mergeCell ref="S14:T14"/>
    <mergeCell ref="D15:E15"/>
    <mergeCell ref="C16:C17"/>
    <mergeCell ref="D16:E16"/>
    <mergeCell ref="D17:E17"/>
    <mergeCell ref="C12:C13"/>
    <mergeCell ref="D12:E12"/>
    <mergeCell ref="D13:E13"/>
    <mergeCell ref="J13:J20"/>
    <mergeCell ref="K13:K14"/>
    <mergeCell ref="L13:N13"/>
    <mergeCell ref="C18:C19"/>
    <mergeCell ref="D18:E18"/>
    <mergeCell ref="D19:E19"/>
    <mergeCell ref="C20:C21"/>
    <mergeCell ref="O4:O5"/>
    <mergeCell ref="B6:C7"/>
    <mergeCell ref="D6:E6"/>
    <mergeCell ref="D7:E7"/>
    <mergeCell ref="B8:B26"/>
    <mergeCell ref="C8:C9"/>
    <mergeCell ref="D8:E8"/>
    <mergeCell ref="D9:E9"/>
    <mergeCell ref="C10:C11"/>
    <mergeCell ref="O13:O14"/>
    <mergeCell ref="C14:C15"/>
    <mergeCell ref="D14:E14"/>
    <mergeCell ref="B2:C2"/>
    <mergeCell ref="B4:C5"/>
    <mergeCell ref="D4:E5"/>
    <mergeCell ref="F4:H4"/>
    <mergeCell ref="J4:J11"/>
    <mergeCell ref="K4:K5"/>
    <mergeCell ref="D10:E10"/>
    <mergeCell ref="D11:E11"/>
    <mergeCell ref="L4:N4"/>
  </mergeCells>
  <phoneticPr fontId="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9FBE4-0E42-4024-AD2E-ECA29CC79B82}">
  <sheetPr>
    <tabColor theme="8" tint="-0.249977111117893"/>
  </sheetPr>
  <dimension ref="A1:CA119"/>
  <sheetViews>
    <sheetView zoomScale="80" zoomScaleNormal="80" workbookViewId="0">
      <selection activeCell="Q15" sqref="Q15"/>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353</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204"/>
      <c r="G26" s="204"/>
      <c r="H26" s="204"/>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①副食費!D7</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204"/>
      <c r="G46" s="204"/>
      <c r="H46" s="204"/>
      <c r="J46" s="153"/>
      <c r="K46" s="11"/>
      <c r="L46" s="152"/>
      <c r="M46" s="137"/>
      <c r="S46" s="8" t="str">
        <f>K10</f>
        <v/>
      </c>
      <c r="T46" s="167">
        <f>SUMIF($F$61:$F$80,S46,$CA$61:$CA$80)+SUMIF($F$85:$F$104,S46,$CA$85:$CA$104)</f>
        <v>0</v>
      </c>
    </row>
    <row r="47" spans="2:70" ht="12.75" customHeight="1">
      <c r="B47" s="638"/>
      <c r="C47" s="130" t="s">
        <v>366</v>
      </c>
      <c r="D47" s="645"/>
      <c r="E47" s="646"/>
      <c r="F47" s="204"/>
      <c r="G47" s="204"/>
      <c r="H47" s="204"/>
      <c r="J47" s="153"/>
      <c r="K47" s="11"/>
      <c r="L47" s="152"/>
      <c r="M47" s="137"/>
      <c r="S47" s="9" t="s">
        <v>29</v>
      </c>
      <c r="T47" s="128">
        <f>SUM(T42:T46)</f>
        <v>0</v>
      </c>
    </row>
    <row r="48" spans="2:70" ht="12.75" customHeight="1">
      <c r="B48" s="638"/>
      <c r="C48" s="130" t="s">
        <v>367</v>
      </c>
      <c r="D48" s="645"/>
      <c r="E48" s="646"/>
      <c r="F48" s="204"/>
      <c r="G48" s="204"/>
      <c r="H48" s="204"/>
      <c r="J48" s="675" t="s">
        <v>637</v>
      </c>
      <c r="K48" s="670" t="s">
        <v>80</v>
      </c>
      <c r="L48" s="678" t="s">
        <v>483</v>
      </c>
      <c r="M48" s="679"/>
      <c r="N48" s="680"/>
      <c r="O48" s="670" t="s">
        <v>85</v>
      </c>
    </row>
    <row r="49" spans="1:79" ht="12.75" customHeight="1">
      <c r="B49" s="638"/>
      <c r="C49" s="176" t="s">
        <v>369</v>
      </c>
      <c r="D49" s="645"/>
      <c r="E49" s="646"/>
      <c r="F49" s="204"/>
      <c r="G49" s="204"/>
      <c r="H49" s="204"/>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204"/>
      <c r="G50" s="204"/>
      <c r="H50" s="204"/>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204"/>
      <c r="G51" s="204"/>
      <c r="H51" s="204"/>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M63-SUM(AU63:BX63)</f>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 t="shared" si="32"/>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M87-SUM(AU87:BX87)</f>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ref="AT88:AT104" si="143">M88-SUM(AU88:BX88)</f>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43"/>
        <v>0</v>
      </c>
      <c r="AU89" s="128" t="str">
        <f t="shared" ref="AU89:AU104" si="144">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43"/>
        <v>0</v>
      </c>
      <c r="AU90" s="128" t="str">
        <f t="shared" si="144"/>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43"/>
        <v>0</v>
      </c>
      <c r="AU91" s="128" t="str">
        <f t="shared" si="144"/>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43"/>
        <v>0</v>
      </c>
      <c r="AU92" s="128" t="str">
        <f t="shared" si="144"/>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43"/>
        <v>0</v>
      </c>
      <c r="AU93" s="128" t="str">
        <f t="shared" si="144"/>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43"/>
        <v>0</v>
      </c>
      <c r="AU94" s="128" t="str">
        <f t="shared" si="144"/>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43"/>
        <v>0</v>
      </c>
      <c r="AU95" s="128" t="str">
        <f t="shared" si="144"/>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43"/>
        <v>0</v>
      </c>
      <c r="AU96" s="128" t="str">
        <f t="shared" si="144"/>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43"/>
        <v>0</v>
      </c>
      <c r="AU97" s="128" t="str">
        <f t="shared" si="144"/>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43"/>
        <v>0</v>
      </c>
      <c r="AU98" s="128" t="str">
        <f t="shared" si="144"/>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43"/>
        <v>0</v>
      </c>
      <c r="AU99" s="128" t="str">
        <f t="shared" si="144"/>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43"/>
        <v>0</v>
      </c>
      <c r="AU100" s="128" t="str">
        <f t="shared" si="144"/>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43"/>
        <v>0</v>
      </c>
      <c r="AU101" s="128" t="str">
        <f t="shared" si="144"/>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43"/>
        <v>0</v>
      </c>
      <c r="AU102" s="128" t="str">
        <f t="shared" si="144"/>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43"/>
        <v>0</v>
      </c>
      <c r="AU103" s="128" t="str">
        <f t="shared" si="144"/>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43"/>
        <v>0</v>
      </c>
      <c r="AU104" s="128" t="str">
        <f t="shared" si="144"/>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5">SUM(AU61:AU80)+SUM(AU85:AU104)</f>
        <v>0</v>
      </c>
      <c r="AV106" s="129">
        <f t="shared" si="145"/>
        <v>0</v>
      </c>
      <c r="AW106" s="129">
        <f t="shared" si="145"/>
        <v>0</v>
      </c>
      <c r="AX106" s="129">
        <f t="shared" si="145"/>
        <v>0</v>
      </c>
      <c r="AY106" s="129">
        <f t="shared" si="145"/>
        <v>0</v>
      </c>
      <c r="AZ106" s="129">
        <f t="shared" si="145"/>
        <v>0</v>
      </c>
      <c r="BA106" s="129">
        <f t="shared" si="145"/>
        <v>0</v>
      </c>
      <c r="BB106" s="129">
        <f t="shared" si="145"/>
        <v>0</v>
      </c>
      <c r="BC106" s="129">
        <f t="shared" si="145"/>
        <v>0</v>
      </c>
      <c r="BD106" s="129">
        <f t="shared" si="145"/>
        <v>0</v>
      </c>
      <c r="BE106" s="129">
        <f t="shared" si="145"/>
        <v>0</v>
      </c>
      <c r="BF106" s="129">
        <f t="shared" si="145"/>
        <v>0</v>
      </c>
      <c r="BG106" s="129">
        <f t="shared" si="145"/>
        <v>0</v>
      </c>
      <c r="BH106" s="129">
        <f t="shared" si="145"/>
        <v>0</v>
      </c>
      <c r="BI106" s="129">
        <f t="shared" si="145"/>
        <v>0</v>
      </c>
      <c r="BJ106" s="129">
        <f t="shared" si="145"/>
        <v>0</v>
      </c>
      <c r="BK106" s="129">
        <f t="shared" si="145"/>
        <v>0</v>
      </c>
      <c r="BL106" s="129">
        <f t="shared" si="145"/>
        <v>0</v>
      </c>
      <c r="BM106" s="129">
        <f t="shared" si="145"/>
        <v>0</v>
      </c>
      <c r="BN106" s="129">
        <f t="shared" si="145"/>
        <v>0</v>
      </c>
      <c r="BO106" s="129">
        <f t="shared" si="145"/>
        <v>0</v>
      </c>
      <c r="BP106" s="129">
        <f t="shared" si="145"/>
        <v>0</v>
      </c>
      <c r="BQ106" s="129">
        <f t="shared" si="145"/>
        <v>0</v>
      </c>
      <c r="BR106" s="129">
        <f t="shared" si="145"/>
        <v>0</v>
      </c>
      <c r="BS106" s="129">
        <f t="shared" si="145"/>
        <v>0</v>
      </c>
      <c r="BT106" s="129">
        <f t="shared" si="145"/>
        <v>0</v>
      </c>
      <c r="BU106" s="129">
        <f t="shared" si="145"/>
        <v>0</v>
      </c>
      <c r="BV106" s="129">
        <f t="shared" si="145"/>
        <v>0</v>
      </c>
      <c r="BW106" s="129">
        <f t="shared" si="145"/>
        <v>0</v>
      </c>
      <c r="BX106" s="129">
        <f t="shared" si="145"/>
        <v>0</v>
      </c>
      <c r="BY106" s="129">
        <f t="shared" si="145"/>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U83:BV83"/>
    <mergeCell ref="BW83:BW84"/>
    <mergeCell ref="BX83:BX84"/>
    <mergeCell ref="BY83:BY84"/>
    <mergeCell ref="BU59:BV59"/>
    <mergeCell ref="BW59:BW60"/>
    <mergeCell ref="BX59:BX60"/>
    <mergeCell ref="BY59:BY60"/>
    <mergeCell ref="O82:AS82"/>
    <mergeCell ref="AT82:BY82"/>
    <mergeCell ref="Y83:Z83"/>
    <mergeCell ref="AI83:AI84"/>
    <mergeCell ref="AJ83:AK83"/>
    <mergeCell ref="AL83:AM83"/>
    <mergeCell ref="AN83:AO83"/>
    <mergeCell ref="AP83:AQ83"/>
    <mergeCell ref="AR83:AR84"/>
    <mergeCell ref="AS83:AS84"/>
    <mergeCell ref="AT83:AU83"/>
    <mergeCell ref="AV83:AW83"/>
    <mergeCell ref="AX83:AY83"/>
    <mergeCell ref="AZ83:BA83"/>
    <mergeCell ref="BB83:BC83"/>
    <mergeCell ref="BD83:BE83"/>
    <mergeCell ref="BF83:BG83"/>
    <mergeCell ref="BH83:BI83"/>
    <mergeCell ref="BJ83:BK83"/>
    <mergeCell ref="BL83:BM83"/>
    <mergeCell ref="BN83:BN84"/>
    <mergeCell ref="BO83:BP83"/>
    <mergeCell ref="BQ83:BR83"/>
    <mergeCell ref="BS83:BT83"/>
    <mergeCell ref="BB59:BC59"/>
    <mergeCell ref="BD59:BE59"/>
    <mergeCell ref="BF59:BG59"/>
    <mergeCell ref="BH59:BI59"/>
    <mergeCell ref="BJ59:BK59"/>
    <mergeCell ref="BL59:BM59"/>
    <mergeCell ref="BO59:BP59"/>
    <mergeCell ref="BQ59:BR59"/>
    <mergeCell ref="BS59:BT59"/>
    <mergeCell ref="BN59:BN60"/>
    <mergeCell ref="L13:N13"/>
    <mergeCell ref="S14:T14"/>
    <mergeCell ref="S22:T22"/>
    <mergeCell ref="S41:T41"/>
    <mergeCell ref="L48:N48"/>
    <mergeCell ref="O48:O49"/>
    <mergeCell ref="S49:T49"/>
    <mergeCell ref="O58:AS58"/>
    <mergeCell ref="AT58:BY58"/>
    <mergeCell ref="O13:O14"/>
    <mergeCell ref="B2:C2"/>
    <mergeCell ref="B4:C5"/>
    <mergeCell ref="D4:E5"/>
    <mergeCell ref="F4:H4"/>
    <mergeCell ref="J4:J11"/>
    <mergeCell ref="K4:K5"/>
    <mergeCell ref="D10:E10"/>
    <mergeCell ref="D11:E11"/>
    <mergeCell ref="J13:J20"/>
    <mergeCell ref="K13:K14"/>
    <mergeCell ref="D12:E12"/>
    <mergeCell ref="D13:E13"/>
    <mergeCell ref="C14:C15"/>
    <mergeCell ref="D14:E14"/>
    <mergeCell ref="D15:E15"/>
    <mergeCell ref="C16:C17"/>
    <mergeCell ref="L4:N4"/>
    <mergeCell ref="O4:O5"/>
    <mergeCell ref="B6:C7"/>
    <mergeCell ref="D6:E6"/>
    <mergeCell ref="D7:E7"/>
    <mergeCell ref="B8:B26"/>
    <mergeCell ref="C8:C9"/>
    <mergeCell ref="D8:E8"/>
    <mergeCell ref="D9:E9"/>
    <mergeCell ref="C10:C11"/>
    <mergeCell ref="D16:E16"/>
    <mergeCell ref="D17:E17"/>
    <mergeCell ref="C18:C19"/>
    <mergeCell ref="D18:E18"/>
    <mergeCell ref="D19:E19"/>
    <mergeCell ref="C20:C21"/>
    <mergeCell ref="D20:E20"/>
    <mergeCell ref="D21:E21"/>
    <mergeCell ref="C12:C13"/>
    <mergeCell ref="C22:C23"/>
    <mergeCell ref="D22:E22"/>
    <mergeCell ref="J22:J27"/>
    <mergeCell ref="O22:O28"/>
    <mergeCell ref="D23:E23"/>
    <mergeCell ref="C24:C25"/>
    <mergeCell ref="D24:E24"/>
    <mergeCell ref="D25:E25"/>
    <mergeCell ref="D26:E26"/>
    <mergeCell ref="B54:C55"/>
    <mergeCell ref="D54:E54"/>
    <mergeCell ref="D55:E55"/>
    <mergeCell ref="C33:C34"/>
    <mergeCell ref="D33:D34"/>
    <mergeCell ref="B35:B51"/>
    <mergeCell ref="C35:C36"/>
    <mergeCell ref="D35:D36"/>
    <mergeCell ref="C37:C38"/>
    <mergeCell ref="D37:E37"/>
    <mergeCell ref="D38:E38"/>
    <mergeCell ref="C39:C40"/>
    <mergeCell ref="D39:E39"/>
    <mergeCell ref="B27:B34"/>
    <mergeCell ref="C27:C28"/>
    <mergeCell ref="D27:E27"/>
    <mergeCell ref="D28:E28"/>
    <mergeCell ref="C29:C30"/>
    <mergeCell ref="D29:E29"/>
    <mergeCell ref="D30:E30"/>
    <mergeCell ref="C31:C32"/>
    <mergeCell ref="D31:E31"/>
    <mergeCell ref="D32:E32"/>
    <mergeCell ref="D45:E45"/>
    <mergeCell ref="D40:E40"/>
    <mergeCell ref="C41:C42"/>
    <mergeCell ref="D41:E41"/>
    <mergeCell ref="D42:E42"/>
    <mergeCell ref="D43:E43"/>
    <mergeCell ref="D44:E44"/>
    <mergeCell ref="B52:C53"/>
    <mergeCell ref="D52:E52"/>
    <mergeCell ref="D53:E53"/>
    <mergeCell ref="D46:E46"/>
    <mergeCell ref="D47:E47"/>
    <mergeCell ref="D48:E48"/>
    <mergeCell ref="D49:E49"/>
    <mergeCell ref="D50:E50"/>
    <mergeCell ref="D51:E51"/>
    <mergeCell ref="AS59:AS60"/>
    <mergeCell ref="F82:F84"/>
    <mergeCell ref="G82:G84"/>
    <mergeCell ref="H82:H84"/>
    <mergeCell ref="L58:L60"/>
    <mergeCell ref="M58:M60"/>
    <mergeCell ref="J48:J55"/>
    <mergeCell ref="K48:K49"/>
    <mergeCell ref="Y59:Z59"/>
    <mergeCell ref="AI59:AI60"/>
    <mergeCell ref="AE83:AF83"/>
    <mergeCell ref="AG83:AH83"/>
    <mergeCell ref="AC83:AD83"/>
    <mergeCell ref="I82:I84"/>
    <mergeCell ref="J82:J84"/>
    <mergeCell ref="K82:K84"/>
    <mergeCell ref="L82:L84"/>
    <mergeCell ref="M82:M84"/>
    <mergeCell ref="O83:P83"/>
    <mergeCell ref="Q83:R83"/>
    <mergeCell ref="S83:T83"/>
    <mergeCell ref="U83:V83"/>
    <mergeCell ref="W83:X83"/>
    <mergeCell ref="AA83:AB83"/>
    <mergeCell ref="AT59:AU59"/>
    <mergeCell ref="AV59:AW59"/>
    <mergeCell ref="AX59:AY59"/>
    <mergeCell ref="AZ59:BA59"/>
    <mergeCell ref="AA59:AB59"/>
    <mergeCell ref="F58:F60"/>
    <mergeCell ref="G58:G60"/>
    <mergeCell ref="H58:H60"/>
    <mergeCell ref="O59:P59"/>
    <mergeCell ref="U59:V59"/>
    <mergeCell ref="W59:X59"/>
    <mergeCell ref="I58:I60"/>
    <mergeCell ref="J58:J60"/>
    <mergeCell ref="K58:K60"/>
    <mergeCell ref="Q59:R59"/>
    <mergeCell ref="S59:T59"/>
    <mergeCell ref="AJ59:AK59"/>
    <mergeCell ref="AL59:AM59"/>
    <mergeCell ref="AN59:AO59"/>
    <mergeCell ref="AP59:AQ59"/>
    <mergeCell ref="AC59:AD59"/>
    <mergeCell ref="AE59:AF59"/>
    <mergeCell ref="AG59:AH59"/>
    <mergeCell ref="AR59:AR60"/>
  </mergeCells>
  <phoneticPr fontId="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C924-2059-44E8-A17F-C963E96C8755}">
  <sheetPr>
    <tabColor theme="8" tint="-0.249977111117893"/>
  </sheetPr>
  <dimension ref="A1:CA119"/>
  <sheetViews>
    <sheetView workbookViewId="0">
      <selection activeCell="Q15" sqref="Q15"/>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355</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204"/>
      <c r="G26" s="204"/>
      <c r="H26" s="204"/>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①副食費!D8</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204"/>
      <c r="G46" s="204"/>
      <c r="H46" s="204"/>
      <c r="J46" s="153"/>
      <c r="K46" s="11"/>
      <c r="L46" s="152"/>
      <c r="M46" s="137"/>
      <c r="S46" s="8" t="str">
        <f>K10</f>
        <v/>
      </c>
      <c r="T46" s="167">
        <f>SUMIF($F$61:$F$80,S46,$CA$61:$CA$80)+SUMIF($F$85:$F$104,S46,$CA$85:$CA$104)</f>
        <v>0</v>
      </c>
    </row>
    <row r="47" spans="2:70" ht="12.75" customHeight="1">
      <c r="B47" s="638"/>
      <c r="C47" s="130" t="s">
        <v>366</v>
      </c>
      <c r="D47" s="645"/>
      <c r="E47" s="646"/>
      <c r="F47" s="204"/>
      <c r="G47" s="204"/>
      <c r="H47" s="204"/>
      <c r="J47" s="153"/>
      <c r="K47" s="11"/>
      <c r="L47" s="152"/>
      <c r="M47" s="137"/>
      <c r="S47" s="9" t="s">
        <v>29</v>
      </c>
      <c r="T47" s="128">
        <f>SUM(T42:T46)</f>
        <v>0</v>
      </c>
    </row>
    <row r="48" spans="2:70" ht="12.75" customHeight="1">
      <c r="B48" s="638"/>
      <c r="C48" s="130" t="s">
        <v>367</v>
      </c>
      <c r="D48" s="645"/>
      <c r="E48" s="646"/>
      <c r="F48" s="204"/>
      <c r="G48" s="204"/>
      <c r="H48" s="204"/>
      <c r="J48" s="675" t="s">
        <v>637</v>
      </c>
      <c r="K48" s="670" t="s">
        <v>80</v>
      </c>
      <c r="L48" s="678" t="s">
        <v>483</v>
      </c>
      <c r="M48" s="679"/>
      <c r="N48" s="680"/>
      <c r="O48" s="670" t="s">
        <v>85</v>
      </c>
    </row>
    <row r="49" spans="1:79" ht="12.75" customHeight="1">
      <c r="B49" s="638"/>
      <c r="C49" s="176" t="s">
        <v>369</v>
      </c>
      <c r="D49" s="645"/>
      <c r="E49" s="646"/>
      <c r="F49" s="204"/>
      <c r="G49" s="204"/>
      <c r="H49" s="204"/>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204"/>
      <c r="G50" s="204"/>
      <c r="H50" s="204"/>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204"/>
      <c r="G51" s="204"/>
      <c r="H51" s="204"/>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 t="shared" si="43"/>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 t="shared" si="32"/>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AT104"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 t="shared" si="139"/>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si="139"/>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39"/>
        <v>0</v>
      </c>
      <c r="AU89" s="128" t="str">
        <f t="shared" ref="AU89:AU104" si="143">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39"/>
        <v>0</v>
      </c>
      <c r="AU90" s="128" t="str">
        <f t="shared" si="143"/>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39"/>
        <v>0</v>
      </c>
      <c r="AU91" s="128" t="str">
        <f t="shared" si="143"/>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39"/>
        <v>0</v>
      </c>
      <c r="AU92" s="128" t="str">
        <f t="shared" si="143"/>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39"/>
        <v>0</v>
      </c>
      <c r="AU93" s="128" t="str">
        <f t="shared" si="143"/>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39"/>
        <v>0</v>
      </c>
      <c r="AU94" s="128" t="str">
        <f t="shared" si="143"/>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39"/>
        <v>0</v>
      </c>
      <c r="AU95" s="128" t="str">
        <f t="shared" si="143"/>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39"/>
        <v>0</v>
      </c>
      <c r="AU96" s="128" t="str">
        <f t="shared" si="143"/>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39"/>
        <v>0</v>
      </c>
      <c r="AU97" s="128" t="str">
        <f t="shared" si="143"/>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39"/>
        <v>0</v>
      </c>
      <c r="AU98" s="128" t="str">
        <f t="shared" si="143"/>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39"/>
        <v>0</v>
      </c>
      <c r="AU99" s="128" t="str">
        <f t="shared" si="143"/>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39"/>
        <v>0</v>
      </c>
      <c r="AU100" s="128" t="str">
        <f t="shared" si="143"/>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39"/>
        <v>0</v>
      </c>
      <c r="AU101" s="128" t="str">
        <f t="shared" si="143"/>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39"/>
        <v>0</v>
      </c>
      <c r="AU102" s="128" t="str">
        <f t="shared" si="143"/>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39"/>
        <v>0</v>
      </c>
      <c r="AU103" s="128" t="str">
        <f t="shared" si="143"/>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39"/>
        <v>0</v>
      </c>
      <c r="AU104" s="128" t="str">
        <f t="shared" si="143"/>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4">SUM(AU61:AU80)+SUM(AU85:AU104)</f>
        <v>0</v>
      </c>
      <c r="AV106" s="129">
        <f t="shared" si="144"/>
        <v>0</v>
      </c>
      <c r="AW106" s="129">
        <f t="shared" si="144"/>
        <v>0</v>
      </c>
      <c r="AX106" s="129">
        <f t="shared" si="144"/>
        <v>0</v>
      </c>
      <c r="AY106" s="129">
        <f t="shared" si="144"/>
        <v>0</v>
      </c>
      <c r="AZ106" s="129">
        <f t="shared" si="144"/>
        <v>0</v>
      </c>
      <c r="BA106" s="129">
        <f t="shared" si="144"/>
        <v>0</v>
      </c>
      <c r="BB106" s="129">
        <f t="shared" si="144"/>
        <v>0</v>
      </c>
      <c r="BC106" s="129">
        <f t="shared" si="144"/>
        <v>0</v>
      </c>
      <c r="BD106" s="129">
        <f t="shared" si="144"/>
        <v>0</v>
      </c>
      <c r="BE106" s="129">
        <f t="shared" si="144"/>
        <v>0</v>
      </c>
      <c r="BF106" s="129">
        <f t="shared" si="144"/>
        <v>0</v>
      </c>
      <c r="BG106" s="129">
        <f t="shared" si="144"/>
        <v>0</v>
      </c>
      <c r="BH106" s="129">
        <f t="shared" si="144"/>
        <v>0</v>
      </c>
      <c r="BI106" s="129">
        <f t="shared" si="144"/>
        <v>0</v>
      </c>
      <c r="BJ106" s="129">
        <f t="shared" si="144"/>
        <v>0</v>
      </c>
      <c r="BK106" s="129">
        <f t="shared" si="144"/>
        <v>0</v>
      </c>
      <c r="BL106" s="129">
        <f t="shared" si="144"/>
        <v>0</v>
      </c>
      <c r="BM106" s="129">
        <f t="shared" si="144"/>
        <v>0</v>
      </c>
      <c r="BN106" s="129">
        <f t="shared" si="144"/>
        <v>0</v>
      </c>
      <c r="BO106" s="129">
        <f t="shared" si="144"/>
        <v>0</v>
      </c>
      <c r="BP106" s="129">
        <f t="shared" si="144"/>
        <v>0</v>
      </c>
      <c r="BQ106" s="129">
        <f t="shared" si="144"/>
        <v>0</v>
      </c>
      <c r="BR106" s="129">
        <f t="shared" si="144"/>
        <v>0</v>
      </c>
      <c r="BS106" s="129">
        <f t="shared" si="144"/>
        <v>0</v>
      </c>
      <c r="BT106" s="129">
        <f t="shared" si="144"/>
        <v>0</v>
      </c>
      <c r="BU106" s="129">
        <f t="shared" si="144"/>
        <v>0</v>
      </c>
      <c r="BV106" s="129">
        <f t="shared" si="144"/>
        <v>0</v>
      </c>
      <c r="BW106" s="129">
        <f t="shared" si="144"/>
        <v>0</v>
      </c>
      <c r="BX106" s="129">
        <f t="shared" si="144"/>
        <v>0</v>
      </c>
      <c r="BY106" s="129">
        <f t="shared" si="144"/>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W83:BW84"/>
    <mergeCell ref="BX83:BX84"/>
    <mergeCell ref="BY83:BY84"/>
    <mergeCell ref="BJ83:BK83"/>
    <mergeCell ref="BL83:BM83"/>
    <mergeCell ref="BO83:BP83"/>
    <mergeCell ref="BQ83:BR83"/>
    <mergeCell ref="BS83:BT83"/>
    <mergeCell ref="BU83:BV83"/>
    <mergeCell ref="BU59:BV59"/>
    <mergeCell ref="BW59:BW60"/>
    <mergeCell ref="BX59:BX60"/>
    <mergeCell ref="AZ59:BA59"/>
    <mergeCell ref="BB59:BC59"/>
    <mergeCell ref="BD59:BE59"/>
    <mergeCell ref="BF59:BG59"/>
    <mergeCell ref="BH59:BI59"/>
    <mergeCell ref="BJ59:BK59"/>
    <mergeCell ref="AI83:AI84"/>
    <mergeCell ref="AJ83:AK83"/>
    <mergeCell ref="AL83:AM83"/>
    <mergeCell ref="AN83:AO83"/>
    <mergeCell ref="AP83:AQ83"/>
    <mergeCell ref="AR83:AR84"/>
    <mergeCell ref="BO59:BP59"/>
    <mergeCell ref="BQ59:BR59"/>
    <mergeCell ref="BS59:BT59"/>
    <mergeCell ref="BN83:BN84"/>
    <mergeCell ref="AT58:BY58"/>
    <mergeCell ref="Y59:Z59"/>
    <mergeCell ref="AI59:AI60"/>
    <mergeCell ref="AJ59:AK59"/>
    <mergeCell ref="AL59:AM59"/>
    <mergeCell ref="AN59:AO59"/>
    <mergeCell ref="AP59:AQ59"/>
    <mergeCell ref="BB83:BC83"/>
    <mergeCell ref="BD83:BE83"/>
    <mergeCell ref="BF83:BG83"/>
    <mergeCell ref="BH83:BI83"/>
    <mergeCell ref="AT83:AU83"/>
    <mergeCell ref="AV83:AW83"/>
    <mergeCell ref="AX83:AY83"/>
    <mergeCell ref="AZ83:BA83"/>
    <mergeCell ref="AS83:AS84"/>
    <mergeCell ref="AA83:AB83"/>
    <mergeCell ref="AC83:AD83"/>
    <mergeCell ref="AE83:AF83"/>
    <mergeCell ref="AG83:AH83"/>
    <mergeCell ref="BY59:BY60"/>
    <mergeCell ref="O82:AS82"/>
    <mergeCell ref="AT82:BY82"/>
    <mergeCell ref="Y83:Z83"/>
    <mergeCell ref="M82:M84"/>
    <mergeCell ref="O83:P83"/>
    <mergeCell ref="Q83:R83"/>
    <mergeCell ref="S83:T83"/>
    <mergeCell ref="U83:V83"/>
    <mergeCell ref="W83:X83"/>
    <mergeCell ref="BN59:BN60"/>
    <mergeCell ref="F82:F84"/>
    <mergeCell ref="G82:G84"/>
    <mergeCell ref="H82:H84"/>
    <mergeCell ref="I82:I84"/>
    <mergeCell ref="J82:J84"/>
    <mergeCell ref="K82:K84"/>
    <mergeCell ref="L82:L84"/>
    <mergeCell ref="BL59:BM59"/>
    <mergeCell ref="AS59:AS60"/>
    <mergeCell ref="AT59:AU59"/>
    <mergeCell ref="AV59:AW59"/>
    <mergeCell ref="AX59:AY59"/>
    <mergeCell ref="AR59:AR60"/>
    <mergeCell ref="AA59:AB59"/>
    <mergeCell ref="AC59:AD59"/>
    <mergeCell ref="AE59:AF59"/>
    <mergeCell ref="AG59:AH59"/>
    <mergeCell ref="L58:L60"/>
    <mergeCell ref="M58:M60"/>
    <mergeCell ref="O59:P59"/>
    <mergeCell ref="Q59:R59"/>
    <mergeCell ref="S59:T59"/>
    <mergeCell ref="U59:V59"/>
    <mergeCell ref="W59:X59"/>
    <mergeCell ref="F58:F60"/>
    <mergeCell ref="G58:G60"/>
    <mergeCell ref="H58:H60"/>
    <mergeCell ref="I58:I60"/>
    <mergeCell ref="J58:J60"/>
    <mergeCell ref="K58:K60"/>
    <mergeCell ref="O58:AS58"/>
    <mergeCell ref="B52:C53"/>
    <mergeCell ref="D52:E52"/>
    <mergeCell ref="D53:E53"/>
    <mergeCell ref="B54:C55"/>
    <mergeCell ref="D54:E54"/>
    <mergeCell ref="D55:E55"/>
    <mergeCell ref="K48:K49"/>
    <mergeCell ref="L48:N48"/>
    <mergeCell ref="O48:O49"/>
    <mergeCell ref="D49:E49"/>
    <mergeCell ref="S49:T49"/>
    <mergeCell ref="D50:E50"/>
    <mergeCell ref="D44:E44"/>
    <mergeCell ref="D45:E45"/>
    <mergeCell ref="D46:E46"/>
    <mergeCell ref="D47:E47"/>
    <mergeCell ref="D48:E48"/>
    <mergeCell ref="J48:J55"/>
    <mergeCell ref="D51:E51"/>
    <mergeCell ref="D40:E40"/>
    <mergeCell ref="C41:C42"/>
    <mergeCell ref="D41:E41"/>
    <mergeCell ref="S41:T41"/>
    <mergeCell ref="D42:E42"/>
    <mergeCell ref="D43:E43"/>
    <mergeCell ref="C33:C34"/>
    <mergeCell ref="D33:D34"/>
    <mergeCell ref="B35:B51"/>
    <mergeCell ref="C35:C36"/>
    <mergeCell ref="D35:D36"/>
    <mergeCell ref="C37:C38"/>
    <mergeCell ref="D37:E37"/>
    <mergeCell ref="D38:E38"/>
    <mergeCell ref="C39:C40"/>
    <mergeCell ref="D39:E39"/>
    <mergeCell ref="B27:B34"/>
    <mergeCell ref="C27:C28"/>
    <mergeCell ref="D27:E27"/>
    <mergeCell ref="D28:E28"/>
    <mergeCell ref="C29:C30"/>
    <mergeCell ref="D29:E29"/>
    <mergeCell ref="D30:E30"/>
    <mergeCell ref="C31:C32"/>
    <mergeCell ref="D31:E31"/>
    <mergeCell ref="D32:E32"/>
    <mergeCell ref="S22:T22"/>
    <mergeCell ref="D23:E23"/>
    <mergeCell ref="C24:C25"/>
    <mergeCell ref="D24:E24"/>
    <mergeCell ref="D25:E25"/>
    <mergeCell ref="D26:E26"/>
    <mergeCell ref="D20:E20"/>
    <mergeCell ref="D21:E21"/>
    <mergeCell ref="C22:C23"/>
    <mergeCell ref="D22:E22"/>
    <mergeCell ref="J22:J27"/>
    <mergeCell ref="O22:O28"/>
    <mergeCell ref="S14:T14"/>
    <mergeCell ref="D15:E15"/>
    <mergeCell ref="C16:C17"/>
    <mergeCell ref="D16:E16"/>
    <mergeCell ref="D17:E17"/>
    <mergeCell ref="C12:C13"/>
    <mergeCell ref="D12:E12"/>
    <mergeCell ref="D13:E13"/>
    <mergeCell ref="J13:J20"/>
    <mergeCell ref="K13:K14"/>
    <mergeCell ref="L13:N13"/>
    <mergeCell ref="C18:C19"/>
    <mergeCell ref="D18:E18"/>
    <mergeCell ref="D19:E19"/>
    <mergeCell ref="C20:C21"/>
    <mergeCell ref="O4:O5"/>
    <mergeCell ref="B6:C7"/>
    <mergeCell ref="D6:E6"/>
    <mergeCell ref="D7:E7"/>
    <mergeCell ref="B8:B26"/>
    <mergeCell ref="C8:C9"/>
    <mergeCell ref="D8:E8"/>
    <mergeCell ref="D9:E9"/>
    <mergeCell ref="C10:C11"/>
    <mergeCell ref="O13:O14"/>
    <mergeCell ref="C14:C15"/>
    <mergeCell ref="D14:E14"/>
    <mergeCell ref="B2:C2"/>
    <mergeCell ref="B4:C5"/>
    <mergeCell ref="D4:E5"/>
    <mergeCell ref="F4:H4"/>
    <mergeCell ref="J4:J11"/>
    <mergeCell ref="K4:K5"/>
    <mergeCell ref="D10:E10"/>
    <mergeCell ref="D11:E11"/>
    <mergeCell ref="L4:N4"/>
  </mergeCells>
  <phoneticPr fontId="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6FC-C413-46C1-AAFE-E18D7181C1A3}">
  <sheetPr>
    <tabColor theme="8" tint="-0.249977111117893"/>
  </sheetPr>
  <dimension ref="A1:CA119"/>
  <sheetViews>
    <sheetView workbookViewId="0">
      <selection activeCell="Q15" sqref="Q15"/>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358</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204"/>
      <c r="G26" s="204"/>
      <c r="H26" s="204"/>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①副食費!D9</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204"/>
      <c r="G46" s="204"/>
      <c r="H46" s="204"/>
      <c r="J46" s="153"/>
      <c r="K46" s="11"/>
      <c r="L46" s="152"/>
      <c r="M46" s="137"/>
      <c r="S46" s="8" t="str">
        <f>K10</f>
        <v/>
      </c>
      <c r="T46" s="167">
        <f>SUMIF($F$61:$F$80,S46,$CA$61:$CA$80)+SUMIF($F$85:$F$104,S46,$CA$85:$CA$104)</f>
        <v>0</v>
      </c>
    </row>
    <row r="47" spans="2:70" ht="12.75" customHeight="1">
      <c r="B47" s="638"/>
      <c r="C47" s="130" t="s">
        <v>366</v>
      </c>
      <c r="D47" s="645"/>
      <c r="E47" s="646"/>
      <c r="F47" s="204"/>
      <c r="G47" s="204"/>
      <c r="H47" s="204"/>
      <c r="J47" s="153"/>
      <c r="K47" s="11"/>
      <c r="L47" s="152"/>
      <c r="M47" s="137"/>
      <c r="S47" s="9" t="s">
        <v>29</v>
      </c>
      <c r="T47" s="128">
        <f>SUM(T42:T46)</f>
        <v>0</v>
      </c>
    </row>
    <row r="48" spans="2:70" ht="12.75" customHeight="1">
      <c r="B48" s="638"/>
      <c r="C48" s="130" t="s">
        <v>367</v>
      </c>
      <c r="D48" s="645"/>
      <c r="E48" s="646"/>
      <c r="F48" s="204"/>
      <c r="G48" s="204"/>
      <c r="H48" s="204"/>
      <c r="J48" s="675" t="s">
        <v>637</v>
      </c>
      <c r="K48" s="670" t="s">
        <v>80</v>
      </c>
      <c r="L48" s="678" t="s">
        <v>483</v>
      </c>
      <c r="M48" s="679"/>
      <c r="N48" s="680"/>
      <c r="O48" s="670" t="s">
        <v>85</v>
      </c>
    </row>
    <row r="49" spans="1:79" ht="12.75" customHeight="1">
      <c r="B49" s="638"/>
      <c r="C49" s="176" t="s">
        <v>369</v>
      </c>
      <c r="D49" s="645"/>
      <c r="E49" s="646"/>
      <c r="F49" s="204"/>
      <c r="G49" s="204"/>
      <c r="H49" s="204"/>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204"/>
      <c r="G50" s="204"/>
      <c r="H50" s="204"/>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204"/>
      <c r="G51" s="204"/>
      <c r="H51" s="204"/>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 t="shared" si="43"/>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 t="shared" si="32"/>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AT104"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 t="shared" si="139"/>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si="139"/>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39"/>
        <v>0</v>
      </c>
      <c r="AU89" s="128" t="str">
        <f t="shared" ref="AU89:AU104" si="143">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39"/>
        <v>0</v>
      </c>
      <c r="AU90" s="128" t="str">
        <f t="shared" si="143"/>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39"/>
        <v>0</v>
      </c>
      <c r="AU91" s="128" t="str">
        <f t="shared" si="143"/>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39"/>
        <v>0</v>
      </c>
      <c r="AU92" s="128" t="str">
        <f t="shared" si="143"/>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39"/>
        <v>0</v>
      </c>
      <c r="AU93" s="128" t="str">
        <f t="shared" si="143"/>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39"/>
        <v>0</v>
      </c>
      <c r="AU94" s="128" t="str">
        <f t="shared" si="143"/>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39"/>
        <v>0</v>
      </c>
      <c r="AU95" s="128" t="str">
        <f t="shared" si="143"/>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39"/>
        <v>0</v>
      </c>
      <c r="AU96" s="128" t="str">
        <f t="shared" si="143"/>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39"/>
        <v>0</v>
      </c>
      <c r="AU97" s="128" t="str">
        <f t="shared" si="143"/>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39"/>
        <v>0</v>
      </c>
      <c r="AU98" s="128" t="str">
        <f t="shared" si="143"/>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39"/>
        <v>0</v>
      </c>
      <c r="AU99" s="128" t="str">
        <f t="shared" si="143"/>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39"/>
        <v>0</v>
      </c>
      <c r="AU100" s="128" t="str">
        <f t="shared" si="143"/>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39"/>
        <v>0</v>
      </c>
      <c r="AU101" s="128" t="str">
        <f t="shared" si="143"/>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39"/>
        <v>0</v>
      </c>
      <c r="AU102" s="128" t="str">
        <f t="shared" si="143"/>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39"/>
        <v>0</v>
      </c>
      <c r="AU103" s="128" t="str">
        <f t="shared" si="143"/>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39"/>
        <v>0</v>
      </c>
      <c r="AU104" s="128" t="str">
        <f t="shared" si="143"/>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4">SUM(AU61:AU80)+SUM(AU85:AU104)</f>
        <v>0</v>
      </c>
      <c r="AV106" s="129">
        <f t="shared" si="144"/>
        <v>0</v>
      </c>
      <c r="AW106" s="129">
        <f t="shared" si="144"/>
        <v>0</v>
      </c>
      <c r="AX106" s="129">
        <f t="shared" si="144"/>
        <v>0</v>
      </c>
      <c r="AY106" s="129">
        <f t="shared" si="144"/>
        <v>0</v>
      </c>
      <c r="AZ106" s="129">
        <f t="shared" si="144"/>
        <v>0</v>
      </c>
      <c r="BA106" s="129">
        <f t="shared" si="144"/>
        <v>0</v>
      </c>
      <c r="BB106" s="129">
        <f t="shared" si="144"/>
        <v>0</v>
      </c>
      <c r="BC106" s="129">
        <f t="shared" si="144"/>
        <v>0</v>
      </c>
      <c r="BD106" s="129">
        <f t="shared" si="144"/>
        <v>0</v>
      </c>
      <c r="BE106" s="129">
        <f t="shared" si="144"/>
        <v>0</v>
      </c>
      <c r="BF106" s="129">
        <f t="shared" si="144"/>
        <v>0</v>
      </c>
      <c r="BG106" s="129">
        <f t="shared" si="144"/>
        <v>0</v>
      </c>
      <c r="BH106" s="129">
        <f t="shared" si="144"/>
        <v>0</v>
      </c>
      <c r="BI106" s="129">
        <f t="shared" si="144"/>
        <v>0</v>
      </c>
      <c r="BJ106" s="129">
        <f t="shared" si="144"/>
        <v>0</v>
      </c>
      <c r="BK106" s="129">
        <f t="shared" si="144"/>
        <v>0</v>
      </c>
      <c r="BL106" s="129">
        <f t="shared" si="144"/>
        <v>0</v>
      </c>
      <c r="BM106" s="129">
        <f t="shared" si="144"/>
        <v>0</v>
      </c>
      <c r="BN106" s="129">
        <f t="shared" si="144"/>
        <v>0</v>
      </c>
      <c r="BO106" s="129">
        <f t="shared" si="144"/>
        <v>0</v>
      </c>
      <c r="BP106" s="129">
        <f t="shared" si="144"/>
        <v>0</v>
      </c>
      <c r="BQ106" s="129">
        <f t="shared" si="144"/>
        <v>0</v>
      </c>
      <c r="BR106" s="129">
        <f t="shared" si="144"/>
        <v>0</v>
      </c>
      <c r="BS106" s="129">
        <f t="shared" si="144"/>
        <v>0</v>
      </c>
      <c r="BT106" s="129">
        <f t="shared" si="144"/>
        <v>0</v>
      </c>
      <c r="BU106" s="129">
        <f t="shared" si="144"/>
        <v>0</v>
      </c>
      <c r="BV106" s="129">
        <f t="shared" si="144"/>
        <v>0</v>
      </c>
      <c r="BW106" s="129">
        <f t="shared" si="144"/>
        <v>0</v>
      </c>
      <c r="BX106" s="129">
        <f t="shared" si="144"/>
        <v>0</v>
      </c>
      <c r="BY106" s="129">
        <f t="shared" si="144"/>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W83:BW84"/>
    <mergeCell ref="BX83:BX84"/>
    <mergeCell ref="BY83:BY84"/>
    <mergeCell ref="BJ83:BK83"/>
    <mergeCell ref="BL83:BM83"/>
    <mergeCell ref="BO83:BP83"/>
    <mergeCell ref="BQ83:BR83"/>
    <mergeCell ref="BS83:BT83"/>
    <mergeCell ref="BU83:BV83"/>
    <mergeCell ref="BU59:BV59"/>
    <mergeCell ref="BW59:BW60"/>
    <mergeCell ref="BX59:BX60"/>
    <mergeCell ref="AZ59:BA59"/>
    <mergeCell ref="BB59:BC59"/>
    <mergeCell ref="BD59:BE59"/>
    <mergeCell ref="BF59:BG59"/>
    <mergeCell ref="BH59:BI59"/>
    <mergeCell ref="BJ59:BK59"/>
    <mergeCell ref="AI83:AI84"/>
    <mergeCell ref="AJ83:AK83"/>
    <mergeCell ref="AL83:AM83"/>
    <mergeCell ref="AN83:AO83"/>
    <mergeCell ref="AP83:AQ83"/>
    <mergeCell ref="AR83:AR84"/>
    <mergeCell ref="BO59:BP59"/>
    <mergeCell ref="BQ59:BR59"/>
    <mergeCell ref="BS59:BT59"/>
    <mergeCell ref="BN83:BN84"/>
    <mergeCell ref="AT58:BY58"/>
    <mergeCell ref="Y59:Z59"/>
    <mergeCell ref="AI59:AI60"/>
    <mergeCell ref="AJ59:AK59"/>
    <mergeCell ref="AL59:AM59"/>
    <mergeCell ref="AN59:AO59"/>
    <mergeCell ref="AP59:AQ59"/>
    <mergeCell ref="BB83:BC83"/>
    <mergeCell ref="BD83:BE83"/>
    <mergeCell ref="BF83:BG83"/>
    <mergeCell ref="BH83:BI83"/>
    <mergeCell ref="AT83:AU83"/>
    <mergeCell ref="AV83:AW83"/>
    <mergeCell ref="AX83:AY83"/>
    <mergeCell ref="AZ83:BA83"/>
    <mergeCell ref="AS83:AS84"/>
    <mergeCell ref="AA83:AB83"/>
    <mergeCell ref="AC83:AD83"/>
    <mergeCell ref="AE83:AF83"/>
    <mergeCell ref="AG83:AH83"/>
    <mergeCell ref="BY59:BY60"/>
    <mergeCell ref="O82:AS82"/>
    <mergeCell ref="AT82:BY82"/>
    <mergeCell ref="Y83:Z83"/>
    <mergeCell ref="M82:M84"/>
    <mergeCell ref="O83:P83"/>
    <mergeCell ref="Q83:R83"/>
    <mergeCell ref="S83:T83"/>
    <mergeCell ref="U83:V83"/>
    <mergeCell ref="W83:X83"/>
    <mergeCell ref="BN59:BN60"/>
    <mergeCell ref="F82:F84"/>
    <mergeCell ref="G82:G84"/>
    <mergeCell ref="H82:H84"/>
    <mergeCell ref="I82:I84"/>
    <mergeCell ref="J82:J84"/>
    <mergeCell ref="K82:K84"/>
    <mergeCell ref="L82:L84"/>
    <mergeCell ref="BL59:BM59"/>
    <mergeCell ref="AS59:AS60"/>
    <mergeCell ref="AT59:AU59"/>
    <mergeCell ref="AV59:AW59"/>
    <mergeCell ref="AX59:AY59"/>
    <mergeCell ref="AR59:AR60"/>
    <mergeCell ref="AA59:AB59"/>
    <mergeCell ref="AC59:AD59"/>
    <mergeCell ref="AE59:AF59"/>
    <mergeCell ref="AG59:AH59"/>
    <mergeCell ref="L58:L60"/>
    <mergeCell ref="M58:M60"/>
    <mergeCell ref="O59:P59"/>
    <mergeCell ref="Q59:R59"/>
    <mergeCell ref="S59:T59"/>
    <mergeCell ref="U59:V59"/>
    <mergeCell ref="W59:X59"/>
    <mergeCell ref="F58:F60"/>
    <mergeCell ref="G58:G60"/>
    <mergeCell ref="H58:H60"/>
    <mergeCell ref="I58:I60"/>
    <mergeCell ref="J58:J60"/>
    <mergeCell ref="K58:K60"/>
    <mergeCell ref="O58:AS58"/>
    <mergeCell ref="B52:C53"/>
    <mergeCell ref="D52:E52"/>
    <mergeCell ref="D53:E53"/>
    <mergeCell ref="B54:C55"/>
    <mergeCell ref="D54:E54"/>
    <mergeCell ref="D55:E55"/>
    <mergeCell ref="K48:K49"/>
    <mergeCell ref="L48:N48"/>
    <mergeCell ref="O48:O49"/>
    <mergeCell ref="D49:E49"/>
    <mergeCell ref="S49:T49"/>
    <mergeCell ref="D50:E50"/>
    <mergeCell ref="D44:E44"/>
    <mergeCell ref="D45:E45"/>
    <mergeCell ref="D46:E46"/>
    <mergeCell ref="D47:E47"/>
    <mergeCell ref="D48:E48"/>
    <mergeCell ref="J48:J55"/>
    <mergeCell ref="D51:E51"/>
    <mergeCell ref="D40:E40"/>
    <mergeCell ref="C41:C42"/>
    <mergeCell ref="D41:E41"/>
    <mergeCell ref="S41:T41"/>
    <mergeCell ref="D42:E42"/>
    <mergeCell ref="D43:E43"/>
    <mergeCell ref="C33:C34"/>
    <mergeCell ref="D33:D34"/>
    <mergeCell ref="B35:B51"/>
    <mergeCell ref="C35:C36"/>
    <mergeCell ref="D35:D36"/>
    <mergeCell ref="C37:C38"/>
    <mergeCell ref="D37:E37"/>
    <mergeCell ref="D38:E38"/>
    <mergeCell ref="C39:C40"/>
    <mergeCell ref="D39:E39"/>
    <mergeCell ref="B27:B34"/>
    <mergeCell ref="C27:C28"/>
    <mergeCell ref="D27:E27"/>
    <mergeCell ref="D28:E28"/>
    <mergeCell ref="C29:C30"/>
    <mergeCell ref="D29:E29"/>
    <mergeCell ref="D30:E30"/>
    <mergeCell ref="C31:C32"/>
    <mergeCell ref="D31:E31"/>
    <mergeCell ref="D32:E32"/>
    <mergeCell ref="S22:T22"/>
    <mergeCell ref="D23:E23"/>
    <mergeCell ref="C24:C25"/>
    <mergeCell ref="D24:E24"/>
    <mergeCell ref="D25:E25"/>
    <mergeCell ref="D26:E26"/>
    <mergeCell ref="D20:E20"/>
    <mergeCell ref="D21:E21"/>
    <mergeCell ref="C22:C23"/>
    <mergeCell ref="D22:E22"/>
    <mergeCell ref="J22:J27"/>
    <mergeCell ref="O22:O28"/>
    <mergeCell ref="S14:T14"/>
    <mergeCell ref="D15:E15"/>
    <mergeCell ref="C16:C17"/>
    <mergeCell ref="D16:E16"/>
    <mergeCell ref="D17:E17"/>
    <mergeCell ref="C12:C13"/>
    <mergeCell ref="D12:E12"/>
    <mergeCell ref="D13:E13"/>
    <mergeCell ref="J13:J20"/>
    <mergeCell ref="K13:K14"/>
    <mergeCell ref="L13:N13"/>
    <mergeCell ref="C18:C19"/>
    <mergeCell ref="D18:E18"/>
    <mergeCell ref="D19:E19"/>
    <mergeCell ref="C20:C21"/>
    <mergeCell ref="O4:O5"/>
    <mergeCell ref="B6:C7"/>
    <mergeCell ref="D6:E6"/>
    <mergeCell ref="D7:E7"/>
    <mergeCell ref="B8:B26"/>
    <mergeCell ref="C8:C9"/>
    <mergeCell ref="D8:E8"/>
    <mergeCell ref="D9:E9"/>
    <mergeCell ref="C10:C11"/>
    <mergeCell ref="O13:O14"/>
    <mergeCell ref="C14:C15"/>
    <mergeCell ref="D14:E14"/>
    <mergeCell ref="B2:C2"/>
    <mergeCell ref="B4:C5"/>
    <mergeCell ref="D4:E5"/>
    <mergeCell ref="F4:H4"/>
    <mergeCell ref="J4:J11"/>
    <mergeCell ref="K4:K5"/>
    <mergeCell ref="D10:E10"/>
    <mergeCell ref="D11:E11"/>
    <mergeCell ref="L4:N4"/>
  </mergeCells>
  <phoneticPr fontId="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E8CDF-C5A5-4243-98FE-303D78C70A6E}">
  <sheetPr>
    <tabColor theme="8" tint="-0.249977111117893"/>
  </sheetPr>
  <dimension ref="A1:CA119"/>
  <sheetViews>
    <sheetView workbookViewId="0">
      <selection activeCell="Q15" sqref="Q15"/>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359</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204"/>
      <c r="G26" s="204"/>
      <c r="H26" s="204"/>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①副食費!D10</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204"/>
      <c r="G46" s="204"/>
      <c r="H46" s="204"/>
      <c r="J46" s="153"/>
      <c r="K46" s="11"/>
      <c r="L46" s="152"/>
      <c r="M46" s="137"/>
      <c r="S46" s="8" t="str">
        <f>K10</f>
        <v/>
      </c>
      <c r="T46" s="167">
        <f>SUMIF($F$61:$F$80,S46,$CA$61:$CA$80)+SUMIF($F$85:$F$104,S46,$CA$85:$CA$104)</f>
        <v>0</v>
      </c>
    </row>
    <row r="47" spans="2:70" ht="12.75" customHeight="1">
      <c r="B47" s="638"/>
      <c r="C47" s="130" t="s">
        <v>366</v>
      </c>
      <c r="D47" s="645"/>
      <c r="E47" s="646"/>
      <c r="F47" s="204"/>
      <c r="G47" s="204"/>
      <c r="H47" s="204"/>
      <c r="J47" s="153"/>
      <c r="K47" s="11"/>
      <c r="L47" s="152"/>
      <c r="M47" s="137"/>
      <c r="S47" s="9" t="s">
        <v>29</v>
      </c>
      <c r="T47" s="128">
        <f>SUM(T42:T46)</f>
        <v>0</v>
      </c>
    </row>
    <row r="48" spans="2:70" ht="12.75" customHeight="1">
      <c r="B48" s="638"/>
      <c r="C48" s="130" t="s">
        <v>367</v>
      </c>
      <c r="D48" s="645"/>
      <c r="E48" s="646"/>
      <c r="F48" s="204"/>
      <c r="G48" s="204"/>
      <c r="H48" s="204"/>
      <c r="J48" s="675" t="s">
        <v>637</v>
      </c>
      <c r="K48" s="670" t="s">
        <v>80</v>
      </c>
      <c r="L48" s="678" t="s">
        <v>483</v>
      </c>
      <c r="M48" s="679"/>
      <c r="N48" s="680"/>
      <c r="O48" s="670" t="s">
        <v>85</v>
      </c>
    </row>
    <row r="49" spans="1:79" ht="12.75" customHeight="1">
      <c r="B49" s="638"/>
      <c r="C49" s="176" t="s">
        <v>369</v>
      </c>
      <c r="D49" s="645"/>
      <c r="E49" s="646"/>
      <c r="F49" s="204"/>
      <c r="G49" s="204"/>
      <c r="H49" s="204"/>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204"/>
      <c r="G50" s="204"/>
      <c r="H50" s="204"/>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204"/>
      <c r="G51" s="204"/>
      <c r="H51" s="204"/>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 t="shared" si="43"/>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 t="shared" si="32"/>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AT104"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 t="shared" si="139"/>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si="139"/>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39"/>
        <v>0</v>
      </c>
      <c r="AU89" s="128" t="str">
        <f t="shared" ref="AU89:AU104" si="143">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39"/>
        <v>0</v>
      </c>
      <c r="AU90" s="128" t="str">
        <f t="shared" si="143"/>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39"/>
        <v>0</v>
      </c>
      <c r="AU91" s="128" t="str">
        <f t="shared" si="143"/>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39"/>
        <v>0</v>
      </c>
      <c r="AU92" s="128" t="str">
        <f t="shared" si="143"/>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39"/>
        <v>0</v>
      </c>
      <c r="AU93" s="128" t="str">
        <f t="shared" si="143"/>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39"/>
        <v>0</v>
      </c>
      <c r="AU94" s="128" t="str">
        <f t="shared" si="143"/>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39"/>
        <v>0</v>
      </c>
      <c r="AU95" s="128" t="str">
        <f t="shared" si="143"/>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39"/>
        <v>0</v>
      </c>
      <c r="AU96" s="128" t="str">
        <f t="shared" si="143"/>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39"/>
        <v>0</v>
      </c>
      <c r="AU97" s="128" t="str">
        <f t="shared" si="143"/>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39"/>
        <v>0</v>
      </c>
      <c r="AU98" s="128" t="str">
        <f t="shared" si="143"/>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39"/>
        <v>0</v>
      </c>
      <c r="AU99" s="128" t="str">
        <f t="shared" si="143"/>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39"/>
        <v>0</v>
      </c>
      <c r="AU100" s="128" t="str">
        <f t="shared" si="143"/>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39"/>
        <v>0</v>
      </c>
      <c r="AU101" s="128" t="str">
        <f t="shared" si="143"/>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39"/>
        <v>0</v>
      </c>
      <c r="AU102" s="128" t="str">
        <f t="shared" si="143"/>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39"/>
        <v>0</v>
      </c>
      <c r="AU103" s="128" t="str">
        <f t="shared" si="143"/>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39"/>
        <v>0</v>
      </c>
      <c r="AU104" s="128" t="str">
        <f t="shared" si="143"/>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4">SUM(AU61:AU80)+SUM(AU85:AU104)</f>
        <v>0</v>
      </c>
      <c r="AV106" s="129">
        <f t="shared" si="144"/>
        <v>0</v>
      </c>
      <c r="AW106" s="129">
        <f t="shared" si="144"/>
        <v>0</v>
      </c>
      <c r="AX106" s="129">
        <f t="shared" si="144"/>
        <v>0</v>
      </c>
      <c r="AY106" s="129">
        <f t="shared" si="144"/>
        <v>0</v>
      </c>
      <c r="AZ106" s="129">
        <f t="shared" si="144"/>
        <v>0</v>
      </c>
      <c r="BA106" s="129">
        <f t="shared" si="144"/>
        <v>0</v>
      </c>
      <c r="BB106" s="129">
        <f t="shared" si="144"/>
        <v>0</v>
      </c>
      <c r="BC106" s="129">
        <f t="shared" si="144"/>
        <v>0</v>
      </c>
      <c r="BD106" s="129">
        <f t="shared" si="144"/>
        <v>0</v>
      </c>
      <c r="BE106" s="129">
        <f t="shared" si="144"/>
        <v>0</v>
      </c>
      <c r="BF106" s="129">
        <f t="shared" si="144"/>
        <v>0</v>
      </c>
      <c r="BG106" s="129">
        <f t="shared" si="144"/>
        <v>0</v>
      </c>
      <c r="BH106" s="129">
        <f t="shared" si="144"/>
        <v>0</v>
      </c>
      <c r="BI106" s="129">
        <f t="shared" si="144"/>
        <v>0</v>
      </c>
      <c r="BJ106" s="129">
        <f t="shared" si="144"/>
        <v>0</v>
      </c>
      <c r="BK106" s="129">
        <f t="shared" si="144"/>
        <v>0</v>
      </c>
      <c r="BL106" s="129">
        <f t="shared" si="144"/>
        <v>0</v>
      </c>
      <c r="BM106" s="129">
        <f t="shared" si="144"/>
        <v>0</v>
      </c>
      <c r="BN106" s="129">
        <f t="shared" si="144"/>
        <v>0</v>
      </c>
      <c r="BO106" s="129">
        <f t="shared" si="144"/>
        <v>0</v>
      </c>
      <c r="BP106" s="129">
        <f t="shared" si="144"/>
        <v>0</v>
      </c>
      <c r="BQ106" s="129">
        <f t="shared" si="144"/>
        <v>0</v>
      </c>
      <c r="BR106" s="129">
        <f t="shared" si="144"/>
        <v>0</v>
      </c>
      <c r="BS106" s="129">
        <f t="shared" si="144"/>
        <v>0</v>
      </c>
      <c r="BT106" s="129">
        <f t="shared" si="144"/>
        <v>0</v>
      </c>
      <c r="BU106" s="129">
        <f t="shared" si="144"/>
        <v>0</v>
      </c>
      <c r="BV106" s="129">
        <f t="shared" si="144"/>
        <v>0</v>
      </c>
      <c r="BW106" s="129">
        <f t="shared" si="144"/>
        <v>0</v>
      </c>
      <c r="BX106" s="129">
        <f t="shared" si="144"/>
        <v>0</v>
      </c>
      <c r="BY106" s="129">
        <f t="shared" si="144"/>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W83:BW84"/>
    <mergeCell ref="BX83:BX84"/>
    <mergeCell ref="BY83:BY84"/>
    <mergeCell ref="BJ83:BK83"/>
    <mergeCell ref="BL83:BM83"/>
    <mergeCell ref="BO83:BP83"/>
    <mergeCell ref="BQ83:BR83"/>
    <mergeCell ref="BS83:BT83"/>
    <mergeCell ref="BU83:BV83"/>
    <mergeCell ref="BU59:BV59"/>
    <mergeCell ref="BW59:BW60"/>
    <mergeCell ref="BX59:BX60"/>
    <mergeCell ref="AZ59:BA59"/>
    <mergeCell ref="BB59:BC59"/>
    <mergeCell ref="BD59:BE59"/>
    <mergeCell ref="BF59:BG59"/>
    <mergeCell ref="BH59:BI59"/>
    <mergeCell ref="BJ59:BK59"/>
    <mergeCell ref="AI83:AI84"/>
    <mergeCell ref="AJ83:AK83"/>
    <mergeCell ref="AL83:AM83"/>
    <mergeCell ref="AN83:AO83"/>
    <mergeCell ref="AP83:AQ83"/>
    <mergeCell ref="AR83:AR84"/>
    <mergeCell ref="BO59:BP59"/>
    <mergeCell ref="BQ59:BR59"/>
    <mergeCell ref="BS59:BT59"/>
    <mergeCell ref="BN83:BN84"/>
    <mergeCell ref="AT58:BY58"/>
    <mergeCell ref="Y59:Z59"/>
    <mergeCell ref="AI59:AI60"/>
    <mergeCell ref="AJ59:AK59"/>
    <mergeCell ref="AL59:AM59"/>
    <mergeCell ref="AN59:AO59"/>
    <mergeCell ref="AP59:AQ59"/>
    <mergeCell ref="BB83:BC83"/>
    <mergeCell ref="BD83:BE83"/>
    <mergeCell ref="BF83:BG83"/>
    <mergeCell ref="BH83:BI83"/>
    <mergeCell ref="AT83:AU83"/>
    <mergeCell ref="AV83:AW83"/>
    <mergeCell ref="AX83:AY83"/>
    <mergeCell ref="AZ83:BA83"/>
    <mergeCell ref="AS83:AS84"/>
    <mergeCell ref="AA83:AB83"/>
    <mergeCell ref="AC83:AD83"/>
    <mergeCell ref="AE83:AF83"/>
    <mergeCell ref="AG83:AH83"/>
    <mergeCell ref="BY59:BY60"/>
    <mergeCell ref="O82:AS82"/>
    <mergeCell ref="AT82:BY82"/>
    <mergeCell ref="Y83:Z83"/>
    <mergeCell ref="M82:M84"/>
    <mergeCell ref="O83:P83"/>
    <mergeCell ref="Q83:R83"/>
    <mergeCell ref="S83:T83"/>
    <mergeCell ref="U83:V83"/>
    <mergeCell ref="W83:X83"/>
    <mergeCell ref="BN59:BN60"/>
    <mergeCell ref="F82:F84"/>
    <mergeCell ref="G82:G84"/>
    <mergeCell ref="H82:H84"/>
    <mergeCell ref="I82:I84"/>
    <mergeCell ref="J82:J84"/>
    <mergeCell ref="K82:K84"/>
    <mergeCell ref="L82:L84"/>
    <mergeCell ref="BL59:BM59"/>
    <mergeCell ref="AS59:AS60"/>
    <mergeCell ref="AT59:AU59"/>
    <mergeCell ref="AV59:AW59"/>
    <mergeCell ref="AX59:AY59"/>
    <mergeCell ref="AR59:AR60"/>
    <mergeCell ref="AA59:AB59"/>
    <mergeCell ref="AC59:AD59"/>
    <mergeCell ref="AE59:AF59"/>
    <mergeCell ref="AG59:AH59"/>
    <mergeCell ref="L58:L60"/>
    <mergeCell ref="M58:M60"/>
    <mergeCell ref="O59:P59"/>
    <mergeCell ref="Q59:R59"/>
    <mergeCell ref="S59:T59"/>
    <mergeCell ref="U59:V59"/>
    <mergeCell ref="W59:X59"/>
    <mergeCell ref="F58:F60"/>
    <mergeCell ref="G58:G60"/>
    <mergeCell ref="H58:H60"/>
    <mergeCell ref="I58:I60"/>
    <mergeCell ref="J58:J60"/>
    <mergeCell ref="K58:K60"/>
    <mergeCell ref="O58:AS58"/>
    <mergeCell ref="B52:C53"/>
    <mergeCell ref="D52:E52"/>
    <mergeCell ref="D53:E53"/>
    <mergeCell ref="B54:C55"/>
    <mergeCell ref="D54:E54"/>
    <mergeCell ref="D55:E55"/>
    <mergeCell ref="K48:K49"/>
    <mergeCell ref="L48:N48"/>
    <mergeCell ref="O48:O49"/>
    <mergeCell ref="D49:E49"/>
    <mergeCell ref="S49:T49"/>
    <mergeCell ref="D50:E50"/>
    <mergeCell ref="D44:E44"/>
    <mergeCell ref="D45:E45"/>
    <mergeCell ref="D46:E46"/>
    <mergeCell ref="D47:E47"/>
    <mergeCell ref="D48:E48"/>
    <mergeCell ref="J48:J55"/>
    <mergeCell ref="D51:E51"/>
    <mergeCell ref="D40:E40"/>
    <mergeCell ref="C41:C42"/>
    <mergeCell ref="D41:E41"/>
    <mergeCell ref="S41:T41"/>
    <mergeCell ref="D42:E42"/>
    <mergeCell ref="D43:E43"/>
    <mergeCell ref="C33:C34"/>
    <mergeCell ref="D33:D34"/>
    <mergeCell ref="B35:B51"/>
    <mergeCell ref="C35:C36"/>
    <mergeCell ref="D35:D36"/>
    <mergeCell ref="C37:C38"/>
    <mergeCell ref="D37:E37"/>
    <mergeCell ref="D38:E38"/>
    <mergeCell ref="C39:C40"/>
    <mergeCell ref="D39:E39"/>
    <mergeCell ref="B27:B34"/>
    <mergeCell ref="C27:C28"/>
    <mergeCell ref="D27:E27"/>
    <mergeCell ref="D28:E28"/>
    <mergeCell ref="C29:C30"/>
    <mergeCell ref="D29:E29"/>
    <mergeCell ref="D30:E30"/>
    <mergeCell ref="C31:C32"/>
    <mergeCell ref="D31:E31"/>
    <mergeCell ref="D32:E32"/>
    <mergeCell ref="S22:T22"/>
    <mergeCell ref="D23:E23"/>
    <mergeCell ref="C24:C25"/>
    <mergeCell ref="D24:E24"/>
    <mergeCell ref="D25:E25"/>
    <mergeCell ref="D26:E26"/>
    <mergeCell ref="D20:E20"/>
    <mergeCell ref="D21:E21"/>
    <mergeCell ref="C22:C23"/>
    <mergeCell ref="D22:E22"/>
    <mergeCell ref="J22:J27"/>
    <mergeCell ref="O22:O28"/>
    <mergeCell ref="S14:T14"/>
    <mergeCell ref="D15:E15"/>
    <mergeCell ref="C16:C17"/>
    <mergeCell ref="D16:E16"/>
    <mergeCell ref="D17:E17"/>
    <mergeCell ref="C12:C13"/>
    <mergeCell ref="D12:E12"/>
    <mergeCell ref="D13:E13"/>
    <mergeCell ref="J13:J20"/>
    <mergeCell ref="K13:K14"/>
    <mergeCell ref="L13:N13"/>
    <mergeCell ref="C18:C19"/>
    <mergeCell ref="D18:E18"/>
    <mergeCell ref="D19:E19"/>
    <mergeCell ref="C20:C21"/>
    <mergeCell ref="O4:O5"/>
    <mergeCell ref="B6:C7"/>
    <mergeCell ref="D6:E6"/>
    <mergeCell ref="D7:E7"/>
    <mergeCell ref="B8:B26"/>
    <mergeCell ref="C8:C9"/>
    <mergeCell ref="D8:E8"/>
    <mergeCell ref="D9:E9"/>
    <mergeCell ref="C10:C11"/>
    <mergeCell ref="O13:O14"/>
    <mergeCell ref="C14:C15"/>
    <mergeCell ref="D14:E14"/>
    <mergeCell ref="B2:C2"/>
    <mergeCell ref="B4:C5"/>
    <mergeCell ref="D4:E5"/>
    <mergeCell ref="F4:H4"/>
    <mergeCell ref="J4:J11"/>
    <mergeCell ref="K4:K5"/>
    <mergeCell ref="D10:E10"/>
    <mergeCell ref="D11:E11"/>
    <mergeCell ref="L4:N4"/>
  </mergeCells>
  <phoneticPr fontId="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B827B-68A9-4A14-911D-8913E82BA711}">
  <sheetPr>
    <tabColor theme="8" tint="-0.249977111117893"/>
  </sheetPr>
  <dimension ref="A1:CA119"/>
  <sheetViews>
    <sheetView workbookViewId="0">
      <selection activeCell="Q15" sqref="Q15"/>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360</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204"/>
      <c r="G26" s="204"/>
      <c r="H26" s="204"/>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①副食費!D11</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204"/>
      <c r="G46" s="204"/>
      <c r="H46" s="204"/>
      <c r="J46" s="153"/>
      <c r="K46" s="11"/>
      <c r="L46" s="152"/>
      <c r="M46" s="137"/>
      <c r="S46" s="8" t="str">
        <f>K10</f>
        <v/>
      </c>
      <c r="T46" s="167">
        <f>SUMIF($F$61:$F$80,S46,$CA$61:$CA$80)+SUMIF($F$85:$F$104,S46,$CA$85:$CA$104)</f>
        <v>0</v>
      </c>
    </row>
    <row r="47" spans="2:70" ht="12.75" customHeight="1">
      <c r="B47" s="638"/>
      <c r="C47" s="130" t="s">
        <v>366</v>
      </c>
      <c r="D47" s="645"/>
      <c r="E47" s="646"/>
      <c r="F47" s="204"/>
      <c r="G47" s="204"/>
      <c r="H47" s="204"/>
      <c r="J47" s="153"/>
      <c r="K47" s="11"/>
      <c r="L47" s="152"/>
      <c r="M47" s="137"/>
      <c r="S47" s="9" t="s">
        <v>29</v>
      </c>
      <c r="T47" s="128">
        <f>SUM(T42:T46)</f>
        <v>0</v>
      </c>
    </row>
    <row r="48" spans="2:70" ht="12.75" customHeight="1">
      <c r="B48" s="638"/>
      <c r="C48" s="130" t="s">
        <v>367</v>
      </c>
      <c r="D48" s="645"/>
      <c r="E48" s="646"/>
      <c r="F48" s="204"/>
      <c r="G48" s="204"/>
      <c r="H48" s="204"/>
      <c r="J48" s="675" t="s">
        <v>637</v>
      </c>
      <c r="K48" s="670" t="s">
        <v>80</v>
      </c>
      <c r="L48" s="678" t="s">
        <v>483</v>
      </c>
      <c r="M48" s="679"/>
      <c r="N48" s="680"/>
      <c r="O48" s="670" t="s">
        <v>85</v>
      </c>
    </row>
    <row r="49" spans="1:79" ht="12.75" customHeight="1">
      <c r="B49" s="638"/>
      <c r="C49" s="176" t="s">
        <v>369</v>
      </c>
      <c r="D49" s="645"/>
      <c r="E49" s="646"/>
      <c r="F49" s="204"/>
      <c r="G49" s="204"/>
      <c r="H49" s="204"/>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204"/>
      <c r="G50" s="204"/>
      <c r="H50" s="204"/>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204"/>
      <c r="G51" s="204"/>
      <c r="H51" s="204"/>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 t="shared" si="43"/>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 t="shared" si="32"/>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AT104"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 t="shared" si="139"/>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si="139"/>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39"/>
        <v>0</v>
      </c>
      <c r="AU89" s="128" t="str">
        <f t="shared" ref="AU89:AU104" si="143">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39"/>
        <v>0</v>
      </c>
      <c r="AU90" s="128" t="str">
        <f t="shared" si="143"/>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39"/>
        <v>0</v>
      </c>
      <c r="AU91" s="128" t="str">
        <f t="shared" si="143"/>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39"/>
        <v>0</v>
      </c>
      <c r="AU92" s="128" t="str">
        <f t="shared" si="143"/>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39"/>
        <v>0</v>
      </c>
      <c r="AU93" s="128" t="str">
        <f t="shared" si="143"/>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39"/>
        <v>0</v>
      </c>
      <c r="AU94" s="128" t="str">
        <f t="shared" si="143"/>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39"/>
        <v>0</v>
      </c>
      <c r="AU95" s="128" t="str">
        <f t="shared" si="143"/>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39"/>
        <v>0</v>
      </c>
      <c r="AU96" s="128" t="str">
        <f t="shared" si="143"/>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39"/>
        <v>0</v>
      </c>
      <c r="AU97" s="128" t="str">
        <f t="shared" si="143"/>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39"/>
        <v>0</v>
      </c>
      <c r="AU98" s="128" t="str">
        <f t="shared" si="143"/>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39"/>
        <v>0</v>
      </c>
      <c r="AU99" s="128" t="str">
        <f t="shared" si="143"/>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39"/>
        <v>0</v>
      </c>
      <c r="AU100" s="128" t="str">
        <f t="shared" si="143"/>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39"/>
        <v>0</v>
      </c>
      <c r="AU101" s="128" t="str">
        <f t="shared" si="143"/>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39"/>
        <v>0</v>
      </c>
      <c r="AU102" s="128" t="str">
        <f t="shared" si="143"/>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39"/>
        <v>0</v>
      </c>
      <c r="AU103" s="128" t="str">
        <f t="shared" si="143"/>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39"/>
        <v>0</v>
      </c>
      <c r="AU104" s="128" t="str">
        <f t="shared" si="143"/>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4">SUM(AU61:AU80)+SUM(AU85:AU104)</f>
        <v>0</v>
      </c>
      <c r="AV106" s="129">
        <f t="shared" si="144"/>
        <v>0</v>
      </c>
      <c r="AW106" s="129">
        <f t="shared" si="144"/>
        <v>0</v>
      </c>
      <c r="AX106" s="129">
        <f t="shared" si="144"/>
        <v>0</v>
      </c>
      <c r="AY106" s="129">
        <f t="shared" si="144"/>
        <v>0</v>
      </c>
      <c r="AZ106" s="129">
        <f t="shared" si="144"/>
        <v>0</v>
      </c>
      <c r="BA106" s="129">
        <f t="shared" si="144"/>
        <v>0</v>
      </c>
      <c r="BB106" s="129">
        <f t="shared" si="144"/>
        <v>0</v>
      </c>
      <c r="BC106" s="129">
        <f t="shared" si="144"/>
        <v>0</v>
      </c>
      <c r="BD106" s="129">
        <f t="shared" si="144"/>
        <v>0</v>
      </c>
      <c r="BE106" s="129">
        <f t="shared" si="144"/>
        <v>0</v>
      </c>
      <c r="BF106" s="129">
        <f t="shared" si="144"/>
        <v>0</v>
      </c>
      <c r="BG106" s="129">
        <f t="shared" si="144"/>
        <v>0</v>
      </c>
      <c r="BH106" s="129">
        <f t="shared" si="144"/>
        <v>0</v>
      </c>
      <c r="BI106" s="129">
        <f t="shared" si="144"/>
        <v>0</v>
      </c>
      <c r="BJ106" s="129">
        <f t="shared" si="144"/>
        <v>0</v>
      </c>
      <c r="BK106" s="129">
        <f t="shared" si="144"/>
        <v>0</v>
      </c>
      <c r="BL106" s="129">
        <f t="shared" si="144"/>
        <v>0</v>
      </c>
      <c r="BM106" s="129">
        <f t="shared" si="144"/>
        <v>0</v>
      </c>
      <c r="BN106" s="129">
        <f t="shared" si="144"/>
        <v>0</v>
      </c>
      <c r="BO106" s="129">
        <f t="shared" si="144"/>
        <v>0</v>
      </c>
      <c r="BP106" s="129">
        <f t="shared" si="144"/>
        <v>0</v>
      </c>
      <c r="BQ106" s="129">
        <f t="shared" si="144"/>
        <v>0</v>
      </c>
      <c r="BR106" s="129">
        <f t="shared" si="144"/>
        <v>0</v>
      </c>
      <c r="BS106" s="129">
        <f t="shared" si="144"/>
        <v>0</v>
      </c>
      <c r="BT106" s="129">
        <f t="shared" si="144"/>
        <v>0</v>
      </c>
      <c r="BU106" s="129">
        <f t="shared" si="144"/>
        <v>0</v>
      </c>
      <c r="BV106" s="129">
        <f t="shared" si="144"/>
        <v>0</v>
      </c>
      <c r="BW106" s="129">
        <f t="shared" si="144"/>
        <v>0</v>
      </c>
      <c r="BX106" s="129">
        <f t="shared" si="144"/>
        <v>0</v>
      </c>
      <c r="BY106" s="129">
        <f t="shared" si="144"/>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W83:BW84"/>
    <mergeCell ref="BX83:BX84"/>
    <mergeCell ref="BY83:BY84"/>
    <mergeCell ref="BJ83:BK83"/>
    <mergeCell ref="BL83:BM83"/>
    <mergeCell ref="BO83:BP83"/>
    <mergeCell ref="BQ83:BR83"/>
    <mergeCell ref="BS83:BT83"/>
    <mergeCell ref="BU83:BV83"/>
    <mergeCell ref="BU59:BV59"/>
    <mergeCell ref="BW59:BW60"/>
    <mergeCell ref="BX59:BX60"/>
    <mergeCell ref="AZ59:BA59"/>
    <mergeCell ref="BB59:BC59"/>
    <mergeCell ref="BD59:BE59"/>
    <mergeCell ref="BF59:BG59"/>
    <mergeCell ref="BH59:BI59"/>
    <mergeCell ref="BJ59:BK59"/>
    <mergeCell ref="AI83:AI84"/>
    <mergeCell ref="AJ83:AK83"/>
    <mergeCell ref="AL83:AM83"/>
    <mergeCell ref="AN83:AO83"/>
    <mergeCell ref="AP83:AQ83"/>
    <mergeCell ref="AR83:AR84"/>
    <mergeCell ref="BO59:BP59"/>
    <mergeCell ref="BQ59:BR59"/>
    <mergeCell ref="BS59:BT59"/>
    <mergeCell ref="BN83:BN84"/>
    <mergeCell ref="AT58:BY58"/>
    <mergeCell ref="Y59:Z59"/>
    <mergeCell ref="AI59:AI60"/>
    <mergeCell ref="AJ59:AK59"/>
    <mergeCell ref="AL59:AM59"/>
    <mergeCell ref="AN59:AO59"/>
    <mergeCell ref="AP59:AQ59"/>
    <mergeCell ref="BB83:BC83"/>
    <mergeCell ref="BD83:BE83"/>
    <mergeCell ref="BF83:BG83"/>
    <mergeCell ref="BH83:BI83"/>
    <mergeCell ref="AT83:AU83"/>
    <mergeCell ref="AV83:AW83"/>
    <mergeCell ref="AX83:AY83"/>
    <mergeCell ref="AZ83:BA83"/>
    <mergeCell ref="AS83:AS84"/>
    <mergeCell ref="AA83:AB83"/>
    <mergeCell ref="AC83:AD83"/>
    <mergeCell ref="AE83:AF83"/>
    <mergeCell ref="AG83:AH83"/>
    <mergeCell ref="BY59:BY60"/>
    <mergeCell ref="O82:AS82"/>
    <mergeCell ref="AT82:BY82"/>
    <mergeCell ref="Y83:Z83"/>
    <mergeCell ref="M82:M84"/>
    <mergeCell ref="O83:P83"/>
    <mergeCell ref="Q83:R83"/>
    <mergeCell ref="S83:T83"/>
    <mergeCell ref="U83:V83"/>
    <mergeCell ref="W83:X83"/>
    <mergeCell ref="BN59:BN60"/>
    <mergeCell ref="F82:F84"/>
    <mergeCell ref="G82:G84"/>
    <mergeCell ref="H82:H84"/>
    <mergeCell ref="I82:I84"/>
    <mergeCell ref="J82:J84"/>
    <mergeCell ref="K82:K84"/>
    <mergeCell ref="L82:L84"/>
    <mergeCell ref="BL59:BM59"/>
    <mergeCell ref="AS59:AS60"/>
    <mergeCell ref="AT59:AU59"/>
    <mergeCell ref="AV59:AW59"/>
    <mergeCell ref="AX59:AY59"/>
    <mergeCell ref="AR59:AR60"/>
    <mergeCell ref="AA59:AB59"/>
    <mergeCell ref="AC59:AD59"/>
    <mergeCell ref="AE59:AF59"/>
    <mergeCell ref="AG59:AH59"/>
    <mergeCell ref="L58:L60"/>
    <mergeCell ref="M58:M60"/>
    <mergeCell ref="O59:P59"/>
    <mergeCell ref="Q59:R59"/>
    <mergeCell ref="S59:T59"/>
    <mergeCell ref="U59:V59"/>
    <mergeCell ref="W59:X59"/>
    <mergeCell ref="F58:F60"/>
    <mergeCell ref="G58:G60"/>
    <mergeCell ref="H58:H60"/>
    <mergeCell ref="I58:I60"/>
    <mergeCell ref="J58:J60"/>
    <mergeCell ref="K58:K60"/>
    <mergeCell ref="O58:AS58"/>
    <mergeCell ref="B52:C53"/>
    <mergeCell ref="D52:E52"/>
    <mergeCell ref="D53:E53"/>
    <mergeCell ref="B54:C55"/>
    <mergeCell ref="D54:E54"/>
    <mergeCell ref="D55:E55"/>
    <mergeCell ref="K48:K49"/>
    <mergeCell ref="L48:N48"/>
    <mergeCell ref="O48:O49"/>
    <mergeCell ref="D49:E49"/>
    <mergeCell ref="S49:T49"/>
    <mergeCell ref="D50:E50"/>
    <mergeCell ref="D44:E44"/>
    <mergeCell ref="D45:E45"/>
    <mergeCell ref="D46:E46"/>
    <mergeCell ref="D47:E47"/>
    <mergeCell ref="D48:E48"/>
    <mergeCell ref="J48:J55"/>
    <mergeCell ref="D51:E51"/>
    <mergeCell ref="D40:E40"/>
    <mergeCell ref="C41:C42"/>
    <mergeCell ref="D41:E41"/>
    <mergeCell ref="S41:T41"/>
    <mergeCell ref="D42:E42"/>
    <mergeCell ref="D43:E43"/>
    <mergeCell ref="C33:C34"/>
    <mergeCell ref="D33:D34"/>
    <mergeCell ref="B35:B51"/>
    <mergeCell ref="C35:C36"/>
    <mergeCell ref="D35:D36"/>
    <mergeCell ref="C37:C38"/>
    <mergeCell ref="D37:E37"/>
    <mergeCell ref="D38:E38"/>
    <mergeCell ref="C39:C40"/>
    <mergeCell ref="D39:E39"/>
    <mergeCell ref="B27:B34"/>
    <mergeCell ref="C27:C28"/>
    <mergeCell ref="D27:E27"/>
    <mergeCell ref="D28:E28"/>
    <mergeCell ref="C29:C30"/>
    <mergeCell ref="D29:E29"/>
    <mergeCell ref="D30:E30"/>
    <mergeCell ref="C31:C32"/>
    <mergeCell ref="D31:E31"/>
    <mergeCell ref="D32:E32"/>
    <mergeCell ref="S22:T22"/>
    <mergeCell ref="D23:E23"/>
    <mergeCell ref="C24:C25"/>
    <mergeCell ref="D24:E24"/>
    <mergeCell ref="D25:E25"/>
    <mergeCell ref="D26:E26"/>
    <mergeCell ref="D20:E20"/>
    <mergeCell ref="D21:E21"/>
    <mergeCell ref="C22:C23"/>
    <mergeCell ref="D22:E22"/>
    <mergeCell ref="J22:J27"/>
    <mergeCell ref="O22:O28"/>
    <mergeCell ref="S14:T14"/>
    <mergeCell ref="D15:E15"/>
    <mergeCell ref="C16:C17"/>
    <mergeCell ref="D16:E16"/>
    <mergeCell ref="D17:E17"/>
    <mergeCell ref="C12:C13"/>
    <mergeCell ref="D12:E12"/>
    <mergeCell ref="D13:E13"/>
    <mergeCell ref="J13:J20"/>
    <mergeCell ref="K13:K14"/>
    <mergeCell ref="L13:N13"/>
    <mergeCell ref="C18:C19"/>
    <mergeCell ref="D18:E18"/>
    <mergeCell ref="D19:E19"/>
    <mergeCell ref="C20:C21"/>
    <mergeCell ref="O4:O5"/>
    <mergeCell ref="B6:C7"/>
    <mergeCell ref="D6:E6"/>
    <mergeCell ref="D7:E7"/>
    <mergeCell ref="B8:B26"/>
    <mergeCell ref="C8:C9"/>
    <mergeCell ref="D8:E8"/>
    <mergeCell ref="D9:E9"/>
    <mergeCell ref="C10:C11"/>
    <mergeCell ref="O13:O14"/>
    <mergeCell ref="C14:C15"/>
    <mergeCell ref="D14:E14"/>
    <mergeCell ref="B2:C2"/>
    <mergeCell ref="B4:C5"/>
    <mergeCell ref="D4:E5"/>
    <mergeCell ref="F4:H4"/>
    <mergeCell ref="J4:J11"/>
    <mergeCell ref="K4:K5"/>
    <mergeCell ref="D10:E10"/>
    <mergeCell ref="D11:E11"/>
    <mergeCell ref="L4:N4"/>
  </mergeCells>
  <phoneticPr fontId="1"/>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303F7-348D-4515-AEBB-56C1AB8D91C9}">
  <sheetPr>
    <tabColor theme="8" tint="-0.249977111117893"/>
  </sheetPr>
  <dimension ref="A1:CA119"/>
  <sheetViews>
    <sheetView workbookViewId="0">
      <selection activeCell="Q15" sqref="Q15"/>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361</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204"/>
      <c r="G26" s="204"/>
      <c r="H26" s="204"/>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①副食費!D12</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204"/>
      <c r="G46" s="204"/>
      <c r="H46" s="204"/>
      <c r="J46" s="153"/>
      <c r="K46" s="11"/>
      <c r="L46" s="152"/>
      <c r="M46" s="137"/>
      <c r="S46" s="8" t="str">
        <f>K10</f>
        <v/>
      </c>
      <c r="T46" s="167">
        <f>SUMIF($F$61:$F$80,S46,$CA$61:$CA$80)+SUMIF($F$85:$F$104,S46,$CA$85:$CA$104)</f>
        <v>0</v>
      </c>
    </row>
    <row r="47" spans="2:70" ht="12.75" customHeight="1">
      <c r="B47" s="638"/>
      <c r="C47" s="130" t="s">
        <v>366</v>
      </c>
      <c r="D47" s="645"/>
      <c r="E47" s="646"/>
      <c r="F47" s="204"/>
      <c r="G47" s="204"/>
      <c r="H47" s="204"/>
      <c r="J47" s="153"/>
      <c r="K47" s="11"/>
      <c r="L47" s="152"/>
      <c r="M47" s="137"/>
      <c r="S47" s="9" t="s">
        <v>29</v>
      </c>
      <c r="T47" s="128">
        <f>SUM(T42:T46)</f>
        <v>0</v>
      </c>
    </row>
    <row r="48" spans="2:70" ht="12.75" customHeight="1">
      <c r="B48" s="638"/>
      <c r="C48" s="130" t="s">
        <v>367</v>
      </c>
      <c r="D48" s="645"/>
      <c r="E48" s="646"/>
      <c r="F48" s="204"/>
      <c r="G48" s="204"/>
      <c r="H48" s="204"/>
      <c r="J48" s="675" t="s">
        <v>637</v>
      </c>
      <c r="K48" s="670" t="s">
        <v>80</v>
      </c>
      <c r="L48" s="678" t="s">
        <v>483</v>
      </c>
      <c r="M48" s="679"/>
      <c r="N48" s="680"/>
      <c r="O48" s="670" t="s">
        <v>85</v>
      </c>
    </row>
    <row r="49" spans="1:79" ht="12.75" customHeight="1">
      <c r="B49" s="638"/>
      <c r="C49" s="176" t="s">
        <v>369</v>
      </c>
      <c r="D49" s="645"/>
      <c r="E49" s="646"/>
      <c r="F49" s="204"/>
      <c r="G49" s="204"/>
      <c r="H49" s="204"/>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204"/>
      <c r="G50" s="204"/>
      <c r="H50" s="204"/>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204"/>
      <c r="G51" s="204"/>
      <c r="H51" s="204"/>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 t="shared" si="43"/>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 t="shared" si="32"/>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AT104"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 t="shared" si="139"/>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si="139"/>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39"/>
        <v>0</v>
      </c>
      <c r="AU89" s="128" t="str">
        <f t="shared" ref="AU89:AU104" si="143">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39"/>
        <v>0</v>
      </c>
      <c r="AU90" s="128" t="str">
        <f t="shared" si="143"/>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39"/>
        <v>0</v>
      </c>
      <c r="AU91" s="128" t="str">
        <f t="shared" si="143"/>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39"/>
        <v>0</v>
      </c>
      <c r="AU92" s="128" t="str">
        <f t="shared" si="143"/>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39"/>
        <v>0</v>
      </c>
      <c r="AU93" s="128" t="str">
        <f t="shared" si="143"/>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39"/>
        <v>0</v>
      </c>
      <c r="AU94" s="128" t="str">
        <f t="shared" si="143"/>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39"/>
        <v>0</v>
      </c>
      <c r="AU95" s="128" t="str">
        <f t="shared" si="143"/>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39"/>
        <v>0</v>
      </c>
      <c r="AU96" s="128" t="str">
        <f t="shared" si="143"/>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39"/>
        <v>0</v>
      </c>
      <c r="AU97" s="128" t="str">
        <f t="shared" si="143"/>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39"/>
        <v>0</v>
      </c>
      <c r="AU98" s="128" t="str">
        <f t="shared" si="143"/>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39"/>
        <v>0</v>
      </c>
      <c r="AU99" s="128" t="str">
        <f t="shared" si="143"/>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39"/>
        <v>0</v>
      </c>
      <c r="AU100" s="128" t="str">
        <f t="shared" si="143"/>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39"/>
        <v>0</v>
      </c>
      <c r="AU101" s="128" t="str">
        <f t="shared" si="143"/>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39"/>
        <v>0</v>
      </c>
      <c r="AU102" s="128" t="str">
        <f t="shared" si="143"/>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39"/>
        <v>0</v>
      </c>
      <c r="AU103" s="128" t="str">
        <f t="shared" si="143"/>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39"/>
        <v>0</v>
      </c>
      <c r="AU104" s="128" t="str">
        <f t="shared" si="143"/>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4">SUM(AU61:AU80)+SUM(AU85:AU104)</f>
        <v>0</v>
      </c>
      <c r="AV106" s="129">
        <f t="shared" si="144"/>
        <v>0</v>
      </c>
      <c r="AW106" s="129">
        <f t="shared" si="144"/>
        <v>0</v>
      </c>
      <c r="AX106" s="129">
        <f t="shared" si="144"/>
        <v>0</v>
      </c>
      <c r="AY106" s="129">
        <f t="shared" si="144"/>
        <v>0</v>
      </c>
      <c r="AZ106" s="129">
        <f t="shared" si="144"/>
        <v>0</v>
      </c>
      <c r="BA106" s="129">
        <f t="shared" si="144"/>
        <v>0</v>
      </c>
      <c r="BB106" s="129">
        <f t="shared" si="144"/>
        <v>0</v>
      </c>
      <c r="BC106" s="129">
        <f t="shared" si="144"/>
        <v>0</v>
      </c>
      <c r="BD106" s="129">
        <f t="shared" si="144"/>
        <v>0</v>
      </c>
      <c r="BE106" s="129">
        <f t="shared" si="144"/>
        <v>0</v>
      </c>
      <c r="BF106" s="129">
        <f t="shared" si="144"/>
        <v>0</v>
      </c>
      <c r="BG106" s="129">
        <f t="shared" si="144"/>
        <v>0</v>
      </c>
      <c r="BH106" s="129">
        <f t="shared" si="144"/>
        <v>0</v>
      </c>
      <c r="BI106" s="129">
        <f t="shared" si="144"/>
        <v>0</v>
      </c>
      <c r="BJ106" s="129">
        <f t="shared" si="144"/>
        <v>0</v>
      </c>
      <c r="BK106" s="129">
        <f t="shared" si="144"/>
        <v>0</v>
      </c>
      <c r="BL106" s="129">
        <f t="shared" si="144"/>
        <v>0</v>
      </c>
      <c r="BM106" s="129">
        <f t="shared" si="144"/>
        <v>0</v>
      </c>
      <c r="BN106" s="129">
        <f t="shared" si="144"/>
        <v>0</v>
      </c>
      <c r="BO106" s="129">
        <f t="shared" si="144"/>
        <v>0</v>
      </c>
      <c r="BP106" s="129">
        <f t="shared" si="144"/>
        <v>0</v>
      </c>
      <c r="BQ106" s="129">
        <f t="shared" si="144"/>
        <v>0</v>
      </c>
      <c r="BR106" s="129">
        <f t="shared" si="144"/>
        <v>0</v>
      </c>
      <c r="BS106" s="129">
        <f t="shared" si="144"/>
        <v>0</v>
      </c>
      <c r="BT106" s="129">
        <f t="shared" si="144"/>
        <v>0</v>
      </c>
      <c r="BU106" s="129">
        <f t="shared" si="144"/>
        <v>0</v>
      </c>
      <c r="BV106" s="129">
        <f t="shared" si="144"/>
        <v>0</v>
      </c>
      <c r="BW106" s="129">
        <f t="shared" si="144"/>
        <v>0</v>
      </c>
      <c r="BX106" s="129">
        <f t="shared" si="144"/>
        <v>0</v>
      </c>
      <c r="BY106" s="129">
        <f t="shared" si="144"/>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W83:BW84"/>
    <mergeCell ref="BX83:BX84"/>
    <mergeCell ref="BY83:BY84"/>
    <mergeCell ref="BJ83:BK83"/>
    <mergeCell ref="BL83:BM83"/>
    <mergeCell ref="BO83:BP83"/>
    <mergeCell ref="BQ83:BR83"/>
    <mergeCell ref="BS83:BT83"/>
    <mergeCell ref="BU83:BV83"/>
    <mergeCell ref="BU59:BV59"/>
    <mergeCell ref="BW59:BW60"/>
    <mergeCell ref="BX59:BX60"/>
    <mergeCell ref="AZ59:BA59"/>
    <mergeCell ref="BB59:BC59"/>
    <mergeCell ref="BD59:BE59"/>
    <mergeCell ref="BF59:BG59"/>
    <mergeCell ref="BH59:BI59"/>
    <mergeCell ref="BJ59:BK59"/>
    <mergeCell ref="AI83:AI84"/>
    <mergeCell ref="AJ83:AK83"/>
    <mergeCell ref="AL83:AM83"/>
    <mergeCell ref="AN83:AO83"/>
    <mergeCell ref="AP83:AQ83"/>
    <mergeCell ref="AR83:AR84"/>
    <mergeCell ref="BO59:BP59"/>
    <mergeCell ref="BQ59:BR59"/>
    <mergeCell ref="BS59:BT59"/>
    <mergeCell ref="BN83:BN84"/>
    <mergeCell ref="AT58:BY58"/>
    <mergeCell ref="Y59:Z59"/>
    <mergeCell ref="AI59:AI60"/>
    <mergeCell ref="AJ59:AK59"/>
    <mergeCell ref="AL59:AM59"/>
    <mergeCell ref="AN59:AO59"/>
    <mergeCell ref="AP59:AQ59"/>
    <mergeCell ref="BB83:BC83"/>
    <mergeCell ref="BD83:BE83"/>
    <mergeCell ref="BF83:BG83"/>
    <mergeCell ref="BH83:BI83"/>
    <mergeCell ref="AT83:AU83"/>
    <mergeCell ref="AV83:AW83"/>
    <mergeCell ref="AX83:AY83"/>
    <mergeCell ref="AZ83:BA83"/>
    <mergeCell ref="AS83:AS84"/>
    <mergeCell ref="AA83:AB83"/>
    <mergeCell ref="AC83:AD83"/>
    <mergeCell ref="AE83:AF83"/>
    <mergeCell ref="AG83:AH83"/>
    <mergeCell ref="BY59:BY60"/>
    <mergeCell ref="O82:AS82"/>
    <mergeCell ref="AT82:BY82"/>
    <mergeCell ref="Y83:Z83"/>
    <mergeCell ref="M82:M84"/>
    <mergeCell ref="O83:P83"/>
    <mergeCell ref="Q83:R83"/>
    <mergeCell ref="S83:T83"/>
    <mergeCell ref="U83:V83"/>
    <mergeCell ref="W83:X83"/>
    <mergeCell ref="BN59:BN60"/>
    <mergeCell ref="F82:F84"/>
    <mergeCell ref="G82:G84"/>
    <mergeCell ref="H82:H84"/>
    <mergeCell ref="I82:I84"/>
    <mergeCell ref="J82:J84"/>
    <mergeCell ref="K82:K84"/>
    <mergeCell ref="L82:L84"/>
    <mergeCell ref="BL59:BM59"/>
    <mergeCell ref="AS59:AS60"/>
    <mergeCell ref="AT59:AU59"/>
    <mergeCell ref="AV59:AW59"/>
    <mergeCell ref="AX59:AY59"/>
    <mergeCell ref="AR59:AR60"/>
    <mergeCell ref="AA59:AB59"/>
    <mergeCell ref="AC59:AD59"/>
    <mergeCell ref="AE59:AF59"/>
    <mergeCell ref="AG59:AH59"/>
    <mergeCell ref="L58:L60"/>
    <mergeCell ref="M58:M60"/>
    <mergeCell ref="O59:P59"/>
    <mergeCell ref="Q59:R59"/>
    <mergeCell ref="S59:T59"/>
    <mergeCell ref="U59:V59"/>
    <mergeCell ref="W59:X59"/>
    <mergeCell ref="F58:F60"/>
    <mergeCell ref="G58:G60"/>
    <mergeCell ref="H58:H60"/>
    <mergeCell ref="I58:I60"/>
    <mergeCell ref="J58:J60"/>
    <mergeCell ref="K58:K60"/>
    <mergeCell ref="O58:AS58"/>
    <mergeCell ref="B52:C53"/>
    <mergeCell ref="D52:E52"/>
    <mergeCell ref="D53:E53"/>
    <mergeCell ref="B54:C55"/>
    <mergeCell ref="D54:E54"/>
    <mergeCell ref="D55:E55"/>
    <mergeCell ref="K48:K49"/>
    <mergeCell ref="L48:N48"/>
    <mergeCell ref="O48:O49"/>
    <mergeCell ref="D49:E49"/>
    <mergeCell ref="S49:T49"/>
    <mergeCell ref="D50:E50"/>
    <mergeCell ref="D44:E44"/>
    <mergeCell ref="D45:E45"/>
    <mergeCell ref="D46:E46"/>
    <mergeCell ref="D47:E47"/>
    <mergeCell ref="D48:E48"/>
    <mergeCell ref="J48:J55"/>
    <mergeCell ref="D51:E51"/>
    <mergeCell ref="D40:E40"/>
    <mergeCell ref="C41:C42"/>
    <mergeCell ref="D41:E41"/>
    <mergeCell ref="S41:T41"/>
    <mergeCell ref="D42:E42"/>
    <mergeCell ref="D43:E43"/>
    <mergeCell ref="C33:C34"/>
    <mergeCell ref="D33:D34"/>
    <mergeCell ref="B35:B51"/>
    <mergeCell ref="C35:C36"/>
    <mergeCell ref="D35:D36"/>
    <mergeCell ref="C37:C38"/>
    <mergeCell ref="D37:E37"/>
    <mergeCell ref="D38:E38"/>
    <mergeCell ref="C39:C40"/>
    <mergeCell ref="D39:E39"/>
    <mergeCell ref="B27:B34"/>
    <mergeCell ref="C27:C28"/>
    <mergeCell ref="D27:E27"/>
    <mergeCell ref="D28:E28"/>
    <mergeCell ref="C29:C30"/>
    <mergeCell ref="D29:E29"/>
    <mergeCell ref="D30:E30"/>
    <mergeCell ref="C31:C32"/>
    <mergeCell ref="D31:E31"/>
    <mergeCell ref="D32:E32"/>
    <mergeCell ref="S22:T22"/>
    <mergeCell ref="D23:E23"/>
    <mergeCell ref="C24:C25"/>
    <mergeCell ref="D24:E24"/>
    <mergeCell ref="D25:E25"/>
    <mergeCell ref="D26:E26"/>
    <mergeCell ref="D20:E20"/>
    <mergeCell ref="D21:E21"/>
    <mergeCell ref="C22:C23"/>
    <mergeCell ref="D22:E22"/>
    <mergeCell ref="J22:J27"/>
    <mergeCell ref="O22:O28"/>
    <mergeCell ref="S14:T14"/>
    <mergeCell ref="D15:E15"/>
    <mergeCell ref="C16:C17"/>
    <mergeCell ref="D16:E16"/>
    <mergeCell ref="D17:E17"/>
    <mergeCell ref="C12:C13"/>
    <mergeCell ref="D12:E12"/>
    <mergeCell ref="D13:E13"/>
    <mergeCell ref="J13:J20"/>
    <mergeCell ref="K13:K14"/>
    <mergeCell ref="L13:N13"/>
    <mergeCell ref="C18:C19"/>
    <mergeCell ref="D18:E18"/>
    <mergeCell ref="D19:E19"/>
    <mergeCell ref="C20:C21"/>
    <mergeCell ref="O4:O5"/>
    <mergeCell ref="B6:C7"/>
    <mergeCell ref="D6:E6"/>
    <mergeCell ref="D7:E7"/>
    <mergeCell ref="B8:B26"/>
    <mergeCell ref="C8:C9"/>
    <mergeCell ref="D8:E8"/>
    <mergeCell ref="D9:E9"/>
    <mergeCell ref="C10:C11"/>
    <mergeCell ref="O13:O14"/>
    <mergeCell ref="C14:C15"/>
    <mergeCell ref="D14:E14"/>
    <mergeCell ref="B2:C2"/>
    <mergeCell ref="B4:C5"/>
    <mergeCell ref="D4:E5"/>
    <mergeCell ref="F4:H4"/>
    <mergeCell ref="J4:J11"/>
    <mergeCell ref="K4:K5"/>
    <mergeCell ref="D10:E10"/>
    <mergeCell ref="D11:E11"/>
    <mergeCell ref="L4:N4"/>
  </mergeCells>
  <phoneticPr fontId="1"/>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6F5F6-B027-4E21-92D4-BD73450E7319}">
  <sheetPr>
    <tabColor theme="8" tint="-0.249977111117893"/>
  </sheetPr>
  <dimension ref="A1:CA119"/>
  <sheetViews>
    <sheetView workbookViewId="0">
      <selection activeCell="Q15" sqref="Q15"/>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362</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204"/>
      <c r="G26" s="204"/>
      <c r="H26" s="204"/>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①副食費!D13</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204"/>
      <c r="G46" s="204"/>
      <c r="H46" s="204"/>
      <c r="J46" s="153"/>
      <c r="K46" s="11"/>
      <c r="L46" s="152"/>
      <c r="M46" s="137"/>
      <c r="S46" s="8" t="str">
        <f>K10</f>
        <v/>
      </c>
      <c r="T46" s="167">
        <f>SUMIF($F$61:$F$80,S46,$CA$61:$CA$80)+SUMIF($F$85:$F$104,S46,$CA$85:$CA$104)</f>
        <v>0</v>
      </c>
    </row>
    <row r="47" spans="2:70" ht="12.75" customHeight="1">
      <c r="B47" s="638"/>
      <c r="C47" s="130" t="s">
        <v>366</v>
      </c>
      <c r="D47" s="645"/>
      <c r="E47" s="646"/>
      <c r="F47" s="204"/>
      <c r="G47" s="204"/>
      <c r="H47" s="204"/>
      <c r="J47" s="153"/>
      <c r="K47" s="11"/>
      <c r="L47" s="152"/>
      <c r="M47" s="137"/>
      <c r="S47" s="9" t="s">
        <v>29</v>
      </c>
      <c r="T47" s="128">
        <f>SUM(T42:T46)</f>
        <v>0</v>
      </c>
    </row>
    <row r="48" spans="2:70" ht="12.75" customHeight="1">
      <c r="B48" s="638"/>
      <c r="C48" s="130" t="s">
        <v>367</v>
      </c>
      <c r="D48" s="645"/>
      <c r="E48" s="646"/>
      <c r="F48" s="204"/>
      <c r="G48" s="204"/>
      <c r="H48" s="204"/>
      <c r="J48" s="675" t="s">
        <v>637</v>
      </c>
      <c r="K48" s="670" t="s">
        <v>80</v>
      </c>
      <c r="L48" s="678" t="s">
        <v>483</v>
      </c>
      <c r="M48" s="679"/>
      <c r="N48" s="680"/>
      <c r="O48" s="670" t="s">
        <v>85</v>
      </c>
    </row>
    <row r="49" spans="1:79" ht="12.75" customHeight="1">
      <c r="B49" s="638"/>
      <c r="C49" s="176" t="s">
        <v>369</v>
      </c>
      <c r="D49" s="645"/>
      <c r="E49" s="646"/>
      <c r="F49" s="204"/>
      <c r="G49" s="204"/>
      <c r="H49" s="204"/>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204"/>
      <c r="G50" s="204"/>
      <c r="H50" s="204"/>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204"/>
      <c r="G51" s="204"/>
      <c r="H51" s="204"/>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 t="shared" si="43"/>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 t="shared" si="32"/>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AT104"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 t="shared" si="139"/>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si="139"/>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39"/>
        <v>0</v>
      </c>
      <c r="AU89" s="128" t="str">
        <f t="shared" ref="AU89:AU104" si="143">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39"/>
        <v>0</v>
      </c>
      <c r="AU90" s="128" t="str">
        <f t="shared" si="143"/>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39"/>
        <v>0</v>
      </c>
      <c r="AU91" s="128" t="str">
        <f t="shared" si="143"/>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39"/>
        <v>0</v>
      </c>
      <c r="AU92" s="128" t="str">
        <f t="shared" si="143"/>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39"/>
        <v>0</v>
      </c>
      <c r="AU93" s="128" t="str">
        <f t="shared" si="143"/>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39"/>
        <v>0</v>
      </c>
      <c r="AU94" s="128" t="str">
        <f t="shared" si="143"/>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39"/>
        <v>0</v>
      </c>
      <c r="AU95" s="128" t="str">
        <f t="shared" si="143"/>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39"/>
        <v>0</v>
      </c>
      <c r="AU96" s="128" t="str">
        <f t="shared" si="143"/>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39"/>
        <v>0</v>
      </c>
      <c r="AU97" s="128" t="str">
        <f t="shared" si="143"/>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39"/>
        <v>0</v>
      </c>
      <c r="AU98" s="128" t="str">
        <f t="shared" si="143"/>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39"/>
        <v>0</v>
      </c>
      <c r="AU99" s="128" t="str">
        <f t="shared" si="143"/>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39"/>
        <v>0</v>
      </c>
      <c r="AU100" s="128" t="str">
        <f t="shared" si="143"/>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39"/>
        <v>0</v>
      </c>
      <c r="AU101" s="128" t="str">
        <f t="shared" si="143"/>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39"/>
        <v>0</v>
      </c>
      <c r="AU102" s="128" t="str">
        <f t="shared" si="143"/>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39"/>
        <v>0</v>
      </c>
      <c r="AU103" s="128" t="str">
        <f t="shared" si="143"/>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39"/>
        <v>0</v>
      </c>
      <c r="AU104" s="128" t="str">
        <f t="shared" si="143"/>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4">SUM(AU61:AU80)+SUM(AU85:AU104)</f>
        <v>0</v>
      </c>
      <c r="AV106" s="129">
        <f t="shared" si="144"/>
        <v>0</v>
      </c>
      <c r="AW106" s="129">
        <f t="shared" si="144"/>
        <v>0</v>
      </c>
      <c r="AX106" s="129">
        <f t="shared" si="144"/>
        <v>0</v>
      </c>
      <c r="AY106" s="129">
        <f t="shared" si="144"/>
        <v>0</v>
      </c>
      <c r="AZ106" s="129">
        <f t="shared" si="144"/>
        <v>0</v>
      </c>
      <c r="BA106" s="129">
        <f t="shared" si="144"/>
        <v>0</v>
      </c>
      <c r="BB106" s="129">
        <f t="shared" si="144"/>
        <v>0</v>
      </c>
      <c r="BC106" s="129">
        <f t="shared" si="144"/>
        <v>0</v>
      </c>
      <c r="BD106" s="129">
        <f t="shared" si="144"/>
        <v>0</v>
      </c>
      <c r="BE106" s="129">
        <f t="shared" si="144"/>
        <v>0</v>
      </c>
      <c r="BF106" s="129">
        <f t="shared" si="144"/>
        <v>0</v>
      </c>
      <c r="BG106" s="129">
        <f t="shared" si="144"/>
        <v>0</v>
      </c>
      <c r="BH106" s="129">
        <f t="shared" si="144"/>
        <v>0</v>
      </c>
      <c r="BI106" s="129">
        <f t="shared" si="144"/>
        <v>0</v>
      </c>
      <c r="BJ106" s="129">
        <f t="shared" si="144"/>
        <v>0</v>
      </c>
      <c r="BK106" s="129">
        <f t="shared" si="144"/>
        <v>0</v>
      </c>
      <c r="BL106" s="129">
        <f t="shared" si="144"/>
        <v>0</v>
      </c>
      <c r="BM106" s="129">
        <f t="shared" si="144"/>
        <v>0</v>
      </c>
      <c r="BN106" s="129">
        <f t="shared" si="144"/>
        <v>0</v>
      </c>
      <c r="BO106" s="129">
        <f t="shared" si="144"/>
        <v>0</v>
      </c>
      <c r="BP106" s="129">
        <f t="shared" si="144"/>
        <v>0</v>
      </c>
      <c r="BQ106" s="129">
        <f t="shared" si="144"/>
        <v>0</v>
      </c>
      <c r="BR106" s="129">
        <f t="shared" si="144"/>
        <v>0</v>
      </c>
      <c r="BS106" s="129">
        <f t="shared" si="144"/>
        <v>0</v>
      </c>
      <c r="BT106" s="129">
        <f t="shared" si="144"/>
        <v>0</v>
      </c>
      <c r="BU106" s="129">
        <f t="shared" si="144"/>
        <v>0</v>
      </c>
      <c r="BV106" s="129">
        <f t="shared" si="144"/>
        <v>0</v>
      </c>
      <c r="BW106" s="129">
        <f t="shared" si="144"/>
        <v>0</v>
      </c>
      <c r="BX106" s="129">
        <f t="shared" si="144"/>
        <v>0</v>
      </c>
      <c r="BY106" s="129">
        <f t="shared" si="144"/>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W83:BW84"/>
    <mergeCell ref="BX83:BX84"/>
    <mergeCell ref="BY83:BY84"/>
    <mergeCell ref="BJ83:BK83"/>
    <mergeCell ref="BL83:BM83"/>
    <mergeCell ref="BO83:BP83"/>
    <mergeCell ref="BQ83:BR83"/>
    <mergeCell ref="BS83:BT83"/>
    <mergeCell ref="BU83:BV83"/>
    <mergeCell ref="BU59:BV59"/>
    <mergeCell ref="BW59:BW60"/>
    <mergeCell ref="BX59:BX60"/>
    <mergeCell ref="AZ59:BA59"/>
    <mergeCell ref="BB59:BC59"/>
    <mergeCell ref="BD59:BE59"/>
    <mergeCell ref="BF59:BG59"/>
    <mergeCell ref="BH59:BI59"/>
    <mergeCell ref="BJ59:BK59"/>
    <mergeCell ref="AI83:AI84"/>
    <mergeCell ref="AJ83:AK83"/>
    <mergeCell ref="AL83:AM83"/>
    <mergeCell ref="AN83:AO83"/>
    <mergeCell ref="AP83:AQ83"/>
    <mergeCell ref="AR83:AR84"/>
    <mergeCell ref="BO59:BP59"/>
    <mergeCell ref="BQ59:BR59"/>
    <mergeCell ref="BS59:BT59"/>
    <mergeCell ref="BN83:BN84"/>
    <mergeCell ref="AT58:BY58"/>
    <mergeCell ref="Y59:Z59"/>
    <mergeCell ref="AI59:AI60"/>
    <mergeCell ref="AJ59:AK59"/>
    <mergeCell ref="AL59:AM59"/>
    <mergeCell ref="AN59:AO59"/>
    <mergeCell ref="AP59:AQ59"/>
    <mergeCell ref="BB83:BC83"/>
    <mergeCell ref="BD83:BE83"/>
    <mergeCell ref="BF83:BG83"/>
    <mergeCell ref="BH83:BI83"/>
    <mergeCell ref="AT83:AU83"/>
    <mergeCell ref="AV83:AW83"/>
    <mergeCell ref="AX83:AY83"/>
    <mergeCell ref="AZ83:BA83"/>
    <mergeCell ref="AS83:AS84"/>
    <mergeCell ref="AA83:AB83"/>
    <mergeCell ref="AC83:AD83"/>
    <mergeCell ref="AE83:AF83"/>
    <mergeCell ref="AG83:AH83"/>
    <mergeCell ref="BY59:BY60"/>
    <mergeCell ref="O82:AS82"/>
    <mergeCell ref="AT82:BY82"/>
    <mergeCell ref="Y83:Z83"/>
    <mergeCell ref="M82:M84"/>
    <mergeCell ref="O83:P83"/>
    <mergeCell ref="Q83:R83"/>
    <mergeCell ref="S83:T83"/>
    <mergeCell ref="U83:V83"/>
    <mergeCell ref="W83:X83"/>
    <mergeCell ref="BN59:BN60"/>
    <mergeCell ref="F82:F84"/>
    <mergeCell ref="G82:G84"/>
    <mergeCell ref="H82:H84"/>
    <mergeCell ref="I82:I84"/>
    <mergeCell ref="J82:J84"/>
    <mergeCell ref="K82:K84"/>
    <mergeCell ref="L82:L84"/>
    <mergeCell ref="BL59:BM59"/>
    <mergeCell ref="AS59:AS60"/>
    <mergeCell ref="AT59:AU59"/>
    <mergeCell ref="AV59:AW59"/>
    <mergeCell ref="AX59:AY59"/>
    <mergeCell ref="AR59:AR60"/>
    <mergeCell ref="AA59:AB59"/>
    <mergeCell ref="AC59:AD59"/>
    <mergeCell ref="AE59:AF59"/>
    <mergeCell ref="AG59:AH59"/>
    <mergeCell ref="L58:L60"/>
    <mergeCell ref="M58:M60"/>
    <mergeCell ref="O59:P59"/>
    <mergeCell ref="Q59:R59"/>
    <mergeCell ref="S59:T59"/>
    <mergeCell ref="U59:V59"/>
    <mergeCell ref="W59:X59"/>
    <mergeCell ref="F58:F60"/>
    <mergeCell ref="G58:G60"/>
    <mergeCell ref="H58:H60"/>
    <mergeCell ref="I58:I60"/>
    <mergeCell ref="J58:J60"/>
    <mergeCell ref="K58:K60"/>
    <mergeCell ref="O58:AS58"/>
    <mergeCell ref="B52:C53"/>
    <mergeCell ref="D52:E52"/>
    <mergeCell ref="D53:E53"/>
    <mergeCell ref="B54:C55"/>
    <mergeCell ref="D54:E54"/>
    <mergeCell ref="D55:E55"/>
    <mergeCell ref="K48:K49"/>
    <mergeCell ref="L48:N48"/>
    <mergeCell ref="O48:O49"/>
    <mergeCell ref="D49:E49"/>
    <mergeCell ref="S49:T49"/>
    <mergeCell ref="D50:E50"/>
    <mergeCell ref="D44:E44"/>
    <mergeCell ref="D45:E45"/>
    <mergeCell ref="D46:E46"/>
    <mergeCell ref="D47:E47"/>
    <mergeCell ref="D48:E48"/>
    <mergeCell ref="J48:J55"/>
    <mergeCell ref="D51:E51"/>
    <mergeCell ref="D40:E40"/>
    <mergeCell ref="C41:C42"/>
    <mergeCell ref="D41:E41"/>
    <mergeCell ref="S41:T41"/>
    <mergeCell ref="D42:E42"/>
    <mergeCell ref="D43:E43"/>
    <mergeCell ref="C33:C34"/>
    <mergeCell ref="D33:D34"/>
    <mergeCell ref="B35:B51"/>
    <mergeCell ref="C35:C36"/>
    <mergeCell ref="D35:D36"/>
    <mergeCell ref="C37:C38"/>
    <mergeCell ref="D37:E37"/>
    <mergeCell ref="D38:E38"/>
    <mergeCell ref="C39:C40"/>
    <mergeCell ref="D39:E39"/>
    <mergeCell ref="B27:B34"/>
    <mergeCell ref="C27:C28"/>
    <mergeCell ref="D27:E27"/>
    <mergeCell ref="D28:E28"/>
    <mergeCell ref="C29:C30"/>
    <mergeCell ref="D29:E29"/>
    <mergeCell ref="D30:E30"/>
    <mergeCell ref="C31:C32"/>
    <mergeCell ref="D31:E31"/>
    <mergeCell ref="D32:E32"/>
    <mergeCell ref="S22:T22"/>
    <mergeCell ref="D23:E23"/>
    <mergeCell ref="C24:C25"/>
    <mergeCell ref="D24:E24"/>
    <mergeCell ref="D25:E25"/>
    <mergeCell ref="D26:E26"/>
    <mergeCell ref="D20:E20"/>
    <mergeCell ref="D21:E21"/>
    <mergeCell ref="C22:C23"/>
    <mergeCell ref="D22:E22"/>
    <mergeCell ref="J22:J27"/>
    <mergeCell ref="O22:O28"/>
    <mergeCell ref="S14:T14"/>
    <mergeCell ref="D15:E15"/>
    <mergeCell ref="C16:C17"/>
    <mergeCell ref="D16:E16"/>
    <mergeCell ref="D17:E17"/>
    <mergeCell ref="C12:C13"/>
    <mergeCell ref="D12:E12"/>
    <mergeCell ref="D13:E13"/>
    <mergeCell ref="J13:J20"/>
    <mergeCell ref="K13:K14"/>
    <mergeCell ref="L13:N13"/>
    <mergeCell ref="C18:C19"/>
    <mergeCell ref="D18:E18"/>
    <mergeCell ref="D19:E19"/>
    <mergeCell ref="C20:C21"/>
    <mergeCell ref="O4:O5"/>
    <mergeCell ref="B6:C7"/>
    <mergeCell ref="D6:E6"/>
    <mergeCell ref="D7:E7"/>
    <mergeCell ref="B8:B26"/>
    <mergeCell ref="C8:C9"/>
    <mergeCell ref="D8:E8"/>
    <mergeCell ref="D9:E9"/>
    <mergeCell ref="C10:C11"/>
    <mergeCell ref="O13:O14"/>
    <mergeCell ref="C14:C15"/>
    <mergeCell ref="D14:E14"/>
    <mergeCell ref="B2:C2"/>
    <mergeCell ref="B4:C5"/>
    <mergeCell ref="D4:E5"/>
    <mergeCell ref="F4:H4"/>
    <mergeCell ref="J4:J11"/>
    <mergeCell ref="K4:K5"/>
    <mergeCell ref="D10:E10"/>
    <mergeCell ref="D11:E11"/>
    <mergeCell ref="L4:N4"/>
  </mergeCells>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65EC-850C-456F-826A-4F0AD9BF3846}">
  <sheetPr>
    <tabColor rgb="FFFF0000"/>
  </sheetPr>
  <dimension ref="A1:Z50"/>
  <sheetViews>
    <sheetView zoomScale="90" zoomScaleNormal="90" workbookViewId="0">
      <pane ySplit="5" topLeftCell="A6" activePane="bottomLeft" state="frozen"/>
      <selection pane="bottomLeft" activeCell="V11" sqref="V11"/>
    </sheetView>
  </sheetViews>
  <sheetFormatPr defaultColWidth="8.69921875" defaultRowHeight="16.2"/>
  <cols>
    <col min="1" max="1" width="1.69921875" style="14" customWidth="1"/>
    <col min="2" max="3" width="3.59765625" style="14" customWidth="1"/>
    <col min="4" max="4" width="9.3984375" style="14" customWidth="1"/>
    <col min="5" max="5" width="15" style="23" customWidth="1"/>
    <col min="6" max="8" width="9.3984375" style="15" customWidth="1"/>
    <col min="9" max="10" width="9.3984375" style="14" customWidth="1"/>
    <col min="11" max="11" width="0.8984375" style="14" customWidth="1"/>
    <col min="12" max="13" width="3.59765625" style="14" customWidth="1"/>
    <col min="14" max="14" width="9.3984375" style="14" customWidth="1"/>
    <col min="15" max="15" width="15" style="23" customWidth="1"/>
    <col min="16" max="18" width="9.3984375" style="15" customWidth="1"/>
    <col min="19" max="20" width="9.3984375" style="14" customWidth="1"/>
    <col min="21" max="21" width="8.69921875" style="14"/>
    <col min="22" max="22" width="8.69921875" style="14" customWidth="1"/>
    <col min="23" max="23" width="14.09765625" style="14" hidden="1" customWidth="1"/>
    <col min="24" max="26" width="14.09765625" style="15" hidden="1" customWidth="1"/>
    <col min="27" max="16384" width="8.69921875" style="14"/>
  </cols>
  <sheetData>
    <row r="1" spans="1:26" ht="3" customHeight="1">
      <c r="B1" s="15"/>
      <c r="C1" s="15"/>
    </row>
    <row r="2" spans="1:26">
      <c r="B2" s="455" t="s">
        <v>195</v>
      </c>
      <c r="C2" s="455"/>
      <c r="D2" s="455" t="str">
        <f>IF(基本情報!C2="","",基本情報!C2)</f>
        <v/>
      </c>
      <c r="E2" s="455"/>
      <c r="F2" s="455"/>
      <c r="G2" s="518" t="s">
        <v>485</v>
      </c>
      <c r="H2" s="519"/>
      <c r="I2" s="519"/>
      <c r="J2" s="519"/>
      <c r="K2" s="519"/>
      <c r="L2" s="519"/>
      <c r="M2" s="519"/>
      <c r="N2" s="519"/>
      <c r="O2" s="519"/>
      <c r="P2" s="519"/>
      <c r="Q2" s="519"/>
      <c r="R2" s="519"/>
      <c r="S2" s="519"/>
      <c r="T2" s="519"/>
      <c r="W2" s="15" t="s">
        <v>204</v>
      </c>
      <c r="X2" s="15" t="s">
        <v>99</v>
      </c>
      <c r="Y2" s="15" t="s">
        <v>205</v>
      </c>
      <c r="Z2" s="15" t="s">
        <v>198</v>
      </c>
    </row>
    <row r="3" spans="1:26" ht="3.75" customHeight="1" thickBot="1"/>
    <row r="4" spans="1:26" ht="16.2" customHeight="1" thickBot="1">
      <c r="B4" s="531" t="s">
        <v>224</v>
      </c>
      <c r="C4" s="532"/>
      <c r="D4" s="532"/>
      <c r="E4" s="532"/>
      <c r="F4" s="532"/>
      <c r="G4" s="532"/>
      <c r="H4" s="532"/>
      <c r="I4" s="532"/>
      <c r="J4" s="533"/>
      <c r="L4" s="531" t="s">
        <v>225</v>
      </c>
      <c r="M4" s="532"/>
      <c r="N4" s="532"/>
      <c r="O4" s="532"/>
      <c r="P4" s="532"/>
      <c r="Q4" s="532"/>
      <c r="R4" s="532"/>
      <c r="S4" s="532"/>
      <c r="T4" s="533"/>
      <c r="W4" s="15" t="s">
        <v>17</v>
      </c>
      <c r="X4" s="15" t="s">
        <v>196</v>
      </c>
      <c r="Y4" s="15" t="s">
        <v>515</v>
      </c>
      <c r="Z4" s="15" t="s">
        <v>15</v>
      </c>
    </row>
    <row r="5" spans="1:26" ht="51" customHeight="1" thickBot="1">
      <c r="L5" s="548" t="s">
        <v>668</v>
      </c>
      <c r="M5" s="549"/>
      <c r="N5" s="549"/>
      <c r="O5" s="549"/>
      <c r="P5" s="549"/>
      <c r="Q5" s="549"/>
      <c r="R5" s="549"/>
      <c r="S5" s="549"/>
      <c r="T5" s="549"/>
      <c r="W5" s="15" t="s">
        <v>18</v>
      </c>
      <c r="X5" s="15" t="s">
        <v>197</v>
      </c>
      <c r="Y5" s="15" t="s">
        <v>516</v>
      </c>
    </row>
    <row r="6" spans="1:26" s="15" customFormat="1" ht="15" customHeight="1">
      <c r="A6" s="222"/>
      <c r="B6" s="526" t="s">
        <v>200</v>
      </c>
      <c r="C6" s="520"/>
      <c r="D6" s="524" t="s">
        <v>194</v>
      </c>
      <c r="E6" s="542" t="s">
        <v>193</v>
      </c>
      <c r="F6" s="540" t="s">
        <v>192</v>
      </c>
      <c r="G6" s="524" t="s">
        <v>99</v>
      </c>
      <c r="H6" s="524" t="s">
        <v>199</v>
      </c>
      <c r="I6" s="522" t="s">
        <v>202</v>
      </c>
      <c r="J6" s="544" t="s">
        <v>101</v>
      </c>
      <c r="L6" s="526" t="s">
        <v>200</v>
      </c>
      <c r="M6" s="520"/>
      <c r="N6" s="524" t="s">
        <v>194</v>
      </c>
      <c r="O6" s="542" t="s">
        <v>193</v>
      </c>
      <c r="P6" s="540" t="s">
        <v>192</v>
      </c>
      <c r="Q6" s="524" t="s">
        <v>99</v>
      </c>
      <c r="R6" s="524" t="s">
        <v>199</v>
      </c>
      <c r="S6" s="522" t="s">
        <v>202</v>
      </c>
      <c r="T6" s="546" t="s">
        <v>104</v>
      </c>
      <c r="W6" s="15" t="s">
        <v>19</v>
      </c>
      <c r="X6" s="15" t="s">
        <v>484</v>
      </c>
      <c r="Y6" s="15" t="s">
        <v>482</v>
      </c>
    </row>
    <row r="7" spans="1:26" s="15" customFormat="1" ht="15" customHeight="1" thickBot="1">
      <c r="B7" s="527"/>
      <c r="C7" s="521"/>
      <c r="D7" s="525"/>
      <c r="E7" s="543"/>
      <c r="F7" s="541"/>
      <c r="G7" s="525"/>
      <c r="H7" s="525"/>
      <c r="I7" s="523"/>
      <c r="J7" s="545"/>
      <c r="L7" s="527"/>
      <c r="M7" s="521"/>
      <c r="N7" s="525"/>
      <c r="O7" s="543"/>
      <c r="P7" s="541"/>
      <c r="Q7" s="525"/>
      <c r="R7" s="525"/>
      <c r="S7" s="523"/>
      <c r="T7" s="547"/>
      <c r="W7" s="15" t="s">
        <v>20</v>
      </c>
      <c r="X7" s="15" t="s">
        <v>149</v>
      </c>
    </row>
    <row r="8" spans="1:26" ht="15" customHeight="1">
      <c r="B8" s="527"/>
      <c r="C8" s="387">
        <v>1</v>
      </c>
      <c r="D8" s="34"/>
      <c r="E8" s="35"/>
      <c r="F8" s="36"/>
      <c r="G8" s="37"/>
      <c r="H8" s="298"/>
      <c r="I8" s="37"/>
      <c r="J8" s="38"/>
      <c r="L8" s="527"/>
      <c r="M8" s="387">
        <v>1</v>
      </c>
      <c r="N8" s="34"/>
      <c r="O8" s="35"/>
      <c r="P8" s="36"/>
      <c r="Q8" s="37"/>
      <c r="R8" s="298"/>
      <c r="S8" s="37"/>
      <c r="T8" s="38"/>
      <c r="W8" s="15" t="s">
        <v>21</v>
      </c>
      <c r="X8" s="15" t="s">
        <v>150</v>
      </c>
    </row>
    <row r="9" spans="1:26" ht="15" customHeight="1">
      <c r="B9" s="527"/>
      <c r="C9" s="388">
        <v>2</v>
      </c>
      <c r="D9" s="39"/>
      <c r="E9" s="40"/>
      <c r="F9" s="41"/>
      <c r="G9" s="42"/>
      <c r="H9" s="293"/>
      <c r="I9" s="42"/>
      <c r="J9" s="43"/>
      <c r="L9" s="527"/>
      <c r="M9" s="388">
        <v>2</v>
      </c>
      <c r="N9" s="39"/>
      <c r="O9" s="40"/>
      <c r="P9" s="41"/>
      <c r="Q9" s="42"/>
      <c r="R9" s="293"/>
      <c r="S9" s="42"/>
      <c r="T9" s="43"/>
      <c r="W9" s="15" t="s">
        <v>22</v>
      </c>
    </row>
    <row r="10" spans="1:26" ht="15" customHeight="1">
      <c r="B10" s="527"/>
      <c r="C10" s="388">
        <v>3</v>
      </c>
      <c r="D10" s="39"/>
      <c r="E10" s="40"/>
      <c r="F10" s="41"/>
      <c r="G10" s="42"/>
      <c r="H10" s="293"/>
      <c r="I10" s="42"/>
      <c r="J10" s="43"/>
      <c r="L10" s="527"/>
      <c r="M10" s="388">
        <v>3</v>
      </c>
      <c r="N10" s="39"/>
      <c r="O10" s="40"/>
      <c r="P10" s="41"/>
      <c r="Q10" s="42"/>
      <c r="R10" s="293"/>
      <c r="S10" s="42"/>
      <c r="T10" s="43"/>
      <c r="W10" s="15" t="s">
        <v>23</v>
      </c>
    </row>
    <row r="11" spans="1:26" ht="15" customHeight="1">
      <c r="B11" s="527"/>
      <c r="C11" s="388">
        <v>4</v>
      </c>
      <c r="D11" s="39"/>
      <c r="E11" s="40"/>
      <c r="F11" s="41"/>
      <c r="G11" s="42"/>
      <c r="H11" s="293"/>
      <c r="I11" s="42"/>
      <c r="J11" s="43"/>
      <c r="L11" s="527"/>
      <c r="M11" s="388">
        <v>4</v>
      </c>
      <c r="N11" s="39"/>
      <c r="O11" s="40"/>
      <c r="P11" s="41"/>
      <c r="Q11" s="42"/>
      <c r="R11" s="293"/>
      <c r="S11" s="42"/>
      <c r="T11" s="43"/>
      <c r="W11" s="15" t="s">
        <v>207</v>
      </c>
    </row>
    <row r="12" spans="1:26" ht="15" customHeight="1">
      <c r="B12" s="527"/>
      <c r="C12" s="388">
        <v>5</v>
      </c>
      <c r="D12" s="39"/>
      <c r="E12" s="40"/>
      <c r="F12" s="41"/>
      <c r="G12" s="42"/>
      <c r="H12" s="293"/>
      <c r="I12" s="42"/>
      <c r="J12" s="43"/>
      <c r="L12" s="527"/>
      <c r="M12" s="388">
        <v>5</v>
      </c>
      <c r="N12" s="39"/>
      <c r="O12" s="40"/>
      <c r="P12" s="41"/>
      <c r="Q12" s="42"/>
      <c r="R12" s="293"/>
      <c r="S12" s="42"/>
      <c r="T12" s="43"/>
      <c r="W12" s="15" t="s">
        <v>208</v>
      </c>
    </row>
    <row r="13" spans="1:26" ht="15" customHeight="1">
      <c r="B13" s="527"/>
      <c r="C13" s="388">
        <v>6</v>
      </c>
      <c r="D13" s="39"/>
      <c r="E13" s="40"/>
      <c r="F13" s="41"/>
      <c r="G13" s="42"/>
      <c r="H13" s="293"/>
      <c r="I13" s="42"/>
      <c r="J13" s="43"/>
      <c r="L13" s="527"/>
      <c r="M13" s="388">
        <v>6</v>
      </c>
      <c r="N13" s="39"/>
      <c r="O13" s="40"/>
      <c r="P13" s="41"/>
      <c r="Q13" s="42"/>
      <c r="R13" s="293"/>
      <c r="S13" s="42"/>
      <c r="T13" s="43"/>
      <c r="W13" s="15" t="s">
        <v>26</v>
      </c>
    </row>
    <row r="14" spans="1:26" ht="15" customHeight="1">
      <c r="B14" s="527"/>
      <c r="C14" s="388">
        <v>7</v>
      </c>
      <c r="D14" s="39"/>
      <c r="E14" s="40"/>
      <c r="F14" s="41"/>
      <c r="G14" s="42"/>
      <c r="H14" s="293"/>
      <c r="I14" s="42"/>
      <c r="J14" s="43"/>
      <c r="L14" s="527"/>
      <c r="M14" s="388">
        <v>7</v>
      </c>
      <c r="N14" s="39"/>
      <c r="O14" s="40"/>
      <c r="P14" s="41"/>
      <c r="Q14" s="42"/>
      <c r="R14" s="293"/>
      <c r="S14" s="42"/>
      <c r="T14" s="43"/>
      <c r="W14" s="15" t="s">
        <v>27</v>
      </c>
    </row>
    <row r="15" spans="1:26" ht="15" customHeight="1">
      <c r="B15" s="527"/>
      <c r="C15" s="388">
        <v>8</v>
      </c>
      <c r="D15" s="39"/>
      <c r="E15" s="40"/>
      <c r="F15" s="41"/>
      <c r="G15" s="42"/>
      <c r="H15" s="293"/>
      <c r="I15" s="42"/>
      <c r="J15" s="43"/>
      <c r="L15" s="527"/>
      <c r="M15" s="388">
        <v>8</v>
      </c>
      <c r="N15" s="39"/>
      <c r="O15" s="40"/>
      <c r="P15" s="41"/>
      <c r="Q15" s="42"/>
      <c r="R15" s="293"/>
      <c r="S15" s="42"/>
      <c r="T15" s="43"/>
      <c r="W15" s="15" t="s">
        <v>28</v>
      </c>
    </row>
    <row r="16" spans="1:26" ht="15" customHeight="1">
      <c r="B16" s="527"/>
      <c r="C16" s="388">
        <v>9</v>
      </c>
      <c r="D16" s="39"/>
      <c r="E16" s="40"/>
      <c r="F16" s="41"/>
      <c r="G16" s="42"/>
      <c r="H16" s="293"/>
      <c r="I16" s="42"/>
      <c r="J16" s="43"/>
      <c r="L16" s="527"/>
      <c r="M16" s="388">
        <v>9</v>
      </c>
      <c r="N16" s="39"/>
      <c r="O16" s="40"/>
      <c r="P16" s="41"/>
      <c r="Q16" s="42"/>
      <c r="R16" s="293"/>
      <c r="S16" s="42"/>
      <c r="T16" s="43"/>
    </row>
    <row r="17" spans="2:20" ht="15" customHeight="1">
      <c r="B17" s="527"/>
      <c r="C17" s="388">
        <v>10</v>
      </c>
      <c r="D17" s="39"/>
      <c r="E17" s="40"/>
      <c r="F17" s="41"/>
      <c r="G17" s="42"/>
      <c r="H17" s="293"/>
      <c r="I17" s="42"/>
      <c r="J17" s="43"/>
      <c r="L17" s="527"/>
      <c r="M17" s="388">
        <v>10</v>
      </c>
      <c r="N17" s="39"/>
      <c r="O17" s="40"/>
      <c r="P17" s="41"/>
      <c r="Q17" s="42"/>
      <c r="R17" s="293"/>
      <c r="S17" s="42"/>
      <c r="T17" s="43"/>
    </row>
    <row r="18" spans="2:20" ht="15" customHeight="1">
      <c r="B18" s="527"/>
      <c r="C18" s="388">
        <v>11</v>
      </c>
      <c r="D18" s="39"/>
      <c r="E18" s="40"/>
      <c r="F18" s="41"/>
      <c r="G18" s="42"/>
      <c r="H18" s="293"/>
      <c r="I18" s="42"/>
      <c r="J18" s="43"/>
      <c r="L18" s="527"/>
      <c r="M18" s="388">
        <v>11</v>
      </c>
      <c r="N18" s="39"/>
      <c r="O18" s="40"/>
      <c r="P18" s="41"/>
      <c r="Q18" s="42"/>
      <c r="R18" s="293"/>
      <c r="S18" s="42"/>
      <c r="T18" s="43"/>
    </row>
    <row r="19" spans="2:20" ht="15" customHeight="1">
      <c r="B19" s="527"/>
      <c r="C19" s="388">
        <v>12</v>
      </c>
      <c r="D19" s="39"/>
      <c r="E19" s="40"/>
      <c r="F19" s="41"/>
      <c r="G19" s="42"/>
      <c r="H19" s="293"/>
      <c r="I19" s="42"/>
      <c r="J19" s="43"/>
      <c r="L19" s="527"/>
      <c r="M19" s="388">
        <v>12</v>
      </c>
      <c r="N19" s="39"/>
      <c r="O19" s="40"/>
      <c r="P19" s="41"/>
      <c r="Q19" s="42"/>
      <c r="R19" s="293"/>
      <c r="S19" s="42"/>
      <c r="T19" s="43"/>
    </row>
    <row r="20" spans="2:20" ht="15" customHeight="1">
      <c r="B20" s="527"/>
      <c r="C20" s="388">
        <v>13</v>
      </c>
      <c r="D20" s="39"/>
      <c r="E20" s="40"/>
      <c r="F20" s="41"/>
      <c r="G20" s="42"/>
      <c r="H20" s="293"/>
      <c r="I20" s="42"/>
      <c r="J20" s="43"/>
      <c r="L20" s="527"/>
      <c r="M20" s="388">
        <v>13</v>
      </c>
      <c r="N20" s="39"/>
      <c r="O20" s="40"/>
      <c r="P20" s="41"/>
      <c r="Q20" s="42"/>
      <c r="R20" s="293"/>
      <c r="S20" s="42"/>
      <c r="T20" s="43"/>
    </row>
    <row r="21" spans="2:20" ht="15" customHeight="1">
      <c r="B21" s="527"/>
      <c r="C21" s="388">
        <v>14</v>
      </c>
      <c r="D21" s="39"/>
      <c r="E21" s="40"/>
      <c r="F21" s="41"/>
      <c r="G21" s="42"/>
      <c r="H21" s="293"/>
      <c r="I21" s="42"/>
      <c r="J21" s="43"/>
      <c r="L21" s="527"/>
      <c r="M21" s="388">
        <v>14</v>
      </c>
      <c r="N21" s="39"/>
      <c r="O21" s="40"/>
      <c r="P21" s="41"/>
      <c r="Q21" s="42"/>
      <c r="R21" s="293"/>
      <c r="S21" s="42"/>
      <c r="T21" s="43"/>
    </row>
    <row r="22" spans="2:20" ht="15" customHeight="1">
      <c r="B22" s="527"/>
      <c r="C22" s="388">
        <v>15</v>
      </c>
      <c r="D22" s="39"/>
      <c r="E22" s="40"/>
      <c r="F22" s="41"/>
      <c r="G22" s="42"/>
      <c r="H22" s="293"/>
      <c r="I22" s="42"/>
      <c r="J22" s="43"/>
      <c r="L22" s="527"/>
      <c r="M22" s="388">
        <v>15</v>
      </c>
      <c r="N22" s="39"/>
      <c r="O22" s="40"/>
      <c r="P22" s="41"/>
      <c r="Q22" s="42"/>
      <c r="R22" s="293"/>
      <c r="S22" s="42"/>
      <c r="T22" s="43"/>
    </row>
    <row r="23" spans="2:20" ht="15" customHeight="1">
      <c r="B23" s="527"/>
      <c r="C23" s="388">
        <v>16</v>
      </c>
      <c r="D23" s="39"/>
      <c r="E23" s="40"/>
      <c r="F23" s="41"/>
      <c r="G23" s="42"/>
      <c r="H23" s="293"/>
      <c r="I23" s="42"/>
      <c r="J23" s="43"/>
      <c r="L23" s="527"/>
      <c r="M23" s="388">
        <v>16</v>
      </c>
      <c r="N23" s="39"/>
      <c r="O23" s="40"/>
      <c r="P23" s="41"/>
      <c r="Q23" s="42"/>
      <c r="R23" s="293"/>
      <c r="S23" s="42"/>
      <c r="T23" s="43"/>
    </row>
    <row r="24" spans="2:20" ht="15" customHeight="1">
      <c r="B24" s="527"/>
      <c r="C24" s="388">
        <v>17</v>
      </c>
      <c r="D24" s="39"/>
      <c r="E24" s="40"/>
      <c r="F24" s="41"/>
      <c r="G24" s="42"/>
      <c r="H24" s="293"/>
      <c r="I24" s="42"/>
      <c r="J24" s="43"/>
      <c r="L24" s="527"/>
      <c r="M24" s="388">
        <v>17</v>
      </c>
      <c r="N24" s="39"/>
      <c r="O24" s="40"/>
      <c r="P24" s="41"/>
      <c r="Q24" s="42"/>
      <c r="R24" s="293"/>
      <c r="S24" s="42"/>
      <c r="T24" s="43"/>
    </row>
    <row r="25" spans="2:20" ht="15" customHeight="1">
      <c r="B25" s="527"/>
      <c r="C25" s="388">
        <v>18</v>
      </c>
      <c r="D25" s="39"/>
      <c r="E25" s="40"/>
      <c r="F25" s="41"/>
      <c r="G25" s="42"/>
      <c r="H25" s="293"/>
      <c r="I25" s="42"/>
      <c r="J25" s="43"/>
      <c r="L25" s="527"/>
      <c r="M25" s="388">
        <v>18</v>
      </c>
      <c r="N25" s="39"/>
      <c r="O25" s="40"/>
      <c r="P25" s="41"/>
      <c r="Q25" s="42"/>
      <c r="R25" s="293"/>
      <c r="S25" s="42"/>
      <c r="T25" s="43"/>
    </row>
    <row r="26" spans="2:20" ht="15" customHeight="1">
      <c r="B26" s="527"/>
      <c r="C26" s="388">
        <v>19</v>
      </c>
      <c r="D26" s="39"/>
      <c r="E26" s="40"/>
      <c r="F26" s="41"/>
      <c r="G26" s="42"/>
      <c r="H26" s="293"/>
      <c r="I26" s="42"/>
      <c r="J26" s="43"/>
      <c r="L26" s="527"/>
      <c r="M26" s="388">
        <v>19</v>
      </c>
      <c r="N26" s="39"/>
      <c r="O26" s="40"/>
      <c r="P26" s="41"/>
      <c r="Q26" s="42"/>
      <c r="R26" s="293"/>
      <c r="S26" s="42"/>
      <c r="T26" s="43"/>
    </row>
    <row r="27" spans="2:20" ht="15" customHeight="1" thickBot="1">
      <c r="B27" s="528"/>
      <c r="C27" s="389">
        <v>20</v>
      </c>
      <c r="D27" s="44"/>
      <c r="E27" s="45"/>
      <c r="F27" s="46"/>
      <c r="G27" s="47"/>
      <c r="H27" s="299"/>
      <c r="I27" s="47"/>
      <c r="J27" s="48"/>
      <c r="L27" s="528"/>
      <c r="M27" s="389">
        <v>20</v>
      </c>
      <c r="N27" s="44"/>
      <c r="O27" s="45"/>
      <c r="P27" s="46"/>
      <c r="Q27" s="47"/>
      <c r="R27" s="299"/>
      <c r="S27" s="47"/>
      <c r="T27" s="48"/>
    </row>
    <row r="28" spans="2:20" ht="6" customHeight="1" thickBot="1">
      <c r="D28" s="15"/>
      <c r="F28" s="14"/>
      <c r="J28" s="15"/>
      <c r="N28" s="15"/>
      <c r="P28" s="14"/>
      <c r="T28" s="15"/>
    </row>
    <row r="29" spans="2:20" ht="15" customHeight="1">
      <c r="B29" s="526" t="s">
        <v>201</v>
      </c>
      <c r="C29" s="520"/>
      <c r="D29" s="529" t="s">
        <v>194</v>
      </c>
      <c r="E29" s="536" t="s">
        <v>193</v>
      </c>
      <c r="F29" s="534" t="s">
        <v>192</v>
      </c>
      <c r="G29" s="529" t="s">
        <v>99</v>
      </c>
      <c r="H29" s="524" t="s">
        <v>199</v>
      </c>
      <c r="I29" s="522" t="s">
        <v>202</v>
      </c>
      <c r="J29" s="538" t="s">
        <v>101</v>
      </c>
      <c r="L29" s="526" t="s">
        <v>201</v>
      </c>
      <c r="M29" s="520"/>
      <c r="N29" s="529" t="s">
        <v>194</v>
      </c>
      <c r="O29" s="536" t="s">
        <v>193</v>
      </c>
      <c r="P29" s="534" t="s">
        <v>192</v>
      </c>
      <c r="Q29" s="529" t="s">
        <v>99</v>
      </c>
      <c r="R29" s="524" t="s">
        <v>199</v>
      </c>
      <c r="S29" s="522" t="s">
        <v>202</v>
      </c>
      <c r="T29" s="546" t="s">
        <v>104</v>
      </c>
    </row>
    <row r="30" spans="2:20" ht="15" customHeight="1" thickBot="1">
      <c r="B30" s="527"/>
      <c r="C30" s="521"/>
      <c r="D30" s="530"/>
      <c r="E30" s="537"/>
      <c r="F30" s="535"/>
      <c r="G30" s="530"/>
      <c r="H30" s="525"/>
      <c r="I30" s="523"/>
      <c r="J30" s="539"/>
      <c r="L30" s="527"/>
      <c r="M30" s="521"/>
      <c r="N30" s="530"/>
      <c r="O30" s="537"/>
      <c r="P30" s="535"/>
      <c r="Q30" s="530"/>
      <c r="R30" s="525"/>
      <c r="S30" s="523"/>
      <c r="T30" s="547"/>
    </row>
    <row r="31" spans="2:20" ht="15" customHeight="1">
      <c r="B31" s="527"/>
      <c r="C31" s="387">
        <v>1</v>
      </c>
      <c r="D31" s="34"/>
      <c r="E31" s="35"/>
      <c r="F31" s="36"/>
      <c r="G31" s="37"/>
      <c r="H31" s="298"/>
      <c r="I31" s="37"/>
      <c r="J31" s="38"/>
      <c r="L31" s="527"/>
      <c r="M31" s="387">
        <v>1</v>
      </c>
      <c r="N31" s="34"/>
      <c r="O31" s="35"/>
      <c r="P31" s="36"/>
      <c r="Q31" s="37"/>
      <c r="R31" s="298"/>
      <c r="S31" s="37"/>
      <c r="T31" s="38"/>
    </row>
    <row r="32" spans="2:20" ht="15" customHeight="1">
      <c r="B32" s="527"/>
      <c r="C32" s="388">
        <v>2</v>
      </c>
      <c r="D32" s="39"/>
      <c r="E32" s="40"/>
      <c r="F32" s="41"/>
      <c r="G32" s="42"/>
      <c r="H32" s="293"/>
      <c r="I32" s="42"/>
      <c r="J32" s="43"/>
      <c r="L32" s="527"/>
      <c r="M32" s="388">
        <v>2</v>
      </c>
      <c r="N32" s="39"/>
      <c r="O32" s="40"/>
      <c r="P32" s="41"/>
      <c r="Q32" s="42"/>
      <c r="R32" s="293"/>
      <c r="S32" s="42"/>
      <c r="T32" s="43"/>
    </row>
    <row r="33" spans="2:20" ht="15" customHeight="1">
      <c r="B33" s="527"/>
      <c r="C33" s="388">
        <v>3</v>
      </c>
      <c r="D33" s="39"/>
      <c r="E33" s="40"/>
      <c r="F33" s="41"/>
      <c r="G33" s="42"/>
      <c r="H33" s="293"/>
      <c r="I33" s="42"/>
      <c r="J33" s="43"/>
      <c r="L33" s="527"/>
      <c r="M33" s="388">
        <v>3</v>
      </c>
      <c r="N33" s="39"/>
      <c r="O33" s="40"/>
      <c r="P33" s="41"/>
      <c r="Q33" s="42"/>
      <c r="R33" s="293"/>
      <c r="S33" s="42"/>
      <c r="T33" s="43"/>
    </row>
    <row r="34" spans="2:20" ht="15" customHeight="1">
      <c r="B34" s="527"/>
      <c r="C34" s="388">
        <v>4</v>
      </c>
      <c r="D34" s="39"/>
      <c r="E34" s="40"/>
      <c r="F34" s="41"/>
      <c r="G34" s="42"/>
      <c r="H34" s="293"/>
      <c r="I34" s="42"/>
      <c r="J34" s="43"/>
      <c r="L34" s="527"/>
      <c r="M34" s="388">
        <v>4</v>
      </c>
      <c r="N34" s="39"/>
      <c r="O34" s="40"/>
      <c r="P34" s="41"/>
      <c r="Q34" s="42"/>
      <c r="R34" s="293"/>
      <c r="S34" s="42"/>
      <c r="T34" s="43"/>
    </row>
    <row r="35" spans="2:20" ht="15" customHeight="1">
      <c r="B35" s="527"/>
      <c r="C35" s="388">
        <v>5</v>
      </c>
      <c r="D35" s="39"/>
      <c r="E35" s="40"/>
      <c r="F35" s="41"/>
      <c r="G35" s="42"/>
      <c r="H35" s="293"/>
      <c r="I35" s="42"/>
      <c r="J35" s="43"/>
      <c r="L35" s="527"/>
      <c r="M35" s="388">
        <v>5</v>
      </c>
      <c r="N35" s="39"/>
      <c r="O35" s="40"/>
      <c r="P35" s="41"/>
      <c r="Q35" s="42"/>
      <c r="R35" s="293"/>
      <c r="S35" s="42"/>
      <c r="T35" s="43"/>
    </row>
    <row r="36" spans="2:20" ht="15" customHeight="1">
      <c r="B36" s="527"/>
      <c r="C36" s="388">
        <v>6</v>
      </c>
      <c r="D36" s="39"/>
      <c r="E36" s="40"/>
      <c r="F36" s="41"/>
      <c r="G36" s="42"/>
      <c r="H36" s="293"/>
      <c r="I36" s="42"/>
      <c r="J36" s="43"/>
      <c r="L36" s="527"/>
      <c r="M36" s="388">
        <v>6</v>
      </c>
      <c r="N36" s="39"/>
      <c r="O36" s="40"/>
      <c r="P36" s="41"/>
      <c r="Q36" s="42"/>
      <c r="R36" s="293"/>
      <c r="S36" s="42"/>
      <c r="T36" s="43"/>
    </row>
    <row r="37" spans="2:20" ht="15" customHeight="1">
      <c r="B37" s="527"/>
      <c r="C37" s="388">
        <v>7</v>
      </c>
      <c r="D37" s="39"/>
      <c r="E37" s="40"/>
      <c r="F37" s="41"/>
      <c r="G37" s="42"/>
      <c r="H37" s="293"/>
      <c r="I37" s="42"/>
      <c r="J37" s="43"/>
      <c r="L37" s="527"/>
      <c r="M37" s="388">
        <v>7</v>
      </c>
      <c r="N37" s="39"/>
      <c r="O37" s="40"/>
      <c r="P37" s="41"/>
      <c r="Q37" s="42"/>
      <c r="R37" s="293"/>
      <c r="S37" s="42"/>
      <c r="T37" s="43"/>
    </row>
    <row r="38" spans="2:20" ht="15" customHeight="1">
      <c r="B38" s="527"/>
      <c r="C38" s="388">
        <v>8</v>
      </c>
      <c r="D38" s="39"/>
      <c r="E38" s="40"/>
      <c r="F38" s="41"/>
      <c r="G38" s="42"/>
      <c r="H38" s="293"/>
      <c r="I38" s="42"/>
      <c r="J38" s="43"/>
      <c r="L38" s="527"/>
      <c r="M38" s="388">
        <v>8</v>
      </c>
      <c r="N38" s="39"/>
      <c r="O38" s="40"/>
      <c r="P38" s="41"/>
      <c r="Q38" s="42"/>
      <c r="R38" s="293"/>
      <c r="S38" s="42"/>
      <c r="T38" s="43"/>
    </row>
    <row r="39" spans="2:20" ht="15" customHeight="1">
      <c r="B39" s="527"/>
      <c r="C39" s="388">
        <v>9</v>
      </c>
      <c r="D39" s="39"/>
      <c r="E39" s="40"/>
      <c r="F39" s="41"/>
      <c r="G39" s="42"/>
      <c r="H39" s="293"/>
      <c r="I39" s="42"/>
      <c r="J39" s="43"/>
      <c r="L39" s="527"/>
      <c r="M39" s="388">
        <v>9</v>
      </c>
      <c r="N39" s="39"/>
      <c r="O39" s="40"/>
      <c r="P39" s="41"/>
      <c r="Q39" s="42"/>
      <c r="R39" s="293"/>
      <c r="S39" s="42"/>
      <c r="T39" s="43"/>
    </row>
    <row r="40" spans="2:20" ht="15" customHeight="1">
      <c r="B40" s="527"/>
      <c r="C40" s="388">
        <v>10</v>
      </c>
      <c r="D40" s="39"/>
      <c r="E40" s="40"/>
      <c r="F40" s="41"/>
      <c r="G40" s="42"/>
      <c r="H40" s="293"/>
      <c r="I40" s="42"/>
      <c r="J40" s="43"/>
      <c r="L40" s="527"/>
      <c r="M40" s="388">
        <v>10</v>
      </c>
      <c r="N40" s="39"/>
      <c r="O40" s="40"/>
      <c r="P40" s="41"/>
      <c r="Q40" s="42"/>
      <c r="R40" s="293"/>
      <c r="S40" s="42"/>
      <c r="T40" s="43"/>
    </row>
    <row r="41" spans="2:20" ht="15" customHeight="1">
      <c r="B41" s="527"/>
      <c r="C41" s="388">
        <v>11</v>
      </c>
      <c r="D41" s="39"/>
      <c r="E41" s="40"/>
      <c r="F41" s="41"/>
      <c r="G41" s="42"/>
      <c r="H41" s="293"/>
      <c r="I41" s="42"/>
      <c r="J41" s="43"/>
      <c r="L41" s="527"/>
      <c r="M41" s="388">
        <v>11</v>
      </c>
      <c r="N41" s="39"/>
      <c r="O41" s="40"/>
      <c r="P41" s="41"/>
      <c r="Q41" s="42"/>
      <c r="R41" s="293"/>
      <c r="S41" s="42"/>
      <c r="T41" s="43"/>
    </row>
    <row r="42" spans="2:20" ht="15" customHeight="1">
      <c r="B42" s="527"/>
      <c r="C42" s="388">
        <v>12</v>
      </c>
      <c r="D42" s="39"/>
      <c r="E42" s="40"/>
      <c r="F42" s="41"/>
      <c r="G42" s="42"/>
      <c r="H42" s="293"/>
      <c r="I42" s="42"/>
      <c r="J42" s="43"/>
      <c r="L42" s="527"/>
      <c r="M42" s="388">
        <v>12</v>
      </c>
      <c r="N42" s="39"/>
      <c r="O42" s="40"/>
      <c r="P42" s="41"/>
      <c r="Q42" s="42"/>
      <c r="R42" s="293"/>
      <c r="S42" s="42"/>
      <c r="T42" s="43"/>
    </row>
    <row r="43" spans="2:20" ht="15" customHeight="1">
      <c r="B43" s="527"/>
      <c r="C43" s="388">
        <v>13</v>
      </c>
      <c r="D43" s="39"/>
      <c r="E43" s="40"/>
      <c r="F43" s="41"/>
      <c r="G43" s="42"/>
      <c r="H43" s="293"/>
      <c r="I43" s="42"/>
      <c r="J43" s="43"/>
      <c r="L43" s="527"/>
      <c r="M43" s="388">
        <v>13</v>
      </c>
      <c r="N43" s="39"/>
      <c r="O43" s="40"/>
      <c r="P43" s="41"/>
      <c r="Q43" s="42"/>
      <c r="R43" s="293"/>
      <c r="S43" s="42"/>
      <c r="T43" s="43"/>
    </row>
    <row r="44" spans="2:20" ht="15" customHeight="1">
      <c r="B44" s="527"/>
      <c r="C44" s="388">
        <v>14</v>
      </c>
      <c r="D44" s="39"/>
      <c r="E44" s="40"/>
      <c r="F44" s="41"/>
      <c r="G44" s="42"/>
      <c r="H44" s="293"/>
      <c r="I44" s="42"/>
      <c r="J44" s="43"/>
      <c r="L44" s="527"/>
      <c r="M44" s="388">
        <v>14</v>
      </c>
      <c r="N44" s="39"/>
      <c r="O44" s="40"/>
      <c r="P44" s="41"/>
      <c r="Q44" s="42"/>
      <c r="R44" s="293"/>
      <c r="S44" s="42"/>
      <c r="T44" s="43"/>
    </row>
    <row r="45" spans="2:20" ht="15" customHeight="1">
      <c r="B45" s="527"/>
      <c r="C45" s="388">
        <v>15</v>
      </c>
      <c r="D45" s="39"/>
      <c r="E45" s="40"/>
      <c r="F45" s="41"/>
      <c r="G45" s="42"/>
      <c r="H45" s="293"/>
      <c r="I45" s="42"/>
      <c r="J45" s="43"/>
      <c r="L45" s="527"/>
      <c r="M45" s="388">
        <v>15</v>
      </c>
      <c r="N45" s="39"/>
      <c r="O45" s="40"/>
      <c r="P45" s="41"/>
      <c r="Q45" s="42"/>
      <c r="R45" s="293"/>
      <c r="S45" s="42"/>
      <c r="T45" s="43"/>
    </row>
    <row r="46" spans="2:20" ht="15" customHeight="1">
      <c r="B46" s="527"/>
      <c r="C46" s="388">
        <v>16</v>
      </c>
      <c r="D46" s="39"/>
      <c r="E46" s="40"/>
      <c r="F46" s="41"/>
      <c r="G46" s="42"/>
      <c r="H46" s="293"/>
      <c r="I46" s="42"/>
      <c r="J46" s="43"/>
      <c r="L46" s="527"/>
      <c r="M46" s="388">
        <v>16</v>
      </c>
      <c r="N46" s="39"/>
      <c r="O46" s="40"/>
      <c r="P46" s="41"/>
      <c r="Q46" s="42"/>
      <c r="R46" s="293"/>
      <c r="S46" s="42"/>
      <c r="T46" s="43"/>
    </row>
    <row r="47" spans="2:20" ht="15" customHeight="1">
      <c r="B47" s="527"/>
      <c r="C47" s="388">
        <v>17</v>
      </c>
      <c r="D47" s="39"/>
      <c r="E47" s="40"/>
      <c r="F47" s="41"/>
      <c r="G47" s="42"/>
      <c r="H47" s="293"/>
      <c r="I47" s="42"/>
      <c r="J47" s="43"/>
      <c r="L47" s="527"/>
      <c r="M47" s="388">
        <v>17</v>
      </c>
      <c r="N47" s="39"/>
      <c r="O47" s="40"/>
      <c r="P47" s="41"/>
      <c r="Q47" s="42"/>
      <c r="R47" s="293"/>
      <c r="S47" s="42"/>
      <c r="T47" s="43"/>
    </row>
    <row r="48" spans="2:20" ht="15" customHeight="1">
      <c r="B48" s="527"/>
      <c r="C48" s="388">
        <v>18</v>
      </c>
      <c r="D48" s="39"/>
      <c r="E48" s="40"/>
      <c r="F48" s="41"/>
      <c r="G48" s="42"/>
      <c r="H48" s="293"/>
      <c r="I48" s="42"/>
      <c r="J48" s="43"/>
      <c r="L48" s="527"/>
      <c r="M48" s="388">
        <v>18</v>
      </c>
      <c r="N48" s="39"/>
      <c r="O48" s="40"/>
      <c r="P48" s="41"/>
      <c r="Q48" s="42"/>
      <c r="R48" s="293"/>
      <c r="S48" s="42"/>
      <c r="T48" s="43"/>
    </row>
    <row r="49" spans="2:20" ht="15" customHeight="1">
      <c r="B49" s="527"/>
      <c r="C49" s="388">
        <v>19</v>
      </c>
      <c r="D49" s="39"/>
      <c r="E49" s="40"/>
      <c r="F49" s="41"/>
      <c r="G49" s="42"/>
      <c r="H49" s="293"/>
      <c r="I49" s="42"/>
      <c r="J49" s="43"/>
      <c r="L49" s="527"/>
      <c r="M49" s="388">
        <v>19</v>
      </c>
      <c r="N49" s="39"/>
      <c r="O49" s="40"/>
      <c r="P49" s="41"/>
      <c r="Q49" s="42"/>
      <c r="R49" s="293"/>
      <c r="S49" s="42"/>
      <c r="T49" s="43"/>
    </row>
    <row r="50" spans="2:20" ht="15" customHeight="1" thickBot="1">
      <c r="B50" s="528"/>
      <c r="C50" s="389">
        <v>20</v>
      </c>
      <c r="D50" s="44"/>
      <c r="E50" s="45"/>
      <c r="F50" s="46"/>
      <c r="G50" s="47"/>
      <c r="H50" s="299"/>
      <c r="I50" s="47"/>
      <c r="J50" s="48"/>
      <c r="L50" s="528"/>
      <c r="M50" s="389">
        <v>20</v>
      </c>
      <c r="N50" s="44"/>
      <c r="O50" s="45"/>
      <c r="P50" s="46"/>
      <c r="Q50" s="47"/>
      <c r="R50" s="299"/>
      <c r="S50" s="47"/>
      <c r="T50" s="48"/>
    </row>
  </sheetData>
  <sheetProtection algorithmName="SHA-512" hashValue="N9k8gxbSQtVaZKBS9gArhpt2RPZ3pTazy+Wx1jMxUbqqh8cJY2XFAfW8mnFXVCF5m3ixT8R6OabSZsjh0onNyw==" saltValue="luyLwFh5Sd9cqPL6UUQojg==" spinCount="100000" sheet="1" objects="1" scenarios="1"/>
  <mergeCells count="42">
    <mergeCell ref="Q29:Q30"/>
    <mergeCell ref="R29:R30"/>
    <mergeCell ref="S29:S30"/>
    <mergeCell ref="T29:T30"/>
    <mergeCell ref="L6:L27"/>
    <mergeCell ref="M6:M7"/>
    <mergeCell ref="N6:N7"/>
    <mergeCell ref="O6:O7"/>
    <mergeCell ref="L29:L50"/>
    <mergeCell ref="M29:M30"/>
    <mergeCell ref="N29:N30"/>
    <mergeCell ref="O29:O30"/>
    <mergeCell ref="P29:P30"/>
    <mergeCell ref="Q6:Q7"/>
    <mergeCell ref="L4:T4"/>
    <mergeCell ref="J6:J7"/>
    <mergeCell ref="I6:I7"/>
    <mergeCell ref="R6:R7"/>
    <mergeCell ref="S6:S7"/>
    <mergeCell ref="T6:T7"/>
    <mergeCell ref="L5:T5"/>
    <mergeCell ref="J29:J30"/>
    <mergeCell ref="F6:F7"/>
    <mergeCell ref="E6:E7"/>
    <mergeCell ref="G6:G7"/>
    <mergeCell ref="P6:P7"/>
    <mergeCell ref="G2:T2"/>
    <mergeCell ref="C29:C30"/>
    <mergeCell ref="I29:I30"/>
    <mergeCell ref="B2:C2"/>
    <mergeCell ref="D2:F2"/>
    <mergeCell ref="H6:H7"/>
    <mergeCell ref="H29:H30"/>
    <mergeCell ref="B6:B27"/>
    <mergeCell ref="C6:C7"/>
    <mergeCell ref="B29:B50"/>
    <mergeCell ref="D29:D30"/>
    <mergeCell ref="D6:D7"/>
    <mergeCell ref="B4:J4"/>
    <mergeCell ref="F29:F30"/>
    <mergeCell ref="E29:E30"/>
    <mergeCell ref="G29:G30"/>
  </mergeCells>
  <phoneticPr fontId="1"/>
  <dataValidations count="5">
    <dataValidation type="whole" allowBlank="1" showInputMessage="1" showErrorMessage="1" sqref="J8:J27 T8:T27 J31:J50 T31:T50" xr:uid="{FE634D18-893F-4402-AF35-9E4CC3106F16}">
      <formula1>1</formula1>
      <formula2>24</formula2>
    </dataValidation>
    <dataValidation type="list" allowBlank="1" showInputMessage="1" showErrorMessage="1" sqref="D8:D27 N8:N27 N31:N50 D31:D50" xr:uid="{D8E0DCE3-B571-4B57-BDD2-208BFD02D2F5}">
      <formula1>$W$3:$W$15</formula1>
    </dataValidation>
    <dataValidation type="list" allowBlank="1" showInputMessage="1" showErrorMessage="1" sqref="I8:I27 S31:S50 S8:S27 I31:I50" xr:uid="{EA9377DB-574E-4D25-B90B-20C850D5FB9D}">
      <formula1>$Z$3:$Z$4</formula1>
    </dataValidation>
    <dataValidation type="list" allowBlank="1" showInputMessage="1" showErrorMessage="1" sqref="Q31:Q50 G31:G50 Q8:Q27 G8:G27" xr:uid="{D6DB737E-A13C-4807-8A9F-79FC4E849A64}">
      <formula1>$X$3:$X$8</formula1>
    </dataValidation>
    <dataValidation type="list" allowBlank="1" showInputMessage="1" showErrorMessage="1" sqref="H8:H27 H31:H50 R8:R27 R31:R50" xr:uid="{47FF13A7-E68B-4D95-AD47-B40BFFBFDE50}">
      <formula1>$Y$3:$Y$6</formula1>
    </dataValidation>
  </dataValidations>
  <printOptions headings="1"/>
  <pageMargins left="0.70866141732283472" right="0.70866141732283472" top="0.74803149606299213" bottom="0.74803149606299213" header="0.31496062992125984" footer="0.31496062992125984"/>
  <pageSetup paperSize="8" scale="7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BF3F954-DBAE-4936-89F1-DA21D7C36894}">
          <x14:formula1>
            <xm:f>基本情報!$P$8:$P$13</xm:f>
          </x14:formula1>
          <xm:sqref>P31:P50 F31:F50 F8:F27 P8:P27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DC342-CFDB-43CD-B6EE-2B0673160E70}">
  <sheetPr>
    <tabColor theme="8" tint="-0.249977111117893"/>
  </sheetPr>
  <dimension ref="A1:CA119"/>
  <sheetViews>
    <sheetView workbookViewId="0">
      <selection activeCell="Q15" sqref="Q15"/>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363</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204"/>
      <c r="G26" s="204"/>
      <c r="H26" s="204"/>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①副食費!D14</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204"/>
      <c r="G46" s="204"/>
      <c r="H46" s="204"/>
      <c r="J46" s="153"/>
      <c r="K46" s="11"/>
      <c r="L46" s="152"/>
      <c r="M46" s="137"/>
      <c r="S46" s="8" t="str">
        <f>K10</f>
        <v/>
      </c>
      <c r="T46" s="167">
        <f>SUMIF($F$61:$F$80,S46,$CA$61:$CA$80)+SUMIF($F$85:$F$104,S46,$CA$85:$CA$104)</f>
        <v>0</v>
      </c>
    </row>
    <row r="47" spans="2:70" ht="12.75" customHeight="1">
      <c r="B47" s="638"/>
      <c r="C47" s="130" t="s">
        <v>366</v>
      </c>
      <c r="D47" s="645"/>
      <c r="E47" s="646"/>
      <c r="F47" s="204"/>
      <c r="G47" s="204"/>
      <c r="H47" s="204"/>
      <c r="J47" s="153"/>
      <c r="K47" s="11"/>
      <c r="L47" s="152"/>
      <c r="M47" s="137"/>
      <c r="S47" s="9" t="s">
        <v>29</v>
      </c>
      <c r="T47" s="128">
        <f>SUM(T42:T46)</f>
        <v>0</v>
      </c>
    </row>
    <row r="48" spans="2:70" ht="12.75" customHeight="1">
      <c r="B48" s="638"/>
      <c r="C48" s="130" t="s">
        <v>367</v>
      </c>
      <c r="D48" s="645"/>
      <c r="E48" s="646"/>
      <c r="F48" s="204"/>
      <c r="G48" s="204"/>
      <c r="H48" s="204"/>
      <c r="J48" s="675" t="s">
        <v>637</v>
      </c>
      <c r="K48" s="670" t="s">
        <v>80</v>
      </c>
      <c r="L48" s="678" t="s">
        <v>483</v>
      </c>
      <c r="M48" s="679"/>
      <c r="N48" s="680"/>
      <c r="O48" s="670" t="s">
        <v>85</v>
      </c>
    </row>
    <row r="49" spans="1:79" ht="12.75" customHeight="1">
      <c r="B49" s="638"/>
      <c r="C49" s="176" t="s">
        <v>369</v>
      </c>
      <c r="D49" s="645"/>
      <c r="E49" s="646"/>
      <c r="F49" s="204"/>
      <c r="G49" s="204"/>
      <c r="H49" s="204"/>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204"/>
      <c r="G50" s="204"/>
      <c r="H50" s="204"/>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204"/>
      <c r="G51" s="204"/>
      <c r="H51" s="204"/>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 t="shared" si="43"/>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 t="shared" si="32"/>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AT104"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 t="shared" si="139"/>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si="139"/>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39"/>
        <v>0</v>
      </c>
      <c r="AU89" s="128" t="str">
        <f t="shared" ref="AU89:AU104" si="143">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39"/>
        <v>0</v>
      </c>
      <c r="AU90" s="128" t="str">
        <f t="shared" si="143"/>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39"/>
        <v>0</v>
      </c>
      <c r="AU91" s="128" t="str">
        <f t="shared" si="143"/>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39"/>
        <v>0</v>
      </c>
      <c r="AU92" s="128" t="str">
        <f t="shared" si="143"/>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39"/>
        <v>0</v>
      </c>
      <c r="AU93" s="128" t="str">
        <f t="shared" si="143"/>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39"/>
        <v>0</v>
      </c>
      <c r="AU94" s="128" t="str">
        <f t="shared" si="143"/>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39"/>
        <v>0</v>
      </c>
      <c r="AU95" s="128" t="str">
        <f t="shared" si="143"/>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39"/>
        <v>0</v>
      </c>
      <c r="AU96" s="128" t="str">
        <f t="shared" si="143"/>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39"/>
        <v>0</v>
      </c>
      <c r="AU97" s="128" t="str">
        <f t="shared" si="143"/>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39"/>
        <v>0</v>
      </c>
      <c r="AU98" s="128" t="str">
        <f t="shared" si="143"/>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39"/>
        <v>0</v>
      </c>
      <c r="AU99" s="128" t="str">
        <f t="shared" si="143"/>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39"/>
        <v>0</v>
      </c>
      <c r="AU100" s="128" t="str">
        <f t="shared" si="143"/>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39"/>
        <v>0</v>
      </c>
      <c r="AU101" s="128" t="str">
        <f t="shared" si="143"/>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39"/>
        <v>0</v>
      </c>
      <c r="AU102" s="128" t="str">
        <f t="shared" si="143"/>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39"/>
        <v>0</v>
      </c>
      <c r="AU103" s="128" t="str">
        <f t="shared" si="143"/>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39"/>
        <v>0</v>
      </c>
      <c r="AU104" s="128" t="str">
        <f t="shared" si="143"/>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4">SUM(AU61:AU80)+SUM(AU85:AU104)</f>
        <v>0</v>
      </c>
      <c r="AV106" s="129">
        <f t="shared" si="144"/>
        <v>0</v>
      </c>
      <c r="AW106" s="129">
        <f t="shared" si="144"/>
        <v>0</v>
      </c>
      <c r="AX106" s="129">
        <f t="shared" si="144"/>
        <v>0</v>
      </c>
      <c r="AY106" s="129">
        <f t="shared" si="144"/>
        <v>0</v>
      </c>
      <c r="AZ106" s="129">
        <f t="shared" si="144"/>
        <v>0</v>
      </c>
      <c r="BA106" s="129">
        <f t="shared" si="144"/>
        <v>0</v>
      </c>
      <c r="BB106" s="129">
        <f t="shared" si="144"/>
        <v>0</v>
      </c>
      <c r="BC106" s="129">
        <f t="shared" si="144"/>
        <v>0</v>
      </c>
      <c r="BD106" s="129">
        <f t="shared" si="144"/>
        <v>0</v>
      </c>
      <c r="BE106" s="129">
        <f t="shared" si="144"/>
        <v>0</v>
      </c>
      <c r="BF106" s="129">
        <f t="shared" si="144"/>
        <v>0</v>
      </c>
      <c r="BG106" s="129">
        <f t="shared" si="144"/>
        <v>0</v>
      </c>
      <c r="BH106" s="129">
        <f t="shared" si="144"/>
        <v>0</v>
      </c>
      <c r="BI106" s="129">
        <f t="shared" si="144"/>
        <v>0</v>
      </c>
      <c r="BJ106" s="129">
        <f t="shared" si="144"/>
        <v>0</v>
      </c>
      <c r="BK106" s="129">
        <f t="shared" si="144"/>
        <v>0</v>
      </c>
      <c r="BL106" s="129">
        <f t="shared" si="144"/>
        <v>0</v>
      </c>
      <c r="BM106" s="129">
        <f t="shared" si="144"/>
        <v>0</v>
      </c>
      <c r="BN106" s="129">
        <f t="shared" si="144"/>
        <v>0</v>
      </c>
      <c r="BO106" s="129">
        <f t="shared" si="144"/>
        <v>0</v>
      </c>
      <c r="BP106" s="129">
        <f t="shared" si="144"/>
        <v>0</v>
      </c>
      <c r="BQ106" s="129">
        <f t="shared" si="144"/>
        <v>0</v>
      </c>
      <c r="BR106" s="129">
        <f t="shared" si="144"/>
        <v>0</v>
      </c>
      <c r="BS106" s="129">
        <f t="shared" si="144"/>
        <v>0</v>
      </c>
      <c r="BT106" s="129">
        <f t="shared" si="144"/>
        <v>0</v>
      </c>
      <c r="BU106" s="129">
        <f t="shared" si="144"/>
        <v>0</v>
      </c>
      <c r="BV106" s="129">
        <f t="shared" si="144"/>
        <v>0</v>
      </c>
      <c r="BW106" s="129">
        <f t="shared" si="144"/>
        <v>0</v>
      </c>
      <c r="BX106" s="129">
        <f t="shared" si="144"/>
        <v>0</v>
      </c>
      <c r="BY106" s="129">
        <f t="shared" si="144"/>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W83:BW84"/>
    <mergeCell ref="BX83:BX84"/>
    <mergeCell ref="BY83:BY84"/>
    <mergeCell ref="BJ83:BK83"/>
    <mergeCell ref="BL83:BM83"/>
    <mergeCell ref="BO83:BP83"/>
    <mergeCell ref="BQ83:BR83"/>
    <mergeCell ref="BS83:BT83"/>
    <mergeCell ref="BU83:BV83"/>
    <mergeCell ref="BU59:BV59"/>
    <mergeCell ref="BW59:BW60"/>
    <mergeCell ref="BX59:BX60"/>
    <mergeCell ref="AZ59:BA59"/>
    <mergeCell ref="BB59:BC59"/>
    <mergeCell ref="BD59:BE59"/>
    <mergeCell ref="BF59:BG59"/>
    <mergeCell ref="BH59:BI59"/>
    <mergeCell ref="BJ59:BK59"/>
    <mergeCell ref="AI83:AI84"/>
    <mergeCell ref="AJ83:AK83"/>
    <mergeCell ref="AL83:AM83"/>
    <mergeCell ref="AN83:AO83"/>
    <mergeCell ref="AP83:AQ83"/>
    <mergeCell ref="AR83:AR84"/>
    <mergeCell ref="BO59:BP59"/>
    <mergeCell ref="BQ59:BR59"/>
    <mergeCell ref="BS59:BT59"/>
    <mergeCell ref="BN83:BN84"/>
    <mergeCell ref="AT58:BY58"/>
    <mergeCell ref="Y59:Z59"/>
    <mergeCell ref="AI59:AI60"/>
    <mergeCell ref="AJ59:AK59"/>
    <mergeCell ref="AL59:AM59"/>
    <mergeCell ref="AN59:AO59"/>
    <mergeCell ref="AP59:AQ59"/>
    <mergeCell ref="BB83:BC83"/>
    <mergeCell ref="BD83:BE83"/>
    <mergeCell ref="BF83:BG83"/>
    <mergeCell ref="BH83:BI83"/>
    <mergeCell ref="AT83:AU83"/>
    <mergeCell ref="AV83:AW83"/>
    <mergeCell ref="AX83:AY83"/>
    <mergeCell ref="AZ83:BA83"/>
    <mergeCell ref="AS83:AS84"/>
    <mergeCell ref="AA83:AB83"/>
    <mergeCell ref="AC83:AD83"/>
    <mergeCell ref="AE83:AF83"/>
    <mergeCell ref="AG83:AH83"/>
    <mergeCell ref="BY59:BY60"/>
    <mergeCell ref="O82:AS82"/>
    <mergeCell ref="AT82:BY82"/>
    <mergeCell ref="Y83:Z83"/>
    <mergeCell ref="M82:M84"/>
    <mergeCell ref="O83:P83"/>
    <mergeCell ref="Q83:R83"/>
    <mergeCell ref="S83:T83"/>
    <mergeCell ref="U83:V83"/>
    <mergeCell ref="W83:X83"/>
    <mergeCell ref="BN59:BN60"/>
    <mergeCell ref="F82:F84"/>
    <mergeCell ref="G82:G84"/>
    <mergeCell ref="H82:H84"/>
    <mergeCell ref="I82:I84"/>
    <mergeCell ref="J82:J84"/>
    <mergeCell ref="K82:K84"/>
    <mergeCell ref="L82:L84"/>
    <mergeCell ref="BL59:BM59"/>
    <mergeCell ref="AS59:AS60"/>
    <mergeCell ref="AT59:AU59"/>
    <mergeCell ref="AV59:AW59"/>
    <mergeCell ref="AX59:AY59"/>
    <mergeCell ref="AR59:AR60"/>
    <mergeCell ref="AA59:AB59"/>
    <mergeCell ref="AC59:AD59"/>
    <mergeCell ref="AE59:AF59"/>
    <mergeCell ref="AG59:AH59"/>
    <mergeCell ref="L58:L60"/>
    <mergeCell ref="M58:M60"/>
    <mergeCell ref="O59:P59"/>
    <mergeCell ref="Q59:R59"/>
    <mergeCell ref="S59:T59"/>
    <mergeCell ref="U59:V59"/>
    <mergeCell ref="W59:X59"/>
    <mergeCell ref="F58:F60"/>
    <mergeCell ref="G58:G60"/>
    <mergeCell ref="H58:H60"/>
    <mergeCell ref="I58:I60"/>
    <mergeCell ref="J58:J60"/>
    <mergeCell ref="K58:K60"/>
    <mergeCell ref="O58:AS58"/>
    <mergeCell ref="B52:C53"/>
    <mergeCell ref="D52:E52"/>
    <mergeCell ref="D53:E53"/>
    <mergeCell ref="B54:C55"/>
    <mergeCell ref="D54:E54"/>
    <mergeCell ref="D55:E55"/>
    <mergeCell ref="K48:K49"/>
    <mergeCell ref="L48:N48"/>
    <mergeCell ref="O48:O49"/>
    <mergeCell ref="D49:E49"/>
    <mergeCell ref="S49:T49"/>
    <mergeCell ref="D50:E50"/>
    <mergeCell ref="D44:E44"/>
    <mergeCell ref="D45:E45"/>
    <mergeCell ref="D46:E46"/>
    <mergeCell ref="D47:E47"/>
    <mergeCell ref="D48:E48"/>
    <mergeCell ref="J48:J55"/>
    <mergeCell ref="D51:E51"/>
    <mergeCell ref="D40:E40"/>
    <mergeCell ref="C41:C42"/>
    <mergeCell ref="D41:E41"/>
    <mergeCell ref="S41:T41"/>
    <mergeCell ref="D42:E42"/>
    <mergeCell ref="D43:E43"/>
    <mergeCell ref="C33:C34"/>
    <mergeCell ref="D33:D34"/>
    <mergeCell ref="B35:B51"/>
    <mergeCell ref="C35:C36"/>
    <mergeCell ref="D35:D36"/>
    <mergeCell ref="C37:C38"/>
    <mergeCell ref="D37:E37"/>
    <mergeCell ref="D38:E38"/>
    <mergeCell ref="C39:C40"/>
    <mergeCell ref="D39:E39"/>
    <mergeCell ref="B27:B34"/>
    <mergeCell ref="C27:C28"/>
    <mergeCell ref="D27:E27"/>
    <mergeCell ref="D28:E28"/>
    <mergeCell ref="C29:C30"/>
    <mergeCell ref="D29:E29"/>
    <mergeCell ref="D30:E30"/>
    <mergeCell ref="C31:C32"/>
    <mergeCell ref="D31:E31"/>
    <mergeCell ref="D32:E32"/>
    <mergeCell ref="S22:T22"/>
    <mergeCell ref="D23:E23"/>
    <mergeCell ref="C24:C25"/>
    <mergeCell ref="D24:E24"/>
    <mergeCell ref="D25:E25"/>
    <mergeCell ref="D26:E26"/>
    <mergeCell ref="D20:E20"/>
    <mergeCell ref="D21:E21"/>
    <mergeCell ref="C22:C23"/>
    <mergeCell ref="D22:E22"/>
    <mergeCell ref="J22:J27"/>
    <mergeCell ref="O22:O28"/>
    <mergeCell ref="S14:T14"/>
    <mergeCell ref="D15:E15"/>
    <mergeCell ref="C16:C17"/>
    <mergeCell ref="D16:E16"/>
    <mergeCell ref="D17:E17"/>
    <mergeCell ref="C12:C13"/>
    <mergeCell ref="D12:E12"/>
    <mergeCell ref="D13:E13"/>
    <mergeCell ref="J13:J20"/>
    <mergeCell ref="K13:K14"/>
    <mergeCell ref="L13:N13"/>
    <mergeCell ref="C18:C19"/>
    <mergeCell ref="D18:E18"/>
    <mergeCell ref="D19:E19"/>
    <mergeCell ref="C20:C21"/>
    <mergeCell ref="O4:O5"/>
    <mergeCell ref="B6:C7"/>
    <mergeCell ref="D6:E6"/>
    <mergeCell ref="D7:E7"/>
    <mergeCell ref="B8:B26"/>
    <mergeCell ref="C8:C9"/>
    <mergeCell ref="D8:E8"/>
    <mergeCell ref="D9:E9"/>
    <mergeCell ref="C10:C11"/>
    <mergeCell ref="O13:O14"/>
    <mergeCell ref="C14:C15"/>
    <mergeCell ref="D14:E14"/>
    <mergeCell ref="B2:C2"/>
    <mergeCell ref="B4:C5"/>
    <mergeCell ref="D4:E5"/>
    <mergeCell ref="F4:H4"/>
    <mergeCell ref="J4:J11"/>
    <mergeCell ref="K4:K5"/>
    <mergeCell ref="D10:E10"/>
    <mergeCell ref="D11:E11"/>
    <mergeCell ref="L4:N4"/>
  </mergeCells>
  <phoneticPr fontId="1"/>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AA9C9-43A5-49DA-B8A1-112B44E35D0C}">
  <sheetPr>
    <tabColor theme="8" tint="-0.249977111117893"/>
  </sheetPr>
  <dimension ref="A1:CA119"/>
  <sheetViews>
    <sheetView workbookViewId="0">
      <selection activeCell="Q15" sqref="Q15"/>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364</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204"/>
      <c r="G26" s="204"/>
      <c r="H26" s="204"/>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①副食費!D15</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204"/>
      <c r="G46" s="204"/>
      <c r="H46" s="204"/>
      <c r="J46" s="153"/>
      <c r="K46" s="11"/>
      <c r="L46" s="152"/>
      <c r="M46" s="137"/>
      <c r="S46" s="8" t="str">
        <f>K10</f>
        <v/>
      </c>
      <c r="T46" s="167">
        <f>SUMIF($F$61:$F$80,S46,$CA$61:$CA$80)+SUMIF($F$85:$F$104,S46,$CA$85:$CA$104)</f>
        <v>0</v>
      </c>
    </row>
    <row r="47" spans="2:70" ht="12.75" customHeight="1">
      <c r="B47" s="638"/>
      <c r="C47" s="130" t="s">
        <v>366</v>
      </c>
      <c r="D47" s="645"/>
      <c r="E47" s="646"/>
      <c r="F47" s="204"/>
      <c r="G47" s="204"/>
      <c r="H47" s="204"/>
      <c r="J47" s="153"/>
      <c r="K47" s="11"/>
      <c r="L47" s="152"/>
      <c r="M47" s="137"/>
      <c r="S47" s="9" t="s">
        <v>29</v>
      </c>
      <c r="T47" s="128">
        <f>SUM(T42:T46)</f>
        <v>0</v>
      </c>
    </row>
    <row r="48" spans="2:70" ht="12.75" customHeight="1">
      <c r="B48" s="638"/>
      <c r="C48" s="130" t="s">
        <v>367</v>
      </c>
      <c r="D48" s="645"/>
      <c r="E48" s="646"/>
      <c r="F48" s="204"/>
      <c r="G48" s="204"/>
      <c r="H48" s="204"/>
      <c r="J48" s="675" t="s">
        <v>637</v>
      </c>
      <c r="K48" s="670" t="s">
        <v>80</v>
      </c>
      <c r="L48" s="678" t="s">
        <v>483</v>
      </c>
      <c r="M48" s="679"/>
      <c r="N48" s="680"/>
      <c r="O48" s="670" t="s">
        <v>85</v>
      </c>
    </row>
    <row r="49" spans="1:79" ht="12.75" customHeight="1">
      <c r="B49" s="638"/>
      <c r="C49" s="176" t="s">
        <v>369</v>
      </c>
      <c r="D49" s="645"/>
      <c r="E49" s="646"/>
      <c r="F49" s="204"/>
      <c r="G49" s="204"/>
      <c r="H49" s="204"/>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204"/>
      <c r="G50" s="204"/>
      <c r="H50" s="204"/>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204"/>
      <c r="G51" s="204"/>
      <c r="H51" s="204"/>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 t="shared" si="43"/>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 t="shared" si="32"/>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AT104"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 t="shared" si="139"/>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si="139"/>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39"/>
        <v>0</v>
      </c>
      <c r="AU89" s="128" t="str">
        <f t="shared" ref="AU89:AU104" si="143">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39"/>
        <v>0</v>
      </c>
      <c r="AU90" s="128" t="str">
        <f t="shared" si="143"/>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39"/>
        <v>0</v>
      </c>
      <c r="AU91" s="128" t="str">
        <f t="shared" si="143"/>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39"/>
        <v>0</v>
      </c>
      <c r="AU92" s="128" t="str">
        <f t="shared" si="143"/>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39"/>
        <v>0</v>
      </c>
      <c r="AU93" s="128" t="str">
        <f t="shared" si="143"/>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39"/>
        <v>0</v>
      </c>
      <c r="AU94" s="128" t="str">
        <f t="shared" si="143"/>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39"/>
        <v>0</v>
      </c>
      <c r="AU95" s="128" t="str">
        <f t="shared" si="143"/>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39"/>
        <v>0</v>
      </c>
      <c r="AU96" s="128" t="str">
        <f t="shared" si="143"/>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39"/>
        <v>0</v>
      </c>
      <c r="AU97" s="128" t="str">
        <f t="shared" si="143"/>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39"/>
        <v>0</v>
      </c>
      <c r="AU98" s="128" t="str">
        <f t="shared" si="143"/>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39"/>
        <v>0</v>
      </c>
      <c r="AU99" s="128" t="str">
        <f t="shared" si="143"/>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39"/>
        <v>0</v>
      </c>
      <c r="AU100" s="128" t="str">
        <f t="shared" si="143"/>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39"/>
        <v>0</v>
      </c>
      <c r="AU101" s="128" t="str">
        <f t="shared" si="143"/>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39"/>
        <v>0</v>
      </c>
      <c r="AU102" s="128" t="str">
        <f t="shared" si="143"/>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39"/>
        <v>0</v>
      </c>
      <c r="AU103" s="128" t="str">
        <f t="shared" si="143"/>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39"/>
        <v>0</v>
      </c>
      <c r="AU104" s="128" t="str">
        <f t="shared" si="143"/>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4">SUM(AU61:AU80)+SUM(AU85:AU104)</f>
        <v>0</v>
      </c>
      <c r="AV106" s="129">
        <f t="shared" si="144"/>
        <v>0</v>
      </c>
      <c r="AW106" s="129">
        <f t="shared" si="144"/>
        <v>0</v>
      </c>
      <c r="AX106" s="129">
        <f t="shared" si="144"/>
        <v>0</v>
      </c>
      <c r="AY106" s="129">
        <f t="shared" si="144"/>
        <v>0</v>
      </c>
      <c r="AZ106" s="129">
        <f t="shared" si="144"/>
        <v>0</v>
      </c>
      <c r="BA106" s="129">
        <f t="shared" si="144"/>
        <v>0</v>
      </c>
      <c r="BB106" s="129">
        <f t="shared" si="144"/>
        <v>0</v>
      </c>
      <c r="BC106" s="129">
        <f t="shared" si="144"/>
        <v>0</v>
      </c>
      <c r="BD106" s="129">
        <f t="shared" si="144"/>
        <v>0</v>
      </c>
      <c r="BE106" s="129">
        <f t="shared" si="144"/>
        <v>0</v>
      </c>
      <c r="BF106" s="129">
        <f t="shared" si="144"/>
        <v>0</v>
      </c>
      <c r="BG106" s="129">
        <f t="shared" si="144"/>
        <v>0</v>
      </c>
      <c r="BH106" s="129">
        <f t="shared" si="144"/>
        <v>0</v>
      </c>
      <c r="BI106" s="129">
        <f t="shared" si="144"/>
        <v>0</v>
      </c>
      <c r="BJ106" s="129">
        <f t="shared" si="144"/>
        <v>0</v>
      </c>
      <c r="BK106" s="129">
        <f t="shared" si="144"/>
        <v>0</v>
      </c>
      <c r="BL106" s="129">
        <f t="shared" si="144"/>
        <v>0</v>
      </c>
      <c r="BM106" s="129">
        <f t="shared" si="144"/>
        <v>0</v>
      </c>
      <c r="BN106" s="129">
        <f t="shared" si="144"/>
        <v>0</v>
      </c>
      <c r="BO106" s="129">
        <f t="shared" si="144"/>
        <v>0</v>
      </c>
      <c r="BP106" s="129">
        <f t="shared" si="144"/>
        <v>0</v>
      </c>
      <c r="BQ106" s="129">
        <f t="shared" si="144"/>
        <v>0</v>
      </c>
      <c r="BR106" s="129">
        <f t="shared" si="144"/>
        <v>0</v>
      </c>
      <c r="BS106" s="129">
        <f t="shared" si="144"/>
        <v>0</v>
      </c>
      <c r="BT106" s="129">
        <f t="shared" si="144"/>
        <v>0</v>
      </c>
      <c r="BU106" s="129">
        <f t="shared" si="144"/>
        <v>0</v>
      </c>
      <c r="BV106" s="129">
        <f t="shared" si="144"/>
        <v>0</v>
      </c>
      <c r="BW106" s="129">
        <f t="shared" si="144"/>
        <v>0</v>
      </c>
      <c r="BX106" s="129">
        <f t="shared" si="144"/>
        <v>0</v>
      </c>
      <c r="BY106" s="129">
        <f t="shared" si="144"/>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W83:BW84"/>
    <mergeCell ref="BX83:BX84"/>
    <mergeCell ref="BY83:BY84"/>
    <mergeCell ref="BJ83:BK83"/>
    <mergeCell ref="BL83:BM83"/>
    <mergeCell ref="BO83:BP83"/>
    <mergeCell ref="BQ83:BR83"/>
    <mergeCell ref="BS83:BT83"/>
    <mergeCell ref="BU83:BV83"/>
    <mergeCell ref="BU59:BV59"/>
    <mergeCell ref="BW59:BW60"/>
    <mergeCell ref="BX59:BX60"/>
    <mergeCell ref="AZ59:BA59"/>
    <mergeCell ref="BB59:BC59"/>
    <mergeCell ref="BD59:BE59"/>
    <mergeCell ref="BF59:BG59"/>
    <mergeCell ref="BH59:BI59"/>
    <mergeCell ref="BJ59:BK59"/>
    <mergeCell ref="AI83:AI84"/>
    <mergeCell ref="AJ83:AK83"/>
    <mergeCell ref="AL83:AM83"/>
    <mergeCell ref="AN83:AO83"/>
    <mergeCell ref="AP83:AQ83"/>
    <mergeCell ref="AR83:AR84"/>
    <mergeCell ref="BO59:BP59"/>
    <mergeCell ref="BQ59:BR59"/>
    <mergeCell ref="BS59:BT59"/>
    <mergeCell ref="BN83:BN84"/>
    <mergeCell ref="AT58:BY58"/>
    <mergeCell ref="Y59:Z59"/>
    <mergeCell ref="AI59:AI60"/>
    <mergeCell ref="AJ59:AK59"/>
    <mergeCell ref="AL59:AM59"/>
    <mergeCell ref="AN59:AO59"/>
    <mergeCell ref="AP59:AQ59"/>
    <mergeCell ref="BB83:BC83"/>
    <mergeCell ref="BD83:BE83"/>
    <mergeCell ref="BF83:BG83"/>
    <mergeCell ref="BH83:BI83"/>
    <mergeCell ref="AT83:AU83"/>
    <mergeCell ref="AV83:AW83"/>
    <mergeCell ref="AX83:AY83"/>
    <mergeCell ref="AZ83:BA83"/>
    <mergeCell ref="AS83:AS84"/>
    <mergeCell ref="AA83:AB83"/>
    <mergeCell ref="AC83:AD83"/>
    <mergeCell ref="AE83:AF83"/>
    <mergeCell ref="AG83:AH83"/>
    <mergeCell ref="BY59:BY60"/>
    <mergeCell ref="O82:AS82"/>
    <mergeCell ref="AT82:BY82"/>
    <mergeCell ref="Y83:Z83"/>
    <mergeCell ref="M82:M84"/>
    <mergeCell ref="O83:P83"/>
    <mergeCell ref="Q83:R83"/>
    <mergeCell ref="S83:T83"/>
    <mergeCell ref="U83:V83"/>
    <mergeCell ref="W83:X83"/>
    <mergeCell ref="BN59:BN60"/>
    <mergeCell ref="F82:F84"/>
    <mergeCell ref="G82:G84"/>
    <mergeCell ref="H82:H84"/>
    <mergeCell ref="I82:I84"/>
    <mergeCell ref="J82:J84"/>
    <mergeCell ref="K82:K84"/>
    <mergeCell ref="L82:L84"/>
    <mergeCell ref="BL59:BM59"/>
    <mergeCell ref="AS59:AS60"/>
    <mergeCell ref="AT59:AU59"/>
    <mergeCell ref="AV59:AW59"/>
    <mergeCell ref="AX59:AY59"/>
    <mergeCell ref="AR59:AR60"/>
    <mergeCell ref="AA59:AB59"/>
    <mergeCell ref="AC59:AD59"/>
    <mergeCell ref="AE59:AF59"/>
    <mergeCell ref="AG59:AH59"/>
    <mergeCell ref="L58:L60"/>
    <mergeCell ref="M58:M60"/>
    <mergeCell ref="O59:P59"/>
    <mergeCell ref="Q59:R59"/>
    <mergeCell ref="S59:T59"/>
    <mergeCell ref="U59:V59"/>
    <mergeCell ref="W59:X59"/>
    <mergeCell ref="F58:F60"/>
    <mergeCell ref="G58:G60"/>
    <mergeCell ref="H58:H60"/>
    <mergeCell ref="I58:I60"/>
    <mergeCell ref="J58:J60"/>
    <mergeCell ref="K58:K60"/>
    <mergeCell ref="O58:AS58"/>
    <mergeCell ref="B52:C53"/>
    <mergeCell ref="D52:E52"/>
    <mergeCell ref="D53:E53"/>
    <mergeCell ref="B54:C55"/>
    <mergeCell ref="D54:E54"/>
    <mergeCell ref="D55:E55"/>
    <mergeCell ref="K48:K49"/>
    <mergeCell ref="L48:N48"/>
    <mergeCell ref="O48:O49"/>
    <mergeCell ref="D49:E49"/>
    <mergeCell ref="S49:T49"/>
    <mergeCell ref="D50:E50"/>
    <mergeCell ref="D44:E44"/>
    <mergeCell ref="D45:E45"/>
    <mergeCell ref="D46:E46"/>
    <mergeCell ref="D47:E47"/>
    <mergeCell ref="D48:E48"/>
    <mergeCell ref="J48:J55"/>
    <mergeCell ref="D51:E51"/>
    <mergeCell ref="D40:E40"/>
    <mergeCell ref="C41:C42"/>
    <mergeCell ref="D41:E41"/>
    <mergeCell ref="S41:T41"/>
    <mergeCell ref="D42:E42"/>
    <mergeCell ref="D43:E43"/>
    <mergeCell ref="C33:C34"/>
    <mergeCell ref="D33:D34"/>
    <mergeCell ref="B35:B51"/>
    <mergeCell ref="C35:C36"/>
    <mergeCell ref="D35:D36"/>
    <mergeCell ref="C37:C38"/>
    <mergeCell ref="D37:E37"/>
    <mergeCell ref="D38:E38"/>
    <mergeCell ref="C39:C40"/>
    <mergeCell ref="D39:E39"/>
    <mergeCell ref="B27:B34"/>
    <mergeCell ref="C27:C28"/>
    <mergeCell ref="D27:E27"/>
    <mergeCell ref="D28:E28"/>
    <mergeCell ref="C29:C30"/>
    <mergeCell ref="D29:E29"/>
    <mergeCell ref="D30:E30"/>
    <mergeCell ref="C31:C32"/>
    <mergeCell ref="D31:E31"/>
    <mergeCell ref="D32:E32"/>
    <mergeCell ref="S22:T22"/>
    <mergeCell ref="D23:E23"/>
    <mergeCell ref="C24:C25"/>
    <mergeCell ref="D24:E24"/>
    <mergeCell ref="D25:E25"/>
    <mergeCell ref="D26:E26"/>
    <mergeCell ref="D20:E20"/>
    <mergeCell ref="D21:E21"/>
    <mergeCell ref="C22:C23"/>
    <mergeCell ref="D22:E22"/>
    <mergeCell ref="J22:J27"/>
    <mergeCell ref="O22:O28"/>
    <mergeCell ref="S14:T14"/>
    <mergeCell ref="D15:E15"/>
    <mergeCell ref="C16:C17"/>
    <mergeCell ref="D16:E16"/>
    <mergeCell ref="D17:E17"/>
    <mergeCell ref="C12:C13"/>
    <mergeCell ref="D12:E12"/>
    <mergeCell ref="D13:E13"/>
    <mergeCell ref="J13:J20"/>
    <mergeCell ref="K13:K14"/>
    <mergeCell ref="L13:N13"/>
    <mergeCell ref="C18:C19"/>
    <mergeCell ref="D18:E18"/>
    <mergeCell ref="D19:E19"/>
    <mergeCell ref="C20:C21"/>
    <mergeCell ref="O4:O5"/>
    <mergeCell ref="B6:C7"/>
    <mergeCell ref="D6:E6"/>
    <mergeCell ref="D7:E7"/>
    <mergeCell ref="B8:B26"/>
    <mergeCell ref="C8:C9"/>
    <mergeCell ref="D8:E8"/>
    <mergeCell ref="D9:E9"/>
    <mergeCell ref="C10:C11"/>
    <mergeCell ref="O13:O14"/>
    <mergeCell ref="C14:C15"/>
    <mergeCell ref="D14:E14"/>
    <mergeCell ref="B2:C2"/>
    <mergeCell ref="B4:C5"/>
    <mergeCell ref="D4:E5"/>
    <mergeCell ref="F4:H4"/>
    <mergeCell ref="J4:J11"/>
    <mergeCell ref="K4:K5"/>
    <mergeCell ref="D10:E10"/>
    <mergeCell ref="D11:E11"/>
    <mergeCell ref="L4:N4"/>
  </mergeCells>
  <phoneticPr fontId="1"/>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5C098-D606-4064-8724-04D637F47C5B}">
  <sheetPr>
    <tabColor theme="8" tint="-0.249977111117893"/>
  </sheetPr>
  <dimension ref="A1:CA119"/>
  <sheetViews>
    <sheetView workbookViewId="0">
      <selection activeCell="Q15" sqref="Q15"/>
    </sheetView>
  </sheetViews>
  <sheetFormatPr defaultColWidth="8.69921875" defaultRowHeight="16.2"/>
  <cols>
    <col min="1" max="1" width="1" style="22" customWidth="1"/>
    <col min="2" max="2" width="2.69921875" style="22" customWidth="1"/>
    <col min="3" max="3" width="18.5" style="23" customWidth="1"/>
    <col min="4" max="4" width="4.59765625" style="23" customWidth="1"/>
    <col min="5" max="5" width="7.3984375" style="23" customWidth="1"/>
    <col min="6" max="23" width="9.59765625" style="22" customWidth="1"/>
    <col min="24" max="28" width="8.8984375" style="22" customWidth="1"/>
    <col min="29" max="61" width="8.69921875" style="22"/>
    <col min="62" max="62" width="9.59765625" style="22" customWidth="1"/>
    <col min="63" max="77" width="8.69921875" style="22"/>
    <col min="78" max="78" width="1.09765625" style="22" customWidth="1"/>
    <col min="79" max="16384" width="8.69921875" style="22"/>
  </cols>
  <sheetData>
    <row r="1" spans="2:23" ht="5.25" customHeight="1" thickBot="1">
      <c r="F1" s="23"/>
      <c r="G1" s="23"/>
      <c r="H1" s="23"/>
    </row>
    <row r="2" spans="2:23" ht="12.75" customHeight="1" thickBot="1">
      <c r="B2" s="662" t="s">
        <v>365</v>
      </c>
      <c r="C2" s="663"/>
      <c r="D2" s="294"/>
      <c r="E2" s="22"/>
      <c r="F2" s="124" t="s">
        <v>397</v>
      </c>
      <c r="G2" s="49">
        <f>VLOOKUP($B$2,月初児童数!AN8:BC19,16,FALSE)</f>
        <v>0</v>
      </c>
      <c r="M2" s="124"/>
      <c r="N2" s="124"/>
      <c r="O2" s="124"/>
      <c r="P2" s="124"/>
      <c r="Q2" s="124"/>
      <c r="R2" s="124"/>
      <c r="S2" s="124"/>
      <c r="T2" s="124"/>
    </row>
    <row r="3" spans="2:23" ht="5.25" customHeight="1"/>
    <row r="4" spans="2:23" ht="12.75" customHeight="1">
      <c r="B4" s="664"/>
      <c r="C4" s="664"/>
      <c r="D4" s="665" t="s">
        <v>607</v>
      </c>
      <c r="E4" s="666"/>
      <c r="F4" s="651" t="s">
        <v>483</v>
      </c>
      <c r="G4" s="651"/>
      <c r="H4" s="651"/>
      <c r="J4" s="649" t="s">
        <v>32</v>
      </c>
      <c r="K4" s="659" t="s">
        <v>80</v>
      </c>
      <c r="L4" s="652" t="s">
        <v>483</v>
      </c>
      <c r="M4" s="653"/>
      <c r="N4" s="654"/>
      <c r="O4" s="649" t="s">
        <v>85</v>
      </c>
      <c r="Q4" s="23"/>
      <c r="R4" s="23"/>
    </row>
    <row r="5" spans="2:23" s="23" customFormat="1" ht="12.75" customHeight="1">
      <c r="B5" s="664"/>
      <c r="C5" s="664"/>
      <c r="D5" s="667"/>
      <c r="E5" s="668"/>
      <c r="F5" s="125" t="s">
        <v>3</v>
      </c>
      <c r="G5" s="125" t="s">
        <v>4</v>
      </c>
      <c r="H5" s="125" t="s">
        <v>484</v>
      </c>
      <c r="J5" s="658"/>
      <c r="K5" s="659"/>
      <c r="L5" s="127" t="s">
        <v>3</v>
      </c>
      <c r="M5" s="127" t="s">
        <v>4</v>
      </c>
      <c r="N5" s="127" t="s">
        <v>484</v>
      </c>
      <c r="O5" s="650"/>
      <c r="P5" s="22"/>
      <c r="U5" s="22"/>
      <c r="V5" s="22"/>
      <c r="W5" s="22"/>
    </row>
    <row r="6" spans="2:23" s="23" customFormat="1" ht="12.75" customHeight="1">
      <c r="B6" s="651" t="s">
        <v>13</v>
      </c>
      <c r="C6" s="651"/>
      <c r="D6" s="635" t="s">
        <v>79</v>
      </c>
      <c r="E6" s="636"/>
      <c r="F6" s="128">
        <f>VLOOKUP($B$2,①基本分!$G$5:$J$16,2,FALSE)</f>
        <v>0</v>
      </c>
      <c r="G6" s="128">
        <f>VLOOKUP($B$2,①基本分!$G$5:$J$16,3,FALSE)</f>
        <v>0</v>
      </c>
      <c r="H6" s="128">
        <f>VLOOKUP($B$2,①基本分!$G$5:$J$16,4,FALSE)</f>
        <v>0</v>
      </c>
      <c r="J6" s="658"/>
      <c r="K6" s="4" t="str">
        <f>IF(基本情報!$E$8="","",基本情報!$E$8)</f>
        <v/>
      </c>
      <c r="L6" s="149">
        <f>VLOOKUP($B$2,月初児童数!$AN$22:$AQ$33,2,FALSE)</f>
        <v>0</v>
      </c>
      <c r="M6" s="149">
        <f>VLOOKUP($B$2,月初児童数!$AN$22:$AQ$33,3,FALSE)</f>
        <v>0</v>
      </c>
      <c r="N6" s="149">
        <f>VLOOKUP($B$2,月初児童数!$AN$22:$AQ$33,4,FALSE)</f>
        <v>0</v>
      </c>
      <c r="O6" s="149">
        <f>SUM(L6:N6)</f>
        <v>0</v>
      </c>
      <c r="P6" s="22"/>
      <c r="U6" s="22"/>
      <c r="V6" s="22"/>
      <c r="W6" s="22"/>
    </row>
    <row r="7" spans="2:23" s="23" customFormat="1" ht="12.75" customHeight="1">
      <c r="B7" s="651"/>
      <c r="C7" s="651"/>
      <c r="D7" s="635" t="s">
        <v>608</v>
      </c>
      <c r="E7" s="636"/>
      <c r="F7" s="128">
        <f>VLOOKUP($B$2,①基本分!$G$20:$J$31,2,FALSE)</f>
        <v>0</v>
      </c>
      <c r="G7" s="128">
        <f>VLOOKUP($B$2,①基本分!$G$20:$J$31,3,FALSE)</f>
        <v>0</v>
      </c>
      <c r="H7" s="128">
        <f>VLOOKUP($B$2,①基本分!$G$20:$J$31,4,FALSE)</f>
        <v>0</v>
      </c>
      <c r="J7" s="658"/>
      <c r="K7" s="5" t="str">
        <f>IF(基本情報!$E$9="","",基本情報!$E$9)</f>
        <v/>
      </c>
      <c r="L7" s="149">
        <f>VLOOKUP($B$2,月初児童数!$AN$36:$AQ$47,2,FALSE)</f>
        <v>0</v>
      </c>
      <c r="M7" s="149">
        <f>VLOOKUP($B$2,月初児童数!$AN$36:$AQ$47,3,FALSE)</f>
        <v>0</v>
      </c>
      <c r="N7" s="149">
        <f>VLOOKUP($B$2,月初児童数!$AN$36:$AQ$47,4,FALSE)</f>
        <v>0</v>
      </c>
      <c r="O7" s="149">
        <f>SUM(L7:N7)</f>
        <v>0</v>
      </c>
      <c r="P7" s="22"/>
      <c r="Q7" s="22"/>
      <c r="R7" s="22"/>
      <c r="U7" s="22"/>
      <c r="V7" s="22"/>
      <c r="W7" s="22"/>
    </row>
    <row r="8" spans="2:23" ht="12.75" customHeight="1">
      <c r="B8" s="637" t="s">
        <v>96</v>
      </c>
      <c r="C8" s="633" t="s">
        <v>646</v>
      </c>
      <c r="D8" s="635" t="s">
        <v>79</v>
      </c>
      <c r="E8" s="636"/>
      <c r="F8" s="128">
        <f>VLOOKUP($B$2,①副園長!$N$4:$O$15,2,FALSE)</f>
        <v>0</v>
      </c>
      <c r="G8" s="128">
        <f>VLOOKUP($B$2,①副園長!$N$4:$O$15,2,FALSE)</f>
        <v>0</v>
      </c>
      <c r="H8" s="128">
        <f>VLOOKUP($B$2,①副園長!$N$4:$O$15,2,FALSE)</f>
        <v>0</v>
      </c>
      <c r="J8" s="658"/>
      <c r="K8" s="6" t="str">
        <f>IF(基本情報!$E$10="","",基本情報!$E$10)</f>
        <v/>
      </c>
      <c r="L8" s="149">
        <f>VLOOKUP($B$2,月初児童数!$AN$50:$AQ$61,2,FALSE)</f>
        <v>0</v>
      </c>
      <c r="M8" s="149">
        <f>VLOOKUP($B$2,月初児童数!$AN$50:$AQ$61,3,FALSE)</f>
        <v>0</v>
      </c>
      <c r="N8" s="149">
        <f>VLOOKUP($B$2,月初児童数!$AN$50:$AQ$61,4,FALSE)</f>
        <v>0</v>
      </c>
      <c r="O8" s="149">
        <f>SUM(L8:N8)</f>
        <v>0</v>
      </c>
    </row>
    <row r="9" spans="2:23" ht="12.75" customHeight="1">
      <c r="B9" s="638"/>
      <c r="C9" s="633"/>
      <c r="D9" s="635" t="s">
        <v>608</v>
      </c>
      <c r="E9" s="636"/>
      <c r="F9" s="128">
        <f>VLOOKUP($B$2,①副園長!$N$4:$P$15,3,FALSE)</f>
        <v>0</v>
      </c>
      <c r="G9" s="128">
        <f>VLOOKUP($B$2,①副園長!$N$4:$P$15,3,FALSE)</f>
        <v>0</v>
      </c>
      <c r="H9" s="128">
        <f>VLOOKUP($B$2,①副園長!$N$4:$P$15,3,FALSE)</f>
        <v>0</v>
      </c>
      <c r="J9" s="658"/>
      <c r="K9" s="7" t="str">
        <f>IF(基本情報!$E$11="","",基本情報!$E$11)</f>
        <v/>
      </c>
      <c r="L9" s="149">
        <f>VLOOKUP($B$2,月初児童数!$AN$64:$AQ$75,2,FALSE)</f>
        <v>0</v>
      </c>
      <c r="M9" s="149">
        <f>VLOOKUP($B$2,月初児童数!$AN$64:$AQ$75,3,FALSE)</f>
        <v>0</v>
      </c>
      <c r="N9" s="149">
        <f>VLOOKUP($B$2,月初児童数!$AN$64:$AQ$75,4,FALSE)</f>
        <v>0</v>
      </c>
      <c r="O9" s="149">
        <f>SUM(L9:N9)</f>
        <v>0</v>
      </c>
    </row>
    <row r="10" spans="2:23" ht="12.75" customHeight="1">
      <c r="B10" s="638"/>
      <c r="C10" s="633" t="s">
        <v>651</v>
      </c>
      <c r="D10" s="635" t="s">
        <v>79</v>
      </c>
      <c r="E10" s="636"/>
      <c r="F10" s="128">
        <f>VLOOKUP($B$2,①学級編成!$N$4:$O$15,2,FALSE)</f>
        <v>0</v>
      </c>
      <c r="G10" s="128">
        <f>VLOOKUP($B$2,①学級編成!$N$4:$O$15,2,FALSE)</f>
        <v>0</v>
      </c>
      <c r="H10" s="128">
        <f>VLOOKUP($B$2,①学級編成!$N$4:$O$15,2,FALSE)</f>
        <v>0</v>
      </c>
      <c r="J10" s="658"/>
      <c r="K10" s="8" t="str">
        <f>IF(基本情報!$E$12="","",基本情報!$E$12)</f>
        <v/>
      </c>
      <c r="L10" s="149">
        <f>VLOOKUP($B$2,月初児童数!$AN$78:$AQ$89,2,FALSE)</f>
        <v>0</v>
      </c>
      <c r="M10" s="149">
        <f>VLOOKUP($B$2,月初児童数!$AN$78:$AQ$89,3,FALSE)</f>
        <v>0</v>
      </c>
      <c r="N10" s="149">
        <f>VLOOKUP($B$2,月初児童数!$AN$78:$AQ$89,4,FALSE)</f>
        <v>0</v>
      </c>
      <c r="O10" s="149">
        <f>SUM(L10:N10)</f>
        <v>0</v>
      </c>
    </row>
    <row r="11" spans="2:23" ht="12.75" customHeight="1">
      <c r="B11" s="638"/>
      <c r="C11" s="633"/>
      <c r="D11" s="635" t="s">
        <v>608</v>
      </c>
      <c r="E11" s="636"/>
      <c r="F11" s="128">
        <f>VLOOKUP($B$2,①学級編成!$N$4:$P$15,3,FALSE)</f>
        <v>0</v>
      </c>
      <c r="G11" s="128">
        <f>VLOOKUP($B$2,①学級編成!$N$4:$P$15,3,FALSE)</f>
        <v>0</v>
      </c>
      <c r="H11" s="128">
        <f>VLOOKUP($B$2,①学級編成!$N$4:$P$15,3,FALSE)</f>
        <v>0</v>
      </c>
      <c r="J11" s="650"/>
      <c r="K11" s="9" t="s">
        <v>29</v>
      </c>
      <c r="L11" s="149">
        <f>SUM(L6:L10)</f>
        <v>0</v>
      </c>
      <c r="M11" s="149">
        <f t="shared" ref="M11:O11" si="0">SUM(M6:M10)</f>
        <v>0</v>
      </c>
      <c r="N11" s="149">
        <f t="shared" si="0"/>
        <v>0</v>
      </c>
      <c r="O11" s="149">
        <f t="shared" si="0"/>
        <v>0</v>
      </c>
      <c r="P11" s="124" t="s">
        <v>84</v>
      </c>
      <c r="Q11" s="132" t="str">
        <f>IF(SUM(L11:N11)=G2,"OK",SUM(L11:N11)-#REF!)</f>
        <v>OK</v>
      </c>
      <c r="R11" s="181"/>
    </row>
    <row r="12" spans="2:23" ht="12.75" customHeight="1">
      <c r="B12" s="638"/>
      <c r="C12" s="633" t="s">
        <v>30</v>
      </c>
      <c r="D12" s="635" t="s">
        <v>79</v>
      </c>
      <c r="E12" s="636"/>
      <c r="F12" s="131"/>
      <c r="G12" s="128">
        <f>VLOOKUP($B$2,①３歳!$F$5:$I$16,4,FALSE)</f>
        <v>0</v>
      </c>
      <c r="H12" s="128">
        <f>VLOOKUP($B$2,①３歳!$F$5:$I$16,4,FALSE)</f>
        <v>0</v>
      </c>
      <c r="J12" s="119"/>
      <c r="K12" s="10"/>
      <c r="L12" s="133"/>
      <c r="M12" s="133"/>
      <c r="N12" s="133"/>
      <c r="O12" s="133"/>
    </row>
    <row r="13" spans="2:23" ht="12.75" customHeight="1">
      <c r="B13" s="638"/>
      <c r="C13" s="669"/>
      <c r="D13" s="635" t="s">
        <v>608</v>
      </c>
      <c r="E13" s="636"/>
      <c r="F13" s="131"/>
      <c r="G13" s="128">
        <f>VLOOKUP($B$2,①３歳!$F$5:$K$16,6,FALSE)</f>
        <v>0</v>
      </c>
      <c r="H13" s="128">
        <f>VLOOKUP($B$2,①３歳!$F$5:$K$16,6,FALSE)</f>
        <v>0</v>
      </c>
      <c r="J13" s="655" t="s">
        <v>656</v>
      </c>
      <c r="K13" s="649" t="s">
        <v>80</v>
      </c>
      <c r="L13" s="652" t="s">
        <v>483</v>
      </c>
      <c r="M13" s="653"/>
      <c r="N13" s="654"/>
      <c r="O13" s="649" t="s">
        <v>85</v>
      </c>
    </row>
    <row r="14" spans="2:23" ht="12.75" customHeight="1">
      <c r="B14" s="638"/>
      <c r="C14" s="633" t="s">
        <v>451</v>
      </c>
      <c r="D14" s="635" t="s">
        <v>79</v>
      </c>
      <c r="E14" s="636"/>
      <c r="F14" s="128">
        <f>VLOOKUP($B$2,①４歳!$F$5:$I$16,4,FALSE)</f>
        <v>0</v>
      </c>
      <c r="G14" s="131"/>
      <c r="H14" s="131"/>
      <c r="J14" s="656"/>
      <c r="K14" s="650"/>
      <c r="L14" s="127" t="s">
        <v>3</v>
      </c>
      <c r="M14" s="127" t="s">
        <v>4</v>
      </c>
      <c r="N14" s="127" t="s">
        <v>484</v>
      </c>
      <c r="O14" s="650"/>
      <c r="S14" s="615" t="s">
        <v>344</v>
      </c>
      <c r="T14" s="615"/>
    </row>
    <row r="15" spans="2:23" ht="12.75" customHeight="1">
      <c r="B15" s="638"/>
      <c r="C15" s="633"/>
      <c r="D15" s="635" t="s">
        <v>608</v>
      </c>
      <c r="E15" s="636"/>
      <c r="F15" s="128">
        <f>VLOOKUP($B$2,①４歳!$F$5:$JL$16,6,FALSE)</f>
        <v>0</v>
      </c>
      <c r="G15" s="131"/>
      <c r="H15" s="131"/>
      <c r="J15" s="656"/>
      <c r="K15" s="4" t="str">
        <f>K6</f>
        <v/>
      </c>
      <c r="L15" s="128">
        <f>F52*L6</f>
        <v>0</v>
      </c>
      <c r="M15" s="128">
        <f>G52*M6</f>
        <v>0</v>
      </c>
      <c r="N15" s="128">
        <f>H52*N6</f>
        <v>0</v>
      </c>
      <c r="O15" s="128">
        <f>SUM(L15:N15)</f>
        <v>0</v>
      </c>
      <c r="S15" s="4" t="str">
        <f>K6</f>
        <v/>
      </c>
      <c r="T15" s="163">
        <f>SUMIF($F$61:$F$80,S15,$M$61:$M$80)+SUMIF($F$85:$F$104,S15,$M$85:$M$104)</f>
        <v>0</v>
      </c>
    </row>
    <row r="16" spans="2:23" ht="12.75" customHeight="1">
      <c r="B16" s="638"/>
      <c r="C16" s="633" t="s">
        <v>652</v>
      </c>
      <c r="D16" s="635" t="s">
        <v>79</v>
      </c>
      <c r="E16" s="636"/>
      <c r="F16" s="131"/>
      <c r="G16" s="131"/>
      <c r="H16" s="128">
        <f>VLOOKUP($B$2,①満３歳!$F$5:$I$16,4,FALSE)</f>
        <v>0</v>
      </c>
      <c r="J16" s="656"/>
      <c r="K16" s="5" t="str">
        <f>K7</f>
        <v/>
      </c>
      <c r="L16" s="128">
        <f>F52*L7</f>
        <v>0</v>
      </c>
      <c r="M16" s="128">
        <f>G52*M7</f>
        <v>0</v>
      </c>
      <c r="N16" s="128">
        <f>H52*N7</f>
        <v>0</v>
      </c>
      <c r="O16" s="128">
        <f>SUM(L16:N16)</f>
        <v>0</v>
      </c>
      <c r="S16" s="5" t="str">
        <f>K7</f>
        <v/>
      </c>
      <c r="T16" s="164">
        <f>SUMIF($F$61:$F$80,S16,$M$61:$M$80)+SUMIF($F$85:$F$104,S15,$M$85:$M$104)</f>
        <v>0</v>
      </c>
    </row>
    <row r="17" spans="2:68" ht="12.75" customHeight="1">
      <c r="B17" s="638"/>
      <c r="C17" s="633"/>
      <c r="D17" s="635" t="s">
        <v>608</v>
      </c>
      <c r="E17" s="636"/>
      <c r="F17" s="131"/>
      <c r="G17" s="131"/>
      <c r="H17" s="128">
        <f>VLOOKUP($B$2,①満３歳!$F$5:$K$16,6,FALSE)</f>
        <v>0</v>
      </c>
      <c r="J17" s="656"/>
      <c r="K17" s="6" t="str">
        <f>K8</f>
        <v/>
      </c>
      <c r="L17" s="128">
        <f>F52*L8</f>
        <v>0</v>
      </c>
      <c r="M17" s="128">
        <f>G52*M8</f>
        <v>0</v>
      </c>
      <c r="N17" s="128">
        <f>H52*N8</f>
        <v>0</v>
      </c>
      <c r="O17" s="128">
        <f>SUM(L17:N17)</f>
        <v>0</v>
      </c>
      <c r="S17" s="6" t="str">
        <f>K9</f>
        <v/>
      </c>
      <c r="T17" s="165">
        <f>SUMIF($F$61:$F$80,S17,$M$61:$M$80)+SUMIF($F$85:$F$104,S15,$M$85:$M$104)</f>
        <v>0</v>
      </c>
    </row>
    <row r="18" spans="2:68" ht="12.75" customHeight="1">
      <c r="B18" s="638"/>
      <c r="C18" s="660" t="s">
        <v>648</v>
      </c>
      <c r="D18" s="635" t="s">
        <v>79</v>
      </c>
      <c r="E18" s="636"/>
      <c r="F18" s="180">
        <f>VLOOKUP($B$2,①講師!$F$5:$I$16,4,FALSE)</f>
        <v>0</v>
      </c>
      <c r="G18" s="180">
        <f>VLOOKUP($B$2,①講師!$F$5:$I$16,4,FALSE)</f>
        <v>0</v>
      </c>
      <c r="H18" s="180">
        <f>VLOOKUP($B$2,①講師!$F$5:$I$16,4,FALSE)</f>
        <v>0</v>
      </c>
      <c r="J18" s="656"/>
      <c r="K18" s="7" t="str">
        <f>K9</f>
        <v/>
      </c>
      <c r="L18" s="128">
        <f>F52*L9</f>
        <v>0</v>
      </c>
      <c r="M18" s="128">
        <f>G52*M9</f>
        <v>0</v>
      </c>
      <c r="N18" s="128">
        <f>H52*N9</f>
        <v>0</v>
      </c>
      <c r="O18" s="128">
        <f>SUM(L18:N18)</f>
        <v>0</v>
      </c>
      <c r="S18" s="7" t="str">
        <f>K9</f>
        <v/>
      </c>
      <c r="T18" s="166">
        <f>SUMIF($F$61:$F$80,S18,$M$61:$M$80)+SUMIF($F$85:$F$104,S15,$M$85:$M$104)</f>
        <v>0</v>
      </c>
    </row>
    <row r="19" spans="2:68" ht="12.75" customHeight="1">
      <c r="B19" s="638"/>
      <c r="C19" s="661"/>
      <c r="D19" s="635" t="s">
        <v>608</v>
      </c>
      <c r="E19" s="636"/>
      <c r="F19" s="180">
        <f>VLOOKUP($B$2,①講師!$F$5:$K$16,6,FALSE)</f>
        <v>0</v>
      </c>
      <c r="G19" s="180">
        <f>VLOOKUP($B$2,①講師!$F$5:$K$16,6,FALSE)</f>
        <v>0</v>
      </c>
      <c r="H19" s="180">
        <f>VLOOKUP($B$2,①講師!$F$5:$K$16,6,FALSE)</f>
        <v>0</v>
      </c>
      <c r="J19" s="656"/>
      <c r="K19" s="8" t="str">
        <f>K10</f>
        <v/>
      </c>
      <c r="L19" s="128">
        <f>F52*L10</f>
        <v>0</v>
      </c>
      <c r="M19" s="128">
        <f>G52*M10</f>
        <v>0</v>
      </c>
      <c r="N19" s="128">
        <f>H52*N10</f>
        <v>0</v>
      </c>
      <c r="O19" s="128">
        <f>SUM(L19:N19)</f>
        <v>0</v>
      </c>
      <c r="S19" s="8" t="str">
        <f>K10</f>
        <v/>
      </c>
      <c r="T19" s="167">
        <f>SUMIF($F$61:$F$80,S19,$M$61:$M$80)+SUMIF($F$85:$F$104,S15,$M$85:$M$104)</f>
        <v>0</v>
      </c>
    </row>
    <row r="20" spans="2:68" ht="12.75" customHeight="1">
      <c r="B20" s="638"/>
      <c r="C20" s="660" t="s">
        <v>594</v>
      </c>
      <c r="D20" s="635" t="s">
        <v>79</v>
      </c>
      <c r="E20" s="636"/>
      <c r="F20" s="180">
        <f>VLOOKUP($B$2,①チーム!$P$4:$Q$15,2,FALSE)</f>
        <v>0</v>
      </c>
      <c r="G20" s="180">
        <f>VLOOKUP($B$2,①チーム!$P$4:$Q$15,2,FALSE)</f>
        <v>0</v>
      </c>
      <c r="H20" s="180">
        <f>VLOOKUP($B$2,①チーム!$P$4:$Q$15,2,FALSE)</f>
        <v>0</v>
      </c>
      <c r="J20" s="657"/>
      <c r="K20" s="9" t="s">
        <v>29</v>
      </c>
      <c r="L20" s="128">
        <f>SUM(L15:L19)</f>
        <v>0</v>
      </c>
      <c r="M20" s="128">
        <f t="shared" ref="M20:O20" si="1">SUM(M15:M19)</f>
        <v>0</v>
      </c>
      <c r="N20" s="128">
        <f t="shared" si="1"/>
        <v>0</v>
      </c>
      <c r="O20" s="128">
        <f t="shared" si="1"/>
        <v>0</v>
      </c>
      <c r="P20" s="332"/>
      <c r="S20" s="9" t="s">
        <v>29</v>
      </c>
      <c r="T20" s="128">
        <f>SUM(T15:T19)</f>
        <v>0</v>
      </c>
    </row>
    <row r="21" spans="2:68" ht="12.75" customHeight="1">
      <c r="B21" s="638"/>
      <c r="C21" s="661"/>
      <c r="D21" s="635" t="s">
        <v>608</v>
      </c>
      <c r="E21" s="636"/>
      <c r="F21" s="180">
        <f>VLOOKUP($B$2,①チーム!$P$4:$R$15,3,FALSE)</f>
        <v>0</v>
      </c>
      <c r="G21" s="180">
        <f>VLOOKUP($B$2,①チーム!$P$4:$R$15,3,FALSE)</f>
        <v>0</v>
      </c>
      <c r="H21" s="180">
        <f>VLOOKUP($B$2,①チーム!$P$4:$R$15,3,FALSE)</f>
        <v>0</v>
      </c>
      <c r="J21" s="135"/>
      <c r="K21" s="10"/>
      <c r="L21" s="133"/>
      <c r="M21" s="133"/>
      <c r="N21" s="136"/>
      <c r="O21" s="136"/>
      <c r="P21" s="331"/>
      <c r="Q21" s="331"/>
      <c r="R21" s="137"/>
      <c r="S21" s="137"/>
    </row>
    <row r="22" spans="2:68" ht="12.75" customHeight="1">
      <c r="B22" s="638"/>
      <c r="C22" s="660" t="s">
        <v>526</v>
      </c>
      <c r="D22" s="635" t="s">
        <v>79</v>
      </c>
      <c r="E22" s="636"/>
      <c r="F22" s="180">
        <f>VLOOKUP($B$2,①送迎!$F$5:$I$16,4,FALSE)</f>
        <v>0</v>
      </c>
      <c r="G22" s="180">
        <f>VLOOKUP($B$2,①送迎!$F$5:$I$16,4,FALSE)</f>
        <v>0</v>
      </c>
      <c r="H22" s="180">
        <f>VLOOKUP($B$2,①送迎!$F$5:$I$16,4,FALSE)</f>
        <v>0</v>
      </c>
      <c r="J22" s="620" t="s">
        <v>384</v>
      </c>
      <c r="K22" s="126" t="s">
        <v>80</v>
      </c>
      <c r="L22" s="127" t="s">
        <v>86</v>
      </c>
      <c r="M22" s="126" t="s">
        <v>87</v>
      </c>
      <c r="O22" s="655" t="s">
        <v>657</v>
      </c>
      <c r="P22" s="126" t="s">
        <v>80</v>
      </c>
      <c r="Q22" s="120" t="s">
        <v>87</v>
      </c>
      <c r="S22" s="615" t="s">
        <v>617</v>
      </c>
      <c r="T22" s="615"/>
    </row>
    <row r="23" spans="2:68" ht="12.75" customHeight="1">
      <c r="B23" s="638"/>
      <c r="C23" s="661"/>
      <c r="D23" s="635" t="s">
        <v>608</v>
      </c>
      <c r="E23" s="636"/>
      <c r="F23" s="180">
        <f>VLOOKUP($B$2,①送迎!$F$5:$K$16,6,FALSE)</f>
        <v>0</v>
      </c>
      <c r="G23" s="180">
        <f>VLOOKUP($B$2,①送迎!$F$5:$K$16,6,FALSE)</f>
        <v>0</v>
      </c>
      <c r="H23" s="180">
        <f>VLOOKUP($B$2,①送迎!$F$5:$K$16,6,FALSE)</f>
        <v>0</v>
      </c>
      <c r="J23" s="620"/>
      <c r="K23" s="4" t="str">
        <f>K6</f>
        <v/>
      </c>
      <c r="L23" s="149">
        <f>VLOOKUP($B$2,月初児童数!AH22:AI33,2,FALSE)</f>
        <v>0</v>
      </c>
      <c r="M23" s="129">
        <f>$J$28*L23</f>
        <v>0</v>
      </c>
      <c r="O23" s="656"/>
      <c r="P23" s="4" t="str">
        <f>K6</f>
        <v/>
      </c>
      <c r="Q23" s="134">
        <f>O15+M23</f>
        <v>0</v>
      </c>
      <c r="S23" s="4" t="str">
        <f>K6</f>
        <v/>
      </c>
      <c r="T23" s="134">
        <f>Q23+T15</f>
        <v>0</v>
      </c>
    </row>
    <row r="24" spans="2:68" ht="12.75" customHeight="1">
      <c r="B24" s="638"/>
      <c r="C24" s="660" t="s">
        <v>529</v>
      </c>
      <c r="D24" s="635" t="s">
        <v>79</v>
      </c>
      <c r="E24" s="636"/>
      <c r="F24" s="180">
        <f>VLOOKUP($B$2,①給食!$F$5:$J$16,5,FALSE)</f>
        <v>0</v>
      </c>
      <c r="G24" s="180">
        <f>VLOOKUP($B$2,①給食!$F$5:$J$16,5,FALSE)</f>
        <v>0</v>
      </c>
      <c r="H24" s="180">
        <f>VLOOKUP($B$2,①給食!$F$5:$J$16,5,FALSE)</f>
        <v>0</v>
      </c>
      <c r="J24" s="620"/>
      <c r="K24" s="5" t="str">
        <f>K7</f>
        <v/>
      </c>
      <c r="L24" s="149">
        <f>VLOOKUP($B$2,月初児童数!AH36:AI47,2,FALSE)</f>
        <v>0</v>
      </c>
      <c r="M24" s="129">
        <f t="shared" ref="M24:M27" si="2">$J$28*L24</f>
        <v>0</v>
      </c>
      <c r="O24" s="656"/>
      <c r="P24" s="5" t="str">
        <f>K7</f>
        <v/>
      </c>
      <c r="Q24" s="138">
        <f>O16+M24</f>
        <v>0</v>
      </c>
      <c r="S24" s="5" t="str">
        <f>K7</f>
        <v/>
      </c>
      <c r="T24" s="138">
        <f>Q24+T16</f>
        <v>0</v>
      </c>
    </row>
    <row r="25" spans="2:68" ht="12.75" customHeight="1">
      <c r="B25" s="638"/>
      <c r="C25" s="661"/>
      <c r="D25" s="635" t="s">
        <v>608</v>
      </c>
      <c r="E25" s="636"/>
      <c r="F25" s="180">
        <f>VLOOKUP($B$2,①給食!$F$5:$L$16,7,FALSE)</f>
        <v>0</v>
      </c>
      <c r="G25" s="180">
        <f>VLOOKUP($B$2,①給食!$F$5:$L$16,7,FALSE)</f>
        <v>0</v>
      </c>
      <c r="H25" s="180">
        <f>VLOOKUP($B$2,①給食!$F$5:$L$16,7,FALSE)</f>
        <v>0</v>
      </c>
      <c r="J25" s="620"/>
      <c r="K25" s="6" t="str">
        <f>K8</f>
        <v/>
      </c>
      <c r="L25" s="149">
        <f>VLOOKUP($B$2,月初児童数!AH50:AI61,2,FALSE)</f>
        <v>0</v>
      </c>
      <c r="M25" s="129">
        <f>$J$28*L25</f>
        <v>0</v>
      </c>
      <c r="O25" s="656"/>
      <c r="P25" s="6" t="str">
        <f>K8</f>
        <v/>
      </c>
      <c r="Q25" s="139">
        <f>O17+M25</f>
        <v>0</v>
      </c>
      <c r="S25" s="6" t="str">
        <f>K8</f>
        <v/>
      </c>
      <c r="T25" s="139">
        <f>Q25+T17</f>
        <v>0</v>
      </c>
    </row>
    <row r="26" spans="2:68" ht="12.75" customHeight="1">
      <c r="B26" s="639"/>
      <c r="C26" s="130" t="s">
        <v>601</v>
      </c>
      <c r="D26" s="645"/>
      <c r="E26" s="646"/>
      <c r="F26" s="180">
        <f>①外部監査!$H$5</f>
        <v>0</v>
      </c>
      <c r="G26" s="180">
        <f>①外部監査!$H$5</f>
        <v>0</v>
      </c>
      <c r="H26" s="180">
        <f>①外部監査!$H$5</f>
        <v>0</v>
      </c>
      <c r="J26" s="620"/>
      <c r="K26" s="7" t="str">
        <f>K9</f>
        <v/>
      </c>
      <c r="L26" s="149">
        <f>VLOOKUP($B$2,月初児童数!AH64:AI75,2,FALSE)</f>
        <v>0</v>
      </c>
      <c r="M26" s="129">
        <f t="shared" si="2"/>
        <v>0</v>
      </c>
      <c r="O26" s="656"/>
      <c r="P26" s="7" t="str">
        <f>K9</f>
        <v/>
      </c>
      <c r="Q26" s="140">
        <f>O18+M26</f>
        <v>0</v>
      </c>
      <c r="S26" s="7" t="str">
        <f>K9</f>
        <v/>
      </c>
      <c r="T26" s="140">
        <f>Q26+T18</f>
        <v>0</v>
      </c>
    </row>
    <row r="27" spans="2:68" ht="12.75" customHeight="1">
      <c r="B27" s="630" t="s">
        <v>98</v>
      </c>
      <c r="C27" s="640" t="s">
        <v>596</v>
      </c>
      <c r="D27" s="635" t="s">
        <v>79</v>
      </c>
      <c r="E27" s="636"/>
      <c r="F27" s="134">
        <f>VLOOKUP($B$2,①取組未実施!$F$6:$I$17,4,FALSE)</f>
        <v>0</v>
      </c>
      <c r="G27" s="134">
        <f>VLOOKUP($B$2,①取組未実施!$F$6:$I$17,4,FALSE)</f>
        <v>0</v>
      </c>
      <c r="H27" s="134">
        <f>VLOOKUP($B$2,①取組未実施!$F$6:$I$17,4,FALSE)</f>
        <v>0</v>
      </c>
      <c r="J27" s="620"/>
      <c r="K27" s="8" t="str">
        <f>K10</f>
        <v/>
      </c>
      <c r="L27" s="149">
        <f>VLOOKUP($B$2,月初児童数!AH78:AI89,2,FALSE)</f>
        <v>0</v>
      </c>
      <c r="M27" s="129">
        <f t="shared" si="2"/>
        <v>0</v>
      </c>
      <c r="O27" s="656"/>
      <c r="P27" s="8" t="str">
        <f>K10</f>
        <v/>
      </c>
      <c r="Q27" s="142">
        <f>O19+M27</f>
        <v>0</v>
      </c>
      <c r="S27" s="8" t="str">
        <f>K10</f>
        <v/>
      </c>
      <c r="T27" s="142">
        <f>Q27+T19</f>
        <v>0</v>
      </c>
    </row>
    <row r="28" spans="2:68" ht="12.75" customHeight="1">
      <c r="B28" s="631"/>
      <c r="C28" s="640"/>
      <c r="D28" s="635" t="s">
        <v>608</v>
      </c>
      <c r="E28" s="636"/>
      <c r="F28" s="134">
        <f>VLOOKUP($B$2,①取組未実施!$F$6:$K$17,6,FALSE)</f>
        <v>0</v>
      </c>
      <c r="G28" s="134">
        <f>VLOOKUP($B$2,①取組未実施!$F$6:$K$17,6,FALSE)</f>
        <v>0</v>
      </c>
      <c r="H28" s="134">
        <f>VLOOKUP($B$2,①取組未実施!$F$6:$K$17,6,FALSE)</f>
        <v>0</v>
      </c>
      <c r="J28" s="143">
        <f>①副食費!D16</f>
        <v>0</v>
      </c>
      <c r="K28" s="9" t="s">
        <v>29</v>
      </c>
      <c r="L28" s="149">
        <f>SUM(L23:L27)</f>
        <v>0</v>
      </c>
      <c r="M28" s="128">
        <f>SUM(M23:M27)</f>
        <v>0</v>
      </c>
      <c r="O28" s="657"/>
      <c r="P28" s="9" t="s">
        <v>29</v>
      </c>
      <c r="Q28" s="128">
        <f>SUM(Q23:Q27)</f>
        <v>0</v>
      </c>
      <c r="S28" s="9" t="s">
        <v>29</v>
      </c>
      <c r="T28" s="128">
        <f>SUM(T23:T27)</f>
        <v>0</v>
      </c>
    </row>
    <row r="29" spans="2:68" ht="12.75" customHeight="1">
      <c r="B29" s="631"/>
      <c r="C29" s="640" t="s">
        <v>597</v>
      </c>
      <c r="D29" s="635" t="s">
        <v>79</v>
      </c>
      <c r="E29" s="636"/>
      <c r="F29" s="134">
        <f>VLOOKUP($B$2,①基準未充足!$N$4:$O$15,2,FALSE)</f>
        <v>0</v>
      </c>
      <c r="G29" s="134">
        <f>VLOOKUP($B$2,①基準未充足!$N$4:$O$15,2,FALSE)</f>
        <v>0</v>
      </c>
      <c r="H29" s="134">
        <f>VLOOKUP($B$2,①基準未充足!$N$4:$O$15,2,FALSE)</f>
        <v>0</v>
      </c>
      <c r="J29" s="153"/>
      <c r="K29" s="11"/>
      <c r="L29" s="152"/>
      <c r="M29" s="137"/>
    </row>
    <row r="30" spans="2:68" ht="12.75" customHeight="1">
      <c r="B30" s="631"/>
      <c r="C30" s="634"/>
      <c r="D30" s="635" t="s">
        <v>608</v>
      </c>
      <c r="E30" s="636"/>
      <c r="F30" s="134">
        <f>VLOOKUP($B$2,①基準未充足!$N$4:$P$15,3,FALSE)</f>
        <v>0</v>
      </c>
      <c r="G30" s="134">
        <f>VLOOKUP($B$2,①基準未充足!$N$4:$P$15,3,FALSE)</f>
        <v>0</v>
      </c>
      <c r="H30" s="134">
        <f>VLOOKUP($B$2,①基準未充足!$N$4:$P$15,3,FALSE)</f>
        <v>0</v>
      </c>
      <c r="J30" s="153"/>
      <c r="K30" s="11"/>
      <c r="L30" s="152"/>
      <c r="M30" s="137"/>
    </row>
    <row r="31" spans="2:68" s="23" customFormat="1" ht="12.75" customHeight="1">
      <c r="B31" s="631"/>
      <c r="C31" s="640" t="s">
        <v>598</v>
      </c>
      <c r="D31" s="635" t="s">
        <v>79</v>
      </c>
      <c r="E31" s="636"/>
      <c r="F31" s="134">
        <f>VLOOKUP($B$2,①資格未保有!$N$4:$O$15,2,FALSE)</f>
        <v>0</v>
      </c>
      <c r="G31" s="134">
        <f>VLOOKUP($B$2,①資格未保有!$N$4:$O$15,2,FALSE)</f>
        <v>0</v>
      </c>
      <c r="H31" s="134">
        <f>VLOOKUP($B$2,①資格未保有!$N$4:$O$15,2,FALSE)</f>
        <v>0</v>
      </c>
      <c r="I31" s="22"/>
      <c r="K31" s="11"/>
      <c r="L31" s="295"/>
      <c r="M31" s="264"/>
      <c r="N31" s="14"/>
      <c r="O31" s="14"/>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row>
    <row r="32" spans="2:68" s="23" customFormat="1" ht="12.75" customHeight="1">
      <c r="B32" s="631"/>
      <c r="C32" s="634"/>
      <c r="D32" s="635" t="s">
        <v>608</v>
      </c>
      <c r="E32" s="636"/>
      <c r="F32" s="134">
        <f>VLOOKUP($B$2,①資格未保有!$N$4:$P$15,3,FALSE)</f>
        <v>0</v>
      </c>
      <c r="G32" s="134">
        <f>VLOOKUP($B$2,①資格未保有!$N$4:$P$15,3,FALSE)</f>
        <v>0</v>
      </c>
      <c r="H32" s="134">
        <f>VLOOKUP($B$2,①資格未保有!$N$4:$P$15,3,FALSE)</f>
        <v>0</v>
      </c>
      <c r="J32" s="153"/>
      <c r="K32" s="11"/>
      <c r="L32" s="152"/>
      <c r="M32" s="137"/>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row>
    <row r="33" spans="2:70" s="23" customFormat="1" ht="12.75" customHeight="1">
      <c r="B33" s="631"/>
      <c r="C33" s="640" t="s">
        <v>603</v>
      </c>
      <c r="D33" s="641" t="str">
        <f>VLOOKUP($B$2,①定員超過!$N$6:$O$17,2,FALSE)</f>
        <v/>
      </c>
      <c r="E33" s="120" t="s">
        <v>79</v>
      </c>
      <c r="F33" s="134">
        <f>IFERROR(-ROUNDUP(SUM(F6:F32)*$D$33,-1)-F34,0)</f>
        <v>0</v>
      </c>
      <c r="G33" s="134">
        <f>IFERROR(-ROUNDUP(SUM(G6:G32)*$D$33,-1)-G34,0)</f>
        <v>0</v>
      </c>
      <c r="H33" s="134">
        <f>IFERROR(-ROUNDUP(SUM(H6:H32)*$D$33,-1)-H34,0)</f>
        <v>0</v>
      </c>
      <c r="I33" s="296" t="s">
        <v>611</v>
      </c>
      <c r="J33" s="11"/>
      <c r="K33" s="152"/>
      <c r="L33" s="137"/>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row>
    <row r="34" spans="2:70" s="23" customFormat="1" ht="12.75" customHeight="1">
      <c r="B34" s="632"/>
      <c r="C34" s="640"/>
      <c r="D34" s="642"/>
      <c r="E34" s="120" t="s">
        <v>608</v>
      </c>
      <c r="F34" s="134">
        <f>IFERROR(-ROUND((F7+F9+F11+F13+F15+F17+F19+F21+F23+F25+F28+F28+F30+F32)*$D$33,0),0)</f>
        <v>0</v>
      </c>
      <c r="G34" s="134">
        <f t="shared" ref="G34:H34" si="3">IFERROR(-ROUND((G7+G9+G11+G13+G15+G17+G19+G21+G23+G25+G28+G28+G30+G32)*$D$33,0),0)</f>
        <v>0</v>
      </c>
      <c r="H34" s="134">
        <f t="shared" si="3"/>
        <v>0</v>
      </c>
      <c r="J34" s="153"/>
      <c r="K34" s="11"/>
      <c r="L34" s="152"/>
      <c r="M34" s="137"/>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row>
    <row r="35" spans="2:70" ht="12.75" customHeight="1">
      <c r="B35" s="637" t="s">
        <v>97</v>
      </c>
      <c r="C35" s="633" t="s">
        <v>40</v>
      </c>
      <c r="D35" s="643" t="str">
        <f>VLOOKUP($B$2,②③療育支援!$B$10:$C$21,2,FALSE)</f>
        <v/>
      </c>
      <c r="E35" s="120" t="s">
        <v>79</v>
      </c>
      <c r="F35" s="180">
        <f>VLOOKUP($B$2,①療育!$B$10:$J$21,9,FALSE)</f>
        <v>0</v>
      </c>
      <c r="G35" s="180">
        <f>VLOOKUP($B$2,①療育!$B$10:$J$21,9,FALSE)</f>
        <v>0</v>
      </c>
      <c r="H35" s="180">
        <f>VLOOKUP($B$2,①療育!$B$10:$J$21,9,FALSE)</f>
        <v>0</v>
      </c>
      <c r="I35" s="23"/>
      <c r="J35" s="153"/>
      <c r="K35" s="11"/>
      <c r="L35" s="152"/>
      <c r="M35" s="137"/>
      <c r="BQ35" s="23"/>
      <c r="BR35" s="23"/>
    </row>
    <row r="36" spans="2:70" ht="12.75" customHeight="1">
      <c r="B36" s="638"/>
      <c r="C36" s="634"/>
      <c r="D36" s="644"/>
      <c r="E36" s="120" t="s">
        <v>608</v>
      </c>
      <c r="F36" s="180">
        <f>VLOOKUP($B$2,①療育!$B$10:$K$21,10,FALSE)</f>
        <v>0</v>
      </c>
      <c r="G36" s="180">
        <f>VLOOKUP($B$2,①療育!$B$10:$K$21,10,FALSE)</f>
        <v>0</v>
      </c>
      <c r="H36" s="180">
        <f>VLOOKUP($B$2,①療育!$B$10:$K$21,10,FALSE)</f>
        <v>0</v>
      </c>
      <c r="J36" s="153"/>
      <c r="K36" s="11"/>
      <c r="L36" s="152"/>
      <c r="M36" s="137"/>
      <c r="BQ36" s="23"/>
      <c r="BR36" s="23"/>
    </row>
    <row r="37" spans="2:70" ht="12.75" customHeight="1">
      <c r="B37" s="638"/>
      <c r="C37" s="633" t="s">
        <v>653</v>
      </c>
      <c r="D37" s="635" t="s">
        <v>79</v>
      </c>
      <c r="E37" s="636"/>
      <c r="F37" s="180">
        <f>VLOOKUP($B$2,①事務職員!$B$10:$H$21,7,FALSE)</f>
        <v>0</v>
      </c>
      <c r="G37" s="180">
        <f>VLOOKUP($B$2,①事務職員!$B$10:$H$21,7,FALSE)</f>
        <v>0</v>
      </c>
      <c r="H37" s="180">
        <f>VLOOKUP($B$2,①事務職員!$B$10:$H$21,7,FALSE)</f>
        <v>0</v>
      </c>
      <c r="J37" s="153"/>
      <c r="K37" s="11"/>
      <c r="L37" s="152"/>
      <c r="M37" s="137"/>
    </row>
    <row r="38" spans="2:70" ht="12.75" customHeight="1">
      <c r="B38" s="638"/>
      <c r="C38" s="634"/>
      <c r="D38" s="635" t="s">
        <v>608</v>
      </c>
      <c r="E38" s="636"/>
      <c r="F38" s="180">
        <f>VLOOKUP($B$2,①事務職員!$B$10:$I$21,8,FALSE)</f>
        <v>0</v>
      </c>
      <c r="G38" s="180">
        <f>VLOOKUP($B$2,①事務職員!$B$10:$I$21,8,FALSE)</f>
        <v>0</v>
      </c>
      <c r="H38" s="180">
        <f>VLOOKUP($B$2,①事務職員!$B$10:$I$21,8,FALSE)</f>
        <v>0</v>
      </c>
      <c r="J38" s="153"/>
      <c r="K38" s="11"/>
      <c r="L38" s="152"/>
      <c r="M38" s="137"/>
    </row>
    <row r="39" spans="2:70" ht="12.75" customHeight="1">
      <c r="B39" s="638"/>
      <c r="C39" s="633" t="s">
        <v>654</v>
      </c>
      <c r="D39" s="635" t="s">
        <v>79</v>
      </c>
      <c r="E39" s="636"/>
      <c r="F39" s="180">
        <f>VLOOKUP($B$2,①指導充実!$B$10:$H$21,7,FALSE)</f>
        <v>0</v>
      </c>
      <c r="G39" s="180">
        <f>VLOOKUP($B$2,①指導充実!$B$10:$H$21,7,FALSE)</f>
        <v>0</v>
      </c>
      <c r="H39" s="180">
        <f>VLOOKUP($B$2,①指導充実!$B$10:$H$21,7,FALSE)</f>
        <v>0</v>
      </c>
      <c r="J39" s="153"/>
      <c r="K39" s="11"/>
      <c r="L39" s="152"/>
      <c r="M39" s="137"/>
    </row>
    <row r="40" spans="2:70" ht="12.75" customHeight="1">
      <c r="B40" s="638"/>
      <c r="C40" s="634"/>
      <c r="D40" s="635" t="s">
        <v>608</v>
      </c>
      <c r="E40" s="636"/>
      <c r="F40" s="180">
        <f>VLOOKUP($B$2,①指導充実!$B$10:$I$21,8,FALSE)</f>
        <v>0</v>
      </c>
      <c r="G40" s="180">
        <f>VLOOKUP($B$2,①指導充実!$B$10:$I$21,8,FALSE)</f>
        <v>0</v>
      </c>
      <c r="H40" s="180">
        <f>VLOOKUP($B$2,①指導充実!$B$10:$I$21,8,FALSE)</f>
        <v>0</v>
      </c>
      <c r="J40" s="153"/>
      <c r="K40" s="11"/>
      <c r="L40" s="152"/>
      <c r="M40" s="137"/>
    </row>
    <row r="41" spans="2:70" ht="12.75" customHeight="1">
      <c r="B41" s="638"/>
      <c r="C41" s="633" t="s">
        <v>655</v>
      </c>
      <c r="D41" s="635" t="s">
        <v>79</v>
      </c>
      <c r="E41" s="636"/>
      <c r="F41" s="180">
        <f>VLOOKUP($B$2,①事務負担!$B$10:$H$21,7,FALSE)</f>
        <v>0</v>
      </c>
      <c r="G41" s="180">
        <f>VLOOKUP($B$2,①事務負担!$B$10:$H$21,7,FALSE)</f>
        <v>0</v>
      </c>
      <c r="H41" s="180">
        <f>VLOOKUP($B$2,①事務負担!$B$10:$H$21,7,FALSE)</f>
        <v>0</v>
      </c>
      <c r="J41" s="153"/>
      <c r="K41" s="11"/>
      <c r="L41" s="152"/>
      <c r="M41" s="137"/>
      <c r="S41" s="616" t="s">
        <v>619</v>
      </c>
      <c r="T41" s="616"/>
    </row>
    <row r="42" spans="2:70" ht="12.75" customHeight="1">
      <c r="B42" s="638"/>
      <c r="C42" s="634"/>
      <c r="D42" s="635" t="s">
        <v>608</v>
      </c>
      <c r="E42" s="636"/>
      <c r="F42" s="180">
        <f>VLOOKUP($B$2,①事務負担!$B$10:$I$21,8,FALSE)</f>
        <v>0</v>
      </c>
      <c r="G42" s="180">
        <f>VLOOKUP($B$2,①事務負担!$B$10:$I$21,8,FALSE)</f>
        <v>0</v>
      </c>
      <c r="H42" s="180">
        <f>VLOOKUP($B$2,①事務負担!$B$10:$I$21,8,FALSE)</f>
        <v>0</v>
      </c>
      <c r="J42" s="153"/>
      <c r="K42" s="11"/>
      <c r="L42" s="152"/>
      <c r="M42" s="137"/>
      <c r="S42" s="4" t="str">
        <f>K6</f>
        <v/>
      </c>
      <c r="T42" s="163">
        <f>SUMIF($F$61:$F$80,S42,$CA$61:$CA$80)+SUMIF($F$85:$F$104,S42,$CA$85:$CA$104)</f>
        <v>0</v>
      </c>
    </row>
    <row r="43" spans="2:70" ht="12.75" customHeight="1">
      <c r="B43" s="638"/>
      <c r="C43" s="130" t="s">
        <v>33</v>
      </c>
      <c r="D43" s="645"/>
      <c r="E43" s="646"/>
      <c r="F43" s="128">
        <f>VLOOKUP($B$2,①処遇Ⅱ!$B$10:$F$21,5,FALSE)</f>
        <v>0</v>
      </c>
      <c r="G43" s="128">
        <f>VLOOKUP($B$2,①処遇Ⅱ!$B$10:$F$21,5,FALSE)</f>
        <v>0</v>
      </c>
      <c r="H43" s="128">
        <f>VLOOKUP($B$2,①処遇Ⅱ!$B$10:$F$21,5,FALSE)</f>
        <v>0</v>
      </c>
      <c r="J43" s="153"/>
      <c r="K43" s="11"/>
      <c r="L43" s="152"/>
      <c r="M43" s="137"/>
      <c r="S43" s="5" t="str">
        <f>K7</f>
        <v/>
      </c>
      <c r="T43" s="164">
        <f>SUMIF($F$61:$F$80,S43,$CA$61:$CA$80)+SUMIF($F$85:$F$104,S43,$CA$85:$CA$104)</f>
        <v>0</v>
      </c>
    </row>
    <row r="44" spans="2:70" ht="12.75" customHeight="1">
      <c r="B44" s="638"/>
      <c r="C44" s="130" t="s">
        <v>220</v>
      </c>
      <c r="D44" s="645"/>
      <c r="E44" s="646"/>
      <c r="F44" s="128">
        <f>VLOOKUP($B$2,①処遇Ⅲ!$B$9:$F$20,5,FALSE)</f>
        <v>0</v>
      </c>
      <c r="G44" s="128">
        <f>VLOOKUP($B$2,①処遇Ⅲ!$B$9:$F$20,5,FALSE)</f>
        <v>0</v>
      </c>
      <c r="H44" s="128">
        <f>VLOOKUP($B$2,①処遇Ⅲ!$B$9:$F$20,5,FALSE)</f>
        <v>0</v>
      </c>
      <c r="J44" s="153"/>
      <c r="K44" s="11"/>
      <c r="L44" s="152"/>
      <c r="M44" s="137"/>
      <c r="S44" s="6" t="str">
        <f>K8</f>
        <v/>
      </c>
      <c r="T44" s="165">
        <f>SUMIF($F$61:$F$80,S44,$CA$61:$CA$80)+SUMIF($F$85:$F$104,S44,$CA$85:$CA$104)</f>
        <v>0</v>
      </c>
    </row>
    <row r="45" spans="2:70" ht="12.75" customHeight="1">
      <c r="B45" s="638"/>
      <c r="C45" s="130" t="s">
        <v>34</v>
      </c>
      <c r="D45" s="647" t="str">
        <f>VLOOKUP($B$2,①冷暖房!$E$5:$F$16,2,FALSE)</f>
        <v/>
      </c>
      <c r="E45" s="648"/>
      <c r="F45" s="180">
        <f>VLOOKUP($B$2,①冷暖房!$E$5:$G$16,3,FALSE)</f>
        <v>0</v>
      </c>
      <c r="G45" s="180">
        <f>VLOOKUP($B$2,①冷暖房!$E$5:$G$16,3,FALSE)</f>
        <v>0</v>
      </c>
      <c r="H45" s="180">
        <f>VLOOKUP($B$2,①冷暖房!$E$5:$G$16,3,FALSE)</f>
        <v>0</v>
      </c>
      <c r="J45" s="153"/>
      <c r="K45" s="11"/>
      <c r="L45" s="152"/>
      <c r="M45" s="137"/>
      <c r="S45" s="7" t="str">
        <f>K9</f>
        <v/>
      </c>
      <c r="T45" s="166">
        <f>SUMIF($F$61:$F$80,S45,$CA$61:$CA$80)+SUMIF($F$85:$F$104,S45,$CA$85:$CA$104)</f>
        <v>0</v>
      </c>
    </row>
    <row r="46" spans="2:70" ht="12.75" customHeight="1">
      <c r="B46" s="638"/>
      <c r="C46" s="130" t="s">
        <v>599</v>
      </c>
      <c r="D46" s="645"/>
      <c r="E46" s="646"/>
      <c r="F46" s="180">
        <f>①３月加算!$F$8</f>
        <v>0</v>
      </c>
      <c r="G46" s="180">
        <f>①３月加算!$F$8</f>
        <v>0</v>
      </c>
      <c r="H46" s="180">
        <f>①３月加算!$F$8</f>
        <v>0</v>
      </c>
      <c r="J46" s="153"/>
      <c r="K46" s="11"/>
      <c r="L46" s="152"/>
      <c r="M46" s="137"/>
      <c r="S46" s="8" t="str">
        <f>K10</f>
        <v/>
      </c>
      <c r="T46" s="167">
        <f>SUMIF($F$61:$F$80,S46,$CA$61:$CA$80)+SUMIF($F$85:$F$104,S46,$CA$85:$CA$104)</f>
        <v>0</v>
      </c>
    </row>
    <row r="47" spans="2:70" ht="12.75" customHeight="1">
      <c r="B47" s="638"/>
      <c r="C47" s="130" t="s">
        <v>366</v>
      </c>
      <c r="D47" s="645"/>
      <c r="E47" s="646"/>
      <c r="F47" s="180">
        <f>①３月加算!$G$8</f>
        <v>0</v>
      </c>
      <c r="G47" s="180">
        <f>①３月加算!$G$8</f>
        <v>0</v>
      </c>
      <c r="H47" s="180">
        <f>①３月加算!$G$8</f>
        <v>0</v>
      </c>
      <c r="J47" s="153"/>
      <c r="K47" s="11"/>
      <c r="L47" s="152"/>
      <c r="M47" s="137"/>
      <c r="S47" s="9" t="s">
        <v>29</v>
      </c>
      <c r="T47" s="128">
        <f>SUM(T42:T46)</f>
        <v>0</v>
      </c>
    </row>
    <row r="48" spans="2:70" ht="12.75" customHeight="1">
      <c r="B48" s="638"/>
      <c r="C48" s="130" t="s">
        <v>367</v>
      </c>
      <c r="D48" s="645"/>
      <c r="E48" s="646"/>
      <c r="F48" s="180">
        <f>①３月加算!$H$8</f>
        <v>0</v>
      </c>
      <c r="G48" s="180">
        <f>①３月加算!$H$8</f>
        <v>0</v>
      </c>
      <c r="H48" s="180">
        <f>①３月加算!$H$8</f>
        <v>0</v>
      </c>
      <c r="J48" s="675" t="s">
        <v>637</v>
      </c>
      <c r="K48" s="670" t="s">
        <v>80</v>
      </c>
      <c r="L48" s="678" t="s">
        <v>483</v>
      </c>
      <c r="M48" s="679"/>
      <c r="N48" s="680"/>
      <c r="O48" s="670" t="s">
        <v>85</v>
      </c>
    </row>
    <row r="49" spans="1:79" ht="12.75" customHeight="1">
      <c r="B49" s="638"/>
      <c r="C49" s="176" t="s">
        <v>369</v>
      </c>
      <c r="D49" s="645"/>
      <c r="E49" s="646"/>
      <c r="F49" s="180">
        <f>①３月加算!$I$8</f>
        <v>0</v>
      </c>
      <c r="G49" s="180">
        <f>①３月加算!$I$8</f>
        <v>0</v>
      </c>
      <c r="H49" s="180">
        <f>①３月加算!$I$8</f>
        <v>0</v>
      </c>
      <c r="J49" s="676"/>
      <c r="K49" s="671"/>
      <c r="L49" s="183" t="s">
        <v>3</v>
      </c>
      <c r="M49" s="183" t="s">
        <v>4</v>
      </c>
      <c r="N49" s="183" t="s">
        <v>484</v>
      </c>
      <c r="O49" s="671"/>
      <c r="S49" s="617" t="s">
        <v>618</v>
      </c>
      <c r="T49" s="617"/>
      <c r="AT49" s="23"/>
      <c r="AU49" s="23"/>
      <c r="AV49" s="23"/>
      <c r="AW49" s="23"/>
      <c r="AX49" s="23"/>
      <c r="AY49" s="23"/>
      <c r="AZ49" s="23"/>
      <c r="BA49" s="23"/>
      <c r="BB49" s="23"/>
      <c r="BC49" s="23"/>
      <c r="BD49" s="23"/>
      <c r="BE49" s="23"/>
      <c r="BF49" s="23"/>
      <c r="BG49" s="23"/>
      <c r="BH49" s="23"/>
      <c r="BI49" s="23"/>
      <c r="BJ49" s="23"/>
      <c r="BK49" s="23"/>
      <c r="BL49" s="23"/>
    </row>
    <row r="50" spans="1:79" ht="12.75" customHeight="1">
      <c r="B50" s="638"/>
      <c r="C50" s="130" t="s">
        <v>14</v>
      </c>
      <c r="D50" s="645"/>
      <c r="E50" s="646"/>
      <c r="F50" s="180">
        <f>①３月加算!$J$8</f>
        <v>0</v>
      </c>
      <c r="G50" s="180">
        <f>①３月加算!$J$8</f>
        <v>0</v>
      </c>
      <c r="H50" s="180">
        <f>①３月加算!$J$8</f>
        <v>0</v>
      </c>
      <c r="J50" s="676"/>
      <c r="K50" s="4" t="str">
        <f>K6</f>
        <v/>
      </c>
      <c r="L50" s="128">
        <f>F53*L6</f>
        <v>0</v>
      </c>
      <c r="M50" s="128">
        <f>G53*M6</f>
        <v>0</v>
      </c>
      <c r="N50" s="128">
        <f>H53*N6</f>
        <v>0</v>
      </c>
      <c r="O50" s="128">
        <f>SUM(L50:N50)</f>
        <v>0</v>
      </c>
      <c r="S50" s="4" t="str">
        <f>K6</f>
        <v/>
      </c>
      <c r="T50" s="134">
        <f>O50+T42</f>
        <v>0</v>
      </c>
      <c r="AT50" s="23"/>
      <c r="AU50" s="23"/>
      <c r="AV50" s="23"/>
      <c r="AW50" s="23"/>
      <c r="AX50" s="23"/>
      <c r="AY50" s="23"/>
      <c r="AZ50" s="23"/>
      <c r="BA50" s="23"/>
      <c r="BB50" s="23"/>
      <c r="BC50" s="23"/>
      <c r="BD50" s="23"/>
      <c r="BE50" s="23"/>
      <c r="BF50" s="23"/>
      <c r="BG50" s="23"/>
      <c r="BH50" s="23"/>
      <c r="BI50" s="23"/>
      <c r="BJ50" s="23"/>
      <c r="BK50" s="23"/>
      <c r="BL50" s="23"/>
    </row>
    <row r="51" spans="1:79" ht="12.75" customHeight="1">
      <c r="B51" s="639"/>
      <c r="C51" s="130" t="s">
        <v>600</v>
      </c>
      <c r="D51" s="645"/>
      <c r="E51" s="646"/>
      <c r="F51" s="180">
        <f>①３月加算!$K$8</f>
        <v>0</v>
      </c>
      <c r="G51" s="180">
        <f>①３月加算!$K$8</f>
        <v>0</v>
      </c>
      <c r="H51" s="180">
        <f>①３月加算!$K$8</f>
        <v>0</v>
      </c>
      <c r="J51" s="676"/>
      <c r="K51" s="5" t="str">
        <f>K7</f>
        <v/>
      </c>
      <c r="L51" s="128">
        <f>F53*L7</f>
        <v>0</v>
      </c>
      <c r="M51" s="128">
        <f>G53*M7</f>
        <v>0</v>
      </c>
      <c r="N51" s="128">
        <f>H53*N7</f>
        <v>0</v>
      </c>
      <c r="O51" s="128">
        <f>SUM(L51:N51)</f>
        <v>0</v>
      </c>
      <c r="S51" s="5" t="str">
        <f>K7</f>
        <v/>
      </c>
      <c r="T51" s="138">
        <f>O51+T43</f>
        <v>0</v>
      </c>
      <c r="AT51" s="23"/>
      <c r="AU51" s="23"/>
      <c r="AV51" s="23"/>
      <c r="AW51" s="23"/>
      <c r="AX51" s="23"/>
      <c r="AY51" s="23"/>
      <c r="AZ51" s="23"/>
      <c r="BA51" s="23"/>
      <c r="BB51" s="23"/>
      <c r="BC51" s="23"/>
      <c r="BD51" s="23"/>
      <c r="BE51" s="23"/>
      <c r="BF51" s="23"/>
      <c r="BG51" s="23"/>
      <c r="BH51" s="23"/>
      <c r="BI51" s="23"/>
      <c r="BJ51" s="23"/>
      <c r="BK51" s="23"/>
      <c r="BL51" s="23"/>
    </row>
    <row r="52" spans="1:79" ht="12.75" customHeight="1">
      <c r="B52" s="651" t="s">
        <v>382</v>
      </c>
      <c r="C52" s="651"/>
      <c r="D52" s="504" t="s">
        <v>629</v>
      </c>
      <c r="E52" s="556"/>
      <c r="F52" s="128">
        <f>SUM(F6:F51)</f>
        <v>0</v>
      </c>
      <c r="G52" s="128">
        <f>SUM(G6:G51)</f>
        <v>0</v>
      </c>
      <c r="H52" s="128">
        <f>SUM(H6:H51)</f>
        <v>0</v>
      </c>
      <c r="I52" s="123"/>
      <c r="J52" s="676"/>
      <c r="K52" s="6" t="str">
        <f>K8</f>
        <v/>
      </c>
      <c r="L52" s="128">
        <f>F53*L8</f>
        <v>0</v>
      </c>
      <c r="M52" s="128">
        <f>G53*M8</f>
        <v>0</v>
      </c>
      <c r="N52" s="128">
        <f>H53*N8</f>
        <v>0</v>
      </c>
      <c r="O52" s="128">
        <f>SUM(L52:N52)</f>
        <v>0</v>
      </c>
      <c r="S52" s="6" t="str">
        <f>K8</f>
        <v/>
      </c>
      <c r="T52" s="139">
        <f>O52+T44</f>
        <v>0</v>
      </c>
      <c r="AT52" s="23"/>
      <c r="AU52" s="23"/>
      <c r="AV52" s="23"/>
      <c r="AW52" s="23"/>
      <c r="AX52" s="23"/>
      <c r="AY52" s="23"/>
      <c r="AZ52" s="23"/>
      <c r="BA52" s="23"/>
      <c r="BB52" s="23"/>
      <c r="BC52" s="23"/>
      <c r="BD52" s="23"/>
      <c r="BE52" s="23"/>
      <c r="BF52" s="23"/>
      <c r="BG52" s="23"/>
      <c r="BH52" s="23"/>
      <c r="BI52" s="23"/>
      <c r="BJ52" s="23"/>
      <c r="BK52" s="23"/>
      <c r="BL52" s="23"/>
    </row>
    <row r="53" spans="1:79" ht="12.75" customHeight="1">
      <c r="B53" s="651"/>
      <c r="C53" s="651"/>
      <c r="D53" s="673" t="s">
        <v>609</v>
      </c>
      <c r="E53" s="674"/>
      <c r="F53" s="139">
        <f>F7+F9+F11+F13+F15+F17+F19+F21+F23+F25+F28+F30+F32+F34+F36+F38+F40+F42</f>
        <v>0</v>
      </c>
      <c r="G53" s="139">
        <f t="shared" ref="G53:H53" si="4">G7+G9+G11+G13+G15+G17+G19+G21+G23+G25+G28+G30+G32+G34+G36+G38+G40+G42</f>
        <v>0</v>
      </c>
      <c r="H53" s="139">
        <f t="shared" si="4"/>
        <v>0</v>
      </c>
      <c r="I53" s="123"/>
      <c r="J53" s="676"/>
      <c r="K53" s="7" t="str">
        <f>K9</f>
        <v/>
      </c>
      <c r="L53" s="128">
        <f>F53*L9</f>
        <v>0</v>
      </c>
      <c r="M53" s="128">
        <f>G53*M9</f>
        <v>0</v>
      </c>
      <c r="N53" s="128">
        <f>H53*N9</f>
        <v>0</v>
      </c>
      <c r="O53" s="128">
        <f>SUM(L53:N53)</f>
        <v>0</v>
      </c>
      <c r="S53" s="7" t="str">
        <f>K9</f>
        <v/>
      </c>
      <c r="T53" s="297">
        <f>O53+T45</f>
        <v>0</v>
      </c>
    </row>
    <row r="54" spans="1:79" ht="12.75" customHeight="1">
      <c r="B54" s="556" t="s">
        <v>628</v>
      </c>
      <c r="C54" s="556"/>
      <c r="D54" s="683" t="s">
        <v>340</v>
      </c>
      <c r="E54" s="684"/>
      <c r="F54" s="156">
        <f>SUM(F6:F34,F45)</f>
        <v>0</v>
      </c>
      <c r="G54" s="156">
        <f t="shared" ref="G54" si="5">SUM(G6:G34,G45)</f>
        <v>0</v>
      </c>
      <c r="H54" s="156">
        <f>SUM(H6:H34,H45)</f>
        <v>0</v>
      </c>
      <c r="I54" s="123"/>
      <c r="J54" s="676"/>
      <c r="K54" s="8" t="str">
        <f>K10</f>
        <v/>
      </c>
      <c r="L54" s="128">
        <f>F53*L10</f>
        <v>0</v>
      </c>
      <c r="M54" s="128">
        <f>G53*M10</f>
        <v>0</v>
      </c>
      <c r="N54" s="128">
        <f>H53*N10</f>
        <v>0</v>
      </c>
      <c r="O54" s="128">
        <f>SUM(L54:N54)</f>
        <v>0</v>
      </c>
      <c r="S54" s="8" t="str">
        <f>K10</f>
        <v/>
      </c>
      <c r="T54" s="142">
        <f>O54+T46</f>
        <v>0</v>
      </c>
    </row>
    <row r="55" spans="1:79" ht="12.75" customHeight="1">
      <c r="B55" s="556"/>
      <c r="C55" s="556"/>
      <c r="D55" s="504" t="s">
        <v>609</v>
      </c>
      <c r="E55" s="556"/>
      <c r="F55" s="128">
        <f>F7+F9+F11+F15+F17+F19+F21+F23+F25+F28+F30+F32+F34</f>
        <v>0</v>
      </c>
      <c r="G55" s="128">
        <f t="shared" ref="G55:H55" si="6">G7+G9+G11+G15+G17+G19+G21+G23+G25+G28+G30+G32+G34</f>
        <v>0</v>
      </c>
      <c r="H55" s="128">
        <f t="shared" si="6"/>
        <v>0</v>
      </c>
      <c r="I55" s="123"/>
      <c r="J55" s="677"/>
      <c r="K55" s="9" t="s">
        <v>29</v>
      </c>
      <c r="L55" s="128">
        <f>SUM(L50:L54)</f>
        <v>0</v>
      </c>
      <c r="M55" s="128">
        <f t="shared" ref="M55:O55" si="7">SUM(M50:M54)</f>
        <v>0</v>
      </c>
      <c r="N55" s="128">
        <f t="shared" si="7"/>
        <v>0</v>
      </c>
      <c r="O55" s="128">
        <f t="shared" si="7"/>
        <v>0</v>
      </c>
      <c r="S55" s="9" t="s">
        <v>29</v>
      </c>
      <c r="T55" s="128">
        <f>SUM(T50:T54)</f>
        <v>0</v>
      </c>
    </row>
    <row r="56" spans="1:79" ht="12.75" customHeight="1">
      <c r="A56" s="144"/>
      <c r="B56" s="144"/>
      <c r="C56" s="144"/>
      <c r="D56" s="144"/>
      <c r="E56" s="144"/>
      <c r="F56" s="123"/>
      <c r="G56" s="123"/>
      <c r="H56" s="123"/>
      <c r="I56" s="123"/>
      <c r="J56" s="11"/>
      <c r="K56" s="11"/>
      <c r="L56" s="11"/>
      <c r="M56" s="11"/>
      <c r="N56" s="11"/>
      <c r="O56" s="11"/>
      <c r="P56" s="11"/>
      <c r="Q56" s="137"/>
    </row>
    <row r="57" spans="1:79" ht="12.75" customHeight="1">
      <c r="B57" s="14"/>
      <c r="C57" s="15"/>
      <c r="D57" s="15"/>
      <c r="E57" s="15"/>
      <c r="F57" s="59" t="s">
        <v>661</v>
      </c>
      <c r="G57" s="148"/>
      <c r="I57" s="123"/>
      <c r="S57" s="137"/>
      <c r="V57" s="122"/>
      <c r="W57" s="122"/>
      <c r="X57" s="123"/>
      <c r="Y57" s="123"/>
    </row>
    <row r="58" spans="1:79" ht="12.75" customHeight="1">
      <c r="B58" s="14"/>
      <c r="C58" s="15"/>
      <c r="D58" s="15"/>
      <c r="E58" s="15"/>
      <c r="F58" s="618" t="s">
        <v>185</v>
      </c>
      <c r="G58" s="618" t="s">
        <v>99</v>
      </c>
      <c r="H58" s="618" t="s">
        <v>100</v>
      </c>
      <c r="I58" s="618" t="s">
        <v>343</v>
      </c>
      <c r="J58" s="618" t="s">
        <v>203</v>
      </c>
      <c r="K58" s="618" t="s">
        <v>102</v>
      </c>
      <c r="L58" s="618" t="s">
        <v>101</v>
      </c>
      <c r="M58" s="618" t="s">
        <v>103</v>
      </c>
      <c r="N58" s="123"/>
      <c r="O58" s="621" t="s">
        <v>382</v>
      </c>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3"/>
      <c r="AT58" s="678" t="s">
        <v>383</v>
      </c>
      <c r="AU58" s="679"/>
      <c r="AV58" s="679"/>
      <c r="AW58" s="679"/>
      <c r="AX58" s="679"/>
      <c r="AY58" s="679"/>
      <c r="AZ58" s="679"/>
      <c r="BA58" s="679"/>
      <c r="BB58" s="679"/>
      <c r="BC58" s="679"/>
      <c r="BD58" s="679"/>
      <c r="BE58" s="679"/>
      <c r="BF58" s="679"/>
      <c r="BG58" s="679"/>
      <c r="BH58" s="679"/>
      <c r="BI58" s="679"/>
      <c r="BJ58" s="679"/>
      <c r="BK58" s="679"/>
      <c r="BL58" s="679"/>
      <c r="BM58" s="679"/>
      <c r="BN58" s="679"/>
      <c r="BO58" s="679"/>
      <c r="BP58" s="679"/>
      <c r="BQ58" s="679"/>
      <c r="BR58" s="679"/>
      <c r="BS58" s="679"/>
      <c r="BT58" s="679"/>
      <c r="BU58" s="679"/>
      <c r="BV58" s="679"/>
      <c r="BW58" s="679"/>
      <c r="BX58" s="679"/>
      <c r="BY58" s="680"/>
    </row>
    <row r="59" spans="1:79" ht="12.75" customHeight="1">
      <c r="B59" s="14"/>
      <c r="C59" s="15"/>
      <c r="D59" s="15"/>
      <c r="E59" s="15"/>
      <c r="F59" s="618"/>
      <c r="G59" s="618"/>
      <c r="H59" s="618"/>
      <c r="I59" s="618"/>
      <c r="J59" s="618"/>
      <c r="K59" s="618"/>
      <c r="L59" s="618"/>
      <c r="M59" s="618"/>
      <c r="N59" s="123"/>
      <c r="O59" s="621" t="s">
        <v>374</v>
      </c>
      <c r="P59" s="623"/>
      <c r="Q59" s="619" t="s">
        <v>537</v>
      </c>
      <c r="R59" s="619"/>
      <c r="S59" s="619" t="s">
        <v>523</v>
      </c>
      <c r="T59" s="619"/>
      <c r="U59" s="619" t="s">
        <v>376</v>
      </c>
      <c r="V59" s="619"/>
      <c r="W59" s="619" t="s">
        <v>452</v>
      </c>
      <c r="X59" s="619"/>
      <c r="Y59" s="621" t="s">
        <v>652</v>
      </c>
      <c r="Z59" s="623"/>
      <c r="AA59" s="621" t="s">
        <v>541</v>
      </c>
      <c r="AB59" s="623"/>
      <c r="AC59" s="619" t="s">
        <v>594</v>
      </c>
      <c r="AD59" s="619"/>
      <c r="AE59" s="621" t="s">
        <v>526</v>
      </c>
      <c r="AF59" s="623"/>
      <c r="AG59" s="619" t="s">
        <v>529</v>
      </c>
      <c r="AH59" s="619"/>
      <c r="AI59" s="628" t="s">
        <v>601</v>
      </c>
      <c r="AJ59" s="624" t="s">
        <v>604</v>
      </c>
      <c r="AK59" s="625"/>
      <c r="AL59" s="624" t="s">
        <v>605</v>
      </c>
      <c r="AM59" s="625"/>
      <c r="AN59" s="624" t="s">
        <v>606</v>
      </c>
      <c r="AO59" s="625"/>
      <c r="AP59" s="626" t="s">
        <v>78</v>
      </c>
      <c r="AQ59" s="627"/>
      <c r="AR59" s="628" t="s">
        <v>381</v>
      </c>
      <c r="AS59" s="628" t="s">
        <v>621</v>
      </c>
      <c r="AT59" s="678" t="s">
        <v>374</v>
      </c>
      <c r="AU59" s="680"/>
      <c r="AV59" s="678" t="s">
        <v>537</v>
      </c>
      <c r="AW59" s="680"/>
      <c r="AX59" s="678" t="s">
        <v>523</v>
      </c>
      <c r="AY59" s="680"/>
      <c r="AZ59" s="672" t="s">
        <v>376</v>
      </c>
      <c r="BA59" s="672"/>
      <c r="BB59" s="672" t="s">
        <v>452</v>
      </c>
      <c r="BC59" s="672"/>
      <c r="BD59" s="678" t="s">
        <v>652</v>
      </c>
      <c r="BE59" s="680"/>
      <c r="BF59" s="678" t="s">
        <v>541</v>
      </c>
      <c r="BG59" s="680"/>
      <c r="BH59" s="672" t="s">
        <v>594</v>
      </c>
      <c r="BI59" s="672"/>
      <c r="BJ59" s="678" t="s">
        <v>526</v>
      </c>
      <c r="BK59" s="680"/>
      <c r="BL59" s="672" t="s">
        <v>529</v>
      </c>
      <c r="BM59" s="672"/>
      <c r="BN59" s="670" t="s">
        <v>601</v>
      </c>
      <c r="BO59" s="681" t="s">
        <v>604</v>
      </c>
      <c r="BP59" s="682"/>
      <c r="BQ59" s="681" t="s">
        <v>605</v>
      </c>
      <c r="BR59" s="682"/>
      <c r="BS59" s="681" t="s">
        <v>606</v>
      </c>
      <c r="BT59" s="682"/>
      <c r="BU59" s="685" t="s">
        <v>78</v>
      </c>
      <c r="BV59" s="686"/>
      <c r="BW59" s="670" t="s">
        <v>381</v>
      </c>
      <c r="BX59" s="670" t="s">
        <v>621</v>
      </c>
      <c r="BY59" s="672" t="s">
        <v>29</v>
      </c>
    </row>
    <row r="60" spans="1:79" ht="12.75" customHeight="1">
      <c r="B60" s="14"/>
      <c r="C60" s="15"/>
      <c r="D60" s="15"/>
      <c r="E60" s="15"/>
      <c r="F60" s="618"/>
      <c r="G60" s="618"/>
      <c r="H60" s="618"/>
      <c r="I60" s="618"/>
      <c r="J60" s="618"/>
      <c r="K60" s="618"/>
      <c r="L60" s="618"/>
      <c r="M60" s="618"/>
      <c r="N60" s="123"/>
      <c r="O60" s="182" t="s">
        <v>152</v>
      </c>
      <c r="P60" s="182" t="s">
        <v>608</v>
      </c>
      <c r="Q60" s="182" t="s">
        <v>152</v>
      </c>
      <c r="R60" s="182" t="s">
        <v>608</v>
      </c>
      <c r="S60" s="182" t="s">
        <v>152</v>
      </c>
      <c r="T60" s="182" t="s">
        <v>608</v>
      </c>
      <c r="U60" s="182" t="s">
        <v>79</v>
      </c>
      <c r="V60" s="182" t="s">
        <v>608</v>
      </c>
      <c r="W60" s="182" t="s">
        <v>79</v>
      </c>
      <c r="X60" s="182" t="s">
        <v>608</v>
      </c>
      <c r="Y60" s="182" t="s">
        <v>152</v>
      </c>
      <c r="Z60" s="182" t="s">
        <v>608</v>
      </c>
      <c r="AA60" s="182" t="s">
        <v>152</v>
      </c>
      <c r="AB60" s="182" t="s">
        <v>608</v>
      </c>
      <c r="AC60" s="182" t="s">
        <v>79</v>
      </c>
      <c r="AD60" s="182" t="s">
        <v>608</v>
      </c>
      <c r="AE60" s="182" t="s">
        <v>79</v>
      </c>
      <c r="AF60" s="182" t="s">
        <v>608</v>
      </c>
      <c r="AG60" s="182" t="s">
        <v>79</v>
      </c>
      <c r="AH60" s="182" t="s">
        <v>608</v>
      </c>
      <c r="AI60" s="629"/>
      <c r="AJ60" s="308" t="s">
        <v>79</v>
      </c>
      <c r="AK60" s="308" t="s">
        <v>608</v>
      </c>
      <c r="AL60" s="308" t="s">
        <v>79</v>
      </c>
      <c r="AM60" s="308" t="s">
        <v>608</v>
      </c>
      <c r="AN60" s="308" t="s">
        <v>79</v>
      </c>
      <c r="AO60" s="308" t="s">
        <v>608</v>
      </c>
      <c r="AP60" s="308" t="s">
        <v>79</v>
      </c>
      <c r="AQ60" s="308" t="s">
        <v>608</v>
      </c>
      <c r="AR60" s="629"/>
      <c r="AS60" s="629"/>
      <c r="AT60" s="183" t="s">
        <v>152</v>
      </c>
      <c r="AU60" s="183" t="s">
        <v>608</v>
      </c>
      <c r="AV60" s="183" t="s">
        <v>152</v>
      </c>
      <c r="AW60" s="183" t="s">
        <v>608</v>
      </c>
      <c r="AX60" s="183" t="s">
        <v>152</v>
      </c>
      <c r="AY60" s="183" t="s">
        <v>608</v>
      </c>
      <c r="AZ60" s="183" t="s">
        <v>79</v>
      </c>
      <c r="BA60" s="183" t="s">
        <v>608</v>
      </c>
      <c r="BB60" s="183" t="s">
        <v>79</v>
      </c>
      <c r="BC60" s="183" t="s">
        <v>608</v>
      </c>
      <c r="BD60" s="183" t="s">
        <v>152</v>
      </c>
      <c r="BE60" s="183" t="s">
        <v>608</v>
      </c>
      <c r="BF60" s="183" t="s">
        <v>152</v>
      </c>
      <c r="BG60" s="183" t="s">
        <v>608</v>
      </c>
      <c r="BH60" s="183" t="s">
        <v>79</v>
      </c>
      <c r="BI60" s="183" t="s">
        <v>608</v>
      </c>
      <c r="BJ60" s="183" t="s">
        <v>79</v>
      </c>
      <c r="BK60" s="183" t="s">
        <v>608</v>
      </c>
      <c r="BL60" s="183" t="s">
        <v>79</v>
      </c>
      <c r="BM60" s="183" t="s">
        <v>608</v>
      </c>
      <c r="BN60" s="671"/>
      <c r="BO60" s="309" t="s">
        <v>79</v>
      </c>
      <c r="BP60" s="309" t="s">
        <v>608</v>
      </c>
      <c r="BQ60" s="309" t="s">
        <v>79</v>
      </c>
      <c r="BR60" s="309" t="s">
        <v>608</v>
      </c>
      <c r="BS60" s="309" t="s">
        <v>79</v>
      </c>
      <c r="BT60" s="309" t="s">
        <v>608</v>
      </c>
      <c r="BU60" s="309" t="s">
        <v>79</v>
      </c>
      <c r="BV60" s="309" t="s">
        <v>608</v>
      </c>
      <c r="BW60" s="671"/>
      <c r="BX60" s="671"/>
      <c r="BY60" s="672"/>
      <c r="CA60" s="20" t="s">
        <v>247</v>
      </c>
    </row>
    <row r="61" spans="1:79" ht="12.75" customHeight="1">
      <c r="B61" s="14"/>
      <c r="C61" s="15"/>
      <c r="D61" s="15"/>
      <c r="E61" s="15"/>
      <c r="F61" s="20" t="str">
        <f>IF(月途中入退所!$D8=$B$2,月途中入退所!$F8,"-")</f>
        <v>-</v>
      </c>
      <c r="G61" s="20" t="str">
        <f>IF(月途中入退所!$D8=$B$2,月途中入退所!G8,"-")</f>
        <v>-</v>
      </c>
      <c r="H61" s="20" t="str">
        <f>IF(月途中入退所!$D8=$B$2,月途中入退所!H8,"-")</f>
        <v>-</v>
      </c>
      <c r="I61" s="149" t="str">
        <f>IF($H61="教育標準時間",HLOOKUP($G61,$F$5:$H$54,50,FALSE),"-")</f>
        <v>-</v>
      </c>
      <c r="J61" s="20" t="str">
        <f>IF(月途中入退所!$D8=$B$2,IF(月途中入退所!I8="","-",月途中入退所!I8),"-")</f>
        <v>-</v>
      </c>
      <c r="K61" s="162" t="str">
        <f>IFERROR(IF(J61="○",I61+$J$28,I61),"-")</f>
        <v>-</v>
      </c>
      <c r="L61" s="20" t="str">
        <f>IF(月途中入退所!$D8=$B$2,月途中入退所!J8,"-")</f>
        <v>-</v>
      </c>
      <c r="M61" s="129">
        <f>IFERROR(ROUNDDOWN(K61*L61/20,-1),0)</f>
        <v>0</v>
      </c>
      <c r="N61" s="123"/>
      <c r="O61" s="128" t="str">
        <f>IF($H61="教育標準時間",HLOOKUP(G61,$F$5:$H$54,2,FALSE),"-")</f>
        <v>-</v>
      </c>
      <c r="P61" s="128" t="str">
        <f>IF($H61="教育標準時間",HLOOKUP($G61,$F$5:$H$54,3,FALSE),"-")</f>
        <v>-</v>
      </c>
      <c r="Q61" s="128" t="str">
        <f>IF($H61="教育標準時間",HLOOKUP($G61,$F$5:$H$54,4,FALSE),"-")</f>
        <v>-</v>
      </c>
      <c r="R61" s="128" t="str">
        <f>IF($H61="教育標準時間",HLOOKUP($G61,$F$5:$H$54,5,FALSE),"-")</f>
        <v>-</v>
      </c>
      <c r="S61" s="128" t="str">
        <f>IF($H61="教育標準時間",HLOOKUP($G61,$F$5:$H$54,6,FALSE),"-")</f>
        <v>-</v>
      </c>
      <c r="T61" s="128" t="str">
        <f>IF($H61="教育標準時間",HLOOKUP($G61,$F$5:$H$54,7,FALSE),"-")</f>
        <v>-</v>
      </c>
      <c r="U61" s="128" t="str">
        <f>IF($H61="教育標準時間",HLOOKUP($G61,$F$5:$H$54,8,FALSE),"-")</f>
        <v>-</v>
      </c>
      <c r="V61" s="128" t="str">
        <f>IF($H61="教育標準時間",HLOOKUP($G61,$F$5:$H$54,9,FALSE),"-")</f>
        <v>-</v>
      </c>
      <c r="W61" s="128" t="str">
        <f>IF($H61="教育標準時間",HLOOKUP($G61,$F$5:$H$54,10,FALSE),"-")</f>
        <v>-</v>
      </c>
      <c r="X61" s="128" t="str">
        <f>IF($H61="教育標準時間",HLOOKUP($G61,$F$5:$H$54,11,FALSE),"-")</f>
        <v>-</v>
      </c>
      <c r="Y61" s="128" t="str">
        <f>IF($H61="教育標準時間",HLOOKUP($G61,$F$5:$H$54,12,FALSE),"-")</f>
        <v>-</v>
      </c>
      <c r="Z61" s="128" t="str">
        <f>IF($H61="教育標準時間",HLOOKUP($G61,$F$5:$H$54,13,FALSE),"-")</f>
        <v>-</v>
      </c>
      <c r="AA61" s="128" t="str">
        <f>IF($H61="教育標準時間",HLOOKUP($G61,$F$5:$H$54,14,FALSE),"-")</f>
        <v>-</v>
      </c>
      <c r="AB61" s="128" t="str">
        <f>IF($H61="教育標準時間",HLOOKUP($G61,$F$5:$H$54,15,FALSE),"-")</f>
        <v>-</v>
      </c>
      <c r="AC61" s="128" t="str">
        <f>IF($H61="教育標準時間",HLOOKUP($G61,$F$5:$H$54,16,FALSE),"-")</f>
        <v>-</v>
      </c>
      <c r="AD61" s="128" t="str">
        <f>IF($H61="教育標準時間",HLOOKUP($G61,$F$5:$H$54,17,FALSE),"-")</f>
        <v>-</v>
      </c>
      <c r="AE61" s="128" t="str">
        <f>IF($H61="教育標準時間",HLOOKUP($G61,$F$5:$H$54,18,FALSE),"-")</f>
        <v>-</v>
      </c>
      <c r="AF61" s="128" t="str">
        <f>IF($H61="教育標準時間",HLOOKUP($G61,$F$5:$H$54,19,FALSE),"-")</f>
        <v>-</v>
      </c>
      <c r="AG61" s="128" t="str">
        <f>IF($H61="教育標準時間",HLOOKUP($G61,$F$5:$H$54,20,FALSE),"-")</f>
        <v>-</v>
      </c>
      <c r="AH61" s="128" t="str">
        <f>IF($H61="教育標準時間",HLOOKUP($G61,$F$5:$H$54,21,FALSE),"-")</f>
        <v>-</v>
      </c>
      <c r="AI61" s="128" t="str">
        <f>IF($H61="教育標準時間",HLOOKUP($G61,$F$5:$H$54,22,FALSE),"-")</f>
        <v>-</v>
      </c>
      <c r="AJ61" s="128" t="str">
        <f>IF($H61="教育標準時間",HLOOKUP($G61,$F$5:$H$54,23,FALSE),"-")</f>
        <v>-</v>
      </c>
      <c r="AK61" s="128" t="str">
        <f>IF($H61="教育標準時間",HLOOKUP($G61,$F$5:$H$54,24,FALSE),"-")</f>
        <v>-</v>
      </c>
      <c r="AL61" s="128" t="str">
        <f>IF($H61="教育標準時間",HLOOKUP($G61,$F$5:$H$54,25,FALSE),"-")</f>
        <v>-</v>
      </c>
      <c r="AM61" s="128" t="str">
        <f>IF($H61="教育標準時間",HLOOKUP($G61,$F$5:$H$54,26,FALSE),"-")</f>
        <v>-</v>
      </c>
      <c r="AN61" s="128" t="str">
        <f>IF($H61="教育標準時間",HLOOKUP($G61,$F$5:$H$54,27,FALSE),"-")</f>
        <v>-</v>
      </c>
      <c r="AO61" s="128" t="str">
        <f>IF($H61="教育標準時間",HLOOKUP($G61,$F$5:$H$54,28,FALSE),"-")</f>
        <v>-</v>
      </c>
      <c r="AP61" s="128" t="str">
        <f>IF($H61="教育標準時間",HLOOKUP($G61,$F$5:$H$54,29,FALSE),"-")</f>
        <v>-</v>
      </c>
      <c r="AQ61" s="128" t="str">
        <f>IF($H61="教育標準時間",HLOOKUP($G61,$F$5:$H$54,30,FALSE),"-")</f>
        <v>-</v>
      </c>
      <c r="AR61" s="128" t="str">
        <f>IF($H61="教育標準時間",HLOOKUP($G61,$F$5:$H$54,41,FALSE),"-")</f>
        <v>-</v>
      </c>
      <c r="AS61" s="128" t="str">
        <f>IF($H61="教育標準時間",IF(J61="○",$J$28,"-"),"-")</f>
        <v>-</v>
      </c>
      <c r="AT61" s="128">
        <f>M61-SUM(AU61:BX61)</f>
        <v>0</v>
      </c>
      <c r="AU61" s="128" t="str">
        <f>IFERROR(ROUND(P61*$L61/20,0),"-")</f>
        <v>-</v>
      </c>
      <c r="AV61" s="128" t="str">
        <f t="shared" ref="AV61:BX61" si="8">IFERROR(ROUND(Q61*$L61/20,0),"-")</f>
        <v>-</v>
      </c>
      <c r="AW61" s="128" t="str">
        <f t="shared" si="8"/>
        <v>-</v>
      </c>
      <c r="AX61" s="128" t="str">
        <f t="shared" si="8"/>
        <v>-</v>
      </c>
      <c r="AY61" s="128" t="str">
        <f t="shared" si="8"/>
        <v>-</v>
      </c>
      <c r="AZ61" s="128" t="str">
        <f t="shared" si="8"/>
        <v>-</v>
      </c>
      <c r="BA61" s="128" t="str">
        <f t="shared" si="8"/>
        <v>-</v>
      </c>
      <c r="BB61" s="128" t="str">
        <f t="shared" si="8"/>
        <v>-</v>
      </c>
      <c r="BC61" s="128" t="str">
        <f t="shared" si="8"/>
        <v>-</v>
      </c>
      <c r="BD61" s="128" t="str">
        <f t="shared" si="8"/>
        <v>-</v>
      </c>
      <c r="BE61" s="128" t="str">
        <f t="shared" si="8"/>
        <v>-</v>
      </c>
      <c r="BF61" s="128" t="str">
        <f t="shared" si="8"/>
        <v>-</v>
      </c>
      <c r="BG61" s="128" t="str">
        <f t="shared" si="8"/>
        <v>-</v>
      </c>
      <c r="BH61" s="128" t="str">
        <f t="shared" si="8"/>
        <v>-</v>
      </c>
      <c r="BI61" s="128" t="str">
        <f t="shared" si="8"/>
        <v>-</v>
      </c>
      <c r="BJ61" s="128" t="str">
        <f t="shared" si="8"/>
        <v>-</v>
      </c>
      <c r="BK61" s="128" t="str">
        <f t="shared" si="8"/>
        <v>-</v>
      </c>
      <c r="BL61" s="128" t="str">
        <f t="shared" si="8"/>
        <v>-</v>
      </c>
      <c r="BM61" s="128" t="str">
        <f t="shared" si="8"/>
        <v>-</v>
      </c>
      <c r="BN61" s="128" t="str">
        <f t="shared" si="8"/>
        <v>-</v>
      </c>
      <c r="BO61" s="128" t="str">
        <f t="shared" si="8"/>
        <v>-</v>
      </c>
      <c r="BP61" s="128" t="str">
        <f t="shared" si="8"/>
        <v>-</v>
      </c>
      <c r="BQ61" s="128" t="str">
        <f t="shared" si="8"/>
        <v>-</v>
      </c>
      <c r="BR61" s="128" t="str">
        <f t="shared" si="8"/>
        <v>-</v>
      </c>
      <c r="BS61" s="128" t="str">
        <f t="shared" si="8"/>
        <v>-</v>
      </c>
      <c r="BT61" s="128" t="str">
        <f t="shared" si="8"/>
        <v>-</v>
      </c>
      <c r="BU61" s="128" t="str">
        <f t="shared" si="8"/>
        <v>-</v>
      </c>
      <c r="BV61" s="128" t="str">
        <f t="shared" si="8"/>
        <v>-</v>
      </c>
      <c r="BW61" s="128" t="str">
        <f t="shared" si="8"/>
        <v>-</v>
      </c>
      <c r="BX61" s="128" t="str">
        <f t="shared" si="8"/>
        <v>-</v>
      </c>
      <c r="BY61" s="129">
        <f>SUM(AT61:BX61)</f>
        <v>0</v>
      </c>
      <c r="CA61" s="128" t="str">
        <f>IFERROR(AU61+AW61+AY61+BA61+BC61+BE61+BG61+BI61+BK61+BM61+BP61+BR61+BT61+BV61,"-")</f>
        <v>-</v>
      </c>
    </row>
    <row r="62" spans="1:79" ht="12.75" customHeight="1">
      <c r="B62" s="14"/>
      <c r="C62" s="70"/>
      <c r="D62" s="70"/>
      <c r="E62" s="70"/>
      <c r="F62" s="20" t="str">
        <f>IF(月途中入退所!$D9=$B$2,月途中入退所!$F9,"-")</f>
        <v>-</v>
      </c>
      <c r="G62" s="20" t="str">
        <f>IF(月途中入退所!$D9=$B$2,月途中入退所!G9,"-")</f>
        <v>-</v>
      </c>
      <c r="H62" s="20" t="str">
        <f>IF(月途中入退所!$D9=$B$2,月途中入退所!H9,"-")</f>
        <v>-</v>
      </c>
      <c r="I62" s="149" t="str">
        <f t="shared" ref="I62:I80" si="9">IF($H62="教育標準時間",HLOOKUP($G62,$F$5:$H$54,50,FALSE),"-")</f>
        <v>-</v>
      </c>
      <c r="J62" s="20" t="str">
        <f>IF(月途中入退所!$D9=$B$2,IF(月途中入退所!I9="","-",月途中入退所!I9),"-")</f>
        <v>-</v>
      </c>
      <c r="K62" s="162" t="str">
        <f t="shared" ref="K62:K80" si="10">IFERROR(IF(J62="○",I62+$J$28,I62),"-")</f>
        <v>-</v>
      </c>
      <c r="L62" s="20" t="str">
        <f>IF(月途中入退所!$D9=$B$2,月途中入退所!J9,"-")</f>
        <v>-</v>
      </c>
      <c r="M62" s="129">
        <f t="shared" ref="M62:M80" si="11">IFERROR(ROUNDDOWN(K62*L62/20,-1),0)</f>
        <v>0</v>
      </c>
      <c r="N62" s="123"/>
      <c r="O62" s="128" t="str">
        <f t="shared" ref="O62:O79" si="12">IF($H62="教育標準時間",HLOOKUP(G62,$F$5:$H$54,2,FALSE),"-")</f>
        <v>-</v>
      </c>
      <c r="P62" s="128" t="str">
        <f t="shared" ref="P62:P80" si="13">IF($H62="教育標準時間",HLOOKUP($G62,$F$5:$H$54,3,FALSE),"-")</f>
        <v>-</v>
      </c>
      <c r="Q62" s="128" t="str">
        <f t="shared" ref="Q62:Q79" si="14">IF($H62="教育標準時間",HLOOKUP($G62,$F$5:$H$54,4,FALSE),"-")</f>
        <v>-</v>
      </c>
      <c r="R62" s="128" t="str">
        <f t="shared" ref="R62:R79" si="15">IF($H62="教育標準時間",HLOOKUP($G62,$F$5:$H$54,5,FALSE),"-")</f>
        <v>-</v>
      </c>
      <c r="S62" s="128" t="str">
        <f t="shared" ref="S62:S80" si="16">IF($H62="教育標準時間",HLOOKUP($G62,$F$5:$H$54,6,FALSE),"-")</f>
        <v>-</v>
      </c>
      <c r="T62" s="128" t="str">
        <f t="shared" ref="T62:T79" si="17">IF($H62="教育標準時間",HLOOKUP($G62,$F$5:$H$54,7,FALSE),"-")</f>
        <v>-</v>
      </c>
      <c r="U62" s="128" t="str">
        <f t="shared" ref="U62:U79" si="18">IF($H62="教育標準時間",HLOOKUP($G62,$F$5:$H$54,8,FALSE),"-")</f>
        <v>-</v>
      </c>
      <c r="V62" s="128" t="str">
        <f t="shared" ref="V62:V80" si="19">IF($H62="教育標準時間",HLOOKUP($G62,$F$5:$H$54,9,FALSE),"-")</f>
        <v>-</v>
      </c>
      <c r="W62" s="128" t="str">
        <f t="shared" ref="W62:W80" si="20">IF($H62="教育標準時間",HLOOKUP($G62,$F$5:$H$54,10,FALSE),"-")</f>
        <v>-</v>
      </c>
      <c r="X62" s="128" t="str">
        <f t="shared" ref="X62:X79" si="21">IF($H62="教育標準時間",HLOOKUP($G62,$F$5:$H$54,11,FALSE),"-")</f>
        <v>-</v>
      </c>
      <c r="Y62" s="128" t="str">
        <f t="shared" ref="Y62:Y80" si="22">IF($H62="教育標準時間",HLOOKUP($G62,$F$5:$H$54,12,FALSE),"-")</f>
        <v>-</v>
      </c>
      <c r="Z62" s="128" t="str">
        <f t="shared" ref="Z62:Z80" si="23">IF($H62="教育標準時間",HLOOKUP($G62,$F$5:$H$54,13,FALSE),"-")</f>
        <v>-</v>
      </c>
      <c r="AA62" s="128" t="str">
        <f t="shared" ref="AA62:AA80" si="24">IF($H62="教育標準時間",HLOOKUP($G62,$F$5:$H$54,14,FALSE),"-")</f>
        <v>-</v>
      </c>
      <c r="AB62" s="128" t="str">
        <f t="shared" ref="AB62:AB80" si="25">IF($H62="教育標準時間",HLOOKUP($G62,$F$5:$H$54,15,FALSE),"-")</f>
        <v>-</v>
      </c>
      <c r="AC62" s="128" t="str">
        <f t="shared" ref="AC62:AC80" si="26">IF($H62="教育標準時間",HLOOKUP($G62,$F$5:$H$54,16,FALSE),"-")</f>
        <v>-</v>
      </c>
      <c r="AD62" s="128" t="str">
        <f t="shared" ref="AD62:AD80" si="27">IF($H62="教育標準時間",HLOOKUP($G62,$F$5:$H$54,17,FALSE),"-")</f>
        <v>-</v>
      </c>
      <c r="AE62" s="128" t="str">
        <f t="shared" ref="AE62:AE80" si="28">IF($H62="教育標準時間",HLOOKUP($G62,$F$5:$H$54,18,FALSE),"-")</f>
        <v>-</v>
      </c>
      <c r="AF62" s="128" t="str">
        <f t="shared" ref="AF62:AF80" si="29">IF($H62="教育標準時間",HLOOKUP($G62,$F$5:$H$54,19,FALSE),"-")</f>
        <v>-</v>
      </c>
      <c r="AG62" s="128" t="str">
        <f t="shared" ref="AG62:AG80" si="30">IF($H62="教育標準時間",HLOOKUP($G62,$F$5:$H$54,20,FALSE),"-")</f>
        <v>-</v>
      </c>
      <c r="AH62" s="128" t="str">
        <f t="shared" ref="AH62:AH80" si="31">IF($H62="教育標準時間",HLOOKUP($G62,$F$5:$H$54,21,FALSE),"-")</f>
        <v>-</v>
      </c>
      <c r="AI62" s="128" t="str">
        <f t="shared" ref="AI62:AI79" si="32">IF($H62="教育標準時間",HLOOKUP($G62,$F$5:$H$54,22,FALSE),"-")</f>
        <v>-</v>
      </c>
      <c r="AJ62" s="128" t="str">
        <f t="shared" ref="AJ62:AJ80" si="33">IF($H62="教育標準時間",HLOOKUP($G62,$F$5:$H$54,23,FALSE),"-")</f>
        <v>-</v>
      </c>
      <c r="AK62" s="128" t="str">
        <f t="shared" ref="AK62:AK80" si="34">IF($H62="教育標準時間",HLOOKUP($G62,$F$5:$H$54,24,FALSE),"-")</f>
        <v>-</v>
      </c>
      <c r="AL62" s="128" t="str">
        <f t="shared" ref="AL62:AL80" si="35">IF($H62="教育標準時間",HLOOKUP($G62,$F$5:$H$54,25,FALSE),"-")</f>
        <v>-</v>
      </c>
      <c r="AM62" s="128" t="str">
        <f t="shared" ref="AM62:AM80" si="36">IF($H62="教育標準時間",HLOOKUP($G62,$F$5:$H$54,26,FALSE),"-")</f>
        <v>-</v>
      </c>
      <c r="AN62" s="128" t="str">
        <f t="shared" ref="AN62:AN80" si="37">IF($H62="教育標準時間",HLOOKUP($G62,$F$5:$H$54,27,FALSE),"-")</f>
        <v>-</v>
      </c>
      <c r="AO62" s="128" t="str">
        <f t="shared" ref="AO62:AO80" si="38">IF($H62="教育標準時間",HLOOKUP($G62,$F$5:$H$54,28,FALSE),"-")</f>
        <v>-</v>
      </c>
      <c r="AP62" s="128" t="str">
        <f t="shared" ref="AP62:AP80" si="39">IF($H62="教育標準時間",HLOOKUP($G62,$F$5:$H$54,29,FALSE),"-")</f>
        <v>-</v>
      </c>
      <c r="AQ62" s="128" t="str">
        <f t="shared" ref="AQ62:AQ79" si="40">IF($H62="教育標準時間",HLOOKUP($G62,$F$5:$H$54,30,FALSE),"-")</f>
        <v>-</v>
      </c>
      <c r="AR62" s="128" t="str">
        <f t="shared" ref="AR62:AR80" si="41">IF($H62="教育標準時間",HLOOKUP($G62,$F$5:$H$54,41,FALSE),"-")</f>
        <v>-</v>
      </c>
      <c r="AS62" s="128" t="str">
        <f t="shared" ref="AS62:AS79" si="42">IF($H62="教育標準時間",IF(J62="○",$J$28,"-"),"-")</f>
        <v>-</v>
      </c>
      <c r="AT62" s="128">
        <f t="shared" ref="AT62:AT80" si="43">M62-SUM(AU62:BX62)</f>
        <v>0</v>
      </c>
      <c r="AU62" s="128" t="str">
        <f t="shared" ref="AU62:AU80" si="44">IFERROR(ROUND(P62*$L62/20,0),"-")</f>
        <v>-</v>
      </c>
      <c r="AV62" s="128" t="str">
        <f t="shared" ref="AV62:AV80" si="45">IFERROR(ROUND(Q62*$L62/20,0),"-")</f>
        <v>-</v>
      </c>
      <c r="AW62" s="128" t="str">
        <f t="shared" ref="AW62:AW80" si="46">IFERROR(ROUND(R62*$L62/20,0),"-")</f>
        <v>-</v>
      </c>
      <c r="AX62" s="128" t="str">
        <f t="shared" ref="AX62:AX80" si="47">IFERROR(ROUND(S62*$L62/20,0),"-")</f>
        <v>-</v>
      </c>
      <c r="AY62" s="128" t="str">
        <f t="shared" ref="AY62:AY80" si="48">IFERROR(ROUND(T62*$L62/20,0),"-")</f>
        <v>-</v>
      </c>
      <c r="AZ62" s="128" t="str">
        <f t="shared" ref="AZ62:AZ80" si="49">IFERROR(ROUND(U62*$L62/20,0),"-")</f>
        <v>-</v>
      </c>
      <c r="BA62" s="128" t="str">
        <f t="shared" ref="BA62:BA80" si="50">IFERROR(ROUND(V62*$L62/20,0),"-")</f>
        <v>-</v>
      </c>
      <c r="BB62" s="128" t="str">
        <f t="shared" ref="BB62:BB80" si="51">IFERROR(ROUND(W62*$L62/20,0),"-")</f>
        <v>-</v>
      </c>
      <c r="BC62" s="128" t="str">
        <f t="shared" ref="BC62:BC80" si="52">IFERROR(ROUND(X62*$L62/20,0),"-")</f>
        <v>-</v>
      </c>
      <c r="BD62" s="128" t="str">
        <f t="shared" ref="BD62:BD80" si="53">IFERROR(ROUND(Y62*$L62/20,0),"-")</f>
        <v>-</v>
      </c>
      <c r="BE62" s="128" t="str">
        <f t="shared" ref="BE62:BE80" si="54">IFERROR(ROUND(Z62*$L62/20,0),"-")</f>
        <v>-</v>
      </c>
      <c r="BF62" s="128" t="str">
        <f t="shared" ref="BF62:BF80" si="55">IFERROR(ROUND(AA62*$L62/20,0),"-")</f>
        <v>-</v>
      </c>
      <c r="BG62" s="128" t="str">
        <f t="shared" ref="BG62:BG80" si="56">IFERROR(ROUND(AB62*$L62/20,0),"-")</f>
        <v>-</v>
      </c>
      <c r="BH62" s="128" t="str">
        <f t="shared" ref="BH62:BH80" si="57">IFERROR(ROUND(AC62*$L62/20,0),"-")</f>
        <v>-</v>
      </c>
      <c r="BI62" s="128" t="str">
        <f t="shared" ref="BI62:BI80" si="58">IFERROR(ROUND(AD62*$L62/20,0),"-")</f>
        <v>-</v>
      </c>
      <c r="BJ62" s="128" t="str">
        <f t="shared" ref="BJ62:BJ80" si="59">IFERROR(ROUND(AE62*$L62/20,0),"-")</f>
        <v>-</v>
      </c>
      <c r="BK62" s="128" t="str">
        <f t="shared" ref="BK62:BK80" si="60">IFERROR(ROUND(AF62*$L62/20,0),"-")</f>
        <v>-</v>
      </c>
      <c r="BL62" s="128" t="str">
        <f t="shared" ref="BL62:BL80" si="61">IFERROR(ROUND(AG62*$L62/20,0),"-")</f>
        <v>-</v>
      </c>
      <c r="BM62" s="128" t="str">
        <f t="shared" ref="BM62:BM80" si="62">IFERROR(ROUND(AH62*$L62/20,0),"-")</f>
        <v>-</v>
      </c>
      <c r="BN62" s="128" t="str">
        <f t="shared" ref="BN62:BN80" si="63">IFERROR(ROUND(AI62*$L62/20,0),"-")</f>
        <v>-</v>
      </c>
      <c r="BO62" s="128" t="str">
        <f t="shared" ref="BO62:BO80" si="64">IFERROR(ROUND(AJ62*$L62/20,0),"-")</f>
        <v>-</v>
      </c>
      <c r="BP62" s="128" t="str">
        <f t="shared" ref="BP62:BP80" si="65">IFERROR(ROUND(AK62*$L62/20,0),"-")</f>
        <v>-</v>
      </c>
      <c r="BQ62" s="128" t="str">
        <f t="shared" ref="BQ62:BQ80" si="66">IFERROR(ROUND(AL62*$L62/20,0),"-")</f>
        <v>-</v>
      </c>
      <c r="BR62" s="128" t="str">
        <f t="shared" ref="BR62:BR80" si="67">IFERROR(ROUND(AM62*$L62/20,0),"-")</f>
        <v>-</v>
      </c>
      <c r="BS62" s="128" t="str">
        <f t="shared" ref="BS62:BS80" si="68">IFERROR(ROUND(AN62*$L62/20,0),"-")</f>
        <v>-</v>
      </c>
      <c r="BT62" s="128" t="str">
        <f t="shared" ref="BT62:BT80" si="69">IFERROR(ROUND(AO62*$L62/20,0),"-")</f>
        <v>-</v>
      </c>
      <c r="BU62" s="128" t="str">
        <f t="shared" ref="BU62:BU80" si="70">IFERROR(ROUND(AP62*$L62/20,0),"-")</f>
        <v>-</v>
      </c>
      <c r="BV62" s="128" t="str">
        <f t="shared" ref="BV62:BV80" si="71">IFERROR(ROUND(AQ62*$L62/20,0),"-")</f>
        <v>-</v>
      </c>
      <c r="BW62" s="128" t="str">
        <f t="shared" ref="BW62:BW80" si="72">IFERROR(ROUND(AR62*$L62/20,0),"-")</f>
        <v>-</v>
      </c>
      <c r="BX62" s="128" t="str">
        <f t="shared" ref="BX62:BX80" si="73">IFERROR(ROUND(AS62*$L62/20,0),"-")</f>
        <v>-</v>
      </c>
      <c r="BY62" s="129">
        <f t="shared" ref="BY62:BY80" si="74">SUM(AT62:BX62)</f>
        <v>0</v>
      </c>
      <c r="CA62" s="128" t="str">
        <f t="shared" ref="CA62:CA80" si="75">IFERROR(AU62+AW62+AY62+BA62+BC62+BE62+BG62+BI62+BK62+BM62+BP62+BR62+BT62+BV62,"-")</f>
        <v>-</v>
      </c>
    </row>
    <row r="63" spans="1:79" ht="12.75" customHeight="1">
      <c r="B63" s="14"/>
      <c r="C63" s="70"/>
      <c r="D63" s="70"/>
      <c r="E63" s="70"/>
      <c r="F63" s="20" t="str">
        <f>IF(月途中入退所!$D10=$B$2,月途中入退所!$F10,"-")</f>
        <v>-</v>
      </c>
      <c r="G63" s="20" t="str">
        <f>IF(月途中入退所!$D10=$B$2,月途中入退所!G10,"-")</f>
        <v>-</v>
      </c>
      <c r="H63" s="20" t="str">
        <f>IF(月途中入退所!$D10=$B$2,月途中入退所!H10,"-")</f>
        <v>-</v>
      </c>
      <c r="I63" s="149" t="str">
        <f t="shared" si="9"/>
        <v>-</v>
      </c>
      <c r="J63" s="20" t="str">
        <f>IF(月途中入退所!$D10=$B$2,IF(月途中入退所!I10="","-",月途中入退所!I10),"-")</f>
        <v>-</v>
      </c>
      <c r="K63" s="162" t="str">
        <f t="shared" si="10"/>
        <v>-</v>
      </c>
      <c r="L63" s="20" t="str">
        <f>IF(月途中入退所!$D10=$B$2,月途中入退所!J10,"-")</f>
        <v>-</v>
      </c>
      <c r="M63" s="129">
        <f t="shared" si="11"/>
        <v>0</v>
      </c>
      <c r="N63" s="123"/>
      <c r="O63" s="128" t="str">
        <f t="shared" si="12"/>
        <v>-</v>
      </c>
      <c r="P63" s="128" t="str">
        <f t="shared" si="13"/>
        <v>-</v>
      </c>
      <c r="Q63" s="128" t="str">
        <f t="shared" si="14"/>
        <v>-</v>
      </c>
      <c r="R63" s="128" t="str">
        <f t="shared" si="15"/>
        <v>-</v>
      </c>
      <c r="S63" s="128" t="str">
        <f t="shared" si="16"/>
        <v>-</v>
      </c>
      <c r="T63" s="128" t="str">
        <f t="shared" si="17"/>
        <v>-</v>
      </c>
      <c r="U63" s="128" t="str">
        <f t="shared" si="18"/>
        <v>-</v>
      </c>
      <c r="V63" s="128" t="str">
        <f t="shared" si="19"/>
        <v>-</v>
      </c>
      <c r="W63" s="128" t="str">
        <f t="shared" si="20"/>
        <v>-</v>
      </c>
      <c r="X63" s="128" t="str">
        <f t="shared" si="21"/>
        <v>-</v>
      </c>
      <c r="Y63" s="128" t="str">
        <f t="shared" si="22"/>
        <v>-</v>
      </c>
      <c r="Z63" s="128" t="str">
        <f t="shared" si="23"/>
        <v>-</v>
      </c>
      <c r="AA63" s="128" t="str">
        <f t="shared" si="24"/>
        <v>-</v>
      </c>
      <c r="AB63" s="128" t="str">
        <f t="shared" si="25"/>
        <v>-</v>
      </c>
      <c r="AC63" s="128" t="str">
        <f t="shared" si="26"/>
        <v>-</v>
      </c>
      <c r="AD63" s="128" t="str">
        <f t="shared" si="27"/>
        <v>-</v>
      </c>
      <c r="AE63" s="128" t="str">
        <f t="shared" si="28"/>
        <v>-</v>
      </c>
      <c r="AF63" s="128" t="str">
        <f t="shared" si="29"/>
        <v>-</v>
      </c>
      <c r="AG63" s="128" t="str">
        <f t="shared" si="30"/>
        <v>-</v>
      </c>
      <c r="AH63" s="128" t="str">
        <f t="shared" si="31"/>
        <v>-</v>
      </c>
      <c r="AI63" s="128" t="str">
        <f t="shared" si="32"/>
        <v>-</v>
      </c>
      <c r="AJ63" s="128" t="str">
        <f t="shared" si="33"/>
        <v>-</v>
      </c>
      <c r="AK63" s="128" t="str">
        <f t="shared" si="34"/>
        <v>-</v>
      </c>
      <c r="AL63" s="128" t="str">
        <f t="shared" si="35"/>
        <v>-</v>
      </c>
      <c r="AM63" s="128" t="str">
        <f t="shared" si="36"/>
        <v>-</v>
      </c>
      <c r="AN63" s="128" t="str">
        <f t="shared" si="37"/>
        <v>-</v>
      </c>
      <c r="AO63" s="128" t="str">
        <f t="shared" si="38"/>
        <v>-</v>
      </c>
      <c r="AP63" s="128" t="str">
        <f t="shared" si="39"/>
        <v>-</v>
      </c>
      <c r="AQ63" s="128" t="str">
        <f t="shared" si="40"/>
        <v>-</v>
      </c>
      <c r="AR63" s="128" t="str">
        <f t="shared" si="41"/>
        <v>-</v>
      </c>
      <c r="AS63" s="128" t="str">
        <f t="shared" si="42"/>
        <v>-</v>
      </c>
      <c r="AT63" s="128">
        <f t="shared" si="43"/>
        <v>0</v>
      </c>
      <c r="AU63" s="128" t="str">
        <f t="shared" si="44"/>
        <v>-</v>
      </c>
      <c r="AV63" s="128" t="str">
        <f t="shared" si="45"/>
        <v>-</v>
      </c>
      <c r="AW63" s="128" t="str">
        <f t="shared" si="46"/>
        <v>-</v>
      </c>
      <c r="AX63" s="128" t="str">
        <f t="shared" si="47"/>
        <v>-</v>
      </c>
      <c r="AY63" s="128" t="str">
        <f t="shared" si="48"/>
        <v>-</v>
      </c>
      <c r="AZ63" s="128" t="str">
        <f t="shared" si="49"/>
        <v>-</v>
      </c>
      <c r="BA63" s="128" t="str">
        <f t="shared" si="50"/>
        <v>-</v>
      </c>
      <c r="BB63" s="128" t="str">
        <f t="shared" si="51"/>
        <v>-</v>
      </c>
      <c r="BC63" s="128" t="str">
        <f t="shared" si="52"/>
        <v>-</v>
      </c>
      <c r="BD63" s="128" t="str">
        <f t="shared" si="53"/>
        <v>-</v>
      </c>
      <c r="BE63" s="128" t="str">
        <f t="shared" si="54"/>
        <v>-</v>
      </c>
      <c r="BF63" s="128" t="str">
        <f t="shared" si="55"/>
        <v>-</v>
      </c>
      <c r="BG63" s="128" t="str">
        <f t="shared" si="56"/>
        <v>-</v>
      </c>
      <c r="BH63" s="128" t="str">
        <f t="shared" si="57"/>
        <v>-</v>
      </c>
      <c r="BI63" s="128" t="str">
        <f t="shared" si="58"/>
        <v>-</v>
      </c>
      <c r="BJ63" s="128" t="str">
        <f t="shared" si="59"/>
        <v>-</v>
      </c>
      <c r="BK63" s="128" t="str">
        <f t="shared" si="60"/>
        <v>-</v>
      </c>
      <c r="BL63" s="128" t="str">
        <f t="shared" si="61"/>
        <v>-</v>
      </c>
      <c r="BM63" s="128" t="str">
        <f t="shared" si="62"/>
        <v>-</v>
      </c>
      <c r="BN63" s="128" t="str">
        <f t="shared" si="63"/>
        <v>-</v>
      </c>
      <c r="BO63" s="128" t="str">
        <f t="shared" si="64"/>
        <v>-</v>
      </c>
      <c r="BP63" s="128" t="str">
        <f t="shared" si="65"/>
        <v>-</v>
      </c>
      <c r="BQ63" s="128" t="str">
        <f t="shared" si="66"/>
        <v>-</v>
      </c>
      <c r="BR63" s="128" t="str">
        <f t="shared" si="67"/>
        <v>-</v>
      </c>
      <c r="BS63" s="128" t="str">
        <f t="shared" si="68"/>
        <v>-</v>
      </c>
      <c r="BT63" s="128" t="str">
        <f t="shared" si="69"/>
        <v>-</v>
      </c>
      <c r="BU63" s="128" t="str">
        <f t="shared" si="70"/>
        <v>-</v>
      </c>
      <c r="BV63" s="128" t="str">
        <f t="shared" si="71"/>
        <v>-</v>
      </c>
      <c r="BW63" s="128" t="str">
        <f t="shared" si="72"/>
        <v>-</v>
      </c>
      <c r="BX63" s="128" t="str">
        <f t="shared" si="73"/>
        <v>-</v>
      </c>
      <c r="BY63" s="129">
        <f t="shared" si="74"/>
        <v>0</v>
      </c>
      <c r="CA63" s="128" t="str">
        <f t="shared" si="75"/>
        <v>-</v>
      </c>
    </row>
    <row r="64" spans="1:79" ht="12.75" customHeight="1">
      <c r="B64" s="14"/>
      <c r="C64" s="145"/>
      <c r="D64" s="145"/>
      <c r="E64" s="145"/>
      <c r="F64" s="20" t="str">
        <f>IF(月途中入退所!$D11=$B$2,月途中入退所!$F11,"-")</f>
        <v>-</v>
      </c>
      <c r="G64" s="20" t="str">
        <f>IF(月途中入退所!$D11=$B$2,月途中入退所!G11,"-")</f>
        <v>-</v>
      </c>
      <c r="H64" s="20" t="str">
        <f>IF(月途中入退所!$D11=$B$2,月途中入退所!H11,"-")</f>
        <v>-</v>
      </c>
      <c r="I64" s="149" t="str">
        <f t="shared" si="9"/>
        <v>-</v>
      </c>
      <c r="J64" s="20" t="str">
        <f>IF(月途中入退所!$D11=$B$2,IF(月途中入退所!I11="","-",月途中入退所!I11),"-")</f>
        <v>-</v>
      </c>
      <c r="K64" s="162" t="str">
        <f t="shared" si="10"/>
        <v>-</v>
      </c>
      <c r="L64" s="20" t="str">
        <f>IF(月途中入退所!$D11=$B$2,月途中入退所!J11,"-")</f>
        <v>-</v>
      </c>
      <c r="M64" s="129">
        <f t="shared" si="11"/>
        <v>0</v>
      </c>
      <c r="N64" s="123"/>
      <c r="O64" s="128" t="str">
        <f t="shared" si="12"/>
        <v>-</v>
      </c>
      <c r="P64" s="128" t="str">
        <f t="shared" si="13"/>
        <v>-</v>
      </c>
      <c r="Q64" s="128" t="str">
        <f t="shared" si="14"/>
        <v>-</v>
      </c>
      <c r="R64" s="128" t="str">
        <f t="shared" si="15"/>
        <v>-</v>
      </c>
      <c r="S64" s="128" t="str">
        <f t="shared" si="16"/>
        <v>-</v>
      </c>
      <c r="T64" s="128" t="str">
        <f t="shared" si="17"/>
        <v>-</v>
      </c>
      <c r="U64" s="128" t="str">
        <f t="shared" si="18"/>
        <v>-</v>
      </c>
      <c r="V64" s="128" t="str">
        <f t="shared" si="19"/>
        <v>-</v>
      </c>
      <c r="W64" s="128" t="str">
        <f t="shared" si="20"/>
        <v>-</v>
      </c>
      <c r="X64" s="128" t="str">
        <f t="shared" si="21"/>
        <v>-</v>
      </c>
      <c r="Y64" s="128" t="str">
        <f t="shared" si="22"/>
        <v>-</v>
      </c>
      <c r="Z64" s="128" t="str">
        <f t="shared" si="23"/>
        <v>-</v>
      </c>
      <c r="AA64" s="128" t="str">
        <f t="shared" si="24"/>
        <v>-</v>
      </c>
      <c r="AB64" s="128" t="str">
        <f t="shared" si="25"/>
        <v>-</v>
      </c>
      <c r="AC64" s="128" t="str">
        <f t="shared" si="26"/>
        <v>-</v>
      </c>
      <c r="AD64" s="128" t="str">
        <f t="shared" si="27"/>
        <v>-</v>
      </c>
      <c r="AE64" s="128" t="str">
        <f t="shared" si="28"/>
        <v>-</v>
      </c>
      <c r="AF64" s="128" t="str">
        <f t="shared" si="29"/>
        <v>-</v>
      </c>
      <c r="AG64" s="128" t="str">
        <f t="shared" si="30"/>
        <v>-</v>
      </c>
      <c r="AH64" s="128" t="str">
        <f t="shared" si="31"/>
        <v>-</v>
      </c>
      <c r="AI64" s="128" t="str">
        <f t="shared" si="32"/>
        <v>-</v>
      </c>
      <c r="AJ64" s="128" t="str">
        <f t="shared" si="33"/>
        <v>-</v>
      </c>
      <c r="AK64" s="128" t="str">
        <f t="shared" si="34"/>
        <v>-</v>
      </c>
      <c r="AL64" s="128" t="str">
        <f t="shared" si="35"/>
        <v>-</v>
      </c>
      <c r="AM64" s="128" t="str">
        <f t="shared" si="36"/>
        <v>-</v>
      </c>
      <c r="AN64" s="128" t="str">
        <f t="shared" si="37"/>
        <v>-</v>
      </c>
      <c r="AO64" s="128" t="str">
        <f t="shared" si="38"/>
        <v>-</v>
      </c>
      <c r="AP64" s="128" t="str">
        <f t="shared" si="39"/>
        <v>-</v>
      </c>
      <c r="AQ64" s="128" t="str">
        <f t="shared" si="40"/>
        <v>-</v>
      </c>
      <c r="AR64" s="128" t="str">
        <f t="shared" si="41"/>
        <v>-</v>
      </c>
      <c r="AS64" s="128" t="str">
        <f t="shared" si="42"/>
        <v>-</v>
      </c>
      <c r="AT64" s="128">
        <f t="shared" si="43"/>
        <v>0</v>
      </c>
      <c r="AU64" s="128" t="str">
        <f>IFERROR(ROUND(P64*$L64/20,0),"-")</f>
        <v>-</v>
      </c>
      <c r="AV64" s="128" t="str">
        <f t="shared" si="45"/>
        <v>-</v>
      </c>
      <c r="AW64" s="128" t="str">
        <f t="shared" si="46"/>
        <v>-</v>
      </c>
      <c r="AX64" s="128" t="str">
        <f t="shared" si="47"/>
        <v>-</v>
      </c>
      <c r="AY64" s="128" t="str">
        <f t="shared" si="48"/>
        <v>-</v>
      </c>
      <c r="AZ64" s="128" t="str">
        <f t="shared" si="49"/>
        <v>-</v>
      </c>
      <c r="BA64" s="128" t="str">
        <f t="shared" si="50"/>
        <v>-</v>
      </c>
      <c r="BB64" s="128" t="str">
        <f t="shared" si="51"/>
        <v>-</v>
      </c>
      <c r="BC64" s="128" t="str">
        <f t="shared" si="52"/>
        <v>-</v>
      </c>
      <c r="BD64" s="128" t="str">
        <f t="shared" si="53"/>
        <v>-</v>
      </c>
      <c r="BE64" s="128" t="str">
        <f t="shared" si="54"/>
        <v>-</v>
      </c>
      <c r="BF64" s="128" t="str">
        <f t="shared" si="55"/>
        <v>-</v>
      </c>
      <c r="BG64" s="128" t="str">
        <f t="shared" si="56"/>
        <v>-</v>
      </c>
      <c r="BH64" s="128" t="str">
        <f t="shared" si="57"/>
        <v>-</v>
      </c>
      <c r="BI64" s="128" t="str">
        <f t="shared" si="58"/>
        <v>-</v>
      </c>
      <c r="BJ64" s="128" t="str">
        <f t="shared" si="59"/>
        <v>-</v>
      </c>
      <c r="BK64" s="128" t="str">
        <f t="shared" si="60"/>
        <v>-</v>
      </c>
      <c r="BL64" s="128" t="str">
        <f t="shared" si="61"/>
        <v>-</v>
      </c>
      <c r="BM64" s="128" t="str">
        <f t="shared" si="62"/>
        <v>-</v>
      </c>
      <c r="BN64" s="128" t="str">
        <f t="shared" si="63"/>
        <v>-</v>
      </c>
      <c r="BO64" s="128" t="str">
        <f t="shared" si="64"/>
        <v>-</v>
      </c>
      <c r="BP64" s="128" t="str">
        <f t="shared" si="65"/>
        <v>-</v>
      </c>
      <c r="BQ64" s="128" t="str">
        <f t="shared" si="66"/>
        <v>-</v>
      </c>
      <c r="BR64" s="128" t="str">
        <f t="shared" si="67"/>
        <v>-</v>
      </c>
      <c r="BS64" s="128" t="str">
        <f t="shared" si="68"/>
        <v>-</v>
      </c>
      <c r="BT64" s="128" t="str">
        <f t="shared" si="69"/>
        <v>-</v>
      </c>
      <c r="BU64" s="128" t="str">
        <f t="shared" si="70"/>
        <v>-</v>
      </c>
      <c r="BV64" s="128" t="str">
        <f t="shared" si="71"/>
        <v>-</v>
      </c>
      <c r="BW64" s="128" t="str">
        <f t="shared" si="72"/>
        <v>-</v>
      </c>
      <c r="BX64" s="128" t="str">
        <f t="shared" si="73"/>
        <v>-</v>
      </c>
      <c r="BY64" s="129">
        <f t="shared" si="74"/>
        <v>0</v>
      </c>
      <c r="CA64" s="128" t="str">
        <f t="shared" si="75"/>
        <v>-</v>
      </c>
    </row>
    <row r="65" spans="2:79" ht="12.75" customHeight="1">
      <c r="B65" s="14"/>
      <c r="C65" s="15"/>
      <c r="D65" s="15"/>
      <c r="E65" s="15"/>
      <c r="F65" s="20" t="str">
        <f>IF(月途中入退所!$D12=$B$2,月途中入退所!$F12,"-")</f>
        <v>-</v>
      </c>
      <c r="G65" s="20" t="str">
        <f>IF(月途中入退所!$D12=$B$2,月途中入退所!G12,"-")</f>
        <v>-</v>
      </c>
      <c r="H65" s="20" t="str">
        <f>IF(月途中入退所!$D12=$B$2,月途中入退所!H12,"-")</f>
        <v>-</v>
      </c>
      <c r="I65" s="149" t="str">
        <f t="shared" si="9"/>
        <v>-</v>
      </c>
      <c r="J65" s="20" t="str">
        <f>IF(月途中入退所!$D12=$B$2,IF(月途中入退所!I12="","-",月途中入退所!I12),"-")</f>
        <v>-</v>
      </c>
      <c r="K65" s="162" t="str">
        <f t="shared" si="10"/>
        <v>-</v>
      </c>
      <c r="L65" s="20" t="str">
        <f>IF(月途中入退所!$D12=$B$2,月途中入退所!J12,"-")</f>
        <v>-</v>
      </c>
      <c r="M65" s="129">
        <f t="shared" si="11"/>
        <v>0</v>
      </c>
      <c r="N65" s="123"/>
      <c r="O65" s="128" t="str">
        <f t="shared" si="12"/>
        <v>-</v>
      </c>
      <c r="P65" s="128" t="str">
        <f t="shared" si="13"/>
        <v>-</v>
      </c>
      <c r="Q65" s="128" t="str">
        <f t="shared" si="14"/>
        <v>-</v>
      </c>
      <c r="R65" s="128" t="str">
        <f t="shared" si="15"/>
        <v>-</v>
      </c>
      <c r="S65" s="128" t="str">
        <f t="shared" si="16"/>
        <v>-</v>
      </c>
      <c r="T65" s="128" t="str">
        <f t="shared" si="17"/>
        <v>-</v>
      </c>
      <c r="U65" s="128" t="str">
        <f t="shared" si="18"/>
        <v>-</v>
      </c>
      <c r="V65" s="128" t="str">
        <f t="shared" si="19"/>
        <v>-</v>
      </c>
      <c r="W65" s="128" t="str">
        <f t="shared" si="20"/>
        <v>-</v>
      </c>
      <c r="X65" s="128" t="str">
        <f t="shared" si="21"/>
        <v>-</v>
      </c>
      <c r="Y65" s="128" t="str">
        <f t="shared" si="22"/>
        <v>-</v>
      </c>
      <c r="Z65" s="128" t="str">
        <f t="shared" si="23"/>
        <v>-</v>
      </c>
      <c r="AA65" s="128" t="str">
        <f t="shared" si="24"/>
        <v>-</v>
      </c>
      <c r="AB65" s="128" t="str">
        <f t="shared" si="25"/>
        <v>-</v>
      </c>
      <c r="AC65" s="128" t="str">
        <f t="shared" si="26"/>
        <v>-</v>
      </c>
      <c r="AD65" s="128" t="str">
        <f t="shared" si="27"/>
        <v>-</v>
      </c>
      <c r="AE65" s="128" t="str">
        <f t="shared" si="28"/>
        <v>-</v>
      </c>
      <c r="AF65" s="128" t="str">
        <f t="shared" si="29"/>
        <v>-</v>
      </c>
      <c r="AG65" s="128" t="str">
        <f t="shared" si="30"/>
        <v>-</v>
      </c>
      <c r="AH65" s="128" t="str">
        <f t="shared" si="31"/>
        <v>-</v>
      </c>
      <c r="AI65" s="128" t="str">
        <f t="shared" si="32"/>
        <v>-</v>
      </c>
      <c r="AJ65" s="128" t="str">
        <f t="shared" si="33"/>
        <v>-</v>
      </c>
      <c r="AK65" s="128" t="str">
        <f t="shared" si="34"/>
        <v>-</v>
      </c>
      <c r="AL65" s="128" t="str">
        <f t="shared" si="35"/>
        <v>-</v>
      </c>
      <c r="AM65" s="128" t="str">
        <f t="shared" si="36"/>
        <v>-</v>
      </c>
      <c r="AN65" s="128" t="str">
        <f t="shared" si="37"/>
        <v>-</v>
      </c>
      <c r="AO65" s="128" t="str">
        <f t="shared" si="38"/>
        <v>-</v>
      </c>
      <c r="AP65" s="128" t="str">
        <f t="shared" si="39"/>
        <v>-</v>
      </c>
      <c r="AQ65" s="128" t="str">
        <f t="shared" si="40"/>
        <v>-</v>
      </c>
      <c r="AR65" s="128" t="str">
        <f t="shared" si="41"/>
        <v>-</v>
      </c>
      <c r="AS65" s="128" t="str">
        <f t="shared" si="42"/>
        <v>-</v>
      </c>
      <c r="AT65" s="128">
        <f t="shared" si="43"/>
        <v>0</v>
      </c>
      <c r="AU65" s="128" t="str">
        <f t="shared" si="44"/>
        <v>-</v>
      </c>
      <c r="AV65" s="128" t="str">
        <f t="shared" si="45"/>
        <v>-</v>
      </c>
      <c r="AW65" s="128" t="str">
        <f t="shared" si="46"/>
        <v>-</v>
      </c>
      <c r="AX65" s="128" t="str">
        <f t="shared" si="47"/>
        <v>-</v>
      </c>
      <c r="AY65" s="128" t="str">
        <f t="shared" si="48"/>
        <v>-</v>
      </c>
      <c r="AZ65" s="128" t="str">
        <f t="shared" si="49"/>
        <v>-</v>
      </c>
      <c r="BA65" s="128" t="str">
        <f t="shared" si="50"/>
        <v>-</v>
      </c>
      <c r="BB65" s="128" t="str">
        <f t="shared" si="51"/>
        <v>-</v>
      </c>
      <c r="BC65" s="128" t="str">
        <f t="shared" si="52"/>
        <v>-</v>
      </c>
      <c r="BD65" s="128" t="str">
        <f t="shared" si="53"/>
        <v>-</v>
      </c>
      <c r="BE65" s="128" t="str">
        <f t="shared" si="54"/>
        <v>-</v>
      </c>
      <c r="BF65" s="128" t="str">
        <f t="shared" si="55"/>
        <v>-</v>
      </c>
      <c r="BG65" s="128" t="str">
        <f t="shared" si="56"/>
        <v>-</v>
      </c>
      <c r="BH65" s="128" t="str">
        <f t="shared" si="57"/>
        <v>-</v>
      </c>
      <c r="BI65" s="128" t="str">
        <f t="shared" si="58"/>
        <v>-</v>
      </c>
      <c r="BJ65" s="128" t="str">
        <f t="shared" si="59"/>
        <v>-</v>
      </c>
      <c r="BK65" s="128" t="str">
        <f t="shared" si="60"/>
        <v>-</v>
      </c>
      <c r="BL65" s="128" t="str">
        <f t="shared" si="61"/>
        <v>-</v>
      </c>
      <c r="BM65" s="128" t="str">
        <f t="shared" si="62"/>
        <v>-</v>
      </c>
      <c r="BN65" s="128" t="str">
        <f t="shared" si="63"/>
        <v>-</v>
      </c>
      <c r="BO65" s="128" t="str">
        <f t="shared" si="64"/>
        <v>-</v>
      </c>
      <c r="BP65" s="128" t="str">
        <f t="shared" si="65"/>
        <v>-</v>
      </c>
      <c r="BQ65" s="128" t="str">
        <f t="shared" si="66"/>
        <v>-</v>
      </c>
      <c r="BR65" s="128" t="str">
        <f t="shared" si="67"/>
        <v>-</v>
      </c>
      <c r="BS65" s="128" t="str">
        <f t="shared" si="68"/>
        <v>-</v>
      </c>
      <c r="BT65" s="128" t="str">
        <f t="shared" si="69"/>
        <v>-</v>
      </c>
      <c r="BU65" s="128" t="str">
        <f t="shared" si="70"/>
        <v>-</v>
      </c>
      <c r="BV65" s="128" t="str">
        <f t="shared" si="71"/>
        <v>-</v>
      </c>
      <c r="BW65" s="128" t="str">
        <f t="shared" si="72"/>
        <v>-</v>
      </c>
      <c r="BX65" s="128" t="str">
        <f t="shared" si="73"/>
        <v>-</v>
      </c>
      <c r="BY65" s="129">
        <f t="shared" si="74"/>
        <v>0</v>
      </c>
      <c r="CA65" s="128" t="str">
        <f t="shared" si="75"/>
        <v>-</v>
      </c>
    </row>
    <row r="66" spans="2:79" ht="12.75" customHeight="1">
      <c r="B66" s="14"/>
      <c r="C66" s="70"/>
      <c r="D66" s="70"/>
      <c r="E66" s="70"/>
      <c r="F66" s="20" t="str">
        <f>IF(月途中入退所!$D13=$B$2,月途中入退所!$F13,"-")</f>
        <v>-</v>
      </c>
      <c r="G66" s="20" t="str">
        <f>IF(月途中入退所!$D13=$B$2,月途中入退所!G13,"-")</f>
        <v>-</v>
      </c>
      <c r="H66" s="20" t="str">
        <f>IF(月途中入退所!$D13=$B$2,月途中入退所!H13,"-")</f>
        <v>-</v>
      </c>
      <c r="I66" s="149" t="str">
        <f t="shared" si="9"/>
        <v>-</v>
      </c>
      <c r="J66" s="20" t="str">
        <f>IF(月途中入退所!$D13=$B$2,IF(月途中入退所!I13="","-",月途中入退所!I13),"-")</f>
        <v>-</v>
      </c>
      <c r="K66" s="162" t="str">
        <f t="shared" si="10"/>
        <v>-</v>
      </c>
      <c r="L66" s="20" t="str">
        <f>IF(月途中入退所!$D13=$B$2,月途中入退所!J13,"-")</f>
        <v>-</v>
      </c>
      <c r="M66" s="129">
        <f t="shared" si="11"/>
        <v>0</v>
      </c>
      <c r="N66" s="123"/>
      <c r="O66" s="128" t="str">
        <f t="shared" si="12"/>
        <v>-</v>
      </c>
      <c r="P66" s="128" t="str">
        <f t="shared" si="13"/>
        <v>-</v>
      </c>
      <c r="Q66" s="128" t="str">
        <f t="shared" si="14"/>
        <v>-</v>
      </c>
      <c r="R66" s="128" t="str">
        <f t="shared" si="15"/>
        <v>-</v>
      </c>
      <c r="S66" s="128" t="str">
        <f t="shared" si="16"/>
        <v>-</v>
      </c>
      <c r="T66" s="128" t="str">
        <f t="shared" si="17"/>
        <v>-</v>
      </c>
      <c r="U66" s="128" t="str">
        <f t="shared" si="18"/>
        <v>-</v>
      </c>
      <c r="V66" s="128" t="str">
        <f t="shared" si="19"/>
        <v>-</v>
      </c>
      <c r="W66" s="128" t="str">
        <f t="shared" si="20"/>
        <v>-</v>
      </c>
      <c r="X66" s="128" t="str">
        <f t="shared" si="21"/>
        <v>-</v>
      </c>
      <c r="Y66" s="128" t="str">
        <f t="shared" si="22"/>
        <v>-</v>
      </c>
      <c r="Z66" s="128" t="str">
        <f t="shared" si="23"/>
        <v>-</v>
      </c>
      <c r="AA66" s="128" t="str">
        <f t="shared" si="24"/>
        <v>-</v>
      </c>
      <c r="AB66" s="128" t="str">
        <f t="shared" si="25"/>
        <v>-</v>
      </c>
      <c r="AC66" s="128" t="str">
        <f t="shared" si="26"/>
        <v>-</v>
      </c>
      <c r="AD66" s="128" t="str">
        <f t="shared" si="27"/>
        <v>-</v>
      </c>
      <c r="AE66" s="128" t="str">
        <f t="shared" si="28"/>
        <v>-</v>
      </c>
      <c r="AF66" s="128" t="str">
        <f t="shared" si="29"/>
        <v>-</v>
      </c>
      <c r="AG66" s="128" t="str">
        <f t="shared" si="30"/>
        <v>-</v>
      </c>
      <c r="AH66" s="128" t="str">
        <f t="shared" si="31"/>
        <v>-</v>
      </c>
      <c r="AI66" s="128" t="str">
        <f>IF($H66="教育標準時間",HLOOKUP($G66,$F$5:$H$54,22,FALSE),"-")</f>
        <v>-</v>
      </c>
      <c r="AJ66" s="128" t="str">
        <f t="shared" si="33"/>
        <v>-</v>
      </c>
      <c r="AK66" s="128" t="str">
        <f t="shared" si="34"/>
        <v>-</v>
      </c>
      <c r="AL66" s="128" t="str">
        <f t="shared" si="35"/>
        <v>-</v>
      </c>
      <c r="AM66" s="128" t="str">
        <f t="shared" si="36"/>
        <v>-</v>
      </c>
      <c r="AN66" s="128" t="str">
        <f t="shared" si="37"/>
        <v>-</v>
      </c>
      <c r="AO66" s="128" t="str">
        <f t="shared" si="38"/>
        <v>-</v>
      </c>
      <c r="AP66" s="128" t="str">
        <f t="shared" si="39"/>
        <v>-</v>
      </c>
      <c r="AQ66" s="128" t="str">
        <f t="shared" si="40"/>
        <v>-</v>
      </c>
      <c r="AR66" s="128" t="str">
        <f t="shared" si="41"/>
        <v>-</v>
      </c>
      <c r="AS66" s="128" t="str">
        <f t="shared" si="42"/>
        <v>-</v>
      </c>
      <c r="AT66" s="128">
        <f t="shared" si="43"/>
        <v>0</v>
      </c>
      <c r="AU66" s="128" t="str">
        <f t="shared" si="44"/>
        <v>-</v>
      </c>
      <c r="AV66" s="128" t="str">
        <f t="shared" si="45"/>
        <v>-</v>
      </c>
      <c r="AW66" s="128" t="str">
        <f t="shared" si="46"/>
        <v>-</v>
      </c>
      <c r="AX66" s="128" t="str">
        <f t="shared" si="47"/>
        <v>-</v>
      </c>
      <c r="AY66" s="128" t="str">
        <f t="shared" si="48"/>
        <v>-</v>
      </c>
      <c r="AZ66" s="128" t="str">
        <f t="shared" si="49"/>
        <v>-</v>
      </c>
      <c r="BA66" s="128" t="str">
        <f t="shared" si="50"/>
        <v>-</v>
      </c>
      <c r="BB66" s="128" t="str">
        <f t="shared" si="51"/>
        <v>-</v>
      </c>
      <c r="BC66" s="128" t="str">
        <f t="shared" si="52"/>
        <v>-</v>
      </c>
      <c r="BD66" s="128" t="str">
        <f t="shared" si="53"/>
        <v>-</v>
      </c>
      <c r="BE66" s="128" t="str">
        <f t="shared" si="54"/>
        <v>-</v>
      </c>
      <c r="BF66" s="128" t="str">
        <f t="shared" si="55"/>
        <v>-</v>
      </c>
      <c r="BG66" s="128" t="str">
        <f t="shared" si="56"/>
        <v>-</v>
      </c>
      <c r="BH66" s="128" t="str">
        <f t="shared" si="57"/>
        <v>-</v>
      </c>
      <c r="BI66" s="128" t="str">
        <f t="shared" si="58"/>
        <v>-</v>
      </c>
      <c r="BJ66" s="128" t="str">
        <f t="shared" si="59"/>
        <v>-</v>
      </c>
      <c r="BK66" s="128" t="str">
        <f t="shared" si="60"/>
        <v>-</v>
      </c>
      <c r="BL66" s="128" t="str">
        <f t="shared" si="61"/>
        <v>-</v>
      </c>
      <c r="BM66" s="128" t="str">
        <f t="shared" si="62"/>
        <v>-</v>
      </c>
      <c r="BN66" s="128" t="str">
        <f t="shared" si="63"/>
        <v>-</v>
      </c>
      <c r="BO66" s="128" t="str">
        <f t="shared" si="64"/>
        <v>-</v>
      </c>
      <c r="BP66" s="128" t="str">
        <f t="shared" si="65"/>
        <v>-</v>
      </c>
      <c r="BQ66" s="128" t="str">
        <f t="shared" si="66"/>
        <v>-</v>
      </c>
      <c r="BR66" s="128" t="str">
        <f t="shared" si="67"/>
        <v>-</v>
      </c>
      <c r="BS66" s="128" t="str">
        <f t="shared" si="68"/>
        <v>-</v>
      </c>
      <c r="BT66" s="128" t="str">
        <f t="shared" si="69"/>
        <v>-</v>
      </c>
      <c r="BU66" s="128" t="str">
        <f t="shared" si="70"/>
        <v>-</v>
      </c>
      <c r="BV66" s="128" t="str">
        <f t="shared" si="71"/>
        <v>-</v>
      </c>
      <c r="BW66" s="128" t="str">
        <f t="shared" si="72"/>
        <v>-</v>
      </c>
      <c r="BX66" s="128" t="str">
        <f t="shared" si="73"/>
        <v>-</v>
      </c>
      <c r="BY66" s="129">
        <f t="shared" si="74"/>
        <v>0</v>
      </c>
      <c r="CA66" s="128" t="str">
        <f t="shared" si="75"/>
        <v>-</v>
      </c>
    </row>
    <row r="67" spans="2:79" ht="12.75" customHeight="1">
      <c r="B67" s="14"/>
      <c r="C67" s="70"/>
      <c r="D67" s="70"/>
      <c r="E67" s="70"/>
      <c r="F67" s="20" t="str">
        <f>IF(月途中入退所!$D14=$B$2,月途中入退所!$F14,"-")</f>
        <v>-</v>
      </c>
      <c r="G67" s="20" t="str">
        <f>IF(月途中入退所!$D14=$B$2,月途中入退所!G14,"-")</f>
        <v>-</v>
      </c>
      <c r="H67" s="20" t="str">
        <f>IF(月途中入退所!$D14=$B$2,月途中入退所!H14,"-")</f>
        <v>-</v>
      </c>
      <c r="I67" s="149" t="str">
        <f t="shared" si="9"/>
        <v>-</v>
      </c>
      <c r="J67" s="20" t="str">
        <f>IF(月途中入退所!$D14=$B$2,IF(月途中入退所!I14="","-",月途中入退所!I14),"-")</f>
        <v>-</v>
      </c>
      <c r="K67" s="162" t="str">
        <f t="shared" si="10"/>
        <v>-</v>
      </c>
      <c r="L67" s="20" t="str">
        <f>IF(月途中入退所!$D14=$B$2,月途中入退所!J14,"-")</f>
        <v>-</v>
      </c>
      <c r="M67" s="129">
        <f t="shared" si="11"/>
        <v>0</v>
      </c>
      <c r="N67" s="123"/>
      <c r="O67" s="128" t="str">
        <f t="shared" si="12"/>
        <v>-</v>
      </c>
      <c r="P67" s="128" t="str">
        <f t="shared" si="13"/>
        <v>-</v>
      </c>
      <c r="Q67" s="128" t="str">
        <f t="shared" si="14"/>
        <v>-</v>
      </c>
      <c r="R67" s="128" t="str">
        <f t="shared" si="15"/>
        <v>-</v>
      </c>
      <c r="S67" s="128" t="str">
        <f t="shared" si="16"/>
        <v>-</v>
      </c>
      <c r="T67" s="128" t="str">
        <f t="shared" si="17"/>
        <v>-</v>
      </c>
      <c r="U67" s="128" t="str">
        <f t="shared" si="18"/>
        <v>-</v>
      </c>
      <c r="V67" s="128" t="str">
        <f t="shared" si="19"/>
        <v>-</v>
      </c>
      <c r="W67" s="128" t="str">
        <f t="shared" si="20"/>
        <v>-</v>
      </c>
      <c r="X67" s="128" t="str">
        <f t="shared" si="21"/>
        <v>-</v>
      </c>
      <c r="Y67" s="128" t="str">
        <f t="shared" si="22"/>
        <v>-</v>
      </c>
      <c r="Z67" s="128" t="str">
        <f t="shared" si="23"/>
        <v>-</v>
      </c>
      <c r="AA67" s="128" t="str">
        <f t="shared" si="24"/>
        <v>-</v>
      </c>
      <c r="AB67" s="128" t="str">
        <f t="shared" si="25"/>
        <v>-</v>
      </c>
      <c r="AC67" s="128" t="str">
        <f t="shared" si="26"/>
        <v>-</v>
      </c>
      <c r="AD67" s="128" t="str">
        <f t="shared" si="27"/>
        <v>-</v>
      </c>
      <c r="AE67" s="128" t="str">
        <f t="shared" si="28"/>
        <v>-</v>
      </c>
      <c r="AF67" s="128" t="str">
        <f t="shared" si="29"/>
        <v>-</v>
      </c>
      <c r="AG67" s="128" t="str">
        <f t="shared" si="30"/>
        <v>-</v>
      </c>
      <c r="AH67" s="128" t="str">
        <f t="shared" si="31"/>
        <v>-</v>
      </c>
      <c r="AI67" s="128" t="str">
        <f t="shared" si="32"/>
        <v>-</v>
      </c>
      <c r="AJ67" s="128" t="str">
        <f t="shared" si="33"/>
        <v>-</v>
      </c>
      <c r="AK67" s="128" t="str">
        <f t="shared" si="34"/>
        <v>-</v>
      </c>
      <c r="AL67" s="128" t="str">
        <f t="shared" si="35"/>
        <v>-</v>
      </c>
      <c r="AM67" s="128" t="str">
        <f t="shared" si="36"/>
        <v>-</v>
      </c>
      <c r="AN67" s="128" t="str">
        <f t="shared" si="37"/>
        <v>-</v>
      </c>
      <c r="AO67" s="128" t="str">
        <f t="shared" si="38"/>
        <v>-</v>
      </c>
      <c r="AP67" s="128" t="str">
        <f t="shared" si="39"/>
        <v>-</v>
      </c>
      <c r="AQ67" s="128" t="str">
        <f t="shared" si="40"/>
        <v>-</v>
      </c>
      <c r="AR67" s="128" t="str">
        <f t="shared" si="41"/>
        <v>-</v>
      </c>
      <c r="AS67" s="128" t="str">
        <f t="shared" si="42"/>
        <v>-</v>
      </c>
      <c r="AT67" s="128">
        <f t="shared" si="43"/>
        <v>0</v>
      </c>
      <c r="AU67" s="128" t="str">
        <f t="shared" si="44"/>
        <v>-</v>
      </c>
      <c r="AV67" s="128" t="str">
        <f t="shared" si="45"/>
        <v>-</v>
      </c>
      <c r="AW67" s="128" t="str">
        <f t="shared" si="46"/>
        <v>-</v>
      </c>
      <c r="AX67" s="128" t="str">
        <f t="shared" si="47"/>
        <v>-</v>
      </c>
      <c r="AY67" s="128" t="str">
        <f t="shared" si="48"/>
        <v>-</v>
      </c>
      <c r="AZ67" s="128" t="str">
        <f t="shared" si="49"/>
        <v>-</v>
      </c>
      <c r="BA67" s="128" t="str">
        <f t="shared" si="50"/>
        <v>-</v>
      </c>
      <c r="BB67" s="128" t="str">
        <f t="shared" si="51"/>
        <v>-</v>
      </c>
      <c r="BC67" s="128" t="str">
        <f t="shared" si="52"/>
        <v>-</v>
      </c>
      <c r="BD67" s="128" t="str">
        <f t="shared" si="53"/>
        <v>-</v>
      </c>
      <c r="BE67" s="128" t="str">
        <f t="shared" si="54"/>
        <v>-</v>
      </c>
      <c r="BF67" s="128" t="str">
        <f t="shared" si="55"/>
        <v>-</v>
      </c>
      <c r="BG67" s="128" t="str">
        <f t="shared" si="56"/>
        <v>-</v>
      </c>
      <c r="BH67" s="128" t="str">
        <f t="shared" si="57"/>
        <v>-</v>
      </c>
      <c r="BI67" s="128" t="str">
        <f t="shared" si="58"/>
        <v>-</v>
      </c>
      <c r="BJ67" s="128" t="str">
        <f t="shared" si="59"/>
        <v>-</v>
      </c>
      <c r="BK67" s="128" t="str">
        <f t="shared" si="60"/>
        <v>-</v>
      </c>
      <c r="BL67" s="128" t="str">
        <f t="shared" si="61"/>
        <v>-</v>
      </c>
      <c r="BM67" s="128" t="str">
        <f t="shared" si="62"/>
        <v>-</v>
      </c>
      <c r="BN67" s="128" t="str">
        <f t="shared" si="63"/>
        <v>-</v>
      </c>
      <c r="BO67" s="128" t="str">
        <f t="shared" si="64"/>
        <v>-</v>
      </c>
      <c r="BP67" s="128" t="str">
        <f t="shared" si="65"/>
        <v>-</v>
      </c>
      <c r="BQ67" s="128" t="str">
        <f t="shared" si="66"/>
        <v>-</v>
      </c>
      <c r="BR67" s="128" t="str">
        <f t="shared" si="67"/>
        <v>-</v>
      </c>
      <c r="BS67" s="128" t="str">
        <f t="shared" si="68"/>
        <v>-</v>
      </c>
      <c r="BT67" s="128" t="str">
        <f t="shared" si="69"/>
        <v>-</v>
      </c>
      <c r="BU67" s="128" t="str">
        <f t="shared" si="70"/>
        <v>-</v>
      </c>
      <c r="BV67" s="128" t="str">
        <f t="shared" si="71"/>
        <v>-</v>
      </c>
      <c r="BW67" s="128" t="str">
        <f t="shared" si="72"/>
        <v>-</v>
      </c>
      <c r="BX67" s="128" t="str">
        <f t="shared" si="73"/>
        <v>-</v>
      </c>
      <c r="BY67" s="129">
        <f t="shared" si="74"/>
        <v>0</v>
      </c>
      <c r="CA67" s="128" t="str">
        <f t="shared" si="75"/>
        <v>-</v>
      </c>
    </row>
    <row r="68" spans="2:79" ht="12.75" customHeight="1">
      <c r="B68" s="14"/>
      <c r="C68" s="145"/>
      <c r="D68" s="145"/>
      <c r="E68" s="145"/>
      <c r="F68" s="20" t="str">
        <f>IF(月途中入退所!$D15=$B$2,月途中入退所!$F15,"-")</f>
        <v>-</v>
      </c>
      <c r="G68" s="20" t="str">
        <f>IF(月途中入退所!$D15=$B$2,月途中入退所!G15,"-")</f>
        <v>-</v>
      </c>
      <c r="H68" s="20" t="str">
        <f>IF(月途中入退所!$D15=$B$2,月途中入退所!H15,"-")</f>
        <v>-</v>
      </c>
      <c r="I68" s="149" t="str">
        <f t="shared" si="9"/>
        <v>-</v>
      </c>
      <c r="J68" s="20" t="str">
        <f>IF(月途中入退所!$D15=$B$2,IF(月途中入退所!I15="","-",月途中入退所!I15),"-")</f>
        <v>-</v>
      </c>
      <c r="K68" s="162" t="str">
        <f t="shared" si="10"/>
        <v>-</v>
      </c>
      <c r="L68" s="20" t="str">
        <f>IF(月途中入退所!$D15=$B$2,月途中入退所!J15,"-")</f>
        <v>-</v>
      </c>
      <c r="M68" s="129">
        <f t="shared" si="11"/>
        <v>0</v>
      </c>
      <c r="N68" s="123"/>
      <c r="O68" s="128" t="str">
        <f t="shared" si="12"/>
        <v>-</v>
      </c>
      <c r="P68" s="128" t="str">
        <f t="shared" si="13"/>
        <v>-</v>
      </c>
      <c r="Q68" s="128" t="str">
        <f t="shared" si="14"/>
        <v>-</v>
      </c>
      <c r="R68" s="128" t="str">
        <f t="shared" si="15"/>
        <v>-</v>
      </c>
      <c r="S68" s="128" t="str">
        <f t="shared" si="16"/>
        <v>-</v>
      </c>
      <c r="T68" s="128" t="str">
        <f t="shared" si="17"/>
        <v>-</v>
      </c>
      <c r="U68" s="128" t="str">
        <f t="shared" si="18"/>
        <v>-</v>
      </c>
      <c r="V68" s="128" t="str">
        <f t="shared" si="19"/>
        <v>-</v>
      </c>
      <c r="W68" s="128" t="str">
        <f t="shared" si="20"/>
        <v>-</v>
      </c>
      <c r="X68" s="128" t="str">
        <f t="shared" si="21"/>
        <v>-</v>
      </c>
      <c r="Y68" s="128" t="str">
        <f t="shared" si="22"/>
        <v>-</v>
      </c>
      <c r="Z68" s="128" t="str">
        <f t="shared" si="23"/>
        <v>-</v>
      </c>
      <c r="AA68" s="128" t="str">
        <f t="shared" si="24"/>
        <v>-</v>
      </c>
      <c r="AB68" s="128" t="str">
        <f t="shared" si="25"/>
        <v>-</v>
      </c>
      <c r="AC68" s="128" t="str">
        <f t="shared" si="26"/>
        <v>-</v>
      </c>
      <c r="AD68" s="128" t="str">
        <f t="shared" si="27"/>
        <v>-</v>
      </c>
      <c r="AE68" s="128" t="str">
        <f t="shared" si="28"/>
        <v>-</v>
      </c>
      <c r="AF68" s="128" t="str">
        <f t="shared" si="29"/>
        <v>-</v>
      </c>
      <c r="AG68" s="128" t="str">
        <f t="shared" si="30"/>
        <v>-</v>
      </c>
      <c r="AH68" s="128" t="str">
        <f t="shared" si="31"/>
        <v>-</v>
      </c>
      <c r="AI68" s="128" t="str">
        <f t="shared" si="32"/>
        <v>-</v>
      </c>
      <c r="AJ68" s="128" t="str">
        <f t="shared" si="33"/>
        <v>-</v>
      </c>
      <c r="AK68" s="128" t="str">
        <f t="shared" si="34"/>
        <v>-</v>
      </c>
      <c r="AL68" s="128" t="str">
        <f t="shared" si="35"/>
        <v>-</v>
      </c>
      <c r="AM68" s="128" t="str">
        <f t="shared" si="36"/>
        <v>-</v>
      </c>
      <c r="AN68" s="128" t="str">
        <f t="shared" si="37"/>
        <v>-</v>
      </c>
      <c r="AO68" s="128" t="str">
        <f t="shared" si="38"/>
        <v>-</v>
      </c>
      <c r="AP68" s="128" t="str">
        <f t="shared" si="39"/>
        <v>-</v>
      </c>
      <c r="AQ68" s="128" t="str">
        <f t="shared" si="40"/>
        <v>-</v>
      </c>
      <c r="AR68" s="128" t="str">
        <f t="shared" si="41"/>
        <v>-</v>
      </c>
      <c r="AS68" s="128" t="str">
        <f t="shared" si="42"/>
        <v>-</v>
      </c>
      <c r="AT68" s="128">
        <f t="shared" si="43"/>
        <v>0</v>
      </c>
      <c r="AU68" s="128" t="str">
        <f t="shared" si="44"/>
        <v>-</v>
      </c>
      <c r="AV68" s="128" t="str">
        <f t="shared" si="45"/>
        <v>-</v>
      </c>
      <c r="AW68" s="128" t="str">
        <f t="shared" si="46"/>
        <v>-</v>
      </c>
      <c r="AX68" s="128" t="str">
        <f t="shared" si="47"/>
        <v>-</v>
      </c>
      <c r="AY68" s="128" t="str">
        <f t="shared" si="48"/>
        <v>-</v>
      </c>
      <c r="AZ68" s="128" t="str">
        <f t="shared" si="49"/>
        <v>-</v>
      </c>
      <c r="BA68" s="128" t="str">
        <f t="shared" si="50"/>
        <v>-</v>
      </c>
      <c r="BB68" s="128" t="str">
        <f t="shared" si="51"/>
        <v>-</v>
      </c>
      <c r="BC68" s="128" t="str">
        <f t="shared" si="52"/>
        <v>-</v>
      </c>
      <c r="BD68" s="128" t="str">
        <f t="shared" si="53"/>
        <v>-</v>
      </c>
      <c r="BE68" s="128" t="str">
        <f t="shared" si="54"/>
        <v>-</v>
      </c>
      <c r="BF68" s="128" t="str">
        <f t="shared" si="55"/>
        <v>-</v>
      </c>
      <c r="BG68" s="128" t="str">
        <f t="shared" si="56"/>
        <v>-</v>
      </c>
      <c r="BH68" s="128" t="str">
        <f t="shared" si="57"/>
        <v>-</v>
      </c>
      <c r="BI68" s="128" t="str">
        <f t="shared" si="58"/>
        <v>-</v>
      </c>
      <c r="BJ68" s="128" t="str">
        <f t="shared" si="59"/>
        <v>-</v>
      </c>
      <c r="BK68" s="128" t="str">
        <f t="shared" si="60"/>
        <v>-</v>
      </c>
      <c r="BL68" s="128" t="str">
        <f t="shared" si="61"/>
        <v>-</v>
      </c>
      <c r="BM68" s="128" t="str">
        <f t="shared" si="62"/>
        <v>-</v>
      </c>
      <c r="BN68" s="128" t="str">
        <f t="shared" si="63"/>
        <v>-</v>
      </c>
      <c r="BO68" s="128" t="str">
        <f t="shared" si="64"/>
        <v>-</v>
      </c>
      <c r="BP68" s="128" t="str">
        <f t="shared" si="65"/>
        <v>-</v>
      </c>
      <c r="BQ68" s="128" t="str">
        <f t="shared" si="66"/>
        <v>-</v>
      </c>
      <c r="BR68" s="128" t="str">
        <f t="shared" si="67"/>
        <v>-</v>
      </c>
      <c r="BS68" s="128" t="str">
        <f t="shared" si="68"/>
        <v>-</v>
      </c>
      <c r="BT68" s="128" t="str">
        <f t="shared" si="69"/>
        <v>-</v>
      </c>
      <c r="BU68" s="128" t="str">
        <f t="shared" si="70"/>
        <v>-</v>
      </c>
      <c r="BV68" s="128" t="str">
        <f t="shared" si="71"/>
        <v>-</v>
      </c>
      <c r="BW68" s="128" t="str">
        <f t="shared" si="72"/>
        <v>-</v>
      </c>
      <c r="BX68" s="128" t="str">
        <f t="shared" si="73"/>
        <v>-</v>
      </c>
      <c r="BY68" s="129">
        <f t="shared" si="74"/>
        <v>0</v>
      </c>
      <c r="CA68" s="128" t="str">
        <f t="shared" si="75"/>
        <v>-</v>
      </c>
    </row>
    <row r="69" spans="2:79" ht="12.75" customHeight="1">
      <c r="C69" s="146"/>
      <c r="D69" s="146"/>
      <c r="E69" s="146"/>
      <c r="F69" s="20" t="str">
        <f>IF(月途中入退所!$D16=$B$2,月途中入退所!$F16,"-")</f>
        <v>-</v>
      </c>
      <c r="G69" s="20" t="str">
        <f>IF(月途中入退所!$D16=$B$2,月途中入退所!G16,"-")</f>
        <v>-</v>
      </c>
      <c r="H69" s="20" t="str">
        <f>IF(月途中入退所!$D16=$B$2,月途中入退所!H16,"-")</f>
        <v>-</v>
      </c>
      <c r="I69" s="149" t="str">
        <f t="shared" si="9"/>
        <v>-</v>
      </c>
      <c r="J69" s="20" t="str">
        <f>IF(月途中入退所!$D16=$B$2,IF(月途中入退所!I16="","-",月途中入退所!I16),"-")</f>
        <v>-</v>
      </c>
      <c r="K69" s="162" t="str">
        <f t="shared" si="10"/>
        <v>-</v>
      </c>
      <c r="L69" s="20" t="str">
        <f>IF(月途中入退所!$D16=$B$2,月途中入退所!J16,"-")</f>
        <v>-</v>
      </c>
      <c r="M69" s="129">
        <f t="shared" si="11"/>
        <v>0</v>
      </c>
      <c r="N69" s="123"/>
      <c r="O69" s="128" t="str">
        <f t="shared" si="12"/>
        <v>-</v>
      </c>
      <c r="P69" s="128" t="str">
        <f t="shared" si="13"/>
        <v>-</v>
      </c>
      <c r="Q69" s="128" t="str">
        <f t="shared" si="14"/>
        <v>-</v>
      </c>
      <c r="R69" s="128" t="str">
        <f t="shared" si="15"/>
        <v>-</v>
      </c>
      <c r="S69" s="128" t="str">
        <f t="shared" si="16"/>
        <v>-</v>
      </c>
      <c r="T69" s="128" t="str">
        <f t="shared" si="17"/>
        <v>-</v>
      </c>
      <c r="U69" s="128" t="str">
        <f t="shared" si="18"/>
        <v>-</v>
      </c>
      <c r="V69" s="128" t="str">
        <f t="shared" si="19"/>
        <v>-</v>
      </c>
      <c r="W69" s="128" t="str">
        <f t="shared" si="20"/>
        <v>-</v>
      </c>
      <c r="X69" s="128" t="str">
        <f t="shared" si="21"/>
        <v>-</v>
      </c>
      <c r="Y69" s="128" t="str">
        <f t="shared" si="22"/>
        <v>-</v>
      </c>
      <c r="Z69" s="128" t="str">
        <f t="shared" si="23"/>
        <v>-</v>
      </c>
      <c r="AA69" s="128" t="str">
        <f t="shared" si="24"/>
        <v>-</v>
      </c>
      <c r="AB69" s="128" t="str">
        <f t="shared" si="25"/>
        <v>-</v>
      </c>
      <c r="AC69" s="128" t="str">
        <f t="shared" si="26"/>
        <v>-</v>
      </c>
      <c r="AD69" s="128" t="str">
        <f t="shared" si="27"/>
        <v>-</v>
      </c>
      <c r="AE69" s="128" t="str">
        <f t="shared" si="28"/>
        <v>-</v>
      </c>
      <c r="AF69" s="128" t="str">
        <f t="shared" si="29"/>
        <v>-</v>
      </c>
      <c r="AG69" s="128" t="str">
        <f t="shared" si="30"/>
        <v>-</v>
      </c>
      <c r="AH69" s="128" t="str">
        <f t="shared" si="31"/>
        <v>-</v>
      </c>
      <c r="AI69" s="128" t="str">
        <f t="shared" si="32"/>
        <v>-</v>
      </c>
      <c r="AJ69" s="128" t="str">
        <f t="shared" si="33"/>
        <v>-</v>
      </c>
      <c r="AK69" s="128" t="str">
        <f t="shared" si="34"/>
        <v>-</v>
      </c>
      <c r="AL69" s="128" t="str">
        <f t="shared" si="35"/>
        <v>-</v>
      </c>
      <c r="AM69" s="128" t="str">
        <f t="shared" si="36"/>
        <v>-</v>
      </c>
      <c r="AN69" s="128" t="str">
        <f t="shared" si="37"/>
        <v>-</v>
      </c>
      <c r="AO69" s="128" t="str">
        <f t="shared" si="38"/>
        <v>-</v>
      </c>
      <c r="AP69" s="128" t="str">
        <f t="shared" si="39"/>
        <v>-</v>
      </c>
      <c r="AQ69" s="128" t="str">
        <f t="shared" si="40"/>
        <v>-</v>
      </c>
      <c r="AR69" s="128" t="str">
        <f t="shared" si="41"/>
        <v>-</v>
      </c>
      <c r="AS69" s="128" t="str">
        <f t="shared" si="42"/>
        <v>-</v>
      </c>
      <c r="AT69" s="128">
        <f t="shared" si="43"/>
        <v>0</v>
      </c>
      <c r="AU69" s="128" t="str">
        <f t="shared" si="44"/>
        <v>-</v>
      </c>
      <c r="AV69" s="128" t="str">
        <f t="shared" si="45"/>
        <v>-</v>
      </c>
      <c r="AW69" s="128" t="str">
        <f t="shared" si="46"/>
        <v>-</v>
      </c>
      <c r="AX69" s="128" t="str">
        <f t="shared" si="47"/>
        <v>-</v>
      </c>
      <c r="AY69" s="128" t="str">
        <f t="shared" si="48"/>
        <v>-</v>
      </c>
      <c r="AZ69" s="128" t="str">
        <f t="shared" si="49"/>
        <v>-</v>
      </c>
      <c r="BA69" s="128" t="str">
        <f t="shared" si="50"/>
        <v>-</v>
      </c>
      <c r="BB69" s="128" t="str">
        <f t="shared" si="51"/>
        <v>-</v>
      </c>
      <c r="BC69" s="128" t="str">
        <f t="shared" si="52"/>
        <v>-</v>
      </c>
      <c r="BD69" s="128" t="str">
        <f t="shared" si="53"/>
        <v>-</v>
      </c>
      <c r="BE69" s="128" t="str">
        <f t="shared" si="54"/>
        <v>-</v>
      </c>
      <c r="BF69" s="128" t="str">
        <f t="shared" si="55"/>
        <v>-</v>
      </c>
      <c r="BG69" s="128" t="str">
        <f t="shared" si="56"/>
        <v>-</v>
      </c>
      <c r="BH69" s="128" t="str">
        <f t="shared" si="57"/>
        <v>-</v>
      </c>
      <c r="BI69" s="128" t="str">
        <f t="shared" si="58"/>
        <v>-</v>
      </c>
      <c r="BJ69" s="128" t="str">
        <f t="shared" si="59"/>
        <v>-</v>
      </c>
      <c r="BK69" s="128" t="str">
        <f t="shared" si="60"/>
        <v>-</v>
      </c>
      <c r="BL69" s="128" t="str">
        <f t="shared" si="61"/>
        <v>-</v>
      </c>
      <c r="BM69" s="128" t="str">
        <f t="shared" si="62"/>
        <v>-</v>
      </c>
      <c r="BN69" s="128" t="str">
        <f t="shared" si="63"/>
        <v>-</v>
      </c>
      <c r="BO69" s="128" t="str">
        <f t="shared" si="64"/>
        <v>-</v>
      </c>
      <c r="BP69" s="128" t="str">
        <f t="shared" si="65"/>
        <v>-</v>
      </c>
      <c r="BQ69" s="128" t="str">
        <f t="shared" si="66"/>
        <v>-</v>
      </c>
      <c r="BR69" s="128" t="str">
        <f t="shared" si="67"/>
        <v>-</v>
      </c>
      <c r="BS69" s="128" t="str">
        <f t="shared" si="68"/>
        <v>-</v>
      </c>
      <c r="BT69" s="128" t="str">
        <f t="shared" si="69"/>
        <v>-</v>
      </c>
      <c r="BU69" s="128" t="str">
        <f t="shared" si="70"/>
        <v>-</v>
      </c>
      <c r="BV69" s="128" t="str">
        <f t="shared" si="71"/>
        <v>-</v>
      </c>
      <c r="BW69" s="128" t="str">
        <f t="shared" si="72"/>
        <v>-</v>
      </c>
      <c r="BX69" s="128" t="str">
        <f t="shared" si="73"/>
        <v>-</v>
      </c>
      <c r="BY69" s="129">
        <f t="shared" si="74"/>
        <v>0</v>
      </c>
      <c r="CA69" s="128" t="str">
        <f t="shared" si="75"/>
        <v>-</v>
      </c>
    </row>
    <row r="70" spans="2:79" ht="12.75" customHeight="1">
      <c r="C70" s="146"/>
      <c r="D70" s="146"/>
      <c r="E70" s="146"/>
      <c r="F70" s="20" t="str">
        <f>IF(月途中入退所!$D17=$B$2,月途中入退所!$F17,"-")</f>
        <v>-</v>
      </c>
      <c r="G70" s="20" t="str">
        <f>IF(月途中入退所!$D17=$B$2,月途中入退所!G17,"-")</f>
        <v>-</v>
      </c>
      <c r="H70" s="20" t="str">
        <f>IF(月途中入退所!$D17=$B$2,月途中入退所!H17,"-")</f>
        <v>-</v>
      </c>
      <c r="I70" s="149" t="str">
        <f t="shared" si="9"/>
        <v>-</v>
      </c>
      <c r="J70" s="20" t="str">
        <f>IF(月途中入退所!$D17=$B$2,IF(月途中入退所!I17="","-",月途中入退所!I17),"-")</f>
        <v>-</v>
      </c>
      <c r="K70" s="162" t="str">
        <f t="shared" si="10"/>
        <v>-</v>
      </c>
      <c r="L70" s="20" t="str">
        <f>IF(月途中入退所!$D17=$B$2,月途中入退所!J17,"-")</f>
        <v>-</v>
      </c>
      <c r="M70" s="129">
        <f t="shared" si="11"/>
        <v>0</v>
      </c>
      <c r="N70" s="123"/>
      <c r="O70" s="128" t="str">
        <f t="shared" si="12"/>
        <v>-</v>
      </c>
      <c r="P70" s="128" t="str">
        <f t="shared" si="13"/>
        <v>-</v>
      </c>
      <c r="Q70" s="128" t="str">
        <f t="shared" si="14"/>
        <v>-</v>
      </c>
      <c r="R70" s="128" t="str">
        <f t="shared" si="15"/>
        <v>-</v>
      </c>
      <c r="S70" s="128" t="str">
        <f t="shared" si="16"/>
        <v>-</v>
      </c>
      <c r="T70" s="128" t="str">
        <f t="shared" si="17"/>
        <v>-</v>
      </c>
      <c r="U70" s="128" t="str">
        <f t="shared" si="18"/>
        <v>-</v>
      </c>
      <c r="V70" s="128" t="str">
        <f t="shared" si="19"/>
        <v>-</v>
      </c>
      <c r="W70" s="128" t="str">
        <f t="shared" si="20"/>
        <v>-</v>
      </c>
      <c r="X70" s="128" t="str">
        <f t="shared" si="21"/>
        <v>-</v>
      </c>
      <c r="Y70" s="128" t="str">
        <f t="shared" si="22"/>
        <v>-</v>
      </c>
      <c r="Z70" s="128" t="str">
        <f t="shared" si="23"/>
        <v>-</v>
      </c>
      <c r="AA70" s="128" t="str">
        <f t="shared" si="24"/>
        <v>-</v>
      </c>
      <c r="AB70" s="128" t="str">
        <f t="shared" si="25"/>
        <v>-</v>
      </c>
      <c r="AC70" s="128" t="str">
        <f t="shared" si="26"/>
        <v>-</v>
      </c>
      <c r="AD70" s="128" t="str">
        <f t="shared" si="27"/>
        <v>-</v>
      </c>
      <c r="AE70" s="128" t="str">
        <f t="shared" si="28"/>
        <v>-</v>
      </c>
      <c r="AF70" s="128" t="str">
        <f t="shared" si="29"/>
        <v>-</v>
      </c>
      <c r="AG70" s="128" t="str">
        <f t="shared" si="30"/>
        <v>-</v>
      </c>
      <c r="AH70" s="128" t="str">
        <f t="shared" si="31"/>
        <v>-</v>
      </c>
      <c r="AI70" s="128" t="str">
        <f t="shared" si="32"/>
        <v>-</v>
      </c>
      <c r="AJ70" s="128" t="str">
        <f t="shared" si="33"/>
        <v>-</v>
      </c>
      <c r="AK70" s="128" t="str">
        <f t="shared" si="34"/>
        <v>-</v>
      </c>
      <c r="AL70" s="128" t="str">
        <f t="shared" si="35"/>
        <v>-</v>
      </c>
      <c r="AM70" s="128" t="str">
        <f t="shared" si="36"/>
        <v>-</v>
      </c>
      <c r="AN70" s="128" t="str">
        <f t="shared" si="37"/>
        <v>-</v>
      </c>
      <c r="AO70" s="128" t="str">
        <f t="shared" si="38"/>
        <v>-</v>
      </c>
      <c r="AP70" s="128" t="str">
        <f t="shared" si="39"/>
        <v>-</v>
      </c>
      <c r="AQ70" s="128" t="str">
        <f t="shared" si="40"/>
        <v>-</v>
      </c>
      <c r="AR70" s="128" t="str">
        <f t="shared" si="41"/>
        <v>-</v>
      </c>
      <c r="AS70" s="128" t="str">
        <f t="shared" si="42"/>
        <v>-</v>
      </c>
      <c r="AT70" s="128">
        <f t="shared" si="43"/>
        <v>0</v>
      </c>
      <c r="AU70" s="128" t="str">
        <f t="shared" si="44"/>
        <v>-</v>
      </c>
      <c r="AV70" s="128" t="str">
        <f t="shared" si="45"/>
        <v>-</v>
      </c>
      <c r="AW70" s="128" t="str">
        <f t="shared" si="46"/>
        <v>-</v>
      </c>
      <c r="AX70" s="128" t="str">
        <f t="shared" si="47"/>
        <v>-</v>
      </c>
      <c r="AY70" s="128" t="str">
        <f t="shared" si="48"/>
        <v>-</v>
      </c>
      <c r="AZ70" s="128" t="str">
        <f t="shared" si="49"/>
        <v>-</v>
      </c>
      <c r="BA70" s="128" t="str">
        <f t="shared" si="50"/>
        <v>-</v>
      </c>
      <c r="BB70" s="128" t="str">
        <f t="shared" si="51"/>
        <v>-</v>
      </c>
      <c r="BC70" s="128" t="str">
        <f t="shared" si="52"/>
        <v>-</v>
      </c>
      <c r="BD70" s="128" t="str">
        <f t="shared" si="53"/>
        <v>-</v>
      </c>
      <c r="BE70" s="128" t="str">
        <f t="shared" si="54"/>
        <v>-</v>
      </c>
      <c r="BF70" s="128" t="str">
        <f t="shared" si="55"/>
        <v>-</v>
      </c>
      <c r="BG70" s="128" t="str">
        <f t="shared" si="56"/>
        <v>-</v>
      </c>
      <c r="BH70" s="128" t="str">
        <f t="shared" si="57"/>
        <v>-</v>
      </c>
      <c r="BI70" s="128" t="str">
        <f t="shared" si="58"/>
        <v>-</v>
      </c>
      <c r="BJ70" s="128" t="str">
        <f t="shared" si="59"/>
        <v>-</v>
      </c>
      <c r="BK70" s="128" t="str">
        <f t="shared" si="60"/>
        <v>-</v>
      </c>
      <c r="BL70" s="128" t="str">
        <f t="shared" si="61"/>
        <v>-</v>
      </c>
      <c r="BM70" s="128" t="str">
        <f t="shared" si="62"/>
        <v>-</v>
      </c>
      <c r="BN70" s="128" t="str">
        <f t="shared" si="63"/>
        <v>-</v>
      </c>
      <c r="BO70" s="128" t="str">
        <f t="shared" si="64"/>
        <v>-</v>
      </c>
      <c r="BP70" s="128" t="str">
        <f t="shared" si="65"/>
        <v>-</v>
      </c>
      <c r="BQ70" s="128" t="str">
        <f t="shared" si="66"/>
        <v>-</v>
      </c>
      <c r="BR70" s="128" t="str">
        <f t="shared" si="67"/>
        <v>-</v>
      </c>
      <c r="BS70" s="128" t="str">
        <f t="shared" si="68"/>
        <v>-</v>
      </c>
      <c r="BT70" s="128" t="str">
        <f t="shared" si="69"/>
        <v>-</v>
      </c>
      <c r="BU70" s="128" t="str">
        <f t="shared" si="70"/>
        <v>-</v>
      </c>
      <c r="BV70" s="128" t="str">
        <f t="shared" si="71"/>
        <v>-</v>
      </c>
      <c r="BW70" s="128" t="str">
        <f t="shared" si="72"/>
        <v>-</v>
      </c>
      <c r="BX70" s="128" t="str">
        <f t="shared" si="73"/>
        <v>-</v>
      </c>
      <c r="BY70" s="129">
        <f t="shared" si="74"/>
        <v>0</v>
      </c>
      <c r="CA70" s="128" t="str">
        <f t="shared" si="75"/>
        <v>-</v>
      </c>
    </row>
    <row r="71" spans="2:79" ht="12.75" customHeight="1">
      <c r="C71" s="147"/>
      <c r="D71" s="147"/>
      <c r="E71" s="147"/>
      <c r="F71" s="20" t="str">
        <f>IF(月途中入退所!$D18=$B$2,月途中入退所!$F18,"-")</f>
        <v>-</v>
      </c>
      <c r="G71" s="20" t="str">
        <f>IF(月途中入退所!$D18=$B$2,月途中入退所!G18,"-")</f>
        <v>-</v>
      </c>
      <c r="H71" s="20" t="str">
        <f>IF(月途中入退所!$D18=$B$2,月途中入退所!H18,"-")</f>
        <v>-</v>
      </c>
      <c r="I71" s="149" t="str">
        <f t="shared" si="9"/>
        <v>-</v>
      </c>
      <c r="J71" s="20" t="str">
        <f>IF(月途中入退所!$D18=$B$2,IF(月途中入退所!I18="","-",月途中入退所!I18),"-")</f>
        <v>-</v>
      </c>
      <c r="K71" s="162" t="str">
        <f t="shared" si="10"/>
        <v>-</v>
      </c>
      <c r="L71" s="20" t="str">
        <f>IF(月途中入退所!$D18=$B$2,月途中入退所!J18,"-")</f>
        <v>-</v>
      </c>
      <c r="M71" s="129">
        <f t="shared" si="11"/>
        <v>0</v>
      </c>
      <c r="N71" s="123"/>
      <c r="O71" s="128" t="str">
        <f t="shared" si="12"/>
        <v>-</v>
      </c>
      <c r="P71" s="128" t="str">
        <f t="shared" si="13"/>
        <v>-</v>
      </c>
      <c r="Q71" s="128" t="str">
        <f t="shared" si="14"/>
        <v>-</v>
      </c>
      <c r="R71" s="128" t="str">
        <f t="shared" si="15"/>
        <v>-</v>
      </c>
      <c r="S71" s="128" t="str">
        <f t="shared" si="16"/>
        <v>-</v>
      </c>
      <c r="T71" s="128" t="str">
        <f t="shared" si="17"/>
        <v>-</v>
      </c>
      <c r="U71" s="128" t="str">
        <f t="shared" si="18"/>
        <v>-</v>
      </c>
      <c r="V71" s="128" t="str">
        <f t="shared" si="19"/>
        <v>-</v>
      </c>
      <c r="W71" s="128" t="str">
        <f t="shared" si="20"/>
        <v>-</v>
      </c>
      <c r="X71" s="128" t="str">
        <f t="shared" si="21"/>
        <v>-</v>
      </c>
      <c r="Y71" s="128" t="str">
        <f t="shared" si="22"/>
        <v>-</v>
      </c>
      <c r="Z71" s="128" t="str">
        <f t="shared" si="23"/>
        <v>-</v>
      </c>
      <c r="AA71" s="128" t="str">
        <f t="shared" si="24"/>
        <v>-</v>
      </c>
      <c r="AB71" s="128" t="str">
        <f t="shared" si="25"/>
        <v>-</v>
      </c>
      <c r="AC71" s="128" t="str">
        <f t="shared" si="26"/>
        <v>-</v>
      </c>
      <c r="AD71" s="128" t="str">
        <f t="shared" si="27"/>
        <v>-</v>
      </c>
      <c r="AE71" s="128" t="str">
        <f t="shared" si="28"/>
        <v>-</v>
      </c>
      <c r="AF71" s="128" t="str">
        <f t="shared" si="29"/>
        <v>-</v>
      </c>
      <c r="AG71" s="128" t="str">
        <f t="shared" si="30"/>
        <v>-</v>
      </c>
      <c r="AH71" s="128" t="str">
        <f t="shared" si="31"/>
        <v>-</v>
      </c>
      <c r="AI71" s="128" t="str">
        <f t="shared" si="32"/>
        <v>-</v>
      </c>
      <c r="AJ71" s="128" t="str">
        <f t="shared" si="33"/>
        <v>-</v>
      </c>
      <c r="AK71" s="128" t="str">
        <f t="shared" si="34"/>
        <v>-</v>
      </c>
      <c r="AL71" s="128" t="str">
        <f t="shared" si="35"/>
        <v>-</v>
      </c>
      <c r="AM71" s="128" t="str">
        <f t="shared" si="36"/>
        <v>-</v>
      </c>
      <c r="AN71" s="128" t="str">
        <f t="shared" si="37"/>
        <v>-</v>
      </c>
      <c r="AO71" s="128" t="str">
        <f t="shared" si="38"/>
        <v>-</v>
      </c>
      <c r="AP71" s="128" t="str">
        <f t="shared" si="39"/>
        <v>-</v>
      </c>
      <c r="AQ71" s="128" t="str">
        <f t="shared" si="40"/>
        <v>-</v>
      </c>
      <c r="AR71" s="128" t="str">
        <f t="shared" si="41"/>
        <v>-</v>
      </c>
      <c r="AS71" s="128" t="str">
        <f t="shared" si="42"/>
        <v>-</v>
      </c>
      <c r="AT71" s="128">
        <f t="shared" si="43"/>
        <v>0</v>
      </c>
      <c r="AU71" s="128" t="str">
        <f t="shared" si="44"/>
        <v>-</v>
      </c>
      <c r="AV71" s="128" t="str">
        <f t="shared" si="45"/>
        <v>-</v>
      </c>
      <c r="AW71" s="128" t="str">
        <f t="shared" si="46"/>
        <v>-</v>
      </c>
      <c r="AX71" s="128" t="str">
        <f t="shared" si="47"/>
        <v>-</v>
      </c>
      <c r="AY71" s="128" t="str">
        <f t="shared" si="48"/>
        <v>-</v>
      </c>
      <c r="AZ71" s="128" t="str">
        <f t="shared" si="49"/>
        <v>-</v>
      </c>
      <c r="BA71" s="128" t="str">
        <f t="shared" si="50"/>
        <v>-</v>
      </c>
      <c r="BB71" s="128" t="str">
        <f t="shared" si="51"/>
        <v>-</v>
      </c>
      <c r="BC71" s="128" t="str">
        <f t="shared" si="52"/>
        <v>-</v>
      </c>
      <c r="BD71" s="128" t="str">
        <f t="shared" si="53"/>
        <v>-</v>
      </c>
      <c r="BE71" s="128" t="str">
        <f t="shared" si="54"/>
        <v>-</v>
      </c>
      <c r="BF71" s="128" t="str">
        <f t="shared" si="55"/>
        <v>-</v>
      </c>
      <c r="BG71" s="128" t="str">
        <f t="shared" si="56"/>
        <v>-</v>
      </c>
      <c r="BH71" s="128" t="str">
        <f t="shared" si="57"/>
        <v>-</v>
      </c>
      <c r="BI71" s="128" t="str">
        <f t="shared" si="58"/>
        <v>-</v>
      </c>
      <c r="BJ71" s="128" t="str">
        <f t="shared" si="59"/>
        <v>-</v>
      </c>
      <c r="BK71" s="128" t="str">
        <f t="shared" si="60"/>
        <v>-</v>
      </c>
      <c r="BL71" s="128" t="str">
        <f t="shared" si="61"/>
        <v>-</v>
      </c>
      <c r="BM71" s="128" t="str">
        <f t="shared" si="62"/>
        <v>-</v>
      </c>
      <c r="BN71" s="128" t="str">
        <f t="shared" si="63"/>
        <v>-</v>
      </c>
      <c r="BO71" s="128" t="str">
        <f t="shared" si="64"/>
        <v>-</v>
      </c>
      <c r="BP71" s="128" t="str">
        <f t="shared" si="65"/>
        <v>-</v>
      </c>
      <c r="BQ71" s="128" t="str">
        <f t="shared" si="66"/>
        <v>-</v>
      </c>
      <c r="BR71" s="128" t="str">
        <f t="shared" si="67"/>
        <v>-</v>
      </c>
      <c r="BS71" s="128" t="str">
        <f t="shared" si="68"/>
        <v>-</v>
      </c>
      <c r="BT71" s="128" t="str">
        <f t="shared" si="69"/>
        <v>-</v>
      </c>
      <c r="BU71" s="128" t="str">
        <f t="shared" si="70"/>
        <v>-</v>
      </c>
      <c r="BV71" s="128" t="str">
        <f t="shared" si="71"/>
        <v>-</v>
      </c>
      <c r="BW71" s="128" t="str">
        <f t="shared" si="72"/>
        <v>-</v>
      </c>
      <c r="BX71" s="128" t="str">
        <f t="shared" si="73"/>
        <v>-</v>
      </c>
      <c r="BY71" s="129">
        <f t="shared" si="74"/>
        <v>0</v>
      </c>
      <c r="CA71" s="128" t="str">
        <f t="shared" si="75"/>
        <v>-</v>
      </c>
    </row>
    <row r="72" spans="2:79" ht="12.75" customHeight="1">
      <c r="C72" s="147"/>
      <c r="D72" s="147"/>
      <c r="E72" s="147"/>
      <c r="F72" s="20" t="str">
        <f>IF(月途中入退所!$D19=$B$2,月途中入退所!$F19,"-")</f>
        <v>-</v>
      </c>
      <c r="G72" s="20" t="str">
        <f>IF(月途中入退所!$D19=$B$2,月途中入退所!G19,"-")</f>
        <v>-</v>
      </c>
      <c r="H72" s="20" t="str">
        <f>IF(月途中入退所!$D19=$B$2,月途中入退所!H19,"-")</f>
        <v>-</v>
      </c>
      <c r="I72" s="149" t="str">
        <f t="shared" si="9"/>
        <v>-</v>
      </c>
      <c r="J72" s="20" t="str">
        <f>IF(月途中入退所!$D19=$B$2,IF(月途中入退所!I19="","-",月途中入退所!I19),"-")</f>
        <v>-</v>
      </c>
      <c r="K72" s="162" t="str">
        <f t="shared" si="10"/>
        <v>-</v>
      </c>
      <c r="L72" s="20" t="str">
        <f>IF(月途中入退所!$D19=$B$2,月途中入退所!J19,"-")</f>
        <v>-</v>
      </c>
      <c r="M72" s="129">
        <f t="shared" si="11"/>
        <v>0</v>
      </c>
      <c r="N72" s="123"/>
      <c r="O72" s="128" t="str">
        <f t="shared" si="12"/>
        <v>-</v>
      </c>
      <c r="P72" s="128" t="str">
        <f t="shared" si="13"/>
        <v>-</v>
      </c>
      <c r="Q72" s="128" t="str">
        <f t="shared" si="14"/>
        <v>-</v>
      </c>
      <c r="R72" s="128" t="str">
        <f t="shared" si="15"/>
        <v>-</v>
      </c>
      <c r="S72" s="128" t="str">
        <f t="shared" si="16"/>
        <v>-</v>
      </c>
      <c r="T72" s="128" t="str">
        <f t="shared" si="17"/>
        <v>-</v>
      </c>
      <c r="U72" s="128" t="str">
        <f t="shared" si="18"/>
        <v>-</v>
      </c>
      <c r="V72" s="128" t="str">
        <f t="shared" si="19"/>
        <v>-</v>
      </c>
      <c r="W72" s="128" t="str">
        <f t="shared" si="20"/>
        <v>-</v>
      </c>
      <c r="X72" s="128" t="str">
        <f t="shared" si="21"/>
        <v>-</v>
      </c>
      <c r="Y72" s="128" t="str">
        <f t="shared" si="22"/>
        <v>-</v>
      </c>
      <c r="Z72" s="128" t="str">
        <f t="shared" si="23"/>
        <v>-</v>
      </c>
      <c r="AA72" s="128" t="str">
        <f t="shared" si="24"/>
        <v>-</v>
      </c>
      <c r="AB72" s="128" t="str">
        <f t="shared" si="25"/>
        <v>-</v>
      </c>
      <c r="AC72" s="128" t="str">
        <f t="shared" si="26"/>
        <v>-</v>
      </c>
      <c r="AD72" s="128" t="str">
        <f t="shared" si="27"/>
        <v>-</v>
      </c>
      <c r="AE72" s="128" t="str">
        <f t="shared" si="28"/>
        <v>-</v>
      </c>
      <c r="AF72" s="128" t="str">
        <f t="shared" si="29"/>
        <v>-</v>
      </c>
      <c r="AG72" s="128" t="str">
        <f t="shared" si="30"/>
        <v>-</v>
      </c>
      <c r="AH72" s="128" t="str">
        <f t="shared" si="31"/>
        <v>-</v>
      </c>
      <c r="AI72" s="128" t="str">
        <f t="shared" si="32"/>
        <v>-</v>
      </c>
      <c r="AJ72" s="128" t="str">
        <f t="shared" si="33"/>
        <v>-</v>
      </c>
      <c r="AK72" s="128" t="str">
        <f t="shared" si="34"/>
        <v>-</v>
      </c>
      <c r="AL72" s="128" t="str">
        <f t="shared" si="35"/>
        <v>-</v>
      </c>
      <c r="AM72" s="128" t="str">
        <f t="shared" si="36"/>
        <v>-</v>
      </c>
      <c r="AN72" s="128" t="str">
        <f t="shared" si="37"/>
        <v>-</v>
      </c>
      <c r="AO72" s="128" t="str">
        <f t="shared" si="38"/>
        <v>-</v>
      </c>
      <c r="AP72" s="128" t="str">
        <f t="shared" si="39"/>
        <v>-</v>
      </c>
      <c r="AQ72" s="128" t="str">
        <f t="shared" si="40"/>
        <v>-</v>
      </c>
      <c r="AR72" s="128" t="str">
        <f t="shared" si="41"/>
        <v>-</v>
      </c>
      <c r="AS72" s="128" t="str">
        <f t="shared" si="42"/>
        <v>-</v>
      </c>
      <c r="AT72" s="128">
        <f t="shared" si="43"/>
        <v>0</v>
      </c>
      <c r="AU72" s="128" t="str">
        <f t="shared" si="44"/>
        <v>-</v>
      </c>
      <c r="AV72" s="128" t="str">
        <f t="shared" si="45"/>
        <v>-</v>
      </c>
      <c r="AW72" s="128" t="str">
        <f t="shared" si="46"/>
        <v>-</v>
      </c>
      <c r="AX72" s="128" t="str">
        <f t="shared" si="47"/>
        <v>-</v>
      </c>
      <c r="AY72" s="128" t="str">
        <f t="shared" si="48"/>
        <v>-</v>
      </c>
      <c r="AZ72" s="128" t="str">
        <f t="shared" si="49"/>
        <v>-</v>
      </c>
      <c r="BA72" s="128" t="str">
        <f t="shared" si="50"/>
        <v>-</v>
      </c>
      <c r="BB72" s="128" t="str">
        <f t="shared" si="51"/>
        <v>-</v>
      </c>
      <c r="BC72" s="128" t="str">
        <f t="shared" si="52"/>
        <v>-</v>
      </c>
      <c r="BD72" s="128" t="str">
        <f t="shared" si="53"/>
        <v>-</v>
      </c>
      <c r="BE72" s="128" t="str">
        <f t="shared" si="54"/>
        <v>-</v>
      </c>
      <c r="BF72" s="128" t="str">
        <f t="shared" si="55"/>
        <v>-</v>
      </c>
      <c r="BG72" s="128" t="str">
        <f t="shared" si="56"/>
        <v>-</v>
      </c>
      <c r="BH72" s="128" t="str">
        <f t="shared" si="57"/>
        <v>-</v>
      </c>
      <c r="BI72" s="128" t="str">
        <f t="shared" si="58"/>
        <v>-</v>
      </c>
      <c r="BJ72" s="128" t="str">
        <f t="shared" si="59"/>
        <v>-</v>
      </c>
      <c r="BK72" s="128" t="str">
        <f t="shared" si="60"/>
        <v>-</v>
      </c>
      <c r="BL72" s="128" t="str">
        <f t="shared" si="61"/>
        <v>-</v>
      </c>
      <c r="BM72" s="128" t="str">
        <f t="shared" si="62"/>
        <v>-</v>
      </c>
      <c r="BN72" s="128" t="str">
        <f t="shared" si="63"/>
        <v>-</v>
      </c>
      <c r="BO72" s="128" t="str">
        <f t="shared" si="64"/>
        <v>-</v>
      </c>
      <c r="BP72" s="128" t="str">
        <f t="shared" si="65"/>
        <v>-</v>
      </c>
      <c r="BQ72" s="128" t="str">
        <f t="shared" si="66"/>
        <v>-</v>
      </c>
      <c r="BR72" s="128" t="str">
        <f t="shared" si="67"/>
        <v>-</v>
      </c>
      <c r="BS72" s="128" t="str">
        <f t="shared" si="68"/>
        <v>-</v>
      </c>
      <c r="BT72" s="128" t="str">
        <f t="shared" si="69"/>
        <v>-</v>
      </c>
      <c r="BU72" s="128" t="str">
        <f t="shared" si="70"/>
        <v>-</v>
      </c>
      <c r="BV72" s="128" t="str">
        <f t="shared" si="71"/>
        <v>-</v>
      </c>
      <c r="BW72" s="128" t="str">
        <f t="shared" si="72"/>
        <v>-</v>
      </c>
      <c r="BX72" s="128" t="str">
        <f t="shared" si="73"/>
        <v>-</v>
      </c>
      <c r="BY72" s="129">
        <f t="shared" si="74"/>
        <v>0</v>
      </c>
      <c r="CA72" s="128" t="str">
        <f t="shared" si="75"/>
        <v>-</v>
      </c>
    </row>
    <row r="73" spans="2:79" ht="12.75" customHeight="1">
      <c r="C73" s="147"/>
      <c r="D73" s="147"/>
      <c r="E73" s="147"/>
      <c r="F73" s="20" t="str">
        <f>IF(月途中入退所!$D20=$B$2,月途中入退所!$F20,"-")</f>
        <v>-</v>
      </c>
      <c r="G73" s="20" t="str">
        <f>IF(月途中入退所!$D20=$B$2,月途中入退所!G20,"-")</f>
        <v>-</v>
      </c>
      <c r="H73" s="20" t="str">
        <f>IF(月途中入退所!$D20=$B$2,月途中入退所!H20,"-")</f>
        <v>-</v>
      </c>
      <c r="I73" s="149" t="str">
        <f t="shared" si="9"/>
        <v>-</v>
      </c>
      <c r="J73" s="20" t="str">
        <f>IF(月途中入退所!$D20=$B$2,IF(月途中入退所!I20="","-",月途中入退所!I20),"-")</f>
        <v>-</v>
      </c>
      <c r="K73" s="162" t="str">
        <f t="shared" si="10"/>
        <v>-</v>
      </c>
      <c r="L73" s="20" t="str">
        <f>IF(月途中入退所!$D20=$B$2,月途中入退所!J20,"-")</f>
        <v>-</v>
      </c>
      <c r="M73" s="129">
        <f t="shared" si="11"/>
        <v>0</v>
      </c>
      <c r="N73" s="123"/>
      <c r="O73" s="128" t="str">
        <f t="shared" si="12"/>
        <v>-</v>
      </c>
      <c r="P73" s="128" t="str">
        <f t="shared" si="13"/>
        <v>-</v>
      </c>
      <c r="Q73" s="128" t="str">
        <f t="shared" si="14"/>
        <v>-</v>
      </c>
      <c r="R73" s="128" t="str">
        <f t="shared" si="15"/>
        <v>-</v>
      </c>
      <c r="S73" s="128" t="str">
        <f t="shared" si="16"/>
        <v>-</v>
      </c>
      <c r="T73" s="128" t="str">
        <f t="shared" si="17"/>
        <v>-</v>
      </c>
      <c r="U73" s="128" t="str">
        <f t="shared" si="18"/>
        <v>-</v>
      </c>
      <c r="V73" s="128" t="str">
        <f t="shared" si="19"/>
        <v>-</v>
      </c>
      <c r="W73" s="128" t="str">
        <f t="shared" si="20"/>
        <v>-</v>
      </c>
      <c r="X73" s="128" t="str">
        <f t="shared" si="21"/>
        <v>-</v>
      </c>
      <c r="Y73" s="128" t="str">
        <f t="shared" si="22"/>
        <v>-</v>
      </c>
      <c r="Z73" s="128" t="str">
        <f t="shared" si="23"/>
        <v>-</v>
      </c>
      <c r="AA73" s="128" t="str">
        <f t="shared" si="24"/>
        <v>-</v>
      </c>
      <c r="AB73" s="128" t="str">
        <f t="shared" si="25"/>
        <v>-</v>
      </c>
      <c r="AC73" s="128" t="str">
        <f t="shared" si="26"/>
        <v>-</v>
      </c>
      <c r="AD73" s="128" t="str">
        <f t="shared" si="27"/>
        <v>-</v>
      </c>
      <c r="AE73" s="128" t="str">
        <f t="shared" si="28"/>
        <v>-</v>
      </c>
      <c r="AF73" s="128" t="str">
        <f t="shared" si="29"/>
        <v>-</v>
      </c>
      <c r="AG73" s="128" t="str">
        <f t="shared" si="30"/>
        <v>-</v>
      </c>
      <c r="AH73" s="128" t="str">
        <f t="shared" si="31"/>
        <v>-</v>
      </c>
      <c r="AI73" s="128" t="str">
        <f t="shared" si="32"/>
        <v>-</v>
      </c>
      <c r="AJ73" s="128" t="str">
        <f t="shared" si="33"/>
        <v>-</v>
      </c>
      <c r="AK73" s="128" t="str">
        <f t="shared" si="34"/>
        <v>-</v>
      </c>
      <c r="AL73" s="128" t="str">
        <f t="shared" si="35"/>
        <v>-</v>
      </c>
      <c r="AM73" s="128" t="str">
        <f t="shared" si="36"/>
        <v>-</v>
      </c>
      <c r="AN73" s="128" t="str">
        <f t="shared" si="37"/>
        <v>-</v>
      </c>
      <c r="AO73" s="128" t="str">
        <f t="shared" si="38"/>
        <v>-</v>
      </c>
      <c r="AP73" s="128" t="str">
        <f t="shared" si="39"/>
        <v>-</v>
      </c>
      <c r="AQ73" s="128" t="str">
        <f t="shared" si="40"/>
        <v>-</v>
      </c>
      <c r="AR73" s="128" t="str">
        <f t="shared" si="41"/>
        <v>-</v>
      </c>
      <c r="AS73" s="128" t="str">
        <f t="shared" si="42"/>
        <v>-</v>
      </c>
      <c r="AT73" s="128">
        <f t="shared" si="43"/>
        <v>0</v>
      </c>
      <c r="AU73" s="128" t="str">
        <f t="shared" si="44"/>
        <v>-</v>
      </c>
      <c r="AV73" s="128" t="str">
        <f t="shared" si="45"/>
        <v>-</v>
      </c>
      <c r="AW73" s="128" t="str">
        <f t="shared" si="46"/>
        <v>-</v>
      </c>
      <c r="AX73" s="128" t="str">
        <f t="shared" si="47"/>
        <v>-</v>
      </c>
      <c r="AY73" s="128" t="str">
        <f t="shared" si="48"/>
        <v>-</v>
      </c>
      <c r="AZ73" s="128" t="str">
        <f t="shared" si="49"/>
        <v>-</v>
      </c>
      <c r="BA73" s="128" t="str">
        <f t="shared" si="50"/>
        <v>-</v>
      </c>
      <c r="BB73" s="128" t="str">
        <f t="shared" si="51"/>
        <v>-</v>
      </c>
      <c r="BC73" s="128" t="str">
        <f t="shared" si="52"/>
        <v>-</v>
      </c>
      <c r="BD73" s="128" t="str">
        <f t="shared" si="53"/>
        <v>-</v>
      </c>
      <c r="BE73" s="128" t="str">
        <f t="shared" si="54"/>
        <v>-</v>
      </c>
      <c r="BF73" s="128" t="str">
        <f t="shared" si="55"/>
        <v>-</v>
      </c>
      <c r="BG73" s="128" t="str">
        <f t="shared" si="56"/>
        <v>-</v>
      </c>
      <c r="BH73" s="128" t="str">
        <f t="shared" si="57"/>
        <v>-</v>
      </c>
      <c r="BI73" s="128" t="str">
        <f t="shared" si="58"/>
        <v>-</v>
      </c>
      <c r="BJ73" s="128" t="str">
        <f t="shared" si="59"/>
        <v>-</v>
      </c>
      <c r="BK73" s="128" t="str">
        <f t="shared" si="60"/>
        <v>-</v>
      </c>
      <c r="BL73" s="128" t="str">
        <f t="shared" si="61"/>
        <v>-</v>
      </c>
      <c r="BM73" s="128" t="str">
        <f t="shared" si="62"/>
        <v>-</v>
      </c>
      <c r="BN73" s="128" t="str">
        <f t="shared" si="63"/>
        <v>-</v>
      </c>
      <c r="BO73" s="128" t="str">
        <f t="shared" si="64"/>
        <v>-</v>
      </c>
      <c r="BP73" s="128" t="str">
        <f t="shared" si="65"/>
        <v>-</v>
      </c>
      <c r="BQ73" s="128" t="str">
        <f t="shared" si="66"/>
        <v>-</v>
      </c>
      <c r="BR73" s="128" t="str">
        <f t="shared" si="67"/>
        <v>-</v>
      </c>
      <c r="BS73" s="128" t="str">
        <f t="shared" si="68"/>
        <v>-</v>
      </c>
      <c r="BT73" s="128" t="str">
        <f t="shared" si="69"/>
        <v>-</v>
      </c>
      <c r="BU73" s="128" t="str">
        <f t="shared" si="70"/>
        <v>-</v>
      </c>
      <c r="BV73" s="128" t="str">
        <f t="shared" si="71"/>
        <v>-</v>
      </c>
      <c r="BW73" s="128" t="str">
        <f t="shared" si="72"/>
        <v>-</v>
      </c>
      <c r="BX73" s="128" t="str">
        <f t="shared" si="73"/>
        <v>-</v>
      </c>
      <c r="BY73" s="129">
        <f t="shared" si="74"/>
        <v>0</v>
      </c>
      <c r="CA73" s="128" t="str">
        <f t="shared" si="75"/>
        <v>-</v>
      </c>
    </row>
    <row r="74" spans="2:79" ht="12.75" customHeight="1">
      <c r="C74" s="147"/>
      <c r="D74" s="147"/>
      <c r="E74" s="147"/>
      <c r="F74" s="20" t="str">
        <f>IF(月途中入退所!$D21=$B$2,月途中入退所!$F21,"-")</f>
        <v>-</v>
      </c>
      <c r="G74" s="20" t="str">
        <f>IF(月途中入退所!$D21=$B$2,月途中入退所!G21,"-")</f>
        <v>-</v>
      </c>
      <c r="H74" s="20" t="str">
        <f>IF(月途中入退所!$D21=$B$2,月途中入退所!H21,"-")</f>
        <v>-</v>
      </c>
      <c r="I74" s="149" t="str">
        <f t="shared" si="9"/>
        <v>-</v>
      </c>
      <c r="J74" s="20" t="str">
        <f>IF(月途中入退所!$D21=$B$2,IF(月途中入退所!I21="","-",月途中入退所!I21),"-")</f>
        <v>-</v>
      </c>
      <c r="K74" s="162" t="str">
        <f t="shared" si="10"/>
        <v>-</v>
      </c>
      <c r="L74" s="20" t="str">
        <f>IF(月途中入退所!$D21=$B$2,月途中入退所!J21,"-")</f>
        <v>-</v>
      </c>
      <c r="M74" s="129">
        <f t="shared" si="11"/>
        <v>0</v>
      </c>
      <c r="N74" s="123"/>
      <c r="O74" s="128" t="str">
        <f t="shared" si="12"/>
        <v>-</v>
      </c>
      <c r="P74" s="128" t="str">
        <f t="shared" si="13"/>
        <v>-</v>
      </c>
      <c r="Q74" s="128" t="str">
        <f t="shared" si="14"/>
        <v>-</v>
      </c>
      <c r="R74" s="128" t="str">
        <f t="shared" si="15"/>
        <v>-</v>
      </c>
      <c r="S74" s="128" t="str">
        <f t="shared" si="16"/>
        <v>-</v>
      </c>
      <c r="T74" s="128" t="str">
        <f t="shared" si="17"/>
        <v>-</v>
      </c>
      <c r="U74" s="128" t="str">
        <f t="shared" si="18"/>
        <v>-</v>
      </c>
      <c r="V74" s="128" t="str">
        <f t="shared" si="19"/>
        <v>-</v>
      </c>
      <c r="W74" s="128" t="str">
        <f t="shared" si="20"/>
        <v>-</v>
      </c>
      <c r="X74" s="128" t="str">
        <f t="shared" si="21"/>
        <v>-</v>
      </c>
      <c r="Y74" s="128" t="str">
        <f t="shared" si="22"/>
        <v>-</v>
      </c>
      <c r="Z74" s="128" t="str">
        <f t="shared" si="23"/>
        <v>-</v>
      </c>
      <c r="AA74" s="128" t="str">
        <f t="shared" si="24"/>
        <v>-</v>
      </c>
      <c r="AB74" s="128" t="str">
        <f t="shared" si="25"/>
        <v>-</v>
      </c>
      <c r="AC74" s="128" t="str">
        <f t="shared" si="26"/>
        <v>-</v>
      </c>
      <c r="AD74" s="128" t="str">
        <f t="shared" si="27"/>
        <v>-</v>
      </c>
      <c r="AE74" s="128" t="str">
        <f t="shared" si="28"/>
        <v>-</v>
      </c>
      <c r="AF74" s="128" t="str">
        <f t="shared" si="29"/>
        <v>-</v>
      </c>
      <c r="AG74" s="128" t="str">
        <f t="shared" si="30"/>
        <v>-</v>
      </c>
      <c r="AH74" s="128" t="str">
        <f t="shared" si="31"/>
        <v>-</v>
      </c>
      <c r="AI74" s="128" t="str">
        <f t="shared" si="32"/>
        <v>-</v>
      </c>
      <c r="AJ74" s="128" t="str">
        <f t="shared" si="33"/>
        <v>-</v>
      </c>
      <c r="AK74" s="128" t="str">
        <f t="shared" si="34"/>
        <v>-</v>
      </c>
      <c r="AL74" s="128" t="str">
        <f t="shared" si="35"/>
        <v>-</v>
      </c>
      <c r="AM74" s="128" t="str">
        <f t="shared" si="36"/>
        <v>-</v>
      </c>
      <c r="AN74" s="128" t="str">
        <f t="shared" si="37"/>
        <v>-</v>
      </c>
      <c r="AO74" s="128" t="str">
        <f t="shared" si="38"/>
        <v>-</v>
      </c>
      <c r="AP74" s="128" t="str">
        <f t="shared" si="39"/>
        <v>-</v>
      </c>
      <c r="AQ74" s="128" t="str">
        <f t="shared" si="40"/>
        <v>-</v>
      </c>
      <c r="AR74" s="128" t="str">
        <f t="shared" si="41"/>
        <v>-</v>
      </c>
      <c r="AS74" s="128" t="str">
        <f t="shared" si="42"/>
        <v>-</v>
      </c>
      <c r="AT74" s="128">
        <f t="shared" si="43"/>
        <v>0</v>
      </c>
      <c r="AU74" s="128" t="str">
        <f t="shared" si="44"/>
        <v>-</v>
      </c>
      <c r="AV74" s="128" t="str">
        <f t="shared" si="45"/>
        <v>-</v>
      </c>
      <c r="AW74" s="128" t="str">
        <f t="shared" si="46"/>
        <v>-</v>
      </c>
      <c r="AX74" s="128" t="str">
        <f t="shared" si="47"/>
        <v>-</v>
      </c>
      <c r="AY74" s="128" t="str">
        <f t="shared" si="48"/>
        <v>-</v>
      </c>
      <c r="AZ74" s="128" t="str">
        <f t="shared" si="49"/>
        <v>-</v>
      </c>
      <c r="BA74" s="128" t="str">
        <f t="shared" si="50"/>
        <v>-</v>
      </c>
      <c r="BB74" s="128" t="str">
        <f t="shared" si="51"/>
        <v>-</v>
      </c>
      <c r="BC74" s="128" t="str">
        <f t="shared" si="52"/>
        <v>-</v>
      </c>
      <c r="BD74" s="128" t="str">
        <f t="shared" si="53"/>
        <v>-</v>
      </c>
      <c r="BE74" s="128" t="str">
        <f t="shared" si="54"/>
        <v>-</v>
      </c>
      <c r="BF74" s="128" t="str">
        <f t="shared" si="55"/>
        <v>-</v>
      </c>
      <c r="BG74" s="128" t="str">
        <f t="shared" si="56"/>
        <v>-</v>
      </c>
      <c r="BH74" s="128" t="str">
        <f t="shared" si="57"/>
        <v>-</v>
      </c>
      <c r="BI74" s="128" t="str">
        <f t="shared" si="58"/>
        <v>-</v>
      </c>
      <c r="BJ74" s="128" t="str">
        <f t="shared" si="59"/>
        <v>-</v>
      </c>
      <c r="BK74" s="128" t="str">
        <f t="shared" si="60"/>
        <v>-</v>
      </c>
      <c r="BL74" s="128" t="str">
        <f t="shared" si="61"/>
        <v>-</v>
      </c>
      <c r="BM74" s="128" t="str">
        <f t="shared" si="62"/>
        <v>-</v>
      </c>
      <c r="BN74" s="128" t="str">
        <f t="shared" si="63"/>
        <v>-</v>
      </c>
      <c r="BO74" s="128" t="str">
        <f t="shared" si="64"/>
        <v>-</v>
      </c>
      <c r="BP74" s="128" t="str">
        <f t="shared" si="65"/>
        <v>-</v>
      </c>
      <c r="BQ74" s="128" t="str">
        <f t="shared" si="66"/>
        <v>-</v>
      </c>
      <c r="BR74" s="128" t="str">
        <f t="shared" si="67"/>
        <v>-</v>
      </c>
      <c r="BS74" s="128" t="str">
        <f t="shared" si="68"/>
        <v>-</v>
      </c>
      <c r="BT74" s="128" t="str">
        <f t="shared" si="69"/>
        <v>-</v>
      </c>
      <c r="BU74" s="128" t="str">
        <f t="shared" si="70"/>
        <v>-</v>
      </c>
      <c r="BV74" s="128" t="str">
        <f t="shared" si="71"/>
        <v>-</v>
      </c>
      <c r="BW74" s="128" t="str">
        <f t="shared" si="72"/>
        <v>-</v>
      </c>
      <c r="BX74" s="128" t="str">
        <f t="shared" si="73"/>
        <v>-</v>
      </c>
      <c r="BY74" s="129">
        <f t="shared" si="74"/>
        <v>0</v>
      </c>
      <c r="CA74" s="128" t="str">
        <f t="shared" si="75"/>
        <v>-</v>
      </c>
    </row>
    <row r="75" spans="2:79" ht="12.75" customHeight="1">
      <c r="C75" s="147"/>
      <c r="D75" s="147"/>
      <c r="E75" s="147"/>
      <c r="F75" s="20" t="str">
        <f>IF(月途中入退所!$D22=$B$2,月途中入退所!$F22,"-")</f>
        <v>-</v>
      </c>
      <c r="G75" s="20" t="str">
        <f>IF(月途中入退所!$D22=$B$2,月途中入退所!G22,"-")</f>
        <v>-</v>
      </c>
      <c r="H75" s="20" t="str">
        <f>IF(月途中入退所!$D22=$B$2,月途中入退所!H22,"-")</f>
        <v>-</v>
      </c>
      <c r="I75" s="149" t="str">
        <f t="shared" si="9"/>
        <v>-</v>
      </c>
      <c r="J75" s="20" t="str">
        <f>IF(月途中入退所!$D22=$B$2,IF(月途中入退所!I22="","-",月途中入退所!I22),"-")</f>
        <v>-</v>
      </c>
      <c r="K75" s="162" t="str">
        <f t="shared" si="10"/>
        <v>-</v>
      </c>
      <c r="L75" s="20" t="str">
        <f>IF(月途中入退所!$D22=$B$2,月途中入退所!J22,"-")</f>
        <v>-</v>
      </c>
      <c r="M75" s="129">
        <f t="shared" si="11"/>
        <v>0</v>
      </c>
      <c r="N75" s="123"/>
      <c r="O75" s="128" t="str">
        <f t="shared" si="12"/>
        <v>-</v>
      </c>
      <c r="P75" s="128" t="str">
        <f t="shared" si="13"/>
        <v>-</v>
      </c>
      <c r="Q75" s="128" t="str">
        <f t="shared" si="14"/>
        <v>-</v>
      </c>
      <c r="R75" s="128" t="str">
        <f t="shared" si="15"/>
        <v>-</v>
      </c>
      <c r="S75" s="128" t="str">
        <f t="shared" si="16"/>
        <v>-</v>
      </c>
      <c r="T75" s="128" t="str">
        <f t="shared" si="17"/>
        <v>-</v>
      </c>
      <c r="U75" s="128" t="str">
        <f t="shared" si="18"/>
        <v>-</v>
      </c>
      <c r="V75" s="128" t="str">
        <f t="shared" si="19"/>
        <v>-</v>
      </c>
      <c r="W75" s="128" t="str">
        <f t="shared" si="20"/>
        <v>-</v>
      </c>
      <c r="X75" s="128" t="str">
        <f t="shared" si="21"/>
        <v>-</v>
      </c>
      <c r="Y75" s="128" t="str">
        <f t="shared" si="22"/>
        <v>-</v>
      </c>
      <c r="Z75" s="128" t="str">
        <f t="shared" si="23"/>
        <v>-</v>
      </c>
      <c r="AA75" s="128" t="str">
        <f t="shared" si="24"/>
        <v>-</v>
      </c>
      <c r="AB75" s="128" t="str">
        <f t="shared" si="25"/>
        <v>-</v>
      </c>
      <c r="AC75" s="128" t="str">
        <f t="shared" si="26"/>
        <v>-</v>
      </c>
      <c r="AD75" s="128" t="str">
        <f t="shared" si="27"/>
        <v>-</v>
      </c>
      <c r="AE75" s="128" t="str">
        <f t="shared" si="28"/>
        <v>-</v>
      </c>
      <c r="AF75" s="128" t="str">
        <f t="shared" si="29"/>
        <v>-</v>
      </c>
      <c r="AG75" s="128" t="str">
        <f t="shared" si="30"/>
        <v>-</v>
      </c>
      <c r="AH75" s="128" t="str">
        <f t="shared" si="31"/>
        <v>-</v>
      </c>
      <c r="AI75" s="128" t="str">
        <f t="shared" si="32"/>
        <v>-</v>
      </c>
      <c r="AJ75" s="128" t="str">
        <f t="shared" si="33"/>
        <v>-</v>
      </c>
      <c r="AK75" s="128" t="str">
        <f t="shared" si="34"/>
        <v>-</v>
      </c>
      <c r="AL75" s="128" t="str">
        <f t="shared" si="35"/>
        <v>-</v>
      </c>
      <c r="AM75" s="128" t="str">
        <f t="shared" si="36"/>
        <v>-</v>
      </c>
      <c r="AN75" s="128" t="str">
        <f t="shared" si="37"/>
        <v>-</v>
      </c>
      <c r="AO75" s="128" t="str">
        <f t="shared" si="38"/>
        <v>-</v>
      </c>
      <c r="AP75" s="128" t="str">
        <f t="shared" si="39"/>
        <v>-</v>
      </c>
      <c r="AQ75" s="128" t="str">
        <f t="shared" si="40"/>
        <v>-</v>
      </c>
      <c r="AR75" s="128" t="str">
        <f t="shared" si="41"/>
        <v>-</v>
      </c>
      <c r="AS75" s="128" t="str">
        <f t="shared" si="42"/>
        <v>-</v>
      </c>
      <c r="AT75" s="128">
        <f t="shared" si="43"/>
        <v>0</v>
      </c>
      <c r="AU75" s="128" t="str">
        <f t="shared" si="44"/>
        <v>-</v>
      </c>
      <c r="AV75" s="128" t="str">
        <f t="shared" si="45"/>
        <v>-</v>
      </c>
      <c r="AW75" s="128" t="str">
        <f t="shared" si="46"/>
        <v>-</v>
      </c>
      <c r="AX75" s="128" t="str">
        <f t="shared" si="47"/>
        <v>-</v>
      </c>
      <c r="AY75" s="128" t="str">
        <f t="shared" si="48"/>
        <v>-</v>
      </c>
      <c r="AZ75" s="128" t="str">
        <f t="shared" si="49"/>
        <v>-</v>
      </c>
      <c r="BA75" s="128" t="str">
        <f t="shared" si="50"/>
        <v>-</v>
      </c>
      <c r="BB75" s="128" t="str">
        <f t="shared" si="51"/>
        <v>-</v>
      </c>
      <c r="BC75" s="128" t="str">
        <f t="shared" si="52"/>
        <v>-</v>
      </c>
      <c r="BD75" s="128" t="str">
        <f t="shared" si="53"/>
        <v>-</v>
      </c>
      <c r="BE75" s="128" t="str">
        <f t="shared" si="54"/>
        <v>-</v>
      </c>
      <c r="BF75" s="128" t="str">
        <f t="shared" si="55"/>
        <v>-</v>
      </c>
      <c r="BG75" s="128" t="str">
        <f t="shared" si="56"/>
        <v>-</v>
      </c>
      <c r="BH75" s="128" t="str">
        <f t="shared" si="57"/>
        <v>-</v>
      </c>
      <c r="BI75" s="128" t="str">
        <f t="shared" si="58"/>
        <v>-</v>
      </c>
      <c r="BJ75" s="128" t="str">
        <f t="shared" si="59"/>
        <v>-</v>
      </c>
      <c r="BK75" s="128" t="str">
        <f t="shared" si="60"/>
        <v>-</v>
      </c>
      <c r="BL75" s="128" t="str">
        <f t="shared" si="61"/>
        <v>-</v>
      </c>
      <c r="BM75" s="128" t="str">
        <f t="shared" si="62"/>
        <v>-</v>
      </c>
      <c r="BN75" s="128" t="str">
        <f t="shared" si="63"/>
        <v>-</v>
      </c>
      <c r="BO75" s="128" t="str">
        <f t="shared" si="64"/>
        <v>-</v>
      </c>
      <c r="BP75" s="128" t="str">
        <f t="shared" si="65"/>
        <v>-</v>
      </c>
      <c r="BQ75" s="128" t="str">
        <f t="shared" si="66"/>
        <v>-</v>
      </c>
      <c r="BR75" s="128" t="str">
        <f t="shared" si="67"/>
        <v>-</v>
      </c>
      <c r="BS75" s="128" t="str">
        <f t="shared" si="68"/>
        <v>-</v>
      </c>
      <c r="BT75" s="128" t="str">
        <f t="shared" si="69"/>
        <v>-</v>
      </c>
      <c r="BU75" s="128" t="str">
        <f t="shared" si="70"/>
        <v>-</v>
      </c>
      <c r="BV75" s="128" t="str">
        <f t="shared" si="71"/>
        <v>-</v>
      </c>
      <c r="BW75" s="128" t="str">
        <f t="shared" si="72"/>
        <v>-</v>
      </c>
      <c r="BX75" s="128" t="str">
        <f t="shared" si="73"/>
        <v>-</v>
      </c>
      <c r="BY75" s="129">
        <f t="shared" si="74"/>
        <v>0</v>
      </c>
      <c r="CA75" s="128" t="str">
        <f t="shared" si="75"/>
        <v>-</v>
      </c>
    </row>
    <row r="76" spans="2:79" ht="12.75" customHeight="1">
      <c r="C76" s="147"/>
      <c r="D76" s="147"/>
      <c r="E76" s="147"/>
      <c r="F76" s="20" t="str">
        <f>IF(月途中入退所!$D23=$B$2,月途中入退所!$F23,"-")</f>
        <v>-</v>
      </c>
      <c r="G76" s="20" t="str">
        <f>IF(月途中入退所!$D23=$B$2,月途中入退所!G23,"-")</f>
        <v>-</v>
      </c>
      <c r="H76" s="20" t="str">
        <f>IF(月途中入退所!$D23=$B$2,月途中入退所!H23,"-")</f>
        <v>-</v>
      </c>
      <c r="I76" s="149" t="str">
        <f t="shared" si="9"/>
        <v>-</v>
      </c>
      <c r="J76" s="20" t="str">
        <f>IF(月途中入退所!$D23=$B$2,IF(月途中入退所!I23="","-",月途中入退所!I23),"-")</f>
        <v>-</v>
      </c>
      <c r="K76" s="162" t="str">
        <f t="shared" si="10"/>
        <v>-</v>
      </c>
      <c r="L76" s="20" t="str">
        <f>IF(月途中入退所!$D23=$B$2,月途中入退所!J23,"-")</f>
        <v>-</v>
      </c>
      <c r="M76" s="129">
        <f t="shared" si="11"/>
        <v>0</v>
      </c>
      <c r="N76" s="123"/>
      <c r="O76" s="128" t="str">
        <f t="shared" si="12"/>
        <v>-</v>
      </c>
      <c r="P76" s="128" t="str">
        <f t="shared" si="13"/>
        <v>-</v>
      </c>
      <c r="Q76" s="128" t="str">
        <f t="shared" si="14"/>
        <v>-</v>
      </c>
      <c r="R76" s="128" t="str">
        <f t="shared" si="15"/>
        <v>-</v>
      </c>
      <c r="S76" s="128" t="str">
        <f t="shared" si="16"/>
        <v>-</v>
      </c>
      <c r="T76" s="128" t="str">
        <f t="shared" si="17"/>
        <v>-</v>
      </c>
      <c r="U76" s="128" t="str">
        <f t="shared" si="18"/>
        <v>-</v>
      </c>
      <c r="V76" s="128" t="str">
        <f t="shared" si="19"/>
        <v>-</v>
      </c>
      <c r="W76" s="128" t="str">
        <f t="shared" si="20"/>
        <v>-</v>
      </c>
      <c r="X76" s="128" t="str">
        <f t="shared" si="21"/>
        <v>-</v>
      </c>
      <c r="Y76" s="128" t="str">
        <f t="shared" si="22"/>
        <v>-</v>
      </c>
      <c r="Z76" s="128" t="str">
        <f t="shared" si="23"/>
        <v>-</v>
      </c>
      <c r="AA76" s="128" t="str">
        <f t="shared" si="24"/>
        <v>-</v>
      </c>
      <c r="AB76" s="128" t="str">
        <f t="shared" si="25"/>
        <v>-</v>
      </c>
      <c r="AC76" s="128" t="str">
        <f t="shared" si="26"/>
        <v>-</v>
      </c>
      <c r="AD76" s="128" t="str">
        <f t="shared" si="27"/>
        <v>-</v>
      </c>
      <c r="AE76" s="128" t="str">
        <f t="shared" si="28"/>
        <v>-</v>
      </c>
      <c r="AF76" s="128" t="str">
        <f t="shared" si="29"/>
        <v>-</v>
      </c>
      <c r="AG76" s="128" t="str">
        <f t="shared" si="30"/>
        <v>-</v>
      </c>
      <c r="AH76" s="128" t="str">
        <f t="shared" si="31"/>
        <v>-</v>
      </c>
      <c r="AI76" s="128" t="str">
        <f t="shared" si="32"/>
        <v>-</v>
      </c>
      <c r="AJ76" s="128" t="str">
        <f t="shared" si="33"/>
        <v>-</v>
      </c>
      <c r="AK76" s="128" t="str">
        <f t="shared" si="34"/>
        <v>-</v>
      </c>
      <c r="AL76" s="128" t="str">
        <f t="shared" si="35"/>
        <v>-</v>
      </c>
      <c r="AM76" s="128" t="str">
        <f t="shared" si="36"/>
        <v>-</v>
      </c>
      <c r="AN76" s="128" t="str">
        <f t="shared" si="37"/>
        <v>-</v>
      </c>
      <c r="AO76" s="128" t="str">
        <f t="shared" si="38"/>
        <v>-</v>
      </c>
      <c r="AP76" s="128" t="str">
        <f t="shared" si="39"/>
        <v>-</v>
      </c>
      <c r="AQ76" s="128" t="str">
        <f t="shared" si="40"/>
        <v>-</v>
      </c>
      <c r="AR76" s="128" t="str">
        <f t="shared" si="41"/>
        <v>-</v>
      </c>
      <c r="AS76" s="128" t="str">
        <f t="shared" si="42"/>
        <v>-</v>
      </c>
      <c r="AT76" s="128">
        <f t="shared" si="43"/>
        <v>0</v>
      </c>
      <c r="AU76" s="128" t="str">
        <f t="shared" si="44"/>
        <v>-</v>
      </c>
      <c r="AV76" s="128" t="str">
        <f t="shared" si="45"/>
        <v>-</v>
      </c>
      <c r="AW76" s="128" t="str">
        <f t="shared" si="46"/>
        <v>-</v>
      </c>
      <c r="AX76" s="128" t="str">
        <f t="shared" si="47"/>
        <v>-</v>
      </c>
      <c r="AY76" s="128" t="str">
        <f t="shared" si="48"/>
        <v>-</v>
      </c>
      <c r="AZ76" s="128" t="str">
        <f t="shared" si="49"/>
        <v>-</v>
      </c>
      <c r="BA76" s="128" t="str">
        <f t="shared" si="50"/>
        <v>-</v>
      </c>
      <c r="BB76" s="128" t="str">
        <f t="shared" si="51"/>
        <v>-</v>
      </c>
      <c r="BC76" s="128" t="str">
        <f t="shared" si="52"/>
        <v>-</v>
      </c>
      <c r="BD76" s="128" t="str">
        <f t="shared" si="53"/>
        <v>-</v>
      </c>
      <c r="BE76" s="128" t="str">
        <f t="shared" si="54"/>
        <v>-</v>
      </c>
      <c r="BF76" s="128" t="str">
        <f t="shared" si="55"/>
        <v>-</v>
      </c>
      <c r="BG76" s="128" t="str">
        <f t="shared" si="56"/>
        <v>-</v>
      </c>
      <c r="BH76" s="128" t="str">
        <f t="shared" si="57"/>
        <v>-</v>
      </c>
      <c r="BI76" s="128" t="str">
        <f t="shared" si="58"/>
        <v>-</v>
      </c>
      <c r="BJ76" s="128" t="str">
        <f t="shared" si="59"/>
        <v>-</v>
      </c>
      <c r="BK76" s="128" t="str">
        <f t="shared" si="60"/>
        <v>-</v>
      </c>
      <c r="BL76" s="128" t="str">
        <f t="shared" si="61"/>
        <v>-</v>
      </c>
      <c r="BM76" s="128" t="str">
        <f t="shared" si="62"/>
        <v>-</v>
      </c>
      <c r="BN76" s="128" t="str">
        <f t="shared" si="63"/>
        <v>-</v>
      </c>
      <c r="BO76" s="128" t="str">
        <f t="shared" si="64"/>
        <v>-</v>
      </c>
      <c r="BP76" s="128" t="str">
        <f t="shared" si="65"/>
        <v>-</v>
      </c>
      <c r="BQ76" s="128" t="str">
        <f t="shared" si="66"/>
        <v>-</v>
      </c>
      <c r="BR76" s="128" t="str">
        <f t="shared" si="67"/>
        <v>-</v>
      </c>
      <c r="BS76" s="128" t="str">
        <f t="shared" si="68"/>
        <v>-</v>
      </c>
      <c r="BT76" s="128" t="str">
        <f t="shared" si="69"/>
        <v>-</v>
      </c>
      <c r="BU76" s="128" t="str">
        <f t="shared" si="70"/>
        <v>-</v>
      </c>
      <c r="BV76" s="128" t="str">
        <f t="shared" si="71"/>
        <v>-</v>
      </c>
      <c r="BW76" s="128" t="str">
        <f t="shared" si="72"/>
        <v>-</v>
      </c>
      <c r="BX76" s="128" t="str">
        <f t="shared" si="73"/>
        <v>-</v>
      </c>
      <c r="BY76" s="129">
        <f t="shared" si="74"/>
        <v>0</v>
      </c>
      <c r="CA76" s="128" t="str">
        <f t="shared" si="75"/>
        <v>-</v>
      </c>
    </row>
    <row r="77" spans="2:79" ht="12.75" customHeight="1">
      <c r="F77" s="20" t="str">
        <f>IF(月途中入退所!$D24=$B$2,月途中入退所!$F24,"-")</f>
        <v>-</v>
      </c>
      <c r="G77" s="20" t="str">
        <f>IF(月途中入退所!$D24=$B$2,月途中入退所!G24,"-")</f>
        <v>-</v>
      </c>
      <c r="H77" s="20" t="str">
        <f>IF(月途中入退所!$D24=$B$2,月途中入退所!H24,"-")</f>
        <v>-</v>
      </c>
      <c r="I77" s="149" t="str">
        <f t="shared" si="9"/>
        <v>-</v>
      </c>
      <c r="J77" s="20" t="str">
        <f>IF(月途中入退所!$D24=$B$2,IF(月途中入退所!I24="","-",月途中入退所!I24),"-")</f>
        <v>-</v>
      </c>
      <c r="K77" s="162" t="str">
        <f t="shared" si="10"/>
        <v>-</v>
      </c>
      <c r="L77" s="20" t="str">
        <f>IF(月途中入退所!$D24=$B$2,月途中入退所!J24,"-")</f>
        <v>-</v>
      </c>
      <c r="M77" s="129">
        <f t="shared" si="11"/>
        <v>0</v>
      </c>
      <c r="N77" s="123"/>
      <c r="O77" s="128" t="str">
        <f t="shared" si="12"/>
        <v>-</v>
      </c>
      <c r="P77" s="128" t="str">
        <f t="shared" si="13"/>
        <v>-</v>
      </c>
      <c r="Q77" s="128" t="str">
        <f t="shared" si="14"/>
        <v>-</v>
      </c>
      <c r="R77" s="128" t="str">
        <f t="shared" si="15"/>
        <v>-</v>
      </c>
      <c r="S77" s="128" t="str">
        <f t="shared" si="16"/>
        <v>-</v>
      </c>
      <c r="T77" s="128" t="str">
        <f t="shared" si="17"/>
        <v>-</v>
      </c>
      <c r="U77" s="128" t="str">
        <f t="shared" si="18"/>
        <v>-</v>
      </c>
      <c r="V77" s="128" t="str">
        <f t="shared" si="19"/>
        <v>-</v>
      </c>
      <c r="W77" s="128" t="str">
        <f t="shared" si="20"/>
        <v>-</v>
      </c>
      <c r="X77" s="128" t="str">
        <f t="shared" si="21"/>
        <v>-</v>
      </c>
      <c r="Y77" s="128" t="str">
        <f t="shared" si="22"/>
        <v>-</v>
      </c>
      <c r="Z77" s="128" t="str">
        <f t="shared" si="23"/>
        <v>-</v>
      </c>
      <c r="AA77" s="128" t="str">
        <f t="shared" si="24"/>
        <v>-</v>
      </c>
      <c r="AB77" s="128" t="str">
        <f t="shared" si="25"/>
        <v>-</v>
      </c>
      <c r="AC77" s="128" t="str">
        <f t="shared" si="26"/>
        <v>-</v>
      </c>
      <c r="AD77" s="128" t="str">
        <f t="shared" si="27"/>
        <v>-</v>
      </c>
      <c r="AE77" s="128" t="str">
        <f t="shared" si="28"/>
        <v>-</v>
      </c>
      <c r="AF77" s="128" t="str">
        <f t="shared" si="29"/>
        <v>-</v>
      </c>
      <c r="AG77" s="128" t="str">
        <f t="shared" si="30"/>
        <v>-</v>
      </c>
      <c r="AH77" s="128" t="str">
        <f t="shared" si="31"/>
        <v>-</v>
      </c>
      <c r="AI77" s="128" t="str">
        <f t="shared" si="32"/>
        <v>-</v>
      </c>
      <c r="AJ77" s="128" t="str">
        <f t="shared" si="33"/>
        <v>-</v>
      </c>
      <c r="AK77" s="128" t="str">
        <f t="shared" si="34"/>
        <v>-</v>
      </c>
      <c r="AL77" s="128" t="str">
        <f t="shared" si="35"/>
        <v>-</v>
      </c>
      <c r="AM77" s="128" t="str">
        <f t="shared" si="36"/>
        <v>-</v>
      </c>
      <c r="AN77" s="128" t="str">
        <f t="shared" si="37"/>
        <v>-</v>
      </c>
      <c r="AO77" s="128" t="str">
        <f t="shared" si="38"/>
        <v>-</v>
      </c>
      <c r="AP77" s="128" t="str">
        <f t="shared" si="39"/>
        <v>-</v>
      </c>
      <c r="AQ77" s="128" t="str">
        <f t="shared" si="40"/>
        <v>-</v>
      </c>
      <c r="AR77" s="128" t="str">
        <f t="shared" si="41"/>
        <v>-</v>
      </c>
      <c r="AS77" s="128" t="str">
        <f t="shared" si="42"/>
        <v>-</v>
      </c>
      <c r="AT77" s="128">
        <f t="shared" si="43"/>
        <v>0</v>
      </c>
      <c r="AU77" s="128" t="str">
        <f t="shared" si="44"/>
        <v>-</v>
      </c>
      <c r="AV77" s="128" t="str">
        <f t="shared" si="45"/>
        <v>-</v>
      </c>
      <c r="AW77" s="128" t="str">
        <f t="shared" si="46"/>
        <v>-</v>
      </c>
      <c r="AX77" s="128" t="str">
        <f t="shared" si="47"/>
        <v>-</v>
      </c>
      <c r="AY77" s="128" t="str">
        <f t="shared" si="48"/>
        <v>-</v>
      </c>
      <c r="AZ77" s="128" t="str">
        <f t="shared" si="49"/>
        <v>-</v>
      </c>
      <c r="BA77" s="128" t="str">
        <f t="shared" si="50"/>
        <v>-</v>
      </c>
      <c r="BB77" s="128" t="str">
        <f t="shared" si="51"/>
        <v>-</v>
      </c>
      <c r="BC77" s="128" t="str">
        <f t="shared" si="52"/>
        <v>-</v>
      </c>
      <c r="BD77" s="128" t="str">
        <f t="shared" si="53"/>
        <v>-</v>
      </c>
      <c r="BE77" s="128" t="str">
        <f t="shared" si="54"/>
        <v>-</v>
      </c>
      <c r="BF77" s="128" t="str">
        <f t="shared" si="55"/>
        <v>-</v>
      </c>
      <c r="BG77" s="128" t="str">
        <f t="shared" si="56"/>
        <v>-</v>
      </c>
      <c r="BH77" s="128" t="str">
        <f t="shared" si="57"/>
        <v>-</v>
      </c>
      <c r="BI77" s="128" t="str">
        <f t="shared" si="58"/>
        <v>-</v>
      </c>
      <c r="BJ77" s="128" t="str">
        <f t="shared" si="59"/>
        <v>-</v>
      </c>
      <c r="BK77" s="128" t="str">
        <f t="shared" si="60"/>
        <v>-</v>
      </c>
      <c r="BL77" s="128" t="str">
        <f t="shared" si="61"/>
        <v>-</v>
      </c>
      <c r="BM77" s="128" t="str">
        <f t="shared" si="62"/>
        <v>-</v>
      </c>
      <c r="BN77" s="128" t="str">
        <f t="shared" si="63"/>
        <v>-</v>
      </c>
      <c r="BO77" s="128" t="str">
        <f t="shared" si="64"/>
        <v>-</v>
      </c>
      <c r="BP77" s="128" t="str">
        <f t="shared" si="65"/>
        <v>-</v>
      </c>
      <c r="BQ77" s="128" t="str">
        <f t="shared" si="66"/>
        <v>-</v>
      </c>
      <c r="BR77" s="128" t="str">
        <f t="shared" si="67"/>
        <v>-</v>
      </c>
      <c r="BS77" s="128" t="str">
        <f t="shared" si="68"/>
        <v>-</v>
      </c>
      <c r="BT77" s="128" t="str">
        <f t="shared" si="69"/>
        <v>-</v>
      </c>
      <c r="BU77" s="128" t="str">
        <f t="shared" si="70"/>
        <v>-</v>
      </c>
      <c r="BV77" s="128" t="str">
        <f t="shared" si="71"/>
        <v>-</v>
      </c>
      <c r="BW77" s="128" t="str">
        <f t="shared" si="72"/>
        <v>-</v>
      </c>
      <c r="BX77" s="128" t="str">
        <f t="shared" si="73"/>
        <v>-</v>
      </c>
      <c r="BY77" s="129">
        <f t="shared" si="74"/>
        <v>0</v>
      </c>
      <c r="CA77" s="128" t="str">
        <f t="shared" si="75"/>
        <v>-</v>
      </c>
    </row>
    <row r="78" spans="2:79" ht="12.75" customHeight="1">
      <c r="F78" s="20" t="str">
        <f>IF(月途中入退所!$D25=$B$2,月途中入退所!$F25,"-")</f>
        <v>-</v>
      </c>
      <c r="G78" s="20" t="str">
        <f>IF(月途中入退所!$D25=$B$2,月途中入退所!G25,"-")</f>
        <v>-</v>
      </c>
      <c r="H78" s="20" t="str">
        <f>IF(月途中入退所!$D25=$B$2,月途中入退所!H25,"-")</f>
        <v>-</v>
      </c>
      <c r="I78" s="149" t="str">
        <f t="shared" si="9"/>
        <v>-</v>
      </c>
      <c r="J78" s="20" t="str">
        <f>IF(月途中入退所!$D25=$B$2,IF(月途中入退所!I25="","-",月途中入退所!I25),"-")</f>
        <v>-</v>
      </c>
      <c r="K78" s="162" t="str">
        <f t="shared" si="10"/>
        <v>-</v>
      </c>
      <c r="L78" s="20" t="str">
        <f>IF(月途中入退所!$D25=$B$2,月途中入退所!J25,"-")</f>
        <v>-</v>
      </c>
      <c r="M78" s="129">
        <f t="shared" si="11"/>
        <v>0</v>
      </c>
      <c r="N78" s="123"/>
      <c r="O78" s="128" t="str">
        <f t="shared" si="12"/>
        <v>-</v>
      </c>
      <c r="P78" s="128" t="str">
        <f t="shared" si="13"/>
        <v>-</v>
      </c>
      <c r="Q78" s="128" t="str">
        <f t="shared" si="14"/>
        <v>-</v>
      </c>
      <c r="R78" s="128" t="str">
        <f t="shared" si="15"/>
        <v>-</v>
      </c>
      <c r="S78" s="128" t="str">
        <f t="shared" si="16"/>
        <v>-</v>
      </c>
      <c r="T78" s="128" t="str">
        <f t="shared" si="17"/>
        <v>-</v>
      </c>
      <c r="U78" s="128" t="str">
        <f t="shared" si="18"/>
        <v>-</v>
      </c>
      <c r="V78" s="128" t="str">
        <f t="shared" si="19"/>
        <v>-</v>
      </c>
      <c r="W78" s="128" t="str">
        <f t="shared" si="20"/>
        <v>-</v>
      </c>
      <c r="X78" s="128" t="str">
        <f t="shared" si="21"/>
        <v>-</v>
      </c>
      <c r="Y78" s="128" t="str">
        <f t="shared" si="22"/>
        <v>-</v>
      </c>
      <c r="Z78" s="128" t="str">
        <f t="shared" si="23"/>
        <v>-</v>
      </c>
      <c r="AA78" s="128" t="str">
        <f t="shared" si="24"/>
        <v>-</v>
      </c>
      <c r="AB78" s="128" t="str">
        <f t="shared" si="25"/>
        <v>-</v>
      </c>
      <c r="AC78" s="128" t="str">
        <f t="shared" si="26"/>
        <v>-</v>
      </c>
      <c r="AD78" s="128" t="str">
        <f t="shared" si="27"/>
        <v>-</v>
      </c>
      <c r="AE78" s="128" t="str">
        <f t="shared" si="28"/>
        <v>-</v>
      </c>
      <c r="AF78" s="128" t="str">
        <f t="shared" si="29"/>
        <v>-</v>
      </c>
      <c r="AG78" s="128" t="str">
        <f t="shared" si="30"/>
        <v>-</v>
      </c>
      <c r="AH78" s="128" t="str">
        <f t="shared" si="31"/>
        <v>-</v>
      </c>
      <c r="AI78" s="128" t="str">
        <f t="shared" si="32"/>
        <v>-</v>
      </c>
      <c r="AJ78" s="128" t="str">
        <f t="shared" si="33"/>
        <v>-</v>
      </c>
      <c r="AK78" s="128" t="str">
        <f t="shared" si="34"/>
        <v>-</v>
      </c>
      <c r="AL78" s="128" t="str">
        <f t="shared" si="35"/>
        <v>-</v>
      </c>
      <c r="AM78" s="128" t="str">
        <f t="shared" si="36"/>
        <v>-</v>
      </c>
      <c r="AN78" s="128" t="str">
        <f t="shared" si="37"/>
        <v>-</v>
      </c>
      <c r="AO78" s="128" t="str">
        <f t="shared" si="38"/>
        <v>-</v>
      </c>
      <c r="AP78" s="128" t="str">
        <f t="shared" si="39"/>
        <v>-</v>
      </c>
      <c r="AQ78" s="128" t="str">
        <f t="shared" si="40"/>
        <v>-</v>
      </c>
      <c r="AR78" s="128" t="str">
        <f t="shared" si="41"/>
        <v>-</v>
      </c>
      <c r="AS78" s="128" t="str">
        <f t="shared" si="42"/>
        <v>-</v>
      </c>
      <c r="AT78" s="128">
        <f t="shared" si="43"/>
        <v>0</v>
      </c>
      <c r="AU78" s="128" t="str">
        <f t="shared" si="44"/>
        <v>-</v>
      </c>
      <c r="AV78" s="128" t="str">
        <f t="shared" si="45"/>
        <v>-</v>
      </c>
      <c r="AW78" s="128" t="str">
        <f t="shared" si="46"/>
        <v>-</v>
      </c>
      <c r="AX78" s="128" t="str">
        <f t="shared" si="47"/>
        <v>-</v>
      </c>
      <c r="AY78" s="128" t="str">
        <f t="shared" si="48"/>
        <v>-</v>
      </c>
      <c r="AZ78" s="128" t="str">
        <f t="shared" si="49"/>
        <v>-</v>
      </c>
      <c r="BA78" s="128" t="str">
        <f t="shared" si="50"/>
        <v>-</v>
      </c>
      <c r="BB78" s="128" t="str">
        <f t="shared" si="51"/>
        <v>-</v>
      </c>
      <c r="BC78" s="128" t="str">
        <f t="shared" si="52"/>
        <v>-</v>
      </c>
      <c r="BD78" s="128" t="str">
        <f t="shared" si="53"/>
        <v>-</v>
      </c>
      <c r="BE78" s="128" t="str">
        <f t="shared" si="54"/>
        <v>-</v>
      </c>
      <c r="BF78" s="128" t="str">
        <f t="shared" si="55"/>
        <v>-</v>
      </c>
      <c r="BG78" s="128" t="str">
        <f t="shared" si="56"/>
        <v>-</v>
      </c>
      <c r="BH78" s="128" t="str">
        <f t="shared" si="57"/>
        <v>-</v>
      </c>
      <c r="BI78" s="128" t="str">
        <f t="shared" si="58"/>
        <v>-</v>
      </c>
      <c r="BJ78" s="128" t="str">
        <f t="shared" si="59"/>
        <v>-</v>
      </c>
      <c r="BK78" s="128" t="str">
        <f t="shared" si="60"/>
        <v>-</v>
      </c>
      <c r="BL78" s="128" t="str">
        <f t="shared" si="61"/>
        <v>-</v>
      </c>
      <c r="BM78" s="128" t="str">
        <f t="shared" si="62"/>
        <v>-</v>
      </c>
      <c r="BN78" s="128" t="str">
        <f t="shared" si="63"/>
        <v>-</v>
      </c>
      <c r="BO78" s="128" t="str">
        <f t="shared" si="64"/>
        <v>-</v>
      </c>
      <c r="BP78" s="128" t="str">
        <f t="shared" si="65"/>
        <v>-</v>
      </c>
      <c r="BQ78" s="128" t="str">
        <f t="shared" si="66"/>
        <v>-</v>
      </c>
      <c r="BR78" s="128" t="str">
        <f t="shared" si="67"/>
        <v>-</v>
      </c>
      <c r="BS78" s="128" t="str">
        <f t="shared" si="68"/>
        <v>-</v>
      </c>
      <c r="BT78" s="128" t="str">
        <f t="shared" si="69"/>
        <v>-</v>
      </c>
      <c r="BU78" s="128" t="str">
        <f t="shared" si="70"/>
        <v>-</v>
      </c>
      <c r="BV78" s="128" t="str">
        <f t="shared" si="71"/>
        <v>-</v>
      </c>
      <c r="BW78" s="128" t="str">
        <f t="shared" si="72"/>
        <v>-</v>
      </c>
      <c r="BX78" s="128" t="str">
        <f t="shared" si="73"/>
        <v>-</v>
      </c>
      <c r="BY78" s="129">
        <f t="shared" si="74"/>
        <v>0</v>
      </c>
      <c r="CA78" s="128" t="str">
        <f t="shared" si="75"/>
        <v>-</v>
      </c>
    </row>
    <row r="79" spans="2:79" ht="12.75" customHeight="1">
      <c r="F79" s="20" t="str">
        <f>IF(月途中入退所!$D26=$B$2,月途中入退所!$F26,"-")</f>
        <v>-</v>
      </c>
      <c r="G79" s="20" t="str">
        <f>IF(月途中入退所!$D26=$B$2,月途中入退所!G26,"-")</f>
        <v>-</v>
      </c>
      <c r="H79" s="20" t="str">
        <f>IF(月途中入退所!$D26=$B$2,月途中入退所!H26,"-")</f>
        <v>-</v>
      </c>
      <c r="I79" s="149" t="str">
        <f t="shared" si="9"/>
        <v>-</v>
      </c>
      <c r="J79" s="20" t="str">
        <f>IF(月途中入退所!$D26=$B$2,IF(月途中入退所!I26="","-",月途中入退所!I26),"-")</f>
        <v>-</v>
      </c>
      <c r="K79" s="162" t="str">
        <f t="shared" si="10"/>
        <v>-</v>
      </c>
      <c r="L79" s="20" t="str">
        <f>IF(月途中入退所!$D26=$B$2,月途中入退所!J26,"-")</f>
        <v>-</v>
      </c>
      <c r="M79" s="129">
        <f t="shared" si="11"/>
        <v>0</v>
      </c>
      <c r="N79" s="123"/>
      <c r="O79" s="128" t="str">
        <f t="shared" si="12"/>
        <v>-</v>
      </c>
      <c r="P79" s="128" t="str">
        <f t="shared" si="13"/>
        <v>-</v>
      </c>
      <c r="Q79" s="128" t="str">
        <f t="shared" si="14"/>
        <v>-</v>
      </c>
      <c r="R79" s="128" t="str">
        <f t="shared" si="15"/>
        <v>-</v>
      </c>
      <c r="S79" s="128" t="str">
        <f t="shared" si="16"/>
        <v>-</v>
      </c>
      <c r="T79" s="128" t="str">
        <f t="shared" si="17"/>
        <v>-</v>
      </c>
      <c r="U79" s="128" t="str">
        <f t="shared" si="18"/>
        <v>-</v>
      </c>
      <c r="V79" s="128" t="str">
        <f t="shared" si="19"/>
        <v>-</v>
      </c>
      <c r="W79" s="128" t="str">
        <f t="shared" si="20"/>
        <v>-</v>
      </c>
      <c r="X79" s="128" t="str">
        <f t="shared" si="21"/>
        <v>-</v>
      </c>
      <c r="Y79" s="128" t="str">
        <f t="shared" si="22"/>
        <v>-</v>
      </c>
      <c r="Z79" s="128" t="str">
        <f t="shared" si="23"/>
        <v>-</v>
      </c>
      <c r="AA79" s="128" t="str">
        <f t="shared" si="24"/>
        <v>-</v>
      </c>
      <c r="AB79" s="128" t="str">
        <f t="shared" si="25"/>
        <v>-</v>
      </c>
      <c r="AC79" s="128" t="str">
        <f t="shared" si="26"/>
        <v>-</v>
      </c>
      <c r="AD79" s="128" t="str">
        <f t="shared" si="27"/>
        <v>-</v>
      </c>
      <c r="AE79" s="128" t="str">
        <f t="shared" si="28"/>
        <v>-</v>
      </c>
      <c r="AF79" s="128" t="str">
        <f t="shared" si="29"/>
        <v>-</v>
      </c>
      <c r="AG79" s="128" t="str">
        <f t="shared" si="30"/>
        <v>-</v>
      </c>
      <c r="AH79" s="128" t="str">
        <f t="shared" si="31"/>
        <v>-</v>
      </c>
      <c r="AI79" s="128" t="str">
        <f t="shared" si="32"/>
        <v>-</v>
      </c>
      <c r="AJ79" s="128" t="str">
        <f t="shared" si="33"/>
        <v>-</v>
      </c>
      <c r="AK79" s="128" t="str">
        <f t="shared" si="34"/>
        <v>-</v>
      </c>
      <c r="AL79" s="128" t="str">
        <f t="shared" si="35"/>
        <v>-</v>
      </c>
      <c r="AM79" s="128" t="str">
        <f t="shared" si="36"/>
        <v>-</v>
      </c>
      <c r="AN79" s="128" t="str">
        <f t="shared" si="37"/>
        <v>-</v>
      </c>
      <c r="AO79" s="128" t="str">
        <f t="shared" si="38"/>
        <v>-</v>
      </c>
      <c r="AP79" s="128" t="str">
        <f t="shared" si="39"/>
        <v>-</v>
      </c>
      <c r="AQ79" s="128" t="str">
        <f t="shared" si="40"/>
        <v>-</v>
      </c>
      <c r="AR79" s="128" t="str">
        <f t="shared" si="41"/>
        <v>-</v>
      </c>
      <c r="AS79" s="128" t="str">
        <f t="shared" si="42"/>
        <v>-</v>
      </c>
      <c r="AT79" s="128">
        <f t="shared" si="43"/>
        <v>0</v>
      </c>
      <c r="AU79" s="128" t="str">
        <f t="shared" si="44"/>
        <v>-</v>
      </c>
      <c r="AV79" s="128" t="str">
        <f t="shared" si="45"/>
        <v>-</v>
      </c>
      <c r="AW79" s="128" t="str">
        <f t="shared" si="46"/>
        <v>-</v>
      </c>
      <c r="AX79" s="128" t="str">
        <f t="shared" si="47"/>
        <v>-</v>
      </c>
      <c r="AY79" s="128" t="str">
        <f t="shared" si="48"/>
        <v>-</v>
      </c>
      <c r="AZ79" s="128" t="str">
        <f t="shared" si="49"/>
        <v>-</v>
      </c>
      <c r="BA79" s="128" t="str">
        <f t="shared" si="50"/>
        <v>-</v>
      </c>
      <c r="BB79" s="128" t="str">
        <f t="shared" si="51"/>
        <v>-</v>
      </c>
      <c r="BC79" s="128" t="str">
        <f t="shared" si="52"/>
        <v>-</v>
      </c>
      <c r="BD79" s="128" t="str">
        <f t="shared" si="53"/>
        <v>-</v>
      </c>
      <c r="BE79" s="128" t="str">
        <f t="shared" si="54"/>
        <v>-</v>
      </c>
      <c r="BF79" s="128" t="str">
        <f t="shared" si="55"/>
        <v>-</v>
      </c>
      <c r="BG79" s="128" t="str">
        <f t="shared" si="56"/>
        <v>-</v>
      </c>
      <c r="BH79" s="128" t="str">
        <f t="shared" si="57"/>
        <v>-</v>
      </c>
      <c r="BI79" s="128" t="str">
        <f t="shared" si="58"/>
        <v>-</v>
      </c>
      <c r="BJ79" s="128" t="str">
        <f t="shared" si="59"/>
        <v>-</v>
      </c>
      <c r="BK79" s="128" t="str">
        <f t="shared" si="60"/>
        <v>-</v>
      </c>
      <c r="BL79" s="128" t="str">
        <f t="shared" si="61"/>
        <v>-</v>
      </c>
      <c r="BM79" s="128" t="str">
        <f t="shared" si="62"/>
        <v>-</v>
      </c>
      <c r="BN79" s="128" t="str">
        <f t="shared" si="63"/>
        <v>-</v>
      </c>
      <c r="BO79" s="128" t="str">
        <f t="shared" si="64"/>
        <v>-</v>
      </c>
      <c r="BP79" s="128" t="str">
        <f t="shared" si="65"/>
        <v>-</v>
      </c>
      <c r="BQ79" s="128" t="str">
        <f t="shared" si="66"/>
        <v>-</v>
      </c>
      <c r="BR79" s="128" t="str">
        <f t="shared" si="67"/>
        <v>-</v>
      </c>
      <c r="BS79" s="128" t="str">
        <f t="shared" si="68"/>
        <v>-</v>
      </c>
      <c r="BT79" s="128" t="str">
        <f t="shared" si="69"/>
        <v>-</v>
      </c>
      <c r="BU79" s="128" t="str">
        <f t="shared" si="70"/>
        <v>-</v>
      </c>
      <c r="BV79" s="128" t="str">
        <f t="shared" si="71"/>
        <v>-</v>
      </c>
      <c r="BW79" s="128" t="str">
        <f t="shared" si="72"/>
        <v>-</v>
      </c>
      <c r="BX79" s="128" t="str">
        <f t="shared" si="73"/>
        <v>-</v>
      </c>
      <c r="BY79" s="129">
        <f t="shared" si="74"/>
        <v>0</v>
      </c>
      <c r="CA79" s="128" t="str">
        <f t="shared" si="75"/>
        <v>-</v>
      </c>
    </row>
    <row r="80" spans="2:79" ht="12.75" customHeight="1">
      <c r="F80" s="20" t="str">
        <f>IF(月途中入退所!$D27=$B$2,月途中入退所!$F27,"-")</f>
        <v>-</v>
      </c>
      <c r="G80" s="20" t="str">
        <f>IF(月途中入退所!$D27=$B$2,月途中入退所!G27,"-")</f>
        <v>-</v>
      </c>
      <c r="H80" s="20" t="str">
        <f>IF(月途中入退所!$D27=$B$2,月途中入退所!H27,"-")</f>
        <v>-</v>
      </c>
      <c r="I80" s="149" t="str">
        <f t="shared" si="9"/>
        <v>-</v>
      </c>
      <c r="J80" s="20" t="str">
        <f>IF(月途中入退所!$D27=$B$2,IF(月途中入退所!I27="","-",月途中入退所!I27),"-")</f>
        <v>-</v>
      </c>
      <c r="K80" s="162" t="str">
        <f t="shared" si="10"/>
        <v>-</v>
      </c>
      <c r="L80" s="20" t="str">
        <f>IF(月途中入退所!$D27=$B$2,月途中入退所!J27,"-")</f>
        <v>-</v>
      </c>
      <c r="M80" s="129">
        <f t="shared" si="11"/>
        <v>0</v>
      </c>
      <c r="N80" s="123"/>
      <c r="O80" s="128" t="str">
        <f>IF($H80="教育標準時間",HLOOKUP(G80,$F$5:$H$54,2,FALSE),"-")</f>
        <v>-</v>
      </c>
      <c r="P80" s="128" t="str">
        <f t="shared" si="13"/>
        <v>-</v>
      </c>
      <c r="Q80" s="128" t="str">
        <f>IF($H80="教育標準時間",HLOOKUP($G80,$F$5:$H$54,4,FALSE),"-")</f>
        <v>-</v>
      </c>
      <c r="R80" s="128" t="str">
        <f>IF($H80="教育標準時間",HLOOKUP($G80,$F$5:$H$54,5,FALSE),"-")</f>
        <v>-</v>
      </c>
      <c r="S80" s="128" t="str">
        <f t="shared" si="16"/>
        <v>-</v>
      </c>
      <c r="T80" s="128" t="str">
        <f>IF($H80="教育標準時間",HLOOKUP($G80,$F$5:$H$54,7,FALSE),"-")</f>
        <v>-</v>
      </c>
      <c r="U80" s="128" t="str">
        <f>IF($H80="教育標準時間",HLOOKUP($G80,$F$5:$H$54,8,FALSE),"-")</f>
        <v>-</v>
      </c>
      <c r="V80" s="128" t="str">
        <f t="shared" si="19"/>
        <v>-</v>
      </c>
      <c r="W80" s="128" t="str">
        <f t="shared" si="20"/>
        <v>-</v>
      </c>
      <c r="X80" s="128" t="str">
        <f>IF($H80="教育標準時間",HLOOKUP($G80,$F$5:$H$54,11,FALSE),"-")</f>
        <v>-</v>
      </c>
      <c r="Y80" s="128" t="str">
        <f t="shared" si="22"/>
        <v>-</v>
      </c>
      <c r="Z80" s="128" t="str">
        <f t="shared" si="23"/>
        <v>-</v>
      </c>
      <c r="AA80" s="128" t="str">
        <f t="shared" si="24"/>
        <v>-</v>
      </c>
      <c r="AB80" s="128" t="str">
        <f t="shared" si="25"/>
        <v>-</v>
      </c>
      <c r="AC80" s="128" t="str">
        <f t="shared" si="26"/>
        <v>-</v>
      </c>
      <c r="AD80" s="128" t="str">
        <f t="shared" si="27"/>
        <v>-</v>
      </c>
      <c r="AE80" s="128" t="str">
        <f t="shared" si="28"/>
        <v>-</v>
      </c>
      <c r="AF80" s="128" t="str">
        <f t="shared" si="29"/>
        <v>-</v>
      </c>
      <c r="AG80" s="128" t="str">
        <f t="shared" si="30"/>
        <v>-</v>
      </c>
      <c r="AH80" s="128" t="str">
        <f t="shared" si="31"/>
        <v>-</v>
      </c>
      <c r="AI80" s="128" t="str">
        <f>IF($H80="教育標準時間",HLOOKUP($G80,$F$5:$H$54,22,FALSE),"-")</f>
        <v>-</v>
      </c>
      <c r="AJ80" s="128" t="str">
        <f t="shared" si="33"/>
        <v>-</v>
      </c>
      <c r="AK80" s="128" t="str">
        <f t="shared" si="34"/>
        <v>-</v>
      </c>
      <c r="AL80" s="128" t="str">
        <f t="shared" si="35"/>
        <v>-</v>
      </c>
      <c r="AM80" s="128" t="str">
        <f t="shared" si="36"/>
        <v>-</v>
      </c>
      <c r="AN80" s="128" t="str">
        <f t="shared" si="37"/>
        <v>-</v>
      </c>
      <c r="AO80" s="128" t="str">
        <f t="shared" si="38"/>
        <v>-</v>
      </c>
      <c r="AP80" s="128" t="str">
        <f t="shared" si="39"/>
        <v>-</v>
      </c>
      <c r="AQ80" s="128" t="str">
        <f>IF($H80="教育標準時間",HLOOKUP($G80,$F$5:$H$54,30,FALSE),"-")</f>
        <v>-</v>
      </c>
      <c r="AR80" s="128" t="str">
        <f t="shared" si="41"/>
        <v>-</v>
      </c>
      <c r="AS80" s="128" t="str">
        <f>IF($H80="教育標準時間",IF(J80="○",$J$28,"-"),"-")</f>
        <v>-</v>
      </c>
      <c r="AT80" s="128">
        <f t="shared" si="43"/>
        <v>0</v>
      </c>
      <c r="AU80" s="128" t="str">
        <f t="shared" si="44"/>
        <v>-</v>
      </c>
      <c r="AV80" s="128" t="str">
        <f t="shared" si="45"/>
        <v>-</v>
      </c>
      <c r="AW80" s="128" t="str">
        <f t="shared" si="46"/>
        <v>-</v>
      </c>
      <c r="AX80" s="128" t="str">
        <f t="shared" si="47"/>
        <v>-</v>
      </c>
      <c r="AY80" s="128" t="str">
        <f t="shared" si="48"/>
        <v>-</v>
      </c>
      <c r="AZ80" s="128" t="str">
        <f t="shared" si="49"/>
        <v>-</v>
      </c>
      <c r="BA80" s="128" t="str">
        <f t="shared" si="50"/>
        <v>-</v>
      </c>
      <c r="BB80" s="128" t="str">
        <f t="shared" si="51"/>
        <v>-</v>
      </c>
      <c r="BC80" s="128" t="str">
        <f t="shared" si="52"/>
        <v>-</v>
      </c>
      <c r="BD80" s="128" t="str">
        <f t="shared" si="53"/>
        <v>-</v>
      </c>
      <c r="BE80" s="128" t="str">
        <f t="shared" si="54"/>
        <v>-</v>
      </c>
      <c r="BF80" s="128" t="str">
        <f t="shared" si="55"/>
        <v>-</v>
      </c>
      <c r="BG80" s="128" t="str">
        <f t="shared" si="56"/>
        <v>-</v>
      </c>
      <c r="BH80" s="128" t="str">
        <f t="shared" si="57"/>
        <v>-</v>
      </c>
      <c r="BI80" s="128" t="str">
        <f t="shared" si="58"/>
        <v>-</v>
      </c>
      <c r="BJ80" s="128" t="str">
        <f t="shared" si="59"/>
        <v>-</v>
      </c>
      <c r="BK80" s="128" t="str">
        <f t="shared" si="60"/>
        <v>-</v>
      </c>
      <c r="BL80" s="128" t="str">
        <f t="shared" si="61"/>
        <v>-</v>
      </c>
      <c r="BM80" s="128" t="str">
        <f t="shared" si="62"/>
        <v>-</v>
      </c>
      <c r="BN80" s="128" t="str">
        <f t="shared" si="63"/>
        <v>-</v>
      </c>
      <c r="BO80" s="128" t="str">
        <f t="shared" si="64"/>
        <v>-</v>
      </c>
      <c r="BP80" s="128" t="str">
        <f t="shared" si="65"/>
        <v>-</v>
      </c>
      <c r="BQ80" s="128" t="str">
        <f t="shared" si="66"/>
        <v>-</v>
      </c>
      <c r="BR80" s="128" t="str">
        <f t="shared" si="67"/>
        <v>-</v>
      </c>
      <c r="BS80" s="128" t="str">
        <f t="shared" si="68"/>
        <v>-</v>
      </c>
      <c r="BT80" s="128" t="str">
        <f t="shared" si="69"/>
        <v>-</v>
      </c>
      <c r="BU80" s="128" t="str">
        <f t="shared" si="70"/>
        <v>-</v>
      </c>
      <c r="BV80" s="128" t="str">
        <f t="shared" si="71"/>
        <v>-</v>
      </c>
      <c r="BW80" s="128" t="str">
        <f t="shared" si="72"/>
        <v>-</v>
      </c>
      <c r="BX80" s="128" t="str">
        <f t="shared" si="73"/>
        <v>-</v>
      </c>
      <c r="BY80" s="129">
        <f t="shared" si="74"/>
        <v>0</v>
      </c>
      <c r="CA80" s="128" t="str">
        <f t="shared" si="75"/>
        <v>-</v>
      </c>
    </row>
    <row r="81" spans="2:79" ht="12.75" customHeight="1">
      <c r="F81" s="59" t="s">
        <v>662</v>
      </c>
      <c r="G81" s="148"/>
      <c r="N81" s="123"/>
      <c r="O81" s="23"/>
      <c r="P81" s="23"/>
      <c r="Q81" s="23"/>
      <c r="R81" s="23"/>
      <c r="S81" s="23"/>
      <c r="T81" s="23"/>
      <c r="U81" s="23"/>
      <c r="V81" s="152"/>
      <c r="W81" s="152"/>
      <c r="X81" s="152"/>
      <c r="Y81" s="23"/>
      <c r="Z81" s="23"/>
      <c r="AA81" s="23"/>
      <c r="AB81" s="23"/>
      <c r="AC81" s="123"/>
      <c r="AD81" s="137"/>
      <c r="AE81" s="23"/>
      <c r="AF81" s="123"/>
      <c r="AG81" s="123"/>
      <c r="AH81" s="123"/>
      <c r="AI81" s="123"/>
      <c r="AP81" s="122"/>
      <c r="AQ81" s="122"/>
      <c r="AR81" s="123"/>
      <c r="AS81" s="123"/>
      <c r="CA81" s="137"/>
    </row>
    <row r="82" spans="2:79" ht="12.75" customHeight="1">
      <c r="B82" s="14"/>
      <c r="C82" s="15"/>
      <c r="D82" s="15"/>
      <c r="E82" s="15"/>
      <c r="F82" s="618" t="s">
        <v>185</v>
      </c>
      <c r="G82" s="618" t="s">
        <v>99</v>
      </c>
      <c r="H82" s="618" t="s">
        <v>100</v>
      </c>
      <c r="I82" s="618" t="s">
        <v>343</v>
      </c>
      <c r="J82" s="618" t="s">
        <v>203</v>
      </c>
      <c r="K82" s="618" t="s">
        <v>102</v>
      </c>
      <c r="L82" s="618" t="s">
        <v>101</v>
      </c>
      <c r="M82" s="618" t="s">
        <v>103</v>
      </c>
      <c r="N82" s="123"/>
      <c r="O82" s="621" t="s">
        <v>382</v>
      </c>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c r="AO82" s="622"/>
      <c r="AP82" s="622"/>
      <c r="AQ82" s="622"/>
      <c r="AR82" s="622"/>
      <c r="AS82" s="623"/>
      <c r="AT82" s="678" t="s">
        <v>383</v>
      </c>
      <c r="AU82" s="679"/>
      <c r="AV82" s="679"/>
      <c r="AW82" s="679"/>
      <c r="AX82" s="679"/>
      <c r="AY82" s="679"/>
      <c r="AZ82" s="679"/>
      <c r="BA82" s="679"/>
      <c r="BB82" s="679"/>
      <c r="BC82" s="679"/>
      <c r="BD82" s="679"/>
      <c r="BE82" s="679"/>
      <c r="BF82" s="679"/>
      <c r="BG82" s="679"/>
      <c r="BH82" s="679"/>
      <c r="BI82" s="679"/>
      <c r="BJ82" s="679"/>
      <c r="BK82" s="679"/>
      <c r="BL82" s="679"/>
      <c r="BM82" s="679"/>
      <c r="BN82" s="679"/>
      <c r="BO82" s="679"/>
      <c r="BP82" s="679"/>
      <c r="BQ82" s="679"/>
      <c r="BR82" s="679"/>
      <c r="BS82" s="679"/>
      <c r="BT82" s="679"/>
      <c r="BU82" s="679"/>
      <c r="BV82" s="679"/>
      <c r="BW82" s="679"/>
      <c r="BX82" s="679"/>
      <c r="BY82" s="680"/>
      <c r="CA82" s="137"/>
    </row>
    <row r="83" spans="2:79" ht="12.75" customHeight="1">
      <c r="B83" s="14"/>
      <c r="C83" s="15"/>
      <c r="D83" s="15"/>
      <c r="E83" s="15"/>
      <c r="F83" s="618"/>
      <c r="G83" s="618"/>
      <c r="H83" s="618"/>
      <c r="I83" s="618"/>
      <c r="J83" s="618"/>
      <c r="K83" s="618"/>
      <c r="L83" s="618"/>
      <c r="M83" s="618"/>
      <c r="N83" s="123"/>
      <c r="O83" s="621" t="s">
        <v>374</v>
      </c>
      <c r="P83" s="623"/>
      <c r="Q83" s="619" t="s">
        <v>537</v>
      </c>
      <c r="R83" s="619"/>
      <c r="S83" s="619" t="s">
        <v>523</v>
      </c>
      <c r="T83" s="619"/>
      <c r="U83" s="619" t="s">
        <v>376</v>
      </c>
      <c r="V83" s="619"/>
      <c r="W83" s="619" t="s">
        <v>452</v>
      </c>
      <c r="X83" s="619"/>
      <c r="Y83" s="621" t="s">
        <v>652</v>
      </c>
      <c r="Z83" s="623"/>
      <c r="AA83" s="621" t="s">
        <v>541</v>
      </c>
      <c r="AB83" s="623"/>
      <c r="AC83" s="619" t="s">
        <v>594</v>
      </c>
      <c r="AD83" s="619"/>
      <c r="AE83" s="621" t="s">
        <v>526</v>
      </c>
      <c r="AF83" s="623"/>
      <c r="AG83" s="619" t="s">
        <v>529</v>
      </c>
      <c r="AH83" s="619"/>
      <c r="AI83" s="628" t="s">
        <v>601</v>
      </c>
      <c r="AJ83" s="624" t="s">
        <v>604</v>
      </c>
      <c r="AK83" s="625"/>
      <c r="AL83" s="624" t="s">
        <v>605</v>
      </c>
      <c r="AM83" s="625"/>
      <c r="AN83" s="624" t="s">
        <v>606</v>
      </c>
      <c r="AO83" s="625"/>
      <c r="AP83" s="626" t="s">
        <v>78</v>
      </c>
      <c r="AQ83" s="627"/>
      <c r="AR83" s="628" t="s">
        <v>381</v>
      </c>
      <c r="AS83" s="628" t="s">
        <v>621</v>
      </c>
      <c r="AT83" s="678" t="s">
        <v>374</v>
      </c>
      <c r="AU83" s="680"/>
      <c r="AV83" s="678" t="s">
        <v>537</v>
      </c>
      <c r="AW83" s="680"/>
      <c r="AX83" s="678" t="s">
        <v>523</v>
      </c>
      <c r="AY83" s="680"/>
      <c r="AZ83" s="672" t="s">
        <v>376</v>
      </c>
      <c r="BA83" s="672"/>
      <c r="BB83" s="672" t="s">
        <v>452</v>
      </c>
      <c r="BC83" s="672"/>
      <c r="BD83" s="678" t="s">
        <v>652</v>
      </c>
      <c r="BE83" s="680"/>
      <c r="BF83" s="678" t="s">
        <v>541</v>
      </c>
      <c r="BG83" s="680"/>
      <c r="BH83" s="672" t="s">
        <v>594</v>
      </c>
      <c r="BI83" s="672"/>
      <c r="BJ83" s="678" t="s">
        <v>526</v>
      </c>
      <c r="BK83" s="680"/>
      <c r="BL83" s="672" t="s">
        <v>529</v>
      </c>
      <c r="BM83" s="672"/>
      <c r="BN83" s="670" t="s">
        <v>601</v>
      </c>
      <c r="BO83" s="681" t="s">
        <v>604</v>
      </c>
      <c r="BP83" s="682"/>
      <c r="BQ83" s="681" t="s">
        <v>605</v>
      </c>
      <c r="BR83" s="682"/>
      <c r="BS83" s="681" t="s">
        <v>606</v>
      </c>
      <c r="BT83" s="682"/>
      <c r="BU83" s="685" t="s">
        <v>78</v>
      </c>
      <c r="BV83" s="686"/>
      <c r="BW83" s="670" t="s">
        <v>381</v>
      </c>
      <c r="BX83" s="670" t="s">
        <v>621</v>
      </c>
      <c r="BY83" s="672" t="s">
        <v>29</v>
      </c>
      <c r="CA83" s="137"/>
    </row>
    <row r="84" spans="2:79" ht="12.75" customHeight="1">
      <c r="B84" s="14"/>
      <c r="C84" s="15"/>
      <c r="D84" s="15"/>
      <c r="E84" s="15"/>
      <c r="F84" s="618"/>
      <c r="G84" s="618"/>
      <c r="H84" s="618"/>
      <c r="I84" s="618"/>
      <c r="J84" s="618"/>
      <c r="K84" s="618"/>
      <c r="L84" s="618"/>
      <c r="M84" s="618"/>
      <c r="N84" s="123"/>
      <c r="O84" s="182" t="s">
        <v>152</v>
      </c>
      <c r="P84" s="182" t="s">
        <v>608</v>
      </c>
      <c r="Q84" s="182" t="s">
        <v>152</v>
      </c>
      <c r="R84" s="182" t="s">
        <v>608</v>
      </c>
      <c r="S84" s="182" t="s">
        <v>152</v>
      </c>
      <c r="T84" s="182" t="s">
        <v>608</v>
      </c>
      <c r="U84" s="182" t="s">
        <v>79</v>
      </c>
      <c r="V84" s="182" t="s">
        <v>608</v>
      </c>
      <c r="W84" s="182" t="s">
        <v>79</v>
      </c>
      <c r="X84" s="182" t="s">
        <v>608</v>
      </c>
      <c r="Y84" s="182" t="s">
        <v>152</v>
      </c>
      <c r="Z84" s="182" t="s">
        <v>608</v>
      </c>
      <c r="AA84" s="182" t="s">
        <v>152</v>
      </c>
      <c r="AB84" s="182" t="s">
        <v>608</v>
      </c>
      <c r="AC84" s="182" t="s">
        <v>79</v>
      </c>
      <c r="AD84" s="182" t="s">
        <v>608</v>
      </c>
      <c r="AE84" s="182" t="s">
        <v>79</v>
      </c>
      <c r="AF84" s="182" t="s">
        <v>608</v>
      </c>
      <c r="AG84" s="182" t="s">
        <v>79</v>
      </c>
      <c r="AH84" s="182" t="s">
        <v>608</v>
      </c>
      <c r="AI84" s="629"/>
      <c r="AJ84" s="308" t="s">
        <v>79</v>
      </c>
      <c r="AK84" s="308" t="s">
        <v>608</v>
      </c>
      <c r="AL84" s="308" t="s">
        <v>79</v>
      </c>
      <c r="AM84" s="308" t="s">
        <v>608</v>
      </c>
      <c r="AN84" s="308" t="s">
        <v>79</v>
      </c>
      <c r="AO84" s="308" t="s">
        <v>608</v>
      </c>
      <c r="AP84" s="308" t="s">
        <v>79</v>
      </c>
      <c r="AQ84" s="308" t="s">
        <v>608</v>
      </c>
      <c r="AR84" s="629"/>
      <c r="AS84" s="629"/>
      <c r="AT84" s="183" t="s">
        <v>152</v>
      </c>
      <c r="AU84" s="183" t="s">
        <v>608</v>
      </c>
      <c r="AV84" s="183" t="s">
        <v>152</v>
      </c>
      <c r="AW84" s="183" t="s">
        <v>608</v>
      </c>
      <c r="AX84" s="183" t="s">
        <v>152</v>
      </c>
      <c r="AY84" s="183" t="s">
        <v>608</v>
      </c>
      <c r="AZ84" s="183" t="s">
        <v>79</v>
      </c>
      <c r="BA84" s="183" t="s">
        <v>608</v>
      </c>
      <c r="BB84" s="183" t="s">
        <v>79</v>
      </c>
      <c r="BC84" s="183" t="s">
        <v>608</v>
      </c>
      <c r="BD84" s="183" t="s">
        <v>152</v>
      </c>
      <c r="BE84" s="183" t="s">
        <v>608</v>
      </c>
      <c r="BF84" s="183" t="s">
        <v>152</v>
      </c>
      <c r="BG84" s="183" t="s">
        <v>608</v>
      </c>
      <c r="BH84" s="183" t="s">
        <v>79</v>
      </c>
      <c r="BI84" s="183" t="s">
        <v>608</v>
      </c>
      <c r="BJ84" s="183" t="s">
        <v>79</v>
      </c>
      <c r="BK84" s="183" t="s">
        <v>608</v>
      </c>
      <c r="BL84" s="183" t="s">
        <v>79</v>
      </c>
      <c r="BM84" s="183" t="s">
        <v>608</v>
      </c>
      <c r="BN84" s="671"/>
      <c r="BO84" s="309" t="s">
        <v>79</v>
      </c>
      <c r="BP84" s="309" t="s">
        <v>608</v>
      </c>
      <c r="BQ84" s="309" t="s">
        <v>79</v>
      </c>
      <c r="BR84" s="309" t="s">
        <v>608</v>
      </c>
      <c r="BS84" s="309" t="s">
        <v>79</v>
      </c>
      <c r="BT84" s="309" t="s">
        <v>608</v>
      </c>
      <c r="BU84" s="309" t="s">
        <v>79</v>
      </c>
      <c r="BV84" s="309" t="s">
        <v>608</v>
      </c>
      <c r="BW84" s="671"/>
      <c r="BX84" s="671"/>
      <c r="BY84" s="672"/>
      <c r="CA84" s="20" t="s">
        <v>247</v>
      </c>
    </row>
    <row r="85" spans="2:79" ht="12.75" customHeight="1">
      <c r="F85" s="20" t="str">
        <f>IF(月途中入退所!$N8=$B$2,月途中入退所!$P8,"-")</f>
        <v>-</v>
      </c>
      <c r="G85" s="20" t="str">
        <f>IF(月途中入退所!$N8=$B$2,月途中入退所!Q8,"-")</f>
        <v>-</v>
      </c>
      <c r="H85" s="20" t="str">
        <f>IF(月途中入退所!$N8=$B$2,月途中入退所!R8,"-")</f>
        <v>-</v>
      </c>
      <c r="I85" s="149" t="str">
        <f>IF($H85="教育標準時間",HLOOKUP($G85,$F$5:$H$54,50,FALSE),"-")</f>
        <v>-</v>
      </c>
      <c r="J85" s="20" t="str">
        <f>IF(月途中入退所!$N8=$B$2,IF(月途中入退所!S8="","-",月途中入退所!S8),"-")</f>
        <v>-</v>
      </c>
      <c r="K85" s="162" t="str">
        <f>IFERROR(IF(J85="○",I85+$J$28,I85),"-")</f>
        <v>-</v>
      </c>
      <c r="L85" s="20" t="str">
        <f>IF(月途中入退所!$N8=$B$2,月途中入退所!T8,"-")</f>
        <v>-</v>
      </c>
      <c r="M85" s="129">
        <f>IFERROR(ROUNDDOWN(K85*L85/20,-1),0)</f>
        <v>0</v>
      </c>
      <c r="N85" s="123"/>
      <c r="O85" s="128" t="str">
        <f>IF($H85="教育標準時間",HLOOKUP(G85,$F$5:$H$54,2,FALSE),"-")</f>
        <v>-</v>
      </c>
      <c r="P85" s="128" t="str">
        <f>IF($H85="教育標準時間",HLOOKUP($G85,$F$5:$H$54,3,FALSE),"-")</f>
        <v>-</v>
      </c>
      <c r="Q85" s="128" t="str">
        <f>IF($H85="教育標準時間",HLOOKUP($G85,$F$5:$H$54,4,FALSE),"-")</f>
        <v>-</v>
      </c>
      <c r="R85" s="128" t="str">
        <f>IF($H85="教育標準時間",HLOOKUP($G85,$F$5:$H$54,5,FALSE),"-")</f>
        <v>-</v>
      </c>
      <c r="S85" s="128" t="str">
        <f>IF($H85="教育標準時間",HLOOKUP($G85,$F$5:$H$54,6,FALSE),"-")</f>
        <v>-</v>
      </c>
      <c r="T85" s="128" t="str">
        <f>IF($H85="教育標準時間",HLOOKUP($G85,$F$5:$H$54,7,FALSE),"-")</f>
        <v>-</v>
      </c>
      <c r="U85" s="128" t="str">
        <f>IF($H85="教育標準時間",HLOOKUP($G85,$F$5:$H$54,8,FALSE),"-")</f>
        <v>-</v>
      </c>
      <c r="V85" s="128" t="str">
        <f>IF($H85="教育標準時間",HLOOKUP($G85,$F$5:$H$54,9,FALSE),"-")</f>
        <v>-</v>
      </c>
      <c r="W85" s="128" t="str">
        <f>IF($H85="教育標準時間",HLOOKUP($G85,$F$5:$H$54,10,FALSE),"-")</f>
        <v>-</v>
      </c>
      <c r="X85" s="128" t="str">
        <f>IF($H85="教育標準時間",HLOOKUP($G85,$F$5:$H$54,11,FALSE),"-")</f>
        <v>-</v>
      </c>
      <c r="Y85" s="128" t="str">
        <f>IF($H85="教育標準時間",HLOOKUP($G85,$F$5:$H$54,12,FALSE),"-")</f>
        <v>-</v>
      </c>
      <c r="Z85" s="128" t="str">
        <f>IF($H85="教育標準時間",HLOOKUP($G85,$F$5:$H$54,13,FALSE),"-")</f>
        <v>-</v>
      </c>
      <c r="AA85" s="128" t="str">
        <f>IF($H85="教育標準時間",HLOOKUP($G85,$F$5:$H$54,14,FALSE),"-")</f>
        <v>-</v>
      </c>
      <c r="AB85" s="128" t="str">
        <f>IF($H85="教育標準時間",HLOOKUP($G85,$F$5:$H$54,15,FALSE),"-")</f>
        <v>-</v>
      </c>
      <c r="AC85" s="128" t="str">
        <f>IF($H85="教育標準時間",HLOOKUP($G85,$F$5:$H$54,16,FALSE),"-")</f>
        <v>-</v>
      </c>
      <c r="AD85" s="128" t="str">
        <f>IF($H85="教育標準時間",HLOOKUP($G85,$F$5:$H$54,17,FALSE),"-")</f>
        <v>-</v>
      </c>
      <c r="AE85" s="128" t="str">
        <f>IF($H85="教育標準時間",HLOOKUP($G85,$F$5:$H$54,18,FALSE),"-")</f>
        <v>-</v>
      </c>
      <c r="AF85" s="128" t="str">
        <f>IF($H85="教育標準時間",HLOOKUP($G85,$F$5:$H$54,19,FALSE),"-")</f>
        <v>-</v>
      </c>
      <c r="AG85" s="128" t="str">
        <f>IF($H85="教育標準時間",HLOOKUP($G85,$F$5:$H$54,20,FALSE),"-")</f>
        <v>-</v>
      </c>
      <c r="AH85" s="128" t="str">
        <f>IF($H85="教育標準時間",HLOOKUP($G85,$F$5:$H$54,21,FALSE),"-")</f>
        <v>-</v>
      </c>
      <c r="AI85" s="128" t="str">
        <f>IF($H85="教育標準時間",HLOOKUP($G85,$F$5:$H$54,22,FALSE),"-")</f>
        <v>-</v>
      </c>
      <c r="AJ85" s="128" t="str">
        <f>IF($H85="教育標準時間",HLOOKUP($G85,$F$5:$H$54,23,FALSE),"-")</f>
        <v>-</v>
      </c>
      <c r="AK85" s="128" t="str">
        <f>IF($H85="教育標準時間",HLOOKUP($G85,$F$5:$H$54,24,FALSE),"-")</f>
        <v>-</v>
      </c>
      <c r="AL85" s="128" t="str">
        <f>IF($H85="教育標準時間",HLOOKUP($G85,$F$5:$H$54,25,FALSE),"-")</f>
        <v>-</v>
      </c>
      <c r="AM85" s="128" t="str">
        <f>IF($H85="教育標準時間",HLOOKUP($G85,$F$5:$H$54,26,FALSE),"-")</f>
        <v>-</v>
      </c>
      <c r="AN85" s="128" t="str">
        <f>IF($H85="教育標準時間",HLOOKUP($G85,$F$5:$H$54,27,FALSE),"-")</f>
        <v>-</v>
      </c>
      <c r="AO85" s="128" t="str">
        <f>IF($H85="教育標準時間",HLOOKUP($G85,$F$5:$H$54,28,FALSE),"-")</f>
        <v>-</v>
      </c>
      <c r="AP85" s="128" t="str">
        <f>IF($H85="教育標準時間",HLOOKUP($G85,$F$5:$H$54,29,FALSE),"-")</f>
        <v>-</v>
      </c>
      <c r="AQ85" s="128" t="str">
        <f>IF($H85="教育標準時間",HLOOKUP($G85,$F$5:$H$54,30,FALSE),"-")</f>
        <v>-</v>
      </c>
      <c r="AR85" s="128" t="str">
        <f>IF($H85="教育標準時間",HLOOKUP($G85,$F$5:$H$54,41,FALSE),"-")</f>
        <v>-</v>
      </c>
      <c r="AS85" s="128" t="str">
        <f>IF($H85="教育標準時間",IF(J85="○",$J$28,"-"),"-")</f>
        <v>-</v>
      </c>
      <c r="AT85" s="128">
        <f>M85-SUM(AU85:BX85)</f>
        <v>0</v>
      </c>
      <c r="AU85" s="128" t="str">
        <f>IFERROR(ROUND(P85*$L85/20,0),"-")</f>
        <v>-</v>
      </c>
      <c r="AV85" s="128" t="str">
        <f t="shared" ref="AV85:AV104" si="76">IFERROR(ROUND(Q85*$L85/20,0),"-")</f>
        <v>-</v>
      </c>
      <c r="AW85" s="128" t="str">
        <f t="shared" ref="AW85:AW104" si="77">IFERROR(ROUND(R85*$L85/20,0),"-")</f>
        <v>-</v>
      </c>
      <c r="AX85" s="128" t="str">
        <f t="shared" ref="AX85:AX104" si="78">IFERROR(ROUND(S85*$L85/20,0),"-")</f>
        <v>-</v>
      </c>
      <c r="AY85" s="128" t="str">
        <f t="shared" ref="AY85:AY104" si="79">IFERROR(ROUND(T85*$L85/20,0),"-")</f>
        <v>-</v>
      </c>
      <c r="AZ85" s="128" t="str">
        <f t="shared" ref="AZ85:AZ104" si="80">IFERROR(ROUND(U85*$L85/20,0),"-")</f>
        <v>-</v>
      </c>
      <c r="BA85" s="128" t="str">
        <f t="shared" ref="BA85:BA104" si="81">IFERROR(ROUND(V85*$L85/20,0),"-")</f>
        <v>-</v>
      </c>
      <c r="BB85" s="128" t="str">
        <f t="shared" ref="BB85:BB104" si="82">IFERROR(ROUND(W85*$L85/20,0),"-")</f>
        <v>-</v>
      </c>
      <c r="BC85" s="128" t="str">
        <f t="shared" ref="BC85:BC104" si="83">IFERROR(ROUND(X85*$L85/20,0),"-")</f>
        <v>-</v>
      </c>
      <c r="BD85" s="128" t="str">
        <f t="shared" ref="BD85:BD104" si="84">IFERROR(ROUND(Y85*$L85/20,0),"-")</f>
        <v>-</v>
      </c>
      <c r="BE85" s="128" t="str">
        <f t="shared" ref="BE85:BE104" si="85">IFERROR(ROUND(Z85*$L85/20,0),"-")</f>
        <v>-</v>
      </c>
      <c r="BF85" s="128" t="str">
        <f t="shared" ref="BF85:BF104" si="86">IFERROR(ROUND(AA85*$L85/20,0),"-")</f>
        <v>-</v>
      </c>
      <c r="BG85" s="128" t="str">
        <f t="shared" ref="BG85:BG104" si="87">IFERROR(ROUND(AB85*$L85/20,0),"-")</f>
        <v>-</v>
      </c>
      <c r="BH85" s="128" t="str">
        <f t="shared" ref="BH85:BH104" si="88">IFERROR(ROUND(AC85*$L85/20,0),"-")</f>
        <v>-</v>
      </c>
      <c r="BI85" s="128" t="str">
        <f t="shared" ref="BI85:BI104" si="89">IFERROR(ROUND(AD85*$L85/20,0),"-")</f>
        <v>-</v>
      </c>
      <c r="BJ85" s="128" t="str">
        <f t="shared" ref="BJ85:BJ104" si="90">IFERROR(ROUND(AE85*$L85/20,0),"-")</f>
        <v>-</v>
      </c>
      <c r="BK85" s="128" t="str">
        <f t="shared" ref="BK85:BK104" si="91">IFERROR(ROUND(AF85*$L85/20,0),"-")</f>
        <v>-</v>
      </c>
      <c r="BL85" s="128" t="str">
        <f t="shared" ref="BL85:BL104" si="92">IFERROR(ROUND(AG85*$L85/20,0),"-")</f>
        <v>-</v>
      </c>
      <c r="BM85" s="128" t="str">
        <f t="shared" ref="BM85:BM104" si="93">IFERROR(ROUND(AH85*$L85/20,0),"-")</f>
        <v>-</v>
      </c>
      <c r="BN85" s="128" t="str">
        <f t="shared" ref="BN85:BN104" si="94">IFERROR(ROUND(AI85*$L85/20,0),"-")</f>
        <v>-</v>
      </c>
      <c r="BO85" s="128" t="str">
        <f t="shared" ref="BO85:BO104" si="95">IFERROR(ROUND(AJ85*$L85/20,0),"-")</f>
        <v>-</v>
      </c>
      <c r="BP85" s="128" t="str">
        <f t="shared" ref="BP85:BP104" si="96">IFERROR(ROUND(AK85*$L85/20,0),"-")</f>
        <v>-</v>
      </c>
      <c r="BQ85" s="128" t="str">
        <f t="shared" ref="BQ85:BQ104" si="97">IFERROR(ROUND(AL85*$L85/20,0),"-")</f>
        <v>-</v>
      </c>
      <c r="BR85" s="128" t="str">
        <f t="shared" ref="BR85:BR104" si="98">IFERROR(ROUND(AM85*$L85/20,0),"-")</f>
        <v>-</v>
      </c>
      <c r="BS85" s="128" t="str">
        <f t="shared" ref="BS85:BS104" si="99">IFERROR(ROUND(AN85*$L85/20,0),"-")</f>
        <v>-</v>
      </c>
      <c r="BT85" s="128" t="str">
        <f t="shared" ref="BT85:BT104" si="100">IFERROR(ROUND(AO85*$L85/20,0),"-")</f>
        <v>-</v>
      </c>
      <c r="BU85" s="128" t="str">
        <f t="shared" ref="BU85:BU104" si="101">IFERROR(ROUND(AP85*$L85/20,0),"-")</f>
        <v>-</v>
      </c>
      <c r="BV85" s="128" t="str">
        <f t="shared" ref="BV85:BV104" si="102">IFERROR(ROUND(AQ85*$L85/20,0),"-")</f>
        <v>-</v>
      </c>
      <c r="BW85" s="128" t="str">
        <f t="shared" ref="BW85:BW104" si="103">IFERROR(ROUND(AR85*$L85/20,0),"-")</f>
        <v>-</v>
      </c>
      <c r="BX85" s="128" t="str">
        <f t="shared" ref="BX85:BX104" si="104">IFERROR(ROUND(AS85*$L85/20,0),"-")</f>
        <v>-</v>
      </c>
      <c r="BY85" s="129">
        <f>SUM(AT85:BX85)</f>
        <v>0</v>
      </c>
      <c r="CA85" s="128" t="str">
        <f>IFERROR(AU85+AW85+AY85+BA85+BC85+BE85+BG85+BI85+BK85+BM85+BP85+BR85+BT85+BV85,"-")</f>
        <v>-</v>
      </c>
    </row>
    <row r="86" spans="2:79" ht="12.75" customHeight="1">
      <c r="F86" s="20" t="str">
        <f>IF(月途中入退所!$N9=$B$2,月途中入退所!$P9,"-")</f>
        <v>-</v>
      </c>
      <c r="G86" s="20" t="str">
        <f>IF(月途中入退所!$N9=$B$2,月途中入退所!Q9,"-")</f>
        <v>-</v>
      </c>
      <c r="H86" s="20" t="str">
        <f>IF(月途中入退所!$N9=$B$2,月途中入退所!R9,"-")</f>
        <v>-</v>
      </c>
      <c r="I86" s="149" t="str">
        <f t="shared" ref="I86:I103" si="105">IF($H86="教育標準時間",HLOOKUP($G86,$F$5:$H$54,50,FALSE),"-")</f>
        <v>-</v>
      </c>
      <c r="J86" s="20" t="str">
        <f>IF(月途中入退所!$N9=$B$2,IF(月途中入退所!S9="","-",月途中入退所!S9),"-")</f>
        <v>-</v>
      </c>
      <c r="K86" s="162" t="str">
        <f t="shared" ref="K86:K103" si="106">IFERROR(IF(J86="○",I86+$J$28,I86),"-")</f>
        <v>-</v>
      </c>
      <c r="L86" s="20" t="str">
        <f>IF(月途中入退所!$N9=$B$2,月途中入退所!T9,"-")</f>
        <v>-</v>
      </c>
      <c r="M86" s="129">
        <f t="shared" ref="M86:M104" si="107">IFERROR(ROUNDDOWN(K86*L86/20,-1),0)</f>
        <v>0</v>
      </c>
      <c r="N86" s="123"/>
      <c r="O86" s="128" t="str">
        <f t="shared" ref="O86:O103" si="108">IF($H86="教育標準時間",HLOOKUP(G86,$F$5:$H$54,2,FALSE),"-")</f>
        <v>-</v>
      </c>
      <c r="P86" s="128" t="str">
        <f t="shared" ref="P86:P104" si="109">IF($H86="教育標準時間",HLOOKUP($G86,$F$5:$H$54,3,FALSE),"-")</f>
        <v>-</v>
      </c>
      <c r="Q86" s="128" t="str">
        <f t="shared" ref="Q86:Q103" si="110">IF($H86="教育標準時間",HLOOKUP($G86,$F$5:$H$54,4,FALSE),"-")</f>
        <v>-</v>
      </c>
      <c r="R86" s="128" t="str">
        <f t="shared" ref="R86:R103" si="111">IF($H86="教育標準時間",HLOOKUP($G86,$F$5:$H$54,5,FALSE),"-")</f>
        <v>-</v>
      </c>
      <c r="S86" s="128" t="str">
        <f t="shared" ref="S86:S104" si="112">IF($H86="教育標準時間",HLOOKUP($G86,$F$5:$H$54,6,FALSE),"-")</f>
        <v>-</v>
      </c>
      <c r="T86" s="128" t="str">
        <f t="shared" ref="T86:T103" si="113">IF($H86="教育標準時間",HLOOKUP($G86,$F$5:$H$54,7,FALSE),"-")</f>
        <v>-</v>
      </c>
      <c r="U86" s="128" t="str">
        <f t="shared" ref="U86:U103" si="114">IF($H86="教育標準時間",HLOOKUP($G86,$F$5:$H$54,8,FALSE),"-")</f>
        <v>-</v>
      </c>
      <c r="V86" s="128" t="str">
        <f t="shared" ref="V86:V104" si="115">IF($H86="教育標準時間",HLOOKUP($G86,$F$5:$H$54,9,FALSE),"-")</f>
        <v>-</v>
      </c>
      <c r="W86" s="128" t="str">
        <f t="shared" ref="W86:W104" si="116">IF($H86="教育標準時間",HLOOKUP($G86,$F$5:$H$54,10,FALSE),"-")</f>
        <v>-</v>
      </c>
      <c r="X86" s="128" t="str">
        <f t="shared" ref="X86:X103" si="117">IF($H86="教育標準時間",HLOOKUP($G86,$F$5:$H$54,11,FALSE),"-")</f>
        <v>-</v>
      </c>
      <c r="Y86" s="128" t="str">
        <f t="shared" ref="Y86:Y104" si="118">IF($H86="教育標準時間",HLOOKUP($G86,$F$5:$H$54,12,FALSE),"-")</f>
        <v>-</v>
      </c>
      <c r="Z86" s="128" t="str">
        <f t="shared" ref="Z86:Z104" si="119">IF($H86="教育標準時間",HLOOKUP($G86,$F$5:$H$54,13,FALSE),"-")</f>
        <v>-</v>
      </c>
      <c r="AA86" s="128" t="str">
        <f t="shared" ref="AA86:AA104" si="120">IF($H86="教育標準時間",HLOOKUP($G86,$F$5:$H$54,14,FALSE),"-")</f>
        <v>-</v>
      </c>
      <c r="AB86" s="128" t="str">
        <f t="shared" ref="AB86:AB104" si="121">IF($H86="教育標準時間",HLOOKUP($G86,$F$5:$H$54,15,FALSE),"-")</f>
        <v>-</v>
      </c>
      <c r="AC86" s="128" t="str">
        <f t="shared" ref="AC86:AC103" si="122">IF($H86="教育標準時間",HLOOKUP($G86,$F$5:$H$54,16,FALSE),"-")</f>
        <v>-</v>
      </c>
      <c r="AD86" s="128" t="str">
        <f t="shared" ref="AD86:AD104" si="123">IF($H86="教育標準時間",HLOOKUP($G86,$F$5:$H$54,17,FALSE),"-")</f>
        <v>-</v>
      </c>
      <c r="AE86" s="128" t="str">
        <f t="shared" ref="AE86:AE104" si="124">IF($H86="教育標準時間",HLOOKUP($G86,$F$5:$H$54,18,FALSE),"-")</f>
        <v>-</v>
      </c>
      <c r="AF86" s="128" t="str">
        <f t="shared" ref="AF86:AF104" si="125">IF($H86="教育標準時間",HLOOKUP($G86,$F$5:$H$54,19,FALSE),"-")</f>
        <v>-</v>
      </c>
      <c r="AG86" s="128" t="str">
        <f t="shared" ref="AG86:AG104" si="126">IF($H86="教育標準時間",HLOOKUP($G86,$F$5:$H$54,20,FALSE),"-")</f>
        <v>-</v>
      </c>
      <c r="AH86" s="128" t="str">
        <f t="shared" ref="AH86:AH104" si="127">IF($H86="教育標準時間",HLOOKUP($G86,$F$5:$H$54,21,FALSE),"-")</f>
        <v>-</v>
      </c>
      <c r="AI86" s="128" t="str">
        <f t="shared" ref="AI86:AI103" si="128">IF($H86="教育標準時間",HLOOKUP($G86,$F$5:$H$54,22,FALSE),"-")</f>
        <v>-</v>
      </c>
      <c r="AJ86" s="128" t="str">
        <f t="shared" ref="AJ86:AJ104" si="129">IF($H86="教育標準時間",HLOOKUP($G86,$F$5:$H$54,23,FALSE),"-")</f>
        <v>-</v>
      </c>
      <c r="AK86" s="128" t="str">
        <f t="shared" ref="AK86:AK104" si="130">IF($H86="教育標準時間",HLOOKUP($G86,$F$5:$H$54,24,FALSE),"-")</f>
        <v>-</v>
      </c>
      <c r="AL86" s="128" t="str">
        <f t="shared" ref="AL86:AL104" si="131">IF($H86="教育標準時間",HLOOKUP($G86,$F$5:$H$54,25,FALSE),"-")</f>
        <v>-</v>
      </c>
      <c r="AM86" s="128" t="str">
        <f t="shared" ref="AM86:AM104" si="132">IF($H86="教育標準時間",HLOOKUP($G86,$F$5:$H$54,26,FALSE),"-")</f>
        <v>-</v>
      </c>
      <c r="AN86" s="128" t="str">
        <f t="shared" ref="AN86:AN104" si="133">IF($H86="教育標準時間",HLOOKUP($G86,$F$5:$H$54,27,FALSE),"-")</f>
        <v>-</v>
      </c>
      <c r="AO86" s="128" t="str">
        <f t="shared" ref="AO86:AO104" si="134">IF($H86="教育標準時間",HLOOKUP($G86,$F$5:$H$54,28,FALSE),"-")</f>
        <v>-</v>
      </c>
      <c r="AP86" s="128" t="str">
        <f t="shared" ref="AP86:AP104" si="135">IF($H86="教育標準時間",HLOOKUP($G86,$F$5:$H$54,29,FALSE),"-")</f>
        <v>-</v>
      </c>
      <c r="AQ86" s="128" t="str">
        <f t="shared" ref="AQ86:AQ103" si="136">IF($H86="教育標準時間",HLOOKUP($G86,$F$5:$H$54,30,FALSE),"-")</f>
        <v>-</v>
      </c>
      <c r="AR86" s="128" t="str">
        <f t="shared" ref="AR86:AR104" si="137">IF($H86="教育標準時間",HLOOKUP($G86,$F$5:$H$54,41,FALSE),"-")</f>
        <v>-</v>
      </c>
      <c r="AS86" s="128" t="str">
        <f t="shared" ref="AS86:AS103" si="138">IF($H86="教育標準時間",IF(J86="○",$J$28,"-"),"-")</f>
        <v>-</v>
      </c>
      <c r="AT86" s="128">
        <f t="shared" ref="AT86:AT104" si="139">M86-SUM(AU86:BX86)</f>
        <v>0</v>
      </c>
      <c r="AU86" s="128" t="str">
        <f t="shared" ref="AU86:AU87" si="140">IFERROR(ROUND(P86*$L86/20,0),"-")</f>
        <v>-</v>
      </c>
      <c r="AV86" s="128" t="str">
        <f t="shared" si="76"/>
        <v>-</v>
      </c>
      <c r="AW86" s="128" t="str">
        <f t="shared" si="77"/>
        <v>-</v>
      </c>
      <c r="AX86" s="128" t="str">
        <f t="shared" si="78"/>
        <v>-</v>
      </c>
      <c r="AY86" s="128" t="str">
        <f t="shared" si="79"/>
        <v>-</v>
      </c>
      <c r="AZ86" s="128" t="str">
        <f t="shared" si="80"/>
        <v>-</v>
      </c>
      <c r="BA86" s="128" t="str">
        <f t="shared" si="81"/>
        <v>-</v>
      </c>
      <c r="BB86" s="128" t="str">
        <f t="shared" si="82"/>
        <v>-</v>
      </c>
      <c r="BC86" s="128" t="str">
        <f t="shared" si="83"/>
        <v>-</v>
      </c>
      <c r="BD86" s="128" t="str">
        <f t="shared" si="84"/>
        <v>-</v>
      </c>
      <c r="BE86" s="128" t="str">
        <f t="shared" si="85"/>
        <v>-</v>
      </c>
      <c r="BF86" s="128" t="str">
        <f t="shared" si="86"/>
        <v>-</v>
      </c>
      <c r="BG86" s="128" t="str">
        <f t="shared" si="87"/>
        <v>-</v>
      </c>
      <c r="BH86" s="128" t="str">
        <f t="shared" si="88"/>
        <v>-</v>
      </c>
      <c r="BI86" s="128" t="str">
        <f t="shared" si="89"/>
        <v>-</v>
      </c>
      <c r="BJ86" s="128" t="str">
        <f t="shared" si="90"/>
        <v>-</v>
      </c>
      <c r="BK86" s="128" t="str">
        <f t="shared" si="91"/>
        <v>-</v>
      </c>
      <c r="BL86" s="128" t="str">
        <f t="shared" si="92"/>
        <v>-</v>
      </c>
      <c r="BM86" s="128" t="str">
        <f t="shared" si="93"/>
        <v>-</v>
      </c>
      <c r="BN86" s="128" t="str">
        <f t="shared" si="94"/>
        <v>-</v>
      </c>
      <c r="BO86" s="128" t="str">
        <f t="shared" si="95"/>
        <v>-</v>
      </c>
      <c r="BP86" s="128" t="str">
        <f t="shared" si="96"/>
        <v>-</v>
      </c>
      <c r="BQ86" s="128" t="str">
        <f t="shared" si="97"/>
        <v>-</v>
      </c>
      <c r="BR86" s="128" t="str">
        <f t="shared" si="98"/>
        <v>-</v>
      </c>
      <c r="BS86" s="128" t="str">
        <f t="shared" si="99"/>
        <v>-</v>
      </c>
      <c r="BT86" s="128" t="str">
        <f t="shared" si="100"/>
        <v>-</v>
      </c>
      <c r="BU86" s="128" t="str">
        <f t="shared" si="101"/>
        <v>-</v>
      </c>
      <c r="BV86" s="128" t="str">
        <f t="shared" si="102"/>
        <v>-</v>
      </c>
      <c r="BW86" s="128" t="str">
        <f t="shared" si="103"/>
        <v>-</v>
      </c>
      <c r="BX86" s="128" t="str">
        <f t="shared" si="104"/>
        <v>-</v>
      </c>
      <c r="BY86" s="129">
        <f t="shared" ref="BY86:BY104" si="141">SUM(AT86:BX86)</f>
        <v>0</v>
      </c>
      <c r="CA86" s="128" t="str">
        <f t="shared" ref="CA86:CA104" si="142">IFERROR(AU86+AW86+AY86+BA86+BC86+BE86+BG86+BI86+BK86+BM86+BP86+BR86+BT86+BV86,"-")</f>
        <v>-</v>
      </c>
    </row>
    <row r="87" spans="2:79" ht="12.75" customHeight="1">
      <c r="F87" s="20" t="str">
        <f>IF(月途中入退所!$N10=$B$2,月途中入退所!$P10,"-")</f>
        <v>-</v>
      </c>
      <c r="G87" s="20" t="str">
        <f>IF(月途中入退所!$N10=$B$2,月途中入退所!Q10,"-")</f>
        <v>-</v>
      </c>
      <c r="H87" s="20" t="str">
        <f>IF(月途中入退所!$N10=$B$2,月途中入退所!R10,"-")</f>
        <v>-</v>
      </c>
      <c r="I87" s="149" t="str">
        <f t="shared" si="105"/>
        <v>-</v>
      </c>
      <c r="J87" s="20" t="str">
        <f>IF(月途中入退所!$N10=$B$2,IF(月途中入退所!S10="","-",月途中入退所!S10),"-")</f>
        <v>-</v>
      </c>
      <c r="K87" s="162" t="str">
        <f t="shared" si="106"/>
        <v>-</v>
      </c>
      <c r="L87" s="20" t="str">
        <f>IF(月途中入退所!$N10=$B$2,月途中入退所!T10,"-")</f>
        <v>-</v>
      </c>
      <c r="M87" s="129">
        <f t="shared" si="107"/>
        <v>0</v>
      </c>
      <c r="N87" s="123"/>
      <c r="O87" s="128" t="str">
        <f t="shared" si="108"/>
        <v>-</v>
      </c>
      <c r="P87" s="128" t="str">
        <f t="shared" si="109"/>
        <v>-</v>
      </c>
      <c r="Q87" s="128" t="str">
        <f t="shared" si="110"/>
        <v>-</v>
      </c>
      <c r="R87" s="128" t="str">
        <f t="shared" si="111"/>
        <v>-</v>
      </c>
      <c r="S87" s="128" t="str">
        <f t="shared" si="112"/>
        <v>-</v>
      </c>
      <c r="T87" s="128" t="str">
        <f t="shared" si="113"/>
        <v>-</v>
      </c>
      <c r="U87" s="128" t="str">
        <f t="shared" si="114"/>
        <v>-</v>
      </c>
      <c r="V87" s="128" t="str">
        <f t="shared" si="115"/>
        <v>-</v>
      </c>
      <c r="W87" s="128" t="str">
        <f t="shared" si="116"/>
        <v>-</v>
      </c>
      <c r="X87" s="128" t="str">
        <f t="shared" si="117"/>
        <v>-</v>
      </c>
      <c r="Y87" s="128" t="str">
        <f t="shared" si="118"/>
        <v>-</v>
      </c>
      <c r="Z87" s="128" t="str">
        <f t="shared" si="119"/>
        <v>-</v>
      </c>
      <c r="AA87" s="128" t="str">
        <f t="shared" si="120"/>
        <v>-</v>
      </c>
      <c r="AB87" s="128" t="str">
        <f t="shared" si="121"/>
        <v>-</v>
      </c>
      <c r="AC87" s="128" t="str">
        <f t="shared" si="122"/>
        <v>-</v>
      </c>
      <c r="AD87" s="128" t="str">
        <f t="shared" si="123"/>
        <v>-</v>
      </c>
      <c r="AE87" s="128" t="str">
        <f t="shared" si="124"/>
        <v>-</v>
      </c>
      <c r="AF87" s="128" t="str">
        <f t="shared" si="125"/>
        <v>-</v>
      </c>
      <c r="AG87" s="128" t="str">
        <f t="shared" si="126"/>
        <v>-</v>
      </c>
      <c r="AH87" s="128" t="str">
        <f t="shared" si="127"/>
        <v>-</v>
      </c>
      <c r="AI87" s="128" t="str">
        <f t="shared" si="128"/>
        <v>-</v>
      </c>
      <c r="AJ87" s="128" t="str">
        <f t="shared" si="129"/>
        <v>-</v>
      </c>
      <c r="AK87" s="128" t="str">
        <f t="shared" si="130"/>
        <v>-</v>
      </c>
      <c r="AL87" s="128" t="str">
        <f t="shared" si="131"/>
        <v>-</v>
      </c>
      <c r="AM87" s="128" t="str">
        <f t="shared" si="132"/>
        <v>-</v>
      </c>
      <c r="AN87" s="128" t="str">
        <f t="shared" si="133"/>
        <v>-</v>
      </c>
      <c r="AO87" s="128" t="str">
        <f t="shared" si="134"/>
        <v>-</v>
      </c>
      <c r="AP87" s="128" t="str">
        <f t="shared" si="135"/>
        <v>-</v>
      </c>
      <c r="AQ87" s="128" t="str">
        <f t="shared" si="136"/>
        <v>-</v>
      </c>
      <c r="AR87" s="128" t="str">
        <f t="shared" si="137"/>
        <v>-</v>
      </c>
      <c r="AS87" s="128" t="str">
        <f t="shared" si="138"/>
        <v>-</v>
      </c>
      <c r="AT87" s="128">
        <f t="shared" si="139"/>
        <v>0</v>
      </c>
      <c r="AU87" s="128" t="str">
        <f t="shared" si="140"/>
        <v>-</v>
      </c>
      <c r="AV87" s="128" t="str">
        <f t="shared" si="76"/>
        <v>-</v>
      </c>
      <c r="AW87" s="128" t="str">
        <f t="shared" si="77"/>
        <v>-</v>
      </c>
      <c r="AX87" s="128" t="str">
        <f t="shared" si="78"/>
        <v>-</v>
      </c>
      <c r="AY87" s="128" t="str">
        <f t="shared" si="79"/>
        <v>-</v>
      </c>
      <c r="AZ87" s="128" t="str">
        <f t="shared" si="80"/>
        <v>-</v>
      </c>
      <c r="BA87" s="128" t="str">
        <f t="shared" si="81"/>
        <v>-</v>
      </c>
      <c r="BB87" s="128" t="str">
        <f t="shared" si="82"/>
        <v>-</v>
      </c>
      <c r="BC87" s="128" t="str">
        <f t="shared" si="83"/>
        <v>-</v>
      </c>
      <c r="BD87" s="128" t="str">
        <f t="shared" si="84"/>
        <v>-</v>
      </c>
      <c r="BE87" s="128" t="str">
        <f t="shared" si="85"/>
        <v>-</v>
      </c>
      <c r="BF87" s="128" t="str">
        <f t="shared" si="86"/>
        <v>-</v>
      </c>
      <c r="BG87" s="128" t="str">
        <f t="shared" si="87"/>
        <v>-</v>
      </c>
      <c r="BH87" s="128" t="str">
        <f t="shared" si="88"/>
        <v>-</v>
      </c>
      <c r="BI87" s="128" t="str">
        <f t="shared" si="89"/>
        <v>-</v>
      </c>
      <c r="BJ87" s="128" t="str">
        <f t="shared" si="90"/>
        <v>-</v>
      </c>
      <c r="BK87" s="128" t="str">
        <f t="shared" si="91"/>
        <v>-</v>
      </c>
      <c r="BL87" s="128" t="str">
        <f t="shared" si="92"/>
        <v>-</v>
      </c>
      <c r="BM87" s="128" t="str">
        <f t="shared" si="93"/>
        <v>-</v>
      </c>
      <c r="BN87" s="128" t="str">
        <f t="shared" si="94"/>
        <v>-</v>
      </c>
      <c r="BO87" s="128" t="str">
        <f t="shared" si="95"/>
        <v>-</v>
      </c>
      <c r="BP87" s="128" t="str">
        <f t="shared" si="96"/>
        <v>-</v>
      </c>
      <c r="BQ87" s="128" t="str">
        <f t="shared" si="97"/>
        <v>-</v>
      </c>
      <c r="BR87" s="128" t="str">
        <f t="shared" si="98"/>
        <v>-</v>
      </c>
      <c r="BS87" s="128" t="str">
        <f t="shared" si="99"/>
        <v>-</v>
      </c>
      <c r="BT87" s="128" t="str">
        <f t="shared" si="100"/>
        <v>-</v>
      </c>
      <c r="BU87" s="128" t="str">
        <f t="shared" si="101"/>
        <v>-</v>
      </c>
      <c r="BV87" s="128" t="str">
        <f t="shared" si="102"/>
        <v>-</v>
      </c>
      <c r="BW87" s="128" t="str">
        <f t="shared" si="103"/>
        <v>-</v>
      </c>
      <c r="BX87" s="128" t="str">
        <f t="shared" si="104"/>
        <v>-</v>
      </c>
      <c r="BY87" s="129">
        <f t="shared" si="141"/>
        <v>0</v>
      </c>
      <c r="CA87" s="128" t="str">
        <f t="shared" si="142"/>
        <v>-</v>
      </c>
    </row>
    <row r="88" spans="2:79" ht="12.75" customHeight="1">
      <c r="F88" s="20" t="str">
        <f>IF(月途中入退所!$N11=$B$2,月途中入退所!$P11,"-")</f>
        <v>-</v>
      </c>
      <c r="G88" s="20" t="str">
        <f>IF(月途中入退所!$N11=$B$2,月途中入退所!Q11,"-")</f>
        <v>-</v>
      </c>
      <c r="H88" s="20" t="str">
        <f>IF(月途中入退所!$N11=$B$2,月途中入退所!R11,"-")</f>
        <v>-</v>
      </c>
      <c r="I88" s="149" t="str">
        <f t="shared" si="105"/>
        <v>-</v>
      </c>
      <c r="J88" s="20" t="str">
        <f>IF(月途中入退所!$N11=$B$2,IF(月途中入退所!S11="","-",月途中入退所!S11),"-")</f>
        <v>-</v>
      </c>
      <c r="K88" s="162" t="str">
        <f t="shared" si="106"/>
        <v>-</v>
      </c>
      <c r="L88" s="20" t="str">
        <f>IF(月途中入退所!$N11=$B$2,月途中入退所!T11,"-")</f>
        <v>-</v>
      </c>
      <c r="M88" s="129">
        <f t="shared" si="107"/>
        <v>0</v>
      </c>
      <c r="N88" s="123"/>
      <c r="O88" s="128" t="str">
        <f t="shared" si="108"/>
        <v>-</v>
      </c>
      <c r="P88" s="128" t="str">
        <f t="shared" si="109"/>
        <v>-</v>
      </c>
      <c r="Q88" s="128" t="str">
        <f t="shared" si="110"/>
        <v>-</v>
      </c>
      <c r="R88" s="128" t="str">
        <f t="shared" si="111"/>
        <v>-</v>
      </c>
      <c r="S88" s="128" t="str">
        <f t="shared" si="112"/>
        <v>-</v>
      </c>
      <c r="T88" s="128" t="str">
        <f t="shared" si="113"/>
        <v>-</v>
      </c>
      <c r="U88" s="128" t="str">
        <f t="shared" si="114"/>
        <v>-</v>
      </c>
      <c r="V88" s="128" t="str">
        <f t="shared" si="115"/>
        <v>-</v>
      </c>
      <c r="W88" s="128" t="str">
        <f t="shared" si="116"/>
        <v>-</v>
      </c>
      <c r="X88" s="128" t="str">
        <f t="shared" si="117"/>
        <v>-</v>
      </c>
      <c r="Y88" s="128" t="str">
        <f t="shared" si="118"/>
        <v>-</v>
      </c>
      <c r="Z88" s="128" t="str">
        <f t="shared" si="119"/>
        <v>-</v>
      </c>
      <c r="AA88" s="128" t="str">
        <f t="shared" si="120"/>
        <v>-</v>
      </c>
      <c r="AB88" s="128" t="str">
        <f t="shared" si="121"/>
        <v>-</v>
      </c>
      <c r="AC88" s="128" t="str">
        <f t="shared" si="122"/>
        <v>-</v>
      </c>
      <c r="AD88" s="128" t="str">
        <f t="shared" si="123"/>
        <v>-</v>
      </c>
      <c r="AE88" s="128" t="str">
        <f t="shared" si="124"/>
        <v>-</v>
      </c>
      <c r="AF88" s="128" t="str">
        <f t="shared" si="125"/>
        <v>-</v>
      </c>
      <c r="AG88" s="128" t="str">
        <f t="shared" si="126"/>
        <v>-</v>
      </c>
      <c r="AH88" s="128" t="str">
        <f t="shared" si="127"/>
        <v>-</v>
      </c>
      <c r="AI88" s="128" t="str">
        <f t="shared" si="128"/>
        <v>-</v>
      </c>
      <c r="AJ88" s="128" t="str">
        <f t="shared" si="129"/>
        <v>-</v>
      </c>
      <c r="AK88" s="128" t="str">
        <f t="shared" si="130"/>
        <v>-</v>
      </c>
      <c r="AL88" s="128" t="str">
        <f t="shared" si="131"/>
        <v>-</v>
      </c>
      <c r="AM88" s="128" t="str">
        <f t="shared" si="132"/>
        <v>-</v>
      </c>
      <c r="AN88" s="128" t="str">
        <f t="shared" si="133"/>
        <v>-</v>
      </c>
      <c r="AO88" s="128" t="str">
        <f t="shared" si="134"/>
        <v>-</v>
      </c>
      <c r="AP88" s="128" t="str">
        <f t="shared" si="135"/>
        <v>-</v>
      </c>
      <c r="AQ88" s="128" t="str">
        <f t="shared" si="136"/>
        <v>-</v>
      </c>
      <c r="AR88" s="128" t="str">
        <f t="shared" si="137"/>
        <v>-</v>
      </c>
      <c r="AS88" s="128" t="str">
        <f t="shared" si="138"/>
        <v>-</v>
      </c>
      <c r="AT88" s="128">
        <f t="shared" si="139"/>
        <v>0</v>
      </c>
      <c r="AU88" s="128" t="str">
        <f>IFERROR(ROUND(P88*$L88/20,0),"-")</f>
        <v>-</v>
      </c>
      <c r="AV88" s="128" t="str">
        <f t="shared" si="76"/>
        <v>-</v>
      </c>
      <c r="AW88" s="128" t="str">
        <f t="shared" si="77"/>
        <v>-</v>
      </c>
      <c r="AX88" s="128" t="str">
        <f t="shared" si="78"/>
        <v>-</v>
      </c>
      <c r="AY88" s="128" t="str">
        <f t="shared" si="79"/>
        <v>-</v>
      </c>
      <c r="AZ88" s="128" t="str">
        <f t="shared" si="80"/>
        <v>-</v>
      </c>
      <c r="BA88" s="128" t="str">
        <f t="shared" si="81"/>
        <v>-</v>
      </c>
      <c r="BB88" s="128" t="str">
        <f t="shared" si="82"/>
        <v>-</v>
      </c>
      <c r="BC88" s="128" t="str">
        <f t="shared" si="83"/>
        <v>-</v>
      </c>
      <c r="BD88" s="128" t="str">
        <f t="shared" si="84"/>
        <v>-</v>
      </c>
      <c r="BE88" s="128" t="str">
        <f t="shared" si="85"/>
        <v>-</v>
      </c>
      <c r="BF88" s="128" t="str">
        <f t="shared" si="86"/>
        <v>-</v>
      </c>
      <c r="BG88" s="128" t="str">
        <f t="shared" si="87"/>
        <v>-</v>
      </c>
      <c r="BH88" s="128" t="str">
        <f t="shared" si="88"/>
        <v>-</v>
      </c>
      <c r="BI88" s="128" t="str">
        <f t="shared" si="89"/>
        <v>-</v>
      </c>
      <c r="BJ88" s="128" t="str">
        <f t="shared" si="90"/>
        <v>-</v>
      </c>
      <c r="BK88" s="128" t="str">
        <f t="shared" si="91"/>
        <v>-</v>
      </c>
      <c r="BL88" s="128" t="str">
        <f t="shared" si="92"/>
        <v>-</v>
      </c>
      <c r="BM88" s="128" t="str">
        <f t="shared" si="93"/>
        <v>-</v>
      </c>
      <c r="BN88" s="128" t="str">
        <f t="shared" si="94"/>
        <v>-</v>
      </c>
      <c r="BO88" s="128" t="str">
        <f t="shared" si="95"/>
        <v>-</v>
      </c>
      <c r="BP88" s="128" t="str">
        <f t="shared" si="96"/>
        <v>-</v>
      </c>
      <c r="BQ88" s="128" t="str">
        <f t="shared" si="97"/>
        <v>-</v>
      </c>
      <c r="BR88" s="128" t="str">
        <f t="shared" si="98"/>
        <v>-</v>
      </c>
      <c r="BS88" s="128" t="str">
        <f t="shared" si="99"/>
        <v>-</v>
      </c>
      <c r="BT88" s="128" t="str">
        <f t="shared" si="100"/>
        <v>-</v>
      </c>
      <c r="BU88" s="128" t="str">
        <f t="shared" si="101"/>
        <v>-</v>
      </c>
      <c r="BV88" s="128" t="str">
        <f t="shared" si="102"/>
        <v>-</v>
      </c>
      <c r="BW88" s="128" t="str">
        <f t="shared" si="103"/>
        <v>-</v>
      </c>
      <c r="BX88" s="128" t="str">
        <f t="shared" si="104"/>
        <v>-</v>
      </c>
      <c r="BY88" s="129">
        <f t="shared" si="141"/>
        <v>0</v>
      </c>
      <c r="CA88" s="128" t="str">
        <f t="shared" si="142"/>
        <v>-</v>
      </c>
    </row>
    <row r="89" spans="2:79" ht="12.75" customHeight="1">
      <c r="F89" s="20" t="str">
        <f>IF(月途中入退所!$N12=$B$2,月途中入退所!$P12,"-")</f>
        <v>-</v>
      </c>
      <c r="G89" s="20" t="str">
        <f>IF(月途中入退所!$N12=$B$2,月途中入退所!Q12,"-")</f>
        <v>-</v>
      </c>
      <c r="H89" s="20" t="str">
        <f>IF(月途中入退所!$N12=$B$2,月途中入退所!R12,"-")</f>
        <v>-</v>
      </c>
      <c r="I89" s="149" t="str">
        <f t="shared" si="105"/>
        <v>-</v>
      </c>
      <c r="J89" s="20" t="str">
        <f>IF(月途中入退所!$N12=$B$2,IF(月途中入退所!S12="","-",月途中入退所!S12),"-")</f>
        <v>-</v>
      </c>
      <c r="K89" s="162" t="str">
        <f t="shared" si="106"/>
        <v>-</v>
      </c>
      <c r="L89" s="20" t="str">
        <f>IF(月途中入退所!$N12=$B$2,月途中入退所!T12,"-")</f>
        <v>-</v>
      </c>
      <c r="M89" s="129">
        <f t="shared" si="107"/>
        <v>0</v>
      </c>
      <c r="N89" s="123"/>
      <c r="O89" s="128" t="str">
        <f t="shared" si="108"/>
        <v>-</v>
      </c>
      <c r="P89" s="128" t="str">
        <f t="shared" si="109"/>
        <v>-</v>
      </c>
      <c r="Q89" s="128" t="str">
        <f t="shared" si="110"/>
        <v>-</v>
      </c>
      <c r="R89" s="128" t="str">
        <f t="shared" si="111"/>
        <v>-</v>
      </c>
      <c r="S89" s="128" t="str">
        <f t="shared" si="112"/>
        <v>-</v>
      </c>
      <c r="T89" s="128" t="str">
        <f t="shared" si="113"/>
        <v>-</v>
      </c>
      <c r="U89" s="128" t="str">
        <f t="shared" si="114"/>
        <v>-</v>
      </c>
      <c r="V89" s="128" t="str">
        <f t="shared" si="115"/>
        <v>-</v>
      </c>
      <c r="W89" s="128" t="str">
        <f t="shared" si="116"/>
        <v>-</v>
      </c>
      <c r="X89" s="128" t="str">
        <f t="shared" si="117"/>
        <v>-</v>
      </c>
      <c r="Y89" s="128" t="str">
        <f t="shared" si="118"/>
        <v>-</v>
      </c>
      <c r="Z89" s="128" t="str">
        <f t="shared" si="119"/>
        <v>-</v>
      </c>
      <c r="AA89" s="128" t="str">
        <f t="shared" si="120"/>
        <v>-</v>
      </c>
      <c r="AB89" s="128" t="str">
        <f t="shared" si="121"/>
        <v>-</v>
      </c>
      <c r="AC89" s="128" t="str">
        <f t="shared" si="122"/>
        <v>-</v>
      </c>
      <c r="AD89" s="128" t="str">
        <f t="shared" si="123"/>
        <v>-</v>
      </c>
      <c r="AE89" s="128" t="str">
        <f t="shared" si="124"/>
        <v>-</v>
      </c>
      <c r="AF89" s="128" t="str">
        <f t="shared" si="125"/>
        <v>-</v>
      </c>
      <c r="AG89" s="128" t="str">
        <f t="shared" si="126"/>
        <v>-</v>
      </c>
      <c r="AH89" s="128" t="str">
        <f t="shared" si="127"/>
        <v>-</v>
      </c>
      <c r="AI89" s="128" t="str">
        <f t="shared" si="128"/>
        <v>-</v>
      </c>
      <c r="AJ89" s="128" t="str">
        <f t="shared" si="129"/>
        <v>-</v>
      </c>
      <c r="AK89" s="128" t="str">
        <f t="shared" si="130"/>
        <v>-</v>
      </c>
      <c r="AL89" s="128" t="str">
        <f t="shared" si="131"/>
        <v>-</v>
      </c>
      <c r="AM89" s="128" t="str">
        <f t="shared" si="132"/>
        <v>-</v>
      </c>
      <c r="AN89" s="128" t="str">
        <f t="shared" si="133"/>
        <v>-</v>
      </c>
      <c r="AO89" s="128" t="str">
        <f t="shared" si="134"/>
        <v>-</v>
      </c>
      <c r="AP89" s="128" t="str">
        <f t="shared" si="135"/>
        <v>-</v>
      </c>
      <c r="AQ89" s="128" t="str">
        <f t="shared" si="136"/>
        <v>-</v>
      </c>
      <c r="AR89" s="128" t="str">
        <f t="shared" si="137"/>
        <v>-</v>
      </c>
      <c r="AS89" s="128" t="str">
        <f t="shared" si="138"/>
        <v>-</v>
      </c>
      <c r="AT89" s="128">
        <f t="shared" si="139"/>
        <v>0</v>
      </c>
      <c r="AU89" s="128" t="str">
        <f t="shared" ref="AU89:AU104" si="143">IFERROR(ROUND(P89*$L89/20,0),"-")</f>
        <v>-</v>
      </c>
      <c r="AV89" s="128" t="str">
        <f t="shared" si="76"/>
        <v>-</v>
      </c>
      <c r="AW89" s="128" t="str">
        <f t="shared" si="77"/>
        <v>-</v>
      </c>
      <c r="AX89" s="128" t="str">
        <f t="shared" si="78"/>
        <v>-</v>
      </c>
      <c r="AY89" s="128" t="str">
        <f t="shared" si="79"/>
        <v>-</v>
      </c>
      <c r="AZ89" s="128" t="str">
        <f t="shared" si="80"/>
        <v>-</v>
      </c>
      <c r="BA89" s="128" t="str">
        <f t="shared" si="81"/>
        <v>-</v>
      </c>
      <c r="BB89" s="128" t="str">
        <f t="shared" si="82"/>
        <v>-</v>
      </c>
      <c r="BC89" s="128" t="str">
        <f t="shared" si="83"/>
        <v>-</v>
      </c>
      <c r="BD89" s="128" t="str">
        <f t="shared" si="84"/>
        <v>-</v>
      </c>
      <c r="BE89" s="128" t="str">
        <f t="shared" si="85"/>
        <v>-</v>
      </c>
      <c r="BF89" s="128" t="str">
        <f t="shared" si="86"/>
        <v>-</v>
      </c>
      <c r="BG89" s="128" t="str">
        <f t="shared" si="87"/>
        <v>-</v>
      </c>
      <c r="BH89" s="128" t="str">
        <f t="shared" si="88"/>
        <v>-</v>
      </c>
      <c r="BI89" s="128" t="str">
        <f t="shared" si="89"/>
        <v>-</v>
      </c>
      <c r="BJ89" s="128" t="str">
        <f t="shared" si="90"/>
        <v>-</v>
      </c>
      <c r="BK89" s="128" t="str">
        <f t="shared" si="91"/>
        <v>-</v>
      </c>
      <c r="BL89" s="128" t="str">
        <f t="shared" si="92"/>
        <v>-</v>
      </c>
      <c r="BM89" s="128" t="str">
        <f t="shared" si="93"/>
        <v>-</v>
      </c>
      <c r="BN89" s="128" t="str">
        <f t="shared" si="94"/>
        <v>-</v>
      </c>
      <c r="BO89" s="128" t="str">
        <f t="shared" si="95"/>
        <v>-</v>
      </c>
      <c r="BP89" s="128" t="str">
        <f t="shared" si="96"/>
        <v>-</v>
      </c>
      <c r="BQ89" s="128" t="str">
        <f t="shared" si="97"/>
        <v>-</v>
      </c>
      <c r="BR89" s="128" t="str">
        <f t="shared" si="98"/>
        <v>-</v>
      </c>
      <c r="BS89" s="128" t="str">
        <f t="shared" si="99"/>
        <v>-</v>
      </c>
      <c r="BT89" s="128" t="str">
        <f t="shared" si="100"/>
        <v>-</v>
      </c>
      <c r="BU89" s="128" t="str">
        <f t="shared" si="101"/>
        <v>-</v>
      </c>
      <c r="BV89" s="128" t="str">
        <f t="shared" si="102"/>
        <v>-</v>
      </c>
      <c r="BW89" s="128" t="str">
        <f t="shared" si="103"/>
        <v>-</v>
      </c>
      <c r="BX89" s="128" t="str">
        <f t="shared" si="104"/>
        <v>-</v>
      </c>
      <c r="BY89" s="129">
        <f t="shared" si="141"/>
        <v>0</v>
      </c>
      <c r="CA89" s="128" t="str">
        <f t="shared" si="142"/>
        <v>-</v>
      </c>
    </row>
    <row r="90" spans="2:79" ht="12.75" customHeight="1">
      <c r="F90" s="20" t="str">
        <f>IF(月途中入退所!$N13=$B$2,月途中入退所!$P13,"-")</f>
        <v>-</v>
      </c>
      <c r="G90" s="20" t="str">
        <f>IF(月途中入退所!$N13=$B$2,月途中入退所!Q13,"-")</f>
        <v>-</v>
      </c>
      <c r="H90" s="20" t="str">
        <f>IF(月途中入退所!$N13=$B$2,月途中入退所!R13,"-")</f>
        <v>-</v>
      </c>
      <c r="I90" s="149" t="str">
        <f t="shared" si="105"/>
        <v>-</v>
      </c>
      <c r="J90" s="20" t="str">
        <f>IF(月途中入退所!$N13=$B$2,IF(月途中入退所!S13="","-",月途中入退所!S13),"-")</f>
        <v>-</v>
      </c>
      <c r="K90" s="162" t="str">
        <f t="shared" si="106"/>
        <v>-</v>
      </c>
      <c r="L90" s="20" t="str">
        <f>IF(月途中入退所!$N13=$B$2,月途中入退所!T13,"-")</f>
        <v>-</v>
      </c>
      <c r="M90" s="129">
        <f t="shared" si="107"/>
        <v>0</v>
      </c>
      <c r="N90" s="123"/>
      <c r="O90" s="128" t="str">
        <f t="shared" si="108"/>
        <v>-</v>
      </c>
      <c r="P90" s="128" t="str">
        <f t="shared" si="109"/>
        <v>-</v>
      </c>
      <c r="Q90" s="128" t="str">
        <f t="shared" si="110"/>
        <v>-</v>
      </c>
      <c r="R90" s="128" t="str">
        <f t="shared" si="111"/>
        <v>-</v>
      </c>
      <c r="S90" s="128" t="str">
        <f t="shared" si="112"/>
        <v>-</v>
      </c>
      <c r="T90" s="128" t="str">
        <f t="shared" si="113"/>
        <v>-</v>
      </c>
      <c r="U90" s="128" t="str">
        <f t="shared" si="114"/>
        <v>-</v>
      </c>
      <c r="V90" s="128" t="str">
        <f t="shared" si="115"/>
        <v>-</v>
      </c>
      <c r="W90" s="128" t="str">
        <f t="shared" si="116"/>
        <v>-</v>
      </c>
      <c r="X90" s="128" t="str">
        <f t="shared" si="117"/>
        <v>-</v>
      </c>
      <c r="Y90" s="128" t="str">
        <f t="shared" si="118"/>
        <v>-</v>
      </c>
      <c r="Z90" s="128" t="str">
        <f t="shared" si="119"/>
        <v>-</v>
      </c>
      <c r="AA90" s="128" t="str">
        <f t="shared" si="120"/>
        <v>-</v>
      </c>
      <c r="AB90" s="128" t="str">
        <f t="shared" si="121"/>
        <v>-</v>
      </c>
      <c r="AC90" s="128" t="str">
        <f t="shared" si="122"/>
        <v>-</v>
      </c>
      <c r="AD90" s="128" t="str">
        <f t="shared" si="123"/>
        <v>-</v>
      </c>
      <c r="AE90" s="128" t="str">
        <f t="shared" si="124"/>
        <v>-</v>
      </c>
      <c r="AF90" s="128" t="str">
        <f t="shared" si="125"/>
        <v>-</v>
      </c>
      <c r="AG90" s="128" t="str">
        <f t="shared" si="126"/>
        <v>-</v>
      </c>
      <c r="AH90" s="128" t="str">
        <f t="shared" si="127"/>
        <v>-</v>
      </c>
      <c r="AI90" s="128" t="str">
        <f t="shared" si="128"/>
        <v>-</v>
      </c>
      <c r="AJ90" s="128" t="str">
        <f t="shared" si="129"/>
        <v>-</v>
      </c>
      <c r="AK90" s="128" t="str">
        <f t="shared" si="130"/>
        <v>-</v>
      </c>
      <c r="AL90" s="128" t="str">
        <f t="shared" si="131"/>
        <v>-</v>
      </c>
      <c r="AM90" s="128" t="str">
        <f t="shared" si="132"/>
        <v>-</v>
      </c>
      <c r="AN90" s="128" t="str">
        <f t="shared" si="133"/>
        <v>-</v>
      </c>
      <c r="AO90" s="128" t="str">
        <f t="shared" si="134"/>
        <v>-</v>
      </c>
      <c r="AP90" s="128" t="str">
        <f t="shared" si="135"/>
        <v>-</v>
      </c>
      <c r="AQ90" s="128" t="str">
        <f t="shared" si="136"/>
        <v>-</v>
      </c>
      <c r="AR90" s="128" t="str">
        <f t="shared" si="137"/>
        <v>-</v>
      </c>
      <c r="AS90" s="128" t="str">
        <f t="shared" si="138"/>
        <v>-</v>
      </c>
      <c r="AT90" s="128">
        <f t="shared" si="139"/>
        <v>0</v>
      </c>
      <c r="AU90" s="128" t="str">
        <f t="shared" si="143"/>
        <v>-</v>
      </c>
      <c r="AV90" s="128" t="str">
        <f t="shared" si="76"/>
        <v>-</v>
      </c>
      <c r="AW90" s="128" t="str">
        <f t="shared" si="77"/>
        <v>-</v>
      </c>
      <c r="AX90" s="128" t="str">
        <f t="shared" si="78"/>
        <v>-</v>
      </c>
      <c r="AY90" s="128" t="str">
        <f t="shared" si="79"/>
        <v>-</v>
      </c>
      <c r="AZ90" s="128" t="str">
        <f t="shared" si="80"/>
        <v>-</v>
      </c>
      <c r="BA90" s="128" t="str">
        <f t="shared" si="81"/>
        <v>-</v>
      </c>
      <c r="BB90" s="128" t="str">
        <f t="shared" si="82"/>
        <v>-</v>
      </c>
      <c r="BC90" s="128" t="str">
        <f t="shared" si="83"/>
        <v>-</v>
      </c>
      <c r="BD90" s="128" t="str">
        <f t="shared" si="84"/>
        <v>-</v>
      </c>
      <c r="BE90" s="128" t="str">
        <f t="shared" si="85"/>
        <v>-</v>
      </c>
      <c r="BF90" s="128" t="str">
        <f t="shared" si="86"/>
        <v>-</v>
      </c>
      <c r="BG90" s="128" t="str">
        <f t="shared" si="87"/>
        <v>-</v>
      </c>
      <c r="BH90" s="128" t="str">
        <f t="shared" si="88"/>
        <v>-</v>
      </c>
      <c r="BI90" s="128" t="str">
        <f t="shared" si="89"/>
        <v>-</v>
      </c>
      <c r="BJ90" s="128" t="str">
        <f t="shared" si="90"/>
        <v>-</v>
      </c>
      <c r="BK90" s="128" t="str">
        <f t="shared" si="91"/>
        <v>-</v>
      </c>
      <c r="BL90" s="128" t="str">
        <f t="shared" si="92"/>
        <v>-</v>
      </c>
      <c r="BM90" s="128" t="str">
        <f t="shared" si="93"/>
        <v>-</v>
      </c>
      <c r="BN90" s="128" t="str">
        <f t="shared" si="94"/>
        <v>-</v>
      </c>
      <c r="BO90" s="128" t="str">
        <f t="shared" si="95"/>
        <v>-</v>
      </c>
      <c r="BP90" s="128" t="str">
        <f t="shared" si="96"/>
        <v>-</v>
      </c>
      <c r="BQ90" s="128" t="str">
        <f t="shared" si="97"/>
        <v>-</v>
      </c>
      <c r="BR90" s="128" t="str">
        <f t="shared" si="98"/>
        <v>-</v>
      </c>
      <c r="BS90" s="128" t="str">
        <f t="shared" si="99"/>
        <v>-</v>
      </c>
      <c r="BT90" s="128" t="str">
        <f t="shared" si="100"/>
        <v>-</v>
      </c>
      <c r="BU90" s="128" t="str">
        <f t="shared" si="101"/>
        <v>-</v>
      </c>
      <c r="BV90" s="128" t="str">
        <f t="shared" si="102"/>
        <v>-</v>
      </c>
      <c r="BW90" s="128" t="str">
        <f t="shared" si="103"/>
        <v>-</v>
      </c>
      <c r="BX90" s="128" t="str">
        <f t="shared" si="104"/>
        <v>-</v>
      </c>
      <c r="BY90" s="129">
        <f t="shared" si="141"/>
        <v>0</v>
      </c>
      <c r="CA90" s="128" t="str">
        <f t="shared" si="142"/>
        <v>-</v>
      </c>
    </row>
    <row r="91" spans="2:79" ht="12.75" customHeight="1">
      <c r="F91" s="20" t="str">
        <f>IF(月途中入退所!$N14=$B$2,月途中入退所!$P14,"-")</f>
        <v>-</v>
      </c>
      <c r="G91" s="20" t="str">
        <f>IF(月途中入退所!$N14=$B$2,月途中入退所!Q14,"-")</f>
        <v>-</v>
      </c>
      <c r="H91" s="20" t="str">
        <f>IF(月途中入退所!$N14=$B$2,月途中入退所!R14,"-")</f>
        <v>-</v>
      </c>
      <c r="I91" s="149" t="str">
        <f t="shared" si="105"/>
        <v>-</v>
      </c>
      <c r="J91" s="20" t="str">
        <f>IF(月途中入退所!$N14=$B$2,IF(月途中入退所!S14="","-",月途中入退所!S14),"-")</f>
        <v>-</v>
      </c>
      <c r="K91" s="162" t="str">
        <f t="shared" si="106"/>
        <v>-</v>
      </c>
      <c r="L91" s="20" t="str">
        <f>IF(月途中入退所!$N14=$B$2,月途中入退所!T14,"-")</f>
        <v>-</v>
      </c>
      <c r="M91" s="129">
        <f t="shared" si="107"/>
        <v>0</v>
      </c>
      <c r="N91" s="123"/>
      <c r="O91" s="128" t="str">
        <f t="shared" si="108"/>
        <v>-</v>
      </c>
      <c r="P91" s="128" t="str">
        <f t="shared" si="109"/>
        <v>-</v>
      </c>
      <c r="Q91" s="128" t="str">
        <f t="shared" si="110"/>
        <v>-</v>
      </c>
      <c r="R91" s="128" t="str">
        <f t="shared" si="111"/>
        <v>-</v>
      </c>
      <c r="S91" s="128" t="str">
        <f t="shared" si="112"/>
        <v>-</v>
      </c>
      <c r="T91" s="128" t="str">
        <f t="shared" si="113"/>
        <v>-</v>
      </c>
      <c r="U91" s="128" t="str">
        <f t="shared" si="114"/>
        <v>-</v>
      </c>
      <c r="V91" s="128" t="str">
        <f t="shared" si="115"/>
        <v>-</v>
      </c>
      <c r="W91" s="128" t="str">
        <f t="shared" si="116"/>
        <v>-</v>
      </c>
      <c r="X91" s="128" t="str">
        <f t="shared" si="117"/>
        <v>-</v>
      </c>
      <c r="Y91" s="128" t="str">
        <f t="shared" si="118"/>
        <v>-</v>
      </c>
      <c r="Z91" s="128" t="str">
        <f t="shared" si="119"/>
        <v>-</v>
      </c>
      <c r="AA91" s="128" t="str">
        <f t="shared" si="120"/>
        <v>-</v>
      </c>
      <c r="AB91" s="128" t="str">
        <f t="shared" si="121"/>
        <v>-</v>
      </c>
      <c r="AC91" s="128" t="str">
        <f t="shared" si="122"/>
        <v>-</v>
      </c>
      <c r="AD91" s="128" t="str">
        <f t="shared" si="123"/>
        <v>-</v>
      </c>
      <c r="AE91" s="128" t="str">
        <f t="shared" si="124"/>
        <v>-</v>
      </c>
      <c r="AF91" s="128" t="str">
        <f t="shared" si="125"/>
        <v>-</v>
      </c>
      <c r="AG91" s="128" t="str">
        <f t="shared" si="126"/>
        <v>-</v>
      </c>
      <c r="AH91" s="128" t="str">
        <f t="shared" si="127"/>
        <v>-</v>
      </c>
      <c r="AI91" s="128" t="str">
        <f t="shared" si="128"/>
        <v>-</v>
      </c>
      <c r="AJ91" s="128" t="str">
        <f t="shared" si="129"/>
        <v>-</v>
      </c>
      <c r="AK91" s="128" t="str">
        <f t="shared" si="130"/>
        <v>-</v>
      </c>
      <c r="AL91" s="128" t="str">
        <f t="shared" si="131"/>
        <v>-</v>
      </c>
      <c r="AM91" s="128" t="str">
        <f t="shared" si="132"/>
        <v>-</v>
      </c>
      <c r="AN91" s="128" t="str">
        <f t="shared" si="133"/>
        <v>-</v>
      </c>
      <c r="AO91" s="128" t="str">
        <f t="shared" si="134"/>
        <v>-</v>
      </c>
      <c r="AP91" s="128" t="str">
        <f t="shared" si="135"/>
        <v>-</v>
      </c>
      <c r="AQ91" s="128" t="str">
        <f t="shared" si="136"/>
        <v>-</v>
      </c>
      <c r="AR91" s="128" t="str">
        <f t="shared" si="137"/>
        <v>-</v>
      </c>
      <c r="AS91" s="128" t="str">
        <f t="shared" si="138"/>
        <v>-</v>
      </c>
      <c r="AT91" s="128">
        <f t="shared" si="139"/>
        <v>0</v>
      </c>
      <c r="AU91" s="128" t="str">
        <f t="shared" si="143"/>
        <v>-</v>
      </c>
      <c r="AV91" s="128" t="str">
        <f t="shared" si="76"/>
        <v>-</v>
      </c>
      <c r="AW91" s="128" t="str">
        <f t="shared" si="77"/>
        <v>-</v>
      </c>
      <c r="AX91" s="128" t="str">
        <f t="shared" si="78"/>
        <v>-</v>
      </c>
      <c r="AY91" s="128" t="str">
        <f t="shared" si="79"/>
        <v>-</v>
      </c>
      <c r="AZ91" s="128" t="str">
        <f t="shared" si="80"/>
        <v>-</v>
      </c>
      <c r="BA91" s="128" t="str">
        <f t="shared" si="81"/>
        <v>-</v>
      </c>
      <c r="BB91" s="128" t="str">
        <f t="shared" si="82"/>
        <v>-</v>
      </c>
      <c r="BC91" s="128" t="str">
        <f t="shared" si="83"/>
        <v>-</v>
      </c>
      <c r="BD91" s="128" t="str">
        <f t="shared" si="84"/>
        <v>-</v>
      </c>
      <c r="BE91" s="128" t="str">
        <f t="shared" si="85"/>
        <v>-</v>
      </c>
      <c r="BF91" s="128" t="str">
        <f t="shared" si="86"/>
        <v>-</v>
      </c>
      <c r="BG91" s="128" t="str">
        <f t="shared" si="87"/>
        <v>-</v>
      </c>
      <c r="BH91" s="128" t="str">
        <f t="shared" si="88"/>
        <v>-</v>
      </c>
      <c r="BI91" s="128" t="str">
        <f t="shared" si="89"/>
        <v>-</v>
      </c>
      <c r="BJ91" s="128" t="str">
        <f t="shared" si="90"/>
        <v>-</v>
      </c>
      <c r="BK91" s="128" t="str">
        <f t="shared" si="91"/>
        <v>-</v>
      </c>
      <c r="BL91" s="128" t="str">
        <f t="shared" si="92"/>
        <v>-</v>
      </c>
      <c r="BM91" s="128" t="str">
        <f t="shared" si="93"/>
        <v>-</v>
      </c>
      <c r="BN91" s="128" t="str">
        <f t="shared" si="94"/>
        <v>-</v>
      </c>
      <c r="BO91" s="128" t="str">
        <f t="shared" si="95"/>
        <v>-</v>
      </c>
      <c r="BP91" s="128" t="str">
        <f t="shared" si="96"/>
        <v>-</v>
      </c>
      <c r="BQ91" s="128" t="str">
        <f t="shared" si="97"/>
        <v>-</v>
      </c>
      <c r="BR91" s="128" t="str">
        <f t="shared" si="98"/>
        <v>-</v>
      </c>
      <c r="BS91" s="128" t="str">
        <f t="shared" si="99"/>
        <v>-</v>
      </c>
      <c r="BT91" s="128" t="str">
        <f t="shared" si="100"/>
        <v>-</v>
      </c>
      <c r="BU91" s="128" t="str">
        <f t="shared" si="101"/>
        <v>-</v>
      </c>
      <c r="BV91" s="128" t="str">
        <f t="shared" si="102"/>
        <v>-</v>
      </c>
      <c r="BW91" s="128" t="str">
        <f t="shared" si="103"/>
        <v>-</v>
      </c>
      <c r="BX91" s="128" t="str">
        <f t="shared" si="104"/>
        <v>-</v>
      </c>
      <c r="BY91" s="129">
        <f t="shared" si="141"/>
        <v>0</v>
      </c>
      <c r="CA91" s="128" t="str">
        <f t="shared" si="142"/>
        <v>-</v>
      </c>
    </row>
    <row r="92" spans="2:79" ht="12.75" customHeight="1">
      <c r="F92" s="20" t="str">
        <f>IF(月途中入退所!$N15=$B$2,月途中入退所!$P15,"-")</f>
        <v>-</v>
      </c>
      <c r="G92" s="20" t="str">
        <f>IF(月途中入退所!$N15=$B$2,月途中入退所!Q15,"-")</f>
        <v>-</v>
      </c>
      <c r="H92" s="20" t="str">
        <f>IF(月途中入退所!$N15=$B$2,月途中入退所!R15,"-")</f>
        <v>-</v>
      </c>
      <c r="I92" s="149" t="str">
        <f t="shared" si="105"/>
        <v>-</v>
      </c>
      <c r="J92" s="20" t="str">
        <f>IF(月途中入退所!$N15=$B$2,IF(月途中入退所!S15="","-",月途中入退所!S15),"-")</f>
        <v>-</v>
      </c>
      <c r="K92" s="162" t="str">
        <f t="shared" si="106"/>
        <v>-</v>
      </c>
      <c r="L92" s="20" t="str">
        <f>IF(月途中入退所!$N15=$B$2,月途中入退所!T15,"-")</f>
        <v>-</v>
      </c>
      <c r="M92" s="129">
        <f t="shared" si="107"/>
        <v>0</v>
      </c>
      <c r="N92" s="123"/>
      <c r="O92" s="128" t="str">
        <f t="shared" si="108"/>
        <v>-</v>
      </c>
      <c r="P92" s="128" t="str">
        <f t="shared" si="109"/>
        <v>-</v>
      </c>
      <c r="Q92" s="128" t="str">
        <f t="shared" si="110"/>
        <v>-</v>
      </c>
      <c r="R92" s="128" t="str">
        <f t="shared" si="111"/>
        <v>-</v>
      </c>
      <c r="S92" s="128" t="str">
        <f t="shared" si="112"/>
        <v>-</v>
      </c>
      <c r="T92" s="128" t="str">
        <f t="shared" si="113"/>
        <v>-</v>
      </c>
      <c r="U92" s="128" t="str">
        <f t="shared" si="114"/>
        <v>-</v>
      </c>
      <c r="V92" s="128" t="str">
        <f t="shared" si="115"/>
        <v>-</v>
      </c>
      <c r="W92" s="128" t="str">
        <f t="shared" si="116"/>
        <v>-</v>
      </c>
      <c r="X92" s="128" t="str">
        <f t="shared" si="117"/>
        <v>-</v>
      </c>
      <c r="Y92" s="128" t="str">
        <f t="shared" si="118"/>
        <v>-</v>
      </c>
      <c r="Z92" s="128" t="str">
        <f t="shared" si="119"/>
        <v>-</v>
      </c>
      <c r="AA92" s="128" t="str">
        <f t="shared" si="120"/>
        <v>-</v>
      </c>
      <c r="AB92" s="128" t="str">
        <f t="shared" si="121"/>
        <v>-</v>
      </c>
      <c r="AC92" s="128" t="str">
        <f t="shared" si="122"/>
        <v>-</v>
      </c>
      <c r="AD92" s="128" t="str">
        <f t="shared" si="123"/>
        <v>-</v>
      </c>
      <c r="AE92" s="128" t="str">
        <f t="shared" si="124"/>
        <v>-</v>
      </c>
      <c r="AF92" s="128" t="str">
        <f t="shared" si="125"/>
        <v>-</v>
      </c>
      <c r="AG92" s="128" t="str">
        <f t="shared" si="126"/>
        <v>-</v>
      </c>
      <c r="AH92" s="128" t="str">
        <f t="shared" si="127"/>
        <v>-</v>
      </c>
      <c r="AI92" s="128" t="str">
        <f t="shared" si="128"/>
        <v>-</v>
      </c>
      <c r="AJ92" s="128" t="str">
        <f t="shared" si="129"/>
        <v>-</v>
      </c>
      <c r="AK92" s="128" t="str">
        <f t="shared" si="130"/>
        <v>-</v>
      </c>
      <c r="AL92" s="128" t="str">
        <f t="shared" si="131"/>
        <v>-</v>
      </c>
      <c r="AM92" s="128" t="str">
        <f t="shared" si="132"/>
        <v>-</v>
      </c>
      <c r="AN92" s="128" t="str">
        <f t="shared" si="133"/>
        <v>-</v>
      </c>
      <c r="AO92" s="128" t="str">
        <f t="shared" si="134"/>
        <v>-</v>
      </c>
      <c r="AP92" s="128" t="str">
        <f t="shared" si="135"/>
        <v>-</v>
      </c>
      <c r="AQ92" s="128" t="str">
        <f t="shared" si="136"/>
        <v>-</v>
      </c>
      <c r="AR92" s="128" t="str">
        <f t="shared" si="137"/>
        <v>-</v>
      </c>
      <c r="AS92" s="128" t="str">
        <f t="shared" si="138"/>
        <v>-</v>
      </c>
      <c r="AT92" s="128">
        <f t="shared" si="139"/>
        <v>0</v>
      </c>
      <c r="AU92" s="128" t="str">
        <f t="shared" si="143"/>
        <v>-</v>
      </c>
      <c r="AV92" s="128" t="str">
        <f t="shared" si="76"/>
        <v>-</v>
      </c>
      <c r="AW92" s="128" t="str">
        <f t="shared" si="77"/>
        <v>-</v>
      </c>
      <c r="AX92" s="128" t="str">
        <f t="shared" si="78"/>
        <v>-</v>
      </c>
      <c r="AY92" s="128" t="str">
        <f t="shared" si="79"/>
        <v>-</v>
      </c>
      <c r="AZ92" s="128" t="str">
        <f t="shared" si="80"/>
        <v>-</v>
      </c>
      <c r="BA92" s="128" t="str">
        <f t="shared" si="81"/>
        <v>-</v>
      </c>
      <c r="BB92" s="128" t="str">
        <f t="shared" si="82"/>
        <v>-</v>
      </c>
      <c r="BC92" s="128" t="str">
        <f t="shared" si="83"/>
        <v>-</v>
      </c>
      <c r="BD92" s="128" t="str">
        <f t="shared" si="84"/>
        <v>-</v>
      </c>
      <c r="BE92" s="128" t="str">
        <f t="shared" si="85"/>
        <v>-</v>
      </c>
      <c r="BF92" s="128" t="str">
        <f t="shared" si="86"/>
        <v>-</v>
      </c>
      <c r="BG92" s="128" t="str">
        <f t="shared" si="87"/>
        <v>-</v>
      </c>
      <c r="BH92" s="128" t="str">
        <f t="shared" si="88"/>
        <v>-</v>
      </c>
      <c r="BI92" s="128" t="str">
        <f t="shared" si="89"/>
        <v>-</v>
      </c>
      <c r="BJ92" s="128" t="str">
        <f t="shared" si="90"/>
        <v>-</v>
      </c>
      <c r="BK92" s="128" t="str">
        <f t="shared" si="91"/>
        <v>-</v>
      </c>
      <c r="BL92" s="128" t="str">
        <f t="shared" si="92"/>
        <v>-</v>
      </c>
      <c r="BM92" s="128" t="str">
        <f t="shared" si="93"/>
        <v>-</v>
      </c>
      <c r="BN92" s="128" t="str">
        <f t="shared" si="94"/>
        <v>-</v>
      </c>
      <c r="BO92" s="128" t="str">
        <f t="shared" si="95"/>
        <v>-</v>
      </c>
      <c r="BP92" s="128" t="str">
        <f t="shared" si="96"/>
        <v>-</v>
      </c>
      <c r="BQ92" s="128" t="str">
        <f t="shared" si="97"/>
        <v>-</v>
      </c>
      <c r="BR92" s="128" t="str">
        <f t="shared" si="98"/>
        <v>-</v>
      </c>
      <c r="BS92" s="128" t="str">
        <f t="shared" si="99"/>
        <v>-</v>
      </c>
      <c r="BT92" s="128" t="str">
        <f t="shared" si="100"/>
        <v>-</v>
      </c>
      <c r="BU92" s="128" t="str">
        <f t="shared" si="101"/>
        <v>-</v>
      </c>
      <c r="BV92" s="128" t="str">
        <f t="shared" si="102"/>
        <v>-</v>
      </c>
      <c r="BW92" s="128" t="str">
        <f t="shared" si="103"/>
        <v>-</v>
      </c>
      <c r="BX92" s="128" t="str">
        <f t="shared" si="104"/>
        <v>-</v>
      </c>
      <c r="BY92" s="129">
        <f t="shared" si="141"/>
        <v>0</v>
      </c>
      <c r="CA92" s="128" t="str">
        <f t="shared" si="142"/>
        <v>-</v>
      </c>
    </row>
    <row r="93" spans="2:79" ht="12.75" customHeight="1">
      <c r="F93" s="20" t="str">
        <f>IF(月途中入退所!$N16=$B$2,月途中入退所!$P16,"-")</f>
        <v>-</v>
      </c>
      <c r="G93" s="20" t="str">
        <f>IF(月途中入退所!$N16=$B$2,月途中入退所!Q16,"-")</f>
        <v>-</v>
      </c>
      <c r="H93" s="20" t="str">
        <f>IF(月途中入退所!$N16=$B$2,月途中入退所!R16,"-")</f>
        <v>-</v>
      </c>
      <c r="I93" s="149" t="str">
        <f t="shared" si="105"/>
        <v>-</v>
      </c>
      <c r="J93" s="20" t="str">
        <f>IF(月途中入退所!$N16=$B$2,IF(月途中入退所!S16="","-",月途中入退所!S16),"-")</f>
        <v>-</v>
      </c>
      <c r="K93" s="162" t="str">
        <f t="shared" si="106"/>
        <v>-</v>
      </c>
      <c r="L93" s="20" t="str">
        <f>IF(月途中入退所!$N16=$B$2,月途中入退所!T16,"-")</f>
        <v>-</v>
      </c>
      <c r="M93" s="129">
        <f t="shared" si="107"/>
        <v>0</v>
      </c>
      <c r="N93" s="123"/>
      <c r="O93" s="128" t="str">
        <f t="shared" si="108"/>
        <v>-</v>
      </c>
      <c r="P93" s="128" t="str">
        <f t="shared" si="109"/>
        <v>-</v>
      </c>
      <c r="Q93" s="128" t="str">
        <f t="shared" si="110"/>
        <v>-</v>
      </c>
      <c r="R93" s="128" t="str">
        <f t="shared" si="111"/>
        <v>-</v>
      </c>
      <c r="S93" s="128" t="str">
        <f t="shared" si="112"/>
        <v>-</v>
      </c>
      <c r="T93" s="128" t="str">
        <f t="shared" si="113"/>
        <v>-</v>
      </c>
      <c r="U93" s="128" t="str">
        <f t="shared" si="114"/>
        <v>-</v>
      </c>
      <c r="V93" s="128" t="str">
        <f t="shared" si="115"/>
        <v>-</v>
      </c>
      <c r="W93" s="128" t="str">
        <f t="shared" si="116"/>
        <v>-</v>
      </c>
      <c r="X93" s="128" t="str">
        <f t="shared" si="117"/>
        <v>-</v>
      </c>
      <c r="Y93" s="128" t="str">
        <f t="shared" si="118"/>
        <v>-</v>
      </c>
      <c r="Z93" s="128" t="str">
        <f t="shared" si="119"/>
        <v>-</v>
      </c>
      <c r="AA93" s="128" t="str">
        <f t="shared" si="120"/>
        <v>-</v>
      </c>
      <c r="AB93" s="128" t="str">
        <f t="shared" si="121"/>
        <v>-</v>
      </c>
      <c r="AC93" s="128" t="str">
        <f t="shared" si="122"/>
        <v>-</v>
      </c>
      <c r="AD93" s="128" t="str">
        <f t="shared" si="123"/>
        <v>-</v>
      </c>
      <c r="AE93" s="128" t="str">
        <f t="shared" si="124"/>
        <v>-</v>
      </c>
      <c r="AF93" s="128" t="str">
        <f t="shared" si="125"/>
        <v>-</v>
      </c>
      <c r="AG93" s="128" t="str">
        <f t="shared" si="126"/>
        <v>-</v>
      </c>
      <c r="AH93" s="128" t="str">
        <f t="shared" si="127"/>
        <v>-</v>
      </c>
      <c r="AI93" s="128" t="str">
        <f t="shared" si="128"/>
        <v>-</v>
      </c>
      <c r="AJ93" s="128" t="str">
        <f t="shared" si="129"/>
        <v>-</v>
      </c>
      <c r="AK93" s="128" t="str">
        <f t="shared" si="130"/>
        <v>-</v>
      </c>
      <c r="AL93" s="128" t="str">
        <f t="shared" si="131"/>
        <v>-</v>
      </c>
      <c r="AM93" s="128" t="str">
        <f t="shared" si="132"/>
        <v>-</v>
      </c>
      <c r="AN93" s="128" t="str">
        <f t="shared" si="133"/>
        <v>-</v>
      </c>
      <c r="AO93" s="128" t="str">
        <f t="shared" si="134"/>
        <v>-</v>
      </c>
      <c r="AP93" s="128" t="str">
        <f t="shared" si="135"/>
        <v>-</v>
      </c>
      <c r="AQ93" s="128" t="str">
        <f t="shared" si="136"/>
        <v>-</v>
      </c>
      <c r="AR93" s="128" t="str">
        <f t="shared" si="137"/>
        <v>-</v>
      </c>
      <c r="AS93" s="128" t="str">
        <f t="shared" si="138"/>
        <v>-</v>
      </c>
      <c r="AT93" s="128">
        <f t="shared" si="139"/>
        <v>0</v>
      </c>
      <c r="AU93" s="128" t="str">
        <f t="shared" si="143"/>
        <v>-</v>
      </c>
      <c r="AV93" s="128" t="str">
        <f t="shared" si="76"/>
        <v>-</v>
      </c>
      <c r="AW93" s="128" t="str">
        <f t="shared" si="77"/>
        <v>-</v>
      </c>
      <c r="AX93" s="128" t="str">
        <f t="shared" si="78"/>
        <v>-</v>
      </c>
      <c r="AY93" s="128" t="str">
        <f t="shared" si="79"/>
        <v>-</v>
      </c>
      <c r="AZ93" s="128" t="str">
        <f t="shared" si="80"/>
        <v>-</v>
      </c>
      <c r="BA93" s="128" t="str">
        <f t="shared" si="81"/>
        <v>-</v>
      </c>
      <c r="BB93" s="128" t="str">
        <f t="shared" si="82"/>
        <v>-</v>
      </c>
      <c r="BC93" s="128" t="str">
        <f t="shared" si="83"/>
        <v>-</v>
      </c>
      <c r="BD93" s="128" t="str">
        <f t="shared" si="84"/>
        <v>-</v>
      </c>
      <c r="BE93" s="128" t="str">
        <f t="shared" si="85"/>
        <v>-</v>
      </c>
      <c r="BF93" s="128" t="str">
        <f t="shared" si="86"/>
        <v>-</v>
      </c>
      <c r="BG93" s="128" t="str">
        <f t="shared" si="87"/>
        <v>-</v>
      </c>
      <c r="BH93" s="128" t="str">
        <f t="shared" si="88"/>
        <v>-</v>
      </c>
      <c r="BI93" s="128" t="str">
        <f t="shared" si="89"/>
        <v>-</v>
      </c>
      <c r="BJ93" s="128" t="str">
        <f t="shared" si="90"/>
        <v>-</v>
      </c>
      <c r="BK93" s="128" t="str">
        <f t="shared" si="91"/>
        <v>-</v>
      </c>
      <c r="BL93" s="128" t="str">
        <f t="shared" si="92"/>
        <v>-</v>
      </c>
      <c r="BM93" s="128" t="str">
        <f t="shared" si="93"/>
        <v>-</v>
      </c>
      <c r="BN93" s="128" t="str">
        <f t="shared" si="94"/>
        <v>-</v>
      </c>
      <c r="BO93" s="128" t="str">
        <f t="shared" si="95"/>
        <v>-</v>
      </c>
      <c r="BP93" s="128" t="str">
        <f t="shared" si="96"/>
        <v>-</v>
      </c>
      <c r="BQ93" s="128" t="str">
        <f t="shared" si="97"/>
        <v>-</v>
      </c>
      <c r="BR93" s="128" t="str">
        <f t="shared" si="98"/>
        <v>-</v>
      </c>
      <c r="BS93" s="128" t="str">
        <f t="shared" si="99"/>
        <v>-</v>
      </c>
      <c r="BT93" s="128" t="str">
        <f t="shared" si="100"/>
        <v>-</v>
      </c>
      <c r="BU93" s="128" t="str">
        <f t="shared" si="101"/>
        <v>-</v>
      </c>
      <c r="BV93" s="128" t="str">
        <f t="shared" si="102"/>
        <v>-</v>
      </c>
      <c r="BW93" s="128" t="str">
        <f t="shared" si="103"/>
        <v>-</v>
      </c>
      <c r="BX93" s="128" t="str">
        <f t="shared" si="104"/>
        <v>-</v>
      </c>
      <c r="BY93" s="129">
        <f t="shared" si="141"/>
        <v>0</v>
      </c>
      <c r="CA93" s="128" t="str">
        <f t="shared" si="142"/>
        <v>-</v>
      </c>
    </row>
    <row r="94" spans="2:79" ht="12.75" customHeight="1">
      <c r="F94" s="20" t="str">
        <f>IF(月途中入退所!$N17=$B$2,月途中入退所!$P17,"-")</f>
        <v>-</v>
      </c>
      <c r="G94" s="20" t="str">
        <f>IF(月途中入退所!$N17=$B$2,月途中入退所!Q17,"-")</f>
        <v>-</v>
      </c>
      <c r="H94" s="20" t="str">
        <f>IF(月途中入退所!$N17=$B$2,月途中入退所!R17,"-")</f>
        <v>-</v>
      </c>
      <c r="I94" s="149" t="str">
        <f t="shared" si="105"/>
        <v>-</v>
      </c>
      <c r="J94" s="20" t="str">
        <f>IF(月途中入退所!$N17=$B$2,IF(月途中入退所!S17="","-",月途中入退所!S17),"-")</f>
        <v>-</v>
      </c>
      <c r="K94" s="162" t="str">
        <f t="shared" si="106"/>
        <v>-</v>
      </c>
      <c r="L94" s="20" t="str">
        <f>IF(月途中入退所!$N17=$B$2,月途中入退所!T17,"-")</f>
        <v>-</v>
      </c>
      <c r="M94" s="129">
        <f t="shared" si="107"/>
        <v>0</v>
      </c>
      <c r="O94" s="128" t="str">
        <f t="shared" si="108"/>
        <v>-</v>
      </c>
      <c r="P94" s="128" t="str">
        <f t="shared" si="109"/>
        <v>-</v>
      </c>
      <c r="Q94" s="128" t="str">
        <f t="shared" si="110"/>
        <v>-</v>
      </c>
      <c r="R94" s="128" t="str">
        <f t="shared" si="111"/>
        <v>-</v>
      </c>
      <c r="S94" s="128" t="str">
        <f t="shared" si="112"/>
        <v>-</v>
      </c>
      <c r="T94" s="128" t="str">
        <f t="shared" si="113"/>
        <v>-</v>
      </c>
      <c r="U94" s="128" t="str">
        <f t="shared" si="114"/>
        <v>-</v>
      </c>
      <c r="V94" s="128" t="str">
        <f t="shared" si="115"/>
        <v>-</v>
      </c>
      <c r="W94" s="128" t="str">
        <f t="shared" si="116"/>
        <v>-</v>
      </c>
      <c r="X94" s="128" t="str">
        <f t="shared" si="117"/>
        <v>-</v>
      </c>
      <c r="Y94" s="128" t="str">
        <f t="shared" si="118"/>
        <v>-</v>
      </c>
      <c r="Z94" s="128" t="str">
        <f t="shared" si="119"/>
        <v>-</v>
      </c>
      <c r="AA94" s="128" t="str">
        <f t="shared" si="120"/>
        <v>-</v>
      </c>
      <c r="AB94" s="128" t="str">
        <f t="shared" si="121"/>
        <v>-</v>
      </c>
      <c r="AC94" s="128" t="str">
        <f t="shared" si="122"/>
        <v>-</v>
      </c>
      <c r="AD94" s="128" t="str">
        <f t="shared" si="123"/>
        <v>-</v>
      </c>
      <c r="AE94" s="128" t="str">
        <f t="shared" si="124"/>
        <v>-</v>
      </c>
      <c r="AF94" s="128" t="str">
        <f t="shared" si="125"/>
        <v>-</v>
      </c>
      <c r="AG94" s="128" t="str">
        <f t="shared" si="126"/>
        <v>-</v>
      </c>
      <c r="AH94" s="128" t="str">
        <f t="shared" si="127"/>
        <v>-</v>
      </c>
      <c r="AI94" s="128" t="str">
        <f t="shared" si="128"/>
        <v>-</v>
      </c>
      <c r="AJ94" s="128" t="str">
        <f t="shared" si="129"/>
        <v>-</v>
      </c>
      <c r="AK94" s="128" t="str">
        <f t="shared" si="130"/>
        <v>-</v>
      </c>
      <c r="AL94" s="128" t="str">
        <f t="shared" si="131"/>
        <v>-</v>
      </c>
      <c r="AM94" s="128" t="str">
        <f t="shared" si="132"/>
        <v>-</v>
      </c>
      <c r="AN94" s="128" t="str">
        <f t="shared" si="133"/>
        <v>-</v>
      </c>
      <c r="AO94" s="128" t="str">
        <f t="shared" si="134"/>
        <v>-</v>
      </c>
      <c r="AP94" s="128" t="str">
        <f t="shared" si="135"/>
        <v>-</v>
      </c>
      <c r="AQ94" s="128" t="str">
        <f t="shared" si="136"/>
        <v>-</v>
      </c>
      <c r="AR94" s="128" t="str">
        <f t="shared" si="137"/>
        <v>-</v>
      </c>
      <c r="AS94" s="128" t="str">
        <f t="shared" si="138"/>
        <v>-</v>
      </c>
      <c r="AT94" s="128">
        <f t="shared" si="139"/>
        <v>0</v>
      </c>
      <c r="AU94" s="128" t="str">
        <f t="shared" si="143"/>
        <v>-</v>
      </c>
      <c r="AV94" s="128" t="str">
        <f t="shared" si="76"/>
        <v>-</v>
      </c>
      <c r="AW94" s="128" t="str">
        <f t="shared" si="77"/>
        <v>-</v>
      </c>
      <c r="AX94" s="128" t="str">
        <f t="shared" si="78"/>
        <v>-</v>
      </c>
      <c r="AY94" s="128" t="str">
        <f t="shared" si="79"/>
        <v>-</v>
      </c>
      <c r="AZ94" s="128" t="str">
        <f t="shared" si="80"/>
        <v>-</v>
      </c>
      <c r="BA94" s="128" t="str">
        <f t="shared" si="81"/>
        <v>-</v>
      </c>
      <c r="BB94" s="128" t="str">
        <f t="shared" si="82"/>
        <v>-</v>
      </c>
      <c r="BC94" s="128" t="str">
        <f t="shared" si="83"/>
        <v>-</v>
      </c>
      <c r="BD94" s="128" t="str">
        <f t="shared" si="84"/>
        <v>-</v>
      </c>
      <c r="BE94" s="128" t="str">
        <f t="shared" si="85"/>
        <v>-</v>
      </c>
      <c r="BF94" s="128" t="str">
        <f t="shared" si="86"/>
        <v>-</v>
      </c>
      <c r="BG94" s="128" t="str">
        <f t="shared" si="87"/>
        <v>-</v>
      </c>
      <c r="BH94" s="128" t="str">
        <f t="shared" si="88"/>
        <v>-</v>
      </c>
      <c r="BI94" s="128" t="str">
        <f t="shared" si="89"/>
        <v>-</v>
      </c>
      <c r="BJ94" s="128" t="str">
        <f t="shared" si="90"/>
        <v>-</v>
      </c>
      <c r="BK94" s="128" t="str">
        <f t="shared" si="91"/>
        <v>-</v>
      </c>
      <c r="BL94" s="128" t="str">
        <f t="shared" si="92"/>
        <v>-</v>
      </c>
      <c r="BM94" s="128" t="str">
        <f t="shared" si="93"/>
        <v>-</v>
      </c>
      <c r="BN94" s="128" t="str">
        <f t="shared" si="94"/>
        <v>-</v>
      </c>
      <c r="BO94" s="128" t="str">
        <f t="shared" si="95"/>
        <v>-</v>
      </c>
      <c r="BP94" s="128" t="str">
        <f t="shared" si="96"/>
        <v>-</v>
      </c>
      <c r="BQ94" s="128" t="str">
        <f t="shared" si="97"/>
        <v>-</v>
      </c>
      <c r="BR94" s="128" t="str">
        <f t="shared" si="98"/>
        <v>-</v>
      </c>
      <c r="BS94" s="128" t="str">
        <f t="shared" si="99"/>
        <v>-</v>
      </c>
      <c r="BT94" s="128" t="str">
        <f t="shared" si="100"/>
        <v>-</v>
      </c>
      <c r="BU94" s="128" t="str">
        <f t="shared" si="101"/>
        <v>-</v>
      </c>
      <c r="BV94" s="128" t="str">
        <f t="shared" si="102"/>
        <v>-</v>
      </c>
      <c r="BW94" s="128" t="str">
        <f t="shared" si="103"/>
        <v>-</v>
      </c>
      <c r="BX94" s="128" t="str">
        <f t="shared" si="104"/>
        <v>-</v>
      </c>
      <c r="BY94" s="129">
        <f t="shared" si="141"/>
        <v>0</v>
      </c>
      <c r="CA94" s="128" t="str">
        <f t="shared" si="142"/>
        <v>-</v>
      </c>
    </row>
    <row r="95" spans="2:79" ht="12.75" customHeight="1">
      <c r="F95" s="20" t="str">
        <f>IF(月途中入退所!$N18=$B$2,月途中入退所!$P18,"-")</f>
        <v>-</v>
      </c>
      <c r="G95" s="20" t="str">
        <f>IF(月途中入退所!$N18=$B$2,月途中入退所!Q18,"-")</f>
        <v>-</v>
      </c>
      <c r="H95" s="20" t="str">
        <f>IF(月途中入退所!$N18=$B$2,月途中入退所!R18,"-")</f>
        <v>-</v>
      </c>
      <c r="I95" s="149" t="str">
        <f t="shared" si="105"/>
        <v>-</v>
      </c>
      <c r="J95" s="20" t="str">
        <f>IF(月途中入退所!$N18=$B$2,IF(月途中入退所!S18="","-",月途中入退所!S18),"-")</f>
        <v>-</v>
      </c>
      <c r="K95" s="162" t="str">
        <f t="shared" si="106"/>
        <v>-</v>
      </c>
      <c r="L95" s="20" t="str">
        <f>IF(月途中入退所!$N18=$B$2,月途中入退所!T18,"-")</f>
        <v>-</v>
      </c>
      <c r="M95" s="129">
        <f t="shared" si="107"/>
        <v>0</v>
      </c>
      <c r="O95" s="128" t="str">
        <f t="shared" si="108"/>
        <v>-</v>
      </c>
      <c r="P95" s="128" t="str">
        <f t="shared" si="109"/>
        <v>-</v>
      </c>
      <c r="Q95" s="128" t="str">
        <f t="shared" si="110"/>
        <v>-</v>
      </c>
      <c r="R95" s="128" t="str">
        <f t="shared" si="111"/>
        <v>-</v>
      </c>
      <c r="S95" s="128" t="str">
        <f t="shared" si="112"/>
        <v>-</v>
      </c>
      <c r="T95" s="128" t="str">
        <f t="shared" si="113"/>
        <v>-</v>
      </c>
      <c r="U95" s="128" t="str">
        <f t="shared" si="114"/>
        <v>-</v>
      </c>
      <c r="V95" s="128" t="str">
        <f t="shared" si="115"/>
        <v>-</v>
      </c>
      <c r="W95" s="128" t="str">
        <f t="shared" si="116"/>
        <v>-</v>
      </c>
      <c r="X95" s="128" t="str">
        <f t="shared" si="117"/>
        <v>-</v>
      </c>
      <c r="Y95" s="128" t="str">
        <f t="shared" si="118"/>
        <v>-</v>
      </c>
      <c r="Z95" s="128" t="str">
        <f t="shared" si="119"/>
        <v>-</v>
      </c>
      <c r="AA95" s="128" t="str">
        <f t="shared" si="120"/>
        <v>-</v>
      </c>
      <c r="AB95" s="128" t="str">
        <f t="shared" si="121"/>
        <v>-</v>
      </c>
      <c r="AC95" s="128" t="str">
        <f t="shared" si="122"/>
        <v>-</v>
      </c>
      <c r="AD95" s="128" t="str">
        <f t="shared" si="123"/>
        <v>-</v>
      </c>
      <c r="AE95" s="128" t="str">
        <f t="shared" si="124"/>
        <v>-</v>
      </c>
      <c r="AF95" s="128" t="str">
        <f t="shared" si="125"/>
        <v>-</v>
      </c>
      <c r="AG95" s="128" t="str">
        <f t="shared" si="126"/>
        <v>-</v>
      </c>
      <c r="AH95" s="128" t="str">
        <f t="shared" si="127"/>
        <v>-</v>
      </c>
      <c r="AI95" s="128" t="str">
        <f t="shared" si="128"/>
        <v>-</v>
      </c>
      <c r="AJ95" s="128" t="str">
        <f t="shared" si="129"/>
        <v>-</v>
      </c>
      <c r="AK95" s="128" t="str">
        <f t="shared" si="130"/>
        <v>-</v>
      </c>
      <c r="AL95" s="128" t="str">
        <f t="shared" si="131"/>
        <v>-</v>
      </c>
      <c r="AM95" s="128" t="str">
        <f t="shared" si="132"/>
        <v>-</v>
      </c>
      <c r="AN95" s="128" t="str">
        <f t="shared" si="133"/>
        <v>-</v>
      </c>
      <c r="AO95" s="128" t="str">
        <f t="shared" si="134"/>
        <v>-</v>
      </c>
      <c r="AP95" s="128" t="str">
        <f t="shared" si="135"/>
        <v>-</v>
      </c>
      <c r="AQ95" s="128" t="str">
        <f t="shared" si="136"/>
        <v>-</v>
      </c>
      <c r="AR95" s="128" t="str">
        <f t="shared" si="137"/>
        <v>-</v>
      </c>
      <c r="AS95" s="128" t="str">
        <f t="shared" si="138"/>
        <v>-</v>
      </c>
      <c r="AT95" s="128">
        <f t="shared" si="139"/>
        <v>0</v>
      </c>
      <c r="AU95" s="128" t="str">
        <f t="shared" si="143"/>
        <v>-</v>
      </c>
      <c r="AV95" s="128" t="str">
        <f t="shared" si="76"/>
        <v>-</v>
      </c>
      <c r="AW95" s="128" t="str">
        <f t="shared" si="77"/>
        <v>-</v>
      </c>
      <c r="AX95" s="128" t="str">
        <f t="shared" si="78"/>
        <v>-</v>
      </c>
      <c r="AY95" s="128" t="str">
        <f t="shared" si="79"/>
        <v>-</v>
      </c>
      <c r="AZ95" s="128" t="str">
        <f t="shared" si="80"/>
        <v>-</v>
      </c>
      <c r="BA95" s="128" t="str">
        <f t="shared" si="81"/>
        <v>-</v>
      </c>
      <c r="BB95" s="128" t="str">
        <f t="shared" si="82"/>
        <v>-</v>
      </c>
      <c r="BC95" s="128" t="str">
        <f t="shared" si="83"/>
        <v>-</v>
      </c>
      <c r="BD95" s="128" t="str">
        <f t="shared" si="84"/>
        <v>-</v>
      </c>
      <c r="BE95" s="128" t="str">
        <f t="shared" si="85"/>
        <v>-</v>
      </c>
      <c r="BF95" s="128" t="str">
        <f t="shared" si="86"/>
        <v>-</v>
      </c>
      <c r="BG95" s="128" t="str">
        <f t="shared" si="87"/>
        <v>-</v>
      </c>
      <c r="BH95" s="128" t="str">
        <f t="shared" si="88"/>
        <v>-</v>
      </c>
      <c r="BI95" s="128" t="str">
        <f t="shared" si="89"/>
        <v>-</v>
      </c>
      <c r="BJ95" s="128" t="str">
        <f t="shared" si="90"/>
        <v>-</v>
      </c>
      <c r="BK95" s="128" t="str">
        <f t="shared" si="91"/>
        <v>-</v>
      </c>
      <c r="BL95" s="128" t="str">
        <f t="shared" si="92"/>
        <v>-</v>
      </c>
      <c r="BM95" s="128" t="str">
        <f t="shared" si="93"/>
        <v>-</v>
      </c>
      <c r="BN95" s="128" t="str">
        <f t="shared" si="94"/>
        <v>-</v>
      </c>
      <c r="BO95" s="128" t="str">
        <f t="shared" si="95"/>
        <v>-</v>
      </c>
      <c r="BP95" s="128" t="str">
        <f t="shared" si="96"/>
        <v>-</v>
      </c>
      <c r="BQ95" s="128" t="str">
        <f t="shared" si="97"/>
        <v>-</v>
      </c>
      <c r="BR95" s="128" t="str">
        <f t="shared" si="98"/>
        <v>-</v>
      </c>
      <c r="BS95" s="128" t="str">
        <f t="shared" si="99"/>
        <v>-</v>
      </c>
      <c r="BT95" s="128" t="str">
        <f t="shared" si="100"/>
        <v>-</v>
      </c>
      <c r="BU95" s="128" t="str">
        <f t="shared" si="101"/>
        <v>-</v>
      </c>
      <c r="BV95" s="128" t="str">
        <f t="shared" si="102"/>
        <v>-</v>
      </c>
      <c r="BW95" s="128" t="str">
        <f t="shared" si="103"/>
        <v>-</v>
      </c>
      <c r="BX95" s="128" t="str">
        <f t="shared" si="104"/>
        <v>-</v>
      </c>
      <c r="BY95" s="129">
        <f t="shared" si="141"/>
        <v>0</v>
      </c>
      <c r="CA95" s="128" t="str">
        <f t="shared" si="142"/>
        <v>-</v>
      </c>
    </row>
    <row r="96" spans="2:79" ht="12.75" customHeight="1">
      <c r="F96" s="20" t="str">
        <f>IF(月途中入退所!$N19=$B$2,月途中入退所!$P19,"-")</f>
        <v>-</v>
      </c>
      <c r="G96" s="20" t="str">
        <f>IF(月途中入退所!$N19=$B$2,月途中入退所!Q19,"-")</f>
        <v>-</v>
      </c>
      <c r="H96" s="20" t="str">
        <f>IF(月途中入退所!$N19=$B$2,月途中入退所!R19,"-")</f>
        <v>-</v>
      </c>
      <c r="I96" s="149" t="str">
        <f t="shared" si="105"/>
        <v>-</v>
      </c>
      <c r="J96" s="20" t="str">
        <f>IF(月途中入退所!$N19=$B$2,IF(月途中入退所!S19="","-",月途中入退所!S19),"-")</f>
        <v>-</v>
      </c>
      <c r="K96" s="162" t="str">
        <f t="shared" si="106"/>
        <v>-</v>
      </c>
      <c r="L96" s="20" t="str">
        <f>IF(月途中入退所!$N19=$B$2,月途中入退所!T19,"-")</f>
        <v>-</v>
      </c>
      <c r="M96" s="129">
        <f t="shared" si="107"/>
        <v>0</v>
      </c>
      <c r="N96" s="123"/>
      <c r="O96" s="128" t="str">
        <f t="shared" si="108"/>
        <v>-</v>
      </c>
      <c r="P96" s="128" t="str">
        <f t="shared" si="109"/>
        <v>-</v>
      </c>
      <c r="Q96" s="128" t="str">
        <f t="shared" si="110"/>
        <v>-</v>
      </c>
      <c r="R96" s="128" t="str">
        <f t="shared" si="111"/>
        <v>-</v>
      </c>
      <c r="S96" s="128" t="str">
        <f t="shared" si="112"/>
        <v>-</v>
      </c>
      <c r="T96" s="128" t="str">
        <f t="shared" si="113"/>
        <v>-</v>
      </c>
      <c r="U96" s="128" t="str">
        <f t="shared" si="114"/>
        <v>-</v>
      </c>
      <c r="V96" s="128" t="str">
        <f t="shared" si="115"/>
        <v>-</v>
      </c>
      <c r="W96" s="128" t="str">
        <f t="shared" si="116"/>
        <v>-</v>
      </c>
      <c r="X96" s="128" t="str">
        <f t="shared" si="117"/>
        <v>-</v>
      </c>
      <c r="Y96" s="128" t="str">
        <f t="shared" si="118"/>
        <v>-</v>
      </c>
      <c r="Z96" s="128" t="str">
        <f t="shared" si="119"/>
        <v>-</v>
      </c>
      <c r="AA96" s="128" t="str">
        <f t="shared" si="120"/>
        <v>-</v>
      </c>
      <c r="AB96" s="128" t="str">
        <f t="shared" si="121"/>
        <v>-</v>
      </c>
      <c r="AC96" s="128" t="str">
        <f t="shared" si="122"/>
        <v>-</v>
      </c>
      <c r="AD96" s="128" t="str">
        <f t="shared" si="123"/>
        <v>-</v>
      </c>
      <c r="AE96" s="128" t="str">
        <f t="shared" si="124"/>
        <v>-</v>
      </c>
      <c r="AF96" s="128" t="str">
        <f t="shared" si="125"/>
        <v>-</v>
      </c>
      <c r="AG96" s="128" t="str">
        <f t="shared" si="126"/>
        <v>-</v>
      </c>
      <c r="AH96" s="128" t="str">
        <f t="shared" si="127"/>
        <v>-</v>
      </c>
      <c r="AI96" s="128" t="str">
        <f t="shared" si="128"/>
        <v>-</v>
      </c>
      <c r="AJ96" s="128" t="str">
        <f t="shared" si="129"/>
        <v>-</v>
      </c>
      <c r="AK96" s="128" t="str">
        <f t="shared" si="130"/>
        <v>-</v>
      </c>
      <c r="AL96" s="128" t="str">
        <f t="shared" si="131"/>
        <v>-</v>
      </c>
      <c r="AM96" s="128" t="str">
        <f t="shared" si="132"/>
        <v>-</v>
      </c>
      <c r="AN96" s="128" t="str">
        <f t="shared" si="133"/>
        <v>-</v>
      </c>
      <c r="AO96" s="128" t="str">
        <f t="shared" si="134"/>
        <v>-</v>
      </c>
      <c r="AP96" s="128" t="str">
        <f t="shared" si="135"/>
        <v>-</v>
      </c>
      <c r="AQ96" s="128" t="str">
        <f t="shared" si="136"/>
        <v>-</v>
      </c>
      <c r="AR96" s="128" t="str">
        <f t="shared" si="137"/>
        <v>-</v>
      </c>
      <c r="AS96" s="128" t="str">
        <f t="shared" si="138"/>
        <v>-</v>
      </c>
      <c r="AT96" s="128">
        <f t="shared" si="139"/>
        <v>0</v>
      </c>
      <c r="AU96" s="128" t="str">
        <f t="shared" si="143"/>
        <v>-</v>
      </c>
      <c r="AV96" s="128" t="str">
        <f t="shared" si="76"/>
        <v>-</v>
      </c>
      <c r="AW96" s="128" t="str">
        <f t="shared" si="77"/>
        <v>-</v>
      </c>
      <c r="AX96" s="128" t="str">
        <f t="shared" si="78"/>
        <v>-</v>
      </c>
      <c r="AY96" s="128" t="str">
        <f t="shared" si="79"/>
        <v>-</v>
      </c>
      <c r="AZ96" s="128" t="str">
        <f t="shared" si="80"/>
        <v>-</v>
      </c>
      <c r="BA96" s="128" t="str">
        <f t="shared" si="81"/>
        <v>-</v>
      </c>
      <c r="BB96" s="128" t="str">
        <f t="shared" si="82"/>
        <v>-</v>
      </c>
      <c r="BC96" s="128" t="str">
        <f t="shared" si="83"/>
        <v>-</v>
      </c>
      <c r="BD96" s="128" t="str">
        <f t="shared" si="84"/>
        <v>-</v>
      </c>
      <c r="BE96" s="128" t="str">
        <f t="shared" si="85"/>
        <v>-</v>
      </c>
      <c r="BF96" s="128" t="str">
        <f t="shared" si="86"/>
        <v>-</v>
      </c>
      <c r="BG96" s="128" t="str">
        <f t="shared" si="87"/>
        <v>-</v>
      </c>
      <c r="BH96" s="128" t="str">
        <f t="shared" si="88"/>
        <v>-</v>
      </c>
      <c r="BI96" s="128" t="str">
        <f t="shared" si="89"/>
        <v>-</v>
      </c>
      <c r="BJ96" s="128" t="str">
        <f t="shared" si="90"/>
        <v>-</v>
      </c>
      <c r="BK96" s="128" t="str">
        <f t="shared" si="91"/>
        <v>-</v>
      </c>
      <c r="BL96" s="128" t="str">
        <f t="shared" si="92"/>
        <v>-</v>
      </c>
      <c r="BM96" s="128" t="str">
        <f t="shared" si="93"/>
        <v>-</v>
      </c>
      <c r="BN96" s="128" t="str">
        <f t="shared" si="94"/>
        <v>-</v>
      </c>
      <c r="BO96" s="128" t="str">
        <f t="shared" si="95"/>
        <v>-</v>
      </c>
      <c r="BP96" s="128" t="str">
        <f t="shared" si="96"/>
        <v>-</v>
      </c>
      <c r="BQ96" s="128" t="str">
        <f t="shared" si="97"/>
        <v>-</v>
      </c>
      <c r="BR96" s="128" t="str">
        <f t="shared" si="98"/>
        <v>-</v>
      </c>
      <c r="BS96" s="128" t="str">
        <f t="shared" si="99"/>
        <v>-</v>
      </c>
      <c r="BT96" s="128" t="str">
        <f t="shared" si="100"/>
        <v>-</v>
      </c>
      <c r="BU96" s="128" t="str">
        <f t="shared" si="101"/>
        <v>-</v>
      </c>
      <c r="BV96" s="128" t="str">
        <f t="shared" si="102"/>
        <v>-</v>
      </c>
      <c r="BW96" s="128" t="str">
        <f t="shared" si="103"/>
        <v>-</v>
      </c>
      <c r="BX96" s="128" t="str">
        <f t="shared" si="104"/>
        <v>-</v>
      </c>
      <c r="BY96" s="129">
        <f t="shared" si="141"/>
        <v>0</v>
      </c>
      <c r="CA96" s="128" t="str">
        <f t="shared" si="142"/>
        <v>-</v>
      </c>
    </row>
    <row r="97" spans="6:79" ht="12.75" customHeight="1">
      <c r="F97" s="20" t="str">
        <f>IF(月途中入退所!$N20=$B$2,月途中入退所!$P20,"-")</f>
        <v>-</v>
      </c>
      <c r="G97" s="20" t="str">
        <f>IF(月途中入退所!$N20=$B$2,月途中入退所!Q20,"-")</f>
        <v>-</v>
      </c>
      <c r="H97" s="20" t="str">
        <f>IF(月途中入退所!$N20=$B$2,月途中入退所!R20,"-")</f>
        <v>-</v>
      </c>
      <c r="I97" s="149" t="str">
        <f t="shared" si="105"/>
        <v>-</v>
      </c>
      <c r="J97" s="20" t="str">
        <f>IF(月途中入退所!$N20=$B$2,IF(月途中入退所!S20="","-",月途中入退所!S20),"-")</f>
        <v>-</v>
      </c>
      <c r="K97" s="162" t="str">
        <f t="shared" si="106"/>
        <v>-</v>
      </c>
      <c r="L97" s="20" t="str">
        <f>IF(月途中入退所!$N20=$B$2,月途中入退所!T20,"-")</f>
        <v>-</v>
      </c>
      <c r="M97" s="129">
        <f t="shared" si="107"/>
        <v>0</v>
      </c>
      <c r="O97" s="128" t="str">
        <f t="shared" si="108"/>
        <v>-</v>
      </c>
      <c r="P97" s="128" t="str">
        <f t="shared" si="109"/>
        <v>-</v>
      </c>
      <c r="Q97" s="128" t="str">
        <f t="shared" si="110"/>
        <v>-</v>
      </c>
      <c r="R97" s="128" t="str">
        <f t="shared" si="111"/>
        <v>-</v>
      </c>
      <c r="S97" s="128" t="str">
        <f t="shared" si="112"/>
        <v>-</v>
      </c>
      <c r="T97" s="128" t="str">
        <f t="shared" si="113"/>
        <v>-</v>
      </c>
      <c r="U97" s="128" t="str">
        <f t="shared" si="114"/>
        <v>-</v>
      </c>
      <c r="V97" s="128" t="str">
        <f t="shared" si="115"/>
        <v>-</v>
      </c>
      <c r="W97" s="128" t="str">
        <f t="shared" si="116"/>
        <v>-</v>
      </c>
      <c r="X97" s="128" t="str">
        <f t="shared" si="117"/>
        <v>-</v>
      </c>
      <c r="Y97" s="128" t="str">
        <f t="shared" si="118"/>
        <v>-</v>
      </c>
      <c r="Z97" s="128" t="str">
        <f t="shared" si="119"/>
        <v>-</v>
      </c>
      <c r="AA97" s="128" t="str">
        <f t="shared" si="120"/>
        <v>-</v>
      </c>
      <c r="AB97" s="128" t="str">
        <f t="shared" si="121"/>
        <v>-</v>
      </c>
      <c r="AC97" s="128" t="str">
        <f t="shared" si="122"/>
        <v>-</v>
      </c>
      <c r="AD97" s="128" t="str">
        <f t="shared" si="123"/>
        <v>-</v>
      </c>
      <c r="AE97" s="128" t="str">
        <f t="shared" si="124"/>
        <v>-</v>
      </c>
      <c r="AF97" s="128" t="str">
        <f t="shared" si="125"/>
        <v>-</v>
      </c>
      <c r="AG97" s="128" t="str">
        <f t="shared" si="126"/>
        <v>-</v>
      </c>
      <c r="AH97" s="128" t="str">
        <f t="shared" si="127"/>
        <v>-</v>
      </c>
      <c r="AI97" s="128" t="str">
        <f t="shared" si="128"/>
        <v>-</v>
      </c>
      <c r="AJ97" s="128" t="str">
        <f t="shared" si="129"/>
        <v>-</v>
      </c>
      <c r="AK97" s="128" t="str">
        <f t="shared" si="130"/>
        <v>-</v>
      </c>
      <c r="AL97" s="128" t="str">
        <f t="shared" si="131"/>
        <v>-</v>
      </c>
      <c r="AM97" s="128" t="str">
        <f t="shared" si="132"/>
        <v>-</v>
      </c>
      <c r="AN97" s="128" t="str">
        <f t="shared" si="133"/>
        <v>-</v>
      </c>
      <c r="AO97" s="128" t="str">
        <f t="shared" si="134"/>
        <v>-</v>
      </c>
      <c r="AP97" s="128" t="str">
        <f t="shared" si="135"/>
        <v>-</v>
      </c>
      <c r="AQ97" s="128" t="str">
        <f t="shared" si="136"/>
        <v>-</v>
      </c>
      <c r="AR97" s="128" t="str">
        <f t="shared" si="137"/>
        <v>-</v>
      </c>
      <c r="AS97" s="128" t="str">
        <f t="shared" si="138"/>
        <v>-</v>
      </c>
      <c r="AT97" s="128">
        <f t="shared" si="139"/>
        <v>0</v>
      </c>
      <c r="AU97" s="128" t="str">
        <f t="shared" si="143"/>
        <v>-</v>
      </c>
      <c r="AV97" s="128" t="str">
        <f t="shared" si="76"/>
        <v>-</v>
      </c>
      <c r="AW97" s="128" t="str">
        <f t="shared" si="77"/>
        <v>-</v>
      </c>
      <c r="AX97" s="128" t="str">
        <f t="shared" si="78"/>
        <v>-</v>
      </c>
      <c r="AY97" s="128" t="str">
        <f t="shared" si="79"/>
        <v>-</v>
      </c>
      <c r="AZ97" s="128" t="str">
        <f t="shared" si="80"/>
        <v>-</v>
      </c>
      <c r="BA97" s="128" t="str">
        <f t="shared" si="81"/>
        <v>-</v>
      </c>
      <c r="BB97" s="128" t="str">
        <f t="shared" si="82"/>
        <v>-</v>
      </c>
      <c r="BC97" s="128" t="str">
        <f t="shared" si="83"/>
        <v>-</v>
      </c>
      <c r="BD97" s="128" t="str">
        <f t="shared" si="84"/>
        <v>-</v>
      </c>
      <c r="BE97" s="128" t="str">
        <f t="shared" si="85"/>
        <v>-</v>
      </c>
      <c r="BF97" s="128" t="str">
        <f t="shared" si="86"/>
        <v>-</v>
      </c>
      <c r="BG97" s="128" t="str">
        <f t="shared" si="87"/>
        <v>-</v>
      </c>
      <c r="BH97" s="128" t="str">
        <f t="shared" si="88"/>
        <v>-</v>
      </c>
      <c r="BI97" s="128" t="str">
        <f t="shared" si="89"/>
        <v>-</v>
      </c>
      <c r="BJ97" s="128" t="str">
        <f t="shared" si="90"/>
        <v>-</v>
      </c>
      <c r="BK97" s="128" t="str">
        <f t="shared" si="91"/>
        <v>-</v>
      </c>
      <c r="BL97" s="128" t="str">
        <f t="shared" si="92"/>
        <v>-</v>
      </c>
      <c r="BM97" s="128" t="str">
        <f t="shared" si="93"/>
        <v>-</v>
      </c>
      <c r="BN97" s="128" t="str">
        <f t="shared" si="94"/>
        <v>-</v>
      </c>
      <c r="BO97" s="128" t="str">
        <f t="shared" si="95"/>
        <v>-</v>
      </c>
      <c r="BP97" s="128" t="str">
        <f t="shared" si="96"/>
        <v>-</v>
      </c>
      <c r="BQ97" s="128" t="str">
        <f t="shared" si="97"/>
        <v>-</v>
      </c>
      <c r="BR97" s="128" t="str">
        <f t="shared" si="98"/>
        <v>-</v>
      </c>
      <c r="BS97" s="128" t="str">
        <f t="shared" si="99"/>
        <v>-</v>
      </c>
      <c r="BT97" s="128" t="str">
        <f t="shared" si="100"/>
        <v>-</v>
      </c>
      <c r="BU97" s="128" t="str">
        <f t="shared" si="101"/>
        <v>-</v>
      </c>
      <c r="BV97" s="128" t="str">
        <f t="shared" si="102"/>
        <v>-</v>
      </c>
      <c r="BW97" s="128" t="str">
        <f t="shared" si="103"/>
        <v>-</v>
      </c>
      <c r="BX97" s="128" t="str">
        <f t="shared" si="104"/>
        <v>-</v>
      </c>
      <c r="BY97" s="129">
        <f t="shared" si="141"/>
        <v>0</v>
      </c>
      <c r="CA97" s="128" t="str">
        <f t="shared" si="142"/>
        <v>-</v>
      </c>
    </row>
    <row r="98" spans="6:79" ht="12.75" customHeight="1">
      <c r="F98" s="20" t="str">
        <f>IF(月途中入退所!$N21=$B$2,月途中入退所!$P21,"-")</f>
        <v>-</v>
      </c>
      <c r="G98" s="20" t="str">
        <f>IF(月途中入退所!$N21=$B$2,月途中入退所!Q21,"-")</f>
        <v>-</v>
      </c>
      <c r="H98" s="20" t="str">
        <f>IF(月途中入退所!$N21=$B$2,月途中入退所!R21,"-")</f>
        <v>-</v>
      </c>
      <c r="I98" s="149" t="str">
        <f t="shared" si="105"/>
        <v>-</v>
      </c>
      <c r="J98" s="20" t="str">
        <f>IF(月途中入退所!$N21=$B$2,IF(月途中入退所!S21="","-",月途中入退所!S21),"-")</f>
        <v>-</v>
      </c>
      <c r="K98" s="162" t="str">
        <f t="shared" si="106"/>
        <v>-</v>
      </c>
      <c r="L98" s="20" t="str">
        <f>IF(月途中入退所!$N21=$B$2,月途中入退所!T21,"-")</f>
        <v>-</v>
      </c>
      <c r="M98" s="129">
        <f t="shared" si="107"/>
        <v>0</v>
      </c>
      <c r="O98" s="128" t="str">
        <f t="shared" si="108"/>
        <v>-</v>
      </c>
      <c r="P98" s="128" t="str">
        <f t="shared" si="109"/>
        <v>-</v>
      </c>
      <c r="Q98" s="128" t="str">
        <f t="shared" si="110"/>
        <v>-</v>
      </c>
      <c r="R98" s="128" t="str">
        <f t="shared" si="111"/>
        <v>-</v>
      </c>
      <c r="S98" s="128" t="str">
        <f t="shared" si="112"/>
        <v>-</v>
      </c>
      <c r="T98" s="128" t="str">
        <f t="shared" si="113"/>
        <v>-</v>
      </c>
      <c r="U98" s="128" t="str">
        <f t="shared" si="114"/>
        <v>-</v>
      </c>
      <c r="V98" s="128" t="str">
        <f t="shared" si="115"/>
        <v>-</v>
      </c>
      <c r="W98" s="128" t="str">
        <f t="shared" si="116"/>
        <v>-</v>
      </c>
      <c r="X98" s="128" t="str">
        <f t="shared" si="117"/>
        <v>-</v>
      </c>
      <c r="Y98" s="128" t="str">
        <f t="shared" si="118"/>
        <v>-</v>
      </c>
      <c r="Z98" s="128" t="str">
        <f t="shared" si="119"/>
        <v>-</v>
      </c>
      <c r="AA98" s="128" t="str">
        <f t="shared" si="120"/>
        <v>-</v>
      </c>
      <c r="AB98" s="128" t="str">
        <f t="shared" si="121"/>
        <v>-</v>
      </c>
      <c r="AC98" s="128" t="str">
        <f t="shared" si="122"/>
        <v>-</v>
      </c>
      <c r="AD98" s="128" t="str">
        <f t="shared" si="123"/>
        <v>-</v>
      </c>
      <c r="AE98" s="128" t="str">
        <f t="shared" si="124"/>
        <v>-</v>
      </c>
      <c r="AF98" s="128" t="str">
        <f t="shared" si="125"/>
        <v>-</v>
      </c>
      <c r="AG98" s="128" t="str">
        <f t="shared" si="126"/>
        <v>-</v>
      </c>
      <c r="AH98" s="128" t="str">
        <f t="shared" si="127"/>
        <v>-</v>
      </c>
      <c r="AI98" s="128" t="str">
        <f t="shared" si="128"/>
        <v>-</v>
      </c>
      <c r="AJ98" s="128" t="str">
        <f t="shared" si="129"/>
        <v>-</v>
      </c>
      <c r="AK98" s="128" t="str">
        <f t="shared" si="130"/>
        <v>-</v>
      </c>
      <c r="AL98" s="128" t="str">
        <f t="shared" si="131"/>
        <v>-</v>
      </c>
      <c r="AM98" s="128" t="str">
        <f t="shared" si="132"/>
        <v>-</v>
      </c>
      <c r="AN98" s="128" t="str">
        <f t="shared" si="133"/>
        <v>-</v>
      </c>
      <c r="AO98" s="128" t="str">
        <f t="shared" si="134"/>
        <v>-</v>
      </c>
      <c r="AP98" s="128" t="str">
        <f t="shared" si="135"/>
        <v>-</v>
      </c>
      <c r="AQ98" s="128" t="str">
        <f t="shared" si="136"/>
        <v>-</v>
      </c>
      <c r="AR98" s="128" t="str">
        <f t="shared" si="137"/>
        <v>-</v>
      </c>
      <c r="AS98" s="128" t="str">
        <f t="shared" si="138"/>
        <v>-</v>
      </c>
      <c r="AT98" s="128">
        <f t="shared" si="139"/>
        <v>0</v>
      </c>
      <c r="AU98" s="128" t="str">
        <f t="shared" si="143"/>
        <v>-</v>
      </c>
      <c r="AV98" s="128" t="str">
        <f t="shared" si="76"/>
        <v>-</v>
      </c>
      <c r="AW98" s="128" t="str">
        <f t="shared" si="77"/>
        <v>-</v>
      </c>
      <c r="AX98" s="128" t="str">
        <f t="shared" si="78"/>
        <v>-</v>
      </c>
      <c r="AY98" s="128" t="str">
        <f t="shared" si="79"/>
        <v>-</v>
      </c>
      <c r="AZ98" s="128" t="str">
        <f t="shared" si="80"/>
        <v>-</v>
      </c>
      <c r="BA98" s="128" t="str">
        <f t="shared" si="81"/>
        <v>-</v>
      </c>
      <c r="BB98" s="128" t="str">
        <f t="shared" si="82"/>
        <v>-</v>
      </c>
      <c r="BC98" s="128" t="str">
        <f t="shared" si="83"/>
        <v>-</v>
      </c>
      <c r="BD98" s="128" t="str">
        <f t="shared" si="84"/>
        <v>-</v>
      </c>
      <c r="BE98" s="128" t="str">
        <f t="shared" si="85"/>
        <v>-</v>
      </c>
      <c r="BF98" s="128" t="str">
        <f t="shared" si="86"/>
        <v>-</v>
      </c>
      <c r="BG98" s="128" t="str">
        <f t="shared" si="87"/>
        <v>-</v>
      </c>
      <c r="BH98" s="128" t="str">
        <f t="shared" si="88"/>
        <v>-</v>
      </c>
      <c r="BI98" s="128" t="str">
        <f t="shared" si="89"/>
        <v>-</v>
      </c>
      <c r="BJ98" s="128" t="str">
        <f t="shared" si="90"/>
        <v>-</v>
      </c>
      <c r="BK98" s="128" t="str">
        <f t="shared" si="91"/>
        <v>-</v>
      </c>
      <c r="BL98" s="128" t="str">
        <f t="shared" si="92"/>
        <v>-</v>
      </c>
      <c r="BM98" s="128" t="str">
        <f t="shared" si="93"/>
        <v>-</v>
      </c>
      <c r="BN98" s="128" t="str">
        <f t="shared" si="94"/>
        <v>-</v>
      </c>
      <c r="BO98" s="128" t="str">
        <f t="shared" si="95"/>
        <v>-</v>
      </c>
      <c r="BP98" s="128" t="str">
        <f t="shared" si="96"/>
        <v>-</v>
      </c>
      <c r="BQ98" s="128" t="str">
        <f t="shared" si="97"/>
        <v>-</v>
      </c>
      <c r="BR98" s="128" t="str">
        <f t="shared" si="98"/>
        <v>-</v>
      </c>
      <c r="BS98" s="128" t="str">
        <f t="shared" si="99"/>
        <v>-</v>
      </c>
      <c r="BT98" s="128" t="str">
        <f t="shared" si="100"/>
        <v>-</v>
      </c>
      <c r="BU98" s="128" t="str">
        <f t="shared" si="101"/>
        <v>-</v>
      </c>
      <c r="BV98" s="128" t="str">
        <f t="shared" si="102"/>
        <v>-</v>
      </c>
      <c r="BW98" s="128" t="str">
        <f t="shared" si="103"/>
        <v>-</v>
      </c>
      <c r="BX98" s="128" t="str">
        <f t="shared" si="104"/>
        <v>-</v>
      </c>
      <c r="BY98" s="129">
        <f t="shared" si="141"/>
        <v>0</v>
      </c>
      <c r="CA98" s="128" t="str">
        <f t="shared" si="142"/>
        <v>-</v>
      </c>
    </row>
    <row r="99" spans="6:79" ht="12.75" customHeight="1">
      <c r="F99" s="20" t="str">
        <f>IF(月途中入退所!$N22=$B$2,月途中入退所!$P22,"-")</f>
        <v>-</v>
      </c>
      <c r="G99" s="20" t="str">
        <f>IF(月途中入退所!$N22=$B$2,月途中入退所!Q22,"-")</f>
        <v>-</v>
      </c>
      <c r="H99" s="20" t="str">
        <f>IF(月途中入退所!$N22=$B$2,月途中入退所!R22,"-")</f>
        <v>-</v>
      </c>
      <c r="I99" s="149" t="str">
        <f t="shared" si="105"/>
        <v>-</v>
      </c>
      <c r="J99" s="20" t="str">
        <f>IF(月途中入退所!$N22=$B$2,IF(月途中入退所!S22="","-",月途中入退所!S22),"-")</f>
        <v>-</v>
      </c>
      <c r="K99" s="162" t="str">
        <f t="shared" si="106"/>
        <v>-</v>
      </c>
      <c r="L99" s="20" t="str">
        <f>IF(月途中入退所!$N22=$B$2,月途中入退所!T22,"-")</f>
        <v>-</v>
      </c>
      <c r="M99" s="129">
        <f t="shared" si="107"/>
        <v>0</v>
      </c>
      <c r="O99" s="128" t="str">
        <f t="shared" si="108"/>
        <v>-</v>
      </c>
      <c r="P99" s="128" t="str">
        <f t="shared" si="109"/>
        <v>-</v>
      </c>
      <c r="Q99" s="128" t="str">
        <f t="shared" si="110"/>
        <v>-</v>
      </c>
      <c r="R99" s="128" t="str">
        <f t="shared" si="111"/>
        <v>-</v>
      </c>
      <c r="S99" s="128" t="str">
        <f t="shared" si="112"/>
        <v>-</v>
      </c>
      <c r="T99" s="128" t="str">
        <f t="shared" si="113"/>
        <v>-</v>
      </c>
      <c r="U99" s="128" t="str">
        <f t="shared" si="114"/>
        <v>-</v>
      </c>
      <c r="V99" s="128" t="str">
        <f t="shared" si="115"/>
        <v>-</v>
      </c>
      <c r="W99" s="128" t="str">
        <f t="shared" si="116"/>
        <v>-</v>
      </c>
      <c r="X99" s="128" t="str">
        <f t="shared" si="117"/>
        <v>-</v>
      </c>
      <c r="Y99" s="128" t="str">
        <f t="shared" si="118"/>
        <v>-</v>
      </c>
      <c r="Z99" s="128" t="str">
        <f t="shared" si="119"/>
        <v>-</v>
      </c>
      <c r="AA99" s="128" t="str">
        <f t="shared" si="120"/>
        <v>-</v>
      </c>
      <c r="AB99" s="128" t="str">
        <f t="shared" si="121"/>
        <v>-</v>
      </c>
      <c r="AC99" s="128" t="str">
        <f t="shared" si="122"/>
        <v>-</v>
      </c>
      <c r="AD99" s="128" t="str">
        <f t="shared" si="123"/>
        <v>-</v>
      </c>
      <c r="AE99" s="128" t="str">
        <f t="shared" si="124"/>
        <v>-</v>
      </c>
      <c r="AF99" s="128" t="str">
        <f t="shared" si="125"/>
        <v>-</v>
      </c>
      <c r="AG99" s="128" t="str">
        <f t="shared" si="126"/>
        <v>-</v>
      </c>
      <c r="AH99" s="128" t="str">
        <f t="shared" si="127"/>
        <v>-</v>
      </c>
      <c r="AI99" s="128" t="str">
        <f t="shared" si="128"/>
        <v>-</v>
      </c>
      <c r="AJ99" s="128" t="str">
        <f t="shared" si="129"/>
        <v>-</v>
      </c>
      <c r="AK99" s="128" t="str">
        <f t="shared" si="130"/>
        <v>-</v>
      </c>
      <c r="AL99" s="128" t="str">
        <f t="shared" si="131"/>
        <v>-</v>
      </c>
      <c r="AM99" s="128" t="str">
        <f t="shared" si="132"/>
        <v>-</v>
      </c>
      <c r="AN99" s="128" t="str">
        <f t="shared" si="133"/>
        <v>-</v>
      </c>
      <c r="AO99" s="128" t="str">
        <f t="shared" si="134"/>
        <v>-</v>
      </c>
      <c r="AP99" s="128" t="str">
        <f t="shared" si="135"/>
        <v>-</v>
      </c>
      <c r="AQ99" s="128" t="str">
        <f t="shared" si="136"/>
        <v>-</v>
      </c>
      <c r="AR99" s="128" t="str">
        <f t="shared" si="137"/>
        <v>-</v>
      </c>
      <c r="AS99" s="128" t="str">
        <f t="shared" si="138"/>
        <v>-</v>
      </c>
      <c r="AT99" s="128">
        <f t="shared" si="139"/>
        <v>0</v>
      </c>
      <c r="AU99" s="128" t="str">
        <f t="shared" si="143"/>
        <v>-</v>
      </c>
      <c r="AV99" s="128" t="str">
        <f t="shared" si="76"/>
        <v>-</v>
      </c>
      <c r="AW99" s="128" t="str">
        <f t="shared" si="77"/>
        <v>-</v>
      </c>
      <c r="AX99" s="128" t="str">
        <f t="shared" si="78"/>
        <v>-</v>
      </c>
      <c r="AY99" s="128" t="str">
        <f t="shared" si="79"/>
        <v>-</v>
      </c>
      <c r="AZ99" s="128" t="str">
        <f t="shared" si="80"/>
        <v>-</v>
      </c>
      <c r="BA99" s="128" t="str">
        <f t="shared" si="81"/>
        <v>-</v>
      </c>
      <c r="BB99" s="128" t="str">
        <f t="shared" si="82"/>
        <v>-</v>
      </c>
      <c r="BC99" s="128" t="str">
        <f t="shared" si="83"/>
        <v>-</v>
      </c>
      <c r="BD99" s="128" t="str">
        <f t="shared" si="84"/>
        <v>-</v>
      </c>
      <c r="BE99" s="128" t="str">
        <f t="shared" si="85"/>
        <v>-</v>
      </c>
      <c r="BF99" s="128" t="str">
        <f t="shared" si="86"/>
        <v>-</v>
      </c>
      <c r="BG99" s="128" t="str">
        <f t="shared" si="87"/>
        <v>-</v>
      </c>
      <c r="BH99" s="128" t="str">
        <f t="shared" si="88"/>
        <v>-</v>
      </c>
      <c r="BI99" s="128" t="str">
        <f t="shared" si="89"/>
        <v>-</v>
      </c>
      <c r="BJ99" s="128" t="str">
        <f t="shared" si="90"/>
        <v>-</v>
      </c>
      <c r="BK99" s="128" t="str">
        <f t="shared" si="91"/>
        <v>-</v>
      </c>
      <c r="BL99" s="128" t="str">
        <f t="shared" si="92"/>
        <v>-</v>
      </c>
      <c r="BM99" s="128" t="str">
        <f t="shared" si="93"/>
        <v>-</v>
      </c>
      <c r="BN99" s="128" t="str">
        <f t="shared" si="94"/>
        <v>-</v>
      </c>
      <c r="BO99" s="128" t="str">
        <f t="shared" si="95"/>
        <v>-</v>
      </c>
      <c r="BP99" s="128" t="str">
        <f t="shared" si="96"/>
        <v>-</v>
      </c>
      <c r="BQ99" s="128" t="str">
        <f t="shared" si="97"/>
        <v>-</v>
      </c>
      <c r="BR99" s="128" t="str">
        <f t="shared" si="98"/>
        <v>-</v>
      </c>
      <c r="BS99" s="128" t="str">
        <f t="shared" si="99"/>
        <v>-</v>
      </c>
      <c r="BT99" s="128" t="str">
        <f t="shared" si="100"/>
        <v>-</v>
      </c>
      <c r="BU99" s="128" t="str">
        <f t="shared" si="101"/>
        <v>-</v>
      </c>
      <c r="BV99" s="128" t="str">
        <f t="shared" si="102"/>
        <v>-</v>
      </c>
      <c r="BW99" s="128" t="str">
        <f t="shared" si="103"/>
        <v>-</v>
      </c>
      <c r="BX99" s="128" t="str">
        <f t="shared" si="104"/>
        <v>-</v>
      </c>
      <c r="BY99" s="129">
        <f t="shared" si="141"/>
        <v>0</v>
      </c>
      <c r="CA99" s="128" t="str">
        <f t="shared" si="142"/>
        <v>-</v>
      </c>
    </row>
    <row r="100" spans="6:79" ht="12.75" customHeight="1">
      <c r="F100" s="20" t="str">
        <f>IF(月途中入退所!$N23=$B$2,月途中入退所!$P23,"-")</f>
        <v>-</v>
      </c>
      <c r="G100" s="20" t="str">
        <f>IF(月途中入退所!$N23=$B$2,月途中入退所!Q23,"-")</f>
        <v>-</v>
      </c>
      <c r="H100" s="20" t="str">
        <f>IF(月途中入退所!$N23=$B$2,月途中入退所!R23,"-")</f>
        <v>-</v>
      </c>
      <c r="I100" s="149" t="str">
        <f t="shared" si="105"/>
        <v>-</v>
      </c>
      <c r="J100" s="20" t="str">
        <f>IF(月途中入退所!$N23=$B$2,IF(月途中入退所!S23="","-",月途中入退所!S23),"-")</f>
        <v>-</v>
      </c>
      <c r="K100" s="162" t="str">
        <f t="shared" si="106"/>
        <v>-</v>
      </c>
      <c r="L100" s="20" t="str">
        <f>IF(月途中入退所!$N23=$B$2,月途中入退所!T23,"-")</f>
        <v>-</v>
      </c>
      <c r="M100" s="129">
        <f t="shared" si="107"/>
        <v>0</v>
      </c>
      <c r="O100" s="128" t="str">
        <f t="shared" si="108"/>
        <v>-</v>
      </c>
      <c r="P100" s="128" t="str">
        <f t="shared" si="109"/>
        <v>-</v>
      </c>
      <c r="Q100" s="128" t="str">
        <f t="shared" si="110"/>
        <v>-</v>
      </c>
      <c r="R100" s="128" t="str">
        <f t="shared" si="111"/>
        <v>-</v>
      </c>
      <c r="S100" s="128" t="str">
        <f t="shared" si="112"/>
        <v>-</v>
      </c>
      <c r="T100" s="128" t="str">
        <f t="shared" si="113"/>
        <v>-</v>
      </c>
      <c r="U100" s="128" t="str">
        <f t="shared" si="114"/>
        <v>-</v>
      </c>
      <c r="V100" s="128" t="str">
        <f t="shared" si="115"/>
        <v>-</v>
      </c>
      <c r="W100" s="128" t="str">
        <f t="shared" si="116"/>
        <v>-</v>
      </c>
      <c r="X100" s="128" t="str">
        <f t="shared" si="117"/>
        <v>-</v>
      </c>
      <c r="Y100" s="128" t="str">
        <f t="shared" si="118"/>
        <v>-</v>
      </c>
      <c r="Z100" s="128" t="str">
        <f t="shared" si="119"/>
        <v>-</v>
      </c>
      <c r="AA100" s="128" t="str">
        <f t="shared" si="120"/>
        <v>-</v>
      </c>
      <c r="AB100" s="128" t="str">
        <f t="shared" si="121"/>
        <v>-</v>
      </c>
      <c r="AC100" s="128" t="str">
        <f t="shared" si="122"/>
        <v>-</v>
      </c>
      <c r="AD100" s="128" t="str">
        <f t="shared" si="123"/>
        <v>-</v>
      </c>
      <c r="AE100" s="128" t="str">
        <f t="shared" si="124"/>
        <v>-</v>
      </c>
      <c r="AF100" s="128" t="str">
        <f t="shared" si="125"/>
        <v>-</v>
      </c>
      <c r="AG100" s="128" t="str">
        <f t="shared" si="126"/>
        <v>-</v>
      </c>
      <c r="AH100" s="128" t="str">
        <f t="shared" si="127"/>
        <v>-</v>
      </c>
      <c r="AI100" s="128" t="str">
        <f t="shared" si="128"/>
        <v>-</v>
      </c>
      <c r="AJ100" s="128" t="str">
        <f t="shared" si="129"/>
        <v>-</v>
      </c>
      <c r="AK100" s="128" t="str">
        <f t="shared" si="130"/>
        <v>-</v>
      </c>
      <c r="AL100" s="128" t="str">
        <f t="shared" si="131"/>
        <v>-</v>
      </c>
      <c r="AM100" s="128" t="str">
        <f t="shared" si="132"/>
        <v>-</v>
      </c>
      <c r="AN100" s="128" t="str">
        <f t="shared" si="133"/>
        <v>-</v>
      </c>
      <c r="AO100" s="128" t="str">
        <f t="shared" si="134"/>
        <v>-</v>
      </c>
      <c r="AP100" s="128" t="str">
        <f t="shared" si="135"/>
        <v>-</v>
      </c>
      <c r="AQ100" s="128" t="str">
        <f t="shared" si="136"/>
        <v>-</v>
      </c>
      <c r="AR100" s="128" t="str">
        <f t="shared" si="137"/>
        <v>-</v>
      </c>
      <c r="AS100" s="128" t="str">
        <f t="shared" si="138"/>
        <v>-</v>
      </c>
      <c r="AT100" s="128">
        <f t="shared" si="139"/>
        <v>0</v>
      </c>
      <c r="AU100" s="128" t="str">
        <f t="shared" si="143"/>
        <v>-</v>
      </c>
      <c r="AV100" s="128" t="str">
        <f t="shared" si="76"/>
        <v>-</v>
      </c>
      <c r="AW100" s="128" t="str">
        <f t="shared" si="77"/>
        <v>-</v>
      </c>
      <c r="AX100" s="128" t="str">
        <f t="shared" si="78"/>
        <v>-</v>
      </c>
      <c r="AY100" s="128" t="str">
        <f t="shared" si="79"/>
        <v>-</v>
      </c>
      <c r="AZ100" s="128" t="str">
        <f t="shared" si="80"/>
        <v>-</v>
      </c>
      <c r="BA100" s="128" t="str">
        <f t="shared" si="81"/>
        <v>-</v>
      </c>
      <c r="BB100" s="128" t="str">
        <f t="shared" si="82"/>
        <v>-</v>
      </c>
      <c r="BC100" s="128" t="str">
        <f t="shared" si="83"/>
        <v>-</v>
      </c>
      <c r="BD100" s="128" t="str">
        <f t="shared" si="84"/>
        <v>-</v>
      </c>
      <c r="BE100" s="128" t="str">
        <f t="shared" si="85"/>
        <v>-</v>
      </c>
      <c r="BF100" s="128" t="str">
        <f t="shared" si="86"/>
        <v>-</v>
      </c>
      <c r="BG100" s="128" t="str">
        <f t="shared" si="87"/>
        <v>-</v>
      </c>
      <c r="BH100" s="128" t="str">
        <f t="shared" si="88"/>
        <v>-</v>
      </c>
      <c r="BI100" s="128" t="str">
        <f t="shared" si="89"/>
        <v>-</v>
      </c>
      <c r="BJ100" s="128" t="str">
        <f t="shared" si="90"/>
        <v>-</v>
      </c>
      <c r="BK100" s="128" t="str">
        <f t="shared" si="91"/>
        <v>-</v>
      </c>
      <c r="BL100" s="128" t="str">
        <f t="shared" si="92"/>
        <v>-</v>
      </c>
      <c r="BM100" s="128" t="str">
        <f t="shared" si="93"/>
        <v>-</v>
      </c>
      <c r="BN100" s="128" t="str">
        <f t="shared" si="94"/>
        <v>-</v>
      </c>
      <c r="BO100" s="128" t="str">
        <f t="shared" si="95"/>
        <v>-</v>
      </c>
      <c r="BP100" s="128" t="str">
        <f t="shared" si="96"/>
        <v>-</v>
      </c>
      <c r="BQ100" s="128" t="str">
        <f t="shared" si="97"/>
        <v>-</v>
      </c>
      <c r="BR100" s="128" t="str">
        <f t="shared" si="98"/>
        <v>-</v>
      </c>
      <c r="BS100" s="128" t="str">
        <f t="shared" si="99"/>
        <v>-</v>
      </c>
      <c r="BT100" s="128" t="str">
        <f t="shared" si="100"/>
        <v>-</v>
      </c>
      <c r="BU100" s="128" t="str">
        <f t="shared" si="101"/>
        <v>-</v>
      </c>
      <c r="BV100" s="128" t="str">
        <f t="shared" si="102"/>
        <v>-</v>
      </c>
      <c r="BW100" s="128" t="str">
        <f t="shared" si="103"/>
        <v>-</v>
      </c>
      <c r="BX100" s="128" t="str">
        <f t="shared" si="104"/>
        <v>-</v>
      </c>
      <c r="BY100" s="129">
        <f t="shared" si="141"/>
        <v>0</v>
      </c>
      <c r="CA100" s="128" t="str">
        <f t="shared" si="142"/>
        <v>-</v>
      </c>
    </row>
    <row r="101" spans="6:79" ht="12.75" customHeight="1">
      <c r="F101" s="20" t="str">
        <f>IF(月途中入退所!$N24=$B$2,月途中入退所!$P24,"-")</f>
        <v>-</v>
      </c>
      <c r="G101" s="20" t="str">
        <f>IF(月途中入退所!$N24=$B$2,月途中入退所!Q24,"-")</f>
        <v>-</v>
      </c>
      <c r="H101" s="20" t="str">
        <f>IF(月途中入退所!$N24=$B$2,月途中入退所!R24,"-")</f>
        <v>-</v>
      </c>
      <c r="I101" s="149" t="str">
        <f t="shared" si="105"/>
        <v>-</v>
      </c>
      <c r="J101" s="20" t="str">
        <f>IF(月途中入退所!$N24=$B$2,IF(月途中入退所!S24="","-",月途中入退所!S24),"-")</f>
        <v>-</v>
      </c>
      <c r="K101" s="162" t="str">
        <f t="shared" si="106"/>
        <v>-</v>
      </c>
      <c r="L101" s="20" t="str">
        <f>IF(月途中入退所!$N24=$B$2,月途中入退所!T24,"-")</f>
        <v>-</v>
      </c>
      <c r="M101" s="129">
        <f t="shared" si="107"/>
        <v>0</v>
      </c>
      <c r="O101" s="128" t="str">
        <f t="shared" si="108"/>
        <v>-</v>
      </c>
      <c r="P101" s="128" t="str">
        <f t="shared" si="109"/>
        <v>-</v>
      </c>
      <c r="Q101" s="128" t="str">
        <f t="shared" si="110"/>
        <v>-</v>
      </c>
      <c r="R101" s="128" t="str">
        <f t="shared" si="111"/>
        <v>-</v>
      </c>
      <c r="S101" s="128" t="str">
        <f t="shared" si="112"/>
        <v>-</v>
      </c>
      <c r="T101" s="128" t="str">
        <f t="shared" si="113"/>
        <v>-</v>
      </c>
      <c r="U101" s="128" t="str">
        <f t="shared" si="114"/>
        <v>-</v>
      </c>
      <c r="V101" s="128" t="str">
        <f t="shared" si="115"/>
        <v>-</v>
      </c>
      <c r="W101" s="128" t="str">
        <f t="shared" si="116"/>
        <v>-</v>
      </c>
      <c r="X101" s="128" t="str">
        <f t="shared" si="117"/>
        <v>-</v>
      </c>
      <c r="Y101" s="128" t="str">
        <f t="shared" si="118"/>
        <v>-</v>
      </c>
      <c r="Z101" s="128" t="str">
        <f t="shared" si="119"/>
        <v>-</v>
      </c>
      <c r="AA101" s="128" t="str">
        <f t="shared" si="120"/>
        <v>-</v>
      </c>
      <c r="AB101" s="128" t="str">
        <f t="shared" si="121"/>
        <v>-</v>
      </c>
      <c r="AC101" s="128" t="str">
        <f t="shared" si="122"/>
        <v>-</v>
      </c>
      <c r="AD101" s="128" t="str">
        <f t="shared" si="123"/>
        <v>-</v>
      </c>
      <c r="AE101" s="128" t="str">
        <f t="shared" si="124"/>
        <v>-</v>
      </c>
      <c r="AF101" s="128" t="str">
        <f t="shared" si="125"/>
        <v>-</v>
      </c>
      <c r="AG101" s="128" t="str">
        <f t="shared" si="126"/>
        <v>-</v>
      </c>
      <c r="AH101" s="128" t="str">
        <f t="shared" si="127"/>
        <v>-</v>
      </c>
      <c r="AI101" s="128" t="str">
        <f t="shared" si="128"/>
        <v>-</v>
      </c>
      <c r="AJ101" s="128" t="str">
        <f t="shared" si="129"/>
        <v>-</v>
      </c>
      <c r="AK101" s="128" t="str">
        <f t="shared" si="130"/>
        <v>-</v>
      </c>
      <c r="AL101" s="128" t="str">
        <f t="shared" si="131"/>
        <v>-</v>
      </c>
      <c r="AM101" s="128" t="str">
        <f t="shared" si="132"/>
        <v>-</v>
      </c>
      <c r="AN101" s="128" t="str">
        <f t="shared" si="133"/>
        <v>-</v>
      </c>
      <c r="AO101" s="128" t="str">
        <f t="shared" si="134"/>
        <v>-</v>
      </c>
      <c r="AP101" s="128" t="str">
        <f t="shared" si="135"/>
        <v>-</v>
      </c>
      <c r="AQ101" s="128" t="str">
        <f t="shared" si="136"/>
        <v>-</v>
      </c>
      <c r="AR101" s="128" t="str">
        <f t="shared" si="137"/>
        <v>-</v>
      </c>
      <c r="AS101" s="128" t="str">
        <f t="shared" si="138"/>
        <v>-</v>
      </c>
      <c r="AT101" s="128">
        <f t="shared" si="139"/>
        <v>0</v>
      </c>
      <c r="AU101" s="128" t="str">
        <f t="shared" si="143"/>
        <v>-</v>
      </c>
      <c r="AV101" s="128" t="str">
        <f t="shared" si="76"/>
        <v>-</v>
      </c>
      <c r="AW101" s="128" t="str">
        <f t="shared" si="77"/>
        <v>-</v>
      </c>
      <c r="AX101" s="128" t="str">
        <f t="shared" si="78"/>
        <v>-</v>
      </c>
      <c r="AY101" s="128" t="str">
        <f t="shared" si="79"/>
        <v>-</v>
      </c>
      <c r="AZ101" s="128" t="str">
        <f t="shared" si="80"/>
        <v>-</v>
      </c>
      <c r="BA101" s="128" t="str">
        <f t="shared" si="81"/>
        <v>-</v>
      </c>
      <c r="BB101" s="128" t="str">
        <f t="shared" si="82"/>
        <v>-</v>
      </c>
      <c r="BC101" s="128" t="str">
        <f t="shared" si="83"/>
        <v>-</v>
      </c>
      <c r="BD101" s="128" t="str">
        <f t="shared" si="84"/>
        <v>-</v>
      </c>
      <c r="BE101" s="128" t="str">
        <f t="shared" si="85"/>
        <v>-</v>
      </c>
      <c r="BF101" s="128" t="str">
        <f t="shared" si="86"/>
        <v>-</v>
      </c>
      <c r="BG101" s="128" t="str">
        <f t="shared" si="87"/>
        <v>-</v>
      </c>
      <c r="BH101" s="128" t="str">
        <f t="shared" si="88"/>
        <v>-</v>
      </c>
      <c r="BI101" s="128" t="str">
        <f t="shared" si="89"/>
        <v>-</v>
      </c>
      <c r="BJ101" s="128" t="str">
        <f t="shared" si="90"/>
        <v>-</v>
      </c>
      <c r="BK101" s="128" t="str">
        <f t="shared" si="91"/>
        <v>-</v>
      </c>
      <c r="BL101" s="128" t="str">
        <f t="shared" si="92"/>
        <v>-</v>
      </c>
      <c r="BM101" s="128" t="str">
        <f t="shared" si="93"/>
        <v>-</v>
      </c>
      <c r="BN101" s="128" t="str">
        <f t="shared" si="94"/>
        <v>-</v>
      </c>
      <c r="BO101" s="128" t="str">
        <f t="shared" si="95"/>
        <v>-</v>
      </c>
      <c r="BP101" s="128" t="str">
        <f t="shared" si="96"/>
        <v>-</v>
      </c>
      <c r="BQ101" s="128" t="str">
        <f t="shared" si="97"/>
        <v>-</v>
      </c>
      <c r="BR101" s="128" t="str">
        <f t="shared" si="98"/>
        <v>-</v>
      </c>
      <c r="BS101" s="128" t="str">
        <f t="shared" si="99"/>
        <v>-</v>
      </c>
      <c r="BT101" s="128" t="str">
        <f t="shared" si="100"/>
        <v>-</v>
      </c>
      <c r="BU101" s="128" t="str">
        <f t="shared" si="101"/>
        <v>-</v>
      </c>
      <c r="BV101" s="128" t="str">
        <f t="shared" si="102"/>
        <v>-</v>
      </c>
      <c r="BW101" s="128" t="str">
        <f t="shared" si="103"/>
        <v>-</v>
      </c>
      <c r="BX101" s="128" t="str">
        <f t="shared" si="104"/>
        <v>-</v>
      </c>
      <c r="BY101" s="129">
        <f t="shared" si="141"/>
        <v>0</v>
      </c>
      <c r="CA101" s="128" t="str">
        <f t="shared" si="142"/>
        <v>-</v>
      </c>
    </row>
    <row r="102" spans="6:79" ht="12.75" customHeight="1">
      <c r="F102" s="20" t="str">
        <f>IF(月途中入退所!$N25=$B$2,月途中入退所!$P25,"-")</f>
        <v>-</v>
      </c>
      <c r="G102" s="20" t="str">
        <f>IF(月途中入退所!$N25=$B$2,月途中入退所!Q25,"-")</f>
        <v>-</v>
      </c>
      <c r="H102" s="20" t="str">
        <f>IF(月途中入退所!$N25=$B$2,月途中入退所!R25,"-")</f>
        <v>-</v>
      </c>
      <c r="I102" s="149" t="str">
        <f t="shared" si="105"/>
        <v>-</v>
      </c>
      <c r="J102" s="20" t="str">
        <f>IF(月途中入退所!$N25=$B$2,IF(月途中入退所!S25="","-",月途中入退所!S25),"-")</f>
        <v>-</v>
      </c>
      <c r="K102" s="162" t="str">
        <f t="shared" si="106"/>
        <v>-</v>
      </c>
      <c r="L102" s="20" t="str">
        <f>IF(月途中入退所!$N25=$B$2,月途中入退所!T25,"-")</f>
        <v>-</v>
      </c>
      <c r="M102" s="129">
        <f t="shared" si="107"/>
        <v>0</v>
      </c>
      <c r="O102" s="128" t="str">
        <f t="shared" si="108"/>
        <v>-</v>
      </c>
      <c r="P102" s="128" t="str">
        <f t="shared" si="109"/>
        <v>-</v>
      </c>
      <c r="Q102" s="128" t="str">
        <f t="shared" si="110"/>
        <v>-</v>
      </c>
      <c r="R102" s="128" t="str">
        <f t="shared" si="111"/>
        <v>-</v>
      </c>
      <c r="S102" s="128" t="str">
        <f t="shared" si="112"/>
        <v>-</v>
      </c>
      <c r="T102" s="128" t="str">
        <f t="shared" si="113"/>
        <v>-</v>
      </c>
      <c r="U102" s="128" t="str">
        <f t="shared" si="114"/>
        <v>-</v>
      </c>
      <c r="V102" s="128" t="str">
        <f t="shared" si="115"/>
        <v>-</v>
      </c>
      <c r="W102" s="128" t="str">
        <f t="shared" si="116"/>
        <v>-</v>
      </c>
      <c r="X102" s="128" t="str">
        <f t="shared" si="117"/>
        <v>-</v>
      </c>
      <c r="Y102" s="128" t="str">
        <f t="shared" si="118"/>
        <v>-</v>
      </c>
      <c r="Z102" s="128" t="str">
        <f t="shared" si="119"/>
        <v>-</v>
      </c>
      <c r="AA102" s="128" t="str">
        <f t="shared" si="120"/>
        <v>-</v>
      </c>
      <c r="AB102" s="128" t="str">
        <f t="shared" si="121"/>
        <v>-</v>
      </c>
      <c r="AC102" s="128" t="str">
        <f t="shared" si="122"/>
        <v>-</v>
      </c>
      <c r="AD102" s="128" t="str">
        <f t="shared" si="123"/>
        <v>-</v>
      </c>
      <c r="AE102" s="128" t="str">
        <f t="shared" si="124"/>
        <v>-</v>
      </c>
      <c r="AF102" s="128" t="str">
        <f t="shared" si="125"/>
        <v>-</v>
      </c>
      <c r="AG102" s="128" t="str">
        <f t="shared" si="126"/>
        <v>-</v>
      </c>
      <c r="AH102" s="128" t="str">
        <f t="shared" si="127"/>
        <v>-</v>
      </c>
      <c r="AI102" s="128" t="str">
        <f t="shared" si="128"/>
        <v>-</v>
      </c>
      <c r="AJ102" s="128" t="str">
        <f t="shared" si="129"/>
        <v>-</v>
      </c>
      <c r="AK102" s="128" t="str">
        <f t="shared" si="130"/>
        <v>-</v>
      </c>
      <c r="AL102" s="128" t="str">
        <f t="shared" si="131"/>
        <v>-</v>
      </c>
      <c r="AM102" s="128" t="str">
        <f t="shared" si="132"/>
        <v>-</v>
      </c>
      <c r="AN102" s="128" t="str">
        <f t="shared" si="133"/>
        <v>-</v>
      </c>
      <c r="AO102" s="128" t="str">
        <f t="shared" si="134"/>
        <v>-</v>
      </c>
      <c r="AP102" s="128" t="str">
        <f t="shared" si="135"/>
        <v>-</v>
      </c>
      <c r="AQ102" s="128" t="str">
        <f t="shared" si="136"/>
        <v>-</v>
      </c>
      <c r="AR102" s="128" t="str">
        <f t="shared" si="137"/>
        <v>-</v>
      </c>
      <c r="AS102" s="128" t="str">
        <f t="shared" si="138"/>
        <v>-</v>
      </c>
      <c r="AT102" s="128">
        <f t="shared" si="139"/>
        <v>0</v>
      </c>
      <c r="AU102" s="128" t="str">
        <f t="shared" si="143"/>
        <v>-</v>
      </c>
      <c r="AV102" s="128" t="str">
        <f t="shared" si="76"/>
        <v>-</v>
      </c>
      <c r="AW102" s="128" t="str">
        <f t="shared" si="77"/>
        <v>-</v>
      </c>
      <c r="AX102" s="128" t="str">
        <f t="shared" si="78"/>
        <v>-</v>
      </c>
      <c r="AY102" s="128" t="str">
        <f t="shared" si="79"/>
        <v>-</v>
      </c>
      <c r="AZ102" s="128" t="str">
        <f t="shared" si="80"/>
        <v>-</v>
      </c>
      <c r="BA102" s="128" t="str">
        <f t="shared" si="81"/>
        <v>-</v>
      </c>
      <c r="BB102" s="128" t="str">
        <f t="shared" si="82"/>
        <v>-</v>
      </c>
      <c r="BC102" s="128" t="str">
        <f t="shared" si="83"/>
        <v>-</v>
      </c>
      <c r="BD102" s="128" t="str">
        <f t="shared" si="84"/>
        <v>-</v>
      </c>
      <c r="BE102" s="128" t="str">
        <f t="shared" si="85"/>
        <v>-</v>
      </c>
      <c r="BF102" s="128" t="str">
        <f t="shared" si="86"/>
        <v>-</v>
      </c>
      <c r="BG102" s="128" t="str">
        <f t="shared" si="87"/>
        <v>-</v>
      </c>
      <c r="BH102" s="128" t="str">
        <f t="shared" si="88"/>
        <v>-</v>
      </c>
      <c r="BI102" s="128" t="str">
        <f t="shared" si="89"/>
        <v>-</v>
      </c>
      <c r="BJ102" s="128" t="str">
        <f t="shared" si="90"/>
        <v>-</v>
      </c>
      <c r="BK102" s="128" t="str">
        <f t="shared" si="91"/>
        <v>-</v>
      </c>
      <c r="BL102" s="128" t="str">
        <f t="shared" si="92"/>
        <v>-</v>
      </c>
      <c r="BM102" s="128" t="str">
        <f t="shared" si="93"/>
        <v>-</v>
      </c>
      <c r="BN102" s="128" t="str">
        <f t="shared" si="94"/>
        <v>-</v>
      </c>
      <c r="BO102" s="128" t="str">
        <f t="shared" si="95"/>
        <v>-</v>
      </c>
      <c r="BP102" s="128" t="str">
        <f t="shared" si="96"/>
        <v>-</v>
      </c>
      <c r="BQ102" s="128" t="str">
        <f t="shared" si="97"/>
        <v>-</v>
      </c>
      <c r="BR102" s="128" t="str">
        <f t="shared" si="98"/>
        <v>-</v>
      </c>
      <c r="BS102" s="128" t="str">
        <f t="shared" si="99"/>
        <v>-</v>
      </c>
      <c r="BT102" s="128" t="str">
        <f t="shared" si="100"/>
        <v>-</v>
      </c>
      <c r="BU102" s="128" t="str">
        <f t="shared" si="101"/>
        <v>-</v>
      </c>
      <c r="BV102" s="128" t="str">
        <f t="shared" si="102"/>
        <v>-</v>
      </c>
      <c r="BW102" s="128" t="str">
        <f t="shared" si="103"/>
        <v>-</v>
      </c>
      <c r="BX102" s="128" t="str">
        <f t="shared" si="104"/>
        <v>-</v>
      </c>
      <c r="BY102" s="129">
        <f t="shared" si="141"/>
        <v>0</v>
      </c>
      <c r="CA102" s="128" t="str">
        <f t="shared" si="142"/>
        <v>-</v>
      </c>
    </row>
    <row r="103" spans="6:79" ht="12.75" customHeight="1">
      <c r="F103" s="20" t="str">
        <f>IF(月途中入退所!$N26=$B$2,月途中入退所!$P26,"-")</f>
        <v>-</v>
      </c>
      <c r="G103" s="20" t="str">
        <f>IF(月途中入退所!$N26=$B$2,月途中入退所!Q26,"-")</f>
        <v>-</v>
      </c>
      <c r="H103" s="20" t="str">
        <f>IF(月途中入退所!$N26=$B$2,月途中入退所!R26,"-")</f>
        <v>-</v>
      </c>
      <c r="I103" s="149" t="str">
        <f t="shared" si="105"/>
        <v>-</v>
      </c>
      <c r="J103" s="20" t="str">
        <f>IF(月途中入退所!$N26=$B$2,IF(月途中入退所!S26="","-",月途中入退所!S26),"-")</f>
        <v>-</v>
      </c>
      <c r="K103" s="162" t="str">
        <f t="shared" si="106"/>
        <v>-</v>
      </c>
      <c r="L103" s="20" t="str">
        <f>IF(月途中入退所!$N26=$B$2,月途中入退所!T26,"-")</f>
        <v>-</v>
      </c>
      <c r="M103" s="129">
        <f t="shared" si="107"/>
        <v>0</v>
      </c>
      <c r="O103" s="128" t="str">
        <f t="shared" si="108"/>
        <v>-</v>
      </c>
      <c r="P103" s="128" t="str">
        <f t="shared" si="109"/>
        <v>-</v>
      </c>
      <c r="Q103" s="128" t="str">
        <f t="shared" si="110"/>
        <v>-</v>
      </c>
      <c r="R103" s="128" t="str">
        <f t="shared" si="111"/>
        <v>-</v>
      </c>
      <c r="S103" s="128" t="str">
        <f t="shared" si="112"/>
        <v>-</v>
      </c>
      <c r="T103" s="128" t="str">
        <f t="shared" si="113"/>
        <v>-</v>
      </c>
      <c r="U103" s="128" t="str">
        <f t="shared" si="114"/>
        <v>-</v>
      </c>
      <c r="V103" s="128" t="str">
        <f t="shared" si="115"/>
        <v>-</v>
      </c>
      <c r="W103" s="128" t="str">
        <f t="shared" si="116"/>
        <v>-</v>
      </c>
      <c r="X103" s="128" t="str">
        <f t="shared" si="117"/>
        <v>-</v>
      </c>
      <c r="Y103" s="128" t="str">
        <f t="shared" si="118"/>
        <v>-</v>
      </c>
      <c r="Z103" s="128" t="str">
        <f t="shared" si="119"/>
        <v>-</v>
      </c>
      <c r="AA103" s="128" t="str">
        <f t="shared" si="120"/>
        <v>-</v>
      </c>
      <c r="AB103" s="128" t="str">
        <f t="shared" si="121"/>
        <v>-</v>
      </c>
      <c r="AC103" s="128" t="str">
        <f t="shared" si="122"/>
        <v>-</v>
      </c>
      <c r="AD103" s="128" t="str">
        <f t="shared" si="123"/>
        <v>-</v>
      </c>
      <c r="AE103" s="128" t="str">
        <f t="shared" si="124"/>
        <v>-</v>
      </c>
      <c r="AF103" s="128" t="str">
        <f t="shared" si="125"/>
        <v>-</v>
      </c>
      <c r="AG103" s="128" t="str">
        <f t="shared" si="126"/>
        <v>-</v>
      </c>
      <c r="AH103" s="128" t="str">
        <f t="shared" si="127"/>
        <v>-</v>
      </c>
      <c r="AI103" s="128" t="str">
        <f t="shared" si="128"/>
        <v>-</v>
      </c>
      <c r="AJ103" s="128" t="str">
        <f t="shared" si="129"/>
        <v>-</v>
      </c>
      <c r="AK103" s="128" t="str">
        <f t="shared" si="130"/>
        <v>-</v>
      </c>
      <c r="AL103" s="128" t="str">
        <f t="shared" si="131"/>
        <v>-</v>
      </c>
      <c r="AM103" s="128" t="str">
        <f t="shared" si="132"/>
        <v>-</v>
      </c>
      <c r="AN103" s="128" t="str">
        <f t="shared" si="133"/>
        <v>-</v>
      </c>
      <c r="AO103" s="128" t="str">
        <f t="shared" si="134"/>
        <v>-</v>
      </c>
      <c r="AP103" s="128" t="str">
        <f t="shared" si="135"/>
        <v>-</v>
      </c>
      <c r="AQ103" s="128" t="str">
        <f t="shared" si="136"/>
        <v>-</v>
      </c>
      <c r="AR103" s="128" t="str">
        <f t="shared" si="137"/>
        <v>-</v>
      </c>
      <c r="AS103" s="128" t="str">
        <f t="shared" si="138"/>
        <v>-</v>
      </c>
      <c r="AT103" s="128">
        <f t="shared" si="139"/>
        <v>0</v>
      </c>
      <c r="AU103" s="128" t="str">
        <f t="shared" si="143"/>
        <v>-</v>
      </c>
      <c r="AV103" s="128" t="str">
        <f t="shared" si="76"/>
        <v>-</v>
      </c>
      <c r="AW103" s="128" t="str">
        <f t="shared" si="77"/>
        <v>-</v>
      </c>
      <c r="AX103" s="128" t="str">
        <f t="shared" si="78"/>
        <v>-</v>
      </c>
      <c r="AY103" s="128" t="str">
        <f t="shared" si="79"/>
        <v>-</v>
      </c>
      <c r="AZ103" s="128" t="str">
        <f t="shared" si="80"/>
        <v>-</v>
      </c>
      <c r="BA103" s="128" t="str">
        <f t="shared" si="81"/>
        <v>-</v>
      </c>
      <c r="BB103" s="128" t="str">
        <f t="shared" si="82"/>
        <v>-</v>
      </c>
      <c r="BC103" s="128" t="str">
        <f t="shared" si="83"/>
        <v>-</v>
      </c>
      <c r="BD103" s="128" t="str">
        <f t="shared" si="84"/>
        <v>-</v>
      </c>
      <c r="BE103" s="128" t="str">
        <f t="shared" si="85"/>
        <v>-</v>
      </c>
      <c r="BF103" s="128" t="str">
        <f t="shared" si="86"/>
        <v>-</v>
      </c>
      <c r="BG103" s="128" t="str">
        <f t="shared" si="87"/>
        <v>-</v>
      </c>
      <c r="BH103" s="128" t="str">
        <f t="shared" si="88"/>
        <v>-</v>
      </c>
      <c r="BI103" s="128" t="str">
        <f t="shared" si="89"/>
        <v>-</v>
      </c>
      <c r="BJ103" s="128" t="str">
        <f t="shared" si="90"/>
        <v>-</v>
      </c>
      <c r="BK103" s="128" t="str">
        <f t="shared" si="91"/>
        <v>-</v>
      </c>
      <c r="BL103" s="128" t="str">
        <f t="shared" si="92"/>
        <v>-</v>
      </c>
      <c r="BM103" s="128" t="str">
        <f t="shared" si="93"/>
        <v>-</v>
      </c>
      <c r="BN103" s="128" t="str">
        <f t="shared" si="94"/>
        <v>-</v>
      </c>
      <c r="BO103" s="128" t="str">
        <f t="shared" si="95"/>
        <v>-</v>
      </c>
      <c r="BP103" s="128" t="str">
        <f t="shared" si="96"/>
        <v>-</v>
      </c>
      <c r="BQ103" s="128" t="str">
        <f t="shared" si="97"/>
        <v>-</v>
      </c>
      <c r="BR103" s="128" t="str">
        <f t="shared" si="98"/>
        <v>-</v>
      </c>
      <c r="BS103" s="128" t="str">
        <f t="shared" si="99"/>
        <v>-</v>
      </c>
      <c r="BT103" s="128" t="str">
        <f t="shared" si="100"/>
        <v>-</v>
      </c>
      <c r="BU103" s="128" t="str">
        <f t="shared" si="101"/>
        <v>-</v>
      </c>
      <c r="BV103" s="128" t="str">
        <f t="shared" si="102"/>
        <v>-</v>
      </c>
      <c r="BW103" s="128" t="str">
        <f t="shared" si="103"/>
        <v>-</v>
      </c>
      <c r="BX103" s="128" t="str">
        <f t="shared" si="104"/>
        <v>-</v>
      </c>
      <c r="BY103" s="129">
        <f t="shared" si="141"/>
        <v>0</v>
      </c>
      <c r="CA103" s="128" t="str">
        <f t="shared" si="142"/>
        <v>-</v>
      </c>
    </row>
    <row r="104" spans="6:79" ht="12.75" customHeight="1">
      <c r="F104" s="20" t="str">
        <f>IF(月途中入退所!$N27=$B$2,月途中入退所!$P27,"-")</f>
        <v>-</v>
      </c>
      <c r="G104" s="20" t="str">
        <f>IF(月途中入退所!$N27=$B$2,月途中入退所!Q27,"-")</f>
        <v>-</v>
      </c>
      <c r="H104" s="20" t="str">
        <f>IF(月途中入退所!$N27=$B$2,月途中入退所!R27,"-")</f>
        <v>-</v>
      </c>
      <c r="I104" s="149" t="str">
        <f>IF($H104="教育標準時間",HLOOKUP($G104,$F$5:$H$54,50,FALSE),"-")</f>
        <v>-</v>
      </c>
      <c r="J104" s="20" t="str">
        <f>IF(月途中入退所!$N27=$B$2,IF(月途中入退所!S27="","-",月途中入退所!S27),"-")</f>
        <v>-</v>
      </c>
      <c r="K104" s="162" t="str">
        <f>IFERROR(IF(J104="○",I104+$J$28,I104),"-")</f>
        <v>-</v>
      </c>
      <c r="L104" s="20" t="str">
        <f>IF(月途中入退所!$N27=$B$2,月途中入退所!T27,"-")</f>
        <v>-</v>
      </c>
      <c r="M104" s="129">
        <f t="shared" si="107"/>
        <v>0</v>
      </c>
      <c r="O104" s="128" t="str">
        <f>IF($H104="教育標準時間",HLOOKUP(G104,$F$5:$H$54,2,FALSE),"-")</f>
        <v>-</v>
      </c>
      <c r="P104" s="128" t="str">
        <f t="shared" si="109"/>
        <v>-</v>
      </c>
      <c r="Q104" s="128" t="str">
        <f>IF($H104="教育標準時間",HLOOKUP($G104,$F$5:$H$54,4,FALSE),"-")</f>
        <v>-</v>
      </c>
      <c r="R104" s="128" t="str">
        <f>IF($H104="教育標準時間",HLOOKUP($G104,$F$5:$H$54,5,FALSE),"-")</f>
        <v>-</v>
      </c>
      <c r="S104" s="128" t="str">
        <f t="shared" si="112"/>
        <v>-</v>
      </c>
      <c r="T104" s="128" t="str">
        <f>IF($H104="教育標準時間",HLOOKUP($G104,$F$5:$H$54,7,FALSE),"-")</f>
        <v>-</v>
      </c>
      <c r="U104" s="128" t="str">
        <f>IF($H104="教育標準時間",HLOOKUP($G104,$F$5:$H$54,8,FALSE),"-")</f>
        <v>-</v>
      </c>
      <c r="V104" s="128" t="str">
        <f t="shared" si="115"/>
        <v>-</v>
      </c>
      <c r="W104" s="128" t="str">
        <f t="shared" si="116"/>
        <v>-</v>
      </c>
      <c r="X104" s="128" t="str">
        <f>IF($H104="教育標準時間",HLOOKUP($G104,$F$5:$H$54,11,FALSE),"-")</f>
        <v>-</v>
      </c>
      <c r="Y104" s="128" t="str">
        <f t="shared" si="118"/>
        <v>-</v>
      </c>
      <c r="Z104" s="128" t="str">
        <f t="shared" si="119"/>
        <v>-</v>
      </c>
      <c r="AA104" s="128" t="str">
        <f t="shared" si="120"/>
        <v>-</v>
      </c>
      <c r="AB104" s="128" t="str">
        <f t="shared" si="121"/>
        <v>-</v>
      </c>
      <c r="AC104" s="128" t="str">
        <f>IF($H104="教育標準時間",HLOOKUP($G104,$F$5:$H$54,16,FALSE),"-")</f>
        <v>-</v>
      </c>
      <c r="AD104" s="128" t="str">
        <f t="shared" si="123"/>
        <v>-</v>
      </c>
      <c r="AE104" s="128" t="str">
        <f t="shared" si="124"/>
        <v>-</v>
      </c>
      <c r="AF104" s="128" t="str">
        <f t="shared" si="125"/>
        <v>-</v>
      </c>
      <c r="AG104" s="128" t="str">
        <f t="shared" si="126"/>
        <v>-</v>
      </c>
      <c r="AH104" s="128" t="str">
        <f t="shared" si="127"/>
        <v>-</v>
      </c>
      <c r="AI104" s="128" t="str">
        <f>IF($H104="教育標準時間",HLOOKUP($G104,$F$5:$H$54,22,FALSE),"-")</f>
        <v>-</v>
      </c>
      <c r="AJ104" s="128" t="str">
        <f t="shared" si="129"/>
        <v>-</v>
      </c>
      <c r="AK104" s="128" t="str">
        <f t="shared" si="130"/>
        <v>-</v>
      </c>
      <c r="AL104" s="128" t="str">
        <f t="shared" si="131"/>
        <v>-</v>
      </c>
      <c r="AM104" s="128" t="str">
        <f t="shared" si="132"/>
        <v>-</v>
      </c>
      <c r="AN104" s="128" t="str">
        <f t="shared" si="133"/>
        <v>-</v>
      </c>
      <c r="AO104" s="128" t="str">
        <f t="shared" si="134"/>
        <v>-</v>
      </c>
      <c r="AP104" s="128" t="str">
        <f t="shared" si="135"/>
        <v>-</v>
      </c>
      <c r="AQ104" s="128" t="str">
        <f>IF($H104="教育標準時間",HLOOKUP($G104,$F$5:$H$54,30,FALSE),"-")</f>
        <v>-</v>
      </c>
      <c r="AR104" s="128" t="str">
        <f t="shared" si="137"/>
        <v>-</v>
      </c>
      <c r="AS104" s="128" t="str">
        <f>IF($H104="教育標準時間",IF(J104="○",$J$28,"-"),"-")</f>
        <v>-</v>
      </c>
      <c r="AT104" s="128">
        <f t="shared" si="139"/>
        <v>0</v>
      </c>
      <c r="AU104" s="128" t="str">
        <f t="shared" si="143"/>
        <v>-</v>
      </c>
      <c r="AV104" s="128" t="str">
        <f t="shared" si="76"/>
        <v>-</v>
      </c>
      <c r="AW104" s="128" t="str">
        <f t="shared" si="77"/>
        <v>-</v>
      </c>
      <c r="AX104" s="128" t="str">
        <f t="shared" si="78"/>
        <v>-</v>
      </c>
      <c r="AY104" s="128" t="str">
        <f t="shared" si="79"/>
        <v>-</v>
      </c>
      <c r="AZ104" s="128" t="str">
        <f t="shared" si="80"/>
        <v>-</v>
      </c>
      <c r="BA104" s="128" t="str">
        <f t="shared" si="81"/>
        <v>-</v>
      </c>
      <c r="BB104" s="128" t="str">
        <f t="shared" si="82"/>
        <v>-</v>
      </c>
      <c r="BC104" s="128" t="str">
        <f t="shared" si="83"/>
        <v>-</v>
      </c>
      <c r="BD104" s="128" t="str">
        <f t="shared" si="84"/>
        <v>-</v>
      </c>
      <c r="BE104" s="128" t="str">
        <f t="shared" si="85"/>
        <v>-</v>
      </c>
      <c r="BF104" s="128" t="str">
        <f t="shared" si="86"/>
        <v>-</v>
      </c>
      <c r="BG104" s="128" t="str">
        <f t="shared" si="87"/>
        <v>-</v>
      </c>
      <c r="BH104" s="128" t="str">
        <f t="shared" si="88"/>
        <v>-</v>
      </c>
      <c r="BI104" s="128" t="str">
        <f t="shared" si="89"/>
        <v>-</v>
      </c>
      <c r="BJ104" s="128" t="str">
        <f t="shared" si="90"/>
        <v>-</v>
      </c>
      <c r="BK104" s="128" t="str">
        <f t="shared" si="91"/>
        <v>-</v>
      </c>
      <c r="BL104" s="128" t="str">
        <f t="shared" si="92"/>
        <v>-</v>
      </c>
      <c r="BM104" s="128" t="str">
        <f t="shared" si="93"/>
        <v>-</v>
      </c>
      <c r="BN104" s="128" t="str">
        <f t="shared" si="94"/>
        <v>-</v>
      </c>
      <c r="BO104" s="128" t="str">
        <f t="shared" si="95"/>
        <v>-</v>
      </c>
      <c r="BP104" s="128" t="str">
        <f t="shared" si="96"/>
        <v>-</v>
      </c>
      <c r="BQ104" s="128" t="str">
        <f t="shared" si="97"/>
        <v>-</v>
      </c>
      <c r="BR104" s="128" t="str">
        <f t="shared" si="98"/>
        <v>-</v>
      </c>
      <c r="BS104" s="128" t="str">
        <f t="shared" si="99"/>
        <v>-</v>
      </c>
      <c r="BT104" s="128" t="str">
        <f t="shared" si="100"/>
        <v>-</v>
      </c>
      <c r="BU104" s="128" t="str">
        <f t="shared" si="101"/>
        <v>-</v>
      </c>
      <c r="BV104" s="128" t="str">
        <f t="shared" si="102"/>
        <v>-</v>
      </c>
      <c r="BW104" s="128" t="str">
        <f t="shared" si="103"/>
        <v>-</v>
      </c>
      <c r="BX104" s="128" t="str">
        <f t="shared" si="104"/>
        <v>-</v>
      </c>
      <c r="BY104" s="129">
        <f t="shared" si="141"/>
        <v>0</v>
      </c>
      <c r="CA104" s="128" t="str">
        <f t="shared" si="142"/>
        <v>-</v>
      </c>
    </row>
    <row r="105" spans="6:79" ht="12.75" customHeight="1">
      <c r="F105" s="23"/>
      <c r="G105" s="23"/>
      <c r="H105" s="23"/>
      <c r="I105" s="23"/>
      <c r="J105" s="23"/>
      <c r="K105" s="23"/>
      <c r="L105" s="23"/>
      <c r="M105" s="23"/>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c r="BT105" s="123"/>
      <c r="BU105" s="123"/>
      <c r="BV105" s="123"/>
      <c r="BW105" s="123"/>
      <c r="BX105" s="123"/>
      <c r="BY105" s="123"/>
      <c r="CA105" s="137"/>
    </row>
    <row r="106" spans="6:79" ht="12.75" customHeight="1">
      <c r="F106" s="23"/>
      <c r="G106" s="23"/>
      <c r="H106" s="23"/>
      <c r="I106" s="23"/>
      <c r="J106" s="23"/>
      <c r="K106" s="23"/>
      <c r="L106" s="23"/>
      <c r="M106" s="23"/>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t="s">
        <v>29</v>
      </c>
      <c r="AT106" s="129">
        <f>SUM(AT61:AT80)+SUM(AT85:AT104)</f>
        <v>0</v>
      </c>
      <c r="AU106" s="129">
        <f t="shared" ref="AU106:BY106" si="144">SUM(AU61:AU80)+SUM(AU85:AU104)</f>
        <v>0</v>
      </c>
      <c r="AV106" s="129">
        <f t="shared" si="144"/>
        <v>0</v>
      </c>
      <c r="AW106" s="129">
        <f t="shared" si="144"/>
        <v>0</v>
      </c>
      <c r="AX106" s="129">
        <f t="shared" si="144"/>
        <v>0</v>
      </c>
      <c r="AY106" s="129">
        <f t="shared" si="144"/>
        <v>0</v>
      </c>
      <c r="AZ106" s="129">
        <f t="shared" si="144"/>
        <v>0</v>
      </c>
      <c r="BA106" s="129">
        <f t="shared" si="144"/>
        <v>0</v>
      </c>
      <c r="BB106" s="129">
        <f t="shared" si="144"/>
        <v>0</v>
      </c>
      <c r="BC106" s="129">
        <f t="shared" si="144"/>
        <v>0</v>
      </c>
      <c r="BD106" s="129">
        <f t="shared" si="144"/>
        <v>0</v>
      </c>
      <c r="BE106" s="129">
        <f t="shared" si="144"/>
        <v>0</v>
      </c>
      <c r="BF106" s="129">
        <f t="shared" si="144"/>
        <v>0</v>
      </c>
      <c r="BG106" s="129">
        <f t="shared" si="144"/>
        <v>0</v>
      </c>
      <c r="BH106" s="129">
        <f t="shared" si="144"/>
        <v>0</v>
      </c>
      <c r="BI106" s="129">
        <f t="shared" si="144"/>
        <v>0</v>
      </c>
      <c r="BJ106" s="129">
        <f t="shared" si="144"/>
        <v>0</v>
      </c>
      <c r="BK106" s="129">
        <f t="shared" si="144"/>
        <v>0</v>
      </c>
      <c r="BL106" s="129">
        <f t="shared" si="144"/>
        <v>0</v>
      </c>
      <c r="BM106" s="129">
        <f t="shared" si="144"/>
        <v>0</v>
      </c>
      <c r="BN106" s="129">
        <f t="shared" si="144"/>
        <v>0</v>
      </c>
      <c r="BO106" s="129">
        <f t="shared" si="144"/>
        <v>0</v>
      </c>
      <c r="BP106" s="129">
        <f t="shared" si="144"/>
        <v>0</v>
      </c>
      <c r="BQ106" s="129">
        <f t="shared" si="144"/>
        <v>0</v>
      </c>
      <c r="BR106" s="129">
        <f t="shared" si="144"/>
        <v>0</v>
      </c>
      <c r="BS106" s="129">
        <f t="shared" si="144"/>
        <v>0</v>
      </c>
      <c r="BT106" s="129">
        <f t="shared" si="144"/>
        <v>0</v>
      </c>
      <c r="BU106" s="129">
        <f t="shared" si="144"/>
        <v>0</v>
      </c>
      <c r="BV106" s="129">
        <f t="shared" si="144"/>
        <v>0</v>
      </c>
      <c r="BW106" s="129">
        <f t="shared" si="144"/>
        <v>0</v>
      </c>
      <c r="BX106" s="129">
        <f t="shared" si="144"/>
        <v>0</v>
      </c>
      <c r="BY106" s="129">
        <f t="shared" si="144"/>
        <v>0</v>
      </c>
      <c r="CA106" s="129">
        <f>SUM(CA61:CA80)+SUM(CA85:CA104)</f>
        <v>0</v>
      </c>
    </row>
    <row r="107" spans="6:79" ht="12.75" customHeight="1">
      <c r="AE107" s="123"/>
    </row>
    <row r="108" spans="6:79" ht="12.75" customHeight="1">
      <c r="AE108" s="123"/>
    </row>
    <row r="109" spans="6:79" ht="12.75" customHeight="1">
      <c r="AE109" s="123"/>
    </row>
    <row r="110" spans="6:79" ht="12.75" customHeight="1">
      <c r="AE110" s="123"/>
    </row>
    <row r="111" spans="6:79" ht="12.75" customHeight="1">
      <c r="AE111" s="123"/>
    </row>
    <row r="112" spans="6:79" ht="12.75" customHeight="1">
      <c r="AE112" s="123"/>
    </row>
    <row r="113" spans="20:29" ht="12.75" customHeight="1">
      <c r="AC113" s="123"/>
    </row>
    <row r="114" spans="20:29" ht="12.75" customHeight="1">
      <c r="AC114" s="123"/>
    </row>
    <row r="115" spans="20:29">
      <c r="AC115" s="123"/>
    </row>
    <row r="116" spans="20:29">
      <c r="AA116" s="123"/>
    </row>
    <row r="117" spans="20:29">
      <c r="AA117" s="123"/>
    </row>
    <row r="118" spans="20:29">
      <c r="Y118" s="123"/>
    </row>
    <row r="119" spans="20:29">
      <c r="T119" s="123"/>
    </row>
  </sheetData>
  <mergeCells count="183">
    <mergeCell ref="BW83:BW84"/>
    <mergeCell ref="BX83:BX84"/>
    <mergeCell ref="BY83:BY84"/>
    <mergeCell ref="BJ83:BK83"/>
    <mergeCell ref="BL83:BM83"/>
    <mergeCell ref="BO83:BP83"/>
    <mergeCell ref="BQ83:BR83"/>
    <mergeCell ref="BS83:BT83"/>
    <mergeCell ref="BU83:BV83"/>
    <mergeCell ref="BU59:BV59"/>
    <mergeCell ref="BW59:BW60"/>
    <mergeCell ref="BX59:BX60"/>
    <mergeCell ref="AZ59:BA59"/>
    <mergeCell ref="BB59:BC59"/>
    <mergeCell ref="BD59:BE59"/>
    <mergeCell ref="BF59:BG59"/>
    <mergeCell ref="BH59:BI59"/>
    <mergeCell ref="BJ59:BK59"/>
    <mergeCell ref="AI83:AI84"/>
    <mergeCell ref="AJ83:AK83"/>
    <mergeCell ref="AL83:AM83"/>
    <mergeCell ref="AN83:AO83"/>
    <mergeCell ref="AP83:AQ83"/>
    <mergeCell ref="AR83:AR84"/>
    <mergeCell ref="BO59:BP59"/>
    <mergeCell ref="BQ59:BR59"/>
    <mergeCell ref="BS59:BT59"/>
    <mergeCell ref="BN83:BN84"/>
    <mergeCell ref="AT58:BY58"/>
    <mergeCell ref="Y59:Z59"/>
    <mergeCell ref="AI59:AI60"/>
    <mergeCell ref="AJ59:AK59"/>
    <mergeCell ref="AL59:AM59"/>
    <mergeCell ref="AN59:AO59"/>
    <mergeCell ref="AP59:AQ59"/>
    <mergeCell ref="BB83:BC83"/>
    <mergeCell ref="BD83:BE83"/>
    <mergeCell ref="BF83:BG83"/>
    <mergeCell ref="BH83:BI83"/>
    <mergeCell ref="AT83:AU83"/>
    <mergeCell ref="AV83:AW83"/>
    <mergeCell ref="AX83:AY83"/>
    <mergeCell ref="AZ83:BA83"/>
    <mergeCell ref="AS83:AS84"/>
    <mergeCell ref="AA83:AB83"/>
    <mergeCell ref="AC83:AD83"/>
    <mergeCell ref="AE83:AF83"/>
    <mergeCell ref="AG83:AH83"/>
    <mergeCell ref="BY59:BY60"/>
    <mergeCell ref="O82:AS82"/>
    <mergeCell ref="AT82:BY82"/>
    <mergeCell ref="Y83:Z83"/>
    <mergeCell ref="M82:M84"/>
    <mergeCell ref="O83:P83"/>
    <mergeCell ref="Q83:R83"/>
    <mergeCell ref="S83:T83"/>
    <mergeCell ref="U83:V83"/>
    <mergeCell ref="W83:X83"/>
    <mergeCell ref="BN59:BN60"/>
    <mergeCell ref="F82:F84"/>
    <mergeCell ref="G82:G84"/>
    <mergeCell ref="H82:H84"/>
    <mergeCell ref="I82:I84"/>
    <mergeCell ref="J82:J84"/>
    <mergeCell ref="K82:K84"/>
    <mergeCell ref="L82:L84"/>
    <mergeCell ref="BL59:BM59"/>
    <mergeCell ref="AS59:AS60"/>
    <mergeCell ref="AT59:AU59"/>
    <mergeCell ref="AV59:AW59"/>
    <mergeCell ref="AX59:AY59"/>
    <mergeCell ref="AR59:AR60"/>
    <mergeCell ref="AA59:AB59"/>
    <mergeCell ref="AC59:AD59"/>
    <mergeCell ref="AE59:AF59"/>
    <mergeCell ref="AG59:AH59"/>
    <mergeCell ref="L58:L60"/>
    <mergeCell ref="M58:M60"/>
    <mergeCell ref="O59:P59"/>
    <mergeCell ref="Q59:R59"/>
    <mergeCell ref="S59:T59"/>
    <mergeCell ref="U59:V59"/>
    <mergeCell ref="W59:X59"/>
    <mergeCell ref="F58:F60"/>
    <mergeCell ref="G58:G60"/>
    <mergeCell ref="H58:H60"/>
    <mergeCell ref="I58:I60"/>
    <mergeCell ref="J58:J60"/>
    <mergeCell ref="K58:K60"/>
    <mergeCell ref="O58:AS58"/>
    <mergeCell ref="B52:C53"/>
    <mergeCell ref="D52:E52"/>
    <mergeCell ref="D53:E53"/>
    <mergeCell ref="B54:C55"/>
    <mergeCell ref="D54:E54"/>
    <mergeCell ref="D55:E55"/>
    <mergeCell ref="K48:K49"/>
    <mergeCell ref="L48:N48"/>
    <mergeCell ref="O48:O49"/>
    <mergeCell ref="D49:E49"/>
    <mergeCell ref="S49:T49"/>
    <mergeCell ref="D50:E50"/>
    <mergeCell ref="D44:E44"/>
    <mergeCell ref="D45:E45"/>
    <mergeCell ref="D46:E46"/>
    <mergeCell ref="D47:E47"/>
    <mergeCell ref="D48:E48"/>
    <mergeCell ref="J48:J55"/>
    <mergeCell ref="D51:E51"/>
    <mergeCell ref="D40:E40"/>
    <mergeCell ref="C41:C42"/>
    <mergeCell ref="D41:E41"/>
    <mergeCell ref="S41:T41"/>
    <mergeCell ref="D42:E42"/>
    <mergeCell ref="D43:E43"/>
    <mergeCell ref="C33:C34"/>
    <mergeCell ref="D33:D34"/>
    <mergeCell ref="B35:B51"/>
    <mergeCell ref="C35:C36"/>
    <mergeCell ref="D35:D36"/>
    <mergeCell ref="C37:C38"/>
    <mergeCell ref="D37:E37"/>
    <mergeCell ref="D38:E38"/>
    <mergeCell ref="C39:C40"/>
    <mergeCell ref="D39:E39"/>
    <mergeCell ref="B27:B34"/>
    <mergeCell ref="C27:C28"/>
    <mergeCell ref="D27:E27"/>
    <mergeCell ref="D28:E28"/>
    <mergeCell ref="C29:C30"/>
    <mergeCell ref="D29:E29"/>
    <mergeCell ref="D30:E30"/>
    <mergeCell ref="C31:C32"/>
    <mergeCell ref="D31:E31"/>
    <mergeCell ref="D32:E32"/>
    <mergeCell ref="S22:T22"/>
    <mergeCell ref="D23:E23"/>
    <mergeCell ref="C24:C25"/>
    <mergeCell ref="D24:E24"/>
    <mergeCell ref="D25:E25"/>
    <mergeCell ref="D26:E26"/>
    <mergeCell ref="D20:E20"/>
    <mergeCell ref="D21:E21"/>
    <mergeCell ref="C22:C23"/>
    <mergeCell ref="D22:E22"/>
    <mergeCell ref="J22:J27"/>
    <mergeCell ref="O22:O28"/>
    <mergeCell ref="S14:T14"/>
    <mergeCell ref="D15:E15"/>
    <mergeCell ref="C16:C17"/>
    <mergeCell ref="D16:E16"/>
    <mergeCell ref="D17:E17"/>
    <mergeCell ref="C12:C13"/>
    <mergeCell ref="D12:E12"/>
    <mergeCell ref="D13:E13"/>
    <mergeCell ref="J13:J20"/>
    <mergeCell ref="K13:K14"/>
    <mergeCell ref="L13:N13"/>
    <mergeCell ref="C18:C19"/>
    <mergeCell ref="D18:E18"/>
    <mergeCell ref="D19:E19"/>
    <mergeCell ref="C20:C21"/>
    <mergeCell ref="O4:O5"/>
    <mergeCell ref="B6:C7"/>
    <mergeCell ref="D6:E6"/>
    <mergeCell ref="D7:E7"/>
    <mergeCell ref="B8:B26"/>
    <mergeCell ref="C8:C9"/>
    <mergeCell ref="D8:E8"/>
    <mergeCell ref="D9:E9"/>
    <mergeCell ref="C10:C11"/>
    <mergeCell ref="O13:O14"/>
    <mergeCell ref="C14:C15"/>
    <mergeCell ref="D14:E14"/>
    <mergeCell ref="B2:C2"/>
    <mergeCell ref="B4:C5"/>
    <mergeCell ref="D4:E5"/>
    <mergeCell ref="F4:H4"/>
    <mergeCell ref="J4:J11"/>
    <mergeCell ref="K4:K5"/>
    <mergeCell ref="D10:E10"/>
    <mergeCell ref="D11:E11"/>
    <mergeCell ref="L4:N4"/>
  </mergeCells>
  <phoneticPr fontId="1"/>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0BB6C-6212-4388-A724-D1597BCBE598}">
  <sheetPr>
    <tabColor theme="4" tint="-0.249977111117893"/>
  </sheetPr>
  <dimension ref="B1:AJ19"/>
  <sheetViews>
    <sheetView zoomScale="90" zoomScaleNormal="90" workbookViewId="0">
      <selection activeCell="C8" sqref="C8"/>
    </sheetView>
  </sheetViews>
  <sheetFormatPr defaultColWidth="9" defaultRowHeight="18"/>
  <cols>
    <col min="1" max="1" width="1.3984375" style="67" customWidth="1"/>
    <col min="2" max="2" width="5.09765625" style="67" customWidth="1"/>
    <col min="3" max="29" width="9" style="67"/>
    <col min="30" max="30" width="9" style="67" customWidth="1"/>
    <col min="31" max="16384" width="9" style="67"/>
  </cols>
  <sheetData>
    <row r="1" spans="2:34" ht="6" customHeight="1" thickBot="1"/>
    <row r="2" spans="2:34" ht="18" customHeight="1" thickBot="1">
      <c r="B2" s="690" t="s">
        <v>659</v>
      </c>
      <c r="C2" s="691"/>
      <c r="D2" s="691"/>
      <c r="E2" s="691"/>
      <c r="F2" s="691"/>
      <c r="G2" s="692"/>
    </row>
    <row r="3" spans="2:34" ht="6" customHeight="1"/>
    <row r="4" spans="2:34">
      <c r="B4" s="695"/>
      <c r="C4" s="652" t="s">
        <v>383</v>
      </c>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4"/>
    </row>
    <row r="5" spans="2:34">
      <c r="B5" s="695"/>
      <c r="C5" s="652" t="s">
        <v>374</v>
      </c>
      <c r="D5" s="654"/>
      <c r="E5" s="652" t="s">
        <v>537</v>
      </c>
      <c r="F5" s="654"/>
      <c r="G5" s="652" t="s">
        <v>523</v>
      </c>
      <c r="H5" s="654"/>
      <c r="I5" s="687" t="s">
        <v>376</v>
      </c>
      <c r="J5" s="687"/>
      <c r="K5" s="687" t="s">
        <v>452</v>
      </c>
      <c r="L5" s="687"/>
      <c r="M5" s="652" t="s">
        <v>652</v>
      </c>
      <c r="N5" s="654"/>
      <c r="O5" s="652" t="s">
        <v>541</v>
      </c>
      <c r="P5" s="654"/>
      <c r="Q5" s="687" t="s">
        <v>594</v>
      </c>
      <c r="R5" s="687"/>
      <c r="S5" s="652" t="s">
        <v>526</v>
      </c>
      <c r="T5" s="654"/>
      <c r="U5" s="687" t="s">
        <v>529</v>
      </c>
      <c r="V5" s="687"/>
      <c r="W5" s="649" t="s">
        <v>601</v>
      </c>
      <c r="X5" s="693" t="s">
        <v>604</v>
      </c>
      <c r="Y5" s="694"/>
      <c r="Z5" s="693" t="s">
        <v>605</v>
      </c>
      <c r="AA5" s="694"/>
      <c r="AB5" s="693" t="s">
        <v>606</v>
      </c>
      <c r="AC5" s="694"/>
      <c r="AD5" s="688" t="s">
        <v>78</v>
      </c>
      <c r="AE5" s="689"/>
      <c r="AF5" s="649" t="s">
        <v>381</v>
      </c>
      <c r="AG5" s="649" t="s">
        <v>621</v>
      </c>
      <c r="AH5" s="687" t="s">
        <v>29</v>
      </c>
    </row>
    <row r="6" spans="2:34">
      <c r="B6" s="695"/>
      <c r="C6" s="127" t="s">
        <v>152</v>
      </c>
      <c r="D6" s="127" t="s">
        <v>608</v>
      </c>
      <c r="E6" s="127" t="s">
        <v>152</v>
      </c>
      <c r="F6" s="127" t="s">
        <v>608</v>
      </c>
      <c r="G6" s="127" t="s">
        <v>152</v>
      </c>
      <c r="H6" s="127" t="s">
        <v>608</v>
      </c>
      <c r="I6" s="127" t="s">
        <v>79</v>
      </c>
      <c r="J6" s="127" t="s">
        <v>608</v>
      </c>
      <c r="K6" s="127" t="s">
        <v>79</v>
      </c>
      <c r="L6" s="127" t="s">
        <v>608</v>
      </c>
      <c r="M6" s="127" t="s">
        <v>152</v>
      </c>
      <c r="N6" s="127" t="s">
        <v>608</v>
      </c>
      <c r="O6" s="127" t="s">
        <v>152</v>
      </c>
      <c r="P6" s="127" t="s">
        <v>608</v>
      </c>
      <c r="Q6" s="127" t="s">
        <v>79</v>
      </c>
      <c r="R6" s="127" t="s">
        <v>608</v>
      </c>
      <c r="S6" s="127" t="s">
        <v>79</v>
      </c>
      <c r="T6" s="127" t="s">
        <v>608</v>
      </c>
      <c r="U6" s="127" t="s">
        <v>79</v>
      </c>
      <c r="V6" s="127" t="s">
        <v>608</v>
      </c>
      <c r="W6" s="650"/>
      <c r="X6" s="315" t="s">
        <v>79</v>
      </c>
      <c r="Y6" s="315" t="s">
        <v>608</v>
      </c>
      <c r="Z6" s="315" t="s">
        <v>79</v>
      </c>
      <c r="AA6" s="315" t="s">
        <v>608</v>
      </c>
      <c r="AB6" s="315" t="s">
        <v>79</v>
      </c>
      <c r="AC6" s="315" t="s">
        <v>608</v>
      </c>
      <c r="AD6" s="315" t="s">
        <v>79</v>
      </c>
      <c r="AE6" s="315" t="s">
        <v>608</v>
      </c>
      <c r="AF6" s="650"/>
      <c r="AG6" s="650"/>
      <c r="AH6" s="687"/>
    </row>
    <row r="7" spans="2:34">
      <c r="B7" s="1" t="s">
        <v>17</v>
      </c>
      <c r="C7" s="314">
        <f>①４月!AT106</f>
        <v>0</v>
      </c>
      <c r="D7" s="314">
        <f>①４月!AU106</f>
        <v>0</v>
      </c>
      <c r="E7" s="314">
        <f>①４月!AV106</f>
        <v>0</v>
      </c>
      <c r="F7" s="314">
        <f>①４月!AW106</f>
        <v>0</v>
      </c>
      <c r="G7" s="314">
        <f>①４月!AX106</f>
        <v>0</v>
      </c>
      <c r="H7" s="314">
        <f>①４月!AY106</f>
        <v>0</v>
      </c>
      <c r="I7" s="314">
        <f>①４月!AZ106</f>
        <v>0</v>
      </c>
      <c r="J7" s="314">
        <f>①４月!BA106</f>
        <v>0</v>
      </c>
      <c r="K7" s="314">
        <f>①４月!BB106</f>
        <v>0</v>
      </c>
      <c r="L7" s="314">
        <f>①４月!BC106</f>
        <v>0</v>
      </c>
      <c r="M7" s="314">
        <f>①４月!BD106</f>
        <v>0</v>
      </c>
      <c r="N7" s="314">
        <f>①４月!BE106</f>
        <v>0</v>
      </c>
      <c r="O7" s="314">
        <f>①４月!BF106</f>
        <v>0</v>
      </c>
      <c r="P7" s="314">
        <f>①４月!BG106</f>
        <v>0</v>
      </c>
      <c r="Q7" s="314">
        <f>①４月!BH106</f>
        <v>0</v>
      </c>
      <c r="R7" s="314">
        <f>①４月!BI106</f>
        <v>0</v>
      </c>
      <c r="S7" s="314">
        <f>①４月!BJ106</f>
        <v>0</v>
      </c>
      <c r="T7" s="314">
        <f>①４月!BK106</f>
        <v>0</v>
      </c>
      <c r="U7" s="314">
        <f>①４月!BL106</f>
        <v>0</v>
      </c>
      <c r="V7" s="314">
        <f>①４月!BM106</f>
        <v>0</v>
      </c>
      <c r="W7" s="314">
        <f>①４月!BN106</f>
        <v>0</v>
      </c>
      <c r="X7" s="314">
        <f>①４月!BO106</f>
        <v>0</v>
      </c>
      <c r="Y7" s="314">
        <f>①４月!BP106</f>
        <v>0</v>
      </c>
      <c r="Z7" s="314">
        <f>①４月!BQ106</f>
        <v>0</v>
      </c>
      <c r="AA7" s="314">
        <f>①４月!BR106</f>
        <v>0</v>
      </c>
      <c r="AB7" s="314">
        <f>①４月!BS106</f>
        <v>0</v>
      </c>
      <c r="AC7" s="314">
        <f>①４月!BT106</f>
        <v>0</v>
      </c>
      <c r="AD7" s="314">
        <f>①４月!BU106</f>
        <v>0</v>
      </c>
      <c r="AE7" s="314">
        <f>①４月!BV106</f>
        <v>0</v>
      </c>
      <c r="AF7" s="314">
        <f>①４月!BW106</f>
        <v>0</v>
      </c>
      <c r="AG7" s="314">
        <f>①４月!BX106</f>
        <v>0</v>
      </c>
      <c r="AH7" s="314">
        <f>SUM(C7:AG7)</f>
        <v>0</v>
      </c>
    </row>
    <row r="8" spans="2:34">
      <c r="B8" s="1" t="s">
        <v>18</v>
      </c>
      <c r="C8" s="314">
        <f>①５月!AT106</f>
        <v>0</v>
      </c>
      <c r="D8" s="314">
        <f>①５月!AU106</f>
        <v>0</v>
      </c>
      <c r="E8" s="314">
        <f>①５月!AV106</f>
        <v>0</v>
      </c>
      <c r="F8" s="314">
        <f>①５月!AW106</f>
        <v>0</v>
      </c>
      <c r="G8" s="314">
        <f>①５月!AX106</f>
        <v>0</v>
      </c>
      <c r="H8" s="314">
        <f>①５月!AY106</f>
        <v>0</v>
      </c>
      <c r="I8" s="314">
        <f>①５月!AZ106</f>
        <v>0</v>
      </c>
      <c r="J8" s="314">
        <f>①５月!BA106</f>
        <v>0</v>
      </c>
      <c r="K8" s="314">
        <f>①５月!BB106</f>
        <v>0</v>
      </c>
      <c r="L8" s="314">
        <f>①５月!BC106</f>
        <v>0</v>
      </c>
      <c r="M8" s="314">
        <f>①５月!BD106</f>
        <v>0</v>
      </c>
      <c r="N8" s="314">
        <f>①５月!BE106</f>
        <v>0</v>
      </c>
      <c r="O8" s="314">
        <f>①５月!BF106</f>
        <v>0</v>
      </c>
      <c r="P8" s="314">
        <f>①５月!BG106</f>
        <v>0</v>
      </c>
      <c r="Q8" s="314">
        <f>①５月!BH106</f>
        <v>0</v>
      </c>
      <c r="R8" s="314">
        <f>①５月!BI106</f>
        <v>0</v>
      </c>
      <c r="S8" s="314">
        <f>①５月!BJ106</f>
        <v>0</v>
      </c>
      <c r="T8" s="314">
        <f>①５月!BK106</f>
        <v>0</v>
      </c>
      <c r="U8" s="314">
        <f>①５月!BL106</f>
        <v>0</v>
      </c>
      <c r="V8" s="314">
        <f>①５月!BM106</f>
        <v>0</v>
      </c>
      <c r="W8" s="314">
        <f>①５月!BN106</f>
        <v>0</v>
      </c>
      <c r="X8" s="314">
        <f>①５月!BO106</f>
        <v>0</v>
      </c>
      <c r="Y8" s="314">
        <f>①５月!BP106</f>
        <v>0</v>
      </c>
      <c r="Z8" s="314">
        <f>①５月!BQ106</f>
        <v>0</v>
      </c>
      <c r="AA8" s="314">
        <f>①５月!BR106</f>
        <v>0</v>
      </c>
      <c r="AB8" s="314">
        <f>①５月!BS106</f>
        <v>0</v>
      </c>
      <c r="AC8" s="314">
        <f>①５月!BT106</f>
        <v>0</v>
      </c>
      <c r="AD8" s="314">
        <f>①５月!BU106</f>
        <v>0</v>
      </c>
      <c r="AE8" s="314">
        <f>①５月!BV106</f>
        <v>0</v>
      </c>
      <c r="AF8" s="314">
        <f>①５月!BW106</f>
        <v>0</v>
      </c>
      <c r="AG8" s="314">
        <f>①５月!BX106</f>
        <v>0</v>
      </c>
      <c r="AH8" s="314">
        <f t="shared" ref="AH8:AH18" si="0">SUM(C8:AG8)</f>
        <v>0</v>
      </c>
    </row>
    <row r="9" spans="2:34">
      <c r="B9" s="1" t="s">
        <v>19</v>
      </c>
      <c r="C9" s="314">
        <f>①６月!AT106</f>
        <v>0</v>
      </c>
      <c r="D9" s="314">
        <f>①６月!AU106</f>
        <v>0</v>
      </c>
      <c r="E9" s="314">
        <f>①６月!AV106</f>
        <v>0</v>
      </c>
      <c r="F9" s="314">
        <f>①６月!AW106</f>
        <v>0</v>
      </c>
      <c r="G9" s="314">
        <f>①６月!AX106</f>
        <v>0</v>
      </c>
      <c r="H9" s="314">
        <f>①６月!AY106</f>
        <v>0</v>
      </c>
      <c r="I9" s="314">
        <f>①６月!AZ106</f>
        <v>0</v>
      </c>
      <c r="J9" s="314">
        <f>①６月!BA106</f>
        <v>0</v>
      </c>
      <c r="K9" s="314">
        <f>①６月!BB106</f>
        <v>0</v>
      </c>
      <c r="L9" s="314">
        <f>①６月!BC106</f>
        <v>0</v>
      </c>
      <c r="M9" s="314">
        <f>①６月!BD106</f>
        <v>0</v>
      </c>
      <c r="N9" s="314">
        <f>①６月!BE106</f>
        <v>0</v>
      </c>
      <c r="O9" s="314">
        <f>①６月!BF106</f>
        <v>0</v>
      </c>
      <c r="P9" s="314">
        <f>①６月!BG106</f>
        <v>0</v>
      </c>
      <c r="Q9" s="314">
        <f>①６月!BH106</f>
        <v>0</v>
      </c>
      <c r="R9" s="314">
        <f>①６月!BI106</f>
        <v>0</v>
      </c>
      <c r="S9" s="314">
        <f>①６月!BJ106</f>
        <v>0</v>
      </c>
      <c r="T9" s="314">
        <f>①６月!BK106</f>
        <v>0</v>
      </c>
      <c r="U9" s="314">
        <f>①６月!BL106</f>
        <v>0</v>
      </c>
      <c r="V9" s="314">
        <f>①６月!BM106</f>
        <v>0</v>
      </c>
      <c r="W9" s="314">
        <f>①６月!BN106</f>
        <v>0</v>
      </c>
      <c r="X9" s="314">
        <f>①６月!BO106</f>
        <v>0</v>
      </c>
      <c r="Y9" s="314">
        <f>①６月!BP106</f>
        <v>0</v>
      </c>
      <c r="Z9" s="314">
        <f>①６月!BQ106</f>
        <v>0</v>
      </c>
      <c r="AA9" s="314">
        <f>①６月!BR106</f>
        <v>0</v>
      </c>
      <c r="AB9" s="314">
        <f>①６月!BS106</f>
        <v>0</v>
      </c>
      <c r="AC9" s="314">
        <f>①６月!BT106</f>
        <v>0</v>
      </c>
      <c r="AD9" s="314">
        <f>①６月!BU106</f>
        <v>0</v>
      </c>
      <c r="AE9" s="314">
        <f>①６月!BV106</f>
        <v>0</v>
      </c>
      <c r="AF9" s="314">
        <f>①６月!BW106</f>
        <v>0</v>
      </c>
      <c r="AG9" s="314">
        <f>①６月!BX106</f>
        <v>0</v>
      </c>
      <c r="AH9" s="314">
        <f t="shared" si="0"/>
        <v>0</v>
      </c>
    </row>
    <row r="10" spans="2:34">
      <c r="B10" s="1" t="s">
        <v>20</v>
      </c>
      <c r="C10" s="314">
        <f>①７月!AT106</f>
        <v>0</v>
      </c>
      <c r="D10" s="314">
        <f>①７月!AU106</f>
        <v>0</v>
      </c>
      <c r="E10" s="314">
        <f>①７月!AV106</f>
        <v>0</v>
      </c>
      <c r="F10" s="314">
        <f>①７月!AW106</f>
        <v>0</v>
      </c>
      <c r="G10" s="314">
        <f>①７月!AX106</f>
        <v>0</v>
      </c>
      <c r="H10" s="314">
        <f>①７月!AY106</f>
        <v>0</v>
      </c>
      <c r="I10" s="314">
        <f>①７月!AZ106</f>
        <v>0</v>
      </c>
      <c r="J10" s="314">
        <f>①７月!BA106</f>
        <v>0</v>
      </c>
      <c r="K10" s="314">
        <f>①７月!BB106</f>
        <v>0</v>
      </c>
      <c r="L10" s="314">
        <f>①７月!BC106</f>
        <v>0</v>
      </c>
      <c r="M10" s="314">
        <f>①７月!BD106</f>
        <v>0</v>
      </c>
      <c r="N10" s="314">
        <f>①７月!BE106</f>
        <v>0</v>
      </c>
      <c r="O10" s="314">
        <f>①７月!BF106</f>
        <v>0</v>
      </c>
      <c r="P10" s="314">
        <f>①７月!BG106</f>
        <v>0</v>
      </c>
      <c r="Q10" s="314">
        <f>①７月!BH106</f>
        <v>0</v>
      </c>
      <c r="R10" s="314">
        <f>①７月!BI106</f>
        <v>0</v>
      </c>
      <c r="S10" s="314">
        <f>①７月!BJ106</f>
        <v>0</v>
      </c>
      <c r="T10" s="314">
        <f>①７月!BK106</f>
        <v>0</v>
      </c>
      <c r="U10" s="314">
        <f>①７月!BL106</f>
        <v>0</v>
      </c>
      <c r="V10" s="314">
        <f>①７月!BM106</f>
        <v>0</v>
      </c>
      <c r="W10" s="314">
        <f>①７月!BN106</f>
        <v>0</v>
      </c>
      <c r="X10" s="314">
        <f>①７月!BO106</f>
        <v>0</v>
      </c>
      <c r="Y10" s="314">
        <f>①７月!BP106</f>
        <v>0</v>
      </c>
      <c r="Z10" s="314">
        <f>①７月!BQ106</f>
        <v>0</v>
      </c>
      <c r="AA10" s="314">
        <f>①７月!BR106</f>
        <v>0</v>
      </c>
      <c r="AB10" s="314">
        <f>①７月!BS106</f>
        <v>0</v>
      </c>
      <c r="AC10" s="314">
        <f>①７月!BT106</f>
        <v>0</v>
      </c>
      <c r="AD10" s="314">
        <f>①７月!BU106</f>
        <v>0</v>
      </c>
      <c r="AE10" s="314">
        <f>①７月!BV106</f>
        <v>0</v>
      </c>
      <c r="AF10" s="314">
        <f>①７月!BW106</f>
        <v>0</v>
      </c>
      <c r="AG10" s="314">
        <f>①７月!BX106</f>
        <v>0</v>
      </c>
      <c r="AH10" s="314">
        <f t="shared" si="0"/>
        <v>0</v>
      </c>
    </row>
    <row r="11" spans="2:34">
      <c r="B11" s="1" t="s">
        <v>21</v>
      </c>
      <c r="C11" s="314">
        <f>①８月!AT106</f>
        <v>0</v>
      </c>
      <c r="D11" s="314">
        <f>①８月!AU106</f>
        <v>0</v>
      </c>
      <c r="E11" s="314">
        <f>①８月!AV106</f>
        <v>0</v>
      </c>
      <c r="F11" s="314">
        <f>①８月!AW106</f>
        <v>0</v>
      </c>
      <c r="G11" s="314">
        <f>①８月!AX106</f>
        <v>0</v>
      </c>
      <c r="H11" s="314">
        <f>①８月!AY106</f>
        <v>0</v>
      </c>
      <c r="I11" s="314">
        <f>①８月!AZ106</f>
        <v>0</v>
      </c>
      <c r="J11" s="314">
        <f>①８月!BA106</f>
        <v>0</v>
      </c>
      <c r="K11" s="314">
        <f>①８月!BB106</f>
        <v>0</v>
      </c>
      <c r="L11" s="314">
        <f>①８月!BC106</f>
        <v>0</v>
      </c>
      <c r="M11" s="314">
        <f>①８月!BD106</f>
        <v>0</v>
      </c>
      <c r="N11" s="314">
        <f>①８月!BE106</f>
        <v>0</v>
      </c>
      <c r="O11" s="314">
        <f>①８月!BF106</f>
        <v>0</v>
      </c>
      <c r="P11" s="314">
        <f>①８月!BG106</f>
        <v>0</v>
      </c>
      <c r="Q11" s="314">
        <f>①８月!BH106</f>
        <v>0</v>
      </c>
      <c r="R11" s="314">
        <f>①８月!BI106</f>
        <v>0</v>
      </c>
      <c r="S11" s="314">
        <f>①８月!BJ106</f>
        <v>0</v>
      </c>
      <c r="T11" s="314">
        <f>①８月!BK106</f>
        <v>0</v>
      </c>
      <c r="U11" s="314">
        <f>①８月!BL106</f>
        <v>0</v>
      </c>
      <c r="V11" s="314">
        <f>①８月!BM106</f>
        <v>0</v>
      </c>
      <c r="W11" s="314">
        <f>①８月!BN106</f>
        <v>0</v>
      </c>
      <c r="X11" s="314">
        <f>①８月!BO106</f>
        <v>0</v>
      </c>
      <c r="Y11" s="314">
        <f>①８月!BP106</f>
        <v>0</v>
      </c>
      <c r="Z11" s="314">
        <f>①８月!BQ106</f>
        <v>0</v>
      </c>
      <c r="AA11" s="314">
        <f>①８月!BR106</f>
        <v>0</v>
      </c>
      <c r="AB11" s="314">
        <f>①８月!BS106</f>
        <v>0</v>
      </c>
      <c r="AC11" s="314">
        <f>①８月!BT106</f>
        <v>0</v>
      </c>
      <c r="AD11" s="314">
        <f>①８月!BU106</f>
        <v>0</v>
      </c>
      <c r="AE11" s="314">
        <f>①８月!BV106</f>
        <v>0</v>
      </c>
      <c r="AF11" s="314">
        <f>①８月!BW106</f>
        <v>0</v>
      </c>
      <c r="AG11" s="314">
        <f>①８月!BX106</f>
        <v>0</v>
      </c>
      <c r="AH11" s="314">
        <f t="shared" si="0"/>
        <v>0</v>
      </c>
    </row>
    <row r="12" spans="2:34">
      <c r="B12" s="1" t="s">
        <v>22</v>
      </c>
      <c r="C12" s="314">
        <f>①９月!AT106</f>
        <v>0</v>
      </c>
      <c r="D12" s="314">
        <f>①９月!AU106</f>
        <v>0</v>
      </c>
      <c r="E12" s="314">
        <f>①９月!AV106</f>
        <v>0</v>
      </c>
      <c r="F12" s="314">
        <f>①９月!AW106</f>
        <v>0</v>
      </c>
      <c r="G12" s="314">
        <f>①９月!AX106</f>
        <v>0</v>
      </c>
      <c r="H12" s="314">
        <f>①９月!AY106</f>
        <v>0</v>
      </c>
      <c r="I12" s="314">
        <f>①９月!AZ106</f>
        <v>0</v>
      </c>
      <c r="J12" s="314">
        <f>①９月!BA106</f>
        <v>0</v>
      </c>
      <c r="K12" s="314">
        <f>①９月!BB106</f>
        <v>0</v>
      </c>
      <c r="L12" s="314">
        <f>①９月!BC106</f>
        <v>0</v>
      </c>
      <c r="M12" s="314">
        <f>①９月!BD106</f>
        <v>0</v>
      </c>
      <c r="N12" s="314">
        <f>①９月!BE106</f>
        <v>0</v>
      </c>
      <c r="O12" s="314">
        <f>①９月!BF106</f>
        <v>0</v>
      </c>
      <c r="P12" s="314">
        <f>①９月!BG106</f>
        <v>0</v>
      </c>
      <c r="Q12" s="314">
        <f>①９月!BH106</f>
        <v>0</v>
      </c>
      <c r="R12" s="314">
        <f>①９月!BI106</f>
        <v>0</v>
      </c>
      <c r="S12" s="314">
        <f>①９月!BJ106</f>
        <v>0</v>
      </c>
      <c r="T12" s="314">
        <f>①９月!BK106</f>
        <v>0</v>
      </c>
      <c r="U12" s="314">
        <f>①９月!BL106</f>
        <v>0</v>
      </c>
      <c r="V12" s="314">
        <f>①９月!BM106</f>
        <v>0</v>
      </c>
      <c r="W12" s="314">
        <f>①９月!BN106</f>
        <v>0</v>
      </c>
      <c r="X12" s="314">
        <f>①９月!BO106</f>
        <v>0</v>
      </c>
      <c r="Y12" s="314">
        <f>①９月!BP106</f>
        <v>0</v>
      </c>
      <c r="Z12" s="314">
        <f>①９月!BQ106</f>
        <v>0</v>
      </c>
      <c r="AA12" s="314">
        <f>①９月!BR106</f>
        <v>0</v>
      </c>
      <c r="AB12" s="314">
        <f>①９月!BS106</f>
        <v>0</v>
      </c>
      <c r="AC12" s="314">
        <f>①９月!BT106</f>
        <v>0</v>
      </c>
      <c r="AD12" s="314">
        <f>①９月!BU106</f>
        <v>0</v>
      </c>
      <c r="AE12" s="314">
        <f>①９月!BV106</f>
        <v>0</v>
      </c>
      <c r="AF12" s="314">
        <f>①９月!BW106</f>
        <v>0</v>
      </c>
      <c r="AG12" s="314">
        <f>①９月!BX106</f>
        <v>0</v>
      </c>
      <c r="AH12" s="314">
        <f t="shared" si="0"/>
        <v>0</v>
      </c>
    </row>
    <row r="13" spans="2:34">
      <c r="B13" s="1" t="s">
        <v>206</v>
      </c>
      <c r="C13" s="314">
        <f>①10月!AT106</f>
        <v>0</v>
      </c>
      <c r="D13" s="314">
        <f>①10月!AU106</f>
        <v>0</v>
      </c>
      <c r="E13" s="314">
        <f>①10月!AV106</f>
        <v>0</v>
      </c>
      <c r="F13" s="314">
        <f>①10月!AW106</f>
        <v>0</v>
      </c>
      <c r="G13" s="314">
        <f>①10月!AX106</f>
        <v>0</v>
      </c>
      <c r="H13" s="314">
        <f>①10月!AY106</f>
        <v>0</v>
      </c>
      <c r="I13" s="314">
        <f>①10月!AZ106</f>
        <v>0</v>
      </c>
      <c r="J13" s="314">
        <f>①10月!BA106</f>
        <v>0</v>
      </c>
      <c r="K13" s="314">
        <f>①10月!BB106</f>
        <v>0</v>
      </c>
      <c r="L13" s="314">
        <f>①10月!BC106</f>
        <v>0</v>
      </c>
      <c r="M13" s="314">
        <f>①10月!BD106</f>
        <v>0</v>
      </c>
      <c r="N13" s="314">
        <f>①10月!BE106</f>
        <v>0</v>
      </c>
      <c r="O13" s="314">
        <f>①10月!BF106</f>
        <v>0</v>
      </c>
      <c r="P13" s="314">
        <f>①10月!BG106</f>
        <v>0</v>
      </c>
      <c r="Q13" s="314">
        <f>①10月!BH106</f>
        <v>0</v>
      </c>
      <c r="R13" s="314">
        <f>①10月!BI106</f>
        <v>0</v>
      </c>
      <c r="S13" s="314">
        <f>①10月!BJ106</f>
        <v>0</v>
      </c>
      <c r="T13" s="314">
        <f>①10月!BK106</f>
        <v>0</v>
      </c>
      <c r="U13" s="314">
        <f>①10月!BL106</f>
        <v>0</v>
      </c>
      <c r="V13" s="314">
        <f>①10月!BM106</f>
        <v>0</v>
      </c>
      <c r="W13" s="314">
        <f>①10月!BN106</f>
        <v>0</v>
      </c>
      <c r="X13" s="314">
        <f>①10月!BO106</f>
        <v>0</v>
      </c>
      <c r="Y13" s="314">
        <f>①10月!BP106</f>
        <v>0</v>
      </c>
      <c r="Z13" s="314">
        <f>①10月!BQ106</f>
        <v>0</v>
      </c>
      <c r="AA13" s="314">
        <f>①10月!BR106</f>
        <v>0</v>
      </c>
      <c r="AB13" s="314">
        <f>①10月!BS106</f>
        <v>0</v>
      </c>
      <c r="AC13" s="314">
        <f>①10月!BT106</f>
        <v>0</v>
      </c>
      <c r="AD13" s="314">
        <f>①10月!BU106</f>
        <v>0</v>
      </c>
      <c r="AE13" s="314">
        <f>①10月!BV106</f>
        <v>0</v>
      </c>
      <c r="AF13" s="314">
        <f>①10月!BW106</f>
        <v>0</v>
      </c>
      <c r="AG13" s="314">
        <f>①10月!BX106</f>
        <v>0</v>
      </c>
      <c r="AH13" s="314">
        <f t="shared" si="0"/>
        <v>0</v>
      </c>
    </row>
    <row r="14" spans="2:34">
      <c r="B14" s="1" t="s">
        <v>207</v>
      </c>
      <c r="C14" s="314">
        <f>①11月!AT106</f>
        <v>0</v>
      </c>
      <c r="D14" s="314">
        <f>①11月!AU106</f>
        <v>0</v>
      </c>
      <c r="E14" s="314">
        <f>①11月!AV106</f>
        <v>0</v>
      </c>
      <c r="F14" s="314">
        <f>①11月!AW106</f>
        <v>0</v>
      </c>
      <c r="G14" s="314">
        <f>①11月!AX106</f>
        <v>0</v>
      </c>
      <c r="H14" s="314">
        <f>①11月!AY106</f>
        <v>0</v>
      </c>
      <c r="I14" s="314">
        <f>①11月!AZ106</f>
        <v>0</v>
      </c>
      <c r="J14" s="314">
        <f>①11月!BA106</f>
        <v>0</v>
      </c>
      <c r="K14" s="314">
        <f>①11月!BB106</f>
        <v>0</v>
      </c>
      <c r="L14" s="314">
        <f>①11月!BC106</f>
        <v>0</v>
      </c>
      <c r="M14" s="314">
        <f>①11月!BD106</f>
        <v>0</v>
      </c>
      <c r="N14" s="314">
        <f>①11月!BE106</f>
        <v>0</v>
      </c>
      <c r="O14" s="314">
        <f>①11月!BF106</f>
        <v>0</v>
      </c>
      <c r="P14" s="314">
        <f>①11月!BG106</f>
        <v>0</v>
      </c>
      <c r="Q14" s="314">
        <f>①11月!BH106</f>
        <v>0</v>
      </c>
      <c r="R14" s="314">
        <f>①11月!BI106</f>
        <v>0</v>
      </c>
      <c r="S14" s="314">
        <f>①11月!BJ106</f>
        <v>0</v>
      </c>
      <c r="T14" s="314">
        <f>①11月!BK106</f>
        <v>0</v>
      </c>
      <c r="U14" s="314">
        <f>①11月!BL106</f>
        <v>0</v>
      </c>
      <c r="V14" s="314">
        <f>①11月!BM106</f>
        <v>0</v>
      </c>
      <c r="W14" s="314">
        <f>①11月!BN106</f>
        <v>0</v>
      </c>
      <c r="X14" s="314">
        <f>①11月!BO106</f>
        <v>0</v>
      </c>
      <c r="Y14" s="314">
        <f>①11月!BP106</f>
        <v>0</v>
      </c>
      <c r="Z14" s="314">
        <f>①11月!BQ106</f>
        <v>0</v>
      </c>
      <c r="AA14" s="314">
        <f>①11月!BR106</f>
        <v>0</v>
      </c>
      <c r="AB14" s="314">
        <f>①11月!BS106</f>
        <v>0</v>
      </c>
      <c r="AC14" s="314">
        <f>①11月!BT106</f>
        <v>0</v>
      </c>
      <c r="AD14" s="314">
        <f>①11月!BU106</f>
        <v>0</v>
      </c>
      <c r="AE14" s="314">
        <f>①11月!BV106</f>
        <v>0</v>
      </c>
      <c r="AF14" s="314">
        <f>①11月!BW106</f>
        <v>0</v>
      </c>
      <c r="AG14" s="314">
        <f>①11月!BX106</f>
        <v>0</v>
      </c>
      <c r="AH14" s="314">
        <f t="shared" si="0"/>
        <v>0</v>
      </c>
    </row>
    <row r="15" spans="2:34">
      <c r="B15" s="1" t="s">
        <v>208</v>
      </c>
      <c r="C15" s="314">
        <f>①12月!AT106</f>
        <v>0</v>
      </c>
      <c r="D15" s="314">
        <f>①12月!AU106</f>
        <v>0</v>
      </c>
      <c r="E15" s="314">
        <f>①12月!AV106</f>
        <v>0</v>
      </c>
      <c r="F15" s="314">
        <f>①12月!AW106</f>
        <v>0</v>
      </c>
      <c r="G15" s="314">
        <f>①12月!AX106</f>
        <v>0</v>
      </c>
      <c r="H15" s="314">
        <f>①12月!AY106</f>
        <v>0</v>
      </c>
      <c r="I15" s="314">
        <f>①12月!AZ106</f>
        <v>0</v>
      </c>
      <c r="J15" s="314">
        <f>①12月!BA106</f>
        <v>0</v>
      </c>
      <c r="K15" s="314">
        <f>①12月!BB106</f>
        <v>0</v>
      </c>
      <c r="L15" s="314">
        <f>①12月!BC106</f>
        <v>0</v>
      </c>
      <c r="M15" s="314">
        <f>①12月!BD106</f>
        <v>0</v>
      </c>
      <c r="N15" s="314">
        <f>①12月!BE106</f>
        <v>0</v>
      </c>
      <c r="O15" s="314">
        <f>①12月!BF106</f>
        <v>0</v>
      </c>
      <c r="P15" s="314">
        <f>①12月!BG106</f>
        <v>0</v>
      </c>
      <c r="Q15" s="314">
        <f>①12月!BH106</f>
        <v>0</v>
      </c>
      <c r="R15" s="314">
        <f>①12月!BI106</f>
        <v>0</v>
      </c>
      <c r="S15" s="314">
        <f>①12月!BJ106</f>
        <v>0</v>
      </c>
      <c r="T15" s="314">
        <f>①12月!BK106</f>
        <v>0</v>
      </c>
      <c r="U15" s="314">
        <f>①12月!BL106</f>
        <v>0</v>
      </c>
      <c r="V15" s="314">
        <f>①12月!BM106</f>
        <v>0</v>
      </c>
      <c r="W15" s="314">
        <f>①12月!BN106</f>
        <v>0</v>
      </c>
      <c r="X15" s="314">
        <f>①12月!BO106</f>
        <v>0</v>
      </c>
      <c r="Y15" s="314">
        <f>①12月!BP106</f>
        <v>0</v>
      </c>
      <c r="Z15" s="314">
        <f>①12月!BQ106</f>
        <v>0</v>
      </c>
      <c r="AA15" s="314">
        <f>①12月!BR106</f>
        <v>0</v>
      </c>
      <c r="AB15" s="314">
        <f>①12月!BS106</f>
        <v>0</v>
      </c>
      <c r="AC15" s="314">
        <f>①12月!BT106</f>
        <v>0</v>
      </c>
      <c r="AD15" s="314">
        <f>①12月!BU106</f>
        <v>0</v>
      </c>
      <c r="AE15" s="314">
        <f>①12月!BV106</f>
        <v>0</v>
      </c>
      <c r="AF15" s="314">
        <f>①12月!BW106</f>
        <v>0</v>
      </c>
      <c r="AG15" s="314">
        <f>①12月!BX106</f>
        <v>0</v>
      </c>
      <c r="AH15" s="314">
        <f t="shared" si="0"/>
        <v>0</v>
      </c>
    </row>
    <row r="16" spans="2:34">
      <c r="B16" s="1" t="s">
        <v>26</v>
      </c>
      <c r="C16" s="314">
        <f>①１月!AT106</f>
        <v>0</v>
      </c>
      <c r="D16" s="314">
        <f>①１月!AU106</f>
        <v>0</v>
      </c>
      <c r="E16" s="314">
        <f>①１月!AV106</f>
        <v>0</v>
      </c>
      <c r="F16" s="314">
        <f>①１月!AW106</f>
        <v>0</v>
      </c>
      <c r="G16" s="314">
        <f>①１月!AX106</f>
        <v>0</v>
      </c>
      <c r="H16" s="314">
        <f>①１月!AY106</f>
        <v>0</v>
      </c>
      <c r="I16" s="314">
        <f>①１月!AZ106</f>
        <v>0</v>
      </c>
      <c r="J16" s="314">
        <f>①１月!BA106</f>
        <v>0</v>
      </c>
      <c r="K16" s="314">
        <f>①１月!BB106</f>
        <v>0</v>
      </c>
      <c r="L16" s="314">
        <f>①１月!BC106</f>
        <v>0</v>
      </c>
      <c r="M16" s="314">
        <f>①１月!BD106</f>
        <v>0</v>
      </c>
      <c r="N16" s="314">
        <f>①１月!BE106</f>
        <v>0</v>
      </c>
      <c r="O16" s="314">
        <f>①１月!BF106</f>
        <v>0</v>
      </c>
      <c r="P16" s="314">
        <f>①１月!BG106</f>
        <v>0</v>
      </c>
      <c r="Q16" s="314">
        <f>①１月!BH106</f>
        <v>0</v>
      </c>
      <c r="R16" s="314">
        <f>①１月!BI106</f>
        <v>0</v>
      </c>
      <c r="S16" s="314">
        <f>①１月!BJ106</f>
        <v>0</v>
      </c>
      <c r="T16" s="314">
        <f>①１月!BK106</f>
        <v>0</v>
      </c>
      <c r="U16" s="314">
        <f>①１月!BL106</f>
        <v>0</v>
      </c>
      <c r="V16" s="314">
        <f>①１月!BM106</f>
        <v>0</v>
      </c>
      <c r="W16" s="314">
        <f>①１月!BN106</f>
        <v>0</v>
      </c>
      <c r="X16" s="314">
        <f>①１月!BO106</f>
        <v>0</v>
      </c>
      <c r="Y16" s="314">
        <f>①１月!BP106</f>
        <v>0</v>
      </c>
      <c r="Z16" s="314">
        <f>①１月!BQ106</f>
        <v>0</v>
      </c>
      <c r="AA16" s="314">
        <f>①１月!BR106</f>
        <v>0</v>
      </c>
      <c r="AB16" s="314">
        <f>①１月!BS106</f>
        <v>0</v>
      </c>
      <c r="AC16" s="314">
        <f>①１月!BT106</f>
        <v>0</v>
      </c>
      <c r="AD16" s="314">
        <f>①１月!BU106</f>
        <v>0</v>
      </c>
      <c r="AE16" s="314">
        <f>①１月!BV106</f>
        <v>0</v>
      </c>
      <c r="AF16" s="314">
        <f>①１月!BW106</f>
        <v>0</v>
      </c>
      <c r="AG16" s="314">
        <f>①１月!BX106</f>
        <v>0</v>
      </c>
      <c r="AH16" s="314">
        <f t="shared" si="0"/>
        <v>0</v>
      </c>
    </row>
    <row r="17" spans="2:36">
      <c r="B17" s="1" t="s">
        <v>27</v>
      </c>
      <c r="C17" s="314">
        <f>①２月!AT106</f>
        <v>0</v>
      </c>
      <c r="D17" s="314">
        <f>①２月!AU106</f>
        <v>0</v>
      </c>
      <c r="E17" s="314">
        <f>①２月!AV106</f>
        <v>0</v>
      </c>
      <c r="F17" s="314">
        <f>①２月!AW106</f>
        <v>0</v>
      </c>
      <c r="G17" s="314">
        <f>①２月!AX106</f>
        <v>0</v>
      </c>
      <c r="H17" s="314">
        <f>①２月!AY106</f>
        <v>0</v>
      </c>
      <c r="I17" s="314">
        <f>①２月!AZ106</f>
        <v>0</v>
      </c>
      <c r="J17" s="314">
        <f>①２月!BA106</f>
        <v>0</v>
      </c>
      <c r="K17" s="314">
        <f>①２月!BB106</f>
        <v>0</v>
      </c>
      <c r="L17" s="314">
        <f>①２月!BC106</f>
        <v>0</v>
      </c>
      <c r="M17" s="314">
        <f>①２月!BD106</f>
        <v>0</v>
      </c>
      <c r="N17" s="314">
        <f>①２月!BE106</f>
        <v>0</v>
      </c>
      <c r="O17" s="314">
        <f>①２月!BF106</f>
        <v>0</v>
      </c>
      <c r="P17" s="314">
        <f>①２月!BG106</f>
        <v>0</v>
      </c>
      <c r="Q17" s="314">
        <f>①２月!BH106</f>
        <v>0</v>
      </c>
      <c r="R17" s="314">
        <f>①２月!BI106</f>
        <v>0</v>
      </c>
      <c r="S17" s="314">
        <f>①２月!BJ106</f>
        <v>0</v>
      </c>
      <c r="T17" s="314">
        <f>①２月!BK106</f>
        <v>0</v>
      </c>
      <c r="U17" s="314">
        <f>①２月!BL106</f>
        <v>0</v>
      </c>
      <c r="V17" s="314">
        <f>①２月!BM106</f>
        <v>0</v>
      </c>
      <c r="W17" s="314">
        <f>①２月!BN106</f>
        <v>0</v>
      </c>
      <c r="X17" s="314">
        <f>①２月!BO106</f>
        <v>0</v>
      </c>
      <c r="Y17" s="314">
        <f>①２月!BP106</f>
        <v>0</v>
      </c>
      <c r="Z17" s="314">
        <f>①２月!BQ106</f>
        <v>0</v>
      </c>
      <c r="AA17" s="314">
        <f>①２月!BR106</f>
        <v>0</v>
      </c>
      <c r="AB17" s="314">
        <f>①２月!BS106</f>
        <v>0</v>
      </c>
      <c r="AC17" s="314">
        <f>①２月!BT106</f>
        <v>0</v>
      </c>
      <c r="AD17" s="314">
        <f>①２月!BU106</f>
        <v>0</v>
      </c>
      <c r="AE17" s="314">
        <f>①２月!BV106</f>
        <v>0</v>
      </c>
      <c r="AF17" s="314">
        <f>①２月!BW106</f>
        <v>0</v>
      </c>
      <c r="AG17" s="314">
        <f>①２月!BX106</f>
        <v>0</v>
      </c>
      <c r="AH17" s="314">
        <f t="shared" si="0"/>
        <v>0</v>
      </c>
    </row>
    <row r="18" spans="2:36">
      <c r="B18" s="1" t="s">
        <v>28</v>
      </c>
      <c r="C18" s="314">
        <f>①３月!AT106</f>
        <v>0</v>
      </c>
      <c r="D18" s="314">
        <f>①３月!AU106</f>
        <v>0</v>
      </c>
      <c r="E18" s="314">
        <f>①３月!AV106</f>
        <v>0</v>
      </c>
      <c r="F18" s="314">
        <f>①３月!AW106</f>
        <v>0</v>
      </c>
      <c r="G18" s="314">
        <f>①３月!AX106</f>
        <v>0</v>
      </c>
      <c r="H18" s="314">
        <f>①３月!AY106</f>
        <v>0</v>
      </c>
      <c r="I18" s="314">
        <f>①３月!AZ106</f>
        <v>0</v>
      </c>
      <c r="J18" s="314">
        <f>①３月!BA106</f>
        <v>0</v>
      </c>
      <c r="K18" s="314">
        <f>①３月!BB106</f>
        <v>0</v>
      </c>
      <c r="L18" s="314">
        <f>①３月!BC106</f>
        <v>0</v>
      </c>
      <c r="M18" s="314">
        <f>①３月!BD106</f>
        <v>0</v>
      </c>
      <c r="N18" s="314">
        <f>①３月!BE106</f>
        <v>0</v>
      </c>
      <c r="O18" s="314">
        <f>①３月!BF106</f>
        <v>0</v>
      </c>
      <c r="P18" s="314">
        <f>①３月!BG106</f>
        <v>0</v>
      </c>
      <c r="Q18" s="314">
        <f>①３月!BH106</f>
        <v>0</v>
      </c>
      <c r="R18" s="314">
        <f>①３月!BI106</f>
        <v>0</v>
      </c>
      <c r="S18" s="314">
        <f>①３月!BJ106</f>
        <v>0</v>
      </c>
      <c r="T18" s="314">
        <f>①３月!BK106</f>
        <v>0</v>
      </c>
      <c r="U18" s="314">
        <f>①３月!BL106</f>
        <v>0</v>
      </c>
      <c r="V18" s="314">
        <f>①３月!BM106</f>
        <v>0</v>
      </c>
      <c r="W18" s="314">
        <f>①３月!BN106</f>
        <v>0</v>
      </c>
      <c r="X18" s="314">
        <f>①３月!BO106</f>
        <v>0</v>
      </c>
      <c r="Y18" s="314">
        <f>①３月!BP106</f>
        <v>0</v>
      </c>
      <c r="Z18" s="314">
        <f>①３月!BQ106</f>
        <v>0</v>
      </c>
      <c r="AA18" s="314">
        <f>①３月!BR106</f>
        <v>0</v>
      </c>
      <c r="AB18" s="314">
        <f>①３月!BS106</f>
        <v>0</v>
      </c>
      <c r="AC18" s="314">
        <f>①３月!BT106</f>
        <v>0</v>
      </c>
      <c r="AD18" s="314">
        <f>①３月!BU106</f>
        <v>0</v>
      </c>
      <c r="AE18" s="314">
        <f>①３月!BV106</f>
        <v>0</v>
      </c>
      <c r="AF18" s="314">
        <f>①３月!BW106</f>
        <v>0</v>
      </c>
      <c r="AG18" s="314">
        <f>①３月!BX106</f>
        <v>0</v>
      </c>
      <c r="AH18" s="314">
        <f t="shared" si="0"/>
        <v>0</v>
      </c>
      <c r="AI18" s="316" t="s">
        <v>636</v>
      </c>
      <c r="AJ18" s="314">
        <f>C19+E19+G19+I19+K19+M19+O19+Q19+S19+U19+W19+X19+Z19+AB19+AD19+AF19+AG19</f>
        <v>0</v>
      </c>
    </row>
    <row r="19" spans="2:36">
      <c r="B19" s="1" t="s">
        <v>29</v>
      </c>
      <c r="C19" s="314">
        <f>SUM(C7:C18)</f>
        <v>0</v>
      </c>
      <c r="D19" s="314">
        <f t="shared" ref="D19:AH19" si="1">SUM(D7:D18)</f>
        <v>0</v>
      </c>
      <c r="E19" s="314">
        <f t="shared" si="1"/>
        <v>0</v>
      </c>
      <c r="F19" s="314">
        <f t="shared" si="1"/>
        <v>0</v>
      </c>
      <c r="G19" s="314">
        <f t="shared" si="1"/>
        <v>0</v>
      </c>
      <c r="H19" s="314">
        <f t="shared" si="1"/>
        <v>0</v>
      </c>
      <c r="I19" s="314">
        <f t="shared" si="1"/>
        <v>0</v>
      </c>
      <c r="J19" s="314">
        <f t="shared" si="1"/>
        <v>0</v>
      </c>
      <c r="K19" s="314">
        <f t="shared" si="1"/>
        <v>0</v>
      </c>
      <c r="L19" s="314">
        <f t="shared" si="1"/>
        <v>0</v>
      </c>
      <c r="M19" s="314">
        <f t="shared" si="1"/>
        <v>0</v>
      </c>
      <c r="N19" s="314">
        <f t="shared" si="1"/>
        <v>0</v>
      </c>
      <c r="O19" s="314">
        <f t="shared" si="1"/>
        <v>0</v>
      </c>
      <c r="P19" s="314">
        <f t="shared" si="1"/>
        <v>0</v>
      </c>
      <c r="Q19" s="314">
        <f t="shared" si="1"/>
        <v>0</v>
      </c>
      <c r="R19" s="314">
        <f t="shared" si="1"/>
        <v>0</v>
      </c>
      <c r="S19" s="314">
        <f t="shared" si="1"/>
        <v>0</v>
      </c>
      <c r="T19" s="314">
        <f t="shared" si="1"/>
        <v>0</v>
      </c>
      <c r="U19" s="314">
        <f t="shared" si="1"/>
        <v>0</v>
      </c>
      <c r="V19" s="314">
        <f t="shared" si="1"/>
        <v>0</v>
      </c>
      <c r="W19" s="314">
        <f t="shared" si="1"/>
        <v>0</v>
      </c>
      <c r="X19" s="314">
        <f t="shared" si="1"/>
        <v>0</v>
      </c>
      <c r="Y19" s="314">
        <f t="shared" si="1"/>
        <v>0</v>
      </c>
      <c r="Z19" s="314">
        <f t="shared" si="1"/>
        <v>0</v>
      </c>
      <c r="AA19" s="314">
        <f t="shared" si="1"/>
        <v>0</v>
      </c>
      <c r="AB19" s="314">
        <f t="shared" si="1"/>
        <v>0</v>
      </c>
      <c r="AC19" s="314">
        <f t="shared" si="1"/>
        <v>0</v>
      </c>
      <c r="AD19" s="314">
        <f t="shared" si="1"/>
        <v>0</v>
      </c>
      <c r="AE19" s="314">
        <f t="shared" si="1"/>
        <v>0</v>
      </c>
      <c r="AF19" s="314">
        <f t="shared" si="1"/>
        <v>0</v>
      </c>
      <c r="AG19" s="314">
        <f t="shared" si="1"/>
        <v>0</v>
      </c>
      <c r="AH19" s="314">
        <f t="shared" si="1"/>
        <v>0</v>
      </c>
      <c r="AI19" s="316" t="s">
        <v>637</v>
      </c>
      <c r="AJ19" s="314">
        <f>D19+F19+H19+J19+L19+N19+P19+R19+T19+V19+Y19+AA19+AC19+AE19</f>
        <v>0</v>
      </c>
    </row>
  </sheetData>
  <mergeCells count="21">
    <mergeCell ref="AD5:AE5"/>
    <mergeCell ref="AF5:AF6"/>
    <mergeCell ref="AG5:AG6"/>
    <mergeCell ref="AH5:AH6"/>
    <mergeCell ref="B2:G2"/>
    <mergeCell ref="C4:AH4"/>
    <mergeCell ref="M5:N5"/>
    <mergeCell ref="W5:W6"/>
    <mergeCell ref="X5:Y5"/>
    <mergeCell ref="Z5:AA5"/>
    <mergeCell ref="AB5:AC5"/>
    <mergeCell ref="O5:P5"/>
    <mergeCell ref="Q5:R5"/>
    <mergeCell ref="S5:T5"/>
    <mergeCell ref="U5:V5"/>
    <mergeCell ref="B4:B6"/>
    <mergeCell ref="C5:D5"/>
    <mergeCell ref="E5:F5"/>
    <mergeCell ref="G5:H5"/>
    <mergeCell ref="I5:J5"/>
    <mergeCell ref="K5:L5"/>
  </mergeCells>
  <phoneticPr fontId="1"/>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E2E3C-DFEA-4249-8A6F-8D90CDC6770C}">
  <sheetPr>
    <tabColor rgb="FF00B050"/>
  </sheetPr>
  <dimension ref="B1:AK50"/>
  <sheetViews>
    <sheetView workbookViewId="0">
      <pane ySplit="4" topLeftCell="A5" activePane="bottomLeft" state="frozen"/>
      <selection pane="bottomLeft" activeCell="Q28" sqref="Q28"/>
    </sheetView>
  </sheetViews>
  <sheetFormatPr defaultColWidth="7.19921875" defaultRowHeight="16.2"/>
  <cols>
    <col min="1" max="1" width="0.69921875" style="14" customWidth="1"/>
    <col min="2" max="2" width="9" style="14" customWidth="1"/>
    <col min="3" max="20" width="10.59765625" style="14" customWidth="1"/>
    <col min="21" max="21" width="8.8984375" style="15" hidden="1" customWidth="1"/>
    <col min="22" max="23" width="8.8984375" style="23" hidden="1" customWidth="1"/>
    <col min="24" max="33" width="8.8984375" style="22" hidden="1" customWidth="1"/>
    <col min="34" max="34" width="10.59765625" style="23" hidden="1" customWidth="1"/>
    <col min="35" max="35" width="10.59765625" style="14" customWidth="1"/>
    <col min="36" max="37" width="10.59765625" style="15" customWidth="1"/>
    <col min="38" max="39" width="10.59765625" style="14" customWidth="1"/>
    <col min="40" max="16384" width="7.19921875" style="14"/>
  </cols>
  <sheetData>
    <row r="1" spans="2:37" ht="7.5" customHeight="1"/>
    <row r="2" spans="2:37" ht="15" customHeight="1">
      <c r="B2" s="20" t="s">
        <v>31</v>
      </c>
      <c r="C2" s="503" t="str">
        <f>IF(基本情報!C2="","",基本情報!C2)</f>
        <v/>
      </c>
      <c r="D2" s="505"/>
      <c r="E2" s="504"/>
      <c r="F2" s="390"/>
      <c r="G2" s="23"/>
      <c r="U2" s="15" t="s">
        <v>39</v>
      </c>
      <c r="V2" s="23" t="s">
        <v>282</v>
      </c>
      <c r="W2" s="23" t="s">
        <v>282</v>
      </c>
      <c r="X2" s="23" t="s">
        <v>253</v>
      </c>
      <c r="Y2" s="23" t="s">
        <v>55</v>
      </c>
      <c r="Z2" s="23" t="s">
        <v>58</v>
      </c>
      <c r="AA2" s="23" t="s">
        <v>61</v>
      </c>
      <c r="AB2" s="23" t="s">
        <v>507</v>
      </c>
      <c r="AC2" s="23" t="s">
        <v>95</v>
      </c>
      <c r="AD2" s="23" t="s">
        <v>255</v>
      </c>
      <c r="AE2" s="23" t="s">
        <v>456</v>
      </c>
      <c r="AF2" s="23" t="s">
        <v>257</v>
      </c>
      <c r="AG2" s="23" t="s">
        <v>38</v>
      </c>
      <c r="AH2" s="23" t="s">
        <v>305</v>
      </c>
      <c r="AJ2" s="14"/>
      <c r="AK2" s="14"/>
    </row>
    <row r="3" spans="2:37" ht="15" customHeight="1">
      <c r="B3" s="552" t="s">
        <v>295</v>
      </c>
      <c r="C3" s="552"/>
      <c r="D3" s="552"/>
      <c r="E3" s="552"/>
      <c r="F3" s="552"/>
      <c r="G3" s="552"/>
      <c r="H3" s="552"/>
      <c r="I3" s="552"/>
      <c r="J3" s="552"/>
      <c r="K3" s="552"/>
      <c r="L3" s="552"/>
      <c r="M3" s="552"/>
      <c r="N3" s="552"/>
      <c r="O3" s="552"/>
      <c r="P3" s="148"/>
      <c r="Q3" s="148"/>
      <c r="R3" s="148"/>
      <c r="S3" s="148"/>
      <c r="T3" s="148"/>
      <c r="U3" s="23"/>
      <c r="X3" s="148"/>
      <c r="Y3" s="148"/>
      <c r="Z3" s="148"/>
      <c r="AA3" s="148"/>
      <c r="AB3" s="148"/>
      <c r="AC3" s="23"/>
      <c r="AD3" s="23"/>
      <c r="AE3" s="23"/>
      <c r="AF3" s="23"/>
      <c r="AH3" s="22"/>
      <c r="AJ3" s="14"/>
      <c r="AK3" s="14"/>
    </row>
    <row r="4" spans="2:37" s="15" customFormat="1" ht="15" customHeight="1">
      <c r="B4" s="552" t="s">
        <v>354</v>
      </c>
      <c r="C4" s="552"/>
      <c r="D4" s="552"/>
      <c r="E4" s="552"/>
      <c r="F4" s="552"/>
      <c r="G4" s="552"/>
      <c r="H4" s="552"/>
      <c r="I4" s="552"/>
      <c r="J4" s="552"/>
      <c r="K4" s="552"/>
      <c r="L4" s="552"/>
      <c r="M4" s="552"/>
      <c r="N4" s="552"/>
      <c r="O4" s="552"/>
      <c r="P4" s="148"/>
      <c r="Q4" s="148"/>
      <c r="R4" s="148"/>
      <c r="S4" s="148"/>
      <c r="T4" s="148"/>
      <c r="U4" s="23" t="s">
        <v>294</v>
      </c>
      <c r="V4" s="23" t="s">
        <v>249</v>
      </c>
      <c r="W4" s="23" t="s">
        <v>258</v>
      </c>
      <c r="X4" s="23" t="s">
        <v>254</v>
      </c>
      <c r="Y4" s="391" t="s">
        <v>171</v>
      </c>
      <c r="Z4" s="391" t="s">
        <v>59</v>
      </c>
      <c r="AA4" s="391" t="s">
        <v>283</v>
      </c>
      <c r="AB4" s="23" t="s">
        <v>8</v>
      </c>
      <c r="AC4" s="23" t="s">
        <v>62</v>
      </c>
      <c r="AD4" s="23" t="s">
        <v>256</v>
      </c>
      <c r="AE4" s="23" t="s">
        <v>454</v>
      </c>
      <c r="AF4" s="23" t="s">
        <v>8</v>
      </c>
      <c r="AG4" s="23" t="s">
        <v>93</v>
      </c>
      <c r="AH4" s="23" t="s">
        <v>463</v>
      </c>
    </row>
    <row r="5" spans="2:37" ht="15" customHeight="1">
      <c r="B5" s="12" t="s">
        <v>48</v>
      </c>
      <c r="M5" s="13" t="s">
        <v>297</v>
      </c>
      <c r="V5" s="23" t="s">
        <v>250</v>
      </c>
      <c r="W5" s="23" t="s">
        <v>259</v>
      </c>
      <c r="Y5" s="391" t="s">
        <v>172</v>
      </c>
      <c r="Z5" s="391" t="s">
        <v>60</v>
      </c>
      <c r="AA5" s="391" t="s">
        <v>284</v>
      </c>
      <c r="AB5" s="23" t="s">
        <v>9</v>
      </c>
      <c r="AC5" s="23" t="s">
        <v>63</v>
      </c>
      <c r="AD5" s="23" t="s">
        <v>667</v>
      </c>
      <c r="AE5" s="23" t="s">
        <v>455</v>
      </c>
      <c r="AF5" s="23" t="s">
        <v>9</v>
      </c>
      <c r="AG5" s="23" t="s">
        <v>94</v>
      </c>
      <c r="AH5" s="23" t="s">
        <v>464</v>
      </c>
      <c r="AJ5" s="14"/>
      <c r="AK5" s="14"/>
    </row>
    <row r="6" spans="2:37" s="15" customFormat="1" ht="30" customHeight="1">
      <c r="B6" s="226"/>
      <c r="C6" s="393" t="s">
        <v>443</v>
      </c>
      <c r="D6" s="394" t="s">
        <v>444</v>
      </c>
      <c r="E6" s="339" t="s">
        <v>49</v>
      </c>
      <c r="F6" s="20" t="s">
        <v>45</v>
      </c>
      <c r="G6" s="395" t="s">
        <v>513</v>
      </c>
      <c r="H6" s="339" t="s">
        <v>50</v>
      </c>
      <c r="I6" s="339" t="s">
        <v>37</v>
      </c>
      <c r="J6" s="395" t="s">
        <v>499</v>
      </c>
      <c r="K6" s="395" t="s">
        <v>384</v>
      </c>
      <c r="L6" s="395" t="s">
        <v>514</v>
      </c>
      <c r="M6" s="226"/>
      <c r="N6" s="132" t="s">
        <v>2</v>
      </c>
      <c r="O6" s="132" t="s">
        <v>38</v>
      </c>
      <c r="P6" s="397" t="s">
        <v>500</v>
      </c>
      <c r="Q6" s="397" t="s">
        <v>501</v>
      </c>
      <c r="R6" s="397" t="s">
        <v>502</v>
      </c>
      <c r="S6" s="397" t="s">
        <v>445</v>
      </c>
      <c r="T6" s="398"/>
      <c r="U6" s="181"/>
      <c r="V6" s="181"/>
      <c r="W6" s="181"/>
      <c r="X6" s="181"/>
      <c r="Y6" s="391" t="s">
        <v>173</v>
      </c>
      <c r="Z6" s="391"/>
      <c r="AA6" s="391" t="s">
        <v>285</v>
      </c>
      <c r="AB6" s="391"/>
      <c r="AC6" s="23" t="s">
        <v>64</v>
      </c>
      <c r="AD6" s="23" t="s">
        <v>71</v>
      </c>
      <c r="AE6" s="23"/>
      <c r="AF6" s="23" t="s">
        <v>66</v>
      </c>
      <c r="AG6" s="23" t="s">
        <v>296</v>
      </c>
      <c r="AH6" s="23" t="s">
        <v>141</v>
      </c>
    </row>
    <row r="7" spans="2:37" ht="15" customHeight="1">
      <c r="B7" s="226" t="s">
        <v>281</v>
      </c>
      <c r="C7" s="24"/>
      <c r="D7" s="24"/>
      <c r="E7" s="24"/>
      <c r="F7" s="24"/>
      <c r="G7" s="24"/>
      <c r="H7" s="24"/>
      <c r="I7" s="24"/>
      <c r="J7" s="24"/>
      <c r="K7" s="399"/>
      <c r="L7" s="24"/>
      <c r="M7" s="226" t="s">
        <v>282</v>
      </c>
      <c r="N7" s="101"/>
      <c r="O7" s="399"/>
      <c r="P7" s="101"/>
      <c r="Q7" s="101"/>
      <c r="R7" s="101"/>
      <c r="S7" s="399"/>
      <c r="T7" s="23"/>
      <c r="U7" s="181"/>
      <c r="V7" s="181"/>
      <c r="W7" s="181"/>
      <c r="X7" s="181"/>
      <c r="Y7" s="391" t="s">
        <v>174</v>
      </c>
      <c r="Z7" s="391"/>
      <c r="AA7" s="391" t="s">
        <v>286</v>
      </c>
      <c r="AB7" s="391"/>
      <c r="AC7" s="23" t="s">
        <v>65</v>
      </c>
      <c r="AD7" s="23"/>
      <c r="AE7" s="23"/>
      <c r="AF7" s="23"/>
      <c r="AG7" s="23" t="s">
        <v>261</v>
      </c>
      <c r="AH7" s="23" t="s">
        <v>142</v>
      </c>
      <c r="AJ7" s="14"/>
      <c r="AK7" s="14"/>
    </row>
    <row r="8" spans="2:37" ht="15" customHeight="1">
      <c r="B8" s="226" t="s">
        <v>251</v>
      </c>
      <c r="C8" s="399"/>
      <c r="D8" s="399"/>
      <c r="E8" s="24"/>
      <c r="F8" s="399"/>
      <c r="G8" s="399"/>
      <c r="H8" s="24"/>
      <c r="I8" s="24"/>
      <c r="J8" s="399"/>
      <c r="K8" s="399"/>
      <c r="L8" s="399"/>
      <c r="M8" s="226" t="s">
        <v>260</v>
      </c>
      <c r="N8" s="399"/>
      <c r="O8" s="399"/>
      <c r="P8" s="399"/>
      <c r="Q8" s="399"/>
      <c r="R8" s="399"/>
      <c r="S8" s="399"/>
      <c r="T8" s="23"/>
      <c r="U8" s="23"/>
      <c r="X8" s="23"/>
      <c r="Y8" s="391" t="s">
        <v>175</v>
      </c>
      <c r="Z8" s="391"/>
      <c r="AA8" s="391" t="s">
        <v>287</v>
      </c>
      <c r="AB8" s="391"/>
      <c r="AC8" s="23" t="s">
        <v>70</v>
      </c>
      <c r="AD8" s="23"/>
      <c r="AE8" s="23"/>
      <c r="AF8" s="23"/>
      <c r="AH8" s="23" t="s">
        <v>143</v>
      </c>
      <c r="AJ8" s="14"/>
      <c r="AK8" s="14"/>
    </row>
    <row r="9" spans="2:37" s="15" customFormat="1" ht="15" customHeight="1">
      <c r="B9" s="227" t="s">
        <v>17</v>
      </c>
      <c r="C9" s="58" t="str">
        <f t="shared" ref="C9:I9" si="0">IF(C7="年間を通じて加算","〇","")</f>
        <v/>
      </c>
      <c r="D9" s="58" t="str">
        <f t="shared" si="0"/>
        <v/>
      </c>
      <c r="E9" s="58" t="str">
        <f t="shared" si="0"/>
        <v/>
      </c>
      <c r="F9" s="58" t="str">
        <f t="shared" si="0"/>
        <v/>
      </c>
      <c r="G9" s="40"/>
      <c r="H9" s="58" t="str">
        <f t="shared" si="0"/>
        <v/>
      </c>
      <c r="I9" s="58" t="str">
        <f t="shared" si="0"/>
        <v/>
      </c>
      <c r="J9" s="229"/>
      <c r="K9" s="697" t="s">
        <v>356</v>
      </c>
      <c r="L9" s="58" t="str">
        <f t="shared" ref="L9" si="1">IF(L7="年間を通じて加算","〇","")</f>
        <v/>
      </c>
      <c r="M9" s="227" t="s">
        <v>17</v>
      </c>
      <c r="N9" s="71" t="str">
        <f>IF(N7="年間を通じて減算","〇","")</f>
        <v/>
      </c>
      <c r="O9" s="24"/>
      <c r="P9" s="71" t="str">
        <f>IF(P7="年間を通じて減算","〇","")</f>
        <v/>
      </c>
      <c r="Q9" s="71" t="str">
        <f>IF(Q7="年間を通じて減算","〇","")</f>
        <v/>
      </c>
      <c r="R9" s="71" t="str">
        <f>IF(R7="年間を通じて減算","〇","")</f>
        <v/>
      </c>
      <c r="S9" s="24"/>
      <c r="T9" s="23"/>
      <c r="U9" s="400"/>
      <c r="V9" s="400"/>
      <c r="W9" s="400"/>
      <c r="X9" s="400"/>
      <c r="Y9" s="401" t="s">
        <v>176</v>
      </c>
      <c r="Z9" s="401"/>
      <c r="AA9" s="401" t="s">
        <v>288</v>
      </c>
      <c r="AB9" s="401"/>
      <c r="AC9" s="123"/>
      <c r="AD9" s="123"/>
      <c r="AE9" s="123"/>
      <c r="AF9" s="123"/>
      <c r="AG9" s="23"/>
      <c r="AH9" s="23" t="s">
        <v>119</v>
      </c>
    </row>
    <row r="10" spans="2:37" ht="15" customHeight="1">
      <c r="B10" s="227" t="s">
        <v>18</v>
      </c>
      <c r="C10" s="58" t="str">
        <f t="shared" ref="C10:I20" si="2">IF(C9="","",C9)</f>
        <v/>
      </c>
      <c r="D10" s="58" t="str">
        <f t="shared" si="2"/>
        <v/>
      </c>
      <c r="E10" s="58" t="str">
        <f t="shared" si="2"/>
        <v/>
      </c>
      <c r="F10" s="58" t="str">
        <f t="shared" si="2"/>
        <v/>
      </c>
      <c r="G10" s="40"/>
      <c r="H10" s="58" t="str">
        <f t="shared" si="2"/>
        <v/>
      </c>
      <c r="I10" s="58" t="str">
        <f t="shared" si="2"/>
        <v/>
      </c>
      <c r="J10" s="229"/>
      <c r="K10" s="698"/>
      <c r="L10" s="58" t="str">
        <f t="shared" ref="L10" si="3">IF(L9="","",L9)</f>
        <v/>
      </c>
      <c r="M10" s="227" t="s">
        <v>18</v>
      </c>
      <c r="N10" s="71" t="str">
        <f t="shared" ref="N10:N20" si="4">IF(N9="","",N9)</f>
        <v/>
      </c>
      <c r="O10" s="24"/>
      <c r="P10" s="71" t="str">
        <f t="shared" ref="P10:R20" si="5">IF(P9="","",P9)</f>
        <v/>
      </c>
      <c r="Q10" s="71" t="str">
        <f t="shared" si="5"/>
        <v/>
      </c>
      <c r="R10" s="71" t="str">
        <f t="shared" si="5"/>
        <v/>
      </c>
      <c r="S10" s="24"/>
      <c r="T10" s="23"/>
      <c r="U10" s="400"/>
      <c r="V10" s="400"/>
      <c r="W10" s="400"/>
      <c r="X10" s="400"/>
      <c r="Y10" s="401" t="s">
        <v>177</v>
      </c>
      <c r="Z10" s="401"/>
      <c r="AA10" s="401" t="s">
        <v>289</v>
      </c>
      <c r="AB10" s="401"/>
      <c r="AC10" s="123"/>
      <c r="AD10" s="123"/>
      <c r="AE10" s="123"/>
      <c r="AF10" s="123"/>
      <c r="AG10" s="405"/>
      <c r="AH10" s="23" t="s">
        <v>121</v>
      </c>
      <c r="AJ10" s="14"/>
      <c r="AK10" s="14"/>
    </row>
    <row r="11" spans="2:37" ht="15" customHeight="1">
      <c r="B11" s="227" t="s">
        <v>19</v>
      </c>
      <c r="C11" s="58" t="str">
        <f t="shared" si="2"/>
        <v/>
      </c>
      <c r="D11" s="58" t="str">
        <f t="shared" si="2"/>
        <v/>
      </c>
      <c r="E11" s="58" t="str">
        <f t="shared" si="2"/>
        <v/>
      </c>
      <c r="F11" s="58" t="str">
        <f t="shared" si="2"/>
        <v/>
      </c>
      <c r="G11" s="40"/>
      <c r="H11" s="58" t="str">
        <f t="shared" si="2"/>
        <v/>
      </c>
      <c r="I11" s="58" t="str">
        <f t="shared" si="2"/>
        <v/>
      </c>
      <c r="J11" s="229"/>
      <c r="K11" s="698"/>
      <c r="L11" s="58" t="str">
        <f t="shared" ref="L11" si="6">IF(L10="","",L10)</f>
        <v/>
      </c>
      <c r="M11" s="227" t="s">
        <v>19</v>
      </c>
      <c r="N11" s="71" t="str">
        <f t="shared" si="4"/>
        <v/>
      </c>
      <c r="O11" s="24"/>
      <c r="P11" s="71" t="str">
        <f t="shared" si="5"/>
        <v/>
      </c>
      <c r="Q11" s="71" t="str">
        <f t="shared" si="5"/>
        <v/>
      </c>
      <c r="R11" s="71" t="str">
        <f t="shared" si="5"/>
        <v/>
      </c>
      <c r="S11" s="24"/>
      <c r="T11" s="23"/>
      <c r="U11" s="400"/>
      <c r="V11" s="400"/>
      <c r="W11" s="400"/>
      <c r="X11" s="400"/>
      <c r="Y11" s="401" t="s">
        <v>178</v>
      </c>
      <c r="Z11" s="401"/>
      <c r="AA11" s="401" t="s">
        <v>290</v>
      </c>
      <c r="AB11" s="401"/>
      <c r="AC11" s="123"/>
      <c r="AD11" s="123"/>
      <c r="AE11" s="123"/>
      <c r="AF11" s="123"/>
      <c r="AG11" s="405"/>
      <c r="AH11" s="23" t="s">
        <v>122</v>
      </c>
      <c r="AJ11" s="14"/>
      <c r="AK11" s="14"/>
    </row>
    <row r="12" spans="2:37" ht="15" customHeight="1">
      <c r="B12" s="227" t="s">
        <v>20</v>
      </c>
      <c r="C12" s="58" t="str">
        <f t="shared" si="2"/>
        <v/>
      </c>
      <c r="D12" s="58" t="str">
        <f t="shared" si="2"/>
        <v/>
      </c>
      <c r="E12" s="58" t="str">
        <f t="shared" si="2"/>
        <v/>
      </c>
      <c r="F12" s="58" t="str">
        <f t="shared" si="2"/>
        <v/>
      </c>
      <c r="G12" s="40"/>
      <c r="H12" s="58" t="str">
        <f t="shared" si="2"/>
        <v/>
      </c>
      <c r="I12" s="58" t="str">
        <f t="shared" si="2"/>
        <v/>
      </c>
      <c r="J12" s="229"/>
      <c r="K12" s="698"/>
      <c r="L12" s="58" t="str">
        <f t="shared" ref="L12" si="7">IF(L11="","",L11)</f>
        <v/>
      </c>
      <c r="M12" s="227" t="s">
        <v>20</v>
      </c>
      <c r="N12" s="71" t="str">
        <f t="shared" si="4"/>
        <v/>
      </c>
      <c r="O12" s="24"/>
      <c r="P12" s="71" t="str">
        <f t="shared" si="5"/>
        <v/>
      </c>
      <c r="Q12" s="71" t="str">
        <f t="shared" si="5"/>
        <v/>
      </c>
      <c r="R12" s="71" t="str">
        <f t="shared" si="5"/>
        <v/>
      </c>
      <c r="S12" s="24"/>
      <c r="T12" s="23"/>
      <c r="U12" s="400"/>
      <c r="V12" s="400"/>
      <c r="W12" s="400"/>
      <c r="X12" s="400"/>
      <c r="Y12" s="401" t="s">
        <v>179</v>
      </c>
      <c r="Z12" s="401"/>
      <c r="AA12" s="401"/>
      <c r="AB12" s="401"/>
      <c r="AC12" s="123"/>
      <c r="AD12" s="123"/>
      <c r="AE12" s="123"/>
      <c r="AF12" s="123"/>
      <c r="AG12" s="405"/>
      <c r="AH12" s="23" t="s">
        <v>123</v>
      </c>
      <c r="AJ12" s="14"/>
      <c r="AK12" s="14"/>
    </row>
    <row r="13" spans="2:37" ht="15" customHeight="1">
      <c r="B13" s="227" t="s">
        <v>21</v>
      </c>
      <c r="C13" s="58" t="str">
        <f t="shared" si="2"/>
        <v/>
      </c>
      <c r="D13" s="58" t="str">
        <f t="shared" si="2"/>
        <v/>
      </c>
      <c r="E13" s="58" t="str">
        <f t="shared" si="2"/>
        <v/>
      </c>
      <c r="F13" s="58" t="str">
        <f t="shared" si="2"/>
        <v/>
      </c>
      <c r="G13" s="40"/>
      <c r="H13" s="58" t="str">
        <f t="shared" si="2"/>
        <v/>
      </c>
      <c r="I13" s="58" t="str">
        <f t="shared" si="2"/>
        <v/>
      </c>
      <c r="J13" s="229"/>
      <c r="K13" s="698"/>
      <c r="L13" s="58" t="str">
        <f t="shared" ref="L13" si="8">IF(L12="","",L12)</f>
        <v/>
      </c>
      <c r="M13" s="227" t="s">
        <v>21</v>
      </c>
      <c r="N13" s="71" t="str">
        <f t="shared" si="4"/>
        <v/>
      </c>
      <c r="O13" s="24"/>
      <c r="P13" s="71" t="str">
        <f t="shared" si="5"/>
        <v/>
      </c>
      <c r="Q13" s="71" t="str">
        <f t="shared" si="5"/>
        <v/>
      </c>
      <c r="R13" s="71" t="str">
        <f t="shared" si="5"/>
        <v/>
      </c>
      <c r="S13" s="24"/>
      <c r="T13" s="23"/>
      <c r="U13" s="400"/>
      <c r="V13" s="400"/>
      <c r="W13" s="400"/>
      <c r="X13" s="400"/>
      <c r="Y13" s="401" t="s">
        <v>180</v>
      </c>
      <c r="Z13" s="401"/>
      <c r="AA13" s="401"/>
      <c r="AB13" s="401"/>
      <c r="AG13" s="405"/>
      <c r="AH13" s="23" t="s">
        <v>124</v>
      </c>
      <c r="AJ13" s="14"/>
      <c r="AK13" s="14"/>
    </row>
    <row r="14" spans="2:37" ht="15" customHeight="1">
      <c r="B14" s="227" t="s">
        <v>22</v>
      </c>
      <c r="C14" s="58" t="str">
        <f t="shared" si="2"/>
        <v/>
      </c>
      <c r="D14" s="58" t="str">
        <f t="shared" si="2"/>
        <v/>
      </c>
      <c r="E14" s="58" t="str">
        <f t="shared" si="2"/>
        <v/>
      </c>
      <c r="F14" s="58" t="str">
        <f t="shared" si="2"/>
        <v/>
      </c>
      <c r="G14" s="40"/>
      <c r="H14" s="58" t="str">
        <f t="shared" si="2"/>
        <v/>
      </c>
      <c r="I14" s="58" t="str">
        <f t="shared" si="2"/>
        <v/>
      </c>
      <c r="J14" s="229"/>
      <c r="K14" s="698"/>
      <c r="L14" s="58" t="str">
        <f t="shared" ref="L14" si="9">IF(L13="","",L13)</f>
        <v/>
      </c>
      <c r="M14" s="227" t="s">
        <v>22</v>
      </c>
      <c r="N14" s="71" t="str">
        <f t="shared" si="4"/>
        <v/>
      </c>
      <c r="O14" s="24"/>
      <c r="P14" s="71" t="str">
        <f t="shared" si="5"/>
        <v/>
      </c>
      <c r="Q14" s="71" t="str">
        <f t="shared" si="5"/>
        <v/>
      </c>
      <c r="R14" s="71" t="str">
        <f t="shared" si="5"/>
        <v/>
      </c>
      <c r="S14" s="24"/>
      <c r="T14" s="23"/>
      <c r="U14" s="400"/>
      <c r="V14" s="400"/>
      <c r="W14" s="400"/>
      <c r="X14" s="400"/>
      <c r="Y14" s="401" t="s">
        <v>181</v>
      </c>
      <c r="Z14" s="401"/>
      <c r="AA14" s="401"/>
      <c r="AB14" s="401"/>
      <c r="AG14" s="405"/>
      <c r="AH14" s="23" t="s">
        <v>125</v>
      </c>
      <c r="AJ14" s="14"/>
      <c r="AK14" s="14"/>
    </row>
    <row r="15" spans="2:37" ht="15" customHeight="1">
      <c r="B15" s="227" t="s">
        <v>206</v>
      </c>
      <c r="C15" s="58" t="str">
        <f t="shared" si="2"/>
        <v/>
      </c>
      <c r="D15" s="58" t="str">
        <f t="shared" si="2"/>
        <v/>
      </c>
      <c r="E15" s="58" t="str">
        <f t="shared" si="2"/>
        <v/>
      </c>
      <c r="F15" s="58" t="str">
        <f t="shared" si="2"/>
        <v/>
      </c>
      <c r="G15" s="40"/>
      <c r="H15" s="58" t="str">
        <f t="shared" si="2"/>
        <v/>
      </c>
      <c r="I15" s="58" t="str">
        <f t="shared" si="2"/>
        <v/>
      </c>
      <c r="J15" s="229"/>
      <c r="K15" s="698"/>
      <c r="L15" s="58" t="str">
        <f t="shared" ref="L15" si="10">IF(L14="","",L14)</f>
        <v/>
      </c>
      <c r="M15" s="227" t="s">
        <v>206</v>
      </c>
      <c r="N15" s="71" t="str">
        <f t="shared" si="4"/>
        <v/>
      </c>
      <c r="O15" s="24"/>
      <c r="P15" s="71" t="str">
        <f t="shared" si="5"/>
        <v/>
      </c>
      <c r="Q15" s="71" t="str">
        <f t="shared" si="5"/>
        <v/>
      </c>
      <c r="R15" s="71" t="str">
        <f t="shared" si="5"/>
        <v/>
      </c>
      <c r="S15" s="24"/>
      <c r="T15" s="23"/>
      <c r="U15" s="400"/>
      <c r="V15" s="400"/>
      <c r="W15" s="400"/>
      <c r="X15" s="400"/>
      <c r="Y15" s="401" t="s">
        <v>182</v>
      </c>
      <c r="Z15" s="401"/>
      <c r="AA15" s="401"/>
      <c r="AB15" s="401"/>
      <c r="AG15" s="405"/>
      <c r="AH15" s="23" t="s">
        <v>126</v>
      </c>
      <c r="AJ15" s="14"/>
      <c r="AK15" s="14"/>
    </row>
    <row r="16" spans="2:37" ht="15" customHeight="1">
      <c r="B16" s="227" t="s">
        <v>207</v>
      </c>
      <c r="C16" s="58" t="str">
        <f t="shared" si="2"/>
        <v/>
      </c>
      <c r="D16" s="58" t="str">
        <f t="shared" si="2"/>
        <v/>
      </c>
      <c r="E16" s="58" t="str">
        <f t="shared" si="2"/>
        <v/>
      </c>
      <c r="F16" s="58" t="str">
        <f t="shared" si="2"/>
        <v/>
      </c>
      <c r="G16" s="40"/>
      <c r="H16" s="58" t="str">
        <f t="shared" si="2"/>
        <v/>
      </c>
      <c r="I16" s="58" t="str">
        <f t="shared" si="2"/>
        <v/>
      </c>
      <c r="J16" s="229"/>
      <c r="K16" s="698"/>
      <c r="L16" s="58" t="str">
        <f t="shared" ref="L16" si="11">IF(L15="","",L15)</f>
        <v/>
      </c>
      <c r="M16" s="227" t="s">
        <v>207</v>
      </c>
      <c r="N16" s="71" t="str">
        <f t="shared" si="4"/>
        <v/>
      </c>
      <c r="O16" s="24"/>
      <c r="P16" s="71" t="str">
        <f t="shared" si="5"/>
        <v/>
      </c>
      <c r="Q16" s="71" t="str">
        <f t="shared" si="5"/>
        <v/>
      </c>
      <c r="R16" s="71" t="str">
        <f t="shared" si="5"/>
        <v/>
      </c>
      <c r="S16" s="24"/>
      <c r="T16" s="23"/>
      <c r="U16" s="400"/>
      <c r="V16" s="400"/>
      <c r="W16" s="400"/>
      <c r="X16" s="400"/>
      <c r="Y16" s="401" t="s">
        <v>298</v>
      </c>
      <c r="Z16" s="401"/>
      <c r="AA16" s="401"/>
      <c r="AB16" s="401"/>
      <c r="AH16" s="23" t="s">
        <v>127</v>
      </c>
      <c r="AJ16" s="14"/>
      <c r="AK16" s="14"/>
    </row>
    <row r="17" spans="2:37" ht="15" customHeight="1">
      <c r="B17" s="227" t="s">
        <v>208</v>
      </c>
      <c r="C17" s="58" t="str">
        <f t="shared" si="2"/>
        <v/>
      </c>
      <c r="D17" s="58" t="str">
        <f t="shared" si="2"/>
        <v/>
      </c>
      <c r="E17" s="58" t="str">
        <f t="shared" si="2"/>
        <v/>
      </c>
      <c r="F17" s="58" t="str">
        <f t="shared" si="2"/>
        <v/>
      </c>
      <c r="G17" s="40"/>
      <c r="H17" s="58" t="str">
        <f t="shared" si="2"/>
        <v/>
      </c>
      <c r="I17" s="58" t="str">
        <f t="shared" si="2"/>
        <v/>
      </c>
      <c r="J17" s="229"/>
      <c r="K17" s="698"/>
      <c r="L17" s="58" t="str">
        <f t="shared" ref="L17" si="12">IF(L16="","",L16)</f>
        <v/>
      </c>
      <c r="M17" s="227" t="s">
        <v>208</v>
      </c>
      <c r="N17" s="71" t="str">
        <f t="shared" si="4"/>
        <v/>
      </c>
      <c r="O17" s="24"/>
      <c r="P17" s="71" t="str">
        <f t="shared" si="5"/>
        <v/>
      </c>
      <c r="Q17" s="71" t="str">
        <f t="shared" si="5"/>
        <v/>
      </c>
      <c r="R17" s="71" t="str">
        <f t="shared" si="5"/>
        <v/>
      </c>
      <c r="S17" s="24"/>
      <c r="T17" s="23"/>
      <c r="U17" s="400"/>
      <c r="V17" s="400"/>
      <c r="W17" s="400"/>
      <c r="X17" s="400"/>
      <c r="Y17" s="401" t="s">
        <v>262</v>
      </c>
      <c r="Z17" s="401"/>
      <c r="AA17" s="401"/>
      <c r="AB17" s="401"/>
      <c r="AH17" s="23" t="s">
        <v>128</v>
      </c>
    </row>
    <row r="18" spans="2:37" ht="15" customHeight="1">
      <c r="B18" s="227" t="s">
        <v>26</v>
      </c>
      <c r="C18" s="58" t="str">
        <f t="shared" si="2"/>
        <v/>
      </c>
      <c r="D18" s="58" t="str">
        <f t="shared" si="2"/>
        <v/>
      </c>
      <c r="E18" s="58" t="str">
        <f t="shared" si="2"/>
        <v/>
      </c>
      <c r="F18" s="58" t="str">
        <f t="shared" si="2"/>
        <v/>
      </c>
      <c r="G18" s="40"/>
      <c r="H18" s="58" t="str">
        <f t="shared" si="2"/>
        <v/>
      </c>
      <c r="I18" s="58" t="str">
        <f t="shared" si="2"/>
        <v/>
      </c>
      <c r="J18" s="229"/>
      <c r="K18" s="698"/>
      <c r="L18" s="58" t="str">
        <f t="shared" ref="L18" si="13">IF(L17="","",L17)</f>
        <v/>
      </c>
      <c r="M18" s="227" t="s">
        <v>26</v>
      </c>
      <c r="N18" s="71" t="str">
        <f t="shared" si="4"/>
        <v/>
      </c>
      <c r="O18" s="24"/>
      <c r="P18" s="71" t="str">
        <f t="shared" si="5"/>
        <v/>
      </c>
      <c r="Q18" s="71" t="str">
        <f t="shared" si="5"/>
        <v/>
      </c>
      <c r="R18" s="71" t="str">
        <f t="shared" si="5"/>
        <v/>
      </c>
      <c r="S18" s="24"/>
      <c r="T18" s="23"/>
      <c r="U18" s="400"/>
      <c r="V18" s="400"/>
      <c r="W18" s="400"/>
      <c r="X18" s="400"/>
      <c r="Y18" s="400"/>
      <c r="Z18" s="400"/>
      <c r="AA18" s="400"/>
      <c r="AB18" s="400"/>
      <c r="AH18" s="23" t="s">
        <v>129</v>
      </c>
    </row>
    <row r="19" spans="2:37" ht="15" customHeight="1">
      <c r="B19" s="227" t="s">
        <v>27</v>
      </c>
      <c r="C19" s="58" t="str">
        <f t="shared" si="2"/>
        <v/>
      </c>
      <c r="D19" s="58" t="str">
        <f t="shared" si="2"/>
        <v/>
      </c>
      <c r="E19" s="58" t="str">
        <f t="shared" si="2"/>
        <v/>
      </c>
      <c r="F19" s="58" t="str">
        <f t="shared" si="2"/>
        <v/>
      </c>
      <c r="G19" s="40"/>
      <c r="H19" s="58" t="str">
        <f t="shared" si="2"/>
        <v/>
      </c>
      <c r="I19" s="58" t="str">
        <f t="shared" si="2"/>
        <v/>
      </c>
      <c r="J19" s="229"/>
      <c r="K19" s="698"/>
      <c r="L19" s="58" t="str">
        <f t="shared" ref="L19" si="14">IF(L18="","",L18)</f>
        <v/>
      </c>
      <c r="M19" s="227" t="s">
        <v>27</v>
      </c>
      <c r="N19" s="71" t="str">
        <f t="shared" si="4"/>
        <v/>
      </c>
      <c r="O19" s="24"/>
      <c r="P19" s="71" t="str">
        <f t="shared" si="5"/>
        <v/>
      </c>
      <c r="Q19" s="71" t="str">
        <f t="shared" si="5"/>
        <v/>
      </c>
      <c r="R19" s="71" t="str">
        <f t="shared" si="5"/>
        <v/>
      </c>
      <c r="S19" s="24"/>
      <c r="T19" s="23"/>
      <c r="U19" s="400"/>
      <c r="V19" s="400"/>
      <c r="W19" s="400"/>
      <c r="X19" s="400"/>
      <c r="Y19" s="400"/>
      <c r="Z19" s="400"/>
      <c r="AA19" s="400"/>
      <c r="AB19" s="400"/>
      <c r="AH19" s="23" t="s">
        <v>130</v>
      </c>
    </row>
    <row r="20" spans="2:37" ht="15" customHeight="1">
      <c r="B20" s="227" t="s">
        <v>28</v>
      </c>
      <c r="C20" s="58" t="str">
        <f t="shared" si="2"/>
        <v/>
      </c>
      <c r="D20" s="58" t="str">
        <f t="shared" si="2"/>
        <v/>
      </c>
      <c r="E20" s="58" t="str">
        <f t="shared" si="2"/>
        <v/>
      </c>
      <c r="F20" s="58" t="str">
        <f t="shared" si="2"/>
        <v/>
      </c>
      <c r="G20" s="40"/>
      <c r="H20" s="58" t="str">
        <f t="shared" si="2"/>
        <v/>
      </c>
      <c r="I20" s="58" t="str">
        <f t="shared" si="2"/>
        <v/>
      </c>
      <c r="J20" s="20" t="str">
        <f>IF(J7="３月に加算","〇","")</f>
        <v/>
      </c>
      <c r="K20" s="699"/>
      <c r="L20" s="58" t="str">
        <f t="shared" ref="L20" si="15">IF(L19="","",L19)</f>
        <v/>
      </c>
      <c r="M20" s="227" t="s">
        <v>28</v>
      </c>
      <c r="N20" s="71" t="str">
        <f t="shared" si="4"/>
        <v/>
      </c>
      <c r="O20" s="24"/>
      <c r="P20" s="71" t="str">
        <f t="shared" si="5"/>
        <v/>
      </c>
      <c r="Q20" s="71" t="str">
        <f t="shared" si="5"/>
        <v/>
      </c>
      <c r="R20" s="71" t="str">
        <f t="shared" si="5"/>
        <v/>
      </c>
      <c r="S20" s="24"/>
      <c r="T20" s="23"/>
      <c r="U20" s="400"/>
      <c r="V20" s="400"/>
      <c r="W20" s="400"/>
      <c r="X20" s="400"/>
      <c r="Y20" s="400"/>
      <c r="Z20" s="400"/>
      <c r="AA20" s="400"/>
      <c r="AB20" s="400"/>
      <c r="AH20" s="23" t="s">
        <v>131</v>
      </c>
      <c r="AI20" s="15"/>
      <c r="AK20" s="14"/>
    </row>
    <row r="21" spans="2:37" ht="15" customHeight="1">
      <c r="B21" s="12" t="s">
        <v>16</v>
      </c>
      <c r="D21" s="551" t="s">
        <v>442</v>
      </c>
      <c r="E21" s="551"/>
      <c r="F21" s="551"/>
      <c r="G21" s="551"/>
      <c r="H21" s="551"/>
      <c r="I21" s="551"/>
      <c r="J21" s="551"/>
      <c r="K21" s="551"/>
      <c r="L21" s="551"/>
      <c r="M21" s="551"/>
      <c r="N21" s="551"/>
      <c r="O21" s="551"/>
      <c r="P21" s="148"/>
      <c r="Q21" s="148"/>
      <c r="R21" s="148"/>
      <c r="S21" s="148"/>
      <c r="T21" s="148"/>
      <c r="AH21" s="23" t="s">
        <v>345</v>
      </c>
    </row>
    <row r="22" spans="2:37" s="22" customFormat="1" ht="30" customHeight="1">
      <c r="B22" s="183"/>
      <c r="C22" s="402" t="s">
        <v>40</v>
      </c>
      <c r="D22" s="403" t="s">
        <v>446</v>
      </c>
      <c r="E22" s="404" t="s">
        <v>447</v>
      </c>
      <c r="F22" s="339" t="s">
        <v>51</v>
      </c>
      <c r="G22" s="403" t="s">
        <v>506</v>
      </c>
      <c r="H22" s="20" t="s">
        <v>52</v>
      </c>
      <c r="I22" s="20" t="s">
        <v>53</v>
      </c>
      <c r="J22" s="404" t="s">
        <v>448</v>
      </c>
      <c r="K22" s="395" t="s">
        <v>449</v>
      </c>
      <c r="L22" s="20" t="s">
        <v>14</v>
      </c>
      <c r="M22" s="402" t="s">
        <v>54</v>
      </c>
      <c r="N22" s="395" t="s">
        <v>450</v>
      </c>
      <c r="O22" s="23"/>
      <c r="P22" s="23"/>
      <c r="Q22" s="23"/>
      <c r="R22" s="23"/>
      <c r="S22" s="23"/>
      <c r="T22" s="23"/>
      <c r="U22" s="23"/>
      <c r="V22" s="23"/>
      <c r="W22" s="23"/>
      <c r="X22" s="23"/>
      <c r="Y22" s="23"/>
      <c r="Z22" s="23"/>
      <c r="AA22" s="23"/>
      <c r="AB22" s="228"/>
      <c r="AC22" s="228"/>
      <c r="AD22" s="228"/>
      <c r="AE22" s="228"/>
      <c r="AF22" s="228"/>
      <c r="AG22" s="228"/>
      <c r="AI22" s="23"/>
      <c r="AJ22" s="23"/>
    </row>
    <row r="23" spans="2:37" ht="15" customHeight="1">
      <c r="B23" s="226" t="s">
        <v>281</v>
      </c>
      <c r="C23" s="24"/>
      <c r="D23" s="24"/>
      <c r="E23" s="24"/>
      <c r="F23" s="24"/>
      <c r="G23" s="24"/>
      <c r="H23" s="24"/>
      <c r="I23" s="24"/>
      <c r="J23" s="24"/>
      <c r="K23" s="24"/>
      <c r="L23" s="24"/>
      <c r="M23" s="24"/>
      <c r="N23" s="24"/>
      <c r="O23" s="23"/>
      <c r="P23" s="23"/>
      <c r="Q23" s="23"/>
      <c r="R23" s="23"/>
      <c r="S23" s="23"/>
      <c r="T23" s="23"/>
      <c r="U23" s="23"/>
      <c r="X23" s="23"/>
      <c r="Y23" s="23"/>
      <c r="Z23" s="23"/>
      <c r="AA23" s="23"/>
      <c r="AB23" s="228"/>
      <c r="AC23" s="228"/>
      <c r="AD23" s="228"/>
      <c r="AE23" s="228"/>
      <c r="AF23" s="228"/>
      <c r="AG23" s="228"/>
      <c r="AH23" s="14"/>
      <c r="AI23" s="15"/>
      <c r="AK23" s="14"/>
    </row>
    <row r="24" spans="2:37" ht="15" customHeight="1">
      <c r="B24" s="553" t="s">
        <v>251</v>
      </c>
      <c r="C24" s="554"/>
      <c r="D24" s="20" t="s">
        <v>8</v>
      </c>
      <c r="E24" s="556" t="s">
        <v>252</v>
      </c>
      <c r="F24" s="550"/>
      <c r="G24" s="554"/>
      <c r="H24" s="555"/>
      <c r="I24" s="555"/>
      <c r="J24" s="550"/>
      <c r="K24" s="555"/>
      <c r="L24" s="550"/>
      <c r="M24" s="550"/>
      <c r="N24" s="555"/>
      <c r="O24" s="23"/>
      <c r="P24" s="23"/>
      <c r="Q24" s="23"/>
      <c r="R24" s="23"/>
      <c r="S24" s="23"/>
      <c r="T24" s="23"/>
      <c r="U24" s="23"/>
      <c r="X24" s="23"/>
      <c r="Y24" s="23"/>
      <c r="Z24" s="23"/>
      <c r="AA24" s="23"/>
      <c r="AG24" s="23"/>
      <c r="AH24" s="14"/>
      <c r="AI24" s="15"/>
      <c r="AK24" s="14"/>
    </row>
    <row r="25" spans="2:37" ht="15" customHeight="1">
      <c r="B25" s="553"/>
      <c r="C25" s="554"/>
      <c r="D25" s="40"/>
      <c r="E25" s="556"/>
      <c r="F25" s="550"/>
      <c r="G25" s="554"/>
      <c r="H25" s="555"/>
      <c r="I25" s="555"/>
      <c r="J25" s="550"/>
      <c r="K25" s="555"/>
      <c r="L25" s="550"/>
      <c r="M25" s="550"/>
      <c r="N25" s="555"/>
      <c r="O25" s="23"/>
      <c r="P25" s="23"/>
      <c r="Q25" s="23"/>
      <c r="R25" s="23"/>
      <c r="S25" s="23"/>
      <c r="T25" s="23"/>
      <c r="U25" s="23"/>
      <c r="X25" s="23"/>
      <c r="Y25" s="23"/>
      <c r="Z25" s="23"/>
      <c r="AA25" s="23"/>
      <c r="AG25" s="23"/>
      <c r="AH25" s="14"/>
      <c r="AI25" s="15"/>
      <c r="AK25" s="14"/>
    </row>
    <row r="26" spans="2:37" ht="15" customHeight="1">
      <c r="B26" s="553"/>
      <c r="C26" s="554"/>
      <c r="D26" s="20" t="s">
        <v>9</v>
      </c>
      <c r="E26" s="556"/>
      <c r="F26" s="550"/>
      <c r="G26" s="554"/>
      <c r="H26" s="555"/>
      <c r="I26" s="555"/>
      <c r="J26" s="550"/>
      <c r="K26" s="555"/>
      <c r="L26" s="550"/>
      <c r="M26" s="550"/>
      <c r="N26" s="555"/>
      <c r="O26" s="23"/>
      <c r="P26" s="23"/>
      <c r="Q26" s="23"/>
      <c r="R26" s="23"/>
      <c r="S26" s="23"/>
      <c r="T26" s="23"/>
      <c r="U26" s="23"/>
      <c r="X26" s="23"/>
      <c r="Y26" s="23"/>
      <c r="Z26" s="23"/>
      <c r="AA26" s="23"/>
      <c r="AG26" s="23"/>
      <c r="AH26" s="14"/>
      <c r="AI26" s="15"/>
      <c r="AK26" s="14"/>
    </row>
    <row r="27" spans="2:37" ht="15" customHeight="1">
      <c r="B27" s="553"/>
      <c r="C27" s="554"/>
      <c r="D27" s="40"/>
      <c r="E27" s="40"/>
      <c r="F27" s="550"/>
      <c r="G27" s="554"/>
      <c r="H27" s="555"/>
      <c r="I27" s="555"/>
      <c r="J27" s="550"/>
      <c r="K27" s="555"/>
      <c r="L27" s="550"/>
      <c r="M27" s="550"/>
      <c r="N27" s="555"/>
      <c r="O27" s="23"/>
      <c r="P27" s="23"/>
      <c r="Q27" s="23"/>
      <c r="R27" s="23"/>
      <c r="S27" s="23"/>
      <c r="T27" s="23"/>
      <c r="U27" s="23"/>
      <c r="X27" s="23"/>
      <c r="Y27" s="23"/>
      <c r="Z27" s="23"/>
      <c r="AA27" s="23"/>
      <c r="AG27" s="23"/>
      <c r="AH27" s="14"/>
      <c r="AI27" s="15"/>
      <c r="AK27" s="14"/>
    </row>
    <row r="28" spans="2:37" ht="15" customHeight="1">
      <c r="B28" s="227" t="s">
        <v>17</v>
      </c>
      <c r="C28" s="58" t="str">
        <f>IF(C24="","",IF(C23="年間を通じて加算",C24,""))</f>
        <v/>
      </c>
      <c r="D28" s="58" t="str">
        <f t="shared" ref="D28:E28" si="16">IF(D23="年間を通じて加算","〇","")</f>
        <v/>
      </c>
      <c r="E28" s="58" t="str">
        <f t="shared" si="16"/>
        <v/>
      </c>
      <c r="F28" s="58" t="str">
        <f>IF(F24="","",IF(F23="年間を通じて加算",F24,""))</f>
        <v/>
      </c>
      <c r="G28" s="229"/>
      <c r="H28" s="229"/>
      <c r="I28" s="229"/>
      <c r="J28" s="229"/>
      <c r="K28" s="229"/>
      <c r="L28" s="229"/>
      <c r="M28" s="58" t="str">
        <f>IF(M24="","",IF(M23="年間を通じて加算",M24,""))</f>
        <v/>
      </c>
      <c r="N28" s="229"/>
      <c r="O28" s="23"/>
      <c r="P28" s="23"/>
      <c r="Q28" s="23"/>
      <c r="R28" s="23"/>
      <c r="S28" s="23"/>
      <c r="T28" s="23"/>
      <c r="U28" s="23"/>
      <c r="X28" s="23"/>
      <c r="Y28" s="23"/>
      <c r="Z28" s="23"/>
      <c r="AA28" s="23"/>
      <c r="AG28" s="23"/>
      <c r="AH28" s="14"/>
      <c r="AI28" s="15"/>
      <c r="AK28" s="14"/>
    </row>
    <row r="29" spans="2:37" ht="15" customHeight="1">
      <c r="B29" s="227" t="s">
        <v>18</v>
      </c>
      <c r="C29" s="58" t="str">
        <f t="shared" ref="C29:F39" si="17">IF(C28="","",C28)</f>
        <v/>
      </c>
      <c r="D29" s="58" t="str">
        <f t="shared" si="17"/>
        <v/>
      </c>
      <c r="E29" s="58" t="str">
        <f t="shared" si="17"/>
        <v/>
      </c>
      <c r="F29" s="58" t="str">
        <f t="shared" si="17"/>
        <v/>
      </c>
      <c r="G29" s="229"/>
      <c r="H29" s="229"/>
      <c r="I29" s="229"/>
      <c r="J29" s="229"/>
      <c r="K29" s="229"/>
      <c r="L29" s="229"/>
      <c r="M29" s="58" t="str">
        <f t="shared" ref="M29:M39" si="18">IF(M28="","",M28)</f>
        <v/>
      </c>
      <c r="N29" s="229"/>
      <c r="O29" s="23"/>
      <c r="P29" s="23"/>
      <c r="Q29" s="23"/>
      <c r="R29" s="23"/>
      <c r="S29" s="23"/>
      <c r="T29" s="23"/>
      <c r="U29" s="23"/>
      <c r="X29" s="23"/>
      <c r="Y29" s="23"/>
      <c r="Z29" s="23"/>
      <c r="AA29" s="23"/>
      <c r="AG29" s="23"/>
      <c r="AH29" s="14"/>
      <c r="AI29" s="15"/>
      <c r="AK29" s="14"/>
    </row>
    <row r="30" spans="2:37" ht="15" customHeight="1">
      <c r="B30" s="227" t="s">
        <v>19</v>
      </c>
      <c r="C30" s="58" t="str">
        <f t="shared" si="17"/>
        <v/>
      </c>
      <c r="D30" s="58" t="str">
        <f t="shared" si="17"/>
        <v/>
      </c>
      <c r="E30" s="58" t="str">
        <f t="shared" si="17"/>
        <v/>
      </c>
      <c r="F30" s="58" t="str">
        <f t="shared" si="17"/>
        <v/>
      </c>
      <c r="G30" s="229"/>
      <c r="H30" s="229"/>
      <c r="I30" s="229"/>
      <c r="J30" s="229"/>
      <c r="K30" s="229"/>
      <c r="L30" s="229"/>
      <c r="M30" s="58" t="str">
        <f t="shared" si="18"/>
        <v/>
      </c>
      <c r="N30" s="229"/>
      <c r="O30" s="23"/>
      <c r="P30" s="23"/>
      <c r="Q30" s="23"/>
      <c r="R30" s="23"/>
      <c r="S30" s="23"/>
      <c r="T30" s="23"/>
      <c r="U30" s="23"/>
      <c r="X30" s="23"/>
      <c r="Y30" s="23"/>
      <c r="Z30" s="23"/>
      <c r="AA30" s="23"/>
      <c r="AG30" s="23"/>
      <c r="AH30" s="14"/>
      <c r="AI30" s="15"/>
      <c r="AK30" s="14"/>
    </row>
    <row r="31" spans="2:37" ht="15" customHeight="1">
      <c r="B31" s="227" t="s">
        <v>20</v>
      </c>
      <c r="C31" s="58" t="str">
        <f t="shared" si="17"/>
        <v/>
      </c>
      <c r="D31" s="58" t="str">
        <f t="shared" si="17"/>
        <v/>
      </c>
      <c r="E31" s="58" t="str">
        <f t="shared" si="17"/>
        <v/>
      </c>
      <c r="F31" s="58" t="str">
        <f t="shared" si="17"/>
        <v/>
      </c>
      <c r="G31" s="229"/>
      <c r="H31" s="229"/>
      <c r="I31" s="229"/>
      <c r="J31" s="229"/>
      <c r="K31" s="229"/>
      <c r="L31" s="229"/>
      <c r="M31" s="58" t="str">
        <f t="shared" si="18"/>
        <v/>
      </c>
      <c r="N31" s="229"/>
      <c r="O31" s="23"/>
      <c r="P31" s="23"/>
      <c r="Q31" s="23"/>
      <c r="R31" s="23"/>
      <c r="S31" s="23"/>
      <c r="T31" s="23"/>
      <c r="U31" s="23"/>
      <c r="X31" s="23"/>
      <c r="Y31" s="23"/>
      <c r="Z31" s="23"/>
      <c r="AA31" s="23"/>
      <c r="AG31" s="23"/>
      <c r="AH31" s="14"/>
      <c r="AI31" s="15"/>
      <c r="AK31" s="14"/>
    </row>
    <row r="32" spans="2:37" ht="15" customHeight="1">
      <c r="B32" s="227" t="s">
        <v>21</v>
      </c>
      <c r="C32" s="58" t="str">
        <f t="shared" si="17"/>
        <v/>
      </c>
      <c r="D32" s="58" t="str">
        <f t="shared" si="17"/>
        <v/>
      </c>
      <c r="E32" s="58" t="str">
        <f t="shared" si="17"/>
        <v/>
      </c>
      <c r="F32" s="58" t="str">
        <f t="shared" si="17"/>
        <v/>
      </c>
      <c r="G32" s="229"/>
      <c r="H32" s="229"/>
      <c r="I32" s="229"/>
      <c r="J32" s="229"/>
      <c r="K32" s="229"/>
      <c r="L32" s="229"/>
      <c r="M32" s="58" t="str">
        <f t="shared" si="18"/>
        <v/>
      </c>
      <c r="N32" s="229"/>
      <c r="O32" s="23"/>
      <c r="P32" s="23"/>
      <c r="Q32" s="23"/>
      <c r="R32" s="23"/>
      <c r="S32" s="23"/>
      <c r="T32" s="23"/>
      <c r="U32" s="23"/>
      <c r="X32" s="23"/>
      <c r="Y32" s="23"/>
      <c r="Z32" s="23"/>
      <c r="AA32" s="23"/>
      <c r="AG32" s="23"/>
      <c r="AH32" s="14"/>
      <c r="AI32" s="15"/>
      <c r="AK32" s="14"/>
    </row>
    <row r="33" spans="2:37" ht="15" customHeight="1">
      <c r="B33" s="227" t="s">
        <v>22</v>
      </c>
      <c r="C33" s="58" t="str">
        <f t="shared" si="17"/>
        <v/>
      </c>
      <c r="D33" s="58" t="str">
        <f t="shared" si="17"/>
        <v/>
      </c>
      <c r="E33" s="58" t="str">
        <f t="shared" si="17"/>
        <v/>
      </c>
      <c r="F33" s="58" t="str">
        <f t="shared" si="17"/>
        <v/>
      </c>
      <c r="G33" s="229"/>
      <c r="H33" s="229"/>
      <c r="I33" s="229"/>
      <c r="J33" s="229"/>
      <c r="K33" s="229"/>
      <c r="L33" s="229"/>
      <c r="M33" s="58" t="str">
        <f t="shared" si="18"/>
        <v/>
      </c>
      <c r="N33" s="229"/>
      <c r="O33" s="23"/>
      <c r="P33" s="23"/>
      <c r="Q33" s="23"/>
      <c r="R33" s="23"/>
      <c r="S33" s="23"/>
      <c r="T33" s="23"/>
      <c r="U33" s="23"/>
      <c r="X33" s="23"/>
      <c r="Y33" s="23"/>
      <c r="Z33" s="23"/>
      <c r="AA33" s="23"/>
      <c r="AG33" s="23"/>
      <c r="AH33" s="14"/>
      <c r="AI33" s="15"/>
      <c r="AK33" s="14"/>
    </row>
    <row r="34" spans="2:37" ht="15" customHeight="1">
      <c r="B34" s="227" t="s">
        <v>206</v>
      </c>
      <c r="C34" s="58" t="str">
        <f t="shared" si="17"/>
        <v/>
      </c>
      <c r="D34" s="58" t="str">
        <f t="shared" si="17"/>
        <v/>
      </c>
      <c r="E34" s="58" t="str">
        <f t="shared" si="17"/>
        <v/>
      </c>
      <c r="F34" s="58" t="str">
        <f t="shared" si="17"/>
        <v/>
      </c>
      <c r="G34" s="229"/>
      <c r="H34" s="229"/>
      <c r="I34" s="229"/>
      <c r="J34" s="229"/>
      <c r="K34" s="229"/>
      <c r="L34" s="229"/>
      <c r="M34" s="58" t="str">
        <f t="shared" si="18"/>
        <v/>
      </c>
      <c r="N34" s="229"/>
      <c r="O34" s="23"/>
      <c r="P34" s="23"/>
      <c r="Q34" s="23"/>
      <c r="R34" s="23"/>
      <c r="S34" s="23"/>
      <c r="T34" s="23"/>
      <c r="U34" s="23"/>
      <c r="X34" s="23"/>
      <c r="Y34" s="23"/>
      <c r="Z34" s="23"/>
      <c r="AA34" s="23"/>
      <c r="AG34" s="23"/>
      <c r="AH34" s="14"/>
      <c r="AI34" s="15"/>
      <c r="AK34" s="14"/>
    </row>
    <row r="35" spans="2:37" ht="15" customHeight="1">
      <c r="B35" s="227" t="s">
        <v>207</v>
      </c>
      <c r="C35" s="58" t="str">
        <f t="shared" si="17"/>
        <v/>
      </c>
      <c r="D35" s="58" t="str">
        <f t="shared" si="17"/>
        <v/>
      </c>
      <c r="E35" s="58" t="str">
        <f t="shared" si="17"/>
        <v/>
      </c>
      <c r="F35" s="58" t="str">
        <f t="shared" si="17"/>
        <v/>
      </c>
      <c r="G35" s="229"/>
      <c r="H35" s="229"/>
      <c r="I35" s="229"/>
      <c r="J35" s="229"/>
      <c r="K35" s="229"/>
      <c r="L35" s="229"/>
      <c r="M35" s="58" t="str">
        <f t="shared" si="18"/>
        <v/>
      </c>
      <c r="N35" s="229"/>
      <c r="O35" s="23"/>
      <c r="P35" s="23"/>
      <c r="Q35" s="23"/>
      <c r="R35" s="23"/>
      <c r="S35" s="23"/>
      <c r="T35" s="23"/>
      <c r="U35" s="23"/>
      <c r="X35" s="23"/>
      <c r="Y35" s="23"/>
      <c r="Z35" s="23"/>
      <c r="AA35" s="23"/>
      <c r="AG35" s="23"/>
      <c r="AH35" s="14"/>
      <c r="AI35" s="15"/>
      <c r="AK35" s="14"/>
    </row>
    <row r="36" spans="2:37" ht="15" customHeight="1">
      <c r="B36" s="227" t="s">
        <v>208</v>
      </c>
      <c r="C36" s="58" t="str">
        <f t="shared" si="17"/>
        <v/>
      </c>
      <c r="D36" s="58" t="str">
        <f t="shared" si="17"/>
        <v/>
      </c>
      <c r="E36" s="58" t="str">
        <f t="shared" si="17"/>
        <v/>
      </c>
      <c r="F36" s="58" t="str">
        <f t="shared" si="17"/>
        <v/>
      </c>
      <c r="G36" s="229"/>
      <c r="H36" s="229"/>
      <c r="I36" s="229"/>
      <c r="J36" s="229"/>
      <c r="K36" s="229"/>
      <c r="L36" s="229"/>
      <c r="M36" s="58" t="str">
        <f t="shared" si="18"/>
        <v/>
      </c>
      <c r="N36" s="229"/>
      <c r="O36" s="23"/>
      <c r="P36" s="23"/>
      <c r="Q36" s="23"/>
      <c r="R36" s="23"/>
      <c r="S36" s="23"/>
      <c r="T36" s="23"/>
      <c r="U36" s="23"/>
      <c r="X36" s="23"/>
      <c r="Y36" s="23"/>
      <c r="Z36" s="23"/>
      <c r="AA36" s="23"/>
      <c r="AG36" s="23"/>
      <c r="AH36" s="14"/>
      <c r="AI36" s="15"/>
      <c r="AK36" s="14"/>
    </row>
    <row r="37" spans="2:37" ht="15" customHeight="1">
      <c r="B37" s="227" t="s">
        <v>26</v>
      </c>
      <c r="C37" s="58" t="str">
        <f t="shared" si="17"/>
        <v/>
      </c>
      <c r="D37" s="58" t="str">
        <f t="shared" si="17"/>
        <v/>
      </c>
      <c r="E37" s="58" t="str">
        <f t="shared" si="17"/>
        <v/>
      </c>
      <c r="F37" s="58" t="str">
        <f t="shared" si="17"/>
        <v/>
      </c>
      <c r="G37" s="229"/>
      <c r="H37" s="229"/>
      <c r="I37" s="229"/>
      <c r="J37" s="229"/>
      <c r="K37" s="229"/>
      <c r="L37" s="229"/>
      <c r="M37" s="58" t="str">
        <f t="shared" si="18"/>
        <v/>
      </c>
      <c r="N37" s="229"/>
      <c r="O37" s="23"/>
      <c r="P37" s="23"/>
      <c r="Q37" s="23"/>
      <c r="R37" s="23"/>
      <c r="S37" s="23"/>
      <c r="T37" s="23"/>
      <c r="U37" s="23"/>
      <c r="X37" s="23"/>
      <c r="Y37" s="23"/>
      <c r="Z37" s="23"/>
      <c r="AA37" s="23"/>
      <c r="AG37" s="23"/>
      <c r="AH37" s="14"/>
      <c r="AI37" s="15"/>
      <c r="AK37" s="14"/>
    </row>
    <row r="38" spans="2:37" ht="15" customHeight="1">
      <c r="B38" s="227" t="s">
        <v>27</v>
      </c>
      <c r="C38" s="58" t="str">
        <f t="shared" si="17"/>
        <v/>
      </c>
      <c r="D38" s="58" t="str">
        <f t="shared" si="17"/>
        <v/>
      </c>
      <c r="E38" s="58" t="str">
        <f t="shared" si="17"/>
        <v/>
      </c>
      <c r="F38" s="58" t="str">
        <f t="shared" si="17"/>
        <v/>
      </c>
      <c r="G38" s="229"/>
      <c r="H38" s="229"/>
      <c r="I38" s="229"/>
      <c r="J38" s="229"/>
      <c r="K38" s="229"/>
      <c r="L38" s="229"/>
      <c r="M38" s="58" t="str">
        <f t="shared" si="18"/>
        <v/>
      </c>
      <c r="N38" s="229"/>
      <c r="O38" s="23"/>
      <c r="P38" s="23"/>
      <c r="Q38" s="23"/>
      <c r="R38" s="23"/>
      <c r="S38" s="23"/>
      <c r="T38" s="23"/>
      <c r="U38" s="23"/>
      <c r="X38" s="23"/>
      <c r="Y38" s="23"/>
      <c r="Z38" s="23"/>
      <c r="AA38" s="23"/>
      <c r="AG38" s="23"/>
      <c r="AH38" s="14"/>
      <c r="AI38" s="15"/>
      <c r="AK38" s="14"/>
    </row>
    <row r="39" spans="2:37" ht="15" customHeight="1">
      <c r="B39" s="227" t="s">
        <v>28</v>
      </c>
      <c r="C39" s="58" t="str">
        <f t="shared" si="17"/>
        <v/>
      </c>
      <c r="D39" s="58" t="str">
        <f t="shared" si="17"/>
        <v/>
      </c>
      <c r="E39" s="58" t="str">
        <f t="shared" si="17"/>
        <v/>
      </c>
      <c r="F39" s="58" t="str">
        <f t="shared" si="17"/>
        <v/>
      </c>
      <c r="G39" s="20" t="str">
        <f t="shared" ref="G39:L39" si="19">IF(G23="３月に加算","〇","")</f>
        <v/>
      </c>
      <c r="H39" s="20" t="str">
        <f t="shared" si="19"/>
        <v/>
      </c>
      <c r="I39" s="20" t="str">
        <f t="shared" si="19"/>
        <v/>
      </c>
      <c r="J39" s="20" t="str">
        <f t="shared" si="19"/>
        <v/>
      </c>
      <c r="K39" s="20" t="str">
        <f t="shared" si="19"/>
        <v/>
      </c>
      <c r="L39" s="20" t="str">
        <f t="shared" si="19"/>
        <v/>
      </c>
      <c r="M39" s="58" t="str">
        <f t="shared" si="18"/>
        <v/>
      </c>
      <c r="N39" s="20" t="str">
        <f>IF(N23="３月に加算","〇","")</f>
        <v/>
      </c>
      <c r="O39" s="23"/>
      <c r="P39" s="23"/>
      <c r="Q39" s="23"/>
      <c r="R39" s="23"/>
      <c r="S39" s="23"/>
      <c r="T39" s="23"/>
      <c r="U39" s="23"/>
      <c r="X39" s="23"/>
      <c r="Y39" s="23"/>
      <c r="Z39" s="23"/>
      <c r="AA39" s="23"/>
      <c r="AG39" s="23"/>
      <c r="AH39" s="14"/>
      <c r="AI39" s="15"/>
      <c r="AK39" s="14"/>
    </row>
    <row r="40" spans="2:37" ht="15" customHeight="1">
      <c r="K40" s="17" t="s">
        <v>338</v>
      </c>
      <c r="T40" s="15"/>
      <c r="U40" s="23"/>
      <c r="W40" s="22"/>
      <c r="AG40" s="23"/>
      <c r="AH40" s="14"/>
      <c r="AI40" s="15"/>
      <c r="AK40" s="14"/>
    </row>
    <row r="41" spans="2:37" ht="15" customHeight="1">
      <c r="B41" s="559" t="s">
        <v>588</v>
      </c>
      <c r="C41" s="559"/>
      <c r="D41" s="559"/>
      <c r="E41" s="559"/>
      <c r="F41" s="559"/>
      <c r="G41" s="559"/>
      <c r="H41" s="559"/>
      <c r="I41" s="559"/>
      <c r="J41" s="696"/>
      <c r="K41" s="151"/>
      <c r="P41" s="15"/>
      <c r="Q41" s="15"/>
      <c r="R41" s="15"/>
      <c r="S41" s="15"/>
      <c r="T41" s="23"/>
      <c r="U41" s="23"/>
      <c r="V41" s="22"/>
      <c r="W41" s="22"/>
      <c r="AF41" s="23"/>
      <c r="AG41" s="14"/>
      <c r="AH41" s="15"/>
      <c r="AI41" s="15"/>
      <c r="AJ41" s="14"/>
      <c r="AK41" s="14"/>
    </row>
    <row r="42" spans="2:37" ht="15" customHeight="1"/>
    <row r="43" spans="2:37" ht="15" customHeight="1"/>
    <row r="44" spans="2:37" ht="15" customHeight="1"/>
    <row r="45" spans="2:37" ht="15" customHeight="1"/>
    <row r="46" spans="2:37" ht="15" customHeight="1"/>
    <row r="47" spans="2:37" ht="15" customHeight="1"/>
    <row r="48" spans="2:37" ht="15" customHeight="1"/>
    <row r="49" ht="15" customHeight="1"/>
    <row r="50" ht="15" customHeight="1"/>
  </sheetData>
  <sheetProtection algorithmName="SHA-512" hashValue="tBkbq+Pxt1+jg6h7lNkGl6l5OuD6sLU9sMTMWBAjvf1n1Kc1lcrFdIZDMnoov8lxArQNIFgM5tCGdFSK1OVmwQ==" saltValue="PU0dydQoH4WiOnFZF5CkUA==" spinCount="100000" sheet="1" objects="1" scenarios="1"/>
  <mergeCells count="18">
    <mergeCell ref="K24:K27"/>
    <mergeCell ref="G24:G27"/>
    <mergeCell ref="B41:J41"/>
    <mergeCell ref="B24:B27"/>
    <mergeCell ref="C24:C27"/>
    <mergeCell ref="E24:E26"/>
    <mergeCell ref="C2:E2"/>
    <mergeCell ref="B3:O3"/>
    <mergeCell ref="B4:O4"/>
    <mergeCell ref="K9:K20"/>
    <mergeCell ref="D21:O21"/>
    <mergeCell ref="M24:M27"/>
    <mergeCell ref="N24:N27"/>
    <mergeCell ref="L24:L27"/>
    <mergeCell ref="F24:F27"/>
    <mergeCell ref="H24:H27"/>
    <mergeCell ref="I24:I27"/>
    <mergeCell ref="J24:J27"/>
  </mergeCells>
  <phoneticPr fontId="1"/>
  <dataValidations count="18">
    <dataValidation type="list" allowBlank="1" showInputMessage="1" showErrorMessage="1" sqref="U7:AB7 U10:AB20 T23:AA23" xr:uid="{523A741D-0E96-4F46-8626-986BFB00CFA0}">
      <formula1>#REF!</formula1>
    </dataValidation>
    <dataValidation type="list" allowBlank="1" showInputMessage="1" showErrorMessage="1" sqref="N23:S23 G23:L23 J7" xr:uid="{24462A3A-3141-478D-8982-36D63753F3D3}">
      <formula1>$X$3:$X$4</formula1>
    </dataValidation>
    <dataValidation type="list" allowBlank="1" showInputMessage="1" showErrorMessage="1" sqref="D28:E39 C9:F20 L9:L20 N9:N20 P9:R20 H9:I20 J9:J19" xr:uid="{F34F2527-3347-4725-AEE3-B2C31222E3F0}">
      <formula1>$U$3:$U$4</formula1>
    </dataValidation>
    <dataValidation allowBlank="1" showInputMessage="1" sqref="G39:L39 D25 D27:E27 N39:AA39 K9 G9:G20 J20" xr:uid="{BF1FF6D6-8A48-4187-93AE-899A35C4C9DA}"/>
    <dataValidation type="list" allowBlank="1" showInputMessage="1" showErrorMessage="1" sqref="G9:G20" xr:uid="{99193495-2C7B-413A-8C8F-6D7477CCCE7D}">
      <formula1>$AB$3:$AB$4</formula1>
    </dataValidation>
    <dataValidation type="list" allowBlank="1" showInputMessage="1" showErrorMessage="1" sqref="L24:L27" xr:uid="{54125CD6-0560-4B56-A1D4-A0620898F4CB}">
      <formula1>$AE$3:$AE$5</formula1>
    </dataValidation>
    <dataValidation type="list" allowBlank="1" showInputMessage="1" showErrorMessage="1" sqref="C23:F23 M23 L7 C7:I7" xr:uid="{6A86B34C-11F2-4FAC-A39F-B2672C663FB8}">
      <formula1>$V$3:$V$5</formula1>
    </dataValidation>
    <dataValidation type="list" allowBlank="1" showInputMessage="1" showErrorMessage="1" sqref="C24:C39 G24:G27" xr:uid="{22613EF1-38D9-411A-8D05-219A1DB7E453}">
      <formula1>$AB$3:$AB$5</formula1>
    </dataValidation>
    <dataValidation type="list" allowBlank="1" showInputMessage="1" showErrorMessage="1" sqref="H8" xr:uid="{C97C83FC-B27A-4194-9C40-67A3B036B0CA}">
      <formula1>$Z$3:$Z$5</formula1>
    </dataValidation>
    <dataValidation type="list" allowBlank="1" showInputMessage="1" showErrorMessage="1" sqref="N7" xr:uid="{05D55687-EEF0-4700-AF1A-9FDAAA29B6B5}">
      <formula1>$W$3:$W$5</formula1>
    </dataValidation>
    <dataValidation type="list" allowBlank="1" showInputMessage="1" showErrorMessage="1" sqref="S9:S20" xr:uid="{6EF28C63-3BA4-43CD-9EA4-9419614072FB}">
      <formula1>$AH$3:$AH$21</formula1>
    </dataValidation>
    <dataValidation type="list" allowBlank="1" showInputMessage="1" showErrorMessage="1" sqref="O9:O20" xr:uid="{5DD44F38-8922-4016-B3B5-B86581472CD0}">
      <formula1>$AG$3:$AG$7</formula1>
    </dataValidation>
    <dataValidation type="list" allowBlank="1" showInputMessage="1" showErrorMessage="1" sqref="I8" xr:uid="{86523F47-96D5-47B7-8E0B-4DE13C7EE050}">
      <formula1>$AA$3:$AA$11</formula1>
    </dataValidation>
    <dataValidation type="list" allowBlank="1" showInputMessage="1" showErrorMessage="1" sqref="F24:F39" xr:uid="{723BE07B-A180-4A7E-B86E-304E8C43B316}">
      <formula1>$AC$3:$AC$8</formula1>
    </dataValidation>
    <dataValidation type="list" allowBlank="1" showInputMessage="1" showErrorMessage="1" sqref="M24:M39" xr:uid="{85CF51D9-DA5C-48DA-BB54-F17BF0617DF5}">
      <formula1>$AF$3:$AF$6</formula1>
    </dataValidation>
    <dataValidation type="list" allowBlank="1" showInputMessage="1" showErrorMessage="1" sqref="J24:J27" xr:uid="{51783035-CCD0-4D51-9218-249515DCAABC}">
      <formula1>$AD$3:$AD$6</formula1>
    </dataValidation>
    <dataValidation type="list" allowBlank="1" showInputMessage="1" showErrorMessage="1" sqref="E8" xr:uid="{8186CF08-9D64-4E16-8865-100B7E7768CE}">
      <formula1>$Y$3:$Y$17</formula1>
    </dataValidation>
    <dataValidation type="list" allowBlank="1" showInputMessage="1" showErrorMessage="1" sqref="P7:R7" xr:uid="{19E532FA-11A9-4CE8-9EB9-7BB9A59C0BD6}">
      <formula1>$W$3:$W$4</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2D96E-6466-49BA-99BB-91079D6902A1}">
  <sheetPr>
    <tabColor theme="9" tint="0.59999389629810485"/>
  </sheetPr>
  <dimension ref="A1:AD578"/>
  <sheetViews>
    <sheetView zoomScale="90" zoomScaleNormal="90" workbookViewId="0">
      <selection activeCell="E3" sqref="C3:J578"/>
    </sheetView>
  </sheetViews>
  <sheetFormatPr defaultColWidth="9" defaultRowHeight="16.2"/>
  <cols>
    <col min="1" max="1" width="1.19921875" style="2" customWidth="1"/>
    <col min="2" max="3" width="9.69921875" style="61" customWidth="1"/>
    <col min="4" max="4" width="7.59765625" style="60" customWidth="1"/>
    <col min="5" max="8" width="8.59765625" style="207" customWidth="1"/>
    <col min="9" max="9" width="1.59765625" style="2" customWidth="1"/>
    <col min="10" max="10" width="7.69921875" style="2" customWidth="1"/>
    <col min="11" max="16" width="9" style="2"/>
    <col min="17" max="17" width="9" style="2" customWidth="1"/>
    <col min="18" max="16384" width="9" style="2"/>
  </cols>
  <sheetData>
    <row r="1" spans="1:30" ht="5.25" customHeight="1">
      <c r="A1" s="207"/>
    </row>
    <row r="2" spans="1:30">
      <c r="A2" s="207"/>
      <c r="B2" s="208" t="s">
        <v>107</v>
      </c>
      <c r="C2" s="208" t="s">
        <v>108</v>
      </c>
      <c r="D2" s="208" t="s">
        <v>109</v>
      </c>
      <c r="E2" s="66" t="s">
        <v>238</v>
      </c>
      <c r="F2" s="66" t="s">
        <v>239</v>
      </c>
      <c r="G2" s="66" t="s">
        <v>237</v>
      </c>
      <c r="H2" s="66" t="s">
        <v>240</v>
      </c>
      <c r="J2" s="209" t="s">
        <v>11</v>
      </c>
      <c r="K2" s="560" t="s">
        <v>215</v>
      </c>
      <c r="L2" s="560"/>
      <c r="M2" s="561"/>
      <c r="N2" s="560"/>
      <c r="O2" s="560"/>
      <c r="P2" s="560" t="s">
        <v>72</v>
      </c>
      <c r="Q2" s="560"/>
      <c r="R2" s="560"/>
      <c r="S2" s="560"/>
      <c r="T2" s="560"/>
      <c r="U2" s="560" t="s">
        <v>243</v>
      </c>
      <c r="V2" s="560"/>
      <c r="W2" s="560"/>
      <c r="X2" s="560"/>
      <c r="Y2" s="560"/>
      <c r="Z2" s="560" t="s">
        <v>244</v>
      </c>
      <c r="AA2" s="560"/>
      <c r="AB2" s="560"/>
      <c r="AC2" s="560"/>
      <c r="AD2" s="560"/>
    </row>
    <row r="3" spans="1:30" ht="17.25" customHeight="1">
      <c r="A3" s="207"/>
      <c r="B3" s="62" t="s">
        <v>111</v>
      </c>
      <c r="C3" s="62" t="s">
        <v>558</v>
      </c>
      <c r="D3" s="63" t="s">
        <v>145</v>
      </c>
      <c r="E3" s="173">
        <v>257000</v>
      </c>
      <c r="F3" s="173">
        <v>201480</v>
      </c>
      <c r="G3" s="174">
        <v>2550</v>
      </c>
      <c r="H3" s="174">
        <v>1990</v>
      </c>
      <c r="J3" s="562" t="s">
        <v>17</v>
      </c>
      <c r="K3" s="208" t="s">
        <v>107</v>
      </c>
      <c r="L3" s="208" t="s">
        <v>108</v>
      </c>
      <c r="M3" s="208" t="s">
        <v>109</v>
      </c>
      <c r="N3" s="66" t="s">
        <v>238</v>
      </c>
      <c r="O3" s="66" t="s">
        <v>237</v>
      </c>
      <c r="P3" s="208" t="s">
        <v>107</v>
      </c>
      <c r="Q3" s="208" t="s">
        <v>108</v>
      </c>
      <c r="R3" s="208" t="s">
        <v>109</v>
      </c>
      <c r="S3" s="66" t="s">
        <v>238</v>
      </c>
      <c r="T3" s="66" t="s">
        <v>237</v>
      </c>
      <c r="U3" s="208" t="s">
        <v>107</v>
      </c>
      <c r="V3" s="208" t="s">
        <v>108</v>
      </c>
      <c r="W3" s="208" t="s">
        <v>109</v>
      </c>
      <c r="X3" s="66" t="s">
        <v>238</v>
      </c>
      <c r="Y3" s="66" t="s">
        <v>237</v>
      </c>
      <c r="Z3" s="208" t="s">
        <v>107</v>
      </c>
      <c r="AA3" s="208" t="s">
        <v>108</v>
      </c>
      <c r="AB3" s="208" t="s">
        <v>109</v>
      </c>
      <c r="AC3" s="66" t="s">
        <v>238</v>
      </c>
      <c r="AD3" s="66" t="s">
        <v>237</v>
      </c>
    </row>
    <row r="4" spans="1:30" ht="16.5" customHeight="1">
      <c r="B4" s="62" t="s">
        <v>112</v>
      </c>
      <c r="C4" s="62" t="s">
        <v>558</v>
      </c>
      <c r="D4" s="63" t="s">
        <v>146</v>
      </c>
      <c r="E4" s="173">
        <v>265290</v>
      </c>
      <c r="F4" s="173">
        <v>209770</v>
      </c>
      <c r="G4" s="174">
        <v>2630</v>
      </c>
      <c r="H4" s="174">
        <v>2070</v>
      </c>
      <c r="J4" s="563"/>
      <c r="K4" s="29" t="str">
        <f>IF(基本情報!C4="","",基本情報!C4)</f>
        <v/>
      </c>
      <c r="L4" s="20" t="str">
        <f>IF(利用定員!M35="","",利用定員!M35)</f>
        <v/>
      </c>
      <c r="M4" s="51" t="s">
        <v>145</v>
      </c>
      <c r="N4" s="31">
        <f>IFERROR(DGET($B$2:$H$578,N3,K3:M4),0)</f>
        <v>0</v>
      </c>
      <c r="O4" s="31">
        <f>IFERROR(DGET($B$2:$H$578,O3,K3:M4),0)</f>
        <v>0</v>
      </c>
      <c r="P4" s="29" t="str">
        <f>IF(K4="","",K4)</f>
        <v/>
      </c>
      <c r="Q4" s="29" t="str">
        <f>IF(L4="","",L4)</f>
        <v/>
      </c>
      <c r="R4" s="20" t="s">
        <v>4</v>
      </c>
      <c r="S4" s="31">
        <f>IFERROR(DGET($B$2:$H$578,S3,P3:R4),0)</f>
        <v>0</v>
      </c>
      <c r="T4" s="31">
        <f>IFERROR(DGET($B$2:$H$578,T3,P3:R4),0)</f>
        <v>0</v>
      </c>
      <c r="U4" s="29" t="str">
        <f>IF(K4="","",K4)</f>
        <v/>
      </c>
      <c r="V4" s="29" t="str">
        <f>IF(L4="","",L4)</f>
        <v/>
      </c>
      <c r="W4" s="20" t="s">
        <v>5</v>
      </c>
      <c r="X4" s="31">
        <f>IFERROR(DGET($B$2:$H$578,X3,U3:W4),0)</f>
        <v>0</v>
      </c>
      <c r="Y4" s="31">
        <f>IFERROR(DGET($B$2:$H$578,Y3,U3:W4),0)</f>
        <v>0</v>
      </c>
      <c r="Z4" s="29" t="str">
        <f>IF(K4="","",K4)</f>
        <v/>
      </c>
      <c r="AA4" s="29" t="str">
        <f>IF(L4="","",L4)</f>
        <v/>
      </c>
      <c r="AB4" s="20" t="s">
        <v>6</v>
      </c>
      <c r="AC4" s="31">
        <f>IFERROR(DGET($B$2:$H$578,AC3,Z3:AB4),0)</f>
        <v>0</v>
      </c>
      <c r="AD4" s="31">
        <f>IFERROR(DGET($B$2:$H$578,AD3,Z3:AB4),0)</f>
        <v>0</v>
      </c>
    </row>
    <row r="5" spans="1:30">
      <c r="B5" s="62" t="s">
        <v>112</v>
      </c>
      <c r="C5" s="62" t="s">
        <v>558</v>
      </c>
      <c r="D5" s="63" t="s">
        <v>147</v>
      </c>
      <c r="E5" s="173">
        <v>331910</v>
      </c>
      <c r="F5" s="173">
        <v>276390</v>
      </c>
      <c r="G5" s="174">
        <v>3200</v>
      </c>
      <c r="H5" s="174">
        <v>2640</v>
      </c>
      <c r="J5" s="562" t="s">
        <v>18</v>
      </c>
      <c r="K5" s="208" t="s">
        <v>107</v>
      </c>
      <c r="L5" s="208" t="s">
        <v>108</v>
      </c>
      <c r="M5" s="208" t="s">
        <v>109</v>
      </c>
      <c r="N5" s="66" t="s">
        <v>238</v>
      </c>
      <c r="O5" s="66" t="s">
        <v>237</v>
      </c>
      <c r="P5" s="208" t="s">
        <v>107</v>
      </c>
      <c r="Q5" s="208" t="s">
        <v>108</v>
      </c>
      <c r="R5" s="208" t="s">
        <v>109</v>
      </c>
      <c r="S5" s="66" t="s">
        <v>238</v>
      </c>
      <c r="T5" s="66" t="s">
        <v>237</v>
      </c>
      <c r="U5" s="208" t="s">
        <v>107</v>
      </c>
      <c r="V5" s="208" t="s">
        <v>108</v>
      </c>
      <c r="W5" s="208" t="s">
        <v>109</v>
      </c>
      <c r="X5" s="66" t="s">
        <v>238</v>
      </c>
      <c r="Y5" s="66" t="s">
        <v>237</v>
      </c>
      <c r="Z5" s="208" t="s">
        <v>107</v>
      </c>
      <c r="AA5" s="208" t="s">
        <v>108</v>
      </c>
      <c r="AB5" s="208" t="s">
        <v>109</v>
      </c>
      <c r="AC5" s="66" t="s">
        <v>238</v>
      </c>
      <c r="AD5" s="66" t="s">
        <v>237</v>
      </c>
    </row>
    <row r="6" spans="1:30">
      <c r="B6" s="62" t="s">
        <v>112</v>
      </c>
      <c r="C6" s="62" t="s">
        <v>558</v>
      </c>
      <c r="D6" s="63" t="s">
        <v>148</v>
      </c>
      <c r="E6" s="173">
        <v>414840</v>
      </c>
      <c r="F6" s="173">
        <v>359320</v>
      </c>
      <c r="G6" s="174">
        <v>4030</v>
      </c>
      <c r="H6" s="174">
        <v>3470</v>
      </c>
      <c r="J6" s="563"/>
      <c r="K6" s="29" t="str">
        <f>K4</f>
        <v/>
      </c>
      <c r="L6" s="29" t="str">
        <f>IF(利用定員!M36="","",利用定員!M36)</f>
        <v/>
      </c>
      <c r="M6" s="51" t="s">
        <v>145</v>
      </c>
      <c r="N6" s="31">
        <f>IFERROR(DGET($B$2:$H$578,N5,K5:M6),0)</f>
        <v>0</v>
      </c>
      <c r="O6" s="31">
        <f>IFERROR(DGET($B$2:$H$578,O5,K5:M6),0)</f>
        <v>0</v>
      </c>
      <c r="P6" s="29" t="str">
        <f>P4</f>
        <v/>
      </c>
      <c r="Q6" s="29" t="str">
        <f>IF(L6="","",L6)</f>
        <v/>
      </c>
      <c r="R6" s="20" t="s">
        <v>4</v>
      </c>
      <c r="S6" s="31">
        <f>IFERROR(DGET($B$2:$H$578,S5,P5:R6),0)</f>
        <v>0</v>
      </c>
      <c r="T6" s="31">
        <f>IFERROR(DGET($B$2:$H$578,T5,P5:R6),0)</f>
        <v>0</v>
      </c>
      <c r="U6" s="29" t="str">
        <f>U4</f>
        <v/>
      </c>
      <c r="V6" s="29" t="str">
        <f>IF(L6="","",L6)</f>
        <v/>
      </c>
      <c r="W6" s="20" t="s">
        <v>5</v>
      </c>
      <c r="X6" s="31">
        <f>IFERROR(DGET($B$2:$H$578,X5,U5:W6),0)</f>
        <v>0</v>
      </c>
      <c r="Y6" s="31">
        <f>IFERROR(DGET($B$2:$H$578,Y5,U5:W6),0)</f>
        <v>0</v>
      </c>
      <c r="Z6" s="29" t="str">
        <f>Z4</f>
        <v/>
      </c>
      <c r="AA6" s="29" t="str">
        <f>IF(L6="","",L6)</f>
        <v/>
      </c>
      <c r="AB6" s="20" t="s">
        <v>6</v>
      </c>
      <c r="AC6" s="31">
        <f>IFERROR(DGET($B$2:$H$578,AC5,Z5:AB6),0)</f>
        <v>0</v>
      </c>
      <c r="AD6" s="31">
        <f>IFERROR(DGET($B$2:$H$578,AD5,Z5:AB6),0)</f>
        <v>0</v>
      </c>
    </row>
    <row r="7" spans="1:30">
      <c r="B7" s="62" t="s">
        <v>111</v>
      </c>
      <c r="C7" s="62" t="s">
        <v>521</v>
      </c>
      <c r="D7" s="63" t="s">
        <v>145</v>
      </c>
      <c r="E7" s="173">
        <v>139410</v>
      </c>
      <c r="F7" s="173">
        <v>111650</v>
      </c>
      <c r="G7" s="174">
        <v>1370</v>
      </c>
      <c r="H7" s="174">
        <v>1090</v>
      </c>
      <c r="J7" s="562" t="s">
        <v>19</v>
      </c>
      <c r="K7" s="208" t="s">
        <v>107</v>
      </c>
      <c r="L7" s="208" t="s">
        <v>108</v>
      </c>
      <c r="M7" s="208" t="s">
        <v>109</v>
      </c>
      <c r="N7" s="66" t="s">
        <v>238</v>
      </c>
      <c r="O7" s="66" t="s">
        <v>237</v>
      </c>
      <c r="P7" s="208" t="s">
        <v>107</v>
      </c>
      <c r="Q7" s="208" t="s">
        <v>108</v>
      </c>
      <c r="R7" s="208" t="s">
        <v>109</v>
      </c>
      <c r="S7" s="66" t="s">
        <v>238</v>
      </c>
      <c r="T7" s="66" t="s">
        <v>237</v>
      </c>
      <c r="U7" s="208" t="s">
        <v>107</v>
      </c>
      <c r="V7" s="208" t="s">
        <v>108</v>
      </c>
      <c r="W7" s="208" t="s">
        <v>109</v>
      </c>
      <c r="X7" s="66" t="s">
        <v>238</v>
      </c>
      <c r="Y7" s="66" t="s">
        <v>237</v>
      </c>
      <c r="Z7" s="208" t="s">
        <v>107</v>
      </c>
      <c r="AA7" s="208" t="s">
        <v>108</v>
      </c>
      <c r="AB7" s="208" t="s">
        <v>109</v>
      </c>
      <c r="AC7" s="66" t="s">
        <v>238</v>
      </c>
      <c r="AD7" s="66" t="s">
        <v>237</v>
      </c>
    </row>
    <row r="8" spans="1:30">
      <c r="B8" s="62" t="s">
        <v>112</v>
      </c>
      <c r="C8" s="62" t="s">
        <v>521</v>
      </c>
      <c r="D8" s="63" t="s">
        <v>146</v>
      </c>
      <c r="E8" s="173">
        <v>147700</v>
      </c>
      <c r="F8" s="173">
        <v>119940</v>
      </c>
      <c r="G8" s="174">
        <v>1450</v>
      </c>
      <c r="H8" s="174">
        <v>1170</v>
      </c>
      <c r="J8" s="563"/>
      <c r="K8" s="29" t="str">
        <f>K6</f>
        <v/>
      </c>
      <c r="L8" s="29" t="str">
        <f>IF(利用定員!M37="","",利用定員!M37)</f>
        <v/>
      </c>
      <c r="M8" s="51" t="s">
        <v>145</v>
      </c>
      <c r="N8" s="31">
        <f>IFERROR(DGET($B$2:$H$578,N7,K7:M8),0)</f>
        <v>0</v>
      </c>
      <c r="O8" s="31">
        <f>IFERROR(DGET($B$2:$H$578,O7,K7:M8),0)</f>
        <v>0</v>
      </c>
      <c r="P8" s="29" t="str">
        <f>P6</f>
        <v/>
      </c>
      <c r="Q8" s="29" t="str">
        <f>IF(L8="","",L8)</f>
        <v/>
      </c>
      <c r="R8" s="20" t="s">
        <v>4</v>
      </c>
      <c r="S8" s="31">
        <f>IFERROR(DGET($B$2:$H$578,S7,P7:R8),0)</f>
        <v>0</v>
      </c>
      <c r="T8" s="31">
        <f>IFERROR(DGET($B$2:$H$578,T7,P7:R8),0)</f>
        <v>0</v>
      </c>
      <c r="U8" s="29" t="str">
        <f>U6</f>
        <v/>
      </c>
      <c r="V8" s="29" t="str">
        <f>IF(L8="","",L8)</f>
        <v/>
      </c>
      <c r="W8" s="20" t="s">
        <v>5</v>
      </c>
      <c r="X8" s="31">
        <f>IFERROR(DGET($B$2:$H$578,X7,U7:W8),0)</f>
        <v>0</v>
      </c>
      <c r="Y8" s="31">
        <f>IFERROR(DGET($B$2:$H$578,Y7,U7:W8),0)</f>
        <v>0</v>
      </c>
      <c r="Z8" s="29" t="str">
        <f>Z6</f>
        <v/>
      </c>
      <c r="AA8" s="29" t="str">
        <f>IF(L8="","",L8)</f>
        <v/>
      </c>
      <c r="AB8" s="20" t="s">
        <v>6</v>
      </c>
      <c r="AC8" s="31">
        <f>IFERROR(DGET($B$2:$H$578,AC7,Z7:AB8),0)</f>
        <v>0</v>
      </c>
      <c r="AD8" s="31">
        <f>IFERROR(DGET($B$2:$H$578,AD7,Z7:AB8),0)</f>
        <v>0</v>
      </c>
    </row>
    <row r="9" spans="1:30">
      <c r="B9" s="62" t="s">
        <v>112</v>
      </c>
      <c r="C9" s="62" t="s">
        <v>521</v>
      </c>
      <c r="D9" s="63" t="s">
        <v>147</v>
      </c>
      <c r="E9" s="173">
        <v>214320</v>
      </c>
      <c r="F9" s="173">
        <v>186560</v>
      </c>
      <c r="G9" s="174">
        <v>2020</v>
      </c>
      <c r="H9" s="174">
        <v>1750</v>
      </c>
      <c r="J9" s="562" t="s">
        <v>20</v>
      </c>
      <c r="K9" s="208" t="s">
        <v>107</v>
      </c>
      <c r="L9" s="208" t="s">
        <v>108</v>
      </c>
      <c r="M9" s="208" t="s">
        <v>109</v>
      </c>
      <c r="N9" s="66" t="s">
        <v>238</v>
      </c>
      <c r="O9" s="66" t="s">
        <v>237</v>
      </c>
      <c r="P9" s="208" t="s">
        <v>107</v>
      </c>
      <c r="Q9" s="208" t="s">
        <v>108</v>
      </c>
      <c r="R9" s="208" t="s">
        <v>109</v>
      </c>
      <c r="S9" s="66" t="s">
        <v>238</v>
      </c>
      <c r="T9" s="66" t="s">
        <v>237</v>
      </c>
      <c r="U9" s="208" t="s">
        <v>107</v>
      </c>
      <c r="V9" s="208" t="s">
        <v>108</v>
      </c>
      <c r="W9" s="208" t="s">
        <v>109</v>
      </c>
      <c r="X9" s="66" t="s">
        <v>238</v>
      </c>
      <c r="Y9" s="66" t="s">
        <v>237</v>
      </c>
      <c r="Z9" s="208" t="s">
        <v>107</v>
      </c>
      <c r="AA9" s="208" t="s">
        <v>108</v>
      </c>
      <c r="AB9" s="208" t="s">
        <v>109</v>
      </c>
      <c r="AC9" s="66" t="s">
        <v>238</v>
      </c>
      <c r="AD9" s="66" t="s">
        <v>237</v>
      </c>
    </row>
    <row r="10" spans="1:30">
      <c r="B10" s="62" t="s">
        <v>112</v>
      </c>
      <c r="C10" s="62" t="s">
        <v>521</v>
      </c>
      <c r="D10" s="63" t="s">
        <v>148</v>
      </c>
      <c r="E10" s="173">
        <v>297250</v>
      </c>
      <c r="F10" s="173">
        <v>269490</v>
      </c>
      <c r="G10" s="174">
        <v>2850</v>
      </c>
      <c r="H10" s="174">
        <v>2580</v>
      </c>
      <c r="J10" s="563"/>
      <c r="K10" s="29" t="str">
        <f>K8</f>
        <v/>
      </c>
      <c r="L10" s="29" t="str">
        <f>IF(利用定員!M38="","",利用定員!M38)</f>
        <v/>
      </c>
      <c r="M10" s="51" t="s">
        <v>145</v>
      </c>
      <c r="N10" s="31">
        <f>IFERROR(DGET($B$2:$H$578,N9,K9:M10),0)</f>
        <v>0</v>
      </c>
      <c r="O10" s="31">
        <f>IFERROR(DGET($B$2:$H$578,O9,K9:M10),0)</f>
        <v>0</v>
      </c>
      <c r="P10" s="29" t="str">
        <f>P8</f>
        <v/>
      </c>
      <c r="Q10" s="29" t="str">
        <f>IF(L10="","",L10)</f>
        <v/>
      </c>
      <c r="R10" s="20" t="s">
        <v>4</v>
      </c>
      <c r="S10" s="31">
        <f>IFERROR(DGET($B$2:$H$578,S9,P9:R10),0)</f>
        <v>0</v>
      </c>
      <c r="T10" s="31">
        <f>IFERROR(DGET($B$2:$H$578,T9,P9:R10),0)</f>
        <v>0</v>
      </c>
      <c r="U10" s="29" t="str">
        <f>U8</f>
        <v/>
      </c>
      <c r="V10" s="29" t="str">
        <f>IF(L10="","",L10)</f>
        <v/>
      </c>
      <c r="W10" s="20" t="s">
        <v>5</v>
      </c>
      <c r="X10" s="31">
        <f>IFERROR(DGET($B$2:$H$578,X9,U9:W10),0)</f>
        <v>0</v>
      </c>
      <c r="Y10" s="31">
        <f>IFERROR(DGET($B$2:$H$578,Y9,U9:W10),0)</f>
        <v>0</v>
      </c>
      <c r="Z10" s="29" t="str">
        <f>Z8</f>
        <v/>
      </c>
      <c r="AA10" s="29" t="str">
        <f>IF(L10="","",L10)</f>
        <v/>
      </c>
      <c r="AB10" s="20" t="s">
        <v>6</v>
      </c>
      <c r="AC10" s="31">
        <f>IFERROR(DGET($B$2:$H$578,AC9,Z9:AB10),0)</f>
        <v>0</v>
      </c>
      <c r="AD10" s="31">
        <f>IFERROR(DGET($B$2:$H$578,AD9,Z9:AB10),0)</f>
        <v>0</v>
      </c>
    </row>
    <row r="11" spans="1:30">
      <c r="B11" s="62" t="s">
        <v>112</v>
      </c>
      <c r="C11" s="62" t="s">
        <v>113</v>
      </c>
      <c r="D11" s="63" t="s">
        <v>145</v>
      </c>
      <c r="E11" s="173">
        <v>100080</v>
      </c>
      <c r="F11" s="173">
        <v>81570</v>
      </c>
      <c r="G11" s="174">
        <v>980</v>
      </c>
      <c r="H11" s="174">
        <v>790</v>
      </c>
      <c r="J11" s="562" t="s">
        <v>21</v>
      </c>
      <c r="K11" s="208" t="s">
        <v>107</v>
      </c>
      <c r="L11" s="208" t="s">
        <v>108</v>
      </c>
      <c r="M11" s="208" t="s">
        <v>109</v>
      </c>
      <c r="N11" s="66" t="s">
        <v>238</v>
      </c>
      <c r="O11" s="66" t="s">
        <v>237</v>
      </c>
      <c r="P11" s="208" t="s">
        <v>107</v>
      </c>
      <c r="Q11" s="208" t="s">
        <v>108</v>
      </c>
      <c r="R11" s="208" t="s">
        <v>109</v>
      </c>
      <c r="S11" s="66" t="s">
        <v>238</v>
      </c>
      <c r="T11" s="66" t="s">
        <v>237</v>
      </c>
      <c r="U11" s="208" t="s">
        <v>107</v>
      </c>
      <c r="V11" s="208" t="s">
        <v>108</v>
      </c>
      <c r="W11" s="208" t="s">
        <v>109</v>
      </c>
      <c r="X11" s="66" t="s">
        <v>238</v>
      </c>
      <c r="Y11" s="66" t="s">
        <v>237</v>
      </c>
      <c r="Z11" s="208" t="s">
        <v>107</v>
      </c>
      <c r="AA11" s="208" t="s">
        <v>108</v>
      </c>
      <c r="AB11" s="208" t="s">
        <v>109</v>
      </c>
      <c r="AC11" s="66" t="s">
        <v>238</v>
      </c>
      <c r="AD11" s="66" t="s">
        <v>237</v>
      </c>
    </row>
    <row r="12" spans="1:30">
      <c r="B12" s="62" t="s">
        <v>112</v>
      </c>
      <c r="C12" s="64" t="s">
        <v>114</v>
      </c>
      <c r="D12" s="63" t="s">
        <v>146</v>
      </c>
      <c r="E12" s="173">
        <v>108370</v>
      </c>
      <c r="F12" s="173">
        <v>89860</v>
      </c>
      <c r="G12" s="174">
        <v>1060</v>
      </c>
      <c r="H12" s="174">
        <v>870</v>
      </c>
      <c r="J12" s="563"/>
      <c r="K12" s="29" t="str">
        <f>K10</f>
        <v/>
      </c>
      <c r="L12" s="29" t="str">
        <f>IF(利用定員!M39="","",利用定員!M39)</f>
        <v/>
      </c>
      <c r="M12" s="51" t="s">
        <v>145</v>
      </c>
      <c r="N12" s="31">
        <f>IFERROR(DGET($B$2:$H$578,N11,K11:M12),0)</f>
        <v>0</v>
      </c>
      <c r="O12" s="31">
        <f>IFERROR(DGET($B$2:$H$578,O11,K11:M12),0)</f>
        <v>0</v>
      </c>
      <c r="P12" s="29" t="str">
        <f>P10</f>
        <v/>
      </c>
      <c r="Q12" s="29" t="str">
        <f>IF(L12="","",L12)</f>
        <v/>
      </c>
      <c r="R12" s="20" t="s">
        <v>4</v>
      </c>
      <c r="S12" s="31">
        <f>IFERROR(DGET($B$2:$H$578,S11,P11:R12),0)</f>
        <v>0</v>
      </c>
      <c r="T12" s="31">
        <f>IFERROR(DGET($B$2:$H$578,T11,P11:R12),0)</f>
        <v>0</v>
      </c>
      <c r="U12" s="29" t="str">
        <f>U10</f>
        <v/>
      </c>
      <c r="V12" s="29" t="str">
        <f>IF(L12="","",L12)</f>
        <v/>
      </c>
      <c r="W12" s="20" t="s">
        <v>5</v>
      </c>
      <c r="X12" s="31">
        <f>IFERROR(DGET($B$2:$H$578,X11,U11:W12),0)</f>
        <v>0</v>
      </c>
      <c r="Y12" s="31">
        <f>IFERROR(DGET($B$2:$H$578,Y11,U11:W12),0)</f>
        <v>0</v>
      </c>
      <c r="Z12" s="29" t="str">
        <f>Z10</f>
        <v/>
      </c>
      <c r="AA12" s="29" t="str">
        <f>IF(L12="","",L12)</f>
        <v/>
      </c>
      <c r="AB12" s="20" t="s">
        <v>6</v>
      </c>
      <c r="AC12" s="31">
        <f>IFERROR(DGET($B$2:$H$578,AC11,Z11:AB12),0)</f>
        <v>0</v>
      </c>
      <c r="AD12" s="31">
        <f>IFERROR(DGET($B$2:$H$578,AD11,Z11:AB12),0)</f>
        <v>0</v>
      </c>
    </row>
    <row r="13" spans="1:30">
      <c r="B13" s="62" t="s">
        <v>112</v>
      </c>
      <c r="C13" s="64" t="s">
        <v>114</v>
      </c>
      <c r="D13" s="63" t="s">
        <v>147</v>
      </c>
      <c r="E13" s="173">
        <v>174990</v>
      </c>
      <c r="F13" s="173">
        <v>156480</v>
      </c>
      <c r="G13" s="174">
        <v>1630</v>
      </c>
      <c r="H13" s="174">
        <v>1440</v>
      </c>
      <c r="J13" s="562" t="s">
        <v>22</v>
      </c>
      <c r="K13" s="208" t="s">
        <v>107</v>
      </c>
      <c r="L13" s="208" t="s">
        <v>108</v>
      </c>
      <c r="M13" s="208" t="s">
        <v>109</v>
      </c>
      <c r="N13" s="66" t="s">
        <v>238</v>
      </c>
      <c r="O13" s="66" t="s">
        <v>237</v>
      </c>
      <c r="P13" s="208" t="s">
        <v>107</v>
      </c>
      <c r="Q13" s="208" t="s">
        <v>108</v>
      </c>
      <c r="R13" s="208" t="s">
        <v>109</v>
      </c>
      <c r="S13" s="66" t="s">
        <v>238</v>
      </c>
      <c r="T13" s="66" t="s">
        <v>237</v>
      </c>
      <c r="U13" s="208" t="s">
        <v>107</v>
      </c>
      <c r="V13" s="208" t="s">
        <v>108</v>
      </c>
      <c r="W13" s="208" t="s">
        <v>109</v>
      </c>
      <c r="X13" s="66" t="s">
        <v>238</v>
      </c>
      <c r="Y13" s="66" t="s">
        <v>237</v>
      </c>
      <c r="Z13" s="208" t="s">
        <v>107</v>
      </c>
      <c r="AA13" s="208" t="s">
        <v>108</v>
      </c>
      <c r="AB13" s="208" t="s">
        <v>109</v>
      </c>
      <c r="AC13" s="66" t="s">
        <v>238</v>
      </c>
      <c r="AD13" s="66" t="s">
        <v>237</v>
      </c>
    </row>
    <row r="14" spans="1:30">
      <c r="B14" s="62" t="s">
        <v>112</v>
      </c>
      <c r="C14" s="64" t="s">
        <v>114</v>
      </c>
      <c r="D14" s="63" t="s">
        <v>148</v>
      </c>
      <c r="E14" s="173">
        <v>257920</v>
      </c>
      <c r="F14" s="173">
        <v>239410</v>
      </c>
      <c r="G14" s="174">
        <v>2460</v>
      </c>
      <c r="H14" s="174">
        <v>2270</v>
      </c>
      <c r="J14" s="563"/>
      <c r="K14" s="29" t="str">
        <f>K12</f>
        <v/>
      </c>
      <c r="L14" s="29" t="str">
        <f>IF(利用定員!M40="","",利用定員!M40)</f>
        <v/>
      </c>
      <c r="M14" s="51" t="s">
        <v>145</v>
      </c>
      <c r="N14" s="31">
        <f>IFERROR(DGET($B$2:$H$578,N13,K13:M14),0)</f>
        <v>0</v>
      </c>
      <c r="O14" s="31">
        <f>IFERROR(DGET($B$2:$H$578,O13,K13:M14),0)</f>
        <v>0</v>
      </c>
      <c r="P14" s="29" t="str">
        <f>P12</f>
        <v/>
      </c>
      <c r="Q14" s="29" t="str">
        <f>IF(L14="","",L14)</f>
        <v/>
      </c>
      <c r="R14" s="20" t="s">
        <v>4</v>
      </c>
      <c r="S14" s="31">
        <f>IFERROR(DGET($B$2:$H$578,S13,P13:R14),0)</f>
        <v>0</v>
      </c>
      <c r="T14" s="31">
        <f>IFERROR(DGET($B$2:$H$578,T13,P13:R14),0)</f>
        <v>0</v>
      </c>
      <c r="U14" s="29" t="str">
        <f>U12</f>
        <v/>
      </c>
      <c r="V14" s="29" t="str">
        <f>IF(L14="","",L14)</f>
        <v/>
      </c>
      <c r="W14" s="20" t="s">
        <v>5</v>
      </c>
      <c r="X14" s="31">
        <f>IFERROR(DGET($B$2:$H$578,X13,U13:W14),0)</f>
        <v>0</v>
      </c>
      <c r="Y14" s="31">
        <f>IFERROR(DGET($B$2:$H$578,Y13,U13:W14),0)</f>
        <v>0</v>
      </c>
      <c r="Z14" s="29" t="str">
        <f>Z12</f>
        <v/>
      </c>
      <c r="AA14" s="29" t="str">
        <f>IF(L14="","",L14)</f>
        <v/>
      </c>
      <c r="AB14" s="20" t="s">
        <v>6</v>
      </c>
      <c r="AC14" s="31">
        <f>IFERROR(DGET($B$2:$H$578,AC13,Z13:AB14),0)</f>
        <v>0</v>
      </c>
      <c r="AD14" s="31">
        <f>IFERROR(DGET($B$2:$H$578,AD13,Z13:AB14),0)</f>
        <v>0</v>
      </c>
    </row>
    <row r="15" spans="1:30">
      <c r="B15" s="62" t="s">
        <v>112</v>
      </c>
      <c r="C15" s="62" t="s">
        <v>115</v>
      </c>
      <c r="D15" s="63" t="s">
        <v>145</v>
      </c>
      <c r="E15" s="173">
        <v>80830</v>
      </c>
      <c r="F15" s="173">
        <v>66950</v>
      </c>
      <c r="G15" s="174">
        <v>780</v>
      </c>
      <c r="H15" s="174">
        <v>650</v>
      </c>
      <c r="J15" s="562" t="s">
        <v>23</v>
      </c>
      <c r="K15" s="208" t="s">
        <v>107</v>
      </c>
      <c r="L15" s="208" t="s">
        <v>108</v>
      </c>
      <c r="M15" s="208" t="s">
        <v>109</v>
      </c>
      <c r="N15" s="66" t="s">
        <v>238</v>
      </c>
      <c r="O15" s="66" t="s">
        <v>237</v>
      </c>
      <c r="P15" s="208" t="s">
        <v>107</v>
      </c>
      <c r="Q15" s="208" t="s">
        <v>108</v>
      </c>
      <c r="R15" s="208" t="s">
        <v>109</v>
      </c>
      <c r="S15" s="66" t="s">
        <v>238</v>
      </c>
      <c r="T15" s="66" t="s">
        <v>237</v>
      </c>
      <c r="U15" s="208" t="s">
        <v>107</v>
      </c>
      <c r="V15" s="208" t="s">
        <v>108</v>
      </c>
      <c r="W15" s="208" t="s">
        <v>109</v>
      </c>
      <c r="X15" s="66" t="s">
        <v>238</v>
      </c>
      <c r="Y15" s="66" t="s">
        <v>237</v>
      </c>
      <c r="Z15" s="208" t="s">
        <v>107</v>
      </c>
      <c r="AA15" s="208" t="s">
        <v>108</v>
      </c>
      <c r="AB15" s="208" t="s">
        <v>109</v>
      </c>
      <c r="AC15" s="66" t="s">
        <v>238</v>
      </c>
      <c r="AD15" s="66" t="s">
        <v>237</v>
      </c>
    </row>
    <row r="16" spans="1:30">
      <c r="B16" s="62" t="s">
        <v>112</v>
      </c>
      <c r="C16" s="64" t="s">
        <v>116</v>
      </c>
      <c r="D16" s="63" t="s">
        <v>146</v>
      </c>
      <c r="E16" s="173">
        <v>89120</v>
      </c>
      <c r="F16" s="173">
        <v>75240</v>
      </c>
      <c r="G16" s="174">
        <v>860</v>
      </c>
      <c r="H16" s="174">
        <v>730</v>
      </c>
      <c r="I16" s="65"/>
      <c r="J16" s="563"/>
      <c r="K16" s="29" t="str">
        <f>K14</f>
        <v/>
      </c>
      <c r="L16" s="29" t="str">
        <f>IF(利用定員!M41="","",利用定員!M41)</f>
        <v/>
      </c>
      <c r="M16" s="51" t="s">
        <v>145</v>
      </c>
      <c r="N16" s="31">
        <f>IFERROR(DGET($B$2:$H$578,N15,K15:M16),0)</f>
        <v>0</v>
      </c>
      <c r="O16" s="31">
        <f>IFERROR(DGET($B$2:$H$578,O15,K15:M16),0)</f>
        <v>0</v>
      </c>
      <c r="P16" s="29" t="str">
        <f>P14</f>
        <v/>
      </c>
      <c r="Q16" s="29" t="str">
        <f>IF(L16="","",L16)</f>
        <v/>
      </c>
      <c r="R16" s="20" t="s">
        <v>4</v>
      </c>
      <c r="S16" s="31">
        <f>IFERROR(DGET($B$2:$H$578,S15,P15:R16),0)</f>
        <v>0</v>
      </c>
      <c r="T16" s="31">
        <f>IFERROR(DGET($B$2:$H$578,T15,P15:R16),0)</f>
        <v>0</v>
      </c>
      <c r="U16" s="29" t="str">
        <f>U14</f>
        <v/>
      </c>
      <c r="V16" s="29" t="str">
        <f>IF(L16="","",L16)</f>
        <v/>
      </c>
      <c r="W16" s="20" t="s">
        <v>5</v>
      </c>
      <c r="X16" s="31">
        <f>IFERROR(DGET($B$2:$H$578,X15,U15:W16),0)</f>
        <v>0</v>
      </c>
      <c r="Y16" s="31">
        <f>IFERROR(DGET($B$2:$H$578,Y15,U15:W16),0)</f>
        <v>0</v>
      </c>
      <c r="Z16" s="29" t="str">
        <f>Z14</f>
        <v/>
      </c>
      <c r="AA16" s="29" t="str">
        <f>IF(L16="","",L16)</f>
        <v/>
      </c>
      <c r="AB16" s="20" t="s">
        <v>6</v>
      </c>
      <c r="AC16" s="31">
        <f>IFERROR(DGET($B$2:$H$578,AC15,Z15:AB16),0)</f>
        <v>0</v>
      </c>
      <c r="AD16" s="31">
        <f>IFERROR(DGET($B$2:$H$578,AD15,Z15:AB16),0)</f>
        <v>0</v>
      </c>
    </row>
    <row r="17" spans="2:30">
      <c r="B17" s="62" t="s">
        <v>112</v>
      </c>
      <c r="C17" s="64" t="s">
        <v>116</v>
      </c>
      <c r="D17" s="63" t="s">
        <v>147</v>
      </c>
      <c r="E17" s="173">
        <v>155740</v>
      </c>
      <c r="F17" s="173">
        <v>141860</v>
      </c>
      <c r="G17" s="174">
        <v>1440</v>
      </c>
      <c r="H17" s="174">
        <v>1300</v>
      </c>
      <c r="I17" s="65"/>
      <c r="J17" s="562" t="s">
        <v>207</v>
      </c>
      <c r="K17" s="208" t="s">
        <v>107</v>
      </c>
      <c r="L17" s="208" t="s">
        <v>108</v>
      </c>
      <c r="M17" s="208" t="s">
        <v>109</v>
      </c>
      <c r="N17" s="66" t="s">
        <v>238</v>
      </c>
      <c r="O17" s="66" t="s">
        <v>237</v>
      </c>
      <c r="P17" s="208" t="s">
        <v>107</v>
      </c>
      <c r="Q17" s="208" t="s">
        <v>108</v>
      </c>
      <c r="R17" s="208" t="s">
        <v>109</v>
      </c>
      <c r="S17" s="66" t="s">
        <v>238</v>
      </c>
      <c r="T17" s="66" t="s">
        <v>237</v>
      </c>
      <c r="U17" s="208" t="s">
        <v>107</v>
      </c>
      <c r="V17" s="208" t="s">
        <v>108</v>
      </c>
      <c r="W17" s="208" t="s">
        <v>109</v>
      </c>
      <c r="X17" s="66" t="s">
        <v>238</v>
      </c>
      <c r="Y17" s="66" t="s">
        <v>237</v>
      </c>
      <c r="Z17" s="208" t="s">
        <v>107</v>
      </c>
      <c r="AA17" s="208" t="s">
        <v>108</v>
      </c>
      <c r="AB17" s="208" t="s">
        <v>109</v>
      </c>
      <c r="AC17" s="66" t="s">
        <v>238</v>
      </c>
      <c r="AD17" s="66" t="s">
        <v>237</v>
      </c>
    </row>
    <row r="18" spans="2:30">
      <c r="B18" s="62" t="s">
        <v>112</v>
      </c>
      <c r="C18" s="64" t="s">
        <v>116</v>
      </c>
      <c r="D18" s="63" t="s">
        <v>148</v>
      </c>
      <c r="E18" s="173">
        <v>238670</v>
      </c>
      <c r="F18" s="173">
        <v>224790</v>
      </c>
      <c r="G18" s="174">
        <v>2270</v>
      </c>
      <c r="H18" s="174">
        <v>2130</v>
      </c>
      <c r="I18" s="65"/>
      <c r="J18" s="563"/>
      <c r="K18" s="29" t="str">
        <f>K16</f>
        <v/>
      </c>
      <c r="L18" s="29" t="str">
        <f>IF(利用定員!M42="","",利用定員!M42)</f>
        <v/>
      </c>
      <c r="M18" s="51" t="s">
        <v>145</v>
      </c>
      <c r="N18" s="31">
        <f>IFERROR(DGET($B$2:$H$578,N17,K17:M18),0)</f>
        <v>0</v>
      </c>
      <c r="O18" s="31">
        <f>IFERROR(DGET($B$2:$H$578,O17,K17:M18),0)</f>
        <v>0</v>
      </c>
      <c r="P18" s="29" t="str">
        <f>P16</f>
        <v/>
      </c>
      <c r="Q18" s="29" t="str">
        <f>IF(L18="","",L18)</f>
        <v/>
      </c>
      <c r="R18" s="20" t="s">
        <v>4</v>
      </c>
      <c r="S18" s="31">
        <f>IFERROR(DGET($B$2:$H$578,S17,P17:R18),0)</f>
        <v>0</v>
      </c>
      <c r="T18" s="31">
        <f>IFERROR(DGET($B$2:$H$578,T17,P17:R18),0)</f>
        <v>0</v>
      </c>
      <c r="U18" s="29" t="str">
        <f>U16</f>
        <v/>
      </c>
      <c r="V18" s="29" t="str">
        <f>IF(L18="","",L18)</f>
        <v/>
      </c>
      <c r="W18" s="20" t="s">
        <v>5</v>
      </c>
      <c r="X18" s="31">
        <f>IFERROR(DGET($B$2:$H$578,X17,U17:W18),0)</f>
        <v>0</v>
      </c>
      <c r="Y18" s="31">
        <f>IFERROR(DGET($B$2:$H$578,Y17,U17:W18),0)</f>
        <v>0</v>
      </c>
      <c r="Z18" s="29" t="str">
        <f>Z16</f>
        <v/>
      </c>
      <c r="AA18" s="29" t="str">
        <f>IF(L18="","",L18)</f>
        <v/>
      </c>
      <c r="AB18" s="20" t="s">
        <v>6</v>
      </c>
      <c r="AC18" s="31">
        <f>IFERROR(DGET($B$2:$H$578,AC17,Z17:AB18),0)</f>
        <v>0</v>
      </c>
      <c r="AD18" s="31">
        <f>IFERROR(DGET($B$2:$H$578,AD17,Z17:AB18),0)</f>
        <v>0</v>
      </c>
    </row>
    <row r="19" spans="2:30">
      <c r="B19" s="62" t="s">
        <v>112</v>
      </c>
      <c r="C19" s="62" t="s">
        <v>117</v>
      </c>
      <c r="D19" s="63" t="s">
        <v>145</v>
      </c>
      <c r="E19" s="173">
        <v>75390</v>
      </c>
      <c r="F19" s="173">
        <v>64280</v>
      </c>
      <c r="G19" s="174">
        <v>730</v>
      </c>
      <c r="H19" s="174">
        <v>620</v>
      </c>
      <c r="I19" s="65"/>
      <c r="J19" s="562" t="s">
        <v>208</v>
      </c>
      <c r="K19" s="208" t="s">
        <v>107</v>
      </c>
      <c r="L19" s="208" t="s">
        <v>108</v>
      </c>
      <c r="M19" s="208" t="s">
        <v>109</v>
      </c>
      <c r="N19" s="66" t="s">
        <v>238</v>
      </c>
      <c r="O19" s="66" t="s">
        <v>237</v>
      </c>
      <c r="P19" s="208" t="s">
        <v>107</v>
      </c>
      <c r="Q19" s="208" t="s">
        <v>108</v>
      </c>
      <c r="R19" s="208" t="s">
        <v>109</v>
      </c>
      <c r="S19" s="66" t="s">
        <v>238</v>
      </c>
      <c r="T19" s="66" t="s">
        <v>237</v>
      </c>
      <c r="U19" s="208" t="s">
        <v>107</v>
      </c>
      <c r="V19" s="208" t="s">
        <v>108</v>
      </c>
      <c r="W19" s="208" t="s">
        <v>109</v>
      </c>
      <c r="X19" s="66" t="s">
        <v>238</v>
      </c>
      <c r="Y19" s="66" t="s">
        <v>237</v>
      </c>
      <c r="Z19" s="208" t="s">
        <v>107</v>
      </c>
      <c r="AA19" s="208" t="s">
        <v>108</v>
      </c>
      <c r="AB19" s="208" t="s">
        <v>109</v>
      </c>
      <c r="AC19" s="66" t="s">
        <v>238</v>
      </c>
      <c r="AD19" s="66" t="s">
        <v>237</v>
      </c>
    </row>
    <row r="20" spans="2:30">
      <c r="B20" s="62" t="s">
        <v>112</v>
      </c>
      <c r="C20" s="64" t="s">
        <v>118</v>
      </c>
      <c r="D20" s="63" t="s">
        <v>146</v>
      </c>
      <c r="E20" s="173">
        <v>83680</v>
      </c>
      <c r="F20" s="173">
        <v>72570</v>
      </c>
      <c r="G20" s="174">
        <v>810</v>
      </c>
      <c r="H20" s="174">
        <v>700</v>
      </c>
      <c r="I20" s="65"/>
      <c r="J20" s="563"/>
      <c r="K20" s="29" t="str">
        <f>K18</f>
        <v/>
      </c>
      <c r="L20" s="29" t="str">
        <f>IF(利用定員!M43="","",利用定員!M43)</f>
        <v/>
      </c>
      <c r="M20" s="51" t="s">
        <v>145</v>
      </c>
      <c r="N20" s="31">
        <f>IFERROR(DGET($B$2:$H$578,N19,K19:M20),0)</f>
        <v>0</v>
      </c>
      <c r="O20" s="31">
        <f>IFERROR(DGET($B$2:$H$578,O19,K19:M20),0)</f>
        <v>0</v>
      </c>
      <c r="P20" s="29" t="str">
        <f>P18</f>
        <v/>
      </c>
      <c r="Q20" s="29" t="str">
        <f>IF(L20="","",L20)</f>
        <v/>
      </c>
      <c r="R20" s="20" t="s">
        <v>4</v>
      </c>
      <c r="S20" s="31">
        <f>IFERROR(DGET($B$2:$H$578,S19,P19:R20),0)</f>
        <v>0</v>
      </c>
      <c r="T20" s="31">
        <f>IFERROR(DGET($B$2:$H$578,T19,P19:R20),0)</f>
        <v>0</v>
      </c>
      <c r="U20" s="29" t="str">
        <f>U18</f>
        <v/>
      </c>
      <c r="V20" s="29" t="str">
        <f>IF(L20="","",L20)</f>
        <v/>
      </c>
      <c r="W20" s="20" t="s">
        <v>5</v>
      </c>
      <c r="X20" s="31">
        <f>IFERROR(DGET($B$2:$H$578,X19,U19:W20),0)</f>
        <v>0</v>
      </c>
      <c r="Y20" s="31">
        <f>IFERROR(DGET($B$2:$H$578,Y19,U19:W20),0)</f>
        <v>0</v>
      </c>
      <c r="Z20" s="29" t="str">
        <f>Z18</f>
        <v/>
      </c>
      <c r="AA20" s="29" t="str">
        <f>IF(L20="","",L20)</f>
        <v/>
      </c>
      <c r="AB20" s="20" t="s">
        <v>6</v>
      </c>
      <c r="AC20" s="31">
        <f>IFERROR(DGET($B$2:$H$578,AC19,Z19:AB20),0)</f>
        <v>0</v>
      </c>
      <c r="AD20" s="31">
        <f>IFERROR(DGET($B$2:$H$578,AD19,Z19:AB20),0)</f>
        <v>0</v>
      </c>
    </row>
    <row r="21" spans="2:30">
      <c r="B21" s="62" t="s">
        <v>112</v>
      </c>
      <c r="C21" s="64" t="s">
        <v>118</v>
      </c>
      <c r="D21" s="63" t="s">
        <v>147</v>
      </c>
      <c r="E21" s="173">
        <v>150300</v>
      </c>
      <c r="F21" s="173">
        <v>139190</v>
      </c>
      <c r="G21" s="174">
        <v>1380</v>
      </c>
      <c r="H21" s="174">
        <v>1270</v>
      </c>
      <c r="I21" s="65"/>
      <c r="J21" s="562" t="s">
        <v>26</v>
      </c>
      <c r="K21" s="208" t="s">
        <v>107</v>
      </c>
      <c r="L21" s="208" t="s">
        <v>108</v>
      </c>
      <c r="M21" s="208" t="s">
        <v>109</v>
      </c>
      <c r="N21" s="66" t="s">
        <v>238</v>
      </c>
      <c r="O21" s="66" t="s">
        <v>237</v>
      </c>
      <c r="P21" s="208" t="s">
        <v>107</v>
      </c>
      <c r="Q21" s="208" t="s">
        <v>108</v>
      </c>
      <c r="R21" s="208" t="s">
        <v>109</v>
      </c>
      <c r="S21" s="66" t="s">
        <v>238</v>
      </c>
      <c r="T21" s="66" t="s">
        <v>237</v>
      </c>
      <c r="U21" s="208" t="s">
        <v>107</v>
      </c>
      <c r="V21" s="208" t="s">
        <v>108</v>
      </c>
      <c r="W21" s="208" t="s">
        <v>109</v>
      </c>
      <c r="X21" s="66" t="s">
        <v>238</v>
      </c>
      <c r="Y21" s="66" t="s">
        <v>237</v>
      </c>
      <c r="Z21" s="208" t="s">
        <v>107</v>
      </c>
      <c r="AA21" s="208" t="s">
        <v>108</v>
      </c>
      <c r="AB21" s="208" t="s">
        <v>109</v>
      </c>
      <c r="AC21" s="66" t="s">
        <v>238</v>
      </c>
      <c r="AD21" s="66" t="s">
        <v>237</v>
      </c>
    </row>
    <row r="22" spans="2:30">
      <c r="B22" s="62" t="s">
        <v>112</v>
      </c>
      <c r="C22" s="64" t="s">
        <v>118</v>
      </c>
      <c r="D22" s="63" t="s">
        <v>148</v>
      </c>
      <c r="E22" s="173">
        <v>233230</v>
      </c>
      <c r="F22" s="173">
        <v>222120</v>
      </c>
      <c r="G22" s="174">
        <v>2210</v>
      </c>
      <c r="H22" s="174">
        <v>2100</v>
      </c>
      <c r="I22" s="65"/>
      <c r="J22" s="563"/>
      <c r="K22" s="29" t="str">
        <f>K20</f>
        <v/>
      </c>
      <c r="L22" s="29" t="str">
        <f>IF(利用定員!M44="","",利用定員!M44)</f>
        <v/>
      </c>
      <c r="M22" s="51" t="s">
        <v>145</v>
      </c>
      <c r="N22" s="31">
        <f>IFERROR(DGET($B$2:$H$578,N21,K21:M22),0)</f>
        <v>0</v>
      </c>
      <c r="O22" s="31">
        <f>IFERROR(DGET($B$2:$H$578,O21,K21:M22),0)</f>
        <v>0</v>
      </c>
      <c r="P22" s="29" t="str">
        <f>P20</f>
        <v/>
      </c>
      <c r="Q22" s="29" t="str">
        <f>IF(L22="","",L22)</f>
        <v/>
      </c>
      <c r="R22" s="20" t="s">
        <v>4</v>
      </c>
      <c r="S22" s="31">
        <f>IFERROR(DGET($B$2:$H$578,S21,P21:R22),0)</f>
        <v>0</v>
      </c>
      <c r="T22" s="31">
        <f>IFERROR(DGET($B$2:$H$578,T21,P21:R22),0)</f>
        <v>0</v>
      </c>
      <c r="U22" s="29" t="str">
        <f>U20</f>
        <v/>
      </c>
      <c r="V22" s="29" t="str">
        <f>IF(L22="","",L22)</f>
        <v/>
      </c>
      <c r="W22" s="20" t="s">
        <v>5</v>
      </c>
      <c r="X22" s="31">
        <f>IFERROR(DGET($B$2:$H$578,X21,U21:W22),0)</f>
        <v>0</v>
      </c>
      <c r="Y22" s="31">
        <f>IFERROR(DGET($B$2:$H$578,Y21,U21:W22),0)</f>
        <v>0</v>
      </c>
      <c r="Z22" s="29" t="str">
        <f>Z20</f>
        <v/>
      </c>
      <c r="AA22" s="29" t="str">
        <f>IF(L22="","",L22)</f>
        <v/>
      </c>
      <c r="AB22" s="20" t="s">
        <v>6</v>
      </c>
      <c r="AC22" s="31">
        <f>IFERROR(DGET($B$2:$H$578,AC21,Z21:AB22),0)</f>
        <v>0</v>
      </c>
      <c r="AD22" s="31">
        <f>IFERROR(DGET($B$2:$H$578,AD21,Z21:AB22),0)</f>
        <v>0</v>
      </c>
    </row>
    <row r="23" spans="2:30">
      <c r="B23" s="62" t="s">
        <v>112</v>
      </c>
      <c r="C23" s="62" t="s">
        <v>119</v>
      </c>
      <c r="D23" s="63" t="s">
        <v>145</v>
      </c>
      <c r="E23" s="173">
        <v>65930</v>
      </c>
      <c r="F23" s="173">
        <v>56680</v>
      </c>
      <c r="G23" s="174">
        <v>640</v>
      </c>
      <c r="H23" s="174">
        <v>540</v>
      </c>
      <c r="I23" s="65"/>
      <c r="J23" s="562" t="s">
        <v>27</v>
      </c>
      <c r="K23" s="208" t="s">
        <v>107</v>
      </c>
      <c r="L23" s="208" t="s">
        <v>108</v>
      </c>
      <c r="M23" s="208" t="s">
        <v>109</v>
      </c>
      <c r="N23" s="66" t="s">
        <v>238</v>
      </c>
      <c r="O23" s="66" t="s">
        <v>237</v>
      </c>
      <c r="P23" s="208" t="s">
        <v>107</v>
      </c>
      <c r="Q23" s="208" t="s">
        <v>108</v>
      </c>
      <c r="R23" s="208" t="s">
        <v>109</v>
      </c>
      <c r="S23" s="66" t="s">
        <v>238</v>
      </c>
      <c r="T23" s="66" t="s">
        <v>237</v>
      </c>
      <c r="U23" s="208" t="s">
        <v>107</v>
      </c>
      <c r="V23" s="208" t="s">
        <v>108</v>
      </c>
      <c r="W23" s="208" t="s">
        <v>109</v>
      </c>
      <c r="X23" s="66" t="s">
        <v>238</v>
      </c>
      <c r="Y23" s="66" t="s">
        <v>237</v>
      </c>
      <c r="Z23" s="208" t="s">
        <v>107</v>
      </c>
      <c r="AA23" s="208" t="s">
        <v>108</v>
      </c>
      <c r="AB23" s="208" t="s">
        <v>109</v>
      </c>
      <c r="AC23" s="66" t="s">
        <v>238</v>
      </c>
      <c r="AD23" s="66" t="s">
        <v>237</v>
      </c>
    </row>
    <row r="24" spans="2:30">
      <c r="B24" s="62" t="s">
        <v>112</v>
      </c>
      <c r="C24" s="62" t="s">
        <v>120</v>
      </c>
      <c r="D24" s="63" t="s">
        <v>146</v>
      </c>
      <c r="E24" s="173">
        <v>74220</v>
      </c>
      <c r="F24" s="173">
        <v>64970</v>
      </c>
      <c r="G24" s="174">
        <v>720</v>
      </c>
      <c r="H24" s="174">
        <v>620</v>
      </c>
      <c r="I24" s="65"/>
      <c r="J24" s="563"/>
      <c r="K24" s="29" t="str">
        <f>K22</f>
        <v/>
      </c>
      <c r="L24" s="29" t="str">
        <f>IF(利用定員!M45="","",利用定員!M45)</f>
        <v/>
      </c>
      <c r="M24" s="51" t="s">
        <v>145</v>
      </c>
      <c r="N24" s="31">
        <f>IFERROR(DGET($B$2:$H$578,N23,K23:M24),0)</f>
        <v>0</v>
      </c>
      <c r="O24" s="31">
        <f>IFERROR(DGET($B$2:$H$578,O23,K23:M24),0)</f>
        <v>0</v>
      </c>
      <c r="P24" s="29" t="str">
        <f>P22</f>
        <v/>
      </c>
      <c r="Q24" s="29" t="str">
        <f>IF(L24="","",L24)</f>
        <v/>
      </c>
      <c r="R24" s="20" t="s">
        <v>4</v>
      </c>
      <c r="S24" s="31">
        <f>IFERROR(DGET($B$2:$H$578,S23,P23:R24),0)</f>
        <v>0</v>
      </c>
      <c r="T24" s="31">
        <f>IFERROR(DGET($B$2:$H$578,T23,P23:R24),0)</f>
        <v>0</v>
      </c>
      <c r="U24" s="29" t="str">
        <f>U22</f>
        <v/>
      </c>
      <c r="V24" s="29" t="str">
        <f>IF(L24="","",L24)</f>
        <v/>
      </c>
      <c r="W24" s="20" t="s">
        <v>5</v>
      </c>
      <c r="X24" s="31">
        <f>IFERROR(DGET($B$2:$H$578,X23,U23:W24),0)</f>
        <v>0</v>
      </c>
      <c r="Y24" s="31">
        <f>IFERROR(DGET($B$2:$H$578,Y23,U23:W24),0)</f>
        <v>0</v>
      </c>
      <c r="Z24" s="29" t="str">
        <f>Z22</f>
        <v/>
      </c>
      <c r="AA24" s="29" t="str">
        <f>IF(L24="","",L24)</f>
        <v/>
      </c>
      <c r="AB24" s="20" t="s">
        <v>6</v>
      </c>
      <c r="AC24" s="31">
        <f>IFERROR(DGET($B$2:$H$578,AC23,Z23:AB24),0)</f>
        <v>0</v>
      </c>
      <c r="AD24" s="31">
        <f>IFERROR(DGET($B$2:$H$578,AD23,Z23:AB24),0)</f>
        <v>0</v>
      </c>
    </row>
    <row r="25" spans="2:30">
      <c r="B25" s="62" t="s">
        <v>112</v>
      </c>
      <c r="C25" s="62" t="s">
        <v>120</v>
      </c>
      <c r="D25" s="63" t="s">
        <v>147</v>
      </c>
      <c r="E25" s="173">
        <v>140840</v>
      </c>
      <c r="F25" s="173">
        <v>131590</v>
      </c>
      <c r="G25" s="174">
        <v>1290</v>
      </c>
      <c r="H25" s="174">
        <v>1200</v>
      </c>
      <c r="I25" s="65"/>
      <c r="J25" s="562" t="s">
        <v>28</v>
      </c>
      <c r="K25" s="208" t="s">
        <v>107</v>
      </c>
      <c r="L25" s="208" t="s">
        <v>108</v>
      </c>
      <c r="M25" s="208" t="s">
        <v>109</v>
      </c>
      <c r="N25" s="66" t="s">
        <v>238</v>
      </c>
      <c r="O25" s="66" t="s">
        <v>237</v>
      </c>
      <c r="P25" s="208" t="s">
        <v>107</v>
      </c>
      <c r="Q25" s="208" t="s">
        <v>108</v>
      </c>
      <c r="R25" s="208" t="s">
        <v>109</v>
      </c>
      <c r="S25" s="66" t="s">
        <v>238</v>
      </c>
      <c r="T25" s="66" t="s">
        <v>237</v>
      </c>
      <c r="U25" s="208" t="s">
        <v>107</v>
      </c>
      <c r="V25" s="208" t="s">
        <v>108</v>
      </c>
      <c r="W25" s="208" t="s">
        <v>109</v>
      </c>
      <c r="X25" s="66" t="s">
        <v>238</v>
      </c>
      <c r="Y25" s="66" t="s">
        <v>237</v>
      </c>
      <c r="Z25" s="208" t="s">
        <v>107</v>
      </c>
      <c r="AA25" s="208" t="s">
        <v>108</v>
      </c>
      <c r="AB25" s="208" t="s">
        <v>109</v>
      </c>
      <c r="AC25" s="66" t="s">
        <v>238</v>
      </c>
      <c r="AD25" s="66" t="s">
        <v>237</v>
      </c>
    </row>
    <row r="26" spans="2:30">
      <c r="B26" s="62" t="s">
        <v>112</v>
      </c>
      <c r="C26" s="62" t="s">
        <v>120</v>
      </c>
      <c r="D26" s="63" t="s">
        <v>148</v>
      </c>
      <c r="E26" s="173">
        <v>223770</v>
      </c>
      <c r="F26" s="173">
        <v>214520</v>
      </c>
      <c r="G26" s="174">
        <v>2120</v>
      </c>
      <c r="H26" s="174">
        <v>2030</v>
      </c>
      <c r="I26" s="65"/>
      <c r="J26" s="563"/>
      <c r="K26" s="29" t="str">
        <f t="shared" ref="K26" si="0">K24</f>
        <v/>
      </c>
      <c r="L26" s="29" t="str">
        <f>IF(利用定員!M46="","",利用定員!M46)</f>
        <v/>
      </c>
      <c r="M26" s="51" t="s">
        <v>145</v>
      </c>
      <c r="N26" s="31">
        <f>IFERROR(DGET($B$2:$H$578,N25,K25:M26),0)</f>
        <v>0</v>
      </c>
      <c r="O26" s="31">
        <f>IFERROR(DGET($B$2:$H$578,O25,K25:M26),0)</f>
        <v>0</v>
      </c>
      <c r="P26" s="29" t="str">
        <f t="shared" ref="P26" si="1">P24</f>
        <v/>
      </c>
      <c r="Q26" s="29" t="str">
        <f>IF(L26="","",L26)</f>
        <v/>
      </c>
      <c r="R26" s="20" t="s">
        <v>4</v>
      </c>
      <c r="S26" s="31">
        <f>IFERROR(DGET($B$2:$H$578,S25,P25:R26),0)</f>
        <v>0</v>
      </c>
      <c r="T26" s="31">
        <f>IFERROR(DGET($B$2:$H$578,T25,P25:R26),0)</f>
        <v>0</v>
      </c>
      <c r="U26" s="29" t="str">
        <f t="shared" ref="U26" si="2">U24</f>
        <v/>
      </c>
      <c r="V26" s="29" t="str">
        <f>IF(L26="","",L26)</f>
        <v/>
      </c>
      <c r="W26" s="20" t="s">
        <v>5</v>
      </c>
      <c r="X26" s="31">
        <f>IFERROR(DGET($B$2:$H$578,X25,U25:W26),0)</f>
        <v>0</v>
      </c>
      <c r="Y26" s="31">
        <f>IFERROR(DGET($B$2:$H$578,Y25,U25:W26),0)</f>
        <v>0</v>
      </c>
      <c r="Z26" s="29" t="str">
        <f t="shared" ref="Z26" si="3">Z24</f>
        <v/>
      </c>
      <c r="AA26" s="29" t="str">
        <f>IF(L26="","",L26)</f>
        <v/>
      </c>
      <c r="AB26" s="20" t="s">
        <v>6</v>
      </c>
      <c r="AC26" s="31">
        <f>IFERROR(DGET($B$2:$H$578,AC25,Z25:AB26),0)</f>
        <v>0</v>
      </c>
      <c r="AD26" s="31">
        <f>IFERROR(DGET($B$2:$H$578,AD25,Z25:AB26),0)</f>
        <v>0</v>
      </c>
    </row>
    <row r="27" spans="2:30">
      <c r="B27" s="62" t="s">
        <v>112</v>
      </c>
      <c r="C27" s="62" t="s">
        <v>121</v>
      </c>
      <c r="D27" s="63" t="s">
        <v>145</v>
      </c>
      <c r="E27" s="173">
        <v>59260</v>
      </c>
      <c r="F27" s="173">
        <v>51330</v>
      </c>
      <c r="G27" s="174">
        <v>570</v>
      </c>
      <c r="H27" s="174">
        <v>490</v>
      </c>
      <c r="I27" s="65"/>
    </row>
    <row r="28" spans="2:30">
      <c r="B28" s="62" t="s">
        <v>112</v>
      </c>
      <c r="C28" s="64" t="s">
        <v>121</v>
      </c>
      <c r="D28" s="63" t="s">
        <v>146</v>
      </c>
      <c r="E28" s="173">
        <v>67550</v>
      </c>
      <c r="F28" s="173">
        <v>59620</v>
      </c>
      <c r="G28" s="174">
        <v>650</v>
      </c>
      <c r="H28" s="174">
        <v>570</v>
      </c>
      <c r="I28" s="65"/>
      <c r="J28" s="209" t="s">
        <v>12</v>
      </c>
      <c r="K28" s="560" t="s">
        <v>215</v>
      </c>
      <c r="L28" s="560"/>
      <c r="M28" s="561"/>
      <c r="N28" s="560"/>
      <c r="O28" s="560"/>
      <c r="P28" s="560" t="s">
        <v>72</v>
      </c>
      <c r="Q28" s="560"/>
      <c r="R28" s="560"/>
      <c r="S28" s="560"/>
      <c r="T28" s="560"/>
      <c r="U28" s="560" t="s">
        <v>243</v>
      </c>
      <c r="V28" s="560"/>
      <c r="W28" s="560"/>
      <c r="X28" s="560"/>
      <c r="Y28" s="560"/>
      <c r="Z28" s="560" t="s">
        <v>244</v>
      </c>
      <c r="AA28" s="560"/>
      <c r="AB28" s="560"/>
      <c r="AC28" s="560"/>
      <c r="AD28" s="560"/>
    </row>
    <row r="29" spans="2:30">
      <c r="B29" s="62" t="s">
        <v>112</v>
      </c>
      <c r="C29" s="64" t="s">
        <v>121</v>
      </c>
      <c r="D29" s="63" t="s">
        <v>147</v>
      </c>
      <c r="E29" s="173">
        <v>134170</v>
      </c>
      <c r="F29" s="173">
        <v>126240</v>
      </c>
      <c r="G29" s="174">
        <v>1220</v>
      </c>
      <c r="H29" s="174">
        <v>1140</v>
      </c>
      <c r="I29" s="65"/>
      <c r="J29" s="562" t="s">
        <v>17</v>
      </c>
      <c r="K29" s="208" t="s">
        <v>107</v>
      </c>
      <c r="L29" s="208" t="s">
        <v>108</v>
      </c>
      <c r="M29" s="208" t="s">
        <v>109</v>
      </c>
      <c r="N29" s="66" t="s">
        <v>239</v>
      </c>
      <c r="O29" s="66" t="s">
        <v>240</v>
      </c>
      <c r="P29" s="208" t="s">
        <v>107</v>
      </c>
      <c r="Q29" s="208" t="s">
        <v>108</v>
      </c>
      <c r="R29" s="208" t="s">
        <v>109</v>
      </c>
      <c r="S29" s="66" t="s">
        <v>239</v>
      </c>
      <c r="T29" s="66" t="s">
        <v>240</v>
      </c>
      <c r="U29" s="208" t="s">
        <v>107</v>
      </c>
      <c r="V29" s="208" t="s">
        <v>108</v>
      </c>
      <c r="W29" s="208" t="s">
        <v>109</v>
      </c>
      <c r="X29" s="66" t="s">
        <v>239</v>
      </c>
      <c r="Y29" s="66" t="s">
        <v>240</v>
      </c>
      <c r="Z29" s="208" t="s">
        <v>107</v>
      </c>
      <c r="AA29" s="208" t="s">
        <v>108</v>
      </c>
      <c r="AB29" s="208" t="s">
        <v>109</v>
      </c>
      <c r="AC29" s="66" t="s">
        <v>239</v>
      </c>
      <c r="AD29" s="66" t="s">
        <v>240</v>
      </c>
    </row>
    <row r="30" spans="2:30">
      <c r="B30" s="62" t="s">
        <v>112</v>
      </c>
      <c r="C30" s="64" t="s">
        <v>121</v>
      </c>
      <c r="D30" s="63" t="s">
        <v>148</v>
      </c>
      <c r="E30" s="173">
        <v>217100</v>
      </c>
      <c r="F30" s="173">
        <v>209170</v>
      </c>
      <c r="G30" s="174">
        <v>2050</v>
      </c>
      <c r="H30" s="174">
        <v>1970</v>
      </c>
      <c r="I30" s="65"/>
      <c r="J30" s="563"/>
      <c r="K30" s="29" t="str">
        <f>IF(K4="","",K4)</f>
        <v/>
      </c>
      <c r="L30" s="20" t="str">
        <f>IF(L4="","",L4)</f>
        <v/>
      </c>
      <c r="M30" s="51" t="s">
        <v>145</v>
      </c>
      <c r="N30" s="31">
        <f>IFERROR(DGET($B$2:$H$578,N29,K29:M30),0)</f>
        <v>0</v>
      </c>
      <c r="O30" s="31">
        <f>IFERROR(DGET($B$2:$H$578,O29,K29:M30),0)</f>
        <v>0</v>
      </c>
      <c r="P30" s="29" t="str">
        <f>IF(K4="","",K4)</f>
        <v/>
      </c>
      <c r="Q30" s="20" t="str">
        <f>IF(Q4="","",Q4)</f>
        <v/>
      </c>
      <c r="R30" s="20" t="s">
        <v>4</v>
      </c>
      <c r="S30" s="31">
        <f>IFERROR(DGET($B$2:$H$578,S29,P29:R30),0)</f>
        <v>0</v>
      </c>
      <c r="T30" s="31">
        <f>IFERROR(DGET($B$2:$H$578,T29,P29:R30),0)</f>
        <v>0</v>
      </c>
      <c r="U30" s="29" t="str">
        <f>IF(K30="","",K30)</f>
        <v/>
      </c>
      <c r="V30" s="20" t="str">
        <f>IF(V4="","",V4)</f>
        <v/>
      </c>
      <c r="W30" s="20" t="s">
        <v>5</v>
      </c>
      <c r="X30" s="31">
        <f>IFERROR(DGET($B$2:$H$578,X29,U29:W30),0)</f>
        <v>0</v>
      </c>
      <c r="Y30" s="31">
        <f>IFERROR(DGET($B$2:$H$578,Y29,U29:W30),0)</f>
        <v>0</v>
      </c>
      <c r="Z30" s="29" t="str">
        <f>IF(K30="","",K30)</f>
        <v/>
      </c>
      <c r="AA30" s="20" t="str">
        <f>IF(AA4="","",AA4)</f>
        <v/>
      </c>
      <c r="AB30" s="20" t="s">
        <v>6</v>
      </c>
      <c r="AC30" s="31">
        <f>IFERROR(DGET($B$2:$H$578,AC29,Z29:AB30),0)</f>
        <v>0</v>
      </c>
      <c r="AD30" s="31">
        <f>IFERROR(DGET($B$2:$H$578,AD29,Z29:AB30),0)</f>
        <v>0</v>
      </c>
    </row>
    <row r="31" spans="2:30">
      <c r="B31" s="62" t="s">
        <v>112</v>
      </c>
      <c r="C31" s="62" t="s">
        <v>122</v>
      </c>
      <c r="D31" s="63" t="s">
        <v>145</v>
      </c>
      <c r="E31" s="173">
        <v>54310</v>
      </c>
      <c r="F31" s="173">
        <v>47370</v>
      </c>
      <c r="G31" s="174">
        <v>520</v>
      </c>
      <c r="H31" s="174">
        <v>450</v>
      </c>
      <c r="I31" s="65"/>
      <c r="J31" s="562" t="s">
        <v>18</v>
      </c>
      <c r="K31" s="208" t="s">
        <v>107</v>
      </c>
      <c r="L31" s="208" t="s">
        <v>108</v>
      </c>
      <c r="M31" s="208" t="s">
        <v>109</v>
      </c>
      <c r="N31" s="66" t="s">
        <v>239</v>
      </c>
      <c r="O31" s="66" t="s">
        <v>240</v>
      </c>
      <c r="P31" s="208" t="s">
        <v>107</v>
      </c>
      <c r="Q31" s="208" t="s">
        <v>108</v>
      </c>
      <c r="R31" s="208" t="s">
        <v>109</v>
      </c>
      <c r="S31" s="66" t="s">
        <v>239</v>
      </c>
      <c r="T31" s="66" t="s">
        <v>240</v>
      </c>
      <c r="U31" s="208" t="s">
        <v>107</v>
      </c>
      <c r="V31" s="208" t="s">
        <v>108</v>
      </c>
      <c r="W31" s="208" t="s">
        <v>109</v>
      </c>
      <c r="X31" s="66" t="s">
        <v>239</v>
      </c>
      <c r="Y31" s="66" t="s">
        <v>240</v>
      </c>
      <c r="Z31" s="208" t="s">
        <v>107</v>
      </c>
      <c r="AA31" s="208" t="s">
        <v>108</v>
      </c>
      <c r="AB31" s="208" t="s">
        <v>109</v>
      </c>
      <c r="AC31" s="66" t="s">
        <v>239</v>
      </c>
      <c r="AD31" s="66" t="s">
        <v>240</v>
      </c>
    </row>
    <row r="32" spans="2:30">
      <c r="B32" s="62" t="s">
        <v>112</v>
      </c>
      <c r="C32" s="64" t="s">
        <v>122</v>
      </c>
      <c r="D32" s="63" t="s">
        <v>146</v>
      </c>
      <c r="E32" s="173">
        <v>62600</v>
      </c>
      <c r="F32" s="173">
        <v>55660</v>
      </c>
      <c r="G32" s="174">
        <v>600</v>
      </c>
      <c r="H32" s="174">
        <v>530</v>
      </c>
      <c r="I32" s="65"/>
      <c r="J32" s="563"/>
      <c r="K32" s="29" t="str">
        <f>K30</f>
        <v/>
      </c>
      <c r="L32" s="20" t="str">
        <f>IF(L6="","",L6)</f>
        <v/>
      </c>
      <c r="M32" s="51" t="s">
        <v>145</v>
      </c>
      <c r="N32" s="31">
        <f>IFERROR(DGET($B$2:$H$578,N31,K31:M32),0)</f>
        <v>0</v>
      </c>
      <c r="O32" s="31">
        <f>IFERROR(DGET($B$2:$H$578,O31,K31:M32),0)</f>
        <v>0</v>
      </c>
      <c r="P32" s="29" t="str">
        <f>P30</f>
        <v/>
      </c>
      <c r="Q32" s="20" t="str">
        <f>IF(Q6="","",Q6)</f>
        <v/>
      </c>
      <c r="R32" s="20" t="s">
        <v>4</v>
      </c>
      <c r="S32" s="31">
        <f>IFERROR(DGET($B$2:$H$578,S31,P31:R32),0)</f>
        <v>0</v>
      </c>
      <c r="T32" s="31">
        <f>IFERROR(DGET($B$2:$H$578,T31,P31:R32),0)</f>
        <v>0</v>
      </c>
      <c r="U32" s="29" t="str">
        <f>U30</f>
        <v/>
      </c>
      <c r="V32" s="20" t="str">
        <f>IF(V6="","",V6)</f>
        <v/>
      </c>
      <c r="W32" s="20" t="s">
        <v>5</v>
      </c>
      <c r="X32" s="31">
        <f>IFERROR(DGET($B$2:$H$578,X31,U31:W32),0)</f>
        <v>0</v>
      </c>
      <c r="Y32" s="31">
        <f>IFERROR(DGET($B$2:$H$578,Y31,U31:W32),0)</f>
        <v>0</v>
      </c>
      <c r="Z32" s="29" t="str">
        <f>Z30</f>
        <v/>
      </c>
      <c r="AA32" s="20" t="str">
        <f>IF(AA6="","",AA6)</f>
        <v/>
      </c>
      <c r="AB32" s="20" t="s">
        <v>6</v>
      </c>
      <c r="AC32" s="31">
        <f>IFERROR(DGET($B$2:$H$578,AC31,Z31:AB32),0)</f>
        <v>0</v>
      </c>
      <c r="AD32" s="31">
        <f>IFERROR(DGET($B$2:$H$578,AD31,Z31:AB32),0)</f>
        <v>0</v>
      </c>
    </row>
    <row r="33" spans="2:30">
      <c r="B33" s="62" t="s">
        <v>112</v>
      </c>
      <c r="C33" s="64" t="s">
        <v>122</v>
      </c>
      <c r="D33" s="63" t="s">
        <v>147</v>
      </c>
      <c r="E33" s="173">
        <v>129220</v>
      </c>
      <c r="F33" s="173">
        <v>122280</v>
      </c>
      <c r="G33" s="174">
        <v>1170</v>
      </c>
      <c r="H33" s="174">
        <v>1100</v>
      </c>
      <c r="J33" s="562" t="s">
        <v>19</v>
      </c>
      <c r="K33" s="208" t="s">
        <v>107</v>
      </c>
      <c r="L33" s="208" t="s">
        <v>108</v>
      </c>
      <c r="M33" s="208" t="s">
        <v>109</v>
      </c>
      <c r="N33" s="66" t="s">
        <v>239</v>
      </c>
      <c r="O33" s="66" t="s">
        <v>240</v>
      </c>
      <c r="P33" s="208" t="s">
        <v>107</v>
      </c>
      <c r="Q33" s="208" t="s">
        <v>108</v>
      </c>
      <c r="R33" s="208" t="s">
        <v>109</v>
      </c>
      <c r="S33" s="66" t="s">
        <v>239</v>
      </c>
      <c r="T33" s="66" t="s">
        <v>240</v>
      </c>
      <c r="U33" s="208" t="s">
        <v>107</v>
      </c>
      <c r="V33" s="208" t="s">
        <v>108</v>
      </c>
      <c r="W33" s="208" t="s">
        <v>109</v>
      </c>
      <c r="X33" s="66" t="s">
        <v>239</v>
      </c>
      <c r="Y33" s="66" t="s">
        <v>240</v>
      </c>
      <c r="Z33" s="208" t="s">
        <v>107</v>
      </c>
      <c r="AA33" s="208" t="s">
        <v>108</v>
      </c>
      <c r="AB33" s="208" t="s">
        <v>109</v>
      </c>
      <c r="AC33" s="66" t="s">
        <v>239</v>
      </c>
      <c r="AD33" s="66" t="s">
        <v>240</v>
      </c>
    </row>
    <row r="34" spans="2:30">
      <c r="B34" s="62" t="s">
        <v>112</v>
      </c>
      <c r="C34" s="64" t="s">
        <v>122</v>
      </c>
      <c r="D34" s="63" t="s">
        <v>148</v>
      </c>
      <c r="E34" s="173">
        <v>212150</v>
      </c>
      <c r="F34" s="173">
        <v>205210</v>
      </c>
      <c r="G34" s="174">
        <v>2000</v>
      </c>
      <c r="H34" s="174">
        <v>1930</v>
      </c>
      <c r="J34" s="563"/>
      <c r="K34" s="29" t="str">
        <f>K32</f>
        <v/>
      </c>
      <c r="L34" s="20" t="str">
        <f>IF(L8="","",L8)</f>
        <v/>
      </c>
      <c r="M34" s="51" t="s">
        <v>145</v>
      </c>
      <c r="N34" s="31">
        <f>IFERROR(DGET($B$2:$H$578,N33,K33:M34),0)</f>
        <v>0</v>
      </c>
      <c r="O34" s="31">
        <f>IFERROR(DGET($B$2:$H$578,O33,K33:M34),0)</f>
        <v>0</v>
      </c>
      <c r="P34" s="29" t="str">
        <f>P32</f>
        <v/>
      </c>
      <c r="Q34" s="20" t="str">
        <f>IF(Q8="","",Q8)</f>
        <v/>
      </c>
      <c r="R34" s="20" t="s">
        <v>4</v>
      </c>
      <c r="S34" s="31">
        <f>IFERROR(DGET($B$2:$H$578,S33,P33:R34),0)</f>
        <v>0</v>
      </c>
      <c r="T34" s="31">
        <f>IFERROR(DGET($B$2:$H$578,T33,P33:R34),0)</f>
        <v>0</v>
      </c>
      <c r="U34" s="29" t="str">
        <f>U32</f>
        <v/>
      </c>
      <c r="V34" s="20" t="str">
        <f>IF(V8="","",V8)</f>
        <v/>
      </c>
      <c r="W34" s="20" t="s">
        <v>5</v>
      </c>
      <c r="X34" s="31">
        <f>IFERROR(DGET($B$2:$H$578,X33,U33:W34),0)</f>
        <v>0</v>
      </c>
      <c r="Y34" s="31">
        <f>IFERROR(DGET($B$2:$H$578,Y33,U33:W34),0)</f>
        <v>0</v>
      </c>
      <c r="Z34" s="29" t="str">
        <f>Z32</f>
        <v/>
      </c>
      <c r="AA34" s="20" t="str">
        <f>IF(AA8="","",AA8)</f>
        <v/>
      </c>
      <c r="AB34" s="20" t="s">
        <v>6</v>
      </c>
      <c r="AC34" s="31">
        <f>IFERROR(DGET($B$2:$H$578,AC33,Z33:AB34),0)</f>
        <v>0</v>
      </c>
      <c r="AD34" s="31">
        <f>IFERROR(DGET($B$2:$H$578,AD33,Z33:AB34),0)</f>
        <v>0</v>
      </c>
    </row>
    <row r="35" spans="2:30">
      <c r="B35" s="62" t="s">
        <v>112</v>
      </c>
      <c r="C35" s="62" t="s">
        <v>123</v>
      </c>
      <c r="D35" s="63" t="s">
        <v>145</v>
      </c>
      <c r="E35" s="173">
        <v>50410</v>
      </c>
      <c r="F35" s="173">
        <v>44240</v>
      </c>
      <c r="G35" s="174">
        <v>480</v>
      </c>
      <c r="H35" s="174">
        <v>420</v>
      </c>
      <c r="J35" s="562" t="s">
        <v>20</v>
      </c>
      <c r="K35" s="208" t="s">
        <v>107</v>
      </c>
      <c r="L35" s="208" t="s">
        <v>108</v>
      </c>
      <c r="M35" s="208" t="s">
        <v>109</v>
      </c>
      <c r="N35" s="66" t="s">
        <v>239</v>
      </c>
      <c r="O35" s="66" t="s">
        <v>240</v>
      </c>
      <c r="P35" s="208" t="s">
        <v>107</v>
      </c>
      <c r="Q35" s="208" t="s">
        <v>108</v>
      </c>
      <c r="R35" s="208" t="s">
        <v>109</v>
      </c>
      <c r="S35" s="66" t="s">
        <v>239</v>
      </c>
      <c r="T35" s="66" t="s">
        <v>240</v>
      </c>
      <c r="U35" s="208" t="s">
        <v>107</v>
      </c>
      <c r="V35" s="208" t="s">
        <v>108</v>
      </c>
      <c r="W35" s="208" t="s">
        <v>109</v>
      </c>
      <c r="X35" s="66" t="s">
        <v>239</v>
      </c>
      <c r="Y35" s="66" t="s">
        <v>240</v>
      </c>
      <c r="Z35" s="208" t="s">
        <v>107</v>
      </c>
      <c r="AA35" s="208" t="s">
        <v>108</v>
      </c>
      <c r="AB35" s="208" t="s">
        <v>109</v>
      </c>
      <c r="AC35" s="66" t="s">
        <v>239</v>
      </c>
      <c r="AD35" s="66" t="s">
        <v>240</v>
      </c>
    </row>
    <row r="36" spans="2:30">
      <c r="B36" s="62" t="s">
        <v>112</v>
      </c>
      <c r="C36" s="64" t="s">
        <v>123</v>
      </c>
      <c r="D36" s="63" t="s">
        <v>146</v>
      </c>
      <c r="E36" s="173">
        <v>58700</v>
      </c>
      <c r="F36" s="173">
        <v>52530</v>
      </c>
      <c r="G36" s="174">
        <v>560</v>
      </c>
      <c r="H36" s="174">
        <v>500</v>
      </c>
      <c r="J36" s="563"/>
      <c r="K36" s="29" t="str">
        <f>K34</f>
        <v/>
      </c>
      <c r="L36" s="20" t="str">
        <f>IF(L10="","",L10)</f>
        <v/>
      </c>
      <c r="M36" s="51" t="s">
        <v>145</v>
      </c>
      <c r="N36" s="31">
        <f>IFERROR(DGET($B$2:$H$578,N35,K35:M36),0)</f>
        <v>0</v>
      </c>
      <c r="O36" s="31">
        <f>IFERROR(DGET($B$2:$H$578,O35,K35:M36),0)</f>
        <v>0</v>
      </c>
      <c r="P36" s="29" t="str">
        <f>P34</f>
        <v/>
      </c>
      <c r="Q36" s="20" t="str">
        <f>IF(Q10="","",Q10)</f>
        <v/>
      </c>
      <c r="R36" s="20" t="s">
        <v>4</v>
      </c>
      <c r="S36" s="31">
        <f>IFERROR(DGET($B$2:$H$578,S35,P35:R36),0)</f>
        <v>0</v>
      </c>
      <c r="T36" s="31">
        <f>IFERROR(DGET($B$2:$H$578,T35,P35:R36),0)</f>
        <v>0</v>
      </c>
      <c r="U36" s="29" t="str">
        <f>U34</f>
        <v/>
      </c>
      <c r="V36" s="20" t="str">
        <f>IF(V10="","",V10)</f>
        <v/>
      </c>
      <c r="W36" s="20" t="s">
        <v>5</v>
      </c>
      <c r="X36" s="31">
        <f>IFERROR(DGET($B$2:$H$578,X35,U35:W36),0)</f>
        <v>0</v>
      </c>
      <c r="Y36" s="31">
        <f>IFERROR(DGET($B$2:$H$578,Y35,U35:W36),0)</f>
        <v>0</v>
      </c>
      <c r="Z36" s="29" t="str">
        <f>Z34</f>
        <v/>
      </c>
      <c r="AA36" s="20" t="str">
        <f>IF(AA10="","",AA10)</f>
        <v/>
      </c>
      <c r="AB36" s="20" t="s">
        <v>6</v>
      </c>
      <c r="AC36" s="31">
        <f>IFERROR(DGET($B$2:$H$578,AC35,Z35:AB36),0)</f>
        <v>0</v>
      </c>
      <c r="AD36" s="31">
        <f>IFERROR(DGET($B$2:$H$578,AD35,Z35:AB36),0)</f>
        <v>0</v>
      </c>
    </row>
    <row r="37" spans="2:30">
      <c r="B37" s="62" t="s">
        <v>112</v>
      </c>
      <c r="C37" s="64" t="s">
        <v>123</v>
      </c>
      <c r="D37" s="63" t="s">
        <v>147</v>
      </c>
      <c r="E37" s="173">
        <v>125320</v>
      </c>
      <c r="F37" s="173">
        <v>119150</v>
      </c>
      <c r="G37" s="174">
        <v>1130</v>
      </c>
      <c r="H37" s="174">
        <v>1070</v>
      </c>
      <c r="J37" s="562" t="s">
        <v>21</v>
      </c>
      <c r="K37" s="208" t="s">
        <v>107</v>
      </c>
      <c r="L37" s="208" t="s">
        <v>108</v>
      </c>
      <c r="M37" s="208" t="s">
        <v>109</v>
      </c>
      <c r="N37" s="66" t="s">
        <v>239</v>
      </c>
      <c r="O37" s="66" t="s">
        <v>240</v>
      </c>
      <c r="P37" s="208" t="s">
        <v>107</v>
      </c>
      <c r="Q37" s="208" t="s">
        <v>108</v>
      </c>
      <c r="R37" s="208" t="s">
        <v>109</v>
      </c>
      <c r="S37" s="66" t="s">
        <v>239</v>
      </c>
      <c r="T37" s="66" t="s">
        <v>240</v>
      </c>
      <c r="U37" s="208" t="s">
        <v>107</v>
      </c>
      <c r="V37" s="208" t="s">
        <v>108</v>
      </c>
      <c r="W37" s="208" t="s">
        <v>109</v>
      </c>
      <c r="X37" s="66" t="s">
        <v>239</v>
      </c>
      <c r="Y37" s="66" t="s">
        <v>240</v>
      </c>
      <c r="Z37" s="208" t="s">
        <v>107</v>
      </c>
      <c r="AA37" s="208" t="s">
        <v>108</v>
      </c>
      <c r="AB37" s="208" t="s">
        <v>109</v>
      </c>
      <c r="AC37" s="66" t="s">
        <v>239</v>
      </c>
      <c r="AD37" s="66" t="s">
        <v>240</v>
      </c>
    </row>
    <row r="38" spans="2:30">
      <c r="B38" s="62" t="s">
        <v>112</v>
      </c>
      <c r="C38" s="64" t="s">
        <v>123</v>
      </c>
      <c r="D38" s="63" t="s">
        <v>148</v>
      </c>
      <c r="E38" s="173">
        <v>208250</v>
      </c>
      <c r="F38" s="173">
        <v>202080</v>
      </c>
      <c r="G38" s="174">
        <v>1960</v>
      </c>
      <c r="H38" s="174">
        <v>1900</v>
      </c>
      <c r="J38" s="563"/>
      <c r="K38" s="29" t="str">
        <f>K36</f>
        <v/>
      </c>
      <c r="L38" s="20" t="str">
        <f>IF(L12="","",L12)</f>
        <v/>
      </c>
      <c r="M38" s="51" t="s">
        <v>145</v>
      </c>
      <c r="N38" s="31">
        <f>IFERROR(DGET($B$2:$H$578,N37,K37:M38),0)</f>
        <v>0</v>
      </c>
      <c r="O38" s="31">
        <f>IFERROR(DGET($B$2:$H$578,O37,K37:M38),0)</f>
        <v>0</v>
      </c>
      <c r="P38" s="29" t="str">
        <f>P36</f>
        <v/>
      </c>
      <c r="Q38" s="20" t="str">
        <f>IF(Q12="","",Q12)</f>
        <v/>
      </c>
      <c r="R38" s="20" t="s">
        <v>4</v>
      </c>
      <c r="S38" s="31">
        <f>IFERROR(DGET($B$2:$H$578,S37,P37:R38),0)</f>
        <v>0</v>
      </c>
      <c r="T38" s="31">
        <f>IFERROR(DGET($B$2:$H$578,T37,P37:R38),0)</f>
        <v>0</v>
      </c>
      <c r="U38" s="29" t="str">
        <f>U36</f>
        <v/>
      </c>
      <c r="V38" s="20" t="str">
        <f>IF(V12="","",V12)</f>
        <v/>
      </c>
      <c r="W38" s="20" t="s">
        <v>5</v>
      </c>
      <c r="X38" s="31">
        <f>IFERROR(DGET($B$2:$H$578,X37,U37:W38),0)</f>
        <v>0</v>
      </c>
      <c r="Y38" s="31">
        <f>IFERROR(DGET($B$2:$H$578,Y37,U37:W38),0)</f>
        <v>0</v>
      </c>
      <c r="Z38" s="29" t="str">
        <f>Z36</f>
        <v/>
      </c>
      <c r="AA38" s="20" t="str">
        <f>IF(AA12="","",AA12)</f>
        <v/>
      </c>
      <c r="AB38" s="20" t="s">
        <v>6</v>
      </c>
      <c r="AC38" s="31">
        <f>IFERROR(DGET($B$2:$H$578,AC37,Z37:AB38),0)</f>
        <v>0</v>
      </c>
      <c r="AD38" s="31">
        <f>IFERROR(DGET($B$2:$H$578,AD37,Z37:AB38),0)</f>
        <v>0</v>
      </c>
    </row>
    <row r="39" spans="2:30">
      <c r="B39" s="62" t="s">
        <v>112</v>
      </c>
      <c r="C39" s="62" t="s">
        <v>124</v>
      </c>
      <c r="D39" s="63" t="s">
        <v>145</v>
      </c>
      <c r="E39" s="173">
        <v>43540</v>
      </c>
      <c r="F39" s="173">
        <v>37990</v>
      </c>
      <c r="G39" s="174">
        <v>410</v>
      </c>
      <c r="H39" s="174">
        <v>360</v>
      </c>
      <c r="J39" s="562" t="s">
        <v>22</v>
      </c>
      <c r="K39" s="208" t="s">
        <v>107</v>
      </c>
      <c r="L39" s="208" t="s">
        <v>108</v>
      </c>
      <c r="M39" s="208" t="s">
        <v>109</v>
      </c>
      <c r="N39" s="66" t="s">
        <v>239</v>
      </c>
      <c r="O39" s="66" t="s">
        <v>240</v>
      </c>
      <c r="P39" s="208" t="s">
        <v>107</v>
      </c>
      <c r="Q39" s="208" t="s">
        <v>108</v>
      </c>
      <c r="R39" s="208" t="s">
        <v>109</v>
      </c>
      <c r="S39" s="66" t="s">
        <v>239</v>
      </c>
      <c r="T39" s="66" t="s">
        <v>240</v>
      </c>
      <c r="U39" s="208" t="s">
        <v>107</v>
      </c>
      <c r="V39" s="208" t="s">
        <v>108</v>
      </c>
      <c r="W39" s="208" t="s">
        <v>109</v>
      </c>
      <c r="X39" s="66" t="s">
        <v>239</v>
      </c>
      <c r="Y39" s="66" t="s">
        <v>240</v>
      </c>
      <c r="Z39" s="208" t="s">
        <v>107</v>
      </c>
      <c r="AA39" s="208" t="s">
        <v>108</v>
      </c>
      <c r="AB39" s="208" t="s">
        <v>109</v>
      </c>
      <c r="AC39" s="66" t="s">
        <v>239</v>
      </c>
      <c r="AD39" s="66" t="s">
        <v>240</v>
      </c>
    </row>
    <row r="40" spans="2:30">
      <c r="B40" s="62" t="s">
        <v>112</v>
      </c>
      <c r="C40" s="64" t="s">
        <v>124</v>
      </c>
      <c r="D40" s="63" t="s">
        <v>146</v>
      </c>
      <c r="E40" s="173">
        <v>51830</v>
      </c>
      <c r="F40" s="173">
        <v>46280</v>
      </c>
      <c r="G40" s="174">
        <v>490</v>
      </c>
      <c r="H40" s="174">
        <v>440</v>
      </c>
      <c r="J40" s="563"/>
      <c r="K40" s="29" t="str">
        <f>K38</f>
        <v/>
      </c>
      <c r="L40" s="20" t="str">
        <f>IF(L14="","",L14)</f>
        <v/>
      </c>
      <c r="M40" s="51" t="s">
        <v>145</v>
      </c>
      <c r="N40" s="31">
        <f>IFERROR(DGET($B$2:$H$578,N39,K39:M40),0)</f>
        <v>0</v>
      </c>
      <c r="O40" s="31">
        <f>IFERROR(DGET($B$2:$H$578,O39,K39:M40),0)</f>
        <v>0</v>
      </c>
      <c r="P40" s="29" t="str">
        <f>P38</f>
        <v/>
      </c>
      <c r="Q40" s="20" t="str">
        <f>IF(Q14="","",Q14)</f>
        <v/>
      </c>
      <c r="R40" s="20" t="s">
        <v>4</v>
      </c>
      <c r="S40" s="31">
        <f>IFERROR(DGET($B$2:$H$578,S39,P39:R40),0)</f>
        <v>0</v>
      </c>
      <c r="T40" s="31">
        <f>IFERROR(DGET($B$2:$H$578,T39,P39:R40),0)</f>
        <v>0</v>
      </c>
      <c r="U40" s="29" t="str">
        <f>U38</f>
        <v/>
      </c>
      <c r="V40" s="20" t="str">
        <f>IF(V14="","",V14)</f>
        <v/>
      </c>
      <c r="W40" s="20" t="s">
        <v>5</v>
      </c>
      <c r="X40" s="31">
        <f>IFERROR(DGET($B$2:$H$578,X39,U39:W40),0)</f>
        <v>0</v>
      </c>
      <c r="Y40" s="31">
        <f>IFERROR(DGET($B$2:$H$578,Y39,U39:W40),0)</f>
        <v>0</v>
      </c>
      <c r="Z40" s="29" t="str">
        <f>Z38</f>
        <v/>
      </c>
      <c r="AA40" s="20" t="str">
        <f>IF(AA14="","",AA14)</f>
        <v/>
      </c>
      <c r="AB40" s="20" t="s">
        <v>6</v>
      </c>
      <c r="AC40" s="31">
        <f>IFERROR(DGET($B$2:$H$578,AC39,Z39:AB40),0)</f>
        <v>0</v>
      </c>
      <c r="AD40" s="31">
        <f>IFERROR(DGET($B$2:$H$578,AD39,Z39:AB40),0)</f>
        <v>0</v>
      </c>
    </row>
    <row r="41" spans="2:30">
      <c r="B41" s="62" t="s">
        <v>112</v>
      </c>
      <c r="C41" s="64" t="s">
        <v>124</v>
      </c>
      <c r="D41" s="63" t="s">
        <v>147</v>
      </c>
      <c r="E41" s="173">
        <v>118450</v>
      </c>
      <c r="F41" s="173">
        <v>112900</v>
      </c>
      <c r="G41" s="174">
        <v>1060</v>
      </c>
      <c r="H41" s="174">
        <v>1010</v>
      </c>
      <c r="J41" s="562" t="s">
        <v>23</v>
      </c>
      <c r="K41" s="208" t="s">
        <v>107</v>
      </c>
      <c r="L41" s="208" t="s">
        <v>108</v>
      </c>
      <c r="M41" s="208" t="s">
        <v>109</v>
      </c>
      <c r="N41" s="66" t="s">
        <v>239</v>
      </c>
      <c r="O41" s="66" t="s">
        <v>240</v>
      </c>
      <c r="P41" s="208" t="s">
        <v>107</v>
      </c>
      <c r="Q41" s="208" t="s">
        <v>108</v>
      </c>
      <c r="R41" s="208" t="s">
        <v>109</v>
      </c>
      <c r="S41" s="66" t="s">
        <v>239</v>
      </c>
      <c r="T41" s="66" t="s">
        <v>240</v>
      </c>
      <c r="U41" s="208" t="s">
        <v>107</v>
      </c>
      <c r="V41" s="208" t="s">
        <v>108</v>
      </c>
      <c r="W41" s="208" t="s">
        <v>109</v>
      </c>
      <c r="X41" s="66" t="s">
        <v>239</v>
      </c>
      <c r="Y41" s="66" t="s">
        <v>240</v>
      </c>
      <c r="Z41" s="208" t="s">
        <v>107</v>
      </c>
      <c r="AA41" s="208" t="s">
        <v>108</v>
      </c>
      <c r="AB41" s="208" t="s">
        <v>109</v>
      </c>
      <c r="AC41" s="66" t="s">
        <v>239</v>
      </c>
      <c r="AD41" s="66" t="s">
        <v>240</v>
      </c>
    </row>
    <row r="42" spans="2:30">
      <c r="B42" s="62" t="s">
        <v>112</v>
      </c>
      <c r="C42" s="64" t="s">
        <v>124</v>
      </c>
      <c r="D42" s="63" t="s">
        <v>148</v>
      </c>
      <c r="E42" s="173">
        <v>201380</v>
      </c>
      <c r="F42" s="173">
        <v>195830</v>
      </c>
      <c r="G42" s="174">
        <v>1890</v>
      </c>
      <c r="H42" s="174">
        <v>1840</v>
      </c>
      <c r="J42" s="563"/>
      <c r="K42" s="29" t="str">
        <f>K40</f>
        <v/>
      </c>
      <c r="L42" s="20" t="str">
        <f>IF(L16="","",L16)</f>
        <v/>
      </c>
      <c r="M42" s="51" t="s">
        <v>145</v>
      </c>
      <c r="N42" s="31">
        <f>IFERROR(DGET($B$2:$H$578,N41,K41:M42),0)</f>
        <v>0</v>
      </c>
      <c r="O42" s="31">
        <f>IFERROR(DGET($B$2:$H$578,O41,K41:M42),0)</f>
        <v>0</v>
      </c>
      <c r="P42" s="29" t="str">
        <f>P40</f>
        <v/>
      </c>
      <c r="Q42" s="20" t="str">
        <f>IF(Q16="","",Q16)</f>
        <v/>
      </c>
      <c r="R42" s="20" t="s">
        <v>4</v>
      </c>
      <c r="S42" s="31">
        <f>IFERROR(DGET($B$2:$H$578,S41,P41:R42),0)</f>
        <v>0</v>
      </c>
      <c r="T42" s="31">
        <f>IFERROR(DGET($B$2:$H$578,T41,P41:R42),0)</f>
        <v>0</v>
      </c>
      <c r="U42" s="29" t="str">
        <f>U40</f>
        <v/>
      </c>
      <c r="V42" s="20" t="str">
        <f>IF(V16="","",V16)</f>
        <v/>
      </c>
      <c r="W42" s="20" t="s">
        <v>5</v>
      </c>
      <c r="X42" s="31">
        <f>IFERROR(DGET($B$2:$H$578,X41,U41:W42),0)</f>
        <v>0</v>
      </c>
      <c r="Y42" s="31">
        <f>IFERROR(DGET($B$2:$H$578,Y41,U41:W42),0)</f>
        <v>0</v>
      </c>
      <c r="Z42" s="29" t="str">
        <f>Z40</f>
        <v/>
      </c>
      <c r="AA42" s="20" t="str">
        <f>IF(AA16="","",AA16)</f>
        <v/>
      </c>
      <c r="AB42" s="20" t="s">
        <v>6</v>
      </c>
      <c r="AC42" s="31">
        <f>IFERROR(DGET($B$2:$H$578,AC41,Z41:AB42),0)</f>
        <v>0</v>
      </c>
      <c r="AD42" s="31">
        <f>IFERROR(DGET($B$2:$H$578,AD41,Z41:AB42),0)</f>
        <v>0</v>
      </c>
    </row>
    <row r="43" spans="2:30">
      <c r="B43" s="62" t="s">
        <v>112</v>
      </c>
      <c r="C43" s="62" t="s">
        <v>125</v>
      </c>
      <c r="D43" s="63" t="s">
        <v>145</v>
      </c>
      <c r="E43" s="173">
        <v>41370</v>
      </c>
      <c r="F43" s="173">
        <v>36320</v>
      </c>
      <c r="G43" s="174">
        <v>390</v>
      </c>
      <c r="H43" s="174">
        <v>340</v>
      </c>
      <c r="J43" s="562" t="s">
        <v>207</v>
      </c>
      <c r="K43" s="208" t="s">
        <v>107</v>
      </c>
      <c r="L43" s="208" t="s">
        <v>108</v>
      </c>
      <c r="M43" s="208" t="s">
        <v>109</v>
      </c>
      <c r="N43" s="66" t="s">
        <v>239</v>
      </c>
      <c r="O43" s="66" t="s">
        <v>240</v>
      </c>
      <c r="P43" s="208" t="s">
        <v>107</v>
      </c>
      <c r="Q43" s="208" t="s">
        <v>108</v>
      </c>
      <c r="R43" s="208" t="s">
        <v>109</v>
      </c>
      <c r="S43" s="66" t="s">
        <v>239</v>
      </c>
      <c r="T43" s="66" t="s">
        <v>240</v>
      </c>
      <c r="U43" s="208" t="s">
        <v>107</v>
      </c>
      <c r="V43" s="208" t="s">
        <v>108</v>
      </c>
      <c r="W43" s="208" t="s">
        <v>109</v>
      </c>
      <c r="X43" s="66" t="s">
        <v>239</v>
      </c>
      <c r="Y43" s="66" t="s">
        <v>240</v>
      </c>
      <c r="Z43" s="208" t="s">
        <v>107</v>
      </c>
      <c r="AA43" s="208" t="s">
        <v>108</v>
      </c>
      <c r="AB43" s="208" t="s">
        <v>109</v>
      </c>
      <c r="AC43" s="66" t="s">
        <v>239</v>
      </c>
      <c r="AD43" s="66" t="s">
        <v>240</v>
      </c>
    </row>
    <row r="44" spans="2:30">
      <c r="B44" s="62" t="s">
        <v>112</v>
      </c>
      <c r="C44" s="64" t="s">
        <v>125</v>
      </c>
      <c r="D44" s="63" t="s">
        <v>146</v>
      </c>
      <c r="E44" s="173">
        <v>49660</v>
      </c>
      <c r="F44" s="173">
        <v>44610</v>
      </c>
      <c r="G44" s="174">
        <v>470</v>
      </c>
      <c r="H44" s="174">
        <v>420</v>
      </c>
      <c r="J44" s="563"/>
      <c r="K44" s="29" t="str">
        <f>K42</f>
        <v/>
      </c>
      <c r="L44" s="20" t="str">
        <f>IF(L18="","",L18)</f>
        <v/>
      </c>
      <c r="M44" s="51" t="s">
        <v>145</v>
      </c>
      <c r="N44" s="31">
        <f>IFERROR(DGET($B$2:$H$578,N43,K43:M44),0)</f>
        <v>0</v>
      </c>
      <c r="O44" s="31">
        <f>IFERROR(DGET($B$2:$H$578,O43,K43:M44),0)</f>
        <v>0</v>
      </c>
      <c r="P44" s="29" t="str">
        <f>P42</f>
        <v/>
      </c>
      <c r="Q44" s="20" t="str">
        <f>IF(Q18="","",Q18)</f>
        <v/>
      </c>
      <c r="R44" s="20" t="s">
        <v>4</v>
      </c>
      <c r="S44" s="31">
        <f>IFERROR(DGET($B$2:$H$578,S43,P43:R44),0)</f>
        <v>0</v>
      </c>
      <c r="T44" s="31">
        <f>IFERROR(DGET($B$2:$H$578,T43,P43:R44),0)</f>
        <v>0</v>
      </c>
      <c r="U44" s="29" t="str">
        <f>U42</f>
        <v/>
      </c>
      <c r="V44" s="20" t="str">
        <f>IF(V18="","",V18)</f>
        <v/>
      </c>
      <c r="W44" s="20" t="s">
        <v>5</v>
      </c>
      <c r="X44" s="31">
        <f>IFERROR(DGET($B$2:$H$578,X43,U43:W44),0)</f>
        <v>0</v>
      </c>
      <c r="Y44" s="31">
        <f>IFERROR(DGET($B$2:$H$578,Y43,U43:W44),0)</f>
        <v>0</v>
      </c>
      <c r="Z44" s="29" t="str">
        <f>Z42</f>
        <v/>
      </c>
      <c r="AA44" s="20" t="str">
        <f>IF(AA18="","",AA18)</f>
        <v/>
      </c>
      <c r="AB44" s="20" t="s">
        <v>6</v>
      </c>
      <c r="AC44" s="31">
        <f>IFERROR(DGET($B$2:$H$578,AC43,Z43:AB44),0)</f>
        <v>0</v>
      </c>
      <c r="AD44" s="31">
        <f>IFERROR(DGET($B$2:$H$578,AD43,Z43:AB44),0)</f>
        <v>0</v>
      </c>
    </row>
    <row r="45" spans="2:30">
      <c r="B45" s="62" t="s">
        <v>112</v>
      </c>
      <c r="C45" s="64" t="s">
        <v>125</v>
      </c>
      <c r="D45" s="63" t="s">
        <v>147</v>
      </c>
      <c r="E45" s="173">
        <v>116280</v>
      </c>
      <c r="F45" s="173">
        <v>111230</v>
      </c>
      <c r="G45" s="174">
        <v>1040</v>
      </c>
      <c r="H45" s="174">
        <v>990</v>
      </c>
      <c r="J45" s="562" t="s">
        <v>208</v>
      </c>
      <c r="K45" s="208" t="s">
        <v>107</v>
      </c>
      <c r="L45" s="208" t="s">
        <v>108</v>
      </c>
      <c r="M45" s="208" t="s">
        <v>109</v>
      </c>
      <c r="N45" s="66" t="s">
        <v>239</v>
      </c>
      <c r="O45" s="66" t="s">
        <v>240</v>
      </c>
      <c r="P45" s="208" t="s">
        <v>107</v>
      </c>
      <c r="Q45" s="208" t="s">
        <v>108</v>
      </c>
      <c r="R45" s="208" t="s">
        <v>109</v>
      </c>
      <c r="S45" s="66" t="s">
        <v>239</v>
      </c>
      <c r="T45" s="66" t="s">
        <v>240</v>
      </c>
      <c r="U45" s="208" t="s">
        <v>107</v>
      </c>
      <c r="V45" s="208" t="s">
        <v>108</v>
      </c>
      <c r="W45" s="208" t="s">
        <v>109</v>
      </c>
      <c r="X45" s="66" t="s">
        <v>239</v>
      </c>
      <c r="Y45" s="66" t="s">
        <v>240</v>
      </c>
      <c r="Z45" s="208" t="s">
        <v>107</v>
      </c>
      <c r="AA45" s="208" t="s">
        <v>108</v>
      </c>
      <c r="AB45" s="208" t="s">
        <v>109</v>
      </c>
      <c r="AC45" s="66" t="s">
        <v>239</v>
      </c>
      <c r="AD45" s="66" t="s">
        <v>240</v>
      </c>
    </row>
    <row r="46" spans="2:30">
      <c r="B46" s="62" t="s">
        <v>112</v>
      </c>
      <c r="C46" s="64" t="s">
        <v>125</v>
      </c>
      <c r="D46" s="63" t="s">
        <v>148</v>
      </c>
      <c r="E46" s="173">
        <v>199210</v>
      </c>
      <c r="F46" s="173">
        <v>194160</v>
      </c>
      <c r="G46" s="174">
        <v>1870</v>
      </c>
      <c r="H46" s="174">
        <v>1820</v>
      </c>
      <c r="J46" s="563"/>
      <c r="K46" s="29" t="str">
        <f>K44</f>
        <v/>
      </c>
      <c r="L46" s="20" t="str">
        <f>IF(L20="","",L20)</f>
        <v/>
      </c>
      <c r="M46" s="51" t="s">
        <v>145</v>
      </c>
      <c r="N46" s="31">
        <f>IFERROR(DGET($B$2:$H$578,N45,K45:M46),0)</f>
        <v>0</v>
      </c>
      <c r="O46" s="31">
        <f>IFERROR(DGET($B$2:$H$578,O45,K45:M46),0)</f>
        <v>0</v>
      </c>
      <c r="P46" s="29" t="str">
        <f>P44</f>
        <v/>
      </c>
      <c r="Q46" s="20" t="str">
        <f>IF(Q20="","",Q20)</f>
        <v/>
      </c>
      <c r="R46" s="20" t="s">
        <v>4</v>
      </c>
      <c r="S46" s="31">
        <f>IFERROR(DGET($B$2:$H$578,S45,P45:R46),0)</f>
        <v>0</v>
      </c>
      <c r="T46" s="31">
        <f>IFERROR(DGET($B$2:$H$578,T45,P45:R46),0)</f>
        <v>0</v>
      </c>
      <c r="U46" s="29" t="str">
        <f>U44</f>
        <v/>
      </c>
      <c r="V46" s="20" t="str">
        <f>IF(V20="","",V20)</f>
        <v/>
      </c>
      <c r="W46" s="20" t="s">
        <v>5</v>
      </c>
      <c r="X46" s="31">
        <f>IFERROR(DGET($B$2:$H$578,X45,U45:W46),0)</f>
        <v>0</v>
      </c>
      <c r="Y46" s="31">
        <f>IFERROR(DGET($B$2:$H$578,Y45,U45:W46),0)</f>
        <v>0</v>
      </c>
      <c r="Z46" s="29" t="str">
        <f>Z44</f>
        <v/>
      </c>
      <c r="AA46" s="20" t="str">
        <f>IF(AA20="","",AA20)</f>
        <v/>
      </c>
      <c r="AB46" s="20" t="s">
        <v>6</v>
      </c>
      <c r="AC46" s="31">
        <f>IFERROR(DGET($B$2:$H$578,AC45,Z45:AB46),0)</f>
        <v>0</v>
      </c>
      <c r="AD46" s="31">
        <f>IFERROR(DGET($B$2:$H$578,AD45,Z45:AB46),0)</f>
        <v>0</v>
      </c>
    </row>
    <row r="47" spans="2:30">
      <c r="B47" s="62" t="s">
        <v>112</v>
      </c>
      <c r="C47" s="62" t="s">
        <v>126</v>
      </c>
      <c r="D47" s="63" t="s">
        <v>145</v>
      </c>
      <c r="E47" s="173">
        <v>39520</v>
      </c>
      <c r="F47" s="173">
        <v>34900</v>
      </c>
      <c r="G47" s="174">
        <v>370</v>
      </c>
      <c r="H47" s="174">
        <v>320</v>
      </c>
      <c r="J47" s="562" t="s">
        <v>26</v>
      </c>
      <c r="K47" s="208" t="s">
        <v>107</v>
      </c>
      <c r="L47" s="208" t="s">
        <v>108</v>
      </c>
      <c r="M47" s="208" t="s">
        <v>109</v>
      </c>
      <c r="N47" s="66" t="s">
        <v>239</v>
      </c>
      <c r="O47" s="66" t="s">
        <v>240</v>
      </c>
      <c r="P47" s="208" t="s">
        <v>107</v>
      </c>
      <c r="Q47" s="208" t="s">
        <v>108</v>
      </c>
      <c r="R47" s="208" t="s">
        <v>109</v>
      </c>
      <c r="S47" s="66" t="s">
        <v>239</v>
      </c>
      <c r="T47" s="66" t="s">
        <v>240</v>
      </c>
      <c r="U47" s="208" t="s">
        <v>107</v>
      </c>
      <c r="V47" s="208" t="s">
        <v>108</v>
      </c>
      <c r="W47" s="208" t="s">
        <v>109</v>
      </c>
      <c r="X47" s="66" t="s">
        <v>239</v>
      </c>
      <c r="Y47" s="66" t="s">
        <v>240</v>
      </c>
      <c r="Z47" s="208" t="s">
        <v>107</v>
      </c>
      <c r="AA47" s="208" t="s">
        <v>108</v>
      </c>
      <c r="AB47" s="208" t="s">
        <v>109</v>
      </c>
      <c r="AC47" s="66" t="s">
        <v>239</v>
      </c>
      <c r="AD47" s="66" t="s">
        <v>240</v>
      </c>
    </row>
    <row r="48" spans="2:30">
      <c r="B48" s="62" t="s">
        <v>112</v>
      </c>
      <c r="C48" s="64" t="s">
        <v>126</v>
      </c>
      <c r="D48" s="63" t="s">
        <v>146</v>
      </c>
      <c r="E48" s="173">
        <v>47810</v>
      </c>
      <c r="F48" s="173">
        <v>43190</v>
      </c>
      <c r="G48" s="174">
        <v>450</v>
      </c>
      <c r="H48" s="174">
        <v>400</v>
      </c>
      <c r="J48" s="563"/>
      <c r="K48" s="29" t="str">
        <f>K46</f>
        <v/>
      </c>
      <c r="L48" s="20" t="str">
        <f>IF(L22="","",L22)</f>
        <v/>
      </c>
      <c r="M48" s="51" t="s">
        <v>145</v>
      </c>
      <c r="N48" s="31">
        <f>IFERROR(DGET($B$2:$H$578,N47,K47:M48),0)</f>
        <v>0</v>
      </c>
      <c r="O48" s="31">
        <f>IFERROR(DGET($B$2:$H$578,O47,K47:M48),0)</f>
        <v>0</v>
      </c>
      <c r="P48" s="29" t="str">
        <f>P46</f>
        <v/>
      </c>
      <c r="Q48" s="20" t="str">
        <f>IF(Q22="","",Q22)</f>
        <v/>
      </c>
      <c r="R48" s="20" t="s">
        <v>4</v>
      </c>
      <c r="S48" s="31">
        <f>IFERROR(DGET($B$2:$H$578,S47,P47:R48),0)</f>
        <v>0</v>
      </c>
      <c r="T48" s="31">
        <f>IFERROR(DGET($B$2:$H$578,T47,P47:R48),0)</f>
        <v>0</v>
      </c>
      <c r="U48" s="29" t="str">
        <f>U46</f>
        <v/>
      </c>
      <c r="V48" s="20" t="str">
        <f>IF(V22="","",V22)</f>
        <v/>
      </c>
      <c r="W48" s="20" t="s">
        <v>5</v>
      </c>
      <c r="X48" s="31">
        <f>IFERROR(DGET($B$2:$H$578,X47,U47:W48),0)</f>
        <v>0</v>
      </c>
      <c r="Y48" s="31">
        <f>IFERROR(DGET($B$2:$H$578,Y47,U47:W48),0)</f>
        <v>0</v>
      </c>
      <c r="Z48" s="29" t="str">
        <f>Z46</f>
        <v/>
      </c>
      <c r="AA48" s="20" t="str">
        <f>IF(AA22="","",AA22)</f>
        <v/>
      </c>
      <c r="AB48" s="20" t="s">
        <v>6</v>
      </c>
      <c r="AC48" s="31">
        <f>IFERROR(DGET($B$2:$H$578,AC47,Z47:AB48),0)</f>
        <v>0</v>
      </c>
      <c r="AD48" s="31">
        <f>IFERROR(DGET($B$2:$H$578,AD47,Z47:AB48),0)</f>
        <v>0</v>
      </c>
    </row>
    <row r="49" spans="2:30">
      <c r="B49" s="62" t="s">
        <v>112</v>
      </c>
      <c r="C49" s="64" t="s">
        <v>126</v>
      </c>
      <c r="D49" s="63" t="s">
        <v>147</v>
      </c>
      <c r="E49" s="173">
        <v>114430</v>
      </c>
      <c r="F49" s="173">
        <v>109810</v>
      </c>
      <c r="G49" s="174">
        <v>1020</v>
      </c>
      <c r="H49" s="174">
        <v>980</v>
      </c>
      <c r="J49" s="562" t="s">
        <v>27</v>
      </c>
      <c r="K49" s="208" t="s">
        <v>107</v>
      </c>
      <c r="L49" s="208" t="s">
        <v>108</v>
      </c>
      <c r="M49" s="208" t="s">
        <v>109</v>
      </c>
      <c r="N49" s="66" t="s">
        <v>239</v>
      </c>
      <c r="O49" s="66" t="s">
        <v>240</v>
      </c>
      <c r="P49" s="208" t="s">
        <v>107</v>
      </c>
      <c r="Q49" s="208" t="s">
        <v>108</v>
      </c>
      <c r="R49" s="208" t="s">
        <v>109</v>
      </c>
      <c r="S49" s="66" t="s">
        <v>239</v>
      </c>
      <c r="T49" s="66" t="s">
        <v>240</v>
      </c>
      <c r="U49" s="208" t="s">
        <v>107</v>
      </c>
      <c r="V49" s="208" t="s">
        <v>108</v>
      </c>
      <c r="W49" s="208" t="s">
        <v>109</v>
      </c>
      <c r="X49" s="66" t="s">
        <v>239</v>
      </c>
      <c r="Y49" s="66" t="s">
        <v>240</v>
      </c>
      <c r="Z49" s="208" t="s">
        <v>107</v>
      </c>
      <c r="AA49" s="208" t="s">
        <v>108</v>
      </c>
      <c r="AB49" s="208" t="s">
        <v>109</v>
      </c>
      <c r="AC49" s="66" t="s">
        <v>239</v>
      </c>
      <c r="AD49" s="66" t="s">
        <v>240</v>
      </c>
    </row>
    <row r="50" spans="2:30">
      <c r="B50" s="62" t="s">
        <v>112</v>
      </c>
      <c r="C50" s="64" t="s">
        <v>126</v>
      </c>
      <c r="D50" s="63" t="s">
        <v>148</v>
      </c>
      <c r="E50" s="173">
        <v>197360</v>
      </c>
      <c r="F50" s="173">
        <v>192740</v>
      </c>
      <c r="G50" s="174">
        <v>1850</v>
      </c>
      <c r="H50" s="174">
        <v>1810</v>
      </c>
      <c r="J50" s="563"/>
      <c r="K50" s="29" t="str">
        <f>K48</f>
        <v/>
      </c>
      <c r="L50" s="20" t="str">
        <f>IF(L24="","",L24)</f>
        <v/>
      </c>
      <c r="M50" s="51" t="s">
        <v>145</v>
      </c>
      <c r="N50" s="31">
        <f>IFERROR(DGET($B$2:$H$578,N49,K49:M50),0)</f>
        <v>0</v>
      </c>
      <c r="O50" s="31">
        <f>IFERROR(DGET($B$2:$H$578,O49,K49:M50),0)</f>
        <v>0</v>
      </c>
      <c r="P50" s="29" t="str">
        <f>P48</f>
        <v/>
      </c>
      <c r="Q50" s="20" t="str">
        <f>IF(Q24="","",Q24)</f>
        <v/>
      </c>
      <c r="R50" s="20" t="s">
        <v>4</v>
      </c>
      <c r="S50" s="31">
        <f>IFERROR(DGET($B$2:$H$578,S49,P49:R50),0)</f>
        <v>0</v>
      </c>
      <c r="T50" s="31">
        <f>IFERROR(DGET($B$2:$H$578,T49,P49:R50),0)</f>
        <v>0</v>
      </c>
      <c r="U50" s="29" t="str">
        <f>U48</f>
        <v/>
      </c>
      <c r="V50" s="20" t="str">
        <f>IF(V24="","",V24)</f>
        <v/>
      </c>
      <c r="W50" s="20" t="s">
        <v>5</v>
      </c>
      <c r="X50" s="31">
        <f>IFERROR(DGET($B$2:$H$578,X49,U49:W50),0)</f>
        <v>0</v>
      </c>
      <c r="Y50" s="31">
        <f>IFERROR(DGET($B$2:$H$578,Y49,U49:W50),0)</f>
        <v>0</v>
      </c>
      <c r="Z50" s="29" t="str">
        <f>Z48</f>
        <v/>
      </c>
      <c r="AA50" s="20" t="str">
        <f>IF(AA24="","",AA24)</f>
        <v/>
      </c>
      <c r="AB50" s="20" t="s">
        <v>6</v>
      </c>
      <c r="AC50" s="31">
        <f>IFERROR(DGET($B$2:$H$578,AC49,Z49:AB50),0)</f>
        <v>0</v>
      </c>
      <c r="AD50" s="31">
        <f>IFERROR(DGET($B$2:$H$578,AD49,Z49:AB50),0)</f>
        <v>0</v>
      </c>
    </row>
    <row r="51" spans="2:30">
      <c r="B51" s="62" t="s">
        <v>112</v>
      </c>
      <c r="C51" s="62" t="s">
        <v>127</v>
      </c>
      <c r="D51" s="63" t="s">
        <v>145</v>
      </c>
      <c r="E51" s="173">
        <v>37960</v>
      </c>
      <c r="F51" s="173">
        <v>33690</v>
      </c>
      <c r="G51" s="174">
        <v>360</v>
      </c>
      <c r="H51" s="174">
        <v>310</v>
      </c>
      <c r="J51" s="562" t="s">
        <v>28</v>
      </c>
      <c r="K51" s="208" t="s">
        <v>107</v>
      </c>
      <c r="L51" s="208" t="s">
        <v>108</v>
      </c>
      <c r="M51" s="208" t="s">
        <v>109</v>
      </c>
      <c r="N51" s="66" t="s">
        <v>239</v>
      </c>
      <c r="O51" s="66" t="s">
        <v>240</v>
      </c>
      <c r="P51" s="208" t="s">
        <v>107</v>
      </c>
      <c r="Q51" s="208" t="s">
        <v>108</v>
      </c>
      <c r="R51" s="208" t="s">
        <v>109</v>
      </c>
      <c r="S51" s="66" t="s">
        <v>239</v>
      </c>
      <c r="T51" s="66" t="s">
        <v>240</v>
      </c>
      <c r="U51" s="208" t="s">
        <v>107</v>
      </c>
      <c r="V51" s="208" t="s">
        <v>108</v>
      </c>
      <c r="W51" s="208" t="s">
        <v>109</v>
      </c>
      <c r="X51" s="66" t="s">
        <v>239</v>
      </c>
      <c r="Y51" s="66" t="s">
        <v>240</v>
      </c>
      <c r="Z51" s="208" t="s">
        <v>107</v>
      </c>
      <c r="AA51" s="208" t="s">
        <v>108</v>
      </c>
      <c r="AB51" s="208" t="s">
        <v>109</v>
      </c>
      <c r="AC51" s="66" t="s">
        <v>239</v>
      </c>
      <c r="AD51" s="66" t="s">
        <v>240</v>
      </c>
    </row>
    <row r="52" spans="2:30">
      <c r="B52" s="62" t="s">
        <v>112</v>
      </c>
      <c r="C52" s="64" t="s">
        <v>127</v>
      </c>
      <c r="D52" s="63" t="s">
        <v>146</v>
      </c>
      <c r="E52" s="173">
        <v>46250</v>
      </c>
      <c r="F52" s="173">
        <v>41980</v>
      </c>
      <c r="G52" s="174">
        <v>440</v>
      </c>
      <c r="H52" s="174">
        <v>390</v>
      </c>
      <c r="J52" s="563"/>
      <c r="K52" s="29" t="str">
        <f t="shared" ref="K52" si="4">K50</f>
        <v/>
      </c>
      <c r="L52" s="20" t="str">
        <f>IF(L26="","",L26)</f>
        <v/>
      </c>
      <c r="M52" s="51" t="s">
        <v>145</v>
      </c>
      <c r="N52" s="31">
        <f>IFERROR(DGET($B$2:$H$578,N51,K51:M52),0)</f>
        <v>0</v>
      </c>
      <c r="O52" s="31">
        <f>IFERROR(DGET($B$2:$H$578,O51,K51:M52),0)</f>
        <v>0</v>
      </c>
      <c r="P52" s="29" t="str">
        <f t="shared" ref="P52" si="5">P50</f>
        <v/>
      </c>
      <c r="Q52" s="20" t="str">
        <f>IF(Q26="","",Q26)</f>
        <v/>
      </c>
      <c r="R52" s="20" t="s">
        <v>4</v>
      </c>
      <c r="S52" s="31">
        <f>IFERROR(DGET($B$2:$H$578,S51,P51:R52),0)</f>
        <v>0</v>
      </c>
      <c r="T52" s="31">
        <f>IFERROR(DGET($B$2:$H$578,T51,P51:R52),0)</f>
        <v>0</v>
      </c>
      <c r="U52" s="29" t="str">
        <f t="shared" ref="U52" si="6">U50</f>
        <v/>
      </c>
      <c r="V52" s="20" t="str">
        <f>IF(V26="","",V26)</f>
        <v/>
      </c>
      <c r="W52" s="20" t="s">
        <v>5</v>
      </c>
      <c r="X52" s="31">
        <f>IFERROR(DGET($B$2:$H$578,X51,U51:W52),0)</f>
        <v>0</v>
      </c>
      <c r="Y52" s="31">
        <f>IFERROR(DGET($B$2:$H$578,Y51,U51:W52),0)</f>
        <v>0</v>
      </c>
      <c r="Z52" s="29" t="str">
        <f t="shared" ref="Z52" si="7">Z50</f>
        <v/>
      </c>
      <c r="AA52" s="20" t="str">
        <f>IF(AA26="","",AA26)</f>
        <v/>
      </c>
      <c r="AB52" s="20" t="s">
        <v>6</v>
      </c>
      <c r="AC52" s="31">
        <f>IFERROR(DGET($B$2:$H$578,AC51,Z51:AB52),0)</f>
        <v>0</v>
      </c>
      <c r="AD52" s="31">
        <f>IFERROR(DGET($B$2:$H$578,AD51,Z51:AB52),0)</f>
        <v>0</v>
      </c>
    </row>
    <row r="53" spans="2:30">
      <c r="B53" s="62" t="s">
        <v>112</v>
      </c>
      <c r="C53" s="64" t="s">
        <v>127</v>
      </c>
      <c r="D53" s="63" t="s">
        <v>147</v>
      </c>
      <c r="E53" s="173">
        <v>112870</v>
      </c>
      <c r="F53" s="173">
        <v>108600</v>
      </c>
      <c r="G53" s="174">
        <v>1010</v>
      </c>
      <c r="H53" s="174">
        <v>970</v>
      </c>
    </row>
    <row r="54" spans="2:30">
      <c r="B54" s="62" t="s">
        <v>112</v>
      </c>
      <c r="C54" s="64" t="s">
        <v>127</v>
      </c>
      <c r="D54" s="63" t="s">
        <v>148</v>
      </c>
      <c r="E54" s="173">
        <v>195800</v>
      </c>
      <c r="F54" s="173">
        <v>191530</v>
      </c>
      <c r="G54" s="174">
        <v>1840</v>
      </c>
      <c r="H54" s="174">
        <v>1800</v>
      </c>
    </row>
    <row r="55" spans="2:30">
      <c r="B55" s="62" t="s">
        <v>112</v>
      </c>
      <c r="C55" s="62" t="s">
        <v>128</v>
      </c>
      <c r="D55" s="63" t="s">
        <v>145</v>
      </c>
      <c r="E55" s="173">
        <v>36650</v>
      </c>
      <c r="F55" s="173">
        <v>32690</v>
      </c>
      <c r="G55" s="174">
        <v>340</v>
      </c>
      <c r="H55" s="174">
        <v>300</v>
      </c>
    </row>
    <row r="56" spans="2:30">
      <c r="B56" s="62" t="s">
        <v>112</v>
      </c>
      <c r="C56" s="64" t="s">
        <v>128</v>
      </c>
      <c r="D56" s="63" t="s">
        <v>146</v>
      </c>
      <c r="E56" s="173">
        <v>44940</v>
      </c>
      <c r="F56" s="173">
        <v>40980</v>
      </c>
      <c r="G56" s="174">
        <v>420</v>
      </c>
      <c r="H56" s="174">
        <v>380</v>
      </c>
    </row>
    <row r="57" spans="2:30">
      <c r="B57" s="62" t="s">
        <v>112</v>
      </c>
      <c r="C57" s="64" t="s">
        <v>128</v>
      </c>
      <c r="D57" s="63" t="s">
        <v>147</v>
      </c>
      <c r="E57" s="173">
        <v>111560</v>
      </c>
      <c r="F57" s="173">
        <v>107600</v>
      </c>
      <c r="G57" s="174">
        <v>1000</v>
      </c>
      <c r="H57" s="174">
        <v>960</v>
      </c>
    </row>
    <row r="58" spans="2:30">
      <c r="B58" s="62" t="s">
        <v>112</v>
      </c>
      <c r="C58" s="64" t="s">
        <v>128</v>
      </c>
      <c r="D58" s="63" t="s">
        <v>148</v>
      </c>
      <c r="E58" s="173">
        <v>194490</v>
      </c>
      <c r="F58" s="173">
        <v>190530</v>
      </c>
      <c r="G58" s="174">
        <v>1830</v>
      </c>
      <c r="H58" s="174">
        <v>1790</v>
      </c>
    </row>
    <row r="59" spans="2:30">
      <c r="B59" s="62" t="s">
        <v>112</v>
      </c>
      <c r="C59" s="62" t="s">
        <v>129</v>
      </c>
      <c r="D59" s="63" t="s">
        <v>145</v>
      </c>
      <c r="E59" s="173">
        <v>35500</v>
      </c>
      <c r="F59" s="173">
        <v>31800</v>
      </c>
      <c r="G59" s="174">
        <v>330</v>
      </c>
      <c r="H59" s="174">
        <v>290</v>
      </c>
    </row>
    <row r="60" spans="2:30">
      <c r="B60" s="62" t="s">
        <v>112</v>
      </c>
      <c r="C60" s="64" t="s">
        <v>129</v>
      </c>
      <c r="D60" s="63" t="s">
        <v>146</v>
      </c>
      <c r="E60" s="173">
        <v>43790</v>
      </c>
      <c r="F60" s="173">
        <v>40090</v>
      </c>
      <c r="G60" s="174">
        <v>410</v>
      </c>
      <c r="H60" s="174">
        <v>370</v>
      </c>
    </row>
    <row r="61" spans="2:30">
      <c r="B61" s="62" t="s">
        <v>112</v>
      </c>
      <c r="C61" s="64" t="s">
        <v>129</v>
      </c>
      <c r="D61" s="63" t="s">
        <v>147</v>
      </c>
      <c r="E61" s="173">
        <v>110410</v>
      </c>
      <c r="F61" s="173">
        <v>106710</v>
      </c>
      <c r="G61" s="174">
        <v>980</v>
      </c>
      <c r="H61" s="174">
        <v>950</v>
      </c>
    </row>
    <row r="62" spans="2:30">
      <c r="B62" s="62" t="s">
        <v>112</v>
      </c>
      <c r="C62" s="64" t="s">
        <v>129</v>
      </c>
      <c r="D62" s="63" t="s">
        <v>148</v>
      </c>
      <c r="E62" s="173">
        <v>193340</v>
      </c>
      <c r="F62" s="173">
        <v>189640</v>
      </c>
      <c r="G62" s="174">
        <v>1810</v>
      </c>
      <c r="H62" s="174">
        <v>1780</v>
      </c>
    </row>
    <row r="63" spans="2:30">
      <c r="B63" s="62" t="s">
        <v>112</v>
      </c>
      <c r="C63" s="62" t="s">
        <v>130</v>
      </c>
      <c r="D63" s="63" t="s">
        <v>145</v>
      </c>
      <c r="E63" s="173">
        <v>35390</v>
      </c>
      <c r="F63" s="173">
        <v>31920</v>
      </c>
      <c r="G63" s="174">
        <v>330</v>
      </c>
      <c r="H63" s="174">
        <v>290</v>
      </c>
    </row>
    <row r="64" spans="2:30">
      <c r="B64" s="62" t="s">
        <v>112</v>
      </c>
      <c r="C64" s="64" t="s">
        <v>130</v>
      </c>
      <c r="D64" s="63" t="s">
        <v>146</v>
      </c>
      <c r="E64" s="173">
        <v>43680</v>
      </c>
      <c r="F64" s="173">
        <v>40210</v>
      </c>
      <c r="G64" s="174">
        <v>410</v>
      </c>
      <c r="H64" s="174">
        <v>370</v>
      </c>
    </row>
    <row r="65" spans="2:8">
      <c r="B65" s="62" t="s">
        <v>112</v>
      </c>
      <c r="C65" s="64" t="s">
        <v>130</v>
      </c>
      <c r="D65" s="63" t="s">
        <v>147</v>
      </c>
      <c r="E65" s="173">
        <v>110300</v>
      </c>
      <c r="F65" s="173">
        <v>106830</v>
      </c>
      <c r="G65" s="174">
        <v>980</v>
      </c>
      <c r="H65" s="174">
        <v>950</v>
      </c>
    </row>
    <row r="66" spans="2:8">
      <c r="B66" s="62" t="s">
        <v>112</v>
      </c>
      <c r="C66" s="64" t="s">
        <v>130</v>
      </c>
      <c r="D66" s="63" t="s">
        <v>148</v>
      </c>
      <c r="E66" s="173">
        <v>193230</v>
      </c>
      <c r="F66" s="173">
        <v>189760</v>
      </c>
      <c r="G66" s="174">
        <v>1810</v>
      </c>
      <c r="H66" s="174">
        <v>1780</v>
      </c>
    </row>
    <row r="67" spans="2:8">
      <c r="B67" s="62" t="s">
        <v>112</v>
      </c>
      <c r="C67" s="62" t="s">
        <v>131</v>
      </c>
      <c r="D67" s="63" t="s">
        <v>145</v>
      </c>
      <c r="E67" s="173">
        <v>34460</v>
      </c>
      <c r="F67" s="173">
        <v>31200</v>
      </c>
      <c r="G67" s="174">
        <v>320</v>
      </c>
      <c r="H67" s="174">
        <v>290</v>
      </c>
    </row>
    <row r="68" spans="2:8">
      <c r="B68" s="62" t="s">
        <v>112</v>
      </c>
      <c r="C68" s="64" t="s">
        <v>131</v>
      </c>
      <c r="D68" s="63" t="s">
        <v>146</v>
      </c>
      <c r="E68" s="173">
        <v>42750</v>
      </c>
      <c r="F68" s="173">
        <v>39490</v>
      </c>
      <c r="G68" s="174">
        <v>400</v>
      </c>
      <c r="H68" s="174">
        <v>370</v>
      </c>
    </row>
    <row r="69" spans="2:8">
      <c r="B69" s="62" t="s">
        <v>112</v>
      </c>
      <c r="C69" s="64" t="s">
        <v>131</v>
      </c>
      <c r="D69" s="63" t="s">
        <v>147</v>
      </c>
      <c r="E69" s="173">
        <v>109370</v>
      </c>
      <c r="F69" s="173">
        <v>106110</v>
      </c>
      <c r="G69" s="174">
        <v>970</v>
      </c>
      <c r="H69" s="174">
        <v>940</v>
      </c>
    </row>
    <row r="70" spans="2:8">
      <c r="B70" s="62" t="s">
        <v>112</v>
      </c>
      <c r="C70" s="64" t="s">
        <v>131</v>
      </c>
      <c r="D70" s="63" t="s">
        <v>148</v>
      </c>
      <c r="E70" s="173">
        <v>192300</v>
      </c>
      <c r="F70" s="173">
        <v>189040</v>
      </c>
      <c r="G70" s="174">
        <v>1800</v>
      </c>
      <c r="H70" s="174">
        <v>1770</v>
      </c>
    </row>
    <row r="71" spans="2:8">
      <c r="B71" s="62" t="s">
        <v>112</v>
      </c>
      <c r="C71" s="62" t="s">
        <v>132</v>
      </c>
      <c r="D71" s="63" t="s">
        <v>145</v>
      </c>
      <c r="E71" s="173">
        <v>33620</v>
      </c>
      <c r="F71" s="173">
        <v>30540</v>
      </c>
      <c r="G71" s="174">
        <v>310</v>
      </c>
      <c r="H71" s="174">
        <v>280</v>
      </c>
    </row>
    <row r="72" spans="2:8">
      <c r="B72" s="62" t="s">
        <v>112</v>
      </c>
      <c r="C72" s="64" t="s">
        <v>133</v>
      </c>
      <c r="D72" s="63" t="s">
        <v>146</v>
      </c>
      <c r="E72" s="173">
        <v>41910</v>
      </c>
      <c r="F72" s="173">
        <v>38830</v>
      </c>
      <c r="G72" s="174">
        <v>390</v>
      </c>
      <c r="H72" s="174">
        <v>360</v>
      </c>
    </row>
    <row r="73" spans="2:8">
      <c r="B73" s="62" t="s">
        <v>112</v>
      </c>
      <c r="C73" s="64" t="s">
        <v>132</v>
      </c>
      <c r="D73" s="63" t="s">
        <v>147</v>
      </c>
      <c r="E73" s="173">
        <v>108530</v>
      </c>
      <c r="F73" s="173">
        <v>105450</v>
      </c>
      <c r="G73" s="174">
        <v>970</v>
      </c>
      <c r="H73" s="174">
        <v>930</v>
      </c>
    </row>
    <row r="74" spans="2:8">
      <c r="B74" s="62" t="s">
        <v>112</v>
      </c>
      <c r="C74" s="64" t="s">
        <v>132</v>
      </c>
      <c r="D74" s="63" t="s">
        <v>148</v>
      </c>
      <c r="E74" s="173">
        <v>191460</v>
      </c>
      <c r="F74" s="173">
        <v>188380</v>
      </c>
      <c r="G74" s="174">
        <v>1800</v>
      </c>
      <c r="H74" s="174">
        <v>1760</v>
      </c>
    </row>
    <row r="75" spans="2:8">
      <c r="B75" s="62" t="s">
        <v>134</v>
      </c>
      <c r="C75" s="62" t="s">
        <v>520</v>
      </c>
      <c r="D75" s="63" t="s">
        <v>145</v>
      </c>
      <c r="E75" s="173">
        <v>250480</v>
      </c>
      <c r="F75" s="173">
        <v>196450</v>
      </c>
      <c r="G75" s="174">
        <v>2480</v>
      </c>
      <c r="H75" s="174">
        <v>1940</v>
      </c>
    </row>
    <row r="76" spans="2:8">
      <c r="B76" s="62" t="s">
        <v>134</v>
      </c>
      <c r="C76" s="62" t="s">
        <v>520</v>
      </c>
      <c r="D76" s="63" t="s">
        <v>146</v>
      </c>
      <c r="E76" s="173">
        <v>258520</v>
      </c>
      <c r="F76" s="173">
        <v>204490</v>
      </c>
      <c r="G76" s="174">
        <v>2560</v>
      </c>
      <c r="H76" s="174">
        <v>2020</v>
      </c>
    </row>
    <row r="77" spans="2:8">
      <c r="B77" s="62" t="s">
        <v>134</v>
      </c>
      <c r="C77" s="62" t="s">
        <v>520</v>
      </c>
      <c r="D77" s="63" t="s">
        <v>147</v>
      </c>
      <c r="E77" s="173">
        <v>323390</v>
      </c>
      <c r="F77" s="173">
        <v>269360</v>
      </c>
      <c r="G77" s="174">
        <v>3110</v>
      </c>
      <c r="H77" s="174">
        <v>2570</v>
      </c>
    </row>
    <row r="78" spans="2:8">
      <c r="B78" s="62" t="s">
        <v>134</v>
      </c>
      <c r="C78" s="62" t="s">
        <v>520</v>
      </c>
      <c r="D78" s="63" t="s">
        <v>148</v>
      </c>
      <c r="E78" s="173">
        <v>403830</v>
      </c>
      <c r="F78" s="173">
        <v>349800</v>
      </c>
      <c r="G78" s="174">
        <v>3910</v>
      </c>
      <c r="H78" s="174">
        <v>3370</v>
      </c>
    </row>
    <row r="79" spans="2:8">
      <c r="B79" s="62" t="s">
        <v>134</v>
      </c>
      <c r="C79" s="62" t="s">
        <v>521</v>
      </c>
      <c r="D79" s="63" t="s">
        <v>145</v>
      </c>
      <c r="E79" s="173">
        <v>135860</v>
      </c>
      <c r="F79" s="173">
        <v>108840</v>
      </c>
      <c r="G79" s="174">
        <v>1330</v>
      </c>
      <c r="H79" s="174">
        <v>1060</v>
      </c>
    </row>
    <row r="80" spans="2:8">
      <c r="B80" s="62" t="s">
        <v>134</v>
      </c>
      <c r="C80" s="62" t="s">
        <v>521</v>
      </c>
      <c r="D80" s="63" t="s">
        <v>146</v>
      </c>
      <c r="E80" s="173">
        <v>143900</v>
      </c>
      <c r="F80" s="173">
        <v>116880</v>
      </c>
      <c r="G80" s="174">
        <v>1410</v>
      </c>
      <c r="H80" s="174">
        <v>1140</v>
      </c>
    </row>
    <row r="81" spans="2:8">
      <c r="B81" s="62" t="s">
        <v>134</v>
      </c>
      <c r="C81" s="62" t="s">
        <v>521</v>
      </c>
      <c r="D81" s="63" t="s">
        <v>147</v>
      </c>
      <c r="E81" s="173">
        <v>208770</v>
      </c>
      <c r="F81" s="173">
        <v>181750</v>
      </c>
      <c r="G81" s="174">
        <v>1970</v>
      </c>
      <c r="H81" s="174">
        <v>1700</v>
      </c>
    </row>
    <row r="82" spans="2:8">
      <c r="B82" s="62" t="s">
        <v>134</v>
      </c>
      <c r="C82" s="62" t="s">
        <v>521</v>
      </c>
      <c r="D82" s="63" t="s">
        <v>148</v>
      </c>
      <c r="E82" s="173">
        <v>289210</v>
      </c>
      <c r="F82" s="173">
        <v>262190</v>
      </c>
      <c r="G82" s="174">
        <v>2770</v>
      </c>
      <c r="H82" s="174">
        <v>2500</v>
      </c>
    </row>
    <row r="83" spans="2:8">
      <c r="B83" s="62" t="s">
        <v>134</v>
      </c>
      <c r="C83" s="62" t="s">
        <v>113</v>
      </c>
      <c r="D83" s="63" t="s">
        <v>145</v>
      </c>
      <c r="E83" s="173">
        <v>97520</v>
      </c>
      <c r="F83" s="173">
        <v>79510</v>
      </c>
      <c r="G83" s="174">
        <v>950</v>
      </c>
      <c r="H83" s="174">
        <v>770</v>
      </c>
    </row>
    <row r="84" spans="2:8">
      <c r="B84" s="62" t="s">
        <v>134</v>
      </c>
      <c r="C84" s="64" t="s">
        <v>114</v>
      </c>
      <c r="D84" s="63" t="s">
        <v>146</v>
      </c>
      <c r="E84" s="173">
        <v>105560</v>
      </c>
      <c r="F84" s="173">
        <v>87550</v>
      </c>
      <c r="G84" s="174">
        <v>1030</v>
      </c>
      <c r="H84" s="174">
        <v>850</v>
      </c>
    </row>
    <row r="85" spans="2:8">
      <c r="B85" s="62" t="s">
        <v>134</v>
      </c>
      <c r="C85" s="64" t="s">
        <v>114</v>
      </c>
      <c r="D85" s="63" t="s">
        <v>147</v>
      </c>
      <c r="E85" s="173">
        <v>170430</v>
      </c>
      <c r="F85" s="173">
        <v>152420</v>
      </c>
      <c r="G85" s="174">
        <v>1580</v>
      </c>
      <c r="H85" s="174">
        <v>1400</v>
      </c>
    </row>
    <row r="86" spans="2:8">
      <c r="B86" s="62" t="s">
        <v>134</v>
      </c>
      <c r="C86" s="64" t="s">
        <v>114</v>
      </c>
      <c r="D86" s="63" t="s">
        <v>148</v>
      </c>
      <c r="E86" s="173">
        <v>250870</v>
      </c>
      <c r="F86" s="173">
        <v>232860</v>
      </c>
      <c r="G86" s="174">
        <v>2380</v>
      </c>
      <c r="H86" s="174">
        <v>2200</v>
      </c>
    </row>
    <row r="87" spans="2:8">
      <c r="B87" s="62" t="s">
        <v>134</v>
      </c>
      <c r="C87" s="62" t="s">
        <v>115</v>
      </c>
      <c r="D87" s="63" t="s">
        <v>145</v>
      </c>
      <c r="E87" s="173">
        <v>78720</v>
      </c>
      <c r="F87" s="173">
        <v>65210</v>
      </c>
      <c r="G87" s="174">
        <v>760</v>
      </c>
      <c r="H87" s="174">
        <v>630</v>
      </c>
    </row>
    <row r="88" spans="2:8">
      <c r="B88" s="62" t="s">
        <v>134</v>
      </c>
      <c r="C88" s="64" t="s">
        <v>116</v>
      </c>
      <c r="D88" s="63" t="s">
        <v>146</v>
      </c>
      <c r="E88" s="173">
        <v>86760</v>
      </c>
      <c r="F88" s="173">
        <v>73250</v>
      </c>
      <c r="G88" s="174">
        <v>840</v>
      </c>
      <c r="H88" s="174">
        <v>710</v>
      </c>
    </row>
    <row r="89" spans="2:8">
      <c r="B89" s="62" t="s">
        <v>134</v>
      </c>
      <c r="C89" s="64" t="s">
        <v>116</v>
      </c>
      <c r="D89" s="63" t="s">
        <v>147</v>
      </c>
      <c r="E89" s="173">
        <v>151630</v>
      </c>
      <c r="F89" s="173">
        <v>138120</v>
      </c>
      <c r="G89" s="174">
        <v>1400</v>
      </c>
      <c r="H89" s="174">
        <v>1260</v>
      </c>
    </row>
    <row r="90" spans="2:8">
      <c r="B90" s="62" t="s">
        <v>134</v>
      </c>
      <c r="C90" s="64" t="s">
        <v>116</v>
      </c>
      <c r="D90" s="63" t="s">
        <v>148</v>
      </c>
      <c r="E90" s="173">
        <v>232070</v>
      </c>
      <c r="F90" s="173">
        <v>218560</v>
      </c>
      <c r="G90" s="174">
        <v>2200</v>
      </c>
      <c r="H90" s="174">
        <v>2060</v>
      </c>
    </row>
    <row r="91" spans="2:8">
      <c r="B91" s="62" t="s">
        <v>134</v>
      </c>
      <c r="C91" s="62" t="s">
        <v>117</v>
      </c>
      <c r="D91" s="63" t="s">
        <v>145</v>
      </c>
      <c r="E91" s="173">
        <v>73400</v>
      </c>
      <c r="F91" s="173">
        <v>62590</v>
      </c>
      <c r="G91" s="174">
        <v>710</v>
      </c>
      <c r="H91" s="174">
        <v>600</v>
      </c>
    </row>
    <row r="92" spans="2:8">
      <c r="B92" s="62" t="s">
        <v>134</v>
      </c>
      <c r="C92" s="64" t="s">
        <v>118</v>
      </c>
      <c r="D92" s="63" t="s">
        <v>146</v>
      </c>
      <c r="E92" s="173">
        <v>81440</v>
      </c>
      <c r="F92" s="173">
        <v>70630</v>
      </c>
      <c r="G92" s="174">
        <v>790</v>
      </c>
      <c r="H92" s="174">
        <v>680</v>
      </c>
    </row>
    <row r="93" spans="2:8">
      <c r="B93" s="62" t="s">
        <v>134</v>
      </c>
      <c r="C93" s="64" t="s">
        <v>118</v>
      </c>
      <c r="D93" s="63" t="s">
        <v>147</v>
      </c>
      <c r="E93" s="173">
        <v>146310</v>
      </c>
      <c r="F93" s="173">
        <v>135500</v>
      </c>
      <c r="G93" s="174">
        <v>1340</v>
      </c>
      <c r="H93" s="174">
        <v>1230</v>
      </c>
    </row>
    <row r="94" spans="2:8">
      <c r="B94" s="62" t="s">
        <v>134</v>
      </c>
      <c r="C94" s="64" t="s">
        <v>118</v>
      </c>
      <c r="D94" s="63" t="s">
        <v>148</v>
      </c>
      <c r="E94" s="173">
        <v>226750</v>
      </c>
      <c r="F94" s="173">
        <v>215940</v>
      </c>
      <c r="G94" s="174">
        <v>2140</v>
      </c>
      <c r="H94" s="174">
        <v>2030</v>
      </c>
    </row>
    <row r="95" spans="2:8">
      <c r="B95" s="62" t="s">
        <v>134</v>
      </c>
      <c r="C95" s="62" t="s">
        <v>120</v>
      </c>
      <c r="D95" s="63" t="s">
        <v>145</v>
      </c>
      <c r="E95" s="173">
        <v>64190</v>
      </c>
      <c r="F95" s="173">
        <v>55190</v>
      </c>
      <c r="G95" s="174">
        <v>620</v>
      </c>
      <c r="H95" s="174">
        <v>530</v>
      </c>
    </row>
    <row r="96" spans="2:8">
      <c r="B96" s="62" t="s">
        <v>134</v>
      </c>
      <c r="C96" s="62" t="s">
        <v>120</v>
      </c>
      <c r="D96" s="63" t="s">
        <v>146</v>
      </c>
      <c r="E96" s="173">
        <v>72230</v>
      </c>
      <c r="F96" s="173">
        <v>63230</v>
      </c>
      <c r="G96" s="174">
        <v>700</v>
      </c>
      <c r="H96" s="174">
        <v>610</v>
      </c>
    </row>
    <row r="97" spans="2:8">
      <c r="B97" s="62" t="s">
        <v>134</v>
      </c>
      <c r="C97" s="62" t="s">
        <v>120</v>
      </c>
      <c r="D97" s="63" t="s">
        <v>147</v>
      </c>
      <c r="E97" s="173">
        <v>137100</v>
      </c>
      <c r="F97" s="173">
        <v>128100</v>
      </c>
      <c r="G97" s="174">
        <v>1250</v>
      </c>
      <c r="H97" s="174">
        <v>1160</v>
      </c>
    </row>
    <row r="98" spans="2:8">
      <c r="B98" s="62" t="s">
        <v>134</v>
      </c>
      <c r="C98" s="62" t="s">
        <v>120</v>
      </c>
      <c r="D98" s="63" t="s">
        <v>148</v>
      </c>
      <c r="E98" s="173">
        <v>217540</v>
      </c>
      <c r="F98" s="173">
        <v>208540</v>
      </c>
      <c r="G98" s="174">
        <v>2050</v>
      </c>
      <c r="H98" s="174">
        <v>1960</v>
      </c>
    </row>
    <row r="99" spans="2:8">
      <c r="B99" s="62" t="s">
        <v>134</v>
      </c>
      <c r="C99" s="62" t="s">
        <v>121</v>
      </c>
      <c r="D99" s="63" t="s">
        <v>145</v>
      </c>
      <c r="E99" s="173">
        <v>57690</v>
      </c>
      <c r="F99" s="173">
        <v>49980</v>
      </c>
      <c r="G99" s="174">
        <v>550</v>
      </c>
      <c r="H99" s="174">
        <v>480</v>
      </c>
    </row>
    <row r="100" spans="2:8">
      <c r="B100" s="62" t="s">
        <v>134</v>
      </c>
      <c r="C100" s="64" t="s">
        <v>121</v>
      </c>
      <c r="D100" s="63" t="s">
        <v>146</v>
      </c>
      <c r="E100" s="173">
        <v>65730</v>
      </c>
      <c r="F100" s="173">
        <v>58020</v>
      </c>
      <c r="G100" s="174">
        <v>630</v>
      </c>
      <c r="H100" s="174">
        <v>560</v>
      </c>
    </row>
    <row r="101" spans="2:8">
      <c r="B101" s="62" t="s">
        <v>134</v>
      </c>
      <c r="C101" s="64" t="s">
        <v>121</v>
      </c>
      <c r="D101" s="63" t="s">
        <v>147</v>
      </c>
      <c r="E101" s="173">
        <v>130600</v>
      </c>
      <c r="F101" s="173">
        <v>122890</v>
      </c>
      <c r="G101" s="174">
        <v>1190</v>
      </c>
      <c r="H101" s="174">
        <v>1110</v>
      </c>
    </row>
    <row r="102" spans="2:8">
      <c r="B102" s="62" t="s">
        <v>134</v>
      </c>
      <c r="C102" s="64" t="s">
        <v>121</v>
      </c>
      <c r="D102" s="63" t="s">
        <v>148</v>
      </c>
      <c r="E102" s="173">
        <v>211040</v>
      </c>
      <c r="F102" s="173">
        <v>203330</v>
      </c>
      <c r="G102" s="174">
        <v>1990</v>
      </c>
      <c r="H102" s="174">
        <v>1910</v>
      </c>
    </row>
    <row r="103" spans="2:8">
      <c r="B103" s="62" t="s">
        <v>134</v>
      </c>
      <c r="C103" s="62" t="s">
        <v>122</v>
      </c>
      <c r="D103" s="63" t="s">
        <v>145</v>
      </c>
      <c r="E103" s="173">
        <v>52880</v>
      </c>
      <c r="F103" s="173">
        <v>46130</v>
      </c>
      <c r="G103" s="174">
        <v>500</v>
      </c>
      <c r="H103" s="174">
        <v>440</v>
      </c>
    </row>
    <row r="104" spans="2:8">
      <c r="B104" s="62" t="s">
        <v>134</v>
      </c>
      <c r="C104" s="64" t="s">
        <v>122</v>
      </c>
      <c r="D104" s="63" t="s">
        <v>146</v>
      </c>
      <c r="E104" s="173">
        <v>60920</v>
      </c>
      <c r="F104" s="173">
        <v>54170</v>
      </c>
      <c r="G104" s="174">
        <v>580</v>
      </c>
      <c r="H104" s="174">
        <v>520</v>
      </c>
    </row>
    <row r="105" spans="2:8">
      <c r="B105" s="62" t="s">
        <v>134</v>
      </c>
      <c r="C105" s="64" t="s">
        <v>122</v>
      </c>
      <c r="D105" s="63" t="s">
        <v>147</v>
      </c>
      <c r="E105" s="173">
        <v>125790</v>
      </c>
      <c r="F105" s="173">
        <v>119040</v>
      </c>
      <c r="G105" s="174">
        <v>1140</v>
      </c>
      <c r="H105" s="174">
        <v>1070</v>
      </c>
    </row>
    <row r="106" spans="2:8">
      <c r="B106" s="62" t="s">
        <v>134</v>
      </c>
      <c r="C106" s="64" t="s">
        <v>122</v>
      </c>
      <c r="D106" s="63" t="s">
        <v>148</v>
      </c>
      <c r="E106" s="173">
        <v>206230</v>
      </c>
      <c r="F106" s="173">
        <v>199480</v>
      </c>
      <c r="G106" s="174">
        <v>1940</v>
      </c>
      <c r="H106" s="174">
        <v>1870</v>
      </c>
    </row>
    <row r="107" spans="2:8">
      <c r="B107" s="62" t="s">
        <v>134</v>
      </c>
      <c r="C107" s="62" t="s">
        <v>123</v>
      </c>
      <c r="D107" s="63" t="s">
        <v>145</v>
      </c>
      <c r="E107" s="173">
        <v>49080</v>
      </c>
      <c r="F107" s="173">
        <v>43080</v>
      </c>
      <c r="G107" s="174">
        <v>470</v>
      </c>
      <c r="H107" s="174">
        <v>410</v>
      </c>
    </row>
    <row r="108" spans="2:8">
      <c r="B108" s="62" t="s">
        <v>134</v>
      </c>
      <c r="C108" s="64" t="s">
        <v>123</v>
      </c>
      <c r="D108" s="63" t="s">
        <v>146</v>
      </c>
      <c r="E108" s="173">
        <v>57120</v>
      </c>
      <c r="F108" s="173">
        <v>51120</v>
      </c>
      <c r="G108" s="174">
        <v>550</v>
      </c>
      <c r="H108" s="174">
        <v>490</v>
      </c>
    </row>
    <row r="109" spans="2:8">
      <c r="B109" s="62" t="s">
        <v>134</v>
      </c>
      <c r="C109" s="64" t="s">
        <v>123</v>
      </c>
      <c r="D109" s="63" t="s">
        <v>147</v>
      </c>
      <c r="E109" s="173">
        <v>121990</v>
      </c>
      <c r="F109" s="173">
        <v>115990</v>
      </c>
      <c r="G109" s="174">
        <v>1100</v>
      </c>
      <c r="H109" s="174">
        <v>1040</v>
      </c>
    </row>
    <row r="110" spans="2:8">
      <c r="B110" s="62" t="s">
        <v>134</v>
      </c>
      <c r="C110" s="64" t="s">
        <v>123</v>
      </c>
      <c r="D110" s="63" t="s">
        <v>148</v>
      </c>
      <c r="E110" s="173">
        <v>202430</v>
      </c>
      <c r="F110" s="173">
        <v>196430</v>
      </c>
      <c r="G110" s="174">
        <v>1900</v>
      </c>
      <c r="H110" s="174">
        <v>1840</v>
      </c>
    </row>
    <row r="111" spans="2:8">
      <c r="B111" s="62" t="s">
        <v>134</v>
      </c>
      <c r="C111" s="62" t="s">
        <v>124</v>
      </c>
      <c r="D111" s="63" t="s">
        <v>145</v>
      </c>
      <c r="E111" s="173">
        <v>42440</v>
      </c>
      <c r="F111" s="173">
        <v>37040</v>
      </c>
      <c r="G111" s="174">
        <v>400</v>
      </c>
      <c r="H111" s="174">
        <v>350</v>
      </c>
    </row>
    <row r="112" spans="2:8">
      <c r="B112" s="62" t="s">
        <v>134</v>
      </c>
      <c r="C112" s="64" t="s">
        <v>124</v>
      </c>
      <c r="D112" s="63" t="s">
        <v>146</v>
      </c>
      <c r="E112" s="173">
        <v>50480</v>
      </c>
      <c r="F112" s="173">
        <v>45080</v>
      </c>
      <c r="G112" s="174">
        <v>480</v>
      </c>
      <c r="H112" s="174">
        <v>430</v>
      </c>
    </row>
    <row r="113" spans="2:8">
      <c r="B113" s="62" t="s">
        <v>134</v>
      </c>
      <c r="C113" s="64" t="s">
        <v>124</v>
      </c>
      <c r="D113" s="63" t="s">
        <v>147</v>
      </c>
      <c r="E113" s="173">
        <v>115350</v>
      </c>
      <c r="F113" s="173">
        <v>109950</v>
      </c>
      <c r="G113" s="174">
        <v>1030</v>
      </c>
      <c r="H113" s="174">
        <v>980</v>
      </c>
    </row>
    <row r="114" spans="2:8">
      <c r="B114" s="62" t="s">
        <v>134</v>
      </c>
      <c r="C114" s="64" t="s">
        <v>124</v>
      </c>
      <c r="D114" s="63" t="s">
        <v>148</v>
      </c>
      <c r="E114" s="173">
        <v>195790</v>
      </c>
      <c r="F114" s="173">
        <v>190390</v>
      </c>
      <c r="G114" s="174">
        <v>1830</v>
      </c>
      <c r="H114" s="174">
        <v>1780</v>
      </c>
    </row>
    <row r="115" spans="2:8">
      <c r="B115" s="62" t="s">
        <v>134</v>
      </c>
      <c r="C115" s="62" t="s">
        <v>125</v>
      </c>
      <c r="D115" s="63" t="s">
        <v>145</v>
      </c>
      <c r="E115" s="173">
        <v>40330</v>
      </c>
      <c r="F115" s="173">
        <v>35420</v>
      </c>
      <c r="G115" s="174">
        <v>380</v>
      </c>
      <c r="H115" s="174">
        <v>330</v>
      </c>
    </row>
    <row r="116" spans="2:8">
      <c r="B116" s="62" t="s">
        <v>134</v>
      </c>
      <c r="C116" s="64" t="s">
        <v>125</v>
      </c>
      <c r="D116" s="63" t="s">
        <v>146</v>
      </c>
      <c r="E116" s="173">
        <v>48370</v>
      </c>
      <c r="F116" s="173">
        <v>43460</v>
      </c>
      <c r="G116" s="174">
        <v>460</v>
      </c>
      <c r="H116" s="174">
        <v>410</v>
      </c>
    </row>
    <row r="117" spans="2:8">
      <c r="B117" s="62" t="s">
        <v>134</v>
      </c>
      <c r="C117" s="64" t="s">
        <v>125</v>
      </c>
      <c r="D117" s="63" t="s">
        <v>147</v>
      </c>
      <c r="E117" s="173">
        <v>113240</v>
      </c>
      <c r="F117" s="173">
        <v>108330</v>
      </c>
      <c r="G117" s="174">
        <v>1010</v>
      </c>
      <c r="H117" s="174">
        <v>960</v>
      </c>
    </row>
    <row r="118" spans="2:8">
      <c r="B118" s="62" t="s">
        <v>134</v>
      </c>
      <c r="C118" s="64" t="s">
        <v>125</v>
      </c>
      <c r="D118" s="63" t="s">
        <v>148</v>
      </c>
      <c r="E118" s="173">
        <v>193680</v>
      </c>
      <c r="F118" s="173">
        <v>188770</v>
      </c>
      <c r="G118" s="174">
        <v>1810</v>
      </c>
      <c r="H118" s="174">
        <v>1760</v>
      </c>
    </row>
    <row r="119" spans="2:8">
      <c r="B119" s="62" t="s">
        <v>134</v>
      </c>
      <c r="C119" s="62" t="s">
        <v>126</v>
      </c>
      <c r="D119" s="63" t="s">
        <v>145</v>
      </c>
      <c r="E119" s="173">
        <v>38530</v>
      </c>
      <c r="F119" s="173">
        <v>34020</v>
      </c>
      <c r="G119" s="174">
        <v>360</v>
      </c>
      <c r="H119" s="174">
        <v>320</v>
      </c>
    </row>
    <row r="120" spans="2:8">
      <c r="B120" s="62" t="s">
        <v>134</v>
      </c>
      <c r="C120" s="64" t="s">
        <v>126</v>
      </c>
      <c r="D120" s="63" t="s">
        <v>146</v>
      </c>
      <c r="E120" s="173">
        <v>46570</v>
      </c>
      <c r="F120" s="173">
        <v>42060</v>
      </c>
      <c r="G120" s="174">
        <v>440</v>
      </c>
      <c r="H120" s="174">
        <v>400</v>
      </c>
    </row>
    <row r="121" spans="2:8">
      <c r="B121" s="62" t="s">
        <v>134</v>
      </c>
      <c r="C121" s="64" t="s">
        <v>126</v>
      </c>
      <c r="D121" s="63" t="s">
        <v>147</v>
      </c>
      <c r="E121" s="173">
        <v>111440</v>
      </c>
      <c r="F121" s="173">
        <v>106930</v>
      </c>
      <c r="G121" s="174">
        <v>990</v>
      </c>
      <c r="H121" s="174">
        <v>950</v>
      </c>
    </row>
    <row r="122" spans="2:8">
      <c r="B122" s="62" t="s">
        <v>134</v>
      </c>
      <c r="C122" s="64" t="s">
        <v>126</v>
      </c>
      <c r="D122" s="63" t="s">
        <v>148</v>
      </c>
      <c r="E122" s="173">
        <v>191880</v>
      </c>
      <c r="F122" s="173">
        <v>187370</v>
      </c>
      <c r="G122" s="174">
        <v>1790</v>
      </c>
      <c r="H122" s="174">
        <v>1750</v>
      </c>
    </row>
    <row r="123" spans="2:8">
      <c r="B123" s="62" t="s">
        <v>134</v>
      </c>
      <c r="C123" s="62" t="s">
        <v>127</v>
      </c>
      <c r="D123" s="63" t="s">
        <v>145</v>
      </c>
      <c r="E123" s="173">
        <v>37000</v>
      </c>
      <c r="F123" s="173">
        <v>32850</v>
      </c>
      <c r="G123" s="174">
        <v>350</v>
      </c>
      <c r="H123" s="174">
        <v>300</v>
      </c>
    </row>
    <row r="124" spans="2:8">
      <c r="B124" s="62" t="s">
        <v>134</v>
      </c>
      <c r="C124" s="64" t="s">
        <v>127</v>
      </c>
      <c r="D124" s="63" t="s">
        <v>146</v>
      </c>
      <c r="E124" s="173">
        <v>45040</v>
      </c>
      <c r="F124" s="173">
        <v>40890</v>
      </c>
      <c r="G124" s="174">
        <v>430</v>
      </c>
      <c r="H124" s="174">
        <v>380</v>
      </c>
    </row>
    <row r="125" spans="2:8">
      <c r="B125" s="62" t="s">
        <v>134</v>
      </c>
      <c r="C125" s="64" t="s">
        <v>127</v>
      </c>
      <c r="D125" s="63" t="s">
        <v>147</v>
      </c>
      <c r="E125" s="173">
        <v>109910</v>
      </c>
      <c r="F125" s="173">
        <v>105760</v>
      </c>
      <c r="G125" s="174">
        <v>980</v>
      </c>
      <c r="H125" s="174">
        <v>940</v>
      </c>
    </row>
    <row r="126" spans="2:8">
      <c r="B126" s="62" t="s">
        <v>134</v>
      </c>
      <c r="C126" s="64" t="s">
        <v>127</v>
      </c>
      <c r="D126" s="63" t="s">
        <v>148</v>
      </c>
      <c r="E126" s="173">
        <v>190350</v>
      </c>
      <c r="F126" s="173">
        <v>186200</v>
      </c>
      <c r="G126" s="174">
        <v>1780</v>
      </c>
      <c r="H126" s="174">
        <v>1740</v>
      </c>
    </row>
    <row r="127" spans="2:8">
      <c r="B127" s="62" t="s">
        <v>134</v>
      </c>
      <c r="C127" s="62" t="s">
        <v>128</v>
      </c>
      <c r="D127" s="63" t="s">
        <v>145</v>
      </c>
      <c r="E127" s="173">
        <v>35730</v>
      </c>
      <c r="F127" s="173">
        <v>31870</v>
      </c>
      <c r="G127" s="174">
        <v>330</v>
      </c>
      <c r="H127" s="174">
        <v>290</v>
      </c>
    </row>
    <row r="128" spans="2:8">
      <c r="B128" s="62" t="s">
        <v>134</v>
      </c>
      <c r="C128" s="64" t="s">
        <v>128</v>
      </c>
      <c r="D128" s="63" t="s">
        <v>146</v>
      </c>
      <c r="E128" s="173">
        <v>43770</v>
      </c>
      <c r="F128" s="173">
        <v>39910</v>
      </c>
      <c r="G128" s="174">
        <v>410</v>
      </c>
      <c r="H128" s="174">
        <v>370</v>
      </c>
    </row>
    <row r="129" spans="2:8">
      <c r="B129" s="62" t="s">
        <v>134</v>
      </c>
      <c r="C129" s="64" t="s">
        <v>128</v>
      </c>
      <c r="D129" s="63" t="s">
        <v>147</v>
      </c>
      <c r="E129" s="173">
        <v>108640</v>
      </c>
      <c r="F129" s="173">
        <v>104780</v>
      </c>
      <c r="G129" s="174">
        <v>970</v>
      </c>
      <c r="H129" s="174">
        <v>930</v>
      </c>
    </row>
    <row r="130" spans="2:8">
      <c r="B130" s="62" t="s">
        <v>134</v>
      </c>
      <c r="C130" s="64" t="s">
        <v>128</v>
      </c>
      <c r="D130" s="63" t="s">
        <v>148</v>
      </c>
      <c r="E130" s="173">
        <v>189080</v>
      </c>
      <c r="F130" s="173">
        <v>185220</v>
      </c>
      <c r="G130" s="174">
        <v>1770</v>
      </c>
      <c r="H130" s="174">
        <v>1730</v>
      </c>
    </row>
    <row r="131" spans="2:8">
      <c r="B131" s="62" t="s">
        <v>134</v>
      </c>
      <c r="C131" s="62" t="s">
        <v>129</v>
      </c>
      <c r="D131" s="63" t="s">
        <v>145</v>
      </c>
      <c r="E131" s="173">
        <v>34600</v>
      </c>
      <c r="F131" s="173">
        <v>31000</v>
      </c>
      <c r="G131" s="174">
        <v>320</v>
      </c>
      <c r="H131" s="174">
        <v>290</v>
      </c>
    </row>
    <row r="132" spans="2:8">
      <c r="B132" s="62" t="s">
        <v>134</v>
      </c>
      <c r="C132" s="64" t="s">
        <v>129</v>
      </c>
      <c r="D132" s="63" t="s">
        <v>146</v>
      </c>
      <c r="E132" s="173">
        <v>42640</v>
      </c>
      <c r="F132" s="173">
        <v>39040</v>
      </c>
      <c r="G132" s="174">
        <v>400</v>
      </c>
      <c r="H132" s="174">
        <v>370</v>
      </c>
    </row>
    <row r="133" spans="2:8">
      <c r="B133" s="62" t="s">
        <v>134</v>
      </c>
      <c r="C133" s="64" t="s">
        <v>129</v>
      </c>
      <c r="D133" s="63" t="s">
        <v>147</v>
      </c>
      <c r="E133" s="173">
        <v>107510</v>
      </c>
      <c r="F133" s="173">
        <v>103910</v>
      </c>
      <c r="G133" s="174">
        <v>950</v>
      </c>
      <c r="H133" s="174">
        <v>920</v>
      </c>
    </row>
    <row r="134" spans="2:8">
      <c r="B134" s="62" t="s">
        <v>134</v>
      </c>
      <c r="C134" s="64" t="s">
        <v>129</v>
      </c>
      <c r="D134" s="63" t="s">
        <v>148</v>
      </c>
      <c r="E134" s="173">
        <v>187950</v>
      </c>
      <c r="F134" s="173">
        <v>184350</v>
      </c>
      <c r="G134" s="174">
        <v>1750</v>
      </c>
      <c r="H134" s="174">
        <v>1720</v>
      </c>
    </row>
    <row r="135" spans="2:8">
      <c r="B135" s="62" t="s">
        <v>134</v>
      </c>
      <c r="C135" s="62" t="s">
        <v>130</v>
      </c>
      <c r="D135" s="63" t="s">
        <v>145</v>
      </c>
      <c r="E135" s="173">
        <v>34520</v>
      </c>
      <c r="F135" s="173">
        <v>31140</v>
      </c>
      <c r="G135" s="174">
        <v>320</v>
      </c>
      <c r="H135" s="174">
        <v>290</v>
      </c>
    </row>
    <row r="136" spans="2:8">
      <c r="B136" s="62" t="s">
        <v>134</v>
      </c>
      <c r="C136" s="64" t="s">
        <v>130</v>
      </c>
      <c r="D136" s="63" t="s">
        <v>146</v>
      </c>
      <c r="E136" s="173">
        <v>42560</v>
      </c>
      <c r="F136" s="173">
        <v>39180</v>
      </c>
      <c r="G136" s="174">
        <v>400</v>
      </c>
      <c r="H136" s="174">
        <v>370</v>
      </c>
    </row>
    <row r="137" spans="2:8">
      <c r="B137" s="62" t="s">
        <v>134</v>
      </c>
      <c r="C137" s="64" t="s">
        <v>130</v>
      </c>
      <c r="D137" s="63" t="s">
        <v>147</v>
      </c>
      <c r="E137" s="173">
        <v>107430</v>
      </c>
      <c r="F137" s="173">
        <v>104050</v>
      </c>
      <c r="G137" s="174">
        <v>950</v>
      </c>
      <c r="H137" s="174">
        <v>920</v>
      </c>
    </row>
    <row r="138" spans="2:8">
      <c r="B138" s="62" t="s">
        <v>134</v>
      </c>
      <c r="C138" s="64" t="s">
        <v>130</v>
      </c>
      <c r="D138" s="63" t="s">
        <v>148</v>
      </c>
      <c r="E138" s="173">
        <v>187870</v>
      </c>
      <c r="F138" s="173">
        <v>184490</v>
      </c>
      <c r="G138" s="174">
        <v>1750</v>
      </c>
      <c r="H138" s="174">
        <v>1720</v>
      </c>
    </row>
    <row r="139" spans="2:8">
      <c r="B139" s="62" t="s">
        <v>134</v>
      </c>
      <c r="C139" s="62" t="s">
        <v>131</v>
      </c>
      <c r="D139" s="63" t="s">
        <v>145</v>
      </c>
      <c r="E139" s="173">
        <v>33610</v>
      </c>
      <c r="F139" s="173">
        <v>30440</v>
      </c>
      <c r="G139" s="174">
        <v>310</v>
      </c>
      <c r="H139" s="174">
        <v>280</v>
      </c>
    </row>
    <row r="140" spans="2:8">
      <c r="B140" s="62" t="s">
        <v>134</v>
      </c>
      <c r="C140" s="64" t="s">
        <v>131</v>
      </c>
      <c r="D140" s="63" t="s">
        <v>146</v>
      </c>
      <c r="E140" s="173">
        <v>41650</v>
      </c>
      <c r="F140" s="173">
        <v>38480</v>
      </c>
      <c r="G140" s="174">
        <v>390</v>
      </c>
      <c r="H140" s="174">
        <v>360</v>
      </c>
    </row>
    <row r="141" spans="2:8">
      <c r="B141" s="62" t="s">
        <v>134</v>
      </c>
      <c r="C141" s="64" t="s">
        <v>131</v>
      </c>
      <c r="D141" s="63" t="s">
        <v>147</v>
      </c>
      <c r="E141" s="173">
        <v>106520</v>
      </c>
      <c r="F141" s="173">
        <v>103350</v>
      </c>
      <c r="G141" s="174">
        <v>950</v>
      </c>
      <c r="H141" s="174">
        <v>910</v>
      </c>
    </row>
    <row r="142" spans="2:8">
      <c r="B142" s="62" t="s">
        <v>134</v>
      </c>
      <c r="C142" s="64" t="s">
        <v>131</v>
      </c>
      <c r="D142" s="63" t="s">
        <v>148</v>
      </c>
      <c r="E142" s="173">
        <v>186960</v>
      </c>
      <c r="F142" s="173">
        <v>183790</v>
      </c>
      <c r="G142" s="174">
        <v>1750</v>
      </c>
      <c r="H142" s="174">
        <v>1710</v>
      </c>
    </row>
    <row r="143" spans="2:8">
      <c r="B143" s="62" t="s">
        <v>134</v>
      </c>
      <c r="C143" s="62" t="s">
        <v>132</v>
      </c>
      <c r="D143" s="63" t="s">
        <v>145</v>
      </c>
      <c r="E143" s="173">
        <v>32790</v>
      </c>
      <c r="F143" s="173">
        <v>29790</v>
      </c>
      <c r="G143" s="174">
        <v>300</v>
      </c>
      <c r="H143" s="174">
        <v>270</v>
      </c>
    </row>
    <row r="144" spans="2:8">
      <c r="B144" s="62" t="s">
        <v>134</v>
      </c>
      <c r="C144" s="64" t="s">
        <v>133</v>
      </c>
      <c r="D144" s="63" t="s">
        <v>146</v>
      </c>
      <c r="E144" s="173">
        <v>40830</v>
      </c>
      <c r="F144" s="173">
        <v>37830</v>
      </c>
      <c r="G144" s="174">
        <v>380</v>
      </c>
      <c r="H144" s="174">
        <v>350</v>
      </c>
    </row>
    <row r="145" spans="2:8">
      <c r="B145" s="62" t="s">
        <v>134</v>
      </c>
      <c r="C145" s="64" t="s">
        <v>132</v>
      </c>
      <c r="D145" s="63" t="s">
        <v>147</v>
      </c>
      <c r="E145" s="173">
        <v>105700</v>
      </c>
      <c r="F145" s="173">
        <v>102700</v>
      </c>
      <c r="G145" s="174">
        <v>940</v>
      </c>
      <c r="H145" s="174">
        <v>910</v>
      </c>
    </row>
    <row r="146" spans="2:8">
      <c r="B146" s="62" t="s">
        <v>134</v>
      </c>
      <c r="C146" s="64" t="s">
        <v>132</v>
      </c>
      <c r="D146" s="63" t="s">
        <v>148</v>
      </c>
      <c r="E146" s="173">
        <v>186140</v>
      </c>
      <c r="F146" s="173">
        <v>183140</v>
      </c>
      <c r="G146" s="174">
        <v>1740</v>
      </c>
      <c r="H146" s="174">
        <v>1710</v>
      </c>
    </row>
    <row r="147" spans="2:8">
      <c r="B147" s="62" t="s">
        <v>135</v>
      </c>
      <c r="C147" s="62" t="s">
        <v>520</v>
      </c>
      <c r="D147" s="63" t="s">
        <v>145</v>
      </c>
      <c r="E147" s="173">
        <v>248850</v>
      </c>
      <c r="F147" s="173">
        <v>195200</v>
      </c>
      <c r="G147" s="174">
        <v>2460</v>
      </c>
      <c r="H147" s="174">
        <v>1930</v>
      </c>
    </row>
    <row r="148" spans="2:8">
      <c r="B148" s="62" t="s">
        <v>135</v>
      </c>
      <c r="C148" s="62" t="s">
        <v>520</v>
      </c>
      <c r="D148" s="63" t="s">
        <v>146</v>
      </c>
      <c r="E148" s="173">
        <v>256830</v>
      </c>
      <c r="F148" s="173">
        <v>203180</v>
      </c>
      <c r="G148" s="174">
        <v>2530</v>
      </c>
      <c r="H148" s="174">
        <v>2000</v>
      </c>
    </row>
    <row r="149" spans="2:8">
      <c r="B149" s="62" t="s">
        <v>135</v>
      </c>
      <c r="C149" s="62" t="s">
        <v>520</v>
      </c>
      <c r="D149" s="63" t="s">
        <v>147</v>
      </c>
      <c r="E149" s="173">
        <v>321260</v>
      </c>
      <c r="F149" s="173">
        <v>267610</v>
      </c>
      <c r="G149" s="174">
        <v>3090</v>
      </c>
      <c r="H149" s="174">
        <v>2550</v>
      </c>
    </row>
    <row r="150" spans="2:8">
      <c r="B150" s="62" t="s">
        <v>135</v>
      </c>
      <c r="C150" s="62" t="s">
        <v>520</v>
      </c>
      <c r="D150" s="63" t="s">
        <v>148</v>
      </c>
      <c r="E150" s="173">
        <v>401080</v>
      </c>
      <c r="F150" s="173">
        <v>347430</v>
      </c>
      <c r="G150" s="174">
        <v>3890</v>
      </c>
      <c r="H150" s="174">
        <v>3350</v>
      </c>
    </row>
    <row r="151" spans="2:8">
      <c r="B151" s="62" t="s">
        <v>135</v>
      </c>
      <c r="C151" s="62" t="s">
        <v>521</v>
      </c>
      <c r="D151" s="63" t="s">
        <v>145</v>
      </c>
      <c r="E151" s="173">
        <v>134970</v>
      </c>
      <c r="F151" s="173">
        <v>108140</v>
      </c>
      <c r="G151" s="174">
        <v>1330</v>
      </c>
      <c r="H151" s="174">
        <v>1060</v>
      </c>
    </row>
    <row r="152" spans="2:8">
      <c r="B152" s="62" t="s">
        <v>135</v>
      </c>
      <c r="C152" s="62" t="s">
        <v>521</v>
      </c>
      <c r="D152" s="63" t="s">
        <v>146</v>
      </c>
      <c r="E152" s="173">
        <v>142950</v>
      </c>
      <c r="F152" s="173">
        <v>116120</v>
      </c>
      <c r="G152" s="174">
        <v>1400</v>
      </c>
      <c r="H152" s="174">
        <v>1130</v>
      </c>
    </row>
    <row r="153" spans="2:8">
      <c r="B153" s="62" t="s">
        <v>135</v>
      </c>
      <c r="C153" s="62" t="s">
        <v>521</v>
      </c>
      <c r="D153" s="63" t="s">
        <v>147</v>
      </c>
      <c r="E153" s="173">
        <v>207380</v>
      </c>
      <c r="F153" s="173">
        <v>180550</v>
      </c>
      <c r="G153" s="174">
        <v>1950</v>
      </c>
      <c r="H153" s="174">
        <v>1680</v>
      </c>
    </row>
    <row r="154" spans="2:8">
      <c r="B154" s="62" t="s">
        <v>135</v>
      </c>
      <c r="C154" s="62" t="s">
        <v>521</v>
      </c>
      <c r="D154" s="63" t="s">
        <v>148</v>
      </c>
      <c r="E154" s="173">
        <v>287200</v>
      </c>
      <c r="F154" s="173">
        <v>260370</v>
      </c>
      <c r="G154" s="174">
        <v>2750</v>
      </c>
      <c r="H154" s="174">
        <v>2480</v>
      </c>
    </row>
    <row r="155" spans="2:8">
      <c r="B155" s="62" t="s">
        <v>135</v>
      </c>
      <c r="C155" s="62" t="s">
        <v>113</v>
      </c>
      <c r="D155" s="63" t="s">
        <v>145</v>
      </c>
      <c r="E155" s="173">
        <v>96880</v>
      </c>
      <c r="F155" s="173">
        <v>79000</v>
      </c>
      <c r="G155" s="174">
        <v>940</v>
      </c>
      <c r="H155" s="174">
        <v>770</v>
      </c>
    </row>
    <row r="156" spans="2:8">
      <c r="B156" s="62" t="s">
        <v>135</v>
      </c>
      <c r="C156" s="64" t="s">
        <v>114</v>
      </c>
      <c r="D156" s="63" t="s">
        <v>146</v>
      </c>
      <c r="E156" s="173">
        <v>104860</v>
      </c>
      <c r="F156" s="173">
        <v>86980</v>
      </c>
      <c r="G156" s="174">
        <v>1010</v>
      </c>
      <c r="H156" s="174">
        <v>840</v>
      </c>
    </row>
    <row r="157" spans="2:8">
      <c r="B157" s="62" t="s">
        <v>135</v>
      </c>
      <c r="C157" s="64" t="s">
        <v>114</v>
      </c>
      <c r="D157" s="63" t="s">
        <v>147</v>
      </c>
      <c r="E157" s="173">
        <v>169290</v>
      </c>
      <c r="F157" s="173">
        <v>151410</v>
      </c>
      <c r="G157" s="174">
        <v>1570</v>
      </c>
      <c r="H157" s="174">
        <v>1390</v>
      </c>
    </row>
    <row r="158" spans="2:8">
      <c r="B158" s="62" t="s">
        <v>135</v>
      </c>
      <c r="C158" s="64" t="s">
        <v>114</v>
      </c>
      <c r="D158" s="63" t="s">
        <v>148</v>
      </c>
      <c r="E158" s="173">
        <v>249110</v>
      </c>
      <c r="F158" s="173">
        <v>231230</v>
      </c>
      <c r="G158" s="174">
        <v>2370</v>
      </c>
      <c r="H158" s="174">
        <v>2190</v>
      </c>
    </row>
    <row r="159" spans="2:8">
      <c r="B159" s="62" t="s">
        <v>135</v>
      </c>
      <c r="C159" s="62" t="s">
        <v>115</v>
      </c>
      <c r="D159" s="63" t="s">
        <v>145</v>
      </c>
      <c r="E159" s="173">
        <v>78190</v>
      </c>
      <c r="F159" s="173">
        <v>64780</v>
      </c>
      <c r="G159" s="174">
        <v>760</v>
      </c>
      <c r="H159" s="174">
        <v>620</v>
      </c>
    </row>
    <row r="160" spans="2:8">
      <c r="B160" s="62" t="s">
        <v>135</v>
      </c>
      <c r="C160" s="64" t="s">
        <v>116</v>
      </c>
      <c r="D160" s="63" t="s">
        <v>146</v>
      </c>
      <c r="E160" s="173">
        <v>86170</v>
      </c>
      <c r="F160" s="173">
        <v>72760</v>
      </c>
      <c r="G160" s="174">
        <v>830</v>
      </c>
      <c r="H160" s="174">
        <v>690</v>
      </c>
    </row>
    <row r="161" spans="2:8">
      <c r="B161" s="62" t="s">
        <v>135</v>
      </c>
      <c r="C161" s="64" t="s">
        <v>116</v>
      </c>
      <c r="D161" s="63" t="s">
        <v>147</v>
      </c>
      <c r="E161" s="173">
        <v>150600</v>
      </c>
      <c r="F161" s="173">
        <v>137190</v>
      </c>
      <c r="G161" s="174">
        <v>1380</v>
      </c>
      <c r="H161" s="174">
        <v>1250</v>
      </c>
    </row>
    <row r="162" spans="2:8">
      <c r="B162" s="62" t="s">
        <v>135</v>
      </c>
      <c r="C162" s="64" t="s">
        <v>116</v>
      </c>
      <c r="D162" s="63" t="s">
        <v>148</v>
      </c>
      <c r="E162" s="173">
        <v>230420</v>
      </c>
      <c r="F162" s="173">
        <v>217010</v>
      </c>
      <c r="G162" s="174">
        <v>2180</v>
      </c>
      <c r="H162" s="174">
        <v>2050</v>
      </c>
    </row>
    <row r="163" spans="2:8">
      <c r="B163" s="62" t="s">
        <v>135</v>
      </c>
      <c r="C163" s="62" t="s">
        <v>117</v>
      </c>
      <c r="D163" s="63" t="s">
        <v>145</v>
      </c>
      <c r="E163" s="173">
        <v>72900</v>
      </c>
      <c r="F163" s="173">
        <v>62170</v>
      </c>
      <c r="G163" s="174">
        <v>700</v>
      </c>
      <c r="H163" s="174">
        <v>600</v>
      </c>
    </row>
    <row r="164" spans="2:8">
      <c r="B164" s="62" t="s">
        <v>135</v>
      </c>
      <c r="C164" s="64" t="s">
        <v>118</v>
      </c>
      <c r="D164" s="63" t="s">
        <v>146</v>
      </c>
      <c r="E164" s="173">
        <v>80880</v>
      </c>
      <c r="F164" s="173">
        <v>70150</v>
      </c>
      <c r="G164" s="174">
        <v>770</v>
      </c>
      <c r="H164" s="174">
        <v>670</v>
      </c>
    </row>
    <row r="165" spans="2:8">
      <c r="B165" s="62" t="s">
        <v>135</v>
      </c>
      <c r="C165" s="64" t="s">
        <v>118</v>
      </c>
      <c r="D165" s="63" t="s">
        <v>147</v>
      </c>
      <c r="E165" s="173">
        <v>145310</v>
      </c>
      <c r="F165" s="173">
        <v>134580</v>
      </c>
      <c r="G165" s="174">
        <v>1330</v>
      </c>
      <c r="H165" s="174">
        <v>1220</v>
      </c>
    </row>
    <row r="166" spans="2:8">
      <c r="B166" s="62" t="s">
        <v>135</v>
      </c>
      <c r="C166" s="64" t="s">
        <v>118</v>
      </c>
      <c r="D166" s="63" t="s">
        <v>148</v>
      </c>
      <c r="E166" s="173">
        <v>225130</v>
      </c>
      <c r="F166" s="173">
        <v>214400</v>
      </c>
      <c r="G166" s="174">
        <v>2130</v>
      </c>
      <c r="H166" s="174">
        <v>2020</v>
      </c>
    </row>
    <row r="167" spans="2:8">
      <c r="B167" s="62" t="s">
        <v>135</v>
      </c>
      <c r="C167" s="62" t="s">
        <v>120</v>
      </c>
      <c r="D167" s="63" t="s">
        <v>145</v>
      </c>
      <c r="E167" s="173">
        <v>63760</v>
      </c>
      <c r="F167" s="173">
        <v>54810</v>
      </c>
      <c r="G167" s="174">
        <v>610</v>
      </c>
      <c r="H167" s="174">
        <v>520</v>
      </c>
    </row>
    <row r="168" spans="2:8">
      <c r="B168" s="62" t="s">
        <v>135</v>
      </c>
      <c r="C168" s="62" t="s">
        <v>120</v>
      </c>
      <c r="D168" s="63" t="s">
        <v>146</v>
      </c>
      <c r="E168" s="173">
        <v>71740</v>
      </c>
      <c r="F168" s="173">
        <v>62790</v>
      </c>
      <c r="G168" s="174">
        <v>680</v>
      </c>
      <c r="H168" s="174">
        <v>590</v>
      </c>
    </row>
    <row r="169" spans="2:8">
      <c r="B169" s="62" t="s">
        <v>135</v>
      </c>
      <c r="C169" s="62" t="s">
        <v>120</v>
      </c>
      <c r="D169" s="63" t="s">
        <v>147</v>
      </c>
      <c r="E169" s="173">
        <v>136170</v>
      </c>
      <c r="F169" s="173">
        <v>127220</v>
      </c>
      <c r="G169" s="174">
        <v>1240</v>
      </c>
      <c r="H169" s="174">
        <v>1150</v>
      </c>
    </row>
    <row r="170" spans="2:8">
      <c r="B170" s="62" t="s">
        <v>135</v>
      </c>
      <c r="C170" s="62" t="s">
        <v>120</v>
      </c>
      <c r="D170" s="63" t="s">
        <v>148</v>
      </c>
      <c r="E170" s="173">
        <v>215990</v>
      </c>
      <c r="F170" s="173">
        <v>207040</v>
      </c>
      <c r="G170" s="174">
        <v>2040</v>
      </c>
      <c r="H170" s="174">
        <v>1950</v>
      </c>
    </row>
    <row r="171" spans="2:8">
      <c r="B171" s="62" t="s">
        <v>135</v>
      </c>
      <c r="C171" s="62" t="s">
        <v>121</v>
      </c>
      <c r="D171" s="63" t="s">
        <v>145</v>
      </c>
      <c r="E171" s="173">
        <v>57300</v>
      </c>
      <c r="F171" s="173">
        <v>49640</v>
      </c>
      <c r="G171" s="174">
        <v>550</v>
      </c>
      <c r="H171" s="174">
        <v>470</v>
      </c>
    </row>
    <row r="172" spans="2:8">
      <c r="B172" s="62" t="s">
        <v>135</v>
      </c>
      <c r="C172" s="64" t="s">
        <v>121</v>
      </c>
      <c r="D172" s="63" t="s">
        <v>146</v>
      </c>
      <c r="E172" s="173">
        <v>65280</v>
      </c>
      <c r="F172" s="173">
        <v>57620</v>
      </c>
      <c r="G172" s="174">
        <v>620</v>
      </c>
      <c r="H172" s="174">
        <v>540</v>
      </c>
    </row>
    <row r="173" spans="2:8">
      <c r="B173" s="62" t="s">
        <v>135</v>
      </c>
      <c r="C173" s="64" t="s">
        <v>121</v>
      </c>
      <c r="D173" s="63" t="s">
        <v>147</v>
      </c>
      <c r="E173" s="173">
        <v>129710</v>
      </c>
      <c r="F173" s="173">
        <v>122050</v>
      </c>
      <c r="G173" s="174">
        <v>1170</v>
      </c>
      <c r="H173" s="174">
        <v>1100</v>
      </c>
    </row>
    <row r="174" spans="2:8">
      <c r="B174" s="62" t="s">
        <v>135</v>
      </c>
      <c r="C174" s="64" t="s">
        <v>121</v>
      </c>
      <c r="D174" s="63" t="s">
        <v>148</v>
      </c>
      <c r="E174" s="173">
        <v>209530</v>
      </c>
      <c r="F174" s="173">
        <v>201870</v>
      </c>
      <c r="G174" s="174">
        <v>1970</v>
      </c>
      <c r="H174" s="174">
        <v>1900</v>
      </c>
    </row>
    <row r="175" spans="2:8">
      <c r="B175" s="62" t="s">
        <v>135</v>
      </c>
      <c r="C175" s="62" t="s">
        <v>122</v>
      </c>
      <c r="D175" s="63" t="s">
        <v>145</v>
      </c>
      <c r="E175" s="173">
        <v>52520</v>
      </c>
      <c r="F175" s="173">
        <v>45820</v>
      </c>
      <c r="G175" s="174">
        <v>500</v>
      </c>
      <c r="H175" s="174">
        <v>430</v>
      </c>
    </row>
    <row r="176" spans="2:8">
      <c r="B176" s="62" t="s">
        <v>135</v>
      </c>
      <c r="C176" s="64" t="s">
        <v>122</v>
      </c>
      <c r="D176" s="63" t="s">
        <v>146</v>
      </c>
      <c r="E176" s="173">
        <v>60500</v>
      </c>
      <c r="F176" s="173">
        <v>53800</v>
      </c>
      <c r="G176" s="174">
        <v>570</v>
      </c>
      <c r="H176" s="174">
        <v>500</v>
      </c>
    </row>
    <row r="177" spans="2:8">
      <c r="B177" s="62" t="s">
        <v>135</v>
      </c>
      <c r="C177" s="64" t="s">
        <v>122</v>
      </c>
      <c r="D177" s="63" t="s">
        <v>147</v>
      </c>
      <c r="E177" s="173">
        <v>124930</v>
      </c>
      <c r="F177" s="173">
        <v>118230</v>
      </c>
      <c r="G177" s="174">
        <v>1120</v>
      </c>
      <c r="H177" s="174">
        <v>1060</v>
      </c>
    </row>
    <row r="178" spans="2:8">
      <c r="B178" s="62" t="s">
        <v>135</v>
      </c>
      <c r="C178" s="64" t="s">
        <v>122</v>
      </c>
      <c r="D178" s="63" t="s">
        <v>148</v>
      </c>
      <c r="E178" s="173">
        <v>204750</v>
      </c>
      <c r="F178" s="173">
        <v>198050</v>
      </c>
      <c r="G178" s="174">
        <v>1920</v>
      </c>
      <c r="H178" s="174">
        <v>1860</v>
      </c>
    </row>
    <row r="179" spans="2:8">
      <c r="B179" s="62" t="s">
        <v>135</v>
      </c>
      <c r="C179" s="62" t="s">
        <v>123</v>
      </c>
      <c r="D179" s="63" t="s">
        <v>145</v>
      </c>
      <c r="E179" s="173">
        <v>48750</v>
      </c>
      <c r="F179" s="173">
        <v>42790</v>
      </c>
      <c r="G179" s="174">
        <v>460</v>
      </c>
      <c r="H179" s="174">
        <v>400</v>
      </c>
    </row>
    <row r="180" spans="2:8">
      <c r="B180" s="62" t="s">
        <v>135</v>
      </c>
      <c r="C180" s="64" t="s">
        <v>123</v>
      </c>
      <c r="D180" s="63" t="s">
        <v>146</v>
      </c>
      <c r="E180" s="173">
        <v>56730</v>
      </c>
      <c r="F180" s="173">
        <v>50770</v>
      </c>
      <c r="G180" s="174">
        <v>530</v>
      </c>
      <c r="H180" s="174">
        <v>470</v>
      </c>
    </row>
    <row r="181" spans="2:8">
      <c r="B181" s="62" t="s">
        <v>135</v>
      </c>
      <c r="C181" s="64" t="s">
        <v>123</v>
      </c>
      <c r="D181" s="63" t="s">
        <v>147</v>
      </c>
      <c r="E181" s="173">
        <v>121160</v>
      </c>
      <c r="F181" s="173">
        <v>115200</v>
      </c>
      <c r="G181" s="174">
        <v>1090</v>
      </c>
      <c r="H181" s="174">
        <v>1030</v>
      </c>
    </row>
    <row r="182" spans="2:8">
      <c r="B182" s="62" t="s">
        <v>135</v>
      </c>
      <c r="C182" s="64" t="s">
        <v>123</v>
      </c>
      <c r="D182" s="63" t="s">
        <v>148</v>
      </c>
      <c r="E182" s="173">
        <v>200980</v>
      </c>
      <c r="F182" s="173">
        <v>195020</v>
      </c>
      <c r="G182" s="174">
        <v>1890</v>
      </c>
      <c r="H182" s="174">
        <v>1830</v>
      </c>
    </row>
    <row r="183" spans="2:8">
      <c r="B183" s="62" t="s">
        <v>135</v>
      </c>
      <c r="C183" s="62" t="s">
        <v>124</v>
      </c>
      <c r="D183" s="63" t="s">
        <v>145</v>
      </c>
      <c r="E183" s="173">
        <v>42170</v>
      </c>
      <c r="F183" s="173">
        <v>36800</v>
      </c>
      <c r="G183" s="174">
        <v>400</v>
      </c>
      <c r="H183" s="174">
        <v>340</v>
      </c>
    </row>
    <row r="184" spans="2:8">
      <c r="B184" s="62" t="s">
        <v>135</v>
      </c>
      <c r="C184" s="64" t="s">
        <v>124</v>
      </c>
      <c r="D184" s="63" t="s">
        <v>146</v>
      </c>
      <c r="E184" s="173">
        <v>50150</v>
      </c>
      <c r="F184" s="173">
        <v>44780</v>
      </c>
      <c r="G184" s="174">
        <v>470</v>
      </c>
      <c r="H184" s="174">
        <v>410</v>
      </c>
    </row>
    <row r="185" spans="2:8">
      <c r="B185" s="62" t="s">
        <v>135</v>
      </c>
      <c r="C185" s="64" t="s">
        <v>124</v>
      </c>
      <c r="D185" s="63" t="s">
        <v>147</v>
      </c>
      <c r="E185" s="173">
        <v>114580</v>
      </c>
      <c r="F185" s="173">
        <v>109210</v>
      </c>
      <c r="G185" s="174">
        <v>1020</v>
      </c>
      <c r="H185" s="174">
        <v>970</v>
      </c>
    </row>
    <row r="186" spans="2:8">
      <c r="B186" s="62" t="s">
        <v>135</v>
      </c>
      <c r="C186" s="64" t="s">
        <v>124</v>
      </c>
      <c r="D186" s="63" t="s">
        <v>148</v>
      </c>
      <c r="E186" s="173">
        <v>194400</v>
      </c>
      <c r="F186" s="173">
        <v>189030</v>
      </c>
      <c r="G186" s="174">
        <v>1820</v>
      </c>
      <c r="H186" s="174">
        <v>1770</v>
      </c>
    </row>
    <row r="187" spans="2:8">
      <c r="B187" s="62" t="s">
        <v>135</v>
      </c>
      <c r="C187" s="62" t="s">
        <v>125</v>
      </c>
      <c r="D187" s="63" t="s">
        <v>145</v>
      </c>
      <c r="E187" s="173">
        <v>40070</v>
      </c>
      <c r="F187" s="173">
        <v>35190</v>
      </c>
      <c r="G187" s="174">
        <v>380</v>
      </c>
      <c r="H187" s="174">
        <v>330</v>
      </c>
    </row>
    <row r="188" spans="2:8">
      <c r="B188" s="62" t="s">
        <v>135</v>
      </c>
      <c r="C188" s="64" t="s">
        <v>125</v>
      </c>
      <c r="D188" s="63" t="s">
        <v>146</v>
      </c>
      <c r="E188" s="173">
        <v>48050</v>
      </c>
      <c r="F188" s="173">
        <v>43170</v>
      </c>
      <c r="G188" s="174">
        <v>450</v>
      </c>
      <c r="H188" s="174">
        <v>400</v>
      </c>
    </row>
    <row r="189" spans="2:8">
      <c r="B189" s="62" t="s">
        <v>135</v>
      </c>
      <c r="C189" s="64" t="s">
        <v>125</v>
      </c>
      <c r="D189" s="63" t="s">
        <v>147</v>
      </c>
      <c r="E189" s="173">
        <v>112480</v>
      </c>
      <c r="F189" s="173">
        <v>107600</v>
      </c>
      <c r="G189" s="174">
        <v>1000</v>
      </c>
      <c r="H189" s="174">
        <v>950</v>
      </c>
    </row>
    <row r="190" spans="2:8">
      <c r="B190" s="62" t="s">
        <v>135</v>
      </c>
      <c r="C190" s="64" t="s">
        <v>125</v>
      </c>
      <c r="D190" s="63" t="s">
        <v>148</v>
      </c>
      <c r="E190" s="173">
        <v>192300</v>
      </c>
      <c r="F190" s="173">
        <v>187420</v>
      </c>
      <c r="G190" s="174">
        <v>1800</v>
      </c>
      <c r="H190" s="174">
        <v>1750</v>
      </c>
    </row>
    <row r="191" spans="2:8">
      <c r="B191" s="62" t="s">
        <v>135</v>
      </c>
      <c r="C191" s="62" t="s">
        <v>126</v>
      </c>
      <c r="D191" s="63" t="s">
        <v>145</v>
      </c>
      <c r="E191" s="173">
        <v>38280</v>
      </c>
      <c r="F191" s="173">
        <v>33810</v>
      </c>
      <c r="G191" s="174">
        <v>360</v>
      </c>
      <c r="H191" s="174">
        <v>310</v>
      </c>
    </row>
    <row r="192" spans="2:8">
      <c r="B192" s="62" t="s">
        <v>135</v>
      </c>
      <c r="C192" s="64" t="s">
        <v>126</v>
      </c>
      <c r="D192" s="63" t="s">
        <v>146</v>
      </c>
      <c r="E192" s="173">
        <v>46260</v>
      </c>
      <c r="F192" s="173">
        <v>41790</v>
      </c>
      <c r="G192" s="174">
        <v>430</v>
      </c>
      <c r="H192" s="174">
        <v>380</v>
      </c>
    </row>
    <row r="193" spans="2:8">
      <c r="B193" s="62" t="s">
        <v>135</v>
      </c>
      <c r="C193" s="64" t="s">
        <v>126</v>
      </c>
      <c r="D193" s="63" t="s">
        <v>147</v>
      </c>
      <c r="E193" s="173">
        <v>110690</v>
      </c>
      <c r="F193" s="173">
        <v>106220</v>
      </c>
      <c r="G193" s="174">
        <v>980</v>
      </c>
      <c r="H193" s="174">
        <v>940</v>
      </c>
    </row>
    <row r="194" spans="2:8">
      <c r="B194" s="62" t="s">
        <v>135</v>
      </c>
      <c r="C194" s="64" t="s">
        <v>126</v>
      </c>
      <c r="D194" s="63" t="s">
        <v>148</v>
      </c>
      <c r="E194" s="173">
        <v>190510</v>
      </c>
      <c r="F194" s="173">
        <v>186040</v>
      </c>
      <c r="G194" s="174">
        <v>1780</v>
      </c>
      <c r="H194" s="174">
        <v>1740</v>
      </c>
    </row>
    <row r="195" spans="2:8">
      <c r="B195" s="62" t="s">
        <v>135</v>
      </c>
      <c r="C195" s="62" t="s">
        <v>127</v>
      </c>
      <c r="D195" s="63" t="s">
        <v>145</v>
      </c>
      <c r="E195" s="173">
        <v>36760</v>
      </c>
      <c r="F195" s="173">
        <v>32640</v>
      </c>
      <c r="G195" s="174">
        <v>340</v>
      </c>
      <c r="H195" s="174">
        <v>300</v>
      </c>
    </row>
    <row r="196" spans="2:8">
      <c r="B196" s="62" t="s">
        <v>135</v>
      </c>
      <c r="C196" s="64" t="s">
        <v>127</v>
      </c>
      <c r="D196" s="63" t="s">
        <v>146</v>
      </c>
      <c r="E196" s="173">
        <v>44740</v>
      </c>
      <c r="F196" s="173">
        <v>40620</v>
      </c>
      <c r="G196" s="174">
        <v>410</v>
      </c>
      <c r="H196" s="174">
        <v>370</v>
      </c>
    </row>
    <row r="197" spans="2:8">
      <c r="B197" s="62" t="s">
        <v>135</v>
      </c>
      <c r="C197" s="64" t="s">
        <v>127</v>
      </c>
      <c r="D197" s="63" t="s">
        <v>147</v>
      </c>
      <c r="E197" s="173">
        <v>109170</v>
      </c>
      <c r="F197" s="173">
        <v>105050</v>
      </c>
      <c r="G197" s="174">
        <v>970</v>
      </c>
      <c r="H197" s="174">
        <v>930</v>
      </c>
    </row>
    <row r="198" spans="2:8">
      <c r="B198" s="62" t="s">
        <v>135</v>
      </c>
      <c r="C198" s="64" t="s">
        <v>127</v>
      </c>
      <c r="D198" s="63" t="s">
        <v>148</v>
      </c>
      <c r="E198" s="173">
        <v>188990</v>
      </c>
      <c r="F198" s="173">
        <v>184870</v>
      </c>
      <c r="G198" s="174">
        <v>1770</v>
      </c>
      <c r="H198" s="174">
        <v>1730</v>
      </c>
    </row>
    <row r="199" spans="2:8">
      <c r="B199" s="62" t="s">
        <v>135</v>
      </c>
      <c r="C199" s="62" t="s">
        <v>128</v>
      </c>
      <c r="D199" s="63" t="s">
        <v>145</v>
      </c>
      <c r="E199" s="173">
        <v>35500</v>
      </c>
      <c r="F199" s="173">
        <v>31670</v>
      </c>
      <c r="G199" s="174">
        <v>330</v>
      </c>
      <c r="H199" s="174">
        <v>290</v>
      </c>
    </row>
    <row r="200" spans="2:8">
      <c r="B200" s="62" t="s">
        <v>135</v>
      </c>
      <c r="C200" s="64" t="s">
        <v>128</v>
      </c>
      <c r="D200" s="63" t="s">
        <v>146</v>
      </c>
      <c r="E200" s="173">
        <v>43480</v>
      </c>
      <c r="F200" s="173">
        <v>39650</v>
      </c>
      <c r="G200" s="174">
        <v>400</v>
      </c>
      <c r="H200" s="174">
        <v>360</v>
      </c>
    </row>
    <row r="201" spans="2:8">
      <c r="B201" s="62" t="s">
        <v>135</v>
      </c>
      <c r="C201" s="64" t="s">
        <v>128</v>
      </c>
      <c r="D201" s="63" t="s">
        <v>147</v>
      </c>
      <c r="E201" s="173">
        <v>107910</v>
      </c>
      <c r="F201" s="173">
        <v>104080</v>
      </c>
      <c r="G201" s="174">
        <v>950</v>
      </c>
      <c r="H201" s="174">
        <v>920</v>
      </c>
    </row>
    <row r="202" spans="2:8">
      <c r="B202" s="62" t="s">
        <v>135</v>
      </c>
      <c r="C202" s="64" t="s">
        <v>128</v>
      </c>
      <c r="D202" s="63" t="s">
        <v>148</v>
      </c>
      <c r="E202" s="173">
        <v>187730</v>
      </c>
      <c r="F202" s="173">
        <v>183900</v>
      </c>
      <c r="G202" s="174">
        <v>1750</v>
      </c>
      <c r="H202" s="174">
        <v>1720</v>
      </c>
    </row>
    <row r="203" spans="2:8">
      <c r="B203" s="62" t="s">
        <v>135</v>
      </c>
      <c r="C203" s="62" t="s">
        <v>129</v>
      </c>
      <c r="D203" s="63" t="s">
        <v>145</v>
      </c>
      <c r="E203" s="173">
        <v>34380</v>
      </c>
      <c r="F203" s="173">
        <v>30800</v>
      </c>
      <c r="G203" s="174">
        <v>320</v>
      </c>
      <c r="H203" s="174">
        <v>280</v>
      </c>
    </row>
    <row r="204" spans="2:8">
      <c r="B204" s="62" t="s">
        <v>135</v>
      </c>
      <c r="C204" s="64" t="s">
        <v>129</v>
      </c>
      <c r="D204" s="63" t="s">
        <v>146</v>
      </c>
      <c r="E204" s="173">
        <v>42360</v>
      </c>
      <c r="F204" s="173">
        <v>38780</v>
      </c>
      <c r="G204" s="174">
        <v>390</v>
      </c>
      <c r="H204" s="174">
        <v>350</v>
      </c>
    </row>
    <row r="205" spans="2:8">
      <c r="B205" s="62" t="s">
        <v>135</v>
      </c>
      <c r="C205" s="64" t="s">
        <v>129</v>
      </c>
      <c r="D205" s="63" t="s">
        <v>147</v>
      </c>
      <c r="E205" s="173">
        <v>106790</v>
      </c>
      <c r="F205" s="173">
        <v>103210</v>
      </c>
      <c r="G205" s="174">
        <v>940</v>
      </c>
      <c r="H205" s="174">
        <v>910</v>
      </c>
    </row>
    <row r="206" spans="2:8">
      <c r="B206" s="62" t="s">
        <v>135</v>
      </c>
      <c r="C206" s="64" t="s">
        <v>129</v>
      </c>
      <c r="D206" s="63" t="s">
        <v>148</v>
      </c>
      <c r="E206" s="173">
        <v>186610</v>
      </c>
      <c r="F206" s="173">
        <v>183030</v>
      </c>
      <c r="G206" s="174">
        <v>1740</v>
      </c>
      <c r="H206" s="174">
        <v>1710</v>
      </c>
    </row>
    <row r="207" spans="2:8">
      <c r="B207" s="62" t="s">
        <v>135</v>
      </c>
      <c r="C207" s="62" t="s">
        <v>130</v>
      </c>
      <c r="D207" s="63" t="s">
        <v>145</v>
      </c>
      <c r="E207" s="173">
        <v>34300</v>
      </c>
      <c r="F207" s="173">
        <v>30940</v>
      </c>
      <c r="G207" s="174">
        <v>320</v>
      </c>
      <c r="H207" s="174">
        <v>290</v>
      </c>
    </row>
    <row r="208" spans="2:8">
      <c r="B208" s="62" t="s">
        <v>135</v>
      </c>
      <c r="C208" s="64" t="s">
        <v>130</v>
      </c>
      <c r="D208" s="63" t="s">
        <v>146</v>
      </c>
      <c r="E208" s="173">
        <v>42280</v>
      </c>
      <c r="F208" s="173">
        <v>38920</v>
      </c>
      <c r="G208" s="174">
        <v>390</v>
      </c>
      <c r="H208" s="174">
        <v>360</v>
      </c>
    </row>
    <row r="209" spans="2:8">
      <c r="B209" s="62" t="s">
        <v>135</v>
      </c>
      <c r="C209" s="64" t="s">
        <v>130</v>
      </c>
      <c r="D209" s="63" t="s">
        <v>147</v>
      </c>
      <c r="E209" s="173">
        <v>106710</v>
      </c>
      <c r="F209" s="173">
        <v>103350</v>
      </c>
      <c r="G209" s="174">
        <v>940</v>
      </c>
      <c r="H209" s="174">
        <v>910</v>
      </c>
    </row>
    <row r="210" spans="2:8">
      <c r="B210" s="62" t="s">
        <v>135</v>
      </c>
      <c r="C210" s="64" t="s">
        <v>130</v>
      </c>
      <c r="D210" s="63" t="s">
        <v>148</v>
      </c>
      <c r="E210" s="173">
        <v>186530</v>
      </c>
      <c r="F210" s="173">
        <v>183170</v>
      </c>
      <c r="G210" s="174">
        <v>1740</v>
      </c>
      <c r="H210" s="174">
        <v>1710</v>
      </c>
    </row>
    <row r="211" spans="2:8">
      <c r="B211" s="62" t="s">
        <v>135</v>
      </c>
      <c r="C211" s="62" t="s">
        <v>131</v>
      </c>
      <c r="D211" s="63" t="s">
        <v>145</v>
      </c>
      <c r="E211" s="173">
        <v>33400</v>
      </c>
      <c r="F211" s="173">
        <v>30240</v>
      </c>
      <c r="G211" s="174">
        <v>310</v>
      </c>
      <c r="H211" s="174">
        <v>280</v>
      </c>
    </row>
    <row r="212" spans="2:8">
      <c r="B212" s="62" t="s">
        <v>135</v>
      </c>
      <c r="C212" s="64" t="s">
        <v>131</v>
      </c>
      <c r="D212" s="63" t="s">
        <v>146</v>
      </c>
      <c r="E212" s="173">
        <v>41380</v>
      </c>
      <c r="F212" s="173">
        <v>38220</v>
      </c>
      <c r="G212" s="174">
        <v>380</v>
      </c>
      <c r="H212" s="174">
        <v>350</v>
      </c>
    </row>
    <row r="213" spans="2:8">
      <c r="B213" s="62" t="s">
        <v>135</v>
      </c>
      <c r="C213" s="64" t="s">
        <v>131</v>
      </c>
      <c r="D213" s="63" t="s">
        <v>147</v>
      </c>
      <c r="E213" s="173">
        <v>105810</v>
      </c>
      <c r="F213" s="173">
        <v>102650</v>
      </c>
      <c r="G213" s="174">
        <v>930</v>
      </c>
      <c r="H213" s="174">
        <v>900</v>
      </c>
    </row>
    <row r="214" spans="2:8">
      <c r="B214" s="62" t="s">
        <v>135</v>
      </c>
      <c r="C214" s="64" t="s">
        <v>131</v>
      </c>
      <c r="D214" s="63" t="s">
        <v>148</v>
      </c>
      <c r="E214" s="173">
        <v>185630</v>
      </c>
      <c r="F214" s="173">
        <v>182470</v>
      </c>
      <c r="G214" s="174">
        <v>1730</v>
      </c>
      <c r="H214" s="174">
        <v>1700</v>
      </c>
    </row>
    <row r="215" spans="2:8">
      <c r="B215" s="62" t="s">
        <v>135</v>
      </c>
      <c r="C215" s="62" t="s">
        <v>132</v>
      </c>
      <c r="D215" s="63" t="s">
        <v>145</v>
      </c>
      <c r="E215" s="173">
        <v>32580</v>
      </c>
      <c r="F215" s="173">
        <v>29600</v>
      </c>
      <c r="G215" s="174">
        <v>300</v>
      </c>
      <c r="H215" s="174">
        <v>270</v>
      </c>
    </row>
    <row r="216" spans="2:8">
      <c r="B216" s="62" t="s">
        <v>135</v>
      </c>
      <c r="C216" s="64" t="s">
        <v>133</v>
      </c>
      <c r="D216" s="63" t="s">
        <v>146</v>
      </c>
      <c r="E216" s="173">
        <v>40560</v>
      </c>
      <c r="F216" s="173">
        <v>37580</v>
      </c>
      <c r="G216" s="174">
        <v>370</v>
      </c>
      <c r="H216" s="174">
        <v>340</v>
      </c>
    </row>
    <row r="217" spans="2:8">
      <c r="B217" s="62" t="s">
        <v>135</v>
      </c>
      <c r="C217" s="64" t="s">
        <v>132</v>
      </c>
      <c r="D217" s="63" t="s">
        <v>147</v>
      </c>
      <c r="E217" s="173">
        <v>104990</v>
      </c>
      <c r="F217" s="173">
        <v>102010</v>
      </c>
      <c r="G217" s="174">
        <v>920</v>
      </c>
      <c r="H217" s="174">
        <v>890</v>
      </c>
    </row>
    <row r="218" spans="2:8">
      <c r="B218" s="62" t="s">
        <v>135</v>
      </c>
      <c r="C218" s="64" t="s">
        <v>132</v>
      </c>
      <c r="D218" s="63" t="s">
        <v>148</v>
      </c>
      <c r="E218" s="173">
        <v>184810</v>
      </c>
      <c r="F218" s="173">
        <v>181830</v>
      </c>
      <c r="G218" s="174">
        <v>1720</v>
      </c>
      <c r="H218" s="174">
        <v>1690</v>
      </c>
    </row>
    <row r="219" spans="2:8">
      <c r="B219" s="62" t="s">
        <v>136</v>
      </c>
      <c r="C219" s="62" t="s">
        <v>520</v>
      </c>
      <c r="D219" s="63" t="s">
        <v>145</v>
      </c>
      <c r="E219" s="173">
        <v>243960</v>
      </c>
      <c r="F219" s="173">
        <v>191430</v>
      </c>
      <c r="G219" s="174">
        <v>2420</v>
      </c>
      <c r="H219" s="174">
        <v>1890</v>
      </c>
    </row>
    <row r="220" spans="2:8">
      <c r="B220" s="62" t="s">
        <v>136</v>
      </c>
      <c r="C220" s="62" t="s">
        <v>520</v>
      </c>
      <c r="D220" s="63" t="s">
        <v>146</v>
      </c>
      <c r="E220" s="173">
        <v>251750</v>
      </c>
      <c r="F220" s="173">
        <v>199220</v>
      </c>
      <c r="G220" s="174">
        <v>2490</v>
      </c>
      <c r="H220" s="174">
        <v>1960</v>
      </c>
    </row>
    <row r="221" spans="2:8">
      <c r="B221" s="62" t="s">
        <v>136</v>
      </c>
      <c r="C221" s="62" t="s">
        <v>520</v>
      </c>
      <c r="D221" s="63" t="s">
        <v>147</v>
      </c>
      <c r="E221" s="173">
        <v>314880</v>
      </c>
      <c r="F221" s="173">
        <v>262350</v>
      </c>
      <c r="G221" s="174">
        <v>3030</v>
      </c>
      <c r="H221" s="174">
        <v>2500</v>
      </c>
    </row>
    <row r="222" spans="2:8">
      <c r="B222" s="62" t="s">
        <v>136</v>
      </c>
      <c r="C222" s="62" t="s">
        <v>520</v>
      </c>
      <c r="D222" s="63" t="s">
        <v>148</v>
      </c>
      <c r="E222" s="173">
        <v>392820</v>
      </c>
      <c r="F222" s="173">
        <v>340290</v>
      </c>
      <c r="G222" s="174">
        <v>3810</v>
      </c>
      <c r="H222" s="174">
        <v>3280</v>
      </c>
    </row>
    <row r="223" spans="2:8">
      <c r="B223" s="62" t="s">
        <v>136</v>
      </c>
      <c r="C223" s="62" t="s">
        <v>521</v>
      </c>
      <c r="D223" s="63" t="s">
        <v>145</v>
      </c>
      <c r="E223" s="173">
        <v>132300</v>
      </c>
      <c r="F223" s="173">
        <v>106040</v>
      </c>
      <c r="G223" s="174">
        <v>1300</v>
      </c>
      <c r="H223" s="174">
        <v>1040</v>
      </c>
    </row>
    <row r="224" spans="2:8">
      <c r="B224" s="62" t="s">
        <v>136</v>
      </c>
      <c r="C224" s="62" t="s">
        <v>521</v>
      </c>
      <c r="D224" s="63" t="s">
        <v>146</v>
      </c>
      <c r="E224" s="173">
        <v>140090</v>
      </c>
      <c r="F224" s="173">
        <v>113830</v>
      </c>
      <c r="G224" s="174">
        <v>1370</v>
      </c>
      <c r="H224" s="174">
        <v>1110</v>
      </c>
    </row>
    <row r="225" spans="2:8">
      <c r="B225" s="62" t="s">
        <v>136</v>
      </c>
      <c r="C225" s="62" t="s">
        <v>521</v>
      </c>
      <c r="D225" s="63" t="s">
        <v>147</v>
      </c>
      <c r="E225" s="173">
        <v>203220</v>
      </c>
      <c r="F225" s="173">
        <v>176960</v>
      </c>
      <c r="G225" s="174">
        <v>1910</v>
      </c>
      <c r="H225" s="174">
        <v>1650</v>
      </c>
    </row>
    <row r="226" spans="2:8">
      <c r="B226" s="62" t="s">
        <v>136</v>
      </c>
      <c r="C226" s="62" t="s">
        <v>521</v>
      </c>
      <c r="D226" s="63" t="s">
        <v>148</v>
      </c>
      <c r="E226" s="173">
        <v>281160</v>
      </c>
      <c r="F226" s="173">
        <v>254900</v>
      </c>
      <c r="G226" s="174">
        <v>2690</v>
      </c>
      <c r="H226" s="174">
        <v>2430</v>
      </c>
    </row>
    <row r="227" spans="2:8">
      <c r="B227" s="62" t="s">
        <v>136</v>
      </c>
      <c r="C227" s="62" t="s">
        <v>113</v>
      </c>
      <c r="D227" s="63" t="s">
        <v>145</v>
      </c>
      <c r="E227" s="173">
        <v>94960</v>
      </c>
      <c r="F227" s="173">
        <v>77450</v>
      </c>
      <c r="G227" s="174">
        <v>930</v>
      </c>
      <c r="H227" s="174">
        <v>750</v>
      </c>
    </row>
    <row r="228" spans="2:8">
      <c r="B228" s="62" t="s">
        <v>136</v>
      </c>
      <c r="C228" s="64" t="s">
        <v>114</v>
      </c>
      <c r="D228" s="63" t="s">
        <v>146</v>
      </c>
      <c r="E228" s="173">
        <v>102750</v>
      </c>
      <c r="F228" s="173">
        <v>85240</v>
      </c>
      <c r="G228" s="174">
        <v>1000</v>
      </c>
      <c r="H228" s="174">
        <v>820</v>
      </c>
    </row>
    <row r="229" spans="2:8">
      <c r="B229" s="62" t="s">
        <v>136</v>
      </c>
      <c r="C229" s="64" t="s">
        <v>114</v>
      </c>
      <c r="D229" s="63" t="s">
        <v>147</v>
      </c>
      <c r="E229" s="173">
        <v>165880</v>
      </c>
      <c r="F229" s="173">
        <v>148370</v>
      </c>
      <c r="G229" s="174">
        <v>1540</v>
      </c>
      <c r="H229" s="174">
        <v>1360</v>
      </c>
    </row>
    <row r="230" spans="2:8">
      <c r="B230" s="62" t="s">
        <v>136</v>
      </c>
      <c r="C230" s="64" t="s">
        <v>114</v>
      </c>
      <c r="D230" s="63" t="s">
        <v>148</v>
      </c>
      <c r="E230" s="173">
        <v>243820</v>
      </c>
      <c r="F230" s="173">
        <v>226310</v>
      </c>
      <c r="G230" s="174">
        <v>2320</v>
      </c>
      <c r="H230" s="174">
        <v>2140</v>
      </c>
    </row>
    <row r="231" spans="2:8">
      <c r="B231" s="62" t="s">
        <v>136</v>
      </c>
      <c r="C231" s="62" t="s">
        <v>115</v>
      </c>
      <c r="D231" s="63" t="s">
        <v>145</v>
      </c>
      <c r="E231" s="173">
        <v>76610</v>
      </c>
      <c r="F231" s="173">
        <v>63480</v>
      </c>
      <c r="G231" s="174">
        <v>740</v>
      </c>
      <c r="H231" s="174">
        <v>610</v>
      </c>
    </row>
    <row r="232" spans="2:8">
      <c r="B232" s="62" t="s">
        <v>136</v>
      </c>
      <c r="C232" s="64" t="s">
        <v>116</v>
      </c>
      <c r="D232" s="63" t="s">
        <v>146</v>
      </c>
      <c r="E232" s="173">
        <v>84400</v>
      </c>
      <c r="F232" s="173">
        <v>71270</v>
      </c>
      <c r="G232" s="174">
        <v>810</v>
      </c>
      <c r="H232" s="174">
        <v>680</v>
      </c>
    </row>
    <row r="233" spans="2:8">
      <c r="B233" s="62" t="s">
        <v>136</v>
      </c>
      <c r="C233" s="64" t="s">
        <v>116</v>
      </c>
      <c r="D233" s="63" t="s">
        <v>147</v>
      </c>
      <c r="E233" s="173">
        <v>147530</v>
      </c>
      <c r="F233" s="173">
        <v>134400</v>
      </c>
      <c r="G233" s="174">
        <v>1360</v>
      </c>
      <c r="H233" s="174">
        <v>1220</v>
      </c>
    </row>
    <row r="234" spans="2:8">
      <c r="B234" s="62" t="s">
        <v>136</v>
      </c>
      <c r="C234" s="64" t="s">
        <v>116</v>
      </c>
      <c r="D234" s="63" t="s">
        <v>148</v>
      </c>
      <c r="E234" s="173">
        <v>225470</v>
      </c>
      <c r="F234" s="173">
        <v>212340</v>
      </c>
      <c r="G234" s="174">
        <v>2140</v>
      </c>
      <c r="H234" s="174">
        <v>2000</v>
      </c>
    </row>
    <row r="235" spans="2:8">
      <c r="B235" s="62" t="s">
        <v>136</v>
      </c>
      <c r="C235" s="62" t="s">
        <v>117</v>
      </c>
      <c r="D235" s="63" t="s">
        <v>145</v>
      </c>
      <c r="E235" s="173">
        <v>71410</v>
      </c>
      <c r="F235" s="173">
        <v>60900</v>
      </c>
      <c r="G235" s="174">
        <v>690</v>
      </c>
      <c r="H235" s="174">
        <v>580</v>
      </c>
    </row>
    <row r="236" spans="2:8">
      <c r="B236" s="62" t="s">
        <v>136</v>
      </c>
      <c r="C236" s="64" t="s">
        <v>118</v>
      </c>
      <c r="D236" s="63" t="s">
        <v>146</v>
      </c>
      <c r="E236" s="173">
        <v>79200</v>
      </c>
      <c r="F236" s="173">
        <v>68690</v>
      </c>
      <c r="G236" s="174">
        <v>760</v>
      </c>
      <c r="H236" s="174">
        <v>650</v>
      </c>
    </row>
    <row r="237" spans="2:8">
      <c r="B237" s="62" t="s">
        <v>136</v>
      </c>
      <c r="C237" s="64" t="s">
        <v>118</v>
      </c>
      <c r="D237" s="63" t="s">
        <v>147</v>
      </c>
      <c r="E237" s="173">
        <v>142330</v>
      </c>
      <c r="F237" s="173">
        <v>131820</v>
      </c>
      <c r="G237" s="174">
        <v>1300</v>
      </c>
      <c r="H237" s="174">
        <v>1200</v>
      </c>
    </row>
    <row r="238" spans="2:8">
      <c r="B238" s="62" t="s">
        <v>136</v>
      </c>
      <c r="C238" s="64" t="s">
        <v>118</v>
      </c>
      <c r="D238" s="63" t="s">
        <v>148</v>
      </c>
      <c r="E238" s="173">
        <v>220270</v>
      </c>
      <c r="F238" s="173">
        <v>209760</v>
      </c>
      <c r="G238" s="174">
        <v>2080</v>
      </c>
      <c r="H238" s="174">
        <v>1980</v>
      </c>
    </row>
    <row r="239" spans="2:8">
      <c r="B239" s="62" t="s">
        <v>136</v>
      </c>
      <c r="C239" s="62" t="s">
        <v>120</v>
      </c>
      <c r="D239" s="63" t="s">
        <v>145</v>
      </c>
      <c r="E239" s="173">
        <v>62450</v>
      </c>
      <c r="F239" s="173">
        <v>53700</v>
      </c>
      <c r="G239" s="174">
        <v>600</v>
      </c>
      <c r="H239" s="174">
        <v>510</v>
      </c>
    </row>
    <row r="240" spans="2:8">
      <c r="B240" s="62" t="s">
        <v>136</v>
      </c>
      <c r="C240" s="62" t="s">
        <v>120</v>
      </c>
      <c r="D240" s="63" t="s">
        <v>146</v>
      </c>
      <c r="E240" s="173">
        <v>70240</v>
      </c>
      <c r="F240" s="173">
        <v>61490</v>
      </c>
      <c r="G240" s="174">
        <v>670</v>
      </c>
      <c r="H240" s="174">
        <v>580</v>
      </c>
    </row>
    <row r="241" spans="2:8">
      <c r="B241" s="62" t="s">
        <v>136</v>
      </c>
      <c r="C241" s="62" t="s">
        <v>120</v>
      </c>
      <c r="D241" s="63" t="s">
        <v>147</v>
      </c>
      <c r="E241" s="173">
        <v>133370</v>
      </c>
      <c r="F241" s="173">
        <v>124620</v>
      </c>
      <c r="G241" s="174">
        <v>1210</v>
      </c>
      <c r="H241" s="174">
        <v>1130</v>
      </c>
    </row>
    <row r="242" spans="2:8">
      <c r="B242" s="62" t="s">
        <v>136</v>
      </c>
      <c r="C242" s="62" t="s">
        <v>120</v>
      </c>
      <c r="D242" s="63" t="s">
        <v>148</v>
      </c>
      <c r="E242" s="173">
        <v>211310</v>
      </c>
      <c r="F242" s="173">
        <v>202560</v>
      </c>
      <c r="G242" s="174">
        <v>1990</v>
      </c>
      <c r="H242" s="174">
        <v>1910</v>
      </c>
    </row>
    <row r="243" spans="2:8">
      <c r="B243" s="62" t="s">
        <v>136</v>
      </c>
      <c r="C243" s="62" t="s">
        <v>121</v>
      </c>
      <c r="D243" s="63" t="s">
        <v>145</v>
      </c>
      <c r="E243" s="173">
        <v>56130</v>
      </c>
      <c r="F243" s="173">
        <v>48630</v>
      </c>
      <c r="G243" s="174">
        <v>540</v>
      </c>
      <c r="H243" s="174">
        <v>460</v>
      </c>
    </row>
    <row r="244" spans="2:8">
      <c r="B244" s="62" t="s">
        <v>136</v>
      </c>
      <c r="C244" s="64" t="s">
        <v>121</v>
      </c>
      <c r="D244" s="63" t="s">
        <v>146</v>
      </c>
      <c r="E244" s="173">
        <v>63920</v>
      </c>
      <c r="F244" s="173">
        <v>56420</v>
      </c>
      <c r="G244" s="174">
        <v>610</v>
      </c>
      <c r="H244" s="174">
        <v>530</v>
      </c>
    </row>
    <row r="245" spans="2:8">
      <c r="B245" s="62" t="s">
        <v>136</v>
      </c>
      <c r="C245" s="64" t="s">
        <v>121</v>
      </c>
      <c r="D245" s="63" t="s">
        <v>147</v>
      </c>
      <c r="E245" s="173">
        <v>127050</v>
      </c>
      <c r="F245" s="173">
        <v>119550</v>
      </c>
      <c r="G245" s="174">
        <v>1150</v>
      </c>
      <c r="H245" s="174">
        <v>1080</v>
      </c>
    </row>
    <row r="246" spans="2:8">
      <c r="B246" s="62" t="s">
        <v>136</v>
      </c>
      <c r="C246" s="64" t="s">
        <v>121</v>
      </c>
      <c r="D246" s="63" t="s">
        <v>148</v>
      </c>
      <c r="E246" s="173">
        <v>204990</v>
      </c>
      <c r="F246" s="173">
        <v>197490</v>
      </c>
      <c r="G246" s="174">
        <v>1930</v>
      </c>
      <c r="H246" s="174">
        <v>1860</v>
      </c>
    </row>
    <row r="247" spans="2:8">
      <c r="B247" s="62" t="s">
        <v>136</v>
      </c>
      <c r="C247" s="62" t="s">
        <v>122</v>
      </c>
      <c r="D247" s="63" t="s">
        <v>145</v>
      </c>
      <c r="E247" s="173">
        <v>51450</v>
      </c>
      <c r="F247" s="173">
        <v>44880</v>
      </c>
      <c r="G247" s="174">
        <v>490</v>
      </c>
      <c r="H247" s="174">
        <v>420</v>
      </c>
    </row>
    <row r="248" spans="2:8">
      <c r="B248" s="62" t="s">
        <v>136</v>
      </c>
      <c r="C248" s="64" t="s">
        <v>122</v>
      </c>
      <c r="D248" s="63" t="s">
        <v>146</v>
      </c>
      <c r="E248" s="173">
        <v>59240</v>
      </c>
      <c r="F248" s="173">
        <v>52670</v>
      </c>
      <c r="G248" s="174">
        <v>560</v>
      </c>
      <c r="H248" s="174">
        <v>490</v>
      </c>
    </row>
    <row r="249" spans="2:8">
      <c r="B249" s="62" t="s">
        <v>136</v>
      </c>
      <c r="C249" s="64" t="s">
        <v>122</v>
      </c>
      <c r="D249" s="63" t="s">
        <v>147</v>
      </c>
      <c r="E249" s="173">
        <v>122370</v>
      </c>
      <c r="F249" s="173">
        <v>115800</v>
      </c>
      <c r="G249" s="174">
        <v>1100</v>
      </c>
      <c r="H249" s="174">
        <v>1040</v>
      </c>
    </row>
    <row r="250" spans="2:8">
      <c r="B250" s="62" t="s">
        <v>136</v>
      </c>
      <c r="C250" s="64" t="s">
        <v>122</v>
      </c>
      <c r="D250" s="63" t="s">
        <v>148</v>
      </c>
      <c r="E250" s="173">
        <v>200310</v>
      </c>
      <c r="F250" s="173">
        <v>193740</v>
      </c>
      <c r="G250" s="174">
        <v>1880</v>
      </c>
      <c r="H250" s="174">
        <v>1820</v>
      </c>
    </row>
    <row r="251" spans="2:8">
      <c r="B251" s="62" t="s">
        <v>136</v>
      </c>
      <c r="C251" s="62" t="s">
        <v>123</v>
      </c>
      <c r="D251" s="63" t="s">
        <v>145</v>
      </c>
      <c r="E251" s="173">
        <v>47760</v>
      </c>
      <c r="F251" s="173">
        <v>41920</v>
      </c>
      <c r="G251" s="174">
        <v>450</v>
      </c>
      <c r="H251" s="174">
        <v>390</v>
      </c>
    </row>
    <row r="252" spans="2:8">
      <c r="B252" s="62" t="s">
        <v>136</v>
      </c>
      <c r="C252" s="64" t="s">
        <v>123</v>
      </c>
      <c r="D252" s="63" t="s">
        <v>146</v>
      </c>
      <c r="E252" s="173">
        <v>55550</v>
      </c>
      <c r="F252" s="173">
        <v>49710</v>
      </c>
      <c r="G252" s="174">
        <v>520</v>
      </c>
      <c r="H252" s="174">
        <v>460</v>
      </c>
    </row>
    <row r="253" spans="2:8">
      <c r="B253" s="62" t="s">
        <v>136</v>
      </c>
      <c r="C253" s="64" t="s">
        <v>123</v>
      </c>
      <c r="D253" s="63" t="s">
        <v>147</v>
      </c>
      <c r="E253" s="173">
        <v>118680</v>
      </c>
      <c r="F253" s="173">
        <v>112840</v>
      </c>
      <c r="G253" s="174">
        <v>1070</v>
      </c>
      <c r="H253" s="174">
        <v>1010</v>
      </c>
    </row>
    <row r="254" spans="2:8">
      <c r="B254" s="62" t="s">
        <v>136</v>
      </c>
      <c r="C254" s="64" t="s">
        <v>123</v>
      </c>
      <c r="D254" s="63" t="s">
        <v>148</v>
      </c>
      <c r="E254" s="173">
        <v>196620</v>
      </c>
      <c r="F254" s="173">
        <v>190780</v>
      </c>
      <c r="G254" s="174">
        <v>1850</v>
      </c>
      <c r="H254" s="174">
        <v>1790</v>
      </c>
    </row>
    <row r="255" spans="2:8">
      <c r="B255" s="62" t="s">
        <v>136</v>
      </c>
      <c r="C255" s="62" t="s">
        <v>124</v>
      </c>
      <c r="D255" s="63" t="s">
        <v>145</v>
      </c>
      <c r="E255" s="173">
        <v>41350</v>
      </c>
      <c r="F255" s="173">
        <v>36100</v>
      </c>
      <c r="G255" s="174">
        <v>390</v>
      </c>
      <c r="H255" s="174">
        <v>340</v>
      </c>
    </row>
    <row r="256" spans="2:8">
      <c r="B256" s="62" t="s">
        <v>136</v>
      </c>
      <c r="C256" s="64" t="s">
        <v>124</v>
      </c>
      <c r="D256" s="63" t="s">
        <v>146</v>
      </c>
      <c r="E256" s="173">
        <v>49140</v>
      </c>
      <c r="F256" s="173">
        <v>43890</v>
      </c>
      <c r="G256" s="174">
        <v>460</v>
      </c>
      <c r="H256" s="174">
        <v>410</v>
      </c>
    </row>
    <row r="257" spans="2:8">
      <c r="B257" s="62" t="s">
        <v>136</v>
      </c>
      <c r="C257" s="64" t="s">
        <v>124</v>
      </c>
      <c r="D257" s="63" t="s">
        <v>147</v>
      </c>
      <c r="E257" s="173">
        <v>112270</v>
      </c>
      <c r="F257" s="173">
        <v>107020</v>
      </c>
      <c r="G257" s="174">
        <v>1000</v>
      </c>
      <c r="H257" s="174">
        <v>950</v>
      </c>
    </row>
    <row r="258" spans="2:8">
      <c r="B258" s="62" t="s">
        <v>136</v>
      </c>
      <c r="C258" s="64" t="s">
        <v>124</v>
      </c>
      <c r="D258" s="63" t="s">
        <v>148</v>
      </c>
      <c r="E258" s="173">
        <v>190210</v>
      </c>
      <c r="F258" s="173">
        <v>184960</v>
      </c>
      <c r="G258" s="174">
        <v>1780</v>
      </c>
      <c r="H258" s="174">
        <v>1730</v>
      </c>
    </row>
    <row r="259" spans="2:8">
      <c r="B259" s="62" t="s">
        <v>136</v>
      </c>
      <c r="C259" s="62" t="s">
        <v>125</v>
      </c>
      <c r="D259" s="63" t="s">
        <v>145</v>
      </c>
      <c r="E259" s="173">
        <v>39290</v>
      </c>
      <c r="F259" s="173">
        <v>34510</v>
      </c>
      <c r="G259" s="174">
        <v>370</v>
      </c>
      <c r="H259" s="174">
        <v>320</v>
      </c>
    </row>
    <row r="260" spans="2:8">
      <c r="B260" s="62" t="s">
        <v>136</v>
      </c>
      <c r="C260" s="64" t="s">
        <v>125</v>
      </c>
      <c r="D260" s="63" t="s">
        <v>146</v>
      </c>
      <c r="E260" s="173">
        <v>47080</v>
      </c>
      <c r="F260" s="173">
        <v>42300</v>
      </c>
      <c r="G260" s="174">
        <v>440</v>
      </c>
      <c r="H260" s="174">
        <v>390</v>
      </c>
    </row>
    <row r="261" spans="2:8">
      <c r="B261" s="62" t="s">
        <v>136</v>
      </c>
      <c r="C261" s="64" t="s">
        <v>125</v>
      </c>
      <c r="D261" s="63" t="s">
        <v>147</v>
      </c>
      <c r="E261" s="173">
        <v>110210</v>
      </c>
      <c r="F261" s="173">
        <v>105430</v>
      </c>
      <c r="G261" s="174">
        <v>980</v>
      </c>
      <c r="H261" s="174">
        <v>930</v>
      </c>
    </row>
    <row r="262" spans="2:8">
      <c r="B262" s="62" t="s">
        <v>136</v>
      </c>
      <c r="C262" s="64" t="s">
        <v>125</v>
      </c>
      <c r="D262" s="63" t="s">
        <v>148</v>
      </c>
      <c r="E262" s="173">
        <v>188150</v>
      </c>
      <c r="F262" s="173">
        <v>183370</v>
      </c>
      <c r="G262" s="174">
        <v>1760</v>
      </c>
      <c r="H262" s="174">
        <v>1710</v>
      </c>
    </row>
    <row r="263" spans="2:8">
      <c r="B263" s="62" t="s">
        <v>136</v>
      </c>
      <c r="C263" s="62" t="s">
        <v>126</v>
      </c>
      <c r="D263" s="63" t="s">
        <v>145</v>
      </c>
      <c r="E263" s="173">
        <v>37530</v>
      </c>
      <c r="F263" s="173">
        <v>33150</v>
      </c>
      <c r="G263" s="174">
        <v>350</v>
      </c>
      <c r="H263" s="174">
        <v>310</v>
      </c>
    </row>
    <row r="264" spans="2:8">
      <c r="B264" s="62" t="s">
        <v>136</v>
      </c>
      <c r="C264" s="64" t="s">
        <v>126</v>
      </c>
      <c r="D264" s="63" t="s">
        <v>146</v>
      </c>
      <c r="E264" s="173">
        <v>45320</v>
      </c>
      <c r="F264" s="173">
        <v>40940</v>
      </c>
      <c r="G264" s="174">
        <v>420</v>
      </c>
      <c r="H264" s="174">
        <v>380</v>
      </c>
    </row>
    <row r="265" spans="2:8">
      <c r="B265" s="62" t="s">
        <v>136</v>
      </c>
      <c r="C265" s="64" t="s">
        <v>126</v>
      </c>
      <c r="D265" s="63" t="s">
        <v>147</v>
      </c>
      <c r="E265" s="173">
        <v>108450</v>
      </c>
      <c r="F265" s="173">
        <v>104070</v>
      </c>
      <c r="G265" s="174">
        <v>960</v>
      </c>
      <c r="H265" s="174">
        <v>920</v>
      </c>
    </row>
    <row r="266" spans="2:8">
      <c r="B266" s="62" t="s">
        <v>136</v>
      </c>
      <c r="C266" s="64" t="s">
        <v>126</v>
      </c>
      <c r="D266" s="63" t="s">
        <v>148</v>
      </c>
      <c r="E266" s="173">
        <v>186390</v>
      </c>
      <c r="F266" s="173">
        <v>182010</v>
      </c>
      <c r="G266" s="174">
        <v>1740</v>
      </c>
      <c r="H266" s="174">
        <v>1700</v>
      </c>
    </row>
    <row r="267" spans="2:8">
      <c r="B267" s="62" t="s">
        <v>136</v>
      </c>
      <c r="C267" s="62" t="s">
        <v>127</v>
      </c>
      <c r="D267" s="63" t="s">
        <v>145</v>
      </c>
      <c r="E267" s="173">
        <v>36050</v>
      </c>
      <c r="F267" s="173">
        <v>32000</v>
      </c>
      <c r="G267" s="174">
        <v>340</v>
      </c>
      <c r="H267" s="174">
        <v>300</v>
      </c>
    </row>
    <row r="268" spans="2:8">
      <c r="B268" s="62" t="s">
        <v>136</v>
      </c>
      <c r="C268" s="64" t="s">
        <v>127</v>
      </c>
      <c r="D268" s="63" t="s">
        <v>146</v>
      </c>
      <c r="E268" s="173">
        <v>43840</v>
      </c>
      <c r="F268" s="173">
        <v>39790</v>
      </c>
      <c r="G268" s="174">
        <v>410</v>
      </c>
      <c r="H268" s="174">
        <v>370</v>
      </c>
    </row>
    <row r="269" spans="2:8">
      <c r="B269" s="62" t="s">
        <v>136</v>
      </c>
      <c r="C269" s="64" t="s">
        <v>127</v>
      </c>
      <c r="D269" s="63" t="s">
        <v>147</v>
      </c>
      <c r="E269" s="173">
        <v>106970</v>
      </c>
      <c r="F269" s="173">
        <v>102920</v>
      </c>
      <c r="G269" s="174">
        <v>950</v>
      </c>
      <c r="H269" s="174">
        <v>910</v>
      </c>
    </row>
    <row r="270" spans="2:8">
      <c r="B270" s="62" t="s">
        <v>136</v>
      </c>
      <c r="C270" s="64" t="s">
        <v>127</v>
      </c>
      <c r="D270" s="63" t="s">
        <v>148</v>
      </c>
      <c r="E270" s="173">
        <v>184910</v>
      </c>
      <c r="F270" s="173">
        <v>180860</v>
      </c>
      <c r="G270" s="174">
        <v>1730</v>
      </c>
      <c r="H270" s="174">
        <v>1690</v>
      </c>
    </row>
    <row r="271" spans="2:8">
      <c r="B271" s="62" t="s">
        <v>136</v>
      </c>
      <c r="C271" s="62" t="s">
        <v>128</v>
      </c>
      <c r="D271" s="63" t="s">
        <v>145</v>
      </c>
      <c r="E271" s="173">
        <v>34800</v>
      </c>
      <c r="F271" s="173">
        <v>31050</v>
      </c>
      <c r="G271" s="174">
        <v>320</v>
      </c>
      <c r="H271" s="174">
        <v>290</v>
      </c>
    </row>
    <row r="272" spans="2:8">
      <c r="B272" s="62" t="s">
        <v>136</v>
      </c>
      <c r="C272" s="64" t="s">
        <v>128</v>
      </c>
      <c r="D272" s="63" t="s">
        <v>146</v>
      </c>
      <c r="E272" s="173">
        <v>42590</v>
      </c>
      <c r="F272" s="173">
        <v>38840</v>
      </c>
      <c r="G272" s="174">
        <v>390</v>
      </c>
      <c r="H272" s="174">
        <v>360</v>
      </c>
    </row>
    <row r="273" spans="2:8">
      <c r="B273" s="62" t="s">
        <v>136</v>
      </c>
      <c r="C273" s="64" t="s">
        <v>128</v>
      </c>
      <c r="D273" s="63" t="s">
        <v>147</v>
      </c>
      <c r="E273" s="173">
        <v>105720</v>
      </c>
      <c r="F273" s="173">
        <v>101970</v>
      </c>
      <c r="G273" s="174">
        <v>940</v>
      </c>
      <c r="H273" s="174">
        <v>900</v>
      </c>
    </row>
    <row r="274" spans="2:8">
      <c r="B274" s="62" t="s">
        <v>136</v>
      </c>
      <c r="C274" s="64" t="s">
        <v>128</v>
      </c>
      <c r="D274" s="63" t="s">
        <v>148</v>
      </c>
      <c r="E274" s="173">
        <v>183660</v>
      </c>
      <c r="F274" s="173">
        <v>179910</v>
      </c>
      <c r="G274" s="174">
        <v>1720</v>
      </c>
      <c r="H274" s="174">
        <v>1680</v>
      </c>
    </row>
    <row r="275" spans="2:8">
      <c r="B275" s="62" t="s">
        <v>136</v>
      </c>
      <c r="C275" s="62" t="s">
        <v>129</v>
      </c>
      <c r="D275" s="63" t="s">
        <v>145</v>
      </c>
      <c r="E275" s="173">
        <v>33710</v>
      </c>
      <c r="F275" s="173">
        <v>30200</v>
      </c>
      <c r="G275" s="174">
        <v>310</v>
      </c>
      <c r="H275" s="174">
        <v>280</v>
      </c>
    </row>
    <row r="276" spans="2:8">
      <c r="B276" s="62" t="s">
        <v>136</v>
      </c>
      <c r="C276" s="64" t="s">
        <v>129</v>
      </c>
      <c r="D276" s="63" t="s">
        <v>146</v>
      </c>
      <c r="E276" s="173">
        <v>41500</v>
      </c>
      <c r="F276" s="173">
        <v>37990</v>
      </c>
      <c r="G276" s="174">
        <v>380</v>
      </c>
      <c r="H276" s="174">
        <v>350</v>
      </c>
    </row>
    <row r="277" spans="2:8">
      <c r="B277" s="62" t="s">
        <v>136</v>
      </c>
      <c r="C277" s="64" t="s">
        <v>129</v>
      </c>
      <c r="D277" s="63" t="s">
        <v>147</v>
      </c>
      <c r="E277" s="173">
        <v>104630</v>
      </c>
      <c r="F277" s="173">
        <v>101120</v>
      </c>
      <c r="G277" s="174">
        <v>930</v>
      </c>
      <c r="H277" s="174">
        <v>890</v>
      </c>
    </row>
    <row r="278" spans="2:8">
      <c r="B278" s="62" t="s">
        <v>136</v>
      </c>
      <c r="C278" s="64" t="s">
        <v>129</v>
      </c>
      <c r="D278" s="63" t="s">
        <v>148</v>
      </c>
      <c r="E278" s="173">
        <v>182570</v>
      </c>
      <c r="F278" s="173">
        <v>179060</v>
      </c>
      <c r="G278" s="174">
        <v>1710</v>
      </c>
      <c r="H278" s="174">
        <v>1670</v>
      </c>
    </row>
    <row r="279" spans="2:8">
      <c r="B279" s="62" t="s">
        <v>136</v>
      </c>
      <c r="C279" s="62" t="s">
        <v>130</v>
      </c>
      <c r="D279" s="63" t="s">
        <v>145</v>
      </c>
      <c r="E279" s="173">
        <v>33640</v>
      </c>
      <c r="F279" s="173">
        <v>30360</v>
      </c>
      <c r="G279" s="174">
        <v>310</v>
      </c>
      <c r="H279" s="174">
        <v>280</v>
      </c>
    </row>
    <row r="280" spans="2:8">
      <c r="B280" s="62" t="s">
        <v>136</v>
      </c>
      <c r="C280" s="64" t="s">
        <v>130</v>
      </c>
      <c r="D280" s="63" t="s">
        <v>146</v>
      </c>
      <c r="E280" s="173">
        <v>41430</v>
      </c>
      <c r="F280" s="173">
        <v>38150</v>
      </c>
      <c r="G280" s="174">
        <v>380</v>
      </c>
      <c r="H280" s="174">
        <v>350</v>
      </c>
    </row>
    <row r="281" spans="2:8">
      <c r="B281" s="62" t="s">
        <v>136</v>
      </c>
      <c r="C281" s="64" t="s">
        <v>130</v>
      </c>
      <c r="D281" s="63" t="s">
        <v>147</v>
      </c>
      <c r="E281" s="173">
        <v>104560</v>
      </c>
      <c r="F281" s="173">
        <v>101280</v>
      </c>
      <c r="G281" s="174">
        <v>930</v>
      </c>
      <c r="H281" s="174">
        <v>890</v>
      </c>
    </row>
    <row r="282" spans="2:8">
      <c r="B282" s="62" t="s">
        <v>136</v>
      </c>
      <c r="C282" s="64" t="s">
        <v>130</v>
      </c>
      <c r="D282" s="63" t="s">
        <v>148</v>
      </c>
      <c r="E282" s="173">
        <v>182500</v>
      </c>
      <c r="F282" s="173">
        <v>179220</v>
      </c>
      <c r="G282" s="174">
        <v>1710</v>
      </c>
      <c r="H282" s="174">
        <v>1670</v>
      </c>
    </row>
    <row r="283" spans="2:8">
      <c r="B283" s="62" t="s">
        <v>136</v>
      </c>
      <c r="C283" s="62" t="s">
        <v>131</v>
      </c>
      <c r="D283" s="63" t="s">
        <v>145</v>
      </c>
      <c r="E283" s="173">
        <v>32760</v>
      </c>
      <c r="F283" s="173">
        <v>29670</v>
      </c>
      <c r="G283" s="174">
        <v>300</v>
      </c>
      <c r="H283" s="174">
        <v>270</v>
      </c>
    </row>
    <row r="284" spans="2:8">
      <c r="B284" s="62" t="s">
        <v>136</v>
      </c>
      <c r="C284" s="64" t="s">
        <v>131</v>
      </c>
      <c r="D284" s="63" t="s">
        <v>146</v>
      </c>
      <c r="E284" s="173">
        <v>40550</v>
      </c>
      <c r="F284" s="173">
        <v>37460</v>
      </c>
      <c r="G284" s="174">
        <v>370</v>
      </c>
      <c r="H284" s="174">
        <v>340</v>
      </c>
    </row>
    <row r="285" spans="2:8">
      <c r="B285" s="62" t="s">
        <v>136</v>
      </c>
      <c r="C285" s="64" t="s">
        <v>131</v>
      </c>
      <c r="D285" s="63" t="s">
        <v>147</v>
      </c>
      <c r="E285" s="173">
        <v>103680</v>
      </c>
      <c r="F285" s="173">
        <v>100590</v>
      </c>
      <c r="G285" s="174">
        <v>920</v>
      </c>
      <c r="H285" s="174">
        <v>890</v>
      </c>
    </row>
    <row r="286" spans="2:8">
      <c r="B286" s="62" t="s">
        <v>136</v>
      </c>
      <c r="C286" s="64" t="s">
        <v>131</v>
      </c>
      <c r="D286" s="63" t="s">
        <v>148</v>
      </c>
      <c r="E286" s="173">
        <v>181620</v>
      </c>
      <c r="F286" s="173">
        <v>178530</v>
      </c>
      <c r="G286" s="174">
        <v>1700</v>
      </c>
      <c r="H286" s="174">
        <v>1670</v>
      </c>
    </row>
    <row r="287" spans="2:8">
      <c r="B287" s="62" t="s">
        <v>136</v>
      </c>
      <c r="C287" s="62" t="s">
        <v>132</v>
      </c>
      <c r="D287" s="63" t="s">
        <v>145</v>
      </c>
      <c r="E287" s="173">
        <v>31960</v>
      </c>
      <c r="F287" s="173">
        <v>29040</v>
      </c>
      <c r="G287" s="174">
        <v>300</v>
      </c>
      <c r="H287" s="174">
        <v>270</v>
      </c>
    </row>
    <row r="288" spans="2:8">
      <c r="B288" s="62" t="s">
        <v>136</v>
      </c>
      <c r="C288" s="64" t="s">
        <v>133</v>
      </c>
      <c r="D288" s="63" t="s">
        <v>146</v>
      </c>
      <c r="E288" s="173">
        <v>39750</v>
      </c>
      <c r="F288" s="173">
        <v>36830</v>
      </c>
      <c r="G288" s="174">
        <v>370</v>
      </c>
      <c r="H288" s="174">
        <v>340</v>
      </c>
    </row>
    <row r="289" spans="2:8">
      <c r="B289" s="62" t="s">
        <v>136</v>
      </c>
      <c r="C289" s="64" t="s">
        <v>132</v>
      </c>
      <c r="D289" s="63" t="s">
        <v>147</v>
      </c>
      <c r="E289" s="173">
        <v>102880</v>
      </c>
      <c r="F289" s="173">
        <v>99960</v>
      </c>
      <c r="G289" s="174">
        <v>910</v>
      </c>
      <c r="H289" s="174">
        <v>880</v>
      </c>
    </row>
    <row r="290" spans="2:8">
      <c r="B290" s="62" t="s">
        <v>136</v>
      </c>
      <c r="C290" s="64" t="s">
        <v>132</v>
      </c>
      <c r="D290" s="63" t="s">
        <v>148</v>
      </c>
      <c r="E290" s="173">
        <v>180820</v>
      </c>
      <c r="F290" s="173">
        <v>177900</v>
      </c>
      <c r="G290" s="174">
        <v>1690</v>
      </c>
      <c r="H290" s="174">
        <v>1660</v>
      </c>
    </row>
    <row r="291" spans="2:8">
      <c r="B291" s="62" t="s">
        <v>137</v>
      </c>
      <c r="C291" s="62" t="s">
        <v>520</v>
      </c>
      <c r="D291" s="63" t="s">
        <v>145</v>
      </c>
      <c r="E291" s="173">
        <v>240700</v>
      </c>
      <c r="F291" s="173">
        <v>188920</v>
      </c>
      <c r="G291" s="174">
        <v>2380</v>
      </c>
      <c r="H291" s="174">
        <v>1860</v>
      </c>
    </row>
    <row r="292" spans="2:8">
      <c r="B292" s="62" t="s">
        <v>137</v>
      </c>
      <c r="C292" s="62" t="s">
        <v>520</v>
      </c>
      <c r="D292" s="63" t="s">
        <v>146</v>
      </c>
      <c r="E292" s="173">
        <v>248360</v>
      </c>
      <c r="F292" s="173">
        <v>196580</v>
      </c>
      <c r="G292" s="174">
        <v>2450</v>
      </c>
      <c r="H292" s="174">
        <v>1930</v>
      </c>
    </row>
    <row r="293" spans="2:8">
      <c r="B293" s="62" t="s">
        <v>137</v>
      </c>
      <c r="C293" s="62" t="s">
        <v>520</v>
      </c>
      <c r="D293" s="63" t="s">
        <v>147</v>
      </c>
      <c r="E293" s="173">
        <v>310620</v>
      </c>
      <c r="F293" s="173">
        <v>258840</v>
      </c>
      <c r="G293" s="174">
        <v>2990</v>
      </c>
      <c r="H293" s="174">
        <v>2470</v>
      </c>
    </row>
    <row r="294" spans="2:8">
      <c r="B294" s="62" t="s">
        <v>137</v>
      </c>
      <c r="C294" s="62" t="s">
        <v>520</v>
      </c>
      <c r="D294" s="63" t="s">
        <v>148</v>
      </c>
      <c r="E294" s="173">
        <v>387310</v>
      </c>
      <c r="F294" s="173">
        <v>335530</v>
      </c>
      <c r="G294" s="174">
        <v>3760</v>
      </c>
      <c r="H294" s="174">
        <v>3240</v>
      </c>
    </row>
    <row r="295" spans="2:8">
      <c r="B295" s="62" t="s">
        <v>137</v>
      </c>
      <c r="C295" s="62" t="s">
        <v>521</v>
      </c>
      <c r="D295" s="63" t="s">
        <v>145</v>
      </c>
      <c r="E295" s="173">
        <v>130530</v>
      </c>
      <c r="F295" s="173">
        <v>104640</v>
      </c>
      <c r="G295" s="174">
        <v>1280</v>
      </c>
      <c r="H295" s="174">
        <v>1020</v>
      </c>
    </row>
    <row r="296" spans="2:8">
      <c r="B296" s="62" t="s">
        <v>137</v>
      </c>
      <c r="C296" s="62" t="s">
        <v>521</v>
      </c>
      <c r="D296" s="63" t="s">
        <v>146</v>
      </c>
      <c r="E296" s="173">
        <v>138190</v>
      </c>
      <c r="F296" s="173">
        <v>112300</v>
      </c>
      <c r="G296" s="174">
        <v>1350</v>
      </c>
      <c r="H296" s="174">
        <v>1090</v>
      </c>
    </row>
    <row r="297" spans="2:8">
      <c r="B297" s="62" t="s">
        <v>137</v>
      </c>
      <c r="C297" s="62" t="s">
        <v>521</v>
      </c>
      <c r="D297" s="63" t="s">
        <v>147</v>
      </c>
      <c r="E297" s="173">
        <v>200450</v>
      </c>
      <c r="F297" s="173">
        <v>174560</v>
      </c>
      <c r="G297" s="174">
        <v>1880</v>
      </c>
      <c r="H297" s="174">
        <v>1630</v>
      </c>
    </row>
    <row r="298" spans="2:8">
      <c r="B298" s="62" t="s">
        <v>137</v>
      </c>
      <c r="C298" s="62" t="s">
        <v>521</v>
      </c>
      <c r="D298" s="63" t="s">
        <v>148</v>
      </c>
      <c r="E298" s="173">
        <v>277140</v>
      </c>
      <c r="F298" s="173">
        <v>251250</v>
      </c>
      <c r="G298" s="174">
        <v>2650</v>
      </c>
      <c r="H298" s="174">
        <v>2400</v>
      </c>
    </row>
    <row r="299" spans="2:8">
      <c r="B299" s="62" t="s">
        <v>137</v>
      </c>
      <c r="C299" s="62" t="s">
        <v>113</v>
      </c>
      <c r="D299" s="63" t="s">
        <v>145</v>
      </c>
      <c r="E299" s="173">
        <v>93690</v>
      </c>
      <c r="F299" s="173">
        <v>76430</v>
      </c>
      <c r="G299" s="174">
        <v>910</v>
      </c>
      <c r="H299" s="174">
        <v>740</v>
      </c>
    </row>
    <row r="300" spans="2:8">
      <c r="B300" s="62" t="s">
        <v>137</v>
      </c>
      <c r="C300" s="64" t="s">
        <v>114</v>
      </c>
      <c r="D300" s="63" t="s">
        <v>146</v>
      </c>
      <c r="E300" s="173">
        <v>101350</v>
      </c>
      <c r="F300" s="173">
        <v>84090</v>
      </c>
      <c r="G300" s="174">
        <v>980</v>
      </c>
      <c r="H300" s="174">
        <v>810</v>
      </c>
    </row>
    <row r="301" spans="2:8">
      <c r="B301" s="62" t="s">
        <v>137</v>
      </c>
      <c r="C301" s="64" t="s">
        <v>114</v>
      </c>
      <c r="D301" s="63" t="s">
        <v>147</v>
      </c>
      <c r="E301" s="173">
        <v>163610</v>
      </c>
      <c r="F301" s="173">
        <v>146350</v>
      </c>
      <c r="G301" s="174">
        <v>1520</v>
      </c>
      <c r="H301" s="174">
        <v>1340</v>
      </c>
    </row>
    <row r="302" spans="2:8">
      <c r="B302" s="62" t="s">
        <v>137</v>
      </c>
      <c r="C302" s="64" t="s">
        <v>114</v>
      </c>
      <c r="D302" s="63" t="s">
        <v>148</v>
      </c>
      <c r="E302" s="173">
        <v>240300</v>
      </c>
      <c r="F302" s="173">
        <v>223040</v>
      </c>
      <c r="G302" s="174">
        <v>2290</v>
      </c>
      <c r="H302" s="174">
        <v>2110</v>
      </c>
    </row>
    <row r="303" spans="2:8">
      <c r="B303" s="62" t="s">
        <v>137</v>
      </c>
      <c r="C303" s="62" t="s">
        <v>115</v>
      </c>
      <c r="D303" s="63" t="s">
        <v>145</v>
      </c>
      <c r="E303" s="173">
        <v>75560</v>
      </c>
      <c r="F303" s="173">
        <v>62610</v>
      </c>
      <c r="G303" s="174">
        <v>730</v>
      </c>
      <c r="H303" s="174">
        <v>600</v>
      </c>
    </row>
    <row r="304" spans="2:8">
      <c r="B304" s="62" t="s">
        <v>137</v>
      </c>
      <c r="C304" s="64" t="s">
        <v>116</v>
      </c>
      <c r="D304" s="63" t="s">
        <v>146</v>
      </c>
      <c r="E304" s="173">
        <v>83220</v>
      </c>
      <c r="F304" s="173">
        <v>70270</v>
      </c>
      <c r="G304" s="174">
        <v>800</v>
      </c>
      <c r="H304" s="174">
        <v>670</v>
      </c>
    </row>
    <row r="305" spans="2:8">
      <c r="B305" s="62" t="s">
        <v>137</v>
      </c>
      <c r="C305" s="64" t="s">
        <v>116</v>
      </c>
      <c r="D305" s="63" t="s">
        <v>147</v>
      </c>
      <c r="E305" s="173">
        <v>145480</v>
      </c>
      <c r="F305" s="173">
        <v>132530</v>
      </c>
      <c r="G305" s="174">
        <v>1330</v>
      </c>
      <c r="H305" s="174">
        <v>1210</v>
      </c>
    </row>
    <row r="306" spans="2:8">
      <c r="B306" s="62" t="s">
        <v>137</v>
      </c>
      <c r="C306" s="64" t="s">
        <v>116</v>
      </c>
      <c r="D306" s="63" t="s">
        <v>148</v>
      </c>
      <c r="E306" s="173">
        <v>222170</v>
      </c>
      <c r="F306" s="173">
        <v>209220</v>
      </c>
      <c r="G306" s="174">
        <v>2100</v>
      </c>
      <c r="H306" s="174">
        <v>1980</v>
      </c>
    </row>
    <row r="307" spans="2:8">
      <c r="B307" s="62" t="s">
        <v>137</v>
      </c>
      <c r="C307" s="62" t="s">
        <v>117</v>
      </c>
      <c r="D307" s="63" t="s">
        <v>145</v>
      </c>
      <c r="E307" s="173">
        <v>70410</v>
      </c>
      <c r="F307" s="173">
        <v>60060</v>
      </c>
      <c r="G307" s="174">
        <v>680</v>
      </c>
      <c r="H307" s="174">
        <v>580</v>
      </c>
    </row>
    <row r="308" spans="2:8">
      <c r="B308" s="62" t="s">
        <v>137</v>
      </c>
      <c r="C308" s="64" t="s">
        <v>118</v>
      </c>
      <c r="D308" s="63" t="s">
        <v>146</v>
      </c>
      <c r="E308" s="173">
        <v>78070</v>
      </c>
      <c r="F308" s="173">
        <v>67720</v>
      </c>
      <c r="G308" s="174">
        <v>750</v>
      </c>
      <c r="H308" s="174">
        <v>650</v>
      </c>
    </row>
    <row r="309" spans="2:8">
      <c r="B309" s="62" t="s">
        <v>137</v>
      </c>
      <c r="C309" s="64" t="s">
        <v>118</v>
      </c>
      <c r="D309" s="63" t="s">
        <v>147</v>
      </c>
      <c r="E309" s="173">
        <v>140330</v>
      </c>
      <c r="F309" s="173">
        <v>129980</v>
      </c>
      <c r="G309" s="174">
        <v>1280</v>
      </c>
      <c r="H309" s="174">
        <v>1180</v>
      </c>
    </row>
    <row r="310" spans="2:8">
      <c r="B310" s="62" t="s">
        <v>137</v>
      </c>
      <c r="C310" s="64" t="s">
        <v>118</v>
      </c>
      <c r="D310" s="63" t="s">
        <v>148</v>
      </c>
      <c r="E310" s="173">
        <v>217020</v>
      </c>
      <c r="F310" s="173">
        <v>206670</v>
      </c>
      <c r="G310" s="174">
        <v>2050</v>
      </c>
      <c r="H310" s="174">
        <v>1950</v>
      </c>
    </row>
    <row r="311" spans="2:8">
      <c r="B311" s="62" t="s">
        <v>137</v>
      </c>
      <c r="C311" s="62" t="s">
        <v>120</v>
      </c>
      <c r="D311" s="63" t="s">
        <v>145</v>
      </c>
      <c r="E311" s="173">
        <v>61580</v>
      </c>
      <c r="F311" s="173">
        <v>52950</v>
      </c>
      <c r="G311" s="174">
        <v>590</v>
      </c>
      <c r="H311" s="174">
        <v>510</v>
      </c>
    </row>
    <row r="312" spans="2:8">
      <c r="B312" s="62" t="s">
        <v>137</v>
      </c>
      <c r="C312" s="62" t="s">
        <v>120</v>
      </c>
      <c r="D312" s="63" t="s">
        <v>146</v>
      </c>
      <c r="E312" s="173">
        <v>69240</v>
      </c>
      <c r="F312" s="173">
        <v>60610</v>
      </c>
      <c r="G312" s="174">
        <v>660</v>
      </c>
      <c r="H312" s="174">
        <v>580</v>
      </c>
    </row>
    <row r="313" spans="2:8">
      <c r="B313" s="62" t="s">
        <v>137</v>
      </c>
      <c r="C313" s="62" t="s">
        <v>120</v>
      </c>
      <c r="D313" s="63" t="s">
        <v>147</v>
      </c>
      <c r="E313" s="173">
        <v>131500</v>
      </c>
      <c r="F313" s="173">
        <v>122870</v>
      </c>
      <c r="G313" s="174">
        <v>1190</v>
      </c>
      <c r="H313" s="174">
        <v>1110</v>
      </c>
    </row>
    <row r="314" spans="2:8">
      <c r="B314" s="62" t="s">
        <v>137</v>
      </c>
      <c r="C314" s="62" t="s">
        <v>120</v>
      </c>
      <c r="D314" s="63" t="s">
        <v>148</v>
      </c>
      <c r="E314" s="173">
        <v>208190</v>
      </c>
      <c r="F314" s="173">
        <v>199560</v>
      </c>
      <c r="G314" s="174">
        <v>1960</v>
      </c>
      <c r="H314" s="174">
        <v>1880</v>
      </c>
    </row>
    <row r="315" spans="2:8">
      <c r="B315" s="62" t="s">
        <v>137</v>
      </c>
      <c r="C315" s="62" t="s">
        <v>121</v>
      </c>
      <c r="D315" s="63" t="s">
        <v>145</v>
      </c>
      <c r="E315" s="173">
        <v>55350</v>
      </c>
      <c r="F315" s="173">
        <v>47950</v>
      </c>
      <c r="G315" s="174">
        <v>530</v>
      </c>
      <c r="H315" s="174">
        <v>460</v>
      </c>
    </row>
    <row r="316" spans="2:8">
      <c r="B316" s="62" t="s">
        <v>137</v>
      </c>
      <c r="C316" s="64" t="s">
        <v>121</v>
      </c>
      <c r="D316" s="63" t="s">
        <v>146</v>
      </c>
      <c r="E316" s="173">
        <v>63010</v>
      </c>
      <c r="F316" s="173">
        <v>55610</v>
      </c>
      <c r="G316" s="174">
        <v>600</v>
      </c>
      <c r="H316" s="174">
        <v>530</v>
      </c>
    </row>
    <row r="317" spans="2:8">
      <c r="B317" s="62" t="s">
        <v>137</v>
      </c>
      <c r="C317" s="64" t="s">
        <v>121</v>
      </c>
      <c r="D317" s="63" t="s">
        <v>147</v>
      </c>
      <c r="E317" s="173">
        <v>125270</v>
      </c>
      <c r="F317" s="173">
        <v>117870</v>
      </c>
      <c r="G317" s="174">
        <v>1130</v>
      </c>
      <c r="H317" s="174">
        <v>1060</v>
      </c>
    </row>
    <row r="318" spans="2:8">
      <c r="B318" s="62" t="s">
        <v>137</v>
      </c>
      <c r="C318" s="64" t="s">
        <v>121</v>
      </c>
      <c r="D318" s="63" t="s">
        <v>148</v>
      </c>
      <c r="E318" s="173">
        <v>201960</v>
      </c>
      <c r="F318" s="173">
        <v>194560</v>
      </c>
      <c r="G318" s="174">
        <v>1900</v>
      </c>
      <c r="H318" s="174">
        <v>1830</v>
      </c>
    </row>
    <row r="319" spans="2:8">
      <c r="B319" s="62" t="s">
        <v>137</v>
      </c>
      <c r="C319" s="62" t="s">
        <v>122</v>
      </c>
      <c r="D319" s="63" t="s">
        <v>145</v>
      </c>
      <c r="E319" s="173">
        <v>50730</v>
      </c>
      <c r="F319" s="173">
        <v>44260</v>
      </c>
      <c r="G319" s="174">
        <v>480</v>
      </c>
      <c r="H319" s="174">
        <v>420</v>
      </c>
    </row>
    <row r="320" spans="2:8">
      <c r="B320" s="62" t="s">
        <v>137</v>
      </c>
      <c r="C320" s="64" t="s">
        <v>122</v>
      </c>
      <c r="D320" s="63" t="s">
        <v>146</v>
      </c>
      <c r="E320" s="173">
        <v>58390</v>
      </c>
      <c r="F320" s="173">
        <v>51920</v>
      </c>
      <c r="G320" s="174">
        <v>550</v>
      </c>
      <c r="H320" s="174">
        <v>490</v>
      </c>
    </row>
    <row r="321" spans="2:8">
      <c r="B321" s="62" t="s">
        <v>137</v>
      </c>
      <c r="C321" s="64" t="s">
        <v>122</v>
      </c>
      <c r="D321" s="63" t="s">
        <v>147</v>
      </c>
      <c r="E321" s="173">
        <v>120650</v>
      </c>
      <c r="F321" s="173">
        <v>114180</v>
      </c>
      <c r="G321" s="174">
        <v>1090</v>
      </c>
      <c r="H321" s="174">
        <v>1020</v>
      </c>
    </row>
    <row r="322" spans="2:8">
      <c r="B322" s="62" t="s">
        <v>137</v>
      </c>
      <c r="C322" s="64" t="s">
        <v>122</v>
      </c>
      <c r="D322" s="63" t="s">
        <v>148</v>
      </c>
      <c r="E322" s="173">
        <v>197340</v>
      </c>
      <c r="F322" s="173">
        <v>190870</v>
      </c>
      <c r="G322" s="174">
        <v>1860</v>
      </c>
      <c r="H322" s="174">
        <v>1790</v>
      </c>
    </row>
    <row r="323" spans="2:8">
      <c r="B323" s="62" t="s">
        <v>137</v>
      </c>
      <c r="C323" s="62" t="s">
        <v>123</v>
      </c>
      <c r="D323" s="63" t="s">
        <v>145</v>
      </c>
      <c r="E323" s="173">
        <v>47090</v>
      </c>
      <c r="F323" s="173">
        <v>41340</v>
      </c>
      <c r="G323" s="174">
        <v>450</v>
      </c>
      <c r="H323" s="174">
        <v>390</v>
      </c>
    </row>
    <row r="324" spans="2:8">
      <c r="B324" s="62" t="s">
        <v>137</v>
      </c>
      <c r="C324" s="64" t="s">
        <v>123</v>
      </c>
      <c r="D324" s="63" t="s">
        <v>146</v>
      </c>
      <c r="E324" s="173">
        <v>54750</v>
      </c>
      <c r="F324" s="173">
        <v>49000</v>
      </c>
      <c r="G324" s="174">
        <v>520</v>
      </c>
      <c r="H324" s="174">
        <v>460</v>
      </c>
    </row>
    <row r="325" spans="2:8">
      <c r="B325" s="62" t="s">
        <v>137</v>
      </c>
      <c r="C325" s="64" t="s">
        <v>123</v>
      </c>
      <c r="D325" s="63" t="s">
        <v>147</v>
      </c>
      <c r="E325" s="173">
        <v>117010</v>
      </c>
      <c r="F325" s="173">
        <v>111260</v>
      </c>
      <c r="G325" s="174">
        <v>1050</v>
      </c>
      <c r="H325" s="174">
        <v>990</v>
      </c>
    </row>
    <row r="326" spans="2:8">
      <c r="B326" s="62" t="s">
        <v>137</v>
      </c>
      <c r="C326" s="64" t="s">
        <v>123</v>
      </c>
      <c r="D326" s="63" t="s">
        <v>148</v>
      </c>
      <c r="E326" s="173">
        <v>193700</v>
      </c>
      <c r="F326" s="173">
        <v>187950</v>
      </c>
      <c r="G326" s="174">
        <v>1820</v>
      </c>
      <c r="H326" s="174">
        <v>1760</v>
      </c>
    </row>
    <row r="327" spans="2:8">
      <c r="B327" s="62" t="s">
        <v>137</v>
      </c>
      <c r="C327" s="62" t="s">
        <v>124</v>
      </c>
      <c r="D327" s="63" t="s">
        <v>145</v>
      </c>
      <c r="E327" s="173">
        <v>40800</v>
      </c>
      <c r="F327" s="173">
        <v>35620</v>
      </c>
      <c r="G327" s="174">
        <v>380</v>
      </c>
      <c r="H327" s="174">
        <v>330</v>
      </c>
    </row>
    <row r="328" spans="2:8">
      <c r="B328" s="62" t="s">
        <v>137</v>
      </c>
      <c r="C328" s="64" t="s">
        <v>124</v>
      </c>
      <c r="D328" s="63" t="s">
        <v>146</v>
      </c>
      <c r="E328" s="173">
        <v>48460</v>
      </c>
      <c r="F328" s="173">
        <v>43280</v>
      </c>
      <c r="G328" s="174">
        <v>450</v>
      </c>
      <c r="H328" s="174">
        <v>400</v>
      </c>
    </row>
    <row r="329" spans="2:8">
      <c r="B329" s="62" t="s">
        <v>137</v>
      </c>
      <c r="C329" s="64" t="s">
        <v>124</v>
      </c>
      <c r="D329" s="63" t="s">
        <v>147</v>
      </c>
      <c r="E329" s="173">
        <v>110720</v>
      </c>
      <c r="F329" s="173">
        <v>105540</v>
      </c>
      <c r="G329" s="174">
        <v>990</v>
      </c>
      <c r="H329" s="174">
        <v>940</v>
      </c>
    </row>
    <row r="330" spans="2:8">
      <c r="B330" s="62" t="s">
        <v>137</v>
      </c>
      <c r="C330" s="64" t="s">
        <v>124</v>
      </c>
      <c r="D330" s="63" t="s">
        <v>148</v>
      </c>
      <c r="E330" s="173">
        <v>187410</v>
      </c>
      <c r="F330" s="173">
        <v>182230</v>
      </c>
      <c r="G330" s="174">
        <v>1760</v>
      </c>
      <c r="H330" s="174">
        <v>1710</v>
      </c>
    </row>
    <row r="331" spans="2:8">
      <c r="B331" s="62" t="s">
        <v>137</v>
      </c>
      <c r="C331" s="62" t="s">
        <v>125</v>
      </c>
      <c r="D331" s="63" t="s">
        <v>145</v>
      </c>
      <c r="E331" s="173">
        <v>38770</v>
      </c>
      <c r="F331" s="173">
        <v>34060</v>
      </c>
      <c r="G331" s="174">
        <v>360</v>
      </c>
      <c r="H331" s="174">
        <v>320</v>
      </c>
    </row>
    <row r="332" spans="2:8">
      <c r="B332" s="62" t="s">
        <v>137</v>
      </c>
      <c r="C332" s="64" t="s">
        <v>125</v>
      </c>
      <c r="D332" s="63" t="s">
        <v>146</v>
      </c>
      <c r="E332" s="173">
        <v>46430</v>
      </c>
      <c r="F332" s="173">
        <v>41720</v>
      </c>
      <c r="G332" s="174">
        <v>430</v>
      </c>
      <c r="H332" s="174">
        <v>390</v>
      </c>
    </row>
    <row r="333" spans="2:8">
      <c r="B333" s="62" t="s">
        <v>137</v>
      </c>
      <c r="C333" s="64" t="s">
        <v>125</v>
      </c>
      <c r="D333" s="63" t="s">
        <v>147</v>
      </c>
      <c r="E333" s="173">
        <v>108690</v>
      </c>
      <c r="F333" s="173">
        <v>103980</v>
      </c>
      <c r="G333" s="174">
        <v>970</v>
      </c>
      <c r="H333" s="174">
        <v>920</v>
      </c>
    </row>
    <row r="334" spans="2:8">
      <c r="B334" s="62" t="s">
        <v>137</v>
      </c>
      <c r="C334" s="64" t="s">
        <v>125</v>
      </c>
      <c r="D334" s="63" t="s">
        <v>148</v>
      </c>
      <c r="E334" s="173">
        <v>185380</v>
      </c>
      <c r="F334" s="173">
        <v>180670</v>
      </c>
      <c r="G334" s="174">
        <v>1740</v>
      </c>
      <c r="H334" s="174">
        <v>1690</v>
      </c>
    </row>
    <row r="335" spans="2:8">
      <c r="B335" s="62" t="s">
        <v>137</v>
      </c>
      <c r="C335" s="62" t="s">
        <v>126</v>
      </c>
      <c r="D335" s="63" t="s">
        <v>145</v>
      </c>
      <c r="E335" s="173">
        <v>37030</v>
      </c>
      <c r="F335" s="173">
        <v>32720</v>
      </c>
      <c r="G335" s="174">
        <v>350</v>
      </c>
      <c r="H335" s="174">
        <v>300</v>
      </c>
    </row>
    <row r="336" spans="2:8">
      <c r="B336" s="62" t="s">
        <v>137</v>
      </c>
      <c r="C336" s="64" t="s">
        <v>126</v>
      </c>
      <c r="D336" s="63" t="s">
        <v>146</v>
      </c>
      <c r="E336" s="173">
        <v>44690</v>
      </c>
      <c r="F336" s="173">
        <v>40380</v>
      </c>
      <c r="G336" s="174">
        <v>420</v>
      </c>
      <c r="H336" s="174">
        <v>370</v>
      </c>
    </row>
    <row r="337" spans="2:8">
      <c r="B337" s="62" t="s">
        <v>137</v>
      </c>
      <c r="C337" s="64" t="s">
        <v>126</v>
      </c>
      <c r="D337" s="63" t="s">
        <v>147</v>
      </c>
      <c r="E337" s="173">
        <v>106950</v>
      </c>
      <c r="F337" s="173">
        <v>102640</v>
      </c>
      <c r="G337" s="174">
        <v>950</v>
      </c>
      <c r="H337" s="174">
        <v>910</v>
      </c>
    </row>
    <row r="338" spans="2:8">
      <c r="B338" s="62" t="s">
        <v>137</v>
      </c>
      <c r="C338" s="64" t="s">
        <v>126</v>
      </c>
      <c r="D338" s="63" t="s">
        <v>148</v>
      </c>
      <c r="E338" s="173">
        <v>183640</v>
      </c>
      <c r="F338" s="173">
        <v>179330</v>
      </c>
      <c r="G338" s="174">
        <v>1720</v>
      </c>
      <c r="H338" s="174">
        <v>1680</v>
      </c>
    </row>
    <row r="339" spans="2:8">
      <c r="B339" s="62" t="s">
        <v>137</v>
      </c>
      <c r="C339" s="62" t="s">
        <v>127</v>
      </c>
      <c r="D339" s="63" t="s">
        <v>145</v>
      </c>
      <c r="E339" s="173">
        <v>35570</v>
      </c>
      <c r="F339" s="173">
        <v>31580</v>
      </c>
      <c r="G339" s="174">
        <v>330</v>
      </c>
      <c r="H339" s="174">
        <v>290</v>
      </c>
    </row>
    <row r="340" spans="2:8">
      <c r="B340" s="62" t="s">
        <v>137</v>
      </c>
      <c r="C340" s="64" t="s">
        <v>127</v>
      </c>
      <c r="D340" s="63" t="s">
        <v>146</v>
      </c>
      <c r="E340" s="173">
        <v>43230</v>
      </c>
      <c r="F340" s="173">
        <v>39240</v>
      </c>
      <c r="G340" s="174">
        <v>400</v>
      </c>
      <c r="H340" s="174">
        <v>360</v>
      </c>
    </row>
    <row r="341" spans="2:8">
      <c r="B341" s="62" t="s">
        <v>137</v>
      </c>
      <c r="C341" s="64" t="s">
        <v>127</v>
      </c>
      <c r="D341" s="63" t="s">
        <v>147</v>
      </c>
      <c r="E341" s="173">
        <v>105490</v>
      </c>
      <c r="F341" s="173">
        <v>101500</v>
      </c>
      <c r="G341" s="174">
        <v>930</v>
      </c>
      <c r="H341" s="174">
        <v>890</v>
      </c>
    </row>
    <row r="342" spans="2:8">
      <c r="B342" s="62" t="s">
        <v>137</v>
      </c>
      <c r="C342" s="64" t="s">
        <v>127</v>
      </c>
      <c r="D342" s="63" t="s">
        <v>148</v>
      </c>
      <c r="E342" s="173">
        <v>182180</v>
      </c>
      <c r="F342" s="173">
        <v>178190</v>
      </c>
      <c r="G342" s="174">
        <v>1700</v>
      </c>
      <c r="H342" s="174">
        <v>1660</v>
      </c>
    </row>
    <row r="343" spans="2:8">
      <c r="B343" s="62" t="s">
        <v>137</v>
      </c>
      <c r="C343" s="62" t="s">
        <v>128</v>
      </c>
      <c r="D343" s="63" t="s">
        <v>145</v>
      </c>
      <c r="E343" s="173">
        <v>34340</v>
      </c>
      <c r="F343" s="173">
        <v>30640</v>
      </c>
      <c r="G343" s="174">
        <v>320</v>
      </c>
      <c r="H343" s="174">
        <v>280</v>
      </c>
    </row>
    <row r="344" spans="2:8">
      <c r="B344" s="62" t="s">
        <v>137</v>
      </c>
      <c r="C344" s="64" t="s">
        <v>128</v>
      </c>
      <c r="D344" s="63" t="s">
        <v>146</v>
      </c>
      <c r="E344" s="173">
        <v>42000</v>
      </c>
      <c r="F344" s="173">
        <v>38300</v>
      </c>
      <c r="G344" s="174">
        <v>390</v>
      </c>
      <c r="H344" s="174">
        <v>350</v>
      </c>
    </row>
    <row r="345" spans="2:8">
      <c r="B345" s="62" t="s">
        <v>137</v>
      </c>
      <c r="C345" s="64" t="s">
        <v>128</v>
      </c>
      <c r="D345" s="63" t="s">
        <v>147</v>
      </c>
      <c r="E345" s="173">
        <v>104260</v>
      </c>
      <c r="F345" s="173">
        <v>100560</v>
      </c>
      <c r="G345" s="174">
        <v>920</v>
      </c>
      <c r="H345" s="174">
        <v>890</v>
      </c>
    </row>
    <row r="346" spans="2:8">
      <c r="B346" s="62" t="s">
        <v>137</v>
      </c>
      <c r="C346" s="64" t="s">
        <v>128</v>
      </c>
      <c r="D346" s="63" t="s">
        <v>148</v>
      </c>
      <c r="E346" s="173">
        <v>180950</v>
      </c>
      <c r="F346" s="173">
        <v>177250</v>
      </c>
      <c r="G346" s="174">
        <v>1690</v>
      </c>
      <c r="H346" s="174">
        <v>1660</v>
      </c>
    </row>
    <row r="347" spans="2:8">
      <c r="B347" s="62" t="s">
        <v>137</v>
      </c>
      <c r="C347" s="62" t="s">
        <v>129</v>
      </c>
      <c r="D347" s="63" t="s">
        <v>145</v>
      </c>
      <c r="E347" s="173">
        <v>33260</v>
      </c>
      <c r="F347" s="173">
        <v>29810</v>
      </c>
      <c r="G347" s="174">
        <v>310</v>
      </c>
      <c r="H347" s="174">
        <v>270</v>
      </c>
    </row>
    <row r="348" spans="2:8">
      <c r="B348" s="62" t="s">
        <v>137</v>
      </c>
      <c r="C348" s="64" t="s">
        <v>129</v>
      </c>
      <c r="D348" s="63" t="s">
        <v>146</v>
      </c>
      <c r="E348" s="173">
        <v>40920</v>
      </c>
      <c r="F348" s="173">
        <v>37470</v>
      </c>
      <c r="G348" s="174">
        <v>380</v>
      </c>
      <c r="H348" s="174">
        <v>340</v>
      </c>
    </row>
    <row r="349" spans="2:8">
      <c r="B349" s="62" t="s">
        <v>137</v>
      </c>
      <c r="C349" s="64" t="s">
        <v>129</v>
      </c>
      <c r="D349" s="63" t="s">
        <v>147</v>
      </c>
      <c r="E349" s="173">
        <v>103180</v>
      </c>
      <c r="F349" s="173">
        <v>99730</v>
      </c>
      <c r="G349" s="174">
        <v>910</v>
      </c>
      <c r="H349" s="174">
        <v>880</v>
      </c>
    </row>
    <row r="350" spans="2:8">
      <c r="B350" s="62" t="s">
        <v>137</v>
      </c>
      <c r="C350" s="64" t="s">
        <v>129</v>
      </c>
      <c r="D350" s="63" t="s">
        <v>148</v>
      </c>
      <c r="E350" s="173">
        <v>179870</v>
      </c>
      <c r="F350" s="173">
        <v>176420</v>
      </c>
      <c r="G350" s="174">
        <v>1680</v>
      </c>
      <c r="H350" s="174">
        <v>1650</v>
      </c>
    </row>
    <row r="351" spans="2:8">
      <c r="B351" s="62" t="s">
        <v>137</v>
      </c>
      <c r="C351" s="62" t="s">
        <v>130</v>
      </c>
      <c r="D351" s="63" t="s">
        <v>145</v>
      </c>
      <c r="E351" s="173">
        <v>33210</v>
      </c>
      <c r="F351" s="173">
        <v>29970</v>
      </c>
      <c r="G351" s="174">
        <v>310</v>
      </c>
      <c r="H351" s="174">
        <v>280</v>
      </c>
    </row>
    <row r="352" spans="2:8">
      <c r="B352" s="62" t="s">
        <v>137</v>
      </c>
      <c r="C352" s="64" t="s">
        <v>130</v>
      </c>
      <c r="D352" s="63" t="s">
        <v>146</v>
      </c>
      <c r="E352" s="173">
        <v>40870</v>
      </c>
      <c r="F352" s="173">
        <v>37630</v>
      </c>
      <c r="G352" s="174">
        <v>380</v>
      </c>
      <c r="H352" s="174">
        <v>350</v>
      </c>
    </row>
    <row r="353" spans="2:8">
      <c r="B353" s="62" t="s">
        <v>137</v>
      </c>
      <c r="C353" s="64" t="s">
        <v>130</v>
      </c>
      <c r="D353" s="63" t="s">
        <v>147</v>
      </c>
      <c r="E353" s="173">
        <v>103130</v>
      </c>
      <c r="F353" s="173">
        <v>99890</v>
      </c>
      <c r="G353" s="174">
        <v>910</v>
      </c>
      <c r="H353" s="174">
        <v>880</v>
      </c>
    </row>
    <row r="354" spans="2:8">
      <c r="B354" s="62" t="s">
        <v>137</v>
      </c>
      <c r="C354" s="64" t="s">
        <v>130</v>
      </c>
      <c r="D354" s="63" t="s">
        <v>148</v>
      </c>
      <c r="E354" s="173">
        <v>179820</v>
      </c>
      <c r="F354" s="173">
        <v>176580</v>
      </c>
      <c r="G354" s="174">
        <v>1680</v>
      </c>
      <c r="H354" s="174">
        <v>1650</v>
      </c>
    </row>
    <row r="355" spans="2:8">
      <c r="B355" s="62" t="s">
        <v>137</v>
      </c>
      <c r="C355" s="62" t="s">
        <v>131</v>
      </c>
      <c r="D355" s="63" t="s">
        <v>145</v>
      </c>
      <c r="E355" s="173">
        <v>32340</v>
      </c>
      <c r="F355" s="173">
        <v>29290</v>
      </c>
      <c r="G355" s="174">
        <v>300</v>
      </c>
      <c r="H355" s="174">
        <v>270</v>
      </c>
    </row>
    <row r="356" spans="2:8">
      <c r="B356" s="62" t="s">
        <v>137</v>
      </c>
      <c r="C356" s="64" t="s">
        <v>131</v>
      </c>
      <c r="D356" s="63" t="s">
        <v>146</v>
      </c>
      <c r="E356" s="173">
        <v>40000</v>
      </c>
      <c r="F356" s="173">
        <v>36950</v>
      </c>
      <c r="G356" s="174">
        <v>370</v>
      </c>
      <c r="H356" s="174">
        <v>340</v>
      </c>
    </row>
    <row r="357" spans="2:8">
      <c r="B357" s="62" t="s">
        <v>137</v>
      </c>
      <c r="C357" s="64" t="s">
        <v>131</v>
      </c>
      <c r="D357" s="63" t="s">
        <v>147</v>
      </c>
      <c r="E357" s="173">
        <v>102260</v>
      </c>
      <c r="F357" s="173">
        <v>99210</v>
      </c>
      <c r="G357" s="174">
        <v>900</v>
      </c>
      <c r="H357" s="174">
        <v>870</v>
      </c>
    </row>
    <row r="358" spans="2:8">
      <c r="B358" s="62" t="s">
        <v>137</v>
      </c>
      <c r="C358" s="64" t="s">
        <v>131</v>
      </c>
      <c r="D358" s="63" t="s">
        <v>148</v>
      </c>
      <c r="E358" s="173">
        <v>178950</v>
      </c>
      <c r="F358" s="173">
        <v>175900</v>
      </c>
      <c r="G358" s="174">
        <v>1670</v>
      </c>
      <c r="H358" s="174">
        <v>1640</v>
      </c>
    </row>
    <row r="359" spans="2:8">
      <c r="B359" s="62" t="s">
        <v>137</v>
      </c>
      <c r="C359" s="62" t="s">
        <v>132</v>
      </c>
      <c r="D359" s="63" t="s">
        <v>145</v>
      </c>
      <c r="E359" s="173">
        <v>31550</v>
      </c>
      <c r="F359" s="173">
        <v>28670</v>
      </c>
      <c r="G359" s="174">
        <v>290</v>
      </c>
      <c r="H359" s="174">
        <v>260</v>
      </c>
    </row>
    <row r="360" spans="2:8">
      <c r="B360" s="62" t="s">
        <v>137</v>
      </c>
      <c r="C360" s="64" t="s">
        <v>133</v>
      </c>
      <c r="D360" s="63" t="s">
        <v>146</v>
      </c>
      <c r="E360" s="173">
        <v>39210</v>
      </c>
      <c r="F360" s="173">
        <v>36330</v>
      </c>
      <c r="G360" s="174">
        <v>360</v>
      </c>
      <c r="H360" s="174">
        <v>330</v>
      </c>
    </row>
    <row r="361" spans="2:8">
      <c r="B361" s="62" t="s">
        <v>137</v>
      </c>
      <c r="C361" s="64" t="s">
        <v>132</v>
      </c>
      <c r="D361" s="63" t="s">
        <v>147</v>
      </c>
      <c r="E361" s="173">
        <v>101470</v>
      </c>
      <c r="F361" s="173">
        <v>98590</v>
      </c>
      <c r="G361" s="174">
        <v>890</v>
      </c>
      <c r="H361" s="174">
        <v>870</v>
      </c>
    </row>
    <row r="362" spans="2:8">
      <c r="B362" s="62" t="s">
        <v>137</v>
      </c>
      <c r="C362" s="64" t="s">
        <v>132</v>
      </c>
      <c r="D362" s="63" t="s">
        <v>148</v>
      </c>
      <c r="E362" s="173">
        <v>178160</v>
      </c>
      <c r="F362" s="173">
        <v>175280</v>
      </c>
      <c r="G362" s="174">
        <v>1660</v>
      </c>
      <c r="H362" s="174">
        <v>1640</v>
      </c>
    </row>
    <row r="363" spans="2:8">
      <c r="B363" s="62" t="s">
        <v>138</v>
      </c>
      <c r="C363" s="62" t="s">
        <v>520</v>
      </c>
      <c r="D363" s="63" t="s">
        <v>145</v>
      </c>
      <c r="E363" s="173">
        <v>234180</v>
      </c>
      <c r="F363" s="173">
        <v>183900</v>
      </c>
      <c r="G363" s="174">
        <v>2320</v>
      </c>
      <c r="H363" s="174">
        <v>1810</v>
      </c>
    </row>
    <row r="364" spans="2:8">
      <c r="B364" s="62" t="s">
        <v>138</v>
      </c>
      <c r="C364" s="62" t="s">
        <v>520</v>
      </c>
      <c r="D364" s="63" t="s">
        <v>146</v>
      </c>
      <c r="E364" s="173">
        <v>241600</v>
      </c>
      <c r="F364" s="173">
        <v>191320</v>
      </c>
      <c r="G364" s="174">
        <v>2390</v>
      </c>
      <c r="H364" s="174">
        <v>1880</v>
      </c>
    </row>
    <row r="365" spans="2:8">
      <c r="B365" s="62" t="s">
        <v>138</v>
      </c>
      <c r="C365" s="62" t="s">
        <v>520</v>
      </c>
      <c r="D365" s="63" t="s">
        <v>147</v>
      </c>
      <c r="E365" s="173">
        <v>302100</v>
      </c>
      <c r="F365" s="173">
        <v>251820</v>
      </c>
      <c r="G365" s="174">
        <v>2900</v>
      </c>
      <c r="H365" s="174">
        <v>2400</v>
      </c>
    </row>
    <row r="366" spans="2:8">
      <c r="B366" s="62" t="s">
        <v>138</v>
      </c>
      <c r="C366" s="62" t="s">
        <v>520</v>
      </c>
      <c r="D366" s="63" t="s">
        <v>148</v>
      </c>
      <c r="E366" s="173">
        <v>376300</v>
      </c>
      <c r="F366" s="173">
        <v>326020</v>
      </c>
      <c r="G366" s="174">
        <v>3640</v>
      </c>
      <c r="H366" s="174">
        <v>3140</v>
      </c>
    </row>
    <row r="367" spans="2:8">
      <c r="B367" s="62" t="s">
        <v>138</v>
      </c>
      <c r="C367" s="62" t="s">
        <v>521</v>
      </c>
      <c r="D367" s="63" t="s">
        <v>145</v>
      </c>
      <c r="E367" s="173">
        <v>126970</v>
      </c>
      <c r="F367" s="173">
        <v>101830</v>
      </c>
      <c r="G367" s="174">
        <v>1250</v>
      </c>
      <c r="H367" s="174">
        <v>990</v>
      </c>
    </row>
    <row r="368" spans="2:8">
      <c r="B368" s="62" t="s">
        <v>138</v>
      </c>
      <c r="C368" s="62" t="s">
        <v>521</v>
      </c>
      <c r="D368" s="63" t="s">
        <v>146</v>
      </c>
      <c r="E368" s="173">
        <v>134390</v>
      </c>
      <c r="F368" s="173">
        <v>109250</v>
      </c>
      <c r="G368" s="174">
        <v>1320</v>
      </c>
      <c r="H368" s="174">
        <v>1060</v>
      </c>
    </row>
    <row r="369" spans="2:8">
      <c r="B369" s="62" t="s">
        <v>138</v>
      </c>
      <c r="C369" s="62" t="s">
        <v>521</v>
      </c>
      <c r="D369" s="63" t="s">
        <v>147</v>
      </c>
      <c r="E369" s="173">
        <v>194890</v>
      </c>
      <c r="F369" s="173">
        <v>169750</v>
      </c>
      <c r="G369" s="174">
        <v>1830</v>
      </c>
      <c r="H369" s="174">
        <v>1580</v>
      </c>
    </row>
    <row r="370" spans="2:8">
      <c r="B370" s="62" t="s">
        <v>138</v>
      </c>
      <c r="C370" s="62" t="s">
        <v>521</v>
      </c>
      <c r="D370" s="63" t="s">
        <v>148</v>
      </c>
      <c r="E370" s="173">
        <v>269090</v>
      </c>
      <c r="F370" s="173">
        <v>243950</v>
      </c>
      <c r="G370" s="174">
        <v>2570</v>
      </c>
      <c r="H370" s="174">
        <v>2320</v>
      </c>
    </row>
    <row r="371" spans="2:8">
      <c r="B371" s="62" t="s">
        <v>138</v>
      </c>
      <c r="C371" s="62" t="s">
        <v>113</v>
      </c>
      <c r="D371" s="63" t="s">
        <v>145</v>
      </c>
      <c r="E371" s="173">
        <v>91130</v>
      </c>
      <c r="F371" s="173">
        <v>74370</v>
      </c>
      <c r="G371" s="174">
        <v>890</v>
      </c>
      <c r="H371" s="174">
        <v>720</v>
      </c>
    </row>
    <row r="372" spans="2:8">
      <c r="B372" s="62" t="s">
        <v>138</v>
      </c>
      <c r="C372" s="64" t="s">
        <v>114</v>
      </c>
      <c r="D372" s="63" t="s">
        <v>146</v>
      </c>
      <c r="E372" s="173">
        <v>98550</v>
      </c>
      <c r="F372" s="173">
        <v>81790</v>
      </c>
      <c r="G372" s="174">
        <v>960</v>
      </c>
      <c r="H372" s="174">
        <v>790</v>
      </c>
    </row>
    <row r="373" spans="2:8">
      <c r="B373" s="62" t="s">
        <v>138</v>
      </c>
      <c r="C373" s="64" t="s">
        <v>114</v>
      </c>
      <c r="D373" s="63" t="s">
        <v>147</v>
      </c>
      <c r="E373" s="173">
        <v>159050</v>
      </c>
      <c r="F373" s="173">
        <v>142290</v>
      </c>
      <c r="G373" s="174">
        <v>1470</v>
      </c>
      <c r="H373" s="174">
        <v>1300</v>
      </c>
    </row>
    <row r="374" spans="2:8">
      <c r="B374" s="62" t="s">
        <v>138</v>
      </c>
      <c r="C374" s="64" t="s">
        <v>114</v>
      </c>
      <c r="D374" s="63" t="s">
        <v>148</v>
      </c>
      <c r="E374" s="173">
        <v>233250</v>
      </c>
      <c r="F374" s="173">
        <v>216490</v>
      </c>
      <c r="G374" s="174">
        <v>2210</v>
      </c>
      <c r="H374" s="174">
        <v>2040</v>
      </c>
    </row>
    <row r="375" spans="2:8">
      <c r="B375" s="62" t="s">
        <v>138</v>
      </c>
      <c r="C375" s="62" t="s">
        <v>115</v>
      </c>
      <c r="D375" s="63" t="s">
        <v>145</v>
      </c>
      <c r="E375" s="173">
        <v>73450</v>
      </c>
      <c r="F375" s="173">
        <v>60880</v>
      </c>
      <c r="G375" s="174">
        <v>710</v>
      </c>
      <c r="H375" s="174">
        <v>580</v>
      </c>
    </row>
    <row r="376" spans="2:8">
      <c r="B376" s="62" t="s">
        <v>138</v>
      </c>
      <c r="C376" s="64" t="s">
        <v>116</v>
      </c>
      <c r="D376" s="63" t="s">
        <v>146</v>
      </c>
      <c r="E376" s="173">
        <v>80870</v>
      </c>
      <c r="F376" s="173">
        <v>68300</v>
      </c>
      <c r="G376" s="174">
        <v>780</v>
      </c>
      <c r="H376" s="174">
        <v>650</v>
      </c>
    </row>
    <row r="377" spans="2:8">
      <c r="B377" s="62" t="s">
        <v>138</v>
      </c>
      <c r="C377" s="64" t="s">
        <v>116</v>
      </c>
      <c r="D377" s="63" t="s">
        <v>147</v>
      </c>
      <c r="E377" s="173">
        <v>141370</v>
      </c>
      <c r="F377" s="173">
        <v>128800</v>
      </c>
      <c r="G377" s="174">
        <v>1290</v>
      </c>
      <c r="H377" s="174">
        <v>1170</v>
      </c>
    </row>
    <row r="378" spans="2:8">
      <c r="B378" s="62" t="s">
        <v>138</v>
      </c>
      <c r="C378" s="64" t="s">
        <v>116</v>
      </c>
      <c r="D378" s="63" t="s">
        <v>148</v>
      </c>
      <c r="E378" s="173">
        <v>215570</v>
      </c>
      <c r="F378" s="173">
        <v>203000</v>
      </c>
      <c r="G378" s="174">
        <v>2030</v>
      </c>
      <c r="H378" s="174">
        <v>1910</v>
      </c>
    </row>
    <row r="379" spans="2:8">
      <c r="B379" s="62" t="s">
        <v>138</v>
      </c>
      <c r="C379" s="62" t="s">
        <v>117</v>
      </c>
      <c r="D379" s="63" t="s">
        <v>145</v>
      </c>
      <c r="E379" s="173">
        <v>68420</v>
      </c>
      <c r="F379" s="173">
        <v>58360</v>
      </c>
      <c r="G379" s="174">
        <v>660</v>
      </c>
      <c r="H379" s="174">
        <v>560</v>
      </c>
    </row>
    <row r="380" spans="2:8">
      <c r="B380" s="62" t="s">
        <v>138</v>
      </c>
      <c r="C380" s="64" t="s">
        <v>118</v>
      </c>
      <c r="D380" s="63" t="s">
        <v>146</v>
      </c>
      <c r="E380" s="173">
        <v>75840</v>
      </c>
      <c r="F380" s="173">
        <v>65780</v>
      </c>
      <c r="G380" s="174">
        <v>730</v>
      </c>
      <c r="H380" s="174">
        <v>630</v>
      </c>
    </row>
    <row r="381" spans="2:8">
      <c r="B381" s="62" t="s">
        <v>138</v>
      </c>
      <c r="C381" s="64" t="s">
        <v>118</v>
      </c>
      <c r="D381" s="63" t="s">
        <v>147</v>
      </c>
      <c r="E381" s="173">
        <v>136340</v>
      </c>
      <c r="F381" s="173">
        <v>126280</v>
      </c>
      <c r="G381" s="174">
        <v>1240</v>
      </c>
      <c r="H381" s="174">
        <v>1140</v>
      </c>
    </row>
    <row r="382" spans="2:8">
      <c r="B382" s="62" t="s">
        <v>138</v>
      </c>
      <c r="C382" s="64" t="s">
        <v>118</v>
      </c>
      <c r="D382" s="63" t="s">
        <v>148</v>
      </c>
      <c r="E382" s="173">
        <v>210540</v>
      </c>
      <c r="F382" s="173">
        <v>200480</v>
      </c>
      <c r="G382" s="174">
        <v>1980</v>
      </c>
      <c r="H382" s="174">
        <v>1880</v>
      </c>
    </row>
    <row r="383" spans="2:8">
      <c r="B383" s="62" t="s">
        <v>138</v>
      </c>
      <c r="C383" s="62" t="s">
        <v>120</v>
      </c>
      <c r="D383" s="63" t="s">
        <v>145</v>
      </c>
      <c r="E383" s="173">
        <v>59840</v>
      </c>
      <c r="F383" s="173">
        <v>51460</v>
      </c>
      <c r="G383" s="174">
        <v>570</v>
      </c>
      <c r="H383" s="174">
        <v>490</v>
      </c>
    </row>
    <row r="384" spans="2:8">
      <c r="B384" s="62" t="s">
        <v>138</v>
      </c>
      <c r="C384" s="62" t="s">
        <v>120</v>
      </c>
      <c r="D384" s="63" t="s">
        <v>146</v>
      </c>
      <c r="E384" s="173">
        <v>67260</v>
      </c>
      <c r="F384" s="173">
        <v>58880</v>
      </c>
      <c r="G384" s="174">
        <v>640</v>
      </c>
      <c r="H384" s="174">
        <v>560</v>
      </c>
    </row>
    <row r="385" spans="2:8">
      <c r="B385" s="62" t="s">
        <v>138</v>
      </c>
      <c r="C385" s="62" t="s">
        <v>120</v>
      </c>
      <c r="D385" s="63" t="s">
        <v>147</v>
      </c>
      <c r="E385" s="173">
        <v>127760</v>
      </c>
      <c r="F385" s="173">
        <v>119380</v>
      </c>
      <c r="G385" s="174">
        <v>1160</v>
      </c>
      <c r="H385" s="174">
        <v>1070</v>
      </c>
    </row>
    <row r="386" spans="2:8">
      <c r="B386" s="62" t="s">
        <v>138</v>
      </c>
      <c r="C386" s="62" t="s">
        <v>120</v>
      </c>
      <c r="D386" s="63" t="s">
        <v>148</v>
      </c>
      <c r="E386" s="173">
        <v>201960</v>
      </c>
      <c r="F386" s="173">
        <v>193580</v>
      </c>
      <c r="G386" s="174">
        <v>1900</v>
      </c>
      <c r="H386" s="174">
        <v>1810</v>
      </c>
    </row>
    <row r="387" spans="2:8">
      <c r="B387" s="62" t="s">
        <v>138</v>
      </c>
      <c r="C387" s="62" t="s">
        <v>121</v>
      </c>
      <c r="D387" s="63" t="s">
        <v>145</v>
      </c>
      <c r="E387" s="173">
        <v>53790</v>
      </c>
      <c r="F387" s="173">
        <v>46600</v>
      </c>
      <c r="G387" s="174">
        <v>510</v>
      </c>
      <c r="H387" s="174">
        <v>440</v>
      </c>
    </row>
    <row r="388" spans="2:8">
      <c r="B388" s="62" t="s">
        <v>138</v>
      </c>
      <c r="C388" s="64" t="s">
        <v>121</v>
      </c>
      <c r="D388" s="63" t="s">
        <v>146</v>
      </c>
      <c r="E388" s="173">
        <v>61210</v>
      </c>
      <c r="F388" s="173">
        <v>54020</v>
      </c>
      <c r="G388" s="174">
        <v>580</v>
      </c>
      <c r="H388" s="174">
        <v>510</v>
      </c>
    </row>
    <row r="389" spans="2:8">
      <c r="B389" s="62" t="s">
        <v>138</v>
      </c>
      <c r="C389" s="64" t="s">
        <v>121</v>
      </c>
      <c r="D389" s="63" t="s">
        <v>147</v>
      </c>
      <c r="E389" s="173">
        <v>121710</v>
      </c>
      <c r="F389" s="173">
        <v>114520</v>
      </c>
      <c r="G389" s="174">
        <v>1100</v>
      </c>
      <c r="H389" s="174">
        <v>1020</v>
      </c>
    </row>
    <row r="390" spans="2:8">
      <c r="B390" s="62" t="s">
        <v>138</v>
      </c>
      <c r="C390" s="64" t="s">
        <v>121</v>
      </c>
      <c r="D390" s="63" t="s">
        <v>148</v>
      </c>
      <c r="E390" s="173">
        <v>195910</v>
      </c>
      <c r="F390" s="173">
        <v>188720</v>
      </c>
      <c r="G390" s="174">
        <v>1840</v>
      </c>
      <c r="H390" s="174">
        <v>1760</v>
      </c>
    </row>
    <row r="391" spans="2:8">
      <c r="B391" s="62" t="s">
        <v>138</v>
      </c>
      <c r="C391" s="62" t="s">
        <v>122</v>
      </c>
      <c r="D391" s="63" t="s">
        <v>145</v>
      </c>
      <c r="E391" s="173">
        <v>49300</v>
      </c>
      <c r="F391" s="173">
        <v>43020</v>
      </c>
      <c r="G391" s="174">
        <v>470</v>
      </c>
      <c r="H391" s="174">
        <v>410</v>
      </c>
    </row>
    <row r="392" spans="2:8">
      <c r="B392" s="62" t="s">
        <v>138</v>
      </c>
      <c r="C392" s="64" t="s">
        <v>122</v>
      </c>
      <c r="D392" s="63" t="s">
        <v>146</v>
      </c>
      <c r="E392" s="173">
        <v>56720</v>
      </c>
      <c r="F392" s="173">
        <v>50440</v>
      </c>
      <c r="G392" s="174">
        <v>540</v>
      </c>
      <c r="H392" s="174">
        <v>480</v>
      </c>
    </row>
    <row r="393" spans="2:8">
      <c r="B393" s="62" t="s">
        <v>138</v>
      </c>
      <c r="C393" s="64" t="s">
        <v>122</v>
      </c>
      <c r="D393" s="63" t="s">
        <v>147</v>
      </c>
      <c r="E393" s="173">
        <v>117220</v>
      </c>
      <c r="F393" s="173">
        <v>110940</v>
      </c>
      <c r="G393" s="174">
        <v>1050</v>
      </c>
      <c r="H393" s="174">
        <v>990</v>
      </c>
    </row>
    <row r="394" spans="2:8">
      <c r="B394" s="62" t="s">
        <v>138</v>
      </c>
      <c r="C394" s="64" t="s">
        <v>122</v>
      </c>
      <c r="D394" s="63" t="s">
        <v>148</v>
      </c>
      <c r="E394" s="173">
        <v>191420</v>
      </c>
      <c r="F394" s="173">
        <v>185140</v>
      </c>
      <c r="G394" s="174">
        <v>1790</v>
      </c>
      <c r="H394" s="174">
        <v>1730</v>
      </c>
    </row>
    <row r="395" spans="2:8">
      <c r="B395" s="62" t="s">
        <v>138</v>
      </c>
      <c r="C395" s="62" t="s">
        <v>123</v>
      </c>
      <c r="D395" s="63" t="s">
        <v>145</v>
      </c>
      <c r="E395" s="173">
        <v>45760</v>
      </c>
      <c r="F395" s="173">
        <v>40180</v>
      </c>
      <c r="G395" s="174">
        <v>430</v>
      </c>
      <c r="H395" s="174">
        <v>380</v>
      </c>
    </row>
    <row r="396" spans="2:8">
      <c r="B396" s="62" t="s">
        <v>138</v>
      </c>
      <c r="C396" s="64" t="s">
        <v>123</v>
      </c>
      <c r="D396" s="63" t="s">
        <v>146</v>
      </c>
      <c r="E396" s="173">
        <v>53180</v>
      </c>
      <c r="F396" s="173">
        <v>47600</v>
      </c>
      <c r="G396" s="174">
        <v>500</v>
      </c>
      <c r="H396" s="174">
        <v>450</v>
      </c>
    </row>
    <row r="397" spans="2:8">
      <c r="B397" s="62" t="s">
        <v>138</v>
      </c>
      <c r="C397" s="64" t="s">
        <v>123</v>
      </c>
      <c r="D397" s="63" t="s">
        <v>147</v>
      </c>
      <c r="E397" s="173">
        <v>113680</v>
      </c>
      <c r="F397" s="173">
        <v>108100</v>
      </c>
      <c r="G397" s="174">
        <v>1020</v>
      </c>
      <c r="H397" s="174">
        <v>960</v>
      </c>
    </row>
    <row r="398" spans="2:8">
      <c r="B398" s="62" t="s">
        <v>138</v>
      </c>
      <c r="C398" s="64" t="s">
        <v>123</v>
      </c>
      <c r="D398" s="63" t="s">
        <v>148</v>
      </c>
      <c r="E398" s="173">
        <v>187880</v>
      </c>
      <c r="F398" s="173">
        <v>182300</v>
      </c>
      <c r="G398" s="174">
        <v>1760</v>
      </c>
      <c r="H398" s="174">
        <v>1700</v>
      </c>
    </row>
    <row r="399" spans="2:8">
      <c r="B399" s="62" t="s">
        <v>138</v>
      </c>
      <c r="C399" s="62" t="s">
        <v>124</v>
      </c>
      <c r="D399" s="63" t="s">
        <v>145</v>
      </c>
      <c r="E399" s="173">
        <v>39710</v>
      </c>
      <c r="F399" s="173">
        <v>34680</v>
      </c>
      <c r="G399" s="174">
        <v>370</v>
      </c>
      <c r="H399" s="174">
        <v>320</v>
      </c>
    </row>
    <row r="400" spans="2:8">
      <c r="B400" s="62" t="s">
        <v>138</v>
      </c>
      <c r="C400" s="64" t="s">
        <v>124</v>
      </c>
      <c r="D400" s="63" t="s">
        <v>146</v>
      </c>
      <c r="E400" s="173">
        <v>47130</v>
      </c>
      <c r="F400" s="173">
        <v>42100</v>
      </c>
      <c r="G400" s="174">
        <v>440</v>
      </c>
      <c r="H400" s="174">
        <v>390</v>
      </c>
    </row>
    <row r="401" spans="2:8">
      <c r="B401" s="62" t="s">
        <v>138</v>
      </c>
      <c r="C401" s="64" t="s">
        <v>124</v>
      </c>
      <c r="D401" s="63" t="s">
        <v>147</v>
      </c>
      <c r="E401" s="173">
        <v>107630</v>
      </c>
      <c r="F401" s="173">
        <v>102600</v>
      </c>
      <c r="G401" s="174">
        <v>960</v>
      </c>
      <c r="H401" s="174">
        <v>910</v>
      </c>
    </row>
    <row r="402" spans="2:8">
      <c r="B402" s="62" t="s">
        <v>138</v>
      </c>
      <c r="C402" s="64" t="s">
        <v>124</v>
      </c>
      <c r="D402" s="63" t="s">
        <v>148</v>
      </c>
      <c r="E402" s="173">
        <v>181830</v>
      </c>
      <c r="F402" s="173">
        <v>176800</v>
      </c>
      <c r="G402" s="174">
        <v>1700</v>
      </c>
      <c r="H402" s="174">
        <v>1650</v>
      </c>
    </row>
    <row r="403" spans="2:8">
      <c r="B403" s="62" t="s">
        <v>138</v>
      </c>
      <c r="C403" s="62" t="s">
        <v>125</v>
      </c>
      <c r="D403" s="63" t="s">
        <v>145</v>
      </c>
      <c r="E403" s="173">
        <v>37730</v>
      </c>
      <c r="F403" s="173">
        <v>33160</v>
      </c>
      <c r="G403" s="174">
        <v>350</v>
      </c>
      <c r="H403" s="174">
        <v>310</v>
      </c>
    </row>
    <row r="404" spans="2:8">
      <c r="B404" s="62" t="s">
        <v>138</v>
      </c>
      <c r="C404" s="64" t="s">
        <v>125</v>
      </c>
      <c r="D404" s="63" t="s">
        <v>146</v>
      </c>
      <c r="E404" s="173">
        <v>45150</v>
      </c>
      <c r="F404" s="173">
        <v>40580</v>
      </c>
      <c r="G404" s="174">
        <v>420</v>
      </c>
      <c r="H404" s="174">
        <v>380</v>
      </c>
    </row>
    <row r="405" spans="2:8">
      <c r="B405" s="62" t="s">
        <v>138</v>
      </c>
      <c r="C405" s="64" t="s">
        <v>125</v>
      </c>
      <c r="D405" s="63" t="s">
        <v>147</v>
      </c>
      <c r="E405" s="173">
        <v>105650</v>
      </c>
      <c r="F405" s="173">
        <v>101080</v>
      </c>
      <c r="G405" s="174">
        <v>940</v>
      </c>
      <c r="H405" s="174">
        <v>890</v>
      </c>
    </row>
    <row r="406" spans="2:8">
      <c r="B406" s="62" t="s">
        <v>138</v>
      </c>
      <c r="C406" s="64" t="s">
        <v>125</v>
      </c>
      <c r="D406" s="63" t="s">
        <v>148</v>
      </c>
      <c r="E406" s="173">
        <v>179850</v>
      </c>
      <c r="F406" s="173">
        <v>175280</v>
      </c>
      <c r="G406" s="174">
        <v>1680</v>
      </c>
      <c r="H406" s="174">
        <v>1630</v>
      </c>
    </row>
    <row r="407" spans="2:8">
      <c r="B407" s="62" t="s">
        <v>138</v>
      </c>
      <c r="C407" s="62" t="s">
        <v>126</v>
      </c>
      <c r="D407" s="63" t="s">
        <v>145</v>
      </c>
      <c r="E407" s="173">
        <v>36040</v>
      </c>
      <c r="F407" s="173">
        <v>31850</v>
      </c>
      <c r="G407" s="174">
        <v>340</v>
      </c>
      <c r="H407" s="174">
        <v>290</v>
      </c>
    </row>
    <row r="408" spans="2:8">
      <c r="B408" s="62" t="s">
        <v>138</v>
      </c>
      <c r="C408" s="64" t="s">
        <v>126</v>
      </c>
      <c r="D408" s="63" t="s">
        <v>146</v>
      </c>
      <c r="E408" s="173">
        <v>43460</v>
      </c>
      <c r="F408" s="173">
        <v>39270</v>
      </c>
      <c r="G408" s="174">
        <v>410</v>
      </c>
      <c r="H408" s="174">
        <v>360</v>
      </c>
    </row>
    <row r="409" spans="2:8">
      <c r="B409" s="62" t="s">
        <v>138</v>
      </c>
      <c r="C409" s="64" t="s">
        <v>126</v>
      </c>
      <c r="D409" s="63" t="s">
        <v>147</v>
      </c>
      <c r="E409" s="173">
        <v>103960</v>
      </c>
      <c r="F409" s="173">
        <v>99770</v>
      </c>
      <c r="G409" s="174">
        <v>920</v>
      </c>
      <c r="H409" s="174">
        <v>880</v>
      </c>
    </row>
    <row r="410" spans="2:8">
      <c r="B410" s="62" t="s">
        <v>138</v>
      </c>
      <c r="C410" s="64" t="s">
        <v>126</v>
      </c>
      <c r="D410" s="63" t="s">
        <v>148</v>
      </c>
      <c r="E410" s="173">
        <v>178160</v>
      </c>
      <c r="F410" s="173">
        <v>173970</v>
      </c>
      <c r="G410" s="174">
        <v>1660</v>
      </c>
      <c r="H410" s="174">
        <v>1620</v>
      </c>
    </row>
    <row r="411" spans="2:8">
      <c r="B411" s="62" t="s">
        <v>138</v>
      </c>
      <c r="C411" s="62" t="s">
        <v>127</v>
      </c>
      <c r="D411" s="63" t="s">
        <v>145</v>
      </c>
      <c r="E411" s="173">
        <v>34610</v>
      </c>
      <c r="F411" s="173">
        <v>30740</v>
      </c>
      <c r="G411" s="174">
        <v>320</v>
      </c>
      <c r="H411" s="174">
        <v>280</v>
      </c>
    </row>
    <row r="412" spans="2:8">
      <c r="B412" s="62" t="s">
        <v>138</v>
      </c>
      <c r="C412" s="64" t="s">
        <v>127</v>
      </c>
      <c r="D412" s="63" t="s">
        <v>146</v>
      </c>
      <c r="E412" s="173">
        <v>42030</v>
      </c>
      <c r="F412" s="173">
        <v>38160</v>
      </c>
      <c r="G412" s="174">
        <v>390</v>
      </c>
      <c r="H412" s="174">
        <v>350</v>
      </c>
    </row>
    <row r="413" spans="2:8">
      <c r="B413" s="62" t="s">
        <v>138</v>
      </c>
      <c r="C413" s="64" t="s">
        <v>127</v>
      </c>
      <c r="D413" s="63" t="s">
        <v>147</v>
      </c>
      <c r="E413" s="173">
        <v>102530</v>
      </c>
      <c r="F413" s="173">
        <v>98660</v>
      </c>
      <c r="G413" s="174">
        <v>910</v>
      </c>
      <c r="H413" s="174">
        <v>870</v>
      </c>
    </row>
    <row r="414" spans="2:8">
      <c r="B414" s="62" t="s">
        <v>138</v>
      </c>
      <c r="C414" s="64" t="s">
        <v>127</v>
      </c>
      <c r="D414" s="63" t="s">
        <v>148</v>
      </c>
      <c r="E414" s="173">
        <v>176730</v>
      </c>
      <c r="F414" s="173">
        <v>172860</v>
      </c>
      <c r="G414" s="174">
        <v>1650</v>
      </c>
      <c r="H414" s="174">
        <v>1610</v>
      </c>
    </row>
    <row r="415" spans="2:8">
      <c r="B415" s="62" t="s">
        <v>138</v>
      </c>
      <c r="C415" s="62" t="s">
        <v>128</v>
      </c>
      <c r="D415" s="63" t="s">
        <v>145</v>
      </c>
      <c r="E415" s="173">
        <v>33420</v>
      </c>
      <c r="F415" s="173">
        <v>29830</v>
      </c>
      <c r="G415" s="174">
        <v>310</v>
      </c>
      <c r="H415" s="174">
        <v>270</v>
      </c>
    </row>
    <row r="416" spans="2:8">
      <c r="B416" s="62" t="s">
        <v>138</v>
      </c>
      <c r="C416" s="64" t="s">
        <v>128</v>
      </c>
      <c r="D416" s="63" t="s">
        <v>146</v>
      </c>
      <c r="E416" s="173">
        <v>40840</v>
      </c>
      <c r="F416" s="173">
        <v>37250</v>
      </c>
      <c r="G416" s="174">
        <v>380</v>
      </c>
      <c r="H416" s="174">
        <v>340</v>
      </c>
    </row>
    <row r="417" spans="2:8">
      <c r="B417" s="62" t="s">
        <v>138</v>
      </c>
      <c r="C417" s="64" t="s">
        <v>128</v>
      </c>
      <c r="D417" s="63" t="s">
        <v>147</v>
      </c>
      <c r="E417" s="173">
        <v>101340</v>
      </c>
      <c r="F417" s="173">
        <v>97750</v>
      </c>
      <c r="G417" s="174">
        <v>890</v>
      </c>
      <c r="H417" s="174">
        <v>860</v>
      </c>
    </row>
    <row r="418" spans="2:8">
      <c r="B418" s="62" t="s">
        <v>138</v>
      </c>
      <c r="C418" s="64" t="s">
        <v>128</v>
      </c>
      <c r="D418" s="63" t="s">
        <v>148</v>
      </c>
      <c r="E418" s="173">
        <v>175540</v>
      </c>
      <c r="F418" s="173">
        <v>171950</v>
      </c>
      <c r="G418" s="174">
        <v>1630</v>
      </c>
      <c r="H418" s="174">
        <v>1600</v>
      </c>
    </row>
    <row r="419" spans="2:8">
      <c r="B419" s="62" t="s">
        <v>138</v>
      </c>
      <c r="C419" s="62" t="s">
        <v>129</v>
      </c>
      <c r="D419" s="63" t="s">
        <v>145</v>
      </c>
      <c r="E419" s="173">
        <v>32360</v>
      </c>
      <c r="F419" s="173">
        <v>29010</v>
      </c>
      <c r="G419" s="174">
        <v>300</v>
      </c>
      <c r="H419" s="174">
        <v>270</v>
      </c>
    </row>
    <row r="420" spans="2:8">
      <c r="B420" s="62" t="s">
        <v>138</v>
      </c>
      <c r="C420" s="64" t="s">
        <v>129</v>
      </c>
      <c r="D420" s="63" t="s">
        <v>146</v>
      </c>
      <c r="E420" s="173">
        <v>39780</v>
      </c>
      <c r="F420" s="173">
        <v>36430</v>
      </c>
      <c r="G420" s="174">
        <v>370</v>
      </c>
      <c r="H420" s="174">
        <v>340</v>
      </c>
    </row>
    <row r="421" spans="2:8">
      <c r="B421" s="62" t="s">
        <v>138</v>
      </c>
      <c r="C421" s="64" t="s">
        <v>129</v>
      </c>
      <c r="D421" s="63" t="s">
        <v>147</v>
      </c>
      <c r="E421" s="173">
        <v>100280</v>
      </c>
      <c r="F421" s="173">
        <v>96930</v>
      </c>
      <c r="G421" s="174">
        <v>880</v>
      </c>
      <c r="H421" s="174">
        <v>850</v>
      </c>
    </row>
    <row r="422" spans="2:8">
      <c r="B422" s="62" t="s">
        <v>138</v>
      </c>
      <c r="C422" s="64" t="s">
        <v>129</v>
      </c>
      <c r="D422" s="63" t="s">
        <v>148</v>
      </c>
      <c r="E422" s="173">
        <v>174480</v>
      </c>
      <c r="F422" s="173">
        <v>171130</v>
      </c>
      <c r="G422" s="174">
        <v>1620</v>
      </c>
      <c r="H422" s="174">
        <v>1590</v>
      </c>
    </row>
    <row r="423" spans="2:8">
      <c r="B423" s="62" t="s">
        <v>138</v>
      </c>
      <c r="C423" s="62" t="s">
        <v>130</v>
      </c>
      <c r="D423" s="63" t="s">
        <v>145</v>
      </c>
      <c r="E423" s="173">
        <v>32340</v>
      </c>
      <c r="F423" s="173">
        <v>29200</v>
      </c>
      <c r="G423" s="174">
        <v>300</v>
      </c>
      <c r="H423" s="174">
        <v>270</v>
      </c>
    </row>
    <row r="424" spans="2:8">
      <c r="B424" s="62" t="s">
        <v>138</v>
      </c>
      <c r="C424" s="64" t="s">
        <v>130</v>
      </c>
      <c r="D424" s="63" t="s">
        <v>146</v>
      </c>
      <c r="E424" s="173">
        <v>39760</v>
      </c>
      <c r="F424" s="173">
        <v>36620</v>
      </c>
      <c r="G424" s="174">
        <v>370</v>
      </c>
      <c r="H424" s="174">
        <v>340</v>
      </c>
    </row>
    <row r="425" spans="2:8">
      <c r="B425" s="62" t="s">
        <v>138</v>
      </c>
      <c r="C425" s="64" t="s">
        <v>130</v>
      </c>
      <c r="D425" s="63" t="s">
        <v>147</v>
      </c>
      <c r="E425" s="173">
        <v>100260</v>
      </c>
      <c r="F425" s="173">
        <v>97120</v>
      </c>
      <c r="G425" s="174">
        <v>880</v>
      </c>
      <c r="H425" s="174">
        <v>850</v>
      </c>
    </row>
    <row r="426" spans="2:8">
      <c r="B426" s="62" t="s">
        <v>138</v>
      </c>
      <c r="C426" s="64" t="s">
        <v>130</v>
      </c>
      <c r="D426" s="63" t="s">
        <v>148</v>
      </c>
      <c r="E426" s="173">
        <v>174460</v>
      </c>
      <c r="F426" s="173">
        <v>171320</v>
      </c>
      <c r="G426" s="174">
        <v>1620</v>
      </c>
      <c r="H426" s="174">
        <v>1590</v>
      </c>
    </row>
    <row r="427" spans="2:8">
      <c r="B427" s="62" t="s">
        <v>138</v>
      </c>
      <c r="C427" s="62" t="s">
        <v>131</v>
      </c>
      <c r="D427" s="63" t="s">
        <v>145</v>
      </c>
      <c r="E427" s="173">
        <v>31490</v>
      </c>
      <c r="F427" s="173">
        <v>28530</v>
      </c>
      <c r="G427" s="174">
        <v>290</v>
      </c>
      <c r="H427" s="174">
        <v>260</v>
      </c>
    </row>
    <row r="428" spans="2:8">
      <c r="B428" s="62" t="s">
        <v>138</v>
      </c>
      <c r="C428" s="64" t="s">
        <v>131</v>
      </c>
      <c r="D428" s="63" t="s">
        <v>146</v>
      </c>
      <c r="E428" s="173">
        <v>38910</v>
      </c>
      <c r="F428" s="173">
        <v>35950</v>
      </c>
      <c r="G428" s="174">
        <v>360</v>
      </c>
      <c r="H428" s="174">
        <v>330</v>
      </c>
    </row>
    <row r="429" spans="2:8">
      <c r="B429" s="62" t="s">
        <v>138</v>
      </c>
      <c r="C429" s="64" t="s">
        <v>131</v>
      </c>
      <c r="D429" s="63" t="s">
        <v>147</v>
      </c>
      <c r="E429" s="173">
        <v>99410</v>
      </c>
      <c r="F429" s="173">
        <v>96450</v>
      </c>
      <c r="G429" s="174">
        <v>870</v>
      </c>
      <c r="H429" s="174">
        <v>840</v>
      </c>
    </row>
    <row r="430" spans="2:8">
      <c r="B430" s="62" t="s">
        <v>138</v>
      </c>
      <c r="C430" s="64" t="s">
        <v>131</v>
      </c>
      <c r="D430" s="63" t="s">
        <v>148</v>
      </c>
      <c r="E430" s="173">
        <v>173610</v>
      </c>
      <c r="F430" s="173">
        <v>170650</v>
      </c>
      <c r="G430" s="174">
        <v>1610</v>
      </c>
      <c r="H430" s="174">
        <v>1580</v>
      </c>
    </row>
    <row r="431" spans="2:8">
      <c r="B431" s="62" t="s">
        <v>138</v>
      </c>
      <c r="C431" s="62" t="s">
        <v>132</v>
      </c>
      <c r="D431" s="63" t="s">
        <v>145</v>
      </c>
      <c r="E431" s="173">
        <v>30720</v>
      </c>
      <c r="F431" s="173">
        <v>27920</v>
      </c>
      <c r="G431" s="174">
        <v>280</v>
      </c>
      <c r="H431" s="174">
        <v>250</v>
      </c>
    </row>
    <row r="432" spans="2:8">
      <c r="B432" s="62" t="s">
        <v>138</v>
      </c>
      <c r="C432" s="64" t="s">
        <v>133</v>
      </c>
      <c r="D432" s="63" t="s">
        <v>146</v>
      </c>
      <c r="E432" s="173">
        <v>38140</v>
      </c>
      <c r="F432" s="173">
        <v>35340</v>
      </c>
      <c r="G432" s="174">
        <v>350</v>
      </c>
      <c r="H432" s="174">
        <v>320</v>
      </c>
    </row>
    <row r="433" spans="2:8">
      <c r="B433" s="62" t="s">
        <v>138</v>
      </c>
      <c r="C433" s="64" t="s">
        <v>132</v>
      </c>
      <c r="D433" s="63" t="s">
        <v>147</v>
      </c>
      <c r="E433" s="173">
        <v>98640</v>
      </c>
      <c r="F433" s="173">
        <v>95840</v>
      </c>
      <c r="G433" s="174">
        <v>870</v>
      </c>
      <c r="H433" s="174">
        <v>840</v>
      </c>
    </row>
    <row r="434" spans="2:8">
      <c r="B434" s="62" t="s">
        <v>138</v>
      </c>
      <c r="C434" s="64" t="s">
        <v>132</v>
      </c>
      <c r="D434" s="63" t="s">
        <v>148</v>
      </c>
      <c r="E434" s="173">
        <v>172840</v>
      </c>
      <c r="F434" s="173">
        <v>170040</v>
      </c>
      <c r="G434" s="174">
        <v>1610</v>
      </c>
      <c r="H434" s="174">
        <v>1580</v>
      </c>
    </row>
    <row r="435" spans="2:8">
      <c r="B435" s="62" t="s">
        <v>139</v>
      </c>
      <c r="C435" s="62" t="s">
        <v>520</v>
      </c>
      <c r="D435" s="63" t="s">
        <v>145</v>
      </c>
      <c r="E435" s="173">
        <v>229290</v>
      </c>
      <c r="F435" s="173">
        <v>180130</v>
      </c>
      <c r="G435" s="174">
        <v>2270</v>
      </c>
      <c r="H435" s="174">
        <v>1780</v>
      </c>
    </row>
    <row r="436" spans="2:8">
      <c r="B436" s="62" t="s">
        <v>139</v>
      </c>
      <c r="C436" s="62" t="s">
        <v>520</v>
      </c>
      <c r="D436" s="63" t="s">
        <v>146</v>
      </c>
      <c r="E436" s="173">
        <v>236520</v>
      </c>
      <c r="F436" s="173">
        <v>187360</v>
      </c>
      <c r="G436" s="174">
        <v>2340</v>
      </c>
      <c r="H436" s="174">
        <v>1850</v>
      </c>
    </row>
    <row r="437" spans="2:8">
      <c r="B437" s="62" t="s">
        <v>139</v>
      </c>
      <c r="C437" s="62" t="s">
        <v>520</v>
      </c>
      <c r="D437" s="63" t="s">
        <v>147</v>
      </c>
      <c r="E437" s="173">
        <v>295710</v>
      </c>
      <c r="F437" s="173">
        <v>246550</v>
      </c>
      <c r="G437" s="174">
        <v>2830</v>
      </c>
      <c r="H437" s="174">
        <v>2340</v>
      </c>
    </row>
    <row r="438" spans="2:8">
      <c r="B438" s="62" t="s">
        <v>139</v>
      </c>
      <c r="C438" s="62" t="s">
        <v>520</v>
      </c>
      <c r="D438" s="63" t="s">
        <v>148</v>
      </c>
      <c r="E438" s="173">
        <v>368040</v>
      </c>
      <c r="F438" s="173">
        <v>318880</v>
      </c>
      <c r="G438" s="174">
        <v>3560</v>
      </c>
      <c r="H438" s="174">
        <v>3070</v>
      </c>
    </row>
    <row r="439" spans="2:8">
      <c r="B439" s="62" t="s">
        <v>139</v>
      </c>
      <c r="C439" s="62" t="s">
        <v>521</v>
      </c>
      <c r="D439" s="63" t="s">
        <v>145</v>
      </c>
      <c r="E439" s="173">
        <v>124310</v>
      </c>
      <c r="F439" s="173">
        <v>99730</v>
      </c>
      <c r="G439" s="174">
        <v>1220</v>
      </c>
      <c r="H439" s="174">
        <v>970</v>
      </c>
    </row>
    <row r="440" spans="2:8">
      <c r="B440" s="62" t="s">
        <v>139</v>
      </c>
      <c r="C440" s="62" t="s">
        <v>521</v>
      </c>
      <c r="D440" s="63" t="s">
        <v>146</v>
      </c>
      <c r="E440" s="173">
        <v>131540</v>
      </c>
      <c r="F440" s="173">
        <v>106960</v>
      </c>
      <c r="G440" s="174">
        <v>1290</v>
      </c>
      <c r="H440" s="174">
        <v>1040</v>
      </c>
    </row>
    <row r="441" spans="2:8">
      <c r="B441" s="62" t="s">
        <v>139</v>
      </c>
      <c r="C441" s="62" t="s">
        <v>521</v>
      </c>
      <c r="D441" s="63" t="s">
        <v>147</v>
      </c>
      <c r="E441" s="173">
        <v>190730</v>
      </c>
      <c r="F441" s="173">
        <v>166150</v>
      </c>
      <c r="G441" s="174">
        <v>1780</v>
      </c>
      <c r="H441" s="174">
        <v>1540</v>
      </c>
    </row>
    <row r="442" spans="2:8">
      <c r="B442" s="62" t="s">
        <v>139</v>
      </c>
      <c r="C442" s="62" t="s">
        <v>521</v>
      </c>
      <c r="D442" s="63" t="s">
        <v>148</v>
      </c>
      <c r="E442" s="173">
        <v>263060</v>
      </c>
      <c r="F442" s="173">
        <v>238480</v>
      </c>
      <c r="G442" s="174">
        <v>2510</v>
      </c>
      <c r="H442" s="174">
        <v>2270</v>
      </c>
    </row>
    <row r="443" spans="2:8">
      <c r="B443" s="62" t="s">
        <v>139</v>
      </c>
      <c r="C443" s="62" t="s">
        <v>113</v>
      </c>
      <c r="D443" s="63" t="s">
        <v>145</v>
      </c>
      <c r="E443" s="173">
        <v>89210</v>
      </c>
      <c r="F443" s="173">
        <v>72820</v>
      </c>
      <c r="G443" s="174">
        <v>870</v>
      </c>
      <c r="H443" s="174">
        <v>700</v>
      </c>
    </row>
    <row r="444" spans="2:8">
      <c r="B444" s="62" t="s">
        <v>139</v>
      </c>
      <c r="C444" s="64" t="s">
        <v>114</v>
      </c>
      <c r="D444" s="63" t="s">
        <v>146</v>
      </c>
      <c r="E444" s="173">
        <v>96440</v>
      </c>
      <c r="F444" s="173">
        <v>80050</v>
      </c>
      <c r="G444" s="174">
        <v>940</v>
      </c>
      <c r="H444" s="174">
        <v>770</v>
      </c>
    </row>
    <row r="445" spans="2:8">
      <c r="B445" s="62" t="s">
        <v>139</v>
      </c>
      <c r="C445" s="64" t="s">
        <v>114</v>
      </c>
      <c r="D445" s="63" t="s">
        <v>147</v>
      </c>
      <c r="E445" s="173">
        <v>155630</v>
      </c>
      <c r="F445" s="173">
        <v>139240</v>
      </c>
      <c r="G445" s="174">
        <v>1430</v>
      </c>
      <c r="H445" s="174">
        <v>1270</v>
      </c>
    </row>
    <row r="446" spans="2:8">
      <c r="B446" s="62" t="s">
        <v>139</v>
      </c>
      <c r="C446" s="64" t="s">
        <v>114</v>
      </c>
      <c r="D446" s="63" t="s">
        <v>148</v>
      </c>
      <c r="E446" s="173">
        <v>227960</v>
      </c>
      <c r="F446" s="173">
        <v>211570</v>
      </c>
      <c r="G446" s="174">
        <v>2160</v>
      </c>
      <c r="H446" s="174">
        <v>2000</v>
      </c>
    </row>
    <row r="447" spans="2:8">
      <c r="B447" s="62" t="s">
        <v>139</v>
      </c>
      <c r="C447" s="62" t="s">
        <v>115</v>
      </c>
      <c r="D447" s="63" t="s">
        <v>145</v>
      </c>
      <c r="E447" s="173">
        <v>71860</v>
      </c>
      <c r="F447" s="173">
        <v>59570</v>
      </c>
      <c r="G447" s="174">
        <v>690</v>
      </c>
      <c r="H447" s="174">
        <v>570</v>
      </c>
    </row>
    <row r="448" spans="2:8">
      <c r="B448" s="62" t="s">
        <v>139</v>
      </c>
      <c r="C448" s="64" t="s">
        <v>116</v>
      </c>
      <c r="D448" s="63" t="s">
        <v>146</v>
      </c>
      <c r="E448" s="173">
        <v>79090</v>
      </c>
      <c r="F448" s="173">
        <v>66800</v>
      </c>
      <c r="G448" s="174">
        <v>760</v>
      </c>
      <c r="H448" s="174">
        <v>640</v>
      </c>
    </row>
    <row r="449" spans="2:8">
      <c r="B449" s="62" t="s">
        <v>139</v>
      </c>
      <c r="C449" s="64" t="s">
        <v>116</v>
      </c>
      <c r="D449" s="63" t="s">
        <v>147</v>
      </c>
      <c r="E449" s="173">
        <v>138280</v>
      </c>
      <c r="F449" s="173">
        <v>125990</v>
      </c>
      <c r="G449" s="174">
        <v>1260</v>
      </c>
      <c r="H449" s="174">
        <v>1130</v>
      </c>
    </row>
    <row r="450" spans="2:8">
      <c r="B450" s="62" t="s">
        <v>139</v>
      </c>
      <c r="C450" s="64" t="s">
        <v>116</v>
      </c>
      <c r="D450" s="63" t="s">
        <v>148</v>
      </c>
      <c r="E450" s="173">
        <v>210610</v>
      </c>
      <c r="F450" s="173">
        <v>198320</v>
      </c>
      <c r="G450" s="174">
        <v>1990</v>
      </c>
      <c r="H450" s="174">
        <v>1860</v>
      </c>
    </row>
    <row r="451" spans="2:8">
      <c r="B451" s="62" t="s">
        <v>139</v>
      </c>
      <c r="C451" s="62" t="s">
        <v>117</v>
      </c>
      <c r="D451" s="63" t="s">
        <v>145</v>
      </c>
      <c r="E451" s="173">
        <v>66930</v>
      </c>
      <c r="F451" s="173">
        <v>57100</v>
      </c>
      <c r="G451" s="174">
        <v>650</v>
      </c>
      <c r="H451" s="174">
        <v>550</v>
      </c>
    </row>
    <row r="452" spans="2:8">
      <c r="B452" s="62" t="s">
        <v>139</v>
      </c>
      <c r="C452" s="64" t="s">
        <v>118</v>
      </c>
      <c r="D452" s="63" t="s">
        <v>146</v>
      </c>
      <c r="E452" s="173">
        <v>74160</v>
      </c>
      <c r="F452" s="173">
        <v>64330</v>
      </c>
      <c r="G452" s="174">
        <v>720</v>
      </c>
      <c r="H452" s="174">
        <v>620</v>
      </c>
    </row>
    <row r="453" spans="2:8">
      <c r="B453" s="62" t="s">
        <v>139</v>
      </c>
      <c r="C453" s="64" t="s">
        <v>118</v>
      </c>
      <c r="D453" s="63" t="s">
        <v>147</v>
      </c>
      <c r="E453" s="173">
        <v>133350</v>
      </c>
      <c r="F453" s="173">
        <v>123520</v>
      </c>
      <c r="G453" s="174">
        <v>1210</v>
      </c>
      <c r="H453" s="174">
        <v>1110</v>
      </c>
    </row>
    <row r="454" spans="2:8">
      <c r="B454" s="62" t="s">
        <v>139</v>
      </c>
      <c r="C454" s="64" t="s">
        <v>118</v>
      </c>
      <c r="D454" s="63" t="s">
        <v>148</v>
      </c>
      <c r="E454" s="173">
        <v>205680</v>
      </c>
      <c r="F454" s="173">
        <v>195850</v>
      </c>
      <c r="G454" s="174">
        <v>1940</v>
      </c>
      <c r="H454" s="174">
        <v>1840</v>
      </c>
    </row>
    <row r="455" spans="2:8">
      <c r="B455" s="62" t="s">
        <v>139</v>
      </c>
      <c r="C455" s="62" t="s">
        <v>120</v>
      </c>
      <c r="D455" s="63" t="s">
        <v>145</v>
      </c>
      <c r="E455" s="173">
        <v>58530</v>
      </c>
      <c r="F455" s="173">
        <v>50340</v>
      </c>
      <c r="G455" s="174">
        <v>560</v>
      </c>
      <c r="H455" s="174">
        <v>480</v>
      </c>
    </row>
    <row r="456" spans="2:8">
      <c r="B456" s="62" t="s">
        <v>139</v>
      </c>
      <c r="C456" s="62" t="s">
        <v>120</v>
      </c>
      <c r="D456" s="63" t="s">
        <v>146</v>
      </c>
      <c r="E456" s="173">
        <v>65760</v>
      </c>
      <c r="F456" s="173">
        <v>57570</v>
      </c>
      <c r="G456" s="174">
        <v>630</v>
      </c>
      <c r="H456" s="174">
        <v>550</v>
      </c>
    </row>
    <row r="457" spans="2:8">
      <c r="B457" s="62" t="s">
        <v>139</v>
      </c>
      <c r="C457" s="62" t="s">
        <v>120</v>
      </c>
      <c r="D457" s="63" t="s">
        <v>147</v>
      </c>
      <c r="E457" s="173">
        <v>124950</v>
      </c>
      <c r="F457" s="173">
        <v>116760</v>
      </c>
      <c r="G457" s="174">
        <v>1120</v>
      </c>
      <c r="H457" s="174">
        <v>1040</v>
      </c>
    </row>
    <row r="458" spans="2:8">
      <c r="B458" s="62" t="s">
        <v>139</v>
      </c>
      <c r="C458" s="62" t="s">
        <v>120</v>
      </c>
      <c r="D458" s="63" t="s">
        <v>148</v>
      </c>
      <c r="E458" s="173">
        <v>197280</v>
      </c>
      <c r="F458" s="173">
        <v>189090</v>
      </c>
      <c r="G458" s="174">
        <v>1850</v>
      </c>
      <c r="H458" s="174">
        <v>1770</v>
      </c>
    </row>
    <row r="459" spans="2:8">
      <c r="B459" s="62" t="s">
        <v>139</v>
      </c>
      <c r="C459" s="62" t="s">
        <v>121</v>
      </c>
      <c r="D459" s="63" t="s">
        <v>145</v>
      </c>
      <c r="E459" s="173">
        <v>52610</v>
      </c>
      <c r="F459" s="173">
        <v>45590</v>
      </c>
      <c r="G459" s="174">
        <v>500</v>
      </c>
      <c r="H459" s="174">
        <v>430</v>
      </c>
    </row>
    <row r="460" spans="2:8">
      <c r="B460" s="62" t="s">
        <v>139</v>
      </c>
      <c r="C460" s="64" t="s">
        <v>121</v>
      </c>
      <c r="D460" s="63" t="s">
        <v>146</v>
      </c>
      <c r="E460" s="173">
        <v>59840</v>
      </c>
      <c r="F460" s="173">
        <v>52820</v>
      </c>
      <c r="G460" s="174">
        <v>570</v>
      </c>
      <c r="H460" s="174">
        <v>500</v>
      </c>
    </row>
    <row r="461" spans="2:8">
      <c r="B461" s="62" t="s">
        <v>139</v>
      </c>
      <c r="C461" s="64" t="s">
        <v>121</v>
      </c>
      <c r="D461" s="63" t="s">
        <v>147</v>
      </c>
      <c r="E461" s="173">
        <v>119030</v>
      </c>
      <c r="F461" s="173">
        <v>112010</v>
      </c>
      <c r="G461" s="174">
        <v>1070</v>
      </c>
      <c r="H461" s="174">
        <v>990</v>
      </c>
    </row>
    <row r="462" spans="2:8">
      <c r="B462" s="62" t="s">
        <v>139</v>
      </c>
      <c r="C462" s="64" t="s">
        <v>121</v>
      </c>
      <c r="D462" s="63" t="s">
        <v>148</v>
      </c>
      <c r="E462" s="173">
        <v>191360</v>
      </c>
      <c r="F462" s="173">
        <v>184340</v>
      </c>
      <c r="G462" s="174">
        <v>1800</v>
      </c>
      <c r="H462" s="174">
        <v>1720</v>
      </c>
    </row>
    <row r="463" spans="2:8">
      <c r="B463" s="62" t="s">
        <v>139</v>
      </c>
      <c r="C463" s="62" t="s">
        <v>122</v>
      </c>
      <c r="D463" s="63" t="s">
        <v>145</v>
      </c>
      <c r="E463" s="173">
        <v>48230</v>
      </c>
      <c r="F463" s="173">
        <v>42080</v>
      </c>
      <c r="G463" s="174">
        <v>460</v>
      </c>
      <c r="H463" s="174">
        <v>400</v>
      </c>
    </row>
    <row r="464" spans="2:8">
      <c r="B464" s="62" t="s">
        <v>139</v>
      </c>
      <c r="C464" s="64" t="s">
        <v>122</v>
      </c>
      <c r="D464" s="63" t="s">
        <v>146</v>
      </c>
      <c r="E464" s="173">
        <v>55460</v>
      </c>
      <c r="F464" s="173">
        <v>49310</v>
      </c>
      <c r="G464" s="174">
        <v>530</v>
      </c>
      <c r="H464" s="174">
        <v>470</v>
      </c>
    </row>
    <row r="465" spans="2:8">
      <c r="B465" s="62" t="s">
        <v>139</v>
      </c>
      <c r="C465" s="64" t="s">
        <v>122</v>
      </c>
      <c r="D465" s="63" t="s">
        <v>147</v>
      </c>
      <c r="E465" s="173">
        <v>114650</v>
      </c>
      <c r="F465" s="173">
        <v>108500</v>
      </c>
      <c r="G465" s="174">
        <v>1020</v>
      </c>
      <c r="H465" s="174">
        <v>960</v>
      </c>
    </row>
    <row r="466" spans="2:8">
      <c r="B466" s="62" t="s">
        <v>139</v>
      </c>
      <c r="C466" s="64" t="s">
        <v>122</v>
      </c>
      <c r="D466" s="63" t="s">
        <v>148</v>
      </c>
      <c r="E466" s="173">
        <v>186980</v>
      </c>
      <c r="F466" s="173">
        <v>180830</v>
      </c>
      <c r="G466" s="174">
        <v>1750</v>
      </c>
      <c r="H466" s="174">
        <v>1690</v>
      </c>
    </row>
    <row r="467" spans="2:8">
      <c r="B467" s="62" t="s">
        <v>139</v>
      </c>
      <c r="C467" s="62" t="s">
        <v>123</v>
      </c>
      <c r="D467" s="63" t="s">
        <v>145</v>
      </c>
      <c r="E467" s="173">
        <v>44770</v>
      </c>
      <c r="F467" s="173">
        <v>39310</v>
      </c>
      <c r="G467" s="174">
        <v>420</v>
      </c>
      <c r="H467" s="174">
        <v>370</v>
      </c>
    </row>
    <row r="468" spans="2:8">
      <c r="B468" s="62" t="s">
        <v>139</v>
      </c>
      <c r="C468" s="64" t="s">
        <v>123</v>
      </c>
      <c r="D468" s="63" t="s">
        <v>146</v>
      </c>
      <c r="E468" s="173">
        <v>52000</v>
      </c>
      <c r="F468" s="173">
        <v>46540</v>
      </c>
      <c r="G468" s="174">
        <v>490</v>
      </c>
      <c r="H468" s="174">
        <v>440</v>
      </c>
    </row>
    <row r="469" spans="2:8">
      <c r="B469" s="62" t="s">
        <v>139</v>
      </c>
      <c r="C469" s="64" t="s">
        <v>123</v>
      </c>
      <c r="D469" s="63" t="s">
        <v>147</v>
      </c>
      <c r="E469" s="173">
        <v>111190</v>
      </c>
      <c r="F469" s="173">
        <v>105730</v>
      </c>
      <c r="G469" s="174">
        <v>990</v>
      </c>
      <c r="H469" s="174">
        <v>930</v>
      </c>
    </row>
    <row r="470" spans="2:8">
      <c r="B470" s="62" t="s">
        <v>139</v>
      </c>
      <c r="C470" s="64" t="s">
        <v>123</v>
      </c>
      <c r="D470" s="63" t="s">
        <v>148</v>
      </c>
      <c r="E470" s="173">
        <v>183520</v>
      </c>
      <c r="F470" s="173">
        <v>178060</v>
      </c>
      <c r="G470" s="174">
        <v>1720</v>
      </c>
      <c r="H470" s="174">
        <v>1660</v>
      </c>
    </row>
    <row r="471" spans="2:8">
      <c r="B471" s="62" t="s">
        <v>139</v>
      </c>
      <c r="C471" s="62" t="s">
        <v>124</v>
      </c>
      <c r="D471" s="63" t="s">
        <v>145</v>
      </c>
      <c r="E471" s="173">
        <v>38890</v>
      </c>
      <c r="F471" s="173">
        <v>33970</v>
      </c>
      <c r="G471" s="174">
        <v>360</v>
      </c>
      <c r="H471" s="174">
        <v>320</v>
      </c>
    </row>
    <row r="472" spans="2:8">
      <c r="B472" s="62" t="s">
        <v>139</v>
      </c>
      <c r="C472" s="64" t="s">
        <v>124</v>
      </c>
      <c r="D472" s="63" t="s">
        <v>146</v>
      </c>
      <c r="E472" s="173">
        <v>46120</v>
      </c>
      <c r="F472" s="173">
        <v>41200</v>
      </c>
      <c r="G472" s="174">
        <v>430</v>
      </c>
      <c r="H472" s="174">
        <v>390</v>
      </c>
    </row>
    <row r="473" spans="2:8">
      <c r="B473" s="62" t="s">
        <v>139</v>
      </c>
      <c r="C473" s="64" t="s">
        <v>124</v>
      </c>
      <c r="D473" s="63" t="s">
        <v>147</v>
      </c>
      <c r="E473" s="173">
        <v>105310</v>
      </c>
      <c r="F473" s="173">
        <v>100390</v>
      </c>
      <c r="G473" s="174">
        <v>930</v>
      </c>
      <c r="H473" s="174">
        <v>880</v>
      </c>
    </row>
    <row r="474" spans="2:8">
      <c r="B474" s="62" t="s">
        <v>139</v>
      </c>
      <c r="C474" s="64" t="s">
        <v>124</v>
      </c>
      <c r="D474" s="63" t="s">
        <v>148</v>
      </c>
      <c r="E474" s="173">
        <v>177640</v>
      </c>
      <c r="F474" s="173">
        <v>172720</v>
      </c>
      <c r="G474" s="174">
        <v>1660</v>
      </c>
      <c r="H474" s="174">
        <v>1610</v>
      </c>
    </row>
    <row r="475" spans="2:8">
      <c r="B475" s="62" t="s">
        <v>139</v>
      </c>
      <c r="C475" s="62" t="s">
        <v>125</v>
      </c>
      <c r="D475" s="63" t="s">
        <v>145</v>
      </c>
      <c r="E475" s="173">
        <v>36950</v>
      </c>
      <c r="F475" s="173">
        <v>32480</v>
      </c>
      <c r="G475" s="174">
        <v>350</v>
      </c>
      <c r="H475" s="174">
        <v>300</v>
      </c>
    </row>
    <row r="476" spans="2:8">
      <c r="B476" s="62" t="s">
        <v>139</v>
      </c>
      <c r="C476" s="64" t="s">
        <v>125</v>
      </c>
      <c r="D476" s="63" t="s">
        <v>146</v>
      </c>
      <c r="E476" s="173">
        <v>44180</v>
      </c>
      <c r="F476" s="173">
        <v>39710</v>
      </c>
      <c r="G476" s="174">
        <v>420</v>
      </c>
      <c r="H476" s="174">
        <v>370</v>
      </c>
    </row>
    <row r="477" spans="2:8">
      <c r="B477" s="62" t="s">
        <v>139</v>
      </c>
      <c r="C477" s="64" t="s">
        <v>125</v>
      </c>
      <c r="D477" s="63" t="s">
        <v>147</v>
      </c>
      <c r="E477" s="173">
        <v>103370</v>
      </c>
      <c r="F477" s="173">
        <v>98900</v>
      </c>
      <c r="G477" s="174">
        <v>910</v>
      </c>
      <c r="H477" s="174">
        <v>860</v>
      </c>
    </row>
    <row r="478" spans="2:8">
      <c r="B478" s="62" t="s">
        <v>139</v>
      </c>
      <c r="C478" s="64" t="s">
        <v>125</v>
      </c>
      <c r="D478" s="63" t="s">
        <v>148</v>
      </c>
      <c r="E478" s="173">
        <v>175700</v>
      </c>
      <c r="F478" s="173">
        <v>171230</v>
      </c>
      <c r="G478" s="174">
        <v>1640</v>
      </c>
      <c r="H478" s="174">
        <v>1590</v>
      </c>
    </row>
    <row r="479" spans="2:8">
      <c r="B479" s="62" t="s">
        <v>139</v>
      </c>
      <c r="C479" s="62" t="s">
        <v>126</v>
      </c>
      <c r="D479" s="63" t="s">
        <v>145</v>
      </c>
      <c r="E479" s="173">
        <v>35290</v>
      </c>
      <c r="F479" s="173">
        <v>31190</v>
      </c>
      <c r="G479" s="174">
        <v>330</v>
      </c>
      <c r="H479" s="174">
        <v>290</v>
      </c>
    </row>
    <row r="480" spans="2:8">
      <c r="B480" s="62" t="s">
        <v>139</v>
      </c>
      <c r="C480" s="64" t="s">
        <v>126</v>
      </c>
      <c r="D480" s="63" t="s">
        <v>146</v>
      </c>
      <c r="E480" s="173">
        <v>42520</v>
      </c>
      <c r="F480" s="173">
        <v>38420</v>
      </c>
      <c r="G480" s="174">
        <v>400</v>
      </c>
      <c r="H480" s="174">
        <v>360</v>
      </c>
    </row>
    <row r="481" spans="2:8">
      <c r="B481" s="62" t="s">
        <v>139</v>
      </c>
      <c r="C481" s="64" t="s">
        <v>126</v>
      </c>
      <c r="D481" s="63" t="s">
        <v>147</v>
      </c>
      <c r="E481" s="173">
        <v>101710</v>
      </c>
      <c r="F481" s="173">
        <v>97610</v>
      </c>
      <c r="G481" s="174">
        <v>890</v>
      </c>
      <c r="H481" s="174">
        <v>850</v>
      </c>
    </row>
    <row r="482" spans="2:8">
      <c r="B482" s="62" t="s">
        <v>139</v>
      </c>
      <c r="C482" s="64" t="s">
        <v>126</v>
      </c>
      <c r="D482" s="63" t="s">
        <v>148</v>
      </c>
      <c r="E482" s="173">
        <v>174040</v>
      </c>
      <c r="F482" s="173">
        <v>169940</v>
      </c>
      <c r="G482" s="174">
        <v>1620</v>
      </c>
      <c r="H482" s="174">
        <v>1580</v>
      </c>
    </row>
    <row r="483" spans="2:8">
      <c r="B483" s="62" t="s">
        <v>139</v>
      </c>
      <c r="C483" s="62" t="s">
        <v>127</v>
      </c>
      <c r="D483" s="63" t="s">
        <v>145</v>
      </c>
      <c r="E483" s="173">
        <v>33890</v>
      </c>
      <c r="F483" s="173">
        <v>30110</v>
      </c>
      <c r="G483" s="174">
        <v>310</v>
      </c>
      <c r="H483" s="174">
        <v>280</v>
      </c>
    </row>
    <row r="484" spans="2:8">
      <c r="B484" s="62" t="s">
        <v>139</v>
      </c>
      <c r="C484" s="64" t="s">
        <v>127</v>
      </c>
      <c r="D484" s="63" t="s">
        <v>146</v>
      </c>
      <c r="E484" s="173">
        <v>41120</v>
      </c>
      <c r="F484" s="173">
        <v>37340</v>
      </c>
      <c r="G484" s="174">
        <v>380</v>
      </c>
      <c r="H484" s="174">
        <v>350</v>
      </c>
    </row>
    <row r="485" spans="2:8">
      <c r="B485" s="62" t="s">
        <v>139</v>
      </c>
      <c r="C485" s="64" t="s">
        <v>127</v>
      </c>
      <c r="D485" s="63" t="s">
        <v>147</v>
      </c>
      <c r="E485" s="173">
        <v>100310</v>
      </c>
      <c r="F485" s="173">
        <v>96530</v>
      </c>
      <c r="G485" s="174">
        <v>880</v>
      </c>
      <c r="H485" s="174">
        <v>840</v>
      </c>
    </row>
    <row r="486" spans="2:8">
      <c r="B486" s="62" t="s">
        <v>139</v>
      </c>
      <c r="C486" s="64" t="s">
        <v>127</v>
      </c>
      <c r="D486" s="63" t="s">
        <v>148</v>
      </c>
      <c r="E486" s="173">
        <v>172640</v>
      </c>
      <c r="F486" s="173">
        <v>168860</v>
      </c>
      <c r="G486" s="174">
        <v>1610</v>
      </c>
      <c r="H486" s="174">
        <v>1570</v>
      </c>
    </row>
    <row r="487" spans="2:8">
      <c r="B487" s="62" t="s">
        <v>139</v>
      </c>
      <c r="C487" s="62" t="s">
        <v>128</v>
      </c>
      <c r="D487" s="63" t="s">
        <v>145</v>
      </c>
      <c r="E487" s="173">
        <v>32720</v>
      </c>
      <c r="F487" s="173">
        <v>29210</v>
      </c>
      <c r="G487" s="174">
        <v>300</v>
      </c>
      <c r="H487" s="174">
        <v>270</v>
      </c>
    </row>
    <row r="488" spans="2:8">
      <c r="B488" s="62" t="s">
        <v>139</v>
      </c>
      <c r="C488" s="64" t="s">
        <v>128</v>
      </c>
      <c r="D488" s="63" t="s">
        <v>146</v>
      </c>
      <c r="E488" s="173">
        <v>39950</v>
      </c>
      <c r="F488" s="173">
        <v>36440</v>
      </c>
      <c r="G488" s="174">
        <v>370</v>
      </c>
      <c r="H488" s="174">
        <v>340</v>
      </c>
    </row>
    <row r="489" spans="2:8">
      <c r="B489" s="62" t="s">
        <v>139</v>
      </c>
      <c r="C489" s="64" t="s">
        <v>128</v>
      </c>
      <c r="D489" s="63" t="s">
        <v>147</v>
      </c>
      <c r="E489" s="173">
        <v>99140</v>
      </c>
      <c r="F489" s="173">
        <v>95630</v>
      </c>
      <c r="G489" s="174">
        <v>870</v>
      </c>
      <c r="H489" s="174">
        <v>830</v>
      </c>
    </row>
    <row r="490" spans="2:8">
      <c r="B490" s="62" t="s">
        <v>139</v>
      </c>
      <c r="C490" s="64" t="s">
        <v>128</v>
      </c>
      <c r="D490" s="63" t="s">
        <v>148</v>
      </c>
      <c r="E490" s="173">
        <v>171470</v>
      </c>
      <c r="F490" s="173">
        <v>167960</v>
      </c>
      <c r="G490" s="174">
        <v>1600</v>
      </c>
      <c r="H490" s="174">
        <v>1560</v>
      </c>
    </row>
    <row r="491" spans="2:8">
      <c r="B491" s="62" t="s">
        <v>139</v>
      </c>
      <c r="C491" s="62" t="s">
        <v>129</v>
      </c>
      <c r="D491" s="63" t="s">
        <v>145</v>
      </c>
      <c r="E491" s="173">
        <v>31690</v>
      </c>
      <c r="F491" s="173">
        <v>28410</v>
      </c>
      <c r="G491" s="174">
        <v>290</v>
      </c>
      <c r="H491" s="174">
        <v>260</v>
      </c>
    </row>
    <row r="492" spans="2:8">
      <c r="B492" s="62" t="s">
        <v>139</v>
      </c>
      <c r="C492" s="64" t="s">
        <v>129</v>
      </c>
      <c r="D492" s="63" t="s">
        <v>146</v>
      </c>
      <c r="E492" s="173">
        <v>38920</v>
      </c>
      <c r="F492" s="173">
        <v>35640</v>
      </c>
      <c r="G492" s="174">
        <v>360</v>
      </c>
      <c r="H492" s="174">
        <v>330</v>
      </c>
    </row>
    <row r="493" spans="2:8">
      <c r="B493" s="62" t="s">
        <v>139</v>
      </c>
      <c r="C493" s="64" t="s">
        <v>129</v>
      </c>
      <c r="D493" s="63" t="s">
        <v>147</v>
      </c>
      <c r="E493" s="173">
        <v>98110</v>
      </c>
      <c r="F493" s="173">
        <v>94830</v>
      </c>
      <c r="G493" s="174">
        <v>860</v>
      </c>
      <c r="H493" s="174">
        <v>820</v>
      </c>
    </row>
    <row r="494" spans="2:8">
      <c r="B494" s="62" t="s">
        <v>139</v>
      </c>
      <c r="C494" s="64" t="s">
        <v>129</v>
      </c>
      <c r="D494" s="63" t="s">
        <v>148</v>
      </c>
      <c r="E494" s="173">
        <v>170440</v>
      </c>
      <c r="F494" s="173">
        <v>167160</v>
      </c>
      <c r="G494" s="174">
        <v>1590</v>
      </c>
      <c r="H494" s="174">
        <v>1550</v>
      </c>
    </row>
    <row r="495" spans="2:8">
      <c r="B495" s="62" t="s">
        <v>139</v>
      </c>
      <c r="C495" s="62" t="s">
        <v>130</v>
      </c>
      <c r="D495" s="63" t="s">
        <v>145</v>
      </c>
      <c r="E495" s="173">
        <v>31680</v>
      </c>
      <c r="F495" s="173">
        <v>28610</v>
      </c>
      <c r="G495" s="174">
        <v>290</v>
      </c>
      <c r="H495" s="174">
        <v>260</v>
      </c>
    </row>
    <row r="496" spans="2:8">
      <c r="B496" s="62" t="s">
        <v>139</v>
      </c>
      <c r="C496" s="64" t="s">
        <v>130</v>
      </c>
      <c r="D496" s="63" t="s">
        <v>146</v>
      </c>
      <c r="E496" s="173">
        <v>38910</v>
      </c>
      <c r="F496" s="173">
        <v>35840</v>
      </c>
      <c r="G496" s="174">
        <v>360</v>
      </c>
      <c r="H496" s="174">
        <v>330</v>
      </c>
    </row>
    <row r="497" spans="2:8">
      <c r="B497" s="62" t="s">
        <v>139</v>
      </c>
      <c r="C497" s="64" t="s">
        <v>130</v>
      </c>
      <c r="D497" s="63" t="s">
        <v>147</v>
      </c>
      <c r="E497" s="173">
        <v>98100</v>
      </c>
      <c r="F497" s="173">
        <v>95030</v>
      </c>
      <c r="G497" s="174">
        <v>860</v>
      </c>
      <c r="H497" s="174">
        <v>830</v>
      </c>
    </row>
    <row r="498" spans="2:8">
      <c r="B498" s="62" t="s">
        <v>139</v>
      </c>
      <c r="C498" s="64" t="s">
        <v>130</v>
      </c>
      <c r="D498" s="63" t="s">
        <v>148</v>
      </c>
      <c r="E498" s="173">
        <v>170430</v>
      </c>
      <c r="F498" s="173">
        <v>167360</v>
      </c>
      <c r="G498" s="174">
        <v>1590</v>
      </c>
      <c r="H498" s="174">
        <v>1560</v>
      </c>
    </row>
    <row r="499" spans="2:8">
      <c r="B499" s="62" t="s">
        <v>139</v>
      </c>
      <c r="C499" s="62" t="s">
        <v>131</v>
      </c>
      <c r="D499" s="63" t="s">
        <v>145</v>
      </c>
      <c r="E499" s="173">
        <v>30850</v>
      </c>
      <c r="F499" s="173">
        <v>27960</v>
      </c>
      <c r="G499" s="174">
        <v>280</v>
      </c>
      <c r="H499" s="174">
        <v>260</v>
      </c>
    </row>
    <row r="500" spans="2:8">
      <c r="B500" s="62" t="s">
        <v>139</v>
      </c>
      <c r="C500" s="64" t="s">
        <v>131</v>
      </c>
      <c r="D500" s="63" t="s">
        <v>146</v>
      </c>
      <c r="E500" s="173">
        <v>38080</v>
      </c>
      <c r="F500" s="173">
        <v>35190</v>
      </c>
      <c r="G500" s="174">
        <v>350</v>
      </c>
      <c r="H500" s="174">
        <v>330</v>
      </c>
    </row>
    <row r="501" spans="2:8">
      <c r="B501" s="62" t="s">
        <v>139</v>
      </c>
      <c r="C501" s="64" t="s">
        <v>131</v>
      </c>
      <c r="D501" s="63" t="s">
        <v>147</v>
      </c>
      <c r="E501" s="173">
        <v>97270</v>
      </c>
      <c r="F501" s="173">
        <v>94380</v>
      </c>
      <c r="G501" s="174">
        <v>850</v>
      </c>
      <c r="H501" s="174">
        <v>820</v>
      </c>
    </row>
    <row r="502" spans="2:8">
      <c r="B502" s="62" t="s">
        <v>139</v>
      </c>
      <c r="C502" s="64" t="s">
        <v>131</v>
      </c>
      <c r="D502" s="63" t="s">
        <v>148</v>
      </c>
      <c r="E502" s="173">
        <v>169600</v>
      </c>
      <c r="F502" s="173">
        <v>166710</v>
      </c>
      <c r="G502" s="174">
        <v>1580</v>
      </c>
      <c r="H502" s="174">
        <v>1550</v>
      </c>
    </row>
    <row r="503" spans="2:8">
      <c r="B503" s="62" t="s">
        <v>139</v>
      </c>
      <c r="C503" s="62" t="s">
        <v>132</v>
      </c>
      <c r="D503" s="63" t="s">
        <v>145</v>
      </c>
      <c r="E503" s="173">
        <v>30090</v>
      </c>
      <c r="F503" s="173">
        <v>27360</v>
      </c>
      <c r="G503" s="174">
        <v>280</v>
      </c>
      <c r="H503" s="174">
        <v>250</v>
      </c>
    </row>
    <row r="504" spans="2:8">
      <c r="B504" s="62" t="s">
        <v>139</v>
      </c>
      <c r="C504" s="64" t="s">
        <v>133</v>
      </c>
      <c r="D504" s="63" t="s">
        <v>146</v>
      </c>
      <c r="E504" s="173">
        <v>37320</v>
      </c>
      <c r="F504" s="173">
        <v>34590</v>
      </c>
      <c r="G504" s="174">
        <v>350</v>
      </c>
      <c r="H504" s="174">
        <v>320</v>
      </c>
    </row>
    <row r="505" spans="2:8">
      <c r="B505" s="62" t="s">
        <v>139</v>
      </c>
      <c r="C505" s="64" t="s">
        <v>132</v>
      </c>
      <c r="D505" s="63" t="s">
        <v>147</v>
      </c>
      <c r="E505" s="173">
        <v>96510</v>
      </c>
      <c r="F505" s="173">
        <v>93780</v>
      </c>
      <c r="G505" s="174">
        <v>840</v>
      </c>
      <c r="H505" s="174">
        <v>810</v>
      </c>
    </row>
    <row r="506" spans="2:8">
      <c r="B506" s="62" t="s">
        <v>139</v>
      </c>
      <c r="C506" s="64" t="s">
        <v>132</v>
      </c>
      <c r="D506" s="63" t="s">
        <v>148</v>
      </c>
      <c r="E506" s="173">
        <v>168840</v>
      </c>
      <c r="F506" s="173">
        <v>166110</v>
      </c>
      <c r="G506" s="174">
        <v>1570</v>
      </c>
      <c r="H506" s="174">
        <v>1540</v>
      </c>
    </row>
    <row r="507" spans="2:8">
      <c r="B507" s="62" t="s">
        <v>140</v>
      </c>
      <c r="C507" s="62" t="s">
        <v>520</v>
      </c>
      <c r="D507" s="63" t="s">
        <v>145</v>
      </c>
      <c r="E507" s="173">
        <v>224400</v>
      </c>
      <c r="F507" s="173">
        <v>176360</v>
      </c>
      <c r="G507" s="174">
        <v>2220</v>
      </c>
      <c r="H507" s="174">
        <v>1740</v>
      </c>
    </row>
    <row r="508" spans="2:8">
      <c r="B508" s="62" t="s">
        <v>140</v>
      </c>
      <c r="C508" s="62" t="s">
        <v>520</v>
      </c>
      <c r="D508" s="63" t="s">
        <v>146</v>
      </c>
      <c r="E508" s="173">
        <v>231440</v>
      </c>
      <c r="F508" s="173">
        <v>183400</v>
      </c>
      <c r="G508" s="174">
        <v>2290</v>
      </c>
      <c r="H508" s="174">
        <v>1810</v>
      </c>
    </row>
    <row r="509" spans="2:8">
      <c r="B509" s="62" t="s">
        <v>140</v>
      </c>
      <c r="C509" s="62" t="s">
        <v>520</v>
      </c>
      <c r="D509" s="63" t="s">
        <v>147</v>
      </c>
      <c r="E509" s="173">
        <v>289320</v>
      </c>
      <c r="F509" s="173">
        <v>241280</v>
      </c>
      <c r="G509" s="174">
        <v>2770</v>
      </c>
      <c r="H509" s="174">
        <v>2290</v>
      </c>
    </row>
    <row r="510" spans="2:8">
      <c r="B510" s="62" t="s">
        <v>140</v>
      </c>
      <c r="C510" s="62" t="s">
        <v>520</v>
      </c>
      <c r="D510" s="63" t="s">
        <v>148</v>
      </c>
      <c r="E510" s="173">
        <v>359780</v>
      </c>
      <c r="F510" s="173">
        <v>311740</v>
      </c>
      <c r="G510" s="174">
        <v>3470</v>
      </c>
      <c r="H510" s="174">
        <v>2990</v>
      </c>
    </row>
    <row r="511" spans="2:8">
      <c r="B511" s="62" t="s">
        <v>140</v>
      </c>
      <c r="C511" s="62" t="s">
        <v>521</v>
      </c>
      <c r="D511" s="63" t="s">
        <v>145</v>
      </c>
      <c r="E511" s="173">
        <v>121640</v>
      </c>
      <c r="F511" s="173">
        <v>97630</v>
      </c>
      <c r="G511" s="174">
        <v>1190</v>
      </c>
      <c r="H511" s="174">
        <v>950</v>
      </c>
    </row>
    <row r="512" spans="2:8">
      <c r="B512" s="62" t="s">
        <v>140</v>
      </c>
      <c r="C512" s="62" t="s">
        <v>521</v>
      </c>
      <c r="D512" s="63" t="s">
        <v>146</v>
      </c>
      <c r="E512" s="173">
        <v>128680</v>
      </c>
      <c r="F512" s="173">
        <v>104670</v>
      </c>
      <c r="G512" s="174">
        <v>1260</v>
      </c>
      <c r="H512" s="174">
        <v>1020</v>
      </c>
    </row>
    <row r="513" spans="2:8">
      <c r="B513" s="62" t="s">
        <v>140</v>
      </c>
      <c r="C513" s="62" t="s">
        <v>521</v>
      </c>
      <c r="D513" s="63" t="s">
        <v>147</v>
      </c>
      <c r="E513" s="173">
        <v>186560</v>
      </c>
      <c r="F513" s="173">
        <v>162550</v>
      </c>
      <c r="G513" s="174">
        <v>1750</v>
      </c>
      <c r="H513" s="174">
        <v>1510</v>
      </c>
    </row>
    <row r="514" spans="2:8">
      <c r="B514" s="62" t="s">
        <v>140</v>
      </c>
      <c r="C514" s="62" t="s">
        <v>521</v>
      </c>
      <c r="D514" s="63" t="s">
        <v>148</v>
      </c>
      <c r="E514" s="173">
        <v>257020</v>
      </c>
      <c r="F514" s="173">
        <v>233010</v>
      </c>
      <c r="G514" s="174">
        <v>2450</v>
      </c>
      <c r="H514" s="174">
        <v>2210</v>
      </c>
    </row>
    <row r="515" spans="2:8">
      <c r="B515" s="62" t="s">
        <v>140</v>
      </c>
      <c r="C515" s="62" t="s">
        <v>113</v>
      </c>
      <c r="D515" s="63" t="s">
        <v>145</v>
      </c>
      <c r="E515" s="173">
        <v>87290</v>
      </c>
      <c r="F515" s="173">
        <v>71280</v>
      </c>
      <c r="G515" s="174">
        <v>850</v>
      </c>
      <c r="H515" s="174">
        <v>690</v>
      </c>
    </row>
    <row r="516" spans="2:8">
      <c r="B516" s="62" t="s">
        <v>140</v>
      </c>
      <c r="C516" s="64" t="s">
        <v>114</v>
      </c>
      <c r="D516" s="63" t="s">
        <v>146</v>
      </c>
      <c r="E516" s="173">
        <v>94330</v>
      </c>
      <c r="F516" s="173">
        <v>78320</v>
      </c>
      <c r="G516" s="174">
        <v>920</v>
      </c>
      <c r="H516" s="174">
        <v>760</v>
      </c>
    </row>
    <row r="517" spans="2:8">
      <c r="B517" s="62" t="s">
        <v>140</v>
      </c>
      <c r="C517" s="64" t="s">
        <v>114</v>
      </c>
      <c r="D517" s="63" t="s">
        <v>147</v>
      </c>
      <c r="E517" s="173">
        <v>152210</v>
      </c>
      <c r="F517" s="173">
        <v>136200</v>
      </c>
      <c r="G517" s="174">
        <v>1400</v>
      </c>
      <c r="H517" s="174">
        <v>1240</v>
      </c>
    </row>
    <row r="518" spans="2:8">
      <c r="B518" s="62" t="s">
        <v>140</v>
      </c>
      <c r="C518" s="64" t="s">
        <v>114</v>
      </c>
      <c r="D518" s="63" t="s">
        <v>148</v>
      </c>
      <c r="E518" s="173">
        <v>222670</v>
      </c>
      <c r="F518" s="173">
        <v>206660</v>
      </c>
      <c r="G518" s="174">
        <v>2100</v>
      </c>
      <c r="H518" s="174">
        <v>1940</v>
      </c>
    </row>
    <row r="519" spans="2:8">
      <c r="B519" s="62" t="s">
        <v>140</v>
      </c>
      <c r="C519" s="62" t="s">
        <v>115</v>
      </c>
      <c r="D519" s="63" t="s">
        <v>145</v>
      </c>
      <c r="E519" s="173">
        <v>70280</v>
      </c>
      <c r="F519" s="173">
        <v>58270</v>
      </c>
      <c r="G519" s="174">
        <v>680</v>
      </c>
      <c r="H519" s="174">
        <v>560</v>
      </c>
    </row>
    <row r="520" spans="2:8">
      <c r="B520" s="62" t="s">
        <v>140</v>
      </c>
      <c r="C520" s="64" t="s">
        <v>116</v>
      </c>
      <c r="D520" s="63" t="s">
        <v>146</v>
      </c>
      <c r="E520" s="173">
        <v>77320</v>
      </c>
      <c r="F520" s="173">
        <v>65310</v>
      </c>
      <c r="G520" s="174">
        <v>750</v>
      </c>
      <c r="H520" s="174">
        <v>630</v>
      </c>
    </row>
    <row r="521" spans="2:8">
      <c r="B521" s="62" t="s">
        <v>140</v>
      </c>
      <c r="C521" s="64" t="s">
        <v>116</v>
      </c>
      <c r="D521" s="63" t="s">
        <v>147</v>
      </c>
      <c r="E521" s="173">
        <v>135200</v>
      </c>
      <c r="F521" s="173">
        <v>123190</v>
      </c>
      <c r="G521" s="174">
        <v>1230</v>
      </c>
      <c r="H521" s="174">
        <v>1110</v>
      </c>
    </row>
    <row r="522" spans="2:8">
      <c r="B522" s="62" t="s">
        <v>140</v>
      </c>
      <c r="C522" s="64" t="s">
        <v>116</v>
      </c>
      <c r="D522" s="63" t="s">
        <v>148</v>
      </c>
      <c r="E522" s="173">
        <v>205660</v>
      </c>
      <c r="F522" s="173">
        <v>193650</v>
      </c>
      <c r="G522" s="174">
        <v>1930</v>
      </c>
      <c r="H522" s="174">
        <v>1810</v>
      </c>
    </row>
    <row r="523" spans="2:8">
      <c r="B523" s="62" t="s">
        <v>140</v>
      </c>
      <c r="C523" s="62" t="s">
        <v>117</v>
      </c>
      <c r="D523" s="63" t="s">
        <v>145</v>
      </c>
      <c r="E523" s="173">
        <v>65430</v>
      </c>
      <c r="F523" s="173">
        <v>55830</v>
      </c>
      <c r="G523" s="174">
        <v>630</v>
      </c>
      <c r="H523" s="174">
        <v>530</v>
      </c>
    </row>
    <row r="524" spans="2:8">
      <c r="B524" s="62" t="s">
        <v>140</v>
      </c>
      <c r="C524" s="64" t="s">
        <v>118</v>
      </c>
      <c r="D524" s="63" t="s">
        <v>146</v>
      </c>
      <c r="E524" s="173">
        <v>72470</v>
      </c>
      <c r="F524" s="173">
        <v>62870</v>
      </c>
      <c r="G524" s="174">
        <v>700</v>
      </c>
      <c r="H524" s="174">
        <v>600</v>
      </c>
    </row>
    <row r="525" spans="2:8">
      <c r="B525" s="62" t="s">
        <v>140</v>
      </c>
      <c r="C525" s="64" t="s">
        <v>118</v>
      </c>
      <c r="D525" s="63" t="s">
        <v>147</v>
      </c>
      <c r="E525" s="173">
        <v>130350</v>
      </c>
      <c r="F525" s="173">
        <v>120750</v>
      </c>
      <c r="G525" s="174">
        <v>1180</v>
      </c>
      <c r="H525" s="174">
        <v>1090</v>
      </c>
    </row>
    <row r="526" spans="2:8">
      <c r="B526" s="62" t="s">
        <v>140</v>
      </c>
      <c r="C526" s="64" t="s">
        <v>118</v>
      </c>
      <c r="D526" s="63" t="s">
        <v>148</v>
      </c>
      <c r="E526" s="173">
        <v>200810</v>
      </c>
      <c r="F526" s="173">
        <v>191210</v>
      </c>
      <c r="G526" s="174">
        <v>1880</v>
      </c>
      <c r="H526" s="174">
        <v>1790</v>
      </c>
    </row>
    <row r="527" spans="2:8">
      <c r="B527" s="62" t="s">
        <v>140</v>
      </c>
      <c r="C527" s="62" t="s">
        <v>120</v>
      </c>
      <c r="D527" s="63" t="s">
        <v>145</v>
      </c>
      <c r="E527" s="173">
        <v>57230</v>
      </c>
      <c r="F527" s="173">
        <v>49220</v>
      </c>
      <c r="G527" s="174">
        <v>550</v>
      </c>
      <c r="H527" s="174">
        <v>470</v>
      </c>
    </row>
    <row r="528" spans="2:8">
      <c r="B528" s="62" t="s">
        <v>140</v>
      </c>
      <c r="C528" s="62" t="s">
        <v>120</v>
      </c>
      <c r="D528" s="63" t="s">
        <v>146</v>
      </c>
      <c r="E528" s="173">
        <v>64270</v>
      </c>
      <c r="F528" s="173">
        <v>56260</v>
      </c>
      <c r="G528" s="174">
        <v>620</v>
      </c>
      <c r="H528" s="174">
        <v>540</v>
      </c>
    </row>
    <row r="529" spans="2:8">
      <c r="B529" s="62" t="s">
        <v>140</v>
      </c>
      <c r="C529" s="62" t="s">
        <v>120</v>
      </c>
      <c r="D529" s="63" t="s">
        <v>147</v>
      </c>
      <c r="E529" s="173">
        <v>122150</v>
      </c>
      <c r="F529" s="173">
        <v>114140</v>
      </c>
      <c r="G529" s="174">
        <v>1100</v>
      </c>
      <c r="H529" s="174">
        <v>1020</v>
      </c>
    </row>
    <row r="530" spans="2:8">
      <c r="B530" s="62" t="s">
        <v>140</v>
      </c>
      <c r="C530" s="62" t="s">
        <v>120</v>
      </c>
      <c r="D530" s="63" t="s">
        <v>148</v>
      </c>
      <c r="E530" s="173">
        <v>192610</v>
      </c>
      <c r="F530" s="173">
        <v>184600</v>
      </c>
      <c r="G530" s="174">
        <v>1800</v>
      </c>
      <c r="H530" s="174">
        <v>1720</v>
      </c>
    </row>
    <row r="531" spans="2:8">
      <c r="B531" s="62" t="s">
        <v>140</v>
      </c>
      <c r="C531" s="62" t="s">
        <v>121</v>
      </c>
      <c r="D531" s="63" t="s">
        <v>145</v>
      </c>
      <c r="E531" s="173">
        <v>51440</v>
      </c>
      <c r="F531" s="173">
        <v>44580</v>
      </c>
      <c r="G531" s="174">
        <v>490</v>
      </c>
      <c r="H531" s="174">
        <v>420</v>
      </c>
    </row>
    <row r="532" spans="2:8">
      <c r="B532" s="62" t="s">
        <v>140</v>
      </c>
      <c r="C532" s="64" t="s">
        <v>121</v>
      </c>
      <c r="D532" s="63" t="s">
        <v>146</v>
      </c>
      <c r="E532" s="173">
        <v>58480</v>
      </c>
      <c r="F532" s="173">
        <v>51620</v>
      </c>
      <c r="G532" s="174">
        <v>560</v>
      </c>
      <c r="H532" s="174">
        <v>490</v>
      </c>
    </row>
    <row r="533" spans="2:8">
      <c r="B533" s="62" t="s">
        <v>140</v>
      </c>
      <c r="C533" s="64" t="s">
        <v>121</v>
      </c>
      <c r="D533" s="63" t="s">
        <v>147</v>
      </c>
      <c r="E533" s="173">
        <v>116360</v>
      </c>
      <c r="F533" s="173">
        <v>109500</v>
      </c>
      <c r="G533" s="174">
        <v>1040</v>
      </c>
      <c r="H533" s="174">
        <v>970</v>
      </c>
    </row>
    <row r="534" spans="2:8">
      <c r="B534" s="62" t="s">
        <v>140</v>
      </c>
      <c r="C534" s="64" t="s">
        <v>121</v>
      </c>
      <c r="D534" s="63" t="s">
        <v>148</v>
      </c>
      <c r="E534" s="173">
        <v>186820</v>
      </c>
      <c r="F534" s="173">
        <v>179960</v>
      </c>
      <c r="G534" s="174">
        <v>1740</v>
      </c>
      <c r="H534" s="174">
        <v>1670</v>
      </c>
    </row>
    <row r="535" spans="2:8">
      <c r="B535" s="62" t="s">
        <v>140</v>
      </c>
      <c r="C535" s="62" t="s">
        <v>122</v>
      </c>
      <c r="D535" s="63" t="s">
        <v>145</v>
      </c>
      <c r="E535" s="173">
        <v>47150</v>
      </c>
      <c r="F535" s="173">
        <v>41150</v>
      </c>
      <c r="G535" s="174">
        <v>450</v>
      </c>
      <c r="H535" s="174">
        <v>390</v>
      </c>
    </row>
    <row r="536" spans="2:8">
      <c r="B536" s="62" t="s">
        <v>140</v>
      </c>
      <c r="C536" s="64" t="s">
        <v>122</v>
      </c>
      <c r="D536" s="63" t="s">
        <v>146</v>
      </c>
      <c r="E536" s="173">
        <v>54190</v>
      </c>
      <c r="F536" s="173">
        <v>48190</v>
      </c>
      <c r="G536" s="174">
        <v>520</v>
      </c>
      <c r="H536" s="174">
        <v>460</v>
      </c>
    </row>
    <row r="537" spans="2:8">
      <c r="B537" s="62" t="s">
        <v>140</v>
      </c>
      <c r="C537" s="64" t="s">
        <v>122</v>
      </c>
      <c r="D537" s="63" t="s">
        <v>147</v>
      </c>
      <c r="E537" s="173">
        <v>112070</v>
      </c>
      <c r="F537" s="173">
        <v>106070</v>
      </c>
      <c r="G537" s="174">
        <v>1000</v>
      </c>
      <c r="H537" s="174">
        <v>940</v>
      </c>
    </row>
    <row r="538" spans="2:8">
      <c r="B538" s="62" t="s">
        <v>140</v>
      </c>
      <c r="C538" s="64" t="s">
        <v>122</v>
      </c>
      <c r="D538" s="63" t="s">
        <v>148</v>
      </c>
      <c r="E538" s="173">
        <v>182530</v>
      </c>
      <c r="F538" s="173">
        <v>176530</v>
      </c>
      <c r="G538" s="174">
        <v>1700</v>
      </c>
      <c r="H538" s="174">
        <v>1640</v>
      </c>
    </row>
    <row r="539" spans="2:8">
      <c r="B539" s="62" t="s">
        <v>140</v>
      </c>
      <c r="C539" s="62" t="s">
        <v>123</v>
      </c>
      <c r="D539" s="63" t="s">
        <v>145</v>
      </c>
      <c r="E539" s="173">
        <v>43770</v>
      </c>
      <c r="F539" s="173">
        <v>38440</v>
      </c>
      <c r="G539" s="174">
        <v>410</v>
      </c>
      <c r="H539" s="174">
        <v>360</v>
      </c>
    </row>
    <row r="540" spans="2:8">
      <c r="B540" s="62" t="s">
        <v>140</v>
      </c>
      <c r="C540" s="64" t="s">
        <v>123</v>
      </c>
      <c r="D540" s="63" t="s">
        <v>146</v>
      </c>
      <c r="E540" s="173">
        <v>50810</v>
      </c>
      <c r="F540" s="173">
        <v>45480</v>
      </c>
      <c r="G540" s="174">
        <v>480</v>
      </c>
      <c r="H540" s="174">
        <v>430</v>
      </c>
    </row>
    <row r="541" spans="2:8">
      <c r="B541" s="62" t="s">
        <v>140</v>
      </c>
      <c r="C541" s="64" t="s">
        <v>123</v>
      </c>
      <c r="D541" s="63" t="s">
        <v>147</v>
      </c>
      <c r="E541" s="173">
        <v>108690</v>
      </c>
      <c r="F541" s="173">
        <v>103360</v>
      </c>
      <c r="G541" s="174">
        <v>970</v>
      </c>
      <c r="H541" s="174">
        <v>910</v>
      </c>
    </row>
    <row r="542" spans="2:8">
      <c r="B542" s="62" t="s">
        <v>140</v>
      </c>
      <c r="C542" s="64" t="s">
        <v>123</v>
      </c>
      <c r="D542" s="63" t="s">
        <v>148</v>
      </c>
      <c r="E542" s="173">
        <v>179150</v>
      </c>
      <c r="F542" s="173">
        <v>173820</v>
      </c>
      <c r="G542" s="174">
        <v>1670</v>
      </c>
      <c r="H542" s="174">
        <v>1610</v>
      </c>
    </row>
    <row r="543" spans="2:8">
      <c r="B543" s="62" t="s">
        <v>140</v>
      </c>
      <c r="C543" s="62" t="s">
        <v>124</v>
      </c>
      <c r="D543" s="63" t="s">
        <v>145</v>
      </c>
      <c r="E543" s="173">
        <v>38070</v>
      </c>
      <c r="F543" s="173">
        <v>33260</v>
      </c>
      <c r="G543" s="174">
        <v>360</v>
      </c>
      <c r="H543" s="174">
        <v>310</v>
      </c>
    </row>
    <row r="544" spans="2:8">
      <c r="B544" s="62" t="s">
        <v>140</v>
      </c>
      <c r="C544" s="64" t="s">
        <v>124</v>
      </c>
      <c r="D544" s="63" t="s">
        <v>146</v>
      </c>
      <c r="E544" s="173">
        <v>45110</v>
      </c>
      <c r="F544" s="173">
        <v>40300</v>
      </c>
      <c r="G544" s="174">
        <v>430</v>
      </c>
      <c r="H544" s="174">
        <v>380</v>
      </c>
    </row>
    <row r="545" spans="2:8">
      <c r="B545" s="62" t="s">
        <v>140</v>
      </c>
      <c r="C545" s="64" t="s">
        <v>124</v>
      </c>
      <c r="D545" s="63" t="s">
        <v>147</v>
      </c>
      <c r="E545" s="173">
        <v>102990</v>
      </c>
      <c r="F545" s="173">
        <v>98180</v>
      </c>
      <c r="G545" s="174">
        <v>910</v>
      </c>
      <c r="H545" s="174">
        <v>860</v>
      </c>
    </row>
    <row r="546" spans="2:8">
      <c r="B546" s="62" t="s">
        <v>140</v>
      </c>
      <c r="C546" s="64" t="s">
        <v>124</v>
      </c>
      <c r="D546" s="63" t="s">
        <v>148</v>
      </c>
      <c r="E546" s="173">
        <v>173450</v>
      </c>
      <c r="F546" s="173">
        <v>168640</v>
      </c>
      <c r="G546" s="174">
        <v>1610</v>
      </c>
      <c r="H546" s="174">
        <v>1560</v>
      </c>
    </row>
    <row r="547" spans="2:8">
      <c r="B547" s="62" t="s">
        <v>140</v>
      </c>
      <c r="C547" s="62" t="s">
        <v>125</v>
      </c>
      <c r="D547" s="63" t="s">
        <v>145</v>
      </c>
      <c r="E547" s="173">
        <v>36160</v>
      </c>
      <c r="F547" s="173">
        <v>31800</v>
      </c>
      <c r="G547" s="174">
        <v>340</v>
      </c>
      <c r="H547" s="174">
        <v>290</v>
      </c>
    </row>
    <row r="548" spans="2:8">
      <c r="B548" s="62" t="s">
        <v>140</v>
      </c>
      <c r="C548" s="64" t="s">
        <v>125</v>
      </c>
      <c r="D548" s="63" t="s">
        <v>146</v>
      </c>
      <c r="E548" s="173">
        <v>43200</v>
      </c>
      <c r="F548" s="173">
        <v>38840</v>
      </c>
      <c r="G548" s="174">
        <v>410</v>
      </c>
      <c r="H548" s="174">
        <v>360</v>
      </c>
    </row>
    <row r="549" spans="2:8">
      <c r="B549" s="62" t="s">
        <v>140</v>
      </c>
      <c r="C549" s="64" t="s">
        <v>125</v>
      </c>
      <c r="D549" s="63" t="s">
        <v>147</v>
      </c>
      <c r="E549" s="173">
        <v>101080</v>
      </c>
      <c r="F549" s="173">
        <v>96720</v>
      </c>
      <c r="G549" s="174">
        <v>890</v>
      </c>
      <c r="H549" s="174">
        <v>850</v>
      </c>
    </row>
    <row r="550" spans="2:8">
      <c r="B550" s="62" t="s">
        <v>140</v>
      </c>
      <c r="C550" s="64" t="s">
        <v>125</v>
      </c>
      <c r="D550" s="63" t="s">
        <v>148</v>
      </c>
      <c r="E550" s="173">
        <v>171540</v>
      </c>
      <c r="F550" s="173">
        <v>167180</v>
      </c>
      <c r="G550" s="174">
        <v>1590</v>
      </c>
      <c r="H550" s="174">
        <v>1550</v>
      </c>
    </row>
    <row r="551" spans="2:8">
      <c r="B551" s="62" t="s">
        <v>140</v>
      </c>
      <c r="C551" s="62" t="s">
        <v>126</v>
      </c>
      <c r="D551" s="63" t="s">
        <v>145</v>
      </c>
      <c r="E551" s="173">
        <v>34540</v>
      </c>
      <c r="F551" s="173">
        <v>30540</v>
      </c>
      <c r="G551" s="174">
        <v>320</v>
      </c>
      <c r="H551" s="174">
        <v>280</v>
      </c>
    </row>
    <row r="552" spans="2:8">
      <c r="B552" s="62" t="s">
        <v>140</v>
      </c>
      <c r="C552" s="64" t="s">
        <v>126</v>
      </c>
      <c r="D552" s="63" t="s">
        <v>146</v>
      </c>
      <c r="E552" s="173">
        <v>41580</v>
      </c>
      <c r="F552" s="173">
        <v>37580</v>
      </c>
      <c r="G552" s="174">
        <v>390</v>
      </c>
      <c r="H552" s="174">
        <v>350</v>
      </c>
    </row>
    <row r="553" spans="2:8">
      <c r="B553" s="62" t="s">
        <v>140</v>
      </c>
      <c r="C553" s="64" t="s">
        <v>126</v>
      </c>
      <c r="D553" s="63" t="s">
        <v>147</v>
      </c>
      <c r="E553" s="173">
        <v>99460</v>
      </c>
      <c r="F553" s="173">
        <v>95460</v>
      </c>
      <c r="G553" s="174">
        <v>870</v>
      </c>
      <c r="H553" s="174">
        <v>830</v>
      </c>
    </row>
    <row r="554" spans="2:8">
      <c r="B554" s="62" t="s">
        <v>140</v>
      </c>
      <c r="C554" s="64" t="s">
        <v>126</v>
      </c>
      <c r="D554" s="63" t="s">
        <v>148</v>
      </c>
      <c r="E554" s="173">
        <v>169920</v>
      </c>
      <c r="F554" s="173">
        <v>165920</v>
      </c>
      <c r="G554" s="174">
        <v>1570</v>
      </c>
      <c r="H554" s="174">
        <v>1530</v>
      </c>
    </row>
    <row r="555" spans="2:8">
      <c r="B555" s="62" t="s">
        <v>140</v>
      </c>
      <c r="C555" s="62" t="s">
        <v>127</v>
      </c>
      <c r="D555" s="63" t="s">
        <v>145</v>
      </c>
      <c r="E555" s="173">
        <v>33170</v>
      </c>
      <c r="F555" s="173">
        <v>29480</v>
      </c>
      <c r="G555" s="174">
        <v>310</v>
      </c>
      <c r="H555" s="174">
        <v>270</v>
      </c>
    </row>
    <row r="556" spans="2:8">
      <c r="B556" s="62" t="s">
        <v>140</v>
      </c>
      <c r="C556" s="64" t="s">
        <v>127</v>
      </c>
      <c r="D556" s="63" t="s">
        <v>146</v>
      </c>
      <c r="E556" s="173">
        <v>40210</v>
      </c>
      <c r="F556" s="173">
        <v>36520</v>
      </c>
      <c r="G556" s="174">
        <v>380</v>
      </c>
      <c r="H556" s="174">
        <v>340</v>
      </c>
    </row>
    <row r="557" spans="2:8">
      <c r="B557" s="62" t="s">
        <v>140</v>
      </c>
      <c r="C557" s="64" t="s">
        <v>127</v>
      </c>
      <c r="D557" s="63" t="s">
        <v>147</v>
      </c>
      <c r="E557" s="173">
        <v>98090</v>
      </c>
      <c r="F557" s="173">
        <v>94400</v>
      </c>
      <c r="G557" s="174">
        <v>860</v>
      </c>
      <c r="H557" s="174">
        <v>820</v>
      </c>
    </row>
    <row r="558" spans="2:8">
      <c r="B558" s="62" t="s">
        <v>140</v>
      </c>
      <c r="C558" s="64" t="s">
        <v>127</v>
      </c>
      <c r="D558" s="63" t="s">
        <v>148</v>
      </c>
      <c r="E558" s="173">
        <v>168550</v>
      </c>
      <c r="F558" s="173">
        <v>164860</v>
      </c>
      <c r="G558" s="174">
        <v>1560</v>
      </c>
      <c r="H558" s="174">
        <v>1520</v>
      </c>
    </row>
    <row r="559" spans="2:8">
      <c r="B559" s="62" t="s">
        <v>140</v>
      </c>
      <c r="C559" s="62" t="s">
        <v>128</v>
      </c>
      <c r="D559" s="63" t="s">
        <v>145</v>
      </c>
      <c r="E559" s="173">
        <v>32030</v>
      </c>
      <c r="F559" s="173">
        <v>28600</v>
      </c>
      <c r="G559" s="174">
        <v>300</v>
      </c>
      <c r="H559" s="174">
        <v>260</v>
      </c>
    </row>
    <row r="560" spans="2:8">
      <c r="B560" s="62" t="s">
        <v>140</v>
      </c>
      <c r="C560" s="64" t="s">
        <v>128</v>
      </c>
      <c r="D560" s="63" t="s">
        <v>146</v>
      </c>
      <c r="E560" s="173">
        <v>39070</v>
      </c>
      <c r="F560" s="173">
        <v>35640</v>
      </c>
      <c r="G560" s="174">
        <v>370</v>
      </c>
      <c r="H560" s="174">
        <v>330</v>
      </c>
    </row>
    <row r="561" spans="2:8">
      <c r="B561" s="62" t="s">
        <v>140</v>
      </c>
      <c r="C561" s="64" t="s">
        <v>128</v>
      </c>
      <c r="D561" s="63" t="s">
        <v>147</v>
      </c>
      <c r="E561" s="173">
        <v>96950</v>
      </c>
      <c r="F561" s="173">
        <v>93520</v>
      </c>
      <c r="G561" s="174">
        <v>850</v>
      </c>
      <c r="H561" s="174">
        <v>810</v>
      </c>
    </row>
    <row r="562" spans="2:8">
      <c r="B562" s="62" t="s">
        <v>140</v>
      </c>
      <c r="C562" s="64" t="s">
        <v>128</v>
      </c>
      <c r="D562" s="63" t="s">
        <v>148</v>
      </c>
      <c r="E562" s="173">
        <v>167410</v>
      </c>
      <c r="F562" s="173">
        <v>163980</v>
      </c>
      <c r="G562" s="174">
        <v>1550</v>
      </c>
      <c r="H562" s="174">
        <v>1510</v>
      </c>
    </row>
    <row r="563" spans="2:8">
      <c r="B563" s="62" t="s">
        <v>140</v>
      </c>
      <c r="C563" s="62" t="s">
        <v>129</v>
      </c>
      <c r="D563" s="63" t="s">
        <v>145</v>
      </c>
      <c r="E563" s="173">
        <v>31020</v>
      </c>
      <c r="F563" s="173">
        <v>27810</v>
      </c>
      <c r="G563" s="174">
        <v>290</v>
      </c>
      <c r="H563" s="174">
        <v>250</v>
      </c>
    </row>
    <row r="564" spans="2:8">
      <c r="B564" s="62" t="s">
        <v>140</v>
      </c>
      <c r="C564" s="64" t="s">
        <v>129</v>
      </c>
      <c r="D564" s="63" t="s">
        <v>146</v>
      </c>
      <c r="E564" s="173">
        <v>38060</v>
      </c>
      <c r="F564" s="173">
        <v>34850</v>
      </c>
      <c r="G564" s="174">
        <v>360</v>
      </c>
      <c r="H564" s="174">
        <v>320</v>
      </c>
    </row>
    <row r="565" spans="2:8">
      <c r="B565" s="62" t="s">
        <v>140</v>
      </c>
      <c r="C565" s="64" t="s">
        <v>129</v>
      </c>
      <c r="D565" s="63" t="s">
        <v>147</v>
      </c>
      <c r="E565" s="173">
        <v>95940</v>
      </c>
      <c r="F565" s="173">
        <v>92730</v>
      </c>
      <c r="G565" s="174">
        <v>840</v>
      </c>
      <c r="H565" s="174">
        <v>810</v>
      </c>
    </row>
    <row r="566" spans="2:8">
      <c r="B566" s="62" t="s">
        <v>140</v>
      </c>
      <c r="C566" s="64" t="s">
        <v>129</v>
      </c>
      <c r="D566" s="63" t="s">
        <v>148</v>
      </c>
      <c r="E566" s="173">
        <v>166400</v>
      </c>
      <c r="F566" s="173">
        <v>163190</v>
      </c>
      <c r="G566" s="174">
        <v>1540</v>
      </c>
      <c r="H566" s="174">
        <v>1510</v>
      </c>
    </row>
    <row r="567" spans="2:8">
      <c r="B567" s="62" t="s">
        <v>140</v>
      </c>
      <c r="C567" s="62" t="s">
        <v>130</v>
      </c>
      <c r="D567" s="63" t="s">
        <v>145</v>
      </c>
      <c r="E567" s="173">
        <v>31030</v>
      </c>
      <c r="F567" s="173">
        <v>28030</v>
      </c>
      <c r="G567" s="174">
        <v>290</v>
      </c>
      <c r="H567" s="174">
        <v>260</v>
      </c>
    </row>
    <row r="568" spans="2:8">
      <c r="B568" s="62" t="s">
        <v>140</v>
      </c>
      <c r="C568" s="64" t="s">
        <v>130</v>
      </c>
      <c r="D568" s="63" t="s">
        <v>146</v>
      </c>
      <c r="E568" s="173">
        <v>38070</v>
      </c>
      <c r="F568" s="173">
        <v>35070</v>
      </c>
      <c r="G568" s="174">
        <v>360</v>
      </c>
      <c r="H568" s="174">
        <v>330</v>
      </c>
    </row>
    <row r="569" spans="2:8">
      <c r="B569" s="62" t="s">
        <v>140</v>
      </c>
      <c r="C569" s="64" t="s">
        <v>130</v>
      </c>
      <c r="D569" s="63" t="s">
        <v>147</v>
      </c>
      <c r="E569" s="173">
        <v>95950</v>
      </c>
      <c r="F569" s="173">
        <v>92950</v>
      </c>
      <c r="G569" s="174">
        <v>840</v>
      </c>
      <c r="H569" s="174">
        <v>810</v>
      </c>
    </row>
    <row r="570" spans="2:8">
      <c r="B570" s="62" t="s">
        <v>140</v>
      </c>
      <c r="C570" s="64" t="s">
        <v>130</v>
      </c>
      <c r="D570" s="63" t="s">
        <v>148</v>
      </c>
      <c r="E570" s="173">
        <v>166410</v>
      </c>
      <c r="F570" s="173">
        <v>163410</v>
      </c>
      <c r="G570" s="174">
        <v>1540</v>
      </c>
      <c r="H570" s="174">
        <v>1510</v>
      </c>
    </row>
    <row r="571" spans="2:8">
      <c r="B571" s="62" t="s">
        <v>140</v>
      </c>
      <c r="C571" s="62" t="s">
        <v>131</v>
      </c>
      <c r="D571" s="63" t="s">
        <v>145</v>
      </c>
      <c r="E571" s="173">
        <v>30210</v>
      </c>
      <c r="F571" s="173">
        <v>27390</v>
      </c>
      <c r="G571" s="174">
        <v>280</v>
      </c>
      <c r="H571" s="174">
        <v>250</v>
      </c>
    </row>
    <row r="572" spans="2:8">
      <c r="B572" s="62" t="s">
        <v>140</v>
      </c>
      <c r="C572" s="64" t="s">
        <v>131</v>
      </c>
      <c r="D572" s="63" t="s">
        <v>146</v>
      </c>
      <c r="E572" s="173">
        <v>37250</v>
      </c>
      <c r="F572" s="173">
        <v>34430</v>
      </c>
      <c r="G572" s="174">
        <v>350</v>
      </c>
      <c r="H572" s="174">
        <v>320</v>
      </c>
    </row>
    <row r="573" spans="2:8">
      <c r="B573" s="62" t="s">
        <v>140</v>
      </c>
      <c r="C573" s="64" t="s">
        <v>131</v>
      </c>
      <c r="D573" s="63" t="s">
        <v>147</v>
      </c>
      <c r="E573" s="173">
        <v>95130</v>
      </c>
      <c r="F573" s="173">
        <v>92310</v>
      </c>
      <c r="G573" s="174">
        <v>830</v>
      </c>
      <c r="H573" s="174">
        <v>800</v>
      </c>
    </row>
    <row r="574" spans="2:8">
      <c r="B574" s="62" t="s">
        <v>140</v>
      </c>
      <c r="C574" s="64" t="s">
        <v>131</v>
      </c>
      <c r="D574" s="63" t="s">
        <v>148</v>
      </c>
      <c r="E574" s="173">
        <v>165590</v>
      </c>
      <c r="F574" s="173">
        <v>162770</v>
      </c>
      <c r="G574" s="174">
        <v>1530</v>
      </c>
      <c r="H574" s="174">
        <v>1500</v>
      </c>
    </row>
    <row r="575" spans="2:8">
      <c r="B575" s="62" t="s">
        <v>140</v>
      </c>
      <c r="C575" s="62" t="s">
        <v>132</v>
      </c>
      <c r="D575" s="63" t="s">
        <v>145</v>
      </c>
      <c r="E575" s="173">
        <v>29470</v>
      </c>
      <c r="F575" s="173">
        <v>26800</v>
      </c>
      <c r="G575" s="174">
        <v>270</v>
      </c>
      <c r="H575" s="174">
        <v>240</v>
      </c>
    </row>
    <row r="576" spans="2:8">
      <c r="B576" s="62" t="s">
        <v>140</v>
      </c>
      <c r="C576" s="64" t="s">
        <v>133</v>
      </c>
      <c r="D576" s="63" t="s">
        <v>146</v>
      </c>
      <c r="E576" s="173">
        <v>36510</v>
      </c>
      <c r="F576" s="173">
        <v>33840</v>
      </c>
      <c r="G576" s="174">
        <v>340</v>
      </c>
      <c r="H576" s="174">
        <v>310</v>
      </c>
    </row>
    <row r="577" spans="2:8">
      <c r="B577" s="62" t="s">
        <v>140</v>
      </c>
      <c r="C577" s="64" t="s">
        <v>132</v>
      </c>
      <c r="D577" s="63" t="s">
        <v>147</v>
      </c>
      <c r="E577" s="173">
        <v>94390</v>
      </c>
      <c r="F577" s="173">
        <v>91720</v>
      </c>
      <c r="G577" s="174">
        <v>820</v>
      </c>
      <c r="H577" s="174">
        <v>800</v>
      </c>
    </row>
    <row r="578" spans="2:8">
      <c r="B578" s="62" t="s">
        <v>140</v>
      </c>
      <c r="C578" s="64" t="s">
        <v>132</v>
      </c>
      <c r="D578" s="63" t="s">
        <v>148</v>
      </c>
      <c r="E578" s="173">
        <v>164850</v>
      </c>
      <c r="F578" s="173">
        <v>162180</v>
      </c>
      <c r="G578" s="174">
        <v>1520</v>
      </c>
      <c r="H578" s="174">
        <v>1500</v>
      </c>
    </row>
  </sheetData>
  <mergeCells count="32">
    <mergeCell ref="J29:J30"/>
    <mergeCell ref="J31:J32"/>
    <mergeCell ref="J33:J34"/>
    <mergeCell ref="J35:J36"/>
    <mergeCell ref="J37:J38"/>
    <mergeCell ref="J25:J26"/>
    <mergeCell ref="J3:J4"/>
    <mergeCell ref="J5:J6"/>
    <mergeCell ref="J7:J8"/>
    <mergeCell ref="J9:J10"/>
    <mergeCell ref="J11:J12"/>
    <mergeCell ref="J13:J14"/>
    <mergeCell ref="J15:J16"/>
    <mergeCell ref="J17:J18"/>
    <mergeCell ref="J19:J20"/>
    <mergeCell ref="J21:J22"/>
    <mergeCell ref="J23:J24"/>
    <mergeCell ref="P2:T2"/>
    <mergeCell ref="U2:Y2"/>
    <mergeCell ref="Z2:AD2"/>
    <mergeCell ref="K28:O28"/>
    <mergeCell ref="P28:T28"/>
    <mergeCell ref="U28:Y28"/>
    <mergeCell ref="Z28:AD28"/>
    <mergeCell ref="K2:O2"/>
    <mergeCell ref="J49:J50"/>
    <mergeCell ref="J51:J52"/>
    <mergeCell ref="J39:J40"/>
    <mergeCell ref="J41:J42"/>
    <mergeCell ref="J43:J44"/>
    <mergeCell ref="J45:J46"/>
    <mergeCell ref="J47:J48"/>
  </mergeCells>
  <phoneticPr fontId="1"/>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E4FC6-96AE-4046-B1B4-FD8680BD4172}">
  <sheetPr>
    <tabColor theme="9" tint="0.59999389629810485"/>
  </sheetPr>
  <dimension ref="A1:AD578"/>
  <sheetViews>
    <sheetView zoomScale="90" zoomScaleNormal="90" workbookViewId="0">
      <selection activeCell="E3" sqref="C3:J578"/>
    </sheetView>
  </sheetViews>
  <sheetFormatPr defaultColWidth="9" defaultRowHeight="16.2"/>
  <cols>
    <col min="1" max="1" width="1.19921875" style="2" customWidth="1"/>
    <col min="2" max="3" width="9.69921875" style="61" customWidth="1"/>
    <col min="4" max="4" width="7.59765625" style="60" customWidth="1"/>
    <col min="5" max="8" width="8.59765625" style="207" customWidth="1"/>
    <col min="9" max="9" width="1.59765625" style="2" customWidth="1"/>
    <col min="10" max="10" width="7.69921875" style="2" customWidth="1"/>
    <col min="11" max="16" width="9" style="2"/>
    <col min="17" max="17" width="9" style="2" customWidth="1"/>
    <col min="18" max="16384" width="9" style="2"/>
  </cols>
  <sheetData>
    <row r="1" spans="1:30" ht="5.25" customHeight="1">
      <c r="A1" s="207"/>
    </row>
    <row r="2" spans="1:30">
      <c r="A2" s="207"/>
      <c r="B2" s="208" t="s">
        <v>107</v>
      </c>
      <c r="C2" s="208" t="s">
        <v>108</v>
      </c>
      <c r="D2" s="208" t="s">
        <v>109</v>
      </c>
      <c r="E2" s="66" t="s">
        <v>238</v>
      </c>
      <c r="F2" s="66" t="s">
        <v>239</v>
      </c>
      <c r="G2" s="66" t="s">
        <v>237</v>
      </c>
      <c r="H2" s="66" t="s">
        <v>240</v>
      </c>
      <c r="J2" s="209" t="s">
        <v>11</v>
      </c>
      <c r="K2" s="560" t="s">
        <v>215</v>
      </c>
      <c r="L2" s="560"/>
      <c r="M2" s="561"/>
      <c r="N2" s="560"/>
      <c r="O2" s="560"/>
      <c r="P2" s="560" t="s">
        <v>72</v>
      </c>
      <c r="Q2" s="560"/>
      <c r="R2" s="560"/>
      <c r="S2" s="560"/>
      <c r="T2" s="560"/>
      <c r="U2" s="560" t="s">
        <v>243</v>
      </c>
      <c r="V2" s="560"/>
      <c r="W2" s="560"/>
      <c r="X2" s="560"/>
      <c r="Y2" s="560"/>
      <c r="Z2" s="560" t="s">
        <v>244</v>
      </c>
      <c r="AA2" s="560"/>
      <c r="AB2" s="560"/>
      <c r="AC2" s="560"/>
      <c r="AD2" s="560"/>
    </row>
    <row r="3" spans="1:30" ht="17.25" customHeight="1">
      <c r="A3" s="207"/>
      <c r="B3" s="62" t="s">
        <v>111</v>
      </c>
      <c r="C3" s="62" t="s">
        <v>558</v>
      </c>
      <c r="D3" s="63" t="s">
        <v>145</v>
      </c>
      <c r="E3" s="173">
        <v>257000</v>
      </c>
      <c r="F3" s="173">
        <v>201480</v>
      </c>
      <c r="G3" s="174">
        <v>2550</v>
      </c>
      <c r="H3" s="174">
        <v>1990</v>
      </c>
      <c r="J3" s="562" t="s">
        <v>17</v>
      </c>
      <c r="K3" s="208" t="s">
        <v>107</v>
      </c>
      <c r="L3" s="208" t="s">
        <v>108</v>
      </c>
      <c r="M3" s="208" t="s">
        <v>109</v>
      </c>
      <c r="N3" s="66" t="s">
        <v>238</v>
      </c>
      <c r="O3" s="66" t="s">
        <v>237</v>
      </c>
      <c r="P3" s="208" t="s">
        <v>107</v>
      </c>
      <c r="Q3" s="208" t="s">
        <v>108</v>
      </c>
      <c r="R3" s="208" t="s">
        <v>109</v>
      </c>
      <c r="S3" s="66" t="s">
        <v>238</v>
      </c>
      <c r="T3" s="66" t="s">
        <v>237</v>
      </c>
      <c r="U3" s="208" t="s">
        <v>107</v>
      </c>
      <c r="V3" s="208" t="s">
        <v>108</v>
      </c>
      <c r="W3" s="208" t="s">
        <v>109</v>
      </c>
      <c r="X3" s="66" t="s">
        <v>238</v>
      </c>
      <c r="Y3" s="66" t="s">
        <v>237</v>
      </c>
      <c r="Z3" s="208" t="s">
        <v>107</v>
      </c>
      <c r="AA3" s="208" t="s">
        <v>108</v>
      </c>
      <c r="AB3" s="208" t="s">
        <v>109</v>
      </c>
      <c r="AC3" s="66" t="s">
        <v>238</v>
      </c>
      <c r="AD3" s="66" t="s">
        <v>237</v>
      </c>
    </row>
    <row r="4" spans="1:30" ht="16.5" customHeight="1">
      <c r="B4" s="62" t="s">
        <v>112</v>
      </c>
      <c r="C4" s="62" t="s">
        <v>558</v>
      </c>
      <c r="D4" s="63" t="s">
        <v>146</v>
      </c>
      <c r="E4" s="173">
        <v>265290</v>
      </c>
      <c r="F4" s="173">
        <v>209770</v>
      </c>
      <c r="G4" s="174">
        <v>2630</v>
      </c>
      <c r="H4" s="174">
        <v>2070</v>
      </c>
      <c r="J4" s="563"/>
      <c r="K4" s="29" t="str">
        <f>IF(基本情報!C4="","",基本情報!C4)</f>
        <v/>
      </c>
      <c r="L4" s="20" t="str">
        <f>IF(利用定員!N35="","",利用定員!N35)</f>
        <v/>
      </c>
      <c r="M4" s="51" t="s">
        <v>145</v>
      </c>
      <c r="N4" s="31">
        <f>IFERROR(DGET($B$2:$H$578,N3,K3:M4),0)</f>
        <v>0</v>
      </c>
      <c r="O4" s="31">
        <f>IFERROR(DGET($B$2:$H$578,O3,K3:M4),0)</f>
        <v>0</v>
      </c>
      <c r="P4" s="29" t="str">
        <f>IF(K4="","",K4)</f>
        <v/>
      </c>
      <c r="Q4" s="29" t="str">
        <f>IF(L4="","",L4)</f>
        <v/>
      </c>
      <c r="R4" s="20" t="s">
        <v>4</v>
      </c>
      <c r="S4" s="31">
        <f>IFERROR(DGET($B$2:$H$578,S3,P3:R4),0)</f>
        <v>0</v>
      </c>
      <c r="T4" s="31">
        <f>IFERROR(DGET($B$2:$H$578,T3,P3:R4),0)</f>
        <v>0</v>
      </c>
      <c r="U4" s="29" t="str">
        <f>IF(K4="","",K4)</f>
        <v/>
      </c>
      <c r="V4" s="29" t="str">
        <f>IF(L4="","",L4)</f>
        <v/>
      </c>
      <c r="W4" s="20" t="s">
        <v>5</v>
      </c>
      <c r="X4" s="31">
        <f>IFERROR(DGET($B$2:$H$578,X3,U3:W4),0)</f>
        <v>0</v>
      </c>
      <c r="Y4" s="31">
        <f>IFERROR(DGET($B$2:$H$578,Y3,U3:W4),0)</f>
        <v>0</v>
      </c>
      <c r="Z4" s="29" t="str">
        <f>IF(K4="","",K4)</f>
        <v/>
      </c>
      <c r="AA4" s="29" t="str">
        <f>IF(L4="","",L4)</f>
        <v/>
      </c>
      <c r="AB4" s="20" t="s">
        <v>6</v>
      </c>
      <c r="AC4" s="31">
        <f>IFERROR(DGET($B$2:$H$578,AC3,Z3:AB4),0)</f>
        <v>0</v>
      </c>
      <c r="AD4" s="31">
        <f>IFERROR(DGET($B$2:$H$578,AD3,Z3:AB4),0)</f>
        <v>0</v>
      </c>
    </row>
    <row r="5" spans="1:30">
      <c r="B5" s="62" t="s">
        <v>112</v>
      </c>
      <c r="C5" s="62" t="s">
        <v>558</v>
      </c>
      <c r="D5" s="63" t="s">
        <v>147</v>
      </c>
      <c r="E5" s="173">
        <v>331910</v>
      </c>
      <c r="F5" s="173">
        <v>276390</v>
      </c>
      <c r="G5" s="174">
        <v>3200</v>
      </c>
      <c r="H5" s="174">
        <v>2640</v>
      </c>
      <c r="J5" s="562" t="s">
        <v>18</v>
      </c>
      <c r="K5" s="208" t="s">
        <v>107</v>
      </c>
      <c r="L5" s="208" t="s">
        <v>108</v>
      </c>
      <c r="M5" s="208" t="s">
        <v>109</v>
      </c>
      <c r="N5" s="66" t="s">
        <v>238</v>
      </c>
      <c r="O5" s="66" t="s">
        <v>237</v>
      </c>
      <c r="P5" s="208" t="s">
        <v>107</v>
      </c>
      <c r="Q5" s="208" t="s">
        <v>108</v>
      </c>
      <c r="R5" s="208" t="s">
        <v>109</v>
      </c>
      <c r="S5" s="66" t="s">
        <v>238</v>
      </c>
      <c r="T5" s="66" t="s">
        <v>237</v>
      </c>
      <c r="U5" s="208" t="s">
        <v>107</v>
      </c>
      <c r="V5" s="208" t="s">
        <v>108</v>
      </c>
      <c r="W5" s="208" t="s">
        <v>109</v>
      </c>
      <c r="X5" s="66" t="s">
        <v>238</v>
      </c>
      <c r="Y5" s="66" t="s">
        <v>237</v>
      </c>
      <c r="Z5" s="208" t="s">
        <v>107</v>
      </c>
      <c r="AA5" s="208" t="s">
        <v>108</v>
      </c>
      <c r="AB5" s="208" t="s">
        <v>109</v>
      </c>
      <c r="AC5" s="66" t="s">
        <v>238</v>
      </c>
      <c r="AD5" s="66" t="s">
        <v>237</v>
      </c>
    </row>
    <row r="6" spans="1:30">
      <c r="B6" s="62" t="s">
        <v>112</v>
      </c>
      <c r="C6" s="62" t="s">
        <v>558</v>
      </c>
      <c r="D6" s="63" t="s">
        <v>148</v>
      </c>
      <c r="E6" s="173">
        <v>414840</v>
      </c>
      <c r="F6" s="173">
        <v>359320</v>
      </c>
      <c r="G6" s="174">
        <v>4030</v>
      </c>
      <c r="H6" s="174">
        <v>3470</v>
      </c>
      <c r="J6" s="563"/>
      <c r="K6" s="29" t="str">
        <f>K4</f>
        <v/>
      </c>
      <c r="L6" s="29" t="str">
        <f>IF(利用定員!N36="","",利用定員!N36)</f>
        <v/>
      </c>
      <c r="M6" s="51" t="s">
        <v>145</v>
      </c>
      <c r="N6" s="31">
        <f>IFERROR(DGET($B$2:$H$578,N5,K5:M6),0)</f>
        <v>0</v>
      </c>
      <c r="O6" s="31">
        <f>IFERROR(DGET($B$2:$H$578,O5,K5:M6),0)</f>
        <v>0</v>
      </c>
      <c r="P6" s="29" t="str">
        <f>P4</f>
        <v/>
      </c>
      <c r="Q6" s="29" t="str">
        <f>IF(L6="","",L6)</f>
        <v/>
      </c>
      <c r="R6" s="20" t="s">
        <v>4</v>
      </c>
      <c r="S6" s="31">
        <f>IFERROR(DGET($B$2:$H$578,S5,P5:R6),0)</f>
        <v>0</v>
      </c>
      <c r="T6" s="31">
        <f>IFERROR(DGET($B$2:$H$578,T5,P5:R6),0)</f>
        <v>0</v>
      </c>
      <c r="U6" s="29" t="str">
        <f>U4</f>
        <v/>
      </c>
      <c r="V6" s="29" t="str">
        <f>IF(L6="","",L6)</f>
        <v/>
      </c>
      <c r="W6" s="20" t="s">
        <v>5</v>
      </c>
      <c r="X6" s="31">
        <f>IFERROR(DGET($B$2:$H$578,X5,U5:W6),0)</f>
        <v>0</v>
      </c>
      <c r="Y6" s="31">
        <f>IFERROR(DGET($B$2:$H$578,Y5,U5:W6),0)</f>
        <v>0</v>
      </c>
      <c r="Z6" s="29" t="str">
        <f>Z4</f>
        <v/>
      </c>
      <c r="AA6" s="29" t="str">
        <f>IF(L6="","",L6)</f>
        <v/>
      </c>
      <c r="AB6" s="20" t="s">
        <v>6</v>
      </c>
      <c r="AC6" s="31">
        <f>IFERROR(DGET($B$2:$H$578,AC5,Z5:AB6),0)</f>
        <v>0</v>
      </c>
      <c r="AD6" s="31">
        <f>IFERROR(DGET($B$2:$H$578,AD5,Z5:AB6),0)</f>
        <v>0</v>
      </c>
    </row>
    <row r="7" spans="1:30">
      <c r="B7" s="62" t="s">
        <v>111</v>
      </c>
      <c r="C7" s="62" t="s">
        <v>521</v>
      </c>
      <c r="D7" s="63" t="s">
        <v>145</v>
      </c>
      <c r="E7" s="173">
        <v>139410</v>
      </c>
      <c r="F7" s="173">
        <v>111650</v>
      </c>
      <c r="G7" s="174">
        <v>1370</v>
      </c>
      <c r="H7" s="174">
        <v>1090</v>
      </c>
      <c r="J7" s="562" t="s">
        <v>19</v>
      </c>
      <c r="K7" s="208" t="s">
        <v>107</v>
      </c>
      <c r="L7" s="208" t="s">
        <v>108</v>
      </c>
      <c r="M7" s="208" t="s">
        <v>109</v>
      </c>
      <c r="N7" s="66" t="s">
        <v>238</v>
      </c>
      <c r="O7" s="66" t="s">
        <v>237</v>
      </c>
      <c r="P7" s="208" t="s">
        <v>107</v>
      </c>
      <c r="Q7" s="208" t="s">
        <v>108</v>
      </c>
      <c r="R7" s="208" t="s">
        <v>109</v>
      </c>
      <c r="S7" s="66" t="s">
        <v>238</v>
      </c>
      <c r="T7" s="66" t="s">
        <v>237</v>
      </c>
      <c r="U7" s="208" t="s">
        <v>107</v>
      </c>
      <c r="V7" s="208" t="s">
        <v>108</v>
      </c>
      <c r="W7" s="208" t="s">
        <v>109</v>
      </c>
      <c r="X7" s="66" t="s">
        <v>238</v>
      </c>
      <c r="Y7" s="66" t="s">
        <v>237</v>
      </c>
      <c r="Z7" s="208" t="s">
        <v>107</v>
      </c>
      <c r="AA7" s="208" t="s">
        <v>108</v>
      </c>
      <c r="AB7" s="208" t="s">
        <v>109</v>
      </c>
      <c r="AC7" s="66" t="s">
        <v>238</v>
      </c>
      <c r="AD7" s="66" t="s">
        <v>237</v>
      </c>
    </row>
    <row r="8" spans="1:30">
      <c r="B8" s="62" t="s">
        <v>112</v>
      </c>
      <c r="C8" s="62" t="s">
        <v>521</v>
      </c>
      <c r="D8" s="63" t="s">
        <v>146</v>
      </c>
      <c r="E8" s="173">
        <v>147700</v>
      </c>
      <c r="F8" s="173">
        <v>119940</v>
      </c>
      <c r="G8" s="174">
        <v>1450</v>
      </c>
      <c r="H8" s="174">
        <v>1170</v>
      </c>
      <c r="J8" s="563"/>
      <c r="K8" s="29" t="str">
        <f>K6</f>
        <v/>
      </c>
      <c r="L8" s="29" t="str">
        <f>IF(利用定員!N37="","",利用定員!N37)</f>
        <v/>
      </c>
      <c r="M8" s="51" t="s">
        <v>145</v>
      </c>
      <c r="N8" s="31">
        <f>IFERROR(DGET($B$2:$H$578,N7,K7:M8),0)</f>
        <v>0</v>
      </c>
      <c r="O8" s="31">
        <f>IFERROR(DGET($B$2:$H$578,O7,K7:M8),0)</f>
        <v>0</v>
      </c>
      <c r="P8" s="29" t="str">
        <f>P6</f>
        <v/>
      </c>
      <c r="Q8" s="29" t="str">
        <f>IF(L8="","",L8)</f>
        <v/>
      </c>
      <c r="R8" s="20" t="s">
        <v>4</v>
      </c>
      <c r="S8" s="31">
        <f>IFERROR(DGET($B$2:$H$578,S7,P7:R8),0)</f>
        <v>0</v>
      </c>
      <c r="T8" s="31">
        <f>IFERROR(DGET($B$2:$H$578,T7,P7:R8),0)</f>
        <v>0</v>
      </c>
      <c r="U8" s="29" t="str">
        <f>U6</f>
        <v/>
      </c>
      <c r="V8" s="29" t="str">
        <f>IF(L8="","",L8)</f>
        <v/>
      </c>
      <c r="W8" s="20" t="s">
        <v>5</v>
      </c>
      <c r="X8" s="31">
        <f>IFERROR(DGET($B$2:$H$578,X7,U7:W8),0)</f>
        <v>0</v>
      </c>
      <c r="Y8" s="31">
        <f>IFERROR(DGET($B$2:$H$578,Y7,U7:W8),0)</f>
        <v>0</v>
      </c>
      <c r="Z8" s="29" t="str">
        <f>Z6</f>
        <v/>
      </c>
      <c r="AA8" s="29" t="str">
        <f>IF(L8="","",L8)</f>
        <v/>
      </c>
      <c r="AB8" s="20" t="s">
        <v>6</v>
      </c>
      <c r="AC8" s="31">
        <f>IFERROR(DGET($B$2:$H$578,AC7,Z7:AB8),0)</f>
        <v>0</v>
      </c>
      <c r="AD8" s="31">
        <f>IFERROR(DGET($B$2:$H$578,AD7,Z7:AB8),0)</f>
        <v>0</v>
      </c>
    </row>
    <row r="9" spans="1:30">
      <c r="B9" s="62" t="s">
        <v>112</v>
      </c>
      <c r="C9" s="62" t="s">
        <v>521</v>
      </c>
      <c r="D9" s="63" t="s">
        <v>147</v>
      </c>
      <c r="E9" s="173">
        <v>214320</v>
      </c>
      <c r="F9" s="173">
        <v>186560</v>
      </c>
      <c r="G9" s="174">
        <v>2020</v>
      </c>
      <c r="H9" s="174">
        <v>1750</v>
      </c>
      <c r="J9" s="562" t="s">
        <v>20</v>
      </c>
      <c r="K9" s="208" t="s">
        <v>107</v>
      </c>
      <c r="L9" s="208" t="s">
        <v>108</v>
      </c>
      <c r="M9" s="208" t="s">
        <v>109</v>
      </c>
      <c r="N9" s="66" t="s">
        <v>238</v>
      </c>
      <c r="O9" s="66" t="s">
        <v>237</v>
      </c>
      <c r="P9" s="208" t="s">
        <v>107</v>
      </c>
      <c r="Q9" s="208" t="s">
        <v>108</v>
      </c>
      <c r="R9" s="208" t="s">
        <v>109</v>
      </c>
      <c r="S9" s="66" t="s">
        <v>238</v>
      </c>
      <c r="T9" s="66" t="s">
        <v>237</v>
      </c>
      <c r="U9" s="208" t="s">
        <v>107</v>
      </c>
      <c r="V9" s="208" t="s">
        <v>108</v>
      </c>
      <c r="W9" s="208" t="s">
        <v>109</v>
      </c>
      <c r="X9" s="66" t="s">
        <v>238</v>
      </c>
      <c r="Y9" s="66" t="s">
        <v>237</v>
      </c>
      <c r="Z9" s="208" t="s">
        <v>107</v>
      </c>
      <c r="AA9" s="208" t="s">
        <v>108</v>
      </c>
      <c r="AB9" s="208" t="s">
        <v>109</v>
      </c>
      <c r="AC9" s="66" t="s">
        <v>238</v>
      </c>
      <c r="AD9" s="66" t="s">
        <v>237</v>
      </c>
    </row>
    <row r="10" spans="1:30">
      <c r="B10" s="62" t="s">
        <v>112</v>
      </c>
      <c r="C10" s="62" t="s">
        <v>521</v>
      </c>
      <c r="D10" s="63" t="s">
        <v>148</v>
      </c>
      <c r="E10" s="173">
        <v>297250</v>
      </c>
      <c r="F10" s="173">
        <v>269490</v>
      </c>
      <c r="G10" s="174">
        <v>2850</v>
      </c>
      <c r="H10" s="174">
        <v>2580</v>
      </c>
      <c r="J10" s="563"/>
      <c r="K10" s="29" t="str">
        <f>K8</f>
        <v/>
      </c>
      <c r="L10" s="29" t="str">
        <f>IF(利用定員!N38="","",利用定員!N38)</f>
        <v/>
      </c>
      <c r="M10" s="51" t="s">
        <v>145</v>
      </c>
      <c r="N10" s="31">
        <f>IFERROR(DGET($B$2:$H$578,N9,K9:M10),0)</f>
        <v>0</v>
      </c>
      <c r="O10" s="31">
        <f>IFERROR(DGET($B$2:$H$578,O9,K9:M10),0)</f>
        <v>0</v>
      </c>
      <c r="P10" s="29" t="str">
        <f>P8</f>
        <v/>
      </c>
      <c r="Q10" s="29" t="str">
        <f>IF(L10="","",L10)</f>
        <v/>
      </c>
      <c r="R10" s="20" t="s">
        <v>4</v>
      </c>
      <c r="S10" s="31">
        <f>IFERROR(DGET($B$2:$H$578,S9,P9:R10),0)</f>
        <v>0</v>
      </c>
      <c r="T10" s="31">
        <f>IFERROR(DGET($B$2:$H$578,T9,P9:R10),0)</f>
        <v>0</v>
      </c>
      <c r="U10" s="29" t="str">
        <f>U8</f>
        <v/>
      </c>
      <c r="V10" s="29" t="str">
        <f>IF(L10="","",L10)</f>
        <v/>
      </c>
      <c r="W10" s="20" t="s">
        <v>5</v>
      </c>
      <c r="X10" s="31">
        <f>IFERROR(DGET($B$2:$H$578,X9,U9:W10),0)</f>
        <v>0</v>
      </c>
      <c r="Y10" s="31">
        <f>IFERROR(DGET($B$2:$H$578,Y9,U9:W10),0)</f>
        <v>0</v>
      </c>
      <c r="Z10" s="29" t="str">
        <f>Z8</f>
        <v/>
      </c>
      <c r="AA10" s="29" t="str">
        <f>IF(L10="","",L10)</f>
        <v/>
      </c>
      <c r="AB10" s="20" t="s">
        <v>6</v>
      </c>
      <c r="AC10" s="31">
        <f>IFERROR(DGET($B$2:$H$578,AC9,Z9:AB10),0)</f>
        <v>0</v>
      </c>
      <c r="AD10" s="31">
        <f>IFERROR(DGET($B$2:$H$578,AD9,Z9:AB10),0)</f>
        <v>0</v>
      </c>
    </row>
    <row r="11" spans="1:30">
      <c r="B11" s="62" t="s">
        <v>112</v>
      </c>
      <c r="C11" s="62" t="s">
        <v>113</v>
      </c>
      <c r="D11" s="63" t="s">
        <v>145</v>
      </c>
      <c r="E11" s="173">
        <v>100080</v>
      </c>
      <c r="F11" s="173">
        <v>81570</v>
      </c>
      <c r="G11" s="174">
        <v>980</v>
      </c>
      <c r="H11" s="174">
        <v>790</v>
      </c>
      <c r="J11" s="562" t="s">
        <v>21</v>
      </c>
      <c r="K11" s="208" t="s">
        <v>107</v>
      </c>
      <c r="L11" s="208" t="s">
        <v>108</v>
      </c>
      <c r="M11" s="208" t="s">
        <v>109</v>
      </c>
      <c r="N11" s="66" t="s">
        <v>238</v>
      </c>
      <c r="O11" s="66" t="s">
        <v>237</v>
      </c>
      <c r="P11" s="208" t="s">
        <v>107</v>
      </c>
      <c r="Q11" s="208" t="s">
        <v>108</v>
      </c>
      <c r="R11" s="208" t="s">
        <v>109</v>
      </c>
      <c r="S11" s="66" t="s">
        <v>238</v>
      </c>
      <c r="T11" s="66" t="s">
        <v>237</v>
      </c>
      <c r="U11" s="208" t="s">
        <v>107</v>
      </c>
      <c r="V11" s="208" t="s">
        <v>108</v>
      </c>
      <c r="W11" s="208" t="s">
        <v>109</v>
      </c>
      <c r="X11" s="66" t="s">
        <v>238</v>
      </c>
      <c r="Y11" s="66" t="s">
        <v>237</v>
      </c>
      <c r="Z11" s="208" t="s">
        <v>107</v>
      </c>
      <c r="AA11" s="208" t="s">
        <v>108</v>
      </c>
      <c r="AB11" s="208" t="s">
        <v>109</v>
      </c>
      <c r="AC11" s="66" t="s">
        <v>238</v>
      </c>
      <c r="AD11" s="66" t="s">
        <v>237</v>
      </c>
    </row>
    <row r="12" spans="1:30">
      <c r="B12" s="62" t="s">
        <v>112</v>
      </c>
      <c r="C12" s="64" t="s">
        <v>114</v>
      </c>
      <c r="D12" s="63" t="s">
        <v>146</v>
      </c>
      <c r="E12" s="173">
        <v>108370</v>
      </c>
      <c r="F12" s="173">
        <v>89860</v>
      </c>
      <c r="G12" s="174">
        <v>1060</v>
      </c>
      <c r="H12" s="174">
        <v>870</v>
      </c>
      <c r="J12" s="563"/>
      <c r="K12" s="29" t="str">
        <f>K10</f>
        <v/>
      </c>
      <c r="L12" s="29" t="str">
        <f>IF(利用定員!N39="","",利用定員!N39)</f>
        <v/>
      </c>
      <c r="M12" s="51" t="s">
        <v>145</v>
      </c>
      <c r="N12" s="31">
        <f>IFERROR(DGET($B$2:$H$578,N11,K11:M12),0)</f>
        <v>0</v>
      </c>
      <c r="O12" s="31">
        <f>IFERROR(DGET($B$2:$H$578,O11,K11:M12),0)</f>
        <v>0</v>
      </c>
      <c r="P12" s="29" t="str">
        <f>P10</f>
        <v/>
      </c>
      <c r="Q12" s="29" t="str">
        <f>IF(L12="","",L12)</f>
        <v/>
      </c>
      <c r="R12" s="20" t="s">
        <v>4</v>
      </c>
      <c r="S12" s="31">
        <f>IFERROR(DGET($B$2:$H$578,S11,P11:R12),0)</f>
        <v>0</v>
      </c>
      <c r="T12" s="31">
        <f>IFERROR(DGET($B$2:$H$578,T11,P11:R12),0)</f>
        <v>0</v>
      </c>
      <c r="U12" s="29" t="str">
        <f>U10</f>
        <v/>
      </c>
      <c r="V12" s="29" t="str">
        <f>IF(L12="","",L12)</f>
        <v/>
      </c>
      <c r="W12" s="20" t="s">
        <v>5</v>
      </c>
      <c r="X12" s="31">
        <f>IFERROR(DGET($B$2:$H$578,X11,U11:W12),0)</f>
        <v>0</v>
      </c>
      <c r="Y12" s="31">
        <f>IFERROR(DGET($B$2:$H$578,Y11,U11:W12),0)</f>
        <v>0</v>
      </c>
      <c r="Z12" s="29" t="str">
        <f>Z10</f>
        <v/>
      </c>
      <c r="AA12" s="29" t="str">
        <f>IF(L12="","",L12)</f>
        <v/>
      </c>
      <c r="AB12" s="20" t="s">
        <v>6</v>
      </c>
      <c r="AC12" s="31">
        <f>IFERROR(DGET($B$2:$H$578,AC11,Z11:AB12),0)</f>
        <v>0</v>
      </c>
      <c r="AD12" s="31">
        <f>IFERROR(DGET($B$2:$H$578,AD11,Z11:AB12),0)</f>
        <v>0</v>
      </c>
    </row>
    <row r="13" spans="1:30">
      <c r="B13" s="62" t="s">
        <v>112</v>
      </c>
      <c r="C13" s="64" t="s">
        <v>114</v>
      </c>
      <c r="D13" s="63" t="s">
        <v>147</v>
      </c>
      <c r="E13" s="173">
        <v>174990</v>
      </c>
      <c r="F13" s="173">
        <v>156480</v>
      </c>
      <c r="G13" s="174">
        <v>1630</v>
      </c>
      <c r="H13" s="174">
        <v>1440</v>
      </c>
      <c r="J13" s="562" t="s">
        <v>22</v>
      </c>
      <c r="K13" s="208" t="s">
        <v>107</v>
      </c>
      <c r="L13" s="208" t="s">
        <v>108</v>
      </c>
      <c r="M13" s="208" t="s">
        <v>109</v>
      </c>
      <c r="N13" s="66" t="s">
        <v>238</v>
      </c>
      <c r="O13" s="66" t="s">
        <v>237</v>
      </c>
      <c r="P13" s="208" t="s">
        <v>107</v>
      </c>
      <c r="Q13" s="208" t="s">
        <v>108</v>
      </c>
      <c r="R13" s="208" t="s">
        <v>109</v>
      </c>
      <c r="S13" s="66" t="s">
        <v>238</v>
      </c>
      <c r="T13" s="66" t="s">
        <v>237</v>
      </c>
      <c r="U13" s="208" t="s">
        <v>107</v>
      </c>
      <c r="V13" s="208" t="s">
        <v>108</v>
      </c>
      <c r="W13" s="208" t="s">
        <v>109</v>
      </c>
      <c r="X13" s="66" t="s">
        <v>238</v>
      </c>
      <c r="Y13" s="66" t="s">
        <v>237</v>
      </c>
      <c r="Z13" s="208" t="s">
        <v>107</v>
      </c>
      <c r="AA13" s="208" t="s">
        <v>108</v>
      </c>
      <c r="AB13" s="208" t="s">
        <v>109</v>
      </c>
      <c r="AC13" s="66" t="s">
        <v>238</v>
      </c>
      <c r="AD13" s="66" t="s">
        <v>237</v>
      </c>
    </row>
    <row r="14" spans="1:30">
      <c r="B14" s="62" t="s">
        <v>112</v>
      </c>
      <c r="C14" s="64" t="s">
        <v>114</v>
      </c>
      <c r="D14" s="63" t="s">
        <v>148</v>
      </c>
      <c r="E14" s="173">
        <v>257920</v>
      </c>
      <c r="F14" s="173">
        <v>239410</v>
      </c>
      <c r="G14" s="174">
        <v>2460</v>
      </c>
      <c r="H14" s="174">
        <v>2270</v>
      </c>
      <c r="J14" s="563"/>
      <c r="K14" s="29" t="str">
        <f>K12</f>
        <v/>
      </c>
      <c r="L14" s="29" t="str">
        <f>IF(利用定員!N40="","",利用定員!N40)</f>
        <v/>
      </c>
      <c r="M14" s="51" t="s">
        <v>145</v>
      </c>
      <c r="N14" s="31">
        <f>IFERROR(DGET($B$2:$H$578,N13,K13:M14),0)</f>
        <v>0</v>
      </c>
      <c r="O14" s="31">
        <f>IFERROR(DGET($B$2:$H$578,O13,K13:M14),0)</f>
        <v>0</v>
      </c>
      <c r="P14" s="29" t="str">
        <f>P12</f>
        <v/>
      </c>
      <c r="Q14" s="29" t="str">
        <f>IF(L14="","",L14)</f>
        <v/>
      </c>
      <c r="R14" s="20" t="s">
        <v>4</v>
      </c>
      <c r="S14" s="31">
        <f>IFERROR(DGET($B$2:$H$578,S13,P13:R14),0)</f>
        <v>0</v>
      </c>
      <c r="T14" s="31">
        <f>IFERROR(DGET($B$2:$H$578,T13,P13:R14),0)</f>
        <v>0</v>
      </c>
      <c r="U14" s="29" t="str">
        <f>U12</f>
        <v/>
      </c>
      <c r="V14" s="29" t="str">
        <f>IF(L14="","",L14)</f>
        <v/>
      </c>
      <c r="W14" s="20" t="s">
        <v>5</v>
      </c>
      <c r="X14" s="31">
        <f>IFERROR(DGET($B$2:$H$578,X13,U13:W14),0)</f>
        <v>0</v>
      </c>
      <c r="Y14" s="31">
        <f>IFERROR(DGET($B$2:$H$578,Y13,U13:W14),0)</f>
        <v>0</v>
      </c>
      <c r="Z14" s="29" t="str">
        <f>Z12</f>
        <v/>
      </c>
      <c r="AA14" s="29" t="str">
        <f>IF(L14="","",L14)</f>
        <v/>
      </c>
      <c r="AB14" s="20" t="s">
        <v>6</v>
      </c>
      <c r="AC14" s="31">
        <f>IFERROR(DGET($B$2:$H$578,AC13,Z13:AB14),0)</f>
        <v>0</v>
      </c>
      <c r="AD14" s="31">
        <f>IFERROR(DGET($B$2:$H$578,AD13,Z13:AB14),0)</f>
        <v>0</v>
      </c>
    </row>
    <row r="15" spans="1:30">
      <c r="B15" s="62" t="s">
        <v>112</v>
      </c>
      <c r="C15" s="62" t="s">
        <v>115</v>
      </c>
      <c r="D15" s="63" t="s">
        <v>145</v>
      </c>
      <c r="E15" s="173">
        <v>80830</v>
      </c>
      <c r="F15" s="173">
        <v>66950</v>
      </c>
      <c r="G15" s="174">
        <v>780</v>
      </c>
      <c r="H15" s="174">
        <v>650</v>
      </c>
      <c r="J15" s="562" t="s">
        <v>23</v>
      </c>
      <c r="K15" s="208" t="s">
        <v>107</v>
      </c>
      <c r="L15" s="208" t="s">
        <v>108</v>
      </c>
      <c r="M15" s="208" t="s">
        <v>109</v>
      </c>
      <c r="N15" s="66" t="s">
        <v>238</v>
      </c>
      <c r="O15" s="66" t="s">
        <v>237</v>
      </c>
      <c r="P15" s="208" t="s">
        <v>107</v>
      </c>
      <c r="Q15" s="208" t="s">
        <v>108</v>
      </c>
      <c r="R15" s="208" t="s">
        <v>109</v>
      </c>
      <c r="S15" s="66" t="s">
        <v>238</v>
      </c>
      <c r="T15" s="66" t="s">
        <v>237</v>
      </c>
      <c r="U15" s="208" t="s">
        <v>107</v>
      </c>
      <c r="V15" s="208" t="s">
        <v>108</v>
      </c>
      <c r="W15" s="208" t="s">
        <v>109</v>
      </c>
      <c r="X15" s="66" t="s">
        <v>238</v>
      </c>
      <c r="Y15" s="66" t="s">
        <v>237</v>
      </c>
      <c r="Z15" s="208" t="s">
        <v>107</v>
      </c>
      <c r="AA15" s="208" t="s">
        <v>108</v>
      </c>
      <c r="AB15" s="208" t="s">
        <v>109</v>
      </c>
      <c r="AC15" s="66" t="s">
        <v>238</v>
      </c>
      <c r="AD15" s="66" t="s">
        <v>237</v>
      </c>
    </row>
    <row r="16" spans="1:30">
      <c r="B16" s="62" t="s">
        <v>112</v>
      </c>
      <c r="C16" s="64" t="s">
        <v>116</v>
      </c>
      <c r="D16" s="63" t="s">
        <v>146</v>
      </c>
      <c r="E16" s="173">
        <v>89120</v>
      </c>
      <c r="F16" s="173">
        <v>75240</v>
      </c>
      <c r="G16" s="174">
        <v>860</v>
      </c>
      <c r="H16" s="174">
        <v>730</v>
      </c>
      <c r="I16" s="65"/>
      <c r="J16" s="563"/>
      <c r="K16" s="29" t="str">
        <f>K14</f>
        <v/>
      </c>
      <c r="L16" s="29" t="str">
        <f>IF(利用定員!N41="","",利用定員!N41)</f>
        <v/>
      </c>
      <c r="M16" s="51" t="s">
        <v>145</v>
      </c>
      <c r="N16" s="31">
        <f>IFERROR(DGET($B$2:$H$578,N15,K15:M16),0)</f>
        <v>0</v>
      </c>
      <c r="O16" s="31">
        <f>IFERROR(DGET($B$2:$H$578,O15,K15:M16),0)</f>
        <v>0</v>
      </c>
      <c r="P16" s="29" t="str">
        <f>P14</f>
        <v/>
      </c>
      <c r="Q16" s="29" t="str">
        <f>IF(L16="","",L16)</f>
        <v/>
      </c>
      <c r="R16" s="20" t="s">
        <v>4</v>
      </c>
      <c r="S16" s="31">
        <f>IFERROR(DGET($B$2:$H$578,S15,P15:R16),0)</f>
        <v>0</v>
      </c>
      <c r="T16" s="31">
        <f>IFERROR(DGET($B$2:$H$578,T15,P15:R16),0)</f>
        <v>0</v>
      </c>
      <c r="U16" s="29" t="str">
        <f>U14</f>
        <v/>
      </c>
      <c r="V16" s="29" t="str">
        <f>IF(L16="","",L16)</f>
        <v/>
      </c>
      <c r="W16" s="20" t="s">
        <v>5</v>
      </c>
      <c r="X16" s="31">
        <f>IFERROR(DGET($B$2:$H$578,X15,U15:W16),0)</f>
        <v>0</v>
      </c>
      <c r="Y16" s="31">
        <f>IFERROR(DGET($B$2:$H$578,Y15,U15:W16),0)</f>
        <v>0</v>
      </c>
      <c r="Z16" s="29" t="str">
        <f>Z14</f>
        <v/>
      </c>
      <c r="AA16" s="29" t="str">
        <f>IF(L16="","",L16)</f>
        <v/>
      </c>
      <c r="AB16" s="20" t="s">
        <v>6</v>
      </c>
      <c r="AC16" s="31">
        <f>IFERROR(DGET($B$2:$H$578,AC15,Z15:AB16),0)</f>
        <v>0</v>
      </c>
      <c r="AD16" s="31">
        <f>IFERROR(DGET($B$2:$H$578,AD15,Z15:AB16),0)</f>
        <v>0</v>
      </c>
    </row>
    <row r="17" spans="2:30">
      <c r="B17" s="62" t="s">
        <v>112</v>
      </c>
      <c r="C17" s="64" t="s">
        <v>116</v>
      </c>
      <c r="D17" s="63" t="s">
        <v>147</v>
      </c>
      <c r="E17" s="173">
        <v>155740</v>
      </c>
      <c r="F17" s="173">
        <v>141860</v>
      </c>
      <c r="G17" s="174">
        <v>1440</v>
      </c>
      <c r="H17" s="174">
        <v>1300</v>
      </c>
      <c r="I17" s="65"/>
      <c r="J17" s="562" t="s">
        <v>207</v>
      </c>
      <c r="K17" s="208" t="s">
        <v>107</v>
      </c>
      <c r="L17" s="208" t="s">
        <v>108</v>
      </c>
      <c r="M17" s="208" t="s">
        <v>109</v>
      </c>
      <c r="N17" s="66" t="s">
        <v>238</v>
      </c>
      <c r="O17" s="66" t="s">
        <v>237</v>
      </c>
      <c r="P17" s="208" t="s">
        <v>107</v>
      </c>
      <c r="Q17" s="208" t="s">
        <v>108</v>
      </c>
      <c r="R17" s="208" t="s">
        <v>109</v>
      </c>
      <c r="S17" s="66" t="s">
        <v>238</v>
      </c>
      <c r="T17" s="66" t="s">
        <v>237</v>
      </c>
      <c r="U17" s="208" t="s">
        <v>107</v>
      </c>
      <c r="V17" s="208" t="s">
        <v>108</v>
      </c>
      <c r="W17" s="208" t="s">
        <v>109</v>
      </c>
      <c r="X17" s="66" t="s">
        <v>238</v>
      </c>
      <c r="Y17" s="66" t="s">
        <v>237</v>
      </c>
      <c r="Z17" s="208" t="s">
        <v>107</v>
      </c>
      <c r="AA17" s="208" t="s">
        <v>108</v>
      </c>
      <c r="AB17" s="208" t="s">
        <v>109</v>
      </c>
      <c r="AC17" s="66" t="s">
        <v>238</v>
      </c>
      <c r="AD17" s="66" t="s">
        <v>237</v>
      </c>
    </row>
    <row r="18" spans="2:30">
      <c r="B18" s="62" t="s">
        <v>112</v>
      </c>
      <c r="C18" s="64" t="s">
        <v>116</v>
      </c>
      <c r="D18" s="63" t="s">
        <v>148</v>
      </c>
      <c r="E18" s="173">
        <v>238670</v>
      </c>
      <c r="F18" s="173">
        <v>224790</v>
      </c>
      <c r="G18" s="174">
        <v>2270</v>
      </c>
      <c r="H18" s="174">
        <v>2130</v>
      </c>
      <c r="I18" s="65"/>
      <c r="J18" s="563"/>
      <c r="K18" s="29" t="str">
        <f>K16</f>
        <v/>
      </c>
      <c r="L18" s="29" t="str">
        <f>IF(利用定員!N42="","",利用定員!N42)</f>
        <v/>
      </c>
      <c r="M18" s="51" t="s">
        <v>145</v>
      </c>
      <c r="N18" s="31">
        <f>IFERROR(DGET($B$2:$H$578,N17,K17:M18),0)</f>
        <v>0</v>
      </c>
      <c r="O18" s="31">
        <f>IFERROR(DGET($B$2:$H$578,O17,K17:M18),0)</f>
        <v>0</v>
      </c>
      <c r="P18" s="29" t="str">
        <f>P16</f>
        <v/>
      </c>
      <c r="Q18" s="29" t="str">
        <f>IF(L18="","",L18)</f>
        <v/>
      </c>
      <c r="R18" s="20" t="s">
        <v>4</v>
      </c>
      <c r="S18" s="31">
        <f>IFERROR(DGET($B$2:$H$578,S17,P17:R18),0)</f>
        <v>0</v>
      </c>
      <c r="T18" s="31">
        <f>IFERROR(DGET($B$2:$H$578,T17,P17:R18),0)</f>
        <v>0</v>
      </c>
      <c r="U18" s="29" t="str">
        <f>U16</f>
        <v/>
      </c>
      <c r="V18" s="29" t="str">
        <f>IF(L18="","",L18)</f>
        <v/>
      </c>
      <c r="W18" s="20" t="s">
        <v>5</v>
      </c>
      <c r="X18" s="31">
        <f>IFERROR(DGET($B$2:$H$578,X17,U17:W18),0)</f>
        <v>0</v>
      </c>
      <c r="Y18" s="31">
        <f>IFERROR(DGET($B$2:$H$578,Y17,U17:W18),0)</f>
        <v>0</v>
      </c>
      <c r="Z18" s="29" t="str">
        <f>Z16</f>
        <v/>
      </c>
      <c r="AA18" s="29" t="str">
        <f>IF(L18="","",L18)</f>
        <v/>
      </c>
      <c r="AB18" s="20" t="s">
        <v>6</v>
      </c>
      <c r="AC18" s="31">
        <f>IFERROR(DGET($B$2:$H$578,AC17,Z17:AB18),0)</f>
        <v>0</v>
      </c>
      <c r="AD18" s="31">
        <f>IFERROR(DGET($B$2:$H$578,AD17,Z17:AB18),0)</f>
        <v>0</v>
      </c>
    </row>
    <row r="19" spans="2:30">
      <c r="B19" s="62" t="s">
        <v>112</v>
      </c>
      <c r="C19" s="62" t="s">
        <v>117</v>
      </c>
      <c r="D19" s="63" t="s">
        <v>145</v>
      </c>
      <c r="E19" s="173">
        <v>75390</v>
      </c>
      <c r="F19" s="173">
        <v>64280</v>
      </c>
      <c r="G19" s="174">
        <v>730</v>
      </c>
      <c r="H19" s="174">
        <v>620</v>
      </c>
      <c r="I19" s="65"/>
      <c r="J19" s="562" t="s">
        <v>208</v>
      </c>
      <c r="K19" s="208" t="s">
        <v>107</v>
      </c>
      <c r="L19" s="208" t="s">
        <v>108</v>
      </c>
      <c r="M19" s="208" t="s">
        <v>109</v>
      </c>
      <c r="N19" s="66" t="s">
        <v>238</v>
      </c>
      <c r="O19" s="66" t="s">
        <v>237</v>
      </c>
      <c r="P19" s="208" t="s">
        <v>107</v>
      </c>
      <c r="Q19" s="208" t="s">
        <v>108</v>
      </c>
      <c r="R19" s="208" t="s">
        <v>109</v>
      </c>
      <c r="S19" s="66" t="s">
        <v>238</v>
      </c>
      <c r="T19" s="66" t="s">
        <v>237</v>
      </c>
      <c r="U19" s="208" t="s">
        <v>107</v>
      </c>
      <c r="V19" s="208" t="s">
        <v>108</v>
      </c>
      <c r="W19" s="208" t="s">
        <v>109</v>
      </c>
      <c r="X19" s="66" t="s">
        <v>238</v>
      </c>
      <c r="Y19" s="66" t="s">
        <v>237</v>
      </c>
      <c r="Z19" s="208" t="s">
        <v>107</v>
      </c>
      <c r="AA19" s="208" t="s">
        <v>108</v>
      </c>
      <c r="AB19" s="208" t="s">
        <v>109</v>
      </c>
      <c r="AC19" s="66" t="s">
        <v>238</v>
      </c>
      <c r="AD19" s="66" t="s">
        <v>237</v>
      </c>
    </row>
    <row r="20" spans="2:30">
      <c r="B20" s="62" t="s">
        <v>112</v>
      </c>
      <c r="C20" s="64" t="s">
        <v>118</v>
      </c>
      <c r="D20" s="63" t="s">
        <v>146</v>
      </c>
      <c r="E20" s="173">
        <v>83680</v>
      </c>
      <c r="F20" s="173">
        <v>72570</v>
      </c>
      <c r="G20" s="174">
        <v>810</v>
      </c>
      <c r="H20" s="174">
        <v>700</v>
      </c>
      <c r="I20" s="65"/>
      <c r="J20" s="563"/>
      <c r="K20" s="29" t="str">
        <f>K18</f>
        <v/>
      </c>
      <c r="L20" s="29" t="str">
        <f>IF(利用定員!N43="","",利用定員!N43)</f>
        <v/>
      </c>
      <c r="M20" s="51" t="s">
        <v>145</v>
      </c>
      <c r="N20" s="31">
        <f>IFERROR(DGET($B$2:$H$578,N19,K19:M20),0)</f>
        <v>0</v>
      </c>
      <c r="O20" s="31">
        <f>IFERROR(DGET($B$2:$H$578,O19,K19:M20),0)</f>
        <v>0</v>
      </c>
      <c r="P20" s="29" t="str">
        <f>P18</f>
        <v/>
      </c>
      <c r="Q20" s="29" t="str">
        <f>IF(L20="","",L20)</f>
        <v/>
      </c>
      <c r="R20" s="20" t="s">
        <v>4</v>
      </c>
      <c r="S20" s="31">
        <f>IFERROR(DGET($B$2:$H$578,S19,P19:R20),0)</f>
        <v>0</v>
      </c>
      <c r="T20" s="31">
        <f>IFERROR(DGET($B$2:$H$578,T19,P19:R20),0)</f>
        <v>0</v>
      </c>
      <c r="U20" s="29" t="str">
        <f>U18</f>
        <v/>
      </c>
      <c r="V20" s="29" t="str">
        <f>IF(L20="","",L20)</f>
        <v/>
      </c>
      <c r="W20" s="20" t="s">
        <v>5</v>
      </c>
      <c r="X20" s="31">
        <f>IFERROR(DGET($B$2:$H$578,X19,U19:W20),0)</f>
        <v>0</v>
      </c>
      <c r="Y20" s="31">
        <f>IFERROR(DGET($B$2:$H$578,Y19,U19:W20),0)</f>
        <v>0</v>
      </c>
      <c r="Z20" s="29" t="str">
        <f>Z18</f>
        <v/>
      </c>
      <c r="AA20" s="29" t="str">
        <f>IF(L20="","",L20)</f>
        <v/>
      </c>
      <c r="AB20" s="20" t="s">
        <v>6</v>
      </c>
      <c r="AC20" s="31">
        <f>IFERROR(DGET($B$2:$H$578,AC19,Z19:AB20),0)</f>
        <v>0</v>
      </c>
      <c r="AD20" s="31">
        <f>IFERROR(DGET($B$2:$H$578,AD19,Z19:AB20),0)</f>
        <v>0</v>
      </c>
    </row>
    <row r="21" spans="2:30">
      <c r="B21" s="62" t="s">
        <v>112</v>
      </c>
      <c r="C21" s="64" t="s">
        <v>118</v>
      </c>
      <c r="D21" s="63" t="s">
        <v>147</v>
      </c>
      <c r="E21" s="173">
        <v>150300</v>
      </c>
      <c r="F21" s="173">
        <v>139190</v>
      </c>
      <c r="G21" s="174">
        <v>1380</v>
      </c>
      <c r="H21" s="174">
        <v>1270</v>
      </c>
      <c r="I21" s="65"/>
      <c r="J21" s="562" t="s">
        <v>26</v>
      </c>
      <c r="K21" s="208" t="s">
        <v>107</v>
      </c>
      <c r="L21" s="208" t="s">
        <v>108</v>
      </c>
      <c r="M21" s="208" t="s">
        <v>109</v>
      </c>
      <c r="N21" s="66" t="s">
        <v>238</v>
      </c>
      <c r="O21" s="66" t="s">
        <v>237</v>
      </c>
      <c r="P21" s="208" t="s">
        <v>107</v>
      </c>
      <c r="Q21" s="208" t="s">
        <v>108</v>
      </c>
      <c r="R21" s="208" t="s">
        <v>109</v>
      </c>
      <c r="S21" s="66" t="s">
        <v>238</v>
      </c>
      <c r="T21" s="66" t="s">
        <v>237</v>
      </c>
      <c r="U21" s="208" t="s">
        <v>107</v>
      </c>
      <c r="V21" s="208" t="s">
        <v>108</v>
      </c>
      <c r="W21" s="208" t="s">
        <v>109</v>
      </c>
      <c r="X21" s="66" t="s">
        <v>238</v>
      </c>
      <c r="Y21" s="66" t="s">
        <v>237</v>
      </c>
      <c r="Z21" s="208" t="s">
        <v>107</v>
      </c>
      <c r="AA21" s="208" t="s">
        <v>108</v>
      </c>
      <c r="AB21" s="208" t="s">
        <v>109</v>
      </c>
      <c r="AC21" s="66" t="s">
        <v>238</v>
      </c>
      <c r="AD21" s="66" t="s">
        <v>237</v>
      </c>
    </row>
    <row r="22" spans="2:30">
      <c r="B22" s="62" t="s">
        <v>112</v>
      </c>
      <c r="C22" s="64" t="s">
        <v>118</v>
      </c>
      <c r="D22" s="63" t="s">
        <v>148</v>
      </c>
      <c r="E22" s="173">
        <v>233230</v>
      </c>
      <c r="F22" s="173">
        <v>222120</v>
      </c>
      <c r="G22" s="174">
        <v>2210</v>
      </c>
      <c r="H22" s="174">
        <v>2100</v>
      </c>
      <c r="I22" s="65"/>
      <c r="J22" s="563"/>
      <c r="K22" s="29" t="str">
        <f>K20</f>
        <v/>
      </c>
      <c r="L22" s="29" t="str">
        <f>IF(利用定員!N44="","",利用定員!N44)</f>
        <v/>
      </c>
      <c r="M22" s="51" t="s">
        <v>145</v>
      </c>
      <c r="N22" s="31">
        <f>IFERROR(DGET($B$2:$H$578,N21,K21:M22),0)</f>
        <v>0</v>
      </c>
      <c r="O22" s="31">
        <f>IFERROR(DGET($B$2:$H$578,O21,K21:M22),0)</f>
        <v>0</v>
      </c>
      <c r="P22" s="29" t="str">
        <f>P20</f>
        <v/>
      </c>
      <c r="Q22" s="29" t="str">
        <f>IF(L22="","",L22)</f>
        <v/>
      </c>
      <c r="R22" s="20" t="s">
        <v>4</v>
      </c>
      <c r="S22" s="31">
        <f>IFERROR(DGET($B$2:$H$578,S21,P21:R22),0)</f>
        <v>0</v>
      </c>
      <c r="T22" s="31">
        <f>IFERROR(DGET($B$2:$H$578,T21,P21:R22),0)</f>
        <v>0</v>
      </c>
      <c r="U22" s="29" t="str">
        <f>U20</f>
        <v/>
      </c>
      <c r="V22" s="29" t="str">
        <f>IF(L22="","",L22)</f>
        <v/>
      </c>
      <c r="W22" s="20" t="s">
        <v>5</v>
      </c>
      <c r="X22" s="31">
        <f>IFERROR(DGET($B$2:$H$578,X21,U21:W22),0)</f>
        <v>0</v>
      </c>
      <c r="Y22" s="31">
        <f>IFERROR(DGET($B$2:$H$578,Y21,U21:W22),0)</f>
        <v>0</v>
      </c>
      <c r="Z22" s="29" t="str">
        <f>Z20</f>
        <v/>
      </c>
      <c r="AA22" s="29" t="str">
        <f>IF(L22="","",L22)</f>
        <v/>
      </c>
      <c r="AB22" s="20" t="s">
        <v>6</v>
      </c>
      <c r="AC22" s="31">
        <f>IFERROR(DGET($B$2:$H$578,AC21,Z21:AB22),0)</f>
        <v>0</v>
      </c>
      <c r="AD22" s="31">
        <f>IFERROR(DGET($B$2:$H$578,AD21,Z21:AB22),0)</f>
        <v>0</v>
      </c>
    </row>
    <row r="23" spans="2:30">
      <c r="B23" s="62" t="s">
        <v>112</v>
      </c>
      <c r="C23" s="62" t="s">
        <v>119</v>
      </c>
      <c r="D23" s="63" t="s">
        <v>145</v>
      </c>
      <c r="E23" s="173">
        <v>65930</v>
      </c>
      <c r="F23" s="173">
        <v>56680</v>
      </c>
      <c r="G23" s="174">
        <v>640</v>
      </c>
      <c r="H23" s="174">
        <v>540</v>
      </c>
      <c r="I23" s="65"/>
      <c r="J23" s="562" t="s">
        <v>27</v>
      </c>
      <c r="K23" s="208" t="s">
        <v>107</v>
      </c>
      <c r="L23" s="208" t="s">
        <v>108</v>
      </c>
      <c r="M23" s="208" t="s">
        <v>109</v>
      </c>
      <c r="N23" s="66" t="s">
        <v>238</v>
      </c>
      <c r="O23" s="66" t="s">
        <v>237</v>
      </c>
      <c r="P23" s="208" t="s">
        <v>107</v>
      </c>
      <c r="Q23" s="208" t="s">
        <v>108</v>
      </c>
      <c r="R23" s="208" t="s">
        <v>109</v>
      </c>
      <c r="S23" s="66" t="s">
        <v>238</v>
      </c>
      <c r="T23" s="66" t="s">
        <v>237</v>
      </c>
      <c r="U23" s="208" t="s">
        <v>107</v>
      </c>
      <c r="V23" s="208" t="s">
        <v>108</v>
      </c>
      <c r="W23" s="208" t="s">
        <v>109</v>
      </c>
      <c r="X23" s="66" t="s">
        <v>238</v>
      </c>
      <c r="Y23" s="66" t="s">
        <v>237</v>
      </c>
      <c r="Z23" s="208" t="s">
        <v>107</v>
      </c>
      <c r="AA23" s="208" t="s">
        <v>108</v>
      </c>
      <c r="AB23" s="208" t="s">
        <v>109</v>
      </c>
      <c r="AC23" s="66" t="s">
        <v>238</v>
      </c>
      <c r="AD23" s="66" t="s">
        <v>237</v>
      </c>
    </row>
    <row r="24" spans="2:30">
      <c r="B24" s="62" t="s">
        <v>112</v>
      </c>
      <c r="C24" s="62" t="s">
        <v>120</v>
      </c>
      <c r="D24" s="63" t="s">
        <v>146</v>
      </c>
      <c r="E24" s="173">
        <v>74220</v>
      </c>
      <c r="F24" s="173">
        <v>64970</v>
      </c>
      <c r="G24" s="174">
        <v>720</v>
      </c>
      <c r="H24" s="174">
        <v>620</v>
      </c>
      <c r="I24" s="65"/>
      <c r="J24" s="563"/>
      <c r="K24" s="29" t="str">
        <f>K22</f>
        <v/>
      </c>
      <c r="L24" s="29" t="str">
        <f>IF(利用定員!N45="","",利用定員!N45)</f>
        <v/>
      </c>
      <c r="M24" s="51" t="s">
        <v>145</v>
      </c>
      <c r="N24" s="31">
        <f>IFERROR(DGET($B$2:$H$578,N23,K23:M24),0)</f>
        <v>0</v>
      </c>
      <c r="O24" s="31">
        <f>IFERROR(DGET($B$2:$H$578,O23,K23:M24),0)</f>
        <v>0</v>
      </c>
      <c r="P24" s="29" t="str">
        <f>P22</f>
        <v/>
      </c>
      <c r="Q24" s="29" t="str">
        <f>IF(L24="","",L24)</f>
        <v/>
      </c>
      <c r="R24" s="20" t="s">
        <v>4</v>
      </c>
      <c r="S24" s="31">
        <f>IFERROR(DGET($B$2:$H$578,S23,P23:R24),0)</f>
        <v>0</v>
      </c>
      <c r="T24" s="31">
        <f>IFERROR(DGET($B$2:$H$578,T23,P23:R24),0)</f>
        <v>0</v>
      </c>
      <c r="U24" s="29" t="str">
        <f>U22</f>
        <v/>
      </c>
      <c r="V24" s="29" t="str">
        <f>IF(L24="","",L24)</f>
        <v/>
      </c>
      <c r="W24" s="20" t="s">
        <v>5</v>
      </c>
      <c r="X24" s="31">
        <f>IFERROR(DGET($B$2:$H$578,X23,U23:W24),0)</f>
        <v>0</v>
      </c>
      <c r="Y24" s="31">
        <f>IFERROR(DGET($B$2:$H$578,Y23,U23:W24),0)</f>
        <v>0</v>
      </c>
      <c r="Z24" s="29" t="str">
        <f>Z22</f>
        <v/>
      </c>
      <c r="AA24" s="29" t="str">
        <f>IF(L24="","",L24)</f>
        <v/>
      </c>
      <c r="AB24" s="20" t="s">
        <v>6</v>
      </c>
      <c r="AC24" s="31">
        <f>IFERROR(DGET($B$2:$H$578,AC23,Z23:AB24),0)</f>
        <v>0</v>
      </c>
      <c r="AD24" s="31">
        <f>IFERROR(DGET($B$2:$H$578,AD23,Z23:AB24),0)</f>
        <v>0</v>
      </c>
    </row>
    <row r="25" spans="2:30">
      <c r="B25" s="62" t="s">
        <v>112</v>
      </c>
      <c r="C25" s="62" t="s">
        <v>120</v>
      </c>
      <c r="D25" s="63" t="s">
        <v>147</v>
      </c>
      <c r="E25" s="173">
        <v>140840</v>
      </c>
      <c r="F25" s="173">
        <v>131590</v>
      </c>
      <c r="G25" s="174">
        <v>1290</v>
      </c>
      <c r="H25" s="174">
        <v>1200</v>
      </c>
      <c r="I25" s="65"/>
      <c r="J25" s="562" t="s">
        <v>28</v>
      </c>
      <c r="K25" s="208" t="s">
        <v>107</v>
      </c>
      <c r="L25" s="208" t="s">
        <v>108</v>
      </c>
      <c r="M25" s="208" t="s">
        <v>109</v>
      </c>
      <c r="N25" s="66" t="s">
        <v>238</v>
      </c>
      <c r="O25" s="66" t="s">
        <v>237</v>
      </c>
      <c r="P25" s="208" t="s">
        <v>107</v>
      </c>
      <c r="Q25" s="208" t="s">
        <v>108</v>
      </c>
      <c r="R25" s="208" t="s">
        <v>109</v>
      </c>
      <c r="S25" s="66" t="s">
        <v>238</v>
      </c>
      <c r="T25" s="66" t="s">
        <v>237</v>
      </c>
      <c r="U25" s="208" t="s">
        <v>107</v>
      </c>
      <c r="V25" s="208" t="s">
        <v>108</v>
      </c>
      <c r="W25" s="208" t="s">
        <v>109</v>
      </c>
      <c r="X25" s="66" t="s">
        <v>238</v>
      </c>
      <c r="Y25" s="66" t="s">
        <v>237</v>
      </c>
      <c r="Z25" s="208" t="s">
        <v>107</v>
      </c>
      <c r="AA25" s="208" t="s">
        <v>108</v>
      </c>
      <c r="AB25" s="208" t="s">
        <v>109</v>
      </c>
      <c r="AC25" s="66" t="s">
        <v>238</v>
      </c>
      <c r="AD25" s="66" t="s">
        <v>237</v>
      </c>
    </row>
    <row r="26" spans="2:30">
      <c r="B26" s="62" t="s">
        <v>112</v>
      </c>
      <c r="C26" s="62" t="s">
        <v>120</v>
      </c>
      <c r="D26" s="63" t="s">
        <v>148</v>
      </c>
      <c r="E26" s="173">
        <v>223770</v>
      </c>
      <c r="F26" s="173">
        <v>214520</v>
      </c>
      <c r="G26" s="174">
        <v>2120</v>
      </c>
      <c r="H26" s="174">
        <v>2030</v>
      </c>
      <c r="I26" s="65"/>
      <c r="J26" s="563"/>
      <c r="K26" s="29" t="str">
        <f t="shared" ref="K26" si="0">K24</f>
        <v/>
      </c>
      <c r="L26" s="29" t="str">
        <f>IF(利用定員!N46="","",利用定員!N46)</f>
        <v/>
      </c>
      <c r="M26" s="51" t="s">
        <v>145</v>
      </c>
      <c r="N26" s="31">
        <f>IFERROR(DGET($B$2:$H$578,N25,K25:M26),0)</f>
        <v>0</v>
      </c>
      <c r="O26" s="31">
        <f>IFERROR(DGET($B$2:$H$578,O25,K25:M26),0)</f>
        <v>0</v>
      </c>
      <c r="P26" s="29" t="str">
        <f t="shared" ref="P26" si="1">P24</f>
        <v/>
      </c>
      <c r="Q26" s="29" t="str">
        <f>IF(L26="","",L26)</f>
        <v/>
      </c>
      <c r="R26" s="20" t="s">
        <v>4</v>
      </c>
      <c r="S26" s="31">
        <f>IFERROR(DGET($B$2:$H$578,S25,P25:R26),0)</f>
        <v>0</v>
      </c>
      <c r="T26" s="31">
        <f>IFERROR(DGET($B$2:$H$578,T25,P25:R26),0)</f>
        <v>0</v>
      </c>
      <c r="U26" s="29" t="str">
        <f t="shared" ref="U26" si="2">U24</f>
        <v/>
      </c>
      <c r="V26" s="29" t="str">
        <f>IF(L26="","",L26)</f>
        <v/>
      </c>
      <c r="W26" s="20" t="s">
        <v>5</v>
      </c>
      <c r="X26" s="31">
        <f>IFERROR(DGET($B$2:$H$578,X25,U25:W26),0)</f>
        <v>0</v>
      </c>
      <c r="Y26" s="31">
        <f>IFERROR(DGET($B$2:$H$578,Y25,U25:W26),0)</f>
        <v>0</v>
      </c>
      <c r="Z26" s="29" t="str">
        <f t="shared" ref="Z26" si="3">Z24</f>
        <v/>
      </c>
      <c r="AA26" s="29" t="str">
        <f>IF(L26="","",L26)</f>
        <v/>
      </c>
      <c r="AB26" s="20" t="s">
        <v>6</v>
      </c>
      <c r="AC26" s="31">
        <f>IFERROR(DGET($B$2:$H$578,AC25,Z25:AB26),0)</f>
        <v>0</v>
      </c>
      <c r="AD26" s="31">
        <f>IFERROR(DGET($B$2:$H$578,AD25,Z25:AB26),0)</f>
        <v>0</v>
      </c>
    </row>
    <row r="27" spans="2:30">
      <c r="B27" s="62" t="s">
        <v>112</v>
      </c>
      <c r="C27" s="62" t="s">
        <v>121</v>
      </c>
      <c r="D27" s="63" t="s">
        <v>145</v>
      </c>
      <c r="E27" s="173">
        <v>59260</v>
      </c>
      <c r="F27" s="173">
        <v>51330</v>
      </c>
      <c r="G27" s="174">
        <v>570</v>
      </c>
      <c r="H27" s="174">
        <v>490</v>
      </c>
      <c r="I27" s="65"/>
    </row>
    <row r="28" spans="2:30">
      <c r="B28" s="62" t="s">
        <v>112</v>
      </c>
      <c r="C28" s="64" t="s">
        <v>121</v>
      </c>
      <c r="D28" s="63" t="s">
        <v>146</v>
      </c>
      <c r="E28" s="173">
        <v>67550</v>
      </c>
      <c r="F28" s="173">
        <v>59620</v>
      </c>
      <c r="G28" s="174">
        <v>650</v>
      </c>
      <c r="H28" s="174">
        <v>570</v>
      </c>
      <c r="I28" s="65"/>
      <c r="J28" s="209" t="s">
        <v>12</v>
      </c>
      <c r="K28" s="560" t="s">
        <v>215</v>
      </c>
      <c r="L28" s="560"/>
      <c r="M28" s="561"/>
      <c r="N28" s="560"/>
      <c r="O28" s="560"/>
      <c r="P28" s="560" t="s">
        <v>72</v>
      </c>
      <c r="Q28" s="560"/>
      <c r="R28" s="560"/>
      <c r="S28" s="560"/>
      <c r="T28" s="560"/>
      <c r="U28" s="560" t="s">
        <v>243</v>
      </c>
      <c r="V28" s="560"/>
      <c r="W28" s="560"/>
      <c r="X28" s="560"/>
      <c r="Y28" s="560"/>
      <c r="Z28" s="560" t="s">
        <v>244</v>
      </c>
      <c r="AA28" s="560"/>
      <c r="AB28" s="560"/>
      <c r="AC28" s="560"/>
      <c r="AD28" s="560"/>
    </row>
    <row r="29" spans="2:30">
      <c r="B29" s="62" t="s">
        <v>112</v>
      </c>
      <c r="C29" s="64" t="s">
        <v>121</v>
      </c>
      <c r="D29" s="63" t="s">
        <v>147</v>
      </c>
      <c r="E29" s="173">
        <v>134170</v>
      </c>
      <c r="F29" s="173">
        <v>126240</v>
      </c>
      <c r="G29" s="174">
        <v>1220</v>
      </c>
      <c r="H29" s="174">
        <v>1140</v>
      </c>
      <c r="I29" s="65"/>
      <c r="J29" s="562" t="s">
        <v>17</v>
      </c>
      <c r="K29" s="208" t="s">
        <v>107</v>
      </c>
      <c r="L29" s="208" t="s">
        <v>108</v>
      </c>
      <c r="M29" s="208" t="s">
        <v>109</v>
      </c>
      <c r="N29" s="66" t="s">
        <v>239</v>
      </c>
      <c r="O29" s="66" t="s">
        <v>240</v>
      </c>
      <c r="P29" s="208" t="s">
        <v>107</v>
      </c>
      <c r="Q29" s="208" t="s">
        <v>108</v>
      </c>
      <c r="R29" s="208" t="s">
        <v>109</v>
      </c>
      <c r="S29" s="66" t="s">
        <v>239</v>
      </c>
      <c r="T29" s="66" t="s">
        <v>240</v>
      </c>
      <c r="U29" s="208" t="s">
        <v>107</v>
      </c>
      <c r="V29" s="208" t="s">
        <v>108</v>
      </c>
      <c r="W29" s="208" t="s">
        <v>109</v>
      </c>
      <c r="X29" s="66" t="s">
        <v>239</v>
      </c>
      <c r="Y29" s="66" t="s">
        <v>240</v>
      </c>
      <c r="Z29" s="208" t="s">
        <v>107</v>
      </c>
      <c r="AA29" s="208" t="s">
        <v>108</v>
      </c>
      <c r="AB29" s="208" t="s">
        <v>109</v>
      </c>
      <c r="AC29" s="66" t="s">
        <v>239</v>
      </c>
      <c r="AD29" s="66" t="s">
        <v>240</v>
      </c>
    </row>
    <row r="30" spans="2:30">
      <c r="B30" s="62" t="s">
        <v>112</v>
      </c>
      <c r="C30" s="64" t="s">
        <v>121</v>
      </c>
      <c r="D30" s="63" t="s">
        <v>148</v>
      </c>
      <c r="E30" s="173">
        <v>217100</v>
      </c>
      <c r="F30" s="173">
        <v>209170</v>
      </c>
      <c r="G30" s="174">
        <v>2050</v>
      </c>
      <c r="H30" s="174">
        <v>1970</v>
      </c>
      <c r="I30" s="65"/>
      <c r="J30" s="563"/>
      <c r="K30" s="29" t="str">
        <f>IF(K4="","",K4)</f>
        <v/>
      </c>
      <c r="L30" s="20" t="str">
        <f>IF(L4="","",L4)</f>
        <v/>
      </c>
      <c r="M30" s="51" t="s">
        <v>145</v>
      </c>
      <c r="N30" s="31">
        <f>IFERROR(DGET($B$2:$H$578,N29,K29:M30),0)</f>
        <v>0</v>
      </c>
      <c r="O30" s="31">
        <f>IFERROR(DGET($B$2:$H$578,O29,K29:M30),0)</f>
        <v>0</v>
      </c>
      <c r="P30" s="29" t="str">
        <f>IF(K4="","",K4)</f>
        <v/>
      </c>
      <c r="Q30" s="20" t="str">
        <f>IF(Q4="","",Q4)</f>
        <v/>
      </c>
      <c r="R30" s="20" t="s">
        <v>4</v>
      </c>
      <c r="S30" s="31">
        <f>IFERROR(DGET($B$2:$H$578,S29,P29:R30),0)</f>
        <v>0</v>
      </c>
      <c r="T30" s="31">
        <f>IFERROR(DGET($B$2:$H$578,T29,P29:R30),0)</f>
        <v>0</v>
      </c>
      <c r="U30" s="29" t="str">
        <f>IF(K30="","",K30)</f>
        <v/>
      </c>
      <c r="V30" s="20" t="str">
        <f>IF(V4="","",V4)</f>
        <v/>
      </c>
      <c r="W30" s="20" t="s">
        <v>5</v>
      </c>
      <c r="X30" s="31">
        <f>IFERROR(DGET($B$2:$H$578,X29,U29:W30),0)</f>
        <v>0</v>
      </c>
      <c r="Y30" s="31">
        <f>IFERROR(DGET($B$2:$H$578,Y29,U29:W30),0)</f>
        <v>0</v>
      </c>
      <c r="Z30" s="29" t="str">
        <f>IF(K30="","",K30)</f>
        <v/>
      </c>
      <c r="AA30" s="20" t="str">
        <f>IF(AA4="","",AA4)</f>
        <v/>
      </c>
      <c r="AB30" s="20" t="s">
        <v>6</v>
      </c>
      <c r="AC30" s="31">
        <f>IFERROR(DGET($B$2:$H$578,AC29,Z29:AB30),0)</f>
        <v>0</v>
      </c>
      <c r="AD30" s="31">
        <f>IFERROR(DGET($B$2:$H$578,AD29,Z29:AB30),0)</f>
        <v>0</v>
      </c>
    </row>
    <row r="31" spans="2:30">
      <c r="B31" s="62" t="s">
        <v>112</v>
      </c>
      <c r="C31" s="62" t="s">
        <v>122</v>
      </c>
      <c r="D31" s="63" t="s">
        <v>145</v>
      </c>
      <c r="E31" s="173">
        <v>54310</v>
      </c>
      <c r="F31" s="173">
        <v>47370</v>
      </c>
      <c r="G31" s="174">
        <v>520</v>
      </c>
      <c r="H31" s="174">
        <v>450</v>
      </c>
      <c r="I31" s="65"/>
      <c r="J31" s="562" t="s">
        <v>18</v>
      </c>
      <c r="K31" s="208" t="s">
        <v>107</v>
      </c>
      <c r="L31" s="208" t="s">
        <v>108</v>
      </c>
      <c r="M31" s="208" t="s">
        <v>109</v>
      </c>
      <c r="N31" s="66" t="s">
        <v>239</v>
      </c>
      <c r="O31" s="66" t="s">
        <v>240</v>
      </c>
      <c r="P31" s="208" t="s">
        <v>107</v>
      </c>
      <c r="Q31" s="208" t="s">
        <v>108</v>
      </c>
      <c r="R31" s="208" t="s">
        <v>109</v>
      </c>
      <c r="S31" s="66" t="s">
        <v>239</v>
      </c>
      <c r="T31" s="66" t="s">
        <v>240</v>
      </c>
      <c r="U31" s="208" t="s">
        <v>107</v>
      </c>
      <c r="V31" s="208" t="s">
        <v>108</v>
      </c>
      <c r="W31" s="208" t="s">
        <v>109</v>
      </c>
      <c r="X31" s="66" t="s">
        <v>239</v>
      </c>
      <c r="Y31" s="66" t="s">
        <v>240</v>
      </c>
      <c r="Z31" s="208" t="s">
        <v>107</v>
      </c>
      <c r="AA31" s="208" t="s">
        <v>108</v>
      </c>
      <c r="AB31" s="208" t="s">
        <v>109</v>
      </c>
      <c r="AC31" s="66" t="s">
        <v>239</v>
      </c>
      <c r="AD31" s="66" t="s">
        <v>240</v>
      </c>
    </row>
    <row r="32" spans="2:30">
      <c r="B32" s="62" t="s">
        <v>112</v>
      </c>
      <c r="C32" s="64" t="s">
        <v>122</v>
      </c>
      <c r="D32" s="63" t="s">
        <v>146</v>
      </c>
      <c r="E32" s="173">
        <v>62600</v>
      </c>
      <c r="F32" s="173">
        <v>55660</v>
      </c>
      <c r="G32" s="174">
        <v>600</v>
      </c>
      <c r="H32" s="174">
        <v>530</v>
      </c>
      <c r="I32" s="65"/>
      <c r="J32" s="563"/>
      <c r="K32" s="29" t="str">
        <f>K30</f>
        <v/>
      </c>
      <c r="L32" s="20" t="str">
        <f>IF(L6="","",L6)</f>
        <v/>
      </c>
      <c r="M32" s="51" t="s">
        <v>145</v>
      </c>
      <c r="N32" s="31">
        <f>IFERROR(DGET($B$2:$H$578,N31,K31:M32),0)</f>
        <v>0</v>
      </c>
      <c r="O32" s="31">
        <f>IFERROR(DGET($B$2:$H$578,O31,K31:M32),0)</f>
        <v>0</v>
      </c>
      <c r="P32" s="29" t="str">
        <f>P30</f>
        <v/>
      </c>
      <c r="Q32" s="20" t="str">
        <f>IF(Q6="","",Q6)</f>
        <v/>
      </c>
      <c r="R32" s="20" t="s">
        <v>4</v>
      </c>
      <c r="S32" s="31">
        <f>IFERROR(DGET($B$2:$H$578,S31,P31:R32),0)</f>
        <v>0</v>
      </c>
      <c r="T32" s="31">
        <f>IFERROR(DGET($B$2:$H$578,T31,P31:R32),0)</f>
        <v>0</v>
      </c>
      <c r="U32" s="29" t="str">
        <f>U30</f>
        <v/>
      </c>
      <c r="V32" s="20" t="str">
        <f>IF(V6="","",V6)</f>
        <v/>
      </c>
      <c r="W32" s="20" t="s">
        <v>5</v>
      </c>
      <c r="X32" s="31">
        <f>IFERROR(DGET($B$2:$H$578,X31,U31:W32),0)</f>
        <v>0</v>
      </c>
      <c r="Y32" s="31">
        <f>IFERROR(DGET($B$2:$H$578,Y31,U31:W32),0)</f>
        <v>0</v>
      </c>
      <c r="Z32" s="29" t="str">
        <f>Z30</f>
        <v/>
      </c>
      <c r="AA32" s="20" t="str">
        <f>IF(AA6="","",AA6)</f>
        <v/>
      </c>
      <c r="AB32" s="20" t="s">
        <v>6</v>
      </c>
      <c r="AC32" s="31">
        <f>IFERROR(DGET($B$2:$H$578,AC31,Z31:AB32),0)</f>
        <v>0</v>
      </c>
      <c r="AD32" s="31">
        <f>IFERROR(DGET($B$2:$H$578,AD31,Z31:AB32),0)</f>
        <v>0</v>
      </c>
    </row>
    <row r="33" spans="2:30">
      <c r="B33" s="62" t="s">
        <v>112</v>
      </c>
      <c r="C33" s="64" t="s">
        <v>122</v>
      </c>
      <c r="D33" s="63" t="s">
        <v>147</v>
      </c>
      <c r="E33" s="173">
        <v>129220</v>
      </c>
      <c r="F33" s="173">
        <v>122280</v>
      </c>
      <c r="G33" s="174">
        <v>1170</v>
      </c>
      <c r="H33" s="174">
        <v>1100</v>
      </c>
      <c r="J33" s="562" t="s">
        <v>19</v>
      </c>
      <c r="K33" s="208" t="s">
        <v>107</v>
      </c>
      <c r="L33" s="208" t="s">
        <v>108</v>
      </c>
      <c r="M33" s="208" t="s">
        <v>109</v>
      </c>
      <c r="N33" s="66" t="s">
        <v>239</v>
      </c>
      <c r="O33" s="66" t="s">
        <v>240</v>
      </c>
      <c r="P33" s="208" t="s">
        <v>107</v>
      </c>
      <c r="Q33" s="208" t="s">
        <v>108</v>
      </c>
      <c r="R33" s="208" t="s">
        <v>109</v>
      </c>
      <c r="S33" s="66" t="s">
        <v>239</v>
      </c>
      <c r="T33" s="66" t="s">
        <v>240</v>
      </c>
      <c r="U33" s="208" t="s">
        <v>107</v>
      </c>
      <c r="V33" s="208" t="s">
        <v>108</v>
      </c>
      <c r="W33" s="208" t="s">
        <v>109</v>
      </c>
      <c r="X33" s="66" t="s">
        <v>239</v>
      </c>
      <c r="Y33" s="66" t="s">
        <v>240</v>
      </c>
      <c r="Z33" s="208" t="s">
        <v>107</v>
      </c>
      <c r="AA33" s="208" t="s">
        <v>108</v>
      </c>
      <c r="AB33" s="208" t="s">
        <v>109</v>
      </c>
      <c r="AC33" s="66" t="s">
        <v>239</v>
      </c>
      <c r="AD33" s="66" t="s">
        <v>240</v>
      </c>
    </row>
    <row r="34" spans="2:30">
      <c r="B34" s="62" t="s">
        <v>112</v>
      </c>
      <c r="C34" s="64" t="s">
        <v>122</v>
      </c>
      <c r="D34" s="63" t="s">
        <v>148</v>
      </c>
      <c r="E34" s="173">
        <v>212150</v>
      </c>
      <c r="F34" s="173">
        <v>205210</v>
      </c>
      <c r="G34" s="174">
        <v>2000</v>
      </c>
      <c r="H34" s="174">
        <v>1930</v>
      </c>
      <c r="J34" s="563"/>
      <c r="K34" s="29" t="str">
        <f>K32</f>
        <v/>
      </c>
      <c r="L34" s="20" t="str">
        <f>IF(L8="","",L8)</f>
        <v/>
      </c>
      <c r="M34" s="51" t="s">
        <v>145</v>
      </c>
      <c r="N34" s="31">
        <f>IFERROR(DGET($B$2:$H$578,N33,K33:M34),0)</f>
        <v>0</v>
      </c>
      <c r="O34" s="31">
        <f>IFERROR(DGET($B$2:$H$578,O33,K33:M34),0)</f>
        <v>0</v>
      </c>
      <c r="P34" s="29" t="str">
        <f>P32</f>
        <v/>
      </c>
      <c r="Q34" s="20" t="str">
        <f>IF(Q8="","",Q8)</f>
        <v/>
      </c>
      <c r="R34" s="20" t="s">
        <v>4</v>
      </c>
      <c r="S34" s="31">
        <f>IFERROR(DGET($B$2:$H$578,S33,P33:R34),0)</f>
        <v>0</v>
      </c>
      <c r="T34" s="31">
        <f>IFERROR(DGET($B$2:$H$578,T33,P33:R34),0)</f>
        <v>0</v>
      </c>
      <c r="U34" s="29" t="str">
        <f>U32</f>
        <v/>
      </c>
      <c r="V34" s="20" t="str">
        <f>IF(V8="","",V8)</f>
        <v/>
      </c>
      <c r="W34" s="20" t="s">
        <v>5</v>
      </c>
      <c r="X34" s="31">
        <f>IFERROR(DGET($B$2:$H$578,X33,U33:W34),0)</f>
        <v>0</v>
      </c>
      <c r="Y34" s="31">
        <f>IFERROR(DGET($B$2:$H$578,Y33,U33:W34),0)</f>
        <v>0</v>
      </c>
      <c r="Z34" s="29" t="str">
        <f>Z32</f>
        <v/>
      </c>
      <c r="AA34" s="20" t="str">
        <f>IF(AA8="","",AA8)</f>
        <v/>
      </c>
      <c r="AB34" s="20" t="s">
        <v>6</v>
      </c>
      <c r="AC34" s="31">
        <f>IFERROR(DGET($B$2:$H$578,AC33,Z33:AB34),0)</f>
        <v>0</v>
      </c>
      <c r="AD34" s="31">
        <f>IFERROR(DGET($B$2:$H$578,AD33,Z33:AB34),0)</f>
        <v>0</v>
      </c>
    </row>
    <row r="35" spans="2:30">
      <c r="B35" s="62" t="s">
        <v>112</v>
      </c>
      <c r="C35" s="62" t="s">
        <v>123</v>
      </c>
      <c r="D35" s="63" t="s">
        <v>145</v>
      </c>
      <c r="E35" s="173">
        <v>50410</v>
      </c>
      <c r="F35" s="173">
        <v>44240</v>
      </c>
      <c r="G35" s="174">
        <v>480</v>
      </c>
      <c r="H35" s="174">
        <v>420</v>
      </c>
      <c r="J35" s="562" t="s">
        <v>20</v>
      </c>
      <c r="K35" s="208" t="s">
        <v>107</v>
      </c>
      <c r="L35" s="208" t="s">
        <v>108</v>
      </c>
      <c r="M35" s="208" t="s">
        <v>109</v>
      </c>
      <c r="N35" s="66" t="s">
        <v>239</v>
      </c>
      <c r="O35" s="66" t="s">
        <v>240</v>
      </c>
      <c r="P35" s="208" t="s">
        <v>107</v>
      </c>
      <c r="Q35" s="208" t="s">
        <v>108</v>
      </c>
      <c r="R35" s="208" t="s">
        <v>109</v>
      </c>
      <c r="S35" s="66" t="s">
        <v>239</v>
      </c>
      <c r="T35" s="66" t="s">
        <v>240</v>
      </c>
      <c r="U35" s="208" t="s">
        <v>107</v>
      </c>
      <c r="V35" s="208" t="s">
        <v>108</v>
      </c>
      <c r="W35" s="208" t="s">
        <v>109</v>
      </c>
      <c r="X35" s="66" t="s">
        <v>239</v>
      </c>
      <c r="Y35" s="66" t="s">
        <v>240</v>
      </c>
      <c r="Z35" s="208" t="s">
        <v>107</v>
      </c>
      <c r="AA35" s="208" t="s">
        <v>108</v>
      </c>
      <c r="AB35" s="208" t="s">
        <v>109</v>
      </c>
      <c r="AC35" s="66" t="s">
        <v>239</v>
      </c>
      <c r="AD35" s="66" t="s">
        <v>240</v>
      </c>
    </row>
    <row r="36" spans="2:30">
      <c r="B36" s="62" t="s">
        <v>112</v>
      </c>
      <c r="C36" s="64" t="s">
        <v>123</v>
      </c>
      <c r="D36" s="63" t="s">
        <v>146</v>
      </c>
      <c r="E36" s="173">
        <v>58700</v>
      </c>
      <c r="F36" s="173">
        <v>52530</v>
      </c>
      <c r="G36" s="174">
        <v>560</v>
      </c>
      <c r="H36" s="174">
        <v>500</v>
      </c>
      <c r="J36" s="563"/>
      <c r="K36" s="29" t="str">
        <f>K34</f>
        <v/>
      </c>
      <c r="L36" s="20" t="str">
        <f>IF(L10="","",L10)</f>
        <v/>
      </c>
      <c r="M36" s="51" t="s">
        <v>145</v>
      </c>
      <c r="N36" s="31">
        <f>IFERROR(DGET($B$2:$H$578,N35,K35:M36),0)</f>
        <v>0</v>
      </c>
      <c r="O36" s="31">
        <f>IFERROR(DGET($B$2:$H$578,O35,K35:M36),0)</f>
        <v>0</v>
      </c>
      <c r="P36" s="29" t="str">
        <f>P34</f>
        <v/>
      </c>
      <c r="Q36" s="20" t="str">
        <f>IF(Q10="","",Q10)</f>
        <v/>
      </c>
      <c r="R36" s="20" t="s">
        <v>4</v>
      </c>
      <c r="S36" s="31">
        <f>IFERROR(DGET($B$2:$H$578,S35,P35:R36),0)</f>
        <v>0</v>
      </c>
      <c r="T36" s="31">
        <f>IFERROR(DGET($B$2:$H$578,T35,P35:R36),0)</f>
        <v>0</v>
      </c>
      <c r="U36" s="29" t="str">
        <f>U34</f>
        <v/>
      </c>
      <c r="V36" s="20" t="str">
        <f>IF(V10="","",V10)</f>
        <v/>
      </c>
      <c r="W36" s="20" t="s">
        <v>5</v>
      </c>
      <c r="X36" s="31">
        <f>IFERROR(DGET($B$2:$H$578,X35,U35:W36),0)</f>
        <v>0</v>
      </c>
      <c r="Y36" s="31">
        <f>IFERROR(DGET($B$2:$H$578,Y35,U35:W36),0)</f>
        <v>0</v>
      </c>
      <c r="Z36" s="29" t="str">
        <f>Z34</f>
        <v/>
      </c>
      <c r="AA36" s="20" t="str">
        <f>IF(AA10="","",AA10)</f>
        <v/>
      </c>
      <c r="AB36" s="20" t="s">
        <v>6</v>
      </c>
      <c r="AC36" s="31">
        <f>IFERROR(DGET($B$2:$H$578,AC35,Z35:AB36),0)</f>
        <v>0</v>
      </c>
      <c r="AD36" s="31">
        <f>IFERROR(DGET($B$2:$H$578,AD35,Z35:AB36),0)</f>
        <v>0</v>
      </c>
    </row>
    <row r="37" spans="2:30">
      <c r="B37" s="62" t="s">
        <v>112</v>
      </c>
      <c r="C37" s="64" t="s">
        <v>123</v>
      </c>
      <c r="D37" s="63" t="s">
        <v>147</v>
      </c>
      <c r="E37" s="173">
        <v>125320</v>
      </c>
      <c r="F37" s="173">
        <v>119150</v>
      </c>
      <c r="G37" s="174">
        <v>1130</v>
      </c>
      <c r="H37" s="174">
        <v>1070</v>
      </c>
      <c r="J37" s="562" t="s">
        <v>21</v>
      </c>
      <c r="K37" s="208" t="s">
        <v>107</v>
      </c>
      <c r="L37" s="208" t="s">
        <v>108</v>
      </c>
      <c r="M37" s="208" t="s">
        <v>109</v>
      </c>
      <c r="N37" s="66" t="s">
        <v>239</v>
      </c>
      <c r="O37" s="66" t="s">
        <v>240</v>
      </c>
      <c r="P37" s="208" t="s">
        <v>107</v>
      </c>
      <c r="Q37" s="208" t="s">
        <v>108</v>
      </c>
      <c r="R37" s="208" t="s">
        <v>109</v>
      </c>
      <c r="S37" s="66" t="s">
        <v>239</v>
      </c>
      <c r="T37" s="66" t="s">
        <v>240</v>
      </c>
      <c r="U37" s="208" t="s">
        <v>107</v>
      </c>
      <c r="V37" s="208" t="s">
        <v>108</v>
      </c>
      <c r="W37" s="208" t="s">
        <v>109</v>
      </c>
      <c r="X37" s="66" t="s">
        <v>239</v>
      </c>
      <c r="Y37" s="66" t="s">
        <v>240</v>
      </c>
      <c r="Z37" s="208" t="s">
        <v>107</v>
      </c>
      <c r="AA37" s="208" t="s">
        <v>108</v>
      </c>
      <c r="AB37" s="208" t="s">
        <v>109</v>
      </c>
      <c r="AC37" s="66" t="s">
        <v>239</v>
      </c>
      <c r="AD37" s="66" t="s">
        <v>240</v>
      </c>
    </row>
    <row r="38" spans="2:30">
      <c r="B38" s="62" t="s">
        <v>112</v>
      </c>
      <c r="C38" s="64" t="s">
        <v>123</v>
      </c>
      <c r="D38" s="63" t="s">
        <v>148</v>
      </c>
      <c r="E38" s="173">
        <v>208250</v>
      </c>
      <c r="F38" s="173">
        <v>202080</v>
      </c>
      <c r="G38" s="174">
        <v>1960</v>
      </c>
      <c r="H38" s="174">
        <v>1900</v>
      </c>
      <c r="J38" s="563"/>
      <c r="K38" s="29" t="str">
        <f>K36</f>
        <v/>
      </c>
      <c r="L38" s="20" t="str">
        <f>IF(L12="","",L12)</f>
        <v/>
      </c>
      <c r="M38" s="51" t="s">
        <v>145</v>
      </c>
      <c r="N38" s="31">
        <f>IFERROR(DGET($B$2:$H$578,N37,K37:M38),0)</f>
        <v>0</v>
      </c>
      <c r="O38" s="31">
        <f>IFERROR(DGET($B$2:$H$578,O37,K37:M38),0)</f>
        <v>0</v>
      </c>
      <c r="P38" s="29" t="str">
        <f>P36</f>
        <v/>
      </c>
      <c r="Q38" s="20" t="str">
        <f>IF(Q12="","",Q12)</f>
        <v/>
      </c>
      <c r="R38" s="20" t="s">
        <v>4</v>
      </c>
      <c r="S38" s="31">
        <f>IFERROR(DGET($B$2:$H$578,S37,P37:R38),0)</f>
        <v>0</v>
      </c>
      <c r="T38" s="31">
        <f>IFERROR(DGET($B$2:$H$578,T37,P37:R38),0)</f>
        <v>0</v>
      </c>
      <c r="U38" s="29" t="str">
        <f>U36</f>
        <v/>
      </c>
      <c r="V38" s="20" t="str">
        <f>IF(V12="","",V12)</f>
        <v/>
      </c>
      <c r="W38" s="20" t="s">
        <v>5</v>
      </c>
      <c r="X38" s="31">
        <f>IFERROR(DGET($B$2:$H$578,X37,U37:W38),0)</f>
        <v>0</v>
      </c>
      <c r="Y38" s="31">
        <f>IFERROR(DGET($B$2:$H$578,Y37,U37:W38),0)</f>
        <v>0</v>
      </c>
      <c r="Z38" s="29" t="str">
        <f>Z36</f>
        <v/>
      </c>
      <c r="AA38" s="20" t="str">
        <f>IF(AA12="","",AA12)</f>
        <v/>
      </c>
      <c r="AB38" s="20" t="s">
        <v>6</v>
      </c>
      <c r="AC38" s="31">
        <f>IFERROR(DGET($B$2:$H$578,AC37,Z37:AB38),0)</f>
        <v>0</v>
      </c>
      <c r="AD38" s="31">
        <f>IFERROR(DGET($B$2:$H$578,AD37,Z37:AB38),0)</f>
        <v>0</v>
      </c>
    </row>
    <row r="39" spans="2:30">
      <c r="B39" s="62" t="s">
        <v>112</v>
      </c>
      <c r="C39" s="62" t="s">
        <v>124</v>
      </c>
      <c r="D39" s="63" t="s">
        <v>145</v>
      </c>
      <c r="E39" s="173">
        <v>43540</v>
      </c>
      <c r="F39" s="173">
        <v>37990</v>
      </c>
      <c r="G39" s="174">
        <v>410</v>
      </c>
      <c r="H39" s="174">
        <v>360</v>
      </c>
      <c r="J39" s="562" t="s">
        <v>22</v>
      </c>
      <c r="K39" s="208" t="s">
        <v>107</v>
      </c>
      <c r="L39" s="208" t="s">
        <v>108</v>
      </c>
      <c r="M39" s="208" t="s">
        <v>109</v>
      </c>
      <c r="N39" s="66" t="s">
        <v>239</v>
      </c>
      <c r="O39" s="66" t="s">
        <v>240</v>
      </c>
      <c r="P39" s="208" t="s">
        <v>107</v>
      </c>
      <c r="Q39" s="208" t="s">
        <v>108</v>
      </c>
      <c r="R39" s="208" t="s">
        <v>109</v>
      </c>
      <c r="S39" s="66" t="s">
        <v>239</v>
      </c>
      <c r="T39" s="66" t="s">
        <v>240</v>
      </c>
      <c r="U39" s="208" t="s">
        <v>107</v>
      </c>
      <c r="V39" s="208" t="s">
        <v>108</v>
      </c>
      <c r="W39" s="208" t="s">
        <v>109</v>
      </c>
      <c r="X39" s="66" t="s">
        <v>239</v>
      </c>
      <c r="Y39" s="66" t="s">
        <v>240</v>
      </c>
      <c r="Z39" s="208" t="s">
        <v>107</v>
      </c>
      <c r="AA39" s="208" t="s">
        <v>108</v>
      </c>
      <c r="AB39" s="208" t="s">
        <v>109</v>
      </c>
      <c r="AC39" s="66" t="s">
        <v>239</v>
      </c>
      <c r="AD39" s="66" t="s">
        <v>240</v>
      </c>
    </row>
    <row r="40" spans="2:30">
      <c r="B40" s="62" t="s">
        <v>112</v>
      </c>
      <c r="C40" s="64" t="s">
        <v>124</v>
      </c>
      <c r="D40" s="63" t="s">
        <v>146</v>
      </c>
      <c r="E40" s="173">
        <v>51830</v>
      </c>
      <c r="F40" s="173">
        <v>46280</v>
      </c>
      <c r="G40" s="174">
        <v>490</v>
      </c>
      <c r="H40" s="174">
        <v>440</v>
      </c>
      <c r="J40" s="563"/>
      <c r="K40" s="29" t="str">
        <f>K38</f>
        <v/>
      </c>
      <c r="L40" s="20" t="str">
        <f>IF(L14="","",L14)</f>
        <v/>
      </c>
      <c r="M40" s="51" t="s">
        <v>145</v>
      </c>
      <c r="N40" s="31">
        <f>IFERROR(DGET($B$2:$H$578,N39,K39:M40),0)</f>
        <v>0</v>
      </c>
      <c r="O40" s="31">
        <f>IFERROR(DGET($B$2:$H$578,O39,K39:M40),0)</f>
        <v>0</v>
      </c>
      <c r="P40" s="29" t="str">
        <f>P38</f>
        <v/>
      </c>
      <c r="Q40" s="20" t="str">
        <f>IF(Q14="","",Q14)</f>
        <v/>
      </c>
      <c r="R40" s="20" t="s">
        <v>4</v>
      </c>
      <c r="S40" s="31">
        <f>IFERROR(DGET($B$2:$H$578,S39,P39:R40),0)</f>
        <v>0</v>
      </c>
      <c r="T40" s="31">
        <f>IFERROR(DGET($B$2:$H$578,T39,P39:R40),0)</f>
        <v>0</v>
      </c>
      <c r="U40" s="29" t="str">
        <f>U38</f>
        <v/>
      </c>
      <c r="V40" s="20" t="str">
        <f>IF(V14="","",V14)</f>
        <v/>
      </c>
      <c r="W40" s="20" t="s">
        <v>5</v>
      </c>
      <c r="X40" s="31">
        <f>IFERROR(DGET($B$2:$H$578,X39,U39:W40),0)</f>
        <v>0</v>
      </c>
      <c r="Y40" s="31">
        <f>IFERROR(DGET($B$2:$H$578,Y39,U39:W40),0)</f>
        <v>0</v>
      </c>
      <c r="Z40" s="29" t="str">
        <f>Z38</f>
        <v/>
      </c>
      <c r="AA40" s="20" t="str">
        <f>IF(AA14="","",AA14)</f>
        <v/>
      </c>
      <c r="AB40" s="20" t="s">
        <v>6</v>
      </c>
      <c r="AC40" s="31">
        <f>IFERROR(DGET($B$2:$H$578,AC39,Z39:AB40),0)</f>
        <v>0</v>
      </c>
      <c r="AD40" s="31">
        <f>IFERROR(DGET($B$2:$H$578,AD39,Z39:AB40),0)</f>
        <v>0</v>
      </c>
    </row>
    <row r="41" spans="2:30">
      <c r="B41" s="62" t="s">
        <v>112</v>
      </c>
      <c r="C41" s="64" t="s">
        <v>124</v>
      </c>
      <c r="D41" s="63" t="s">
        <v>147</v>
      </c>
      <c r="E41" s="173">
        <v>118450</v>
      </c>
      <c r="F41" s="173">
        <v>112900</v>
      </c>
      <c r="G41" s="174">
        <v>1060</v>
      </c>
      <c r="H41" s="174">
        <v>1010</v>
      </c>
      <c r="J41" s="562" t="s">
        <v>23</v>
      </c>
      <c r="K41" s="208" t="s">
        <v>107</v>
      </c>
      <c r="L41" s="208" t="s">
        <v>108</v>
      </c>
      <c r="M41" s="208" t="s">
        <v>109</v>
      </c>
      <c r="N41" s="66" t="s">
        <v>239</v>
      </c>
      <c r="O41" s="66" t="s">
        <v>240</v>
      </c>
      <c r="P41" s="208" t="s">
        <v>107</v>
      </c>
      <c r="Q41" s="208" t="s">
        <v>108</v>
      </c>
      <c r="R41" s="208" t="s">
        <v>109</v>
      </c>
      <c r="S41" s="66" t="s">
        <v>239</v>
      </c>
      <c r="T41" s="66" t="s">
        <v>240</v>
      </c>
      <c r="U41" s="208" t="s">
        <v>107</v>
      </c>
      <c r="V41" s="208" t="s">
        <v>108</v>
      </c>
      <c r="W41" s="208" t="s">
        <v>109</v>
      </c>
      <c r="X41" s="66" t="s">
        <v>239</v>
      </c>
      <c r="Y41" s="66" t="s">
        <v>240</v>
      </c>
      <c r="Z41" s="208" t="s">
        <v>107</v>
      </c>
      <c r="AA41" s="208" t="s">
        <v>108</v>
      </c>
      <c r="AB41" s="208" t="s">
        <v>109</v>
      </c>
      <c r="AC41" s="66" t="s">
        <v>239</v>
      </c>
      <c r="AD41" s="66" t="s">
        <v>240</v>
      </c>
    </row>
    <row r="42" spans="2:30">
      <c r="B42" s="62" t="s">
        <v>112</v>
      </c>
      <c r="C42" s="64" t="s">
        <v>124</v>
      </c>
      <c r="D42" s="63" t="s">
        <v>148</v>
      </c>
      <c r="E42" s="173">
        <v>201380</v>
      </c>
      <c r="F42" s="173">
        <v>195830</v>
      </c>
      <c r="G42" s="174">
        <v>1890</v>
      </c>
      <c r="H42" s="174">
        <v>1840</v>
      </c>
      <c r="J42" s="563"/>
      <c r="K42" s="29" t="str">
        <f>K40</f>
        <v/>
      </c>
      <c r="L42" s="20" t="str">
        <f>IF(L16="","",L16)</f>
        <v/>
      </c>
      <c r="M42" s="51" t="s">
        <v>145</v>
      </c>
      <c r="N42" s="31">
        <f>IFERROR(DGET($B$2:$H$578,N41,K41:M42),0)</f>
        <v>0</v>
      </c>
      <c r="O42" s="31">
        <f>IFERROR(DGET($B$2:$H$578,O41,K41:M42),0)</f>
        <v>0</v>
      </c>
      <c r="P42" s="29" t="str">
        <f>P40</f>
        <v/>
      </c>
      <c r="Q42" s="20" t="str">
        <f>IF(Q16="","",Q16)</f>
        <v/>
      </c>
      <c r="R42" s="20" t="s">
        <v>4</v>
      </c>
      <c r="S42" s="31">
        <f>IFERROR(DGET($B$2:$H$578,S41,P41:R42),0)</f>
        <v>0</v>
      </c>
      <c r="T42" s="31">
        <f>IFERROR(DGET($B$2:$H$578,T41,P41:R42),0)</f>
        <v>0</v>
      </c>
      <c r="U42" s="29" t="str">
        <f>U40</f>
        <v/>
      </c>
      <c r="V42" s="20" t="str">
        <f>IF(V16="","",V16)</f>
        <v/>
      </c>
      <c r="W42" s="20" t="s">
        <v>5</v>
      </c>
      <c r="X42" s="31">
        <f>IFERROR(DGET($B$2:$H$578,X41,U41:W42),0)</f>
        <v>0</v>
      </c>
      <c r="Y42" s="31">
        <f>IFERROR(DGET($B$2:$H$578,Y41,U41:W42),0)</f>
        <v>0</v>
      </c>
      <c r="Z42" s="29" t="str">
        <f>Z40</f>
        <v/>
      </c>
      <c r="AA42" s="20" t="str">
        <f>IF(AA16="","",AA16)</f>
        <v/>
      </c>
      <c r="AB42" s="20" t="s">
        <v>6</v>
      </c>
      <c r="AC42" s="31">
        <f>IFERROR(DGET($B$2:$H$578,AC41,Z41:AB42),0)</f>
        <v>0</v>
      </c>
      <c r="AD42" s="31">
        <f>IFERROR(DGET($B$2:$H$578,AD41,Z41:AB42),0)</f>
        <v>0</v>
      </c>
    </row>
    <row r="43" spans="2:30">
      <c r="B43" s="62" t="s">
        <v>112</v>
      </c>
      <c r="C43" s="62" t="s">
        <v>125</v>
      </c>
      <c r="D43" s="63" t="s">
        <v>145</v>
      </c>
      <c r="E43" s="173">
        <v>41370</v>
      </c>
      <c r="F43" s="173">
        <v>36320</v>
      </c>
      <c r="G43" s="174">
        <v>390</v>
      </c>
      <c r="H43" s="174">
        <v>340</v>
      </c>
      <c r="J43" s="562" t="s">
        <v>207</v>
      </c>
      <c r="K43" s="208" t="s">
        <v>107</v>
      </c>
      <c r="L43" s="208" t="s">
        <v>108</v>
      </c>
      <c r="M43" s="208" t="s">
        <v>109</v>
      </c>
      <c r="N43" s="66" t="s">
        <v>239</v>
      </c>
      <c r="O43" s="66" t="s">
        <v>240</v>
      </c>
      <c r="P43" s="208" t="s">
        <v>107</v>
      </c>
      <c r="Q43" s="208" t="s">
        <v>108</v>
      </c>
      <c r="R43" s="208" t="s">
        <v>109</v>
      </c>
      <c r="S43" s="66" t="s">
        <v>239</v>
      </c>
      <c r="T43" s="66" t="s">
        <v>240</v>
      </c>
      <c r="U43" s="208" t="s">
        <v>107</v>
      </c>
      <c r="V43" s="208" t="s">
        <v>108</v>
      </c>
      <c r="W43" s="208" t="s">
        <v>109</v>
      </c>
      <c r="X43" s="66" t="s">
        <v>239</v>
      </c>
      <c r="Y43" s="66" t="s">
        <v>240</v>
      </c>
      <c r="Z43" s="208" t="s">
        <v>107</v>
      </c>
      <c r="AA43" s="208" t="s">
        <v>108</v>
      </c>
      <c r="AB43" s="208" t="s">
        <v>109</v>
      </c>
      <c r="AC43" s="66" t="s">
        <v>239</v>
      </c>
      <c r="AD43" s="66" t="s">
        <v>240</v>
      </c>
    </row>
    <row r="44" spans="2:30">
      <c r="B44" s="62" t="s">
        <v>112</v>
      </c>
      <c r="C44" s="64" t="s">
        <v>125</v>
      </c>
      <c r="D44" s="63" t="s">
        <v>146</v>
      </c>
      <c r="E44" s="173">
        <v>49660</v>
      </c>
      <c r="F44" s="173">
        <v>44610</v>
      </c>
      <c r="G44" s="174">
        <v>470</v>
      </c>
      <c r="H44" s="174">
        <v>420</v>
      </c>
      <c r="J44" s="563"/>
      <c r="K44" s="29" t="str">
        <f>K42</f>
        <v/>
      </c>
      <c r="L44" s="20" t="str">
        <f>IF(L18="","",L18)</f>
        <v/>
      </c>
      <c r="M44" s="51" t="s">
        <v>145</v>
      </c>
      <c r="N44" s="31">
        <f>IFERROR(DGET($B$2:$H$578,N43,K43:M44),0)</f>
        <v>0</v>
      </c>
      <c r="O44" s="31">
        <f>IFERROR(DGET($B$2:$H$578,O43,K43:M44),0)</f>
        <v>0</v>
      </c>
      <c r="P44" s="29" t="str">
        <f>P42</f>
        <v/>
      </c>
      <c r="Q44" s="20" t="str">
        <f>IF(Q18="","",Q18)</f>
        <v/>
      </c>
      <c r="R44" s="20" t="s">
        <v>4</v>
      </c>
      <c r="S44" s="31">
        <f>IFERROR(DGET($B$2:$H$578,S43,P43:R44),0)</f>
        <v>0</v>
      </c>
      <c r="T44" s="31">
        <f>IFERROR(DGET($B$2:$H$578,T43,P43:R44),0)</f>
        <v>0</v>
      </c>
      <c r="U44" s="29" t="str">
        <f>U42</f>
        <v/>
      </c>
      <c r="V44" s="20" t="str">
        <f>IF(V18="","",V18)</f>
        <v/>
      </c>
      <c r="W44" s="20" t="s">
        <v>5</v>
      </c>
      <c r="X44" s="31">
        <f>IFERROR(DGET($B$2:$H$578,X43,U43:W44),0)</f>
        <v>0</v>
      </c>
      <c r="Y44" s="31">
        <f>IFERROR(DGET($B$2:$H$578,Y43,U43:W44),0)</f>
        <v>0</v>
      </c>
      <c r="Z44" s="29" t="str">
        <f>Z42</f>
        <v/>
      </c>
      <c r="AA44" s="20" t="str">
        <f>IF(AA18="","",AA18)</f>
        <v/>
      </c>
      <c r="AB44" s="20" t="s">
        <v>6</v>
      </c>
      <c r="AC44" s="31">
        <f>IFERROR(DGET($B$2:$H$578,AC43,Z43:AB44),0)</f>
        <v>0</v>
      </c>
      <c r="AD44" s="31">
        <f>IFERROR(DGET($B$2:$H$578,AD43,Z43:AB44),0)</f>
        <v>0</v>
      </c>
    </row>
    <row r="45" spans="2:30">
      <c r="B45" s="62" t="s">
        <v>112</v>
      </c>
      <c r="C45" s="64" t="s">
        <v>125</v>
      </c>
      <c r="D45" s="63" t="s">
        <v>147</v>
      </c>
      <c r="E45" s="173">
        <v>116280</v>
      </c>
      <c r="F45" s="173">
        <v>111230</v>
      </c>
      <c r="G45" s="174">
        <v>1040</v>
      </c>
      <c r="H45" s="174">
        <v>990</v>
      </c>
      <c r="J45" s="562" t="s">
        <v>208</v>
      </c>
      <c r="K45" s="208" t="s">
        <v>107</v>
      </c>
      <c r="L45" s="208" t="s">
        <v>108</v>
      </c>
      <c r="M45" s="208" t="s">
        <v>109</v>
      </c>
      <c r="N45" s="66" t="s">
        <v>239</v>
      </c>
      <c r="O45" s="66" t="s">
        <v>240</v>
      </c>
      <c r="P45" s="208" t="s">
        <v>107</v>
      </c>
      <c r="Q45" s="208" t="s">
        <v>108</v>
      </c>
      <c r="R45" s="208" t="s">
        <v>109</v>
      </c>
      <c r="S45" s="66" t="s">
        <v>239</v>
      </c>
      <c r="T45" s="66" t="s">
        <v>240</v>
      </c>
      <c r="U45" s="208" t="s">
        <v>107</v>
      </c>
      <c r="V45" s="208" t="s">
        <v>108</v>
      </c>
      <c r="W45" s="208" t="s">
        <v>109</v>
      </c>
      <c r="X45" s="66" t="s">
        <v>239</v>
      </c>
      <c r="Y45" s="66" t="s">
        <v>240</v>
      </c>
      <c r="Z45" s="208" t="s">
        <v>107</v>
      </c>
      <c r="AA45" s="208" t="s">
        <v>108</v>
      </c>
      <c r="AB45" s="208" t="s">
        <v>109</v>
      </c>
      <c r="AC45" s="66" t="s">
        <v>239</v>
      </c>
      <c r="AD45" s="66" t="s">
        <v>240</v>
      </c>
    </row>
    <row r="46" spans="2:30">
      <c r="B46" s="62" t="s">
        <v>112</v>
      </c>
      <c r="C46" s="64" t="s">
        <v>125</v>
      </c>
      <c r="D46" s="63" t="s">
        <v>148</v>
      </c>
      <c r="E46" s="173">
        <v>199210</v>
      </c>
      <c r="F46" s="173">
        <v>194160</v>
      </c>
      <c r="G46" s="174">
        <v>1870</v>
      </c>
      <c r="H46" s="174">
        <v>1820</v>
      </c>
      <c r="J46" s="563"/>
      <c r="K46" s="29" t="str">
        <f>K44</f>
        <v/>
      </c>
      <c r="L46" s="20" t="str">
        <f>IF(L20="","",L20)</f>
        <v/>
      </c>
      <c r="M46" s="51" t="s">
        <v>145</v>
      </c>
      <c r="N46" s="31">
        <f>IFERROR(DGET($B$2:$H$578,N45,K45:M46),0)</f>
        <v>0</v>
      </c>
      <c r="O46" s="31">
        <f>IFERROR(DGET($B$2:$H$578,O45,K45:M46),0)</f>
        <v>0</v>
      </c>
      <c r="P46" s="29" t="str">
        <f>P44</f>
        <v/>
      </c>
      <c r="Q46" s="20" t="str">
        <f>IF(Q20="","",Q20)</f>
        <v/>
      </c>
      <c r="R46" s="20" t="s">
        <v>4</v>
      </c>
      <c r="S46" s="31">
        <f>IFERROR(DGET($B$2:$H$578,S45,P45:R46),0)</f>
        <v>0</v>
      </c>
      <c r="T46" s="31">
        <f>IFERROR(DGET($B$2:$H$578,T45,P45:R46),0)</f>
        <v>0</v>
      </c>
      <c r="U46" s="29" t="str">
        <f>U44</f>
        <v/>
      </c>
      <c r="V46" s="20" t="str">
        <f>IF(V20="","",V20)</f>
        <v/>
      </c>
      <c r="W46" s="20" t="s">
        <v>5</v>
      </c>
      <c r="X46" s="31">
        <f>IFERROR(DGET($B$2:$H$578,X45,U45:W46),0)</f>
        <v>0</v>
      </c>
      <c r="Y46" s="31">
        <f>IFERROR(DGET($B$2:$H$578,Y45,U45:W46),0)</f>
        <v>0</v>
      </c>
      <c r="Z46" s="29" t="str">
        <f>Z44</f>
        <v/>
      </c>
      <c r="AA46" s="20" t="str">
        <f>IF(AA20="","",AA20)</f>
        <v/>
      </c>
      <c r="AB46" s="20" t="s">
        <v>6</v>
      </c>
      <c r="AC46" s="31">
        <f>IFERROR(DGET($B$2:$H$578,AC45,Z45:AB46),0)</f>
        <v>0</v>
      </c>
      <c r="AD46" s="31">
        <f>IFERROR(DGET($B$2:$H$578,AD45,Z45:AB46),0)</f>
        <v>0</v>
      </c>
    </row>
    <row r="47" spans="2:30">
      <c r="B47" s="62" t="s">
        <v>112</v>
      </c>
      <c r="C47" s="62" t="s">
        <v>126</v>
      </c>
      <c r="D47" s="63" t="s">
        <v>145</v>
      </c>
      <c r="E47" s="173">
        <v>39520</v>
      </c>
      <c r="F47" s="173">
        <v>34900</v>
      </c>
      <c r="G47" s="174">
        <v>370</v>
      </c>
      <c r="H47" s="174">
        <v>320</v>
      </c>
      <c r="J47" s="562" t="s">
        <v>26</v>
      </c>
      <c r="K47" s="208" t="s">
        <v>107</v>
      </c>
      <c r="L47" s="208" t="s">
        <v>108</v>
      </c>
      <c r="M47" s="208" t="s">
        <v>109</v>
      </c>
      <c r="N47" s="66" t="s">
        <v>239</v>
      </c>
      <c r="O47" s="66" t="s">
        <v>240</v>
      </c>
      <c r="P47" s="208" t="s">
        <v>107</v>
      </c>
      <c r="Q47" s="208" t="s">
        <v>108</v>
      </c>
      <c r="R47" s="208" t="s">
        <v>109</v>
      </c>
      <c r="S47" s="66" t="s">
        <v>239</v>
      </c>
      <c r="T47" s="66" t="s">
        <v>240</v>
      </c>
      <c r="U47" s="208" t="s">
        <v>107</v>
      </c>
      <c r="V47" s="208" t="s">
        <v>108</v>
      </c>
      <c r="W47" s="208" t="s">
        <v>109</v>
      </c>
      <c r="X47" s="66" t="s">
        <v>239</v>
      </c>
      <c r="Y47" s="66" t="s">
        <v>240</v>
      </c>
      <c r="Z47" s="208" t="s">
        <v>107</v>
      </c>
      <c r="AA47" s="208" t="s">
        <v>108</v>
      </c>
      <c r="AB47" s="208" t="s">
        <v>109</v>
      </c>
      <c r="AC47" s="66" t="s">
        <v>239</v>
      </c>
      <c r="AD47" s="66" t="s">
        <v>240</v>
      </c>
    </row>
    <row r="48" spans="2:30">
      <c r="B48" s="62" t="s">
        <v>112</v>
      </c>
      <c r="C48" s="64" t="s">
        <v>126</v>
      </c>
      <c r="D48" s="63" t="s">
        <v>146</v>
      </c>
      <c r="E48" s="173">
        <v>47810</v>
      </c>
      <c r="F48" s="173">
        <v>43190</v>
      </c>
      <c r="G48" s="174">
        <v>450</v>
      </c>
      <c r="H48" s="174">
        <v>400</v>
      </c>
      <c r="J48" s="563"/>
      <c r="K48" s="29" t="str">
        <f>K46</f>
        <v/>
      </c>
      <c r="L48" s="20" t="str">
        <f>IF(L22="","",L22)</f>
        <v/>
      </c>
      <c r="M48" s="51" t="s">
        <v>145</v>
      </c>
      <c r="N48" s="31">
        <f>IFERROR(DGET($B$2:$H$578,N47,K47:M48),0)</f>
        <v>0</v>
      </c>
      <c r="O48" s="31">
        <f>IFERROR(DGET($B$2:$H$578,O47,K47:M48),0)</f>
        <v>0</v>
      </c>
      <c r="P48" s="29" t="str">
        <f>P46</f>
        <v/>
      </c>
      <c r="Q48" s="20" t="str">
        <f>IF(Q22="","",Q22)</f>
        <v/>
      </c>
      <c r="R48" s="20" t="s">
        <v>4</v>
      </c>
      <c r="S48" s="31">
        <f>IFERROR(DGET($B$2:$H$578,S47,P47:R48),0)</f>
        <v>0</v>
      </c>
      <c r="T48" s="31">
        <f>IFERROR(DGET($B$2:$H$578,T47,P47:R48),0)</f>
        <v>0</v>
      </c>
      <c r="U48" s="29" t="str">
        <f>U46</f>
        <v/>
      </c>
      <c r="V48" s="20" t="str">
        <f>IF(V22="","",V22)</f>
        <v/>
      </c>
      <c r="W48" s="20" t="s">
        <v>5</v>
      </c>
      <c r="X48" s="31">
        <f>IFERROR(DGET($B$2:$H$578,X47,U47:W48),0)</f>
        <v>0</v>
      </c>
      <c r="Y48" s="31">
        <f>IFERROR(DGET($B$2:$H$578,Y47,U47:W48),0)</f>
        <v>0</v>
      </c>
      <c r="Z48" s="29" t="str">
        <f>Z46</f>
        <v/>
      </c>
      <c r="AA48" s="20" t="str">
        <f>IF(AA22="","",AA22)</f>
        <v/>
      </c>
      <c r="AB48" s="20" t="s">
        <v>6</v>
      </c>
      <c r="AC48" s="31">
        <f>IFERROR(DGET($B$2:$H$578,AC47,Z47:AB48),0)</f>
        <v>0</v>
      </c>
      <c r="AD48" s="31">
        <f>IFERROR(DGET($B$2:$H$578,AD47,Z47:AB48),0)</f>
        <v>0</v>
      </c>
    </row>
    <row r="49" spans="2:30">
      <c r="B49" s="62" t="s">
        <v>112</v>
      </c>
      <c r="C49" s="64" t="s">
        <v>126</v>
      </c>
      <c r="D49" s="63" t="s">
        <v>147</v>
      </c>
      <c r="E49" s="173">
        <v>114430</v>
      </c>
      <c r="F49" s="173">
        <v>109810</v>
      </c>
      <c r="G49" s="174">
        <v>1020</v>
      </c>
      <c r="H49" s="174">
        <v>980</v>
      </c>
      <c r="J49" s="562" t="s">
        <v>27</v>
      </c>
      <c r="K49" s="208" t="s">
        <v>107</v>
      </c>
      <c r="L49" s="208" t="s">
        <v>108</v>
      </c>
      <c r="M49" s="208" t="s">
        <v>109</v>
      </c>
      <c r="N49" s="66" t="s">
        <v>239</v>
      </c>
      <c r="O49" s="66" t="s">
        <v>240</v>
      </c>
      <c r="P49" s="208" t="s">
        <v>107</v>
      </c>
      <c r="Q49" s="208" t="s">
        <v>108</v>
      </c>
      <c r="R49" s="208" t="s">
        <v>109</v>
      </c>
      <c r="S49" s="66" t="s">
        <v>239</v>
      </c>
      <c r="T49" s="66" t="s">
        <v>240</v>
      </c>
      <c r="U49" s="208" t="s">
        <v>107</v>
      </c>
      <c r="V49" s="208" t="s">
        <v>108</v>
      </c>
      <c r="W49" s="208" t="s">
        <v>109</v>
      </c>
      <c r="X49" s="66" t="s">
        <v>239</v>
      </c>
      <c r="Y49" s="66" t="s">
        <v>240</v>
      </c>
      <c r="Z49" s="208" t="s">
        <v>107</v>
      </c>
      <c r="AA49" s="208" t="s">
        <v>108</v>
      </c>
      <c r="AB49" s="208" t="s">
        <v>109</v>
      </c>
      <c r="AC49" s="66" t="s">
        <v>239</v>
      </c>
      <c r="AD49" s="66" t="s">
        <v>240</v>
      </c>
    </row>
    <row r="50" spans="2:30">
      <c r="B50" s="62" t="s">
        <v>112</v>
      </c>
      <c r="C50" s="64" t="s">
        <v>126</v>
      </c>
      <c r="D50" s="63" t="s">
        <v>148</v>
      </c>
      <c r="E50" s="173">
        <v>197360</v>
      </c>
      <c r="F50" s="173">
        <v>192740</v>
      </c>
      <c r="G50" s="174">
        <v>1850</v>
      </c>
      <c r="H50" s="174">
        <v>1810</v>
      </c>
      <c r="J50" s="563"/>
      <c r="K50" s="29" t="str">
        <f>K48</f>
        <v/>
      </c>
      <c r="L50" s="20" t="str">
        <f>IF(L24="","",L24)</f>
        <v/>
      </c>
      <c r="M50" s="51" t="s">
        <v>145</v>
      </c>
      <c r="N50" s="31">
        <f>IFERROR(DGET($B$2:$H$578,N49,K49:M50),0)</f>
        <v>0</v>
      </c>
      <c r="O50" s="31">
        <f>IFERROR(DGET($B$2:$H$578,O49,K49:M50),0)</f>
        <v>0</v>
      </c>
      <c r="P50" s="29" t="str">
        <f>P48</f>
        <v/>
      </c>
      <c r="Q50" s="20" t="str">
        <f>IF(Q24="","",Q24)</f>
        <v/>
      </c>
      <c r="R50" s="20" t="s">
        <v>4</v>
      </c>
      <c r="S50" s="31">
        <f>IFERROR(DGET($B$2:$H$578,S49,P49:R50),0)</f>
        <v>0</v>
      </c>
      <c r="T50" s="31">
        <f>IFERROR(DGET($B$2:$H$578,T49,P49:R50),0)</f>
        <v>0</v>
      </c>
      <c r="U50" s="29" t="str">
        <f>U48</f>
        <v/>
      </c>
      <c r="V50" s="20" t="str">
        <f>IF(V24="","",V24)</f>
        <v/>
      </c>
      <c r="W50" s="20" t="s">
        <v>5</v>
      </c>
      <c r="X50" s="31">
        <f>IFERROR(DGET($B$2:$H$578,X49,U49:W50),0)</f>
        <v>0</v>
      </c>
      <c r="Y50" s="31">
        <f>IFERROR(DGET($B$2:$H$578,Y49,U49:W50),0)</f>
        <v>0</v>
      </c>
      <c r="Z50" s="29" t="str">
        <f>Z48</f>
        <v/>
      </c>
      <c r="AA50" s="20" t="str">
        <f>IF(AA24="","",AA24)</f>
        <v/>
      </c>
      <c r="AB50" s="20" t="s">
        <v>6</v>
      </c>
      <c r="AC50" s="31">
        <f>IFERROR(DGET($B$2:$H$578,AC49,Z49:AB50),0)</f>
        <v>0</v>
      </c>
      <c r="AD50" s="31">
        <f>IFERROR(DGET($B$2:$H$578,AD49,Z49:AB50),0)</f>
        <v>0</v>
      </c>
    </row>
    <row r="51" spans="2:30">
      <c r="B51" s="62" t="s">
        <v>112</v>
      </c>
      <c r="C51" s="62" t="s">
        <v>127</v>
      </c>
      <c r="D51" s="63" t="s">
        <v>145</v>
      </c>
      <c r="E51" s="173">
        <v>37960</v>
      </c>
      <c r="F51" s="173">
        <v>33690</v>
      </c>
      <c r="G51" s="174">
        <v>360</v>
      </c>
      <c r="H51" s="174">
        <v>310</v>
      </c>
      <c r="J51" s="562" t="s">
        <v>28</v>
      </c>
      <c r="K51" s="208" t="s">
        <v>107</v>
      </c>
      <c r="L51" s="208" t="s">
        <v>108</v>
      </c>
      <c r="M51" s="208" t="s">
        <v>109</v>
      </c>
      <c r="N51" s="66" t="s">
        <v>239</v>
      </c>
      <c r="O51" s="66" t="s">
        <v>240</v>
      </c>
      <c r="P51" s="208" t="s">
        <v>107</v>
      </c>
      <c r="Q51" s="208" t="s">
        <v>108</v>
      </c>
      <c r="R51" s="208" t="s">
        <v>109</v>
      </c>
      <c r="S51" s="66" t="s">
        <v>239</v>
      </c>
      <c r="T51" s="66" t="s">
        <v>240</v>
      </c>
      <c r="U51" s="208" t="s">
        <v>107</v>
      </c>
      <c r="V51" s="208" t="s">
        <v>108</v>
      </c>
      <c r="W51" s="208" t="s">
        <v>109</v>
      </c>
      <c r="X51" s="66" t="s">
        <v>239</v>
      </c>
      <c r="Y51" s="66" t="s">
        <v>240</v>
      </c>
      <c r="Z51" s="208" t="s">
        <v>107</v>
      </c>
      <c r="AA51" s="208" t="s">
        <v>108</v>
      </c>
      <c r="AB51" s="208" t="s">
        <v>109</v>
      </c>
      <c r="AC51" s="66" t="s">
        <v>239</v>
      </c>
      <c r="AD51" s="66" t="s">
        <v>240</v>
      </c>
    </row>
    <row r="52" spans="2:30">
      <c r="B52" s="62" t="s">
        <v>112</v>
      </c>
      <c r="C52" s="64" t="s">
        <v>127</v>
      </c>
      <c r="D52" s="63" t="s">
        <v>146</v>
      </c>
      <c r="E52" s="173">
        <v>46250</v>
      </c>
      <c r="F52" s="173">
        <v>41980</v>
      </c>
      <c r="G52" s="174">
        <v>440</v>
      </c>
      <c r="H52" s="174">
        <v>390</v>
      </c>
      <c r="J52" s="563"/>
      <c r="K52" s="29" t="str">
        <f t="shared" ref="K52" si="4">K50</f>
        <v/>
      </c>
      <c r="L52" s="20" t="str">
        <f>IF(L26="","",L26)</f>
        <v/>
      </c>
      <c r="M52" s="51" t="s">
        <v>145</v>
      </c>
      <c r="N52" s="31">
        <f>IFERROR(DGET($B$2:$H$578,N51,K51:M52),0)</f>
        <v>0</v>
      </c>
      <c r="O52" s="31">
        <f>IFERROR(DGET($B$2:$H$578,O51,K51:M52),0)</f>
        <v>0</v>
      </c>
      <c r="P52" s="29" t="str">
        <f t="shared" ref="P52" si="5">P50</f>
        <v/>
      </c>
      <c r="Q52" s="20" t="str">
        <f>IF(Q26="","",Q26)</f>
        <v/>
      </c>
      <c r="R52" s="20" t="s">
        <v>4</v>
      </c>
      <c r="S52" s="31">
        <f>IFERROR(DGET($B$2:$H$578,S51,P51:R52),0)</f>
        <v>0</v>
      </c>
      <c r="T52" s="31">
        <f>IFERROR(DGET($B$2:$H$578,T51,P51:R52),0)</f>
        <v>0</v>
      </c>
      <c r="U52" s="29" t="str">
        <f t="shared" ref="U52" si="6">U50</f>
        <v/>
      </c>
      <c r="V52" s="20" t="str">
        <f>IF(V26="","",V26)</f>
        <v/>
      </c>
      <c r="W52" s="20" t="s">
        <v>5</v>
      </c>
      <c r="X52" s="31">
        <f>IFERROR(DGET($B$2:$H$578,X51,U51:W52),0)</f>
        <v>0</v>
      </c>
      <c r="Y52" s="31">
        <f>IFERROR(DGET($B$2:$H$578,Y51,U51:W52),0)</f>
        <v>0</v>
      </c>
      <c r="Z52" s="29" t="str">
        <f t="shared" ref="Z52" si="7">Z50</f>
        <v/>
      </c>
      <c r="AA52" s="20" t="str">
        <f>IF(AA26="","",AA26)</f>
        <v/>
      </c>
      <c r="AB52" s="20" t="s">
        <v>6</v>
      </c>
      <c r="AC52" s="31">
        <f>IFERROR(DGET($B$2:$H$578,AC51,Z51:AB52),0)</f>
        <v>0</v>
      </c>
      <c r="AD52" s="31">
        <f>IFERROR(DGET($B$2:$H$578,AD51,Z51:AB52),0)</f>
        <v>0</v>
      </c>
    </row>
    <row r="53" spans="2:30">
      <c r="B53" s="62" t="s">
        <v>112</v>
      </c>
      <c r="C53" s="64" t="s">
        <v>127</v>
      </c>
      <c r="D53" s="63" t="s">
        <v>147</v>
      </c>
      <c r="E53" s="173">
        <v>112870</v>
      </c>
      <c r="F53" s="173">
        <v>108600</v>
      </c>
      <c r="G53" s="174">
        <v>1010</v>
      </c>
      <c r="H53" s="174">
        <v>970</v>
      </c>
    </row>
    <row r="54" spans="2:30">
      <c r="B54" s="62" t="s">
        <v>112</v>
      </c>
      <c r="C54" s="64" t="s">
        <v>127</v>
      </c>
      <c r="D54" s="63" t="s">
        <v>148</v>
      </c>
      <c r="E54" s="173">
        <v>195800</v>
      </c>
      <c r="F54" s="173">
        <v>191530</v>
      </c>
      <c r="G54" s="174">
        <v>1840</v>
      </c>
      <c r="H54" s="174">
        <v>1800</v>
      </c>
    </row>
    <row r="55" spans="2:30">
      <c r="B55" s="62" t="s">
        <v>112</v>
      </c>
      <c r="C55" s="62" t="s">
        <v>128</v>
      </c>
      <c r="D55" s="63" t="s">
        <v>145</v>
      </c>
      <c r="E55" s="173">
        <v>36650</v>
      </c>
      <c r="F55" s="173">
        <v>32690</v>
      </c>
      <c r="G55" s="174">
        <v>340</v>
      </c>
      <c r="H55" s="174">
        <v>300</v>
      </c>
    </row>
    <row r="56" spans="2:30">
      <c r="B56" s="62" t="s">
        <v>112</v>
      </c>
      <c r="C56" s="64" t="s">
        <v>128</v>
      </c>
      <c r="D56" s="63" t="s">
        <v>146</v>
      </c>
      <c r="E56" s="173">
        <v>44940</v>
      </c>
      <c r="F56" s="173">
        <v>40980</v>
      </c>
      <c r="G56" s="174">
        <v>420</v>
      </c>
      <c r="H56" s="174">
        <v>380</v>
      </c>
    </row>
    <row r="57" spans="2:30">
      <c r="B57" s="62" t="s">
        <v>112</v>
      </c>
      <c r="C57" s="64" t="s">
        <v>128</v>
      </c>
      <c r="D57" s="63" t="s">
        <v>147</v>
      </c>
      <c r="E57" s="173">
        <v>111560</v>
      </c>
      <c r="F57" s="173">
        <v>107600</v>
      </c>
      <c r="G57" s="174">
        <v>1000</v>
      </c>
      <c r="H57" s="174">
        <v>960</v>
      </c>
    </row>
    <row r="58" spans="2:30">
      <c r="B58" s="62" t="s">
        <v>112</v>
      </c>
      <c r="C58" s="64" t="s">
        <v>128</v>
      </c>
      <c r="D58" s="63" t="s">
        <v>148</v>
      </c>
      <c r="E58" s="173">
        <v>194490</v>
      </c>
      <c r="F58" s="173">
        <v>190530</v>
      </c>
      <c r="G58" s="174">
        <v>1830</v>
      </c>
      <c r="H58" s="174">
        <v>1790</v>
      </c>
    </row>
    <row r="59" spans="2:30">
      <c r="B59" s="62" t="s">
        <v>112</v>
      </c>
      <c r="C59" s="62" t="s">
        <v>129</v>
      </c>
      <c r="D59" s="63" t="s">
        <v>145</v>
      </c>
      <c r="E59" s="173">
        <v>35500</v>
      </c>
      <c r="F59" s="173">
        <v>31800</v>
      </c>
      <c r="G59" s="174">
        <v>330</v>
      </c>
      <c r="H59" s="174">
        <v>290</v>
      </c>
    </row>
    <row r="60" spans="2:30">
      <c r="B60" s="62" t="s">
        <v>112</v>
      </c>
      <c r="C60" s="64" t="s">
        <v>129</v>
      </c>
      <c r="D60" s="63" t="s">
        <v>146</v>
      </c>
      <c r="E60" s="173">
        <v>43790</v>
      </c>
      <c r="F60" s="173">
        <v>40090</v>
      </c>
      <c r="G60" s="174">
        <v>410</v>
      </c>
      <c r="H60" s="174">
        <v>370</v>
      </c>
    </row>
    <row r="61" spans="2:30">
      <c r="B61" s="62" t="s">
        <v>112</v>
      </c>
      <c r="C61" s="64" t="s">
        <v>129</v>
      </c>
      <c r="D61" s="63" t="s">
        <v>147</v>
      </c>
      <c r="E61" s="173">
        <v>110410</v>
      </c>
      <c r="F61" s="173">
        <v>106710</v>
      </c>
      <c r="G61" s="174">
        <v>980</v>
      </c>
      <c r="H61" s="174">
        <v>950</v>
      </c>
    </row>
    <row r="62" spans="2:30">
      <c r="B62" s="62" t="s">
        <v>112</v>
      </c>
      <c r="C62" s="64" t="s">
        <v>129</v>
      </c>
      <c r="D62" s="63" t="s">
        <v>148</v>
      </c>
      <c r="E62" s="173">
        <v>193340</v>
      </c>
      <c r="F62" s="173">
        <v>189640</v>
      </c>
      <c r="G62" s="174">
        <v>1810</v>
      </c>
      <c r="H62" s="174">
        <v>1780</v>
      </c>
    </row>
    <row r="63" spans="2:30">
      <c r="B63" s="62" t="s">
        <v>112</v>
      </c>
      <c r="C63" s="62" t="s">
        <v>130</v>
      </c>
      <c r="D63" s="63" t="s">
        <v>145</v>
      </c>
      <c r="E63" s="173">
        <v>35390</v>
      </c>
      <c r="F63" s="173">
        <v>31920</v>
      </c>
      <c r="G63" s="174">
        <v>330</v>
      </c>
      <c r="H63" s="174">
        <v>290</v>
      </c>
    </row>
    <row r="64" spans="2:30">
      <c r="B64" s="62" t="s">
        <v>112</v>
      </c>
      <c r="C64" s="64" t="s">
        <v>130</v>
      </c>
      <c r="D64" s="63" t="s">
        <v>146</v>
      </c>
      <c r="E64" s="173">
        <v>43680</v>
      </c>
      <c r="F64" s="173">
        <v>40210</v>
      </c>
      <c r="G64" s="174">
        <v>410</v>
      </c>
      <c r="H64" s="174">
        <v>370</v>
      </c>
    </row>
    <row r="65" spans="2:8">
      <c r="B65" s="62" t="s">
        <v>112</v>
      </c>
      <c r="C65" s="64" t="s">
        <v>130</v>
      </c>
      <c r="D65" s="63" t="s">
        <v>147</v>
      </c>
      <c r="E65" s="173">
        <v>110300</v>
      </c>
      <c r="F65" s="173">
        <v>106830</v>
      </c>
      <c r="G65" s="174">
        <v>980</v>
      </c>
      <c r="H65" s="174">
        <v>950</v>
      </c>
    </row>
    <row r="66" spans="2:8">
      <c r="B66" s="62" t="s">
        <v>112</v>
      </c>
      <c r="C66" s="64" t="s">
        <v>130</v>
      </c>
      <c r="D66" s="63" t="s">
        <v>148</v>
      </c>
      <c r="E66" s="173">
        <v>193230</v>
      </c>
      <c r="F66" s="173">
        <v>189760</v>
      </c>
      <c r="G66" s="174">
        <v>1810</v>
      </c>
      <c r="H66" s="174">
        <v>1780</v>
      </c>
    </row>
    <row r="67" spans="2:8">
      <c r="B67" s="62" t="s">
        <v>112</v>
      </c>
      <c r="C67" s="62" t="s">
        <v>131</v>
      </c>
      <c r="D67" s="63" t="s">
        <v>145</v>
      </c>
      <c r="E67" s="173">
        <v>34460</v>
      </c>
      <c r="F67" s="173">
        <v>31200</v>
      </c>
      <c r="G67" s="174">
        <v>320</v>
      </c>
      <c r="H67" s="174">
        <v>290</v>
      </c>
    </row>
    <row r="68" spans="2:8">
      <c r="B68" s="62" t="s">
        <v>112</v>
      </c>
      <c r="C68" s="64" t="s">
        <v>131</v>
      </c>
      <c r="D68" s="63" t="s">
        <v>146</v>
      </c>
      <c r="E68" s="173">
        <v>42750</v>
      </c>
      <c r="F68" s="173">
        <v>39490</v>
      </c>
      <c r="G68" s="174">
        <v>400</v>
      </c>
      <c r="H68" s="174">
        <v>370</v>
      </c>
    </row>
    <row r="69" spans="2:8">
      <c r="B69" s="62" t="s">
        <v>112</v>
      </c>
      <c r="C69" s="64" t="s">
        <v>131</v>
      </c>
      <c r="D69" s="63" t="s">
        <v>147</v>
      </c>
      <c r="E69" s="173">
        <v>109370</v>
      </c>
      <c r="F69" s="173">
        <v>106110</v>
      </c>
      <c r="G69" s="174">
        <v>970</v>
      </c>
      <c r="H69" s="174">
        <v>940</v>
      </c>
    </row>
    <row r="70" spans="2:8">
      <c r="B70" s="62" t="s">
        <v>112</v>
      </c>
      <c r="C70" s="64" t="s">
        <v>131</v>
      </c>
      <c r="D70" s="63" t="s">
        <v>148</v>
      </c>
      <c r="E70" s="173">
        <v>192300</v>
      </c>
      <c r="F70" s="173">
        <v>189040</v>
      </c>
      <c r="G70" s="174">
        <v>1800</v>
      </c>
      <c r="H70" s="174">
        <v>1770</v>
      </c>
    </row>
    <row r="71" spans="2:8">
      <c r="B71" s="62" t="s">
        <v>112</v>
      </c>
      <c r="C71" s="62" t="s">
        <v>132</v>
      </c>
      <c r="D71" s="63" t="s">
        <v>145</v>
      </c>
      <c r="E71" s="173">
        <v>33620</v>
      </c>
      <c r="F71" s="173">
        <v>30540</v>
      </c>
      <c r="G71" s="174">
        <v>310</v>
      </c>
      <c r="H71" s="174">
        <v>280</v>
      </c>
    </row>
    <row r="72" spans="2:8">
      <c r="B72" s="62" t="s">
        <v>112</v>
      </c>
      <c r="C72" s="64" t="s">
        <v>133</v>
      </c>
      <c r="D72" s="63" t="s">
        <v>146</v>
      </c>
      <c r="E72" s="173">
        <v>41910</v>
      </c>
      <c r="F72" s="173">
        <v>38830</v>
      </c>
      <c r="G72" s="174">
        <v>390</v>
      </c>
      <c r="H72" s="174">
        <v>360</v>
      </c>
    </row>
    <row r="73" spans="2:8">
      <c r="B73" s="62" t="s">
        <v>112</v>
      </c>
      <c r="C73" s="64" t="s">
        <v>132</v>
      </c>
      <c r="D73" s="63" t="s">
        <v>147</v>
      </c>
      <c r="E73" s="173">
        <v>108530</v>
      </c>
      <c r="F73" s="173">
        <v>105450</v>
      </c>
      <c r="G73" s="174">
        <v>970</v>
      </c>
      <c r="H73" s="174">
        <v>930</v>
      </c>
    </row>
    <row r="74" spans="2:8">
      <c r="B74" s="62" t="s">
        <v>112</v>
      </c>
      <c r="C74" s="64" t="s">
        <v>132</v>
      </c>
      <c r="D74" s="63" t="s">
        <v>148</v>
      </c>
      <c r="E74" s="173">
        <v>191460</v>
      </c>
      <c r="F74" s="173">
        <v>188380</v>
      </c>
      <c r="G74" s="174">
        <v>1800</v>
      </c>
      <c r="H74" s="174">
        <v>1760</v>
      </c>
    </row>
    <row r="75" spans="2:8">
      <c r="B75" s="62" t="s">
        <v>134</v>
      </c>
      <c r="C75" s="62" t="s">
        <v>520</v>
      </c>
      <c r="D75" s="63" t="s">
        <v>145</v>
      </c>
      <c r="E75" s="173">
        <v>250480</v>
      </c>
      <c r="F75" s="173">
        <v>196450</v>
      </c>
      <c r="G75" s="174">
        <v>2480</v>
      </c>
      <c r="H75" s="174">
        <v>1940</v>
      </c>
    </row>
    <row r="76" spans="2:8">
      <c r="B76" s="62" t="s">
        <v>134</v>
      </c>
      <c r="C76" s="62" t="s">
        <v>520</v>
      </c>
      <c r="D76" s="63" t="s">
        <v>146</v>
      </c>
      <c r="E76" s="173">
        <v>258520</v>
      </c>
      <c r="F76" s="173">
        <v>204490</v>
      </c>
      <c r="G76" s="174">
        <v>2560</v>
      </c>
      <c r="H76" s="174">
        <v>2020</v>
      </c>
    </row>
    <row r="77" spans="2:8">
      <c r="B77" s="62" t="s">
        <v>134</v>
      </c>
      <c r="C77" s="62" t="s">
        <v>520</v>
      </c>
      <c r="D77" s="63" t="s">
        <v>147</v>
      </c>
      <c r="E77" s="173">
        <v>323390</v>
      </c>
      <c r="F77" s="173">
        <v>269360</v>
      </c>
      <c r="G77" s="174">
        <v>3110</v>
      </c>
      <c r="H77" s="174">
        <v>2570</v>
      </c>
    </row>
    <row r="78" spans="2:8">
      <c r="B78" s="62" t="s">
        <v>134</v>
      </c>
      <c r="C78" s="62" t="s">
        <v>520</v>
      </c>
      <c r="D78" s="63" t="s">
        <v>148</v>
      </c>
      <c r="E78" s="173">
        <v>403830</v>
      </c>
      <c r="F78" s="173">
        <v>349800</v>
      </c>
      <c r="G78" s="174">
        <v>3910</v>
      </c>
      <c r="H78" s="174">
        <v>3370</v>
      </c>
    </row>
    <row r="79" spans="2:8">
      <c r="B79" s="62" t="s">
        <v>134</v>
      </c>
      <c r="C79" s="62" t="s">
        <v>521</v>
      </c>
      <c r="D79" s="63" t="s">
        <v>145</v>
      </c>
      <c r="E79" s="173">
        <v>135860</v>
      </c>
      <c r="F79" s="173">
        <v>108840</v>
      </c>
      <c r="G79" s="174">
        <v>1330</v>
      </c>
      <c r="H79" s="174">
        <v>1060</v>
      </c>
    </row>
    <row r="80" spans="2:8">
      <c r="B80" s="62" t="s">
        <v>134</v>
      </c>
      <c r="C80" s="62" t="s">
        <v>521</v>
      </c>
      <c r="D80" s="63" t="s">
        <v>146</v>
      </c>
      <c r="E80" s="173">
        <v>143900</v>
      </c>
      <c r="F80" s="173">
        <v>116880</v>
      </c>
      <c r="G80" s="174">
        <v>1410</v>
      </c>
      <c r="H80" s="174">
        <v>1140</v>
      </c>
    </row>
    <row r="81" spans="2:8">
      <c r="B81" s="62" t="s">
        <v>134</v>
      </c>
      <c r="C81" s="62" t="s">
        <v>521</v>
      </c>
      <c r="D81" s="63" t="s">
        <v>147</v>
      </c>
      <c r="E81" s="173">
        <v>208770</v>
      </c>
      <c r="F81" s="173">
        <v>181750</v>
      </c>
      <c r="G81" s="174">
        <v>1970</v>
      </c>
      <c r="H81" s="174">
        <v>1700</v>
      </c>
    </row>
    <row r="82" spans="2:8">
      <c r="B82" s="62" t="s">
        <v>134</v>
      </c>
      <c r="C82" s="62" t="s">
        <v>521</v>
      </c>
      <c r="D82" s="63" t="s">
        <v>148</v>
      </c>
      <c r="E82" s="173">
        <v>289210</v>
      </c>
      <c r="F82" s="173">
        <v>262190</v>
      </c>
      <c r="G82" s="174">
        <v>2770</v>
      </c>
      <c r="H82" s="174">
        <v>2500</v>
      </c>
    </row>
    <row r="83" spans="2:8">
      <c r="B83" s="62" t="s">
        <v>134</v>
      </c>
      <c r="C83" s="62" t="s">
        <v>113</v>
      </c>
      <c r="D83" s="63" t="s">
        <v>145</v>
      </c>
      <c r="E83" s="173">
        <v>97520</v>
      </c>
      <c r="F83" s="173">
        <v>79510</v>
      </c>
      <c r="G83" s="174">
        <v>950</v>
      </c>
      <c r="H83" s="174">
        <v>770</v>
      </c>
    </row>
    <row r="84" spans="2:8">
      <c r="B84" s="62" t="s">
        <v>134</v>
      </c>
      <c r="C84" s="64" t="s">
        <v>114</v>
      </c>
      <c r="D84" s="63" t="s">
        <v>146</v>
      </c>
      <c r="E84" s="173">
        <v>105560</v>
      </c>
      <c r="F84" s="173">
        <v>87550</v>
      </c>
      <c r="G84" s="174">
        <v>1030</v>
      </c>
      <c r="H84" s="174">
        <v>850</v>
      </c>
    </row>
    <row r="85" spans="2:8">
      <c r="B85" s="62" t="s">
        <v>134</v>
      </c>
      <c r="C85" s="64" t="s">
        <v>114</v>
      </c>
      <c r="D85" s="63" t="s">
        <v>147</v>
      </c>
      <c r="E85" s="173">
        <v>170430</v>
      </c>
      <c r="F85" s="173">
        <v>152420</v>
      </c>
      <c r="G85" s="174">
        <v>1580</v>
      </c>
      <c r="H85" s="174">
        <v>1400</v>
      </c>
    </row>
    <row r="86" spans="2:8">
      <c r="B86" s="62" t="s">
        <v>134</v>
      </c>
      <c r="C86" s="64" t="s">
        <v>114</v>
      </c>
      <c r="D86" s="63" t="s">
        <v>148</v>
      </c>
      <c r="E86" s="173">
        <v>250870</v>
      </c>
      <c r="F86" s="173">
        <v>232860</v>
      </c>
      <c r="G86" s="174">
        <v>2380</v>
      </c>
      <c r="H86" s="174">
        <v>2200</v>
      </c>
    </row>
    <row r="87" spans="2:8">
      <c r="B87" s="62" t="s">
        <v>134</v>
      </c>
      <c r="C87" s="62" t="s">
        <v>115</v>
      </c>
      <c r="D87" s="63" t="s">
        <v>145</v>
      </c>
      <c r="E87" s="173">
        <v>78720</v>
      </c>
      <c r="F87" s="173">
        <v>65210</v>
      </c>
      <c r="G87" s="174">
        <v>760</v>
      </c>
      <c r="H87" s="174">
        <v>630</v>
      </c>
    </row>
    <row r="88" spans="2:8">
      <c r="B88" s="62" t="s">
        <v>134</v>
      </c>
      <c r="C88" s="64" t="s">
        <v>116</v>
      </c>
      <c r="D88" s="63" t="s">
        <v>146</v>
      </c>
      <c r="E88" s="173">
        <v>86760</v>
      </c>
      <c r="F88" s="173">
        <v>73250</v>
      </c>
      <c r="G88" s="174">
        <v>840</v>
      </c>
      <c r="H88" s="174">
        <v>710</v>
      </c>
    </row>
    <row r="89" spans="2:8">
      <c r="B89" s="62" t="s">
        <v>134</v>
      </c>
      <c r="C89" s="64" t="s">
        <v>116</v>
      </c>
      <c r="D89" s="63" t="s">
        <v>147</v>
      </c>
      <c r="E89" s="173">
        <v>151630</v>
      </c>
      <c r="F89" s="173">
        <v>138120</v>
      </c>
      <c r="G89" s="174">
        <v>1400</v>
      </c>
      <c r="H89" s="174">
        <v>1260</v>
      </c>
    </row>
    <row r="90" spans="2:8">
      <c r="B90" s="62" t="s">
        <v>134</v>
      </c>
      <c r="C90" s="64" t="s">
        <v>116</v>
      </c>
      <c r="D90" s="63" t="s">
        <v>148</v>
      </c>
      <c r="E90" s="173">
        <v>232070</v>
      </c>
      <c r="F90" s="173">
        <v>218560</v>
      </c>
      <c r="G90" s="174">
        <v>2200</v>
      </c>
      <c r="H90" s="174">
        <v>2060</v>
      </c>
    </row>
    <row r="91" spans="2:8">
      <c r="B91" s="62" t="s">
        <v>134</v>
      </c>
      <c r="C91" s="62" t="s">
        <v>117</v>
      </c>
      <c r="D91" s="63" t="s">
        <v>145</v>
      </c>
      <c r="E91" s="173">
        <v>73400</v>
      </c>
      <c r="F91" s="173">
        <v>62590</v>
      </c>
      <c r="G91" s="174">
        <v>710</v>
      </c>
      <c r="H91" s="174">
        <v>600</v>
      </c>
    </row>
    <row r="92" spans="2:8">
      <c r="B92" s="62" t="s">
        <v>134</v>
      </c>
      <c r="C92" s="64" t="s">
        <v>118</v>
      </c>
      <c r="D92" s="63" t="s">
        <v>146</v>
      </c>
      <c r="E92" s="173">
        <v>81440</v>
      </c>
      <c r="F92" s="173">
        <v>70630</v>
      </c>
      <c r="G92" s="174">
        <v>790</v>
      </c>
      <c r="H92" s="174">
        <v>680</v>
      </c>
    </row>
    <row r="93" spans="2:8">
      <c r="B93" s="62" t="s">
        <v>134</v>
      </c>
      <c r="C93" s="64" t="s">
        <v>118</v>
      </c>
      <c r="D93" s="63" t="s">
        <v>147</v>
      </c>
      <c r="E93" s="173">
        <v>146310</v>
      </c>
      <c r="F93" s="173">
        <v>135500</v>
      </c>
      <c r="G93" s="174">
        <v>1340</v>
      </c>
      <c r="H93" s="174">
        <v>1230</v>
      </c>
    </row>
    <row r="94" spans="2:8">
      <c r="B94" s="62" t="s">
        <v>134</v>
      </c>
      <c r="C94" s="64" t="s">
        <v>118</v>
      </c>
      <c r="D94" s="63" t="s">
        <v>148</v>
      </c>
      <c r="E94" s="173">
        <v>226750</v>
      </c>
      <c r="F94" s="173">
        <v>215940</v>
      </c>
      <c r="G94" s="174">
        <v>2140</v>
      </c>
      <c r="H94" s="174">
        <v>2030</v>
      </c>
    </row>
    <row r="95" spans="2:8">
      <c r="B95" s="62" t="s">
        <v>134</v>
      </c>
      <c r="C95" s="62" t="s">
        <v>120</v>
      </c>
      <c r="D95" s="63" t="s">
        <v>145</v>
      </c>
      <c r="E95" s="173">
        <v>64190</v>
      </c>
      <c r="F95" s="173">
        <v>55190</v>
      </c>
      <c r="G95" s="174">
        <v>620</v>
      </c>
      <c r="H95" s="174">
        <v>530</v>
      </c>
    </row>
    <row r="96" spans="2:8">
      <c r="B96" s="62" t="s">
        <v>134</v>
      </c>
      <c r="C96" s="62" t="s">
        <v>120</v>
      </c>
      <c r="D96" s="63" t="s">
        <v>146</v>
      </c>
      <c r="E96" s="173">
        <v>72230</v>
      </c>
      <c r="F96" s="173">
        <v>63230</v>
      </c>
      <c r="G96" s="174">
        <v>700</v>
      </c>
      <c r="H96" s="174">
        <v>610</v>
      </c>
    </row>
    <row r="97" spans="2:8">
      <c r="B97" s="62" t="s">
        <v>134</v>
      </c>
      <c r="C97" s="62" t="s">
        <v>120</v>
      </c>
      <c r="D97" s="63" t="s">
        <v>147</v>
      </c>
      <c r="E97" s="173">
        <v>137100</v>
      </c>
      <c r="F97" s="173">
        <v>128100</v>
      </c>
      <c r="G97" s="174">
        <v>1250</v>
      </c>
      <c r="H97" s="174">
        <v>1160</v>
      </c>
    </row>
    <row r="98" spans="2:8">
      <c r="B98" s="62" t="s">
        <v>134</v>
      </c>
      <c r="C98" s="62" t="s">
        <v>120</v>
      </c>
      <c r="D98" s="63" t="s">
        <v>148</v>
      </c>
      <c r="E98" s="173">
        <v>217540</v>
      </c>
      <c r="F98" s="173">
        <v>208540</v>
      </c>
      <c r="G98" s="174">
        <v>2050</v>
      </c>
      <c r="H98" s="174">
        <v>1960</v>
      </c>
    </row>
    <row r="99" spans="2:8">
      <c r="B99" s="62" t="s">
        <v>134</v>
      </c>
      <c r="C99" s="62" t="s">
        <v>121</v>
      </c>
      <c r="D99" s="63" t="s">
        <v>145</v>
      </c>
      <c r="E99" s="173">
        <v>57690</v>
      </c>
      <c r="F99" s="173">
        <v>49980</v>
      </c>
      <c r="G99" s="174">
        <v>550</v>
      </c>
      <c r="H99" s="174">
        <v>480</v>
      </c>
    </row>
    <row r="100" spans="2:8">
      <c r="B100" s="62" t="s">
        <v>134</v>
      </c>
      <c r="C100" s="64" t="s">
        <v>121</v>
      </c>
      <c r="D100" s="63" t="s">
        <v>146</v>
      </c>
      <c r="E100" s="173">
        <v>65730</v>
      </c>
      <c r="F100" s="173">
        <v>58020</v>
      </c>
      <c r="G100" s="174">
        <v>630</v>
      </c>
      <c r="H100" s="174">
        <v>560</v>
      </c>
    </row>
    <row r="101" spans="2:8">
      <c r="B101" s="62" t="s">
        <v>134</v>
      </c>
      <c r="C101" s="64" t="s">
        <v>121</v>
      </c>
      <c r="D101" s="63" t="s">
        <v>147</v>
      </c>
      <c r="E101" s="173">
        <v>130600</v>
      </c>
      <c r="F101" s="173">
        <v>122890</v>
      </c>
      <c r="G101" s="174">
        <v>1190</v>
      </c>
      <c r="H101" s="174">
        <v>1110</v>
      </c>
    </row>
    <row r="102" spans="2:8">
      <c r="B102" s="62" t="s">
        <v>134</v>
      </c>
      <c r="C102" s="64" t="s">
        <v>121</v>
      </c>
      <c r="D102" s="63" t="s">
        <v>148</v>
      </c>
      <c r="E102" s="173">
        <v>211040</v>
      </c>
      <c r="F102" s="173">
        <v>203330</v>
      </c>
      <c r="G102" s="174">
        <v>1990</v>
      </c>
      <c r="H102" s="174">
        <v>1910</v>
      </c>
    </row>
    <row r="103" spans="2:8">
      <c r="B103" s="62" t="s">
        <v>134</v>
      </c>
      <c r="C103" s="62" t="s">
        <v>122</v>
      </c>
      <c r="D103" s="63" t="s">
        <v>145</v>
      </c>
      <c r="E103" s="173">
        <v>52880</v>
      </c>
      <c r="F103" s="173">
        <v>46130</v>
      </c>
      <c r="G103" s="174">
        <v>500</v>
      </c>
      <c r="H103" s="174">
        <v>440</v>
      </c>
    </row>
    <row r="104" spans="2:8">
      <c r="B104" s="62" t="s">
        <v>134</v>
      </c>
      <c r="C104" s="64" t="s">
        <v>122</v>
      </c>
      <c r="D104" s="63" t="s">
        <v>146</v>
      </c>
      <c r="E104" s="173">
        <v>60920</v>
      </c>
      <c r="F104" s="173">
        <v>54170</v>
      </c>
      <c r="G104" s="174">
        <v>580</v>
      </c>
      <c r="H104" s="174">
        <v>520</v>
      </c>
    </row>
    <row r="105" spans="2:8">
      <c r="B105" s="62" t="s">
        <v>134</v>
      </c>
      <c r="C105" s="64" t="s">
        <v>122</v>
      </c>
      <c r="D105" s="63" t="s">
        <v>147</v>
      </c>
      <c r="E105" s="173">
        <v>125790</v>
      </c>
      <c r="F105" s="173">
        <v>119040</v>
      </c>
      <c r="G105" s="174">
        <v>1140</v>
      </c>
      <c r="H105" s="174">
        <v>1070</v>
      </c>
    </row>
    <row r="106" spans="2:8">
      <c r="B106" s="62" t="s">
        <v>134</v>
      </c>
      <c r="C106" s="64" t="s">
        <v>122</v>
      </c>
      <c r="D106" s="63" t="s">
        <v>148</v>
      </c>
      <c r="E106" s="173">
        <v>206230</v>
      </c>
      <c r="F106" s="173">
        <v>199480</v>
      </c>
      <c r="G106" s="174">
        <v>1940</v>
      </c>
      <c r="H106" s="174">
        <v>1870</v>
      </c>
    </row>
    <row r="107" spans="2:8">
      <c r="B107" s="62" t="s">
        <v>134</v>
      </c>
      <c r="C107" s="62" t="s">
        <v>123</v>
      </c>
      <c r="D107" s="63" t="s">
        <v>145</v>
      </c>
      <c r="E107" s="173">
        <v>49080</v>
      </c>
      <c r="F107" s="173">
        <v>43080</v>
      </c>
      <c r="G107" s="174">
        <v>470</v>
      </c>
      <c r="H107" s="174">
        <v>410</v>
      </c>
    </row>
    <row r="108" spans="2:8">
      <c r="B108" s="62" t="s">
        <v>134</v>
      </c>
      <c r="C108" s="64" t="s">
        <v>123</v>
      </c>
      <c r="D108" s="63" t="s">
        <v>146</v>
      </c>
      <c r="E108" s="173">
        <v>57120</v>
      </c>
      <c r="F108" s="173">
        <v>51120</v>
      </c>
      <c r="G108" s="174">
        <v>550</v>
      </c>
      <c r="H108" s="174">
        <v>490</v>
      </c>
    </row>
    <row r="109" spans="2:8">
      <c r="B109" s="62" t="s">
        <v>134</v>
      </c>
      <c r="C109" s="64" t="s">
        <v>123</v>
      </c>
      <c r="D109" s="63" t="s">
        <v>147</v>
      </c>
      <c r="E109" s="173">
        <v>121990</v>
      </c>
      <c r="F109" s="173">
        <v>115990</v>
      </c>
      <c r="G109" s="174">
        <v>1100</v>
      </c>
      <c r="H109" s="174">
        <v>1040</v>
      </c>
    </row>
    <row r="110" spans="2:8">
      <c r="B110" s="62" t="s">
        <v>134</v>
      </c>
      <c r="C110" s="64" t="s">
        <v>123</v>
      </c>
      <c r="D110" s="63" t="s">
        <v>148</v>
      </c>
      <c r="E110" s="173">
        <v>202430</v>
      </c>
      <c r="F110" s="173">
        <v>196430</v>
      </c>
      <c r="G110" s="174">
        <v>1900</v>
      </c>
      <c r="H110" s="174">
        <v>1840</v>
      </c>
    </row>
    <row r="111" spans="2:8">
      <c r="B111" s="62" t="s">
        <v>134</v>
      </c>
      <c r="C111" s="62" t="s">
        <v>124</v>
      </c>
      <c r="D111" s="63" t="s">
        <v>145</v>
      </c>
      <c r="E111" s="173">
        <v>42440</v>
      </c>
      <c r="F111" s="173">
        <v>37040</v>
      </c>
      <c r="G111" s="174">
        <v>400</v>
      </c>
      <c r="H111" s="174">
        <v>350</v>
      </c>
    </row>
    <row r="112" spans="2:8">
      <c r="B112" s="62" t="s">
        <v>134</v>
      </c>
      <c r="C112" s="64" t="s">
        <v>124</v>
      </c>
      <c r="D112" s="63" t="s">
        <v>146</v>
      </c>
      <c r="E112" s="173">
        <v>50480</v>
      </c>
      <c r="F112" s="173">
        <v>45080</v>
      </c>
      <c r="G112" s="174">
        <v>480</v>
      </c>
      <c r="H112" s="174">
        <v>430</v>
      </c>
    </row>
    <row r="113" spans="2:8">
      <c r="B113" s="62" t="s">
        <v>134</v>
      </c>
      <c r="C113" s="64" t="s">
        <v>124</v>
      </c>
      <c r="D113" s="63" t="s">
        <v>147</v>
      </c>
      <c r="E113" s="173">
        <v>115350</v>
      </c>
      <c r="F113" s="173">
        <v>109950</v>
      </c>
      <c r="G113" s="174">
        <v>1030</v>
      </c>
      <c r="H113" s="174">
        <v>980</v>
      </c>
    </row>
    <row r="114" spans="2:8">
      <c r="B114" s="62" t="s">
        <v>134</v>
      </c>
      <c r="C114" s="64" t="s">
        <v>124</v>
      </c>
      <c r="D114" s="63" t="s">
        <v>148</v>
      </c>
      <c r="E114" s="173">
        <v>195790</v>
      </c>
      <c r="F114" s="173">
        <v>190390</v>
      </c>
      <c r="G114" s="174">
        <v>1830</v>
      </c>
      <c r="H114" s="174">
        <v>1780</v>
      </c>
    </row>
    <row r="115" spans="2:8">
      <c r="B115" s="62" t="s">
        <v>134</v>
      </c>
      <c r="C115" s="62" t="s">
        <v>125</v>
      </c>
      <c r="D115" s="63" t="s">
        <v>145</v>
      </c>
      <c r="E115" s="173">
        <v>40330</v>
      </c>
      <c r="F115" s="173">
        <v>35420</v>
      </c>
      <c r="G115" s="174">
        <v>380</v>
      </c>
      <c r="H115" s="174">
        <v>330</v>
      </c>
    </row>
    <row r="116" spans="2:8">
      <c r="B116" s="62" t="s">
        <v>134</v>
      </c>
      <c r="C116" s="64" t="s">
        <v>125</v>
      </c>
      <c r="D116" s="63" t="s">
        <v>146</v>
      </c>
      <c r="E116" s="173">
        <v>48370</v>
      </c>
      <c r="F116" s="173">
        <v>43460</v>
      </c>
      <c r="G116" s="174">
        <v>460</v>
      </c>
      <c r="H116" s="174">
        <v>410</v>
      </c>
    </row>
    <row r="117" spans="2:8">
      <c r="B117" s="62" t="s">
        <v>134</v>
      </c>
      <c r="C117" s="64" t="s">
        <v>125</v>
      </c>
      <c r="D117" s="63" t="s">
        <v>147</v>
      </c>
      <c r="E117" s="173">
        <v>113240</v>
      </c>
      <c r="F117" s="173">
        <v>108330</v>
      </c>
      <c r="G117" s="174">
        <v>1010</v>
      </c>
      <c r="H117" s="174">
        <v>960</v>
      </c>
    </row>
    <row r="118" spans="2:8">
      <c r="B118" s="62" t="s">
        <v>134</v>
      </c>
      <c r="C118" s="64" t="s">
        <v>125</v>
      </c>
      <c r="D118" s="63" t="s">
        <v>148</v>
      </c>
      <c r="E118" s="173">
        <v>193680</v>
      </c>
      <c r="F118" s="173">
        <v>188770</v>
      </c>
      <c r="G118" s="174">
        <v>1810</v>
      </c>
      <c r="H118" s="174">
        <v>1760</v>
      </c>
    </row>
    <row r="119" spans="2:8">
      <c r="B119" s="62" t="s">
        <v>134</v>
      </c>
      <c r="C119" s="62" t="s">
        <v>126</v>
      </c>
      <c r="D119" s="63" t="s">
        <v>145</v>
      </c>
      <c r="E119" s="173">
        <v>38530</v>
      </c>
      <c r="F119" s="173">
        <v>34020</v>
      </c>
      <c r="G119" s="174">
        <v>360</v>
      </c>
      <c r="H119" s="174">
        <v>320</v>
      </c>
    </row>
    <row r="120" spans="2:8">
      <c r="B120" s="62" t="s">
        <v>134</v>
      </c>
      <c r="C120" s="64" t="s">
        <v>126</v>
      </c>
      <c r="D120" s="63" t="s">
        <v>146</v>
      </c>
      <c r="E120" s="173">
        <v>46570</v>
      </c>
      <c r="F120" s="173">
        <v>42060</v>
      </c>
      <c r="G120" s="174">
        <v>440</v>
      </c>
      <c r="H120" s="174">
        <v>400</v>
      </c>
    </row>
    <row r="121" spans="2:8">
      <c r="B121" s="62" t="s">
        <v>134</v>
      </c>
      <c r="C121" s="64" t="s">
        <v>126</v>
      </c>
      <c r="D121" s="63" t="s">
        <v>147</v>
      </c>
      <c r="E121" s="173">
        <v>111440</v>
      </c>
      <c r="F121" s="173">
        <v>106930</v>
      </c>
      <c r="G121" s="174">
        <v>990</v>
      </c>
      <c r="H121" s="174">
        <v>950</v>
      </c>
    </row>
    <row r="122" spans="2:8">
      <c r="B122" s="62" t="s">
        <v>134</v>
      </c>
      <c r="C122" s="64" t="s">
        <v>126</v>
      </c>
      <c r="D122" s="63" t="s">
        <v>148</v>
      </c>
      <c r="E122" s="173">
        <v>191880</v>
      </c>
      <c r="F122" s="173">
        <v>187370</v>
      </c>
      <c r="G122" s="174">
        <v>1790</v>
      </c>
      <c r="H122" s="174">
        <v>1750</v>
      </c>
    </row>
    <row r="123" spans="2:8">
      <c r="B123" s="62" t="s">
        <v>134</v>
      </c>
      <c r="C123" s="62" t="s">
        <v>127</v>
      </c>
      <c r="D123" s="63" t="s">
        <v>145</v>
      </c>
      <c r="E123" s="173">
        <v>37000</v>
      </c>
      <c r="F123" s="173">
        <v>32850</v>
      </c>
      <c r="G123" s="174">
        <v>350</v>
      </c>
      <c r="H123" s="174">
        <v>300</v>
      </c>
    </row>
    <row r="124" spans="2:8">
      <c r="B124" s="62" t="s">
        <v>134</v>
      </c>
      <c r="C124" s="64" t="s">
        <v>127</v>
      </c>
      <c r="D124" s="63" t="s">
        <v>146</v>
      </c>
      <c r="E124" s="173">
        <v>45040</v>
      </c>
      <c r="F124" s="173">
        <v>40890</v>
      </c>
      <c r="G124" s="174">
        <v>430</v>
      </c>
      <c r="H124" s="174">
        <v>380</v>
      </c>
    </row>
    <row r="125" spans="2:8">
      <c r="B125" s="62" t="s">
        <v>134</v>
      </c>
      <c r="C125" s="64" t="s">
        <v>127</v>
      </c>
      <c r="D125" s="63" t="s">
        <v>147</v>
      </c>
      <c r="E125" s="173">
        <v>109910</v>
      </c>
      <c r="F125" s="173">
        <v>105760</v>
      </c>
      <c r="G125" s="174">
        <v>980</v>
      </c>
      <c r="H125" s="174">
        <v>940</v>
      </c>
    </row>
    <row r="126" spans="2:8">
      <c r="B126" s="62" t="s">
        <v>134</v>
      </c>
      <c r="C126" s="64" t="s">
        <v>127</v>
      </c>
      <c r="D126" s="63" t="s">
        <v>148</v>
      </c>
      <c r="E126" s="173">
        <v>190350</v>
      </c>
      <c r="F126" s="173">
        <v>186200</v>
      </c>
      <c r="G126" s="174">
        <v>1780</v>
      </c>
      <c r="H126" s="174">
        <v>1740</v>
      </c>
    </row>
    <row r="127" spans="2:8">
      <c r="B127" s="62" t="s">
        <v>134</v>
      </c>
      <c r="C127" s="62" t="s">
        <v>128</v>
      </c>
      <c r="D127" s="63" t="s">
        <v>145</v>
      </c>
      <c r="E127" s="173">
        <v>35730</v>
      </c>
      <c r="F127" s="173">
        <v>31870</v>
      </c>
      <c r="G127" s="174">
        <v>330</v>
      </c>
      <c r="H127" s="174">
        <v>290</v>
      </c>
    </row>
    <row r="128" spans="2:8">
      <c r="B128" s="62" t="s">
        <v>134</v>
      </c>
      <c r="C128" s="64" t="s">
        <v>128</v>
      </c>
      <c r="D128" s="63" t="s">
        <v>146</v>
      </c>
      <c r="E128" s="173">
        <v>43770</v>
      </c>
      <c r="F128" s="173">
        <v>39910</v>
      </c>
      <c r="G128" s="174">
        <v>410</v>
      </c>
      <c r="H128" s="174">
        <v>370</v>
      </c>
    </row>
    <row r="129" spans="2:8">
      <c r="B129" s="62" t="s">
        <v>134</v>
      </c>
      <c r="C129" s="64" t="s">
        <v>128</v>
      </c>
      <c r="D129" s="63" t="s">
        <v>147</v>
      </c>
      <c r="E129" s="173">
        <v>108640</v>
      </c>
      <c r="F129" s="173">
        <v>104780</v>
      </c>
      <c r="G129" s="174">
        <v>970</v>
      </c>
      <c r="H129" s="174">
        <v>930</v>
      </c>
    </row>
    <row r="130" spans="2:8">
      <c r="B130" s="62" t="s">
        <v>134</v>
      </c>
      <c r="C130" s="64" t="s">
        <v>128</v>
      </c>
      <c r="D130" s="63" t="s">
        <v>148</v>
      </c>
      <c r="E130" s="173">
        <v>189080</v>
      </c>
      <c r="F130" s="173">
        <v>185220</v>
      </c>
      <c r="G130" s="174">
        <v>1770</v>
      </c>
      <c r="H130" s="174">
        <v>1730</v>
      </c>
    </row>
    <row r="131" spans="2:8">
      <c r="B131" s="62" t="s">
        <v>134</v>
      </c>
      <c r="C131" s="62" t="s">
        <v>129</v>
      </c>
      <c r="D131" s="63" t="s">
        <v>145</v>
      </c>
      <c r="E131" s="173">
        <v>34600</v>
      </c>
      <c r="F131" s="173">
        <v>31000</v>
      </c>
      <c r="G131" s="174">
        <v>320</v>
      </c>
      <c r="H131" s="174">
        <v>290</v>
      </c>
    </row>
    <row r="132" spans="2:8">
      <c r="B132" s="62" t="s">
        <v>134</v>
      </c>
      <c r="C132" s="64" t="s">
        <v>129</v>
      </c>
      <c r="D132" s="63" t="s">
        <v>146</v>
      </c>
      <c r="E132" s="173">
        <v>42640</v>
      </c>
      <c r="F132" s="173">
        <v>39040</v>
      </c>
      <c r="G132" s="174">
        <v>400</v>
      </c>
      <c r="H132" s="174">
        <v>370</v>
      </c>
    </row>
    <row r="133" spans="2:8">
      <c r="B133" s="62" t="s">
        <v>134</v>
      </c>
      <c r="C133" s="64" t="s">
        <v>129</v>
      </c>
      <c r="D133" s="63" t="s">
        <v>147</v>
      </c>
      <c r="E133" s="173">
        <v>107510</v>
      </c>
      <c r="F133" s="173">
        <v>103910</v>
      </c>
      <c r="G133" s="174">
        <v>950</v>
      </c>
      <c r="H133" s="174">
        <v>920</v>
      </c>
    </row>
    <row r="134" spans="2:8">
      <c r="B134" s="62" t="s">
        <v>134</v>
      </c>
      <c r="C134" s="64" t="s">
        <v>129</v>
      </c>
      <c r="D134" s="63" t="s">
        <v>148</v>
      </c>
      <c r="E134" s="173">
        <v>187950</v>
      </c>
      <c r="F134" s="173">
        <v>184350</v>
      </c>
      <c r="G134" s="174">
        <v>1750</v>
      </c>
      <c r="H134" s="174">
        <v>1720</v>
      </c>
    </row>
    <row r="135" spans="2:8">
      <c r="B135" s="62" t="s">
        <v>134</v>
      </c>
      <c r="C135" s="62" t="s">
        <v>130</v>
      </c>
      <c r="D135" s="63" t="s">
        <v>145</v>
      </c>
      <c r="E135" s="173">
        <v>34520</v>
      </c>
      <c r="F135" s="173">
        <v>31140</v>
      </c>
      <c r="G135" s="174">
        <v>320</v>
      </c>
      <c r="H135" s="174">
        <v>290</v>
      </c>
    </row>
    <row r="136" spans="2:8">
      <c r="B136" s="62" t="s">
        <v>134</v>
      </c>
      <c r="C136" s="64" t="s">
        <v>130</v>
      </c>
      <c r="D136" s="63" t="s">
        <v>146</v>
      </c>
      <c r="E136" s="173">
        <v>42560</v>
      </c>
      <c r="F136" s="173">
        <v>39180</v>
      </c>
      <c r="G136" s="174">
        <v>400</v>
      </c>
      <c r="H136" s="174">
        <v>370</v>
      </c>
    </row>
    <row r="137" spans="2:8">
      <c r="B137" s="62" t="s">
        <v>134</v>
      </c>
      <c r="C137" s="64" t="s">
        <v>130</v>
      </c>
      <c r="D137" s="63" t="s">
        <v>147</v>
      </c>
      <c r="E137" s="173">
        <v>107430</v>
      </c>
      <c r="F137" s="173">
        <v>104050</v>
      </c>
      <c r="G137" s="174">
        <v>950</v>
      </c>
      <c r="H137" s="174">
        <v>920</v>
      </c>
    </row>
    <row r="138" spans="2:8">
      <c r="B138" s="62" t="s">
        <v>134</v>
      </c>
      <c r="C138" s="64" t="s">
        <v>130</v>
      </c>
      <c r="D138" s="63" t="s">
        <v>148</v>
      </c>
      <c r="E138" s="173">
        <v>187870</v>
      </c>
      <c r="F138" s="173">
        <v>184490</v>
      </c>
      <c r="G138" s="174">
        <v>1750</v>
      </c>
      <c r="H138" s="174">
        <v>1720</v>
      </c>
    </row>
    <row r="139" spans="2:8">
      <c r="B139" s="62" t="s">
        <v>134</v>
      </c>
      <c r="C139" s="62" t="s">
        <v>131</v>
      </c>
      <c r="D139" s="63" t="s">
        <v>145</v>
      </c>
      <c r="E139" s="173">
        <v>33610</v>
      </c>
      <c r="F139" s="173">
        <v>30440</v>
      </c>
      <c r="G139" s="174">
        <v>310</v>
      </c>
      <c r="H139" s="174">
        <v>280</v>
      </c>
    </row>
    <row r="140" spans="2:8">
      <c r="B140" s="62" t="s">
        <v>134</v>
      </c>
      <c r="C140" s="64" t="s">
        <v>131</v>
      </c>
      <c r="D140" s="63" t="s">
        <v>146</v>
      </c>
      <c r="E140" s="173">
        <v>41650</v>
      </c>
      <c r="F140" s="173">
        <v>38480</v>
      </c>
      <c r="G140" s="174">
        <v>390</v>
      </c>
      <c r="H140" s="174">
        <v>360</v>
      </c>
    </row>
    <row r="141" spans="2:8">
      <c r="B141" s="62" t="s">
        <v>134</v>
      </c>
      <c r="C141" s="64" t="s">
        <v>131</v>
      </c>
      <c r="D141" s="63" t="s">
        <v>147</v>
      </c>
      <c r="E141" s="173">
        <v>106520</v>
      </c>
      <c r="F141" s="173">
        <v>103350</v>
      </c>
      <c r="G141" s="174">
        <v>950</v>
      </c>
      <c r="H141" s="174">
        <v>910</v>
      </c>
    </row>
    <row r="142" spans="2:8">
      <c r="B142" s="62" t="s">
        <v>134</v>
      </c>
      <c r="C142" s="64" t="s">
        <v>131</v>
      </c>
      <c r="D142" s="63" t="s">
        <v>148</v>
      </c>
      <c r="E142" s="173">
        <v>186960</v>
      </c>
      <c r="F142" s="173">
        <v>183790</v>
      </c>
      <c r="G142" s="174">
        <v>1750</v>
      </c>
      <c r="H142" s="174">
        <v>1710</v>
      </c>
    </row>
    <row r="143" spans="2:8">
      <c r="B143" s="62" t="s">
        <v>134</v>
      </c>
      <c r="C143" s="62" t="s">
        <v>132</v>
      </c>
      <c r="D143" s="63" t="s">
        <v>145</v>
      </c>
      <c r="E143" s="173">
        <v>32790</v>
      </c>
      <c r="F143" s="173">
        <v>29790</v>
      </c>
      <c r="G143" s="174">
        <v>300</v>
      </c>
      <c r="H143" s="174">
        <v>270</v>
      </c>
    </row>
    <row r="144" spans="2:8">
      <c r="B144" s="62" t="s">
        <v>134</v>
      </c>
      <c r="C144" s="64" t="s">
        <v>133</v>
      </c>
      <c r="D144" s="63" t="s">
        <v>146</v>
      </c>
      <c r="E144" s="173">
        <v>40830</v>
      </c>
      <c r="F144" s="173">
        <v>37830</v>
      </c>
      <c r="G144" s="174">
        <v>380</v>
      </c>
      <c r="H144" s="174">
        <v>350</v>
      </c>
    </row>
    <row r="145" spans="2:8">
      <c r="B145" s="62" t="s">
        <v>134</v>
      </c>
      <c r="C145" s="64" t="s">
        <v>132</v>
      </c>
      <c r="D145" s="63" t="s">
        <v>147</v>
      </c>
      <c r="E145" s="173">
        <v>105700</v>
      </c>
      <c r="F145" s="173">
        <v>102700</v>
      </c>
      <c r="G145" s="174">
        <v>940</v>
      </c>
      <c r="H145" s="174">
        <v>910</v>
      </c>
    </row>
    <row r="146" spans="2:8">
      <c r="B146" s="62" t="s">
        <v>134</v>
      </c>
      <c r="C146" s="64" t="s">
        <v>132</v>
      </c>
      <c r="D146" s="63" t="s">
        <v>148</v>
      </c>
      <c r="E146" s="173">
        <v>186140</v>
      </c>
      <c r="F146" s="173">
        <v>183140</v>
      </c>
      <c r="G146" s="174">
        <v>1740</v>
      </c>
      <c r="H146" s="174">
        <v>1710</v>
      </c>
    </row>
    <row r="147" spans="2:8">
      <c r="B147" s="62" t="s">
        <v>135</v>
      </c>
      <c r="C147" s="62" t="s">
        <v>520</v>
      </c>
      <c r="D147" s="63" t="s">
        <v>145</v>
      </c>
      <c r="E147" s="173">
        <v>248850</v>
      </c>
      <c r="F147" s="173">
        <v>195200</v>
      </c>
      <c r="G147" s="174">
        <v>2460</v>
      </c>
      <c r="H147" s="174">
        <v>1930</v>
      </c>
    </row>
    <row r="148" spans="2:8">
      <c r="B148" s="62" t="s">
        <v>135</v>
      </c>
      <c r="C148" s="62" t="s">
        <v>520</v>
      </c>
      <c r="D148" s="63" t="s">
        <v>146</v>
      </c>
      <c r="E148" s="173">
        <v>256830</v>
      </c>
      <c r="F148" s="173">
        <v>203180</v>
      </c>
      <c r="G148" s="174">
        <v>2530</v>
      </c>
      <c r="H148" s="174">
        <v>2000</v>
      </c>
    </row>
    <row r="149" spans="2:8">
      <c r="B149" s="62" t="s">
        <v>135</v>
      </c>
      <c r="C149" s="62" t="s">
        <v>520</v>
      </c>
      <c r="D149" s="63" t="s">
        <v>147</v>
      </c>
      <c r="E149" s="173">
        <v>321260</v>
      </c>
      <c r="F149" s="173">
        <v>267610</v>
      </c>
      <c r="G149" s="174">
        <v>3090</v>
      </c>
      <c r="H149" s="174">
        <v>2550</v>
      </c>
    </row>
    <row r="150" spans="2:8">
      <c r="B150" s="62" t="s">
        <v>135</v>
      </c>
      <c r="C150" s="62" t="s">
        <v>520</v>
      </c>
      <c r="D150" s="63" t="s">
        <v>148</v>
      </c>
      <c r="E150" s="173">
        <v>401080</v>
      </c>
      <c r="F150" s="173">
        <v>347430</v>
      </c>
      <c r="G150" s="174">
        <v>3890</v>
      </c>
      <c r="H150" s="174">
        <v>3350</v>
      </c>
    </row>
    <row r="151" spans="2:8">
      <c r="B151" s="62" t="s">
        <v>135</v>
      </c>
      <c r="C151" s="62" t="s">
        <v>521</v>
      </c>
      <c r="D151" s="63" t="s">
        <v>145</v>
      </c>
      <c r="E151" s="173">
        <v>134970</v>
      </c>
      <c r="F151" s="173">
        <v>108140</v>
      </c>
      <c r="G151" s="174">
        <v>1330</v>
      </c>
      <c r="H151" s="174">
        <v>1060</v>
      </c>
    </row>
    <row r="152" spans="2:8">
      <c r="B152" s="62" t="s">
        <v>135</v>
      </c>
      <c r="C152" s="62" t="s">
        <v>521</v>
      </c>
      <c r="D152" s="63" t="s">
        <v>146</v>
      </c>
      <c r="E152" s="173">
        <v>142950</v>
      </c>
      <c r="F152" s="173">
        <v>116120</v>
      </c>
      <c r="G152" s="174">
        <v>1400</v>
      </c>
      <c r="H152" s="174">
        <v>1130</v>
      </c>
    </row>
    <row r="153" spans="2:8">
      <c r="B153" s="62" t="s">
        <v>135</v>
      </c>
      <c r="C153" s="62" t="s">
        <v>521</v>
      </c>
      <c r="D153" s="63" t="s">
        <v>147</v>
      </c>
      <c r="E153" s="173">
        <v>207380</v>
      </c>
      <c r="F153" s="173">
        <v>180550</v>
      </c>
      <c r="G153" s="174">
        <v>1950</v>
      </c>
      <c r="H153" s="174">
        <v>1680</v>
      </c>
    </row>
    <row r="154" spans="2:8">
      <c r="B154" s="62" t="s">
        <v>135</v>
      </c>
      <c r="C154" s="62" t="s">
        <v>521</v>
      </c>
      <c r="D154" s="63" t="s">
        <v>148</v>
      </c>
      <c r="E154" s="173">
        <v>287200</v>
      </c>
      <c r="F154" s="173">
        <v>260370</v>
      </c>
      <c r="G154" s="174">
        <v>2750</v>
      </c>
      <c r="H154" s="174">
        <v>2480</v>
      </c>
    </row>
    <row r="155" spans="2:8">
      <c r="B155" s="62" t="s">
        <v>135</v>
      </c>
      <c r="C155" s="62" t="s">
        <v>113</v>
      </c>
      <c r="D155" s="63" t="s">
        <v>145</v>
      </c>
      <c r="E155" s="173">
        <v>96880</v>
      </c>
      <c r="F155" s="173">
        <v>79000</v>
      </c>
      <c r="G155" s="174">
        <v>940</v>
      </c>
      <c r="H155" s="174">
        <v>770</v>
      </c>
    </row>
    <row r="156" spans="2:8">
      <c r="B156" s="62" t="s">
        <v>135</v>
      </c>
      <c r="C156" s="64" t="s">
        <v>114</v>
      </c>
      <c r="D156" s="63" t="s">
        <v>146</v>
      </c>
      <c r="E156" s="173">
        <v>104860</v>
      </c>
      <c r="F156" s="173">
        <v>86980</v>
      </c>
      <c r="G156" s="174">
        <v>1010</v>
      </c>
      <c r="H156" s="174">
        <v>840</v>
      </c>
    </row>
    <row r="157" spans="2:8">
      <c r="B157" s="62" t="s">
        <v>135</v>
      </c>
      <c r="C157" s="64" t="s">
        <v>114</v>
      </c>
      <c r="D157" s="63" t="s">
        <v>147</v>
      </c>
      <c r="E157" s="173">
        <v>169290</v>
      </c>
      <c r="F157" s="173">
        <v>151410</v>
      </c>
      <c r="G157" s="174">
        <v>1570</v>
      </c>
      <c r="H157" s="174">
        <v>1390</v>
      </c>
    </row>
    <row r="158" spans="2:8">
      <c r="B158" s="62" t="s">
        <v>135</v>
      </c>
      <c r="C158" s="64" t="s">
        <v>114</v>
      </c>
      <c r="D158" s="63" t="s">
        <v>148</v>
      </c>
      <c r="E158" s="173">
        <v>249110</v>
      </c>
      <c r="F158" s="173">
        <v>231230</v>
      </c>
      <c r="G158" s="174">
        <v>2370</v>
      </c>
      <c r="H158" s="174">
        <v>2190</v>
      </c>
    </row>
    <row r="159" spans="2:8">
      <c r="B159" s="62" t="s">
        <v>135</v>
      </c>
      <c r="C159" s="62" t="s">
        <v>115</v>
      </c>
      <c r="D159" s="63" t="s">
        <v>145</v>
      </c>
      <c r="E159" s="173">
        <v>78190</v>
      </c>
      <c r="F159" s="173">
        <v>64780</v>
      </c>
      <c r="G159" s="174">
        <v>760</v>
      </c>
      <c r="H159" s="174">
        <v>620</v>
      </c>
    </row>
    <row r="160" spans="2:8">
      <c r="B160" s="62" t="s">
        <v>135</v>
      </c>
      <c r="C160" s="64" t="s">
        <v>116</v>
      </c>
      <c r="D160" s="63" t="s">
        <v>146</v>
      </c>
      <c r="E160" s="173">
        <v>86170</v>
      </c>
      <c r="F160" s="173">
        <v>72760</v>
      </c>
      <c r="G160" s="174">
        <v>830</v>
      </c>
      <c r="H160" s="174">
        <v>690</v>
      </c>
    </row>
    <row r="161" spans="2:8">
      <c r="B161" s="62" t="s">
        <v>135</v>
      </c>
      <c r="C161" s="64" t="s">
        <v>116</v>
      </c>
      <c r="D161" s="63" t="s">
        <v>147</v>
      </c>
      <c r="E161" s="173">
        <v>150600</v>
      </c>
      <c r="F161" s="173">
        <v>137190</v>
      </c>
      <c r="G161" s="174">
        <v>1380</v>
      </c>
      <c r="H161" s="174">
        <v>1250</v>
      </c>
    </row>
    <row r="162" spans="2:8">
      <c r="B162" s="62" t="s">
        <v>135</v>
      </c>
      <c r="C162" s="64" t="s">
        <v>116</v>
      </c>
      <c r="D162" s="63" t="s">
        <v>148</v>
      </c>
      <c r="E162" s="173">
        <v>230420</v>
      </c>
      <c r="F162" s="173">
        <v>217010</v>
      </c>
      <c r="G162" s="174">
        <v>2180</v>
      </c>
      <c r="H162" s="174">
        <v>2050</v>
      </c>
    </row>
    <row r="163" spans="2:8">
      <c r="B163" s="62" t="s">
        <v>135</v>
      </c>
      <c r="C163" s="62" t="s">
        <v>117</v>
      </c>
      <c r="D163" s="63" t="s">
        <v>145</v>
      </c>
      <c r="E163" s="173">
        <v>72900</v>
      </c>
      <c r="F163" s="173">
        <v>62170</v>
      </c>
      <c r="G163" s="174">
        <v>700</v>
      </c>
      <c r="H163" s="174">
        <v>600</v>
      </c>
    </row>
    <row r="164" spans="2:8">
      <c r="B164" s="62" t="s">
        <v>135</v>
      </c>
      <c r="C164" s="64" t="s">
        <v>118</v>
      </c>
      <c r="D164" s="63" t="s">
        <v>146</v>
      </c>
      <c r="E164" s="173">
        <v>80880</v>
      </c>
      <c r="F164" s="173">
        <v>70150</v>
      </c>
      <c r="G164" s="174">
        <v>770</v>
      </c>
      <c r="H164" s="174">
        <v>670</v>
      </c>
    </row>
    <row r="165" spans="2:8">
      <c r="B165" s="62" t="s">
        <v>135</v>
      </c>
      <c r="C165" s="64" t="s">
        <v>118</v>
      </c>
      <c r="D165" s="63" t="s">
        <v>147</v>
      </c>
      <c r="E165" s="173">
        <v>145310</v>
      </c>
      <c r="F165" s="173">
        <v>134580</v>
      </c>
      <c r="G165" s="174">
        <v>1330</v>
      </c>
      <c r="H165" s="174">
        <v>1220</v>
      </c>
    </row>
    <row r="166" spans="2:8">
      <c r="B166" s="62" t="s">
        <v>135</v>
      </c>
      <c r="C166" s="64" t="s">
        <v>118</v>
      </c>
      <c r="D166" s="63" t="s">
        <v>148</v>
      </c>
      <c r="E166" s="173">
        <v>225130</v>
      </c>
      <c r="F166" s="173">
        <v>214400</v>
      </c>
      <c r="G166" s="174">
        <v>2130</v>
      </c>
      <c r="H166" s="174">
        <v>2020</v>
      </c>
    </row>
    <row r="167" spans="2:8">
      <c r="B167" s="62" t="s">
        <v>135</v>
      </c>
      <c r="C167" s="62" t="s">
        <v>120</v>
      </c>
      <c r="D167" s="63" t="s">
        <v>145</v>
      </c>
      <c r="E167" s="173">
        <v>63760</v>
      </c>
      <c r="F167" s="173">
        <v>54810</v>
      </c>
      <c r="G167" s="174">
        <v>610</v>
      </c>
      <c r="H167" s="174">
        <v>520</v>
      </c>
    </row>
    <row r="168" spans="2:8">
      <c r="B168" s="62" t="s">
        <v>135</v>
      </c>
      <c r="C168" s="62" t="s">
        <v>120</v>
      </c>
      <c r="D168" s="63" t="s">
        <v>146</v>
      </c>
      <c r="E168" s="173">
        <v>71740</v>
      </c>
      <c r="F168" s="173">
        <v>62790</v>
      </c>
      <c r="G168" s="174">
        <v>680</v>
      </c>
      <c r="H168" s="174">
        <v>590</v>
      </c>
    </row>
    <row r="169" spans="2:8">
      <c r="B169" s="62" t="s">
        <v>135</v>
      </c>
      <c r="C169" s="62" t="s">
        <v>120</v>
      </c>
      <c r="D169" s="63" t="s">
        <v>147</v>
      </c>
      <c r="E169" s="173">
        <v>136170</v>
      </c>
      <c r="F169" s="173">
        <v>127220</v>
      </c>
      <c r="G169" s="174">
        <v>1240</v>
      </c>
      <c r="H169" s="174">
        <v>1150</v>
      </c>
    </row>
    <row r="170" spans="2:8">
      <c r="B170" s="62" t="s">
        <v>135</v>
      </c>
      <c r="C170" s="62" t="s">
        <v>120</v>
      </c>
      <c r="D170" s="63" t="s">
        <v>148</v>
      </c>
      <c r="E170" s="173">
        <v>215990</v>
      </c>
      <c r="F170" s="173">
        <v>207040</v>
      </c>
      <c r="G170" s="174">
        <v>2040</v>
      </c>
      <c r="H170" s="174">
        <v>1950</v>
      </c>
    </row>
    <row r="171" spans="2:8">
      <c r="B171" s="62" t="s">
        <v>135</v>
      </c>
      <c r="C171" s="62" t="s">
        <v>121</v>
      </c>
      <c r="D171" s="63" t="s">
        <v>145</v>
      </c>
      <c r="E171" s="173">
        <v>57300</v>
      </c>
      <c r="F171" s="173">
        <v>49640</v>
      </c>
      <c r="G171" s="174">
        <v>550</v>
      </c>
      <c r="H171" s="174">
        <v>470</v>
      </c>
    </row>
    <row r="172" spans="2:8">
      <c r="B172" s="62" t="s">
        <v>135</v>
      </c>
      <c r="C172" s="64" t="s">
        <v>121</v>
      </c>
      <c r="D172" s="63" t="s">
        <v>146</v>
      </c>
      <c r="E172" s="173">
        <v>65280</v>
      </c>
      <c r="F172" s="173">
        <v>57620</v>
      </c>
      <c r="G172" s="174">
        <v>620</v>
      </c>
      <c r="H172" s="174">
        <v>540</v>
      </c>
    </row>
    <row r="173" spans="2:8">
      <c r="B173" s="62" t="s">
        <v>135</v>
      </c>
      <c r="C173" s="64" t="s">
        <v>121</v>
      </c>
      <c r="D173" s="63" t="s">
        <v>147</v>
      </c>
      <c r="E173" s="173">
        <v>129710</v>
      </c>
      <c r="F173" s="173">
        <v>122050</v>
      </c>
      <c r="G173" s="174">
        <v>1170</v>
      </c>
      <c r="H173" s="174">
        <v>1100</v>
      </c>
    </row>
    <row r="174" spans="2:8">
      <c r="B174" s="62" t="s">
        <v>135</v>
      </c>
      <c r="C174" s="64" t="s">
        <v>121</v>
      </c>
      <c r="D174" s="63" t="s">
        <v>148</v>
      </c>
      <c r="E174" s="173">
        <v>209530</v>
      </c>
      <c r="F174" s="173">
        <v>201870</v>
      </c>
      <c r="G174" s="174">
        <v>1970</v>
      </c>
      <c r="H174" s="174">
        <v>1900</v>
      </c>
    </row>
    <row r="175" spans="2:8">
      <c r="B175" s="62" t="s">
        <v>135</v>
      </c>
      <c r="C175" s="62" t="s">
        <v>122</v>
      </c>
      <c r="D175" s="63" t="s">
        <v>145</v>
      </c>
      <c r="E175" s="173">
        <v>52520</v>
      </c>
      <c r="F175" s="173">
        <v>45820</v>
      </c>
      <c r="G175" s="174">
        <v>500</v>
      </c>
      <c r="H175" s="174">
        <v>430</v>
      </c>
    </row>
    <row r="176" spans="2:8">
      <c r="B176" s="62" t="s">
        <v>135</v>
      </c>
      <c r="C176" s="64" t="s">
        <v>122</v>
      </c>
      <c r="D176" s="63" t="s">
        <v>146</v>
      </c>
      <c r="E176" s="173">
        <v>60500</v>
      </c>
      <c r="F176" s="173">
        <v>53800</v>
      </c>
      <c r="G176" s="174">
        <v>570</v>
      </c>
      <c r="H176" s="174">
        <v>500</v>
      </c>
    </row>
    <row r="177" spans="2:8">
      <c r="B177" s="62" t="s">
        <v>135</v>
      </c>
      <c r="C177" s="64" t="s">
        <v>122</v>
      </c>
      <c r="D177" s="63" t="s">
        <v>147</v>
      </c>
      <c r="E177" s="173">
        <v>124930</v>
      </c>
      <c r="F177" s="173">
        <v>118230</v>
      </c>
      <c r="G177" s="174">
        <v>1120</v>
      </c>
      <c r="H177" s="174">
        <v>1060</v>
      </c>
    </row>
    <row r="178" spans="2:8">
      <c r="B178" s="62" t="s">
        <v>135</v>
      </c>
      <c r="C178" s="64" t="s">
        <v>122</v>
      </c>
      <c r="D178" s="63" t="s">
        <v>148</v>
      </c>
      <c r="E178" s="173">
        <v>204750</v>
      </c>
      <c r="F178" s="173">
        <v>198050</v>
      </c>
      <c r="G178" s="174">
        <v>1920</v>
      </c>
      <c r="H178" s="174">
        <v>1860</v>
      </c>
    </row>
    <row r="179" spans="2:8">
      <c r="B179" s="62" t="s">
        <v>135</v>
      </c>
      <c r="C179" s="62" t="s">
        <v>123</v>
      </c>
      <c r="D179" s="63" t="s">
        <v>145</v>
      </c>
      <c r="E179" s="173">
        <v>48750</v>
      </c>
      <c r="F179" s="173">
        <v>42790</v>
      </c>
      <c r="G179" s="174">
        <v>460</v>
      </c>
      <c r="H179" s="174">
        <v>400</v>
      </c>
    </row>
    <row r="180" spans="2:8">
      <c r="B180" s="62" t="s">
        <v>135</v>
      </c>
      <c r="C180" s="64" t="s">
        <v>123</v>
      </c>
      <c r="D180" s="63" t="s">
        <v>146</v>
      </c>
      <c r="E180" s="173">
        <v>56730</v>
      </c>
      <c r="F180" s="173">
        <v>50770</v>
      </c>
      <c r="G180" s="174">
        <v>530</v>
      </c>
      <c r="H180" s="174">
        <v>470</v>
      </c>
    </row>
    <row r="181" spans="2:8">
      <c r="B181" s="62" t="s">
        <v>135</v>
      </c>
      <c r="C181" s="64" t="s">
        <v>123</v>
      </c>
      <c r="D181" s="63" t="s">
        <v>147</v>
      </c>
      <c r="E181" s="173">
        <v>121160</v>
      </c>
      <c r="F181" s="173">
        <v>115200</v>
      </c>
      <c r="G181" s="174">
        <v>1090</v>
      </c>
      <c r="H181" s="174">
        <v>1030</v>
      </c>
    </row>
    <row r="182" spans="2:8">
      <c r="B182" s="62" t="s">
        <v>135</v>
      </c>
      <c r="C182" s="64" t="s">
        <v>123</v>
      </c>
      <c r="D182" s="63" t="s">
        <v>148</v>
      </c>
      <c r="E182" s="173">
        <v>200980</v>
      </c>
      <c r="F182" s="173">
        <v>195020</v>
      </c>
      <c r="G182" s="174">
        <v>1890</v>
      </c>
      <c r="H182" s="174">
        <v>1830</v>
      </c>
    </row>
    <row r="183" spans="2:8">
      <c r="B183" s="62" t="s">
        <v>135</v>
      </c>
      <c r="C183" s="62" t="s">
        <v>124</v>
      </c>
      <c r="D183" s="63" t="s">
        <v>145</v>
      </c>
      <c r="E183" s="173">
        <v>42170</v>
      </c>
      <c r="F183" s="173">
        <v>36800</v>
      </c>
      <c r="G183" s="174">
        <v>400</v>
      </c>
      <c r="H183" s="174">
        <v>340</v>
      </c>
    </row>
    <row r="184" spans="2:8">
      <c r="B184" s="62" t="s">
        <v>135</v>
      </c>
      <c r="C184" s="64" t="s">
        <v>124</v>
      </c>
      <c r="D184" s="63" t="s">
        <v>146</v>
      </c>
      <c r="E184" s="173">
        <v>50150</v>
      </c>
      <c r="F184" s="173">
        <v>44780</v>
      </c>
      <c r="G184" s="174">
        <v>470</v>
      </c>
      <c r="H184" s="174">
        <v>410</v>
      </c>
    </row>
    <row r="185" spans="2:8">
      <c r="B185" s="62" t="s">
        <v>135</v>
      </c>
      <c r="C185" s="64" t="s">
        <v>124</v>
      </c>
      <c r="D185" s="63" t="s">
        <v>147</v>
      </c>
      <c r="E185" s="173">
        <v>114580</v>
      </c>
      <c r="F185" s="173">
        <v>109210</v>
      </c>
      <c r="G185" s="174">
        <v>1020</v>
      </c>
      <c r="H185" s="174">
        <v>970</v>
      </c>
    </row>
    <row r="186" spans="2:8">
      <c r="B186" s="62" t="s">
        <v>135</v>
      </c>
      <c r="C186" s="64" t="s">
        <v>124</v>
      </c>
      <c r="D186" s="63" t="s">
        <v>148</v>
      </c>
      <c r="E186" s="173">
        <v>194400</v>
      </c>
      <c r="F186" s="173">
        <v>189030</v>
      </c>
      <c r="G186" s="174">
        <v>1820</v>
      </c>
      <c r="H186" s="174">
        <v>1770</v>
      </c>
    </row>
    <row r="187" spans="2:8">
      <c r="B187" s="62" t="s">
        <v>135</v>
      </c>
      <c r="C187" s="62" t="s">
        <v>125</v>
      </c>
      <c r="D187" s="63" t="s">
        <v>145</v>
      </c>
      <c r="E187" s="173">
        <v>40070</v>
      </c>
      <c r="F187" s="173">
        <v>35190</v>
      </c>
      <c r="G187" s="174">
        <v>380</v>
      </c>
      <c r="H187" s="174">
        <v>330</v>
      </c>
    </row>
    <row r="188" spans="2:8">
      <c r="B188" s="62" t="s">
        <v>135</v>
      </c>
      <c r="C188" s="64" t="s">
        <v>125</v>
      </c>
      <c r="D188" s="63" t="s">
        <v>146</v>
      </c>
      <c r="E188" s="173">
        <v>48050</v>
      </c>
      <c r="F188" s="173">
        <v>43170</v>
      </c>
      <c r="G188" s="174">
        <v>450</v>
      </c>
      <c r="H188" s="174">
        <v>400</v>
      </c>
    </row>
    <row r="189" spans="2:8">
      <c r="B189" s="62" t="s">
        <v>135</v>
      </c>
      <c r="C189" s="64" t="s">
        <v>125</v>
      </c>
      <c r="D189" s="63" t="s">
        <v>147</v>
      </c>
      <c r="E189" s="173">
        <v>112480</v>
      </c>
      <c r="F189" s="173">
        <v>107600</v>
      </c>
      <c r="G189" s="174">
        <v>1000</v>
      </c>
      <c r="H189" s="174">
        <v>950</v>
      </c>
    </row>
    <row r="190" spans="2:8">
      <c r="B190" s="62" t="s">
        <v>135</v>
      </c>
      <c r="C190" s="64" t="s">
        <v>125</v>
      </c>
      <c r="D190" s="63" t="s">
        <v>148</v>
      </c>
      <c r="E190" s="173">
        <v>192300</v>
      </c>
      <c r="F190" s="173">
        <v>187420</v>
      </c>
      <c r="G190" s="174">
        <v>1800</v>
      </c>
      <c r="H190" s="174">
        <v>1750</v>
      </c>
    </row>
    <row r="191" spans="2:8">
      <c r="B191" s="62" t="s">
        <v>135</v>
      </c>
      <c r="C191" s="62" t="s">
        <v>126</v>
      </c>
      <c r="D191" s="63" t="s">
        <v>145</v>
      </c>
      <c r="E191" s="173">
        <v>38280</v>
      </c>
      <c r="F191" s="173">
        <v>33810</v>
      </c>
      <c r="G191" s="174">
        <v>360</v>
      </c>
      <c r="H191" s="174">
        <v>310</v>
      </c>
    </row>
    <row r="192" spans="2:8">
      <c r="B192" s="62" t="s">
        <v>135</v>
      </c>
      <c r="C192" s="64" t="s">
        <v>126</v>
      </c>
      <c r="D192" s="63" t="s">
        <v>146</v>
      </c>
      <c r="E192" s="173">
        <v>46260</v>
      </c>
      <c r="F192" s="173">
        <v>41790</v>
      </c>
      <c r="G192" s="174">
        <v>430</v>
      </c>
      <c r="H192" s="174">
        <v>380</v>
      </c>
    </row>
    <row r="193" spans="2:8">
      <c r="B193" s="62" t="s">
        <v>135</v>
      </c>
      <c r="C193" s="64" t="s">
        <v>126</v>
      </c>
      <c r="D193" s="63" t="s">
        <v>147</v>
      </c>
      <c r="E193" s="173">
        <v>110690</v>
      </c>
      <c r="F193" s="173">
        <v>106220</v>
      </c>
      <c r="G193" s="174">
        <v>980</v>
      </c>
      <c r="H193" s="174">
        <v>940</v>
      </c>
    </row>
    <row r="194" spans="2:8">
      <c r="B194" s="62" t="s">
        <v>135</v>
      </c>
      <c r="C194" s="64" t="s">
        <v>126</v>
      </c>
      <c r="D194" s="63" t="s">
        <v>148</v>
      </c>
      <c r="E194" s="173">
        <v>190510</v>
      </c>
      <c r="F194" s="173">
        <v>186040</v>
      </c>
      <c r="G194" s="174">
        <v>1780</v>
      </c>
      <c r="H194" s="174">
        <v>1740</v>
      </c>
    </row>
    <row r="195" spans="2:8">
      <c r="B195" s="62" t="s">
        <v>135</v>
      </c>
      <c r="C195" s="62" t="s">
        <v>127</v>
      </c>
      <c r="D195" s="63" t="s">
        <v>145</v>
      </c>
      <c r="E195" s="173">
        <v>36760</v>
      </c>
      <c r="F195" s="173">
        <v>32640</v>
      </c>
      <c r="G195" s="174">
        <v>340</v>
      </c>
      <c r="H195" s="174">
        <v>300</v>
      </c>
    </row>
    <row r="196" spans="2:8">
      <c r="B196" s="62" t="s">
        <v>135</v>
      </c>
      <c r="C196" s="64" t="s">
        <v>127</v>
      </c>
      <c r="D196" s="63" t="s">
        <v>146</v>
      </c>
      <c r="E196" s="173">
        <v>44740</v>
      </c>
      <c r="F196" s="173">
        <v>40620</v>
      </c>
      <c r="G196" s="174">
        <v>410</v>
      </c>
      <c r="H196" s="174">
        <v>370</v>
      </c>
    </row>
    <row r="197" spans="2:8">
      <c r="B197" s="62" t="s">
        <v>135</v>
      </c>
      <c r="C197" s="64" t="s">
        <v>127</v>
      </c>
      <c r="D197" s="63" t="s">
        <v>147</v>
      </c>
      <c r="E197" s="173">
        <v>109170</v>
      </c>
      <c r="F197" s="173">
        <v>105050</v>
      </c>
      <c r="G197" s="174">
        <v>970</v>
      </c>
      <c r="H197" s="174">
        <v>930</v>
      </c>
    </row>
    <row r="198" spans="2:8">
      <c r="B198" s="62" t="s">
        <v>135</v>
      </c>
      <c r="C198" s="64" t="s">
        <v>127</v>
      </c>
      <c r="D198" s="63" t="s">
        <v>148</v>
      </c>
      <c r="E198" s="173">
        <v>188990</v>
      </c>
      <c r="F198" s="173">
        <v>184870</v>
      </c>
      <c r="G198" s="174">
        <v>1770</v>
      </c>
      <c r="H198" s="174">
        <v>1730</v>
      </c>
    </row>
    <row r="199" spans="2:8">
      <c r="B199" s="62" t="s">
        <v>135</v>
      </c>
      <c r="C199" s="62" t="s">
        <v>128</v>
      </c>
      <c r="D199" s="63" t="s">
        <v>145</v>
      </c>
      <c r="E199" s="173">
        <v>35500</v>
      </c>
      <c r="F199" s="173">
        <v>31670</v>
      </c>
      <c r="G199" s="174">
        <v>330</v>
      </c>
      <c r="H199" s="174">
        <v>290</v>
      </c>
    </row>
    <row r="200" spans="2:8">
      <c r="B200" s="62" t="s">
        <v>135</v>
      </c>
      <c r="C200" s="64" t="s">
        <v>128</v>
      </c>
      <c r="D200" s="63" t="s">
        <v>146</v>
      </c>
      <c r="E200" s="173">
        <v>43480</v>
      </c>
      <c r="F200" s="173">
        <v>39650</v>
      </c>
      <c r="G200" s="174">
        <v>400</v>
      </c>
      <c r="H200" s="174">
        <v>360</v>
      </c>
    </row>
    <row r="201" spans="2:8">
      <c r="B201" s="62" t="s">
        <v>135</v>
      </c>
      <c r="C201" s="64" t="s">
        <v>128</v>
      </c>
      <c r="D201" s="63" t="s">
        <v>147</v>
      </c>
      <c r="E201" s="173">
        <v>107910</v>
      </c>
      <c r="F201" s="173">
        <v>104080</v>
      </c>
      <c r="G201" s="174">
        <v>950</v>
      </c>
      <c r="H201" s="174">
        <v>920</v>
      </c>
    </row>
    <row r="202" spans="2:8">
      <c r="B202" s="62" t="s">
        <v>135</v>
      </c>
      <c r="C202" s="64" t="s">
        <v>128</v>
      </c>
      <c r="D202" s="63" t="s">
        <v>148</v>
      </c>
      <c r="E202" s="173">
        <v>187730</v>
      </c>
      <c r="F202" s="173">
        <v>183900</v>
      </c>
      <c r="G202" s="174">
        <v>1750</v>
      </c>
      <c r="H202" s="174">
        <v>1720</v>
      </c>
    </row>
    <row r="203" spans="2:8">
      <c r="B203" s="62" t="s">
        <v>135</v>
      </c>
      <c r="C203" s="62" t="s">
        <v>129</v>
      </c>
      <c r="D203" s="63" t="s">
        <v>145</v>
      </c>
      <c r="E203" s="173">
        <v>34380</v>
      </c>
      <c r="F203" s="173">
        <v>30800</v>
      </c>
      <c r="G203" s="174">
        <v>320</v>
      </c>
      <c r="H203" s="174">
        <v>280</v>
      </c>
    </row>
    <row r="204" spans="2:8">
      <c r="B204" s="62" t="s">
        <v>135</v>
      </c>
      <c r="C204" s="64" t="s">
        <v>129</v>
      </c>
      <c r="D204" s="63" t="s">
        <v>146</v>
      </c>
      <c r="E204" s="173">
        <v>42360</v>
      </c>
      <c r="F204" s="173">
        <v>38780</v>
      </c>
      <c r="G204" s="174">
        <v>390</v>
      </c>
      <c r="H204" s="174">
        <v>350</v>
      </c>
    </row>
    <row r="205" spans="2:8">
      <c r="B205" s="62" t="s">
        <v>135</v>
      </c>
      <c r="C205" s="64" t="s">
        <v>129</v>
      </c>
      <c r="D205" s="63" t="s">
        <v>147</v>
      </c>
      <c r="E205" s="173">
        <v>106790</v>
      </c>
      <c r="F205" s="173">
        <v>103210</v>
      </c>
      <c r="G205" s="174">
        <v>940</v>
      </c>
      <c r="H205" s="174">
        <v>910</v>
      </c>
    </row>
    <row r="206" spans="2:8">
      <c r="B206" s="62" t="s">
        <v>135</v>
      </c>
      <c r="C206" s="64" t="s">
        <v>129</v>
      </c>
      <c r="D206" s="63" t="s">
        <v>148</v>
      </c>
      <c r="E206" s="173">
        <v>186610</v>
      </c>
      <c r="F206" s="173">
        <v>183030</v>
      </c>
      <c r="G206" s="174">
        <v>1740</v>
      </c>
      <c r="H206" s="174">
        <v>1710</v>
      </c>
    </row>
    <row r="207" spans="2:8">
      <c r="B207" s="62" t="s">
        <v>135</v>
      </c>
      <c r="C207" s="62" t="s">
        <v>130</v>
      </c>
      <c r="D207" s="63" t="s">
        <v>145</v>
      </c>
      <c r="E207" s="173">
        <v>34300</v>
      </c>
      <c r="F207" s="173">
        <v>30940</v>
      </c>
      <c r="G207" s="174">
        <v>320</v>
      </c>
      <c r="H207" s="174">
        <v>290</v>
      </c>
    </row>
    <row r="208" spans="2:8">
      <c r="B208" s="62" t="s">
        <v>135</v>
      </c>
      <c r="C208" s="64" t="s">
        <v>130</v>
      </c>
      <c r="D208" s="63" t="s">
        <v>146</v>
      </c>
      <c r="E208" s="173">
        <v>42280</v>
      </c>
      <c r="F208" s="173">
        <v>38920</v>
      </c>
      <c r="G208" s="174">
        <v>390</v>
      </c>
      <c r="H208" s="174">
        <v>360</v>
      </c>
    </row>
    <row r="209" spans="2:8">
      <c r="B209" s="62" t="s">
        <v>135</v>
      </c>
      <c r="C209" s="64" t="s">
        <v>130</v>
      </c>
      <c r="D209" s="63" t="s">
        <v>147</v>
      </c>
      <c r="E209" s="173">
        <v>106710</v>
      </c>
      <c r="F209" s="173">
        <v>103350</v>
      </c>
      <c r="G209" s="174">
        <v>940</v>
      </c>
      <c r="H209" s="174">
        <v>910</v>
      </c>
    </row>
    <row r="210" spans="2:8">
      <c r="B210" s="62" t="s">
        <v>135</v>
      </c>
      <c r="C210" s="64" t="s">
        <v>130</v>
      </c>
      <c r="D210" s="63" t="s">
        <v>148</v>
      </c>
      <c r="E210" s="173">
        <v>186530</v>
      </c>
      <c r="F210" s="173">
        <v>183170</v>
      </c>
      <c r="G210" s="174">
        <v>1740</v>
      </c>
      <c r="H210" s="174">
        <v>1710</v>
      </c>
    </row>
    <row r="211" spans="2:8">
      <c r="B211" s="62" t="s">
        <v>135</v>
      </c>
      <c r="C211" s="62" t="s">
        <v>131</v>
      </c>
      <c r="D211" s="63" t="s">
        <v>145</v>
      </c>
      <c r="E211" s="173">
        <v>33400</v>
      </c>
      <c r="F211" s="173">
        <v>30240</v>
      </c>
      <c r="G211" s="174">
        <v>310</v>
      </c>
      <c r="H211" s="174">
        <v>280</v>
      </c>
    </row>
    <row r="212" spans="2:8">
      <c r="B212" s="62" t="s">
        <v>135</v>
      </c>
      <c r="C212" s="64" t="s">
        <v>131</v>
      </c>
      <c r="D212" s="63" t="s">
        <v>146</v>
      </c>
      <c r="E212" s="173">
        <v>41380</v>
      </c>
      <c r="F212" s="173">
        <v>38220</v>
      </c>
      <c r="G212" s="174">
        <v>380</v>
      </c>
      <c r="H212" s="174">
        <v>350</v>
      </c>
    </row>
    <row r="213" spans="2:8">
      <c r="B213" s="62" t="s">
        <v>135</v>
      </c>
      <c r="C213" s="64" t="s">
        <v>131</v>
      </c>
      <c r="D213" s="63" t="s">
        <v>147</v>
      </c>
      <c r="E213" s="173">
        <v>105810</v>
      </c>
      <c r="F213" s="173">
        <v>102650</v>
      </c>
      <c r="G213" s="174">
        <v>930</v>
      </c>
      <c r="H213" s="174">
        <v>900</v>
      </c>
    </row>
    <row r="214" spans="2:8">
      <c r="B214" s="62" t="s">
        <v>135</v>
      </c>
      <c r="C214" s="64" t="s">
        <v>131</v>
      </c>
      <c r="D214" s="63" t="s">
        <v>148</v>
      </c>
      <c r="E214" s="173">
        <v>185630</v>
      </c>
      <c r="F214" s="173">
        <v>182470</v>
      </c>
      <c r="G214" s="174">
        <v>1730</v>
      </c>
      <c r="H214" s="174">
        <v>1700</v>
      </c>
    </row>
    <row r="215" spans="2:8">
      <c r="B215" s="62" t="s">
        <v>135</v>
      </c>
      <c r="C215" s="62" t="s">
        <v>132</v>
      </c>
      <c r="D215" s="63" t="s">
        <v>145</v>
      </c>
      <c r="E215" s="173">
        <v>32580</v>
      </c>
      <c r="F215" s="173">
        <v>29600</v>
      </c>
      <c r="G215" s="174">
        <v>300</v>
      </c>
      <c r="H215" s="174">
        <v>270</v>
      </c>
    </row>
    <row r="216" spans="2:8">
      <c r="B216" s="62" t="s">
        <v>135</v>
      </c>
      <c r="C216" s="64" t="s">
        <v>133</v>
      </c>
      <c r="D216" s="63" t="s">
        <v>146</v>
      </c>
      <c r="E216" s="173">
        <v>40560</v>
      </c>
      <c r="F216" s="173">
        <v>37580</v>
      </c>
      <c r="G216" s="174">
        <v>370</v>
      </c>
      <c r="H216" s="174">
        <v>340</v>
      </c>
    </row>
    <row r="217" spans="2:8">
      <c r="B217" s="62" t="s">
        <v>135</v>
      </c>
      <c r="C217" s="64" t="s">
        <v>132</v>
      </c>
      <c r="D217" s="63" t="s">
        <v>147</v>
      </c>
      <c r="E217" s="173">
        <v>104990</v>
      </c>
      <c r="F217" s="173">
        <v>102010</v>
      </c>
      <c r="G217" s="174">
        <v>920</v>
      </c>
      <c r="H217" s="174">
        <v>890</v>
      </c>
    </row>
    <row r="218" spans="2:8">
      <c r="B218" s="62" t="s">
        <v>135</v>
      </c>
      <c r="C218" s="64" t="s">
        <v>132</v>
      </c>
      <c r="D218" s="63" t="s">
        <v>148</v>
      </c>
      <c r="E218" s="173">
        <v>184810</v>
      </c>
      <c r="F218" s="173">
        <v>181830</v>
      </c>
      <c r="G218" s="174">
        <v>1720</v>
      </c>
      <c r="H218" s="174">
        <v>1690</v>
      </c>
    </row>
    <row r="219" spans="2:8">
      <c r="B219" s="62" t="s">
        <v>136</v>
      </c>
      <c r="C219" s="62" t="s">
        <v>520</v>
      </c>
      <c r="D219" s="63" t="s">
        <v>145</v>
      </c>
      <c r="E219" s="173">
        <v>243960</v>
      </c>
      <c r="F219" s="173">
        <v>191430</v>
      </c>
      <c r="G219" s="174">
        <v>2420</v>
      </c>
      <c r="H219" s="174">
        <v>1890</v>
      </c>
    </row>
    <row r="220" spans="2:8">
      <c r="B220" s="62" t="s">
        <v>136</v>
      </c>
      <c r="C220" s="62" t="s">
        <v>520</v>
      </c>
      <c r="D220" s="63" t="s">
        <v>146</v>
      </c>
      <c r="E220" s="173">
        <v>251750</v>
      </c>
      <c r="F220" s="173">
        <v>199220</v>
      </c>
      <c r="G220" s="174">
        <v>2490</v>
      </c>
      <c r="H220" s="174">
        <v>1960</v>
      </c>
    </row>
    <row r="221" spans="2:8">
      <c r="B221" s="62" t="s">
        <v>136</v>
      </c>
      <c r="C221" s="62" t="s">
        <v>520</v>
      </c>
      <c r="D221" s="63" t="s">
        <v>147</v>
      </c>
      <c r="E221" s="173">
        <v>314880</v>
      </c>
      <c r="F221" s="173">
        <v>262350</v>
      </c>
      <c r="G221" s="174">
        <v>3030</v>
      </c>
      <c r="H221" s="174">
        <v>2500</v>
      </c>
    </row>
    <row r="222" spans="2:8">
      <c r="B222" s="62" t="s">
        <v>136</v>
      </c>
      <c r="C222" s="62" t="s">
        <v>520</v>
      </c>
      <c r="D222" s="63" t="s">
        <v>148</v>
      </c>
      <c r="E222" s="173">
        <v>392820</v>
      </c>
      <c r="F222" s="173">
        <v>340290</v>
      </c>
      <c r="G222" s="174">
        <v>3810</v>
      </c>
      <c r="H222" s="174">
        <v>3280</v>
      </c>
    </row>
    <row r="223" spans="2:8">
      <c r="B223" s="62" t="s">
        <v>136</v>
      </c>
      <c r="C223" s="62" t="s">
        <v>521</v>
      </c>
      <c r="D223" s="63" t="s">
        <v>145</v>
      </c>
      <c r="E223" s="173">
        <v>132300</v>
      </c>
      <c r="F223" s="173">
        <v>106040</v>
      </c>
      <c r="G223" s="174">
        <v>1300</v>
      </c>
      <c r="H223" s="174">
        <v>1040</v>
      </c>
    </row>
    <row r="224" spans="2:8">
      <c r="B224" s="62" t="s">
        <v>136</v>
      </c>
      <c r="C224" s="62" t="s">
        <v>521</v>
      </c>
      <c r="D224" s="63" t="s">
        <v>146</v>
      </c>
      <c r="E224" s="173">
        <v>140090</v>
      </c>
      <c r="F224" s="173">
        <v>113830</v>
      </c>
      <c r="G224" s="174">
        <v>1370</v>
      </c>
      <c r="H224" s="174">
        <v>1110</v>
      </c>
    </row>
    <row r="225" spans="2:8">
      <c r="B225" s="62" t="s">
        <v>136</v>
      </c>
      <c r="C225" s="62" t="s">
        <v>521</v>
      </c>
      <c r="D225" s="63" t="s">
        <v>147</v>
      </c>
      <c r="E225" s="173">
        <v>203220</v>
      </c>
      <c r="F225" s="173">
        <v>176960</v>
      </c>
      <c r="G225" s="174">
        <v>1910</v>
      </c>
      <c r="H225" s="174">
        <v>1650</v>
      </c>
    </row>
    <row r="226" spans="2:8">
      <c r="B226" s="62" t="s">
        <v>136</v>
      </c>
      <c r="C226" s="62" t="s">
        <v>521</v>
      </c>
      <c r="D226" s="63" t="s">
        <v>148</v>
      </c>
      <c r="E226" s="173">
        <v>281160</v>
      </c>
      <c r="F226" s="173">
        <v>254900</v>
      </c>
      <c r="G226" s="174">
        <v>2690</v>
      </c>
      <c r="H226" s="174">
        <v>2430</v>
      </c>
    </row>
    <row r="227" spans="2:8">
      <c r="B227" s="62" t="s">
        <v>136</v>
      </c>
      <c r="C227" s="62" t="s">
        <v>113</v>
      </c>
      <c r="D227" s="63" t="s">
        <v>145</v>
      </c>
      <c r="E227" s="173">
        <v>94960</v>
      </c>
      <c r="F227" s="173">
        <v>77450</v>
      </c>
      <c r="G227" s="174">
        <v>930</v>
      </c>
      <c r="H227" s="174">
        <v>750</v>
      </c>
    </row>
    <row r="228" spans="2:8">
      <c r="B228" s="62" t="s">
        <v>136</v>
      </c>
      <c r="C228" s="64" t="s">
        <v>114</v>
      </c>
      <c r="D228" s="63" t="s">
        <v>146</v>
      </c>
      <c r="E228" s="173">
        <v>102750</v>
      </c>
      <c r="F228" s="173">
        <v>85240</v>
      </c>
      <c r="G228" s="174">
        <v>1000</v>
      </c>
      <c r="H228" s="174">
        <v>820</v>
      </c>
    </row>
    <row r="229" spans="2:8">
      <c r="B229" s="62" t="s">
        <v>136</v>
      </c>
      <c r="C229" s="64" t="s">
        <v>114</v>
      </c>
      <c r="D229" s="63" t="s">
        <v>147</v>
      </c>
      <c r="E229" s="173">
        <v>165880</v>
      </c>
      <c r="F229" s="173">
        <v>148370</v>
      </c>
      <c r="G229" s="174">
        <v>1540</v>
      </c>
      <c r="H229" s="174">
        <v>1360</v>
      </c>
    </row>
    <row r="230" spans="2:8">
      <c r="B230" s="62" t="s">
        <v>136</v>
      </c>
      <c r="C230" s="64" t="s">
        <v>114</v>
      </c>
      <c r="D230" s="63" t="s">
        <v>148</v>
      </c>
      <c r="E230" s="173">
        <v>243820</v>
      </c>
      <c r="F230" s="173">
        <v>226310</v>
      </c>
      <c r="G230" s="174">
        <v>2320</v>
      </c>
      <c r="H230" s="174">
        <v>2140</v>
      </c>
    </row>
    <row r="231" spans="2:8">
      <c r="B231" s="62" t="s">
        <v>136</v>
      </c>
      <c r="C231" s="62" t="s">
        <v>115</v>
      </c>
      <c r="D231" s="63" t="s">
        <v>145</v>
      </c>
      <c r="E231" s="173">
        <v>76610</v>
      </c>
      <c r="F231" s="173">
        <v>63480</v>
      </c>
      <c r="G231" s="174">
        <v>740</v>
      </c>
      <c r="H231" s="174">
        <v>610</v>
      </c>
    </row>
    <row r="232" spans="2:8">
      <c r="B232" s="62" t="s">
        <v>136</v>
      </c>
      <c r="C232" s="64" t="s">
        <v>116</v>
      </c>
      <c r="D232" s="63" t="s">
        <v>146</v>
      </c>
      <c r="E232" s="173">
        <v>84400</v>
      </c>
      <c r="F232" s="173">
        <v>71270</v>
      </c>
      <c r="G232" s="174">
        <v>810</v>
      </c>
      <c r="H232" s="174">
        <v>680</v>
      </c>
    </row>
    <row r="233" spans="2:8">
      <c r="B233" s="62" t="s">
        <v>136</v>
      </c>
      <c r="C233" s="64" t="s">
        <v>116</v>
      </c>
      <c r="D233" s="63" t="s">
        <v>147</v>
      </c>
      <c r="E233" s="173">
        <v>147530</v>
      </c>
      <c r="F233" s="173">
        <v>134400</v>
      </c>
      <c r="G233" s="174">
        <v>1360</v>
      </c>
      <c r="H233" s="174">
        <v>1220</v>
      </c>
    </row>
    <row r="234" spans="2:8">
      <c r="B234" s="62" t="s">
        <v>136</v>
      </c>
      <c r="C234" s="64" t="s">
        <v>116</v>
      </c>
      <c r="D234" s="63" t="s">
        <v>148</v>
      </c>
      <c r="E234" s="173">
        <v>225470</v>
      </c>
      <c r="F234" s="173">
        <v>212340</v>
      </c>
      <c r="G234" s="174">
        <v>2140</v>
      </c>
      <c r="H234" s="174">
        <v>2000</v>
      </c>
    </row>
    <row r="235" spans="2:8">
      <c r="B235" s="62" t="s">
        <v>136</v>
      </c>
      <c r="C235" s="62" t="s">
        <v>117</v>
      </c>
      <c r="D235" s="63" t="s">
        <v>145</v>
      </c>
      <c r="E235" s="173">
        <v>71410</v>
      </c>
      <c r="F235" s="173">
        <v>60900</v>
      </c>
      <c r="G235" s="174">
        <v>690</v>
      </c>
      <c r="H235" s="174">
        <v>580</v>
      </c>
    </row>
    <row r="236" spans="2:8">
      <c r="B236" s="62" t="s">
        <v>136</v>
      </c>
      <c r="C236" s="64" t="s">
        <v>118</v>
      </c>
      <c r="D236" s="63" t="s">
        <v>146</v>
      </c>
      <c r="E236" s="173">
        <v>79200</v>
      </c>
      <c r="F236" s="173">
        <v>68690</v>
      </c>
      <c r="G236" s="174">
        <v>760</v>
      </c>
      <c r="H236" s="174">
        <v>650</v>
      </c>
    </row>
    <row r="237" spans="2:8">
      <c r="B237" s="62" t="s">
        <v>136</v>
      </c>
      <c r="C237" s="64" t="s">
        <v>118</v>
      </c>
      <c r="D237" s="63" t="s">
        <v>147</v>
      </c>
      <c r="E237" s="173">
        <v>142330</v>
      </c>
      <c r="F237" s="173">
        <v>131820</v>
      </c>
      <c r="G237" s="174">
        <v>1300</v>
      </c>
      <c r="H237" s="174">
        <v>1200</v>
      </c>
    </row>
    <row r="238" spans="2:8">
      <c r="B238" s="62" t="s">
        <v>136</v>
      </c>
      <c r="C238" s="64" t="s">
        <v>118</v>
      </c>
      <c r="D238" s="63" t="s">
        <v>148</v>
      </c>
      <c r="E238" s="173">
        <v>220270</v>
      </c>
      <c r="F238" s="173">
        <v>209760</v>
      </c>
      <c r="G238" s="174">
        <v>2080</v>
      </c>
      <c r="H238" s="174">
        <v>1980</v>
      </c>
    </row>
    <row r="239" spans="2:8">
      <c r="B239" s="62" t="s">
        <v>136</v>
      </c>
      <c r="C239" s="62" t="s">
        <v>120</v>
      </c>
      <c r="D239" s="63" t="s">
        <v>145</v>
      </c>
      <c r="E239" s="173">
        <v>62450</v>
      </c>
      <c r="F239" s="173">
        <v>53700</v>
      </c>
      <c r="G239" s="174">
        <v>600</v>
      </c>
      <c r="H239" s="174">
        <v>510</v>
      </c>
    </row>
    <row r="240" spans="2:8">
      <c r="B240" s="62" t="s">
        <v>136</v>
      </c>
      <c r="C240" s="62" t="s">
        <v>120</v>
      </c>
      <c r="D240" s="63" t="s">
        <v>146</v>
      </c>
      <c r="E240" s="173">
        <v>70240</v>
      </c>
      <c r="F240" s="173">
        <v>61490</v>
      </c>
      <c r="G240" s="174">
        <v>670</v>
      </c>
      <c r="H240" s="174">
        <v>580</v>
      </c>
    </row>
    <row r="241" spans="2:8">
      <c r="B241" s="62" t="s">
        <v>136</v>
      </c>
      <c r="C241" s="62" t="s">
        <v>120</v>
      </c>
      <c r="D241" s="63" t="s">
        <v>147</v>
      </c>
      <c r="E241" s="173">
        <v>133370</v>
      </c>
      <c r="F241" s="173">
        <v>124620</v>
      </c>
      <c r="G241" s="174">
        <v>1210</v>
      </c>
      <c r="H241" s="174">
        <v>1130</v>
      </c>
    </row>
    <row r="242" spans="2:8">
      <c r="B242" s="62" t="s">
        <v>136</v>
      </c>
      <c r="C242" s="62" t="s">
        <v>120</v>
      </c>
      <c r="D242" s="63" t="s">
        <v>148</v>
      </c>
      <c r="E242" s="173">
        <v>211310</v>
      </c>
      <c r="F242" s="173">
        <v>202560</v>
      </c>
      <c r="G242" s="174">
        <v>1990</v>
      </c>
      <c r="H242" s="174">
        <v>1910</v>
      </c>
    </row>
    <row r="243" spans="2:8">
      <c r="B243" s="62" t="s">
        <v>136</v>
      </c>
      <c r="C243" s="62" t="s">
        <v>121</v>
      </c>
      <c r="D243" s="63" t="s">
        <v>145</v>
      </c>
      <c r="E243" s="173">
        <v>56130</v>
      </c>
      <c r="F243" s="173">
        <v>48630</v>
      </c>
      <c r="G243" s="174">
        <v>540</v>
      </c>
      <c r="H243" s="174">
        <v>460</v>
      </c>
    </row>
    <row r="244" spans="2:8">
      <c r="B244" s="62" t="s">
        <v>136</v>
      </c>
      <c r="C244" s="64" t="s">
        <v>121</v>
      </c>
      <c r="D244" s="63" t="s">
        <v>146</v>
      </c>
      <c r="E244" s="173">
        <v>63920</v>
      </c>
      <c r="F244" s="173">
        <v>56420</v>
      </c>
      <c r="G244" s="174">
        <v>610</v>
      </c>
      <c r="H244" s="174">
        <v>530</v>
      </c>
    </row>
    <row r="245" spans="2:8">
      <c r="B245" s="62" t="s">
        <v>136</v>
      </c>
      <c r="C245" s="64" t="s">
        <v>121</v>
      </c>
      <c r="D245" s="63" t="s">
        <v>147</v>
      </c>
      <c r="E245" s="173">
        <v>127050</v>
      </c>
      <c r="F245" s="173">
        <v>119550</v>
      </c>
      <c r="G245" s="174">
        <v>1150</v>
      </c>
      <c r="H245" s="174">
        <v>1080</v>
      </c>
    </row>
    <row r="246" spans="2:8">
      <c r="B246" s="62" t="s">
        <v>136</v>
      </c>
      <c r="C246" s="64" t="s">
        <v>121</v>
      </c>
      <c r="D246" s="63" t="s">
        <v>148</v>
      </c>
      <c r="E246" s="173">
        <v>204990</v>
      </c>
      <c r="F246" s="173">
        <v>197490</v>
      </c>
      <c r="G246" s="174">
        <v>1930</v>
      </c>
      <c r="H246" s="174">
        <v>1860</v>
      </c>
    </row>
    <row r="247" spans="2:8">
      <c r="B247" s="62" t="s">
        <v>136</v>
      </c>
      <c r="C247" s="62" t="s">
        <v>122</v>
      </c>
      <c r="D247" s="63" t="s">
        <v>145</v>
      </c>
      <c r="E247" s="173">
        <v>51450</v>
      </c>
      <c r="F247" s="173">
        <v>44880</v>
      </c>
      <c r="G247" s="174">
        <v>490</v>
      </c>
      <c r="H247" s="174">
        <v>420</v>
      </c>
    </row>
    <row r="248" spans="2:8">
      <c r="B248" s="62" t="s">
        <v>136</v>
      </c>
      <c r="C248" s="64" t="s">
        <v>122</v>
      </c>
      <c r="D248" s="63" t="s">
        <v>146</v>
      </c>
      <c r="E248" s="173">
        <v>59240</v>
      </c>
      <c r="F248" s="173">
        <v>52670</v>
      </c>
      <c r="G248" s="174">
        <v>560</v>
      </c>
      <c r="H248" s="174">
        <v>490</v>
      </c>
    </row>
    <row r="249" spans="2:8">
      <c r="B249" s="62" t="s">
        <v>136</v>
      </c>
      <c r="C249" s="64" t="s">
        <v>122</v>
      </c>
      <c r="D249" s="63" t="s">
        <v>147</v>
      </c>
      <c r="E249" s="173">
        <v>122370</v>
      </c>
      <c r="F249" s="173">
        <v>115800</v>
      </c>
      <c r="G249" s="174">
        <v>1100</v>
      </c>
      <c r="H249" s="174">
        <v>1040</v>
      </c>
    </row>
    <row r="250" spans="2:8">
      <c r="B250" s="62" t="s">
        <v>136</v>
      </c>
      <c r="C250" s="64" t="s">
        <v>122</v>
      </c>
      <c r="D250" s="63" t="s">
        <v>148</v>
      </c>
      <c r="E250" s="173">
        <v>200310</v>
      </c>
      <c r="F250" s="173">
        <v>193740</v>
      </c>
      <c r="G250" s="174">
        <v>1880</v>
      </c>
      <c r="H250" s="174">
        <v>1820</v>
      </c>
    </row>
    <row r="251" spans="2:8">
      <c r="B251" s="62" t="s">
        <v>136</v>
      </c>
      <c r="C251" s="62" t="s">
        <v>123</v>
      </c>
      <c r="D251" s="63" t="s">
        <v>145</v>
      </c>
      <c r="E251" s="173">
        <v>47760</v>
      </c>
      <c r="F251" s="173">
        <v>41920</v>
      </c>
      <c r="G251" s="174">
        <v>450</v>
      </c>
      <c r="H251" s="174">
        <v>390</v>
      </c>
    </row>
    <row r="252" spans="2:8">
      <c r="B252" s="62" t="s">
        <v>136</v>
      </c>
      <c r="C252" s="64" t="s">
        <v>123</v>
      </c>
      <c r="D252" s="63" t="s">
        <v>146</v>
      </c>
      <c r="E252" s="173">
        <v>55550</v>
      </c>
      <c r="F252" s="173">
        <v>49710</v>
      </c>
      <c r="G252" s="174">
        <v>520</v>
      </c>
      <c r="H252" s="174">
        <v>460</v>
      </c>
    </row>
    <row r="253" spans="2:8">
      <c r="B253" s="62" t="s">
        <v>136</v>
      </c>
      <c r="C253" s="64" t="s">
        <v>123</v>
      </c>
      <c r="D253" s="63" t="s">
        <v>147</v>
      </c>
      <c r="E253" s="173">
        <v>118680</v>
      </c>
      <c r="F253" s="173">
        <v>112840</v>
      </c>
      <c r="G253" s="174">
        <v>1070</v>
      </c>
      <c r="H253" s="174">
        <v>1010</v>
      </c>
    </row>
    <row r="254" spans="2:8">
      <c r="B254" s="62" t="s">
        <v>136</v>
      </c>
      <c r="C254" s="64" t="s">
        <v>123</v>
      </c>
      <c r="D254" s="63" t="s">
        <v>148</v>
      </c>
      <c r="E254" s="173">
        <v>196620</v>
      </c>
      <c r="F254" s="173">
        <v>190780</v>
      </c>
      <c r="G254" s="174">
        <v>1850</v>
      </c>
      <c r="H254" s="174">
        <v>1790</v>
      </c>
    </row>
    <row r="255" spans="2:8">
      <c r="B255" s="62" t="s">
        <v>136</v>
      </c>
      <c r="C255" s="62" t="s">
        <v>124</v>
      </c>
      <c r="D255" s="63" t="s">
        <v>145</v>
      </c>
      <c r="E255" s="173">
        <v>41350</v>
      </c>
      <c r="F255" s="173">
        <v>36100</v>
      </c>
      <c r="G255" s="174">
        <v>390</v>
      </c>
      <c r="H255" s="174">
        <v>340</v>
      </c>
    </row>
    <row r="256" spans="2:8">
      <c r="B256" s="62" t="s">
        <v>136</v>
      </c>
      <c r="C256" s="64" t="s">
        <v>124</v>
      </c>
      <c r="D256" s="63" t="s">
        <v>146</v>
      </c>
      <c r="E256" s="173">
        <v>49140</v>
      </c>
      <c r="F256" s="173">
        <v>43890</v>
      </c>
      <c r="G256" s="174">
        <v>460</v>
      </c>
      <c r="H256" s="174">
        <v>410</v>
      </c>
    </row>
    <row r="257" spans="2:8">
      <c r="B257" s="62" t="s">
        <v>136</v>
      </c>
      <c r="C257" s="64" t="s">
        <v>124</v>
      </c>
      <c r="D257" s="63" t="s">
        <v>147</v>
      </c>
      <c r="E257" s="173">
        <v>112270</v>
      </c>
      <c r="F257" s="173">
        <v>107020</v>
      </c>
      <c r="G257" s="174">
        <v>1000</v>
      </c>
      <c r="H257" s="174">
        <v>950</v>
      </c>
    </row>
    <row r="258" spans="2:8">
      <c r="B258" s="62" t="s">
        <v>136</v>
      </c>
      <c r="C258" s="64" t="s">
        <v>124</v>
      </c>
      <c r="D258" s="63" t="s">
        <v>148</v>
      </c>
      <c r="E258" s="173">
        <v>190210</v>
      </c>
      <c r="F258" s="173">
        <v>184960</v>
      </c>
      <c r="G258" s="174">
        <v>1780</v>
      </c>
      <c r="H258" s="174">
        <v>1730</v>
      </c>
    </row>
    <row r="259" spans="2:8">
      <c r="B259" s="62" t="s">
        <v>136</v>
      </c>
      <c r="C259" s="62" t="s">
        <v>125</v>
      </c>
      <c r="D259" s="63" t="s">
        <v>145</v>
      </c>
      <c r="E259" s="173">
        <v>39290</v>
      </c>
      <c r="F259" s="173">
        <v>34510</v>
      </c>
      <c r="G259" s="174">
        <v>370</v>
      </c>
      <c r="H259" s="174">
        <v>320</v>
      </c>
    </row>
    <row r="260" spans="2:8">
      <c r="B260" s="62" t="s">
        <v>136</v>
      </c>
      <c r="C260" s="64" t="s">
        <v>125</v>
      </c>
      <c r="D260" s="63" t="s">
        <v>146</v>
      </c>
      <c r="E260" s="173">
        <v>47080</v>
      </c>
      <c r="F260" s="173">
        <v>42300</v>
      </c>
      <c r="G260" s="174">
        <v>440</v>
      </c>
      <c r="H260" s="174">
        <v>390</v>
      </c>
    </row>
    <row r="261" spans="2:8">
      <c r="B261" s="62" t="s">
        <v>136</v>
      </c>
      <c r="C261" s="64" t="s">
        <v>125</v>
      </c>
      <c r="D261" s="63" t="s">
        <v>147</v>
      </c>
      <c r="E261" s="173">
        <v>110210</v>
      </c>
      <c r="F261" s="173">
        <v>105430</v>
      </c>
      <c r="G261" s="174">
        <v>980</v>
      </c>
      <c r="H261" s="174">
        <v>930</v>
      </c>
    </row>
    <row r="262" spans="2:8">
      <c r="B262" s="62" t="s">
        <v>136</v>
      </c>
      <c r="C262" s="64" t="s">
        <v>125</v>
      </c>
      <c r="D262" s="63" t="s">
        <v>148</v>
      </c>
      <c r="E262" s="173">
        <v>188150</v>
      </c>
      <c r="F262" s="173">
        <v>183370</v>
      </c>
      <c r="G262" s="174">
        <v>1760</v>
      </c>
      <c r="H262" s="174">
        <v>1710</v>
      </c>
    </row>
    <row r="263" spans="2:8">
      <c r="B263" s="62" t="s">
        <v>136</v>
      </c>
      <c r="C263" s="62" t="s">
        <v>126</v>
      </c>
      <c r="D263" s="63" t="s">
        <v>145</v>
      </c>
      <c r="E263" s="173">
        <v>37530</v>
      </c>
      <c r="F263" s="173">
        <v>33150</v>
      </c>
      <c r="G263" s="174">
        <v>350</v>
      </c>
      <c r="H263" s="174">
        <v>310</v>
      </c>
    </row>
    <row r="264" spans="2:8">
      <c r="B264" s="62" t="s">
        <v>136</v>
      </c>
      <c r="C264" s="64" t="s">
        <v>126</v>
      </c>
      <c r="D264" s="63" t="s">
        <v>146</v>
      </c>
      <c r="E264" s="173">
        <v>45320</v>
      </c>
      <c r="F264" s="173">
        <v>40940</v>
      </c>
      <c r="G264" s="174">
        <v>420</v>
      </c>
      <c r="H264" s="174">
        <v>380</v>
      </c>
    </row>
    <row r="265" spans="2:8">
      <c r="B265" s="62" t="s">
        <v>136</v>
      </c>
      <c r="C265" s="64" t="s">
        <v>126</v>
      </c>
      <c r="D265" s="63" t="s">
        <v>147</v>
      </c>
      <c r="E265" s="173">
        <v>108450</v>
      </c>
      <c r="F265" s="173">
        <v>104070</v>
      </c>
      <c r="G265" s="174">
        <v>960</v>
      </c>
      <c r="H265" s="174">
        <v>920</v>
      </c>
    </row>
    <row r="266" spans="2:8">
      <c r="B266" s="62" t="s">
        <v>136</v>
      </c>
      <c r="C266" s="64" t="s">
        <v>126</v>
      </c>
      <c r="D266" s="63" t="s">
        <v>148</v>
      </c>
      <c r="E266" s="173">
        <v>186390</v>
      </c>
      <c r="F266" s="173">
        <v>182010</v>
      </c>
      <c r="G266" s="174">
        <v>1740</v>
      </c>
      <c r="H266" s="174">
        <v>1700</v>
      </c>
    </row>
    <row r="267" spans="2:8">
      <c r="B267" s="62" t="s">
        <v>136</v>
      </c>
      <c r="C267" s="62" t="s">
        <v>127</v>
      </c>
      <c r="D267" s="63" t="s">
        <v>145</v>
      </c>
      <c r="E267" s="173">
        <v>36050</v>
      </c>
      <c r="F267" s="173">
        <v>32000</v>
      </c>
      <c r="G267" s="174">
        <v>340</v>
      </c>
      <c r="H267" s="174">
        <v>300</v>
      </c>
    </row>
    <row r="268" spans="2:8">
      <c r="B268" s="62" t="s">
        <v>136</v>
      </c>
      <c r="C268" s="64" t="s">
        <v>127</v>
      </c>
      <c r="D268" s="63" t="s">
        <v>146</v>
      </c>
      <c r="E268" s="173">
        <v>43840</v>
      </c>
      <c r="F268" s="173">
        <v>39790</v>
      </c>
      <c r="G268" s="174">
        <v>410</v>
      </c>
      <c r="H268" s="174">
        <v>370</v>
      </c>
    </row>
    <row r="269" spans="2:8">
      <c r="B269" s="62" t="s">
        <v>136</v>
      </c>
      <c r="C269" s="64" t="s">
        <v>127</v>
      </c>
      <c r="D269" s="63" t="s">
        <v>147</v>
      </c>
      <c r="E269" s="173">
        <v>106970</v>
      </c>
      <c r="F269" s="173">
        <v>102920</v>
      </c>
      <c r="G269" s="174">
        <v>950</v>
      </c>
      <c r="H269" s="174">
        <v>910</v>
      </c>
    </row>
    <row r="270" spans="2:8">
      <c r="B270" s="62" t="s">
        <v>136</v>
      </c>
      <c r="C270" s="64" t="s">
        <v>127</v>
      </c>
      <c r="D270" s="63" t="s">
        <v>148</v>
      </c>
      <c r="E270" s="173">
        <v>184910</v>
      </c>
      <c r="F270" s="173">
        <v>180860</v>
      </c>
      <c r="G270" s="174">
        <v>1730</v>
      </c>
      <c r="H270" s="174">
        <v>1690</v>
      </c>
    </row>
    <row r="271" spans="2:8">
      <c r="B271" s="62" t="s">
        <v>136</v>
      </c>
      <c r="C271" s="62" t="s">
        <v>128</v>
      </c>
      <c r="D271" s="63" t="s">
        <v>145</v>
      </c>
      <c r="E271" s="173">
        <v>34800</v>
      </c>
      <c r="F271" s="173">
        <v>31050</v>
      </c>
      <c r="G271" s="174">
        <v>320</v>
      </c>
      <c r="H271" s="174">
        <v>290</v>
      </c>
    </row>
    <row r="272" spans="2:8">
      <c r="B272" s="62" t="s">
        <v>136</v>
      </c>
      <c r="C272" s="64" t="s">
        <v>128</v>
      </c>
      <c r="D272" s="63" t="s">
        <v>146</v>
      </c>
      <c r="E272" s="173">
        <v>42590</v>
      </c>
      <c r="F272" s="173">
        <v>38840</v>
      </c>
      <c r="G272" s="174">
        <v>390</v>
      </c>
      <c r="H272" s="174">
        <v>360</v>
      </c>
    </row>
    <row r="273" spans="2:8">
      <c r="B273" s="62" t="s">
        <v>136</v>
      </c>
      <c r="C273" s="64" t="s">
        <v>128</v>
      </c>
      <c r="D273" s="63" t="s">
        <v>147</v>
      </c>
      <c r="E273" s="173">
        <v>105720</v>
      </c>
      <c r="F273" s="173">
        <v>101970</v>
      </c>
      <c r="G273" s="174">
        <v>940</v>
      </c>
      <c r="H273" s="174">
        <v>900</v>
      </c>
    </row>
    <row r="274" spans="2:8">
      <c r="B274" s="62" t="s">
        <v>136</v>
      </c>
      <c r="C274" s="64" t="s">
        <v>128</v>
      </c>
      <c r="D274" s="63" t="s">
        <v>148</v>
      </c>
      <c r="E274" s="173">
        <v>183660</v>
      </c>
      <c r="F274" s="173">
        <v>179910</v>
      </c>
      <c r="G274" s="174">
        <v>1720</v>
      </c>
      <c r="H274" s="174">
        <v>1680</v>
      </c>
    </row>
    <row r="275" spans="2:8">
      <c r="B275" s="62" t="s">
        <v>136</v>
      </c>
      <c r="C275" s="62" t="s">
        <v>129</v>
      </c>
      <c r="D275" s="63" t="s">
        <v>145</v>
      </c>
      <c r="E275" s="173">
        <v>33710</v>
      </c>
      <c r="F275" s="173">
        <v>30200</v>
      </c>
      <c r="G275" s="174">
        <v>310</v>
      </c>
      <c r="H275" s="174">
        <v>280</v>
      </c>
    </row>
    <row r="276" spans="2:8">
      <c r="B276" s="62" t="s">
        <v>136</v>
      </c>
      <c r="C276" s="64" t="s">
        <v>129</v>
      </c>
      <c r="D276" s="63" t="s">
        <v>146</v>
      </c>
      <c r="E276" s="173">
        <v>41500</v>
      </c>
      <c r="F276" s="173">
        <v>37990</v>
      </c>
      <c r="G276" s="174">
        <v>380</v>
      </c>
      <c r="H276" s="174">
        <v>350</v>
      </c>
    </row>
    <row r="277" spans="2:8">
      <c r="B277" s="62" t="s">
        <v>136</v>
      </c>
      <c r="C277" s="64" t="s">
        <v>129</v>
      </c>
      <c r="D277" s="63" t="s">
        <v>147</v>
      </c>
      <c r="E277" s="173">
        <v>104630</v>
      </c>
      <c r="F277" s="173">
        <v>101120</v>
      </c>
      <c r="G277" s="174">
        <v>930</v>
      </c>
      <c r="H277" s="174">
        <v>890</v>
      </c>
    </row>
    <row r="278" spans="2:8">
      <c r="B278" s="62" t="s">
        <v>136</v>
      </c>
      <c r="C278" s="64" t="s">
        <v>129</v>
      </c>
      <c r="D278" s="63" t="s">
        <v>148</v>
      </c>
      <c r="E278" s="173">
        <v>182570</v>
      </c>
      <c r="F278" s="173">
        <v>179060</v>
      </c>
      <c r="G278" s="174">
        <v>1710</v>
      </c>
      <c r="H278" s="174">
        <v>1670</v>
      </c>
    </row>
    <row r="279" spans="2:8">
      <c r="B279" s="62" t="s">
        <v>136</v>
      </c>
      <c r="C279" s="62" t="s">
        <v>130</v>
      </c>
      <c r="D279" s="63" t="s">
        <v>145</v>
      </c>
      <c r="E279" s="173">
        <v>33640</v>
      </c>
      <c r="F279" s="173">
        <v>30360</v>
      </c>
      <c r="G279" s="174">
        <v>310</v>
      </c>
      <c r="H279" s="174">
        <v>280</v>
      </c>
    </row>
    <row r="280" spans="2:8">
      <c r="B280" s="62" t="s">
        <v>136</v>
      </c>
      <c r="C280" s="64" t="s">
        <v>130</v>
      </c>
      <c r="D280" s="63" t="s">
        <v>146</v>
      </c>
      <c r="E280" s="173">
        <v>41430</v>
      </c>
      <c r="F280" s="173">
        <v>38150</v>
      </c>
      <c r="G280" s="174">
        <v>380</v>
      </c>
      <c r="H280" s="174">
        <v>350</v>
      </c>
    </row>
    <row r="281" spans="2:8">
      <c r="B281" s="62" t="s">
        <v>136</v>
      </c>
      <c r="C281" s="64" t="s">
        <v>130</v>
      </c>
      <c r="D281" s="63" t="s">
        <v>147</v>
      </c>
      <c r="E281" s="173">
        <v>104560</v>
      </c>
      <c r="F281" s="173">
        <v>101280</v>
      </c>
      <c r="G281" s="174">
        <v>930</v>
      </c>
      <c r="H281" s="174">
        <v>890</v>
      </c>
    </row>
    <row r="282" spans="2:8">
      <c r="B282" s="62" t="s">
        <v>136</v>
      </c>
      <c r="C282" s="64" t="s">
        <v>130</v>
      </c>
      <c r="D282" s="63" t="s">
        <v>148</v>
      </c>
      <c r="E282" s="173">
        <v>182500</v>
      </c>
      <c r="F282" s="173">
        <v>179220</v>
      </c>
      <c r="G282" s="174">
        <v>1710</v>
      </c>
      <c r="H282" s="174">
        <v>1670</v>
      </c>
    </row>
    <row r="283" spans="2:8">
      <c r="B283" s="62" t="s">
        <v>136</v>
      </c>
      <c r="C283" s="62" t="s">
        <v>131</v>
      </c>
      <c r="D283" s="63" t="s">
        <v>145</v>
      </c>
      <c r="E283" s="173">
        <v>32760</v>
      </c>
      <c r="F283" s="173">
        <v>29670</v>
      </c>
      <c r="G283" s="174">
        <v>300</v>
      </c>
      <c r="H283" s="174">
        <v>270</v>
      </c>
    </row>
    <row r="284" spans="2:8">
      <c r="B284" s="62" t="s">
        <v>136</v>
      </c>
      <c r="C284" s="64" t="s">
        <v>131</v>
      </c>
      <c r="D284" s="63" t="s">
        <v>146</v>
      </c>
      <c r="E284" s="173">
        <v>40550</v>
      </c>
      <c r="F284" s="173">
        <v>37460</v>
      </c>
      <c r="G284" s="174">
        <v>370</v>
      </c>
      <c r="H284" s="174">
        <v>340</v>
      </c>
    </row>
    <row r="285" spans="2:8">
      <c r="B285" s="62" t="s">
        <v>136</v>
      </c>
      <c r="C285" s="64" t="s">
        <v>131</v>
      </c>
      <c r="D285" s="63" t="s">
        <v>147</v>
      </c>
      <c r="E285" s="173">
        <v>103680</v>
      </c>
      <c r="F285" s="173">
        <v>100590</v>
      </c>
      <c r="G285" s="174">
        <v>920</v>
      </c>
      <c r="H285" s="174">
        <v>890</v>
      </c>
    </row>
    <row r="286" spans="2:8">
      <c r="B286" s="62" t="s">
        <v>136</v>
      </c>
      <c r="C286" s="64" t="s">
        <v>131</v>
      </c>
      <c r="D286" s="63" t="s">
        <v>148</v>
      </c>
      <c r="E286" s="173">
        <v>181620</v>
      </c>
      <c r="F286" s="173">
        <v>178530</v>
      </c>
      <c r="G286" s="174">
        <v>1700</v>
      </c>
      <c r="H286" s="174">
        <v>1670</v>
      </c>
    </row>
    <row r="287" spans="2:8">
      <c r="B287" s="62" t="s">
        <v>136</v>
      </c>
      <c r="C287" s="62" t="s">
        <v>132</v>
      </c>
      <c r="D287" s="63" t="s">
        <v>145</v>
      </c>
      <c r="E287" s="173">
        <v>31960</v>
      </c>
      <c r="F287" s="173">
        <v>29040</v>
      </c>
      <c r="G287" s="174">
        <v>300</v>
      </c>
      <c r="H287" s="174">
        <v>270</v>
      </c>
    </row>
    <row r="288" spans="2:8">
      <c r="B288" s="62" t="s">
        <v>136</v>
      </c>
      <c r="C288" s="64" t="s">
        <v>133</v>
      </c>
      <c r="D288" s="63" t="s">
        <v>146</v>
      </c>
      <c r="E288" s="173">
        <v>39750</v>
      </c>
      <c r="F288" s="173">
        <v>36830</v>
      </c>
      <c r="G288" s="174">
        <v>370</v>
      </c>
      <c r="H288" s="174">
        <v>340</v>
      </c>
    </row>
    <row r="289" spans="2:8">
      <c r="B289" s="62" t="s">
        <v>136</v>
      </c>
      <c r="C289" s="64" t="s">
        <v>132</v>
      </c>
      <c r="D289" s="63" t="s">
        <v>147</v>
      </c>
      <c r="E289" s="173">
        <v>102880</v>
      </c>
      <c r="F289" s="173">
        <v>99960</v>
      </c>
      <c r="G289" s="174">
        <v>910</v>
      </c>
      <c r="H289" s="174">
        <v>880</v>
      </c>
    </row>
    <row r="290" spans="2:8">
      <c r="B290" s="62" t="s">
        <v>136</v>
      </c>
      <c r="C290" s="64" t="s">
        <v>132</v>
      </c>
      <c r="D290" s="63" t="s">
        <v>148</v>
      </c>
      <c r="E290" s="173">
        <v>180820</v>
      </c>
      <c r="F290" s="173">
        <v>177900</v>
      </c>
      <c r="G290" s="174">
        <v>1690</v>
      </c>
      <c r="H290" s="174">
        <v>1660</v>
      </c>
    </row>
    <row r="291" spans="2:8">
      <c r="B291" s="62" t="s">
        <v>137</v>
      </c>
      <c r="C291" s="62" t="s">
        <v>520</v>
      </c>
      <c r="D291" s="63" t="s">
        <v>145</v>
      </c>
      <c r="E291" s="173">
        <v>240700</v>
      </c>
      <c r="F291" s="173">
        <v>188920</v>
      </c>
      <c r="G291" s="174">
        <v>2380</v>
      </c>
      <c r="H291" s="174">
        <v>1860</v>
      </c>
    </row>
    <row r="292" spans="2:8">
      <c r="B292" s="62" t="s">
        <v>137</v>
      </c>
      <c r="C292" s="62" t="s">
        <v>520</v>
      </c>
      <c r="D292" s="63" t="s">
        <v>146</v>
      </c>
      <c r="E292" s="173">
        <v>248360</v>
      </c>
      <c r="F292" s="173">
        <v>196580</v>
      </c>
      <c r="G292" s="174">
        <v>2450</v>
      </c>
      <c r="H292" s="174">
        <v>1930</v>
      </c>
    </row>
    <row r="293" spans="2:8">
      <c r="B293" s="62" t="s">
        <v>137</v>
      </c>
      <c r="C293" s="62" t="s">
        <v>520</v>
      </c>
      <c r="D293" s="63" t="s">
        <v>147</v>
      </c>
      <c r="E293" s="173">
        <v>310620</v>
      </c>
      <c r="F293" s="173">
        <v>258840</v>
      </c>
      <c r="G293" s="174">
        <v>2990</v>
      </c>
      <c r="H293" s="174">
        <v>2470</v>
      </c>
    </row>
    <row r="294" spans="2:8">
      <c r="B294" s="62" t="s">
        <v>137</v>
      </c>
      <c r="C294" s="62" t="s">
        <v>520</v>
      </c>
      <c r="D294" s="63" t="s">
        <v>148</v>
      </c>
      <c r="E294" s="173">
        <v>387310</v>
      </c>
      <c r="F294" s="173">
        <v>335530</v>
      </c>
      <c r="G294" s="174">
        <v>3760</v>
      </c>
      <c r="H294" s="174">
        <v>3240</v>
      </c>
    </row>
    <row r="295" spans="2:8">
      <c r="B295" s="62" t="s">
        <v>137</v>
      </c>
      <c r="C295" s="62" t="s">
        <v>521</v>
      </c>
      <c r="D295" s="63" t="s">
        <v>145</v>
      </c>
      <c r="E295" s="173">
        <v>130530</v>
      </c>
      <c r="F295" s="173">
        <v>104640</v>
      </c>
      <c r="G295" s="174">
        <v>1280</v>
      </c>
      <c r="H295" s="174">
        <v>1020</v>
      </c>
    </row>
    <row r="296" spans="2:8">
      <c r="B296" s="62" t="s">
        <v>137</v>
      </c>
      <c r="C296" s="62" t="s">
        <v>521</v>
      </c>
      <c r="D296" s="63" t="s">
        <v>146</v>
      </c>
      <c r="E296" s="173">
        <v>138190</v>
      </c>
      <c r="F296" s="173">
        <v>112300</v>
      </c>
      <c r="G296" s="174">
        <v>1350</v>
      </c>
      <c r="H296" s="174">
        <v>1090</v>
      </c>
    </row>
    <row r="297" spans="2:8">
      <c r="B297" s="62" t="s">
        <v>137</v>
      </c>
      <c r="C297" s="62" t="s">
        <v>521</v>
      </c>
      <c r="D297" s="63" t="s">
        <v>147</v>
      </c>
      <c r="E297" s="173">
        <v>200450</v>
      </c>
      <c r="F297" s="173">
        <v>174560</v>
      </c>
      <c r="G297" s="174">
        <v>1880</v>
      </c>
      <c r="H297" s="174">
        <v>1630</v>
      </c>
    </row>
    <row r="298" spans="2:8">
      <c r="B298" s="62" t="s">
        <v>137</v>
      </c>
      <c r="C298" s="62" t="s">
        <v>521</v>
      </c>
      <c r="D298" s="63" t="s">
        <v>148</v>
      </c>
      <c r="E298" s="173">
        <v>277140</v>
      </c>
      <c r="F298" s="173">
        <v>251250</v>
      </c>
      <c r="G298" s="174">
        <v>2650</v>
      </c>
      <c r="H298" s="174">
        <v>2400</v>
      </c>
    </row>
    <row r="299" spans="2:8">
      <c r="B299" s="62" t="s">
        <v>137</v>
      </c>
      <c r="C299" s="62" t="s">
        <v>113</v>
      </c>
      <c r="D299" s="63" t="s">
        <v>145</v>
      </c>
      <c r="E299" s="173">
        <v>93690</v>
      </c>
      <c r="F299" s="173">
        <v>76430</v>
      </c>
      <c r="G299" s="174">
        <v>910</v>
      </c>
      <c r="H299" s="174">
        <v>740</v>
      </c>
    </row>
    <row r="300" spans="2:8">
      <c r="B300" s="62" t="s">
        <v>137</v>
      </c>
      <c r="C300" s="64" t="s">
        <v>114</v>
      </c>
      <c r="D300" s="63" t="s">
        <v>146</v>
      </c>
      <c r="E300" s="173">
        <v>101350</v>
      </c>
      <c r="F300" s="173">
        <v>84090</v>
      </c>
      <c r="G300" s="174">
        <v>980</v>
      </c>
      <c r="H300" s="174">
        <v>810</v>
      </c>
    </row>
    <row r="301" spans="2:8">
      <c r="B301" s="62" t="s">
        <v>137</v>
      </c>
      <c r="C301" s="64" t="s">
        <v>114</v>
      </c>
      <c r="D301" s="63" t="s">
        <v>147</v>
      </c>
      <c r="E301" s="173">
        <v>163610</v>
      </c>
      <c r="F301" s="173">
        <v>146350</v>
      </c>
      <c r="G301" s="174">
        <v>1520</v>
      </c>
      <c r="H301" s="174">
        <v>1340</v>
      </c>
    </row>
    <row r="302" spans="2:8">
      <c r="B302" s="62" t="s">
        <v>137</v>
      </c>
      <c r="C302" s="64" t="s">
        <v>114</v>
      </c>
      <c r="D302" s="63" t="s">
        <v>148</v>
      </c>
      <c r="E302" s="173">
        <v>240300</v>
      </c>
      <c r="F302" s="173">
        <v>223040</v>
      </c>
      <c r="G302" s="174">
        <v>2290</v>
      </c>
      <c r="H302" s="174">
        <v>2110</v>
      </c>
    </row>
    <row r="303" spans="2:8">
      <c r="B303" s="62" t="s">
        <v>137</v>
      </c>
      <c r="C303" s="62" t="s">
        <v>115</v>
      </c>
      <c r="D303" s="63" t="s">
        <v>145</v>
      </c>
      <c r="E303" s="173">
        <v>75560</v>
      </c>
      <c r="F303" s="173">
        <v>62610</v>
      </c>
      <c r="G303" s="174">
        <v>730</v>
      </c>
      <c r="H303" s="174">
        <v>600</v>
      </c>
    </row>
    <row r="304" spans="2:8">
      <c r="B304" s="62" t="s">
        <v>137</v>
      </c>
      <c r="C304" s="64" t="s">
        <v>116</v>
      </c>
      <c r="D304" s="63" t="s">
        <v>146</v>
      </c>
      <c r="E304" s="173">
        <v>83220</v>
      </c>
      <c r="F304" s="173">
        <v>70270</v>
      </c>
      <c r="G304" s="174">
        <v>800</v>
      </c>
      <c r="H304" s="174">
        <v>670</v>
      </c>
    </row>
    <row r="305" spans="2:8">
      <c r="B305" s="62" t="s">
        <v>137</v>
      </c>
      <c r="C305" s="64" t="s">
        <v>116</v>
      </c>
      <c r="D305" s="63" t="s">
        <v>147</v>
      </c>
      <c r="E305" s="173">
        <v>145480</v>
      </c>
      <c r="F305" s="173">
        <v>132530</v>
      </c>
      <c r="G305" s="174">
        <v>1330</v>
      </c>
      <c r="H305" s="174">
        <v>1210</v>
      </c>
    </row>
    <row r="306" spans="2:8">
      <c r="B306" s="62" t="s">
        <v>137</v>
      </c>
      <c r="C306" s="64" t="s">
        <v>116</v>
      </c>
      <c r="D306" s="63" t="s">
        <v>148</v>
      </c>
      <c r="E306" s="173">
        <v>222170</v>
      </c>
      <c r="F306" s="173">
        <v>209220</v>
      </c>
      <c r="G306" s="174">
        <v>2100</v>
      </c>
      <c r="H306" s="174">
        <v>1980</v>
      </c>
    </row>
    <row r="307" spans="2:8">
      <c r="B307" s="62" t="s">
        <v>137</v>
      </c>
      <c r="C307" s="62" t="s">
        <v>117</v>
      </c>
      <c r="D307" s="63" t="s">
        <v>145</v>
      </c>
      <c r="E307" s="173">
        <v>70410</v>
      </c>
      <c r="F307" s="173">
        <v>60060</v>
      </c>
      <c r="G307" s="174">
        <v>680</v>
      </c>
      <c r="H307" s="174">
        <v>580</v>
      </c>
    </row>
    <row r="308" spans="2:8">
      <c r="B308" s="62" t="s">
        <v>137</v>
      </c>
      <c r="C308" s="64" t="s">
        <v>118</v>
      </c>
      <c r="D308" s="63" t="s">
        <v>146</v>
      </c>
      <c r="E308" s="173">
        <v>78070</v>
      </c>
      <c r="F308" s="173">
        <v>67720</v>
      </c>
      <c r="G308" s="174">
        <v>750</v>
      </c>
      <c r="H308" s="174">
        <v>650</v>
      </c>
    </row>
    <row r="309" spans="2:8">
      <c r="B309" s="62" t="s">
        <v>137</v>
      </c>
      <c r="C309" s="64" t="s">
        <v>118</v>
      </c>
      <c r="D309" s="63" t="s">
        <v>147</v>
      </c>
      <c r="E309" s="173">
        <v>140330</v>
      </c>
      <c r="F309" s="173">
        <v>129980</v>
      </c>
      <c r="G309" s="174">
        <v>1280</v>
      </c>
      <c r="H309" s="174">
        <v>1180</v>
      </c>
    </row>
    <row r="310" spans="2:8">
      <c r="B310" s="62" t="s">
        <v>137</v>
      </c>
      <c r="C310" s="64" t="s">
        <v>118</v>
      </c>
      <c r="D310" s="63" t="s">
        <v>148</v>
      </c>
      <c r="E310" s="173">
        <v>217020</v>
      </c>
      <c r="F310" s="173">
        <v>206670</v>
      </c>
      <c r="G310" s="174">
        <v>2050</v>
      </c>
      <c r="H310" s="174">
        <v>1950</v>
      </c>
    </row>
    <row r="311" spans="2:8">
      <c r="B311" s="62" t="s">
        <v>137</v>
      </c>
      <c r="C311" s="62" t="s">
        <v>120</v>
      </c>
      <c r="D311" s="63" t="s">
        <v>145</v>
      </c>
      <c r="E311" s="173">
        <v>61580</v>
      </c>
      <c r="F311" s="173">
        <v>52950</v>
      </c>
      <c r="G311" s="174">
        <v>590</v>
      </c>
      <c r="H311" s="174">
        <v>510</v>
      </c>
    </row>
    <row r="312" spans="2:8">
      <c r="B312" s="62" t="s">
        <v>137</v>
      </c>
      <c r="C312" s="62" t="s">
        <v>120</v>
      </c>
      <c r="D312" s="63" t="s">
        <v>146</v>
      </c>
      <c r="E312" s="173">
        <v>69240</v>
      </c>
      <c r="F312" s="173">
        <v>60610</v>
      </c>
      <c r="G312" s="174">
        <v>660</v>
      </c>
      <c r="H312" s="174">
        <v>580</v>
      </c>
    </row>
    <row r="313" spans="2:8">
      <c r="B313" s="62" t="s">
        <v>137</v>
      </c>
      <c r="C313" s="62" t="s">
        <v>120</v>
      </c>
      <c r="D313" s="63" t="s">
        <v>147</v>
      </c>
      <c r="E313" s="173">
        <v>131500</v>
      </c>
      <c r="F313" s="173">
        <v>122870</v>
      </c>
      <c r="G313" s="174">
        <v>1190</v>
      </c>
      <c r="H313" s="174">
        <v>1110</v>
      </c>
    </row>
    <row r="314" spans="2:8">
      <c r="B314" s="62" t="s">
        <v>137</v>
      </c>
      <c r="C314" s="62" t="s">
        <v>120</v>
      </c>
      <c r="D314" s="63" t="s">
        <v>148</v>
      </c>
      <c r="E314" s="173">
        <v>208190</v>
      </c>
      <c r="F314" s="173">
        <v>199560</v>
      </c>
      <c r="G314" s="174">
        <v>1960</v>
      </c>
      <c r="H314" s="174">
        <v>1880</v>
      </c>
    </row>
    <row r="315" spans="2:8">
      <c r="B315" s="62" t="s">
        <v>137</v>
      </c>
      <c r="C315" s="62" t="s">
        <v>121</v>
      </c>
      <c r="D315" s="63" t="s">
        <v>145</v>
      </c>
      <c r="E315" s="173">
        <v>55350</v>
      </c>
      <c r="F315" s="173">
        <v>47950</v>
      </c>
      <c r="G315" s="174">
        <v>530</v>
      </c>
      <c r="H315" s="174">
        <v>460</v>
      </c>
    </row>
    <row r="316" spans="2:8">
      <c r="B316" s="62" t="s">
        <v>137</v>
      </c>
      <c r="C316" s="64" t="s">
        <v>121</v>
      </c>
      <c r="D316" s="63" t="s">
        <v>146</v>
      </c>
      <c r="E316" s="173">
        <v>63010</v>
      </c>
      <c r="F316" s="173">
        <v>55610</v>
      </c>
      <c r="G316" s="174">
        <v>600</v>
      </c>
      <c r="H316" s="174">
        <v>530</v>
      </c>
    </row>
    <row r="317" spans="2:8">
      <c r="B317" s="62" t="s">
        <v>137</v>
      </c>
      <c r="C317" s="64" t="s">
        <v>121</v>
      </c>
      <c r="D317" s="63" t="s">
        <v>147</v>
      </c>
      <c r="E317" s="173">
        <v>125270</v>
      </c>
      <c r="F317" s="173">
        <v>117870</v>
      </c>
      <c r="G317" s="174">
        <v>1130</v>
      </c>
      <c r="H317" s="174">
        <v>1060</v>
      </c>
    </row>
    <row r="318" spans="2:8">
      <c r="B318" s="62" t="s">
        <v>137</v>
      </c>
      <c r="C318" s="64" t="s">
        <v>121</v>
      </c>
      <c r="D318" s="63" t="s">
        <v>148</v>
      </c>
      <c r="E318" s="173">
        <v>201960</v>
      </c>
      <c r="F318" s="173">
        <v>194560</v>
      </c>
      <c r="G318" s="174">
        <v>1900</v>
      </c>
      <c r="H318" s="174">
        <v>1830</v>
      </c>
    </row>
    <row r="319" spans="2:8">
      <c r="B319" s="62" t="s">
        <v>137</v>
      </c>
      <c r="C319" s="62" t="s">
        <v>122</v>
      </c>
      <c r="D319" s="63" t="s">
        <v>145</v>
      </c>
      <c r="E319" s="173">
        <v>50730</v>
      </c>
      <c r="F319" s="173">
        <v>44260</v>
      </c>
      <c r="G319" s="174">
        <v>480</v>
      </c>
      <c r="H319" s="174">
        <v>420</v>
      </c>
    </row>
    <row r="320" spans="2:8">
      <c r="B320" s="62" t="s">
        <v>137</v>
      </c>
      <c r="C320" s="64" t="s">
        <v>122</v>
      </c>
      <c r="D320" s="63" t="s">
        <v>146</v>
      </c>
      <c r="E320" s="173">
        <v>58390</v>
      </c>
      <c r="F320" s="173">
        <v>51920</v>
      </c>
      <c r="G320" s="174">
        <v>550</v>
      </c>
      <c r="H320" s="174">
        <v>490</v>
      </c>
    </row>
    <row r="321" spans="2:8">
      <c r="B321" s="62" t="s">
        <v>137</v>
      </c>
      <c r="C321" s="64" t="s">
        <v>122</v>
      </c>
      <c r="D321" s="63" t="s">
        <v>147</v>
      </c>
      <c r="E321" s="173">
        <v>120650</v>
      </c>
      <c r="F321" s="173">
        <v>114180</v>
      </c>
      <c r="G321" s="174">
        <v>1090</v>
      </c>
      <c r="H321" s="174">
        <v>1020</v>
      </c>
    </row>
    <row r="322" spans="2:8">
      <c r="B322" s="62" t="s">
        <v>137</v>
      </c>
      <c r="C322" s="64" t="s">
        <v>122</v>
      </c>
      <c r="D322" s="63" t="s">
        <v>148</v>
      </c>
      <c r="E322" s="173">
        <v>197340</v>
      </c>
      <c r="F322" s="173">
        <v>190870</v>
      </c>
      <c r="G322" s="174">
        <v>1860</v>
      </c>
      <c r="H322" s="174">
        <v>1790</v>
      </c>
    </row>
    <row r="323" spans="2:8">
      <c r="B323" s="62" t="s">
        <v>137</v>
      </c>
      <c r="C323" s="62" t="s">
        <v>123</v>
      </c>
      <c r="D323" s="63" t="s">
        <v>145</v>
      </c>
      <c r="E323" s="173">
        <v>47090</v>
      </c>
      <c r="F323" s="173">
        <v>41340</v>
      </c>
      <c r="G323" s="174">
        <v>450</v>
      </c>
      <c r="H323" s="174">
        <v>390</v>
      </c>
    </row>
    <row r="324" spans="2:8">
      <c r="B324" s="62" t="s">
        <v>137</v>
      </c>
      <c r="C324" s="64" t="s">
        <v>123</v>
      </c>
      <c r="D324" s="63" t="s">
        <v>146</v>
      </c>
      <c r="E324" s="173">
        <v>54750</v>
      </c>
      <c r="F324" s="173">
        <v>49000</v>
      </c>
      <c r="G324" s="174">
        <v>520</v>
      </c>
      <c r="H324" s="174">
        <v>460</v>
      </c>
    </row>
    <row r="325" spans="2:8">
      <c r="B325" s="62" t="s">
        <v>137</v>
      </c>
      <c r="C325" s="64" t="s">
        <v>123</v>
      </c>
      <c r="D325" s="63" t="s">
        <v>147</v>
      </c>
      <c r="E325" s="173">
        <v>117010</v>
      </c>
      <c r="F325" s="173">
        <v>111260</v>
      </c>
      <c r="G325" s="174">
        <v>1050</v>
      </c>
      <c r="H325" s="174">
        <v>990</v>
      </c>
    </row>
    <row r="326" spans="2:8">
      <c r="B326" s="62" t="s">
        <v>137</v>
      </c>
      <c r="C326" s="64" t="s">
        <v>123</v>
      </c>
      <c r="D326" s="63" t="s">
        <v>148</v>
      </c>
      <c r="E326" s="173">
        <v>193700</v>
      </c>
      <c r="F326" s="173">
        <v>187950</v>
      </c>
      <c r="G326" s="174">
        <v>1820</v>
      </c>
      <c r="H326" s="174">
        <v>1760</v>
      </c>
    </row>
    <row r="327" spans="2:8">
      <c r="B327" s="62" t="s">
        <v>137</v>
      </c>
      <c r="C327" s="62" t="s">
        <v>124</v>
      </c>
      <c r="D327" s="63" t="s">
        <v>145</v>
      </c>
      <c r="E327" s="173">
        <v>40800</v>
      </c>
      <c r="F327" s="173">
        <v>35620</v>
      </c>
      <c r="G327" s="174">
        <v>380</v>
      </c>
      <c r="H327" s="174">
        <v>330</v>
      </c>
    </row>
    <row r="328" spans="2:8">
      <c r="B328" s="62" t="s">
        <v>137</v>
      </c>
      <c r="C328" s="64" t="s">
        <v>124</v>
      </c>
      <c r="D328" s="63" t="s">
        <v>146</v>
      </c>
      <c r="E328" s="173">
        <v>48460</v>
      </c>
      <c r="F328" s="173">
        <v>43280</v>
      </c>
      <c r="G328" s="174">
        <v>450</v>
      </c>
      <c r="H328" s="174">
        <v>400</v>
      </c>
    </row>
    <row r="329" spans="2:8">
      <c r="B329" s="62" t="s">
        <v>137</v>
      </c>
      <c r="C329" s="64" t="s">
        <v>124</v>
      </c>
      <c r="D329" s="63" t="s">
        <v>147</v>
      </c>
      <c r="E329" s="173">
        <v>110720</v>
      </c>
      <c r="F329" s="173">
        <v>105540</v>
      </c>
      <c r="G329" s="174">
        <v>990</v>
      </c>
      <c r="H329" s="174">
        <v>940</v>
      </c>
    </row>
    <row r="330" spans="2:8">
      <c r="B330" s="62" t="s">
        <v>137</v>
      </c>
      <c r="C330" s="64" t="s">
        <v>124</v>
      </c>
      <c r="D330" s="63" t="s">
        <v>148</v>
      </c>
      <c r="E330" s="173">
        <v>187410</v>
      </c>
      <c r="F330" s="173">
        <v>182230</v>
      </c>
      <c r="G330" s="174">
        <v>1760</v>
      </c>
      <c r="H330" s="174">
        <v>1710</v>
      </c>
    </row>
    <row r="331" spans="2:8">
      <c r="B331" s="62" t="s">
        <v>137</v>
      </c>
      <c r="C331" s="62" t="s">
        <v>125</v>
      </c>
      <c r="D331" s="63" t="s">
        <v>145</v>
      </c>
      <c r="E331" s="173">
        <v>38770</v>
      </c>
      <c r="F331" s="173">
        <v>34060</v>
      </c>
      <c r="G331" s="174">
        <v>360</v>
      </c>
      <c r="H331" s="174">
        <v>320</v>
      </c>
    </row>
    <row r="332" spans="2:8">
      <c r="B332" s="62" t="s">
        <v>137</v>
      </c>
      <c r="C332" s="64" t="s">
        <v>125</v>
      </c>
      <c r="D332" s="63" t="s">
        <v>146</v>
      </c>
      <c r="E332" s="173">
        <v>46430</v>
      </c>
      <c r="F332" s="173">
        <v>41720</v>
      </c>
      <c r="G332" s="174">
        <v>430</v>
      </c>
      <c r="H332" s="174">
        <v>390</v>
      </c>
    </row>
    <row r="333" spans="2:8">
      <c r="B333" s="62" t="s">
        <v>137</v>
      </c>
      <c r="C333" s="64" t="s">
        <v>125</v>
      </c>
      <c r="D333" s="63" t="s">
        <v>147</v>
      </c>
      <c r="E333" s="173">
        <v>108690</v>
      </c>
      <c r="F333" s="173">
        <v>103980</v>
      </c>
      <c r="G333" s="174">
        <v>970</v>
      </c>
      <c r="H333" s="174">
        <v>920</v>
      </c>
    </row>
    <row r="334" spans="2:8">
      <c r="B334" s="62" t="s">
        <v>137</v>
      </c>
      <c r="C334" s="64" t="s">
        <v>125</v>
      </c>
      <c r="D334" s="63" t="s">
        <v>148</v>
      </c>
      <c r="E334" s="173">
        <v>185380</v>
      </c>
      <c r="F334" s="173">
        <v>180670</v>
      </c>
      <c r="G334" s="174">
        <v>1740</v>
      </c>
      <c r="H334" s="174">
        <v>1690</v>
      </c>
    </row>
    <row r="335" spans="2:8">
      <c r="B335" s="62" t="s">
        <v>137</v>
      </c>
      <c r="C335" s="62" t="s">
        <v>126</v>
      </c>
      <c r="D335" s="63" t="s">
        <v>145</v>
      </c>
      <c r="E335" s="173">
        <v>37030</v>
      </c>
      <c r="F335" s="173">
        <v>32720</v>
      </c>
      <c r="G335" s="174">
        <v>350</v>
      </c>
      <c r="H335" s="174">
        <v>300</v>
      </c>
    </row>
    <row r="336" spans="2:8">
      <c r="B336" s="62" t="s">
        <v>137</v>
      </c>
      <c r="C336" s="64" t="s">
        <v>126</v>
      </c>
      <c r="D336" s="63" t="s">
        <v>146</v>
      </c>
      <c r="E336" s="173">
        <v>44690</v>
      </c>
      <c r="F336" s="173">
        <v>40380</v>
      </c>
      <c r="G336" s="174">
        <v>420</v>
      </c>
      <c r="H336" s="174">
        <v>370</v>
      </c>
    </row>
    <row r="337" spans="2:8">
      <c r="B337" s="62" t="s">
        <v>137</v>
      </c>
      <c r="C337" s="64" t="s">
        <v>126</v>
      </c>
      <c r="D337" s="63" t="s">
        <v>147</v>
      </c>
      <c r="E337" s="173">
        <v>106950</v>
      </c>
      <c r="F337" s="173">
        <v>102640</v>
      </c>
      <c r="G337" s="174">
        <v>950</v>
      </c>
      <c r="H337" s="174">
        <v>910</v>
      </c>
    </row>
    <row r="338" spans="2:8">
      <c r="B338" s="62" t="s">
        <v>137</v>
      </c>
      <c r="C338" s="64" t="s">
        <v>126</v>
      </c>
      <c r="D338" s="63" t="s">
        <v>148</v>
      </c>
      <c r="E338" s="173">
        <v>183640</v>
      </c>
      <c r="F338" s="173">
        <v>179330</v>
      </c>
      <c r="G338" s="174">
        <v>1720</v>
      </c>
      <c r="H338" s="174">
        <v>1680</v>
      </c>
    </row>
    <row r="339" spans="2:8">
      <c r="B339" s="62" t="s">
        <v>137</v>
      </c>
      <c r="C339" s="62" t="s">
        <v>127</v>
      </c>
      <c r="D339" s="63" t="s">
        <v>145</v>
      </c>
      <c r="E339" s="173">
        <v>35570</v>
      </c>
      <c r="F339" s="173">
        <v>31580</v>
      </c>
      <c r="G339" s="174">
        <v>330</v>
      </c>
      <c r="H339" s="174">
        <v>290</v>
      </c>
    </row>
    <row r="340" spans="2:8">
      <c r="B340" s="62" t="s">
        <v>137</v>
      </c>
      <c r="C340" s="64" t="s">
        <v>127</v>
      </c>
      <c r="D340" s="63" t="s">
        <v>146</v>
      </c>
      <c r="E340" s="173">
        <v>43230</v>
      </c>
      <c r="F340" s="173">
        <v>39240</v>
      </c>
      <c r="G340" s="174">
        <v>400</v>
      </c>
      <c r="H340" s="174">
        <v>360</v>
      </c>
    </row>
    <row r="341" spans="2:8">
      <c r="B341" s="62" t="s">
        <v>137</v>
      </c>
      <c r="C341" s="64" t="s">
        <v>127</v>
      </c>
      <c r="D341" s="63" t="s">
        <v>147</v>
      </c>
      <c r="E341" s="173">
        <v>105490</v>
      </c>
      <c r="F341" s="173">
        <v>101500</v>
      </c>
      <c r="G341" s="174">
        <v>930</v>
      </c>
      <c r="H341" s="174">
        <v>890</v>
      </c>
    </row>
    <row r="342" spans="2:8">
      <c r="B342" s="62" t="s">
        <v>137</v>
      </c>
      <c r="C342" s="64" t="s">
        <v>127</v>
      </c>
      <c r="D342" s="63" t="s">
        <v>148</v>
      </c>
      <c r="E342" s="173">
        <v>182180</v>
      </c>
      <c r="F342" s="173">
        <v>178190</v>
      </c>
      <c r="G342" s="174">
        <v>1700</v>
      </c>
      <c r="H342" s="174">
        <v>1660</v>
      </c>
    </row>
    <row r="343" spans="2:8">
      <c r="B343" s="62" t="s">
        <v>137</v>
      </c>
      <c r="C343" s="62" t="s">
        <v>128</v>
      </c>
      <c r="D343" s="63" t="s">
        <v>145</v>
      </c>
      <c r="E343" s="173">
        <v>34340</v>
      </c>
      <c r="F343" s="173">
        <v>30640</v>
      </c>
      <c r="G343" s="174">
        <v>320</v>
      </c>
      <c r="H343" s="174">
        <v>280</v>
      </c>
    </row>
    <row r="344" spans="2:8">
      <c r="B344" s="62" t="s">
        <v>137</v>
      </c>
      <c r="C344" s="64" t="s">
        <v>128</v>
      </c>
      <c r="D344" s="63" t="s">
        <v>146</v>
      </c>
      <c r="E344" s="173">
        <v>42000</v>
      </c>
      <c r="F344" s="173">
        <v>38300</v>
      </c>
      <c r="G344" s="174">
        <v>390</v>
      </c>
      <c r="H344" s="174">
        <v>350</v>
      </c>
    </row>
    <row r="345" spans="2:8">
      <c r="B345" s="62" t="s">
        <v>137</v>
      </c>
      <c r="C345" s="64" t="s">
        <v>128</v>
      </c>
      <c r="D345" s="63" t="s">
        <v>147</v>
      </c>
      <c r="E345" s="173">
        <v>104260</v>
      </c>
      <c r="F345" s="173">
        <v>100560</v>
      </c>
      <c r="G345" s="174">
        <v>920</v>
      </c>
      <c r="H345" s="174">
        <v>890</v>
      </c>
    </row>
    <row r="346" spans="2:8">
      <c r="B346" s="62" t="s">
        <v>137</v>
      </c>
      <c r="C346" s="64" t="s">
        <v>128</v>
      </c>
      <c r="D346" s="63" t="s">
        <v>148</v>
      </c>
      <c r="E346" s="173">
        <v>180950</v>
      </c>
      <c r="F346" s="173">
        <v>177250</v>
      </c>
      <c r="G346" s="174">
        <v>1690</v>
      </c>
      <c r="H346" s="174">
        <v>1660</v>
      </c>
    </row>
    <row r="347" spans="2:8">
      <c r="B347" s="62" t="s">
        <v>137</v>
      </c>
      <c r="C347" s="62" t="s">
        <v>129</v>
      </c>
      <c r="D347" s="63" t="s">
        <v>145</v>
      </c>
      <c r="E347" s="173">
        <v>33260</v>
      </c>
      <c r="F347" s="173">
        <v>29810</v>
      </c>
      <c r="G347" s="174">
        <v>310</v>
      </c>
      <c r="H347" s="174">
        <v>270</v>
      </c>
    </row>
    <row r="348" spans="2:8">
      <c r="B348" s="62" t="s">
        <v>137</v>
      </c>
      <c r="C348" s="64" t="s">
        <v>129</v>
      </c>
      <c r="D348" s="63" t="s">
        <v>146</v>
      </c>
      <c r="E348" s="173">
        <v>40920</v>
      </c>
      <c r="F348" s="173">
        <v>37470</v>
      </c>
      <c r="G348" s="174">
        <v>380</v>
      </c>
      <c r="H348" s="174">
        <v>340</v>
      </c>
    </row>
    <row r="349" spans="2:8">
      <c r="B349" s="62" t="s">
        <v>137</v>
      </c>
      <c r="C349" s="64" t="s">
        <v>129</v>
      </c>
      <c r="D349" s="63" t="s">
        <v>147</v>
      </c>
      <c r="E349" s="173">
        <v>103180</v>
      </c>
      <c r="F349" s="173">
        <v>99730</v>
      </c>
      <c r="G349" s="174">
        <v>910</v>
      </c>
      <c r="H349" s="174">
        <v>880</v>
      </c>
    </row>
    <row r="350" spans="2:8">
      <c r="B350" s="62" t="s">
        <v>137</v>
      </c>
      <c r="C350" s="64" t="s">
        <v>129</v>
      </c>
      <c r="D350" s="63" t="s">
        <v>148</v>
      </c>
      <c r="E350" s="173">
        <v>179870</v>
      </c>
      <c r="F350" s="173">
        <v>176420</v>
      </c>
      <c r="G350" s="174">
        <v>1680</v>
      </c>
      <c r="H350" s="174">
        <v>1650</v>
      </c>
    </row>
    <row r="351" spans="2:8">
      <c r="B351" s="62" t="s">
        <v>137</v>
      </c>
      <c r="C351" s="62" t="s">
        <v>130</v>
      </c>
      <c r="D351" s="63" t="s">
        <v>145</v>
      </c>
      <c r="E351" s="173">
        <v>33210</v>
      </c>
      <c r="F351" s="173">
        <v>29970</v>
      </c>
      <c r="G351" s="174">
        <v>310</v>
      </c>
      <c r="H351" s="174">
        <v>280</v>
      </c>
    </row>
    <row r="352" spans="2:8">
      <c r="B352" s="62" t="s">
        <v>137</v>
      </c>
      <c r="C352" s="64" t="s">
        <v>130</v>
      </c>
      <c r="D352" s="63" t="s">
        <v>146</v>
      </c>
      <c r="E352" s="173">
        <v>40870</v>
      </c>
      <c r="F352" s="173">
        <v>37630</v>
      </c>
      <c r="G352" s="174">
        <v>380</v>
      </c>
      <c r="H352" s="174">
        <v>350</v>
      </c>
    </row>
    <row r="353" spans="2:8">
      <c r="B353" s="62" t="s">
        <v>137</v>
      </c>
      <c r="C353" s="64" t="s">
        <v>130</v>
      </c>
      <c r="D353" s="63" t="s">
        <v>147</v>
      </c>
      <c r="E353" s="173">
        <v>103130</v>
      </c>
      <c r="F353" s="173">
        <v>99890</v>
      </c>
      <c r="G353" s="174">
        <v>910</v>
      </c>
      <c r="H353" s="174">
        <v>880</v>
      </c>
    </row>
    <row r="354" spans="2:8">
      <c r="B354" s="62" t="s">
        <v>137</v>
      </c>
      <c r="C354" s="64" t="s">
        <v>130</v>
      </c>
      <c r="D354" s="63" t="s">
        <v>148</v>
      </c>
      <c r="E354" s="173">
        <v>179820</v>
      </c>
      <c r="F354" s="173">
        <v>176580</v>
      </c>
      <c r="G354" s="174">
        <v>1680</v>
      </c>
      <c r="H354" s="174">
        <v>1650</v>
      </c>
    </row>
    <row r="355" spans="2:8">
      <c r="B355" s="62" t="s">
        <v>137</v>
      </c>
      <c r="C355" s="62" t="s">
        <v>131</v>
      </c>
      <c r="D355" s="63" t="s">
        <v>145</v>
      </c>
      <c r="E355" s="173">
        <v>32340</v>
      </c>
      <c r="F355" s="173">
        <v>29290</v>
      </c>
      <c r="G355" s="174">
        <v>300</v>
      </c>
      <c r="H355" s="174">
        <v>270</v>
      </c>
    </row>
    <row r="356" spans="2:8">
      <c r="B356" s="62" t="s">
        <v>137</v>
      </c>
      <c r="C356" s="64" t="s">
        <v>131</v>
      </c>
      <c r="D356" s="63" t="s">
        <v>146</v>
      </c>
      <c r="E356" s="173">
        <v>40000</v>
      </c>
      <c r="F356" s="173">
        <v>36950</v>
      </c>
      <c r="G356" s="174">
        <v>370</v>
      </c>
      <c r="H356" s="174">
        <v>340</v>
      </c>
    </row>
    <row r="357" spans="2:8">
      <c r="B357" s="62" t="s">
        <v>137</v>
      </c>
      <c r="C357" s="64" t="s">
        <v>131</v>
      </c>
      <c r="D357" s="63" t="s">
        <v>147</v>
      </c>
      <c r="E357" s="173">
        <v>102260</v>
      </c>
      <c r="F357" s="173">
        <v>99210</v>
      </c>
      <c r="G357" s="174">
        <v>900</v>
      </c>
      <c r="H357" s="174">
        <v>870</v>
      </c>
    </row>
    <row r="358" spans="2:8">
      <c r="B358" s="62" t="s">
        <v>137</v>
      </c>
      <c r="C358" s="64" t="s">
        <v>131</v>
      </c>
      <c r="D358" s="63" t="s">
        <v>148</v>
      </c>
      <c r="E358" s="173">
        <v>178950</v>
      </c>
      <c r="F358" s="173">
        <v>175900</v>
      </c>
      <c r="G358" s="174">
        <v>1670</v>
      </c>
      <c r="H358" s="174">
        <v>1640</v>
      </c>
    </row>
    <row r="359" spans="2:8">
      <c r="B359" s="62" t="s">
        <v>137</v>
      </c>
      <c r="C359" s="62" t="s">
        <v>132</v>
      </c>
      <c r="D359" s="63" t="s">
        <v>145</v>
      </c>
      <c r="E359" s="173">
        <v>31550</v>
      </c>
      <c r="F359" s="173">
        <v>28670</v>
      </c>
      <c r="G359" s="174">
        <v>290</v>
      </c>
      <c r="H359" s="174">
        <v>260</v>
      </c>
    </row>
    <row r="360" spans="2:8">
      <c r="B360" s="62" t="s">
        <v>137</v>
      </c>
      <c r="C360" s="64" t="s">
        <v>133</v>
      </c>
      <c r="D360" s="63" t="s">
        <v>146</v>
      </c>
      <c r="E360" s="173">
        <v>39210</v>
      </c>
      <c r="F360" s="173">
        <v>36330</v>
      </c>
      <c r="G360" s="174">
        <v>360</v>
      </c>
      <c r="H360" s="174">
        <v>330</v>
      </c>
    </row>
    <row r="361" spans="2:8">
      <c r="B361" s="62" t="s">
        <v>137</v>
      </c>
      <c r="C361" s="64" t="s">
        <v>132</v>
      </c>
      <c r="D361" s="63" t="s">
        <v>147</v>
      </c>
      <c r="E361" s="173">
        <v>101470</v>
      </c>
      <c r="F361" s="173">
        <v>98590</v>
      </c>
      <c r="G361" s="174">
        <v>890</v>
      </c>
      <c r="H361" s="174">
        <v>870</v>
      </c>
    </row>
    <row r="362" spans="2:8">
      <c r="B362" s="62" t="s">
        <v>137</v>
      </c>
      <c r="C362" s="64" t="s">
        <v>132</v>
      </c>
      <c r="D362" s="63" t="s">
        <v>148</v>
      </c>
      <c r="E362" s="173">
        <v>178160</v>
      </c>
      <c r="F362" s="173">
        <v>175280</v>
      </c>
      <c r="G362" s="174">
        <v>1660</v>
      </c>
      <c r="H362" s="174">
        <v>1640</v>
      </c>
    </row>
    <row r="363" spans="2:8">
      <c r="B363" s="62" t="s">
        <v>138</v>
      </c>
      <c r="C363" s="62" t="s">
        <v>520</v>
      </c>
      <c r="D363" s="63" t="s">
        <v>145</v>
      </c>
      <c r="E363" s="173">
        <v>234180</v>
      </c>
      <c r="F363" s="173">
        <v>183900</v>
      </c>
      <c r="G363" s="174">
        <v>2320</v>
      </c>
      <c r="H363" s="174">
        <v>1810</v>
      </c>
    </row>
    <row r="364" spans="2:8">
      <c r="B364" s="62" t="s">
        <v>138</v>
      </c>
      <c r="C364" s="62" t="s">
        <v>520</v>
      </c>
      <c r="D364" s="63" t="s">
        <v>146</v>
      </c>
      <c r="E364" s="173">
        <v>241600</v>
      </c>
      <c r="F364" s="173">
        <v>191320</v>
      </c>
      <c r="G364" s="174">
        <v>2390</v>
      </c>
      <c r="H364" s="174">
        <v>1880</v>
      </c>
    </row>
    <row r="365" spans="2:8">
      <c r="B365" s="62" t="s">
        <v>138</v>
      </c>
      <c r="C365" s="62" t="s">
        <v>520</v>
      </c>
      <c r="D365" s="63" t="s">
        <v>147</v>
      </c>
      <c r="E365" s="173">
        <v>302100</v>
      </c>
      <c r="F365" s="173">
        <v>251820</v>
      </c>
      <c r="G365" s="174">
        <v>2900</v>
      </c>
      <c r="H365" s="174">
        <v>2400</v>
      </c>
    </row>
    <row r="366" spans="2:8">
      <c r="B366" s="62" t="s">
        <v>138</v>
      </c>
      <c r="C366" s="62" t="s">
        <v>520</v>
      </c>
      <c r="D366" s="63" t="s">
        <v>148</v>
      </c>
      <c r="E366" s="173">
        <v>376300</v>
      </c>
      <c r="F366" s="173">
        <v>326020</v>
      </c>
      <c r="G366" s="174">
        <v>3640</v>
      </c>
      <c r="H366" s="174">
        <v>3140</v>
      </c>
    </row>
    <row r="367" spans="2:8">
      <c r="B367" s="62" t="s">
        <v>138</v>
      </c>
      <c r="C367" s="62" t="s">
        <v>521</v>
      </c>
      <c r="D367" s="63" t="s">
        <v>145</v>
      </c>
      <c r="E367" s="173">
        <v>126970</v>
      </c>
      <c r="F367" s="173">
        <v>101830</v>
      </c>
      <c r="G367" s="174">
        <v>1250</v>
      </c>
      <c r="H367" s="174">
        <v>990</v>
      </c>
    </row>
    <row r="368" spans="2:8">
      <c r="B368" s="62" t="s">
        <v>138</v>
      </c>
      <c r="C368" s="62" t="s">
        <v>521</v>
      </c>
      <c r="D368" s="63" t="s">
        <v>146</v>
      </c>
      <c r="E368" s="173">
        <v>134390</v>
      </c>
      <c r="F368" s="173">
        <v>109250</v>
      </c>
      <c r="G368" s="174">
        <v>1320</v>
      </c>
      <c r="H368" s="174">
        <v>1060</v>
      </c>
    </row>
    <row r="369" spans="2:8">
      <c r="B369" s="62" t="s">
        <v>138</v>
      </c>
      <c r="C369" s="62" t="s">
        <v>521</v>
      </c>
      <c r="D369" s="63" t="s">
        <v>147</v>
      </c>
      <c r="E369" s="173">
        <v>194890</v>
      </c>
      <c r="F369" s="173">
        <v>169750</v>
      </c>
      <c r="G369" s="174">
        <v>1830</v>
      </c>
      <c r="H369" s="174">
        <v>1580</v>
      </c>
    </row>
    <row r="370" spans="2:8">
      <c r="B370" s="62" t="s">
        <v>138</v>
      </c>
      <c r="C370" s="62" t="s">
        <v>521</v>
      </c>
      <c r="D370" s="63" t="s">
        <v>148</v>
      </c>
      <c r="E370" s="173">
        <v>269090</v>
      </c>
      <c r="F370" s="173">
        <v>243950</v>
      </c>
      <c r="G370" s="174">
        <v>2570</v>
      </c>
      <c r="H370" s="174">
        <v>2320</v>
      </c>
    </row>
    <row r="371" spans="2:8">
      <c r="B371" s="62" t="s">
        <v>138</v>
      </c>
      <c r="C371" s="62" t="s">
        <v>113</v>
      </c>
      <c r="D371" s="63" t="s">
        <v>145</v>
      </c>
      <c r="E371" s="173">
        <v>91130</v>
      </c>
      <c r="F371" s="173">
        <v>74370</v>
      </c>
      <c r="G371" s="174">
        <v>890</v>
      </c>
      <c r="H371" s="174">
        <v>720</v>
      </c>
    </row>
    <row r="372" spans="2:8">
      <c r="B372" s="62" t="s">
        <v>138</v>
      </c>
      <c r="C372" s="64" t="s">
        <v>114</v>
      </c>
      <c r="D372" s="63" t="s">
        <v>146</v>
      </c>
      <c r="E372" s="173">
        <v>98550</v>
      </c>
      <c r="F372" s="173">
        <v>81790</v>
      </c>
      <c r="G372" s="174">
        <v>960</v>
      </c>
      <c r="H372" s="174">
        <v>790</v>
      </c>
    </row>
    <row r="373" spans="2:8">
      <c r="B373" s="62" t="s">
        <v>138</v>
      </c>
      <c r="C373" s="64" t="s">
        <v>114</v>
      </c>
      <c r="D373" s="63" t="s">
        <v>147</v>
      </c>
      <c r="E373" s="173">
        <v>159050</v>
      </c>
      <c r="F373" s="173">
        <v>142290</v>
      </c>
      <c r="G373" s="174">
        <v>1470</v>
      </c>
      <c r="H373" s="174">
        <v>1300</v>
      </c>
    </row>
    <row r="374" spans="2:8">
      <c r="B374" s="62" t="s">
        <v>138</v>
      </c>
      <c r="C374" s="64" t="s">
        <v>114</v>
      </c>
      <c r="D374" s="63" t="s">
        <v>148</v>
      </c>
      <c r="E374" s="173">
        <v>233250</v>
      </c>
      <c r="F374" s="173">
        <v>216490</v>
      </c>
      <c r="G374" s="174">
        <v>2210</v>
      </c>
      <c r="H374" s="174">
        <v>2040</v>
      </c>
    </row>
    <row r="375" spans="2:8">
      <c r="B375" s="62" t="s">
        <v>138</v>
      </c>
      <c r="C375" s="62" t="s">
        <v>115</v>
      </c>
      <c r="D375" s="63" t="s">
        <v>145</v>
      </c>
      <c r="E375" s="173">
        <v>73450</v>
      </c>
      <c r="F375" s="173">
        <v>60880</v>
      </c>
      <c r="G375" s="174">
        <v>710</v>
      </c>
      <c r="H375" s="174">
        <v>580</v>
      </c>
    </row>
    <row r="376" spans="2:8">
      <c r="B376" s="62" t="s">
        <v>138</v>
      </c>
      <c r="C376" s="64" t="s">
        <v>116</v>
      </c>
      <c r="D376" s="63" t="s">
        <v>146</v>
      </c>
      <c r="E376" s="173">
        <v>80870</v>
      </c>
      <c r="F376" s="173">
        <v>68300</v>
      </c>
      <c r="G376" s="174">
        <v>780</v>
      </c>
      <c r="H376" s="174">
        <v>650</v>
      </c>
    </row>
    <row r="377" spans="2:8">
      <c r="B377" s="62" t="s">
        <v>138</v>
      </c>
      <c r="C377" s="64" t="s">
        <v>116</v>
      </c>
      <c r="D377" s="63" t="s">
        <v>147</v>
      </c>
      <c r="E377" s="173">
        <v>141370</v>
      </c>
      <c r="F377" s="173">
        <v>128800</v>
      </c>
      <c r="G377" s="174">
        <v>1290</v>
      </c>
      <c r="H377" s="174">
        <v>1170</v>
      </c>
    </row>
    <row r="378" spans="2:8">
      <c r="B378" s="62" t="s">
        <v>138</v>
      </c>
      <c r="C378" s="64" t="s">
        <v>116</v>
      </c>
      <c r="D378" s="63" t="s">
        <v>148</v>
      </c>
      <c r="E378" s="173">
        <v>215570</v>
      </c>
      <c r="F378" s="173">
        <v>203000</v>
      </c>
      <c r="G378" s="174">
        <v>2030</v>
      </c>
      <c r="H378" s="174">
        <v>1910</v>
      </c>
    </row>
    <row r="379" spans="2:8">
      <c r="B379" s="62" t="s">
        <v>138</v>
      </c>
      <c r="C379" s="62" t="s">
        <v>117</v>
      </c>
      <c r="D379" s="63" t="s">
        <v>145</v>
      </c>
      <c r="E379" s="173">
        <v>68420</v>
      </c>
      <c r="F379" s="173">
        <v>58360</v>
      </c>
      <c r="G379" s="174">
        <v>660</v>
      </c>
      <c r="H379" s="174">
        <v>560</v>
      </c>
    </row>
    <row r="380" spans="2:8">
      <c r="B380" s="62" t="s">
        <v>138</v>
      </c>
      <c r="C380" s="64" t="s">
        <v>118</v>
      </c>
      <c r="D380" s="63" t="s">
        <v>146</v>
      </c>
      <c r="E380" s="173">
        <v>75840</v>
      </c>
      <c r="F380" s="173">
        <v>65780</v>
      </c>
      <c r="G380" s="174">
        <v>730</v>
      </c>
      <c r="H380" s="174">
        <v>630</v>
      </c>
    </row>
    <row r="381" spans="2:8">
      <c r="B381" s="62" t="s">
        <v>138</v>
      </c>
      <c r="C381" s="64" t="s">
        <v>118</v>
      </c>
      <c r="D381" s="63" t="s">
        <v>147</v>
      </c>
      <c r="E381" s="173">
        <v>136340</v>
      </c>
      <c r="F381" s="173">
        <v>126280</v>
      </c>
      <c r="G381" s="174">
        <v>1240</v>
      </c>
      <c r="H381" s="174">
        <v>1140</v>
      </c>
    </row>
    <row r="382" spans="2:8">
      <c r="B382" s="62" t="s">
        <v>138</v>
      </c>
      <c r="C382" s="64" t="s">
        <v>118</v>
      </c>
      <c r="D382" s="63" t="s">
        <v>148</v>
      </c>
      <c r="E382" s="173">
        <v>210540</v>
      </c>
      <c r="F382" s="173">
        <v>200480</v>
      </c>
      <c r="G382" s="174">
        <v>1980</v>
      </c>
      <c r="H382" s="174">
        <v>1880</v>
      </c>
    </row>
    <row r="383" spans="2:8">
      <c r="B383" s="62" t="s">
        <v>138</v>
      </c>
      <c r="C383" s="62" t="s">
        <v>120</v>
      </c>
      <c r="D383" s="63" t="s">
        <v>145</v>
      </c>
      <c r="E383" s="173">
        <v>59840</v>
      </c>
      <c r="F383" s="173">
        <v>51460</v>
      </c>
      <c r="G383" s="174">
        <v>570</v>
      </c>
      <c r="H383" s="174">
        <v>490</v>
      </c>
    </row>
    <row r="384" spans="2:8">
      <c r="B384" s="62" t="s">
        <v>138</v>
      </c>
      <c r="C384" s="62" t="s">
        <v>120</v>
      </c>
      <c r="D384" s="63" t="s">
        <v>146</v>
      </c>
      <c r="E384" s="173">
        <v>67260</v>
      </c>
      <c r="F384" s="173">
        <v>58880</v>
      </c>
      <c r="G384" s="174">
        <v>640</v>
      </c>
      <c r="H384" s="174">
        <v>560</v>
      </c>
    </row>
    <row r="385" spans="2:8">
      <c r="B385" s="62" t="s">
        <v>138</v>
      </c>
      <c r="C385" s="62" t="s">
        <v>120</v>
      </c>
      <c r="D385" s="63" t="s">
        <v>147</v>
      </c>
      <c r="E385" s="173">
        <v>127760</v>
      </c>
      <c r="F385" s="173">
        <v>119380</v>
      </c>
      <c r="G385" s="174">
        <v>1160</v>
      </c>
      <c r="H385" s="174">
        <v>1070</v>
      </c>
    </row>
    <row r="386" spans="2:8">
      <c r="B386" s="62" t="s">
        <v>138</v>
      </c>
      <c r="C386" s="62" t="s">
        <v>120</v>
      </c>
      <c r="D386" s="63" t="s">
        <v>148</v>
      </c>
      <c r="E386" s="173">
        <v>201960</v>
      </c>
      <c r="F386" s="173">
        <v>193580</v>
      </c>
      <c r="G386" s="174">
        <v>1900</v>
      </c>
      <c r="H386" s="174">
        <v>1810</v>
      </c>
    </row>
    <row r="387" spans="2:8">
      <c r="B387" s="62" t="s">
        <v>138</v>
      </c>
      <c r="C387" s="62" t="s">
        <v>121</v>
      </c>
      <c r="D387" s="63" t="s">
        <v>145</v>
      </c>
      <c r="E387" s="173">
        <v>53790</v>
      </c>
      <c r="F387" s="173">
        <v>46600</v>
      </c>
      <c r="G387" s="174">
        <v>510</v>
      </c>
      <c r="H387" s="174">
        <v>440</v>
      </c>
    </row>
    <row r="388" spans="2:8">
      <c r="B388" s="62" t="s">
        <v>138</v>
      </c>
      <c r="C388" s="64" t="s">
        <v>121</v>
      </c>
      <c r="D388" s="63" t="s">
        <v>146</v>
      </c>
      <c r="E388" s="173">
        <v>61210</v>
      </c>
      <c r="F388" s="173">
        <v>54020</v>
      </c>
      <c r="G388" s="174">
        <v>580</v>
      </c>
      <c r="H388" s="174">
        <v>510</v>
      </c>
    </row>
    <row r="389" spans="2:8">
      <c r="B389" s="62" t="s">
        <v>138</v>
      </c>
      <c r="C389" s="64" t="s">
        <v>121</v>
      </c>
      <c r="D389" s="63" t="s">
        <v>147</v>
      </c>
      <c r="E389" s="173">
        <v>121710</v>
      </c>
      <c r="F389" s="173">
        <v>114520</v>
      </c>
      <c r="G389" s="174">
        <v>1100</v>
      </c>
      <c r="H389" s="174">
        <v>1020</v>
      </c>
    </row>
    <row r="390" spans="2:8">
      <c r="B390" s="62" t="s">
        <v>138</v>
      </c>
      <c r="C390" s="64" t="s">
        <v>121</v>
      </c>
      <c r="D390" s="63" t="s">
        <v>148</v>
      </c>
      <c r="E390" s="173">
        <v>195910</v>
      </c>
      <c r="F390" s="173">
        <v>188720</v>
      </c>
      <c r="G390" s="174">
        <v>1840</v>
      </c>
      <c r="H390" s="174">
        <v>1760</v>
      </c>
    </row>
    <row r="391" spans="2:8">
      <c r="B391" s="62" t="s">
        <v>138</v>
      </c>
      <c r="C391" s="62" t="s">
        <v>122</v>
      </c>
      <c r="D391" s="63" t="s">
        <v>145</v>
      </c>
      <c r="E391" s="173">
        <v>49300</v>
      </c>
      <c r="F391" s="173">
        <v>43020</v>
      </c>
      <c r="G391" s="174">
        <v>470</v>
      </c>
      <c r="H391" s="174">
        <v>410</v>
      </c>
    </row>
    <row r="392" spans="2:8">
      <c r="B392" s="62" t="s">
        <v>138</v>
      </c>
      <c r="C392" s="64" t="s">
        <v>122</v>
      </c>
      <c r="D392" s="63" t="s">
        <v>146</v>
      </c>
      <c r="E392" s="173">
        <v>56720</v>
      </c>
      <c r="F392" s="173">
        <v>50440</v>
      </c>
      <c r="G392" s="174">
        <v>540</v>
      </c>
      <c r="H392" s="174">
        <v>480</v>
      </c>
    </row>
    <row r="393" spans="2:8">
      <c r="B393" s="62" t="s">
        <v>138</v>
      </c>
      <c r="C393" s="64" t="s">
        <v>122</v>
      </c>
      <c r="D393" s="63" t="s">
        <v>147</v>
      </c>
      <c r="E393" s="173">
        <v>117220</v>
      </c>
      <c r="F393" s="173">
        <v>110940</v>
      </c>
      <c r="G393" s="174">
        <v>1050</v>
      </c>
      <c r="H393" s="174">
        <v>990</v>
      </c>
    </row>
    <row r="394" spans="2:8">
      <c r="B394" s="62" t="s">
        <v>138</v>
      </c>
      <c r="C394" s="64" t="s">
        <v>122</v>
      </c>
      <c r="D394" s="63" t="s">
        <v>148</v>
      </c>
      <c r="E394" s="173">
        <v>191420</v>
      </c>
      <c r="F394" s="173">
        <v>185140</v>
      </c>
      <c r="G394" s="174">
        <v>1790</v>
      </c>
      <c r="H394" s="174">
        <v>1730</v>
      </c>
    </row>
    <row r="395" spans="2:8">
      <c r="B395" s="62" t="s">
        <v>138</v>
      </c>
      <c r="C395" s="62" t="s">
        <v>123</v>
      </c>
      <c r="D395" s="63" t="s">
        <v>145</v>
      </c>
      <c r="E395" s="173">
        <v>45760</v>
      </c>
      <c r="F395" s="173">
        <v>40180</v>
      </c>
      <c r="G395" s="174">
        <v>430</v>
      </c>
      <c r="H395" s="174">
        <v>380</v>
      </c>
    </row>
    <row r="396" spans="2:8">
      <c r="B396" s="62" t="s">
        <v>138</v>
      </c>
      <c r="C396" s="64" t="s">
        <v>123</v>
      </c>
      <c r="D396" s="63" t="s">
        <v>146</v>
      </c>
      <c r="E396" s="173">
        <v>53180</v>
      </c>
      <c r="F396" s="173">
        <v>47600</v>
      </c>
      <c r="G396" s="174">
        <v>500</v>
      </c>
      <c r="H396" s="174">
        <v>450</v>
      </c>
    </row>
    <row r="397" spans="2:8">
      <c r="B397" s="62" t="s">
        <v>138</v>
      </c>
      <c r="C397" s="64" t="s">
        <v>123</v>
      </c>
      <c r="D397" s="63" t="s">
        <v>147</v>
      </c>
      <c r="E397" s="173">
        <v>113680</v>
      </c>
      <c r="F397" s="173">
        <v>108100</v>
      </c>
      <c r="G397" s="174">
        <v>1020</v>
      </c>
      <c r="H397" s="174">
        <v>960</v>
      </c>
    </row>
    <row r="398" spans="2:8">
      <c r="B398" s="62" t="s">
        <v>138</v>
      </c>
      <c r="C398" s="64" t="s">
        <v>123</v>
      </c>
      <c r="D398" s="63" t="s">
        <v>148</v>
      </c>
      <c r="E398" s="173">
        <v>187880</v>
      </c>
      <c r="F398" s="173">
        <v>182300</v>
      </c>
      <c r="G398" s="174">
        <v>1760</v>
      </c>
      <c r="H398" s="174">
        <v>1700</v>
      </c>
    </row>
    <row r="399" spans="2:8">
      <c r="B399" s="62" t="s">
        <v>138</v>
      </c>
      <c r="C399" s="62" t="s">
        <v>124</v>
      </c>
      <c r="D399" s="63" t="s">
        <v>145</v>
      </c>
      <c r="E399" s="173">
        <v>39710</v>
      </c>
      <c r="F399" s="173">
        <v>34680</v>
      </c>
      <c r="G399" s="174">
        <v>370</v>
      </c>
      <c r="H399" s="174">
        <v>320</v>
      </c>
    </row>
    <row r="400" spans="2:8">
      <c r="B400" s="62" t="s">
        <v>138</v>
      </c>
      <c r="C400" s="64" t="s">
        <v>124</v>
      </c>
      <c r="D400" s="63" t="s">
        <v>146</v>
      </c>
      <c r="E400" s="173">
        <v>47130</v>
      </c>
      <c r="F400" s="173">
        <v>42100</v>
      </c>
      <c r="G400" s="174">
        <v>440</v>
      </c>
      <c r="H400" s="174">
        <v>390</v>
      </c>
    </row>
    <row r="401" spans="2:8">
      <c r="B401" s="62" t="s">
        <v>138</v>
      </c>
      <c r="C401" s="64" t="s">
        <v>124</v>
      </c>
      <c r="D401" s="63" t="s">
        <v>147</v>
      </c>
      <c r="E401" s="173">
        <v>107630</v>
      </c>
      <c r="F401" s="173">
        <v>102600</v>
      </c>
      <c r="G401" s="174">
        <v>960</v>
      </c>
      <c r="H401" s="174">
        <v>910</v>
      </c>
    </row>
    <row r="402" spans="2:8">
      <c r="B402" s="62" t="s">
        <v>138</v>
      </c>
      <c r="C402" s="64" t="s">
        <v>124</v>
      </c>
      <c r="D402" s="63" t="s">
        <v>148</v>
      </c>
      <c r="E402" s="173">
        <v>181830</v>
      </c>
      <c r="F402" s="173">
        <v>176800</v>
      </c>
      <c r="G402" s="174">
        <v>1700</v>
      </c>
      <c r="H402" s="174">
        <v>1650</v>
      </c>
    </row>
    <row r="403" spans="2:8">
      <c r="B403" s="62" t="s">
        <v>138</v>
      </c>
      <c r="C403" s="62" t="s">
        <v>125</v>
      </c>
      <c r="D403" s="63" t="s">
        <v>145</v>
      </c>
      <c r="E403" s="173">
        <v>37730</v>
      </c>
      <c r="F403" s="173">
        <v>33160</v>
      </c>
      <c r="G403" s="174">
        <v>350</v>
      </c>
      <c r="H403" s="174">
        <v>310</v>
      </c>
    </row>
    <row r="404" spans="2:8">
      <c r="B404" s="62" t="s">
        <v>138</v>
      </c>
      <c r="C404" s="64" t="s">
        <v>125</v>
      </c>
      <c r="D404" s="63" t="s">
        <v>146</v>
      </c>
      <c r="E404" s="173">
        <v>45150</v>
      </c>
      <c r="F404" s="173">
        <v>40580</v>
      </c>
      <c r="G404" s="174">
        <v>420</v>
      </c>
      <c r="H404" s="174">
        <v>380</v>
      </c>
    </row>
    <row r="405" spans="2:8">
      <c r="B405" s="62" t="s">
        <v>138</v>
      </c>
      <c r="C405" s="64" t="s">
        <v>125</v>
      </c>
      <c r="D405" s="63" t="s">
        <v>147</v>
      </c>
      <c r="E405" s="173">
        <v>105650</v>
      </c>
      <c r="F405" s="173">
        <v>101080</v>
      </c>
      <c r="G405" s="174">
        <v>940</v>
      </c>
      <c r="H405" s="174">
        <v>890</v>
      </c>
    </row>
    <row r="406" spans="2:8">
      <c r="B406" s="62" t="s">
        <v>138</v>
      </c>
      <c r="C406" s="64" t="s">
        <v>125</v>
      </c>
      <c r="D406" s="63" t="s">
        <v>148</v>
      </c>
      <c r="E406" s="173">
        <v>179850</v>
      </c>
      <c r="F406" s="173">
        <v>175280</v>
      </c>
      <c r="G406" s="174">
        <v>1680</v>
      </c>
      <c r="H406" s="174">
        <v>1630</v>
      </c>
    </row>
    <row r="407" spans="2:8">
      <c r="B407" s="62" t="s">
        <v>138</v>
      </c>
      <c r="C407" s="62" t="s">
        <v>126</v>
      </c>
      <c r="D407" s="63" t="s">
        <v>145</v>
      </c>
      <c r="E407" s="173">
        <v>36040</v>
      </c>
      <c r="F407" s="173">
        <v>31850</v>
      </c>
      <c r="G407" s="174">
        <v>340</v>
      </c>
      <c r="H407" s="174">
        <v>290</v>
      </c>
    </row>
    <row r="408" spans="2:8">
      <c r="B408" s="62" t="s">
        <v>138</v>
      </c>
      <c r="C408" s="64" t="s">
        <v>126</v>
      </c>
      <c r="D408" s="63" t="s">
        <v>146</v>
      </c>
      <c r="E408" s="173">
        <v>43460</v>
      </c>
      <c r="F408" s="173">
        <v>39270</v>
      </c>
      <c r="G408" s="174">
        <v>410</v>
      </c>
      <c r="H408" s="174">
        <v>360</v>
      </c>
    </row>
    <row r="409" spans="2:8">
      <c r="B409" s="62" t="s">
        <v>138</v>
      </c>
      <c r="C409" s="64" t="s">
        <v>126</v>
      </c>
      <c r="D409" s="63" t="s">
        <v>147</v>
      </c>
      <c r="E409" s="173">
        <v>103960</v>
      </c>
      <c r="F409" s="173">
        <v>99770</v>
      </c>
      <c r="G409" s="174">
        <v>920</v>
      </c>
      <c r="H409" s="174">
        <v>880</v>
      </c>
    </row>
    <row r="410" spans="2:8">
      <c r="B410" s="62" t="s">
        <v>138</v>
      </c>
      <c r="C410" s="64" t="s">
        <v>126</v>
      </c>
      <c r="D410" s="63" t="s">
        <v>148</v>
      </c>
      <c r="E410" s="173">
        <v>178160</v>
      </c>
      <c r="F410" s="173">
        <v>173970</v>
      </c>
      <c r="G410" s="174">
        <v>1660</v>
      </c>
      <c r="H410" s="174">
        <v>1620</v>
      </c>
    </row>
    <row r="411" spans="2:8">
      <c r="B411" s="62" t="s">
        <v>138</v>
      </c>
      <c r="C411" s="62" t="s">
        <v>127</v>
      </c>
      <c r="D411" s="63" t="s">
        <v>145</v>
      </c>
      <c r="E411" s="173">
        <v>34610</v>
      </c>
      <c r="F411" s="173">
        <v>30740</v>
      </c>
      <c r="G411" s="174">
        <v>320</v>
      </c>
      <c r="H411" s="174">
        <v>280</v>
      </c>
    </row>
    <row r="412" spans="2:8">
      <c r="B412" s="62" t="s">
        <v>138</v>
      </c>
      <c r="C412" s="64" t="s">
        <v>127</v>
      </c>
      <c r="D412" s="63" t="s">
        <v>146</v>
      </c>
      <c r="E412" s="173">
        <v>42030</v>
      </c>
      <c r="F412" s="173">
        <v>38160</v>
      </c>
      <c r="G412" s="174">
        <v>390</v>
      </c>
      <c r="H412" s="174">
        <v>350</v>
      </c>
    </row>
    <row r="413" spans="2:8">
      <c r="B413" s="62" t="s">
        <v>138</v>
      </c>
      <c r="C413" s="64" t="s">
        <v>127</v>
      </c>
      <c r="D413" s="63" t="s">
        <v>147</v>
      </c>
      <c r="E413" s="173">
        <v>102530</v>
      </c>
      <c r="F413" s="173">
        <v>98660</v>
      </c>
      <c r="G413" s="174">
        <v>910</v>
      </c>
      <c r="H413" s="174">
        <v>870</v>
      </c>
    </row>
    <row r="414" spans="2:8">
      <c r="B414" s="62" t="s">
        <v>138</v>
      </c>
      <c r="C414" s="64" t="s">
        <v>127</v>
      </c>
      <c r="D414" s="63" t="s">
        <v>148</v>
      </c>
      <c r="E414" s="173">
        <v>176730</v>
      </c>
      <c r="F414" s="173">
        <v>172860</v>
      </c>
      <c r="G414" s="174">
        <v>1650</v>
      </c>
      <c r="H414" s="174">
        <v>1610</v>
      </c>
    </row>
    <row r="415" spans="2:8">
      <c r="B415" s="62" t="s">
        <v>138</v>
      </c>
      <c r="C415" s="62" t="s">
        <v>128</v>
      </c>
      <c r="D415" s="63" t="s">
        <v>145</v>
      </c>
      <c r="E415" s="173">
        <v>33420</v>
      </c>
      <c r="F415" s="173">
        <v>29830</v>
      </c>
      <c r="G415" s="174">
        <v>310</v>
      </c>
      <c r="H415" s="174">
        <v>270</v>
      </c>
    </row>
    <row r="416" spans="2:8">
      <c r="B416" s="62" t="s">
        <v>138</v>
      </c>
      <c r="C416" s="64" t="s">
        <v>128</v>
      </c>
      <c r="D416" s="63" t="s">
        <v>146</v>
      </c>
      <c r="E416" s="173">
        <v>40840</v>
      </c>
      <c r="F416" s="173">
        <v>37250</v>
      </c>
      <c r="G416" s="174">
        <v>380</v>
      </c>
      <c r="H416" s="174">
        <v>340</v>
      </c>
    </row>
    <row r="417" spans="2:8">
      <c r="B417" s="62" t="s">
        <v>138</v>
      </c>
      <c r="C417" s="64" t="s">
        <v>128</v>
      </c>
      <c r="D417" s="63" t="s">
        <v>147</v>
      </c>
      <c r="E417" s="173">
        <v>101340</v>
      </c>
      <c r="F417" s="173">
        <v>97750</v>
      </c>
      <c r="G417" s="174">
        <v>890</v>
      </c>
      <c r="H417" s="174">
        <v>860</v>
      </c>
    </row>
    <row r="418" spans="2:8">
      <c r="B418" s="62" t="s">
        <v>138</v>
      </c>
      <c r="C418" s="64" t="s">
        <v>128</v>
      </c>
      <c r="D418" s="63" t="s">
        <v>148</v>
      </c>
      <c r="E418" s="173">
        <v>175540</v>
      </c>
      <c r="F418" s="173">
        <v>171950</v>
      </c>
      <c r="G418" s="174">
        <v>1630</v>
      </c>
      <c r="H418" s="174">
        <v>1600</v>
      </c>
    </row>
    <row r="419" spans="2:8">
      <c r="B419" s="62" t="s">
        <v>138</v>
      </c>
      <c r="C419" s="62" t="s">
        <v>129</v>
      </c>
      <c r="D419" s="63" t="s">
        <v>145</v>
      </c>
      <c r="E419" s="173">
        <v>32360</v>
      </c>
      <c r="F419" s="173">
        <v>29010</v>
      </c>
      <c r="G419" s="174">
        <v>300</v>
      </c>
      <c r="H419" s="174">
        <v>270</v>
      </c>
    </row>
    <row r="420" spans="2:8">
      <c r="B420" s="62" t="s">
        <v>138</v>
      </c>
      <c r="C420" s="64" t="s">
        <v>129</v>
      </c>
      <c r="D420" s="63" t="s">
        <v>146</v>
      </c>
      <c r="E420" s="173">
        <v>39780</v>
      </c>
      <c r="F420" s="173">
        <v>36430</v>
      </c>
      <c r="G420" s="174">
        <v>370</v>
      </c>
      <c r="H420" s="174">
        <v>340</v>
      </c>
    </row>
    <row r="421" spans="2:8">
      <c r="B421" s="62" t="s">
        <v>138</v>
      </c>
      <c r="C421" s="64" t="s">
        <v>129</v>
      </c>
      <c r="D421" s="63" t="s">
        <v>147</v>
      </c>
      <c r="E421" s="173">
        <v>100280</v>
      </c>
      <c r="F421" s="173">
        <v>96930</v>
      </c>
      <c r="G421" s="174">
        <v>880</v>
      </c>
      <c r="H421" s="174">
        <v>850</v>
      </c>
    </row>
    <row r="422" spans="2:8">
      <c r="B422" s="62" t="s">
        <v>138</v>
      </c>
      <c r="C422" s="64" t="s">
        <v>129</v>
      </c>
      <c r="D422" s="63" t="s">
        <v>148</v>
      </c>
      <c r="E422" s="173">
        <v>174480</v>
      </c>
      <c r="F422" s="173">
        <v>171130</v>
      </c>
      <c r="G422" s="174">
        <v>1620</v>
      </c>
      <c r="H422" s="174">
        <v>1590</v>
      </c>
    </row>
    <row r="423" spans="2:8">
      <c r="B423" s="62" t="s">
        <v>138</v>
      </c>
      <c r="C423" s="62" t="s">
        <v>130</v>
      </c>
      <c r="D423" s="63" t="s">
        <v>145</v>
      </c>
      <c r="E423" s="173">
        <v>32340</v>
      </c>
      <c r="F423" s="173">
        <v>29200</v>
      </c>
      <c r="G423" s="174">
        <v>300</v>
      </c>
      <c r="H423" s="174">
        <v>270</v>
      </c>
    </row>
    <row r="424" spans="2:8">
      <c r="B424" s="62" t="s">
        <v>138</v>
      </c>
      <c r="C424" s="64" t="s">
        <v>130</v>
      </c>
      <c r="D424" s="63" t="s">
        <v>146</v>
      </c>
      <c r="E424" s="173">
        <v>39760</v>
      </c>
      <c r="F424" s="173">
        <v>36620</v>
      </c>
      <c r="G424" s="174">
        <v>370</v>
      </c>
      <c r="H424" s="174">
        <v>340</v>
      </c>
    </row>
    <row r="425" spans="2:8">
      <c r="B425" s="62" t="s">
        <v>138</v>
      </c>
      <c r="C425" s="64" t="s">
        <v>130</v>
      </c>
      <c r="D425" s="63" t="s">
        <v>147</v>
      </c>
      <c r="E425" s="173">
        <v>100260</v>
      </c>
      <c r="F425" s="173">
        <v>97120</v>
      </c>
      <c r="G425" s="174">
        <v>880</v>
      </c>
      <c r="H425" s="174">
        <v>850</v>
      </c>
    </row>
    <row r="426" spans="2:8">
      <c r="B426" s="62" t="s">
        <v>138</v>
      </c>
      <c r="C426" s="64" t="s">
        <v>130</v>
      </c>
      <c r="D426" s="63" t="s">
        <v>148</v>
      </c>
      <c r="E426" s="173">
        <v>174460</v>
      </c>
      <c r="F426" s="173">
        <v>171320</v>
      </c>
      <c r="G426" s="174">
        <v>1620</v>
      </c>
      <c r="H426" s="174">
        <v>1590</v>
      </c>
    </row>
    <row r="427" spans="2:8">
      <c r="B427" s="62" t="s">
        <v>138</v>
      </c>
      <c r="C427" s="62" t="s">
        <v>131</v>
      </c>
      <c r="D427" s="63" t="s">
        <v>145</v>
      </c>
      <c r="E427" s="173">
        <v>31490</v>
      </c>
      <c r="F427" s="173">
        <v>28530</v>
      </c>
      <c r="G427" s="174">
        <v>290</v>
      </c>
      <c r="H427" s="174">
        <v>260</v>
      </c>
    </row>
    <row r="428" spans="2:8">
      <c r="B428" s="62" t="s">
        <v>138</v>
      </c>
      <c r="C428" s="64" t="s">
        <v>131</v>
      </c>
      <c r="D428" s="63" t="s">
        <v>146</v>
      </c>
      <c r="E428" s="173">
        <v>38910</v>
      </c>
      <c r="F428" s="173">
        <v>35950</v>
      </c>
      <c r="G428" s="174">
        <v>360</v>
      </c>
      <c r="H428" s="174">
        <v>330</v>
      </c>
    </row>
    <row r="429" spans="2:8">
      <c r="B429" s="62" t="s">
        <v>138</v>
      </c>
      <c r="C429" s="64" t="s">
        <v>131</v>
      </c>
      <c r="D429" s="63" t="s">
        <v>147</v>
      </c>
      <c r="E429" s="173">
        <v>99410</v>
      </c>
      <c r="F429" s="173">
        <v>96450</v>
      </c>
      <c r="G429" s="174">
        <v>870</v>
      </c>
      <c r="H429" s="174">
        <v>840</v>
      </c>
    </row>
    <row r="430" spans="2:8">
      <c r="B430" s="62" t="s">
        <v>138</v>
      </c>
      <c r="C430" s="64" t="s">
        <v>131</v>
      </c>
      <c r="D430" s="63" t="s">
        <v>148</v>
      </c>
      <c r="E430" s="173">
        <v>173610</v>
      </c>
      <c r="F430" s="173">
        <v>170650</v>
      </c>
      <c r="G430" s="174">
        <v>1610</v>
      </c>
      <c r="H430" s="174">
        <v>1580</v>
      </c>
    </row>
    <row r="431" spans="2:8">
      <c r="B431" s="62" t="s">
        <v>138</v>
      </c>
      <c r="C431" s="62" t="s">
        <v>132</v>
      </c>
      <c r="D431" s="63" t="s">
        <v>145</v>
      </c>
      <c r="E431" s="173">
        <v>30720</v>
      </c>
      <c r="F431" s="173">
        <v>27920</v>
      </c>
      <c r="G431" s="174">
        <v>280</v>
      </c>
      <c r="H431" s="174">
        <v>250</v>
      </c>
    </row>
    <row r="432" spans="2:8">
      <c r="B432" s="62" t="s">
        <v>138</v>
      </c>
      <c r="C432" s="64" t="s">
        <v>133</v>
      </c>
      <c r="D432" s="63" t="s">
        <v>146</v>
      </c>
      <c r="E432" s="173">
        <v>38140</v>
      </c>
      <c r="F432" s="173">
        <v>35340</v>
      </c>
      <c r="G432" s="174">
        <v>350</v>
      </c>
      <c r="H432" s="174">
        <v>320</v>
      </c>
    </row>
    <row r="433" spans="2:8">
      <c r="B433" s="62" t="s">
        <v>138</v>
      </c>
      <c r="C433" s="64" t="s">
        <v>132</v>
      </c>
      <c r="D433" s="63" t="s">
        <v>147</v>
      </c>
      <c r="E433" s="173">
        <v>98640</v>
      </c>
      <c r="F433" s="173">
        <v>95840</v>
      </c>
      <c r="G433" s="174">
        <v>870</v>
      </c>
      <c r="H433" s="174">
        <v>840</v>
      </c>
    </row>
    <row r="434" spans="2:8">
      <c r="B434" s="62" t="s">
        <v>138</v>
      </c>
      <c r="C434" s="64" t="s">
        <v>132</v>
      </c>
      <c r="D434" s="63" t="s">
        <v>148</v>
      </c>
      <c r="E434" s="173">
        <v>172840</v>
      </c>
      <c r="F434" s="173">
        <v>170040</v>
      </c>
      <c r="G434" s="174">
        <v>1610</v>
      </c>
      <c r="H434" s="174">
        <v>1580</v>
      </c>
    </row>
    <row r="435" spans="2:8">
      <c r="B435" s="62" t="s">
        <v>139</v>
      </c>
      <c r="C435" s="62" t="s">
        <v>520</v>
      </c>
      <c r="D435" s="63" t="s">
        <v>145</v>
      </c>
      <c r="E435" s="173">
        <v>229290</v>
      </c>
      <c r="F435" s="173">
        <v>180130</v>
      </c>
      <c r="G435" s="174">
        <v>2270</v>
      </c>
      <c r="H435" s="174">
        <v>1780</v>
      </c>
    </row>
    <row r="436" spans="2:8">
      <c r="B436" s="62" t="s">
        <v>139</v>
      </c>
      <c r="C436" s="62" t="s">
        <v>520</v>
      </c>
      <c r="D436" s="63" t="s">
        <v>146</v>
      </c>
      <c r="E436" s="173">
        <v>236520</v>
      </c>
      <c r="F436" s="173">
        <v>187360</v>
      </c>
      <c r="G436" s="174">
        <v>2340</v>
      </c>
      <c r="H436" s="174">
        <v>1850</v>
      </c>
    </row>
    <row r="437" spans="2:8">
      <c r="B437" s="62" t="s">
        <v>139</v>
      </c>
      <c r="C437" s="62" t="s">
        <v>520</v>
      </c>
      <c r="D437" s="63" t="s">
        <v>147</v>
      </c>
      <c r="E437" s="173">
        <v>295710</v>
      </c>
      <c r="F437" s="173">
        <v>246550</v>
      </c>
      <c r="G437" s="174">
        <v>2830</v>
      </c>
      <c r="H437" s="174">
        <v>2340</v>
      </c>
    </row>
    <row r="438" spans="2:8">
      <c r="B438" s="62" t="s">
        <v>139</v>
      </c>
      <c r="C438" s="62" t="s">
        <v>520</v>
      </c>
      <c r="D438" s="63" t="s">
        <v>148</v>
      </c>
      <c r="E438" s="173">
        <v>368040</v>
      </c>
      <c r="F438" s="173">
        <v>318880</v>
      </c>
      <c r="G438" s="174">
        <v>3560</v>
      </c>
      <c r="H438" s="174">
        <v>3070</v>
      </c>
    </row>
    <row r="439" spans="2:8">
      <c r="B439" s="62" t="s">
        <v>139</v>
      </c>
      <c r="C439" s="62" t="s">
        <v>521</v>
      </c>
      <c r="D439" s="63" t="s">
        <v>145</v>
      </c>
      <c r="E439" s="173">
        <v>124310</v>
      </c>
      <c r="F439" s="173">
        <v>99730</v>
      </c>
      <c r="G439" s="174">
        <v>1220</v>
      </c>
      <c r="H439" s="174">
        <v>970</v>
      </c>
    </row>
    <row r="440" spans="2:8">
      <c r="B440" s="62" t="s">
        <v>139</v>
      </c>
      <c r="C440" s="62" t="s">
        <v>521</v>
      </c>
      <c r="D440" s="63" t="s">
        <v>146</v>
      </c>
      <c r="E440" s="173">
        <v>131540</v>
      </c>
      <c r="F440" s="173">
        <v>106960</v>
      </c>
      <c r="G440" s="174">
        <v>1290</v>
      </c>
      <c r="H440" s="174">
        <v>1040</v>
      </c>
    </row>
    <row r="441" spans="2:8">
      <c r="B441" s="62" t="s">
        <v>139</v>
      </c>
      <c r="C441" s="62" t="s">
        <v>521</v>
      </c>
      <c r="D441" s="63" t="s">
        <v>147</v>
      </c>
      <c r="E441" s="173">
        <v>190730</v>
      </c>
      <c r="F441" s="173">
        <v>166150</v>
      </c>
      <c r="G441" s="174">
        <v>1780</v>
      </c>
      <c r="H441" s="174">
        <v>1540</v>
      </c>
    </row>
    <row r="442" spans="2:8">
      <c r="B442" s="62" t="s">
        <v>139</v>
      </c>
      <c r="C442" s="62" t="s">
        <v>521</v>
      </c>
      <c r="D442" s="63" t="s">
        <v>148</v>
      </c>
      <c r="E442" s="173">
        <v>263060</v>
      </c>
      <c r="F442" s="173">
        <v>238480</v>
      </c>
      <c r="G442" s="174">
        <v>2510</v>
      </c>
      <c r="H442" s="174">
        <v>2270</v>
      </c>
    </row>
    <row r="443" spans="2:8">
      <c r="B443" s="62" t="s">
        <v>139</v>
      </c>
      <c r="C443" s="62" t="s">
        <v>113</v>
      </c>
      <c r="D443" s="63" t="s">
        <v>145</v>
      </c>
      <c r="E443" s="173">
        <v>89210</v>
      </c>
      <c r="F443" s="173">
        <v>72820</v>
      </c>
      <c r="G443" s="174">
        <v>870</v>
      </c>
      <c r="H443" s="174">
        <v>700</v>
      </c>
    </row>
    <row r="444" spans="2:8">
      <c r="B444" s="62" t="s">
        <v>139</v>
      </c>
      <c r="C444" s="64" t="s">
        <v>114</v>
      </c>
      <c r="D444" s="63" t="s">
        <v>146</v>
      </c>
      <c r="E444" s="173">
        <v>96440</v>
      </c>
      <c r="F444" s="173">
        <v>80050</v>
      </c>
      <c r="G444" s="174">
        <v>940</v>
      </c>
      <c r="H444" s="174">
        <v>770</v>
      </c>
    </row>
    <row r="445" spans="2:8">
      <c r="B445" s="62" t="s">
        <v>139</v>
      </c>
      <c r="C445" s="64" t="s">
        <v>114</v>
      </c>
      <c r="D445" s="63" t="s">
        <v>147</v>
      </c>
      <c r="E445" s="173">
        <v>155630</v>
      </c>
      <c r="F445" s="173">
        <v>139240</v>
      </c>
      <c r="G445" s="174">
        <v>1430</v>
      </c>
      <c r="H445" s="174">
        <v>1270</v>
      </c>
    </row>
    <row r="446" spans="2:8">
      <c r="B446" s="62" t="s">
        <v>139</v>
      </c>
      <c r="C446" s="64" t="s">
        <v>114</v>
      </c>
      <c r="D446" s="63" t="s">
        <v>148</v>
      </c>
      <c r="E446" s="173">
        <v>227960</v>
      </c>
      <c r="F446" s="173">
        <v>211570</v>
      </c>
      <c r="G446" s="174">
        <v>2160</v>
      </c>
      <c r="H446" s="174">
        <v>2000</v>
      </c>
    </row>
    <row r="447" spans="2:8">
      <c r="B447" s="62" t="s">
        <v>139</v>
      </c>
      <c r="C447" s="62" t="s">
        <v>115</v>
      </c>
      <c r="D447" s="63" t="s">
        <v>145</v>
      </c>
      <c r="E447" s="173">
        <v>71860</v>
      </c>
      <c r="F447" s="173">
        <v>59570</v>
      </c>
      <c r="G447" s="174">
        <v>690</v>
      </c>
      <c r="H447" s="174">
        <v>570</v>
      </c>
    </row>
    <row r="448" spans="2:8">
      <c r="B448" s="62" t="s">
        <v>139</v>
      </c>
      <c r="C448" s="64" t="s">
        <v>116</v>
      </c>
      <c r="D448" s="63" t="s">
        <v>146</v>
      </c>
      <c r="E448" s="173">
        <v>79090</v>
      </c>
      <c r="F448" s="173">
        <v>66800</v>
      </c>
      <c r="G448" s="174">
        <v>760</v>
      </c>
      <c r="H448" s="174">
        <v>640</v>
      </c>
    </row>
    <row r="449" spans="2:8">
      <c r="B449" s="62" t="s">
        <v>139</v>
      </c>
      <c r="C449" s="64" t="s">
        <v>116</v>
      </c>
      <c r="D449" s="63" t="s">
        <v>147</v>
      </c>
      <c r="E449" s="173">
        <v>138280</v>
      </c>
      <c r="F449" s="173">
        <v>125990</v>
      </c>
      <c r="G449" s="174">
        <v>1260</v>
      </c>
      <c r="H449" s="174">
        <v>1130</v>
      </c>
    </row>
    <row r="450" spans="2:8">
      <c r="B450" s="62" t="s">
        <v>139</v>
      </c>
      <c r="C450" s="64" t="s">
        <v>116</v>
      </c>
      <c r="D450" s="63" t="s">
        <v>148</v>
      </c>
      <c r="E450" s="173">
        <v>210610</v>
      </c>
      <c r="F450" s="173">
        <v>198320</v>
      </c>
      <c r="G450" s="174">
        <v>1990</v>
      </c>
      <c r="H450" s="174">
        <v>1860</v>
      </c>
    </row>
    <row r="451" spans="2:8">
      <c r="B451" s="62" t="s">
        <v>139</v>
      </c>
      <c r="C451" s="62" t="s">
        <v>117</v>
      </c>
      <c r="D451" s="63" t="s">
        <v>145</v>
      </c>
      <c r="E451" s="173">
        <v>66930</v>
      </c>
      <c r="F451" s="173">
        <v>57100</v>
      </c>
      <c r="G451" s="174">
        <v>650</v>
      </c>
      <c r="H451" s="174">
        <v>550</v>
      </c>
    </row>
    <row r="452" spans="2:8">
      <c r="B452" s="62" t="s">
        <v>139</v>
      </c>
      <c r="C452" s="64" t="s">
        <v>118</v>
      </c>
      <c r="D452" s="63" t="s">
        <v>146</v>
      </c>
      <c r="E452" s="173">
        <v>74160</v>
      </c>
      <c r="F452" s="173">
        <v>64330</v>
      </c>
      <c r="G452" s="174">
        <v>720</v>
      </c>
      <c r="H452" s="174">
        <v>620</v>
      </c>
    </row>
    <row r="453" spans="2:8">
      <c r="B453" s="62" t="s">
        <v>139</v>
      </c>
      <c r="C453" s="64" t="s">
        <v>118</v>
      </c>
      <c r="D453" s="63" t="s">
        <v>147</v>
      </c>
      <c r="E453" s="173">
        <v>133350</v>
      </c>
      <c r="F453" s="173">
        <v>123520</v>
      </c>
      <c r="G453" s="174">
        <v>1210</v>
      </c>
      <c r="H453" s="174">
        <v>1110</v>
      </c>
    </row>
    <row r="454" spans="2:8">
      <c r="B454" s="62" t="s">
        <v>139</v>
      </c>
      <c r="C454" s="64" t="s">
        <v>118</v>
      </c>
      <c r="D454" s="63" t="s">
        <v>148</v>
      </c>
      <c r="E454" s="173">
        <v>205680</v>
      </c>
      <c r="F454" s="173">
        <v>195850</v>
      </c>
      <c r="G454" s="174">
        <v>1940</v>
      </c>
      <c r="H454" s="174">
        <v>1840</v>
      </c>
    </row>
    <row r="455" spans="2:8">
      <c r="B455" s="62" t="s">
        <v>139</v>
      </c>
      <c r="C455" s="62" t="s">
        <v>120</v>
      </c>
      <c r="D455" s="63" t="s">
        <v>145</v>
      </c>
      <c r="E455" s="173">
        <v>58530</v>
      </c>
      <c r="F455" s="173">
        <v>50340</v>
      </c>
      <c r="G455" s="174">
        <v>560</v>
      </c>
      <c r="H455" s="174">
        <v>480</v>
      </c>
    </row>
    <row r="456" spans="2:8">
      <c r="B456" s="62" t="s">
        <v>139</v>
      </c>
      <c r="C456" s="62" t="s">
        <v>120</v>
      </c>
      <c r="D456" s="63" t="s">
        <v>146</v>
      </c>
      <c r="E456" s="173">
        <v>65760</v>
      </c>
      <c r="F456" s="173">
        <v>57570</v>
      </c>
      <c r="G456" s="174">
        <v>630</v>
      </c>
      <c r="H456" s="174">
        <v>550</v>
      </c>
    </row>
    <row r="457" spans="2:8">
      <c r="B457" s="62" t="s">
        <v>139</v>
      </c>
      <c r="C457" s="62" t="s">
        <v>120</v>
      </c>
      <c r="D457" s="63" t="s">
        <v>147</v>
      </c>
      <c r="E457" s="173">
        <v>124950</v>
      </c>
      <c r="F457" s="173">
        <v>116760</v>
      </c>
      <c r="G457" s="174">
        <v>1120</v>
      </c>
      <c r="H457" s="174">
        <v>1040</v>
      </c>
    </row>
    <row r="458" spans="2:8">
      <c r="B458" s="62" t="s">
        <v>139</v>
      </c>
      <c r="C458" s="62" t="s">
        <v>120</v>
      </c>
      <c r="D458" s="63" t="s">
        <v>148</v>
      </c>
      <c r="E458" s="173">
        <v>197280</v>
      </c>
      <c r="F458" s="173">
        <v>189090</v>
      </c>
      <c r="G458" s="174">
        <v>1850</v>
      </c>
      <c r="H458" s="174">
        <v>1770</v>
      </c>
    </row>
    <row r="459" spans="2:8">
      <c r="B459" s="62" t="s">
        <v>139</v>
      </c>
      <c r="C459" s="62" t="s">
        <v>121</v>
      </c>
      <c r="D459" s="63" t="s">
        <v>145</v>
      </c>
      <c r="E459" s="173">
        <v>52610</v>
      </c>
      <c r="F459" s="173">
        <v>45590</v>
      </c>
      <c r="G459" s="174">
        <v>500</v>
      </c>
      <c r="H459" s="174">
        <v>430</v>
      </c>
    </row>
    <row r="460" spans="2:8">
      <c r="B460" s="62" t="s">
        <v>139</v>
      </c>
      <c r="C460" s="64" t="s">
        <v>121</v>
      </c>
      <c r="D460" s="63" t="s">
        <v>146</v>
      </c>
      <c r="E460" s="173">
        <v>59840</v>
      </c>
      <c r="F460" s="173">
        <v>52820</v>
      </c>
      <c r="G460" s="174">
        <v>570</v>
      </c>
      <c r="H460" s="174">
        <v>500</v>
      </c>
    </row>
    <row r="461" spans="2:8">
      <c r="B461" s="62" t="s">
        <v>139</v>
      </c>
      <c r="C461" s="64" t="s">
        <v>121</v>
      </c>
      <c r="D461" s="63" t="s">
        <v>147</v>
      </c>
      <c r="E461" s="173">
        <v>119030</v>
      </c>
      <c r="F461" s="173">
        <v>112010</v>
      </c>
      <c r="G461" s="174">
        <v>1070</v>
      </c>
      <c r="H461" s="174">
        <v>990</v>
      </c>
    </row>
    <row r="462" spans="2:8">
      <c r="B462" s="62" t="s">
        <v>139</v>
      </c>
      <c r="C462" s="64" t="s">
        <v>121</v>
      </c>
      <c r="D462" s="63" t="s">
        <v>148</v>
      </c>
      <c r="E462" s="173">
        <v>191360</v>
      </c>
      <c r="F462" s="173">
        <v>184340</v>
      </c>
      <c r="G462" s="174">
        <v>1800</v>
      </c>
      <c r="H462" s="174">
        <v>1720</v>
      </c>
    </row>
    <row r="463" spans="2:8">
      <c r="B463" s="62" t="s">
        <v>139</v>
      </c>
      <c r="C463" s="62" t="s">
        <v>122</v>
      </c>
      <c r="D463" s="63" t="s">
        <v>145</v>
      </c>
      <c r="E463" s="173">
        <v>48230</v>
      </c>
      <c r="F463" s="173">
        <v>42080</v>
      </c>
      <c r="G463" s="174">
        <v>460</v>
      </c>
      <c r="H463" s="174">
        <v>400</v>
      </c>
    </row>
    <row r="464" spans="2:8">
      <c r="B464" s="62" t="s">
        <v>139</v>
      </c>
      <c r="C464" s="64" t="s">
        <v>122</v>
      </c>
      <c r="D464" s="63" t="s">
        <v>146</v>
      </c>
      <c r="E464" s="173">
        <v>55460</v>
      </c>
      <c r="F464" s="173">
        <v>49310</v>
      </c>
      <c r="G464" s="174">
        <v>530</v>
      </c>
      <c r="H464" s="174">
        <v>470</v>
      </c>
    </row>
    <row r="465" spans="2:8">
      <c r="B465" s="62" t="s">
        <v>139</v>
      </c>
      <c r="C465" s="64" t="s">
        <v>122</v>
      </c>
      <c r="D465" s="63" t="s">
        <v>147</v>
      </c>
      <c r="E465" s="173">
        <v>114650</v>
      </c>
      <c r="F465" s="173">
        <v>108500</v>
      </c>
      <c r="G465" s="174">
        <v>1020</v>
      </c>
      <c r="H465" s="174">
        <v>960</v>
      </c>
    </row>
    <row r="466" spans="2:8">
      <c r="B466" s="62" t="s">
        <v>139</v>
      </c>
      <c r="C466" s="64" t="s">
        <v>122</v>
      </c>
      <c r="D466" s="63" t="s">
        <v>148</v>
      </c>
      <c r="E466" s="173">
        <v>186980</v>
      </c>
      <c r="F466" s="173">
        <v>180830</v>
      </c>
      <c r="G466" s="174">
        <v>1750</v>
      </c>
      <c r="H466" s="174">
        <v>1690</v>
      </c>
    </row>
    <row r="467" spans="2:8">
      <c r="B467" s="62" t="s">
        <v>139</v>
      </c>
      <c r="C467" s="62" t="s">
        <v>123</v>
      </c>
      <c r="D467" s="63" t="s">
        <v>145</v>
      </c>
      <c r="E467" s="173">
        <v>44770</v>
      </c>
      <c r="F467" s="173">
        <v>39310</v>
      </c>
      <c r="G467" s="174">
        <v>420</v>
      </c>
      <c r="H467" s="174">
        <v>370</v>
      </c>
    </row>
    <row r="468" spans="2:8">
      <c r="B468" s="62" t="s">
        <v>139</v>
      </c>
      <c r="C468" s="64" t="s">
        <v>123</v>
      </c>
      <c r="D468" s="63" t="s">
        <v>146</v>
      </c>
      <c r="E468" s="173">
        <v>52000</v>
      </c>
      <c r="F468" s="173">
        <v>46540</v>
      </c>
      <c r="G468" s="174">
        <v>490</v>
      </c>
      <c r="H468" s="174">
        <v>440</v>
      </c>
    </row>
    <row r="469" spans="2:8">
      <c r="B469" s="62" t="s">
        <v>139</v>
      </c>
      <c r="C469" s="64" t="s">
        <v>123</v>
      </c>
      <c r="D469" s="63" t="s">
        <v>147</v>
      </c>
      <c r="E469" s="173">
        <v>111190</v>
      </c>
      <c r="F469" s="173">
        <v>105730</v>
      </c>
      <c r="G469" s="174">
        <v>990</v>
      </c>
      <c r="H469" s="174">
        <v>930</v>
      </c>
    </row>
    <row r="470" spans="2:8">
      <c r="B470" s="62" t="s">
        <v>139</v>
      </c>
      <c r="C470" s="64" t="s">
        <v>123</v>
      </c>
      <c r="D470" s="63" t="s">
        <v>148</v>
      </c>
      <c r="E470" s="173">
        <v>183520</v>
      </c>
      <c r="F470" s="173">
        <v>178060</v>
      </c>
      <c r="G470" s="174">
        <v>1720</v>
      </c>
      <c r="H470" s="174">
        <v>1660</v>
      </c>
    </row>
    <row r="471" spans="2:8">
      <c r="B471" s="62" t="s">
        <v>139</v>
      </c>
      <c r="C471" s="62" t="s">
        <v>124</v>
      </c>
      <c r="D471" s="63" t="s">
        <v>145</v>
      </c>
      <c r="E471" s="173">
        <v>38890</v>
      </c>
      <c r="F471" s="173">
        <v>33970</v>
      </c>
      <c r="G471" s="174">
        <v>360</v>
      </c>
      <c r="H471" s="174">
        <v>320</v>
      </c>
    </row>
    <row r="472" spans="2:8">
      <c r="B472" s="62" t="s">
        <v>139</v>
      </c>
      <c r="C472" s="64" t="s">
        <v>124</v>
      </c>
      <c r="D472" s="63" t="s">
        <v>146</v>
      </c>
      <c r="E472" s="173">
        <v>46120</v>
      </c>
      <c r="F472" s="173">
        <v>41200</v>
      </c>
      <c r="G472" s="174">
        <v>430</v>
      </c>
      <c r="H472" s="174">
        <v>390</v>
      </c>
    </row>
    <row r="473" spans="2:8">
      <c r="B473" s="62" t="s">
        <v>139</v>
      </c>
      <c r="C473" s="64" t="s">
        <v>124</v>
      </c>
      <c r="D473" s="63" t="s">
        <v>147</v>
      </c>
      <c r="E473" s="173">
        <v>105310</v>
      </c>
      <c r="F473" s="173">
        <v>100390</v>
      </c>
      <c r="G473" s="174">
        <v>930</v>
      </c>
      <c r="H473" s="174">
        <v>880</v>
      </c>
    </row>
    <row r="474" spans="2:8">
      <c r="B474" s="62" t="s">
        <v>139</v>
      </c>
      <c r="C474" s="64" t="s">
        <v>124</v>
      </c>
      <c r="D474" s="63" t="s">
        <v>148</v>
      </c>
      <c r="E474" s="173">
        <v>177640</v>
      </c>
      <c r="F474" s="173">
        <v>172720</v>
      </c>
      <c r="G474" s="174">
        <v>1660</v>
      </c>
      <c r="H474" s="174">
        <v>1610</v>
      </c>
    </row>
    <row r="475" spans="2:8">
      <c r="B475" s="62" t="s">
        <v>139</v>
      </c>
      <c r="C475" s="62" t="s">
        <v>125</v>
      </c>
      <c r="D475" s="63" t="s">
        <v>145</v>
      </c>
      <c r="E475" s="173">
        <v>36950</v>
      </c>
      <c r="F475" s="173">
        <v>32480</v>
      </c>
      <c r="G475" s="174">
        <v>350</v>
      </c>
      <c r="H475" s="174">
        <v>300</v>
      </c>
    </row>
    <row r="476" spans="2:8">
      <c r="B476" s="62" t="s">
        <v>139</v>
      </c>
      <c r="C476" s="64" t="s">
        <v>125</v>
      </c>
      <c r="D476" s="63" t="s">
        <v>146</v>
      </c>
      <c r="E476" s="173">
        <v>44180</v>
      </c>
      <c r="F476" s="173">
        <v>39710</v>
      </c>
      <c r="G476" s="174">
        <v>420</v>
      </c>
      <c r="H476" s="174">
        <v>370</v>
      </c>
    </row>
    <row r="477" spans="2:8">
      <c r="B477" s="62" t="s">
        <v>139</v>
      </c>
      <c r="C477" s="64" t="s">
        <v>125</v>
      </c>
      <c r="D477" s="63" t="s">
        <v>147</v>
      </c>
      <c r="E477" s="173">
        <v>103370</v>
      </c>
      <c r="F477" s="173">
        <v>98900</v>
      </c>
      <c r="G477" s="174">
        <v>910</v>
      </c>
      <c r="H477" s="174">
        <v>860</v>
      </c>
    </row>
    <row r="478" spans="2:8">
      <c r="B478" s="62" t="s">
        <v>139</v>
      </c>
      <c r="C478" s="64" t="s">
        <v>125</v>
      </c>
      <c r="D478" s="63" t="s">
        <v>148</v>
      </c>
      <c r="E478" s="173">
        <v>175700</v>
      </c>
      <c r="F478" s="173">
        <v>171230</v>
      </c>
      <c r="G478" s="174">
        <v>1640</v>
      </c>
      <c r="H478" s="174">
        <v>1590</v>
      </c>
    </row>
    <row r="479" spans="2:8">
      <c r="B479" s="62" t="s">
        <v>139</v>
      </c>
      <c r="C479" s="62" t="s">
        <v>126</v>
      </c>
      <c r="D479" s="63" t="s">
        <v>145</v>
      </c>
      <c r="E479" s="173">
        <v>35290</v>
      </c>
      <c r="F479" s="173">
        <v>31190</v>
      </c>
      <c r="G479" s="174">
        <v>330</v>
      </c>
      <c r="H479" s="174">
        <v>290</v>
      </c>
    </row>
    <row r="480" spans="2:8">
      <c r="B480" s="62" t="s">
        <v>139</v>
      </c>
      <c r="C480" s="64" t="s">
        <v>126</v>
      </c>
      <c r="D480" s="63" t="s">
        <v>146</v>
      </c>
      <c r="E480" s="173">
        <v>42520</v>
      </c>
      <c r="F480" s="173">
        <v>38420</v>
      </c>
      <c r="G480" s="174">
        <v>400</v>
      </c>
      <c r="H480" s="174">
        <v>360</v>
      </c>
    </row>
    <row r="481" spans="2:8">
      <c r="B481" s="62" t="s">
        <v>139</v>
      </c>
      <c r="C481" s="64" t="s">
        <v>126</v>
      </c>
      <c r="D481" s="63" t="s">
        <v>147</v>
      </c>
      <c r="E481" s="173">
        <v>101710</v>
      </c>
      <c r="F481" s="173">
        <v>97610</v>
      </c>
      <c r="G481" s="174">
        <v>890</v>
      </c>
      <c r="H481" s="174">
        <v>850</v>
      </c>
    </row>
    <row r="482" spans="2:8">
      <c r="B482" s="62" t="s">
        <v>139</v>
      </c>
      <c r="C482" s="64" t="s">
        <v>126</v>
      </c>
      <c r="D482" s="63" t="s">
        <v>148</v>
      </c>
      <c r="E482" s="173">
        <v>174040</v>
      </c>
      <c r="F482" s="173">
        <v>169940</v>
      </c>
      <c r="G482" s="174">
        <v>1620</v>
      </c>
      <c r="H482" s="174">
        <v>1580</v>
      </c>
    </row>
    <row r="483" spans="2:8">
      <c r="B483" s="62" t="s">
        <v>139</v>
      </c>
      <c r="C483" s="62" t="s">
        <v>127</v>
      </c>
      <c r="D483" s="63" t="s">
        <v>145</v>
      </c>
      <c r="E483" s="173">
        <v>33890</v>
      </c>
      <c r="F483" s="173">
        <v>30110</v>
      </c>
      <c r="G483" s="174">
        <v>310</v>
      </c>
      <c r="H483" s="174">
        <v>280</v>
      </c>
    </row>
    <row r="484" spans="2:8">
      <c r="B484" s="62" t="s">
        <v>139</v>
      </c>
      <c r="C484" s="64" t="s">
        <v>127</v>
      </c>
      <c r="D484" s="63" t="s">
        <v>146</v>
      </c>
      <c r="E484" s="173">
        <v>41120</v>
      </c>
      <c r="F484" s="173">
        <v>37340</v>
      </c>
      <c r="G484" s="174">
        <v>380</v>
      </c>
      <c r="H484" s="174">
        <v>350</v>
      </c>
    </row>
    <row r="485" spans="2:8">
      <c r="B485" s="62" t="s">
        <v>139</v>
      </c>
      <c r="C485" s="64" t="s">
        <v>127</v>
      </c>
      <c r="D485" s="63" t="s">
        <v>147</v>
      </c>
      <c r="E485" s="173">
        <v>100310</v>
      </c>
      <c r="F485" s="173">
        <v>96530</v>
      </c>
      <c r="G485" s="174">
        <v>880</v>
      </c>
      <c r="H485" s="174">
        <v>840</v>
      </c>
    </row>
    <row r="486" spans="2:8">
      <c r="B486" s="62" t="s">
        <v>139</v>
      </c>
      <c r="C486" s="64" t="s">
        <v>127</v>
      </c>
      <c r="D486" s="63" t="s">
        <v>148</v>
      </c>
      <c r="E486" s="173">
        <v>172640</v>
      </c>
      <c r="F486" s="173">
        <v>168860</v>
      </c>
      <c r="G486" s="174">
        <v>1610</v>
      </c>
      <c r="H486" s="174">
        <v>1570</v>
      </c>
    </row>
    <row r="487" spans="2:8">
      <c r="B487" s="62" t="s">
        <v>139</v>
      </c>
      <c r="C487" s="62" t="s">
        <v>128</v>
      </c>
      <c r="D487" s="63" t="s">
        <v>145</v>
      </c>
      <c r="E487" s="173">
        <v>32720</v>
      </c>
      <c r="F487" s="173">
        <v>29210</v>
      </c>
      <c r="G487" s="174">
        <v>300</v>
      </c>
      <c r="H487" s="174">
        <v>270</v>
      </c>
    </row>
    <row r="488" spans="2:8">
      <c r="B488" s="62" t="s">
        <v>139</v>
      </c>
      <c r="C488" s="64" t="s">
        <v>128</v>
      </c>
      <c r="D488" s="63" t="s">
        <v>146</v>
      </c>
      <c r="E488" s="173">
        <v>39950</v>
      </c>
      <c r="F488" s="173">
        <v>36440</v>
      </c>
      <c r="G488" s="174">
        <v>370</v>
      </c>
      <c r="H488" s="174">
        <v>340</v>
      </c>
    </row>
    <row r="489" spans="2:8">
      <c r="B489" s="62" t="s">
        <v>139</v>
      </c>
      <c r="C489" s="64" t="s">
        <v>128</v>
      </c>
      <c r="D489" s="63" t="s">
        <v>147</v>
      </c>
      <c r="E489" s="173">
        <v>99140</v>
      </c>
      <c r="F489" s="173">
        <v>95630</v>
      </c>
      <c r="G489" s="174">
        <v>870</v>
      </c>
      <c r="H489" s="174">
        <v>830</v>
      </c>
    </row>
    <row r="490" spans="2:8">
      <c r="B490" s="62" t="s">
        <v>139</v>
      </c>
      <c r="C490" s="64" t="s">
        <v>128</v>
      </c>
      <c r="D490" s="63" t="s">
        <v>148</v>
      </c>
      <c r="E490" s="173">
        <v>171470</v>
      </c>
      <c r="F490" s="173">
        <v>167960</v>
      </c>
      <c r="G490" s="174">
        <v>1600</v>
      </c>
      <c r="H490" s="174">
        <v>1560</v>
      </c>
    </row>
    <row r="491" spans="2:8">
      <c r="B491" s="62" t="s">
        <v>139</v>
      </c>
      <c r="C491" s="62" t="s">
        <v>129</v>
      </c>
      <c r="D491" s="63" t="s">
        <v>145</v>
      </c>
      <c r="E491" s="173">
        <v>31690</v>
      </c>
      <c r="F491" s="173">
        <v>28410</v>
      </c>
      <c r="G491" s="174">
        <v>290</v>
      </c>
      <c r="H491" s="174">
        <v>260</v>
      </c>
    </row>
    <row r="492" spans="2:8">
      <c r="B492" s="62" t="s">
        <v>139</v>
      </c>
      <c r="C492" s="64" t="s">
        <v>129</v>
      </c>
      <c r="D492" s="63" t="s">
        <v>146</v>
      </c>
      <c r="E492" s="173">
        <v>38920</v>
      </c>
      <c r="F492" s="173">
        <v>35640</v>
      </c>
      <c r="G492" s="174">
        <v>360</v>
      </c>
      <c r="H492" s="174">
        <v>330</v>
      </c>
    </row>
    <row r="493" spans="2:8">
      <c r="B493" s="62" t="s">
        <v>139</v>
      </c>
      <c r="C493" s="64" t="s">
        <v>129</v>
      </c>
      <c r="D493" s="63" t="s">
        <v>147</v>
      </c>
      <c r="E493" s="173">
        <v>98110</v>
      </c>
      <c r="F493" s="173">
        <v>94830</v>
      </c>
      <c r="G493" s="174">
        <v>860</v>
      </c>
      <c r="H493" s="174">
        <v>820</v>
      </c>
    </row>
    <row r="494" spans="2:8">
      <c r="B494" s="62" t="s">
        <v>139</v>
      </c>
      <c r="C494" s="64" t="s">
        <v>129</v>
      </c>
      <c r="D494" s="63" t="s">
        <v>148</v>
      </c>
      <c r="E494" s="173">
        <v>170440</v>
      </c>
      <c r="F494" s="173">
        <v>167160</v>
      </c>
      <c r="G494" s="174">
        <v>1590</v>
      </c>
      <c r="H494" s="174">
        <v>1550</v>
      </c>
    </row>
    <row r="495" spans="2:8">
      <c r="B495" s="62" t="s">
        <v>139</v>
      </c>
      <c r="C495" s="62" t="s">
        <v>130</v>
      </c>
      <c r="D495" s="63" t="s">
        <v>145</v>
      </c>
      <c r="E495" s="173">
        <v>31680</v>
      </c>
      <c r="F495" s="173">
        <v>28610</v>
      </c>
      <c r="G495" s="174">
        <v>290</v>
      </c>
      <c r="H495" s="174">
        <v>260</v>
      </c>
    </row>
    <row r="496" spans="2:8">
      <c r="B496" s="62" t="s">
        <v>139</v>
      </c>
      <c r="C496" s="64" t="s">
        <v>130</v>
      </c>
      <c r="D496" s="63" t="s">
        <v>146</v>
      </c>
      <c r="E496" s="173">
        <v>38910</v>
      </c>
      <c r="F496" s="173">
        <v>35840</v>
      </c>
      <c r="G496" s="174">
        <v>360</v>
      </c>
      <c r="H496" s="174">
        <v>330</v>
      </c>
    </row>
    <row r="497" spans="2:8">
      <c r="B497" s="62" t="s">
        <v>139</v>
      </c>
      <c r="C497" s="64" t="s">
        <v>130</v>
      </c>
      <c r="D497" s="63" t="s">
        <v>147</v>
      </c>
      <c r="E497" s="173">
        <v>98100</v>
      </c>
      <c r="F497" s="173">
        <v>95030</v>
      </c>
      <c r="G497" s="174">
        <v>860</v>
      </c>
      <c r="H497" s="174">
        <v>830</v>
      </c>
    </row>
    <row r="498" spans="2:8">
      <c r="B498" s="62" t="s">
        <v>139</v>
      </c>
      <c r="C498" s="64" t="s">
        <v>130</v>
      </c>
      <c r="D498" s="63" t="s">
        <v>148</v>
      </c>
      <c r="E498" s="173">
        <v>170430</v>
      </c>
      <c r="F498" s="173">
        <v>167360</v>
      </c>
      <c r="G498" s="174">
        <v>1590</v>
      </c>
      <c r="H498" s="174">
        <v>1560</v>
      </c>
    </row>
    <row r="499" spans="2:8">
      <c r="B499" s="62" t="s">
        <v>139</v>
      </c>
      <c r="C499" s="62" t="s">
        <v>131</v>
      </c>
      <c r="D499" s="63" t="s">
        <v>145</v>
      </c>
      <c r="E499" s="173">
        <v>30850</v>
      </c>
      <c r="F499" s="173">
        <v>27960</v>
      </c>
      <c r="G499" s="174">
        <v>280</v>
      </c>
      <c r="H499" s="174">
        <v>260</v>
      </c>
    </row>
    <row r="500" spans="2:8">
      <c r="B500" s="62" t="s">
        <v>139</v>
      </c>
      <c r="C500" s="64" t="s">
        <v>131</v>
      </c>
      <c r="D500" s="63" t="s">
        <v>146</v>
      </c>
      <c r="E500" s="173">
        <v>38080</v>
      </c>
      <c r="F500" s="173">
        <v>35190</v>
      </c>
      <c r="G500" s="174">
        <v>350</v>
      </c>
      <c r="H500" s="174">
        <v>330</v>
      </c>
    </row>
    <row r="501" spans="2:8">
      <c r="B501" s="62" t="s">
        <v>139</v>
      </c>
      <c r="C501" s="64" t="s">
        <v>131</v>
      </c>
      <c r="D501" s="63" t="s">
        <v>147</v>
      </c>
      <c r="E501" s="173">
        <v>97270</v>
      </c>
      <c r="F501" s="173">
        <v>94380</v>
      </c>
      <c r="G501" s="174">
        <v>850</v>
      </c>
      <c r="H501" s="174">
        <v>820</v>
      </c>
    </row>
    <row r="502" spans="2:8">
      <c r="B502" s="62" t="s">
        <v>139</v>
      </c>
      <c r="C502" s="64" t="s">
        <v>131</v>
      </c>
      <c r="D502" s="63" t="s">
        <v>148</v>
      </c>
      <c r="E502" s="173">
        <v>169600</v>
      </c>
      <c r="F502" s="173">
        <v>166710</v>
      </c>
      <c r="G502" s="174">
        <v>1580</v>
      </c>
      <c r="H502" s="174">
        <v>1550</v>
      </c>
    </row>
    <row r="503" spans="2:8">
      <c r="B503" s="62" t="s">
        <v>139</v>
      </c>
      <c r="C503" s="62" t="s">
        <v>132</v>
      </c>
      <c r="D503" s="63" t="s">
        <v>145</v>
      </c>
      <c r="E503" s="173">
        <v>30090</v>
      </c>
      <c r="F503" s="173">
        <v>27360</v>
      </c>
      <c r="G503" s="174">
        <v>280</v>
      </c>
      <c r="H503" s="174">
        <v>250</v>
      </c>
    </row>
    <row r="504" spans="2:8">
      <c r="B504" s="62" t="s">
        <v>139</v>
      </c>
      <c r="C504" s="64" t="s">
        <v>133</v>
      </c>
      <c r="D504" s="63" t="s">
        <v>146</v>
      </c>
      <c r="E504" s="173">
        <v>37320</v>
      </c>
      <c r="F504" s="173">
        <v>34590</v>
      </c>
      <c r="G504" s="174">
        <v>350</v>
      </c>
      <c r="H504" s="174">
        <v>320</v>
      </c>
    </row>
    <row r="505" spans="2:8">
      <c r="B505" s="62" t="s">
        <v>139</v>
      </c>
      <c r="C505" s="64" t="s">
        <v>132</v>
      </c>
      <c r="D505" s="63" t="s">
        <v>147</v>
      </c>
      <c r="E505" s="173">
        <v>96510</v>
      </c>
      <c r="F505" s="173">
        <v>93780</v>
      </c>
      <c r="G505" s="174">
        <v>840</v>
      </c>
      <c r="H505" s="174">
        <v>810</v>
      </c>
    </row>
    <row r="506" spans="2:8">
      <c r="B506" s="62" t="s">
        <v>139</v>
      </c>
      <c r="C506" s="64" t="s">
        <v>132</v>
      </c>
      <c r="D506" s="63" t="s">
        <v>148</v>
      </c>
      <c r="E506" s="173">
        <v>168840</v>
      </c>
      <c r="F506" s="173">
        <v>166110</v>
      </c>
      <c r="G506" s="174">
        <v>1570</v>
      </c>
      <c r="H506" s="174">
        <v>1540</v>
      </c>
    </row>
    <row r="507" spans="2:8">
      <c r="B507" s="62" t="s">
        <v>140</v>
      </c>
      <c r="C507" s="62" t="s">
        <v>520</v>
      </c>
      <c r="D507" s="63" t="s">
        <v>145</v>
      </c>
      <c r="E507" s="173">
        <v>224400</v>
      </c>
      <c r="F507" s="173">
        <v>176360</v>
      </c>
      <c r="G507" s="174">
        <v>2220</v>
      </c>
      <c r="H507" s="174">
        <v>1740</v>
      </c>
    </row>
    <row r="508" spans="2:8">
      <c r="B508" s="62" t="s">
        <v>140</v>
      </c>
      <c r="C508" s="62" t="s">
        <v>520</v>
      </c>
      <c r="D508" s="63" t="s">
        <v>146</v>
      </c>
      <c r="E508" s="173">
        <v>231440</v>
      </c>
      <c r="F508" s="173">
        <v>183400</v>
      </c>
      <c r="G508" s="174">
        <v>2290</v>
      </c>
      <c r="H508" s="174">
        <v>1810</v>
      </c>
    </row>
    <row r="509" spans="2:8">
      <c r="B509" s="62" t="s">
        <v>140</v>
      </c>
      <c r="C509" s="62" t="s">
        <v>520</v>
      </c>
      <c r="D509" s="63" t="s">
        <v>147</v>
      </c>
      <c r="E509" s="173">
        <v>289320</v>
      </c>
      <c r="F509" s="173">
        <v>241280</v>
      </c>
      <c r="G509" s="174">
        <v>2770</v>
      </c>
      <c r="H509" s="174">
        <v>2290</v>
      </c>
    </row>
    <row r="510" spans="2:8">
      <c r="B510" s="62" t="s">
        <v>140</v>
      </c>
      <c r="C510" s="62" t="s">
        <v>520</v>
      </c>
      <c r="D510" s="63" t="s">
        <v>148</v>
      </c>
      <c r="E510" s="173">
        <v>359780</v>
      </c>
      <c r="F510" s="173">
        <v>311740</v>
      </c>
      <c r="G510" s="174">
        <v>3470</v>
      </c>
      <c r="H510" s="174">
        <v>2990</v>
      </c>
    </row>
    <row r="511" spans="2:8">
      <c r="B511" s="62" t="s">
        <v>140</v>
      </c>
      <c r="C511" s="62" t="s">
        <v>521</v>
      </c>
      <c r="D511" s="63" t="s">
        <v>145</v>
      </c>
      <c r="E511" s="173">
        <v>121640</v>
      </c>
      <c r="F511" s="173">
        <v>97630</v>
      </c>
      <c r="G511" s="174">
        <v>1190</v>
      </c>
      <c r="H511" s="174">
        <v>950</v>
      </c>
    </row>
    <row r="512" spans="2:8">
      <c r="B512" s="62" t="s">
        <v>140</v>
      </c>
      <c r="C512" s="62" t="s">
        <v>521</v>
      </c>
      <c r="D512" s="63" t="s">
        <v>146</v>
      </c>
      <c r="E512" s="173">
        <v>128680</v>
      </c>
      <c r="F512" s="173">
        <v>104670</v>
      </c>
      <c r="G512" s="174">
        <v>1260</v>
      </c>
      <c r="H512" s="174">
        <v>1020</v>
      </c>
    </row>
    <row r="513" spans="2:8">
      <c r="B513" s="62" t="s">
        <v>140</v>
      </c>
      <c r="C513" s="62" t="s">
        <v>521</v>
      </c>
      <c r="D513" s="63" t="s">
        <v>147</v>
      </c>
      <c r="E513" s="173">
        <v>186560</v>
      </c>
      <c r="F513" s="173">
        <v>162550</v>
      </c>
      <c r="G513" s="174">
        <v>1750</v>
      </c>
      <c r="H513" s="174">
        <v>1510</v>
      </c>
    </row>
    <row r="514" spans="2:8">
      <c r="B514" s="62" t="s">
        <v>140</v>
      </c>
      <c r="C514" s="62" t="s">
        <v>521</v>
      </c>
      <c r="D514" s="63" t="s">
        <v>148</v>
      </c>
      <c r="E514" s="173">
        <v>257020</v>
      </c>
      <c r="F514" s="173">
        <v>233010</v>
      </c>
      <c r="G514" s="174">
        <v>2450</v>
      </c>
      <c r="H514" s="174">
        <v>2210</v>
      </c>
    </row>
    <row r="515" spans="2:8">
      <c r="B515" s="62" t="s">
        <v>140</v>
      </c>
      <c r="C515" s="62" t="s">
        <v>113</v>
      </c>
      <c r="D515" s="63" t="s">
        <v>145</v>
      </c>
      <c r="E515" s="173">
        <v>87290</v>
      </c>
      <c r="F515" s="173">
        <v>71280</v>
      </c>
      <c r="G515" s="174">
        <v>850</v>
      </c>
      <c r="H515" s="174">
        <v>690</v>
      </c>
    </row>
    <row r="516" spans="2:8">
      <c r="B516" s="62" t="s">
        <v>140</v>
      </c>
      <c r="C516" s="64" t="s">
        <v>114</v>
      </c>
      <c r="D516" s="63" t="s">
        <v>146</v>
      </c>
      <c r="E516" s="173">
        <v>94330</v>
      </c>
      <c r="F516" s="173">
        <v>78320</v>
      </c>
      <c r="G516" s="174">
        <v>920</v>
      </c>
      <c r="H516" s="174">
        <v>760</v>
      </c>
    </row>
    <row r="517" spans="2:8">
      <c r="B517" s="62" t="s">
        <v>140</v>
      </c>
      <c r="C517" s="64" t="s">
        <v>114</v>
      </c>
      <c r="D517" s="63" t="s">
        <v>147</v>
      </c>
      <c r="E517" s="173">
        <v>152210</v>
      </c>
      <c r="F517" s="173">
        <v>136200</v>
      </c>
      <c r="G517" s="174">
        <v>1400</v>
      </c>
      <c r="H517" s="174">
        <v>1240</v>
      </c>
    </row>
    <row r="518" spans="2:8">
      <c r="B518" s="62" t="s">
        <v>140</v>
      </c>
      <c r="C518" s="64" t="s">
        <v>114</v>
      </c>
      <c r="D518" s="63" t="s">
        <v>148</v>
      </c>
      <c r="E518" s="173">
        <v>222670</v>
      </c>
      <c r="F518" s="173">
        <v>206660</v>
      </c>
      <c r="G518" s="174">
        <v>2100</v>
      </c>
      <c r="H518" s="174">
        <v>1940</v>
      </c>
    </row>
    <row r="519" spans="2:8">
      <c r="B519" s="62" t="s">
        <v>140</v>
      </c>
      <c r="C519" s="62" t="s">
        <v>115</v>
      </c>
      <c r="D519" s="63" t="s">
        <v>145</v>
      </c>
      <c r="E519" s="173">
        <v>70280</v>
      </c>
      <c r="F519" s="173">
        <v>58270</v>
      </c>
      <c r="G519" s="174">
        <v>680</v>
      </c>
      <c r="H519" s="174">
        <v>560</v>
      </c>
    </row>
    <row r="520" spans="2:8">
      <c r="B520" s="62" t="s">
        <v>140</v>
      </c>
      <c r="C520" s="64" t="s">
        <v>116</v>
      </c>
      <c r="D520" s="63" t="s">
        <v>146</v>
      </c>
      <c r="E520" s="173">
        <v>77320</v>
      </c>
      <c r="F520" s="173">
        <v>65310</v>
      </c>
      <c r="G520" s="174">
        <v>750</v>
      </c>
      <c r="H520" s="174">
        <v>630</v>
      </c>
    </row>
    <row r="521" spans="2:8">
      <c r="B521" s="62" t="s">
        <v>140</v>
      </c>
      <c r="C521" s="64" t="s">
        <v>116</v>
      </c>
      <c r="D521" s="63" t="s">
        <v>147</v>
      </c>
      <c r="E521" s="173">
        <v>135200</v>
      </c>
      <c r="F521" s="173">
        <v>123190</v>
      </c>
      <c r="G521" s="174">
        <v>1230</v>
      </c>
      <c r="H521" s="174">
        <v>1110</v>
      </c>
    </row>
    <row r="522" spans="2:8">
      <c r="B522" s="62" t="s">
        <v>140</v>
      </c>
      <c r="C522" s="64" t="s">
        <v>116</v>
      </c>
      <c r="D522" s="63" t="s">
        <v>148</v>
      </c>
      <c r="E522" s="173">
        <v>205660</v>
      </c>
      <c r="F522" s="173">
        <v>193650</v>
      </c>
      <c r="G522" s="174">
        <v>1930</v>
      </c>
      <c r="H522" s="174">
        <v>1810</v>
      </c>
    </row>
    <row r="523" spans="2:8">
      <c r="B523" s="62" t="s">
        <v>140</v>
      </c>
      <c r="C523" s="62" t="s">
        <v>117</v>
      </c>
      <c r="D523" s="63" t="s">
        <v>145</v>
      </c>
      <c r="E523" s="173">
        <v>65430</v>
      </c>
      <c r="F523" s="173">
        <v>55830</v>
      </c>
      <c r="G523" s="174">
        <v>630</v>
      </c>
      <c r="H523" s="174">
        <v>530</v>
      </c>
    </row>
    <row r="524" spans="2:8">
      <c r="B524" s="62" t="s">
        <v>140</v>
      </c>
      <c r="C524" s="64" t="s">
        <v>118</v>
      </c>
      <c r="D524" s="63" t="s">
        <v>146</v>
      </c>
      <c r="E524" s="173">
        <v>72470</v>
      </c>
      <c r="F524" s="173">
        <v>62870</v>
      </c>
      <c r="G524" s="174">
        <v>700</v>
      </c>
      <c r="H524" s="174">
        <v>600</v>
      </c>
    </row>
    <row r="525" spans="2:8">
      <c r="B525" s="62" t="s">
        <v>140</v>
      </c>
      <c r="C525" s="64" t="s">
        <v>118</v>
      </c>
      <c r="D525" s="63" t="s">
        <v>147</v>
      </c>
      <c r="E525" s="173">
        <v>130350</v>
      </c>
      <c r="F525" s="173">
        <v>120750</v>
      </c>
      <c r="G525" s="174">
        <v>1180</v>
      </c>
      <c r="H525" s="174">
        <v>1090</v>
      </c>
    </row>
    <row r="526" spans="2:8">
      <c r="B526" s="62" t="s">
        <v>140</v>
      </c>
      <c r="C526" s="64" t="s">
        <v>118</v>
      </c>
      <c r="D526" s="63" t="s">
        <v>148</v>
      </c>
      <c r="E526" s="173">
        <v>200810</v>
      </c>
      <c r="F526" s="173">
        <v>191210</v>
      </c>
      <c r="G526" s="174">
        <v>1880</v>
      </c>
      <c r="H526" s="174">
        <v>1790</v>
      </c>
    </row>
    <row r="527" spans="2:8">
      <c r="B527" s="62" t="s">
        <v>140</v>
      </c>
      <c r="C527" s="62" t="s">
        <v>120</v>
      </c>
      <c r="D527" s="63" t="s">
        <v>145</v>
      </c>
      <c r="E527" s="173">
        <v>57230</v>
      </c>
      <c r="F527" s="173">
        <v>49220</v>
      </c>
      <c r="G527" s="174">
        <v>550</v>
      </c>
      <c r="H527" s="174">
        <v>470</v>
      </c>
    </row>
    <row r="528" spans="2:8">
      <c r="B528" s="62" t="s">
        <v>140</v>
      </c>
      <c r="C528" s="62" t="s">
        <v>120</v>
      </c>
      <c r="D528" s="63" t="s">
        <v>146</v>
      </c>
      <c r="E528" s="173">
        <v>64270</v>
      </c>
      <c r="F528" s="173">
        <v>56260</v>
      </c>
      <c r="G528" s="174">
        <v>620</v>
      </c>
      <c r="H528" s="174">
        <v>540</v>
      </c>
    </row>
    <row r="529" spans="2:8">
      <c r="B529" s="62" t="s">
        <v>140</v>
      </c>
      <c r="C529" s="62" t="s">
        <v>120</v>
      </c>
      <c r="D529" s="63" t="s">
        <v>147</v>
      </c>
      <c r="E529" s="173">
        <v>122150</v>
      </c>
      <c r="F529" s="173">
        <v>114140</v>
      </c>
      <c r="G529" s="174">
        <v>1100</v>
      </c>
      <c r="H529" s="174">
        <v>1020</v>
      </c>
    </row>
    <row r="530" spans="2:8">
      <c r="B530" s="62" t="s">
        <v>140</v>
      </c>
      <c r="C530" s="62" t="s">
        <v>120</v>
      </c>
      <c r="D530" s="63" t="s">
        <v>148</v>
      </c>
      <c r="E530" s="173">
        <v>192610</v>
      </c>
      <c r="F530" s="173">
        <v>184600</v>
      </c>
      <c r="G530" s="174">
        <v>1800</v>
      </c>
      <c r="H530" s="174">
        <v>1720</v>
      </c>
    </row>
    <row r="531" spans="2:8">
      <c r="B531" s="62" t="s">
        <v>140</v>
      </c>
      <c r="C531" s="62" t="s">
        <v>121</v>
      </c>
      <c r="D531" s="63" t="s">
        <v>145</v>
      </c>
      <c r="E531" s="173">
        <v>51440</v>
      </c>
      <c r="F531" s="173">
        <v>44580</v>
      </c>
      <c r="G531" s="174">
        <v>490</v>
      </c>
      <c r="H531" s="174">
        <v>420</v>
      </c>
    </row>
    <row r="532" spans="2:8">
      <c r="B532" s="62" t="s">
        <v>140</v>
      </c>
      <c r="C532" s="64" t="s">
        <v>121</v>
      </c>
      <c r="D532" s="63" t="s">
        <v>146</v>
      </c>
      <c r="E532" s="173">
        <v>58480</v>
      </c>
      <c r="F532" s="173">
        <v>51620</v>
      </c>
      <c r="G532" s="174">
        <v>560</v>
      </c>
      <c r="H532" s="174">
        <v>490</v>
      </c>
    </row>
    <row r="533" spans="2:8">
      <c r="B533" s="62" t="s">
        <v>140</v>
      </c>
      <c r="C533" s="64" t="s">
        <v>121</v>
      </c>
      <c r="D533" s="63" t="s">
        <v>147</v>
      </c>
      <c r="E533" s="173">
        <v>116360</v>
      </c>
      <c r="F533" s="173">
        <v>109500</v>
      </c>
      <c r="G533" s="174">
        <v>1040</v>
      </c>
      <c r="H533" s="174">
        <v>970</v>
      </c>
    </row>
    <row r="534" spans="2:8">
      <c r="B534" s="62" t="s">
        <v>140</v>
      </c>
      <c r="C534" s="64" t="s">
        <v>121</v>
      </c>
      <c r="D534" s="63" t="s">
        <v>148</v>
      </c>
      <c r="E534" s="173">
        <v>186820</v>
      </c>
      <c r="F534" s="173">
        <v>179960</v>
      </c>
      <c r="G534" s="174">
        <v>1740</v>
      </c>
      <c r="H534" s="174">
        <v>1670</v>
      </c>
    </row>
    <row r="535" spans="2:8">
      <c r="B535" s="62" t="s">
        <v>140</v>
      </c>
      <c r="C535" s="62" t="s">
        <v>122</v>
      </c>
      <c r="D535" s="63" t="s">
        <v>145</v>
      </c>
      <c r="E535" s="173">
        <v>47150</v>
      </c>
      <c r="F535" s="173">
        <v>41150</v>
      </c>
      <c r="G535" s="174">
        <v>450</v>
      </c>
      <c r="H535" s="174">
        <v>390</v>
      </c>
    </row>
    <row r="536" spans="2:8">
      <c r="B536" s="62" t="s">
        <v>140</v>
      </c>
      <c r="C536" s="64" t="s">
        <v>122</v>
      </c>
      <c r="D536" s="63" t="s">
        <v>146</v>
      </c>
      <c r="E536" s="173">
        <v>54190</v>
      </c>
      <c r="F536" s="173">
        <v>48190</v>
      </c>
      <c r="G536" s="174">
        <v>520</v>
      </c>
      <c r="H536" s="174">
        <v>460</v>
      </c>
    </row>
    <row r="537" spans="2:8">
      <c r="B537" s="62" t="s">
        <v>140</v>
      </c>
      <c r="C537" s="64" t="s">
        <v>122</v>
      </c>
      <c r="D537" s="63" t="s">
        <v>147</v>
      </c>
      <c r="E537" s="173">
        <v>112070</v>
      </c>
      <c r="F537" s="173">
        <v>106070</v>
      </c>
      <c r="G537" s="174">
        <v>1000</v>
      </c>
      <c r="H537" s="174">
        <v>940</v>
      </c>
    </row>
    <row r="538" spans="2:8">
      <c r="B538" s="62" t="s">
        <v>140</v>
      </c>
      <c r="C538" s="64" t="s">
        <v>122</v>
      </c>
      <c r="D538" s="63" t="s">
        <v>148</v>
      </c>
      <c r="E538" s="173">
        <v>182530</v>
      </c>
      <c r="F538" s="173">
        <v>176530</v>
      </c>
      <c r="G538" s="174">
        <v>1700</v>
      </c>
      <c r="H538" s="174">
        <v>1640</v>
      </c>
    </row>
    <row r="539" spans="2:8">
      <c r="B539" s="62" t="s">
        <v>140</v>
      </c>
      <c r="C539" s="62" t="s">
        <v>123</v>
      </c>
      <c r="D539" s="63" t="s">
        <v>145</v>
      </c>
      <c r="E539" s="173">
        <v>43770</v>
      </c>
      <c r="F539" s="173">
        <v>38440</v>
      </c>
      <c r="G539" s="174">
        <v>410</v>
      </c>
      <c r="H539" s="174">
        <v>360</v>
      </c>
    </row>
    <row r="540" spans="2:8">
      <c r="B540" s="62" t="s">
        <v>140</v>
      </c>
      <c r="C540" s="64" t="s">
        <v>123</v>
      </c>
      <c r="D540" s="63" t="s">
        <v>146</v>
      </c>
      <c r="E540" s="173">
        <v>50810</v>
      </c>
      <c r="F540" s="173">
        <v>45480</v>
      </c>
      <c r="G540" s="174">
        <v>480</v>
      </c>
      <c r="H540" s="174">
        <v>430</v>
      </c>
    </row>
    <row r="541" spans="2:8">
      <c r="B541" s="62" t="s">
        <v>140</v>
      </c>
      <c r="C541" s="64" t="s">
        <v>123</v>
      </c>
      <c r="D541" s="63" t="s">
        <v>147</v>
      </c>
      <c r="E541" s="173">
        <v>108690</v>
      </c>
      <c r="F541" s="173">
        <v>103360</v>
      </c>
      <c r="G541" s="174">
        <v>970</v>
      </c>
      <c r="H541" s="174">
        <v>910</v>
      </c>
    </row>
    <row r="542" spans="2:8">
      <c r="B542" s="62" t="s">
        <v>140</v>
      </c>
      <c r="C542" s="64" t="s">
        <v>123</v>
      </c>
      <c r="D542" s="63" t="s">
        <v>148</v>
      </c>
      <c r="E542" s="173">
        <v>179150</v>
      </c>
      <c r="F542" s="173">
        <v>173820</v>
      </c>
      <c r="G542" s="174">
        <v>1670</v>
      </c>
      <c r="H542" s="174">
        <v>1610</v>
      </c>
    </row>
    <row r="543" spans="2:8">
      <c r="B543" s="62" t="s">
        <v>140</v>
      </c>
      <c r="C543" s="62" t="s">
        <v>124</v>
      </c>
      <c r="D543" s="63" t="s">
        <v>145</v>
      </c>
      <c r="E543" s="173">
        <v>38070</v>
      </c>
      <c r="F543" s="173">
        <v>33260</v>
      </c>
      <c r="G543" s="174">
        <v>360</v>
      </c>
      <c r="H543" s="174">
        <v>310</v>
      </c>
    </row>
    <row r="544" spans="2:8">
      <c r="B544" s="62" t="s">
        <v>140</v>
      </c>
      <c r="C544" s="64" t="s">
        <v>124</v>
      </c>
      <c r="D544" s="63" t="s">
        <v>146</v>
      </c>
      <c r="E544" s="173">
        <v>45110</v>
      </c>
      <c r="F544" s="173">
        <v>40300</v>
      </c>
      <c r="G544" s="174">
        <v>430</v>
      </c>
      <c r="H544" s="174">
        <v>380</v>
      </c>
    </row>
    <row r="545" spans="2:8">
      <c r="B545" s="62" t="s">
        <v>140</v>
      </c>
      <c r="C545" s="64" t="s">
        <v>124</v>
      </c>
      <c r="D545" s="63" t="s">
        <v>147</v>
      </c>
      <c r="E545" s="173">
        <v>102990</v>
      </c>
      <c r="F545" s="173">
        <v>98180</v>
      </c>
      <c r="G545" s="174">
        <v>910</v>
      </c>
      <c r="H545" s="174">
        <v>860</v>
      </c>
    </row>
    <row r="546" spans="2:8">
      <c r="B546" s="62" t="s">
        <v>140</v>
      </c>
      <c r="C546" s="64" t="s">
        <v>124</v>
      </c>
      <c r="D546" s="63" t="s">
        <v>148</v>
      </c>
      <c r="E546" s="173">
        <v>173450</v>
      </c>
      <c r="F546" s="173">
        <v>168640</v>
      </c>
      <c r="G546" s="174">
        <v>1610</v>
      </c>
      <c r="H546" s="174">
        <v>1560</v>
      </c>
    </row>
    <row r="547" spans="2:8">
      <c r="B547" s="62" t="s">
        <v>140</v>
      </c>
      <c r="C547" s="62" t="s">
        <v>125</v>
      </c>
      <c r="D547" s="63" t="s">
        <v>145</v>
      </c>
      <c r="E547" s="173">
        <v>36160</v>
      </c>
      <c r="F547" s="173">
        <v>31800</v>
      </c>
      <c r="G547" s="174">
        <v>340</v>
      </c>
      <c r="H547" s="174">
        <v>290</v>
      </c>
    </row>
    <row r="548" spans="2:8">
      <c r="B548" s="62" t="s">
        <v>140</v>
      </c>
      <c r="C548" s="64" t="s">
        <v>125</v>
      </c>
      <c r="D548" s="63" t="s">
        <v>146</v>
      </c>
      <c r="E548" s="173">
        <v>43200</v>
      </c>
      <c r="F548" s="173">
        <v>38840</v>
      </c>
      <c r="G548" s="174">
        <v>410</v>
      </c>
      <c r="H548" s="174">
        <v>360</v>
      </c>
    </row>
    <row r="549" spans="2:8">
      <c r="B549" s="62" t="s">
        <v>140</v>
      </c>
      <c r="C549" s="64" t="s">
        <v>125</v>
      </c>
      <c r="D549" s="63" t="s">
        <v>147</v>
      </c>
      <c r="E549" s="173">
        <v>101080</v>
      </c>
      <c r="F549" s="173">
        <v>96720</v>
      </c>
      <c r="G549" s="174">
        <v>890</v>
      </c>
      <c r="H549" s="174">
        <v>850</v>
      </c>
    </row>
    <row r="550" spans="2:8">
      <c r="B550" s="62" t="s">
        <v>140</v>
      </c>
      <c r="C550" s="64" t="s">
        <v>125</v>
      </c>
      <c r="D550" s="63" t="s">
        <v>148</v>
      </c>
      <c r="E550" s="173">
        <v>171540</v>
      </c>
      <c r="F550" s="173">
        <v>167180</v>
      </c>
      <c r="G550" s="174">
        <v>1590</v>
      </c>
      <c r="H550" s="174">
        <v>1550</v>
      </c>
    </row>
    <row r="551" spans="2:8">
      <c r="B551" s="62" t="s">
        <v>140</v>
      </c>
      <c r="C551" s="62" t="s">
        <v>126</v>
      </c>
      <c r="D551" s="63" t="s">
        <v>145</v>
      </c>
      <c r="E551" s="173">
        <v>34540</v>
      </c>
      <c r="F551" s="173">
        <v>30540</v>
      </c>
      <c r="G551" s="174">
        <v>320</v>
      </c>
      <c r="H551" s="174">
        <v>280</v>
      </c>
    </row>
    <row r="552" spans="2:8">
      <c r="B552" s="62" t="s">
        <v>140</v>
      </c>
      <c r="C552" s="64" t="s">
        <v>126</v>
      </c>
      <c r="D552" s="63" t="s">
        <v>146</v>
      </c>
      <c r="E552" s="173">
        <v>41580</v>
      </c>
      <c r="F552" s="173">
        <v>37580</v>
      </c>
      <c r="G552" s="174">
        <v>390</v>
      </c>
      <c r="H552" s="174">
        <v>350</v>
      </c>
    </row>
    <row r="553" spans="2:8">
      <c r="B553" s="62" t="s">
        <v>140</v>
      </c>
      <c r="C553" s="64" t="s">
        <v>126</v>
      </c>
      <c r="D553" s="63" t="s">
        <v>147</v>
      </c>
      <c r="E553" s="173">
        <v>99460</v>
      </c>
      <c r="F553" s="173">
        <v>95460</v>
      </c>
      <c r="G553" s="174">
        <v>870</v>
      </c>
      <c r="H553" s="174">
        <v>830</v>
      </c>
    </row>
    <row r="554" spans="2:8">
      <c r="B554" s="62" t="s">
        <v>140</v>
      </c>
      <c r="C554" s="64" t="s">
        <v>126</v>
      </c>
      <c r="D554" s="63" t="s">
        <v>148</v>
      </c>
      <c r="E554" s="173">
        <v>169920</v>
      </c>
      <c r="F554" s="173">
        <v>165920</v>
      </c>
      <c r="G554" s="174">
        <v>1570</v>
      </c>
      <c r="H554" s="174">
        <v>1530</v>
      </c>
    </row>
    <row r="555" spans="2:8">
      <c r="B555" s="62" t="s">
        <v>140</v>
      </c>
      <c r="C555" s="62" t="s">
        <v>127</v>
      </c>
      <c r="D555" s="63" t="s">
        <v>145</v>
      </c>
      <c r="E555" s="173">
        <v>33170</v>
      </c>
      <c r="F555" s="173">
        <v>29480</v>
      </c>
      <c r="G555" s="174">
        <v>310</v>
      </c>
      <c r="H555" s="174">
        <v>270</v>
      </c>
    </row>
    <row r="556" spans="2:8">
      <c r="B556" s="62" t="s">
        <v>140</v>
      </c>
      <c r="C556" s="64" t="s">
        <v>127</v>
      </c>
      <c r="D556" s="63" t="s">
        <v>146</v>
      </c>
      <c r="E556" s="173">
        <v>40210</v>
      </c>
      <c r="F556" s="173">
        <v>36520</v>
      </c>
      <c r="G556" s="174">
        <v>380</v>
      </c>
      <c r="H556" s="174">
        <v>340</v>
      </c>
    </row>
    <row r="557" spans="2:8">
      <c r="B557" s="62" t="s">
        <v>140</v>
      </c>
      <c r="C557" s="64" t="s">
        <v>127</v>
      </c>
      <c r="D557" s="63" t="s">
        <v>147</v>
      </c>
      <c r="E557" s="173">
        <v>98090</v>
      </c>
      <c r="F557" s="173">
        <v>94400</v>
      </c>
      <c r="G557" s="174">
        <v>860</v>
      </c>
      <c r="H557" s="174">
        <v>820</v>
      </c>
    </row>
    <row r="558" spans="2:8">
      <c r="B558" s="62" t="s">
        <v>140</v>
      </c>
      <c r="C558" s="64" t="s">
        <v>127</v>
      </c>
      <c r="D558" s="63" t="s">
        <v>148</v>
      </c>
      <c r="E558" s="173">
        <v>168550</v>
      </c>
      <c r="F558" s="173">
        <v>164860</v>
      </c>
      <c r="G558" s="174">
        <v>1560</v>
      </c>
      <c r="H558" s="174">
        <v>1520</v>
      </c>
    </row>
    <row r="559" spans="2:8">
      <c r="B559" s="62" t="s">
        <v>140</v>
      </c>
      <c r="C559" s="62" t="s">
        <v>128</v>
      </c>
      <c r="D559" s="63" t="s">
        <v>145</v>
      </c>
      <c r="E559" s="173">
        <v>32030</v>
      </c>
      <c r="F559" s="173">
        <v>28600</v>
      </c>
      <c r="G559" s="174">
        <v>300</v>
      </c>
      <c r="H559" s="174">
        <v>260</v>
      </c>
    </row>
    <row r="560" spans="2:8">
      <c r="B560" s="62" t="s">
        <v>140</v>
      </c>
      <c r="C560" s="64" t="s">
        <v>128</v>
      </c>
      <c r="D560" s="63" t="s">
        <v>146</v>
      </c>
      <c r="E560" s="173">
        <v>39070</v>
      </c>
      <c r="F560" s="173">
        <v>35640</v>
      </c>
      <c r="G560" s="174">
        <v>370</v>
      </c>
      <c r="H560" s="174">
        <v>330</v>
      </c>
    </row>
    <row r="561" spans="2:8">
      <c r="B561" s="62" t="s">
        <v>140</v>
      </c>
      <c r="C561" s="64" t="s">
        <v>128</v>
      </c>
      <c r="D561" s="63" t="s">
        <v>147</v>
      </c>
      <c r="E561" s="173">
        <v>96950</v>
      </c>
      <c r="F561" s="173">
        <v>93520</v>
      </c>
      <c r="G561" s="174">
        <v>850</v>
      </c>
      <c r="H561" s="174">
        <v>810</v>
      </c>
    </row>
    <row r="562" spans="2:8">
      <c r="B562" s="62" t="s">
        <v>140</v>
      </c>
      <c r="C562" s="64" t="s">
        <v>128</v>
      </c>
      <c r="D562" s="63" t="s">
        <v>148</v>
      </c>
      <c r="E562" s="173">
        <v>167410</v>
      </c>
      <c r="F562" s="173">
        <v>163980</v>
      </c>
      <c r="G562" s="174">
        <v>1550</v>
      </c>
      <c r="H562" s="174">
        <v>1510</v>
      </c>
    </row>
    <row r="563" spans="2:8">
      <c r="B563" s="62" t="s">
        <v>140</v>
      </c>
      <c r="C563" s="62" t="s">
        <v>129</v>
      </c>
      <c r="D563" s="63" t="s">
        <v>145</v>
      </c>
      <c r="E563" s="173">
        <v>31020</v>
      </c>
      <c r="F563" s="173">
        <v>27810</v>
      </c>
      <c r="G563" s="174">
        <v>290</v>
      </c>
      <c r="H563" s="174">
        <v>250</v>
      </c>
    </row>
    <row r="564" spans="2:8">
      <c r="B564" s="62" t="s">
        <v>140</v>
      </c>
      <c r="C564" s="64" t="s">
        <v>129</v>
      </c>
      <c r="D564" s="63" t="s">
        <v>146</v>
      </c>
      <c r="E564" s="173">
        <v>38060</v>
      </c>
      <c r="F564" s="173">
        <v>34850</v>
      </c>
      <c r="G564" s="174">
        <v>360</v>
      </c>
      <c r="H564" s="174">
        <v>320</v>
      </c>
    </row>
    <row r="565" spans="2:8">
      <c r="B565" s="62" t="s">
        <v>140</v>
      </c>
      <c r="C565" s="64" t="s">
        <v>129</v>
      </c>
      <c r="D565" s="63" t="s">
        <v>147</v>
      </c>
      <c r="E565" s="173">
        <v>95940</v>
      </c>
      <c r="F565" s="173">
        <v>92730</v>
      </c>
      <c r="G565" s="174">
        <v>840</v>
      </c>
      <c r="H565" s="174">
        <v>810</v>
      </c>
    </row>
    <row r="566" spans="2:8">
      <c r="B566" s="62" t="s">
        <v>140</v>
      </c>
      <c r="C566" s="64" t="s">
        <v>129</v>
      </c>
      <c r="D566" s="63" t="s">
        <v>148</v>
      </c>
      <c r="E566" s="173">
        <v>166400</v>
      </c>
      <c r="F566" s="173">
        <v>163190</v>
      </c>
      <c r="G566" s="174">
        <v>1540</v>
      </c>
      <c r="H566" s="174">
        <v>1510</v>
      </c>
    </row>
    <row r="567" spans="2:8">
      <c r="B567" s="62" t="s">
        <v>140</v>
      </c>
      <c r="C567" s="62" t="s">
        <v>130</v>
      </c>
      <c r="D567" s="63" t="s">
        <v>145</v>
      </c>
      <c r="E567" s="173">
        <v>31030</v>
      </c>
      <c r="F567" s="173">
        <v>28030</v>
      </c>
      <c r="G567" s="174">
        <v>290</v>
      </c>
      <c r="H567" s="174">
        <v>260</v>
      </c>
    </row>
    <row r="568" spans="2:8">
      <c r="B568" s="62" t="s">
        <v>140</v>
      </c>
      <c r="C568" s="64" t="s">
        <v>130</v>
      </c>
      <c r="D568" s="63" t="s">
        <v>146</v>
      </c>
      <c r="E568" s="173">
        <v>38070</v>
      </c>
      <c r="F568" s="173">
        <v>35070</v>
      </c>
      <c r="G568" s="174">
        <v>360</v>
      </c>
      <c r="H568" s="174">
        <v>330</v>
      </c>
    </row>
    <row r="569" spans="2:8">
      <c r="B569" s="62" t="s">
        <v>140</v>
      </c>
      <c r="C569" s="64" t="s">
        <v>130</v>
      </c>
      <c r="D569" s="63" t="s">
        <v>147</v>
      </c>
      <c r="E569" s="173">
        <v>95950</v>
      </c>
      <c r="F569" s="173">
        <v>92950</v>
      </c>
      <c r="G569" s="174">
        <v>840</v>
      </c>
      <c r="H569" s="174">
        <v>810</v>
      </c>
    </row>
    <row r="570" spans="2:8">
      <c r="B570" s="62" t="s">
        <v>140</v>
      </c>
      <c r="C570" s="64" t="s">
        <v>130</v>
      </c>
      <c r="D570" s="63" t="s">
        <v>148</v>
      </c>
      <c r="E570" s="173">
        <v>166410</v>
      </c>
      <c r="F570" s="173">
        <v>163410</v>
      </c>
      <c r="G570" s="174">
        <v>1540</v>
      </c>
      <c r="H570" s="174">
        <v>1510</v>
      </c>
    </row>
    <row r="571" spans="2:8">
      <c r="B571" s="62" t="s">
        <v>140</v>
      </c>
      <c r="C571" s="62" t="s">
        <v>131</v>
      </c>
      <c r="D571" s="63" t="s">
        <v>145</v>
      </c>
      <c r="E571" s="173">
        <v>30210</v>
      </c>
      <c r="F571" s="173">
        <v>27390</v>
      </c>
      <c r="G571" s="174">
        <v>280</v>
      </c>
      <c r="H571" s="174">
        <v>250</v>
      </c>
    </row>
    <row r="572" spans="2:8">
      <c r="B572" s="62" t="s">
        <v>140</v>
      </c>
      <c r="C572" s="64" t="s">
        <v>131</v>
      </c>
      <c r="D572" s="63" t="s">
        <v>146</v>
      </c>
      <c r="E572" s="173">
        <v>37250</v>
      </c>
      <c r="F572" s="173">
        <v>34430</v>
      </c>
      <c r="G572" s="174">
        <v>350</v>
      </c>
      <c r="H572" s="174">
        <v>320</v>
      </c>
    </row>
    <row r="573" spans="2:8">
      <c r="B573" s="62" t="s">
        <v>140</v>
      </c>
      <c r="C573" s="64" t="s">
        <v>131</v>
      </c>
      <c r="D573" s="63" t="s">
        <v>147</v>
      </c>
      <c r="E573" s="173">
        <v>95130</v>
      </c>
      <c r="F573" s="173">
        <v>92310</v>
      </c>
      <c r="G573" s="174">
        <v>830</v>
      </c>
      <c r="H573" s="174">
        <v>800</v>
      </c>
    </row>
    <row r="574" spans="2:8">
      <c r="B574" s="62" t="s">
        <v>140</v>
      </c>
      <c r="C574" s="64" t="s">
        <v>131</v>
      </c>
      <c r="D574" s="63" t="s">
        <v>148</v>
      </c>
      <c r="E574" s="173">
        <v>165590</v>
      </c>
      <c r="F574" s="173">
        <v>162770</v>
      </c>
      <c r="G574" s="174">
        <v>1530</v>
      </c>
      <c r="H574" s="174">
        <v>1500</v>
      </c>
    </row>
    <row r="575" spans="2:8">
      <c r="B575" s="62" t="s">
        <v>140</v>
      </c>
      <c r="C575" s="62" t="s">
        <v>132</v>
      </c>
      <c r="D575" s="63" t="s">
        <v>145</v>
      </c>
      <c r="E575" s="173">
        <v>29470</v>
      </c>
      <c r="F575" s="173">
        <v>26800</v>
      </c>
      <c r="G575" s="174">
        <v>270</v>
      </c>
      <c r="H575" s="174">
        <v>240</v>
      </c>
    </row>
    <row r="576" spans="2:8">
      <c r="B576" s="62" t="s">
        <v>140</v>
      </c>
      <c r="C576" s="64" t="s">
        <v>133</v>
      </c>
      <c r="D576" s="63" t="s">
        <v>146</v>
      </c>
      <c r="E576" s="173">
        <v>36510</v>
      </c>
      <c r="F576" s="173">
        <v>33840</v>
      </c>
      <c r="G576" s="174">
        <v>340</v>
      </c>
      <c r="H576" s="174">
        <v>310</v>
      </c>
    </row>
    <row r="577" spans="2:8">
      <c r="B577" s="62" t="s">
        <v>140</v>
      </c>
      <c r="C577" s="64" t="s">
        <v>132</v>
      </c>
      <c r="D577" s="63" t="s">
        <v>147</v>
      </c>
      <c r="E577" s="173">
        <v>94390</v>
      </c>
      <c r="F577" s="173">
        <v>91720</v>
      </c>
      <c r="G577" s="174">
        <v>820</v>
      </c>
      <c r="H577" s="174">
        <v>800</v>
      </c>
    </row>
    <row r="578" spans="2:8">
      <c r="B578" s="62" t="s">
        <v>140</v>
      </c>
      <c r="C578" s="64" t="s">
        <v>132</v>
      </c>
      <c r="D578" s="63" t="s">
        <v>148</v>
      </c>
      <c r="E578" s="173">
        <v>164850</v>
      </c>
      <c r="F578" s="173">
        <v>162180</v>
      </c>
      <c r="G578" s="174">
        <v>1520</v>
      </c>
      <c r="H578" s="174">
        <v>1500</v>
      </c>
    </row>
  </sheetData>
  <mergeCells count="32">
    <mergeCell ref="J5:J6"/>
    <mergeCell ref="J7:J8"/>
    <mergeCell ref="J9:J10"/>
    <mergeCell ref="J11:J12"/>
    <mergeCell ref="J13:J14"/>
    <mergeCell ref="K2:O2"/>
    <mergeCell ref="P2:T2"/>
    <mergeCell ref="U2:Y2"/>
    <mergeCell ref="Z2:AD2"/>
    <mergeCell ref="J3:J4"/>
    <mergeCell ref="J15:J16"/>
    <mergeCell ref="J17:J18"/>
    <mergeCell ref="J19:J20"/>
    <mergeCell ref="J21:J22"/>
    <mergeCell ref="J23:J24"/>
    <mergeCell ref="J25:J26"/>
    <mergeCell ref="K28:O28"/>
    <mergeCell ref="P28:T28"/>
    <mergeCell ref="U28:Y28"/>
    <mergeCell ref="Z28:AD28"/>
    <mergeCell ref="J29:J30"/>
    <mergeCell ref="J31:J32"/>
    <mergeCell ref="J33:J34"/>
    <mergeCell ref="J35:J36"/>
    <mergeCell ref="J37:J38"/>
    <mergeCell ref="J49:J50"/>
    <mergeCell ref="J51:J52"/>
    <mergeCell ref="J39:J40"/>
    <mergeCell ref="J41:J42"/>
    <mergeCell ref="J43:J44"/>
    <mergeCell ref="J45:J46"/>
    <mergeCell ref="J47:J48"/>
  </mergeCells>
  <phoneticPr fontId="1"/>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495E0-B488-4E80-B5B1-4266BE9A2D03}">
  <sheetPr>
    <tabColor theme="9" tint="0.59999389629810485"/>
  </sheetPr>
  <dimension ref="B1:AE33"/>
  <sheetViews>
    <sheetView zoomScale="90" zoomScaleNormal="90" workbookViewId="0">
      <selection activeCell="E3" sqref="C3:J578"/>
    </sheetView>
  </sheetViews>
  <sheetFormatPr defaultColWidth="9" defaultRowHeight="15" customHeight="1"/>
  <cols>
    <col min="1" max="1" width="1.09765625" style="2" customWidth="1"/>
    <col min="2" max="2" width="5.59765625" style="2" customWidth="1"/>
    <col min="3" max="10" width="8.09765625" style="2" customWidth="1"/>
    <col min="11" max="11" width="1.09765625" style="2" customWidth="1"/>
    <col min="12" max="12" width="5.59765625" style="2" customWidth="1"/>
    <col min="13" max="20" width="8.09765625" style="2" customWidth="1"/>
    <col min="21" max="21" width="1.09765625" style="2" customWidth="1"/>
    <col min="22" max="22" width="5.59765625" style="2" customWidth="1"/>
    <col min="23" max="30" width="8.09765625" style="2" customWidth="1"/>
    <col min="31" max="31" width="10.09765625" style="2" customWidth="1"/>
    <col min="32" max="16384" width="9" style="2"/>
  </cols>
  <sheetData>
    <row r="1" spans="2:31" ht="8.25" customHeight="1"/>
    <row r="2" spans="2:31" ht="15" customHeight="1">
      <c r="B2" s="560" t="s">
        <v>293</v>
      </c>
      <c r="C2" s="560"/>
      <c r="D2" s="32">
        <f>基本情報!G6</f>
        <v>0</v>
      </c>
      <c r="E2" s="2" t="s">
        <v>522</v>
      </c>
      <c r="L2" s="2" t="s">
        <v>245</v>
      </c>
    </row>
    <row r="3" spans="2:31" ht="15" customHeight="1">
      <c r="B3" s="2" t="s">
        <v>434</v>
      </c>
      <c r="L3" s="700"/>
      <c r="M3" s="569" t="s">
        <v>152</v>
      </c>
      <c r="N3" s="569"/>
      <c r="O3" s="569"/>
      <c r="P3" s="569"/>
      <c r="Q3" s="569"/>
      <c r="R3" s="569"/>
      <c r="S3" s="569"/>
      <c r="T3" s="569"/>
      <c r="V3" s="710" t="s">
        <v>395</v>
      </c>
      <c r="W3" s="711"/>
      <c r="X3" s="711"/>
      <c r="Y3" s="711"/>
      <c r="Z3" s="711"/>
      <c r="AA3" s="711"/>
      <c r="AB3" s="711"/>
      <c r="AC3" s="711"/>
      <c r="AD3" s="712"/>
    </row>
    <row r="4" spans="2:31" ht="15" customHeight="1">
      <c r="B4" s="560"/>
      <c r="C4" s="560" t="s">
        <v>11</v>
      </c>
      <c r="D4" s="560"/>
      <c r="E4" s="560"/>
      <c r="F4" s="560"/>
      <c r="G4" s="560" t="s">
        <v>12</v>
      </c>
      <c r="H4" s="560"/>
      <c r="I4" s="560"/>
      <c r="J4" s="560"/>
      <c r="L4" s="701"/>
      <c r="M4" s="569" t="s">
        <v>11</v>
      </c>
      <c r="N4" s="569"/>
      <c r="O4" s="569"/>
      <c r="P4" s="569"/>
      <c r="Q4" s="569" t="s">
        <v>12</v>
      </c>
      <c r="R4" s="569"/>
      <c r="S4" s="569"/>
      <c r="T4" s="569"/>
      <c r="V4" s="701"/>
      <c r="W4" s="569" t="s">
        <v>11</v>
      </c>
      <c r="X4" s="569"/>
      <c r="Y4" s="569"/>
      <c r="Z4" s="569"/>
      <c r="AA4" s="569" t="s">
        <v>12</v>
      </c>
      <c r="AB4" s="569"/>
      <c r="AC4" s="569"/>
      <c r="AD4" s="569"/>
    </row>
    <row r="5" spans="2:31" ht="15" customHeight="1">
      <c r="B5" s="560"/>
      <c r="C5" s="63" t="s">
        <v>145</v>
      </c>
      <c r="D5" s="63" t="s">
        <v>146</v>
      </c>
      <c r="E5" s="63" t="s">
        <v>147</v>
      </c>
      <c r="F5" s="63" t="s">
        <v>148</v>
      </c>
      <c r="G5" s="63" t="s">
        <v>145</v>
      </c>
      <c r="H5" s="63" t="s">
        <v>146</v>
      </c>
      <c r="I5" s="63" t="s">
        <v>147</v>
      </c>
      <c r="J5" s="63" t="s">
        <v>148</v>
      </c>
      <c r="L5" s="702"/>
      <c r="M5" s="68" t="s">
        <v>145</v>
      </c>
      <c r="N5" s="68" t="s">
        <v>146</v>
      </c>
      <c r="O5" s="68" t="s">
        <v>147</v>
      </c>
      <c r="P5" s="68" t="s">
        <v>148</v>
      </c>
      <c r="Q5" s="68" t="s">
        <v>145</v>
      </c>
      <c r="R5" s="68" t="s">
        <v>146</v>
      </c>
      <c r="S5" s="68" t="s">
        <v>147</v>
      </c>
      <c r="T5" s="68" t="s">
        <v>148</v>
      </c>
      <c r="V5" s="702"/>
      <c r="W5" s="68" t="s">
        <v>145</v>
      </c>
      <c r="X5" s="68" t="s">
        <v>146</v>
      </c>
      <c r="Y5" s="68" t="s">
        <v>147</v>
      </c>
      <c r="Z5" s="68" t="s">
        <v>148</v>
      </c>
      <c r="AA5" s="68" t="s">
        <v>145</v>
      </c>
      <c r="AB5" s="68" t="s">
        <v>146</v>
      </c>
      <c r="AC5" s="68" t="s">
        <v>147</v>
      </c>
      <c r="AD5" s="68" t="s">
        <v>148</v>
      </c>
    </row>
    <row r="6" spans="2:31" ht="15" customHeight="1">
      <c r="B6" s="1" t="s">
        <v>17</v>
      </c>
      <c r="C6" s="32">
        <f>月初児童数!I8</f>
        <v>0</v>
      </c>
      <c r="D6" s="32">
        <f>月初児童数!J8</f>
        <v>0</v>
      </c>
      <c r="E6" s="32">
        <f>月初児童数!K8</f>
        <v>0</v>
      </c>
      <c r="F6" s="32">
        <f>月初児童数!L8</f>
        <v>0</v>
      </c>
      <c r="G6" s="32">
        <f>月初児童数!N8</f>
        <v>0</v>
      </c>
      <c r="H6" s="32">
        <f>月初児童数!O8</f>
        <v>0</v>
      </c>
      <c r="I6" s="32">
        <f>月初児童数!P8</f>
        <v>0</v>
      </c>
      <c r="J6" s="32">
        <f>月初児童数!Q8</f>
        <v>0</v>
      </c>
      <c r="L6" s="1" t="s">
        <v>17</v>
      </c>
      <c r="M6" s="31">
        <f>'②③単価抽出（本園）'!N4</f>
        <v>0</v>
      </c>
      <c r="N6" s="31">
        <f>'②③単価抽出（本園）'!S4</f>
        <v>0</v>
      </c>
      <c r="O6" s="31">
        <f>'②③単価抽出（本園）'!X4</f>
        <v>0</v>
      </c>
      <c r="P6" s="31">
        <f>'②③単価抽出（本園）'!AC4</f>
        <v>0</v>
      </c>
      <c r="Q6" s="31">
        <f>'②③単価抽出（本園）'!N30</f>
        <v>0</v>
      </c>
      <c r="R6" s="31">
        <f>'②③単価抽出（本園）'!S30</f>
        <v>0</v>
      </c>
      <c r="S6" s="31">
        <f>'②③単価抽出（本園）'!X30</f>
        <v>0</v>
      </c>
      <c r="T6" s="31">
        <f>'②③単価抽出（本園）'!AC30</f>
        <v>0</v>
      </c>
      <c r="V6" s="1" t="s">
        <v>17</v>
      </c>
      <c r="W6" s="196">
        <f t="shared" ref="W6:W17" si="0">IFERROR(C6*M6,0)</f>
        <v>0</v>
      </c>
      <c r="X6" s="196">
        <f t="shared" ref="X6:X17" si="1">IFERROR(D6*N6,0)</f>
        <v>0</v>
      </c>
      <c r="Y6" s="196">
        <f t="shared" ref="Y6:Y17" si="2">IFERROR(E6*O6,0)</f>
        <v>0</v>
      </c>
      <c r="Z6" s="196">
        <f t="shared" ref="Z6:Z17" si="3">IFERROR(F6*P6,0)</f>
        <v>0</v>
      </c>
      <c r="AA6" s="196">
        <f t="shared" ref="AA6:AA17" si="4">IFERROR(G6*Q6,0)</f>
        <v>0</v>
      </c>
      <c r="AB6" s="196">
        <f t="shared" ref="AB6:AB17" si="5">IFERROR(H6*R6,0)</f>
        <v>0</v>
      </c>
      <c r="AC6" s="196">
        <f t="shared" ref="AC6:AC17" si="6">IFERROR(I6*S6,0)</f>
        <v>0</v>
      </c>
      <c r="AD6" s="196">
        <f t="shared" ref="AD6:AD17" si="7">IFERROR(J6*T6,0)</f>
        <v>0</v>
      </c>
    </row>
    <row r="7" spans="2:31" ht="15" customHeight="1">
      <c r="B7" s="1" t="s">
        <v>18</v>
      </c>
      <c r="C7" s="32">
        <f>月初児童数!I9</f>
        <v>0</v>
      </c>
      <c r="D7" s="32">
        <f>月初児童数!J9</f>
        <v>0</v>
      </c>
      <c r="E7" s="32">
        <f>月初児童数!K9</f>
        <v>0</v>
      </c>
      <c r="F7" s="32">
        <f>月初児童数!L9</f>
        <v>0</v>
      </c>
      <c r="G7" s="32">
        <f>月初児童数!N9</f>
        <v>0</v>
      </c>
      <c r="H7" s="32">
        <f>月初児童数!O9</f>
        <v>0</v>
      </c>
      <c r="I7" s="32">
        <f>月初児童数!P9</f>
        <v>0</v>
      </c>
      <c r="J7" s="32">
        <f>月初児童数!Q9</f>
        <v>0</v>
      </c>
      <c r="L7" s="1" t="s">
        <v>18</v>
      </c>
      <c r="M7" s="31">
        <f>'②③単価抽出（本園）'!N6</f>
        <v>0</v>
      </c>
      <c r="N7" s="31">
        <f>'②③単価抽出（本園）'!S6</f>
        <v>0</v>
      </c>
      <c r="O7" s="31">
        <f>'②③単価抽出（本園）'!X6</f>
        <v>0</v>
      </c>
      <c r="P7" s="31">
        <f>'②③単価抽出（本園）'!AC6</f>
        <v>0</v>
      </c>
      <c r="Q7" s="31">
        <f>'②③単価抽出（本園）'!N32</f>
        <v>0</v>
      </c>
      <c r="R7" s="31">
        <f>'②③単価抽出（本園）'!S32</f>
        <v>0</v>
      </c>
      <c r="S7" s="31">
        <f>'②③単価抽出（本園）'!X32</f>
        <v>0</v>
      </c>
      <c r="T7" s="31">
        <f>'②③単価抽出（本園）'!AC32</f>
        <v>0</v>
      </c>
      <c r="V7" s="1" t="s">
        <v>18</v>
      </c>
      <c r="W7" s="196">
        <f t="shared" si="0"/>
        <v>0</v>
      </c>
      <c r="X7" s="196">
        <f t="shared" si="1"/>
        <v>0</v>
      </c>
      <c r="Y7" s="196">
        <f t="shared" si="2"/>
        <v>0</v>
      </c>
      <c r="Z7" s="196">
        <f t="shared" si="3"/>
        <v>0</v>
      </c>
      <c r="AA7" s="196">
        <f t="shared" si="4"/>
        <v>0</v>
      </c>
      <c r="AB7" s="196">
        <f t="shared" si="5"/>
        <v>0</v>
      </c>
      <c r="AC7" s="196">
        <f t="shared" si="6"/>
        <v>0</v>
      </c>
      <c r="AD7" s="196">
        <f t="shared" si="7"/>
        <v>0</v>
      </c>
    </row>
    <row r="8" spans="2:31" ht="15" customHeight="1">
      <c r="B8" s="1" t="s">
        <v>19</v>
      </c>
      <c r="C8" s="32">
        <f>月初児童数!I10</f>
        <v>0</v>
      </c>
      <c r="D8" s="32">
        <f>月初児童数!J10</f>
        <v>0</v>
      </c>
      <c r="E8" s="32">
        <f>月初児童数!K10</f>
        <v>0</v>
      </c>
      <c r="F8" s="32">
        <f>月初児童数!L10</f>
        <v>0</v>
      </c>
      <c r="G8" s="32">
        <f>月初児童数!N10</f>
        <v>0</v>
      </c>
      <c r="H8" s="32">
        <f>月初児童数!O10</f>
        <v>0</v>
      </c>
      <c r="I8" s="32">
        <f>月初児童数!P10</f>
        <v>0</v>
      </c>
      <c r="J8" s="32">
        <f>月初児童数!Q10</f>
        <v>0</v>
      </c>
      <c r="L8" s="1" t="s">
        <v>19</v>
      </c>
      <c r="M8" s="31">
        <f>'②③単価抽出（本園）'!N8</f>
        <v>0</v>
      </c>
      <c r="N8" s="31">
        <f>'②③単価抽出（本園）'!S8</f>
        <v>0</v>
      </c>
      <c r="O8" s="31">
        <f>'②③単価抽出（本園）'!X8</f>
        <v>0</v>
      </c>
      <c r="P8" s="31">
        <f>'②③単価抽出（本園）'!AC8</f>
        <v>0</v>
      </c>
      <c r="Q8" s="31">
        <f>'②③単価抽出（本園）'!N34</f>
        <v>0</v>
      </c>
      <c r="R8" s="31">
        <f>'②③単価抽出（本園）'!S34</f>
        <v>0</v>
      </c>
      <c r="S8" s="31">
        <f>'②③単価抽出（本園）'!X34</f>
        <v>0</v>
      </c>
      <c r="T8" s="31">
        <f>'②③単価抽出（本園）'!AC34</f>
        <v>0</v>
      </c>
      <c r="V8" s="1" t="s">
        <v>19</v>
      </c>
      <c r="W8" s="196">
        <f t="shared" si="0"/>
        <v>0</v>
      </c>
      <c r="X8" s="196">
        <f t="shared" si="1"/>
        <v>0</v>
      </c>
      <c r="Y8" s="196">
        <f t="shared" si="2"/>
        <v>0</v>
      </c>
      <c r="Z8" s="196">
        <f t="shared" si="3"/>
        <v>0</v>
      </c>
      <c r="AA8" s="196">
        <f t="shared" si="4"/>
        <v>0</v>
      </c>
      <c r="AB8" s="196">
        <f t="shared" si="5"/>
        <v>0</v>
      </c>
      <c r="AC8" s="196">
        <f t="shared" si="6"/>
        <v>0</v>
      </c>
      <c r="AD8" s="196">
        <f t="shared" si="7"/>
        <v>0</v>
      </c>
    </row>
    <row r="9" spans="2:31" ht="15" customHeight="1">
      <c r="B9" s="1" t="s">
        <v>20</v>
      </c>
      <c r="C9" s="32">
        <f>月初児童数!I11</f>
        <v>0</v>
      </c>
      <c r="D9" s="32">
        <f>月初児童数!J11</f>
        <v>0</v>
      </c>
      <c r="E9" s="32">
        <f>月初児童数!K11</f>
        <v>0</v>
      </c>
      <c r="F9" s="32">
        <f>月初児童数!L11</f>
        <v>0</v>
      </c>
      <c r="G9" s="32">
        <f>月初児童数!N11</f>
        <v>0</v>
      </c>
      <c r="H9" s="32">
        <f>月初児童数!O11</f>
        <v>0</v>
      </c>
      <c r="I9" s="32">
        <f>月初児童数!P11</f>
        <v>0</v>
      </c>
      <c r="J9" s="32">
        <f>月初児童数!Q11</f>
        <v>0</v>
      </c>
      <c r="L9" s="1" t="s">
        <v>20</v>
      </c>
      <c r="M9" s="31">
        <f>'②③単価抽出（本園）'!N10</f>
        <v>0</v>
      </c>
      <c r="N9" s="31">
        <f>'②③単価抽出（本園）'!S10</f>
        <v>0</v>
      </c>
      <c r="O9" s="31">
        <f>'②③単価抽出（本園）'!X10</f>
        <v>0</v>
      </c>
      <c r="P9" s="31">
        <f>'②③単価抽出（本園）'!AC10</f>
        <v>0</v>
      </c>
      <c r="Q9" s="31">
        <f>'②③単価抽出（本園）'!N36</f>
        <v>0</v>
      </c>
      <c r="R9" s="31">
        <f>'②③単価抽出（本園）'!S36</f>
        <v>0</v>
      </c>
      <c r="S9" s="31">
        <f>'②③単価抽出（本園）'!X36</f>
        <v>0</v>
      </c>
      <c r="T9" s="31">
        <f>'②③単価抽出（本園）'!AC36</f>
        <v>0</v>
      </c>
      <c r="V9" s="1" t="s">
        <v>20</v>
      </c>
      <c r="W9" s="196">
        <f t="shared" si="0"/>
        <v>0</v>
      </c>
      <c r="X9" s="196">
        <f t="shared" si="1"/>
        <v>0</v>
      </c>
      <c r="Y9" s="196">
        <f t="shared" si="2"/>
        <v>0</v>
      </c>
      <c r="Z9" s="196">
        <f t="shared" si="3"/>
        <v>0</v>
      </c>
      <c r="AA9" s="196">
        <f t="shared" si="4"/>
        <v>0</v>
      </c>
      <c r="AB9" s="196">
        <f t="shared" si="5"/>
        <v>0</v>
      </c>
      <c r="AC9" s="196">
        <f t="shared" si="6"/>
        <v>0</v>
      </c>
      <c r="AD9" s="196">
        <f t="shared" si="7"/>
        <v>0</v>
      </c>
    </row>
    <row r="10" spans="2:31" ht="15" customHeight="1">
      <c r="B10" s="1" t="s">
        <v>21</v>
      </c>
      <c r="C10" s="32">
        <f>月初児童数!I12</f>
        <v>0</v>
      </c>
      <c r="D10" s="32">
        <f>月初児童数!J12</f>
        <v>0</v>
      </c>
      <c r="E10" s="32">
        <f>月初児童数!K12</f>
        <v>0</v>
      </c>
      <c r="F10" s="32">
        <f>月初児童数!L12</f>
        <v>0</v>
      </c>
      <c r="G10" s="32">
        <f>月初児童数!N12</f>
        <v>0</v>
      </c>
      <c r="H10" s="32">
        <f>月初児童数!O12</f>
        <v>0</v>
      </c>
      <c r="I10" s="32">
        <f>月初児童数!P12</f>
        <v>0</v>
      </c>
      <c r="J10" s="32">
        <f>月初児童数!Q12</f>
        <v>0</v>
      </c>
      <c r="L10" s="1" t="s">
        <v>21</v>
      </c>
      <c r="M10" s="31">
        <f>'②③単価抽出（本園）'!N12</f>
        <v>0</v>
      </c>
      <c r="N10" s="31">
        <f>'②③単価抽出（本園）'!S12</f>
        <v>0</v>
      </c>
      <c r="O10" s="31">
        <f>'②③単価抽出（本園）'!X12</f>
        <v>0</v>
      </c>
      <c r="P10" s="31">
        <f>'②③単価抽出（本園）'!AC12</f>
        <v>0</v>
      </c>
      <c r="Q10" s="31">
        <f>'②③単価抽出（本園）'!N38</f>
        <v>0</v>
      </c>
      <c r="R10" s="31">
        <f>'②③単価抽出（本園）'!S38</f>
        <v>0</v>
      </c>
      <c r="S10" s="31">
        <f>'②③単価抽出（本園）'!X38</f>
        <v>0</v>
      </c>
      <c r="T10" s="31">
        <f>'②③単価抽出（本園）'!AC38</f>
        <v>0</v>
      </c>
      <c r="V10" s="1" t="s">
        <v>21</v>
      </c>
      <c r="W10" s="196">
        <f t="shared" si="0"/>
        <v>0</v>
      </c>
      <c r="X10" s="196">
        <f t="shared" si="1"/>
        <v>0</v>
      </c>
      <c r="Y10" s="196">
        <f t="shared" si="2"/>
        <v>0</v>
      </c>
      <c r="Z10" s="196">
        <f t="shared" si="3"/>
        <v>0</v>
      </c>
      <c r="AA10" s="196">
        <f t="shared" si="4"/>
        <v>0</v>
      </c>
      <c r="AB10" s="196">
        <f t="shared" si="5"/>
        <v>0</v>
      </c>
      <c r="AC10" s="196">
        <f t="shared" si="6"/>
        <v>0</v>
      </c>
      <c r="AD10" s="196">
        <f t="shared" si="7"/>
        <v>0</v>
      </c>
    </row>
    <row r="11" spans="2:31" ht="15" customHeight="1">
      <c r="B11" s="1" t="s">
        <v>22</v>
      </c>
      <c r="C11" s="32">
        <f>月初児童数!I13</f>
        <v>0</v>
      </c>
      <c r="D11" s="32">
        <f>月初児童数!J13</f>
        <v>0</v>
      </c>
      <c r="E11" s="32">
        <f>月初児童数!K13</f>
        <v>0</v>
      </c>
      <c r="F11" s="32">
        <f>月初児童数!L13</f>
        <v>0</v>
      </c>
      <c r="G11" s="32">
        <f>月初児童数!N13</f>
        <v>0</v>
      </c>
      <c r="H11" s="32">
        <f>月初児童数!O13</f>
        <v>0</v>
      </c>
      <c r="I11" s="32">
        <f>月初児童数!P13</f>
        <v>0</v>
      </c>
      <c r="J11" s="32">
        <f>月初児童数!Q13</f>
        <v>0</v>
      </c>
      <c r="L11" s="1" t="s">
        <v>22</v>
      </c>
      <c r="M11" s="31">
        <f>'②③単価抽出（本園）'!N14</f>
        <v>0</v>
      </c>
      <c r="N11" s="31">
        <f>'②③単価抽出（本園）'!S14</f>
        <v>0</v>
      </c>
      <c r="O11" s="31">
        <f>'②③単価抽出（本園）'!X14</f>
        <v>0</v>
      </c>
      <c r="P11" s="31">
        <f>'②③単価抽出（本園）'!AC14</f>
        <v>0</v>
      </c>
      <c r="Q11" s="31">
        <f>'②③単価抽出（本園）'!N40</f>
        <v>0</v>
      </c>
      <c r="R11" s="31">
        <f>'②③単価抽出（本園）'!S40</f>
        <v>0</v>
      </c>
      <c r="S11" s="31">
        <f>'②③単価抽出（本園）'!X40</f>
        <v>0</v>
      </c>
      <c r="T11" s="31">
        <f>'②③単価抽出（本園）'!AC40</f>
        <v>0</v>
      </c>
      <c r="V11" s="1" t="s">
        <v>22</v>
      </c>
      <c r="W11" s="196">
        <f t="shared" si="0"/>
        <v>0</v>
      </c>
      <c r="X11" s="196">
        <f t="shared" si="1"/>
        <v>0</v>
      </c>
      <c r="Y11" s="196">
        <f t="shared" si="2"/>
        <v>0</v>
      </c>
      <c r="Z11" s="196">
        <f t="shared" si="3"/>
        <v>0</v>
      </c>
      <c r="AA11" s="196">
        <f t="shared" si="4"/>
        <v>0</v>
      </c>
      <c r="AB11" s="196">
        <f t="shared" si="5"/>
        <v>0</v>
      </c>
      <c r="AC11" s="196">
        <f t="shared" si="6"/>
        <v>0</v>
      </c>
      <c r="AD11" s="196">
        <f t="shared" si="7"/>
        <v>0</v>
      </c>
    </row>
    <row r="12" spans="2:31" ht="15" customHeight="1">
      <c r="B12" s="1" t="s">
        <v>206</v>
      </c>
      <c r="C12" s="32">
        <f>月初児童数!I14</f>
        <v>0</v>
      </c>
      <c r="D12" s="32">
        <f>月初児童数!J14</f>
        <v>0</v>
      </c>
      <c r="E12" s="32">
        <f>月初児童数!K14</f>
        <v>0</v>
      </c>
      <c r="F12" s="32">
        <f>月初児童数!L14</f>
        <v>0</v>
      </c>
      <c r="G12" s="32">
        <f>月初児童数!N14</f>
        <v>0</v>
      </c>
      <c r="H12" s="32">
        <f>月初児童数!O14</f>
        <v>0</v>
      </c>
      <c r="I12" s="32">
        <f>月初児童数!P14</f>
        <v>0</v>
      </c>
      <c r="J12" s="32">
        <f>月初児童数!Q14</f>
        <v>0</v>
      </c>
      <c r="L12" s="1" t="s">
        <v>206</v>
      </c>
      <c r="M12" s="31">
        <f>'②③単価抽出（本園）'!N16</f>
        <v>0</v>
      </c>
      <c r="N12" s="31">
        <f>'②③単価抽出（本園）'!S16</f>
        <v>0</v>
      </c>
      <c r="O12" s="31">
        <f>'②③単価抽出（本園）'!X16</f>
        <v>0</v>
      </c>
      <c r="P12" s="31">
        <f>'②③単価抽出（本園）'!AC16</f>
        <v>0</v>
      </c>
      <c r="Q12" s="31">
        <f>'②③単価抽出（本園）'!N42</f>
        <v>0</v>
      </c>
      <c r="R12" s="31">
        <f>'②③単価抽出（本園）'!S42</f>
        <v>0</v>
      </c>
      <c r="S12" s="31">
        <f>'②③単価抽出（本園）'!X42</f>
        <v>0</v>
      </c>
      <c r="T12" s="31">
        <f>'②③単価抽出（本園）'!AC42</f>
        <v>0</v>
      </c>
      <c r="V12" s="1" t="s">
        <v>206</v>
      </c>
      <c r="W12" s="196">
        <f t="shared" si="0"/>
        <v>0</v>
      </c>
      <c r="X12" s="196">
        <f t="shared" si="1"/>
        <v>0</v>
      </c>
      <c r="Y12" s="196">
        <f t="shared" si="2"/>
        <v>0</v>
      </c>
      <c r="Z12" s="196">
        <f t="shared" si="3"/>
        <v>0</v>
      </c>
      <c r="AA12" s="196">
        <f t="shared" si="4"/>
        <v>0</v>
      </c>
      <c r="AB12" s="196">
        <f t="shared" si="5"/>
        <v>0</v>
      </c>
      <c r="AC12" s="196">
        <f t="shared" si="6"/>
        <v>0</v>
      </c>
      <c r="AD12" s="196">
        <f t="shared" si="7"/>
        <v>0</v>
      </c>
    </row>
    <row r="13" spans="2:31" ht="15" customHeight="1">
      <c r="B13" s="1" t="s">
        <v>207</v>
      </c>
      <c r="C13" s="32">
        <f>月初児童数!I15</f>
        <v>0</v>
      </c>
      <c r="D13" s="32">
        <f>月初児童数!J15</f>
        <v>0</v>
      </c>
      <c r="E13" s="32">
        <f>月初児童数!K15</f>
        <v>0</v>
      </c>
      <c r="F13" s="32">
        <f>月初児童数!L15</f>
        <v>0</v>
      </c>
      <c r="G13" s="32">
        <f>月初児童数!N15</f>
        <v>0</v>
      </c>
      <c r="H13" s="32">
        <f>月初児童数!O15</f>
        <v>0</v>
      </c>
      <c r="I13" s="32">
        <f>月初児童数!P15</f>
        <v>0</v>
      </c>
      <c r="J13" s="32">
        <f>月初児童数!Q15</f>
        <v>0</v>
      </c>
      <c r="L13" s="1" t="s">
        <v>207</v>
      </c>
      <c r="M13" s="31">
        <f>'②③単価抽出（本園）'!N18</f>
        <v>0</v>
      </c>
      <c r="N13" s="31">
        <f>'②③単価抽出（本園）'!S18</f>
        <v>0</v>
      </c>
      <c r="O13" s="31">
        <f>'②③単価抽出（本園）'!X18</f>
        <v>0</v>
      </c>
      <c r="P13" s="31">
        <f>'②③単価抽出（本園）'!AC18</f>
        <v>0</v>
      </c>
      <c r="Q13" s="31">
        <f>'②③単価抽出（本園）'!N44</f>
        <v>0</v>
      </c>
      <c r="R13" s="31">
        <f>'②③単価抽出（本園）'!S44</f>
        <v>0</v>
      </c>
      <c r="S13" s="31">
        <f>'②③単価抽出（本園）'!X44</f>
        <v>0</v>
      </c>
      <c r="T13" s="31">
        <f>'②③単価抽出（本園）'!AC44</f>
        <v>0</v>
      </c>
      <c r="V13" s="1" t="s">
        <v>207</v>
      </c>
      <c r="W13" s="196">
        <f t="shared" si="0"/>
        <v>0</v>
      </c>
      <c r="X13" s="196">
        <f t="shared" si="1"/>
        <v>0</v>
      </c>
      <c r="Y13" s="196">
        <f t="shared" si="2"/>
        <v>0</v>
      </c>
      <c r="Z13" s="196">
        <f t="shared" si="3"/>
        <v>0</v>
      </c>
      <c r="AA13" s="196">
        <f t="shared" si="4"/>
        <v>0</v>
      </c>
      <c r="AB13" s="196">
        <f t="shared" si="5"/>
        <v>0</v>
      </c>
      <c r="AC13" s="196">
        <f t="shared" si="6"/>
        <v>0</v>
      </c>
      <c r="AD13" s="196">
        <f t="shared" si="7"/>
        <v>0</v>
      </c>
    </row>
    <row r="14" spans="2:31" ht="15" customHeight="1">
      <c r="B14" s="1" t="s">
        <v>208</v>
      </c>
      <c r="C14" s="32">
        <f>月初児童数!I16</f>
        <v>0</v>
      </c>
      <c r="D14" s="32">
        <f>月初児童数!J16</f>
        <v>0</v>
      </c>
      <c r="E14" s="32">
        <f>月初児童数!K16</f>
        <v>0</v>
      </c>
      <c r="F14" s="32">
        <f>月初児童数!L16</f>
        <v>0</v>
      </c>
      <c r="G14" s="32">
        <f>月初児童数!N16</f>
        <v>0</v>
      </c>
      <c r="H14" s="32">
        <f>月初児童数!O16</f>
        <v>0</v>
      </c>
      <c r="I14" s="32">
        <f>月初児童数!P16</f>
        <v>0</v>
      </c>
      <c r="J14" s="32">
        <f>月初児童数!Q16</f>
        <v>0</v>
      </c>
      <c r="L14" s="1" t="s">
        <v>208</v>
      </c>
      <c r="M14" s="31">
        <f>'②③単価抽出（本園）'!N20</f>
        <v>0</v>
      </c>
      <c r="N14" s="31">
        <f>'②③単価抽出（本園）'!S20</f>
        <v>0</v>
      </c>
      <c r="O14" s="31">
        <f>'②③単価抽出（本園）'!X20</f>
        <v>0</v>
      </c>
      <c r="P14" s="31">
        <f>'②③単価抽出（本園）'!AC20</f>
        <v>0</v>
      </c>
      <c r="Q14" s="31">
        <f>'②③単価抽出（本園）'!N46</f>
        <v>0</v>
      </c>
      <c r="R14" s="31">
        <f>'②③単価抽出（本園）'!S46</f>
        <v>0</v>
      </c>
      <c r="S14" s="31">
        <f>'②③単価抽出（本園）'!X46</f>
        <v>0</v>
      </c>
      <c r="T14" s="31">
        <f>'②③単価抽出（本園）'!AC46</f>
        <v>0</v>
      </c>
      <c r="V14" s="1" t="s">
        <v>208</v>
      </c>
      <c r="W14" s="196">
        <f t="shared" si="0"/>
        <v>0</v>
      </c>
      <c r="X14" s="196">
        <f t="shared" si="1"/>
        <v>0</v>
      </c>
      <c r="Y14" s="196">
        <f t="shared" si="2"/>
        <v>0</v>
      </c>
      <c r="Z14" s="196">
        <f t="shared" si="3"/>
        <v>0</v>
      </c>
      <c r="AA14" s="196">
        <f t="shared" si="4"/>
        <v>0</v>
      </c>
      <c r="AB14" s="196">
        <f t="shared" si="5"/>
        <v>0</v>
      </c>
      <c r="AC14" s="196">
        <f t="shared" si="6"/>
        <v>0</v>
      </c>
      <c r="AD14" s="196">
        <f t="shared" si="7"/>
        <v>0</v>
      </c>
    </row>
    <row r="15" spans="2:31" ht="15" customHeight="1">
      <c r="B15" s="1" t="s">
        <v>26</v>
      </c>
      <c r="C15" s="32">
        <f>月初児童数!I17</f>
        <v>0</v>
      </c>
      <c r="D15" s="32">
        <f>月初児童数!J17</f>
        <v>0</v>
      </c>
      <c r="E15" s="32">
        <f>月初児童数!K17</f>
        <v>0</v>
      </c>
      <c r="F15" s="32">
        <f>月初児童数!L17</f>
        <v>0</v>
      </c>
      <c r="G15" s="32">
        <f>月初児童数!N17</f>
        <v>0</v>
      </c>
      <c r="H15" s="32">
        <f>月初児童数!O17</f>
        <v>0</v>
      </c>
      <c r="I15" s="32">
        <f>月初児童数!P17</f>
        <v>0</v>
      </c>
      <c r="J15" s="32">
        <f>月初児童数!Q17</f>
        <v>0</v>
      </c>
      <c r="L15" s="1" t="s">
        <v>26</v>
      </c>
      <c r="M15" s="31">
        <f>'②③単価抽出（本園）'!N22</f>
        <v>0</v>
      </c>
      <c r="N15" s="31">
        <f>'②③単価抽出（本園）'!S22</f>
        <v>0</v>
      </c>
      <c r="O15" s="31">
        <f>'②③単価抽出（本園）'!X22</f>
        <v>0</v>
      </c>
      <c r="P15" s="31">
        <f>'②③単価抽出（本園）'!AC22</f>
        <v>0</v>
      </c>
      <c r="Q15" s="31">
        <f>'②③単価抽出（本園）'!N48</f>
        <v>0</v>
      </c>
      <c r="R15" s="31">
        <f>'②③単価抽出（本園）'!S48</f>
        <v>0</v>
      </c>
      <c r="S15" s="31">
        <f>'②③単価抽出（本園）'!X48</f>
        <v>0</v>
      </c>
      <c r="T15" s="31">
        <f>'②③単価抽出（本園）'!AC48</f>
        <v>0</v>
      </c>
      <c r="V15" s="1" t="s">
        <v>26</v>
      </c>
      <c r="W15" s="196">
        <f t="shared" si="0"/>
        <v>0</v>
      </c>
      <c r="X15" s="196">
        <f t="shared" si="1"/>
        <v>0</v>
      </c>
      <c r="Y15" s="196">
        <f t="shared" si="2"/>
        <v>0</v>
      </c>
      <c r="Z15" s="196">
        <f t="shared" si="3"/>
        <v>0</v>
      </c>
      <c r="AA15" s="196">
        <f t="shared" si="4"/>
        <v>0</v>
      </c>
      <c r="AB15" s="196">
        <f t="shared" si="5"/>
        <v>0</v>
      </c>
      <c r="AC15" s="196">
        <f t="shared" si="6"/>
        <v>0</v>
      </c>
      <c r="AD15" s="196">
        <f t="shared" si="7"/>
        <v>0</v>
      </c>
    </row>
    <row r="16" spans="2:31" ht="15" customHeight="1">
      <c r="B16" s="1" t="s">
        <v>27</v>
      </c>
      <c r="C16" s="32">
        <f>月初児童数!I18</f>
        <v>0</v>
      </c>
      <c r="D16" s="32">
        <f>月初児童数!J18</f>
        <v>0</v>
      </c>
      <c r="E16" s="32">
        <f>月初児童数!K18</f>
        <v>0</v>
      </c>
      <c r="F16" s="32">
        <f>月初児童数!L18</f>
        <v>0</v>
      </c>
      <c r="G16" s="32">
        <f>月初児童数!N18</f>
        <v>0</v>
      </c>
      <c r="H16" s="32">
        <f>月初児童数!O18</f>
        <v>0</v>
      </c>
      <c r="I16" s="32">
        <f>月初児童数!P18</f>
        <v>0</v>
      </c>
      <c r="J16" s="32">
        <f>月初児童数!Q18</f>
        <v>0</v>
      </c>
      <c r="L16" s="1" t="s">
        <v>27</v>
      </c>
      <c r="M16" s="31">
        <f>'②③単価抽出（本園）'!N24</f>
        <v>0</v>
      </c>
      <c r="N16" s="31">
        <f>'②③単価抽出（本園）'!S24</f>
        <v>0</v>
      </c>
      <c r="O16" s="31">
        <f>'②③単価抽出（本園）'!X24</f>
        <v>0</v>
      </c>
      <c r="P16" s="31">
        <f>'②③単価抽出（本園）'!AC24</f>
        <v>0</v>
      </c>
      <c r="Q16" s="31">
        <f>'②③単価抽出（本園）'!N50</f>
        <v>0</v>
      </c>
      <c r="R16" s="31">
        <f>'②③単価抽出（本園）'!S50</f>
        <v>0</v>
      </c>
      <c r="S16" s="31">
        <f>'②③単価抽出（本園）'!X50</f>
        <v>0</v>
      </c>
      <c r="T16" s="31">
        <f>'②③単価抽出（本園）'!AC50</f>
        <v>0</v>
      </c>
      <c r="V16" s="1" t="s">
        <v>27</v>
      </c>
      <c r="W16" s="196">
        <f t="shared" si="0"/>
        <v>0</v>
      </c>
      <c r="X16" s="196">
        <f t="shared" si="1"/>
        <v>0</v>
      </c>
      <c r="Y16" s="196">
        <f t="shared" si="2"/>
        <v>0</v>
      </c>
      <c r="Z16" s="196">
        <f t="shared" si="3"/>
        <v>0</v>
      </c>
      <c r="AA16" s="196">
        <f t="shared" si="4"/>
        <v>0</v>
      </c>
      <c r="AB16" s="196">
        <f t="shared" si="5"/>
        <v>0</v>
      </c>
      <c r="AC16" s="196">
        <f t="shared" si="6"/>
        <v>0</v>
      </c>
      <c r="AD16" s="196">
        <f t="shared" si="7"/>
        <v>0</v>
      </c>
      <c r="AE16" s="30" t="s">
        <v>435</v>
      </c>
    </row>
    <row r="17" spans="2:31" ht="15" customHeight="1">
      <c r="B17" s="1" t="s">
        <v>28</v>
      </c>
      <c r="C17" s="32">
        <f>月初児童数!I19</f>
        <v>0</v>
      </c>
      <c r="D17" s="32">
        <f>月初児童数!J19</f>
        <v>0</v>
      </c>
      <c r="E17" s="32">
        <f>月初児童数!K19</f>
        <v>0</v>
      </c>
      <c r="F17" s="32">
        <f>月初児童数!L19</f>
        <v>0</v>
      </c>
      <c r="G17" s="32">
        <f>月初児童数!N19</f>
        <v>0</v>
      </c>
      <c r="H17" s="32">
        <f>月初児童数!O19</f>
        <v>0</v>
      </c>
      <c r="I17" s="32">
        <f>月初児童数!P19</f>
        <v>0</v>
      </c>
      <c r="J17" s="32">
        <f>月初児童数!Q19</f>
        <v>0</v>
      </c>
      <c r="L17" s="1" t="s">
        <v>28</v>
      </c>
      <c r="M17" s="31">
        <f>'②③単価抽出（本園）'!N26</f>
        <v>0</v>
      </c>
      <c r="N17" s="31">
        <f>'②③単価抽出（本園）'!S26</f>
        <v>0</v>
      </c>
      <c r="O17" s="31">
        <f>'②③単価抽出（本園）'!X26</f>
        <v>0</v>
      </c>
      <c r="P17" s="31">
        <f>'②③単価抽出（本園）'!AC26</f>
        <v>0</v>
      </c>
      <c r="Q17" s="31">
        <f>'②③単価抽出（本園）'!N52</f>
        <v>0</v>
      </c>
      <c r="R17" s="31">
        <f>'②③単価抽出（本園）'!S52</f>
        <v>0</v>
      </c>
      <c r="S17" s="31">
        <f>'②③単価抽出（本園）'!X52</f>
        <v>0</v>
      </c>
      <c r="T17" s="31">
        <f>'②③単価抽出（本園）'!AC52</f>
        <v>0</v>
      </c>
      <c r="V17" s="1" t="s">
        <v>28</v>
      </c>
      <c r="W17" s="196">
        <f t="shared" si="0"/>
        <v>0</v>
      </c>
      <c r="X17" s="196">
        <f t="shared" si="1"/>
        <v>0</v>
      </c>
      <c r="Y17" s="196">
        <f t="shared" si="2"/>
        <v>0</v>
      </c>
      <c r="Z17" s="196">
        <f t="shared" si="3"/>
        <v>0</v>
      </c>
      <c r="AA17" s="196">
        <f t="shared" si="4"/>
        <v>0</v>
      </c>
      <c r="AB17" s="196">
        <f t="shared" si="5"/>
        <v>0</v>
      </c>
      <c r="AC17" s="196">
        <f t="shared" si="6"/>
        <v>0</v>
      </c>
      <c r="AD17" s="196">
        <f t="shared" si="7"/>
        <v>0</v>
      </c>
      <c r="AE17" s="196">
        <f>SUM(W6:AD17)</f>
        <v>0</v>
      </c>
    </row>
    <row r="18" spans="2:31" ht="15" customHeight="1">
      <c r="L18" s="2" t="s">
        <v>246</v>
      </c>
    </row>
    <row r="19" spans="2:31" ht="15" customHeight="1">
      <c r="B19" s="561"/>
      <c r="C19" s="560" t="s">
        <v>242</v>
      </c>
      <c r="D19" s="560"/>
      <c r="E19" s="560"/>
      <c r="F19" s="560"/>
      <c r="G19" s="560"/>
      <c r="H19" s="560"/>
      <c r="I19" s="560"/>
      <c r="J19" s="560"/>
      <c r="L19" s="703"/>
      <c r="M19" s="568" t="s">
        <v>241</v>
      </c>
      <c r="N19" s="568"/>
      <c r="O19" s="568"/>
      <c r="P19" s="568"/>
      <c r="Q19" s="568"/>
      <c r="R19" s="568"/>
      <c r="S19" s="568"/>
      <c r="T19" s="568"/>
      <c r="V19" s="707" t="s">
        <v>396</v>
      </c>
      <c r="W19" s="708"/>
      <c r="X19" s="708"/>
      <c r="Y19" s="708"/>
      <c r="Z19" s="708"/>
      <c r="AA19" s="708"/>
      <c r="AB19" s="708"/>
      <c r="AC19" s="708"/>
      <c r="AD19" s="709"/>
    </row>
    <row r="20" spans="2:31" ht="15" customHeight="1">
      <c r="B20" s="706"/>
      <c r="C20" s="560" t="s">
        <v>11</v>
      </c>
      <c r="D20" s="560"/>
      <c r="E20" s="560"/>
      <c r="F20" s="560"/>
      <c r="G20" s="560" t="s">
        <v>12</v>
      </c>
      <c r="H20" s="560"/>
      <c r="I20" s="560"/>
      <c r="J20" s="560"/>
      <c r="L20" s="704"/>
      <c r="M20" s="568" t="s">
        <v>11</v>
      </c>
      <c r="N20" s="568"/>
      <c r="O20" s="568"/>
      <c r="P20" s="568"/>
      <c r="Q20" s="568" t="s">
        <v>12</v>
      </c>
      <c r="R20" s="568"/>
      <c r="S20" s="568"/>
      <c r="T20" s="568"/>
      <c r="V20" s="704"/>
      <c r="W20" s="568" t="s">
        <v>11</v>
      </c>
      <c r="X20" s="568"/>
      <c r="Y20" s="568"/>
      <c r="Z20" s="568"/>
      <c r="AA20" s="568" t="s">
        <v>12</v>
      </c>
      <c r="AB20" s="568"/>
      <c r="AC20" s="568"/>
      <c r="AD20" s="568"/>
    </row>
    <row r="21" spans="2:31" ht="15" customHeight="1">
      <c r="B21" s="567"/>
      <c r="C21" s="63" t="s">
        <v>145</v>
      </c>
      <c r="D21" s="63" t="s">
        <v>146</v>
      </c>
      <c r="E21" s="63" t="s">
        <v>147</v>
      </c>
      <c r="F21" s="63" t="s">
        <v>148</v>
      </c>
      <c r="G21" s="63" t="s">
        <v>145</v>
      </c>
      <c r="H21" s="63" t="s">
        <v>146</v>
      </c>
      <c r="I21" s="63" t="s">
        <v>147</v>
      </c>
      <c r="J21" s="63" t="s">
        <v>148</v>
      </c>
      <c r="L21" s="705"/>
      <c r="M21" s="69" t="s">
        <v>145</v>
      </c>
      <c r="N21" s="69" t="s">
        <v>146</v>
      </c>
      <c r="O21" s="69" t="s">
        <v>147</v>
      </c>
      <c r="P21" s="69" t="s">
        <v>148</v>
      </c>
      <c r="Q21" s="69" t="s">
        <v>145</v>
      </c>
      <c r="R21" s="69" t="s">
        <v>146</v>
      </c>
      <c r="S21" s="69" t="s">
        <v>147</v>
      </c>
      <c r="T21" s="69" t="s">
        <v>148</v>
      </c>
      <c r="V21" s="705"/>
      <c r="W21" s="69" t="s">
        <v>145</v>
      </c>
      <c r="X21" s="69" t="s">
        <v>146</v>
      </c>
      <c r="Y21" s="69" t="s">
        <v>147</v>
      </c>
      <c r="Z21" s="69" t="s">
        <v>148</v>
      </c>
      <c r="AA21" s="69" t="s">
        <v>145</v>
      </c>
      <c r="AB21" s="69" t="s">
        <v>146</v>
      </c>
      <c r="AC21" s="69" t="s">
        <v>147</v>
      </c>
      <c r="AD21" s="69" t="s">
        <v>148</v>
      </c>
    </row>
    <row r="22" spans="2:31" ht="15" customHeight="1">
      <c r="B22" s="1" t="s">
        <v>17</v>
      </c>
      <c r="C22" s="31">
        <f>'②③単価抽出（本園）'!O4</f>
        <v>0</v>
      </c>
      <c r="D22" s="31">
        <f>'②③単価抽出（本園）'!T4</f>
        <v>0</v>
      </c>
      <c r="E22" s="31">
        <f>'②③単価抽出（本園）'!Y4</f>
        <v>0</v>
      </c>
      <c r="F22" s="31">
        <f>'②③単価抽出（本園）'!AD4</f>
        <v>0</v>
      </c>
      <c r="G22" s="31">
        <f>'②③単価抽出（本園）'!O30</f>
        <v>0</v>
      </c>
      <c r="H22" s="31">
        <f>'②③単価抽出（本園）'!T30</f>
        <v>0</v>
      </c>
      <c r="I22" s="31">
        <f>'②③単価抽出（本園）'!Y30</f>
        <v>0</v>
      </c>
      <c r="J22" s="31">
        <f>'②③単価抽出（本園）'!AD30</f>
        <v>0</v>
      </c>
      <c r="L22" s="1" t="s">
        <v>17</v>
      </c>
      <c r="M22" s="31">
        <f t="shared" ref="M22:M33" si="8">IFERROR(C22*$D$2,0)</f>
        <v>0</v>
      </c>
      <c r="N22" s="31">
        <f t="shared" ref="N22:N33" si="9">IFERROR(D22*$D$2,0)</f>
        <v>0</v>
      </c>
      <c r="O22" s="31">
        <f t="shared" ref="O22:O33" si="10">IFERROR(E22*$D$2,0)</f>
        <v>0</v>
      </c>
      <c r="P22" s="31">
        <f t="shared" ref="P22:P33" si="11">IFERROR(F22*$D$2,0)</f>
        <v>0</v>
      </c>
      <c r="Q22" s="31">
        <f t="shared" ref="Q22:Q33" si="12">IFERROR(G22*$D$2,0)</f>
        <v>0</v>
      </c>
      <c r="R22" s="31">
        <f t="shared" ref="R22:R33" si="13">IFERROR(H22*$D$2,0)</f>
        <v>0</v>
      </c>
      <c r="S22" s="31">
        <f t="shared" ref="S22:S33" si="14">IFERROR(I22*$D$2,0)</f>
        <v>0</v>
      </c>
      <c r="T22" s="31">
        <f t="shared" ref="T22:T33" si="15">IFERROR(J22*$D$2,0)</f>
        <v>0</v>
      </c>
      <c r="V22" s="1" t="s">
        <v>17</v>
      </c>
      <c r="W22" s="196">
        <f t="shared" ref="W22:W33" si="16">IFERROR(C6*M22,0)</f>
        <v>0</v>
      </c>
      <c r="X22" s="196">
        <f t="shared" ref="X22:X33" si="17">IFERROR(D6*N22,0)</f>
        <v>0</v>
      </c>
      <c r="Y22" s="196">
        <f t="shared" ref="Y22:Y33" si="18">IFERROR(E6*O22,0)</f>
        <v>0</v>
      </c>
      <c r="Z22" s="196">
        <f t="shared" ref="Z22:Z33" si="19">IFERROR(F6*P22,0)</f>
        <v>0</v>
      </c>
      <c r="AA22" s="196">
        <f t="shared" ref="AA22:AA33" si="20">IFERROR(G6*Q22,0)</f>
        <v>0</v>
      </c>
      <c r="AB22" s="196">
        <f t="shared" ref="AB22:AB33" si="21">IFERROR(H6*R22,0)</f>
        <v>0</v>
      </c>
      <c r="AC22" s="196">
        <f t="shared" ref="AC22:AC33" si="22">IFERROR(I6*S22,0)</f>
        <v>0</v>
      </c>
      <c r="AD22" s="196">
        <f t="shared" ref="AD22:AD33" si="23">IFERROR(J6*T22,0)</f>
        <v>0</v>
      </c>
    </row>
    <row r="23" spans="2:31" ht="15" customHeight="1">
      <c r="B23" s="1" t="s">
        <v>18</v>
      </c>
      <c r="C23" s="31">
        <f>'②③単価抽出（本園）'!O6</f>
        <v>0</v>
      </c>
      <c r="D23" s="31">
        <f>'②③単価抽出（本園）'!T6</f>
        <v>0</v>
      </c>
      <c r="E23" s="31">
        <f>'②③単価抽出（本園）'!Y6</f>
        <v>0</v>
      </c>
      <c r="F23" s="31">
        <f>'②③単価抽出（本園）'!AD6</f>
        <v>0</v>
      </c>
      <c r="G23" s="31">
        <f>'②③単価抽出（本園）'!O32</f>
        <v>0</v>
      </c>
      <c r="H23" s="31">
        <f>'②③単価抽出（本園）'!T32</f>
        <v>0</v>
      </c>
      <c r="I23" s="31">
        <f>'②③単価抽出（本園）'!Y32</f>
        <v>0</v>
      </c>
      <c r="J23" s="31">
        <f>'②③単価抽出（本園）'!AD32</f>
        <v>0</v>
      </c>
      <c r="L23" s="1" t="s">
        <v>18</v>
      </c>
      <c r="M23" s="31">
        <f t="shared" si="8"/>
        <v>0</v>
      </c>
      <c r="N23" s="31">
        <f t="shared" si="9"/>
        <v>0</v>
      </c>
      <c r="O23" s="31">
        <f t="shared" si="10"/>
        <v>0</v>
      </c>
      <c r="P23" s="31">
        <f t="shared" si="11"/>
        <v>0</v>
      </c>
      <c r="Q23" s="31">
        <f t="shared" si="12"/>
        <v>0</v>
      </c>
      <c r="R23" s="31">
        <f t="shared" si="13"/>
        <v>0</v>
      </c>
      <c r="S23" s="31">
        <f t="shared" si="14"/>
        <v>0</v>
      </c>
      <c r="T23" s="31">
        <f t="shared" si="15"/>
        <v>0</v>
      </c>
      <c r="V23" s="1" t="s">
        <v>18</v>
      </c>
      <c r="W23" s="196">
        <f t="shared" si="16"/>
        <v>0</v>
      </c>
      <c r="X23" s="196">
        <f t="shared" si="17"/>
        <v>0</v>
      </c>
      <c r="Y23" s="196">
        <f t="shared" si="18"/>
        <v>0</v>
      </c>
      <c r="Z23" s="196">
        <f t="shared" si="19"/>
        <v>0</v>
      </c>
      <c r="AA23" s="196">
        <f t="shared" si="20"/>
        <v>0</v>
      </c>
      <c r="AB23" s="196">
        <f t="shared" si="21"/>
        <v>0</v>
      </c>
      <c r="AC23" s="196">
        <f t="shared" si="22"/>
        <v>0</v>
      </c>
      <c r="AD23" s="196">
        <f t="shared" si="23"/>
        <v>0</v>
      </c>
    </row>
    <row r="24" spans="2:31" ht="15" customHeight="1">
      <c r="B24" s="1" t="s">
        <v>19</v>
      </c>
      <c r="C24" s="31">
        <f>'②③単価抽出（本園）'!O8</f>
        <v>0</v>
      </c>
      <c r="D24" s="31">
        <f>'②③単価抽出（本園）'!T8</f>
        <v>0</v>
      </c>
      <c r="E24" s="31">
        <f>'②③単価抽出（本園）'!Y8</f>
        <v>0</v>
      </c>
      <c r="F24" s="31">
        <f>'②③単価抽出（本園）'!AD8</f>
        <v>0</v>
      </c>
      <c r="G24" s="31">
        <f>'②③単価抽出（本園）'!O34</f>
        <v>0</v>
      </c>
      <c r="H24" s="31">
        <f>'②③単価抽出（本園）'!T34</f>
        <v>0</v>
      </c>
      <c r="I24" s="31">
        <f>'②③単価抽出（本園）'!Y34</f>
        <v>0</v>
      </c>
      <c r="J24" s="31">
        <f>'②③単価抽出（本園）'!AD34</f>
        <v>0</v>
      </c>
      <c r="L24" s="1" t="s">
        <v>19</v>
      </c>
      <c r="M24" s="31">
        <f t="shared" si="8"/>
        <v>0</v>
      </c>
      <c r="N24" s="31">
        <f t="shared" si="9"/>
        <v>0</v>
      </c>
      <c r="O24" s="31">
        <f t="shared" si="10"/>
        <v>0</v>
      </c>
      <c r="P24" s="31">
        <f t="shared" si="11"/>
        <v>0</v>
      </c>
      <c r="Q24" s="31">
        <f t="shared" si="12"/>
        <v>0</v>
      </c>
      <c r="R24" s="31">
        <f t="shared" si="13"/>
        <v>0</v>
      </c>
      <c r="S24" s="31">
        <f t="shared" si="14"/>
        <v>0</v>
      </c>
      <c r="T24" s="31">
        <f t="shared" si="15"/>
        <v>0</v>
      </c>
      <c r="V24" s="1" t="s">
        <v>19</v>
      </c>
      <c r="W24" s="196">
        <f t="shared" si="16"/>
        <v>0</v>
      </c>
      <c r="X24" s="196">
        <f t="shared" si="17"/>
        <v>0</v>
      </c>
      <c r="Y24" s="196">
        <f t="shared" si="18"/>
        <v>0</v>
      </c>
      <c r="Z24" s="196">
        <f t="shared" si="19"/>
        <v>0</v>
      </c>
      <c r="AA24" s="196">
        <f t="shared" si="20"/>
        <v>0</v>
      </c>
      <c r="AB24" s="196">
        <f t="shared" si="21"/>
        <v>0</v>
      </c>
      <c r="AC24" s="196">
        <f t="shared" si="22"/>
        <v>0</v>
      </c>
      <c r="AD24" s="196">
        <f t="shared" si="23"/>
        <v>0</v>
      </c>
    </row>
    <row r="25" spans="2:31" ht="15" customHeight="1">
      <c r="B25" s="1" t="s">
        <v>20</v>
      </c>
      <c r="C25" s="31">
        <f>'②③単価抽出（本園）'!O10</f>
        <v>0</v>
      </c>
      <c r="D25" s="31">
        <f>'②③単価抽出（本園）'!T10</f>
        <v>0</v>
      </c>
      <c r="E25" s="31">
        <f>'②③単価抽出（本園）'!Y10</f>
        <v>0</v>
      </c>
      <c r="F25" s="31">
        <f>'②③単価抽出（本園）'!AD10</f>
        <v>0</v>
      </c>
      <c r="G25" s="31">
        <f>'②③単価抽出（本園）'!O36</f>
        <v>0</v>
      </c>
      <c r="H25" s="31">
        <f>'②③単価抽出（本園）'!T36</f>
        <v>0</v>
      </c>
      <c r="I25" s="31">
        <f>'②③単価抽出（本園）'!Y36</f>
        <v>0</v>
      </c>
      <c r="J25" s="31">
        <f>'②③単価抽出（本園）'!AD36</f>
        <v>0</v>
      </c>
      <c r="L25" s="1" t="s">
        <v>20</v>
      </c>
      <c r="M25" s="31">
        <f t="shared" si="8"/>
        <v>0</v>
      </c>
      <c r="N25" s="31">
        <f t="shared" si="9"/>
        <v>0</v>
      </c>
      <c r="O25" s="31">
        <f t="shared" si="10"/>
        <v>0</v>
      </c>
      <c r="P25" s="31">
        <f t="shared" si="11"/>
        <v>0</v>
      </c>
      <c r="Q25" s="31">
        <f t="shared" si="12"/>
        <v>0</v>
      </c>
      <c r="R25" s="31">
        <f t="shared" si="13"/>
        <v>0</v>
      </c>
      <c r="S25" s="31">
        <f t="shared" si="14"/>
        <v>0</v>
      </c>
      <c r="T25" s="31">
        <f t="shared" si="15"/>
        <v>0</v>
      </c>
      <c r="V25" s="1" t="s">
        <v>20</v>
      </c>
      <c r="W25" s="196">
        <f t="shared" si="16"/>
        <v>0</v>
      </c>
      <c r="X25" s="196">
        <f t="shared" si="17"/>
        <v>0</v>
      </c>
      <c r="Y25" s="196">
        <f t="shared" si="18"/>
        <v>0</v>
      </c>
      <c r="Z25" s="196">
        <f t="shared" si="19"/>
        <v>0</v>
      </c>
      <c r="AA25" s="196">
        <f t="shared" si="20"/>
        <v>0</v>
      </c>
      <c r="AB25" s="196">
        <f t="shared" si="21"/>
        <v>0</v>
      </c>
      <c r="AC25" s="196">
        <f t="shared" si="22"/>
        <v>0</v>
      </c>
      <c r="AD25" s="196">
        <f t="shared" si="23"/>
        <v>0</v>
      </c>
    </row>
    <row r="26" spans="2:31" ht="15" customHeight="1">
      <c r="B26" s="1" t="s">
        <v>21</v>
      </c>
      <c r="C26" s="31">
        <f>'②③単価抽出（本園）'!O12</f>
        <v>0</v>
      </c>
      <c r="D26" s="31">
        <f>'②③単価抽出（本園）'!T12</f>
        <v>0</v>
      </c>
      <c r="E26" s="31">
        <f>'②③単価抽出（本園）'!Y12</f>
        <v>0</v>
      </c>
      <c r="F26" s="31">
        <f>'②③単価抽出（本園）'!AD12</f>
        <v>0</v>
      </c>
      <c r="G26" s="31">
        <f>'②③単価抽出（本園）'!O38</f>
        <v>0</v>
      </c>
      <c r="H26" s="31">
        <f>'②③単価抽出（本園）'!T38</f>
        <v>0</v>
      </c>
      <c r="I26" s="31">
        <f>'②③単価抽出（本園）'!Y38</f>
        <v>0</v>
      </c>
      <c r="J26" s="31">
        <f>'②③単価抽出（本園）'!AD38</f>
        <v>0</v>
      </c>
      <c r="L26" s="1" t="s">
        <v>21</v>
      </c>
      <c r="M26" s="31">
        <f t="shared" si="8"/>
        <v>0</v>
      </c>
      <c r="N26" s="31">
        <f t="shared" si="9"/>
        <v>0</v>
      </c>
      <c r="O26" s="31">
        <f t="shared" si="10"/>
        <v>0</v>
      </c>
      <c r="P26" s="31">
        <f t="shared" si="11"/>
        <v>0</v>
      </c>
      <c r="Q26" s="31">
        <f t="shared" si="12"/>
        <v>0</v>
      </c>
      <c r="R26" s="31">
        <f t="shared" si="13"/>
        <v>0</v>
      </c>
      <c r="S26" s="31">
        <f t="shared" si="14"/>
        <v>0</v>
      </c>
      <c r="T26" s="31">
        <f t="shared" si="15"/>
        <v>0</v>
      </c>
      <c r="V26" s="1" t="s">
        <v>21</v>
      </c>
      <c r="W26" s="196">
        <f t="shared" si="16"/>
        <v>0</v>
      </c>
      <c r="X26" s="196">
        <f t="shared" si="17"/>
        <v>0</v>
      </c>
      <c r="Y26" s="196">
        <f t="shared" si="18"/>
        <v>0</v>
      </c>
      <c r="Z26" s="196">
        <f t="shared" si="19"/>
        <v>0</v>
      </c>
      <c r="AA26" s="196">
        <f t="shared" si="20"/>
        <v>0</v>
      </c>
      <c r="AB26" s="196">
        <f t="shared" si="21"/>
        <v>0</v>
      </c>
      <c r="AC26" s="196">
        <f t="shared" si="22"/>
        <v>0</v>
      </c>
      <c r="AD26" s="196">
        <f t="shared" si="23"/>
        <v>0</v>
      </c>
    </row>
    <row r="27" spans="2:31" ht="15" customHeight="1">
      <c r="B27" s="1" t="s">
        <v>22</v>
      </c>
      <c r="C27" s="31">
        <f>'②③単価抽出（本園）'!O14</f>
        <v>0</v>
      </c>
      <c r="D27" s="31">
        <f>'②③単価抽出（本園）'!T14</f>
        <v>0</v>
      </c>
      <c r="E27" s="31">
        <f>'②③単価抽出（本園）'!Y14</f>
        <v>0</v>
      </c>
      <c r="F27" s="31">
        <f>'②③単価抽出（本園）'!AD14</f>
        <v>0</v>
      </c>
      <c r="G27" s="31">
        <f>'②③単価抽出（本園）'!O40</f>
        <v>0</v>
      </c>
      <c r="H27" s="31">
        <f>'②③単価抽出（本園）'!T40</f>
        <v>0</v>
      </c>
      <c r="I27" s="31">
        <f>'②③単価抽出（本園）'!Y40</f>
        <v>0</v>
      </c>
      <c r="J27" s="31">
        <f>'②③単価抽出（本園）'!AD40</f>
        <v>0</v>
      </c>
      <c r="L27" s="1" t="s">
        <v>22</v>
      </c>
      <c r="M27" s="31">
        <f t="shared" si="8"/>
        <v>0</v>
      </c>
      <c r="N27" s="31">
        <f t="shared" si="9"/>
        <v>0</v>
      </c>
      <c r="O27" s="31">
        <f t="shared" si="10"/>
        <v>0</v>
      </c>
      <c r="P27" s="31">
        <f t="shared" si="11"/>
        <v>0</v>
      </c>
      <c r="Q27" s="31">
        <f t="shared" si="12"/>
        <v>0</v>
      </c>
      <c r="R27" s="31">
        <f t="shared" si="13"/>
        <v>0</v>
      </c>
      <c r="S27" s="31">
        <f t="shared" si="14"/>
        <v>0</v>
      </c>
      <c r="T27" s="31">
        <f t="shared" si="15"/>
        <v>0</v>
      </c>
      <c r="V27" s="1" t="s">
        <v>22</v>
      </c>
      <c r="W27" s="196">
        <f t="shared" si="16"/>
        <v>0</v>
      </c>
      <c r="X27" s="196">
        <f t="shared" si="17"/>
        <v>0</v>
      </c>
      <c r="Y27" s="196">
        <f t="shared" si="18"/>
        <v>0</v>
      </c>
      <c r="Z27" s="196">
        <f t="shared" si="19"/>
        <v>0</v>
      </c>
      <c r="AA27" s="196">
        <f t="shared" si="20"/>
        <v>0</v>
      </c>
      <c r="AB27" s="196">
        <f t="shared" si="21"/>
        <v>0</v>
      </c>
      <c r="AC27" s="196">
        <f t="shared" si="22"/>
        <v>0</v>
      </c>
      <c r="AD27" s="196">
        <f t="shared" si="23"/>
        <v>0</v>
      </c>
    </row>
    <row r="28" spans="2:31" ht="15" customHeight="1">
      <c r="B28" s="1" t="s">
        <v>206</v>
      </c>
      <c r="C28" s="31">
        <f>'②③単価抽出（本園）'!O16</f>
        <v>0</v>
      </c>
      <c r="D28" s="31">
        <f>'②③単価抽出（本園）'!T16</f>
        <v>0</v>
      </c>
      <c r="E28" s="31">
        <f>'②③単価抽出（本園）'!Y16</f>
        <v>0</v>
      </c>
      <c r="F28" s="31">
        <f>'②③単価抽出（本園）'!AD16</f>
        <v>0</v>
      </c>
      <c r="G28" s="31">
        <f>'②③単価抽出（本園）'!O42</f>
        <v>0</v>
      </c>
      <c r="H28" s="31">
        <f>'②③単価抽出（本園）'!T42</f>
        <v>0</v>
      </c>
      <c r="I28" s="31">
        <f>'②③単価抽出（本園）'!Y42</f>
        <v>0</v>
      </c>
      <c r="J28" s="31">
        <f>'②③単価抽出（本園）'!AD42</f>
        <v>0</v>
      </c>
      <c r="L28" s="1" t="s">
        <v>206</v>
      </c>
      <c r="M28" s="31">
        <f t="shared" si="8"/>
        <v>0</v>
      </c>
      <c r="N28" s="31">
        <f t="shared" si="9"/>
        <v>0</v>
      </c>
      <c r="O28" s="31">
        <f t="shared" si="10"/>
        <v>0</v>
      </c>
      <c r="P28" s="31">
        <f t="shared" si="11"/>
        <v>0</v>
      </c>
      <c r="Q28" s="31">
        <f t="shared" si="12"/>
        <v>0</v>
      </c>
      <c r="R28" s="31">
        <f t="shared" si="13"/>
        <v>0</v>
      </c>
      <c r="S28" s="31">
        <f t="shared" si="14"/>
        <v>0</v>
      </c>
      <c r="T28" s="31">
        <f t="shared" si="15"/>
        <v>0</v>
      </c>
      <c r="V28" s="1" t="s">
        <v>206</v>
      </c>
      <c r="W28" s="196">
        <f t="shared" si="16"/>
        <v>0</v>
      </c>
      <c r="X28" s="196">
        <f t="shared" si="17"/>
        <v>0</v>
      </c>
      <c r="Y28" s="196">
        <f t="shared" si="18"/>
        <v>0</v>
      </c>
      <c r="Z28" s="196">
        <f t="shared" si="19"/>
        <v>0</v>
      </c>
      <c r="AA28" s="196">
        <f t="shared" si="20"/>
        <v>0</v>
      </c>
      <c r="AB28" s="196">
        <f t="shared" si="21"/>
        <v>0</v>
      </c>
      <c r="AC28" s="196">
        <f t="shared" si="22"/>
        <v>0</v>
      </c>
      <c r="AD28" s="196">
        <f t="shared" si="23"/>
        <v>0</v>
      </c>
    </row>
    <row r="29" spans="2:31" ht="15" customHeight="1">
      <c r="B29" s="1" t="s">
        <v>207</v>
      </c>
      <c r="C29" s="31">
        <f>'②③単価抽出（本園）'!O18</f>
        <v>0</v>
      </c>
      <c r="D29" s="31">
        <f>'②③単価抽出（本園）'!T18</f>
        <v>0</v>
      </c>
      <c r="E29" s="31">
        <f>'②③単価抽出（本園）'!Y18</f>
        <v>0</v>
      </c>
      <c r="F29" s="31">
        <f>'②③単価抽出（本園）'!AD18</f>
        <v>0</v>
      </c>
      <c r="G29" s="31">
        <f>'②③単価抽出（本園）'!O44</f>
        <v>0</v>
      </c>
      <c r="H29" s="31">
        <f>'②③単価抽出（本園）'!T44</f>
        <v>0</v>
      </c>
      <c r="I29" s="31">
        <f>'②③単価抽出（本園）'!Y44</f>
        <v>0</v>
      </c>
      <c r="J29" s="31">
        <f>'②③単価抽出（本園）'!AD44</f>
        <v>0</v>
      </c>
      <c r="L29" s="1" t="s">
        <v>207</v>
      </c>
      <c r="M29" s="31">
        <f t="shared" si="8"/>
        <v>0</v>
      </c>
      <c r="N29" s="31">
        <f t="shared" si="9"/>
        <v>0</v>
      </c>
      <c r="O29" s="31">
        <f t="shared" si="10"/>
        <v>0</v>
      </c>
      <c r="P29" s="31">
        <f t="shared" si="11"/>
        <v>0</v>
      </c>
      <c r="Q29" s="31">
        <f t="shared" si="12"/>
        <v>0</v>
      </c>
      <c r="R29" s="31">
        <f t="shared" si="13"/>
        <v>0</v>
      </c>
      <c r="S29" s="31">
        <f t="shared" si="14"/>
        <v>0</v>
      </c>
      <c r="T29" s="31">
        <f t="shared" si="15"/>
        <v>0</v>
      </c>
      <c r="V29" s="1" t="s">
        <v>207</v>
      </c>
      <c r="W29" s="196">
        <f t="shared" si="16"/>
        <v>0</v>
      </c>
      <c r="X29" s="196">
        <f t="shared" si="17"/>
        <v>0</v>
      </c>
      <c r="Y29" s="196">
        <f t="shared" si="18"/>
        <v>0</v>
      </c>
      <c r="Z29" s="196">
        <f t="shared" si="19"/>
        <v>0</v>
      </c>
      <c r="AA29" s="196">
        <f t="shared" si="20"/>
        <v>0</v>
      </c>
      <c r="AB29" s="196">
        <f t="shared" si="21"/>
        <v>0</v>
      </c>
      <c r="AC29" s="196">
        <f t="shared" si="22"/>
        <v>0</v>
      </c>
      <c r="AD29" s="196">
        <f t="shared" si="23"/>
        <v>0</v>
      </c>
    </row>
    <row r="30" spans="2:31" ht="15" customHeight="1">
      <c r="B30" s="1" t="s">
        <v>208</v>
      </c>
      <c r="C30" s="31">
        <f>'②③単価抽出（本園）'!O20</f>
        <v>0</v>
      </c>
      <c r="D30" s="31">
        <f>'②③単価抽出（本園）'!T20</f>
        <v>0</v>
      </c>
      <c r="E30" s="31">
        <f>'②③単価抽出（本園）'!Y20</f>
        <v>0</v>
      </c>
      <c r="F30" s="31">
        <f>'②③単価抽出（本園）'!AD20</f>
        <v>0</v>
      </c>
      <c r="G30" s="31">
        <f>'②③単価抽出（本園）'!O46</f>
        <v>0</v>
      </c>
      <c r="H30" s="31">
        <f>'②③単価抽出（本園）'!T46</f>
        <v>0</v>
      </c>
      <c r="I30" s="31">
        <f>'②③単価抽出（本園）'!Y46</f>
        <v>0</v>
      </c>
      <c r="J30" s="31">
        <f>'②③単価抽出（本園）'!AD46</f>
        <v>0</v>
      </c>
      <c r="L30" s="1" t="s">
        <v>208</v>
      </c>
      <c r="M30" s="31">
        <f t="shared" si="8"/>
        <v>0</v>
      </c>
      <c r="N30" s="31">
        <f t="shared" si="9"/>
        <v>0</v>
      </c>
      <c r="O30" s="31">
        <f t="shared" si="10"/>
        <v>0</v>
      </c>
      <c r="P30" s="31">
        <f t="shared" si="11"/>
        <v>0</v>
      </c>
      <c r="Q30" s="31">
        <f t="shared" si="12"/>
        <v>0</v>
      </c>
      <c r="R30" s="31">
        <f t="shared" si="13"/>
        <v>0</v>
      </c>
      <c r="S30" s="31">
        <f t="shared" si="14"/>
        <v>0</v>
      </c>
      <c r="T30" s="31">
        <f t="shared" si="15"/>
        <v>0</v>
      </c>
      <c r="V30" s="1" t="s">
        <v>208</v>
      </c>
      <c r="W30" s="196">
        <f t="shared" si="16"/>
        <v>0</v>
      </c>
      <c r="X30" s="196">
        <f t="shared" si="17"/>
        <v>0</v>
      </c>
      <c r="Y30" s="196">
        <f t="shared" si="18"/>
        <v>0</v>
      </c>
      <c r="Z30" s="196">
        <f t="shared" si="19"/>
        <v>0</v>
      </c>
      <c r="AA30" s="196">
        <f t="shared" si="20"/>
        <v>0</v>
      </c>
      <c r="AB30" s="196">
        <f t="shared" si="21"/>
        <v>0</v>
      </c>
      <c r="AC30" s="196">
        <f t="shared" si="22"/>
        <v>0</v>
      </c>
      <c r="AD30" s="196">
        <f t="shared" si="23"/>
        <v>0</v>
      </c>
    </row>
    <row r="31" spans="2:31" ht="15" customHeight="1">
      <c r="B31" s="1" t="s">
        <v>26</v>
      </c>
      <c r="C31" s="31">
        <f>'②③単価抽出（本園）'!O22</f>
        <v>0</v>
      </c>
      <c r="D31" s="31">
        <f>'②③単価抽出（本園）'!T22</f>
        <v>0</v>
      </c>
      <c r="E31" s="31">
        <f>'②③単価抽出（本園）'!Y22</f>
        <v>0</v>
      </c>
      <c r="F31" s="31">
        <f>'②③単価抽出（本園）'!AD22</f>
        <v>0</v>
      </c>
      <c r="G31" s="31">
        <f>'②③単価抽出（本園）'!O48</f>
        <v>0</v>
      </c>
      <c r="H31" s="31">
        <f>'②③単価抽出（本園）'!T48</f>
        <v>0</v>
      </c>
      <c r="I31" s="31">
        <f>'②③単価抽出（本園）'!Y48</f>
        <v>0</v>
      </c>
      <c r="J31" s="31">
        <f>'②③単価抽出（本園）'!AD48</f>
        <v>0</v>
      </c>
      <c r="L31" s="1" t="s">
        <v>26</v>
      </c>
      <c r="M31" s="31">
        <f t="shared" si="8"/>
        <v>0</v>
      </c>
      <c r="N31" s="31">
        <f t="shared" si="9"/>
        <v>0</v>
      </c>
      <c r="O31" s="31">
        <f t="shared" si="10"/>
        <v>0</v>
      </c>
      <c r="P31" s="31">
        <f t="shared" si="11"/>
        <v>0</v>
      </c>
      <c r="Q31" s="31">
        <f t="shared" si="12"/>
        <v>0</v>
      </c>
      <c r="R31" s="31">
        <f t="shared" si="13"/>
        <v>0</v>
      </c>
      <c r="S31" s="31">
        <f t="shared" si="14"/>
        <v>0</v>
      </c>
      <c r="T31" s="31">
        <f t="shared" si="15"/>
        <v>0</v>
      </c>
      <c r="V31" s="1" t="s">
        <v>26</v>
      </c>
      <c r="W31" s="196">
        <f t="shared" si="16"/>
        <v>0</v>
      </c>
      <c r="X31" s="196">
        <f t="shared" si="17"/>
        <v>0</v>
      </c>
      <c r="Y31" s="196">
        <f t="shared" si="18"/>
        <v>0</v>
      </c>
      <c r="Z31" s="196">
        <f t="shared" si="19"/>
        <v>0</v>
      </c>
      <c r="AA31" s="196">
        <f t="shared" si="20"/>
        <v>0</v>
      </c>
      <c r="AB31" s="196">
        <f t="shared" si="21"/>
        <v>0</v>
      </c>
      <c r="AC31" s="196">
        <f t="shared" si="22"/>
        <v>0</v>
      </c>
      <c r="AD31" s="196">
        <f t="shared" si="23"/>
        <v>0</v>
      </c>
    </row>
    <row r="32" spans="2:31" ht="15" customHeight="1">
      <c r="B32" s="1" t="s">
        <v>27</v>
      </c>
      <c r="C32" s="31">
        <f>'②③単価抽出（本園）'!O24</f>
        <v>0</v>
      </c>
      <c r="D32" s="31">
        <f>'②③単価抽出（本園）'!T24</f>
        <v>0</v>
      </c>
      <c r="E32" s="31">
        <f>'②③単価抽出（本園）'!Y24</f>
        <v>0</v>
      </c>
      <c r="F32" s="31">
        <f>'②③単価抽出（本園）'!AD24</f>
        <v>0</v>
      </c>
      <c r="G32" s="31">
        <f>'②③単価抽出（本園）'!O50</f>
        <v>0</v>
      </c>
      <c r="H32" s="31">
        <f>'②③単価抽出（本園）'!T50</f>
        <v>0</v>
      </c>
      <c r="I32" s="31">
        <f>'②③単価抽出（本園）'!Y50</f>
        <v>0</v>
      </c>
      <c r="J32" s="31">
        <f>'②③単価抽出（本園）'!AD50</f>
        <v>0</v>
      </c>
      <c r="L32" s="1" t="s">
        <v>27</v>
      </c>
      <c r="M32" s="31">
        <f t="shared" si="8"/>
        <v>0</v>
      </c>
      <c r="N32" s="31">
        <f t="shared" si="9"/>
        <v>0</v>
      </c>
      <c r="O32" s="31">
        <f t="shared" si="10"/>
        <v>0</v>
      </c>
      <c r="P32" s="31">
        <f t="shared" si="11"/>
        <v>0</v>
      </c>
      <c r="Q32" s="31">
        <f t="shared" si="12"/>
        <v>0</v>
      </c>
      <c r="R32" s="31">
        <f t="shared" si="13"/>
        <v>0</v>
      </c>
      <c r="S32" s="31">
        <f t="shared" si="14"/>
        <v>0</v>
      </c>
      <c r="T32" s="31">
        <f t="shared" si="15"/>
        <v>0</v>
      </c>
      <c r="V32" s="1" t="s">
        <v>27</v>
      </c>
      <c r="W32" s="196">
        <f t="shared" si="16"/>
        <v>0</v>
      </c>
      <c r="X32" s="196">
        <f t="shared" si="17"/>
        <v>0</v>
      </c>
      <c r="Y32" s="196">
        <f t="shared" si="18"/>
        <v>0</v>
      </c>
      <c r="Z32" s="196">
        <f t="shared" si="19"/>
        <v>0</v>
      </c>
      <c r="AA32" s="196">
        <f t="shared" si="20"/>
        <v>0</v>
      </c>
      <c r="AB32" s="196">
        <f t="shared" si="21"/>
        <v>0</v>
      </c>
      <c r="AC32" s="196">
        <f t="shared" si="22"/>
        <v>0</v>
      </c>
      <c r="AD32" s="196">
        <f t="shared" si="23"/>
        <v>0</v>
      </c>
      <c r="AE32" s="30" t="s">
        <v>435</v>
      </c>
    </row>
    <row r="33" spans="2:31" ht="15" customHeight="1">
      <c r="B33" s="1" t="s">
        <v>28</v>
      </c>
      <c r="C33" s="31">
        <f>'②③単価抽出（本園）'!O26</f>
        <v>0</v>
      </c>
      <c r="D33" s="31">
        <f>'②③単価抽出（本園）'!T26</f>
        <v>0</v>
      </c>
      <c r="E33" s="31">
        <f>'②③単価抽出（本園）'!Y26</f>
        <v>0</v>
      </c>
      <c r="F33" s="31">
        <f>'②③単価抽出（本園）'!AD26</f>
        <v>0</v>
      </c>
      <c r="G33" s="31">
        <f>'②③単価抽出（本園）'!O52</f>
        <v>0</v>
      </c>
      <c r="H33" s="31">
        <f>'②③単価抽出（本園）'!T52</f>
        <v>0</v>
      </c>
      <c r="I33" s="31">
        <f>'②③単価抽出（本園）'!Y52</f>
        <v>0</v>
      </c>
      <c r="J33" s="31">
        <f>'②③単価抽出（本園）'!AD52</f>
        <v>0</v>
      </c>
      <c r="L33" s="1" t="s">
        <v>28</v>
      </c>
      <c r="M33" s="31">
        <f t="shared" si="8"/>
        <v>0</v>
      </c>
      <c r="N33" s="31">
        <f t="shared" si="9"/>
        <v>0</v>
      </c>
      <c r="O33" s="31">
        <f t="shared" si="10"/>
        <v>0</v>
      </c>
      <c r="P33" s="31">
        <f t="shared" si="11"/>
        <v>0</v>
      </c>
      <c r="Q33" s="31">
        <f t="shared" si="12"/>
        <v>0</v>
      </c>
      <c r="R33" s="31">
        <f t="shared" si="13"/>
        <v>0</v>
      </c>
      <c r="S33" s="31">
        <f t="shared" si="14"/>
        <v>0</v>
      </c>
      <c r="T33" s="31">
        <f t="shared" si="15"/>
        <v>0</v>
      </c>
      <c r="V33" s="1" t="s">
        <v>28</v>
      </c>
      <c r="W33" s="196">
        <f t="shared" si="16"/>
        <v>0</v>
      </c>
      <c r="X33" s="196">
        <f t="shared" si="17"/>
        <v>0</v>
      </c>
      <c r="Y33" s="196">
        <f t="shared" si="18"/>
        <v>0</v>
      </c>
      <c r="Z33" s="196">
        <f t="shared" si="19"/>
        <v>0</v>
      </c>
      <c r="AA33" s="196">
        <f t="shared" si="20"/>
        <v>0</v>
      </c>
      <c r="AB33" s="196">
        <f t="shared" si="21"/>
        <v>0</v>
      </c>
      <c r="AC33" s="196">
        <f t="shared" si="22"/>
        <v>0</v>
      </c>
      <c r="AD33" s="196">
        <f t="shared" si="23"/>
        <v>0</v>
      </c>
      <c r="AE33" s="31">
        <f>SUM(W22:AD33)</f>
        <v>0</v>
      </c>
    </row>
  </sheetData>
  <mergeCells count="24">
    <mergeCell ref="W20:Z20"/>
    <mergeCell ref="AA20:AD20"/>
    <mergeCell ref="M3:T3"/>
    <mergeCell ref="M4:P4"/>
    <mergeCell ref="Q4:T4"/>
    <mergeCell ref="V19:AD19"/>
    <mergeCell ref="V20:V21"/>
    <mergeCell ref="M20:P20"/>
    <mergeCell ref="Q20:T20"/>
    <mergeCell ref="M19:T19"/>
    <mergeCell ref="V3:AD3"/>
    <mergeCell ref="V4:V5"/>
    <mergeCell ref="W4:Z4"/>
    <mergeCell ref="AA4:AD4"/>
    <mergeCell ref="L3:L5"/>
    <mergeCell ref="C4:F4"/>
    <mergeCell ref="G4:J4"/>
    <mergeCell ref="B2:C2"/>
    <mergeCell ref="L19:L21"/>
    <mergeCell ref="C19:J19"/>
    <mergeCell ref="B19:B21"/>
    <mergeCell ref="C20:F20"/>
    <mergeCell ref="G20:J20"/>
    <mergeCell ref="B4:B5"/>
  </mergeCells>
  <phoneticPr fontId="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50713-1095-4970-947E-007FE80B579B}">
  <sheetPr>
    <tabColor theme="9" tint="0.59999389629810485"/>
  </sheetPr>
  <dimension ref="B1:AE174"/>
  <sheetViews>
    <sheetView zoomScale="90" zoomScaleNormal="90" workbookViewId="0">
      <selection activeCell="E3" sqref="C3:J578"/>
    </sheetView>
  </sheetViews>
  <sheetFormatPr defaultColWidth="9" defaultRowHeight="15" customHeight="1"/>
  <cols>
    <col min="1" max="1" width="1.09765625" style="67" customWidth="1"/>
    <col min="2" max="2" width="5.59765625" style="67" customWidth="1"/>
    <col min="3" max="10" width="8.09765625" style="67" customWidth="1"/>
    <col min="11" max="11" width="1.09765625" style="67" customWidth="1"/>
    <col min="12" max="12" width="5.59765625" style="67" customWidth="1"/>
    <col min="13" max="20" width="8.09765625" style="67" customWidth="1"/>
    <col min="21" max="21" width="1.09765625" style="67" customWidth="1"/>
    <col min="22" max="22" width="5.59765625" style="67" customWidth="1"/>
    <col min="23" max="30" width="8.09765625" style="67" customWidth="1"/>
    <col min="31" max="31" width="10.09765625" style="67" customWidth="1"/>
    <col min="32" max="16384" width="9" style="67"/>
  </cols>
  <sheetData>
    <row r="1" spans="2:31" ht="8.25" customHeight="1"/>
    <row r="2" spans="2:31" ht="15" customHeight="1">
      <c r="B2" s="560" t="s">
        <v>293</v>
      </c>
      <c r="C2" s="560"/>
      <c r="D2" s="32">
        <f>基本情報!G6</f>
        <v>0</v>
      </c>
      <c r="E2" s="2" t="s">
        <v>522</v>
      </c>
      <c r="F2" s="2"/>
      <c r="G2" s="2"/>
      <c r="H2" s="2"/>
      <c r="I2" s="2"/>
      <c r="J2" s="2"/>
      <c r="L2" s="2" t="s">
        <v>245</v>
      </c>
      <c r="V2" s="2" t="s">
        <v>245</v>
      </c>
    </row>
    <row r="3" spans="2:31" ht="15" customHeight="1">
      <c r="B3" s="2" t="s">
        <v>434</v>
      </c>
      <c r="C3" s="2"/>
      <c r="D3" s="2"/>
      <c r="E3" s="2"/>
      <c r="F3" s="2"/>
      <c r="G3" s="2"/>
      <c r="H3" s="2"/>
      <c r="I3" s="2"/>
      <c r="J3" s="2"/>
      <c r="L3" s="700"/>
      <c r="M3" s="569" t="s">
        <v>152</v>
      </c>
      <c r="N3" s="569"/>
      <c r="O3" s="569"/>
      <c r="P3" s="569"/>
      <c r="Q3" s="569"/>
      <c r="R3" s="569"/>
      <c r="S3" s="569"/>
      <c r="T3" s="569"/>
      <c r="V3" s="700"/>
      <c r="W3" s="569" t="s">
        <v>152</v>
      </c>
      <c r="X3" s="569"/>
      <c r="Y3" s="569"/>
      <c r="Z3" s="569"/>
      <c r="AA3" s="569"/>
      <c r="AB3" s="569"/>
      <c r="AC3" s="569"/>
      <c r="AD3" s="569"/>
    </row>
    <row r="4" spans="2:31" ht="15" customHeight="1">
      <c r="B4" s="560"/>
      <c r="C4" s="560" t="s">
        <v>11</v>
      </c>
      <c r="D4" s="560"/>
      <c r="E4" s="560"/>
      <c r="F4" s="560"/>
      <c r="G4" s="560" t="s">
        <v>12</v>
      </c>
      <c r="H4" s="560"/>
      <c r="I4" s="560"/>
      <c r="J4" s="560"/>
      <c r="L4" s="701"/>
      <c r="M4" s="569" t="s">
        <v>11</v>
      </c>
      <c r="N4" s="569"/>
      <c r="O4" s="569"/>
      <c r="P4" s="569"/>
      <c r="Q4" s="569" t="s">
        <v>12</v>
      </c>
      <c r="R4" s="569"/>
      <c r="S4" s="569"/>
      <c r="T4" s="569"/>
      <c r="V4" s="701"/>
      <c r="W4" s="569" t="s">
        <v>11</v>
      </c>
      <c r="X4" s="569"/>
      <c r="Y4" s="569"/>
      <c r="Z4" s="569"/>
      <c r="AA4" s="569" t="s">
        <v>12</v>
      </c>
      <c r="AB4" s="569"/>
      <c r="AC4" s="569"/>
      <c r="AD4" s="569"/>
    </row>
    <row r="5" spans="2:31" ht="15" customHeight="1">
      <c r="B5" s="560"/>
      <c r="C5" s="63" t="s">
        <v>145</v>
      </c>
      <c r="D5" s="63" t="s">
        <v>146</v>
      </c>
      <c r="E5" s="63" t="s">
        <v>147</v>
      </c>
      <c r="F5" s="63" t="s">
        <v>148</v>
      </c>
      <c r="G5" s="63" t="s">
        <v>145</v>
      </c>
      <c r="H5" s="63" t="s">
        <v>146</v>
      </c>
      <c r="I5" s="63" t="s">
        <v>147</v>
      </c>
      <c r="J5" s="63" t="s">
        <v>148</v>
      </c>
      <c r="L5" s="702"/>
      <c r="M5" s="68" t="s">
        <v>145</v>
      </c>
      <c r="N5" s="68" t="s">
        <v>146</v>
      </c>
      <c r="O5" s="68" t="s">
        <v>147</v>
      </c>
      <c r="P5" s="68" t="s">
        <v>148</v>
      </c>
      <c r="Q5" s="68" t="s">
        <v>145</v>
      </c>
      <c r="R5" s="68" t="s">
        <v>146</v>
      </c>
      <c r="S5" s="68" t="s">
        <v>147</v>
      </c>
      <c r="T5" s="68" t="s">
        <v>148</v>
      </c>
      <c r="V5" s="702"/>
      <c r="W5" s="68" t="s">
        <v>145</v>
      </c>
      <c r="X5" s="68" t="s">
        <v>146</v>
      </c>
      <c r="Y5" s="68" t="s">
        <v>147</v>
      </c>
      <c r="Z5" s="68" t="s">
        <v>148</v>
      </c>
      <c r="AA5" s="68" t="s">
        <v>145</v>
      </c>
      <c r="AB5" s="68" t="s">
        <v>146</v>
      </c>
      <c r="AC5" s="68" t="s">
        <v>147</v>
      </c>
      <c r="AD5" s="68" t="s">
        <v>148</v>
      </c>
    </row>
    <row r="6" spans="2:31" ht="15" customHeight="1">
      <c r="B6" s="1" t="s">
        <v>17</v>
      </c>
      <c r="C6" s="32">
        <f>月初児童数!V8</f>
        <v>0</v>
      </c>
      <c r="D6" s="32">
        <f>月初児童数!W8</f>
        <v>0</v>
      </c>
      <c r="E6" s="32">
        <f>月初児童数!X8</f>
        <v>0</v>
      </c>
      <c r="F6" s="32">
        <f>月初児童数!Y8</f>
        <v>0</v>
      </c>
      <c r="G6" s="32">
        <f>月初児童数!AA8</f>
        <v>0</v>
      </c>
      <c r="H6" s="32">
        <f>月初児童数!AB8</f>
        <v>0</v>
      </c>
      <c r="I6" s="32">
        <f>月初児童数!AC8</f>
        <v>0</v>
      </c>
      <c r="J6" s="32">
        <f>月初児童数!AD8</f>
        <v>0</v>
      </c>
      <c r="L6" s="1" t="s">
        <v>17</v>
      </c>
      <c r="M6" s="31">
        <f>'②③単価抽出（分園）'!N4</f>
        <v>0</v>
      </c>
      <c r="N6" s="31">
        <f>'②③単価抽出（分園）'!S4</f>
        <v>0</v>
      </c>
      <c r="O6" s="31">
        <f>'②③単価抽出（分園）'!X4</f>
        <v>0</v>
      </c>
      <c r="P6" s="31">
        <f>'②③単価抽出（分園）'!AC4</f>
        <v>0</v>
      </c>
      <c r="Q6" s="31">
        <f>'②③単価抽出（分園）'!N30</f>
        <v>0</v>
      </c>
      <c r="R6" s="31">
        <f>'②③単価抽出（分園）'!S30</f>
        <v>0</v>
      </c>
      <c r="S6" s="31">
        <f>'②③単価抽出（分園）'!X30</f>
        <v>0</v>
      </c>
      <c r="T6" s="31">
        <f>'②③単価抽出（分園）'!AC30</f>
        <v>0</v>
      </c>
      <c r="V6" s="1" t="s">
        <v>17</v>
      </c>
      <c r="W6" s="196">
        <f t="shared" ref="W6:W17" si="0">IFERROR(C6*M6,0)</f>
        <v>0</v>
      </c>
      <c r="X6" s="196">
        <f t="shared" ref="X6:X17" si="1">IFERROR(D6*N6,0)</f>
        <v>0</v>
      </c>
      <c r="Y6" s="196">
        <f t="shared" ref="Y6:Y17" si="2">IFERROR(E6*O6,0)</f>
        <v>0</v>
      </c>
      <c r="Z6" s="196">
        <f t="shared" ref="Z6:Z17" si="3">IFERROR(F6*P6,0)</f>
        <v>0</v>
      </c>
      <c r="AA6" s="196">
        <f t="shared" ref="AA6:AA17" si="4">IFERROR(G6*Q6,0)</f>
        <v>0</v>
      </c>
      <c r="AB6" s="196">
        <f t="shared" ref="AB6:AB17" si="5">IFERROR(H6*R6,0)</f>
        <v>0</v>
      </c>
      <c r="AC6" s="196">
        <f t="shared" ref="AC6:AC17" si="6">IFERROR(I6*S6,0)</f>
        <v>0</v>
      </c>
      <c r="AD6" s="196">
        <f t="shared" ref="AD6:AD17" si="7">IFERROR(J6*T6,0)</f>
        <v>0</v>
      </c>
      <c r="AE6" s="2"/>
    </row>
    <row r="7" spans="2:31" ht="15" customHeight="1">
      <c r="B7" s="1" t="s">
        <v>18</v>
      </c>
      <c r="C7" s="32">
        <f>月初児童数!V9</f>
        <v>0</v>
      </c>
      <c r="D7" s="32">
        <f>月初児童数!W9</f>
        <v>0</v>
      </c>
      <c r="E7" s="32">
        <f>月初児童数!X9</f>
        <v>0</v>
      </c>
      <c r="F7" s="32">
        <f>月初児童数!Y9</f>
        <v>0</v>
      </c>
      <c r="G7" s="32">
        <f>月初児童数!AA9</f>
        <v>0</v>
      </c>
      <c r="H7" s="32">
        <f>月初児童数!AB9</f>
        <v>0</v>
      </c>
      <c r="I7" s="32">
        <f>月初児童数!AC9</f>
        <v>0</v>
      </c>
      <c r="J7" s="32">
        <f>月初児童数!AD9</f>
        <v>0</v>
      </c>
      <c r="L7" s="1" t="s">
        <v>18</v>
      </c>
      <c r="M7" s="31">
        <f>'②③単価抽出（分園）'!N6</f>
        <v>0</v>
      </c>
      <c r="N7" s="31">
        <f>'②③単価抽出（分園）'!S6</f>
        <v>0</v>
      </c>
      <c r="O7" s="31">
        <f>'②③単価抽出（分園）'!X6</f>
        <v>0</v>
      </c>
      <c r="P7" s="31">
        <f>'②③単価抽出（分園）'!AC6</f>
        <v>0</v>
      </c>
      <c r="Q7" s="31">
        <f>'②③単価抽出（分園）'!N32</f>
        <v>0</v>
      </c>
      <c r="R7" s="31">
        <f>'②③単価抽出（分園）'!S32</f>
        <v>0</v>
      </c>
      <c r="S7" s="31">
        <f>'②③単価抽出（分園）'!X32</f>
        <v>0</v>
      </c>
      <c r="T7" s="31">
        <f>'②③単価抽出（分園）'!AC32</f>
        <v>0</v>
      </c>
      <c r="V7" s="1" t="s">
        <v>18</v>
      </c>
      <c r="W7" s="196">
        <f t="shared" si="0"/>
        <v>0</v>
      </c>
      <c r="X7" s="196">
        <f t="shared" si="1"/>
        <v>0</v>
      </c>
      <c r="Y7" s="196">
        <f t="shared" si="2"/>
        <v>0</v>
      </c>
      <c r="Z7" s="196">
        <f t="shared" si="3"/>
        <v>0</v>
      </c>
      <c r="AA7" s="196">
        <f t="shared" si="4"/>
        <v>0</v>
      </c>
      <c r="AB7" s="196">
        <f t="shared" si="5"/>
        <v>0</v>
      </c>
      <c r="AC7" s="196">
        <f t="shared" si="6"/>
        <v>0</v>
      </c>
      <c r="AD7" s="196">
        <f t="shared" si="7"/>
        <v>0</v>
      </c>
      <c r="AE7" s="2"/>
    </row>
    <row r="8" spans="2:31" ht="15" customHeight="1">
      <c r="B8" s="1" t="s">
        <v>19</v>
      </c>
      <c r="C8" s="32">
        <f>月初児童数!V10</f>
        <v>0</v>
      </c>
      <c r="D8" s="32">
        <f>月初児童数!W10</f>
        <v>0</v>
      </c>
      <c r="E8" s="32">
        <f>月初児童数!X10</f>
        <v>0</v>
      </c>
      <c r="F8" s="32">
        <f>月初児童数!Y10</f>
        <v>0</v>
      </c>
      <c r="G8" s="32">
        <f>月初児童数!AA10</f>
        <v>0</v>
      </c>
      <c r="H8" s="32">
        <f>月初児童数!AB10</f>
        <v>0</v>
      </c>
      <c r="I8" s="32">
        <f>月初児童数!AC10</f>
        <v>0</v>
      </c>
      <c r="J8" s="32">
        <f>月初児童数!AD10</f>
        <v>0</v>
      </c>
      <c r="L8" s="1" t="s">
        <v>19</v>
      </c>
      <c r="M8" s="31">
        <f>'②③単価抽出（分園）'!N8</f>
        <v>0</v>
      </c>
      <c r="N8" s="31">
        <f>'②③単価抽出（分園）'!S8</f>
        <v>0</v>
      </c>
      <c r="O8" s="31">
        <f>'②③単価抽出（分園）'!X8</f>
        <v>0</v>
      </c>
      <c r="P8" s="31">
        <f>'②③単価抽出（分園）'!AC8</f>
        <v>0</v>
      </c>
      <c r="Q8" s="31">
        <f>'②③単価抽出（分園）'!N34</f>
        <v>0</v>
      </c>
      <c r="R8" s="31">
        <f>'②③単価抽出（分園）'!S34</f>
        <v>0</v>
      </c>
      <c r="S8" s="31">
        <f>'②③単価抽出（分園）'!X34</f>
        <v>0</v>
      </c>
      <c r="T8" s="31">
        <f>'②③単価抽出（分園）'!AC34</f>
        <v>0</v>
      </c>
      <c r="V8" s="1" t="s">
        <v>19</v>
      </c>
      <c r="W8" s="196">
        <f t="shared" si="0"/>
        <v>0</v>
      </c>
      <c r="X8" s="196">
        <f t="shared" si="1"/>
        <v>0</v>
      </c>
      <c r="Y8" s="196">
        <f t="shared" si="2"/>
        <v>0</v>
      </c>
      <c r="Z8" s="196">
        <f t="shared" si="3"/>
        <v>0</v>
      </c>
      <c r="AA8" s="196">
        <f t="shared" si="4"/>
        <v>0</v>
      </c>
      <c r="AB8" s="196">
        <f t="shared" si="5"/>
        <v>0</v>
      </c>
      <c r="AC8" s="196">
        <f t="shared" si="6"/>
        <v>0</v>
      </c>
      <c r="AD8" s="196">
        <f t="shared" si="7"/>
        <v>0</v>
      </c>
      <c r="AE8" s="2"/>
    </row>
    <row r="9" spans="2:31" ht="15" customHeight="1">
      <c r="B9" s="1" t="s">
        <v>20</v>
      </c>
      <c r="C9" s="32">
        <f>月初児童数!V11</f>
        <v>0</v>
      </c>
      <c r="D9" s="32">
        <f>月初児童数!W11</f>
        <v>0</v>
      </c>
      <c r="E9" s="32">
        <f>月初児童数!X11</f>
        <v>0</v>
      </c>
      <c r="F9" s="32">
        <f>月初児童数!Y11</f>
        <v>0</v>
      </c>
      <c r="G9" s="32">
        <f>月初児童数!AA11</f>
        <v>0</v>
      </c>
      <c r="H9" s="32">
        <f>月初児童数!AB11</f>
        <v>0</v>
      </c>
      <c r="I9" s="32">
        <f>月初児童数!AC11</f>
        <v>0</v>
      </c>
      <c r="J9" s="32">
        <f>月初児童数!AD11</f>
        <v>0</v>
      </c>
      <c r="L9" s="1" t="s">
        <v>20</v>
      </c>
      <c r="M9" s="31">
        <f>'②③単価抽出（分園）'!N10</f>
        <v>0</v>
      </c>
      <c r="N9" s="31">
        <f>'②③単価抽出（分園）'!S10</f>
        <v>0</v>
      </c>
      <c r="O9" s="31">
        <f>'②③単価抽出（分園）'!X10</f>
        <v>0</v>
      </c>
      <c r="P9" s="31">
        <f>'②③単価抽出（分園）'!AC10</f>
        <v>0</v>
      </c>
      <c r="Q9" s="31">
        <f>'②③単価抽出（分園）'!N36</f>
        <v>0</v>
      </c>
      <c r="R9" s="31">
        <f>'②③単価抽出（分園）'!S36</f>
        <v>0</v>
      </c>
      <c r="S9" s="31">
        <f>'②③単価抽出（分園）'!X36</f>
        <v>0</v>
      </c>
      <c r="T9" s="31">
        <f>'②③単価抽出（分園）'!AC36</f>
        <v>0</v>
      </c>
      <c r="V9" s="1" t="s">
        <v>20</v>
      </c>
      <c r="W9" s="196">
        <f t="shared" si="0"/>
        <v>0</v>
      </c>
      <c r="X9" s="196">
        <f t="shared" si="1"/>
        <v>0</v>
      </c>
      <c r="Y9" s="196">
        <f t="shared" si="2"/>
        <v>0</v>
      </c>
      <c r="Z9" s="196">
        <f t="shared" si="3"/>
        <v>0</v>
      </c>
      <c r="AA9" s="196">
        <f t="shared" si="4"/>
        <v>0</v>
      </c>
      <c r="AB9" s="196">
        <f t="shared" si="5"/>
        <v>0</v>
      </c>
      <c r="AC9" s="196">
        <f t="shared" si="6"/>
        <v>0</v>
      </c>
      <c r="AD9" s="196">
        <f t="shared" si="7"/>
        <v>0</v>
      </c>
      <c r="AE9" s="2"/>
    </row>
    <row r="10" spans="2:31" ht="15" customHeight="1">
      <c r="B10" s="1" t="s">
        <v>21</v>
      </c>
      <c r="C10" s="32">
        <f>月初児童数!V12</f>
        <v>0</v>
      </c>
      <c r="D10" s="32">
        <f>月初児童数!W12</f>
        <v>0</v>
      </c>
      <c r="E10" s="32">
        <f>月初児童数!X12</f>
        <v>0</v>
      </c>
      <c r="F10" s="32">
        <f>月初児童数!Y12</f>
        <v>0</v>
      </c>
      <c r="G10" s="32">
        <f>月初児童数!AA12</f>
        <v>0</v>
      </c>
      <c r="H10" s="32">
        <f>月初児童数!AB12</f>
        <v>0</v>
      </c>
      <c r="I10" s="32">
        <f>月初児童数!AC12</f>
        <v>0</v>
      </c>
      <c r="J10" s="32">
        <f>月初児童数!AD12</f>
        <v>0</v>
      </c>
      <c r="L10" s="1" t="s">
        <v>21</v>
      </c>
      <c r="M10" s="31">
        <f>'②③単価抽出（分園）'!N12</f>
        <v>0</v>
      </c>
      <c r="N10" s="31">
        <f>'②③単価抽出（分園）'!S12</f>
        <v>0</v>
      </c>
      <c r="O10" s="31">
        <f>'②③単価抽出（分園）'!X12</f>
        <v>0</v>
      </c>
      <c r="P10" s="31">
        <f>'②③単価抽出（分園）'!AC12</f>
        <v>0</v>
      </c>
      <c r="Q10" s="31">
        <f>'②③単価抽出（分園）'!N38</f>
        <v>0</v>
      </c>
      <c r="R10" s="31">
        <f>'②③単価抽出（分園）'!S38</f>
        <v>0</v>
      </c>
      <c r="S10" s="31">
        <f>'②③単価抽出（分園）'!X38</f>
        <v>0</v>
      </c>
      <c r="T10" s="31">
        <f>'②③単価抽出（分園）'!AC38</f>
        <v>0</v>
      </c>
      <c r="V10" s="1" t="s">
        <v>21</v>
      </c>
      <c r="W10" s="196">
        <f t="shared" si="0"/>
        <v>0</v>
      </c>
      <c r="X10" s="196">
        <f t="shared" si="1"/>
        <v>0</v>
      </c>
      <c r="Y10" s="196">
        <f t="shared" si="2"/>
        <v>0</v>
      </c>
      <c r="Z10" s="196">
        <f t="shared" si="3"/>
        <v>0</v>
      </c>
      <c r="AA10" s="196">
        <f t="shared" si="4"/>
        <v>0</v>
      </c>
      <c r="AB10" s="196">
        <f t="shared" si="5"/>
        <v>0</v>
      </c>
      <c r="AC10" s="196">
        <f t="shared" si="6"/>
        <v>0</v>
      </c>
      <c r="AD10" s="196">
        <f t="shared" si="7"/>
        <v>0</v>
      </c>
      <c r="AE10" s="2"/>
    </row>
    <row r="11" spans="2:31" ht="15" customHeight="1">
      <c r="B11" s="1" t="s">
        <v>22</v>
      </c>
      <c r="C11" s="32">
        <f>月初児童数!V13</f>
        <v>0</v>
      </c>
      <c r="D11" s="32">
        <f>月初児童数!W13</f>
        <v>0</v>
      </c>
      <c r="E11" s="32">
        <f>月初児童数!X13</f>
        <v>0</v>
      </c>
      <c r="F11" s="32">
        <f>月初児童数!Y13</f>
        <v>0</v>
      </c>
      <c r="G11" s="32">
        <f>月初児童数!AA13</f>
        <v>0</v>
      </c>
      <c r="H11" s="32">
        <f>月初児童数!AB13</f>
        <v>0</v>
      </c>
      <c r="I11" s="32">
        <f>月初児童数!AC13</f>
        <v>0</v>
      </c>
      <c r="J11" s="32">
        <f>月初児童数!AD13</f>
        <v>0</v>
      </c>
      <c r="L11" s="1" t="s">
        <v>22</v>
      </c>
      <c r="M11" s="31">
        <f>'②③単価抽出（分園）'!N14</f>
        <v>0</v>
      </c>
      <c r="N11" s="31">
        <f>'②③単価抽出（分園）'!S14</f>
        <v>0</v>
      </c>
      <c r="O11" s="31">
        <f>'②③単価抽出（分園）'!X14</f>
        <v>0</v>
      </c>
      <c r="P11" s="31">
        <f>'②③単価抽出（分園）'!AC14</f>
        <v>0</v>
      </c>
      <c r="Q11" s="31">
        <f>'②③単価抽出（分園）'!N40</f>
        <v>0</v>
      </c>
      <c r="R11" s="31">
        <f>'②③単価抽出（分園）'!S40</f>
        <v>0</v>
      </c>
      <c r="S11" s="31">
        <f>'②③単価抽出（分園）'!X40</f>
        <v>0</v>
      </c>
      <c r="T11" s="31">
        <f>'②③単価抽出（分園）'!AC40</f>
        <v>0</v>
      </c>
      <c r="V11" s="1" t="s">
        <v>22</v>
      </c>
      <c r="W11" s="196">
        <f t="shared" si="0"/>
        <v>0</v>
      </c>
      <c r="X11" s="196">
        <f t="shared" si="1"/>
        <v>0</v>
      </c>
      <c r="Y11" s="196">
        <f t="shared" si="2"/>
        <v>0</v>
      </c>
      <c r="Z11" s="196">
        <f t="shared" si="3"/>
        <v>0</v>
      </c>
      <c r="AA11" s="196">
        <f t="shared" si="4"/>
        <v>0</v>
      </c>
      <c r="AB11" s="196">
        <f t="shared" si="5"/>
        <v>0</v>
      </c>
      <c r="AC11" s="196">
        <f t="shared" si="6"/>
        <v>0</v>
      </c>
      <c r="AD11" s="196">
        <f t="shared" si="7"/>
        <v>0</v>
      </c>
      <c r="AE11" s="2"/>
    </row>
    <row r="12" spans="2:31" ht="15" customHeight="1">
      <c r="B12" s="1" t="s">
        <v>206</v>
      </c>
      <c r="C12" s="32">
        <f>月初児童数!V14</f>
        <v>0</v>
      </c>
      <c r="D12" s="32">
        <f>月初児童数!W14</f>
        <v>0</v>
      </c>
      <c r="E12" s="32">
        <f>月初児童数!X14</f>
        <v>0</v>
      </c>
      <c r="F12" s="32">
        <f>月初児童数!Y14</f>
        <v>0</v>
      </c>
      <c r="G12" s="32">
        <f>月初児童数!AA14</f>
        <v>0</v>
      </c>
      <c r="H12" s="32">
        <f>月初児童数!AB14</f>
        <v>0</v>
      </c>
      <c r="I12" s="32">
        <f>月初児童数!AC14</f>
        <v>0</v>
      </c>
      <c r="J12" s="32">
        <f>月初児童数!AD14</f>
        <v>0</v>
      </c>
      <c r="L12" s="1" t="s">
        <v>206</v>
      </c>
      <c r="M12" s="31">
        <f>'②③単価抽出（分園）'!N16</f>
        <v>0</v>
      </c>
      <c r="N12" s="31">
        <f>'②③単価抽出（分園）'!S16</f>
        <v>0</v>
      </c>
      <c r="O12" s="31">
        <f>'②③単価抽出（分園）'!X16</f>
        <v>0</v>
      </c>
      <c r="P12" s="31">
        <f>'②③単価抽出（分園）'!AC16</f>
        <v>0</v>
      </c>
      <c r="Q12" s="31">
        <f>'②③単価抽出（分園）'!N42</f>
        <v>0</v>
      </c>
      <c r="R12" s="31">
        <f>'②③単価抽出（分園）'!S42</f>
        <v>0</v>
      </c>
      <c r="S12" s="31">
        <f>'②③単価抽出（分園）'!X42</f>
        <v>0</v>
      </c>
      <c r="T12" s="31">
        <f>'②③単価抽出（分園）'!AC42</f>
        <v>0</v>
      </c>
      <c r="V12" s="1" t="s">
        <v>206</v>
      </c>
      <c r="W12" s="196">
        <f t="shared" si="0"/>
        <v>0</v>
      </c>
      <c r="X12" s="196">
        <f t="shared" si="1"/>
        <v>0</v>
      </c>
      <c r="Y12" s="196">
        <f t="shared" si="2"/>
        <v>0</v>
      </c>
      <c r="Z12" s="196">
        <f t="shared" si="3"/>
        <v>0</v>
      </c>
      <c r="AA12" s="196">
        <f t="shared" si="4"/>
        <v>0</v>
      </c>
      <c r="AB12" s="196">
        <f t="shared" si="5"/>
        <v>0</v>
      </c>
      <c r="AC12" s="196">
        <f t="shared" si="6"/>
        <v>0</v>
      </c>
      <c r="AD12" s="196">
        <f t="shared" si="7"/>
        <v>0</v>
      </c>
      <c r="AE12" s="2"/>
    </row>
    <row r="13" spans="2:31" ht="15" customHeight="1">
      <c r="B13" s="1" t="s">
        <v>207</v>
      </c>
      <c r="C13" s="32">
        <f>月初児童数!V15</f>
        <v>0</v>
      </c>
      <c r="D13" s="32">
        <f>月初児童数!W15</f>
        <v>0</v>
      </c>
      <c r="E13" s="32">
        <f>月初児童数!X15</f>
        <v>0</v>
      </c>
      <c r="F13" s="32">
        <f>月初児童数!Y15</f>
        <v>0</v>
      </c>
      <c r="G13" s="32">
        <f>月初児童数!AA15</f>
        <v>0</v>
      </c>
      <c r="H13" s="32">
        <f>月初児童数!AB15</f>
        <v>0</v>
      </c>
      <c r="I13" s="32">
        <f>月初児童数!AC15</f>
        <v>0</v>
      </c>
      <c r="J13" s="32">
        <f>月初児童数!AD15</f>
        <v>0</v>
      </c>
      <c r="L13" s="1" t="s">
        <v>207</v>
      </c>
      <c r="M13" s="31">
        <f>'②③単価抽出（分園）'!N18</f>
        <v>0</v>
      </c>
      <c r="N13" s="31">
        <f>'②③単価抽出（分園）'!S18</f>
        <v>0</v>
      </c>
      <c r="O13" s="31">
        <f>'②③単価抽出（分園）'!X18</f>
        <v>0</v>
      </c>
      <c r="P13" s="31">
        <f>'②③単価抽出（分園）'!AC18</f>
        <v>0</v>
      </c>
      <c r="Q13" s="31">
        <f>'②③単価抽出（分園）'!N44</f>
        <v>0</v>
      </c>
      <c r="R13" s="31">
        <f>'②③単価抽出（分園）'!S44</f>
        <v>0</v>
      </c>
      <c r="S13" s="31">
        <f>'②③単価抽出（分園）'!X44</f>
        <v>0</v>
      </c>
      <c r="T13" s="31">
        <f>'②③単価抽出（分園）'!AC44</f>
        <v>0</v>
      </c>
      <c r="V13" s="1" t="s">
        <v>207</v>
      </c>
      <c r="W13" s="196">
        <f t="shared" si="0"/>
        <v>0</v>
      </c>
      <c r="X13" s="196">
        <f t="shared" si="1"/>
        <v>0</v>
      </c>
      <c r="Y13" s="196">
        <f t="shared" si="2"/>
        <v>0</v>
      </c>
      <c r="Z13" s="196">
        <f t="shared" si="3"/>
        <v>0</v>
      </c>
      <c r="AA13" s="196">
        <f t="shared" si="4"/>
        <v>0</v>
      </c>
      <c r="AB13" s="196">
        <f t="shared" si="5"/>
        <v>0</v>
      </c>
      <c r="AC13" s="196">
        <f t="shared" si="6"/>
        <v>0</v>
      </c>
      <c r="AD13" s="196">
        <f t="shared" si="7"/>
        <v>0</v>
      </c>
      <c r="AE13" s="2"/>
    </row>
    <row r="14" spans="2:31" ht="15" customHeight="1">
      <c r="B14" s="1" t="s">
        <v>208</v>
      </c>
      <c r="C14" s="32">
        <f>月初児童数!V16</f>
        <v>0</v>
      </c>
      <c r="D14" s="32">
        <f>月初児童数!W16</f>
        <v>0</v>
      </c>
      <c r="E14" s="32">
        <f>月初児童数!X16</f>
        <v>0</v>
      </c>
      <c r="F14" s="32">
        <f>月初児童数!Y16</f>
        <v>0</v>
      </c>
      <c r="G14" s="32">
        <f>月初児童数!AA16</f>
        <v>0</v>
      </c>
      <c r="H14" s="32">
        <f>月初児童数!AB16</f>
        <v>0</v>
      </c>
      <c r="I14" s="32">
        <f>月初児童数!AC16</f>
        <v>0</v>
      </c>
      <c r="J14" s="32">
        <f>月初児童数!AD16</f>
        <v>0</v>
      </c>
      <c r="L14" s="1" t="s">
        <v>208</v>
      </c>
      <c r="M14" s="31">
        <f>'②③単価抽出（分園）'!N20</f>
        <v>0</v>
      </c>
      <c r="N14" s="31">
        <f>'②③単価抽出（分園）'!S20</f>
        <v>0</v>
      </c>
      <c r="O14" s="31">
        <f>'②③単価抽出（分園）'!X20</f>
        <v>0</v>
      </c>
      <c r="P14" s="31">
        <f>'②③単価抽出（分園）'!AC20</f>
        <v>0</v>
      </c>
      <c r="Q14" s="31">
        <f>'②③単価抽出（分園）'!N46</f>
        <v>0</v>
      </c>
      <c r="R14" s="31">
        <f>'②③単価抽出（分園）'!S46</f>
        <v>0</v>
      </c>
      <c r="S14" s="31">
        <f>'②③単価抽出（分園）'!X46</f>
        <v>0</v>
      </c>
      <c r="T14" s="31">
        <f>'②③単価抽出（分園）'!AC46</f>
        <v>0</v>
      </c>
      <c r="V14" s="1" t="s">
        <v>208</v>
      </c>
      <c r="W14" s="196">
        <f t="shared" si="0"/>
        <v>0</v>
      </c>
      <c r="X14" s="196">
        <f t="shared" si="1"/>
        <v>0</v>
      </c>
      <c r="Y14" s="196">
        <f t="shared" si="2"/>
        <v>0</v>
      </c>
      <c r="Z14" s="196">
        <f t="shared" si="3"/>
        <v>0</v>
      </c>
      <c r="AA14" s="196">
        <f t="shared" si="4"/>
        <v>0</v>
      </c>
      <c r="AB14" s="196">
        <f t="shared" si="5"/>
        <v>0</v>
      </c>
      <c r="AC14" s="196">
        <f t="shared" si="6"/>
        <v>0</v>
      </c>
      <c r="AD14" s="196">
        <f t="shared" si="7"/>
        <v>0</v>
      </c>
      <c r="AE14" s="2"/>
    </row>
    <row r="15" spans="2:31" ht="15" customHeight="1">
      <c r="B15" s="1" t="s">
        <v>26</v>
      </c>
      <c r="C15" s="32">
        <f>月初児童数!V17</f>
        <v>0</v>
      </c>
      <c r="D15" s="32">
        <f>月初児童数!W17</f>
        <v>0</v>
      </c>
      <c r="E15" s="32">
        <f>月初児童数!X17</f>
        <v>0</v>
      </c>
      <c r="F15" s="32">
        <f>月初児童数!Y17</f>
        <v>0</v>
      </c>
      <c r="G15" s="32">
        <f>月初児童数!AA17</f>
        <v>0</v>
      </c>
      <c r="H15" s="32">
        <f>月初児童数!AB17</f>
        <v>0</v>
      </c>
      <c r="I15" s="32">
        <f>月初児童数!AC17</f>
        <v>0</v>
      </c>
      <c r="J15" s="32">
        <f>月初児童数!AD17</f>
        <v>0</v>
      </c>
      <c r="L15" s="1" t="s">
        <v>26</v>
      </c>
      <c r="M15" s="31">
        <f>'②③単価抽出（分園）'!N22</f>
        <v>0</v>
      </c>
      <c r="N15" s="31">
        <f>'②③単価抽出（分園）'!S22</f>
        <v>0</v>
      </c>
      <c r="O15" s="31">
        <f>'②③単価抽出（分園）'!X22</f>
        <v>0</v>
      </c>
      <c r="P15" s="31">
        <f>'②③単価抽出（分園）'!AC22</f>
        <v>0</v>
      </c>
      <c r="Q15" s="31">
        <f>'②③単価抽出（分園）'!N48</f>
        <v>0</v>
      </c>
      <c r="R15" s="31">
        <f>'②③単価抽出（分園）'!S48</f>
        <v>0</v>
      </c>
      <c r="S15" s="31">
        <f>'②③単価抽出（分園）'!X48</f>
        <v>0</v>
      </c>
      <c r="T15" s="31">
        <f>'②③単価抽出（分園）'!AC48</f>
        <v>0</v>
      </c>
      <c r="V15" s="1" t="s">
        <v>26</v>
      </c>
      <c r="W15" s="196">
        <f t="shared" si="0"/>
        <v>0</v>
      </c>
      <c r="X15" s="196">
        <f t="shared" si="1"/>
        <v>0</v>
      </c>
      <c r="Y15" s="196">
        <f t="shared" si="2"/>
        <v>0</v>
      </c>
      <c r="Z15" s="196">
        <f t="shared" si="3"/>
        <v>0</v>
      </c>
      <c r="AA15" s="196">
        <f t="shared" si="4"/>
        <v>0</v>
      </c>
      <c r="AB15" s="196">
        <f t="shared" si="5"/>
        <v>0</v>
      </c>
      <c r="AC15" s="196">
        <f t="shared" si="6"/>
        <v>0</v>
      </c>
      <c r="AD15" s="196">
        <f t="shared" si="7"/>
        <v>0</v>
      </c>
      <c r="AE15" s="2"/>
    </row>
    <row r="16" spans="2:31" ht="15" customHeight="1">
      <c r="B16" s="1" t="s">
        <v>27</v>
      </c>
      <c r="C16" s="32">
        <f>月初児童数!V18</f>
        <v>0</v>
      </c>
      <c r="D16" s="32">
        <f>月初児童数!W18</f>
        <v>0</v>
      </c>
      <c r="E16" s="32">
        <f>月初児童数!X18</f>
        <v>0</v>
      </c>
      <c r="F16" s="32">
        <f>月初児童数!Y18</f>
        <v>0</v>
      </c>
      <c r="G16" s="32">
        <f>月初児童数!AA18</f>
        <v>0</v>
      </c>
      <c r="H16" s="32">
        <f>月初児童数!AB18</f>
        <v>0</v>
      </c>
      <c r="I16" s="32">
        <f>月初児童数!AC18</f>
        <v>0</v>
      </c>
      <c r="J16" s="32">
        <f>月初児童数!AD18</f>
        <v>0</v>
      </c>
      <c r="L16" s="1" t="s">
        <v>27</v>
      </c>
      <c r="M16" s="31">
        <f>'②③単価抽出（分園）'!N24</f>
        <v>0</v>
      </c>
      <c r="N16" s="31">
        <f>'②③単価抽出（分園）'!S24</f>
        <v>0</v>
      </c>
      <c r="O16" s="31">
        <f>'②③単価抽出（分園）'!X24</f>
        <v>0</v>
      </c>
      <c r="P16" s="31">
        <f>'②③単価抽出（分園）'!AC24</f>
        <v>0</v>
      </c>
      <c r="Q16" s="31">
        <f>'②③単価抽出（分園）'!N50</f>
        <v>0</v>
      </c>
      <c r="R16" s="31">
        <f>'②③単価抽出（分園）'!S50</f>
        <v>0</v>
      </c>
      <c r="S16" s="31">
        <f>'②③単価抽出（分園）'!X50</f>
        <v>0</v>
      </c>
      <c r="T16" s="31">
        <f>'②③単価抽出（分園）'!AC50</f>
        <v>0</v>
      </c>
      <c r="V16" s="1" t="s">
        <v>27</v>
      </c>
      <c r="W16" s="196">
        <f t="shared" si="0"/>
        <v>0</v>
      </c>
      <c r="X16" s="196">
        <f t="shared" si="1"/>
        <v>0</v>
      </c>
      <c r="Y16" s="196">
        <f t="shared" si="2"/>
        <v>0</v>
      </c>
      <c r="Z16" s="196">
        <f t="shared" si="3"/>
        <v>0</v>
      </c>
      <c r="AA16" s="196">
        <f t="shared" si="4"/>
        <v>0</v>
      </c>
      <c r="AB16" s="196">
        <f t="shared" si="5"/>
        <v>0</v>
      </c>
      <c r="AC16" s="196">
        <f t="shared" si="6"/>
        <v>0</v>
      </c>
      <c r="AD16" s="196">
        <f t="shared" si="7"/>
        <v>0</v>
      </c>
      <c r="AE16" s="30" t="s">
        <v>435</v>
      </c>
    </row>
    <row r="17" spans="2:31" ht="15" customHeight="1">
      <c r="B17" s="1" t="s">
        <v>28</v>
      </c>
      <c r="C17" s="32">
        <f>月初児童数!V19</f>
        <v>0</v>
      </c>
      <c r="D17" s="32">
        <f>月初児童数!W19</f>
        <v>0</v>
      </c>
      <c r="E17" s="32">
        <f>月初児童数!X19</f>
        <v>0</v>
      </c>
      <c r="F17" s="32">
        <f>月初児童数!Y19</f>
        <v>0</v>
      </c>
      <c r="G17" s="32">
        <f>月初児童数!AA19</f>
        <v>0</v>
      </c>
      <c r="H17" s="32">
        <f>月初児童数!AB19</f>
        <v>0</v>
      </c>
      <c r="I17" s="32">
        <f>月初児童数!AC19</f>
        <v>0</v>
      </c>
      <c r="J17" s="32">
        <f>月初児童数!AD19</f>
        <v>0</v>
      </c>
      <c r="L17" s="1" t="s">
        <v>28</v>
      </c>
      <c r="M17" s="31">
        <f>'②③単価抽出（分園）'!N26</f>
        <v>0</v>
      </c>
      <c r="N17" s="31">
        <f>'②③単価抽出（分園）'!S26</f>
        <v>0</v>
      </c>
      <c r="O17" s="31">
        <f>'②③単価抽出（分園）'!X26</f>
        <v>0</v>
      </c>
      <c r="P17" s="31">
        <f>'②③単価抽出（分園）'!AC26</f>
        <v>0</v>
      </c>
      <c r="Q17" s="31">
        <f>'②③単価抽出（分園）'!N52</f>
        <v>0</v>
      </c>
      <c r="R17" s="31">
        <f>'②③単価抽出（分園）'!S52</f>
        <v>0</v>
      </c>
      <c r="S17" s="31">
        <f>'②③単価抽出（分園）'!X52</f>
        <v>0</v>
      </c>
      <c r="T17" s="31">
        <f>'②③単価抽出（分園）'!AC52</f>
        <v>0</v>
      </c>
      <c r="V17" s="1" t="s">
        <v>28</v>
      </c>
      <c r="W17" s="196">
        <f t="shared" si="0"/>
        <v>0</v>
      </c>
      <c r="X17" s="196">
        <f t="shared" si="1"/>
        <v>0</v>
      </c>
      <c r="Y17" s="196">
        <f t="shared" si="2"/>
        <v>0</v>
      </c>
      <c r="Z17" s="196">
        <f t="shared" si="3"/>
        <v>0</v>
      </c>
      <c r="AA17" s="196">
        <f t="shared" si="4"/>
        <v>0</v>
      </c>
      <c r="AB17" s="196">
        <f t="shared" si="5"/>
        <v>0</v>
      </c>
      <c r="AC17" s="196">
        <f t="shared" si="6"/>
        <v>0</v>
      </c>
      <c r="AD17" s="196">
        <f t="shared" si="7"/>
        <v>0</v>
      </c>
      <c r="AE17" s="196">
        <f>SUM(W6:AD17)</f>
        <v>0</v>
      </c>
    </row>
    <row r="18" spans="2:31" ht="15" customHeight="1">
      <c r="B18" s="2"/>
      <c r="C18" s="2"/>
      <c r="D18" s="2"/>
      <c r="E18" s="2"/>
      <c r="F18" s="2"/>
      <c r="G18" s="2"/>
      <c r="H18" s="2"/>
      <c r="I18" s="2"/>
      <c r="J18" s="2"/>
      <c r="K18" s="2"/>
      <c r="L18" s="2" t="s">
        <v>246</v>
      </c>
      <c r="M18" s="2"/>
      <c r="N18" s="2"/>
      <c r="O18" s="2"/>
      <c r="P18" s="2"/>
      <c r="Q18" s="2"/>
      <c r="R18" s="2"/>
      <c r="S18" s="2"/>
      <c r="T18" s="2"/>
      <c r="U18" s="2"/>
      <c r="V18" s="2" t="s">
        <v>246</v>
      </c>
      <c r="W18" s="2"/>
      <c r="X18" s="2"/>
      <c r="Y18" s="2"/>
      <c r="Z18" s="2"/>
      <c r="AA18" s="2"/>
      <c r="AB18" s="2"/>
      <c r="AC18" s="2"/>
      <c r="AD18" s="2"/>
    </row>
    <row r="19" spans="2:31" ht="15" customHeight="1">
      <c r="B19" s="561"/>
      <c r="C19" s="560" t="s">
        <v>242</v>
      </c>
      <c r="D19" s="560"/>
      <c r="E19" s="560"/>
      <c r="F19" s="560"/>
      <c r="G19" s="560"/>
      <c r="H19" s="560"/>
      <c r="I19" s="560"/>
      <c r="J19" s="560"/>
      <c r="K19" s="2"/>
      <c r="L19" s="703"/>
      <c r="M19" s="568" t="s">
        <v>241</v>
      </c>
      <c r="N19" s="568"/>
      <c r="O19" s="568"/>
      <c r="P19" s="568"/>
      <c r="Q19" s="568"/>
      <c r="R19" s="568"/>
      <c r="S19" s="568"/>
      <c r="T19" s="568"/>
      <c r="U19" s="2"/>
      <c r="V19" s="703"/>
      <c r="W19" s="568" t="s">
        <v>241</v>
      </c>
      <c r="X19" s="568"/>
      <c r="Y19" s="568"/>
      <c r="Z19" s="568"/>
      <c r="AA19" s="568"/>
      <c r="AB19" s="568"/>
      <c r="AC19" s="568"/>
      <c r="AD19" s="568"/>
    </row>
    <row r="20" spans="2:31" ht="15" customHeight="1">
      <c r="B20" s="706"/>
      <c r="C20" s="560" t="s">
        <v>11</v>
      </c>
      <c r="D20" s="560"/>
      <c r="E20" s="560"/>
      <c r="F20" s="560"/>
      <c r="G20" s="560" t="s">
        <v>12</v>
      </c>
      <c r="H20" s="560"/>
      <c r="I20" s="560"/>
      <c r="J20" s="560"/>
      <c r="K20" s="2"/>
      <c r="L20" s="704"/>
      <c r="M20" s="568" t="s">
        <v>11</v>
      </c>
      <c r="N20" s="568"/>
      <c r="O20" s="568"/>
      <c r="P20" s="568"/>
      <c r="Q20" s="568" t="s">
        <v>12</v>
      </c>
      <c r="R20" s="568"/>
      <c r="S20" s="568"/>
      <c r="T20" s="568"/>
      <c r="U20" s="2"/>
      <c r="V20" s="704"/>
      <c r="W20" s="568" t="s">
        <v>11</v>
      </c>
      <c r="X20" s="568"/>
      <c r="Y20" s="568"/>
      <c r="Z20" s="568"/>
      <c r="AA20" s="568" t="s">
        <v>12</v>
      </c>
      <c r="AB20" s="568"/>
      <c r="AC20" s="568"/>
      <c r="AD20" s="568"/>
    </row>
    <row r="21" spans="2:31" ht="15" customHeight="1">
      <c r="B21" s="567"/>
      <c r="C21" s="63" t="s">
        <v>145</v>
      </c>
      <c r="D21" s="63" t="s">
        <v>146</v>
      </c>
      <c r="E21" s="63" t="s">
        <v>147</v>
      </c>
      <c r="F21" s="63" t="s">
        <v>148</v>
      </c>
      <c r="G21" s="63" t="s">
        <v>145</v>
      </c>
      <c r="H21" s="63" t="s">
        <v>146</v>
      </c>
      <c r="I21" s="63" t="s">
        <v>147</v>
      </c>
      <c r="J21" s="63" t="s">
        <v>148</v>
      </c>
      <c r="K21" s="2"/>
      <c r="L21" s="705"/>
      <c r="M21" s="69" t="s">
        <v>145</v>
      </c>
      <c r="N21" s="69" t="s">
        <v>146</v>
      </c>
      <c r="O21" s="69" t="s">
        <v>147</v>
      </c>
      <c r="P21" s="69" t="s">
        <v>148</v>
      </c>
      <c r="Q21" s="69" t="s">
        <v>145</v>
      </c>
      <c r="R21" s="69" t="s">
        <v>146</v>
      </c>
      <c r="S21" s="69" t="s">
        <v>147</v>
      </c>
      <c r="T21" s="69" t="s">
        <v>148</v>
      </c>
      <c r="U21" s="2"/>
      <c r="V21" s="705"/>
      <c r="W21" s="69" t="s">
        <v>145</v>
      </c>
      <c r="X21" s="69" t="s">
        <v>146</v>
      </c>
      <c r="Y21" s="69" t="s">
        <v>147</v>
      </c>
      <c r="Z21" s="69" t="s">
        <v>148</v>
      </c>
      <c r="AA21" s="69" t="s">
        <v>145</v>
      </c>
      <c r="AB21" s="69" t="s">
        <v>146</v>
      </c>
      <c r="AC21" s="69" t="s">
        <v>147</v>
      </c>
      <c r="AD21" s="69" t="s">
        <v>148</v>
      </c>
    </row>
    <row r="22" spans="2:31" ht="15" customHeight="1">
      <c r="B22" s="1" t="s">
        <v>17</v>
      </c>
      <c r="C22" s="31">
        <f>'②③単価抽出（分園）'!O4</f>
        <v>0</v>
      </c>
      <c r="D22" s="31">
        <f>'②③単価抽出（分園）'!T4</f>
        <v>0</v>
      </c>
      <c r="E22" s="31">
        <f>'②③単価抽出（分園）'!Y4</f>
        <v>0</v>
      </c>
      <c r="F22" s="31">
        <f>'②③単価抽出（分園）'!AD4</f>
        <v>0</v>
      </c>
      <c r="G22" s="31">
        <f>'②③単価抽出（分園）'!O30</f>
        <v>0</v>
      </c>
      <c r="H22" s="31">
        <f>'②③単価抽出（分園）'!T30</f>
        <v>0</v>
      </c>
      <c r="I22" s="31">
        <f>'②③単価抽出（分園）'!Y30</f>
        <v>0</v>
      </c>
      <c r="J22" s="31">
        <f>'②③単価抽出（分園）'!AD30</f>
        <v>0</v>
      </c>
      <c r="K22" s="2"/>
      <c r="L22" s="1" t="s">
        <v>17</v>
      </c>
      <c r="M22" s="31">
        <f t="shared" ref="M22:M33" si="8">IFERROR(C22*$D$2,0)</f>
        <v>0</v>
      </c>
      <c r="N22" s="31">
        <f t="shared" ref="N22:N33" si="9">IFERROR(D22*$D$2,0)</f>
        <v>0</v>
      </c>
      <c r="O22" s="31">
        <f t="shared" ref="O22:O33" si="10">IFERROR(E22*$D$2,0)</f>
        <v>0</v>
      </c>
      <c r="P22" s="31">
        <f t="shared" ref="P22:P33" si="11">IFERROR(F22*$D$2,0)</f>
        <v>0</v>
      </c>
      <c r="Q22" s="31">
        <f t="shared" ref="Q22:Q33" si="12">IFERROR(G22*$D$2,0)</f>
        <v>0</v>
      </c>
      <c r="R22" s="31">
        <f t="shared" ref="R22:R33" si="13">IFERROR(H22*$D$2,0)</f>
        <v>0</v>
      </c>
      <c r="S22" s="31">
        <f t="shared" ref="S22:S33" si="14">IFERROR(I22*$D$2,0)</f>
        <v>0</v>
      </c>
      <c r="T22" s="31">
        <f t="shared" ref="T22:T33" si="15">IFERROR(J22*$D$2,0)</f>
        <v>0</v>
      </c>
      <c r="U22" s="2"/>
      <c r="V22" s="1" t="s">
        <v>17</v>
      </c>
      <c r="W22" s="196">
        <f t="shared" ref="W22:W33" si="16">IFERROR(C6*M22,0)</f>
        <v>0</v>
      </c>
      <c r="X22" s="196">
        <f t="shared" ref="X22:X33" si="17">IFERROR(D6*N22,0)</f>
        <v>0</v>
      </c>
      <c r="Y22" s="196">
        <f t="shared" ref="Y22:Y33" si="18">IFERROR(E6*O22,0)</f>
        <v>0</v>
      </c>
      <c r="Z22" s="196">
        <f t="shared" ref="Z22:Z33" si="19">IFERROR(F6*P22,0)</f>
        <v>0</v>
      </c>
      <c r="AA22" s="196">
        <f t="shared" ref="AA22:AA33" si="20">IFERROR(G6*Q22,0)</f>
        <v>0</v>
      </c>
      <c r="AB22" s="196">
        <f t="shared" ref="AB22:AB33" si="21">IFERROR(H6*R22,0)</f>
        <v>0</v>
      </c>
      <c r="AC22" s="196">
        <f t="shared" ref="AC22:AC33" si="22">IFERROR(I6*S22,0)</f>
        <v>0</v>
      </c>
      <c r="AD22" s="196">
        <f t="shared" ref="AD22:AD33" si="23">IFERROR(J6*T22,0)</f>
        <v>0</v>
      </c>
      <c r="AE22" s="2"/>
    </row>
    <row r="23" spans="2:31" ht="15" customHeight="1">
      <c r="B23" s="1" t="s">
        <v>18</v>
      </c>
      <c r="C23" s="31">
        <f>'②③単価抽出（分園）'!O6</f>
        <v>0</v>
      </c>
      <c r="D23" s="31">
        <f>'②③単価抽出（分園）'!T6</f>
        <v>0</v>
      </c>
      <c r="E23" s="31">
        <f>'②③単価抽出（分園）'!Y6</f>
        <v>0</v>
      </c>
      <c r="F23" s="31">
        <f>'②③単価抽出（分園）'!AD6</f>
        <v>0</v>
      </c>
      <c r="G23" s="31">
        <f>'②③単価抽出（分園）'!O32</f>
        <v>0</v>
      </c>
      <c r="H23" s="31">
        <f>'②③単価抽出（分園）'!T32</f>
        <v>0</v>
      </c>
      <c r="I23" s="31">
        <f>'②③単価抽出（分園）'!Y32</f>
        <v>0</v>
      </c>
      <c r="J23" s="31">
        <f>'②③単価抽出（分園）'!AD32</f>
        <v>0</v>
      </c>
      <c r="K23" s="2"/>
      <c r="L23" s="1" t="s">
        <v>18</v>
      </c>
      <c r="M23" s="31">
        <f t="shared" si="8"/>
        <v>0</v>
      </c>
      <c r="N23" s="31">
        <f t="shared" si="9"/>
        <v>0</v>
      </c>
      <c r="O23" s="31">
        <f t="shared" si="10"/>
        <v>0</v>
      </c>
      <c r="P23" s="31">
        <f t="shared" si="11"/>
        <v>0</v>
      </c>
      <c r="Q23" s="31">
        <f t="shared" si="12"/>
        <v>0</v>
      </c>
      <c r="R23" s="31">
        <f t="shared" si="13"/>
        <v>0</v>
      </c>
      <c r="S23" s="31">
        <f t="shared" si="14"/>
        <v>0</v>
      </c>
      <c r="T23" s="31">
        <f t="shared" si="15"/>
        <v>0</v>
      </c>
      <c r="U23" s="2"/>
      <c r="V23" s="1" t="s">
        <v>18</v>
      </c>
      <c r="W23" s="196">
        <f t="shared" si="16"/>
        <v>0</v>
      </c>
      <c r="X23" s="196">
        <f t="shared" si="17"/>
        <v>0</v>
      </c>
      <c r="Y23" s="196">
        <f t="shared" si="18"/>
        <v>0</v>
      </c>
      <c r="Z23" s="196">
        <f t="shared" si="19"/>
        <v>0</v>
      </c>
      <c r="AA23" s="196">
        <f t="shared" si="20"/>
        <v>0</v>
      </c>
      <c r="AB23" s="196">
        <f t="shared" si="21"/>
        <v>0</v>
      </c>
      <c r="AC23" s="196">
        <f t="shared" si="22"/>
        <v>0</v>
      </c>
      <c r="AD23" s="196">
        <f t="shared" si="23"/>
        <v>0</v>
      </c>
      <c r="AE23" s="2"/>
    </row>
    <row r="24" spans="2:31" ht="15" customHeight="1">
      <c r="B24" s="1" t="s">
        <v>19</v>
      </c>
      <c r="C24" s="31">
        <f>'②③単価抽出（分園）'!O8</f>
        <v>0</v>
      </c>
      <c r="D24" s="31">
        <f>'②③単価抽出（分園）'!T8</f>
        <v>0</v>
      </c>
      <c r="E24" s="31">
        <f>'②③単価抽出（分園）'!Y8</f>
        <v>0</v>
      </c>
      <c r="F24" s="31">
        <f>'②③単価抽出（分園）'!AD8</f>
        <v>0</v>
      </c>
      <c r="G24" s="31">
        <f>'②③単価抽出（分園）'!O34</f>
        <v>0</v>
      </c>
      <c r="H24" s="31">
        <f>'②③単価抽出（分園）'!T34</f>
        <v>0</v>
      </c>
      <c r="I24" s="31">
        <f>'②③単価抽出（分園）'!Y34</f>
        <v>0</v>
      </c>
      <c r="J24" s="31">
        <f>'②③単価抽出（分園）'!AD34</f>
        <v>0</v>
      </c>
      <c r="K24" s="2"/>
      <c r="L24" s="1" t="s">
        <v>19</v>
      </c>
      <c r="M24" s="31">
        <f t="shared" si="8"/>
        <v>0</v>
      </c>
      <c r="N24" s="31">
        <f t="shared" si="9"/>
        <v>0</v>
      </c>
      <c r="O24" s="31">
        <f t="shared" si="10"/>
        <v>0</v>
      </c>
      <c r="P24" s="31">
        <f t="shared" si="11"/>
        <v>0</v>
      </c>
      <c r="Q24" s="31">
        <f t="shared" si="12"/>
        <v>0</v>
      </c>
      <c r="R24" s="31">
        <f t="shared" si="13"/>
        <v>0</v>
      </c>
      <c r="S24" s="31">
        <f t="shared" si="14"/>
        <v>0</v>
      </c>
      <c r="T24" s="31">
        <f t="shared" si="15"/>
        <v>0</v>
      </c>
      <c r="U24" s="2"/>
      <c r="V24" s="1" t="s">
        <v>19</v>
      </c>
      <c r="W24" s="196">
        <f t="shared" si="16"/>
        <v>0</v>
      </c>
      <c r="X24" s="196">
        <f t="shared" si="17"/>
        <v>0</v>
      </c>
      <c r="Y24" s="196">
        <f t="shared" si="18"/>
        <v>0</v>
      </c>
      <c r="Z24" s="196">
        <f t="shared" si="19"/>
        <v>0</v>
      </c>
      <c r="AA24" s="196">
        <f t="shared" si="20"/>
        <v>0</v>
      </c>
      <c r="AB24" s="196">
        <f t="shared" si="21"/>
        <v>0</v>
      </c>
      <c r="AC24" s="196">
        <f t="shared" si="22"/>
        <v>0</v>
      </c>
      <c r="AD24" s="196">
        <f t="shared" si="23"/>
        <v>0</v>
      </c>
      <c r="AE24" s="2"/>
    </row>
    <row r="25" spans="2:31" ht="15" customHeight="1">
      <c r="B25" s="1" t="s">
        <v>20</v>
      </c>
      <c r="C25" s="31">
        <f>'②③単価抽出（分園）'!O10</f>
        <v>0</v>
      </c>
      <c r="D25" s="31">
        <f>'②③単価抽出（分園）'!T10</f>
        <v>0</v>
      </c>
      <c r="E25" s="31">
        <f>'②③単価抽出（分園）'!Y10</f>
        <v>0</v>
      </c>
      <c r="F25" s="31">
        <f>'②③単価抽出（分園）'!AD10</f>
        <v>0</v>
      </c>
      <c r="G25" s="31">
        <f>'②③単価抽出（分園）'!O36</f>
        <v>0</v>
      </c>
      <c r="H25" s="31">
        <f>'②③単価抽出（分園）'!T36</f>
        <v>0</v>
      </c>
      <c r="I25" s="31">
        <f>'②③単価抽出（分園）'!Y36</f>
        <v>0</v>
      </c>
      <c r="J25" s="31">
        <f>'②③単価抽出（分園）'!AD36</f>
        <v>0</v>
      </c>
      <c r="K25" s="2"/>
      <c r="L25" s="1" t="s">
        <v>20</v>
      </c>
      <c r="M25" s="31">
        <f t="shared" si="8"/>
        <v>0</v>
      </c>
      <c r="N25" s="31">
        <f t="shared" si="9"/>
        <v>0</v>
      </c>
      <c r="O25" s="31">
        <f t="shared" si="10"/>
        <v>0</v>
      </c>
      <c r="P25" s="31">
        <f t="shared" si="11"/>
        <v>0</v>
      </c>
      <c r="Q25" s="31">
        <f t="shared" si="12"/>
        <v>0</v>
      </c>
      <c r="R25" s="31">
        <f t="shared" si="13"/>
        <v>0</v>
      </c>
      <c r="S25" s="31">
        <f t="shared" si="14"/>
        <v>0</v>
      </c>
      <c r="T25" s="31">
        <f t="shared" si="15"/>
        <v>0</v>
      </c>
      <c r="U25" s="2"/>
      <c r="V25" s="1" t="s">
        <v>20</v>
      </c>
      <c r="W25" s="196">
        <f t="shared" si="16"/>
        <v>0</v>
      </c>
      <c r="X25" s="196">
        <f t="shared" si="17"/>
        <v>0</v>
      </c>
      <c r="Y25" s="196">
        <f t="shared" si="18"/>
        <v>0</v>
      </c>
      <c r="Z25" s="196">
        <f t="shared" si="19"/>
        <v>0</v>
      </c>
      <c r="AA25" s="196">
        <f t="shared" si="20"/>
        <v>0</v>
      </c>
      <c r="AB25" s="196">
        <f t="shared" si="21"/>
        <v>0</v>
      </c>
      <c r="AC25" s="196">
        <f t="shared" si="22"/>
        <v>0</v>
      </c>
      <c r="AD25" s="196">
        <f t="shared" si="23"/>
        <v>0</v>
      </c>
      <c r="AE25" s="2"/>
    </row>
    <row r="26" spans="2:31" ht="15" customHeight="1">
      <c r="B26" s="1" t="s">
        <v>21</v>
      </c>
      <c r="C26" s="31">
        <f>'②③単価抽出（分園）'!O12</f>
        <v>0</v>
      </c>
      <c r="D26" s="31">
        <f>'②③単価抽出（分園）'!T12</f>
        <v>0</v>
      </c>
      <c r="E26" s="31">
        <f>'②③単価抽出（分園）'!Y12</f>
        <v>0</v>
      </c>
      <c r="F26" s="31">
        <f>'②③単価抽出（分園）'!AD12</f>
        <v>0</v>
      </c>
      <c r="G26" s="31">
        <f>'②③単価抽出（分園）'!O38</f>
        <v>0</v>
      </c>
      <c r="H26" s="31">
        <f>'②③単価抽出（分園）'!T38</f>
        <v>0</v>
      </c>
      <c r="I26" s="31">
        <f>'②③単価抽出（分園）'!Y38</f>
        <v>0</v>
      </c>
      <c r="J26" s="31">
        <f>'②③単価抽出（分園）'!AD38</f>
        <v>0</v>
      </c>
      <c r="K26" s="2"/>
      <c r="L26" s="1" t="s">
        <v>21</v>
      </c>
      <c r="M26" s="31">
        <f t="shared" si="8"/>
        <v>0</v>
      </c>
      <c r="N26" s="31">
        <f t="shared" si="9"/>
        <v>0</v>
      </c>
      <c r="O26" s="31">
        <f t="shared" si="10"/>
        <v>0</v>
      </c>
      <c r="P26" s="31">
        <f t="shared" si="11"/>
        <v>0</v>
      </c>
      <c r="Q26" s="31">
        <f t="shared" si="12"/>
        <v>0</v>
      </c>
      <c r="R26" s="31">
        <f t="shared" si="13"/>
        <v>0</v>
      </c>
      <c r="S26" s="31">
        <f t="shared" si="14"/>
        <v>0</v>
      </c>
      <c r="T26" s="31">
        <f t="shared" si="15"/>
        <v>0</v>
      </c>
      <c r="U26" s="2"/>
      <c r="V26" s="1" t="s">
        <v>21</v>
      </c>
      <c r="W26" s="196">
        <f t="shared" si="16"/>
        <v>0</v>
      </c>
      <c r="X26" s="196">
        <f t="shared" si="17"/>
        <v>0</v>
      </c>
      <c r="Y26" s="196">
        <f t="shared" si="18"/>
        <v>0</v>
      </c>
      <c r="Z26" s="196">
        <f t="shared" si="19"/>
        <v>0</v>
      </c>
      <c r="AA26" s="196">
        <f t="shared" si="20"/>
        <v>0</v>
      </c>
      <c r="AB26" s="196">
        <f t="shared" si="21"/>
        <v>0</v>
      </c>
      <c r="AC26" s="196">
        <f t="shared" si="22"/>
        <v>0</v>
      </c>
      <c r="AD26" s="196">
        <f t="shared" si="23"/>
        <v>0</v>
      </c>
      <c r="AE26" s="2"/>
    </row>
    <row r="27" spans="2:31" ht="15" customHeight="1">
      <c r="B27" s="1" t="s">
        <v>22</v>
      </c>
      <c r="C27" s="31">
        <f>'②③単価抽出（分園）'!O14</f>
        <v>0</v>
      </c>
      <c r="D27" s="31">
        <f>'②③単価抽出（分園）'!T14</f>
        <v>0</v>
      </c>
      <c r="E27" s="31">
        <f>'②③単価抽出（分園）'!Y14</f>
        <v>0</v>
      </c>
      <c r="F27" s="31">
        <f>'②③単価抽出（分園）'!AD14</f>
        <v>0</v>
      </c>
      <c r="G27" s="31">
        <f>'②③単価抽出（分園）'!O40</f>
        <v>0</v>
      </c>
      <c r="H27" s="31">
        <f>'②③単価抽出（分園）'!T40</f>
        <v>0</v>
      </c>
      <c r="I27" s="31">
        <f>'②③単価抽出（分園）'!Y40</f>
        <v>0</v>
      </c>
      <c r="J27" s="31">
        <f>'②③単価抽出（分園）'!AD40</f>
        <v>0</v>
      </c>
      <c r="K27" s="2"/>
      <c r="L27" s="1" t="s">
        <v>22</v>
      </c>
      <c r="M27" s="31">
        <f t="shared" si="8"/>
        <v>0</v>
      </c>
      <c r="N27" s="31">
        <f t="shared" si="9"/>
        <v>0</v>
      </c>
      <c r="O27" s="31">
        <f t="shared" si="10"/>
        <v>0</v>
      </c>
      <c r="P27" s="31">
        <f t="shared" si="11"/>
        <v>0</v>
      </c>
      <c r="Q27" s="31">
        <f t="shared" si="12"/>
        <v>0</v>
      </c>
      <c r="R27" s="31">
        <f t="shared" si="13"/>
        <v>0</v>
      </c>
      <c r="S27" s="31">
        <f t="shared" si="14"/>
        <v>0</v>
      </c>
      <c r="T27" s="31">
        <f t="shared" si="15"/>
        <v>0</v>
      </c>
      <c r="U27" s="2"/>
      <c r="V27" s="1" t="s">
        <v>22</v>
      </c>
      <c r="W27" s="196">
        <f t="shared" si="16"/>
        <v>0</v>
      </c>
      <c r="X27" s="196">
        <f t="shared" si="17"/>
        <v>0</v>
      </c>
      <c r="Y27" s="196">
        <f t="shared" si="18"/>
        <v>0</v>
      </c>
      <c r="Z27" s="196">
        <f t="shared" si="19"/>
        <v>0</v>
      </c>
      <c r="AA27" s="196">
        <f t="shared" si="20"/>
        <v>0</v>
      </c>
      <c r="AB27" s="196">
        <f t="shared" si="21"/>
        <v>0</v>
      </c>
      <c r="AC27" s="196">
        <f t="shared" si="22"/>
        <v>0</v>
      </c>
      <c r="AD27" s="196">
        <f t="shared" si="23"/>
        <v>0</v>
      </c>
      <c r="AE27" s="2"/>
    </row>
    <row r="28" spans="2:31" ht="15" customHeight="1">
      <c r="B28" s="1" t="s">
        <v>206</v>
      </c>
      <c r="C28" s="31">
        <f>'②③単価抽出（分園）'!O16</f>
        <v>0</v>
      </c>
      <c r="D28" s="31">
        <f>'②③単価抽出（分園）'!T16</f>
        <v>0</v>
      </c>
      <c r="E28" s="31">
        <f>'②③単価抽出（分園）'!Y16</f>
        <v>0</v>
      </c>
      <c r="F28" s="31">
        <f>'②③単価抽出（分園）'!AD16</f>
        <v>0</v>
      </c>
      <c r="G28" s="31">
        <f>'②③単価抽出（分園）'!O42</f>
        <v>0</v>
      </c>
      <c r="H28" s="31">
        <f>'②③単価抽出（分園）'!T42</f>
        <v>0</v>
      </c>
      <c r="I28" s="31">
        <f>'②③単価抽出（分園）'!Y42</f>
        <v>0</v>
      </c>
      <c r="J28" s="31">
        <f>'②③単価抽出（分園）'!AD42</f>
        <v>0</v>
      </c>
      <c r="K28" s="2"/>
      <c r="L28" s="1" t="s">
        <v>206</v>
      </c>
      <c r="M28" s="31">
        <f t="shared" si="8"/>
        <v>0</v>
      </c>
      <c r="N28" s="31">
        <f t="shared" si="9"/>
        <v>0</v>
      </c>
      <c r="O28" s="31">
        <f t="shared" si="10"/>
        <v>0</v>
      </c>
      <c r="P28" s="31">
        <f t="shared" si="11"/>
        <v>0</v>
      </c>
      <c r="Q28" s="31">
        <f t="shared" si="12"/>
        <v>0</v>
      </c>
      <c r="R28" s="31">
        <f t="shared" si="13"/>
        <v>0</v>
      </c>
      <c r="S28" s="31">
        <f t="shared" si="14"/>
        <v>0</v>
      </c>
      <c r="T28" s="31">
        <f t="shared" si="15"/>
        <v>0</v>
      </c>
      <c r="U28" s="2"/>
      <c r="V28" s="1" t="s">
        <v>206</v>
      </c>
      <c r="W28" s="196">
        <f t="shared" si="16"/>
        <v>0</v>
      </c>
      <c r="X28" s="196">
        <f t="shared" si="17"/>
        <v>0</v>
      </c>
      <c r="Y28" s="196">
        <f t="shared" si="18"/>
        <v>0</v>
      </c>
      <c r="Z28" s="196">
        <f t="shared" si="19"/>
        <v>0</v>
      </c>
      <c r="AA28" s="196">
        <f t="shared" si="20"/>
        <v>0</v>
      </c>
      <c r="AB28" s="196">
        <f t="shared" si="21"/>
        <v>0</v>
      </c>
      <c r="AC28" s="196">
        <f t="shared" si="22"/>
        <v>0</v>
      </c>
      <c r="AD28" s="196">
        <f t="shared" si="23"/>
        <v>0</v>
      </c>
      <c r="AE28" s="2"/>
    </row>
    <row r="29" spans="2:31" ht="15" customHeight="1">
      <c r="B29" s="1" t="s">
        <v>207</v>
      </c>
      <c r="C29" s="31">
        <f>'②③単価抽出（分園）'!O18</f>
        <v>0</v>
      </c>
      <c r="D29" s="31">
        <f>'②③単価抽出（分園）'!T18</f>
        <v>0</v>
      </c>
      <c r="E29" s="31">
        <f>'②③単価抽出（分園）'!Y18</f>
        <v>0</v>
      </c>
      <c r="F29" s="31">
        <f>'②③単価抽出（分園）'!AD18</f>
        <v>0</v>
      </c>
      <c r="G29" s="31">
        <f>'②③単価抽出（分園）'!O44</f>
        <v>0</v>
      </c>
      <c r="H29" s="31">
        <f>'②③単価抽出（分園）'!T44</f>
        <v>0</v>
      </c>
      <c r="I29" s="31">
        <f>'②③単価抽出（分園）'!Y44</f>
        <v>0</v>
      </c>
      <c r="J29" s="31">
        <f>'②③単価抽出（分園）'!AD44</f>
        <v>0</v>
      </c>
      <c r="K29" s="2"/>
      <c r="L29" s="1" t="s">
        <v>207</v>
      </c>
      <c r="M29" s="31">
        <f t="shared" si="8"/>
        <v>0</v>
      </c>
      <c r="N29" s="31">
        <f t="shared" si="9"/>
        <v>0</v>
      </c>
      <c r="O29" s="31">
        <f t="shared" si="10"/>
        <v>0</v>
      </c>
      <c r="P29" s="31">
        <f t="shared" si="11"/>
        <v>0</v>
      </c>
      <c r="Q29" s="31">
        <f t="shared" si="12"/>
        <v>0</v>
      </c>
      <c r="R29" s="31">
        <f t="shared" si="13"/>
        <v>0</v>
      </c>
      <c r="S29" s="31">
        <f t="shared" si="14"/>
        <v>0</v>
      </c>
      <c r="T29" s="31">
        <f t="shared" si="15"/>
        <v>0</v>
      </c>
      <c r="U29" s="2"/>
      <c r="V29" s="1" t="s">
        <v>207</v>
      </c>
      <c r="W29" s="196">
        <f t="shared" si="16"/>
        <v>0</v>
      </c>
      <c r="X29" s="196">
        <f t="shared" si="17"/>
        <v>0</v>
      </c>
      <c r="Y29" s="196">
        <f t="shared" si="18"/>
        <v>0</v>
      </c>
      <c r="Z29" s="196">
        <f t="shared" si="19"/>
        <v>0</v>
      </c>
      <c r="AA29" s="196">
        <f t="shared" si="20"/>
        <v>0</v>
      </c>
      <c r="AB29" s="196">
        <f t="shared" si="21"/>
        <v>0</v>
      </c>
      <c r="AC29" s="196">
        <f t="shared" si="22"/>
        <v>0</v>
      </c>
      <c r="AD29" s="196">
        <f t="shared" si="23"/>
        <v>0</v>
      </c>
      <c r="AE29" s="2"/>
    </row>
    <row r="30" spans="2:31" ht="15" customHeight="1">
      <c r="B30" s="1" t="s">
        <v>208</v>
      </c>
      <c r="C30" s="31">
        <f>'②③単価抽出（分園）'!O20</f>
        <v>0</v>
      </c>
      <c r="D30" s="31">
        <f>'②③単価抽出（分園）'!T20</f>
        <v>0</v>
      </c>
      <c r="E30" s="31">
        <f>'②③単価抽出（分園）'!Y20</f>
        <v>0</v>
      </c>
      <c r="F30" s="31">
        <f>'②③単価抽出（分園）'!AD20</f>
        <v>0</v>
      </c>
      <c r="G30" s="31">
        <f>'②③単価抽出（分園）'!O46</f>
        <v>0</v>
      </c>
      <c r="H30" s="31">
        <f>'②③単価抽出（分園）'!T46</f>
        <v>0</v>
      </c>
      <c r="I30" s="31">
        <f>'②③単価抽出（分園）'!Y46</f>
        <v>0</v>
      </c>
      <c r="J30" s="31">
        <f>'②③単価抽出（分園）'!AD46</f>
        <v>0</v>
      </c>
      <c r="K30" s="2"/>
      <c r="L30" s="1" t="s">
        <v>208</v>
      </c>
      <c r="M30" s="31">
        <f t="shared" si="8"/>
        <v>0</v>
      </c>
      <c r="N30" s="31">
        <f t="shared" si="9"/>
        <v>0</v>
      </c>
      <c r="O30" s="31">
        <f t="shared" si="10"/>
        <v>0</v>
      </c>
      <c r="P30" s="31">
        <f t="shared" si="11"/>
        <v>0</v>
      </c>
      <c r="Q30" s="31">
        <f t="shared" si="12"/>
        <v>0</v>
      </c>
      <c r="R30" s="31">
        <f t="shared" si="13"/>
        <v>0</v>
      </c>
      <c r="S30" s="31">
        <f t="shared" si="14"/>
        <v>0</v>
      </c>
      <c r="T30" s="31">
        <f t="shared" si="15"/>
        <v>0</v>
      </c>
      <c r="U30" s="2"/>
      <c r="V30" s="1" t="s">
        <v>208</v>
      </c>
      <c r="W30" s="196">
        <f t="shared" si="16"/>
        <v>0</v>
      </c>
      <c r="X30" s="196">
        <f t="shared" si="17"/>
        <v>0</v>
      </c>
      <c r="Y30" s="196">
        <f t="shared" si="18"/>
        <v>0</v>
      </c>
      <c r="Z30" s="196">
        <f t="shared" si="19"/>
        <v>0</v>
      </c>
      <c r="AA30" s="196">
        <f t="shared" si="20"/>
        <v>0</v>
      </c>
      <c r="AB30" s="196">
        <f t="shared" si="21"/>
        <v>0</v>
      </c>
      <c r="AC30" s="196">
        <f t="shared" si="22"/>
        <v>0</v>
      </c>
      <c r="AD30" s="196">
        <f t="shared" si="23"/>
        <v>0</v>
      </c>
      <c r="AE30" s="2"/>
    </row>
    <row r="31" spans="2:31" ht="15" customHeight="1">
      <c r="B31" s="1" t="s">
        <v>26</v>
      </c>
      <c r="C31" s="31">
        <f>'②③単価抽出（分園）'!O22</f>
        <v>0</v>
      </c>
      <c r="D31" s="31">
        <f>'②③単価抽出（分園）'!T22</f>
        <v>0</v>
      </c>
      <c r="E31" s="31">
        <f>'②③単価抽出（分園）'!Y22</f>
        <v>0</v>
      </c>
      <c r="F31" s="31">
        <f>'②③単価抽出（分園）'!AD22</f>
        <v>0</v>
      </c>
      <c r="G31" s="31">
        <f>'②③単価抽出（分園）'!O48</f>
        <v>0</v>
      </c>
      <c r="H31" s="31">
        <f>'②③単価抽出（分園）'!T48</f>
        <v>0</v>
      </c>
      <c r="I31" s="31">
        <f>'②③単価抽出（分園）'!Y48</f>
        <v>0</v>
      </c>
      <c r="J31" s="31">
        <f>'②③単価抽出（分園）'!AD48</f>
        <v>0</v>
      </c>
      <c r="K31" s="2"/>
      <c r="L31" s="1" t="s">
        <v>26</v>
      </c>
      <c r="M31" s="31">
        <f t="shared" si="8"/>
        <v>0</v>
      </c>
      <c r="N31" s="31">
        <f t="shared" si="9"/>
        <v>0</v>
      </c>
      <c r="O31" s="31">
        <f t="shared" si="10"/>
        <v>0</v>
      </c>
      <c r="P31" s="31">
        <f t="shared" si="11"/>
        <v>0</v>
      </c>
      <c r="Q31" s="31">
        <f t="shared" si="12"/>
        <v>0</v>
      </c>
      <c r="R31" s="31">
        <f t="shared" si="13"/>
        <v>0</v>
      </c>
      <c r="S31" s="31">
        <f t="shared" si="14"/>
        <v>0</v>
      </c>
      <c r="T31" s="31">
        <f t="shared" si="15"/>
        <v>0</v>
      </c>
      <c r="U31" s="2"/>
      <c r="V31" s="1" t="s">
        <v>26</v>
      </c>
      <c r="W31" s="196">
        <f t="shared" si="16"/>
        <v>0</v>
      </c>
      <c r="X31" s="196">
        <f t="shared" si="17"/>
        <v>0</v>
      </c>
      <c r="Y31" s="196">
        <f t="shared" si="18"/>
        <v>0</v>
      </c>
      <c r="Z31" s="196">
        <f t="shared" si="19"/>
        <v>0</v>
      </c>
      <c r="AA31" s="196">
        <f t="shared" si="20"/>
        <v>0</v>
      </c>
      <c r="AB31" s="196">
        <f t="shared" si="21"/>
        <v>0</v>
      </c>
      <c r="AC31" s="196">
        <f t="shared" si="22"/>
        <v>0</v>
      </c>
      <c r="AD31" s="196">
        <f t="shared" si="23"/>
        <v>0</v>
      </c>
      <c r="AE31" s="2"/>
    </row>
    <row r="32" spans="2:31" ht="15" customHeight="1">
      <c r="B32" s="1" t="s">
        <v>27</v>
      </c>
      <c r="C32" s="31">
        <f>'②③単価抽出（分園）'!O24</f>
        <v>0</v>
      </c>
      <c r="D32" s="31">
        <f>'②③単価抽出（分園）'!T24</f>
        <v>0</v>
      </c>
      <c r="E32" s="31">
        <f>'②③単価抽出（分園）'!Y24</f>
        <v>0</v>
      </c>
      <c r="F32" s="31">
        <f>'②③単価抽出（分園）'!AD24</f>
        <v>0</v>
      </c>
      <c r="G32" s="31">
        <f>'②③単価抽出（分園）'!O50</f>
        <v>0</v>
      </c>
      <c r="H32" s="31">
        <f>'②③単価抽出（分園）'!T50</f>
        <v>0</v>
      </c>
      <c r="I32" s="31">
        <f>'②③単価抽出（分園）'!Y50</f>
        <v>0</v>
      </c>
      <c r="J32" s="31">
        <f>'②③単価抽出（分園）'!AD50</f>
        <v>0</v>
      </c>
      <c r="K32" s="2"/>
      <c r="L32" s="1" t="s">
        <v>27</v>
      </c>
      <c r="M32" s="31">
        <f t="shared" si="8"/>
        <v>0</v>
      </c>
      <c r="N32" s="31">
        <f t="shared" si="9"/>
        <v>0</v>
      </c>
      <c r="O32" s="31">
        <f t="shared" si="10"/>
        <v>0</v>
      </c>
      <c r="P32" s="31">
        <f t="shared" si="11"/>
        <v>0</v>
      </c>
      <c r="Q32" s="31">
        <f t="shared" si="12"/>
        <v>0</v>
      </c>
      <c r="R32" s="31">
        <f t="shared" si="13"/>
        <v>0</v>
      </c>
      <c r="S32" s="31">
        <f t="shared" si="14"/>
        <v>0</v>
      </c>
      <c r="T32" s="31">
        <f t="shared" si="15"/>
        <v>0</v>
      </c>
      <c r="U32" s="2"/>
      <c r="V32" s="1" t="s">
        <v>27</v>
      </c>
      <c r="W32" s="196">
        <f t="shared" si="16"/>
        <v>0</v>
      </c>
      <c r="X32" s="196">
        <f t="shared" si="17"/>
        <v>0</v>
      </c>
      <c r="Y32" s="196">
        <f t="shared" si="18"/>
        <v>0</v>
      </c>
      <c r="Z32" s="196">
        <f t="shared" si="19"/>
        <v>0</v>
      </c>
      <c r="AA32" s="196">
        <f t="shared" si="20"/>
        <v>0</v>
      </c>
      <c r="AB32" s="196">
        <f t="shared" si="21"/>
        <v>0</v>
      </c>
      <c r="AC32" s="196">
        <f t="shared" si="22"/>
        <v>0</v>
      </c>
      <c r="AD32" s="196">
        <f t="shared" si="23"/>
        <v>0</v>
      </c>
      <c r="AE32" s="30" t="s">
        <v>435</v>
      </c>
    </row>
    <row r="33" spans="2:31" ht="15" customHeight="1">
      <c r="B33" s="1" t="s">
        <v>28</v>
      </c>
      <c r="C33" s="31">
        <f>'②③単価抽出（分園）'!O26</f>
        <v>0</v>
      </c>
      <c r="D33" s="31">
        <f>'②③単価抽出（分園）'!T26</f>
        <v>0</v>
      </c>
      <c r="E33" s="31">
        <f>'②③単価抽出（分園）'!Y26</f>
        <v>0</v>
      </c>
      <c r="F33" s="31">
        <f>'②③単価抽出（分園）'!AD26</f>
        <v>0</v>
      </c>
      <c r="G33" s="31">
        <f>'②③単価抽出（分園）'!O52</f>
        <v>0</v>
      </c>
      <c r="H33" s="31">
        <f>'②③単価抽出（分園）'!T52</f>
        <v>0</v>
      </c>
      <c r="I33" s="31">
        <f>'②③単価抽出（分園）'!Y52</f>
        <v>0</v>
      </c>
      <c r="J33" s="31">
        <f>'②③単価抽出（分園）'!AD52</f>
        <v>0</v>
      </c>
      <c r="K33" s="2"/>
      <c r="L33" s="1" t="s">
        <v>28</v>
      </c>
      <c r="M33" s="31">
        <f t="shared" si="8"/>
        <v>0</v>
      </c>
      <c r="N33" s="31">
        <f t="shared" si="9"/>
        <v>0</v>
      </c>
      <c r="O33" s="31">
        <f t="shared" si="10"/>
        <v>0</v>
      </c>
      <c r="P33" s="31">
        <f t="shared" si="11"/>
        <v>0</v>
      </c>
      <c r="Q33" s="31">
        <f t="shared" si="12"/>
        <v>0</v>
      </c>
      <c r="R33" s="31">
        <f t="shared" si="13"/>
        <v>0</v>
      </c>
      <c r="S33" s="31">
        <f t="shared" si="14"/>
        <v>0</v>
      </c>
      <c r="T33" s="31">
        <f t="shared" si="15"/>
        <v>0</v>
      </c>
      <c r="U33" s="2"/>
      <c r="V33" s="1" t="s">
        <v>28</v>
      </c>
      <c r="W33" s="196">
        <f t="shared" si="16"/>
        <v>0</v>
      </c>
      <c r="X33" s="196">
        <f t="shared" si="17"/>
        <v>0</v>
      </c>
      <c r="Y33" s="196">
        <f t="shared" si="18"/>
        <v>0</v>
      </c>
      <c r="Z33" s="196">
        <f t="shared" si="19"/>
        <v>0</v>
      </c>
      <c r="AA33" s="196">
        <f t="shared" si="20"/>
        <v>0</v>
      </c>
      <c r="AB33" s="196">
        <f t="shared" si="21"/>
        <v>0</v>
      </c>
      <c r="AC33" s="196">
        <f t="shared" si="22"/>
        <v>0</v>
      </c>
      <c r="AD33" s="196">
        <f t="shared" si="23"/>
        <v>0</v>
      </c>
      <c r="AE33" s="31">
        <f>SUM(W22:AD33)</f>
        <v>0</v>
      </c>
    </row>
    <row r="34" spans="2:31" ht="15" customHeight="1">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row>
    <row r="35" spans="2:31" ht="15" customHeight="1">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row>
    <row r="36" spans="2:31" ht="15" customHeight="1">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row>
    <row r="37" spans="2:31" ht="15" customHeight="1">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2:31" ht="15" customHeight="1">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row>
    <row r="39" spans="2:31" ht="15" customHeight="1">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row>
    <row r="40" spans="2:31" ht="15" customHeight="1">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row>
    <row r="41" spans="2:31" ht="15" customHeight="1">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row>
    <row r="42" spans="2:31" ht="15" customHeight="1">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row>
    <row r="43" spans="2:31" ht="15" customHeight="1">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row>
    <row r="44" spans="2:31" ht="15" customHeight="1">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row>
    <row r="45" spans="2:31" ht="15" customHeight="1">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2:31" ht="1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row>
    <row r="47" spans="2:31" ht="15" customHeight="1">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row>
    <row r="48" spans="2:31" ht="1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2:30" ht="15" customHeight="1">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row>
    <row r="50" spans="2:30" ht="15" customHeight="1">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row>
    <row r="51" spans="2:30" ht="15" customHeight="1">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row>
    <row r="52" spans="2:30" ht="15" customHeight="1">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row>
    <row r="53" spans="2:30" ht="15" customHeight="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row>
    <row r="54" spans="2:30" ht="15" customHeight="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row>
    <row r="55" spans="2:30" ht="15" customHeight="1">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row>
    <row r="56" spans="2:30" ht="15" customHeight="1">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row>
    <row r="57" spans="2:30" ht="15" customHeight="1">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row>
    <row r="58" spans="2:30" ht="15" customHeight="1">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2:30" ht="15" customHeight="1">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2:30" ht="15" customHeight="1">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row>
    <row r="61" spans="2:30" ht="15" customHeight="1">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row>
    <row r="62" spans="2:30" ht="15" customHeight="1">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row>
    <row r="63" spans="2:30" ht="15" customHeight="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row>
    <row r="64" spans="2:30" ht="15" customHeight="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row>
    <row r="65" spans="2:30" ht="15" customHeight="1">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row>
    <row r="66" spans="2:30" ht="15" customHeight="1">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row>
    <row r="67" spans="2:30" ht="15" customHeight="1">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row>
    <row r="68" spans="2:30" ht="15" customHeight="1">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row>
    <row r="69" spans="2:30" ht="15" customHeight="1">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row>
    <row r="70" spans="2:30" ht="15" customHeight="1">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2:30" ht="15" customHeight="1">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row>
    <row r="72" spans="2:30" ht="15" customHeight="1">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row>
    <row r="73" spans="2:30" ht="1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row>
    <row r="74" spans="2:30" ht="15" customHeight="1">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row>
    <row r="75" spans="2:30" ht="15" customHeight="1">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row>
    <row r="76" spans="2:30" ht="15" customHeight="1">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row>
    <row r="77" spans="2:30" ht="15" customHeight="1">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row>
    <row r="78" spans="2:30" ht="15" customHeight="1">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row>
    <row r="79" spans="2:30" ht="15" customHeight="1">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row>
    <row r="80" spans="2:30" ht="15" customHeight="1">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row>
    <row r="81" spans="2:30" ht="15" customHeight="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row>
    <row r="82" spans="2:30" ht="15" customHeight="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row>
    <row r="83" spans="2:30" ht="15" customHeight="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row>
    <row r="84" spans="2:30" ht="15" customHeight="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row>
    <row r="85" spans="2:30" ht="15" customHeight="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row>
    <row r="86" spans="2:30" ht="15" customHeight="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row>
    <row r="87" spans="2:30" ht="15" customHeight="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row>
    <row r="88" spans="2:30" ht="15" customHeight="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row>
    <row r="89" spans="2:30" ht="15" customHeight="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row>
    <row r="90" spans="2:30" ht="15" customHeight="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row>
    <row r="91" spans="2:30" ht="15" customHeight="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row>
    <row r="92" spans="2:30" ht="15" customHeight="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row>
    <row r="93" spans="2:30" ht="15" customHeight="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row>
    <row r="94" spans="2:30" ht="15" customHeight="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row>
    <row r="95" spans="2:30" ht="15" customHeight="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row>
    <row r="96" spans="2:30" ht="15" customHeight="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row>
    <row r="97" spans="2:30" ht="15" customHeight="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row>
    <row r="98" spans="2:30" ht="15" customHeight="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row>
    <row r="99" spans="2:30" ht="15" customHeight="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row>
    <row r="100" spans="2:30" ht="15" customHeight="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row>
    <row r="101" spans="2:30" ht="15" customHeight="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row>
    <row r="102" spans="2:30" ht="15" customHeight="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row>
    <row r="103" spans="2:30" ht="15" customHeight="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row>
    <row r="104" spans="2:30" ht="15" customHeight="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row>
    <row r="105" spans="2:30" ht="1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row>
    <row r="106" spans="2:30" ht="15" customHeight="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row>
    <row r="107" spans="2:30" ht="15" customHeight="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row>
    <row r="108" spans="2:30" ht="15" customHeight="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row>
    <row r="109" spans="2:30" ht="15" customHeight="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row>
    <row r="110" spans="2:30" ht="15" customHeight="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row>
    <row r="111" spans="2:30" ht="15" customHeight="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row>
    <row r="112" spans="2:30" ht="15" customHeight="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row>
    <row r="113" spans="2:30" ht="15" customHeight="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row>
    <row r="114" spans="2:30" ht="15" customHeight="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row>
    <row r="115" spans="2:30" ht="15" customHeight="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row>
    <row r="116" spans="2:30" ht="15" customHeight="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row>
    <row r="117" spans="2:30" ht="15" customHeight="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row>
    <row r="118" spans="2:30" ht="15" customHeight="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row>
    <row r="119" spans="2:30" ht="15" customHeight="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row>
    <row r="120" spans="2:30" ht="15" customHeight="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row>
    <row r="121" spans="2:30" ht="15" customHeight="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row>
    <row r="122" spans="2:30" ht="15" customHeight="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row>
    <row r="123" spans="2:30" ht="15" customHeight="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row>
    <row r="124" spans="2:30" ht="15" customHeight="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row>
    <row r="125" spans="2:30" ht="15" customHeight="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row>
    <row r="126" spans="2:30" ht="15" customHeight="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row>
    <row r="127" spans="2:30" ht="15" customHeight="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row>
    <row r="128" spans="2:30" ht="15" customHeight="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row>
    <row r="129" spans="2:30" ht="15" customHeight="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row>
    <row r="130" spans="2:30" ht="15" customHeight="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row>
    <row r="131" spans="2:30" ht="15" customHeight="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row>
    <row r="132" spans="2:30" ht="15" customHeight="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row>
    <row r="133" spans="2:30" ht="15" customHeight="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row>
    <row r="134" spans="2:30" ht="15" customHeight="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row>
    <row r="135" spans="2:30" ht="15" customHeight="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row>
    <row r="136" spans="2:30" ht="15" customHeight="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row>
    <row r="137" spans="2:30" ht="15" customHeight="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row>
    <row r="138" spans="2:30" ht="15" customHeight="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row>
    <row r="139" spans="2:30" ht="15" customHeight="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row>
    <row r="140" spans="2:30" ht="15" customHeight="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row>
    <row r="141" spans="2:30" ht="15" customHeight="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row>
    <row r="142" spans="2:30" ht="15" customHeight="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row>
    <row r="143" spans="2:30" ht="15" customHeight="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row>
    <row r="144" spans="2:30" ht="15" customHeight="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row>
    <row r="145" spans="2:30" ht="15" customHeight="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row>
    <row r="146" spans="2:30" ht="15" customHeight="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row>
    <row r="147" spans="2:30" ht="15" customHeight="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row>
    <row r="148" spans="2:30" ht="15" customHeight="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row>
    <row r="149" spans="2:30" ht="15" customHeight="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row>
    <row r="150" spans="2:30" ht="15" customHeight="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row>
    <row r="151" spans="2:30" ht="15" customHeight="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row>
    <row r="152" spans="2:30" ht="15" customHeight="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row>
    <row r="153" spans="2:30" ht="15" customHeight="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row>
    <row r="154" spans="2:30" ht="15" customHeight="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row>
    <row r="155" spans="2:30" ht="15" customHeight="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row>
    <row r="156" spans="2:30" ht="15" customHeight="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row>
    <row r="157" spans="2:30" ht="15" customHeight="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row>
    <row r="158" spans="2:30" ht="15" customHeight="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row>
    <row r="159" spans="2:30" ht="15" customHeight="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row>
    <row r="160" spans="2:30" ht="15" customHeight="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row>
    <row r="161" spans="2:30" ht="15" customHeight="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row>
    <row r="162" spans="2:30" ht="15" customHeight="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row>
    <row r="163" spans="2:30" ht="15" customHeight="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row>
    <row r="164" spans="2:30" ht="15" customHeight="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row>
    <row r="165" spans="2:30" ht="15" customHeight="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row>
    <row r="166" spans="2:30" ht="15" customHeight="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row>
    <row r="167" spans="2:30" ht="15" customHeight="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row>
    <row r="168" spans="2:30" ht="15" customHeight="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row>
    <row r="169" spans="2:30" ht="15" customHeight="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row>
    <row r="170" spans="2:30" ht="15" customHeight="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row>
    <row r="171" spans="2:30" ht="15" customHeight="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row>
    <row r="172" spans="2:30" ht="15" customHeight="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row>
    <row r="173" spans="2:30" ht="15" customHeight="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row>
    <row r="174" spans="2:30" ht="15" customHeight="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row>
  </sheetData>
  <mergeCells count="24">
    <mergeCell ref="B19:B21"/>
    <mergeCell ref="C19:J19"/>
    <mergeCell ref="G4:J4"/>
    <mergeCell ref="L19:L21"/>
    <mergeCell ref="M19:T19"/>
    <mergeCell ref="C20:F20"/>
    <mergeCell ref="V19:V21"/>
    <mergeCell ref="W19:AD19"/>
    <mergeCell ref="W20:Z20"/>
    <mergeCell ref="AA20:AD20"/>
    <mergeCell ref="G20:J20"/>
    <mergeCell ref="M20:P20"/>
    <mergeCell ref="Q20:T20"/>
    <mergeCell ref="B2:C2"/>
    <mergeCell ref="V3:V5"/>
    <mergeCell ref="W3:AD3"/>
    <mergeCell ref="W4:Z4"/>
    <mergeCell ref="AA4:AD4"/>
    <mergeCell ref="L3:L5"/>
    <mergeCell ref="M3:T3"/>
    <mergeCell ref="M4:P4"/>
    <mergeCell ref="Q4:T4"/>
    <mergeCell ref="B4:B5"/>
    <mergeCell ref="C4:F4"/>
  </mergeCells>
  <phoneticPr fontId="1"/>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98F1F-37A5-4534-8924-4C3F47357C48}">
  <sheetPr>
    <tabColor theme="9" tint="0.39997558519241921"/>
  </sheetPr>
  <dimension ref="A1:O220"/>
  <sheetViews>
    <sheetView workbookViewId="0">
      <selection activeCell="Q71" sqref="Q71:R71"/>
    </sheetView>
  </sheetViews>
  <sheetFormatPr defaultRowHeight="18"/>
  <cols>
    <col min="1" max="1" width="2" style="53" customWidth="1"/>
    <col min="2" max="4" width="9" style="53" customWidth="1"/>
    <col min="5" max="5" width="1.09765625" style="53" customWidth="1"/>
    <col min="6" max="7" width="9" style="53"/>
    <col min="8" max="8" width="13.3984375" style="54" customWidth="1"/>
    <col min="9" max="11" width="9" style="54"/>
    <col min="12" max="12" width="1.09765625" customWidth="1"/>
    <col min="14" max="14" width="9.5" bestFit="1" customWidth="1"/>
  </cols>
  <sheetData>
    <row r="1" spans="1:15" ht="18.600000000000001" thickBot="1"/>
    <row r="2" spans="1:15" ht="18.600000000000001" thickBot="1">
      <c r="B2" s="713" t="s">
        <v>538</v>
      </c>
      <c r="C2" s="714"/>
      <c r="D2" s="715"/>
      <c r="F2" s="577" t="s">
        <v>293</v>
      </c>
      <c r="G2" s="577"/>
      <c r="H2" s="72">
        <f>IF(基本情報!G6="","",基本情報!G6)</f>
        <v>0</v>
      </c>
      <c r="I2" s="54" t="s">
        <v>7</v>
      </c>
    </row>
    <row r="3" spans="1:15">
      <c r="A3" s="52"/>
      <c r="B3" s="90" t="s">
        <v>315</v>
      </c>
      <c r="C3" s="52"/>
      <c r="D3" s="52"/>
      <c r="E3" s="52"/>
      <c r="F3" s="12"/>
      <c r="G3" s="202"/>
      <c r="M3" s="716" t="s">
        <v>326</v>
      </c>
      <c r="N3" s="578" t="s">
        <v>394</v>
      </c>
      <c r="O3" s="579"/>
    </row>
    <row r="4" spans="1:15">
      <c r="A4" s="52"/>
      <c r="B4" s="110" t="s">
        <v>162</v>
      </c>
      <c r="C4" s="111" t="s">
        <v>248</v>
      </c>
      <c r="D4" s="112" t="s">
        <v>247</v>
      </c>
      <c r="E4" s="52"/>
      <c r="F4" s="169" t="s">
        <v>349</v>
      </c>
      <c r="G4" s="169" t="s">
        <v>348</v>
      </c>
      <c r="H4" s="230" t="s">
        <v>162</v>
      </c>
      <c r="I4" s="158" t="s">
        <v>248</v>
      </c>
      <c r="J4" s="231" t="s">
        <v>247</v>
      </c>
      <c r="K4" s="102" t="s">
        <v>292</v>
      </c>
      <c r="M4" s="716"/>
      <c r="N4" s="232" t="s">
        <v>395</v>
      </c>
      <c r="O4" s="232" t="s">
        <v>396</v>
      </c>
    </row>
    <row r="5" spans="1:15">
      <c r="B5" s="64" t="s">
        <v>164</v>
      </c>
      <c r="C5" s="235">
        <v>8290</v>
      </c>
      <c r="D5" s="236">
        <v>80</v>
      </c>
      <c r="F5" s="157" t="s">
        <v>347</v>
      </c>
      <c r="G5" s="72" t="str">
        <f>IF(②③加減算!C9="","",②③加減算!C9)</f>
        <v/>
      </c>
      <c r="H5" s="64" t="str">
        <f>IF(基本情報!$C$4="","",基本情報!$C$4)</f>
        <v/>
      </c>
      <c r="I5" s="75">
        <f t="shared" ref="I5:I16" si="0">IFERROR(IF(G5="",0,VLOOKUP(H5,$B$4:$C$12,2,FALSE)),0)</f>
        <v>0</v>
      </c>
      <c r="J5" s="75">
        <f t="shared" ref="J5:J16" si="1">IFERROR(IF(G5="",0,VLOOKUP(H5,$B$4:$D$12,3,FALSE)),0)</f>
        <v>0</v>
      </c>
      <c r="K5" s="75">
        <f>IFERROR(J5*$H$2,0)</f>
        <v>0</v>
      </c>
      <c r="M5" s="1">
        <f>月初児童数!AT8+月初児童数!AY8</f>
        <v>0</v>
      </c>
      <c r="N5" s="31">
        <f>IFERROR(I5*M5,0)</f>
        <v>0</v>
      </c>
      <c r="O5" s="31">
        <f>IFERROR(K5*M5,0)</f>
        <v>0</v>
      </c>
    </row>
    <row r="6" spans="1:15">
      <c r="B6" s="64" t="s">
        <v>134</v>
      </c>
      <c r="C6" s="235">
        <v>8040</v>
      </c>
      <c r="D6" s="236">
        <v>80</v>
      </c>
      <c r="F6" s="157" t="s">
        <v>18</v>
      </c>
      <c r="G6" s="72" t="str">
        <f>IF(②③加減算!C10="","",②③加減算!C10)</f>
        <v/>
      </c>
      <c r="H6" s="64" t="str">
        <f>IF(基本情報!$C$4="","",基本情報!$C$4)</f>
        <v/>
      </c>
      <c r="I6" s="75">
        <f t="shared" si="0"/>
        <v>0</v>
      </c>
      <c r="J6" s="75">
        <f t="shared" si="1"/>
        <v>0</v>
      </c>
      <c r="K6" s="75">
        <f t="shared" ref="K6:K16" si="2">IFERROR(J6*$H$2,0)</f>
        <v>0</v>
      </c>
      <c r="M6" s="1">
        <f>月初児童数!AT9+月初児童数!AY9</f>
        <v>0</v>
      </c>
      <c r="N6" s="31">
        <f t="shared" ref="N6:N16" si="3">IFERROR(I6*M6,0)</f>
        <v>0</v>
      </c>
      <c r="O6" s="31">
        <f t="shared" ref="O6:O16" si="4">IFERROR(K6*M6,0)</f>
        <v>0</v>
      </c>
    </row>
    <row r="7" spans="1:15">
      <c r="B7" s="64" t="s">
        <v>169</v>
      </c>
      <c r="C7" s="235">
        <v>7980</v>
      </c>
      <c r="D7" s="236">
        <v>70</v>
      </c>
      <c r="F7" s="157" t="s">
        <v>19</v>
      </c>
      <c r="G7" s="72" t="str">
        <f>IF(②③加減算!C11="","",②③加減算!C11)</f>
        <v/>
      </c>
      <c r="H7" s="64" t="str">
        <f>IF(基本情報!$C$4="","",基本情報!$C$4)</f>
        <v/>
      </c>
      <c r="I7" s="75">
        <f t="shared" si="0"/>
        <v>0</v>
      </c>
      <c r="J7" s="75">
        <f t="shared" si="1"/>
        <v>0</v>
      </c>
      <c r="K7" s="75">
        <f t="shared" si="2"/>
        <v>0</v>
      </c>
      <c r="M7" s="1">
        <f>月初児童数!AT10+月初児童数!AY10</f>
        <v>0</v>
      </c>
      <c r="N7" s="31">
        <f t="shared" si="3"/>
        <v>0</v>
      </c>
      <c r="O7" s="31">
        <f t="shared" si="4"/>
        <v>0</v>
      </c>
    </row>
    <row r="8" spans="1:15">
      <c r="A8" s="76"/>
      <c r="B8" s="64" t="s">
        <v>165</v>
      </c>
      <c r="C8" s="235">
        <v>7790</v>
      </c>
      <c r="D8" s="236">
        <v>70</v>
      </c>
      <c r="E8" s="76"/>
      <c r="F8" s="157" t="s">
        <v>20</v>
      </c>
      <c r="G8" s="72" t="str">
        <f>IF(②③加減算!C12="","",②③加減算!C12)</f>
        <v/>
      </c>
      <c r="H8" s="64" t="str">
        <f>IF(基本情報!$C$4="","",基本情報!$C$4)</f>
        <v/>
      </c>
      <c r="I8" s="75">
        <f t="shared" si="0"/>
        <v>0</v>
      </c>
      <c r="J8" s="75">
        <f t="shared" si="1"/>
        <v>0</v>
      </c>
      <c r="K8" s="75">
        <f t="shared" si="2"/>
        <v>0</v>
      </c>
      <c r="M8" s="1">
        <f>月初児童数!AT11+月初児童数!AY11</f>
        <v>0</v>
      </c>
      <c r="N8" s="31">
        <f t="shared" si="3"/>
        <v>0</v>
      </c>
      <c r="O8" s="31">
        <f t="shared" si="4"/>
        <v>0</v>
      </c>
    </row>
    <row r="9" spans="1:15">
      <c r="B9" s="64" t="s">
        <v>170</v>
      </c>
      <c r="C9" s="235">
        <v>7660</v>
      </c>
      <c r="D9" s="236">
        <v>70</v>
      </c>
      <c r="F9" s="157" t="s">
        <v>21</v>
      </c>
      <c r="G9" s="72" t="str">
        <f>IF(②③加減算!C13="","",②③加減算!C13)</f>
        <v/>
      </c>
      <c r="H9" s="64" t="str">
        <f>IF(基本情報!$C$4="","",基本情報!$C$4)</f>
        <v/>
      </c>
      <c r="I9" s="75">
        <f t="shared" si="0"/>
        <v>0</v>
      </c>
      <c r="J9" s="75">
        <f t="shared" si="1"/>
        <v>0</v>
      </c>
      <c r="K9" s="75">
        <f t="shared" si="2"/>
        <v>0</v>
      </c>
      <c r="M9" s="1">
        <f>月初児童数!AT12+月初児童数!AY12</f>
        <v>0</v>
      </c>
      <c r="N9" s="31">
        <f t="shared" si="3"/>
        <v>0</v>
      </c>
      <c r="O9" s="31">
        <f t="shared" si="4"/>
        <v>0</v>
      </c>
    </row>
    <row r="10" spans="1:15">
      <c r="B10" s="64" t="s">
        <v>166</v>
      </c>
      <c r="C10" s="235">
        <v>7420</v>
      </c>
      <c r="D10" s="236">
        <v>70</v>
      </c>
      <c r="F10" s="157" t="s">
        <v>22</v>
      </c>
      <c r="G10" s="72" t="str">
        <f>IF(②③加減算!C14="","",②③加減算!C14)</f>
        <v/>
      </c>
      <c r="H10" s="64" t="str">
        <f>IF(基本情報!$C$4="","",基本情報!$C$4)</f>
        <v/>
      </c>
      <c r="I10" s="75">
        <f t="shared" si="0"/>
        <v>0</v>
      </c>
      <c r="J10" s="75">
        <f t="shared" si="1"/>
        <v>0</v>
      </c>
      <c r="K10" s="75">
        <f t="shared" si="2"/>
        <v>0</v>
      </c>
      <c r="M10" s="1">
        <f>月初児童数!AT13+月初児童数!AY13</f>
        <v>0</v>
      </c>
      <c r="N10" s="31">
        <f t="shared" si="3"/>
        <v>0</v>
      </c>
      <c r="O10" s="31">
        <f t="shared" si="4"/>
        <v>0</v>
      </c>
    </row>
    <row r="11" spans="1:15">
      <c r="B11" s="64" t="s">
        <v>167</v>
      </c>
      <c r="C11" s="235">
        <v>7230</v>
      </c>
      <c r="D11" s="236">
        <v>70</v>
      </c>
      <c r="F11" s="157" t="s">
        <v>206</v>
      </c>
      <c r="G11" s="72" t="str">
        <f>IF(②③加減算!C15="","",②③加減算!C15)</f>
        <v/>
      </c>
      <c r="H11" s="64" t="str">
        <f>IF(基本情報!$C$4="","",基本情報!$C$4)</f>
        <v/>
      </c>
      <c r="I11" s="75">
        <f t="shared" si="0"/>
        <v>0</v>
      </c>
      <c r="J11" s="75">
        <f t="shared" si="1"/>
        <v>0</v>
      </c>
      <c r="K11" s="75">
        <f t="shared" si="2"/>
        <v>0</v>
      </c>
      <c r="M11" s="1">
        <f>月初児童数!AT14+月初児童数!AY14</f>
        <v>0</v>
      </c>
      <c r="N11" s="31">
        <f t="shared" si="3"/>
        <v>0</v>
      </c>
      <c r="O11" s="31">
        <f t="shared" si="4"/>
        <v>0</v>
      </c>
    </row>
    <row r="12" spans="1:15">
      <c r="B12" s="64" t="s">
        <v>168</v>
      </c>
      <c r="C12" s="235">
        <v>7040</v>
      </c>
      <c r="D12" s="236">
        <v>70</v>
      </c>
      <c r="F12" s="157" t="s">
        <v>207</v>
      </c>
      <c r="G12" s="72" t="str">
        <f>IF(②③加減算!C16="","",②③加減算!C16)</f>
        <v/>
      </c>
      <c r="H12" s="64" t="str">
        <f>IF(基本情報!$C$4="","",基本情報!$C$4)</f>
        <v/>
      </c>
      <c r="I12" s="75">
        <f t="shared" si="0"/>
        <v>0</v>
      </c>
      <c r="J12" s="75">
        <f t="shared" si="1"/>
        <v>0</v>
      </c>
      <c r="K12" s="75">
        <f t="shared" si="2"/>
        <v>0</v>
      </c>
      <c r="M12" s="1">
        <f>月初児童数!AT15+月初児童数!AY15</f>
        <v>0</v>
      </c>
      <c r="N12" s="31">
        <f t="shared" si="3"/>
        <v>0</v>
      </c>
      <c r="O12" s="31">
        <f t="shared" si="4"/>
        <v>0</v>
      </c>
    </row>
    <row r="13" spans="1:15">
      <c r="F13" s="157" t="s">
        <v>208</v>
      </c>
      <c r="G13" s="72" t="str">
        <f>IF(②③加減算!C17="","",②③加減算!C17)</f>
        <v/>
      </c>
      <c r="H13" s="64" t="str">
        <f>IF(基本情報!$C$4="","",基本情報!$C$4)</f>
        <v/>
      </c>
      <c r="I13" s="75">
        <f t="shared" si="0"/>
        <v>0</v>
      </c>
      <c r="J13" s="75">
        <f t="shared" si="1"/>
        <v>0</v>
      </c>
      <c r="K13" s="75">
        <f t="shared" si="2"/>
        <v>0</v>
      </c>
      <c r="M13" s="1">
        <f>月初児童数!AT16+月初児童数!AY16</f>
        <v>0</v>
      </c>
      <c r="N13" s="31">
        <f t="shared" si="3"/>
        <v>0</v>
      </c>
      <c r="O13" s="31">
        <f t="shared" si="4"/>
        <v>0</v>
      </c>
    </row>
    <row r="14" spans="1:15">
      <c r="F14" s="157" t="s">
        <v>26</v>
      </c>
      <c r="G14" s="72" t="str">
        <f>IF(②③加減算!C18="","",②③加減算!C18)</f>
        <v/>
      </c>
      <c r="H14" s="64" t="str">
        <f>IF(基本情報!$C$4="","",基本情報!$C$4)</f>
        <v/>
      </c>
      <c r="I14" s="75">
        <f t="shared" si="0"/>
        <v>0</v>
      </c>
      <c r="J14" s="75">
        <f t="shared" si="1"/>
        <v>0</v>
      </c>
      <c r="K14" s="75">
        <f t="shared" si="2"/>
        <v>0</v>
      </c>
      <c r="M14" s="1">
        <f>月初児童数!AT17+月初児童数!AY17</f>
        <v>0</v>
      </c>
      <c r="N14" s="31">
        <f t="shared" si="3"/>
        <v>0</v>
      </c>
      <c r="O14" s="31">
        <f t="shared" si="4"/>
        <v>0</v>
      </c>
    </row>
    <row r="15" spans="1:15">
      <c r="F15" s="157" t="s">
        <v>27</v>
      </c>
      <c r="G15" s="72" t="str">
        <f>IF(②③加減算!C19="","",②③加減算!C19)</f>
        <v/>
      </c>
      <c r="H15" s="64" t="str">
        <f>IF(基本情報!$C$4="","",基本情報!$C$4)</f>
        <v/>
      </c>
      <c r="I15" s="75">
        <f t="shared" si="0"/>
        <v>0</v>
      </c>
      <c r="J15" s="75">
        <f t="shared" si="1"/>
        <v>0</v>
      </c>
      <c r="K15" s="75">
        <f t="shared" si="2"/>
        <v>0</v>
      </c>
      <c r="M15" s="1">
        <f>月初児童数!AT18+月初児童数!AY18</f>
        <v>0</v>
      </c>
      <c r="N15" s="31">
        <f t="shared" si="3"/>
        <v>0</v>
      </c>
      <c r="O15" s="31">
        <f t="shared" si="4"/>
        <v>0</v>
      </c>
    </row>
    <row r="16" spans="1:15">
      <c r="F16" s="157" t="s">
        <v>28</v>
      </c>
      <c r="G16" s="72" t="str">
        <f>IF(②③加減算!C20="","",②③加減算!C20)</f>
        <v/>
      </c>
      <c r="H16" s="64" t="str">
        <f>IF(基本情報!$C$4="","",基本情報!$C$4)</f>
        <v/>
      </c>
      <c r="I16" s="75">
        <f t="shared" si="0"/>
        <v>0</v>
      </c>
      <c r="J16" s="75">
        <f t="shared" si="1"/>
        <v>0</v>
      </c>
      <c r="K16" s="75">
        <f t="shared" si="2"/>
        <v>0</v>
      </c>
      <c r="M16" s="1">
        <f>月初児童数!AT19+月初児童数!AY19</f>
        <v>0</v>
      </c>
      <c r="N16" s="31">
        <f t="shared" si="3"/>
        <v>0</v>
      </c>
      <c r="O16" s="31">
        <f t="shared" si="4"/>
        <v>0</v>
      </c>
    </row>
    <row r="17" spans="8:15">
      <c r="H17" s="88"/>
      <c r="I17" s="233"/>
      <c r="J17" s="233"/>
      <c r="K17" s="233"/>
      <c r="M17" s="1">
        <f>SUM(M5:M16)</f>
        <v>0</v>
      </c>
      <c r="N17" s="196">
        <f>IFERROR(SUM(N5:N16),0)</f>
        <v>0</v>
      </c>
      <c r="O17" s="196">
        <f>IFERROR(SUM(O5:O16),0)</f>
        <v>0</v>
      </c>
    </row>
    <row r="18" spans="8:15">
      <c r="H18" s="88"/>
      <c r="I18" s="233"/>
      <c r="J18" s="233"/>
      <c r="K18" s="233"/>
    </row>
    <row r="19" spans="8:15">
      <c r="H19" s="88"/>
      <c r="I19" s="233"/>
      <c r="J19" s="233"/>
      <c r="K19" s="233"/>
    </row>
    <row r="20" spans="8:15">
      <c r="H20" s="88"/>
      <c r="I20" s="233"/>
      <c r="J20" s="233"/>
      <c r="K20" s="233"/>
    </row>
    <row r="21" spans="8:15">
      <c r="H21" s="88"/>
      <c r="I21" s="233"/>
      <c r="J21" s="233"/>
      <c r="K21" s="233"/>
    </row>
    <row r="22" spans="8:15">
      <c r="H22" s="88"/>
      <c r="I22" s="233"/>
      <c r="J22" s="233"/>
      <c r="K22" s="233"/>
    </row>
    <row r="23" spans="8:15">
      <c r="H23" s="88"/>
      <c r="I23" s="233"/>
      <c r="J23" s="233"/>
      <c r="K23" s="233"/>
    </row>
    <row r="24" spans="8:15">
      <c r="H24" s="88"/>
      <c r="I24" s="233"/>
      <c r="J24" s="233"/>
      <c r="K24" s="233"/>
    </row>
    <row r="25" spans="8:15">
      <c r="H25" s="88"/>
      <c r="I25" s="233"/>
      <c r="J25" s="233"/>
      <c r="K25" s="233"/>
    </row>
    <row r="26" spans="8:15">
      <c r="H26" s="88"/>
      <c r="I26" s="233"/>
      <c r="J26" s="233"/>
      <c r="K26" s="233"/>
    </row>
    <row r="27" spans="8:15">
      <c r="H27" s="88"/>
      <c r="I27" s="233"/>
      <c r="J27" s="233"/>
      <c r="K27" s="233"/>
    </row>
    <row r="28" spans="8:15">
      <c r="H28" s="88"/>
      <c r="I28" s="233"/>
      <c r="J28" s="233"/>
      <c r="K28" s="233"/>
    </row>
    <row r="29" spans="8:15">
      <c r="H29" s="88"/>
      <c r="I29" s="233"/>
      <c r="J29" s="233"/>
      <c r="K29" s="233"/>
    </row>
    <row r="30" spans="8:15">
      <c r="H30" s="88"/>
      <c r="I30" s="233"/>
      <c r="J30" s="233"/>
      <c r="K30" s="233"/>
    </row>
    <row r="31" spans="8:15">
      <c r="H31" s="88"/>
      <c r="I31" s="233"/>
      <c r="J31" s="233"/>
      <c r="K31" s="233"/>
    </row>
    <row r="32" spans="8:15">
      <c r="H32" s="88"/>
      <c r="I32" s="233"/>
      <c r="J32" s="233"/>
      <c r="K32" s="233"/>
    </row>
    <row r="33" spans="8:11">
      <c r="H33" s="88"/>
      <c r="I33" s="233"/>
      <c r="J33" s="233"/>
      <c r="K33" s="233"/>
    </row>
    <row r="34" spans="8:11">
      <c r="H34" s="88"/>
      <c r="I34" s="233"/>
      <c r="J34" s="233"/>
      <c r="K34" s="233"/>
    </row>
    <row r="35" spans="8:11">
      <c r="H35" s="88"/>
      <c r="I35" s="233"/>
      <c r="J35" s="233"/>
      <c r="K35" s="233"/>
    </row>
    <row r="36" spans="8:11">
      <c r="H36" s="88"/>
      <c r="I36" s="233"/>
      <c r="J36" s="233"/>
      <c r="K36" s="233"/>
    </row>
    <row r="37" spans="8:11">
      <c r="H37" s="88"/>
      <c r="I37" s="233"/>
      <c r="J37" s="233"/>
      <c r="K37" s="233"/>
    </row>
    <row r="38" spans="8:11">
      <c r="H38" s="88"/>
      <c r="I38" s="233"/>
      <c r="J38" s="233"/>
      <c r="K38" s="233"/>
    </row>
    <row r="39" spans="8:11">
      <c r="H39" s="88"/>
      <c r="I39" s="233"/>
      <c r="J39" s="233"/>
      <c r="K39" s="233"/>
    </row>
    <row r="40" spans="8:11">
      <c r="H40" s="88"/>
      <c r="I40" s="233"/>
      <c r="J40" s="233"/>
      <c r="K40" s="233"/>
    </row>
    <row r="41" spans="8:11">
      <c r="K41" s="233"/>
    </row>
    <row r="42" spans="8:11">
      <c r="K42" s="233"/>
    </row>
    <row r="43" spans="8:11">
      <c r="K43" s="233"/>
    </row>
    <row r="44" spans="8:11">
      <c r="K44" s="233"/>
    </row>
    <row r="45" spans="8:11">
      <c r="K45" s="233"/>
    </row>
    <row r="46" spans="8:11">
      <c r="K46" s="233"/>
    </row>
    <row r="47" spans="8:11">
      <c r="K47" s="233"/>
    </row>
    <row r="48" spans="8:11">
      <c r="K48" s="233"/>
    </row>
    <row r="49" spans="8:11">
      <c r="K49" s="233"/>
    </row>
    <row r="50" spans="8:11">
      <c r="K50" s="233"/>
    </row>
    <row r="51" spans="8:11">
      <c r="K51" s="233"/>
    </row>
    <row r="52" spans="8:11">
      <c r="K52" s="233"/>
    </row>
    <row r="53" spans="8:11">
      <c r="K53" s="233"/>
    </row>
    <row r="54" spans="8:11">
      <c r="K54" s="233"/>
    </row>
    <row r="55" spans="8:11">
      <c r="K55" s="233"/>
    </row>
    <row r="56" spans="8:11">
      <c r="K56" s="233"/>
    </row>
    <row r="57" spans="8:11">
      <c r="H57" s="14"/>
      <c r="I57" s="14"/>
      <c r="J57" s="70"/>
      <c r="K57" s="70"/>
    </row>
    <row r="94" spans="8:11">
      <c r="I94" s="234"/>
      <c r="J94" s="207"/>
      <c r="K94" s="207"/>
    </row>
    <row r="95" spans="8:11">
      <c r="H95" s="14"/>
      <c r="I95" s="14"/>
      <c r="J95" s="70"/>
      <c r="K95" s="70"/>
    </row>
    <row r="210" spans="8:11">
      <c r="H210" s="14"/>
      <c r="I210" s="14"/>
      <c r="J210" s="70"/>
      <c r="K210" s="70"/>
    </row>
    <row r="211" spans="8:11">
      <c r="H211" s="14"/>
      <c r="I211" s="14"/>
      <c r="J211" s="70"/>
      <c r="K211" s="70"/>
    </row>
    <row r="212" spans="8:11">
      <c r="H212" s="94"/>
      <c r="I212" s="95"/>
      <c r="J212" s="96"/>
      <c r="K212" s="96"/>
    </row>
    <row r="213" spans="8:11">
      <c r="H213" s="94"/>
      <c r="I213" s="65"/>
      <c r="J213" s="97"/>
      <c r="K213" s="97"/>
    </row>
    <row r="214" spans="8:11">
      <c r="I214" s="65"/>
      <c r="J214" s="97"/>
      <c r="K214" s="97"/>
    </row>
    <row r="215" spans="8:11">
      <c r="H215" s="94"/>
      <c r="I215" s="65"/>
      <c r="J215" s="97"/>
      <c r="K215" s="97"/>
    </row>
    <row r="216" spans="8:11">
      <c r="I216" s="65"/>
      <c r="J216" s="97"/>
      <c r="K216" s="97"/>
    </row>
    <row r="217" spans="8:11">
      <c r="I217" s="65"/>
      <c r="J217" s="97"/>
      <c r="K217" s="97"/>
    </row>
    <row r="218" spans="8:11">
      <c r="I218" s="65"/>
      <c r="J218" s="97"/>
      <c r="K218" s="97"/>
    </row>
    <row r="219" spans="8:11">
      <c r="I219" s="65"/>
      <c r="J219" s="97"/>
      <c r="K219" s="97"/>
    </row>
    <row r="220" spans="8:11">
      <c r="I220" s="65"/>
      <c r="J220" s="97"/>
      <c r="K220" s="97"/>
    </row>
  </sheetData>
  <mergeCells count="4">
    <mergeCell ref="F2:G2"/>
    <mergeCell ref="N3:O3"/>
    <mergeCell ref="B2:D2"/>
    <mergeCell ref="M3:M4"/>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A38D-F3E0-4929-80D7-5787BB1E221A}">
  <sheetPr>
    <tabColor rgb="FF3333FF"/>
  </sheetPr>
  <dimension ref="B1:AG50"/>
  <sheetViews>
    <sheetView zoomScaleNormal="100" workbookViewId="0">
      <pane ySplit="4" topLeftCell="A5" activePane="bottomLeft" state="frozen"/>
      <selection pane="bottomLeft" activeCell="H29" sqref="H29"/>
    </sheetView>
  </sheetViews>
  <sheetFormatPr defaultColWidth="7.19921875" defaultRowHeight="16.2"/>
  <cols>
    <col min="1" max="1" width="0.69921875" style="14" customWidth="1"/>
    <col min="2" max="2" width="9" style="14" customWidth="1"/>
    <col min="3" max="17" width="10.59765625" style="14" customWidth="1"/>
    <col min="18" max="18" width="10.59765625" style="15" customWidth="1"/>
    <col min="19" max="19" width="10.59765625" style="23" customWidth="1"/>
    <col min="20" max="20" width="8.8984375" style="23" customWidth="1"/>
    <col min="21" max="21" width="8.8984375" style="23" hidden="1" customWidth="1"/>
    <col min="22" max="29" width="8.8984375" style="22" hidden="1" customWidth="1"/>
    <col min="30" max="30" width="10.59765625" style="15" hidden="1" customWidth="1"/>
    <col min="31" max="31" width="10.59765625" style="15" customWidth="1"/>
    <col min="32" max="33" width="10.59765625" style="14" customWidth="1"/>
    <col min="34" max="16384" width="7.19921875" style="14"/>
  </cols>
  <sheetData>
    <row r="1" spans="2:31" ht="7.5" customHeight="1"/>
    <row r="2" spans="2:31" ht="15" customHeight="1">
      <c r="B2" s="20" t="s">
        <v>31</v>
      </c>
      <c r="C2" s="503" t="str">
        <f>IF(基本情報!C2="","",基本情報!C2)</f>
        <v/>
      </c>
      <c r="D2" s="505"/>
      <c r="E2" s="504"/>
      <c r="F2" s="390"/>
      <c r="G2" s="23"/>
      <c r="R2" s="14"/>
      <c r="S2" s="14"/>
      <c r="T2" s="14"/>
      <c r="U2" s="15" t="s">
        <v>39</v>
      </c>
      <c r="V2" s="23" t="s">
        <v>282</v>
      </c>
      <c r="W2" s="23" t="s">
        <v>282</v>
      </c>
      <c r="X2" s="23" t="s">
        <v>253</v>
      </c>
      <c r="Y2" s="23" t="s">
        <v>489</v>
      </c>
      <c r="Z2" s="23" t="s">
        <v>494</v>
      </c>
      <c r="AA2" s="23" t="s">
        <v>507</v>
      </c>
      <c r="AB2" s="23" t="s">
        <v>95</v>
      </c>
      <c r="AC2" s="23" t="s">
        <v>456</v>
      </c>
      <c r="AD2" s="23" t="s">
        <v>305</v>
      </c>
      <c r="AE2" s="14"/>
    </row>
    <row r="3" spans="2:31" ht="15" customHeight="1">
      <c r="B3" s="552" t="s">
        <v>498</v>
      </c>
      <c r="C3" s="552"/>
      <c r="D3" s="552"/>
      <c r="E3" s="552"/>
      <c r="F3" s="552"/>
      <c r="G3" s="552"/>
      <c r="H3" s="552"/>
      <c r="I3" s="552"/>
      <c r="J3" s="552"/>
      <c r="K3" s="552"/>
      <c r="L3" s="552"/>
      <c r="M3" s="552"/>
      <c r="N3" s="552"/>
      <c r="O3" s="552"/>
      <c r="P3" s="148"/>
      <c r="Q3" s="148"/>
      <c r="R3" s="148"/>
      <c r="S3" s="148"/>
      <c r="T3" s="148"/>
      <c r="V3" s="23"/>
      <c r="W3" s="23"/>
      <c r="X3" s="148"/>
      <c r="Y3" s="148"/>
      <c r="Z3" s="148"/>
      <c r="AA3" s="148"/>
      <c r="AB3" s="23"/>
      <c r="AC3" s="23"/>
      <c r="AD3" s="22"/>
      <c r="AE3" s="14"/>
    </row>
    <row r="4" spans="2:31" s="15" customFormat="1" ht="15" customHeight="1">
      <c r="B4" s="552" t="s">
        <v>354</v>
      </c>
      <c r="C4" s="552"/>
      <c r="D4" s="552"/>
      <c r="E4" s="552"/>
      <c r="F4" s="552"/>
      <c r="G4" s="552"/>
      <c r="H4" s="552"/>
      <c r="I4" s="552"/>
      <c r="J4" s="552"/>
      <c r="K4" s="552"/>
      <c r="L4" s="552"/>
      <c r="M4" s="552"/>
      <c r="N4" s="552"/>
      <c r="O4" s="552"/>
      <c r="P4" s="148"/>
      <c r="Q4" s="148"/>
      <c r="R4" s="148"/>
      <c r="S4" s="148"/>
      <c r="T4" s="148"/>
      <c r="U4" s="23" t="s">
        <v>294</v>
      </c>
      <c r="V4" s="23" t="s">
        <v>249</v>
      </c>
      <c r="W4" s="23" t="s">
        <v>258</v>
      </c>
      <c r="X4" s="23" t="s">
        <v>254</v>
      </c>
      <c r="Y4" s="23" t="s">
        <v>490</v>
      </c>
      <c r="Z4" s="391" t="s">
        <v>495</v>
      </c>
      <c r="AA4" s="23" t="s">
        <v>8</v>
      </c>
      <c r="AB4" s="23" t="s">
        <v>62</v>
      </c>
      <c r="AC4" s="23" t="s">
        <v>454</v>
      </c>
      <c r="AD4" s="23" t="s">
        <v>508</v>
      </c>
    </row>
    <row r="5" spans="2:31" ht="15" customHeight="1">
      <c r="B5" s="12" t="s">
        <v>48</v>
      </c>
      <c r="O5" s="13" t="s">
        <v>297</v>
      </c>
      <c r="R5" s="14"/>
      <c r="S5" s="14"/>
      <c r="T5" s="14"/>
      <c r="U5" s="14"/>
      <c r="V5" s="23" t="s">
        <v>250</v>
      </c>
      <c r="W5" s="23" t="s">
        <v>259</v>
      </c>
      <c r="Y5" s="23" t="s">
        <v>491</v>
      </c>
      <c r="Z5" s="391" t="s">
        <v>496</v>
      </c>
      <c r="AA5" s="23" t="s">
        <v>9</v>
      </c>
      <c r="AB5" s="23" t="s">
        <v>63</v>
      </c>
      <c r="AC5" s="23" t="s">
        <v>455</v>
      </c>
      <c r="AD5" s="23" t="s">
        <v>465</v>
      </c>
      <c r="AE5" s="14"/>
    </row>
    <row r="6" spans="2:31" s="15" customFormat="1" ht="30" customHeight="1">
      <c r="B6" s="226"/>
      <c r="C6" s="392" t="s">
        <v>486</v>
      </c>
      <c r="D6" s="392" t="s">
        <v>487</v>
      </c>
      <c r="E6" s="393" t="s">
        <v>443</v>
      </c>
      <c r="F6" s="394" t="s">
        <v>444</v>
      </c>
      <c r="G6" s="393" t="s">
        <v>488</v>
      </c>
      <c r="H6" s="20" t="s">
        <v>492</v>
      </c>
      <c r="I6" s="395" t="s">
        <v>513</v>
      </c>
      <c r="J6" s="339" t="s">
        <v>493</v>
      </c>
      <c r="K6" s="503" t="s">
        <v>497</v>
      </c>
      <c r="L6" s="504"/>
      <c r="M6" s="396" t="s">
        <v>499</v>
      </c>
      <c r="N6" s="395" t="s">
        <v>384</v>
      </c>
      <c r="O6" s="226"/>
      <c r="P6" s="397" t="s">
        <v>500</v>
      </c>
      <c r="Q6" s="397" t="s">
        <v>501</v>
      </c>
      <c r="R6" s="397" t="s">
        <v>502</v>
      </c>
      <c r="S6" s="397" t="s">
        <v>445</v>
      </c>
      <c r="T6" s="398"/>
      <c r="U6" s="181"/>
      <c r="V6" s="181"/>
      <c r="W6" s="181"/>
      <c r="X6" s="181"/>
      <c r="Y6" s="181"/>
      <c r="Z6" s="391"/>
      <c r="AA6" s="391"/>
      <c r="AB6" s="23" t="s">
        <v>64</v>
      </c>
      <c r="AC6" s="23"/>
      <c r="AD6" s="23" t="s">
        <v>466</v>
      </c>
    </row>
    <row r="7" spans="2:31" ht="15" customHeight="1">
      <c r="B7" s="226" t="s">
        <v>281</v>
      </c>
      <c r="C7" s="24"/>
      <c r="D7" s="24"/>
      <c r="E7" s="24"/>
      <c r="F7" s="24"/>
      <c r="G7" s="24"/>
      <c r="H7" s="24"/>
      <c r="I7" s="24"/>
      <c r="J7" s="24"/>
      <c r="K7" s="557"/>
      <c r="L7" s="558"/>
      <c r="M7" s="24"/>
      <c r="N7" s="24"/>
      <c r="O7" s="226" t="s">
        <v>282</v>
      </c>
      <c r="P7" s="101"/>
      <c r="Q7" s="101"/>
      <c r="R7" s="101"/>
      <c r="S7" s="399"/>
      <c r="U7" s="181"/>
      <c r="V7" s="181"/>
      <c r="W7" s="181"/>
      <c r="X7" s="181"/>
      <c r="Y7" s="181"/>
      <c r="Z7" s="391"/>
      <c r="AA7" s="391"/>
      <c r="AB7" s="23" t="s">
        <v>65</v>
      </c>
      <c r="AC7" s="23"/>
      <c r="AD7" s="23" t="s">
        <v>510</v>
      </c>
      <c r="AE7" s="14"/>
    </row>
    <row r="8" spans="2:31" ht="15" customHeight="1">
      <c r="B8" s="226" t="s">
        <v>251</v>
      </c>
      <c r="C8" s="399"/>
      <c r="D8" s="399"/>
      <c r="E8" s="399"/>
      <c r="F8" s="399"/>
      <c r="G8" s="24"/>
      <c r="H8" s="399"/>
      <c r="I8" s="399"/>
      <c r="J8" s="399"/>
      <c r="K8" s="24"/>
      <c r="L8" s="20" t="s">
        <v>531</v>
      </c>
      <c r="M8" s="399"/>
      <c r="N8" s="399"/>
      <c r="O8" s="226" t="s">
        <v>260</v>
      </c>
      <c r="P8" s="399"/>
      <c r="Q8" s="399"/>
      <c r="R8" s="399"/>
      <c r="S8" s="399"/>
      <c r="V8" s="23"/>
      <c r="W8" s="23"/>
      <c r="X8" s="23"/>
      <c r="Y8" s="23"/>
      <c r="Z8" s="391"/>
      <c r="AA8" s="391"/>
      <c r="AB8" s="23" t="s">
        <v>70</v>
      </c>
      <c r="AC8" s="23"/>
      <c r="AD8" s="23" t="s">
        <v>511</v>
      </c>
      <c r="AE8" s="14"/>
    </row>
    <row r="9" spans="2:31" s="15" customFormat="1" ht="15" customHeight="1">
      <c r="B9" s="227" t="s">
        <v>17</v>
      </c>
      <c r="C9" s="58" t="str">
        <f t="shared" ref="C9:D9" si="0">IF(C7="年間を通じて加算","〇","")</f>
        <v/>
      </c>
      <c r="D9" s="58" t="str">
        <f t="shared" si="0"/>
        <v/>
      </c>
      <c r="E9" s="58" t="str">
        <f t="shared" ref="E9:J9" si="1">IF(E7="年間を通じて加算","〇","")</f>
        <v/>
      </c>
      <c r="F9" s="58" t="str">
        <f t="shared" si="1"/>
        <v/>
      </c>
      <c r="G9" s="58" t="str">
        <f>IF(G7="年間を通じて加算",G8,"")</f>
        <v/>
      </c>
      <c r="H9" s="58" t="str">
        <f t="shared" si="1"/>
        <v/>
      </c>
      <c r="I9" s="40"/>
      <c r="J9" s="58" t="str">
        <f t="shared" si="1"/>
        <v/>
      </c>
      <c r="K9" s="58" t="str">
        <f>IF(K7="年間を通じて加算",K8,"")</f>
        <v/>
      </c>
      <c r="L9" s="40"/>
      <c r="M9" s="229"/>
      <c r="N9" s="40"/>
      <c r="O9" s="227" t="s">
        <v>17</v>
      </c>
      <c r="P9" s="71" t="str">
        <f>IF(P7="年間を通じて減算","〇","")</f>
        <v/>
      </c>
      <c r="Q9" s="71" t="str">
        <f>IF(Q7="年間を通じて減算","〇","")</f>
        <v/>
      </c>
      <c r="R9" s="71" t="str">
        <f>IF(R7="年間を通じて減算","〇","")</f>
        <v/>
      </c>
      <c r="S9" s="24"/>
      <c r="T9" s="23"/>
      <c r="U9" s="400"/>
      <c r="V9" s="400"/>
      <c r="W9" s="400"/>
      <c r="X9" s="400"/>
      <c r="Y9" s="400"/>
      <c r="Z9" s="401"/>
      <c r="AA9" s="401"/>
      <c r="AB9" s="123"/>
      <c r="AC9" s="123"/>
      <c r="AD9" s="23" t="s">
        <v>469</v>
      </c>
    </row>
    <row r="10" spans="2:31" ht="15" customHeight="1">
      <c r="B10" s="227" t="s">
        <v>18</v>
      </c>
      <c r="C10" s="58" t="str">
        <f t="shared" ref="C10:D10" si="2">IF(C9="","",C9)</f>
        <v/>
      </c>
      <c r="D10" s="58" t="str">
        <f t="shared" si="2"/>
        <v/>
      </c>
      <c r="E10" s="58" t="str">
        <f t="shared" ref="E10:F20" si="3">IF(E9="","",E9)</f>
        <v/>
      </c>
      <c r="F10" s="58" t="str">
        <f t="shared" si="3"/>
        <v/>
      </c>
      <c r="G10" s="58" t="str">
        <f t="shared" ref="G10:G20" si="4">IF(G9="","",G9)</f>
        <v/>
      </c>
      <c r="H10" s="58" t="str">
        <f t="shared" ref="H10:H20" si="5">IF(H9="","",H9)</f>
        <v/>
      </c>
      <c r="I10" s="40"/>
      <c r="J10" s="58" t="str">
        <f t="shared" ref="J10:K20" si="6">IF(J9="","",J9)</f>
        <v/>
      </c>
      <c r="K10" s="58" t="str">
        <f t="shared" si="6"/>
        <v/>
      </c>
      <c r="L10" s="40"/>
      <c r="M10" s="229"/>
      <c r="N10" s="40"/>
      <c r="O10" s="227" t="s">
        <v>18</v>
      </c>
      <c r="P10" s="71" t="str">
        <f t="shared" ref="P10:P20" si="7">IF(P9="","",P9)</f>
        <v/>
      </c>
      <c r="Q10" s="71" t="str">
        <f t="shared" ref="Q10:R20" si="8">IF(Q9="","",Q9)</f>
        <v/>
      </c>
      <c r="R10" s="71" t="str">
        <f t="shared" si="8"/>
        <v/>
      </c>
      <c r="S10" s="24"/>
      <c r="U10" s="400"/>
      <c r="V10" s="400"/>
      <c r="W10" s="400"/>
      <c r="X10" s="400"/>
      <c r="Y10" s="400"/>
      <c r="Z10" s="401"/>
      <c r="AA10" s="401"/>
      <c r="AB10" s="123"/>
      <c r="AC10" s="123"/>
      <c r="AD10" s="23" t="s">
        <v>470</v>
      </c>
      <c r="AE10" s="14"/>
    </row>
    <row r="11" spans="2:31" ht="15" customHeight="1">
      <c r="B11" s="227" t="s">
        <v>19</v>
      </c>
      <c r="C11" s="58" t="str">
        <f t="shared" ref="C11:D11" si="9">IF(C10="","",C10)</f>
        <v/>
      </c>
      <c r="D11" s="58" t="str">
        <f t="shared" si="9"/>
        <v/>
      </c>
      <c r="E11" s="58" t="str">
        <f t="shared" si="3"/>
        <v/>
      </c>
      <c r="F11" s="58" t="str">
        <f t="shared" si="3"/>
        <v/>
      </c>
      <c r="G11" s="58" t="str">
        <f t="shared" si="4"/>
        <v/>
      </c>
      <c r="H11" s="58" t="str">
        <f t="shared" si="5"/>
        <v/>
      </c>
      <c r="I11" s="40"/>
      <c r="J11" s="58" t="str">
        <f t="shared" si="6"/>
        <v/>
      </c>
      <c r="K11" s="58" t="str">
        <f t="shared" si="6"/>
        <v/>
      </c>
      <c r="L11" s="40"/>
      <c r="M11" s="229"/>
      <c r="N11" s="40"/>
      <c r="O11" s="227" t="s">
        <v>19</v>
      </c>
      <c r="P11" s="71" t="str">
        <f t="shared" si="7"/>
        <v/>
      </c>
      <c r="Q11" s="71" t="str">
        <f t="shared" si="8"/>
        <v/>
      </c>
      <c r="R11" s="71" t="str">
        <f t="shared" si="8"/>
        <v/>
      </c>
      <c r="S11" s="24"/>
      <c r="U11" s="400"/>
      <c r="V11" s="400"/>
      <c r="W11" s="400"/>
      <c r="X11" s="400"/>
      <c r="Y11" s="400"/>
      <c r="Z11" s="401"/>
      <c r="AA11" s="401"/>
      <c r="AB11" s="123"/>
      <c r="AC11" s="123"/>
      <c r="AD11" s="23" t="s">
        <v>471</v>
      </c>
      <c r="AE11" s="14"/>
    </row>
    <row r="12" spans="2:31" ht="15" customHeight="1">
      <c r="B12" s="227" t="s">
        <v>20</v>
      </c>
      <c r="C12" s="58" t="str">
        <f t="shared" ref="C12:D12" si="10">IF(C11="","",C11)</f>
        <v/>
      </c>
      <c r="D12" s="58" t="str">
        <f t="shared" si="10"/>
        <v/>
      </c>
      <c r="E12" s="58" t="str">
        <f t="shared" si="3"/>
        <v/>
      </c>
      <c r="F12" s="58" t="str">
        <f t="shared" si="3"/>
        <v/>
      </c>
      <c r="G12" s="58" t="str">
        <f t="shared" si="4"/>
        <v/>
      </c>
      <c r="H12" s="58" t="str">
        <f t="shared" si="5"/>
        <v/>
      </c>
      <c r="I12" s="40"/>
      <c r="J12" s="58" t="str">
        <f t="shared" si="6"/>
        <v/>
      </c>
      <c r="K12" s="58" t="str">
        <f t="shared" si="6"/>
        <v/>
      </c>
      <c r="L12" s="40"/>
      <c r="M12" s="229"/>
      <c r="N12" s="40"/>
      <c r="O12" s="227" t="s">
        <v>20</v>
      </c>
      <c r="P12" s="71" t="str">
        <f t="shared" si="7"/>
        <v/>
      </c>
      <c r="Q12" s="71" t="str">
        <f t="shared" si="8"/>
        <v/>
      </c>
      <c r="R12" s="71" t="str">
        <f t="shared" si="8"/>
        <v/>
      </c>
      <c r="S12" s="24"/>
      <c r="U12" s="400"/>
      <c r="V12" s="400"/>
      <c r="W12" s="400"/>
      <c r="X12" s="400"/>
      <c r="Y12" s="400"/>
      <c r="Z12" s="401"/>
      <c r="AA12" s="401"/>
      <c r="AB12" s="123"/>
      <c r="AC12" s="123"/>
      <c r="AD12" s="23" t="s">
        <v>472</v>
      </c>
      <c r="AE12" s="14"/>
    </row>
    <row r="13" spans="2:31" ht="15" customHeight="1">
      <c r="B13" s="227" t="s">
        <v>21</v>
      </c>
      <c r="C13" s="58" t="str">
        <f t="shared" ref="C13:D13" si="11">IF(C12="","",C12)</f>
        <v/>
      </c>
      <c r="D13" s="58" t="str">
        <f t="shared" si="11"/>
        <v/>
      </c>
      <c r="E13" s="58" t="str">
        <f t="shared" si="3"/>
        <v/>
      </c>
      <c r="F13" s="58" t="str">
        <f t="shared" si="3"/>
        <v/>
      </c>
      <c r="G13" s="58" t="str">
        <f t="shared" si="4"/>
        <v/>
      </c>
      <c r="H13" s="58" t="str">
        <f t="shared" si="5"/>
        <v/>
      </c>
      <c r="I13" s="40"/>
      <c r="J13" s="58" t="str">
        <f t="shared" si="6"/>
        <v/>
      </c>
      <c r="K13" s="58" t="str">
        <f t="shared" si="6"/>
        <v/>
      </c>
      <c r="L13" s="40"/>
      <c r="M13" s="229"/>
      <c r="N13" s="40"/>
      <c r="O13" s="227" t="s">
        <v>21</v>
      </c>
      <c r="P13" s="71" t="str">
        <f t="shared" si="7"/>
        <v/>
      </c>
      <c r="Q13" s="71" t="str">
        <f t="shared" si="8"/>
        <v/>
      </c>
      <c r="R13" s="71" t="str">
        <f t="shared" si="8"/>
        <v/>
      </c>
      <c r="S13" s="24"/>
      <c r="U13" s="400"/>
      <c r="V13" s="400"/>
      <c r="W13" s="400"/>
      <c r="X13" s="400"/>
      <c r="Y13" s="400"/>
      <c r="Z13" s="401"/>
      <c r="AA13" s="401"/>
      <c r="AD13" s="23" t="s">
        <v>473</v>
      </c>
      <c r="AE13" s="14"/>
    </row>
    <row r="14" spans="2:31" ht="15" customHeight="1">
      <c r="B14" s="227" t="s">
        <v>22</v>
      </c>
      <c r="C14" s="58" t="str">
        <f t="shared" ref="C14:D14" si="12">IF(C13="","",C13)</f>
        <v/>
      </c>
      <c r="D14" s="58" t="str">
        <f t="shared" si="12"/>
        <v/>
      </c>
      <c r="E14" s="58" t="str">
        <f t="shared" si="3"/>
        <v/>
      </c>
      <c r="F14" s="58" t="str">
        <f t="shared" si="3"/>
        <v/>
      </c>
      <c r="G14" s="58" t="str">
        <f t="shared" si="4"/>
        <v/>
      </c>
      <c r="H14" s="58" t="str">
        <f t="shared" si="5"/>
        <v/>
      </c>
      <c r="I14" s="40"/>
      <c r="J14" s="58" t="str">
        <f t="shared" si="6"/>
        <v/>
      </c>
      <c r="K14" s="58" t="str">
        <f t="shared" si="6"/>
        <v/>
      </c>
      <c r="L14" s="40"/>
      <c r="M14" s="229"/>
      <c r="N14" s="40"/>
      <c r="O14" s="227" t="s">
        <v>22</v>
      </c>
      <c r="P14" s="71" t="str">
        <f t="shared" si="7"/>
        <v/>
      </c>
      <c r="Q14" s="71" t="str">
        <f t="shared" si="8"/>
        <v/>
      </c>
      <c r="R14" s="71" t="str">
        <f t="shared" si="8"/>
        <v/>
      </c>
      <c r="S14" s="24"/>
      <c r="U14" s="400"/>
      <c r="V14" s="400"/>
      <c r="W14" s="400"/>
      <c r="X14" s="400"/>
      <c r="Y14" s="400"/>
      <c r="Z14" s="401"/>
      <c r="AA14" s="401"/>
      <c r="AD14" s="23" t="s">
        <v>474</v>
      </c>
      <c r="AE14" s="14"/>
    </row>
    <row r="15" spans="2:31" ht="15" customHeight="1">
      <c r="B15" s="227" t="s">
        <v>206</v>
      </c>
      <c r="C15" s="58" t="str">
        <f t="shared" ref="C15:D15" si="13">IF(C14="","",C14)</f>
        <v/>
      </c>
      <c r="D15" s="58" t="str">
        <f t="shared" si="13"/>
        <v/>
      </c>
      <c r="E15" s="58" t="str">
        <f t="shared" si="3"/>
        <v/>
      </c>
      <c r="F15" s="58" t="str">
        <f t="shared" si="3"/>
        <v/>
      </c>
      <c r="G15" s="58" t="str">
        <f t="shared" si="4"/>
        <v/>
      </c>
      <c r="H15" s="58" t="str">
        <f t="shared" si="5"/>
        <v/>
      </c>
      <c r="I15" s="40"/>
      <c r="J15" s="58" t="str">
        <f t="shared" si="6"/>
        <v/>
      </c>
      <c r="K15" s="58" t="str">
        <f t="shared" si="6"/>
        <v/>
      </c>
      <c r="L15" s="40"/>
      <c r="M15" s="229"/>
      <c r="N15" s="40"/>
      <c r="O15" s="227" t="s">
        <v>206</v>
      </c>
      <c r="P15" s="71" t="str">
        <f t="shared" si="7"/>
        <v/>
      </c>
      <c r="Q15" s="71" t="str">
        <f t="shared" si="8"/>
        <v/>
      </c>
      <c r="R15" s="71" t="str">
        <f t="shared" si="8"/>
        <v/>
      </c>
      <c r="S15" s="24"/>
      <c r="U15" s="400"/>
      <c r="V15" s="400"/>
      <c r="W15" s="400"/>
      <c r="X15" s="400"/>
      <c r="Y15" s="400"/>
      <c r="Z15" s="401"/>
      <c r="AA15" s="401"/>
      <c r="AD15" s="23" t="s">
        <v>475</v>
      </c>
      <c r="AE15" s="14"/>
    </row>
    <row r="16" spans="2:31" ht="15" customHeight="1">
      <c r="B16" s="227" t="s">
        <v>207</v>
      </c>
      <c r="C16" s="58" t="str">
        <f t="shared" ref="C16:D16" si="14">IF(C15="","",C15)</f>
        <v/>
      </c>
      <c r="D16" s="58" t="str">
        <f t="shared" si="14"/>
        <v/>
      </c>
      <c r="E16" s="58" t="str">
        <f t="shared" si="3"/>
        <v/>
      </c>
      <c r="F16" s="58" t="str">
        <f t="shared" si="3"/>
        <v/>
      </c>
      <c r="G16" s="58" t="str">
        <f t="shared" si="4"/>
        <v/>
      </c>
      <c r="H16" s="58" t="str">
        <f t="shared" si="5"/>
        <v/>
      </c>
      <c r="I16" s="40"/>
      <c r="J16" s="58" t="str">
        <f t="shared" si="6"/>
        <v/>
      </c>
      <c r="K16" s="58" t="str">
        <f t="shared" si="6"/>
        <v/>
      </c>
      <c r="L16" s="40"/>
      <c r="M16" s="229"/>
      <c r="N16" s="40"/>
      <c r="O16" s="227" t="s">
        <v>207</v>
      </c>
      <c r="P16" s="71" t="str">
        <f t="shared" si="7"/>
        <v/>
      </c>
      <c r="Q16" s="71" t="str">
        <f t="shared" si="8"/>
        <v/>
      </c>
      <c r="R16" s="71" t="str">
        <f t="shared" si="8"/>
        <v/>
      </c>
      <c r="S16" s="24"/>
      <c r="U16" s="400"/>
      <c r="V16" s="400"/>
      <c r="W16" s="400"/>
      <c r="X16" s="400"/>
      <c r="Y16" s="400"/>
      <c r="Z16" s="401"/>
      <c r="AA16" s="401"/>
      <c r="AD16" s="23" t="s">
        <v>476</v>
      </c>
      <c r="AE16" s="14"/>
    </row>
    <row r="17" spans="2:33" ht="15" customHeight="1">
      <c r="B17" s="227" t="s">
        <v>208</v>
      </c>
      <c r="C17" s="58" t="str">
        <f t="shared" ref="C17:D17" si="15">IF(C16="","",C16)</f>
        <v/>
      </c>
      <c r="D17" s="58" t="str">
        <f t="shared" si="15"/>
        <v/>
      </c>
      <c r="E17" s="58" t="str">
        <f t="shared" si="3"/>
        <v/>
      </c>
      <c r="F17" s="58" t="str">
        <f t="shared" si="3"/>
        <v/>
      </c>
      <c r="G17" s="58" t="str">
        <f t="shared" si="4"/>
        <v/>
      </c>
      <c r="H17" s="58" t="str">
        <f t="shared" si="5"/>
        <v/>
      </c>
      <c r="I17" s="40"/>
      <c r="J17" s="58" t="str">
        <f t="shared" si="6"/>
        <v/>
      </c>
      <c r="K17" s="58" t="str">
        <f t="shared" si="6"/>
        <v/>
      </c>
      <c r="L17" s="40"/>
      <c r="M17" s="229"/>
      <c r="N17" s="40"/>
      <c r="O17" s="227" t="s">
        <v>208</v>
      </c>
      <c r="P17" s="71" t="str">
        <f t="shared" si="7"/>
        <v/>
      </c>
      <c r="Q17" s="71" t="str">
        <f t="shared" si="8"/>
        <v/>
      </c>
      <c r="R17" s="71" t="str">
        <f t="shared" si="8"/>
        <v/>
      </c>
      <c r="S17" s="24"/>
      <c r="U17" s="400"/>
      <c r="V17" s="400"/>
      <c r="W17" s="400"/>
      <c r="X17" s="400"/>
      <c r="Y17" s="400"/>
      <c r="Z17" s="401"/>
      <c r="AA17" s="401"/>
      <c r="AD17" s="23" t="s">
        <v>477</v>
      </c>
      <c r="AE17" s="14"/>
      <c r="AF17" s="15"/>
      <c r="AG17" s="15"/>
    </row>
    <row r="18" spans="2:33" ht="15" customHeight="1">
      <c r="B18" s="227" t="s">
        <v>26</v>
      </c>
      <c r="C18" s="58" t="str">
        <f t="shared" ref="C18:D18" si="16">IF(C17="","",C17)</f>
        <v/>
      </c>
      <c r="D18" s="58" t="str">
        <f t="shared" si="16"/>
        <v/>
      </c>
      <c r="E18" s="58" t="str">
        <f t="shared" si="3"/>
        <v/>
      </c>
      <c r="F18" s="58" t="str">
        <f t="shared" si="3"/>
        <v/>
      </c>
      <c r="G18" s="58" t="str">
        <f t="shared" si="4"/>
        <v/>
      </c>
      <c r="H18" s="58" t="str">
        <f t="shared" si="5"/>
        <v/>
      </c>
      <c r="I18" s="40"/>
      <c r="J18" s="58" t="str">
        <f t="shared" si="6"/>
        <v/>
      </c>
      <c r="K18" s="58" t="str">
        <f t="shared" si="6"/>
        <v/>
      </c>
      <c r="L18" s="40"/>
      <c r="M18" s="229"/>
      <c r="N18" s="40"/>
      <c r="O18" s="227" t="s">
        <v>26</v>
      </c>
      <c r="P18" s="71" t="str">
        <f t="shared" si="7"/>
        <v/>
      </c>
      <c r="Q18" s="71" t="str">
        <f t="shared" si="8"/>
        <v/>
      </c>
      <c r="R18" s="71" t="str">
        <f t="shared" si="8"/>
        <v/>
      </c>
      <c r="S18" s="24"/>
      <c r="U18" s="400"/>
      <c r="V18" s="400"/>
      <c r="W18" s="400"/>
      <c r="X18" s="400"/>
      <c r="Y18" s="400"/>
      <c r="Z18" s="400"/>
      <c r="AA18" s="400"/>
      <c r="AD18" s="23" t="s">
        <v>478</v>
      </c>
      <c r="AE18" s="14"/>
      <c r="AF18" s="15"/>
      <c r="AG18" s="15"/>
    </row>
    <row r="19" spans="2:33" ht="15" customHeight="1">
      <c r="B19" s="227" t="s">
        <v>27</v>
      </c>
      <c r="C19" s="58" t="str">
        <f t="shared" ref="C19:D19" si="17">IF(C18="","",C18)</f>
        <v/>
      </c>
      <c r="D19" s="58" t="str">
        <f t="shared" si="17"/>
        <v/>
      </c>
      <c r="E19" s="58" t="str">
        <f t="shared" si="3"/>
        <v/>
      </c>
      <c r="F19" s="58" t="str">
        <f t="shared" si="3"/>
        <v/>
      </c>
      <c r="G19" s="58" t="str">
        <f t="shared" si="4"/>
        <v/>
      </c>
      <c r="H19" s="58" t="str">
        <f t="shared" si="5"/>
        <v/>
      </c>
      <c r="I19" s="40"/>
      <c r="J19" s="58" t="str">
        <f t="shared" si="6"/>
        <v/>
      </c>
      <c r="K19" s="58" t="str">
        <f t="shared" si="6"/>
        <v/>
      </c>
      <c r="L19" s="40"/>
      <c r="M19" s="229"/>
      <c r="N19" s="40"/>
      <c r="O19" s="227" t="s">
        <v>27</v>
      </c>
      <c r="P19" s="71" t="str">
        <f t="shared" si="7"/>
        <v/>
      </c>
      <c r="Q19" s="71" t="str">
        <f t="shared" si="8"/>
        <v/>
      </c>
      <c r="R19" s="71" t="str">
        <f t="shared" si="8"/>
        <v/>
      </c>
      <c r="S19" s="24"/>
      <c r="U19" s="400"/>
      <c r="V19" s="400"/>
      <c r="W19" s="400"/>
      <c r="X19" s="400"/>
      <c r="Y19" s="400"/>
      <c r="Z19" s="400"/>
      <c r="AA19" s="400"/>
      <c r="AD19" s="23" t="s">
        <v>479</v>
      </c>
      <c r="AE19" s="14"/>
      <c r="AF19" s="15"/>
      <c r="AG19" s="15"/>
    </row>
    <row r="20" spans="2:33" ht="15" customHeight="1">
      <c r="B20" s="227" t="s">
        <v>28</v>
      </c>
      <c r="C20" s="58" t="str">
        <f t="shared" ref="C20:D20" si="18">IF(C19="","",C19)</f>
        <v/>
      </c>
      <c r="D20" s="58" t="str">
        <f t="shared" si="18"/>
        <v/>
      </c>
      <c r="E20" s="58" t="str">
        <f t="shared" si="3"/>
        <v/>
      </c>
      <c r="F20" s="58" t="str">
        <f t="shared" si="3"/>
        <v/>
      </c>
      <c r="G20" s="58" t="str">
        <f t="shared" si="4"/>
        <v/>
      </c>
      <c r="H20" s="58" t="str">
        <f t="shared" si="5"/>
        <v/>
      </c>
      <c r="I20" s="40"/>
      <c r="J20" s="58" t="str">
        <f t="shared" si="6"/>
        <v/>
      </c>
      <c r="K20" s="58" t="str">
        <f t="shared" si="6"/>
        <v/>
      </c>
      <c r="L20" s="40"/>
      <c r="M20" s="20" t="str">
        <f>IF(M7="３月に加算","〇","")</f>
        <v/>
      </c>
      <c r="N20" s="40"/>
      <c r="O20" s="227" t="s">
        <v>28</v>
      </c>
      <c r="P20" s="71" t="str">
        <f t="shared" si="7"/>
        <v/>
      </c>
      <c r="Q20" s="71" t="str">
        <f t="shared" si="8"/>
        <v/>
      </c>
      <c r="R20" s="71" t="str">
        <f t="shared" si="8"/>
        <v/>
      </c>
      <c r="S20" s="24"/>
      <c r="U20" s="400"/>
      <c r="V20" s="400"/>
      <c r="W20" s="400"/>
      <c r="X20" s="400"/>
      <c r="Y20" s="400"/>
      <c r="Z20" s="400"/>
      <c r="AA20" s="400"/>
      <c r="AD20" s="23" t="s">
        <v>512</v>
      </c>
      <c r="AF20" s="15"/>
    </row>
    <row r="21" spans="2:33" ht="15" customHeight="1">
      <c r="B21" s="12" t="s">
        <v>16</v>
      </c>
      <c r="D21" s="551" t="s">
        <v>442</v>
      </c>
      <c r="E21" s="551"/>
      <c r="F21" s="551"/>
      <c r="G21" s="551"/>
      <c r="H21" s="551"/>
      <c r="I21" s="551"/>
      <c r="J21" s="551"/>
      <c r="K21" s="551"/>
      <c r="L21" s="551"/>
      <c r="M21" s="551"/>
      <c r="N21" s="551"/>
      <c r="O21" s="551"/>
      <c r="P21" s="148"/>
      <c r="Q21" s="148"/>
    </row>
    <row r="22" spans="2:33" s="22" customFormat="1" ht="30" customHeight="1">
      <c r="B22" s="183"/>
      <c r="C22" s="402" t="s">
        <v>40</v>
      </c>
      <c r="D22" s="395" t="s">
        <v>503</v>
      </c>
      <c r="E22" s="403" t="s">
        <v>504</v>
      </c>
      <c r="F22" s="403" t="s">
        <v>505</v>
      </c>
      <c r="G22" s="403" t="s">
        <v>446</v>
      </c>
      <c r="H22" s="404" t="s">
        <v>447</v>
      </c>
      <c r="I22" s="339" t="s">
        <v>51</v>
      </c>
      <c r="J22" s="403" t="s">
        <v>506</v>
      </c>
      <c r="K22" s="20" t="s">
        <v>52</v>
      </c>
      <c r="L22" s="20" t="s">
        <v>53</v>
      </c>
      <c r="M22" s="395" t="s">
        <v>449</v>
      </c>
      <c r="N22" s="20" t="s">
        <v>14</v>
      </c>
      <c r="O22" s="395" t="s">
        <v>450</v>
      </c>
      <c r="P22" s="23"/>
      <c r="Q22" s="23"/>
      <c r="R22" s="23"/>
      <c r="S22" s="23"/>
      <c r="T22" s="23"/>
      <c r="U22" s="23"/>
      <c r="V22" s="23"/>
      <c r="W22" s="23"/>
      <c r="X22" s="23"/>
      <c r="Y22" s="228"/>
      <c r="Z22" s="228"/>
      <c r="AA22" s="228"/>
      <c r="AB22" s="228"/>
    </row>
    <row r="23" spans="2:33" ht="15" customHeight="1">
      <c r="B23" s="226" t="s">
        <v>281</v>
      </c>
      <c r="C23" s="24"/>
      <c r="D23" s="24"/>
      <c r="E23" s="24"/>
      <c r="F23" s="24"/>
      <c r="G23" s="24"/>
      <c r="H23" s="24"/>
      <c r="I23" s="24"/>
      <c r="J23" s="24"/>
      <c r="K23" s="24"/>
      <c r="L23" s="24"/>
      <c r="M23" s="24"/>
      <c r="N23" s="24"/>
      <c r="O23" s="24"/>
      <c r="P23" s="23"/>
      <c r="Q23" s="23"/>
      <c r="R23" s="23"/>
      <c r="V23" s="23"/>
      <c r="W23" s="23"/>
      <c r="X23" s="23"/>
      <c r="Y23" s="228"/>
      <c r="Z23" s="228"/>
      <c r="AA23" s="228"/>
      <c r="AB23" s="228"/>
      <c r="AC23" s="14"/>
      <c r="AD23" s="14"/>
      <c r="AE23" s="14"/>
    </row>
    <row r="24" spans="2:33" ht="15" customHeight="1">
      <c r="B24" s="553" t="s">
        <v>251</v>
      </c>
      <c r="C24" s="554"/>
      <c r="D24" s="555"/>
      <c r="E24" s="555"/>
      <c r="F24" s="555"/>
      <c r="G24" s="20" t="s">
        <v>8</v>
      </c>
      <c r="H24" s="556" t="s">
        <v>252</v>
      </c>
      <c r="I24" s="550"/>
      <c r="J24" s="554"/>
      <c r="K24" s="555"/>
      <c r="L24" s="555"/>
      <c r="M24" s="555"/>
      <c r="N24" s="550"/>
      <c r="O24" s="555"/>
      <c r="P24" s="23"/>
      <c r="Q24" s="23"/>
      <c r="R24" s="23"/>
      <c r="V24" s="23"/>
      <c r="W24" s="23"/>
      <c r="X24" s="23"/>
      <c r="AC24" s="14"/>
      <c r="AD24" s="14"/>
      <c r="AE24" s="14"/>
    </row>
    <row r="25" spans="2:33" ht="15" customHeight="1">
      <c r="B25" s="553"/>
      <c r="C25" s="554"/>
      <c r="D25" s="555"/>
      <c r="E25" s="555"/>
      <c r="F25" s="555"/>
      <c r="G25" s="40"/>
      <c r="H25" s="556"/>
      <c r="I25" s="550"/>
      <c r="J25" s="554"/>
      <c r="K25" s="555"/>
      <c r="L25" s="555"/>
      <c r="M25" s="555"/>
      <c r="N25" s="550"/>
      <c r="O25" s="555"/>
      <c r="P25" s="23"/>
      <c r="Q25" s="23"/>
      <c r="R25" s="23"/>
      <c r="V25" s="23"/>
      <c r="W25" s="23"/>
      <c r="X25" s="23"/>
      <c r="AC25" s="14"/>
      <c r="AD25" s="14"/>
      <c r="AE25" s="14"/>
    </row>
    <row r="26" spans="2:33" ht="15" customHeight="1">
      <c r="B26" s="553"/>
      <c r="C26" s="554"/>
      <c r="D26" s="555"/>
      <c r="E26" s="555"/>
      <c r="F26" s="555"/>
      <c r="G26" s="20" t="s">
        <v>9</v>
      </c>
      <c r="H26" s="556"/>
      <c r="I26" s="550"/>
      <c r="J26" s="554"/>
      <c r="K26" s="555"/>
      <c r="L26" s="555"/>
      <c r="M26" s="555"/>
      <c r="N26" s="550"/>
      <c r="O26" s="555"/>
      <c r="P26" s="23"/>
      <c r="Q26" s="23"/>
      <c r="R26" s="23"/>
      <c r="V26" s="23"/>
      <c r="W26" s="23"/>
      <c r="X26" s="23"/>
      <c r="AC26" s="14"/>
      <c r="AD26" s="14"/>
      <c r="AE26" s="14"/>
    </row>
    <row r="27" spans="2:33" ht="15" customHeight="1">
      <c r="B27" s="553"/>
      <c r="C27" s="554"/>
      <c r="D27" s="555"/>
      <c r="E27" s="555"/>
      <c r="F27" s="555"/>
      <c r="G27" s="40"/>
      <c r="H27" s="40"/>
      <c r="I27" s="550"/>
      <c r="J27" s="554"/>
      <c r="K27" s="555"/>
      <c r="L27" s="555"/>
      <c r="M27" s="555"/>
      <c r="N27" s="550"/>
      <c r="O27" s="555"/>
      <c r="P27" s="23"/>
      <c r="Q27" s="23"/>
      <c r="R27" s="23"/>
      <c r="V27" s="23"/>
      <c r="W27" s="23"/>
      <c r="X27" s="23"/>
      <c r="AC27" s="14"/>
      <c r="AD27" s="14"/>
      <c r="AE27" s="14"/>
    </row>
    <row r="28" spans="2:33" ht="15" customHeight="1">
      <c r="B28" s="227" t="s">
        <v>17</v>
      </c>
      <c r="C28" s="58" t="str">
        <f>IF(C24="","",IF(C23="年間を通じて加算",C24,""))</f>
        <v/>
      </c>
      <c r="D28" s="58" t="str">
        <f t="shared" ref="D28:H28" si="19">IF(D23="年間を通じて加算","〇","")</f>
        <v/>
      </c>
      <c r="E28" s="58" t="str">
        <f t="shared" ref="E28:F28" si="20">IF(E23="年間を通じて加算","〇","")</f>
        <v/>
      </c>
      <c r="F28" s="58" t="str">
        <f t="shared" si="20"/>
        <v/>
      </c>
      <c r="G28" s="58" t="str">
        <f t="shared" si="19"/>
        <v/>
      </c>
      <c r="H28" s="58" t="str">
        <f t="shared" si="19"/>
        <v/>
      </c>
      <c r="I28" s="58" t="str">
        <f>IF(I24="","",IF(I23="年間を通じて加算",I24,""))</f>
        <v/>
      </c>
      <c r="J28" s="229"/>
      <c r="K28" s="229"/>
      <c r="L28" s="229"/>
      <c r="M28" s="229"/>
      <c r="N28" s="229"/>
      <c r="O28" s="229"/>
      <c r="P28" s="23"/>
      <c r="Q28" s="23"/>
      <c r="R28" s="23"/>
      <c r="V28" s="23"/>
      <c r="W28" s="23"/>
      <c r="X28" s="23"/>
      <c r="AC28" s="14"/>
      <c r="AD28" s="14"/>
      <c r="AE28" s="14"/>
    </row>
    <row r="29" spans="2:33" ht="15" customHeight="1">
      <c r="B29" s="227" t="s">
        <v>18</v>
      </c>
      <c r="C29" s="58" t="str">
        <f t="shared" ref="C29:C39" si="21">IF(C28="","",C28)</f>
        <v/>
      </c>
      <c r="D29" s="58" t="str">
        <f t="shared" ref="D29:E39" si="22">IF(D28="","",D28)</f>
        <v/>
      </c>
      <c r="E29" s="58" t="str">
        <f t="shared" si="22"/>
        <v/>
      </c>
      <c r="F29" s="58" t="str">
        <f t="shared" ref="F29" si="23">IF(F28="","",F28)</f>
        <v/>
      </c>
      <c r="G29" s="58" t="str">
        <f t="shared" ref="G29:G39" si="24">IF(G28="","",G28)</f>
        <v/>
      </c>
      <c r="H29" s="58" t="str">
        <f t="shared" ref="H29:H39" si="25">IF(H28="","",H28)</f>
        <v/>
      </c>
      <c r="I29" s="58" t="str">
        <f t="shared" ref="I29:I39" si="26">IF(I28="","",I28)</f>
        <v/>
      </c>
      <c r="J29" s="229"/>
      <c r="K29" s="229"/>
      <c r="L29" s="229"/>
      <c r="M29" s="229"/>
      <c r="N29" s="229"/>
      <c r="O29" s="229"/>
      <c r="P29" s="23"/>
      <c r="Q29" s="23"/>
      <c r="R29" s="23"/>
      <c r="V29" s="23"/>
      <c r="W29" s="23"/>
      <c r="X29" s="23"/>
      <c r="AC29" s="14"/>
      <c r="AD29" s="14"/>
      <c r="AE29" s="14"/>
    </row>
    <row r="30" spans="2:33" ht="15" customHeight="1">
      <c r="B30" s="227" t="s">
        <v>19</v>
      </c>
      <c r="C30" s="58" t="str">
        <f t="shared" si="21"/>
        <v/>
      </c>
      <c r="D30" s="58" t="str">
        <f t="shared" si="22"/>
        <v/>
      </c>
      <c r="E30" s="58" t="str">
        <f t="shared" si="22"/>
        <v/>
      </c>
      <c r="F30" s="58" t="str">
        <f t="shared" ref="F30" si="27">IF(F29="","",F29)</f>
        <v/>
      </c>
      <c r="G30" s="58" t="str">
        <f t="shared" si="24"/>
        <v/>
      </c>
      <c r="H30" s="58" t="str">
        <f t="shared" si="25"/>
        <v/>
      </c>
      <c r="I30" s="58" t="str">
        <f t="shared" si="26"/>
        <v/>
      </c>
      <c r="J30" s="229"/>
      <c r="K30" s="229"/>
      <c r="L30" s="229"/>
      <c r="M30" s="229"/>
      <c r="N30" s="229"/>
      <c r="O30" s="229"/>
      <c r="P30" s="23"/>
      <c r="Q30" s="23"/>
      <c r="R30" s="23"/>
      <c r="V30" s="23"/>
      <c r="W30" s="23"/>
      <c r="X30" s="23"/>
      <c r="AC30" s="14"/>
      <c r="AD30" s="14"/>
      <c r="AE30" s="14"/>
    </row>
    <row r="31" spans="2:33" ht="15" customHeight="1">
      <c r="B31" s="227" t="s">
        <v>20</v>
      </c>
      <c r="C31" s="58" t="str">
        <f t="shared" si="21"/>
        <v/>
      </c>
      <c r="D31" s="58" t="str">
        <f t="shared" si="22"/>
        <v/>
      </c>
      <c r="E31" s="58" t="str">
        <f t="shared" si="22"/>
        <v/>
      </c>
      <c r="F31" s="58" t="str">
        <f t="shared" ref="F31" si="28">IF(F30="","",F30)</f>
        <v/>
      </c>
      <c r="G31" s="58" t="str">
        <f t="shared" si="24"/>
        <v/>
      </c>
      <c r="H31" s="58" t="str">
        <f t="shared" si="25"/>
        <v/>
      </c>
      <c r="I31" s="58" t="str">
        <f t="shared" si="26"/>
        <v/>
      </c>
      <c r="J31" s="229"/>
      <c r="K31" s="229"/>
      <c r="L31" s="229"/>
      <c r="M31" s="229"/>
      <c r="N31" s="229"/>
      <c r="O31" s="229"/>
      <c r="P31" s="23"/>
      <c r="Q31" s="23"/>
      <c r="R31" s="23"/>
      <c r="V31" s="23"/>
      <c r="W31" s="23"/>
      <c r="X31" s="23"/>
      <c r="AC31" s="14"/>
      <c r="AD31" s="14"/>
      <c r="AE31" s="14"/>
    </row>
    <row r="32" spans="2:33" ht="15" customHeight="1">
      <c r="B32" s="227" t="s">
        <v>21</v>
      </c>
      <c r="C32" s="58" t="str">
        <f t="shared" si="21"/>
        <v/>
      </c>
      <c r="D32" s="58" t="str">
        <f t="shared" si="22"/>
        <v/>
      </c>
      <c r="E32" s="58" t="str">
        <f t="shared" si="22"/>
        <v/>
      </c>
      <c r="F32" s="58" t="str">
        <f t="shared" ref="F32" si="29">IF(F31="","",F31)</f>
        <v/>
      </c>
      <c r="G32" s="58" t="str">
        <f t="shared" si="24"/>
        <v/>
      </c>
      <c r="H32" s="58" t="str">
        <f t="shared" si="25"/>
        <v/>
      </c>
      <c r="I32" s="58" t="str">
        <f t="shared" si="26"/>
        <v/>
      </c>
      <c r="J32" s="229"/>
      <c r="K32" s="229"/>
      <c r="L32" s="229"/>
      <c r="M32" s="229"/>
      <c r="N32" s="229"/>
      <c r="O32" s="229"/>
      <c r="P32" s="23"/>
      <c r="Q32" s="23"/>
      <c r="R32" s="23"/>
      <c r="V32" s="23"/>
      <c r="W32" s="23"/>
      <c r="X32" s="23"/>
      <c r="AC32" s="14"/>
      <c r="AD32" s="14"/>
      <c r="AE32" s="14"/>
    </row>
    <row r="33" spans="2:32" ht="15" customHeight="1">
      <c r="B33" s="227" t="s">
        <v>22</v>
      </c>
      <c r="C33" s="58" t="str">
        <f t="shared" si="21"/>
        <v/>
      </c>
      <c r="D33" s="58" t="str">
        <f t="shared" si="22"/>
        <v/>
      </c>
      <c r="E33" s="58" t="str">
        <f t="shared" si="22"/>
        <v/>
      </c>
      <c r="F33" s="58" t="str">
        <f t="shared" ref="F33" si="30">IF(F32="","",F32)</f>
        <v/>
      </c>
      <c r="G33" s="58" t="str">
        <f t="shared" si="24"/>
        <v/>
      </c>
      <c r="H33" s="58" t="str">
        <f t="shared" si="25"/>
        <v/>
      </c>
      <c r="I33" s="58" t="str">
        <f t="shared" si="26"/>
        <v/>
      </c>
      <c r="J33" s="229"/>
      <c r="K33" s="229"/>
      <c r="L33" s="229"/>
      <c r="M33" s="229"/>
      <c r="N33" s="229"/>
      <c r="O33" s="229"/>
      <c r="P33" s="23"/>
      <c r="Q33" s="23"/>
      <c r="R33" s="23"/>
      <c r="V33" s="23"/>
      <c r="W33" s="23"/>
      <c r="X33" s="23"/>
      <c r="AC33" s="14"/>
      <c r="AD33" s="14"/>
      <c r="AE33" s="14"/>
    </row>
    <row r="34" spans="2:32" ht="15" customHeight="1">
      <c r="B34" s="227" t="s">
        <v>206</v>
      </c>
      <c r="C34" s="58" t="str">
        <f t="shared" si="21"/>
        <v/>
      </c>
      <c r="D34" s="58" t="str">
        <f t="shared" si="22"/>
        <v/>
      </c>
      <c r="E34" s="58" t="str">
        <f t="shared" si="22"/>
        <v/>
      </c>
      <c r="F34" s="58" t="str">
        <f t="shared" ref="F34" si="31">IF(F33="","",F33)</f>
        <v/>
      </c>
      <c r="G34" s="58" t="str">
        <f t="shared" si="24"/>
        <v/>
      </c>
      <c r="H34" s="58" t="str">
        <f t="shared" si="25"/>
        <v/>
      </c>
      <c r="I34" s="58" t="str">
        <f t="shared" si="26"/>
        <v/>
      </c>
      <c r="J34" s="229"/>
      <c r="K34" s="229"/>
      <c r="L34" s="229"/>
      <c r="M34" s="229"/>
      <c r="N34" s="229"/>
      <c r="O34" s="229"/>
      <c r="P34" s="23"/>
      <c r="Q34" s="23"/>
      <c r="R34" s="23"/>
      <c r="V34" s="23"/>
      <c r="W34" s="23"/>
      <c r="X34" s="23"/>
      <c r="AC34" s="14"/>
      <c r="AD34" s="14"/>
      <c r="AE34" s="14"/>
    </row>
    <row r="35" spans="2:32" ht="15" customHeight="1">
      <c r="B35" s="227" t="s">
        <v>207</v>
      </c>
      <c r="C35" s="58" t="str">
        <f t="shared" si="21"/>
        <v/>
      </c>
      <c r="D35" s="58" t="str">
        <f t="shared" si="22"/>
        <v/>
      </c>
      <c r="E35" s="58" t="str">
        <f t="shared" si="22"/>
        <v/>
      </c>
      <c r="F35" s="58" t="str">
        <f t="shared" ref="F35" si="32">IF(F34="","",F34)</f>
        <v/>
      </c>
      <c r="G35" s="58" t="str">
        <f t="shared" si="24"/>
        <v/>
      </c>
      <c r="H35" s="58" t="str">
        <f t="shared" si="25"/>
        <v/>
      </c>
      <c r="I35" s="58" t="str">
        <f t="shared" si="26"/>
        <v/>
      </c>
      <c r="J35" s="229"/>
      <c r="K35" s="229"/>
      <c r="L35" s="229"/>
      <c r="M35" s="229"/>
      <c r="N35" s="229"/>
      <c r="O35" s="229"/>
      <c r="P35" s="23"/>
      <c r="Q35" s="23"/>
      <c r="R35" s="23"/>
      <c r="V35" s="23"/>
      <c r="W35" s="23"/>
      <c r="X35" s="23"/>
      <c r="AC35" s="14"/>
      <c r="AD35" s="14"/>
      <c r="AE35" s="14"/>
    </row>
    <row r="36" spans="2:32" ht="15" customHeight="1">
      <c r="B36" s="227" t="s">
        <v>208</v>
      </c>
      <c r="C36" s="58" t="str">
        <f t="shared" si="21"/>
        <v/>
      </c>
      <c r="D36" s="58" t="str">
        <f t="shared" si="22"/>
        <v/>
      </c>
      <c r="E36" s="58" t="str">
        <f t="shared" si="22"/>
        <v/>
      </c>
      <c r="F36" s="58" t="str">
        <f t="shared" ref="F36" si="33">IF(F35="","",F35)</f>
        <v/>
      </c>
      <c r="G36" s="58" t="str">
        <f t="shared" si="24"/>
        <v/>
      </c>
      <c r="H36" s="58" t="str">
        <f t="shared" si="25"/>
        <v/>
      </c>
      <c r="I36" s="58" t="str">
        <f t="shared" si="26"/>
        <v/>
      </c>
      <c r="J36" s="229"/>
      <c r="K36" s="229"/>
      <c r="L36" s="229"/>
      <c r="M36" s="229"/>
      <c r="N36" s="229"/>
      <c r="O36" s="229"/>
      <c r="P36" s="23"/>
      <c r="Q36" s="23"/>
      <c r="R36" s="23"/>
      <c r="V36" s="23"/>
      <c r="W36" s="23"/>
      <c r="X36" s="23"/>
      <c r="AC36" s="14"/>
      <c r="AD36" s="14"/>
      <c r="AE36" s="14"/>
    </row>
    <row r="37" spans="2:32" ht="15" customHeight="1">
      <c r="B37" s="227" t="s">
        <v>26</v>
      </c>
      <c r="C37" s="58" t="str">
        <f t="shared" si="21"/>
        <v/>
      </c>
      <c r="D37" s="58" t="str">
        <f t="shared" si="22"/>
        <v/>
      </c>
      <c r="E37" s="58" t="str">
        <f t="shared" si="22"/>
        <v/>
      </c>
      <c r="F37" s="58" t="str">
        <f t="shared" ref="F37" si="34">IF(F36="","",F36)</f>
        <v/>
      </c>
      <c r="G37" s="58" t="str">
        <f t="shared" si="24"/>
        <v/>
      </c>
      <c r="H37" s="58" t="str">
        <f t="shared" si="25"/>
        <v/>
      </c>
      <c r="I37" s="58" t="str">
        <f t="shared" si="26"/>
        <v/>
      </c>
      <c r="J37" s="229"/>
      <c r="K37" s="229"/>
      <c r="L37" s="229"/>
      <c r="M37" s="229"/>
      <c r="N37" s="229"/>
      <c r="O37" s="229"/>
      <c r="P37" s="23"/>
      <c r="Q37" s="23"/>
      <c r="R37" s="23"/>
      <c r="V37" s="23"/>
      <c r="W37" s="23"/>
      <c r="X37" s="23"/>
      <c r="AC37" s="14"/>
      <c r="AD37" s="14"/>
      <c r="AE37" s="14"/>
    </row>
    <row r="38" spans="2:32" ht="15" customHeight="1">
      <c r="B38" s="227" t="s">
        <v>27</v>
      </c>
      <c r="C38" s="58" t="str">
        <f t="shared" si="21"/>
        <v/>
      </c>
      <c r="D38" s="58" t="str">
        <f t="shared" si="22"/>
        <v/>
      </c>
      <c r="E38" s="58" t="str">
        <f t="shared" si="22"/>
        <v/>
      </c>
      <c r="F38" s="58" t="str">
        <f t="shared" ref="F38" si="35">IF(F37="","",F37)</f>
        <v/>
      </c>
      <c r="G38" s="58" t="str">
        <f t="shared" si="24"/>
        <v/>
      </c>
      <c r="H38" s="58" t="str">
        <f t="shared" si="25"/>
        <v/>
      </c>
      <c r="I38" s="58" t="str">
        <f t="shared" si="26"/>
        <v/>
      </c>
      <c r="J38" s="229"/>
      <c r="K38" s="229"/>
      <c r="L38" s="229"/>
      <c r="M38" s="229"/>
      <c r="N38" s="229"/>
      <c r="O38" s="229"/>
      <c r="P38" s="23"/>
      <c r="Q38" s="23"/>
      <c r="R38" s="23"/>
      <c r="V38" s="23"/>
      <c r="W38" s="23"/>
      <c r="X38" s="23"/>
      <c r="AC38" s="14"/>
      <c r="AD38" s="14"/>
      <c r="AE38" s="14"/>
    </row>
    <row r="39" spans="2:32" ht="15" customHeight="1">
      <c r="B39" s="227" t="s">
        <v>28</v>
      </c>
      <c r="C39" s="58" t="str">
        <f t="shared" si="21"/>
        <v/>
      </c>
      <c r="D39" s="58" t="str">
        <f t="shared" si="22"/>
        <v/>
      </c>
      <c r="E39" s="58" t="str">
        <f t="shared" si="22"/>
        <v/>
      </c>
      <c r="F39" s="58" t="str">
        <f t="shared" ref="F39" si="36">IF(F38="","",F38)</f>
        <v/>
      </c>
      <c r="G39" s="58" t="str">
        <f t="shared" si="24"/>
        <v/>
      </c>
      <c r="H39" s="58" t="str">
        <f t="shared" si="25"/>
        <v/>
      </c>
      <c r="I39" s="58" t="str">
        <f t="shared" si="26"/>
        <v/>
      </c>
      <c r="J39" s="20" t="str">
        <f t="shared" ref="J39:O39" si="37">IF(J23="３月に加算","〇","")</f>
        <v/>
      </c>
      <c r="K39" s="20" t="str">
        <f t="shared" si="37"/>
        <v/>
      </c>
      <c r="L39" s="20" t="str">
        <f t="shared" si="37"/>
        <v/>
      </c>
      <c r="M39" s="20" t="str">
        <f t="shared" si="37"/>
        <v/>
      </c>
      <c r="N39" s="20" t="str">
        <f t="shared" si="37"/>
        <v/>
      </c>
      <c r="O39" s="20" t="str">
        <f t="shared" si="37"/>
        <v/>
      </c>
      <c r="P39" s="23"/>
      <c r="Q39" s="23"/>
      <c r="R39" s="23"/>
      <c r="V39" s="23"/>
      <c r="W39" s="23"/>
      <c r="X39" s="23"/>
      <c r="AC39" s="14"/>
      <c r="AD39" s="14"/>
      <c r="AE39" s="14"/>
    </row>
    <row r="40" spans="2:32" ht="15" customHeight="1">
      <c r="M40" s="17" t="s">
        <v>338</v>
      </c>
      <c r="R40" s="14"/>
      <c r="S40" s="15"/>
      <c r="V40" s="23"/>
      <c r="AD40" s="14"/>
      <c r="AF40" s="15"/>
    </row>
    <row r="41" spans="2:32" ht="15" customHeight="1">
      <c r="F41" s="559" t="s">
        <v>339</v>
      </c>
      <c r="G41" s="559"/>
      <c r="H41" s="559"/>
      <c r="I41" s="559"/>
      <c r="J41" s="559"/>
      <c r="K41" s="559"/>
      <c r="L41" s="559"/>
      <c r="M41" s="151"/>
    </row>
    <row r="42" spans="2:32" ht="15" customHeight="1"/>
    <row r="43" spans="2:32" ht="15" customHeight="1"/>
    <row r="44" spans="2:32" ht="15" customHeight="1"/>
    <row r="45" spans="2:32" ht="15" customHeight="1"/>
    <row r="46" spans="2:32" ht="15" customHeight="1"/>
    <row r="47" spans="2:32" ht="15" customHeight="1"/>
    <row r="48" spans="2:32" ht="15" customHeight="1"/>
    <row r="49" ht="15" customHeight="1"/>
    <row r="50" ht="15" customHeight="1"/>
  </sheetData>
  <sheetProtection algorithmName="SHA-512" hashValue="MMoRpqyGJftXW9OQPUIRKNNGB4CTZpfYbb+Q/eKQB7TBzE+Tey7zZLIOnHRFqLB+K1Fa3ejmQdT9tHRuBTQz6Q==" saltValue="odg8Gtjn+wQKeqlTA5QnIQ==" spinCount="100000" sheet="1" objects="1" scenarios="1"/>
  <mergeCells count="20">
    <mergeCell ref="F41:L41"/>
    <mergeCell ref="C2:E2"/>
    <mergeCell ref="K24:K27"/>
    <mergeCell ref="L24:L27"/>
    <mergeCell ref="E24:E27"/>
    <mergeCell ref="F24:F27"/>
    <mergeCell ref="J24:J27"/>
    <mergeCell ref="N24:N27"/>
    <mergeCell ref="D21:O21"/>
    <mergeCell ref="B3:O3"/>
    <mergeCell ref="B4:O4"/>
    <mergeCell ref="B24:B27"/>
    <mergeCell ref="C24:C27"/>
    <mergeCell ref="O24:O27"/>
    <mergeCell ref="H24:H26"/>
    <mergeCell ref="I24:I27"/>
    <mergeCell ref="K6:L6"/>
    <mergeCell ref="K7:L7"/>
    <mergeCell ref="M24:M27"/>
    <mergeCell ref="D24:D27"/>
  </mergeCells>
  <phoneticPr fontId="1"/>
  <dataValidations count="14">
    <dataValidation allowBlank="1" showInputMessage="1" sqref="G25 G27:H27 L9:L20 I9:I20 J39:X39 N9:N20" xr:uid="{AA494CF9-F000-4805-9BE3-CC2B7E543E15}"/>
    <dataValidation type="list" allowBlank="1" showInputMessage="1" showErrorMessage="1" sqref="D28:H39 C9:F20 P9:R20 H9:J20 L9:L20 M20:N20 N9:N19" xr:uid="{A8DC9672-0279-4881-A69B-A87102E8964C}">
      <formula1>$U$3:$U$4</formula1>
    </dataValidation>
    <dataValidation type="list" allowBlank="1" showInputMessage="1" showErrorMessage="1" sqref="M7 J23:Q23" xr:uid="{9A746030-DC23-4048-9529-F70BD322194E}">
      <formula1>$X$3:$X$4</formula1>
    </dataValidation>
    <dataValidation type="list" allowBlank="1" showInputMessage="1" showErrorMessage="1" sqref="R23:X23 U7:AA7 U10:AA20 I28:I39" xr:uid="{BF2531A0-FFDB-4A4D-A66F-1DA1D1523828}">
      <formula1>#REF!</formula1>
    </dataValidation>
    <dataValidation type="list" allowBlank="1" showInputMessage="1" showErrorMessage="1" sqref="C24:C39 J24:J27" xr:uid="{685BAC25-87FE-404F-9EAE-992F3A0F6902}">
      <formula1>$AA$3:$AA$5</formula1>
    </dataValidation>
    <dataValidation type="list" allowBlank="1" showInputMessage="1" showErrorMessage="1" sqref="C23:I23 C7:J7 N7" xr:uid="{92D7D5B3-3997-4328-8AE3-6EBA0EB77038}">
      <formula1>$V$3:$V$4</formula1>
    </dataValidation>
    <dataValidation type="list" allowBlank="1" showInputMessage="1" showErrorMessage="1" sqref="P7:R7" xr:uid="{7890088A-531C-4D5F-8668-DE648AE7B00E}">
      <formula1>$W$3:$W$4</formula1>
    </dataValidation>
    <dataValidation type="list" allowBlank="1" showInputMessage="1" showErrorMessage="1" sqref="N24:N27" xr:uid="{88EB853D-C194-46AF-849A-90A7E4F85DA6}">
      <formula1>$AC$3:$AC$5</formula1>
    </dataValidation>
    <dataValidation type="list" allowBlank="1" showInputMessage="1" showErrorMessage="1" sqref="I9:I20 L9:L20 N9:N20" xr:uid="{498626B6-6A51-4656-BF64-449EFC8AFC4C}">
      <formula1>$Y$3:$Y$4</formula1>
    </dataValidation>
    <dataValidation type="list" allowBlank="1" showInputMessage="1" showErrorMessage="1" sqref="K8:K20" xr:uid="{8F2D74F1-D323-42CE-946E-BEFE2E7C8033}">
      <formula1>$Z$3:$Z$5</formula1>
    </dataValidation>
    <dataValidation type="list" allowBlank="1" showInputMessage="1" showErrorMessage="1" sqref="G8:G20" xr:uid="{E20788E7-91D4-44DE-B4FB-AA71D0C23B87}">
      <formula1>$Y$3:$Y$5</formula1>
    </dataValidation>
    <dataValidation type="list" allowBlank="1" showInputMessage="1" showErrorMessage="1" sqref="S9:S20" xr:uid="{7E18A219-A0E8-45EA-A1D6-F2B2C0D59B72}">
      <formula1>$AD$3:$AD$20</formula1>
    </dataValidation>
    <dataValidation type="list" allowBlank="1" showInputMessage="1" showErrorMessage="1" sqref="I24:I27" xr:uid="{A79BD36F-0068-48ED-B3DF-3200D3831B64}">
      <formula1>$AB$3:$AB$8</formula1>
    </dataValidation>
    <dataValidation type="list" allowBlank="1" showInputMessage="1" showErrorMessage="1" sqref="K7:L7" xr:uid="{16748E31-446D-4BF1-A169-D2659B5EE492}">
      <formula1>$V$3:$V$5</formula1>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41F3F-EBF9-471E-BB8E-E7AD2A7ACE00}">
  <sheetPr>
    <tabColor theme="9" tint="0.39997558519241921"/>
  </sheetPr>
  <dimension ref="A1:O220"/>
  <sheetViews>
    <sheetView workbookViewId="0">
      <selection activeCell="Q71" sqref="Q71:R71"/>
    </sheetView>
  </sheetViews>
  <sheetFormatPr defaultRowHeight="18"/>
  <cols>
    <col min="1" max="1" width="2" style="53" customWidth="1"/>
    <col min="2" max="4" width="9" style="53"/>
    <col min="5" max="5" width="1.09765625" style="53" customWidth="1"/>
    <col min="6" max="7" width="9" style="53"/>
    <col min="8" max="8" width="13.3984375" style="54" customWidth="1"/>
    <col min="9" max="11" width="9" style="54"/>
    <col min="12" max="12" width="1.09765625" customWidth="1"/>
    <col min="14" max="14" width="9.5" bestFit="1" customWidth="1"/>
  </cols>
  <sheetData>
    <row r="1" spans="1:15" ht="18.600000000000001" thickBot="1"/>
    <row r="2" spans="1:15" ht="18.600000000000001" thickBot="1">
      <c r="B2" s="713" t="s">
        <v>539</v>
      </c>
      <c r="C2" s="714"/>
      <c r="D2" s="715"/>
      <c r="F2" s="577" t="s">
        <v>293</v>
      </c>
      <c r="G2" s="577"/>
      <c r="H2" s="72">
        <f>IF(基本情報!G6="","",基本情報!G6)</f>
        <v>0</v>
      </c>
      <c r="I2" s="54" t="s">
        <v>7</v>
      </c>
    </row>
    <row r="3" spans="1:15">
      <c r="A3" s="52"/>
      <c r="B3" s="90" t="s">
        <v>315</v>
      </c>
      <c r="C3" s="52"/>
      <c r="D3" s="52"/>
      <c r="E3" s="52"/>
      <c r="F3" s="12"/>
      <c r="G3" s="202"/>
      <c r="M3" s="716" t="s">
        <v>326</v>
      </c>
      <c r="N3" s="578" t="s">
        <v>394</v>
      </c>
      <c r="O3" s="579"/>
    </row>
    <row r="4" spans="1:15">
      <c r="A4" s="52"/>
      <c r="B4" s="110" t="s">
        <v>162</v>
      </c>
      <c r="C4" s="111" t="s">
        <v>248</v>
      </c>
      <c r="D4" s="112" t="s">
        <v>247</v>
      </c>
      <c r="E4" s="52"/>
      <c r="F4" s="169" t="s">
        <v>204</v>
      </c>
      <c r="G4" s="169" t="s">
        <v>332</v>
      </c>
      <c r="H4" s="230" t="s">
        <v>162</v>
      </c>
      <c r="I4" s="158" t="s">
        <v>248</v>
      </c>
      <c r="J4" s="231" t="s">
        <v>247</v>
      </c>
      <c r="K4" s="102" t="s">
        <v>292</v>
      </c>
      <c r="M4" s="716"/>
      <c r="N4" s="232" t="s">
        <v>79</v>
      </c>
      <c r="O4" s="232" t="s">
        <v>247</v>
      </c>
    </row>
    <row r="5" spans="1:15">
      <c r="B5" s="64" t="s">
        <v>164</v>
      </c>
      <c r="C5" s="235">
        <v>3310</v>
      </c>
      <c r="D5" s="236">
        <v>30</v>
      </c>
      <c r="F5" s="157" t="s">
        <v>347</v>
      </c>
      <c r="G5" s="72" t="str">
        <f>IF(②③加減算!D9="","",②③加減算!D9)</f>
        <v/>
      </c>
      <c r="H5" s="64" t="str">
        <f>IF(基本情報!$C$4="","",基本情報!$C$4)</f>
        <v/>
      </c>
      <c r="I5" s="75">
        <f>IFERROR(IF(G5="",0,VLOOKUP(H5,$B$4:$C$12,2,FALSE)),0)</f>
        <v>0</v>
      </c>
      <c r="J5" s="75">
        <f t="shared" ref="J5:J16" si="0">IFERROR(IF(G5="",0,VLOOKUP(H5,$B$4:$D$12,3,FALSE)),0)</f>
        <v>0</v>
      </c>
      <c r="K5" s="75">
        <f>IFERROR(J5*$H$2,0)</f>
        <v>0</v>
      </c>
      <c r="M5" s="1">
        <f>月初児童数!AS8+月初児童数!AX8</f>
        <v>0</v>
      </c>
      <c r="N5" s="31">
        <f>IFERROR(I5*M5,0)</f>
        <v>0</v>
      </c>
      <c r="O5" s="31">
        <f>IFERROR(K5*M5,0)</f>
        <v>0</v>
      </c>
    </row>
    <row r="6" spans="1:15">
      <c r="B6" s="64" t="s">
        <v>134</v>
      </c>
      <c r="C6" s="235">
        <v>3210</v>
      </c>
      <c r="D6" s="236">
        <v>30</v>
      </c>
      <c r="F6" s="157" t="s">
        <v>18</v>
      </c>
      <c r="G6" s="72" t="str">
        <f>IF(②③加減算!D10="","",②③加減算!D10)</f>
        <v/>
      </c>
      <c r="H6" s="64" t="str">
        <f>IF(基本情報!$C$4="","",基本情報!$C$4)</f>
        <v/>
      </c>
      <c r="I6" s="75">
        <f t="shared" ref="I6:I16" si="1">IFERROR(IF(G6="",0,VLOOKUP(H6,$B$4:$C$12,2,FALSE)),0)</f>
        <v>0</v>
      </c>
      <c r="J6" s="75">
        <f t="shared" si="0"/>
        <v>0</v>
      </c>
      <c r="K6" s="75">
        <f t="shared" ref="K6:K16" si="2">IFERROR(J6*$H$2,0)</f>
        <v>0</v>
      </c>
      <c r="M6" s="1">
        <f>月初児童数!AS9+月初児童数!AX9</f>
        <v>0</v>
      </c>
      <c r="N6" s="31">
        <f t="shared" ref="N6:N16" si="3">IFERROR(I6*M6,0)</f>
        <v>0</v>
      </c>
      <c r="O6" s="31">
        <f t="shared" ref="O6:O16" si="4">IFERROR(K6*M6,0)</f>
        <v>0</v>
      </c>
    </row>
    <row r="7" spans="1:15">
      <c r="B7" s="64" t="s">
        <v>169</v>
      </c>
      <c r="C7" s="235">
        <v>3190</v>
      </c>
      <c r="D7" s="236">
        <v>30</v>
      </c>
      <c r="F7" s="157" t="s">
        <v>19</v>
      </c>
      <c r="G7" s="72" t="str">
        <f>IF(②③加減算!D11="","",②③加減算!D11)</f>
        <v/>
      </c>
      <c r="H7" s="64" t="str">
        <f>IF(基本情報!$C$4="","",基本情報!$C$4)</f>
        <v/>
      </c>
      <c r="I7" s="75">
        <f t="shared" si="1"/>
        <v>0</v>
      </c>
      <c r="J7" s="75">
        <f t="shared" si="0"/>
        <v>0</v>
      </c>
      <c r="K7" s="75">
        <f t="shared" si="2"/>
        <v>0</v>
      </c>
      <c r="M7" s="1">
        <f>月初児童数!AS10+月初児童数!AX10</f>
        <v>0</v>
      </c>
      <c r="N7" s="31">
        <f t="shared" si="3"/>
        <v>0</v>
      </c>
      <c r="O7" s="31">
        <f t="shared" si="4"/>
        <v>0</v>
      </c>
    </row>
    <row r="8" spans="1:15">
      <c r="A8" s="76"/>
      <c r="B8" s="64" t="s">
        <v>165</v>
      </c>
      <c r="C8" s="235">
        <v>3110</v>
      </c>
      <c r="D8" s="236">
        <v>30</v>
      </c>
      <c r="E8" s="76"/>
      <c r="F8" s="157" t="s">
        <v>20</v>
      </c>
      <c r="G8" s="72" t="str">
        <f>IF(②③加減算!D12="","",②③加減算!D12)</f>
        <v/>
      </c>
      <c r="H8" s="64" t="str">
        <f>IF(基本情報!$C$4="","",基本情報!$C$4)</f>
        <v/>
      </c>
      <c r="I8" s="75">
        <f t="shared" si="1"/>
        <v>0</v>
      </c>
      <c r="J8" s="75">
        <f t="shared" si="0"/>
        <v>0</v>
      </c>
      <c r="K8" s="75">
        <f t="shared" si="2"/>
        <v>0</v>
      </c>
      <c r="M8" s="1">
        <f>月初児童数!AS11+月初児童数!AX11</f>
        <v>0</v>
      </c>
      <c r="N8" s="31">
        <f t="shared" si="3"/>
        <v>0</v>
      </c>
      <c r="O8" s="31">
        <f t="shared" si="4"/>
        <v>0</v>
      </c>
    </row>
    <row r="9" spans="1:15">
      <c r="B9" s="64" t="s">
        <v>170</v>
      </c>
      <c r="C9" s="235">
        <v>3060</v>
      </c>
      <c r="D9" s="236">
        <v>30</v>
      </c>
      <c r="F9" s="157" t="s">
        <v>21</v>
      </c>
      <c r="G9" s="72" t="str">
        <f>IF(②③加減算!D13="","",②③加減算!D13)</f>
        <v/>
      </c>
      <c r="H9" s="64" t="str">
        <f>IF(基本情報!$C$4="","",基本情報!$C$4)</f>
        <v/>
      </c>
      <c r="I9" s="75">
        <f t="shared" si="1"/>
        <v>0</v>
      </c>
      <c r="J9" s="75">
        <f t="shared" si="0"/>
        <v>0</v>
      </c>
      <c r="K9" s="75">
        <f t="shared" si="2"/>
        <v>0</v>
      </c>
      <c r="M9" s="1">
        <f>月初児童数!AS12+月初児童数!AX12</f>
        <v>0</v>
      </c>
      <c r="N9" s="31">
        <f t="shared" si="3"/>
        <v>0</v>
      </c>
      <c r="O9" s="31">
        <f t="shared" si="4"/>
        <v>0</v>
      </c>
    </row>
    <row r="10" spans="1:15">
      <c r="B10" s="64" t="s">
        <v>166</v>
      </c>
      <c r="C10" s="235">
        <v>2960</v>
      </c>
      <c r="D10" s="236">
        <v>20</v>
      </c>
      <c r="F10" s="157" t="s">
        <v>22</v>
      </c>
      <c r="G10" s="72" t="str">
        <f>IF(②③加減算!D14="","",②③加減算!D14)</f>
        <v/>
      </c>
      <c r="H10" s="64" t="str">
        <f>IF(基本情報!$C$4="","",基本情報!$C$4)</f>
        <v/>
      </c>
      <c r="I10" s="75">
        <f t="shared" si="1"/>
        <v>0</v>
      </c>
      <c r="J10" s="75">
        <f t="shared" si="0"/>
        <v>0</v>
      </c>
      <c r="K10" s="75">
        <f t="shared" si="2"/>
        <v>0</v>
      </c>
      <c r="M10" s="1">
        <f>月初児童数!AS13+月初児童数!AX13</f>
        <v>0</v>
      </c>
      <c r="N10" s="31">
        <f t="shared" si="3"/>
        <v>0</v>
      </c>
      <c r="O10" s="31">
        <f t="shared" si="4"/>
        <v>0</v>
      </c>
    </row>
    <row r="11" spans="1:15">
      <c r="B11" s="64" t="s">
        <v>167</v>
      </c>
      <c r="C11" s="235">
        <v>2890</v>
      </c>
      <c r="D11" s="236">
        <v>20</v>
      </c>
      <c r="F11" s="157" t="s">
        <v>206</v>
      </c>
      <c r="G11" s="72" t="str">
        <f>IF(②③加減算!D15="","",②③加減算!D15)</f>
        <v/>
      </c>
      <c r="H11" s="64" t="str">
        <f>IF(基本情報!$C$4="","",基本情報!$C$4)</f>
        <v/>
      </c>
      <c r="I11" s="75">
        <f t="shared" si="1"/>
        <v>0</v>
      </c>
      <c r="J11" s="75">
        <f t="shared" si="0"/>
        <v>0</v>
      </c>
      <c r="K11" s="75">
        <f t="shared" si="2"/>
        <v>0</v>
      </c>
      <c r="M11" s="1">
        <f>月初児童数!AS14+月初児童数!AX14</f>
        <v>0</v>
      </c>
      <c r="N11" s="31">
        <f t="shared" si="3"/>
        <v>0</v>
      </c>
      <c r="O11" s="31">
        <f t="shared" si="4"/>
        <v>0</v>
      </c>
    </row>
    <row r="12" spans="1:15">
      <c r="B12" s="64" t="s">
        <v>168</v>
      </c>
      <c r="C12" s="235">
        <v>2810</v>
      </c>
      <c r="D12" s="236">
        <v>20</v>
      </c>
      <c r="F12" s="157" t="s">
        <v>207</v>
      </c>
      <c r="G12" s="72" t="str">
        <f>IF(②③加減算!D16="","",②③加減算!D16)</f>
        <v/>
      </c>
      <c r="H12" s="64" t="str">
        <f>IF(基本情報!$C$4="","",基本情報!$C$4)</f>
        <v/>
      </c>
      <c r="I12" s="75">
        <f t="shared" si="1"/>
        <v>0</v>
      </c>
      <c r="J12" s="75">
        <f t="shared" si="0"/>
        <v>0</v>
      </c>
      <c r="K12" s="75">
        <f t="shared" si="2"/>
        <v>0</v>
      </c>
      <c r="M12" s="1">
        <f>月初児童数!AS15+月初児童数!AX15</f>
        <v>0</v>
      </c>
      <c r="N12" s="31">
        <f t="shared" si="3"/>
        <v>0</v>
      </c>
      <c r="O12" s="31">
        <f t="shared" si="4"/>
        <v>0</v>
      </c>
    </row>
    <row r="13" spans="1:15">
      <c r="F13" s="157" t="s">
        <v>208</v>
      </c>
      <c r="G13" s="72" t="str">
        <f>IF(②③加減算!D17="","",②③加減算!D17)</f>
        <v/>
      </c>
      <c r="H13" s="64" t="str">
        <f>IF(基本情報!$C$4="","",基本情報!$C$4)</f>
        <v/>
      </c>
      <c r="I13" s="75">
        <f t="shared" si="1"/>
        <v>0</v>
      </c>
      <c r="J13" s="75">
        <f t="shared" si="0"/>
        <v>0</v>
      </c>
      <c r="K13" s="75">
        <f t="shared" si="2"/>
        <v>0</v>
      </c>
      <c r="M13" s="1">
        <f>月初児童数!AS16+月初児童数!AX16</f>
        <v>0</v>
      </c>
      <c r="N13" s="31">
        <f t="shared" si="3"/>
        <v>0</v>
      </c>
      <c r="O13" s="31">
        <f t="shared" si="4"/>
        <v>0</v>
      </c>
    </row>
    <row r="14" spans="1:15">
      <c r="F14" s="157" t="s">
        <v>26</v>
      </c>
      <c r="G14" s="72" t="str">
        <f>IF(②③加減算!D18="","",②③加減算!D18)</f>
        <v/>
      </c>
      <c r="H14" s="64" t="str">
        <f>IF(基本情報!$C$4="","",基本情報!$C$4)</f>
        <v/>
      </c>
      <c r="I14" s="75">
        <f t="shared" si="1"/>
        <v>0</v>
      </c>
      <c r="J14" s="75">
        <f t="shared" si="0"/>
        <v>0</v>
      </c>
      <c r="K14" s="75">
        <f t="shared" si="2"/>
        <v>0</v>
      </c>
      <c r="M14" s="1">
        <f>月初児童数!AS17+月初児童数!AX17</f>
        <v>0</v>
      </c>
      <c r="N14" s="31">
        <f t="shared" si="3"/>
        <v>0</v>
      </c>
      <c r="O14" s="31">
        <f t="shared" si="4"/>
        <v>0</v>
      </c>
    </row>
    <row r="15" spans="1:15">
      <c r="F15" s="157" t="s">
        <v>27</v>
      </c>
      <c r="G15" s="72" t="str">
        <f>IF(②③加減算!D19="","",②③加減算!D19)</f>
        <v/>
      </c>
      <c r="H15" s="64" t="str">
        <f>IF(基本情報!$C$4="","",基本情報!$C$4)</f>
        <v/>
      </c>
      <c r="I15" s="75">
        <f t="shared" si="1"/>
        <v>0</v>
      </c>
      <c r="J15" s="75">
        <f t="shared" si="0"/>
        <v>0</v>
      </c>
      <c r="K15" s="75">
        <f t="shared" si="2"/>
        <v>0</v>
      </c>
      <c r="M15" s="1">
        <f>月初児童数!AS18+月初児童数!AX18</f>
        <v>0</v>
      </c>
      <c r="N15" s="31">
        <f t="shared" si="3"/>
        <v>0</v>
      </c>
      <c r="O15" s="31">
        <f t="shared" si="4"/>
        <v>0</v>
      </c>
    </row>
    <row r="16" spans="1:15">
      <c r="F16" s="157" t="s">
        <v>28</v>
      </c>
      <c r="G16" s="72" t="str">
        <f>IF(②③加減算!D20="","",②③加減算!D20)</f>
        <v/>
      </c>
      <c r="H16" s="64" t="str">
        <f>IF(基本情報!$C$4="","",基本情報!$C$4)</f>
        <v/>
      </c>
      <c r="I16" s="75">
        <f t="shared" si="1"/>
        <v>0</v>
      </c>
      <c r="J16" s="75">
        <f t="shared" si="0"/>
        <v>0</v>
      </c>
      <c r="K16" s="75">
        <f t="shared" si="2"/>
        <v>0</v>
      </c>
      <c r="M16" s="1">
        <f>月初児童数!AS19+月初児童数!AX19</f>
        <v>0</v>
      </c>
      <c r="N16" s="31">
        <f t="shared" si="3"/>
        <v>0</v>
      </c>
      <c r="O16" s="31">
        <f t="shared" si="4"/>
        <v>0</v>
      </c>
    </row>
    <row r="17" spans="8:15">
      <c r="H17" s="88"/>
      <c r="I17" s="233"/>
      <c r="J17" s="233"/>
      <c r="K17" s="233"/>
      <c r="M17" s="1">
        <f>SUM(M5:M16)</f>
        <v>0</v>
      </c>
      <c r="N17" s="196">
        <f>IFERROR(SUM(N5:N16),0)</f>
        <v>0</v>
      </c>
      <c r="O17" s="196">
        <f>IFERROR(SUM(O5:O16),0)</f>
        <v>0</v>
      </c>
    </row>
    <row r="18" spans="8:15">
      <c r="H18" s="88"/>
      <c r="I18" s="233"/>
      <c r="J18" s="233"/>
      <c r="K18" s="233"/>
    </row>
    <row r="19" spans="8:15">
      <c r="H19" s="88"/>
      <c r="I19" s="233"/>
      <c r="J19" s="233"/>
      <c r="K19" s="233"/>
    </row>
    <row r="20" spans="8:15">
      <c r="H20" s="88"/>
      <c r="I20" s="233"/>
      <c r="J20" s="233"/>
      <c r="K20" s="233"/>
    </row>
    <row r="21" spans="8:15">
      <c r="H21" s="88"/>
      <c r="I21" s="233"/>
      <c r="J21" s="233"/>
      <c r="K21" s="233"/>
    </row>
    <row r="22" spans="8:15">
      <c r="H22" s="88"/>
      <c r="I22" s="233"/>
      <c r="J22" s="233"/>
      <c r="K22" s="233"/>
    </row>
    <row r="23" spans="8:15">
      <c r="H23" s="88"/>
      <c r="I23" s="233"/>
      <c r="J23" s="233"/>
      <c r="K23" s="233"/>
    </row>
    <row r="24" spans="8:15">
      <c r="H24" s="88"/>
      <c r="I24" s="233"/>
      <c r="J24" s="233"/>
      <c r="K24" s="233"/>
    </row>
    <row r="25" spans="8:15">
      <c r="H25" s="88"/>
      <c r="I25" s="233"/>
      <c r="J25" s="233"/>
      <c r="K25" s="233"/>
    </row>
    <row r="26" spans="8:15">
      <c r="H26" s="88"/>
      <c r="I26" s="233"/>
      <c r="J26" s="233"/>
      <c r="K26" s="233"/>
    </row>
    <row r="27" spans="8:15">
      <c r="H27" s="88"/>
      <c r="I27" s="233"/>
      <c r="J27" s="233"/>
      <c r="K27" s="233"/>
    </row>
    <row r="28" spans="8:15">
      <c r="H28" s="88"/>
      <c r="I28" s="233"/>
      <c r="J28" s="233"/>
      <c r="K28" s="233"/>
    </row>
    <row r="29" spans="8:15">
      <c r="H29" s="88"/>
      <c r="I29" s="233"/>
      <c r="J29" s="233"/>
      <c r="K29" s="233"/>
    </row>
    <row r="30" spans="8:15">
      <c r="H30" s="88"/>
      <c r="I30" s="233"/>
      <c r="J30" s="233"/>
      <c r="K30" s="233"/>
    </row>
    <row r="31" spans="8:15">
      <c r="H31" s="88"/>
      <c r="I31" s="233"/>
      <c r="J31" s="233"/>
      <c r="K31" s="233"/>
    </row>
    <row r="32" spans="8:15">
      <c r="H32" s="88"/>
      <c r="I32" s="233"/>
      <c r="J32" s="233"/>
      <c r="K32" s="233"/>
    </row>
    <row r="33" spans="8:11">
      <c r="H33" s="88"/>
      <c r="I33" s="233"/>
      <c r="J33" s="233"/>
      <c r="K33" s="233"/>
    </row>
    <row r="34" spans="8:11">
      <c r="H34" s="88"/>
      <c r="I34" s="233"/>
      <c r="J34" s="233"/>
      <c r="K34" s="233"/>
    </row>
    <row r="35" spans="8:11">
      <c r="H35" s="88"/>
      <c r="I35" s="233"/>
      <c r="J35" s="233"/>
      <c r="K35" s="233"/>
    </row>
    <row r="36" spans="8:11">
      <c r="H36" s="88"/>
      <c r="I36" s="233"/>
      <c r="J36" s="233"/>
      <c r="K36" s="233"/>
    </row>
    <row r="37" spans="8:11">
      <c r="H37" s="88"/>
      <c r="I37" s="233"/>
      <c r="J37" s="233"/>
      <c r="K37" s="233"/>
    </row>
    <row r="38" spans="8:11">
      <c r="H38" s="88"/>
      <c r="I38" s="233"/>
      <c r="J38" s="233"/>
      <c r="K38" s="233"/>
    </row>
    <row r="39" spans="8:11">
      <c r="H39" s="88"/>
      <c r="I39" s="233"/>
      <c r="J39" s="233"/>
      <c r="K39" s="233"/>
    </row>
    <row r="40" spans="8:11">
      <c r="H40" s="88"/>
      <c r="I40" s="233"/>
      <c r="J40" s="233"/>
      <c r="K40" s="233"/>
    </row>
    <row r="41" spans="8:11">
      <c r="K41" s="233"/>
    </row>
    <row r="42" spans="8:11">
      <c r="K42" s="233"/>
    </row>
    <row r="43" spans="8:11">
      <c r="K43" s="233"/>
    </row>
    <row r="44" spans="8:11">
      <c r="K44" s="233"/>
    </row>
    <row r="45" spans="8:11">
      <c r="K45" s="233"/>
    </row>
    <row r="46" spans="8:11">
      <c r="K46" s="233"/>
    </row>
    <row r="47" spans="8:11">
      <c r="K47" s="233"/>
    </row>
    <row r="48" spans="8:11">
      <c r="K48" s="233"/>
    </row>
    <row r="49" spans="8:11">
      <c r="K49" s="233"/>
    </row>
    <row r="50" spans="8:11">
      <c r="K50" s="233"/>
    </row>
    <row r="51" spans="8:11">
      <c r="K51" s="233"/>
    </row>
    <row r="52" spans="8:11">
      <c r="K52" s="233"/>
    </row>
    <row r="53" spans="8:11">
      <c r="K53" s="233"/>
    </row>
    <row r="54" spans="8:11">
      <c r="K54" s="233"/>
    </row>
    <row r="55" spans="8:11">
      <c r="K55" s="233"/>
    </row>
    <row r="56" spans="8:11">
      <c r="K56" s="233"/>
    </row>
    <row r="57" spans="8:11">
      <c r="H57" s="14"/>
      <c r="I57" s="14"/>
      <c r="J57" s="70"/>
      <c r="K57" s="70"/>
    </row>
    <row r="94" spans="8:11">
      <c r="I94" s="234"/>
      <c r="J94" s="207"/>
      <c r="K94" s="207"/>
    </row>
    <row r="95" spans="8:11">
      <c r="H95" s="14"/>
      <c r="I95" s="14"/>
      <c r="J95" s="70"/>
      <c r="K95" s="70"/>
    </row>
    <row r="210" spans="8:11">
      <c r="H210" s="14"/>
      <c r="I210" s="14"/>
      <c r="J210" s="70"/>
      <c r="K210" s="70"/>
    </row>
    <row r="211" spans="8:11">
      <c r="H211" s="14"/>
      <c r="I211" s="14"/>
      <c r="J211" s="70"/>
      <c r="K211" s="70"/>
    </row>
    <row r="212" spans="8:11">
      <c r="H212" s="94"/>
      <c r="I212" s="95"/>
      <c r="J212" s="96"/>
      <c r="K212" s="96"/>
    </row>
    <row r="213" spans="8:11">
      <c r="H213" s="94"/>
      <c r="I213" s="65"/>
      <c r="J213" s="97"/>
      <c r="K213" s="97"/>
    </row>
    <row r="214" spans="8:11">
      <c r="I214" s="65"/>
      <c r="J214" s="97"/>
      <c r="K214" s="97"/>
    </row>
    <row r="215" spans="8:11">
      <c r="H215" s="94"/>
      <c r="I215" s="65"/>
      <c r="J215" s="97"/>
      <c r="K215" s="97"/>
    </row>
    <row r="216" spans="8:11">
      <c r="I216" s="65"/>
      <c r="J216" s="97"/>
      <c r="K216" s="97"/>
    </row>
    <row r="217" spans="8:11">
      <c r="I217" s="65"/>
      <c r="J217" s="97"/>
      <c r="K217" s="97"/>
    </row>
    <row r="218" spans="8:11">
      <c r="I218" s="65"/>
      <c r="J218" s="97"/>
      <c r="K218" s="97"/>
    </row>
    <row r="219" spans="8:11">
      <c r="I219" s="65"/>
      <c r="J219" s="97"/>
      <c r="K219" s="97"/>
    </row>
    <row r="220" spans="8:11">
      <c r="I220" s="65"/>
      <c r="J220" s="97"/>
      <c r="K220" s="97"/>
    </row>
  </sheetData>
  <mergeCells count="4">
    <mergeCell ref="F2:G2"/>
    <mergeCell ref="N3:O3"/>
    <mergeCell ref="B2:D2"/>
    <mergeCell ref="M3:M4"/>
  </mergeCells>
  <phoneticPr fontId="1"/>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243DB-0EA1-48B7-8ABF-F293644706D7}">
  <sheetPr>
    <tabColor theme="9" tint="0.39997558519241921"/>
  </sheetPr>
  <dimension ref="A1:AB517"/>
  <sheetViews>
    <sheetView zoomScale="90" zoomScaleNormal="90" workbookViewId="0">
      <selection activeCell="Q71" sqref="Q71:R71"/>
    </sheetView>
  </sheetViews>
  <sheetFormatPr defaultRowHeight="18"/>
  <cols>
    <col min="1" max="1" width="1.3984375" style="53" customWidth="1"/>
    <col min="2" max="5" width="9" style="53" customWidth="1"/>
    <col min="6" max="6" width="1.3984375" style="53" customWidth="1"/>
    <col min="7" max="9" width="6.09765625" style="54" customWidth="1"/>
    <col min="10" max="11" width="9" style="78" customWidth="1"/>
    <col min="12" max="16" width="9" style="60" customWidth="1"/>
    <col min="17" max="17" width="1" style="56" customWidth="1"/>
    <col min="18" max="19" width="9" style="56" customWidth="1"/>
    <col min="20" max="20" width="1.19921875" style="56" customWidth="1"/>
    <col min="21" max="24" width="9" style="56"/>
    <col min="25" max="25" width="1.09765625" style="56" customWidth="1"/>
    <col min="26" max="28" width="9" style="60"/>
    <col min="29" max="92" width="9" style="56"/>
    <col min="93" max="93" width="1.69921875" style="56" customWidth="1"/>
    <col min="94" max="94" width="2.5" style="56" customWidth="1"/>
    <col min="95" max="95" width="3.59765625" style="56" customWidth="1"/>
    <col min="96" max="96" width="2.69921875" style="56" customWidth="1"/>
    <col min="97" max="97" width="0.8984375" style="56" customWidth="1"/>
    <col min="98" max="98" width="1.19921875" style="56" customWidth="1"/>
    <col min="99" max="99" width="5.3984375" style="56" customWidth="1"/>
    <col min="100" max="100" width="6.5" style="56" customWidth="1"/>
    <col min="101" max="101" width="4.09765625" style="56" customWidth="1"/>
    <col min="102" max="102" width="7.8984375" style="56" customWidth="1"/>
    <col min="103" max="103" width="8.69921875" style="56" customWidth="1"/>
    <col min="104" max="107" width="6.19921875" style="56" customWidth="1"/>
    <col min="108" max="108" width="4.8984375" style="56" customWidth="1"/>
    <col min="109" max="109" width="2.5" style="56" customWidth="1"/>
    <col min="110" max="110" width="4.8984375" style="56" customWidth="1"/>
    <col min="111" max="348" width="9" style="56"/>
    <col min="349" max="349" width="1.69921875" style="56" customWidth="1"/>
    <col min="350" max="350" width="2.5" style="56" customWidth="1"/>
    <col min="351" max="351" width="3.59765625" style="56" customWidth="1"/>
    <col min="352" max="352" width="2.69921875" style="56" customWidth="1"/>
    <col min="353" max="353" width="0.8984375" style="56" customWidth="1"/>
    <col min="354" max="354" width="1.19921875" style="56" customWidth="1"/>
    <col min="355" max="355" width="5.3984375" style="56" customWidth="1"/>
    <col min="356" max="356" width="6.5" style="56" customWidth="1"/>
    <col min="357" max="357" width="4.09765625" style="56" customWidth="1"/>
    <col min="358" max="358" width="7.8984375" style="56" customWidth="1"/>
    <col min="359" max="359" width="8.69921875" style="56" customWidth="1"/>
    <col min="360" max="363" width="6.19921875" style="56" customWidth="1"/>
    <col min="364" max="364" width="4.8984375" style="56" customWidth="1"/>
    <col min="365" max="365" width="2.5" style="56" customWidth="1"/>
    <col min="366" max="366" width="4.8984375" style="56" customWidth="1"/>
    <col min="367" max="604" width="9" style="56"/>
    <col min="605" max="605" width="1.69921875" style="56" customWidth="1"/>
    <col min="606" max="606" width="2.5" style="56" customWidth="1"/>
    <col min="607" max="607" width="3.59765625" style="56" customWidth="1"/>
    <col min="608" max="608" width="2.69921875" style="56" customWidth="1"/>
    <col min="609" max="609" width="0.8984375" style="56" customWidth="1"/>
    <col min="610" max="610" width="1.19921875" style="56" customWidth="1"/>
    <col min="611" max="611" width="5.3984375" style="56" customWidth="1"/>
    <col min="612" max="612" width="6.5" style="56" customWidth="1"/>
    <col min="613" max="613" width="4.09765625" style="56" customWidth="1"/>
    <col min="614" max="614" width="7.8984375" style="56" customWidth="1"/>
    <col min="615" max="615" width="8.69921875" style="56" customWidth="1"/>
    <col min="616" max="619" width="6.19921875" style="56" customWidth="1"/>
    <col min="620" max="620" width="4.8984375" style="56" customWidth="1"/>
    <col min="621" max="621" width="2.5" style="56" customWidth="1"/>
    <col min="622" max="622" width="4.8984375" style="56" customWidth="1"/>
    <col min="623" max="860" width="9" style="56"/>
    <col min="861" max="861" width="1.69921875" style="56" customWidth="1"/>
    <col min="862" max="862" width="2.5" style="56" customWidth="1"/>
    <col min="863" max="863" width="3.59765625" style="56" customWidth="1"/>
    <col min="864" max="864" width="2.69921875" style="56" customWidth="1"/>
    <col min="865" max="865" width="0.8984375" style="56" customWidth="1"/>
    <col min="866" max="866" width="1.19921875" style="56" customWidth="1"/>
    <col min="867" max="867" width="5.3984375" style="56" customWidth="1"/>
    <col min="868" max="868" width="6.5" style="56" customWidth="1"/>
    <col min="869" max="869" width="4.09765625" style="56" customWidth="1"/>
    <col min="870" max="870" width="7.8984375" style="56" customWidth="1"/>
    <col min="871" max="871" width="8.69921875" style="56" customWidth="1"/>
    <col min="872" max="875" width="6.19921875" style="56" customWidth="1"/>
    <col min="876" max="876" width="4.8984375" style="56" customWidth="1"/>
    <col min="877" max="877" width="2.5" style="56" customWidth="1"/>
    <col min="878" max="878" width="4.8984375" style="56" customWidth="1"/>
    <col min="879" max="1116" width="9" style="56"/>
    <col min="1117" max="1117" width="1.69921875" style="56" customWidth="1"/>
    <col min="1118" max="1118" width="2.5" style="56" customWidth="1"/>
    <col min="1119" max="1119" width="3.59765625" style="56" customWidth="1"/>
    <col min="1120" max="1120" width="2.69921875" style="56" customWidth="1"/>
    <col min="1121" max="1121" width="0.8984375" style="56" customWidth="1"/>
    <col min="1122" max="1122" width="1.19921875" style="56" customWidth="1"/>
    <col min="1123" max="1123" width="5.3984375" style="56" customWidth="1"/>
    <col min="1124" max="1124" width="6.5" style="56" customWidth="1"/>
    <col min="1125" max="1125" width="4.09765625" style="56" customWidth="1"/>
    <col min="1126" max="1126" width="7.8984375" style="56" customWidth="1"/>
    <col min="1127" max="1127" width="8.69921875" style="56" customWidth="1"/>
    <col min="1128" max="1131" width="6.19921875" style="56" customWidth="1"/>
    <col min="1132" max="1132" width="4.8984375" style="56" customWidth="1"/>
    <col min="1133" max="1133" width="2.5" style="56" customWidth="1"/>
    <col min="1134" max="1134" width="4.8984375" style="56" customWidth="1"/>
    <col min="1135" max="1372" width="9" style="56"/>
    <col min="1373" max="1373" width="1.69921875" style="56" customWidth="1"/>
    <col min="1374" max="1374" width="2.5" style="56" customWidth="1"/>
    <col min="1375" max="1375" width="3.59765625" style="56" customWidth="1"/>
    <col min="1376" max="1376" width="2.69921875" style="56" customWidth="1"/>
    <col min="1377" max="1377" width="0.8984375" style="56" customWidth="1"/>
    <col min="1378" max="1378" width="1.19921875" style="56" customWidth="1"/>
    <col min="1379" max="1379" width="5.3984375" style="56" customWidth="1"/>
    <col min="1380" max="1380" width="6.5" style="56" customWidth="1"/>
    <col min="1381" max="1381" width="4.09765625" style="56" customWidth="1"/>
    <col min="1382" max="1382" width="7.8984375" style="56" customWidth="1"/>
    <col min="1383" max="1383" width="8.69921875" style="56" customWidth="1"/>
    <col min="1384" max="1387" width="6.19921875" style="56" customWidth="1"/>
    <col min="1388" max="1388" width="4.8984375" style="56" customWidth="1"/>
    <col min="1389" max="1389" width="2.5" style="56" customWidth="1"/>
    <col min="1390" max="1390" width="4.8984375" style="56" customWidth="1"/>
    <col min="1391" max="1628" width="9" style="56"/>
    <col min="1629" max="1629" width="1.69921875" style="56" customWidth="1"/>
    <col min="1630" max="1630" width="2.5" style="56" customWidth="1"/>
    <col min="1631" max="1631" width="3.59765625" style="56" customWidth="1"/>
    <col min="1632" max="1632" width="2.69921875" style="56" customWidth="1"/>
    <col min="1633" max="1633" width="0.8984375" style="56" customWidth="1"/>
    <col min="1634" max="1634" width="1.19921875" style="56" customWidth="1"/>
    <col min="1635" max="1635" width="5.3984375" style="56" customWidth="1"/>
    <col min="1636" max="1636" width="6.5" style="56" customWidth="1"/>
    <col min="1637" max="1637" width="4.09765625" style="56" customWidth="1"/>
    <col min="1638" max="1638" width="7.8984375" style="56" customWidth="1"/>
    <col min="1639" max="1639" width="8.69921875" style="56" customWidth="1"/>
    <col min="1640" max="1643" width="6.19921875" style="56" customWidth="1"/>
    <col min="1644" max="1644" width="4.8984375" style="56" customWidth="1"/>
    <col min="1645" max="1645" width="2.5" style="56" customWidth="1"/>
    <col min="1646" max="1646" width="4.8984375" style="56" customWidth="1"/>
    <col min="1647" max="1884" width="9" style="56"/>
    <col min="1885" max="1885" width="1.69921875" style="56" customWidth="1"/>
    <col min="1886" max="1886" width="2.5" style="56" customWidth="1"/>
    <col min="1887" max="1887" width="3.59765625" style="56" customWidth="1"/>
    <col min="1888" max="1888" width="2.69921875" style="56" customWidth="1"/>
    <col min="1889" max="1889" width="0.8984375" style="56" customWidth="1"/>
    <col min="1890" max="1890" width="1.19921875" style="56" customWidth="1"/>
    <col min="1891" max="1891" width="5.3984375" style="56" customWidth="1"/>
    <col min="1892" max="1892" width="6.5" style="56" customWidth="1"/>
    <col min="1893" max="1893" width="4.09765625" style="56" customWidth="1"/>
    <col min="1894" max="1894" width="7.8984375" style="56" customWidth="1"/>
    <col min="1895" max="1895" width="8.69921875" style="56" customWidth="1"/>
    <col min="1896" max="1899" width="6.19921875" style="56" customWidth="1"/>
    <col min="1900" max="1900" width="4.8984375" style="56" customWidth="1"/>
    <col min="1901" max="1901" width="2.5" style="56" customWidth="1"/>
    <col min="1902" max="1902" width="4.8984375" style="56" customWidth="1"/>
    <col min="1903" max="2140" width="9" style="56"/>
    <col min="2141" max="2141" width="1.69921875" style="56" customWidth="1"/>
    <col min="2142" max="2142" width="2.5" style="56" customWidth="1"/>
    <col min="2143" max="2143" width="3.59765625" style="56" customWidth="1"/>
    <col min="2144" max="2144" width="2.69921875" style="56" customWidth="1"/>
    <col min="2145" max="2145" width="0.8984375" style="56" customWidth="1"/>
    <col min="2146" max="2146" width="1.19921875" style="56" customWidth="1"/>
    <col min="2147" max="2147" width="5.3984375" style="56" customWidth="1"/>
    <col min="2148" max="2148" width="6.5" style="56" customWidth="1"/>
    <col min="2149" max="2149" width="4.09765625" style="56" customWidth="1"/>
    <col min="2150" max="2150" width="7.8984375" style="56" customWidth="1"/>
    <col min="2151" max="2151" width="8.69921875" style="56" customWidth="1"/>
    <col min="2152" max="2155" width="6.19921875" style="56" customWidth="1"/>
    <col min="2156" max="2156" width="4.8984375" style="56" customWidth="1"/>
    <col min="2157" max="2157" width="2.5" style="56" customWidth="1"/>
    <col min="2158" max="2158" width="4.8984375" style="56" customWidth="1"/>
    <col min="2159" max="2396" width="9" style="56"/>
    <col min="2397" max="2397" width="1.69921875" style="56" customWidth="1"/>
    <col min="2398" max="2398" width="2.5" style="56" customWidth="1"/>
    <col min="2399" max="2399" width="3.59765625" style="56" customWidth="1"/>
    <col min="2400" max="2400" width="2.69921875" style="56" customWidth="1"/>
    <col min="2401" max="2401" width="0.8984375" style="56" customWidth="1"/>
    <col min="2402" max="2402" width="1.19921875" style="56" customWidth="1"/>
    <col min="2403" max="2403" width="5.3984375" style="56" customWidth="1"/>
    <col min="2404" max="2404" width="6.5" style="56" customWidth="1"/>
    <col min="2405" max="2405" width="4.09765625" style="56" customWidth="1"/>
    <col min="2406" max="2406" width="7.8984375" style="56" customWidth="1"/>
    <col min="2407" max="2407" width="8.69921875" style="56" customWidth="1"/>
    <col min="2408" max="2411" width="6.19921875" style="56" customWidth="1"/>
    <col min="2412" max="2412" width="4.8984375" style="56" customWidth="1"/>
    <col min="2413" max="2413" width="2.5" style="56" customWidth="1"/>
    <col min="2414" max="2414" width="4.8984375" style="56" customWidth="1"/>
    <col min="2415" max="2652" width="9" style="56"/>
    <col min="2653" max="2653" width="1.69921875" style="56" customWidth="1"/>
    <col min="2654" max="2654" width="2.5" style="56" customWidth="1"/>
    <col min="2655" max="2655" width="3.59765625" style="56" customWidth="1"/>
    <col min="2656" max="2656" width="2.69921875" style="56" customWidth="1"/>
    <col min="2657" max="2657" width="0.8984375" style="56" customWidth="1"/>
    <col min="2658" max="2658" width="1.19921875" style="56" customWidth="1"/>
    <col min="2659" max="2659" width="5.3984375" style="56" customWidth="1"/>
    <col min="2660" max="2660" width="6.5" style="56" customWidth="1"/>
    <col min="2661" max="2661" width="4.09765625" style="56" customWidth="1"/>
    <col min="2662" max="2662" width="7.8984375" style="56" customWidth="1"/>
    <col min="2663" max="2663" width="8.69921875" style="56" customWidth="1"/>
    <col min="2664" max="2667" width="6.19921875" style="56" customWidth="1"/>
    <col min="2668" max="2668" width="4.8984375" style="56" customWidth="1"/>
    <col min="2669" max="2669" width="2.5" style="56" customWidth="1"/>
    <col min="2670" max="2670" width="4.8984375" style="56" customWidth="1"/>
    <col min="2671" max="2908" width="9" style="56"/>
    <col min="2909" max="2909" width="1.69921875" style="56" customWidth="1"/>
    <col min="2910" max="2910" width="2.5" style="56" customWidth="1"/>
    <col min="2911" max="2911" width="3.59765625" style="56" customWidth="1"/>
    <col min="2912" max="2912" width="2.69921875" style="56" customWidth="1"/>
    <col min="2913" max="2913" width="0.8984375" style="56" customWidth="1"/>
    <col min="2914" max="2914" width="1.19921875" style="56" customWidth="1"/>
    <col min="2915" max="2915" width="5.3984375" style="56" customWidth="1"/>
    <col min="2916" max="2916" width="6.5" style="56" customWidth="1"/>
    <col min="2917" max="2917" width="4.09765625" style="56" customWidth="1"/>
    <col min="2918" max="2918" width="7.8984375" style="56" customWidth="1"/>
    <col min="2919" max="2919" width="8.69921875" style="56" customWidth="1"/>
    <col min="2920" max="2923" width="6.19921875" style="56" customWidth="1"/>
    <col min="2924" max="2924" width="4.8984375" style="56" customWidth="1"/>
    <col min="2925" max="2925" width="2.5" style="56" customWidth="1"/>
    <col min="2926" max="2926" width="4.8984375" style="56" customWidth="1"/>
    <col min="2927" max="3164" width="9" style="56"/>
    <col min="3165" max="3165" width="1.69921875" style="56" customWidth="1"/>
    <col min="3166" max="3166" width="2.5" style="56" customWidth="1"/>
    <col min="3167" max="3167" width="3.59765625" style="56" customWidth="1"/>
    <col min="3168" max="3168" width="2.69921875" style="56" customWidth="1"/>
    <col min="3169" max="3169" width="0.8984375" style="56" customWidth="1"/>
    <col min="3170" max="3170" width="1.19921875" style="56" customWidth="1"/>
    <col min="3171" max="3171" width="5.3984375" style="56" customWidth="1"/>
    <col min="3172" max="3172" width="6.5" style="56" customWidth="1"/>
    <col min="3173" max="3173" width="4.09765625" style="56" customWidth="1"/>
    <col min="3174" max="3174" width="7.8984375" style="56" customWidth="1"/>
    <col min="3175" max="3175" width="8.69921875" style="56" customWidth="1"/>
    <col min="3176" max="3179" width="6.19921875" style="56" customWidth="1"/>
    <col min="3180" max="3180" width="4.8984375" style="56" customWidth="1"/>
    <col min="3181" max="3181" width="2.5" style="56" customWidth="1"/>
    <col min="3182" max="3182" width="4.8984375" style="56" customWidth="1"/>
    <col min="3183" max="3420" width="9" style="56"/>
    <col min="3421" max="3421" width="1.69921875" style="56" customWidth="1"/>
    <col min="3422" max="3422" width="2.5" style="56" customWidth="1"/>
    <col min="3423" max="3423" width="3.59765625" style="56" customWidth="1"/>
    <col min="3424" max="3424" width="2.69921875" style="56" customWidth="1"/>
    <col min="3425" max="3425" width="0.8984375" style="56" customWidth="1"/>
    <col min="3426" max="3426" width="1.19921875" style="56" customWidth="1"/>
    <col min="3427" max="3427" width="5.3984375" style="56" customWidth="1"/>
    <col min="3428" max="3428" width="6.5" style="56" customWidth="1"/>
    <col min="3429" max="3429" width="4.09765625" style="56" customWidth="1"/>
    <col min="3430" max="3430" width="7.8984375" style="56" customWidth="1"/>
    <col min="3431" max="3431" width="8.69921875" style="56" customWidth="1"/>
    <col min="3432" max="3435" width="6.19921875" style="56" customWidth="1"/>
    <col min="3436" max="3436" width="4.8984375" style="56" customWidth="1"/>
    <col min="3437" max="3437" width="2.5" style="56" customWidth="1"/>
    <col min="3438" max="3438" width="4.8984375" style="56" customWidth="1"/>
    <col min="3439" max="3676" width="9" style="56"/>
    <col min="3677" max="3677" width="1.69921875" style="56" customWidth="1"/>
    <col min="3678" max="3678" width="2.5" style="56" customWidth="1"/>
    <col min="3679" max="3679" width="3.59765625" style="56" customWidth="1"/>
    <col min="3680" max="3680" width="2.69921875" style="56" customWidth="1"/>
    <col min="3681" max="3681" width="0.8984375" style="56" customWidth="1"/>
    <col min="3682" max="3682" width="1.19921875" style="56" customWidth="1"/>
    <col min="3683" max="3683" width="5.3984375" style="56" customWidth="1"/>
    <col min="3684" max="3684" width="6.5" style="56" customWidth="1"/>
    <col min="3685" max="3685" width="4.09765625" style="56" customWidth="1"/>
    <col min="3686" max="3686" width="7.8984375" style="56" customWidth="1"/>
    <col min="3687" max="3687" width="8.69921875" style="56" customWidth="1"/>
    <col min="3688" max="3691" width="6.19921875" style="56" customWidth="1"/>
    <col min="3692" max="3692" width="4.8984375" style="56" customWidth="1"/>
    <col min="3693" max="3693" width="2.5" style="56" customWidth="1"/>
    <col min="3694" max="3694" width="4.8984375" style="56" customWidth="1"/>
    <col min="3695" max="3932" width="9" style="56"/>
    <col min="3933" max="3933" width="1.69921875" style="56" customWidth="1"/>
    <col min="3934" max="3934" width="2.5" style="56" customWidth="1"/>
    <col min="3935" max="3935" width="3.59765625" style="56" customWidth="1"/>
    <col min="3936" max="3936" width="2.69921875" style="56" customWidth="1"/>
    <col min="3937" max="3937" width="0.8984375" style="56" customWidth="1"/>
    <col min="3938" max="3938" width="1.19921875" style="56" customWidth="1"/>
    <col min="3939" max="3939" width="5.3984375" style="56" customWidth="1"/>
    <col min="3940" max="3940" width="6.5" style="56" customWidth="1"/>
    <col min="3941" max="3941" width="4.09765625" style="56" customWidth="1"/>
    <col min="3942" max="3942" width="7.8984375" style="56" customWidth="1"/>
    <col min="3943" max="3943" width="8.69921875" style="56" customWidth="1"/>
    <col min="3944" max="3947" width="6.19921875" style="56" customWidth="1"/>
    <col min="3948" max="3948" width="4.8984375" style="56" customWidth="1"/>
    <col min="3949" max="3949" width="2.5" style="56" customWidth="1"/>
    <col min="3950" max="3950" width="4.8984375" style="56" customWidth="1"/>
    <col min="3951" max="4188" width="9" style="56"/>
    <col min="4189" max="4189" width="1.69921875" style="56" customWidth="1"/>
    <col min="4190" max="4190" width="2.5" style="56" customWidth="1"/>
    <col min="4191" max="4191" width="3.59765625" style="56" customWidth="1"/>
    <col min="4192" max="4192" width="2.69921875" style="56" customWidth="1"/>
    <col min="4193" max="4193" width="0.8984375" style="56" customWidth="1"/>
    <col min="4194" max="4194" width="1.19921875" style="56" customWidth="1"/>
    <col min="4195" max="4195" width="5.3984375" style="56" customWidth="1"/>
    <col min="4196" max="4196" width="6.5" style="56" customWidth="1"/>
    <col min="4197" max="4197" width="4.09765625" style="56" customWidth="1"/>
    <col min="4198" max="4198" width="7.8984375" style="56" customWidth="1"/>
    <col min="4199" max="4199" width="8.69921875" style="56" customWidth="1"/>
    <col min="4200" max="4203" width="6.19921875" style="56" customWidth="1"/>
    <col min="4204" max="4204" width="4.8984375" style="56" customWidth="1"/>
    <col min="4205" max="4205" width="2.5" style="56" customWidth="1"/>
    <col min="4206" max="4206" width="4.8984375" style="56" customWidth="1"/>
    <col min="4207" max="4444" width="9" style="56"/>
    <col min="4445" max="4445" width="1.69921875" style="56" customWidth="1"/>
    <col min="4446" max="4446" width="2.5" style="56" customWidth="1"/>
    <col min="4447" max="4447" width="3.59765625" style="56" customWidth="1"/>
    <col min="4448" max="4448" width="2.69921875" style="56" customWidth="1"/>
    <col min="4449" max="4449" width="0.8984375" style="56" customWidth="1"/>
    <col min="4450" max="4450" width="1.19921875" style="56" customWidth="1"/>
    <col min="4451" max="4451" width="5.3984375" style="56" customWidth="1"/>
    <col min="4452" max="4452" width="6.5" style="56" customWidth="1"/>
    <col min="4453" max="4453" width="4.09765625" style="56" customWidth="1"/>
    <col min="4454" max="4454" width="7.8984375" style="56" customWidth="1"/>
    <col min="4455" max="4455" width="8.69921875" style="56" customWidth="1"/>
    <col min="4456" max="4459" width="6.19921875" style="56" customWidth="1"/>
    <col min="4460" max="4460" width="4.8984375" style="56" customWidth="1"/>
    <col min="4461" max="4461" width="2.5" style="56" customWidth="1"/>
    <col min="4462" max="4462" width="4.8984375" style="56" customWidth="1"/>
    <col min="4463" max="4700" width="9" style="56"/>
    <col min="4701" max="4701" width="1.69921875" style="56" customWidth="1"/>
    <col min="4702" max="4702" width="2.5" style="56" customWidth="1"/>
    <col min="4703" max="4703" width="3.59765625" style="56" customWidth="1"/>
    <col min="4704" max="4704" width="2.69921875" style="56" customWidth="1"/>
    <col min="4705" max="4705" width="0.8984375" style="56" customWidth="1"/>
    <col min="4706" max="4706" width="1.19921875" style="56" customWidth="1"/>
    <col min="4707" max="4707" width="5.3984375" style="56" customWidth="1"/>
    <col min="4708" max="4708" width="6.5" style="56" customWidth="1"/>
    <col min="4709" max="4709" width="4.09765625" style="56" customWidth="1"/>
    <col min="4710" max="4710" width="7.8984375" style="56" customWidth="1"/>
    <col min="4711" max="4711" width="8.69921875" style="56" customWidth="1"/>
    <col min="4712" max="4715" width="6.19921875" style="56" customWidth="1"/>
    <col min="4716" max="4716" width="4.8984375" style="56" customWidth="1"/>
    <col min="4717" max="4717" width="2.5" style="56" customWidth="1"/>
    <col min="4718" max="4718" width="4.8984375" style="56" customWidth="1"/>
    <col min="4719" max="4956" width="9" style="56"/>
    <col min="4957" max="4957" width="1.69921875" style="56" customWidth="1"/>
    <col min="4958" max="4958" width="2.5" style="56" customWidth="1"/>
    <col min="4959" max="4959" width="3.59765625" style="56" customWidth="1"/>
    <col min="4960" max="4960" width="2.69921875" style="56" customWidth="1"/>
    <col min="4961" max="4961" width="0.8984375" style="56" customWidth="1"/>
    <col min="4962" max="4962" width="1.19921875" style="56" customWidth="1"/>
    <col min="4963" max="4963" width="5.3984375" style="56" customWidth="1"/>
    <col min="4964" max="4964" width="6.5" style="56" customWidth="1"/>
    <col min="4965" max="4965" width="4.09765625" style="56" customWidth="1"/>
    <col min="4966" max="4966" width="7.8984375" style="56" customWidth="1"/>
    <col min="4967" max="4967" width="8.69921875" style="56" customWidth="1"/>
    <col min="4968" max="4971" width="6.19921875" style="56" customWidth="1"/>
    <col min="4972" max="4972" width="4.8984375" style="56" customWidth="1"/>
    <col min="4973" max="4973" width="2.5" style="56" customWidth="1"/>
    <col min="4974" max="4974" width="4.8984375" style="56" customWidth="1"/>
    <col min="4975" max="5212" width="9" style="56"/>
    <col min="5213" max="5213" width="1.69921875" style="56" customWidth="1"/>
    <col min="5214" max="5214" width="2.5" style="56" customWidth="1"/>
    <col min="5215" max="5215" width="3.59765625" style="56" customWidth="1"/>
    <col min="5216" max="5216" width="2.69921875" style="56" customWidth="1"/>
    <col min="5217" max="5217" width="0.8984375" style="56" customWidth="1"/>
    <col min="5218" max="5218" width="1.19921875" style="56" customWidth="1"/>
    <col min="5219" max="5219" width="5.3984375" style="56" customWidth="1"/>
    <col min="5220" max="5220" width="6.5" style="56" customWidth="1"/>
    <col min="5221" max="5221" width="4.09765625" style="56" customWidth="1"/>
    <col min="5222" max="5222" width="7.8984375" style="56" customWidth="1"/>
    <col min="5223" max="5223" width="8.69921875" style="56" customWidth="1"/>
    <col min="5224" max="5227" width="6.19921875" style="56" customWidth="1"/>
    <col min="5228" max="5228" width="4.8984375" style="56" customWidth="1"/>
    <col min="5229" max="5229" width="2.5" style="56" customWidth="1"/>
    <col min="5230" max="5230" width="4.8984375" style="56" customWidth="1"/>
    <col min="5231" max="5468" width="9" style="56"/>
    <col min="5469" max="5469" width="1.69921875" style="56" customWidth="1"/>
    <col min="5470" max="5470" width="2.5" style="56" customWidth="1"/>
    <col min="5471" max="5471" width="3.59765625" style="56" customWidth="1"/>
    <col min="5472" max="5472" width="2.69921875" style="56" customWidth="1"/>
    <col min="5473" max="5473" width="0.8984375" style="56" customWidth="1"/>
    <col min="5474" max="5474" width="1.19921875" style="56" customWidth="1"/>
    <col min="5475" max="5475" width="5.3984375" style="56" customWidth="1"/>
    <col min="5476" max="5476" width="6.5" style="56" customWidth="1"/>
    <col min="5477" max="5477" width="4.09765625" style="56" customWidth="1"/>
    <col min="5478" max="5478" width="7.8984375" style="56" customWidth="1"/>
    <col min="5479" max="5479" width="8.69921875" style="56" customWidth="1"/>
    <col min="5480" max="5483" width="6.19921875" style="56" customWidth="1"/>
    <col min="5484" max="5484" width="4.8984375" style="56" customWidth="1"/>
    <col min="5485" max="5485" width="2.5" style="56" customWidth="1"/>
    <col min="5486" max="5486" width="4.8984375" style="56" customWidth="1"/>
    <col min="5487" max="5724" width="9" style="56"/>
    <col min="5725" max="5725" width="1.69921875" style="56" customWidth="1"/>
    <col min="5726" max="5726" width="2.5" style="56" customWidth="1"/>
    <col min="5727" max="5727" width="3.59765625" style="56" customWidth="1"/>
    <col min="5728" max="5728" width="2.69921875" style="56" customWidth="1"/>
    <col min="5729" max="5729" width="0.8984375" style="56" customWidth="1"/>
    <col min="5730" max="5730" width="1.19921875" style="56" customWidth="1"/>
    <col min="5731" max="5731" width="5.3984375" style="56" customWidth="1"/>
    <col min="5732" max="5732" width="6.5" style="56" customWidth="1"/>
    <col min="5733" max="5733" width="4.09765625" style="56" customWidth="1"/>
    <col min="5734" max="5734" width="7.8984375" style="56" customWidth="1"/>
    <col min="5735" max="5735" width="8.69921875" style="56" customWidth="1"/>
    <col min="5736" max="5739" width="6.19921875" style="56" customWidth="1"/>
    <col min="5740" max="5740" width="4.8984375" style="56" customWidth="1"/>
    <col min="5741" max="5741" width="2.5" style="56" customWidth="1"/>
    <col min="5742" max="5742" width="4.8984375" style="56" customWidth="1"/>
    <col min="5743" max="5980" width="9" style="56"/>
    <col min="5981" max="5981" width="1.69921875" style="56" customWidth="1"/>
    <col min="5982" max="5982" width="2.5" style="56" customWidth="1"/>
    <col min="5983" max="5983" width="3.59765625" style="56" customWidth="1"/>
    <col min="5984" max="5984" width="2.69921875" style="56" customWidth="1"/>
    <col min="5985" max="5985" width="0.8984375" style="56" customWidth="1"/>
    <col min="5986" max="5986" width="1.19921875" style="56" customWidth="1"/>
    <col min="5987" max="5987" width="5.3984375" style="56" customWidth="1"/>
    <col min="5988" max="5988" width="6.5" style="56" customWidth="1"/>
    <col min="5989" max="5989" width="4.09765625" style="56" customWidth="1"/>
    <col min="5990" max="5990" width="7.8984375" style="56" customWidth="1"/>
    <col min="5991" max="5991" width="8.69921875" style="56" customWidth="1"/>
    <col min="5992" max="5995" width="6.19921875" style="56" customWidth="1"/>
    <col min="5996" max="5996" width="4.8984375" style="56" customWidth="1"/>
    <col min="5997" max="5997" width="2.5" style="56" customWidth="1"/>
    <col min="5998" max="5998" width="4.8984375" style="56" customWidth="1"/>
    <col min="5999" max="6236" width="9" style="56"/>
    <col min="6237" max="6237" width="1.69921875" style="56" customWidth="1"/>
    <col min="6238" max="6238" width="2.5" style="56" customWidth="1"/>
    <col min="6239" max="6239" width="3.59765625" style="56" customWidth="1"/>
    <col min="6240" max="6240" width="2.69921875" style="56" customWidth="1"/>
    <col min="6241" max="6241" width="0.8984375" style="56" customWidth="1"/>
    <col min="6242" max="6242" width="1.19921875" style="56" customWidth="1"/>
    <col min="6243" max="6243" width="5.3984375" style="56" customWidth="1"/>
    <col min="6244" max="6244" width="6.5" style="56" customWidth="1"/>
    <col min="6245" max="6245" width="4.09765625" style="56" customWidth="1"/>
    <col min="6246" max="6246" width="7.8984375" style="56" customWidth="1"/>
    <col min="6247" max="6247" width="8.69921875" style="56" customWidth="1"/>
    <col min="6248" max="6251" width="6.19921875" style="56" customWidth="1"/>
    <col min="6252" max="6252" width="4.8984375" style="56" customWidth="1"/>
    <col min="6253" max="6253" width="2.5" style="56" customWidth="1"/>
    <col min="6254" max="6254" width="4.8984375" style="56" customWidth="1"/>
    <col min="6255" max="6492" width="9" style="56"/>
    <col min="6493" max="6493" width="1.69921875" style="56" customWidth="1"/>
    <col min="6494" max="6494" width="2.5" style="56" customWidth="1"/>
    <col min="6495" max="6495" width="3.59765625" style="56" customWidth="1"/>
    <col min="6496" max="6496" width="2.69921875" style="56" customWidth="1"/>
    <col min="6497" max="6497" width="0.8984375" style="56" customWidth="1"/>
    <col min="6498" max="6498" width="1.19921875" style="56" customWidth="1"/>
    <col min="6499" max="6499" width="5.3984375" style="56" customWidth="1"/>
    <col min="6500" max="6500" width="6.5" style="56" customWidth="1"/>
    <col min="6501" max="6501" width="4.09765625" style="56" customWidth="1"/>
    <col min="6502" max="6502" width="7.8984375" style="56" customWidth="1"/>
    <col min="6503" max="6503" width="8.69921875" style="56" customWidth="1"/>
    <col min="6504" max="6507" width="6.19921875" style="56" customWidth="1"/>
    <col min="6508" max="6508" width="4.8984375" style="56" customWidth="1"/>
    <col min="6509" max="6509" width="2.5" style="56" customWidth="1"/>
    <col min="6510" max="6510" width="4.8984375" style="56" customWidth="1"/>
    <col min="6511" max="6748" width="9" style="56"/>
    <col min="6749" max="6749" width="1.69921875" style="56" customWidth="1"/>
    <col min="6750" max="6750" width="2.5" style="56" customWidth="1"/>
    <col min="6751" max="6751" width="3.59765625" style="56" customWidth="1"/>
    <col min="6752" max="6752" width="2.69921875" style="56" customWidth="1"/>
    <col min="6753" max="6753" width="0.8984375" style="56" customWidth="1"/>
    <col min="6754" max="6754" width="1.19921875" style="56" customWidth="1"/>
    <col min="6755" max="6755" width="5.3984375" style="56" customWidth="1"/>
    <col min="6756" max="6756" width="6.5" style="56" customWidth="1"/>
    <col min="6757" max="6757" width="4.09765625" style="56" customWidth="1"/>
    <col min="6758" max="6758" width="7.8984375" style="56" customWidth="1"/>
    <col min="6759" max="6759" width="8.69921875" style="56" customWidth="1"/>
    <col min="6760" max="6763" width="6.19921875" style="56" customWidth="1"/>
    <col min="6764" max="6764" width="4.8984375" style="56" customWidth="1"/>
    <col min="6765" max="6765" width="2.5" style="56" customWidth="1"/>
    <col min="6766" max="6766" width="4.8984375" style="56" customWidth="1"/>
    <col min="6767" max="7004" width="9" style="56"/>
    <col min="7005" max="7005" width="1.69921875" style="56" customWidth="1"/>
    <col min="7006" max="7006" width="2.5" style="56" customWidth="1"/>
    <col min="7007" max="7007" width="3.59765625" style="56" customWidth="1"/>
    <col min="7008" max="7008" width="2.69921875" style="56" customWidth="1"/>
    <col min="7009" max="7009" width="0.8984375" style="56" customWidth="1"/>
    <col min="7010" max="7010" width="1.19921875" style="56" customWidth="1"/>
    <col min="7011" max="7011" width="5.3984375" style="56" customWidth="1"/>
    <col min="7012" max="7012" width="6.5" style="56" customWidth="1"/>
    <col min="7013" max="7013" width="4.09765625" style="56" customWidth="1"/>
    <col min="7014" max="7014" width="7.8984375" style="56" customWidth="1"/>
    <col min="7015" max="7015" width="8.69921875" style="56" customWidth="1"/>
    <col min="7016" max="7019" width="6.19921875" style="56" customWidth="1"/>
    <col min="7020" max="7020" width="4.8984375" style="56" customWidth="1"/>
    <col min="7021" max="7021" width="2.5" style="56" customWidth="1"/>
    <col min="7022" max="7022" width="4.8984375" style="56" customWidth="1"/>
    <col min="7023" max="7260" width="9" style="56"/>
    <col min="7261" max="7261" width="1.69921875" style="56" customWidth="1"/>
    <col min="7262" max="7262" width="2.5" style="56" customWidth="1"/>
    <col min="7263" max="7263" width="3.59765625" style="56" customWidth="1"/>
    <col min="7264" max="7264" width="2.69921875" style="56" customWidth="1"/>
    <col min="7265" max="7265" width="0.8984375" style="56" customWidth="1"/>
    <col min="7266" max="7266" width="1.19921875" style="56" customWidth="1"/>
    <col min="7267" max="7267" width="5.3984375" style="56" customWidth="1"/>
    <col min="7268" max="7268" width="6.5" style="56" customWidth="1"/>
    <col min="7269" max="7269" width="4.09765625" style="56" customWidth="1"/>
    <col min="7270" max="7270" width="7.8984375" style="56" customWidth="1"/>
    <col min="7271" max="7271" width="8.69921875" style="56" customWidth="1"/>
    <col min="7272" max="7275" width="6.19921875" style="56" customWidth="1"/>
    <col min="7276" max="7276" width="4.8984375" style="56" customWidth="1"/>
    <col min="7277" max="7277" width="2.5" style="56" customWidth="1"/>
    <col min="7278" max="7278" width="4.8984375" style="56" customWidth="1"/>
    <col min="7279" max="7516" width="9" style="56"/>
    <col min="7517" max="7517" width="1.69921875" style="56" customWidth="1"/>
    <col min="7518" max="7518" width="2.5" style="56" customWidth="1"/>
    <col min="7519" max="7519" width="3.59765625" style="56" customWidth="1"/>
    <col min="7520" max="7520" width="2.69921875" style="56" customWidth="1"/>
    <col min="7521" max="7521" width="0.8984375" style="56" customWidth="1"/>
    <col min="7522" max="7522" width="1.19921875" style="56" customWidth="1"/>
    <col min="7523" max="7523" width="5.3984375" style="56" customWidth="1"/>
    <col min="7524" max="7524" width="6.5" style="56" customWidth="1"/>
    <col min="7525" max="7525" width="4.09765625" style="56" customWidth="1"/>
    <col min="7526" max="7526" width="7.8984375" style="56" customWidth="1"/>
    <col min="7527" max="7527" width="8.69921875" style="56" customWidth="1"/>
    <col min="7528" max="7531" width="6.19921875" style="56" customWidth="1"/>
    <col min="7532" max="7532" width="4.8984375" style="56" customWidth="1"/>
    <col min="7533" max="7533" width="2.5" style="56" customWidth="1"/>
    <col min="7534" max="7534" width="4.8984375" style="56" customWidth="1"/>
    <col min="7535" max="7772" width="9" style="56"/>
    <col min="7773" max="7773" width="1.69921875" style="56" customWidth="1"/>
    <col min="7774" max="7774" width="2.5" style="56" customWidth="1"/>
    <col min="7775" max="7775" width="3.59765625" style="56" customWidth="1"/>
    <col min="7776" max="7776" width="2.69921875" style="56" customWidth="1"/>
    <col min="7777" max="7777" width="0.8984375" style="56" customWidth="1"/>
    <col min="7778" max="7778" width="1.19921875" style="56" customWidth="1"/>
    <col min="7779" max="7779" width="5.3984375" style="56" customWidth="1"/>
    <col min="7780" max="7780" width="6.5" style="56" customWidth="1"/>
    <col min="7781" max="7781" width="4.09765625" style="56" customWidth="1"/>
    <col min="7782" max="7782" width="7.8984375" style="56" customWidth="1"/>
    <col min="7783" max="7783" width="8.69921875" style="56" customWidth="1"/>
    <col min="7784" max="7787" width="6.19921875" style="56" customWidth="1"/>
    <col min="7788" max="7788" width="4.8984375" style="56" customWidth="1"/>
    <col min="7789" max="7789" width="2.5" style="56" customWidth="1"/>
    <col min="7790" max="7790" width="4.8984375" style="56" customWidth="1"/>
    <col min="7791" max="8028" width="9" style="56"/>
    <col min="8029" max="8029" width="1.69921875" style="56" customWidth="1"/>
    <col min="8030" max="8030" width="2.5" style="56" customWidth="1"/>
    <col min="8031" max="8031" width="3.59765625" style="56" customWidth="1"/>
    <col min="8032" max="8032" width="2.69921875" style="56" customWidth="1"/>
    <col min="8033" max="8033" width="0.8984375" style="56" customWidth="1"/>
    <col min="8034" max="8034" width="1.19921875" style="56" customWidth="1"/>
    <col min="8035" max="8035" width="5.3984375" style="56" customWidth="1"/>
    <col min="8036" max="8036" width="6.5" style="56" customWidth="1"/>
    <col min="8037" max="8037" width="4.09765625" style="56" customWidth="1"/>
    <col min="8038" max="8038" width="7.8984375" style="56" customWidth="1"/>
    <col min="8039" max="8039" width="8.69921875" style="56" customWidth="1"/>
    <col min="8040" max="8043" width="6.19921875" style="56" customWidth="1"/>
    <col min="8044" max="8044" width="4.8984375" style="56" customWidth="1"/>
    <col min="8045" max="8045" width="2.5" style="56" customWidth="1"/>
    <col min="8046" max="8046" width="4.8984375" style="56" customWidth="1"/>
    <col min="8047" max="8284" width="9" style="56"/>
    <col min="8285" max="8285" width="1.69921875" style="56" customWidth="1"/>
    <col min="8286" max="8286" width="2.5" style="56" customWidth="1"/>
    <col min="8287" max="8287" width="3.59765625" style="56" customWidth="1"/>
    <col min="8288" max="8288" width="2.69921875" style="56" customWidth="1"/>
    <col min="8289" max="8289" width="0.8984375" style="56" customWidth="1"/>
    <col min="8290" max="8290" width="1.19921875" style="56" customWidth="1"/>
    <col min="8291" max="8291" width="5.3984375" style="56" customWidth="1"/>
    <col min="8292" max="8292" width="6.5" style="56" customWidth="1"/>
    <col min="8293" max="8293" width="4.09765625" style="56" customWidth="1"/>
    <col min="8294" max="8294" width="7.8984375" style="56" customWidth="1"/>
    <col min="8295" max="8295" width="8.69921875" style="56" customWidth="1"/>
    <col min="8296" max="8299" width="6.19921875" style="56" customWidth="1"/>
    <col min="8300" max="8300" width="4.8984375" style="56" customWidth="1"/>
    <col min="8301" max="8301" width="2.5" style="56" customWidth="1"/>
    <col min="8302" max="8302" width="4.8984375" style="56" customWidth="1"/>
    <col min="8303" max="8540" width="9" style="56"/>
    <col min="8541" max="8541" width="1.69921875" style="56" customWidth="1"/>
    <col min="8542" max="8542" width="2.5" style="56" customWidth="1"/>
    <col min="8543" max="8543" width="3.59765625" style="56" customWidth="1"/>
    <col min="8544" max="8544" width="2.69921875" style="56" customWidth="1"/>
    <col min="8545" max="8545" width="0.8984375" style="56" customWidth="1"/>
    <col min="8546" max="8546" width="1.19921875" style="56" customWidth="1"/>
    <col min="8547" max="8547" width="5.3984375" style="56" customWidth="1"/>
    <col min="8548" max="8548" width="6.5" style="56" customWidth="1"/>
    <col min="8549" max="8549" width="4.09765625" style="56" customWidth="1"/>
    <col min="8550" max="8550" width="7.8984375" style="56" customWidth="1"/>
    <col min="8551" max="8551" width="8.69921875" style="56" customWidth="1"/>
    <col min="8552" max="8555" width="6.19921875" style="56" customWidth="1"/>
    <col min="8556" max="8556" width="4.8984375" style="56" customWidth="1"/>
    <col min="8557" max="8557" width="2.5" style="56" customWidth="1"/>
    <col min="8558" max="8558" width="4.8984375" style="56" customWidth="1"/>
    <col min="8559" max="8796" width="9" style="56"/>
    <col min="8797" max="8797" width="1.69921875" style="56" customWidth="1"/>
    <col min="8798" max="8798" width="2.5" style="56" customWidth="1"/>
    <col min="8799" max="8799" width="3.59765625" style="56" customWidth="1"/>
    <col min="8800" max="8800" width="2.69921875" style="56" customWidth="1"/>
    <col min="8801" max="8801" width="0.8984375" style="56" customWidth="1"/>
    <col min="8802" max="8802" width="1.19921875" style="56" customWidth="1"/>
    <col min="8803" max="8803" width="5.3984375" style="56" customWidth="1"/>
    <col min="8804" max="8804" width="6.5" style="56" customWidth="1"/>
    <col min="8805" max="8805" width="4.09765625" style="56" customWidth="1"/>
    <col min="8806" max="8806" width="7.8984375" style="56" customWidth="1"/>
    <col min="8807" max="8807" width="8.69921875" style="56" customWidth="1"/>
    <col min="8808" max="8811" width="6.19921875" style="56" customWidth="1"/>
    <col min="8812" max="8812" width="4.8984375" style="56" customWidth="1"/>
    <col min="8813" max="8813" width="2.5" style="56" customWidth="1"/>
    <col min="8814" max="8814" width="4.8984375" style="56" customWidth="1"/>
    <col min="8815" max="9052" width="9" style="56"/>
    <col min="9053" max="9053" width="1.69921875" style="56" customWidth="1"/>
    <col min="9054" max="9054" width="2.5" style="56" customWidth="1"/>
    <col min="9055" max="9055" width="3.59765625" style="56" customWidth="1"/>
    <col min="9056" max="9056" width="2.69921875" style="56" customWidth="1"/>
    <col min="9057" max="9057" width="0.8984375" style="56" customWidth="1"/>
    <col min="9058" max="9058" width="1.19921875" style="56" customWidth="1"/>
    <col min="9059" max="9059" width="5.3984375" style="56" customWidth="1"/>
    <col min="9060" max="9060" width="6.5" style="56" customWidth="1"/>
    <col min="9061" max="9061" width="4.09765625" style="56" customWidth="1"/>
    <col min="9062" max="9062" width="7.8984375" style="56" customWidth="1"/>
    <col min="9063" max="9063" width="8.69921875" style="56" customWidth="1"/>
    <col min="9064" max="9067" width="6.19921875" style="56" customWidth="1"/>
    <col min="9068" max="9068" width="4.8984375" style="56" customWidth="1"/>
    <col min="9069" max="9069" width="2.5" style="56" customWidth="1"/>
    <col min="9070" max="9070" width="4.8984375" style="56" customWidth="1"/>
    <col min="9071" max="9308" width="9" style="56"/>
    <col min="9309" max="9309" width="1.69921875" style="56" customWidth="1"/>
    <col min="9310" max="9310" width="2.5" style="56" customWidth="1"/>
    <col min="9311" max="9311" width="3.59765625" style="56" customWidth="1"/>
    <col min="9312" max="9312" width="2.69921875" style="56" customWidth="1"/>
    <col min="9313" max="9313" width="0.8984375" style="56" customWidth="1"/>
    <col min="9314" max="9314" width="1.19921875" style="56" customWidth="1"/>
    <col min="9315" max="9315" width="5.3984375" style="56" customWidth="1"/>
    <col min="9316" max="9316" width="6.5" style="56" customWidth="1"/>
    <col min="9317" max="9317" width="4.09765625" style="56" customWidth="1"/>
    <col min="9318" max="9318" width="7.8984375" style="56" customWidth="1"/>
    <col min="9319" max="9319" width="8.69921875" style="56" customWidth="1"/>
    <col min="9320" max="9323" width="6.19921875" style="56" customWidth="1"/>
    <col min="9324" max="9324" width="4.8984375" style="56" customWidth="1"/>
    <col min="9325" max="9325" width="2.5" style="56" customWidth="1"/>
    <col min="9326" max="9326" width="4.8984375" style="56" customWidth="1"/>
    <col min="9327" max="9564" width="9" style="56"/>
    <col min="9565" max="9565" width="1.69921875" style="56" customWidth="1"/>
    <col min="9566" max="9566" width="2.5" style="56" customWidth="1"/>
    <col min="9567" max="9567" width="3.59765625" style="56" customWidth="1"/>
    <col min="9568" max="9568" width="2.69921875" style="56" customWidth="1"/>
    <col min="9569" max="9569" width="0.8984375" style="56" customWidth="1"/>
    <col min="9570" max="9570" width="1.19921875" style="56" customWidth="1"/>
    <col min="9571" max="9571" width="5.3984375" style="56" customWidth="1"/>
    <col min="9572" max="9572" width="6.5" style="56" customWidth="1"/>
    <col min="9573" max="9573" width="4.09765625" style="56" customWidth="1"/>
    <col min="9574" max="9574" width="7.8984375" style="56" customWidth="1"/>
    <col min="9575" max="9575" width="8.69921875" style="56" customWidth="1"/>
    <col min="9576" max="9579" width="6.19921875" style="56" customWidth="1"/>
    <col min="9580" max="9580" width="4.8984375" style="56" customWidth="1"/>
    <col min="9581" max="9581" width="2.5" style="56" customWidth="1"/>
    <col min="9582" max="9582" width="4.8984375" style="56" customWidth="1"/>
    <col min="9583" max="9820" width="9" style="56"/>
    <col min="9821" max="9821" width="1.69921875" style="56" customWidth="1"/>
    <col min="9822" max="9822" width="2.5" style="56" customWidth="1"/>
    <col min="9823" max="9823" width="3.59765625" style="56" customWidth="1"/>
    <col min="9824" max="9824" width="2.69921875" style="56" customWidth="1"/>
    <col min="9825" max="9825" width="0.8984375" style="56" customWidth="1"/>
    <col min="9826" max="9826" width="1.19921875" style="56" customWidth="1"/>
    <col min="9827" max="9827" width="5.3984375" style="56" customWidth="1"/>
    <col min="9828" max="9828" width="6.5" style="56" customWidth="1"/>
    <col min="9829" max="9829" width="4.09765625" style="56" customWidth="1"/>
    <col min="9830" max="9830" width="7.8984375" style="56" customWidth="1"/>
    <col min="9831" max="9831" width="8.69921875" style="56" customWidth="1"/>
    <col min="9832" max="9835" width="6.19921875" style="56" customWidth="1"/>
    <col min="9836" max="9836" width="4.8984375" style="56" customWidth="1"/>
    <col min="9837" max="9837" width="2.5" style="56" customWidth="1"/>
    <col min="9838" max="9838" width="4.8984375" style="56" customWidth="1"/>
    <col min="9839" max="10076" width="9" style="56"/>
    <col min="10077" max="10077" width="1.69921875" style="56" customWidth="1"/>
    <col min="10078" max="10078" width="2.5" style="56" customWidth="1"/>
    <col min="10079" max="10079" width="3.59765625" style="56" customWidth="1"/>
    <col min="10080" max="10080" width="2.69921875" style="56" customWidth="1"/>
    <col min="10081" max="10081" width="0.8984375" style="56" customWidth="1"/>
    <col min="10082" max="10082" width="1.19921875" style="56" customWidth="1"/>
    <col min="10083" max="10083" width="5.3984375" style="56" customWidth="1"/>
    <col min="10084" max="10084" width="6.5" style="56" customWidth="1"/>
    <col min="10085" max="10085" width="4.09765625" style="56" customWidth="1"/>
    <col min="10086" max="10086" width="7.8984375" style="56" customWidth="1"/>
    <col min="10087" max="10087" width="8.69921875" style="56" customWidth="1"/>
    <col min="10088" max="10091" width="6.19921875" style="56" customWidth="1"/>
    <col min="10092" max="10092" width="4.8984375" style="56" customWidth="1"/>
    <col min="10093" max="10093" width="2.5" style="56" customWidth="1"/>
    <col min="10094" max="10094" width="4.8984375" style="56" customWidth="1"/>
    <col min="10095" max="10332" width="9" style="56"/>
    <col min="10333" max="10333" width="1.69921875" style="56" customWidth="1"/>
    <col min="10334" max="10334" width="2.5" style="56" customWidth="1"/>
    <col min="10335" max="10335" width="3.59765625" style="56" customWidth="1"/>
    <col min="10336" max="10336" width="2.69921875" style="56" customWidth="1"/>
    <col min="10337" max="10337" width="0.8984375" style="56" customWidth="1"/>
    <col min="10338" max="10338" width="1.19921875" style="56" customWidth="1"/>
    <col min="10339" max="10339" width="5.3984375" style="56" customWidth="1"/>
    <col min="10340" max="10340" width="6.5" style="56" customWidth="1"/>
    <col min="10341" max="10341" width="4.09765625" style="56" customWidth="1"/>
    <col min="10342" max="10342" width="7.8984375" style="56" customWidth="1"/>
    <col min="10343" max="10343" width="8.69921875" style="56" customWidth="1"/>
    <col min="10344" max="10347" width="6.19921875" style="56" customWidth="1"/>
    <col min="10348" max="10348" width="4.8984375" style="56" customWidth="1"/>
    <col min="10349" max="10349" width="2.5" style="56" customWidth="1"/>
    <col min="10350" max="10350" width="4.8984375" style="56" customWidth="1"/>
    <col min="10351" max="10588" width="9" style="56"/>
    <col min="10589" max="10589" width="1.69921875" style="56" customWidth="1"/>
    <col min="10590" max="10590" width="2.5" style="56" customWidth="1"/>
    <col min="10591" max="10591" width="3.59765625" style="56" customWidth="1"/>
    <col min="10592" max="10592" width="2.69921875" style="56" customWidth="1"/>
    <col min="10593" max="10593" width="0.8984375" style="56" customWidth="1"/>
    <col min="10594" max="10594" width="1.19921875" style="56" customWidth="1"/>
    <col min="10595" max="10595" width="5.3984375" style="56" customWidth="1"/>
    <col min="10596" max="10596" width="6.5" style="56" customWidth="1"/>
    <col min="10597" max="10597" width="4.09765625" style="56" customWidth="1"/>
    <col min="10598" max="10598" width="7.8984375" style="56" customWidth="1"/>
    <col min="10599" max="10599" width="8.69921875" style="56" customWidth="1"/>
    <col min="10600" max="10603" width="6.19921875" style="56" customWidth="1"/>
    <col min="10604" max="10604" width="4.8984375" style="56" customWidth="1"/>
    <col min="10605" max="10605" width="2.5" style="56" customWidth="1"/>
    <col min="10606" max="10606" width="4.8984375" style="56" customWidth="1"/>
    <col min="10607" max="10844" width="9" style="56"/>
    <col min="10845" max="10845" width="1.69921875" style="56" customWidth="1"/>
    <col min="10846" max="10846" width="2.5" style="56" customWidth="1"/>
    <col min="10847" max="10847" width="3.59765625" style="56" customWidth="1"/>
    <col min="10848" max="10848" width="2.69921875" style="56" customWidth="1"/>
    <col min="10849" max="10849" width="0.8984375" style="56" customWidth="1"/>
    <col min="10850" max="10850" width="1.19921875" style="56" customWidth="1"/>
    <col min="10851" max="10851" width="5.3984375" style="56" customWidth="1"/>
    <col min="10852" max="10852" width="6.5" style="56" customWidth="1"/>
    <col min="10853" max="10853" width="4.09765625" style="56" customWidth="1"/>
    <col min="10854" max="10854" width="7.8984375" style="56" customWidth="1"/>
    <col min="10855" max="10855" width="8.69921875" style="56" customWidth="1"/>
    <col min="10856" max="10859" width="6.19921875" style="56" customWidth="1"/>
    <col min="10860" max="10860" width="4.8984375" style="56" customWidth="1"/>
    <col min="10861" max="10861" width="2.5" style="56" customWidth="1"/>
    <col min="10862" max="10862" width="4.8984375" style="56" customWidth="1"/>
    <col min="10863" max="11100" width="9" style="56"/>
    <col min="11101" max="11101" width="1.69921875" style="56" customWidth="1"/>
    <col min="11102" max="11102" width="2.5" style="56" customWidth="1"/>
    <col min="11103" max="11103" width="3.59765625" style="56" customWidth="1"/>
    <col min="11104" max="11104" width="2.69921875" style="56" customWidth="1"/>
    <col min="11105" max="11105" width="0.8984375" style="56" customWidth="1"/>
    <col min="11106" max="11106" width="1.19921875" style="56" customWidth="1"/>
    <col min="11107" max="11107" width="5.3984375" style="56" customWidth="1"/>
    <col min="11108" max="11108" width="6.5" style="56" customWidth="1"/>
    <col min="11109" max="11109" width="4.09765625" style="56" customWidth="1"/>
    <col min="11110" max="11110" width="7.8984375" style="56" customWidth="1"/>
    <col min="11111" max="11111" width="8.69921875" style="56" customWidth="1"/>
    <col min="11112" max="11115" width="6.19921875" style="56" customWidth="1"/>
    <col min="11116" max="11116" width="4.8984375" style="56" customWidth="1"/>
    <col min="11117" max="11117" width="2.5" style="56" customWidth="1"/>
    <col min="11118" max="11118" width="4.8984375" style="56" customWidth="1"/>
    <col min="11119" max="11356" width="9" style="56"/>
    <col min="11357" max="11357" width="1.69921875" style="56" customWidth="1"/>
    <col min="11358" max="11358" width="2.5" style="56" customWidth="1"/>
    <col min="11359" max="11359" width="3.59765625" style="56" customWidth="1"/>
    <col min="11360" max="11360" width="2.69921875" style="56" customWidth="1"/>
    <col min="11361" max="11361" width="0.8984375" style="56" customWidth="1"/>
    <col min="11362" max="11362" width="1.19921875" style="56" customWidth="1"/>
    <col min="11363" max="11363" width="5.3984375" style="56" customWidth="1"/>
    <col min="11364" max="11364" width="6.5" style="56" customWidth="1"/>
    <col min="11365" max="11365" width="4.09765625" style="56" customWidth="1"/>
    <col min="11366" max="11366" width="7.8984375" style="56" customWidth="1"/>
    <col min="11367" max="11367" width="8.69921875" style="56" customWidth="1"/>
    <col min="11368" max="11371" width="6.19921875" style="56" customWidth="1"/>
    <col min="11372" max="11372" width="4.8984375" style="56" customWidth="1"/>
    <col min="11373" max="11373" width="2.5" style="56" customWidth="1"/>
    <col min="11374" max="11374" width="4.8984375" style="56" customWidth="1"/>
    <col min="11375" max="11612" width="9" style="56"/>
    <col min="11613" max="11613" width="1.69921875" style="56" customWidth="1"/>
    <col min="11614" max="11614" width="2.5" style="56" customWidth="1"/>
    <col min="11615" max="11615" width="3.59765625" style="56" customWidth="1"/>
    <col min="11616" max="11616" width="2.69921875" style="56" customWidth="1"/>
    <col min="11617" max="11617" width="0.8984375" style="56" customWidth="1"/>
    <col min="11618" max="11618" width="1.19921875" style="56" customWidth="1"/>
    <col min="11619" max="11619" width="5.3984375" style="56" customWidth="1"/>
    <col min="11620" max="11620" width="6.5" style="56" customWidth="1"/>
    <col min="11621" max="11621" width="4.09765625" style="56" customWidth="1"/>
    <col min="11622" max="11622" width="7.8984375" style="56" customWidth="1"/>
    <col min="11623" max="11623" width="8.69921875" style="56" customWidth="1"/>
    <col min="11624" max="11627" width="6.19921875" style="56" customWidth="1"/>
    <col min="11628" max="11628" width="4.8984375" style="56" customWidth="1"/>
    <col min="11629" max="11629" width="2.5" style="56" customWidth="1"/>
    <col min="11630" max="11630" width="4.8984375" style="56" customWidth="1"/>
    <col min="11631" max="11868" width="9" style="56"/>
    <col min="11869" max="11869" width="1.69921875" style="56" customWidth="1"/>
    <col min="11870" max="11870" width="2.5" style="56" customWidth="1"/>
    <col min="11871" max="11871" width="3.59765625" style="56" customWidth="1"/>
    <col min="11872" max="11872" width="2.69921875" style="56" customWidth="1"/>
    <col min="11873" max="11873" width="0.8984375" style="56" customWidth="1"/>
    <col min="11874" max="11874" width="1.19921875" style="56" customWidth="1"/>
    <col min="11875" max="11875" width="5.3984375" style="56" customWidth="1"/>
    <col min="11876" max="11876" width="6.5" style="56" customWidth="1"/>
    <col min="11877" max="11877" width="4.09765625" style="56" customWidth="1"/>
    <col min="11878" max="11878" width="7.8984375" style="56" customWidth="1"/>
    <col min="11879" max="11879" width="8.69921875" style="56" customWidth="1"/>
    <col min="11880" max="11883" width="6.19921875" style="56" customWidth="1"/>
    <col min="11884" max="11884" width="4.8984375" style="56" customWidth="1"/>
    <col min="11885" max="11885" width="2.5" style="56" customWidth="1"/>
    <col min="11886" max="11886" width="4.8984375" style="56" customWidth="1"/>
    <col min="11887" max="12124" width="9" style="56"/>
    <col min="12125" max="12125" width="1.69921875" style="56" customWidth="1"/>
    <col min="12126" max="12126" width="2.5" style="56" customWidth="1"/>
    <col min="12127" max="12127" width="3.59765625" style="56" customWidth="1"/>
    <col min="12128" max="12128" width="2.69921875" style="56" customWidth="1"/>
    <col min="12129" max="12129" width="0.8984375" style="56" customWidth="1"/>
    <col min="12130" max="12130" width="1.19921875" style="56" customWidth="1"/>
    <col min="12131" max="12131" width="5.3984375" style="56" customWidth="1"/>
    <col min="12132" max="12132" width="6.5" style="56" customWidth="1"/>
    <col min="12133" max="12133" width="4.09765625" style="56" customWidth="1"/>
    <col min="12134" max="12134" width="7.8984375" style="56" customWidth="1"/>
    <col min="12135" max="12135" width="8.69921875" style="56" customWidth="1"/>
    <col min="12136" max="12139" width="6.19921875" style="56" customWidth="1"/>
    <col min="12140" max="12140" width="4.8984375" style="56" customWidth="1"/>
    <col min="12141" max="12141" width="2.5" style="56" customWidth="1"/>
    <col min="12142" max="12142" width="4.8984375" style="56" customWidth="1"/>
    <col min="12143" max="12380" width="9" style="56"/>
    <col min="12381" max="12381" width="1.69921875" style="56" customWidth="1"/>
    <col min="12382" max="12382" width="2.5" style="56" customWidth="1"/>
    <col min="12383" max="12383" width="3.59765625" style="56" customWidth="1"/>
    <col min="12384" max="12384" width="2.69921875" style="56" customWidth="1"/>
    <col min="12385" max="12385" width="0.8984375" style="56" customWidth="1"/>
    <col min="12386" max="12386" width="1.19921875" style="56" customWidth="1"/>
    <col min="12387" max="12387" width="5.3984375" style="56" customWidth="1"/>
    <col min="12388" max="12388" width="6.5" style="56" customWidth="1"/>
    <col min="12389" max="12389" width="4.09765625" style="56" customWidth="1"/>
    <col min="12390" max="12390" width="7.8984375" style="56" customWidth="1"/>
    <col min="12391" max="12391" width="8.69921875" style="56" customWidth="1"/>
    <col min="12392" max="12395" width="6.19921875" style="56" customWidth="1"/>
    <col min="12396" max="12396" width="4.8984375" style="56" customWidth="1"/>
    <col min="12397" max="12397" width="2.5" style="56" customWidth="1"/>
    <col min="12398" max="12398" width="4.8984375" style="56" customWidth="1"/>
    <col min="12399" max="12636" width="9" style="56"/>
    <col min="12637" max="12637" width="1.69921875" style="56" customWidth="1"/>
    <col min="12638" max="12638" width="2.5" style="56" customWidth="1"/>
    <col min="12639" max="12639" width="3.59765625" style="56" customWidth="1"/>
    <col min="12640" max="12640" width="2.69921875" style="56" customWidth="1"/>
    <col min="12641" max="12641" width="0.8984375" style="56" customWidth="1"/>
    <col min="12642" max="12642" width="1.19921875" style="56" customWidth="1"/>
    <col min="12643" max="12643" width="5.3984375" style="56" customWidth="1"/>
    <col min="12644" max="12644" width="6.5" style="56" customWidth="1"/>
    <col min="12645" max="12645" width="4.09765625" style="56" customWidth="1"/>
    <col min="12646" max="12646" width="7.8984375" style="56" customWidth="1"/>
    <col min="12647" max="12647" width="8.69921875" style="56" customWidth="1"/>
    <col min="12648" max="12651" width="6.19921875" style="56" customWidth="1"/>
    <col min="12652" max="12652" width="4.8984375" style="56" customWidth="1"/>
    <col min="12653" max="12653" width="2.5" style="56" customWidth="1"/>
    <col min="12654" max="12654" width="4.8984375" style="56" customWidth="1"/>
    <col min="12655" max="12892" width="9" style="56"/>
    <col min="12893" max="12893" width="1.69921875" style="56" customWidth="1"/>
    <col min="12894" max="12894" width="2.5" style="56" customWidth="1"/>
    <col min="12895" max="12895" width="3.59765625" style="56" customWidth="1"/>
    <col min="12896" max="12896" width="2.69921875" style="56" customWidth="1"/>
    <col min="12897" max="12897" width="0.8984375" style="56" customWidth="1"/>
    <col min="12898" max="12898" width="1.19921875" style="56" customWidth="1"/>
    <col min="12899" max="12899" width="5.3984375" style="56" customWidth="1"/>
    <col min="12900" max="12900" width="6.5" style="56" customWidth="1"/>
    <col min="12901" max="12901" width="4.09765625" style="56" customWidth="1"/>
    <col min="12902" max="12902" width="7.8984375" style="56" customWidth="1"/>
    <col min="12903" max="12903" width="8.69921875" style="56" customWidth="1"/>
    <col min="12904" max="12907" width="6.19921875" style="56" customWidth="1"/>
    <col min="12908" max="12908" width="4.8984375" style="56" customWidth="1"/>
    <col min="12909" max="12909" width="2.5" style="56" customWidth="1"/>
    <col min="12910" max="12910" width="4.8984375" style="56" customWidth="1"/>
    <col min="12911" max="13148" width="9" style="56"/>
    <col min="13149" max="13149" width="1.69921875" style="56" customWidth="1"/>
    <col min="13150" max="13150" width="2.5" style="56" customWidth="1"/>
    <col min="13151" max="13151" width="3.59765625" style="56" customWidth="1"/>
    <col min="13152" max="13152" width="2.69921875" style="56" customWidth="1"/>
    <col min="13153" max="13153" width="0.8984375" style="56" customWidth="1"/>
    <col min="13154" max="13154" width="1.19921875" style="56" customWidth="1"/>
    <col min="13155" max="13155" width="5.3984375" style="56" customWidth="1"/>
    <col min="13156" max="13156" width="6.5" style="56" customWidth="1"/>
    <col min="13157" max="13157" width="4.09765625" style="56" customWidth="1"/>
    <col min="13158" max="13158" width="7.8984375" style="56" customWidth="1"/>
    <col min="13159" max="13159" width="8.69921875" style="56" customWidth="1"/>
    <col min="13160" max="13163" width="6.19921875" style="56" customWidth="1"/>
    <col min="13164" max="13164" width="4.8984375" style="56" customWidth="1"/>
    <col min="13165" max="13165" width="2.5" style="56" customWidth="1"/>
    <col min="13166" max="13166" width="4.8984375" style="56" customWidth="1"/>
    <col min="13167" max="13404" width="9" style="56"/>
    <col min="13405" max="13405" width="1.69921875" style="56" customWidth="1"/>
    <col min="13406" max="13406" width="2.5" style="56" customWidth="1"/>
    <col min="13407" max="13407" width="3.59765625" style="56" customWidth="1"/>
    <col min="13408" max="13408" width="2.69921875" style="56" customWidth="1"/>
    <col min="13409" max="13409" width="0.8984375" style="56" customWidth="1"/>
    <col min="13410" max="13410" width="1.19921875" style="56" customWidth="1"/>
    <col min="13411" max="13411" width="5.3984375" style="56" customWidth="1"/>
    <col min="13412" max="13412" width="6.5" style="56" customWidth="1"/>
    <col min="13413" max="13413" width="4.09765625" style="56" customWidth="1"/>
    <col min="13414" max="13414" width="7.8984375" style="56" customWidth="1"/>
    <col min="13415" max="13415" width="8.69921875" style="56" customWidth="1"/>
    <col min="13416" max="13419" width="6.19921875" style="56" customWidth="1"/>
    <col min="13420" max="13420" width="4.8984375" style="56" customWidth="1"/>
    <col min="13421" max="13421" width="2.5" style="56" customWidth="1"/>
    <col min="13422" max="13422" width="4.8984375" style="56" customWidth="1"/>
    <col min="13423" max="13660" width="9" style="56"/>
    <col min="13661" max="13661" width="1.69921875" style="56" customWidth="1"/>
    <col min="13662" max="13662" width="2.5" style="56" customWidth="1"/>
    <col min="13663" max="13663" width="3.59765625" style="56" customWidth="1"/>
    <col min="13664" max="13664" width="2.69921875" style="56" customWidth="1"/>
    <col min="13665" max="13665" width="0.8984375" style="56" customWidth="1"/>
    <col min="13666" max="13666" width="1.19921875" style="56" customWidth="1"/>
    <col min="13667" max="13667" width="5.3984375" style="56" customWidth="1"/>
    <col min="13668" max="13668" width="6.5" style="56" customWidth="1"/>
    <col min="13669" max="13669" width="4.09765625" style="56" customWidth="1"/>
    <col min="13670" max="13670" width="7.8984375" style="56" customWidth="1"/>
    <col min="13671" max="13671" width="8.69921875" style="56" customWidth="1"/>
    <col min="13672" max="13675" width="6.19921875" style="56" customWidth="1"/>
    <col min="13676" max="13676" width="4.8984375" style="56" customWidth="1"/>
    <col min="13677" max="13677" width="2.5" style="56" customWidth="1"/>
    <col min="13678" max="13678" width="4.8984375" style="56" customWidth="1"/>
    <col min="13679" max="13916" width="9" style="56"/>
    <col min="13917" max="13917" width="1.69921875" style="56" customWidth="1"/>
    <col min="13918" max="13918" width="2.5" style="56" customWidth="1"/>
    <col min="13919" max="13919" width="3.59765625" style="56" customWidth="1"/>
    <col min="13920" max="13920" width="2.69921875" style="56" customWidth="1"/>
    <col min="13921" max="13921" width="0.8984375" style="56" customWidth="1"/>
    <col min="13922" max="13922" width="1.19921875" style="56" customWidth="1"/>
    <col min="13923" max="13923" width="5.3984375" style="56" customWidth="1"/>
    <col min="13924" max="13924" width="6.5" style="56" customWidth="1"/>
    <col min="13925" max="13925" width="4.09765625" style="56" customWidth="1"/>
    <col min="13926" max="13926" width="7.8984375" style="56" customWidth="1"/>
    <col min="13927" max="13927" width="8.69921875" style="56" customWidth="1"/>
    <col min="13928" max="13931" width="6.19921875" style="56" customWidth="1"/>
    <col min="13932" max="13932" width="4.8984375" style="56" customWidth="1"/>
    <col min="13933" max="13933" width="2.5" style="56" customWidth="1"/>
    <col min="13934" max="13934" width="4.8984375" style="56" customWidth="1"/>
    <col min="13935" max="14172" width="9" style="56"/>
    <col min="14173" max="14173" width="1.69921875" style="56" customWidth="1"/>
    <col min="14174" max="14174" width="2.5" style="56" customWidth="1"/>
    <col min="14175" max="14175" width="3.59765625" style="56" customWidth="1"/>
    <col min="14176" max="14176" width="2.69921875" style="56" customWidth="1"/>
    <col min="14177" max="14177" width="0.8984375" style="56" customWidth="1"/>
    <col min="14178" max="14178" width="1.19921875" style="56" customWidth="1"/>
    <col min="14179" max="14179" width="5.3984375" style="56" customWidth="1"/>
    <col min="14180" max="14180" width="6.5" style="56" customWidth="1"/>
    <col min="14181" max="14181" width="4.09765625" style="56" customWidth="1"/>
    <col min="14182" max="14182" width="7.8984375" style="56" customWidth="1"/>
    <col min="14183" max="14183" width="8.69921875" style="56" customWidth="1"/>
    <col min="14184" max="14187" width="6.19921875" style="56" customWidth="1"/>
    <col min="14188" max="14188" width="4.8984375" style="56" customWidth="1"/>
    <col min="14189" max="14189" width="2.5" style="56" customWidth="1"/>
    <col min="14190" max="14190" width="4.8984375" style="56" customWidth="1"/>
    <col min="14191" max="14428" width="9" style="56"/>
    <col min="14429" max="14429" width="1.69921875" style="56" customWidth="1"/>
    <col min="14430" max="14430" width="2.5" style="56" customWidth="1"/>
    <col min="14431" max="14431" width="3.59765625" style="56" customWidth="1"/>
    <col min="14432" max="14432" width="2.69921875" style="56" customWidth="1"/>
    <col min="14433" max="14433" width="0.8984375" style="56" customWidth="1"/>
    <col min="14434" max="14434" width="1.19921875" style="56" customWidth="1"/>
    <col min="14435" max="14435" width="5.3984375" style="56" customWidth="1"/>
    <col min="14436" max="14436" width="6.5" style="56" customWidth="1"/>
    <col min="14437" max="14437" width="4.09765625" style="56" customWidth="1"/>
    <col min="14438" max="14438" width="7.8984375" style="56" customWidth="1"/>
    <col min="14439" max="14439" width="8.69921875" style="56" customWidth="1"/>
    <col min="14440" max="14443" width="6.19921875" style="56" customWidth="1"/>
    <col min="14444" max="14444" width="4.8984375" style="56" customWidth="1"/>
    <col min="14445" max="14445" width="2.5" style="56" customWidth="1"/>
    <col min="14446" max="14446" width="4.8984375" style="56" customWidth="1"/>
    <col min="14447" max="14684" width="9" style="56"/>
    <col min="14685" max="14685" width="1.69921875" style="56" customWidth="1"/>
    <col min="14686" max="14686" width="2.5" style="56" customWidth="1"/>
    <col min="14687" max="14687" width="3.59765625" style="56" customWidth="1"/>
    <col min="14688" max="14688" width="2.69921875" style="56" customWidth="1"/>
    <col min="14689" max="14689" width="0.8984375" style="56" customWidth="1"/>
    <col min="14690" max="14690" width="1.19921875" style="56" customWidth="1"/>
    <col min="14691" max="14691" width="5.3984375" style="56" customWidth="1"/>
    <col min="14692" max="14692" width="6.5" style="56" customWidth="1"/>
    <col min="14693" max="14693" width="4.09765625" style="56" customWidth="1"/>
    <col min="14694" max="14694" width="7.8984375" style="56" customWidth="1"/>
    <col min="14695" max="14695" width="8.69921875" style="56" customWidth="1"/>
    <col min="14696" max="14699" width="6.19921875" style="56" customWidth="1"/>
    <col min="14700" max="14700" width="4.8984375" style="56" customWidth="1"/>
    <col min="14701" max="14701" width="2.5" style="56" customWidth="1"/>
    <col min="14702" max="14702" width="4.8984375" style="56" customWidth="1"/>
    <col min="14703" max="14940" width="9" style="56"/>
    <col min="14941" max="14941" width="1.69921875" style="56" customWidth="1"/>
    <col min="14942" max="14942" width="2.5" style="56" customWidth="1"/>
    <col min="14943" max="14943" width="3.59765625" style="56" customWidth="1"/>
    <col min="14944" max="14944" width="2.69921875" style="56" customWidth="1"/>
    <col min="14945" max="14945" width="0.8984375" style="56" customWidth="1"/>
    <col min="14946" max="14946" width="1.19921875" style="56" customWidth="1"/>
    <col min="14947" max="14947" width="5.3984375" style="56" customWidth="1"/>
    <col min="14948" max="14948" width="6.5" style="56" customWidth="1"/>
    <col min="14949" max="14949" width="4.09765625" style="56" customWidth="1"/>
    <col min="14950" max="14950" width="7.8984375" style="56" customWidth="1"/>
    <col min="14951" max="14951" width="8.69921875" style="56" customWidth="1"/>
    <col min="14952" max="14955" width="6.19921875" style="56" customWidth="1"/>
    <col min="14956" max="14956" width="4.8984375" style="56" customWidth="1"/>
    <col min="14957" max="14957" width="2.5" style="56" customWidth="1"/>
    <col min="14958" max="14958" width="4.8984375" style="56" customWidth="1"/>
    <col min="14959" max="15196" width="9" style="56"/>
    <col min="15197" max="15197" width="1.69921875" style="56" customWidth="1"/>
    <col min="15198" max="15198" width="2.5" style="56" customWidth="1"/>
    <col min="15199" max="15199" width="3.59765625" style="56" customWidth="1"/>
    <col min="15200" max="15200" width="2.69921875" style="56" customWidth="1"/>
    <col min="15201" max="15201" width="0.8984375" style="56" customWidth="1"/>
    <col min="15202" max="15202" width="1.19921875" style="56" customWidth="1"/>
    <col min="15203" max="15203" width="5.3984375" style="56" customWidth="1"/>
    <col min="15204" max="15204" width="6.5" style="56" customWidth="1"/>
    <col min="15205" max="15205" width="4.09765625" style="56" customWidth="1"/>
    <col min="15206" max="15206" width="7.8984375" style="56" customWidth="1"/>
    <col min="15207" max="15207" width="8.69921875" style="56" customWidth="1"/>
    <col min="15208" max="15211" width="6.19921875" style="56" customWidth="1"/>
    <col min="15212" max="15212" width="4.8984375" style="56" customWidth="1"/>
    <col min="15213" max="15213" width="2.5" style="56" customWidth="1"/>
    <col min="15214" max="15214" width="4.8984375" style="56" customWidth="1"/>
    <col min="15215" max="15452" width="9" style="56"/>
    <col min="15453" max="15453" width="1.69921875" style="56" customWidth="1"/>
    <col min="15454" max="15454" width="2.5" style="56" customWidth="1"/>
    <col min="15455" max="15455" width="3.59765625" style="56" customWidth="1"/>
    <col min="15456" max="15456" width="2.69921875" style="56" customWidth="1"/>
    <col min="15457" max="15457" width="0.8984375" style="56" customWidth="1"/>
    <col min="15458" max="15458" width="1.19921875" style="56" customWidth="1"/>
    <col min="15459" max="15459" width="5.3984375" style="56" customWidth="1"/>
    <col min="15460" max="15460" width="6.5" style="56" customWidth="1"/>
    <col min="15461" max="15461" width="4.09765625" style="56" customWidth="1"/>
    <col min="15462" max="15462" width="7.8984375" style="56" customWidth="1"/>
    <col min="15463" max="15463" width="8.69921875" style="56" customWidth="1"/>
    <col min="15464" max="15467" width="6.19921875" style="56" customWidth="1"/>
    <col min="15468" max="15468" width="4.8984375" style="56" customWidth="1"/>
    <col min="15469" max="15469" width="2.5" style="56" customWidth="1"/>
    <col min="15470" max="15470" width="4.8984375" style="56" customWidth="1"/>
    <col min="15471" max="15708" width="9" style="56"/>
    <col min="15709" max="15709" width="1.69921875" style="56" customWidth="1"/>
    <col min="15710" max="15710" width="2.5" style="56" customWidth="1"/>
    <col min="15711" max="15711" width="3.59765625" style="56" customWidth="1"/>
    <col min="15712" max="15712" width="2.69921875" style="56" customWidth="1"/>
    <col min="15713" max="15713" width="0.8984375" style="56" customWidth="1"/>
    <col min="15714" max="15714" width="1.19921875" style="56" customWidth="1"/>
    <col min="15715" max="15715" width="5.3984375" style="56" customWidth="1"/>
    <col min="15716" max="15716" width="6.5" style="56" customWidth="1"/>
    <col min="15717" max="15717" width="4.09765625" style="56" customWidth="1"/>
    <col min="15718" max="15718" width="7.8984375" style="56" customWidth="1"/>
    <col min="15719" max="15719" width="8.69921875" style="56" customWidth="1"/>
    <col min="15720" max="15723" width="6.19921875" style="56" customWidth="1"/>
    <col min="15724" max="15724" width="4.8984375" style="56" customWidth="1"/>
    <col min="15725" max="15725" width="2.5" style="56" customWidth="1"/>
    <col min="15726" max="15726" width="4.8984375" style="56" customWidth="1"/>
    <col min="15727" max="15964" width="9" style="56"/>
    <col min="15965" max="15965" width="1.69921875" style="56" customWidth="1"/>
    <col min="15966" max="15966" width="2.5" style="56" customWidth="1"/>
    <col min="15967" max="15967" width="3.59765625" style="56" customWidth="1"/>
    <col min="15968" max="15968" width="2.69921875" style="56" customWidth="1"/>
    <col min="15969" max="15969" width="0.8984375" style="56" customWidth="1"/>
    <col min="15970" max="15970" width="1.19921875" style="56" customWidth="1"/>
    <col min="15971" max="15971" width="5.3984375" style="56" customWidth="1"/>
    <col min="15972" max="15972" width="6.5" style="56" customWidth="1"/>
    <col min="15973" max="15973" width="4.09765625" style="56" customWidth="1"/>
    <col min="15974" max="15974" width="7.8984375" style="56" customWidth="1"/>
    <col min="15975" max="15975" width="8.69921875" style="56" customWidth="1"/>
    <col min="15976" max="15979" width="6.19921875" style="56" customWidth="1"/>
    <col min="15980" max="15980" width="4.8984375" style="56" customWidth="1"/>
    <col min="15981" max="15981" width="2.5" style="56" customWidth="1"/>
    <col min="15982" max="15982" width="4.8984375" style="56" customWidth="1"/>
    <col min="15983" max="16384" width="9" style="56"/>
  </cols>
  <sheetData>
    <row r="1" spans="1:28" ht="9" customHeight="1" thickBot="1"/>
    <row r="2" spans="1:28" ht="16.5" customHeight="1" thickBot="1">
      <c r="B2" s="713" t="s">
        <v>572</v>
      </c>
      <c r="C2" s="714"/>
      <c r="D2" s="714"/>
      <c r="E2" s="715"/>
      <c r="G2" s="717" t="s">
        <v>293</v>
      </c>
      <c r="H2" s="718"/>
      <c r="I2" s="72">
        <f>IF(基本情報!G6="","",基本情報!G6)</f>
        <v>0</v>
      </c>
      <c r="J2" s="54" t="s">
        <v>7</v>
      </c>
      <c r="K2" s="54"/>
      <c r="L2" s="54"/>
      <c r="M2" s="54"/>
      <c r="N2" s="54"/>
      <c r="O2" s="54"/>
      <c r="P2" s="54"/>
    </row>
    <row r="3" spans="1:28" s="52" customFormat="1">
      <c r="B3" s="90" t="s">
        <v>315</v>
      </c>
      <c r="G3" s="13"/>
      <c r="H3" s="90"/>
      <c r="I3" s="90"/>
      <c r="K3" s="17"/>
      <c r="L3" s="89"/>
      <c r="M3" s="89"/>
      <c r="N3" s="89"/>
      <c r="O3" s="89"/>
      <c r="P3" s="89"/>
      <c r="R3" s="52" t="s">
        <v>81</v>
      </c>
      <c r="U3" s="56"/>
      <c r="V3" s="56"/>
      <c r="W3" s="56"/>
      <c r="X3" s="56"/>
      <c r="Z3" s="574" t="s">
        <v>326</v>
      </c>
      <c r="AA3" s="576" t="s">
        <v>394</v>
      </c>
      <c r="AB3" s="576"/>
    </row>
    <row r="4" spans="1:28" s="52" customFormat="1" ht="16.5" customHeight="1">
      <c r="B4" s="110" t="s">
        <v>162</v>
      </c>
      <c r="C4" s="115" t="s">
        <v>163</v>
      </c>
      <c r="D4" s="114" t="s">
        <v>152</v>
      </c>
      <c r="E4" s="112" t="s">
        <v>247</v>
      </c>
      <c r="G4" s="719" t="s">
        <v>17</v>
      </c>
      <c r="H4" s="721" t="str">
        <f>IF(②③加減算!E9="","",②③加減算!E9)</f>
        <v/>
      </c>
      <c r="I4" s="721">
        <f>月初児童数!BD8</f>
        <v>0</v>
      </c>
      <c r="J4" s="73" t="s">
        <v>162</v>
      </c>
      <c r="K4" s="81" t="s">
        <v>163</v>
      </c>
      <c r="L4" s="82" t="s">
        <v>152</v>
      </c>
      <c r="M4" s="109" t="s">
        <v>247</v>
      </c>
      <c r="N4" s="109" t="s">
        <v>292</v>
      </c>
      <c r="O4" s="109" t="s">
        <v>231</v>
      </c>
      <c r="P4" s="159" t="s">
        <v>209</v>
      </c>
      <c r="R4" s="158" t="s">
        <v>248</v>
      </c>
      <c r="S4" s="102" t="s">
        <v>247</v>
      </c>
      <c r="U4" s="169" t="s">
        <v>349</v>
      </c>
      <c r="V4" s="159" t="s">
        <v>209</v>
      </c>
      <c r="W4" s="158" t="s">
        <v>248</v>
      </c>
      <c r="X4" s="102" t="s">
        <v>247</v>
      </c>
      <c r="Z4" s="575"/>
      <c r="AA4" s="51" t="s">
        <v>79</v>
      </c>
      <c r="AB4" s="51" t="s">
        <v>247</v>
      </c>
    </row>
    <row r="5" spans="1:28" s="54" customFormat="1">
      <c r="A5" s="53"/>
      <c r="B5" s="64" t="s">
        <v>164</v>
      </c>
      <c r="C5" s="80" t="s">
        <v>171</v>
      </c>
      <c r="D5" s="238">
        <v>280600</v>
      </c>
      <c r="E5" s="237">
        <v>2800</v>
      </c>
      <c r="F5" s="53"/>
      <c r="G5" s="720"/>
      <c r="H5" s="722"/>
      <c r="I5" s="722"/>
      <c r="J5" s="64" t="str">
        <f>IF(基本情報!$C$4="","",基本情報!$C$4)</f>
        <v/>
      </c>
      <c r="K5" s="62" t="str">
        <f>IF(②③加減算!$E$8="","",②③加減算!$E$8)</f>
        <v/>
      </c>
      <c r="L5" s="55">
        <f>IF(H4="",0,DGET($B$4:$D$116,L4,J4:K5))</f>
        <v>0</v>
      </c>
      <c r="M5" s="55">
        <f>IF(H4="",0,DGET($B$4:$E$116,M4,J4:K5))</f>
        <v>0</v>
      </c>
      <c r="N5" s="75">
        <f>IFERROR(M5*$I$2,0)</f>
        <v>0</v>
      </c>
      <c r="O5" s="75">
        <f>IFERROR(L5+N5,0)</f>
        <v>0</v>
      </c>
      <c r="P5" s="75">
        <f>IFERROR(ROUNDDOWN(O5/I4,-1),0)</f>
        <v>0</v>
      </c>
      <c r="R5" s="75">
        <f>IFERROR(P5-S5,0)</f>
        <v>0</v>
      </c>
      <c r="S5" s="75">
        <f>IFERROR(ROUNDDOWN(M5/I4,0)*$I$2,0)</f>
        <v>0</v>
      </c>
      <c r="U5" s="157" t="s">
        <v>347</v>
      </c>
      <c r="V5" s="170">
        <f>P5</f>
        <v>0</v>
      </c>
      <c r="W5" s="170">
        <f>R5</f>
        <v>0</v>
      </c>
      <c r="X5" s="170">
        <f>S5</f>
        <v>0</v>
      </c>
      <c r="Z5" s="51">
        <f>月初児童数!BD8</f>
        <v>0</v>
      </c>
      <c r="AA5" s="75">
        <f t="shared" ref="AA5:AA16" si="0">IFERROR(W5*Z5,0)</f>
        <v>0</v>
      </c>
      <c r="AB5" s="75">
        <f t="shared" ref="AB5:AB16" si="1">IFERROR(X5*Z5,0)</f>
        <v>0</v>
      </c>
    </row>
    <row r="6" spans="1:28" s="54" customFormat="1" ht="32.4">
      <c r="A6" s="53"/>
      <c r="B6" s="64" t="s">
        <v>164</v>
      </c>
      <c r="C6" s="80" t="s">
        <v>172</v>
      </c>
      <c r="D6" s="238">
        <v>300700</v>
      </c>
      <c r="E6" s="237">
        <v>3000</v>
      </c>
      <c r="F6" s="53"/>
      <c r="G6" s="719" t="s">
        <v>18</v>
      </c>
      <c r="H6" s="721" t="str">
        <f>IF(②③加減算!E10="","",②③加減算!E10)</f>
        <v/>
      </c>
      <c r="I6" s="721">
        <f>月初児童数!BD9</f>
        <v>0</v>
      </c>
      <c r="J6" s="73" t="s">
        <v>162</v>
      </c>
      <c r="K6" s="81" t="s">
        <v>163</v>
      </c>
      <c r="L6" s="82" t="s">
        <v>152</v>
      </c>
      <c r="M6" s="109" t="s">
        <v>247</v>
      </c>
      <c r="N6" s="109" t="s">
        <v>292</v>
      </c>
      <c r="O6" s="109" t="s">
        <v>231</v>
      </c>
      <c r="P6" s="159" t="s">
        <v>209</v>
      </c>
      <c r="R6" s="158" t="s">
        <v>248</v>
      </c>
      <c r="S6" s="102" t="s">
        <v>247</v>
      </c>
      <c r="U6" s="157" t="s">
        <v>18</v>
      </c>
      <c r="V6" s="170">
        <f>P7</f>
        <v>0</v>
      </c>
      <c r="W6" s="170">
        <f>R7</f>
        <v>0</v>
      </c>
      <c r="X6" s="170">
        <f>S7</f>
        <v>0</v>
      </c>
      <c r="Z6" s="51">
        <f>月初児童数!BD9</f>
        <v>0</v>
      </c>
      <c r="AA6" s="75">
        <f t="shared" si="0"/>
        <v>0</v>
      </c>
      <c r="AB6" s="75">
        <f t="shared" si="1"/>
        <v>0</v>
      </c>
    </row>
    <row r="7" spans="1:28" s="54" customFormat="1">
      <c r="A7" s="53"/>
      <c r="B7" s="64" t="s">
        <v>164</v>
      </c>
      <c r="C7" s="80" t="s">
        <v>173</v>
      </c>
      <c r="D7" s="238">
        <v>340900</v>
      </c>
      <c r="E7" s="237">
        <v>3400</v>
      </c>
      <c r="F7" s="53"/>
      <c r="G7" s="720"/>
      <c r="H7" s="722"/>
      <c r="I7" s="722"/>
      <c r="J7" s="64" t="str">
        <f>IF(基本情報!$C$4="","",基本情報!$C$4)</f>
        <v/>
      </c>
      <c r="K7" s="62" t="str">
        <f>IF(②③加減算!$E$8="","",②③加減算!$E$8)</f>
        <v/>
      </c>
      <c r="L7" s="55">
        <f>IF(H6="",0,DGET($B$4:$D$116,L6,J6:K7))</f>
        <v>0</v>
      </c>
      <c r="M7" s="55">
        <f>IF(H6="",0,DGET($B$4:$E$116,M6,J6:K7))</f>
        <v>0</v>
      </c>
      <c r="N7" s="75">
        <f>IFERROR(M7*$I$2,0)</f>
        <v>0</v>
      </c>
      <c r="O7" s="75">
        <f>IFERROR(L7+N7,0)</f>
        <v>0</v>
      </c>
      <c r="P7" s="75">
        <f>IFERROR(ROUNDDOWN(O7/I6,-1),0)</f>
        <v>0</v>
      </c>
      <c r="R7" s="75">
        <f>IFERROR(P7-S7,0)</f>
        <v>0</v>
      </c>
      <c r="S7" s="75">
        <f>IFERROR(ROUNDDOWN(M7/I6,0)*$I$2,0)</f>
        <v>0</v>
      </c>
      <c r="U7" s="157" t="s">
        <v>19</v>
      </c>
      <c r="V7" s="170">
        <f>P9</f>
        <v>0</v>
      </c>
      <c r="W7" s="170">
        <f>R9</f>
        <v>0</v>
      </c>
      <c r="X7" s="170">
        <f>S9</f>
        <v>0</v>
      </c>
      <c r="Z7" s="51">
        <f>月初児童数!BD10</f>
        <v>0</v>
      </c>
      <c r="AA7" s="75">
        <f t="shared" si="0"/>
        <v>0</v>
      </c>
      <c r="AB7" s="75">
        <f t="shared" si="1"/>
        <v>0</v>
      </c>
    </row>
    <row r="8" spans="1:28" s="77" customFormat="1" ht="32.4">
      <c r="A8" s="76"/>
      <c r="B8" s="64" t="s">
        <v>164</v>
      </c>
      <c r="C8" s="80" t="s">
        <v>174</v>
      </c>
      <c r="D8" s="238">
        <v>381200</v>
      </c>
      <c r="E8" s="237">
        <v>3810</v>
      </c>
      <c r="F8" s="76"/>
      <c r="G8" s="719" t="s">
        <v>19</v>
      </c>
      <c r="H8" s="721" t="str">
        <f>IF(②③加減算!E11="","",②③加減算!E11)</f>
        <v/>
      </c>
      <c r="I8" s="721">
        <f>月初児童数!BD10</f>
        <v>0</v>
      </c>
      <c r="J8" s="73" t="s">
        <v>162</v>
      </c>
      <c r="K8" s="81" t="s">
        <v>163</v>
      </c>
      <c r="L8" s="82" t="s">
        <v>152</v>
      </c>
      <c r="M8" s="109" t="s">
        <v>247</v>
      </c>
      <c r="N8" s="109" t="s">
        <v>292</v>
      </c>
      <c r="O8" s="109" t="s">
        <v>231</v>
      </c>
      <c r="P8" s="159" t="s">
        <v>209</v>
      </c>
      <c r="R8" s="158" t="s">
        <v>248</v>
      </c>
      <c r="S8" s="102" t="s">
        <v>247</v>
      </c>
      <c r="U8" s="157" t="s">
        <v>20</v>
      </c>
      <c r="V8" s="170">
        <f>P11</f>
        <v>0</v>
      </c>
      <c r="W8" s="170">
        <f>R11</f>
        <v>0</v>
      </c>
      <c r="X8" s="170">
        <f>S11</f>
        <v>0</v>
      </c>
      <c r="Z8" s="51">
        <f>月初児童数!BD11</f>
        <v>0</v>
      </c>
      <c r="AA8" s="75">
        <f t="shared" si="0"/>
        <v>0</v>
      </c>
      <c r="AB8" s="75">
        <f t="shared" si="1"/>
        <v>0</v>
      </c>
    </row>
    <row r="9" spans="1:28" s="54" customFormat="1">
      <c r="A9" s="53"/>
      <c r="B9" s="64" t="s">
        <v>164</v>
      </c>
      <c r="C9" s="80" t="s">
        <v>175</v>
      </c>
      <c r="D9" s="238">
        <v>421400</v>
      </c>
      <c r="E9" s="237">
        <v>4210</v>
      </c>
      <c r="F9" s="53"/>
      <c r="G9" s="720"/>
      <c r="H9" s="722"/>
      <c r="I9" s="722"/>
      <c r="J9" s="64" t="str">
        <f>IF(基本情報!$C$4="","",基本情報!$C$4)</f>
        <v/>
      </c>
      <c r="K9" s="62" t="str">
        <f>IF(②③加減算!$E$8="","",②③加減算!$E$8)</f>
        <v/>
      </c>
      <c r="L9" s="55">
        <f>IF(H8="",0,DGET($B$4:$D$116,L8,J8:K9))</f>
        <v>0</v>
      </c>
      <c r="M9" s="55">
        <f>IF(H8="",0,DGET($B$4:$E$116,M8,J8:K9))</f>
        <v>0</v>
      </c>
      <c r="N9" s="75">
        <f>IFERROR(M9*$I$2,0)</f>
        <v>0</v>
      </c>
      <c r="O9" s="75">
        <f>IFERROR(L9+N9,0)</f>
        <v>0</v>
      </c>
      <c r="P9" s="75">
        <f>IFERROR(ROUNDDOWN(O9/I8,-1),0)</f>
        <v>0</v>
      </c>
      <c r="R9" s="75">
        <f>IFERROR(P9-S9,0)</f>
        <v>0</v>
      </c>
      <c r="S9" s="75">
        <f>IFERROR(ROUNDDOWN(M9/I8,0)*$I$2,0)</f>
        <v>0</v>
      </c>
      <c r="U9" s="157" t="s">
        <v>21</v>
      </c>
      <c r="V9" s="170">
        <f>P13</f>
        <v>0</v>
      </c>
      <c r="W9" s="170">
        <f>R13</f>
        <v>0</v>
      </c>
      <c r="X9" s="170">
        <f>S13</f>
        <v>0</v>
      </c>
      <c r="Z9" s="51">
        <f>月初児童数!BD12</f>
        <v>0</v>
      </c>
      <c r="AA9" s="75">
        <f t="shared" si="0"/>
        <v>0</v>
      </c>
      <c r="AB9" s="75">
        <f t="shared" si="1"/>
        <v>0</v>
      </c>
    </row>
    <row r="10" spans="1:28" s="54" customFormat="1" ht="32.4">
      <c r="A10" s="53"/>
      <c r="B10" s="64" t="s">
        <v>164</v>
      </c>
      <c r="C10" s="80" t="s">
        <v>176</v>
      </c>
      <c r="D10" s="238">
        <v>461700</v>
      </c>
      <c r="E10" s="237">
        <v>4610</v>
      </c>
      <c r="F10" s="53"/>
      <c r="G10" s="719" t="s">
        <v>20</v>
      </c>
      <c r="H10" s="721" t="str">
        <f>IF(②③加減算!E12="","",②③加減算!E12)</f>
        <v/>
      </c>
      <c r="I10" s="721">
        <f>月初児童数!BD11</f>
        <v>0</v>
      </c>
      <c r="J10" s="73" t="s">
        <v>162</v>
      </c>
      <c r="K10" s="81" t="s">
        <v>163</v>
      </c>
      <c r="L10" s="82" t="s">
        <v>152</v>
      </c>
      <c r="M10" s="109" t="s">
        <v>247</v>
      </c>
      <c r="N10" s="109" t="s">
        <v>292</v>
      </c>
      <c r="O10" s="109" t="s">
        <v>231</v>
      </c>
      <c r="P10" s="159" t="s">
        <v>209</v>
      </c>
      <c r="R10" s="158" t="s">
        <v>248</v>
      </c>
      <c r="S10" s="102" t="s">
        <v>247</v>
      </c>
      <c r="U10" s="157" t="s">
        <v>22</v>
      </c>
      <c r="V10" s="170">
        <f>P15</f>
        <v>0</v>
      </c>
      <c r="W10" s="170">
        <f>R15</f>
        <v>0</v>
      </c>
      <c r="X10" s="170">
        <f>S15</f>
        <v>0</v>
      </c>
      <c r="Z10" s="51">
        <f>月初児童数!BD13</f>
        <v>0</v>
      </c>
      <c r="AA10" s="75">
        <f t="shared" si="0"/>
        <v>0</v>
      </c>
      <c r="AB10" s="75">
        <f t="shared" si="1"/>
        <v>0</v>
      </c>
    </row>
    <row r="11" spans="1:28" s="54" customFormat="1">
      <c r="A11" s="53"/>
      <c r="B11" s="64" t="s">
        <v>164</v>
      </c>
      <c r="C11" s="80" t="s">
        <v>177</v>
      </c>
      <c r="D11" s="238">
        <v>501900</v>
      </c>
      <c r="E11" s="237">
        <v>5010</v>
      </c>
      <c r="F11" s="53"/>
      <c r="G11" s="720"/>
      <c r="H11" s="722"/>
      <c r="I11" s="722"/>
      <c r="J11" s="64" t="str">
        <f>IF(基本情報!$C$4="","",基本情報!$C$4)</f>
        <v/>
      </c>
      <c r="K11" s="62" t="str">
        <f>IF(②③加減算!$E$8="","",②③加減算!$E$8)</f>
        <v/>
      </c>
      <c r="L11" s="55">
        <f>IF(H10="",0,DGET($B$4:$D$116,L10,J10:K11))</f>
        <v>0</v>
      </c>
      <c r="M11" s="55">
        <f>IF(H10="",0,DGET($B$4:$E$116,M10,J10:K11))</f>
        <v>0</v>
      </c>
      <c r="N11" s="75">
        <f>IFERROR(M11*$I$2,0)</f>
        <v>0</v>
      </c>
      <c r="O11" s="75">
        <f>IFERROR(L11+N11,0)</f>
        <v>0</v>
      </c>
      <c r="P11" s="75">
        <f>IFERROR(ROUNDDOWN(O11/I10,-1),0)</f>
        <v>0</v>
      </c>
      <c r="R11" s="75">
        <f>IFERROR(P11-S11,0)</f>
        <v>0</v>
      </c>
      <c r="S11" s="75">
        <f>IFERROR(ROUNDDOWN(M11/I10,0)*$I$2,0)</f>
        <v>0</v>
      </c>
      <c r="U11" s="157" t="s">
        <v>206</v>
      </c>
      <c r="V11" s="170">
        <f>P17</f>
        <v>0</v>
      </c>
      <c r="W11" s="170">
        <f>R17</f>
        <v>0</v>
      </c>
      <c r="X11" s="170">
        <f>S17</f>
        <v>0</v>
      </c>
      <c r="Z11" s="51">
        <f>月初児童数!BD14</f>
        <v>0</v>
      </c>
      <c r="AA11" s="75">
        <f t="shared" si="0"/>
        <v>0</v>
      </c>
      <c r="AB11" s="75">
        <f t="shared" si="1"/>
        <v>0</v>
      </c>
    </row>
    <row r="12" spans="1:28" s="54" customFormat="1" ht="32.4">
      <c r="A12" s="53"/>
      <c r="B12" s="64" t="s">
        <v>164</v>
      </c>
      <c r="C12" s="80" t="s">
        <v>178</v>
      </c>
      <c r="D12" s="238">
        <v>542200</v>
      </c>
      <c r="E12" s="237">
        <v>5420</v>
      </c>
      <c r="F12" s="53"/>
      <c r="G12" s="719" t="s">
        <v>21</v>
      </c>
      <c r="H12" s="721" t="str">
        <f>IF(②③加減算!E13="","",②③加減算!E13)</f>
        <v/>
      </c>
      <c r="I12" s="721">
        <f>月初児童数!BD12</f>
        <v>0</v>
      </c>
      <c r="J12" s="73" t="s">
        <v>162</v>
      </c>
      <c r="K12" s="81" t="s">
        <v>163</v>
      </c>
      <c r="L12" s="82" t="s">
        <v>152</v>
      </c>
      <c r="M12" s="109" t="s">
        <v>247</v>
      </c>
      <c r="N12" s="109" t="s">
        <v>292</v>
      </c>
      <c r="O12" s="109" t="s">
        <v>231</v>
      </c>
      <c r="P12" s="159" t="s">
        <v>209</v>
      </c>
      <c r="R12" s="158" t="s">
        <v>248</v>
      </c>
      <c r="S12" s="102" t="s">
        <v>247</v>
      </c>
      <c r="U12" s="157" t="s">
        <v>207</v>
      </c>
      <c r="V12" s="170">
        <f>P19</f>
        <v>0</v>
      </c>
      <c r="W12" s="170">
        <f>R19</f>
        <v>0</v>
      </c>
      <c r="X12" s="170">
        <f>S19</f>
        <v>0</v>
      </c>
      <c r="Z12" s="51">
        <f>月初児童数!BD15</f>
        <v>0</v>
      </c>
      <c r="AA12" s="75">
        <f t="shared" si="0"/>
        <v>0</v>
      </c>
      <c r="AB12" s="75">
        <f t="shared" si="1"/>
        <v>0</v>
      </c>
    </row>
    <row r="13" spans="1:28" s="54" customFormat="1">
      <c r="A13" s="53"/>
      <c r="B13" s="64" t="s">
        <v>164</v>
      </c>
      <c r="C13" s="80" t="s">
        <v>179</v>
      </c>
      <c r="D13" s="238">
        <v>582400</v>
      </c>
      <c r="E13" s="237">
        <v>5820</v>
      </c>
      <c r="F13" s="53"/>
      <c r="G13" s="720"/>
      <c r="H13" s="722"/>
      <c r="I13" s="722"/>
      <c r="J13" s="64" t="str">
        <f>IF(基本情報!$C$4="","",基本情報!$C$4)</f>
        <v/>
      </c>
      <c r="K13" s="62" t="str">
        <f>IF(②③加減算!$E$8="","",②③加減算!$E$8)</f>
        <v/>
      </c>
      <c r="L13" s="55">
        <f>IF(H12="",0,DGET($B$4:$D$116,L12,J12:K13))</f>
        <v>0</v>
      </c>
      <c r="M13" s="55">
        <f>IF(H12="",0,DGET($B$4:$E$116,M12,J12:K13))</f>
        <v>0</v>
      </c>
      <c r="N13" s="75">
        <f>IFERROR(M13*$I$2,0)</f>
        <v>0</v>
      </c>
      <c r="O13" s="75">
        <f>IFERROR(L13+N13,0)</f>
        <v>0</v>
      </c>
      <c r="P13" s="75">
        <f>IFERROR(ROUNDDOWN(O13/I12,-1),0)</f>
        <v>0</v>
      </c>
      <c r="R13" s="75">
        <f>IFERROR(P13-S13,0)</f>
        <v>0</v>
      </c>
      <c r="S13" s="75">
        <f>IFERROR(ROUNDDOWN(M13/I12,0)*$I$2,0)</f>
        <v>0</v>
      </c>
      <c r="U13" s="157" t="s">
        <v>208</v>
      </c>
      <c r="V13" s="170">
        <f>P21</f>
        <v>0</v>
      </c>
      <c r="W13" s="170">
        <f>R21</f>
        <v>0</v>
      </c>
      <c r="X13" s="170">
        <f>S21</f>
        <v>0</v>
      </c>
      <c r="Z13" s="51">
        <f>月初児童数!BD16</f>
        <v>0</v>
      </c>
      <c r="AA13" s="75">
        <f t="shared" si="0"/>
        <v>0</v>
      </c>
      <c r="AB13" s="75">
        <f t="shared" si="1"/>
        <v>0</v>
      </c>
    </row>
    <row r="14" spans="1:28" s="54" customFormat="1" ht="32.4">
      <c r="A14" s="53"/>
      <c r="B14" s="64" t="s">
        <v>164</v>
      </c>
      <c r="C14" s="80" t="s">
        <v>180</v>
      </c>
      <c r="D14" s="238">
        <v>622700</v>
      </c>
      <c r="E14" s="237">
        <v>6220</v>
      </c>
      <c r="F14" s="53"/>
      <c r="G14" s="719" t="s">
        <v>22</v>
      </c>
      <c r="H14" s="721" t="str">
        <f>IF(②③加減算!E14="","",②③加減算!E14)</f>
        <v/>
      </c>
      <c r="I14" s="721">
        <f>月初児童数!BD13</f>
        <v>0</v>
      </c>
      <c r="J14" s="73" t="s">
        <v>162</v>
      </c>
      <c r="K14" s="81" t="s">
        <v>163</v>
      </c>
      <c r="L14" s="82" t="s">
        <v>152</v>
      </c>
      <c r="M14" s="109" t="s">
        <v>247</v>
      </c>
      <c r="N14" s="109" t="s">
        <v>292</v>
      </c>
      <c r="O14" s="109" t="s">
        <v>231</v>
      </c>
      <c r="P14" s="159" t="s">
        <v>209</v>
      </c>
      <c r="R14" s="158" t="s">
        <v>248</v>
      </c>
      <c r="S14" s="102" t="s">
        <v>247</v>
      </c>
      <c r="U14" s="157" t="s">
        <v>26</v>
      </c>
      <c r="V14" s="170">
        <f>P23</f>
        <v>0</v>
      </c>
      <c r="W14" s="170">
        <f>R23</f>
        <v>0</v>
      </c>
      <c r="X14" s="170">
        <f>S23</f>
        <v>0</v>
      </c>
      <c r="Z14" s="51">
        <f>月初児童数!BD17</f>
        <v>0</v>
      </c>
      <c r="AA14" s="75">
        <f t="shared" si="0"/>
        <v>0</v>
      </c>
      <c r="AB14" s="75">
        <f t="shared" si="1"/>
        <v>0</v>
      </c>
    </row>
    <row r="15" spans="1:28" s="54" customFormat="1">
      <c r="A15" s="53"/>
      <c r="B15" s="64" t="s">
        <v>164</v>
      </c>
      <c r="C15" s="80" t="s">
        <v>181</v>
      </c>
      <c r="D15" s="238">
        <v>662900</v>
      </c>
      <c r="E15" s="237">
        <v>6620</v>
      </c>
      <c r="F15" s="53"/>
      <c r="G15" s="720"/>
      <c r="H15" s="722"/>
      <c r="I15" s="722"/>
      <c r="J15" s="64" t="str">
        <f>IF(基本情報!$C$4="","",基本情報!$C$4)</f>
        <v/>
      </c>
      <c r="K15" s="62" t="str">
        <f>IF(②③加減算!$E$8="","",②③加減算!$E$8)</f>
        <v/>
      </c>
      <c r="L15" s="55">
        <f>IF(H14="",0,DGET($B$4:$D$116,L14,J14:K15))</f>
        <v>0</v>
      </c>
      <c r="M15" s="55">
        <f>IF(H14="",0,DGET($B$4:$E$116,M14,J14:K15))</f>
        <v>0</v>
      </c>
      <c r="N15" s="75">
        <f>IFERROR(M15*$I$2,0)</f>
        <v>0</v>
      </c>
      <c r="O15" s="75">
        <f>IFERROR(L15+N15,0)</f>
        <v>0</v>
      </c>
      <c r="P15" s="75">
        <f>IFERROR(ROUNDDOWN(O15/I14,-1),0)</f>
        <v>0</v>
      </c>
      <c r="R15" s="75">
        <f>IFERROR(P15-S15,0)</f>
        <v>0</v>
      </c>
      <c r="S15" s="75">
        <f>IFERROR(ROUNDDOWN(M15/I14,0)*$I$2,0)</f>
        <v>0</v>
      </c>
      <c r="U15" s="157" t="s">
        <v>27</v>
      </c>
      <c r="V15" s="170">
        <f>P25</f>
        <v>0</v>
      </c>
      <c r="W15" s="170">
        <f>R25</f>
        <v>0</v>
      </c>
      <c r="X15" s="170">
        <f>S25</f>
        <v>0</v>
      </c>
      <c r="Z15" s="51">
        <f>月初児童数!BD18</f>
        <v>0</v>
      </c>
      <c r="AA15" s="75">
        <f t="shared" si="0"/>
        <v>0</v>
      </c>
      <c r="AB15" s="75">
        <f t="shared" si="1"/>
        <v>0</v>
      </c>
    </row>
    <row r="16" spans="1:28" s="54" customFormat="1" ht="32.4">
      <c r="A16" s="53"/>
      <c r="B16" s="64" t="s">
        <v>164</v>
      </c>
      <c r="C16" s="80" t="s">
        <v>182</v>
      </c>
      <c r="D16" s="238">
        <v>703200</v>
      </c>
      <c r="E16" s="237">
        <v>7030</v>
      </c>
      <c r="F16" s="53"/>
      <c r="G16" s="719" t="s">
        <v>23</v>
      </c>
      <c r="H16" s="721" t="str">
        <f>IF(②③加減算!E15="","",②③加減算!E15)</f>
        <v/>
      </c>
      <c r="I16" s="721">
        <f>月初児童数!BD14</f>
        <v>0</v>
      </c>
      <c r="J16" s="73" t="s">
        <v>162</v>
      </c>
      <c r="K16" s="81" t="s">
        <v>163</v>
      </c>
      <c r="L16" s="82" t="s">
        <v>152</v>
      </c>
      <c r="M16" s="109" t="s">
        <v>247</v>
      </c>
      <c r="N16" s="109" t="s">
        <v>292</v>
      </c>
      <c r="O16" s="109" t="s">
        <v>231</v>
      </c>
      <c r="P16" s="159" t="s">
        <v>209</v>
      </c>
      <c r="R16" s="158" t="s">
        <v>248</v>
      </c>
      <c r="S16" s="102" t="s">
        <v>247</v>
      </c>
      <c r="U16" s="157" t="s">
        <v>28</v>
      </c>
      <c r="V16" s="170">
        <f>P27</f>
        <v>0</v>
      </c>
      <c r="W16" s="170">
        <f>R27</f>
        <v>0</v>
      </c>
      <c r="X16" s="170">
        <f>S27</f>
        <v>0</v>
      </c>
      <c r="Z16" s="51">
        <f>月初児童数!BD19</f>
        <v>0</v>
      </c>
      <c r="AA16" s="75">
        <f t="shared" si="0"/>
        <v>0</v>
      </c>
      <c r="AB16" s="75">
        <f t="shared" si="1"/>
        <v>0</v>
      </c>
    </row>
    <row r="17" spans="1:28" s="54" customFormat="1">
      <c r="A17" s="53"/>
      <c r="B17" s="64" t="s">
        <v>164</v>
      </c>
      <c r="C17" s="80" t="s">
        <v>56</v>
      </c>
      <c r="D17" s="238">
        <v>743400</v>
      </c>
      <c r="E17" s="237">
        <v>7430</v>
      </c>
      <c r="F17" s="53"/>
      <c r="G17" s="720"/>
      <c r="H17" s="722"/>
      <c r="I17" s="722"/>
      <c r="J17" s="64" t="str">
        <f>IF(基本情報!$C$4="","",基本情報!$C$4)</f>
        <v/>
      </c>
      <c r="K17" s="62" t="str">
        <f>IF(②③加減算!$E$8="","",②③加減算!$E$8)</f>
        <v/>
      </c>
      <c r="L17" s="55">
        <f>IF(H16="",0,DGET($B$4:$D$116,L16,J16:K17))</f>
        <v>0</v>
      </c>
      <c r="M17" s="55">
        <f>IF(H16="",0,DGET($B$4:$E$116,M16,J16:K17))</f>
        <v>0</v>
      </c>
      <c r="N17" s="75">
        <f>IFERROR(M17*$I$2,0)</f>
        <v>0</v>
      </c>
      <c r="O17" s="75">
        <f>IFERROR(L17+N17,0)</f>
        <v>0</v>
      </c>
      <c r="P17" s="75">
        <f>IFERROR(ROUNDDOWN(O17/I16,-1),0)</f>
        <v>0</v>
      </c>
      <c r="R17" s="75">
        <f>IFERROR(P17-S17,0)</f>
        <v>0</v>
      </c>
      <c r="S17" s="75">
        <f>IFERROR(ROUNDDOWN(M17/I16,0)*$I$2,0)</f>
        <v>0</v>
      </c>
      <c r="Z17" s="51">
        <f>SUM(Z5:Z16)</f>
        <v>0</v>
      </c>
      <c r="AA17" s="190">
        <f>IFERROR(SUM(AA5:AA16),0)</f>
        <v>0</v>
      </c>
      <c r="AB17" s="190">
        <f>IFERROR(SUM(AB5:AB16),0)</f>
        <v>0</v>
      </c>
    </row>
    <row r="18" spans="1:28" s="54" customFormat="1" ht="32.4">
      <c r="A18" s="53"/>
      <c r="B18" s="64" t="s">
        <v>164</v>
      </c>
      <c r="C18" s="80" t="s">
        <v>57</v>
      </c>
      <c r="D18" s="238">
        <v>783700</v>
      </c>
      <c r="E18" s="237">
        <v>7830</v>
      </c>
      <c r="F18" s="53"/>
      <c r="G18" s="719" t="s">
        <v>207</v>
      </c>
      <c r="H18" s="721" t="str">
        <f>IF(②③加減算!E16="","",②③加減算!E16)</f>
        <v/>
      </c>
      <c r="I18" s="721">
        <f>月初児童数!BD15</f>
        <v>0</v>
      </c>
      <c r="J18" s="73" t="s">
        <v>162</v>
      </c>
      <c r="K18" s="81" t="s">
        <v>163</v>
      </c>
      <c r="L18" s="82" t="s">
        <v>152</v>
      </c>
      <c r="M18" s="109" t="s">
        <v>247</v>
      </c>
      <c r="N18" s="109" t="s">
        <v>292</v>
      </c>
      <c r="O18" s="109" t="s">
        <v>231</v>
      </c>
      <c r="P18" s="159" t="s">
        <v>209</v>
      </c>
      <c r="R18" s="158" t="s">
        <v>248</v>
      </c>
      <c r="S18" s="102" t="s">
        <v>247</v>
      </c>
    </row>
    <row r="19" spans="1:28" s="54" customFormat="1">
      <c r="A19" s="53"/>
      <c r="B19" s="64" t="s">
        <v>134</v>
      </c>
      <c r="C19" s="80" t="s">
        <v>171</v>
      </c>
      <c r="D19" s="238">
        <v>273500</v>
      </c>
      <c r="E19" s="237">
        <v>2730</v>
      </c>
      <c r="F19" s="53"/>
      <c r="G19" s="720"/>
      <c r="H19" s="722"/>
      <c r="I19" s="722"/>
      <c r="J19" s="64" t="str">
        <f>IF(基本情報!$C$4="","",基本情報!$C$4)</f>
        <v/>
      </c>
      <c r="K19" s="62" t="str">
        <f>IF(②③加減算!$E$8="","",②③加減算!$E$8)</f>
        <v/>
      </c>
      <c r="L19" s="55">
        <f>IF(H18="",0,DGET($B$4:$D$116,L18,J18:K19))</f>
        <v>0</v>
      </c>
      <c r="M19" s="55">
        <f>IF(H18="",0,DGET($B$4:$E$116,M18,J18:K19))</f>
        <v>0</v>
      </c>
      <c r="N19" s="75">
        <f>IFERROR(M19*$I$2,0)</f>
        <v>0</v>
      </c>
      <c r="O19" s="75">
        <f>IFERROR(L19+N19,0)</f>
        <v>0</v>
      </c>
      <c r="P19" s="75">
        <f>IFERROR(ROUNDDOWN(O19/I18,-1),0)</f>
        <v>0</v>
      </c>
      <c r="R19" s="75">
        <f>IFERROR(P19-S19,0)</f>
        <v>0</v>
      </c>
      <c r="S19" s="75">
        <f>IFERROR(ROUNDDOWN(M19/I18,0)*$I$2,0)</f>
        <v>0</v>
      </c>
    </row>
    <row r="20" spans="1:28" s="54" customFormat="1" ht="32.4">
      <c r="A20" s="53"/>
      <c r="B20" s="64" t="s">
        <v>134</v>
      </c>
      <c r="C20" s="80" t="s">
        <v>172</v>
      </c>
      <c r="D20" s="238">
        <v>293000</v>
      </c>
      <c r="E20" s="237">
        <v>2930</v>
      </c>
      <c r="F20" s="53"/>
      <c r="G20" s="719" t="s">
        <v>208</v>
      </c>
      <c r="H20" s="721" t="str">
        <f>IF(②③加減算!E17="","",②③加減算!E17)</f>
        <v/>
      </c>
      <c r="I20" s="721">
        <f>月初児童数!BD16</f>
        <v>0</v>
      </c>
      <c r="J20" s="73" t="s">
        <v>162</v>
      </c>
      <c r="K20" s="81" t="s">
        <v>163</v>
      </c>
      <c r="L20" s="82" t="s">
        <v>152</v>
      </c>
      <c r="M20" s="109" t="s">
        <v>247</v>
      </c>
      <c r="N20" s="109" t="s">
        <v>292</v>
      </c>
      <c r="O20" s="109" t="s">
        <v>231</v>
      </c>
      <c r="P20" s="159" t="s">
        <v>209</v>
      </c>
      <c r="R20" s="158" t="s">
        <v>248</v>
      </c>
      <c r="S20" s="102" t="s">
        <v>247</v>
      </c>
    </row>
    <row r="21" spans="1:28">
      <c r="B21" s="64" t="s">
        <v>134</v>
      </c>
      <c r="C21" s="80" t="s">
        <v>173</v>
      </c>
      <c r="D21" s="238">
        <v>332100</v>
      </c>
      <c r="E21" s="237">
        <v>3320</v>
      </c>
      <c r="G21" s="720"/>
      <c r="H21" s="722"/>
      <c r="I21" s="722"/>
      <c r="J21" s="64" t="str">
        <f>IF(基本情報!$C$4="","",基本情報!$C$4)</f>
        <v/>
      </c>
      <c r="K21" s="62" t="str">
        <f>IF(②③加減算!$E$8="","",②③加減算!$E$8)</f>
        <v/>
      </c>
      <c r="L21" s="55">
        <f>IF(H20="",0,DGET($B$4:$D$116,L20,J20:K21))</f>
        <v>0</v>
      </c>
      <c r="M21" s="55">
        <f>IF(H20="",0,DGET($B$4:$E$116,M20,J20:K21))</f>
        <v>0</v>
      </c>
      <c r="N21" s="75">
        <f>IFERROR(M21*$I$2,0)</f>
        <v>0</v>
      </c>
      <c r="O21" s="75">
        <f>IFERROR(L21+N21,0)</f>
        <v>0</v>
      </c>
      <c r="P21" s="75">
        <f>IFERROR(ROUNDDOWN(O21/I20,-1),0)</f>
        <v>0</v>
      </c>
      <c r="Q21" s="54"/>
      <c r="R21" s="75">
        <f>IFERROR(P21-S21,0)</f>
        <v>0</v>
      </c>
      <c r="S21" s="75">
        <f>IFERROR(ROUNDDOWN(M21/I20,0)*$I$2,0)</f>
        <v>0</v>
      </c>
      <c r="U21" s="54"/>
      <c r="V21" s="54"/>
      <c r="W21" s="54"/>
      <c r="X21" s="54"/>
      <c r="Z21" s="54"/>
      <c r="AA21" s="54"/>
      <c r="AB21" s="54"/>
    </row>
    <row r="22" spans="1:28" ht="32.4">
      <c r="B22" s="64" t="s">
        <v>134</v>
      </c>
      <c r="C22" s="80" t="s">
        <v>174</v>
      </c>
      <c r="D22" s="238">
        <v>371200</v>
      </c>
      <c r="E22" s="237">
        <v>3710</v>
      </c>
      <c r="G22" s="719" t="s">
        <v>26</v>
      </c>
      <c r="H22" s="721" t="str">
        <f>IF(②③加減算!E18="","",②③加減算!E18)</f>
        <v/>
      </c>
      <c r="I22" s="721">
        <f>月初児童数!BD17</f>
        <v>0</v>
      </c>
      <c r="J22" s="73" t="s">
        <v>162</v>
      </c>
      <c r="K22" s="81" t="s">
        <v>163</v>
      </c>
      <c r="L22" s="82" t="s">
        <v>152</v>
      </c>
      <c r="M22" s="109" t="s">
        <v>247</v>
      </c>
      <c r="N22" s="109" t="s">
        <v>292</v>
      </c>
      <c r="O22" s="109" t="s">
        <v>231</v>
      </c>
      <c r="P22" s="159" t="s">
        <v>209</v>
      </c>
      <c r="R22" s="158" t="s">
        <v>248</v>
      </c>
      <c r="S22" s="102" t="s">
        <v>247</v>
      </c>
    </row>
    <row r="23" spans="1:28">
      <c r="B23" s="64" t="s">
        <v>134</v>
      </c>
      <c r="C23" s="80" t="s">
        <v>175</v>
      </c>
      <c r="D23" s="238">
        <v>410200</v>
      </c>
      <c r="E23" s="237">
        <v>4100</v>
      </c>
      <c r="G23" s="720"/>
      <c r="H23" s="722"/>
      <c r="I23" s="722"/>
      <c r="J23" s="64" t="str">
        <f>IF(基本情報!$C$4="","",基本情報!$C$4)</f>
        <v/>
      </c>
      <c r="K23" s="62" t="str">
        <f>IF(②③加減算!$E$8="","",②③加減算!$E$8)</f>
        <v/>
      </c>
      <c r="L23" s="55">
        <f>IF(H22="",0,DGET($B$4:$D$116,L22,J22:K23))</f>
        <v>0</v>
      </c>
      <c r="M23" s="55">
        <f>IF(H22="",0,DGET($B$4:$E$116,M22,J22:K23))</f>
        <v>0</v>
      </c>
      <c r="N23" s="75">
        <f>IFERROR(M23*$I$2,0)</f>
        <v>0</v>
      </c>
      <c r="O23" s="75">
        <f>IFERROR(L23+N23,0)</f>
        <v>0</v>
      </c>
      <c r="P23" s="75">
        <f>IFERROR(ROUNDDOWN(O23/I22,-1),0)</f>
        <v>0</v>
      </c>
      <c r="Q23" s="54"/>
      <c r="R23" s="75">
        <f>IFERROR(P23-S23,0)</f>
        <v>0</v>
      </c>
      <c r="S23" s="75">
        <f>IFERROR(ROUNDDOWN(M23/I22,0)*$I$2,0)</f>
        <v>0</v>
      </c>
    </row>
    <row r="24" spans="1:28" ht="32.4">
      <c r="B24" s="64" t="s">
        <v>134</v>
      </c>
      <c r="C24" s="80" t="s">
        <v>176</v>
      </c>
      <c r="D24" s="238">
        <v>449300</v>
      </c>
      <c r="E24" s="237">
        <v>4490</v>
      </c>
      <c r="G24" s="719" t="s">
        <v>27</v>
      </c>
      <c r="H24" s="721" t="str">
        <f>IF(②③加減算!E19="","",②③加減算!E19)</f>
        <v/>
      </c>
      <c r="I24" s="721">
        <f>月初児童数!BD18</f>
        <v>0</v>
      </c>
      <c r="J24" s="73" t="s">
        <v>162</v>
      </c>
      <c r="K24" s="81" t="s">
        <v>163</v>
      </c>
      <c r="L24" s="82" t="s">
        <v>152</v>
      </c>
      <c r="M24" s="109" t="s">
        <v>247</v>
      </c>
      <c r="N24" s="109" t="s">
        <v>292</v>
      </c>
      <c r="O24" s="109" t="s">
        <v>231</v>
      </c>
      <c r="P24" s="159" t="s">
        <v>209</v>
      </c>
      <c r="R24" s="158" t="s">
        <v>248</v>
      </c>
      <c r="S24" s="102" t="s">
        <v>247</v>
      </c>
    </row>
    <row r="25" spans="1:28">
      <c r="B25" s="64" t="s">
        <v>134</v>
      </c>
      <c r="C25" s="80" t="s">
        <v>177</v>
      </c>
      <c r="D25" s="238">
        <v>488400</v>
      </c>
      <c r="E25" s="237">
        <v>4880</v>
      </c>
      <c r="G25" s="720"/>
      <c r="H25" s="722"/>
      <c r="I25" s="722"/>
      <c r="J25" s="64" t="str">
        <f>IF(基本情報!$C$4="","",基本情報!$C$4)</f>
        <v/>
      </c>
      <c r="K25" s="62" t="str">
        <f>IF(②③加減算!$E$8="","",②③加減算!$E$8)</f>
        <v/>
      </c>
      <c r="L25" s="55">
        <f>IF(H24="",0,DGET($B$4:$D$116,L24,J24:K25))</f>
        <v>0</v>
      </c>
      <c r="M25" s="55">
        <f>IF(H24="",0,DGET($B$4:$E$116,M24,J24:K25))</f>
        <v>0</v>
      </c>
      <c r="N25" s="75">
        <f>IFERROR(M25*$I$2,0)</f>
        <v>0</v>
      </c>
      <c r="O25" s="75">
        <f>IFERROR(L25+N25,0)</f>
        <v>0</v>
      </c>
      <c r="P25" s="75">
        <f>IFERROR(ROUNDDOWN(O25/I24,-1),0)</f>
        <v>0</v>
      </c>
      <c r="Q25" s="54"/>
      <c r="R25" s="75">
        <f>IFERROR(P25-S25,0)</f>
        <v>0</v>
      </c>
      <c r="S25" s="75">
        <f>IFERROR(ROUNDDOWN(M25/I24,0)*$I$2,0)</f>
        <v>0</v>
      </c>
    </row>
    <row r="26" spans="1:28" ht="32.4">
      <c r="B26" s="64" t="s">
        <v>134</v>
      </c>
      <c r="C26" s="80" t="s">
        <v>178</v>
      </c>
      <c r="D26" s="238">
        <v>527500</v>
      </c>
      <c r="E26" s="237">
        <v>5270</v>
      </c>
      <c r="G26" s="719" t="s">
        <v>28</v>
      </c>
      <c r="H26" s="721" t="str">
        <f>IF(②③加減算!E20="","",②③加減算!E20)</f>
        <v/>
      </c>
      <c r="I26" s="721">
        <f>月初児童数!BD19</f>
        <v>0</v>
      </c>
      <c r="J26" s="73" t="s">
        <v>162</v>
      </c>
      <c r="K26" s="81" t="s">
        <v>163</v>
      </c>
      <c r="L26" s="82" t="s">
        <v>152</v>
      </c>
      <c r="M26" s="109" t="s">
        <v>247</v>
      </c>
      <c r="N26" s="109" t="s">
        <v>292</v>
      </c>
      <c r="O26" s="109" t="s">
        <v>231</v>
      </c>
      <c r="P26" s="159" t="s">
        <v>209</v>
      </c>
      <c r="R26" s="158" t="s">
        <v>248</v>
      </c>
      <c r="S26" s="102" t="s">
        <v>247</v>
      </c>
    </row>
    <row r="27" spans="1:28">
      <c r="B27" s="64" t="s">
        <v>134</v>
      </c>
      <c r="C27" s="80" t="s">
        <v>179</v>
      </c>
      <c r="D27" s="238">
        <v>566600</v>
      </c>
      <c r="E27" s="237">
        <v>5660</v>
      </c>
      <c r="G27" s="720"/>
      <c r="H27" s="722"/>
      <c r="I27" s="722"/>
      <c r="J27" s="64" t="str">
        <f>IF(基本情報!$C$4="","",基本情報!$C$4)</f>
        <v/>
      </c>
      <c r="K27" s="62" t="str">
        <f>IF(②③加減算!$E$8="","",②③加減算!$E$8)</f>
        <v/>
      </c>
      <c r="L27" s="55">
        <f>IF(H26="",0,DGET($B$4:$D$116,L26,J26:K27))</f>
        <v>0</v>
      </c>
      <c r="M27" s="55">
        <f>IF(H26="",0,DGET($B$4:$E$116,M26,J26:K27))</f>
        <v>0</v>
      </c>
      <c r="N27" s="75">
        <f>IFERROR(M27*$I$2,0)</f>
        <v>0</v>
      </c>
      <c r="O27" s="75">
        <f>IFERROR(L27+N27,0)</f>
        <v>0</v>
      </c>
      <c r="P27" s="75">
        <f>IFERROR(ROUNDDOWN(O27/I26,-1),0)</f>
        <v>0</v>
      </c>
      <c r="Q27" s="54"/>
      <c r="R27" s="75">
        <f>IFERROR(P27-S27,0)</f>
        <v>0</v>
      </c>
      <c r="S27" s="75">
        <f>IFERROR(ROUNDDOWN(M27/I26,0)*$I$2,0)</f>
        <v>0</v>
      </c>
    </row>
    <row r="28" spans="1:28">
      <c r="B28" s="64" t="s">
        <v>134</v>
      </c>
      <c r="C28" s="80" t="s">
        <v>180</v>
      </c>
      <c r="D28" s="238">
        <v>605700</v>
      </c>
      <c r="E28" s="237">
        <v>6050</v>
      </c>
      <c r="J28" s="61"/>
      <c r="K28" s="61"/>
    </row>
    <row r="29" spans="1:28">
      <c r="B29" s="64" t="s">
        <v>134</v>
      </c>
      <c r="C29" s="80" t="s">
        <v>181</v>
      </c>
      <c r="D29" s="238">
        <v>644700</v>
      </c>
      <c r="E29" s="237">
        <v>6440</v>
      </c>
      <c r="J29" s="54"/>
      <c r="K29" s="54"/>
      <c r="L29" s="54"/>
      <c r="M29" s="54"/>
    </row>
    <row r="30" spans="1:28">
      <c r="B30" s="64" t="s">
        <v>134</v>
      </c>
      <c r="C30" s="80" t="s">
        <v>182</v>
      </c>
      <c r="D30" s="238">
        <v>683800</v>
      </c>
      <c r="E30" s="237">
        <v>6830</v>
      </c>
      <c r="G30" s="52"/>
      <c r="H30" s="52"/>
      <c r="I30" s="52"/>
      <c r="J30" s="56"/>
      <c r="K30" s="56"/>
      <c r="L30" s="56"/>
      <c r="M30" s="56"/>
    </row>
    <row r="31" spans="1:28">
      <c r="B31" s="64" t="s">
        <v>134</v>
      </c>
      <c r="C31" s="80" t="s">
        <v>56</v>
      </c>
      <c r="D31" s="238">
        <v>722900</v>
      </c>
      <c r="E31" s="237">
        <v>7220</v>
      </c>
      <c r="G31" s="52"/>
      <c r="H31" s="52"/>
      <c r="I31" s="52"/>
      <c r="J31" s="56"/>
      <c r="K31" s="56"/>
      <c r="L31" s="56"/>
      <c r="M31" s="56"/>
    </row>
    <row r="32" spans="1:28">
      <c r="B32" s="64" t="s">
        <v>134</v>
      </c>
      <c r="C32" s="80" t="s">
        <v>262</v>
      </c>
      <c r="D32" s="238">
        <v>762000</v>
      </c>
      <c r="E32" s="237">
        <v>7620</v>
      </c>
      <c r="G32" s="52"/>
      <c r="H32" s="52"/>
      <c r="I32" s="52"/>
      <c r="J32" s="56"/>
      <c r="K32" s="56"/>
      <c r="L32" s="56"/>
      <c r="M32" s="56"/>
    </row>
    <row r="33" spans="2:13">
      <c r="B33" s="64" t="s">
        <v>135</v>
      </c>
      <c r="C33" s="80" t="s">
        <v>171</v>
      </c>
      <c r="D33" s="238">
        <v>271600</v>
      </c>
      <c r="E33" s="237">
        <v>2710</v>
      </c>
      <c r="G33" s="92"/>
      <c r="H33" s="92"/>
      <c r="I33" s="92"/>
      <c r="J33" s="56"/>
      <c r="K33" s="56"/>
      <c r="L33" s="56"/>
      <c r="M33" s="56"/>
    </row>
    <row r="34" spans="2:13">
      <c r="B34" s="64" t="s">
        <v>135</v>
      </c>
      <c r="C34" s="80" t="s">
        <v>172</v>
      </c>
      <c r="D34" s="238">
        <v>291100</v>
      </c>
      <c r="E34" s="237">
        <v>2910</v>
      </c>
      <c r="G34" s="70"/>
      <c r="H34" s="70"/>
      <c r="I34" s="70"/>
      <c r="J34" s="56"/>
      <c r="K34" s="56"/>
      <c r="L34" s="56"/>
      <c r="M34" s="56"/>
    </row>
    <row r="35" spans="2:13">
      <c r="B35" s="64" t="s">
        <v>135</v>
      </c>
      <c r="C35" s="80" t="s">
        <v>173</v>
      </c>
      <c r="D35" s="238">
        <v>330200</v>
      </c>
      <c r="E35" s="237">
        <v>3300</v>
      </c>
      <c r="G35" s="14"/>
      <c r="H35" s="14"/>
      <c r="I35" s="14"/>
      <c r="J35" s="56"/>
      <c r="K35" s="56"/>
      <c r="L35" s="56"/>
      <c r="M35" s="56"/>
    </row>
    <row r="36" spans="2:13">
      <c r="B36" s="64" t="s">
        <v>135</v>
      </c>
      <c r="C36" s="80" t="s">
        <v>174</v>
      </c>
      <c r="D36" s="238">
        <v>369300</v>
      </c>
      <c r="E36" s="237">
        <v>3690</v>
      </c>
      <c r="G36" s="12"/>
      <c r="H36" s="12"/>
      <c r="I36" s="12"/>
      <c r="J36" s="56"/>
      <c r="K36" s="56"/>
      <c r="L36" s="56"/>
      <c r="M36" s="56"/>
    </row>
    <row r="37" spans="2:13">
      <c r="B37" s="64" t="s">
        <v>135</v>
      </c>
      <c r="C37" s="80" t="s">
        <v>175</v>
      </c>
      <c r="D37" s="238">
        <v>408300</v>
      </c>
      <c r="E37" s="237">
        <v>4080</v>
      </c>
      <c r="G37" s="12"/>
      <c r="H37" s="12"/>
      <c r="I37" s="12"/>
      <c r="J37" s="56"/>
      <c r="K37" s="56"/>
      <c r="L37" s="56"/>
      <c r="M37" s="56"/>
    </row>
    <row r="38" spans="2:13">
      <c r="B38" s="64" t="s">
        <v>135</v>
      </c>
      <c r="C38" s="80" t="s">
        <v>176</v>
      </c>
      <c r="D38" s="238">
        <v>447400</v>
      </c>
      <c r="E38" s="237">
        <v>4470</v>
      </c>
      <c r="G38" s="12"/>
      <c r="H38" s="12"/>
      <c r="I38" s="12"/>
      <c r="J38" s="56"/>
      <c r="K38" s="56"/>
      <c r="L38" s="56"/>
      <c r="M38" s="56"/>
    </row>
    <row r="39" spans="2:13">
      <c r="B39" s="64" t="s">
        <v>135</v>
      </c>
      <c r="C39" s="80" t="s">
        <v>177</v>
      </c>
      <c r="D39" s="238">
        <v>486500</v>
      </c>
      <c r="E39" s="237">
        <v>4860</v>
      </c>
      <c r="G39" s="12"/>
      <c r="H39" s="12"/>
      <c r="I39" s="12"/>
      <c r="J39" s="56"/>
      <c r="K39" s="56"/>
      <c r="L39" s="56"/>
      <c r="M39" s="56"/>
    </row>
    <row r="40" spans="2:13">
      <c r="B40" s="64" t="s">
        <v>135</v>
      </c>
      <c r="C40" s="80" t="s">
        <v>178</v>
      </c>
      <c r="D40" s="238">
        <v>525600</v>
      </c>
      <c r="E40" s="237">
        <v>5250</v>
      </c>
      <c r="G40" s="12"/>
      <c r="H40" s="12"/>
      <c r="I40" s="12"/>
      <c r="J40" s="56"/>
      <c r="K40" s="56"/>
      <c r="L40" s="56"/>
      <c r="M40" s="56"/>
    </row>
    <row r="41" spans="2:13">
      <c r="B41" s="64" t="s">
        <v>135</v>
      </c>
      <c r="C41" s="80" t="s">
        <v>179</v>
      </c>
      <c r="D41" s="238">
        <v>564700</v>
      </c>
      <c r="E41" s="237">
        <v>5640</v>
      </c>
      <c r="G41" s="12"/>
      <c r="H41" s="12"/>
      <c r="I41" s="12"/>
      <c r="J41" s="56"/>
      <c r="K41" s="56"/>
      <c r="L41" s="56"/>
      <c r="M41" s="56"/>
    </row>
    <row r="42" spans="2:13">
      <c r="B42" s="64" t="s">
        <v>135</v>
      </c>
      <c r="C42" s="80" t="s">
        <v>180</v>
      </c>
      <c r="D42" s="238">
        <v>603800</v>
      </c>
      <c r="E42" s="237">
        <v>6030</v>
      </c>
      <c r="G42" s="12"/>
      <c r="H42" s="12"/>
      <c r="I42" s="12"/>
      <c r="J42" s="56"/>
      <c r="K42" s="56"/>
      <c r="L42" s="56"/>
      <c r="M42" s="56"/>
    </row>
    <row r="43" spans="2:13">
      <c r="B43" s="64" t="s">
        <v>135</v>
      </c>
      <c r="C43" s="80" t="s">
        <v>181</v>
      </c>
      <c r="D43" s="238">
        <v>642800</v>
      </c>
      <c r="E43" s="237">
        <v>6420</v>
      </c>
      <c r="G43" s="12"/>
      <c r="H43" s="12"/>
      <c r="I43" s="12"/>
      <c r="J43" s="56"/>
      <c r="K43" s="56"/>
      <c r="L43" s="56"/>
      <c r="M43" s="56"/>
    </row>
    <row r="44" spans="2:13">
      <c r="B44" s="64" t="s">
        <v>135</v>
      </c>
      <c r="C44" s="80" t="s">
        <v>182</v>
      </c>
      <c r="D44" s="238">
        <v>681900</v>
      </c>
      <c r="E44" s="237">
        <v>6810</v>
      </c>
      <c r="J44" s="56"/>
      <c r="K44" s="56"/>
      <c r="L44" s="56"/>
      <c r="M44" s="56"/>
    </row>
    <row r="45" spans="2:13">
      <c r="B45" s="64" t="s">
        <v>135</v>
      </c>
      <c r="C45" s="80" t="s">
        <v>56</v>
      </c>
      <c r="D45" s="238">
        <v>721000</v>
      </c>
      <c r="E45" s="237">
        <v>7210</v>
      </c>
      <c r="G45" s="70"/>
      <c r="H45" s="70"/>
      <c r="I45" s="70"/>
      <c r="J45" s="56"/>
      <c r="K45" s="56"/>
      <c r="L45" s="56"/>
      <c r="M45" s="56"/>
    </row>
    <row r="46" spans="2:13">
      <c r="B46" s="64" t="s">
        <v>135</v>
      </c>
      <c r="C46" s="80" t="s">
        <v>262</v>
      </c>
      <c r="D46" s="238">
        <v>760100</v>
      </c>
      <c r="E46" s="237">
        <v>7600</v>
      </c>
      <c r="J46" s="56"/>
      <c r="K46" s="56"/>
      <c r="L46" s="56"/>
      <c r="M46" s="56"/>
    </row>
    <row r="47" spans="2:13">
      <c r="B47" s="64" t="s">
        <v>165</v>
      </c>
      <c r="C47" s="80" t="s">
        <v>171</v>
      </c>
      <c r="D47" s="238">
        <v>266200</v>
      </c>
      <c r="E47" s="237">
        <v>2660</v>
      </c>
      <c r="J47" s="56"/>
      <c r="K47" s="56"/>
      <c r="L47" s="56"/>
      <c r="M47" s="56"/>
    </row>
    <row r="48" spans="2:13">
      <c r="B48" s="64" t="s">
        <v>165</v>
      </c>
      <c r="C48" s="80" t="s">
        <v>172</v>
      </c>
      <c r="D48" s="238">
        <v>285100</v>
      </c>
      <c r="E48" s="237">
        <v>2850</v>
      </c>
      <c r="J48" s="56"/>
      <c r="K48" s="56"/>
      <c r="L48" s="56"/>
      <c r="M48" s="56"/>
    </row>
    <row r="49" spans="1:28">
      <c r="B49" s="64" t="s">
        <v>165</v>
      </c>
      <c r="C49" s="80" t="s">
        <v>173</v>
      </c>
      <c r="D49" s="238">
        <v>323000</v>
      </c>
      <c r="E49" s="237">
        <v>3230</v>
      </c>
      <c r="J49" s="56"/>
      <c r="K49" s="56"/>
      <c r="L49" s="56"/>
      <c r="M49" s="56"/>
    </row>
    <row r="50" spans="1:28">
      <c r="B50" s="64" t="s">
        <v>165</v>
      </c>
      <c r="C50" s="80" t="s">
        <v>174</v>
      </c>
      <c r="D50" s="238">
        <v>360900</v>
      </c>
      <c r="E50" s="237">
        <v>3600</v>
      </c>
      <c r="J50" s="56"/>
      <c r="K50" s="56"/>
      <c r="L50" s="56"/>
      <c r="M50" s="56"/>
    </row>
    <row r="51" spans="1:28">
      <c r="B51" s="64" t="s">
        <v>165</v>
      </c>
      <c r="C51" s="80" t="s">
        <v>175</v>
      </c>
      <c r="D51" s="238">
        <v>398900</v>
      </c>
      <c r="E51" s="237">
        <v>3980</v>
      </c>
      <c r="J51" s="56"/>
      <c r="K51" s="56"/>
      <c r="L51" s="56"/>
      <c r="M51" s="56"/>
    </row>
    <row r="52" spans="1:28">
      <c r="B52" s="64" t="s">
        <v>165</v>
      </c>
      <c r="C52" s="80" t="s">
        <v>176</v>
      </c>
      <c r="D52" s="238">
        <v>436800</v>
      </c>
      <c r="E52" s="237">
        <v>4360</v>
      </c>
      <c r="J52" s="56"/>
      <c r="K52" s="56"/>
      <c r="L52" s="56"/>
      <c r="M52" s="56"/>
    </row>
    <row r="53" spans="1:28">
      <c r="B53" s="64" t="s">
        <v>165</v>
      </c>
      <c r="C53" s="80" t="s">
        <v>177</v>
      </c>
      <c r="D53" s="238">
        <v>474700</v>
      </c>
      <c r="E53" s="237">
        <v>4740</v>
      </c>
      <c r="J53" s="56"/>
      <c r="K53" s="56"/>
      <c r="L53" s="56"/>
      <c r="M53" s="56"/>
    </row>
    <row r="54" spans="1:28" s="54" customFormat="1">
      <c r="A54" s="53"/>
      <c r="B54" s="64" t="s">
        <v>165</v>
      </c>
      <c r="C54" s="80" t="s">
        <v>178</v>
      </c>
      <c r="D54" s="238">
        <v>512600</v>
      </c>
      <c r="E54" s="237">
        <v>5120</v>
      </c>
      <c r="F54" s="53"/>
      <c r="N54" s="60"/>
      <c r="O54" s="60"/>
      <c r="P54" s="60"/>
      <c r="U54" s="56"/>
      <c r="V54" s="56"/>
      <c r="W54" s="56"/>
      <c r="X54" s="56"/>
      <c r="Z54" s="60"/>
      <c r="AA54" s="60"/>
      <c r="AB54" s="60"/>
    </row>
    <row r="55" spans="1:28" s="54" customFormat="1">
      <c r="A55" s="53"/>
      <c r="B55" s="64" t="s">
        <v>165</v>
      </c>
      <c r="C55" s="80" t="s">
        <v>179</v>
      </c>
      <c r="D55" s="238">
        <v>550500</v>
      </c>
      <c r="E55" s="237">
        <v>5500</v>
      </c>
      <c r="F55" s="53"/>
      <c r="N55" s="60"/>
      <c r="O55" s="60"/>
      <c r="P55" s="60"/>
      <c r="Z55" s="60"/>
      <c r="AA55" s="60"/>
      <c r="AB55" s="60"/>
    </row>
    <row r="56" spans="1:28" s="54" customFormat="1">
      <c r="A56" s="53"/>
      <c r="B56" s="64" t="s">
        <v>165</v>
      </c>
      <c r="C56" s="80" t="s">
        <v>180</v>
      </c>
      <c r="D56" s="238">
        <v>588400</v>
      </c>
      <c r="E56" s="237">
        <v>5880</v>
      </c>
      <c r="F56" s="53"/>
      <c r="N56" s="60"/>
      <c r="O56" s="60"/>
      <c r="P56" s="60"/>
      <c r="Z56" s="60"/>
      <c r="AA56" s="60"/>
      <c r="AB56" s="60"/>
    </row>
    <row r="57" spans="1:28" s="54" customFormat="1">
      <c r="A57" s="53"/>
      <c r="B57" s="64" t="s">
        <v>165</v>
      </c>
      <c r="C57" s="80" t="s">
        <v>181</v>
      </c>
      <c r="D57" s="238">
        <v>626400</v>
      </c>
      <c r="E57" s="237">
        <v>6260</v>
      </c>
      <c r="F57" s="53"/>
      <c r="N57" s="60"/>
      <c r="O57" s="60"/>
      <c r="P57" s="60"/>
      <c r="Z57" s="60"/>
      <c r="AA57" s="60"/>
      <c r="AB57" s="60"/>
    </row>
    <row r="58" spans="1:28" s="54" customFormat="1">
      <c r="A58" s="53"/>
      <c r="B58" s="64" t="s">
        <v>165</v>
      </c>
      <c r="C58" s="80" t="s">
        <v>182</v>
      </c>
      <c r="D58" s="238">
        <v>664300</v>
      </c>
      <c r="E58" s="237">
        <v>6640</v>
      </c>
      <c r="F58" s="53"/>
      <c r="N58" s="60"/>
      <c r="O58" s="60"/>
      <c r="P58" s="60"/>
      <c r="Z58" s="60"/>
      <c r="AA58" s="60"/>
      <c r="AB58" s="60"/>
    </row>
    <row r="59" spans="1:28" s="54" customFormat="1">
      <c r="A59" s="53"/>
      <c r="B59" s="64" t="s">
        <v>165</v>
      </c>
      <c r="C59" s="80" t="s">
        <v>56</v>
      </c>
      <c r="D59" s="238">
        <v>702200</v>
      </c>
      <c r="E59" s="237">
        <v>7020</v>
      </c>
      <c r="F59" s="53"/>
      <c r="N59" s="60"/>
      <c r="O59" s="60"/>
      <c r="P59" s="60"/>
      <c r="Z59" s="60"/>
      <c r="AA59" s="60"/>
      <c r="AB59" s="60"/>
    </row>
    <row r="60" spans="1:28" s="54" customFormat="1">
      <c r="A60" s="53"/>
      <c r="B60" s="64" t="s">
        <v>165</v>
      </c>
      <c r="C60" s="80" t="s">
        <v>262</v>
      </c>
      <c r="D60" s="238">
        <v>740100</v>
      </c>
      <c r="E60" s="237">
        <v>7400</v>
      </c>
      <c r="F60" s="53"/>
      <c r="N60" s="60"/>
      <c r="O60" s="60"/>
      <c r="P60" s="60"/>
      <c r="Z60" s="60"/>
      <c r="AA60" s="60"/>
      <c r="AB60" s="60"/>
    </row>
    <row r="61" spans="1:28" s="54" customFormat="1">
      <c r="A61" s="53"/>
      <c r="B61" s="64" t="s">
        <v>137</v>
      </c>
      <c r="C61" s="80" t="s">
        <v>171</v>
      </c>
      <c r="D61" s="238">
        <v>262600</v>
      </c>
      <c r="E61" s="237">
        <v>2620</v>
      </c>
      <c r="F61" s="53"/>
      <c r="N61" s="60"/>
      <c r="O61" s="60"/>
      <c r="P61" s="60"/>
      <c r="Z61" s="60"/>
      <c r="AA61" s="60"/>
      <c r="AB61" s="60"/>
    </row>
    <row r="62" spans="1:28">
      <c r="B62" s="64" t="s">
        <v>137</v>
      </c>
      <c r="C62" s="80" t="s">
        <v>172</v>
      </c>
      <c r="D62" s="238">
        <v>281200</v>
      </c>
      <c r="E62" s="237">
        <v>2810</v>
      </c>
      <c r="J62" s="56"/>
      <c r="K62" s="56"/>
      <c r="L62" s="56"/>
      <c r="M62" s="56"/>
      <c r="U62" s="54"/>
      <c r="V62" s="54"/>
      <c r="W62" s="54"/>
      <c r="X62" s="54"/>
    </row>
    <row r="63" spans="1:28">
      <c r="B63" s="64" t="s">
        <v>137</v>
      </c>
      <c r="C63" s="80" t="s">
        <v>173</v>
      </c>
      <c r="D63" s="238">
        <v>318600</v>
      </c>
      <c r="E63" s="237">
        <v>3180</v>
      </c>
      <c r="J63" s="56"/>
      <c r="K63" s="56"/>
      <c r="L63" s="56"/>
      <c r="M63" s="56"/>
    </row>
    <row r="64" spans="1:28">
      <c r="B64" s="64" t="s">
        <v>137</v>
      </c>
      <c r="C64" s="80" t="s">
        <v>174</v>
      </c>
      <c r="D64" s="238">
        <v>355900</v>
      </c>
      <c r="E64" s="237">
        <v>3550</v>
      </c>
      <c r="J64" s="56"/>
      <c r="K64" s="56"/>
      <c r="L64" s="56"/>
      <c r="M64" s="56"/>
    </row>
    <row r="65" spans="2:28">
      <c r="B65" s="64" t="s">
        <v>137</v>
      </c>
      <c r="C65" s="80" t="s">
        <v>175</v>
      </c>
      <c r="D65" s="238">
        <v>393200</v>
      </c>
      <c r="E65" s="237">
        <v>3930</v>
      </c>
      <c r="J65" s="56"/>
      <c r="K65" s="56"/>
      <c r="L65" s="56"/>
      <c r="M65" s="56"/>
    </row>
    <row r="66" spans="2:28">
      <c r="B66" s="64" t="s">
        <v>137</v>
      </c>
      <c r="C66" s="80" t="s">
        <v>176</v>
      </c>
      <c r="D66" s="238">
        <v>430600</v>
      </c>
      <c r="E66" s="237">
        <v>4300</v>
      </c>
      <c r="J66" s="56"/>
      <c r="K66" s="56"/>
      <c r="L66" s="56"/>
      <c r="M66" s="56"/>
    </row>
    <row r="67" spans="2:28">
      <c r="B67" s="64" t="s">
        <v>137</v>
      </c>
      <c r="C67" s="80" t="s">
        <v>177</v>
      </c>
      <c r="D67" s="238">
        <v>467900</v>
      </c>
      <c r="E67" s="237">
        <v>4670</v>
      </c>
      <c r="J67" s="56"/>
      <c r="K67" s="56"/>
      <c r="L67" s="56"/>
      <c r="M67" s="56"/>
    </row>
    <row r="68" spans="2:28">
      <c r="B68" s="64" t="s">
        <v>137</v>
      </c>
      <c r="C68" s="80" t="s">
        <v>178</v>
      </c>
      <c r="D68" s="238">
        <v>505200</v>
      </c>
      <c r="E68" s="237">
        <v>5050</v>
      </c>
      <c r="J68" s="56"/>
      <c r="K68" s="56"/>
      <c r="L68" s="56"/>
      <c r="M68" s="56"/>
    </row>
    <row r="69" spans="2:28">
      <c r="B69" s="64" t="s">
        <v>137</v>
      </c>
      <c r="C69" s="80" t="s">
        <v>179</v>
      </c>
      <c r="D69" s="238">
        <v>542600</v>
      </c>
      <c r="E69" s="237">
        <v>5420</v>
      </c>
      <c r="J69" s="56"/>
      <c r="K69" s="56"/>
      <c r="L69" s="56"/>
      <c r="M69" s="56"/>
    </row>
    <row r="70" spans="2:28">
      <c r="B70" s="64" t="s">
        <v>137</v>
      </c>
      <c r="C70" s="80" t="s">
        <v>180</v>
      </c>
      <c r="D70" s="238">
        <v>579900</v>
      </c>
      <c r="E70" s="237">
        <v>5790</v>
      </c>
      <c r="J70" s="56"/>
      <c r="K70" s="56"/>
      <c r="L70" s="56"/>
      <c r="M70" s="56"/>
    </row>
    <row r="71" spans="2:28">
      <c r="B71" s="64" t="s">
        <v>137</v>
      </c>
      <c r="C71" s="80" t="s">
        <v>181</v>
      </c>
      <c r="D71" s="238">
        <v>617200</v>
      </c>
      <c r="E71" s="237">
        <v>6170</v>
      </c>
      <c r="J71" s="56"/>
      <c r="K71" s="56"/>
      <c r="L71" s="56"/>
      <c r="M71" s="56"/>
    </row>
    <row r="72" spans="2:28">
      <c r="B72" s="64" t="s">
        <v>137</v>
      </c>
      <c r="C72" s="80" t="s">
        <v>182</v>
      </c>
      <c r="D72" s="238">
        <v>654600</v>
      </c>
      <c r="E72" s="237">
        <v>6540</v>
      </c>
      <c r="J72" s="56"/>
      <c r="K72" s="56"/>
      <c r="L72" s="56"/>
      <c r="M72" s="56"/>
    </row>
    <row r="73" spans="2:28">
      <c r="B73" s="64" t="s">
        <v>137</v>
      </c>
      <c r="C73" s="80" t="s">
        <v>56</v>
      </c>
      <c r="D73" s="238">
        <v>691900</v>
      </c>
      <c r="E73" s="237">
        <v>6910</v>
      </c>
      <c r="J73" s="56"/>
      <c r="K73" s="56"/>
      <c r="L73" s="56"/>
      <c r="M73" s="56"/>
    </row>
    <row r="74" spans="2:28">
      <c r="B74" s="64" t="s">
        <v>137</v>
      </c>
      <c r="C74" s="80" t="s">
        <v>262</v>
      </c>
      <c r="D74" s="238">
        <v>729200</v>
      </c>
      <c r="E74" s="237">
        <v>7290</v>
      </c>
      <c r="J74" s="56"/>
      <c r="K74" s="56"/>
      <c r="L74" s="56"/>
      <c r="M74" s="56"/>
    </row>
    <row r="75" spans="2:28">
      <c r="B75" s="64" t="s">
        <v>166</v>
      </c>
      <c r="C75" s="80" t="s">
        <v>171</v>
      </c>
      <c r="D75" s="238">
        <v>255500</v>
      </c>
      <c r="E75" s="237">
        <v>2550</v>
      </c>
      <c r="J75" s="56"/>
      <c r="K75" s="56"/>
      <c r="L75" s="56"/>
      <c r="M75" s="56"/>
    </row>
    <row r="76" spans="2:28">
      <c r="B76" s="64" t="s">
        <v>166</v>
      </c>
      <c r="C76" s="80" t="s">
        <v>172</v>
      </c>
      <c r="D76" s="238">
        <v>273500</v>
      </c>
      <c r="E76" s="237">
        <v>2730</v>
      </c>
      <c r="J76" s="56"/>
      <c r="K76" s="56"/>
      <c r="L76" s="56"/>
      <c r="M76" s="56"/>
    </row>
    <row r="77" spans="2:28">
      <c r="B77" s="64" t="s">
        <v>166</v>
      </c>
      <c r="C77" s="80" t="s">
        <v>173</v>
      </c>
      <c r="D77" s="238">
        <v>309700</v>
      </c>
      <c r="E77" s="237">
        <v>3090</v>
      </c>
      <c r="J77" s="56"/>
      <c r="K77" s="56"/>
      <c r="L77" s="56"/>
      <c r="M77" s="56"/>
    </row>
    <row r="78" spans="2:28">
      <c r="B78" s="64" t="s">
        <v>166</v>
      </c>
      <c r="C78" s="80" t="s">
        <v>174</v>
      </c>
      <c r="D78" s="238">
        <v>345900</v>
      </c>
      <c r="E78" s="237">
        <v>3450</v>
      </c>
      <c r="J78" s="56"/>
      <c r="K78" s="56"/>
      <c r="L78" s="56"/>
      <c r="M78" s="56"/>
      <c r="Z78" s="54"/>
      <c r="AA78" s="54"/>
      <c r="AB78" s="54"/>
    </row>
    <row r="79" spans="2:28">
      <c r="B79" s="64" t="s">
        <v>166</v>
      </c>
      <c r="C79" s="80" t="s">
        <v>175</v>
      </c>
      <c r="D79" s="238">
        <v>382000</v>
      </c>
      <c r="E79" s="237">
        <v>3820</v>
      </c>
      <c r="J79" s="56"/>
      <c r="K79" s="56"/>
      <c r="L79" s="56"/>
      <c r="M79" s="56"/>
      <c r="Z79" s="54"/>
      <c r="AA79" s="54"/>
      <c r="AB79" s="54"/>
    </row>
    <row r="80" spans="2:28">
      <c r="B80" s="64" t="s">
        <v>166</v>
      </c>
      <c r="C80" s="80" t="s">
        <v>176</v>
      </c>
      <c r="D80" s="238">
        <v>418200</v>
      </c>
      <c r="E80" s="237">
        <v>4180</v>
      </c>
      <c r="J80" s="56"/>
      <c r="K80" s="56"/>
      <c r="L80" s="56"/>
      <c r="M80" s="56"/>
      <c r="Z80" s="54"/>
      <c r="AA80" s="54"/>
      <c r="AB80" s="54"/>
    </row>
    <row r="81" spans="2:28">
      <c r="B81" s="64" t="s">
        <v>166</v>
      </c>
      <c r="C81" s="80" t="s">
        <v>177</v>
      </c>
      <c r="D81" s="238">
        <v>454400</v>
      </c>
      <c r="E81" s="237">
        <v>4540</v>
      </c>
      <c r="J81" s="56"/>
      <c r="K81" s="56"/>
      <c r="L81" s="56"/>
      <c r="M81" s="56"/>
      <c r="Z81" s="54"/>
      <c r="AA81" s="54"/>
      <c r="AB81" s="54"/>
    </row>
    <row r="82" spans="2:28">
      <c r="B82" s="64" t="s">
        <v>166</v>
      </c>
      <c r="C82" s="80" t="s">
        <v>178</v>
      </c>
      <c r="D82" s="238">
        <v>490500</v>
      </c>
      <c r="E82" s="237">
        <v>4900</v>
      </c>
      <c r="G82" s="93"/>
      <c r="H82" s="93"/>
      <c r="I82" s="93"/>
      <c r="J82" s="56"/>
      <c r="K82" s="56"/>
      <c r="L82" s="56"/>
      <c r="M82" s="56"/>
      <c r="Z82" s="54"/>
      <c r="AA82" s="54"/>
      <c r="AB82" s="54"/>
    </row>
    <row r="83" spans="2:28">
      <c r="B83" s="64" t="s">
        <v>166</v>
      </c>
      <c r="C83" s="80" t="s">
        <v>179</v>
      </c>
      <c r="D83" s="238">
        <v>526700</v>
      </c>
      <c r="E83" s="237">
        <v>5260</v>
      </c>
      <c r="G83" s="70"/>
      <c r="H83" s="70"/>
      <c r="I83" s="70"/>
      <c r="J83" s="56"/>
      <c r="K83" s="56"/>
      <c r="L83" s="56"/>
      <c r="M83" s="56"/>
      <c r="Z83" s="54"/>
      <c r="AA83" s="54"/>
      <c r="AB83" s="54"/>
    </row>
    <row r="84" spans="2:28">
      <c r="B84" s="64" t="s">
        <v>166</v>
      </c>
      <c r="C84" s="80" t="s">
        <v>180</v>
      </c>
      <c r="D84" s="238">
        <v>562900</v>
      </c>
      <c r="E84" s="237">
        <v>5620</v>
      </c>
      <c r="J84" s="56"/>
      <c r="K84" s="56"/>
      <c r="L84" s="56"/>
      <c r="M84" s="56"/>
      <c r="Z84" s="54"/>
      <c r="AA84" s="54"/>
      <c r="AB84" s="54"/>
    </row>
    <row r="85" spans="2:28">
      <c r="B85" s="64" t="s">
        <v>166</v>
      </c>
      <c r="C85" s="80" t="s">
        <v>181</v>
      </c>
      <c r="D85" s="238">
        <v>599000</v>
      </c>
      <c r="E85" s="237">
        <v>5990</v>
      </c>
      <c r="J85" s="56"/>
      <c r="K85" s="56"/>
      <c r="L85" s="56"/>
      <c r="M85" s="56"/>
      <c r="Z85" s="54"/>
      <c r="AA85" s="54"/>
      <c r="AB85" s="54"/>
    </row>
    <row r="86" spans="2:28">
      <c r="B86" s="64" t="s">
        <v>166</v>
      </c>
      <c r="C86" s="80" t="s">
        <v>182</v>
      </c>
      <c r="D86" s="238">
        <v>635200</v>
      </c>
      <c r="E86" s="237">
        <v>6350</v>
      </c>
      <c r="J86" s="56"/>
      <c r="K86" s="56"/>
      <c r="L86" s="56"/>
      <c r="M86" s="56"/>
    </row>
    <row r="87" spans="2:28">
      <c r="B87" s="64" t="s">
        <v>166</v>
      </c>
      <c r="C87" s="80" t="s">
        <v>56</v>
      </c>
      <c r="D87" s="238">
        <v>671400</v>
      </c>
      <c r="E87" s="237">
        <v>6710</v>
      </c>
      <c r="J87" s="56"/>
      <c r="K87" s="56"/>
      <c r="L87" s="56"/>
      <c r="M87" s="56"/>
    </row>
    <row r="88" spans="2:28">
      <c r="B88" s="64" t="s">
        <v>166</v>
      </c>
      <c r="C88" s="80" t="s">
        <v>262</v>
      </c>
      <c r="D88" s="238">
        <v>707500</v>
      </c>
      <c r="E88" s="237">
        <v>7070</v>
      </c>
      <c r="J88" s="56"/>
      <c r="K88" s="56"/>
      <c r="L88" s="56"/>
      <c r="M88" s="56"/>
    </row>
    <row r="89" spans="2:28">
      <c r="B89" s="64" t="s">
        <v>167</v>
      </c>
      <c r="C89" s="80" t="s">
        <v>171</v>
      </c>
      <c r="D89" s="238">
        <v>250000</v>
      </c>
      <c r="E89" s="237">
        <v>2500</v>
      </c>
      <c r="J89" s="56"/>
      <c r="K89" s="56"/>
      <c r="L89" s="56"/>
      <c r="M89" s="56"/>
    </row>
    <row r="90" spans="2:28">
      <c r="B90" s="64" t="s">
        <v>167</v>
      </c>
      <c r="C90" s="80" t="s">
        <v>172</v>
      </c>
      <c r="D90" s="238">
        <v>267700</v>
      </c>
      <c r="E90" s="237">
        <v>2670</v>
      </c>
      <c r="J90" s="56"/>
      <c r="K90" s="56"/>
      <c r="L90" s="56"/>
      <c r="M90" s="56"/>
    </row>
    <row r="91" spans="2:28">
      <c r="B91" s="64" t="s">
        <v>167</v>
      </c>
      <c r="C91" s="80" t="s">
        <v>173</v>
      </c>
      <c r="D91" s="238">
        <v>303300</v>
      </c>
      <c r="E91" s="237">
        <v>3030</v>
      </c>
      <c r="J91" s="56"/>
      <c r="K91" s="56"/>
      <c r="L91" s="56"/>
      <c r="M91" s="56"/>
    </row>
    <row r="92" spans="2:28">
      <c r="B92" s="64" t="s">
        <v>167</v>
      </c>
      <c r="C92" s="80" t="s">
        <v>174</v>
      </c>
      <c r="D92" s="238">
        <v>338900</v>
      </c>
      <c r="E92" s="237">
        <v>3380</v>
      </c>
      <c r="J92" s="56"/>
      <c r="K92" s="56"/>
      <c r="L92" s="56"/>
      <c r="M92" s="56"/>
    </row>
    <row r="93" spans="2:28">
      <c r="B93" s="64" t="s">
        <v>167</v>
      </c>
      <c r="C93" s="80" t="s">
        <v>175</v>
      </c>
      <c r="D93" s="238">
        <v>374500</v>
      </c>
      <c r="E93" s="237">
        <v>3740</v>
      </c>
      <c r="J93" s="56"/>
      <c r="K93" s="56"/>
      <c r="L93" s="56"/>
      <c r="M93" s="56"/>
    </row>
    <row r="94" spans="2:28">
      <c r="B94" s="64" t="s">
        <v>167</v>
      </c>
      <c r="C94" s="80" t="s">
        <v>176</v>
      </c>
      <c r="D94" s="238">
        <v>410100</v>
      </c>
      <c r="E94" s="237">
        <v>4100</v>
      </c>
      <c r="J94" s="56"/>
      <c r="K94" s="56"/>
      <c r="L94" s="56"/>
      <c r="M94" s="56"/>
    </row>
    <row r="95" spans="2:28">
      <c r="B95" s="64" t="s">
        <v>167</v>
      </c>
      <c r="C95" s="80" t="s">
        <v>177</v>
      </c>
      <c r="D95" s="238">
        <v>445700</v>
      </c>
      <c r="E95" s="237">
        <v>4450</v>
      </c>
      <c r="J95" s="56"/>
      <c r="K95" s="56"/>
      <c r="L95" s="56"/>
      <c r="M95" s="56"/>
    </row>
    <row r="96" spans="2:28">
      <c r="B96" s="64" t="s">
        <v>167</v>
      </c>
      <c r="C96" s="80" t="s">
        <v>178</v>
      </c>
      <c r="D96" s="238">
        <v>481200</v>
      </c>
      <c r="E96" s="237">
        <v>4810</v>
      </c>
      <c r="J96" s="56"/>
      <c r="K96" s="56"/>
      <c r="L96" s="56"/>
      <c r="M96" s="56"/>
    </row>
    <row r="97" spans="2:13">
      <c r="B97" s="64" t="s">
        <v>167</v>
      </c>
      <c r="C97" s="80" t="s">
        <v>179</v>
      </c>
      <c r="D97" s="238">
        <v>516800</v>
      </c>
      <c r="E97" s="237">
        <v>5160</v>
      </c>
      <c r="J97" s="56"/>
      <c r="K97" s="56"/>
      <c r="L97" s="56"/>
      <c r="M97" s="56"/>
    </row>
    <row r="98" spans="2:13">
      <c r="B98" s="64" t="s">
        <v>167</v>
      </c>
      <c r="C98" s="80" t="s">
        <v>180</v>
      </c>
      <c r="D98" s="238">
        <v>552400</v>
      </c>
      <c r="E98" s="237">
        <v>5520</v>
      </c>
      <c r="J98" s="56"/>
      <c r="K98" s="56"/>
      <c r="L98" s="56"/>
      <c r="M98" s="56"/>
    </row>
    <row r="99" spans="2:13">
      <c r="B99" s="64" t="s">
        <v>167</v>
      </c>
      <c r="C99" s="80" t="s">
        <v>181</v>
      </c>
      <c r="D99" s="238">
        <v>588000</v>
      </c>
      <c r="E99" s="237">
        <v>5880</v>
      </c>
      <c r="J99" s="56"/>
      <c r="K99" s="56"/>
      <c r="L99" s="56"/>
      <c r="M99" s="56"/>
    </row>
    <row r="100" spans="2:13">
      <c r="B100" s="64" t="s">
        <v>167</v>
      </c>
      <c r="C100" s="80" t="s">
        <v>182</v>
      </c>
      <c r="D100" s="238">
        <v>623600</v>
      </c>
      <c r="E100" s="237">
        <v>6230</v>
      </c>
      <c r="J100" s="56"/>
      <c r="K100" s="56"/>
      <c r="L100" s="56"/>
      <c r="M100" s="56"/>
    </row>
    <row r="101" spans="2:13">
      <c r="B101" s="64" t="s">
        <v>167</v>
      </c>
      <c r="C101" s="80" t="s">
        <v>56</v>
      </c>
      <c r="D101" s="238">
        <v>659200</v>
      </c>
      <c r="E101" s="237">
        <v>6590</v>
      </c>
      <c r="J101" s="56"/>
      <c r="K101" s="56"/>
      <c r="L101" s="56"/>
      <c r="M101" s="56"/>
    </row>
    <row r="102" spans="2:13">
      <c r="B102" s="64" t="s">
        <v>167</v>
      </c>
      <c r="C102" s="80" t="s">
        <v>262</v>
      </c>
      <c r="D102" s="238">
        <v>694700</v>
      </c>
      <c r="E102" s="237">
        <v>6940</v>
      </c>
      <c r="J102" s="56"/>
      <c r="K102" s="56"/>
      <c r="L102" s="56"/>
      <c r="M102" s="56"/>
    </row>
    <row r="103" spans="2:13">
      <c r="B103" s="64" t="s">
        <v>168</v>
      </c>
      <c r="C103" s="80" t="s">
        <v>171</v>
      </c>
      <c r="D103" s="238">
        <v>244700</v>
      </c>
      <c r="E103" s="237">
        <v>2440</v>
      </c>
      <c r="J103" s="56"/>
      <c r="K103" s="56"/>
      <c r="L103" s="56"/>
      <c r="M103" s="56"/>
    </row>
    <row r="104" spans="2:13">
      <c r="B104" s="64" t="s">
        <v>168</v>
      </c>
      <c r="C104" s="80" t="s">
        <v>172</v>
      </c>
      <c r="D104" s="238">
        <v>261900</v>
      </c>
      <c r="E104" s="237">
        <v>2610</v>
      </c>
      <c r="J104" s="56"/>
      <c r="K104" s="56"/>
      <c r="L104" s="56"/>
      <c r="M104" s="56"/>
    </row>
    <row r="105" spans="2:13">
      <c r="B105" s="64" t="s">
        <v>168</v>
      </c>
      <c r="C105" s="80" t="s">
        <v>173</v>
      </c>
      <c r="D105" s="238">
        <v>296300</v>
      </c>
      <c r="E105" s="237">
        <v>2960</v>
      </c>
      <c r="J105" s="56"/>
      <c r="K105" s="56"/>
      <c r="L105" s="56"/>
      <c r="M105" s="56"/>
    </row>
    <row r="106" spans="2:13">
      <c r="B106" s="64" t="s">
        <v>168</v>
      </c>
      <c r="C106" s="80" t="s">
        <v>174</v>
      </c>
      <c r="D106" s="238">
        <v>330700</v>
      </c>
      <c r="E106" s="237">
        <v>3300</v>
      </c>
      <c r="J106" s="56"/>
      <c r="K106" s="56"/>
      <c r="L106" s="56"/>
      <c r="M106" s="56"/>
    </row>
    <row r="107" spans="2:13">
      <c r="B107" s="64" t="s">
        <v>168</v>
      </c>
      <c r="C107" s="80" t="s">
        <v>175</v>
      </c>
      <c r="D107" s="238">
        <v>365100</v>
      </c>
      <c r="E107" s="237">
        <v>3650</v>
      </c>
      <c r="J107" s="56"/>
      <c r="K107" s="56"/>
      <c r="L107" s="56"/>
      <c r="M107" s="56"/>
    </row>
    <row r="108" spans="2:13">
      <c r="B108" s="64" t="s">
        <v>168</v>
      </c>
      <c r="C108" s="80" t="s">
        <v>176</v>
      </c>
      <c r="D108" s="238">
        <v>399500</v>
      </c>
      <c r="E108" s="237">
        <v>3990</v>
      </c>
      <c r="J108" s="56"/>
      <c r="K108" s="56"/>
      <c r="L108" s="56"/>
      <c r="M108" s="56"/>
    </row>
    <row r="109" spans="2:13">
      <c r="B109" s="64" t="s">
        <v>168</v>
      </c>
      <c r="C109" s="80" t="s">
        <v>177</v>
      </c>
      <c r="D109" s="238">
        <v>433900</v>
      </c>
      <c r="E109" s="237">
        <v>4330</v>
      </c>
      <c r="J109" s="56"/>
      <c r="K109" s="56"/>
      <c r="L109" s="56"/>
      <c r="M109" s="56"/>
    </row>
    <row r="110" spans="2:13">
      <c r="B110" s="64" t="s">
        <v>168</v>
      </c>
      <c r="C110" s="80" t="s">
        <v>178</v>
      </c>
      <c r="D110" s="238">
        <v>468400</v>
      </c>
      <c r="E110" s="237">
        <v>4680</v>
      </c>
      <c r="J110" s="56"/>
      <c r="K110" s="56"/>
      <c r="L110" s="56"/>
      <c r="M110" s="56"/>
    </row>
    <row r="111" spans="2:13">
      <c r="B111" s="64" t="s">
        <v>168</v>
      </c>
      <c r="C111" s="80" t="s">
        <v>179</v>
      </c>
      <c r="D111" s="238">
        <v>502800</v>
      </c>
      <c r="E111" s="237">
        <v>5020</v>
      </c>
      <c r="J111" s="56"/>
      <c r="K111" s="56"/>
      <c r="L111" s="56"/>
      <c r="M111" s="56"/>
    </row>
    <row r="112" spans="2:13">
      <c r="B112" s="64" t="s">
        <v>168</v>
      </c>
      <c r="C112" s="80" t="s">
        <v>180</v>
      </c>
      <c r="D112" s="238">
        <v>537200</v>
      </c>
      <c r="E112" s="237">
        <v>5370</v>
      </c>
      <c r="J112" s="56"/>
      <c r="K112" s="56"/>
      <c r="L112" s="56"/>
      <c r="M112" s="56"/>
    </row>
    <row r="113" spans="1:28">
      <c r="B113" s="64" t="s">
        <v>168</v>
      </c>
      <c r="C113" s="80" t="s">
        <v>181</v>
      </c>
      <c r="D113" s="238">
        <v>571600</v>
      </c>
      <c r="E113" s="237">
        <v>5710</v>
      </c>
      <c r="J113" s="56"/>
      <c r="K113" s="56"/>
      <c r="L113" s="56"/>
      <c r="M113" s="56"/>
    </row>
    <row r="114" spans="1:28">
      <c r="B114" s="64" t="s">
        <v>168</v>
      </c>
      <c r="C114" s="80" t="s">
        <v>182</v>
      </c>
      <c r="D114" s="238">
        <v>606000</v>
      </c>
      <c r="E114" s="237">
        <v>6060</v>
      </c>
      <c r="J114" s="56"/>
      <c r="K114" s="56"/>
      <c r="L114" s="56"/>
      <c r="M114" s="56"/>
    </row>
    <row r="115" spans="1:28">
      <c r="B115" s="64" t="s">
        <v>168</v>
      </c>
      <c r="C115" s="80" t="s">
        <v>56</v>
      </c>
      <c r="D115" s="238">
        <v>640400</v>
      </c>
      <c r="E115" s="237">
        <v>6400</v>
      </c>
      <c r="J115" s="56"/>
      <c r="K115" s="56"/>
      <c r="L115" s="56"/>
      <c r="M115" s="56"/>
    </row>
    <row r="116" spans="1:28">
      <c r="B116" s="64" t="s">
        <v>168</v>
      </c>
      <c r="C116" s="80" t="s">
        <v>262</v>
      </c>
      <c r="D116" s="238">
        <v>674900</v>
      </c>
      <c r="E116" s="237">
        <v>6740</v>
      </c>
      <c r="J116" s="56"/>
      <c r="K116" s="56"/>
      <c r="L116" s="56"/>
      <c r="M116" s="56"/>
    </row>
    <row r="117" spans="1:28">
      <c r="J117" s="56"/>
      <c r="K117" s="56"/>
      <c r="L117" s="56"/>
      <c r="M117" s="56"/>
    </row>
    <row r="118" spans="1:28">
      <c r="J118" s="56"/>
      <c r="K118" s="56"/>
      <c r="L118" s="56"/>
      <c r="M118" s="56"/>
    </row>
    <row r="119" spans="1:28">
      <c r="J119" s="56"/>
      <c r="K119" s="56"/>
      <c r="L119" s="56"/>
      <c r="M119" s="56"/>
    </row>
    <row r="120" spans="1:28">
      <c r="J120" s="56"/>
      <c r="K120" s="56"/>
      <c r="L120" s="56"/>
      <c r="M120" s="56"/>
    </row>
    <row r="121" spans="1:28">
      <c r="J121" s="56"/>
      <c r="K121" s="56"/>
      <c r="L121" s="56"/>
      <c r="M121" s="56"/>
    </row>
    <row r="122" spans="1:28" s="54" customFormat="1">
      <c r="A122" s="53"/>
      <c r="B122" s="53"/>
      <c r="C122" s="53"/>
      <c r="D122" s="53"/>
      <c r="E122" s="53"/>
      <c r="F122" s="53"/>
      <c r="N122" s="60"/>
      <c r="O122" s="60"/>
      <c r="P122" s="60"/>
      <c r="U122" s="56"/>
      <c r="V122" s="56"/>
      <c r="W122" s="56"/>
      <c r="X122" s="56"/>
      <c r="Z122" s="60"/>
      <c r="AA122" s="60"/>
      <c r="AB122" s="60"/>
    </row>
    <row r="123" spans="1:28" s="54" customFormat="1">
      <c r="A123" s="53"/>
      <c r="B123" s="53"/>
      <c r="C123" s="53"/>
      <c r="D123" s="53"/>
      <c r="E123" s="53"/>
      <c r="F123" s="53"/>
      <c r="N123" s="60"/>
      <c r="O123" s="60"/>
      <c r="P123" s="60"/>
      <c r="Z123" s="60"/>
      <c r="AA123" s="60"/>
      <c r="AB123" s="60"/>
    </row>
    <row r="124" spans="1:28" s="54" customFormat="1">
      <c r="A124" s="53"/>
      <c r="B124" s="53"/>
      <c r="C124" s="53"/>
      <c r="D124" s="53"/>
      <c r="E124" s="53"/>
      <c r="F124" s="53"/>
      <c r="N124" s="60"/>
      <c r="O124" s="60"/>
      <c r="P124" s="60"/>
      <c r="Z124" s="60"/>
      <c r="AA124" s="60"/>
      <c r="AB124" s="60"/>
    </row>
    <row r="125" spans="1:28" s="54" customFormat="1">
      <c r="A125" s="53"/>
      <c r="B125" s="53"/>
      <c r="C125" s="53"/>
      <c r="D125" s="53"/>
      <c r="E125" s="53"/>
      <c r="F125" s="53"/>
      <c r="N125" s="60"/>
      <c r="O125" s="60"/>
      <c r="P125" s="60"/>
      <c r="Z125" s="60"/>
      <c r="AA125" s="60"/>
      <c r="AB125" s="60"/>
    </row>
    <row r="126" spans="1:28" s="54" customFormat="1">
      <c r="A126" s="53"/>
      <c r="B126" s="53"/>
      <c r="C126" s="53"/>
      <c r="D126" s="53"/>
      <c r="E126" s="53"/>
      <c r="F126" s="53"/>
      <c r="N126" s="60"/>
      <c r="O126" s="60"/>
      <c r="P126" s="60"/>
      <c r="Z126" s="60"/>
      <c r="AA126" s="60"/>
      <c r="AB126" s="60"/>
    </row>
    <row r="127" spans="1:28" s="54" customFormat="1">
      <c r="A127" s="53"/>
      <c r="B127" s="53"/>
      <c r="C127" s="53"/>
      <c r="D127" s="53"/>
      <c r="E127" s="53"/>
      <c r="F127" s="53"/>
      <c r="N127" s="60"/>
      <c r="O127" s="60"/>
      <c r="P127" s="60"/>
      <c r="Z127" s="60"/>
      <c r="AA127" s="60"/>
      <c r="AB127" s="60"/>
    </row>
    <row r="128" spans="1:28" s="54" customFormat="1">
      <c r="A128" s="53"/>
      <c r="B128" s="53"/>
      <c r="C128" s="53"/>
      <c r="D128" s="53"/>
      <c r="E128" s="53"/>
      <c r="F128" s="53"/>
      <c r="N128" s="60"/>
      <c r="O128" s="60"/>
      <c r="P128" s="60"/>
      <c r="Z128" s="60"/>
      <c r="AA128" s="60"/>
      <c r="AB128" s="60"/>
    </row>
    <row r="129" spans="1:28" s="54" customFormat="1">
      <c r="A129" s="53"/>
      <c r="B129" s="53"/>
      <c r="C129" s="53"/>
      <c r="D129" s="53"/>
      <c r="E129" s="53"/>
      <c r="F129" s="53"/>
      <c r="N129" s="60"/>
      <c r="O129" s="60"/>
      <c r="P129" s="60"/>
      <c r="Z129" s="60"/>
      <c r="AA129" s="60"/>
      <c r="AB129" s="60"/>
    </row>
    <row r="130" spans="1:28">
      <c r="J130" s="56"/>
      <c r="K130" s="56"/>
      <c r="L130" s="56"/>
      <c r="M130" s="56"/>
      <c r="U130" s="54"/>
      <c r="V130" s="54"/>
      <c r="W130" s="54"/>
      <c r="X130" s="54"/>
    </row>
    <row r="131" spans="1:28">
      <c r="J131" s="56"/>
      <c r="K131" s="56"/>
      <c r="L131" s="56"/>
      <c r="M131" s="56"/>
    </row>
    <row r="132" spans="1:28">
      <c r="J132" s="56"/>
      <c r="K132" s="56"/>
      <c r="L132" s="56"/>
      <c r="M132" s="56"/>
    </row>
    <row r="133" spans="1:28">
      <c r="J133" s="56"/>
      <c r="K133" s="56"/>
      <c r="L133" s="56"/>
      <c r="M133" s="56"/>
    </row>
    <row r="134" spans="1:28">
      <c r="J134" s="56"/>
      <c r="K134" s="56"/>
      <c r="L134" s="56"/>
      <c r="M134" s="56"/>
    </row>
    <row r="135" spans="1:28">
      <c r="J135" s="56"/>
      <c r="K135" s="56"/>
      <c r="L135" s="56"/>
      <c r="M135" s="56"/>
    </row>
    <row r="136" spans="1:28">
      <c r="J136" s="56"/>
      <c r="K136" s="56"/>
      <c r="L136" s="56"/>
      <c r="M136" s="56"/>
    </row>
    <row r="137" spans="1:28">
      <c r="J137" s="56"/>
      <c r="K137" s="56"/>
      <c r="L137" s="56"/>
      <c r="M137" s="56"/>
    </row>
    <row r="138" spans="1:28">
      <c r="J138" s="56"/>
      <c r="K138" s="56"/>
      <c r="L138" s="56"/>
      <c r="M138" s="56"/>
    </row>
    <row r="139" spans="1:28">
      <c r="J139" s="56"/>
      <c r="K139" s="56"/>
      <c r="L139" s="56"/>
      <c r="M139" s="56"/>
    </row>
    <row r="140" spans="1:28">
      <c r="J140" s="56"/>
      <c r="K140" s="56"/>
      <c r="L140" s="56"/>
      <c r="M140" s="56"/>
    </row>
    <row r="141" spans="1:28">
      <c r="J141" s="56"/>
      <c r="K141" s="56"/>
      <c r="L141" s="56"/>
      <c r="M141" s="56"/>
    </row>
    <row r="142" spans="1:28">
      <c r="J142" s="56"/>
      <c r="K142" s="56"/>
      <c r="L142" s="56"/>
      <c r="M142" s="56"/>
    </row>
    <row r="146" spans="26:28">
      <c r="Z146" s="54"/>
      <c r="AA146" s="54"/>
      <c r="AB146" s="54"/>
    </row>
    <row r="147" spans="26:28">
      <c r="Z147" s="54"/>
      <c r="AA147" s="54"/>
      <c r="AB147" s="54"/>
    </row>
    <row r="148" spans="26:28">
      <c r="Z148" s="54"/>
      <c r="AA148" s="54"/>
      <c r="AB148" s="54"/>
    </row>
    <row r="149" spans="26:28">
      <c r="Z149" s="54"/>
      <c r="AA149" s="54"/>
      <c r="AB149" s="54"/>
    </row>
    <row r="150" spans="26:28">
      <c r="Z150" s="54"/>
      <c r="AA150" s="54"/>
      <c r="AB150" s="54"/>
    </row>
    <row r="151" spans="26:28">
      <c r="Z151" s="54"/>
      <c r="AA151" s="54"/>
      <c r="AB151" s="54"/>
    </row>
    <row r="152" spans="26:28">
      <c r="Z152" s="54"/>
      <c r="AA152" s="54"/>
      <c r="AB152" s="54"/>
    </row>
    <row r="153" spans="26:28">
      <c r="Z153" s="54"/>
      <c r="AA153" s="54"/>
      <c r="AB153" s="54"/>
    </row>
    <row r="170" spans="10:13">
      <c r="J170" s="79"/>
      <c r="K170" s="79"/>
      <c r="L170" s="54"/>
      <c r="M170" s="54"/>
    </row>
    <row r="171" spans="10:13">
      <c r="J171" s="79"/>
      <c r="K171" s="79"/>
      <c r="L171" s="54"/>
      <c r="M171" s="54"/>
    </row>
    <row r="172" spans="10:13">
      <c r="J172" s="79"/>
      <c r="K172" s="79"/>
      <c r="L172" s="54"/>
      <c r="M172" s="54"/>
    </row>
    <row r="173" spans="10:13">
      <c r="J173" s="79"/>
      <c r="K173" s="79"/>
      <c r="L173" s="54"/>
      <c r="M173" s="54"/>
    </row>
    <row r="174" spans="10:13">
      <c r="J174" s="79"/>
      <c r="K174" s="79"/>
      <c r="L174" s="54"/>
      <c r="M174" s="54"/>
    </row>
    <row r="175" spans="10:13">
      <c r="J175" s="79"/>
      <c r="K175" s="79"/>
      <c r="L175" s="54"/>
      <c r="M175" s="54"/>
    </row>
    <row r="176" spans="10:13">
      <c r="J176" s="79"/>
      <c r="K176" s="79"/>
      <c r="L176" s="54"/>
      <c r="M176" s="54"/>
    </row>
    <row r="177" spans="1:28">
      <c r="J177" s="79"/>
      <c r="K177" s="79"/>
      <c r="L177" s="54"/>
      <c r="M177" s="54"/>
    </row>
    <row r="190" spans="1:28" s="54" customFormat="1">
      <c r="A190" s="53"/>
      <c r="B190" s="53"/>
      <c r="C190" s="53"/>
      <c r="D190" s="53"/>
      <c r="E190" s="53"/>
      <c r="F190" s="53"/>
      <c r="J190" s="78"/>
      <c r="K190" s="78"/>
      <c r="L190" s="60"/>
      <c r="M190" s="60"/>
      <c r="N190" s="60"/>
      <c r="O190" s="60"/>
      <c r="P190" s="60"/>
      <c r="U190" s="56"/>
      <c r="V190" s="56"/>
      <c r="W190" s="56"/>
      <c r="X190" s="56"/>
      <c r="Z190" s="60"/>
      <c r="AA190" s="60"/>
      <c r="AB190" s="60"/>
    </row>
    <row r="191" spans="1:28" s="54" customFormat="1">
      <c r="A191" s="53"/>
      <c r="B191" s="53"/>
      <c r="C191" s="53"/>
      <c r="D191" s="53"/>
      <c r="E191" s="53"/>
      <c r="F191" s="53"/>
      <c r="J191" s="78"/>
      <c r="K191" s="78"/>
      <c r="L191" s="60"/>
      <c r="M191" s="60"/>
      <c r="N191" s="60"/>
      <c r="O191" s="60"/>
      <c r="P191" s="60"/>
      <c r="Z191" s="60"/>
      <c r="AA191" s="60"/>
      <c r="AB191" s="60"/>
    </row>
    <row r="192" spans="1:28" s="54" customFormat="1">
      <c r="A192" s="53"/>
      <c r="B192" s="53"/>
      <c r="C192" s="53"/>
      <c r="D192" s="53"/>
      <c r="E192" s="53"/>
      <c r="F192" s="53"/>
      <c r="J192" s="78"/>
      <c r="K192" s="78"/>
      <c r="L192" s="60"/>
      <c r="M192" s="60"/>
      <c r="N192" s="60"/>
      <c r="O192" s="60"/>
      <c r="P192" s="60"/>
      <c r="Z192" s="60"/>
      <c r="AA192" s="60"/>
      <c r="AB192" s="60"/>
    </row>
    <row r="193" spans="1:28" s="54" customFormat="1">
      <c r="A193" s="53"/>
      <c r="B193" s="53"/>
      <c r="C193" s="53"/>
      <c r="D193" s="53"/>
      <c r="E193" s="53"/>
      <c r="F193" s="53"/>
      <c r="J193" s="78"/>
      <c r="K193" s="78"/>
      <c r="L193" s="60"/>
      <c r="M193" s="60"/>
      <c r="N193" s="60"/>
      <c r="O193" s="60"/>
      <c r="P193" s="60"/>
      <c r="Z193" s="60"/>
      <c r="AA193" s="60"/>
      <c r="AB193" s="60"/>
    </row>
    <row r="194" spans="1:28" s="54" customFormat="1">
      <c r="A194" s="53"/>
      <c r="B194" s="53"/>
      <c r="C194" s="53"/>
      <c r="D194" s="53"/>
      <c r="E194" s="53"/>
      <c r="F194" s="53"/>
      <c r="J194" s="78"/>
      <c r="K194" s="78"/>
      <c r="L194" s="60"/>
      <c r="M194" s="60"/>
      <c r="N194" s="60"/>
      <c r="O194" s="60"/>
      <c r="P194" s="60"/>
      <c r="Z194" s="60"/>
      <c r="AA194" s="60"/>
      <c r="AB194" s="60"/>
    </row>
    <row r="195" spans="1:28" s="54" customFormat="1">
      <c r="A195" s="53"/>
      <c r="B195" s="53"/>
      <c r="C195" s="53"/>
      <c r="D195" s="53"/>
      <c r="E195" s="53"/>
      <c r="F195" s="53"/>
      <c r="J195" s="78"/>
      <c r="K195" s="78"/>
      <c r="L195" s="60"/>
      <c r="M195" s="60"/>
      <c r="N195" s="60"/>
      <c r="O195" s="60"/>
      <c r="P195" s="60"/>
      <c r="Z195" s="60"/>
      <c r="AA195" s="60"/>
      <c r="AB195" s="60"/>
    </row>
    <row r="196" spans="1:28" s="54" customFormat="1">
      <c r="A196" s="53"/>
      <c r="B196" s="53"/>
      <c r="C196" s="53"/>
      <c r="D196" s="53"/>
      <c r="E196" s="53"/>
      <c r="F196" s="53"/>
      <c r="J196" s="78"/>
      <c r="K196" s="78"/>
      <c r="L196" s="60"/>
      <c r="M196" s="60"/>
      <c r="N196" s="60"/>
      <c r="O196" s="60"/>
      <c r="P196" s="60"/>
      <c r="Z196" s="60"/>
      <c r="AA196" s="60"/>
      <c r="AB196" s="60"/>
    </row>
    <row r="197" spans="1:28" s="54" customFormat="1">
      <c r="A197" s="53"/>
      <c r="B197" s="53"/>
      <c r="C197" s="53"/>
      <c r="D197" s="53"/>
      <c r="E197" s="53"/>
      <c r="F197" s="53"/>
      <c r="J197" s="78"/>
      <c r="K197" s="78"/>
      <c r="L197" s="60"/>
      <c r="M197" s="60"/>
      <c r="N197" s="60"/>
      <c r="O197" s="60"/>
      <c r="P197" s="60"/>
      <c r="Z197" s="60"/>
      <c r="AA197" s="60"/>
      <c r="AB197" s="60"/>
    </row>
    <row r="198" spans="1:28">
      <c r="G198" s="70"/>
      <c r="H198" s="70"/>
      <c r="I198" s="70"/>
      <c r="U198" s="54"/>
      <c r="V198" s="54"/>
      <c r="W198" s="54"/>
      <c r="X198" s="54"/>
    </row>
    <row r="199" spans="1:28">
      <c r="G199" s="70"/>
      <c r="H199" s="70"/>
      <c r="I199" s="70"/>
    </row>
    <row r="200" spans="1:28">
      <c r="G200" s="14"/>
      <c r="H200" s="14"/>
      <c r="I200" s="14"/>
    </row>
    <row r="201" spans="1:28">
      <c r="G201" s="12"/>
      <c r="H201" s="12"/>
      <c r="I201" s="12"/>
    </row>
    <row r="202" spans="1:28">
      <c r="G202" s="12"/>
      <c r="H202" s="12"/>
      <c r="I202" s="12"/>
    </row>
    <row r="203" spans="1:28">
      <c r="G203" s="12"/>
      <c r="H203" s="12"/>
      <c r="I203" s="12"/>
    </row>
    <row r="204" spans="1:28">
      <c r="G204" s="12"/>
      <c r="H204" s="12"/>
      <c r="I204" s="12"/>
    </row>
    <row r="205" spans="1:28">
      <c r="G205" s="12"/>
      <c r="H205" s="12"/>
      <c r="I205" s="12"/>
    </row>
    <row r="206" spans="1:28">
      <c r="G206" s="12"/>
      <c r="H206" s="12"/>
      <c r="I206" s="12"/>
    </row>
    <row r="207" spans="1:28">
      <c r="G207" s="12"/>
      <c r="H207" s="12"/>
      <c r="I207" s="12"/>
    </row>
    <row r="208" spans="1:28">
      <c r="G208" s="12"/>
      <c r="H208" s="12"/>
      <c r="I208" s="12"/>
    </row>
    <row r="214" spans="26:28">
      <c r="Z214" s="54"/>
      <c r="AA214" s="54"/>
      <c r="AB214" s="54"/>
    </row>
    <row r="215" spans="26:28">
      <c r="Z215" s="54"/>
      <c r="AA215" s="54"/>
      <c r="AB215" s="54"/>
    </row>
    <row r="216" spans="26:28">
      <c r="Z216" s="54"/>
      <c r="AA216" s="54"/>
      <c r="AB216" s="54"/>
    </row>
    <row r="217" spans="26:28">
      <c r="Z217" s="54"/>
      <c r="AA217" s="54"/>
      <c r="AB217" s="54"/>
    </row>
    <row r="218" spans="26:28">
      <c r="Z218" s="54"/>
      <c r="AA218" s="54"/>
      <c r="AB218" s="54"/>
    </row>
    <row r="219" spans="26:28">
      <c r="Z219" s="54"/>
      <c r="AA219" s="54"/>
      <c r="AB219" s="54"/>
    </row>
    <row r="220" spans="26:28">
      <c r="Z220" s="54"/>
      <c r="AA220" s="54"/>
      <c r="AB220" s="54"/>
    </row>
    <row r="221" spans="26:28">
      <c r="Z221" s="54"/>
      <c r="AA221" s="54"/>
      <c r="AB221" s="54"/>
    </row>
    <row r="238" spans="10:13">
      <c r="J238" s="79"/>
      <c r="K238" s="79"/>
      <c r="L238" s="54"/>
      <c r="M238" s="54"/>
    </row>
    <row r="239" spans="10:13">
      <c r="J239" s="79"/>
      <c r="K239" s="79"/>
      <c r="L239" s="54"/>
      <c r="M239" s="54"/>
    </row>
    <row r="240" spans="10:13">
      <c r="J240" s="79"/>
      <c r="K240" s="79"/>
      <c r="L240" s="54"/>
      <c r="M240" s="54"/>
    </row>
    <row r="241" spans="10:13">
      <c r="J241" s="79"/>
      <c r="K241" s="79"/>
      <c r="L241" s="54"/>
      <c r="M241" s="54"/>
    </row>
    <row r="242" spans="10:13">
      <c r="J242" s="79"/>
      <c r="K242" s="79"/>
      <c r="L242" s="54"/>
      <c r="M242" s="54"/>
    </row>
    <row r="243" spans="10:13">
      <c r="J243" s="79"/>
      <c r="K243" s="79"/>
      <c r="L243" s="54"/>
      <c r="M243" s="54"/>
    </row>
    <row r="244" spans="10:13">
      <c r="J244" s="79"/>
      <c r="K244" s="79"/>
      <c r="L244" s="54"/>
      <c r="M244" s="54"/>
    </row>
    <row r="245" spans="10:13">
      <c r="J245" s="79"/>
      <c r="K245" s="79"/>
      <c r="L245" s="54"/>
      <c r="M245" s="54"/>
    </row>
    <row r="258" spans="1:28" s="54" customFormat="1">
      <c r="A258" s="53"/>
      <c r="B258" s="53"/>
      <c r="C258" s="53"/>
      <c r="D258" s="53"/>
      <c r="E258" s="53"/>
      <c r="F258" s="53"/>
      <c r="J258" s="78"/>
      <c r="K258" s="78"/>
      <c r="L258" s="60"/>
      <c r="M258" s="60"/>
      <c r="N258" s="60"/>
      <c r="O258" s="60"/>
      <c r="P258" s="60"/>
      <c r="U258" s="56"/>
      <c r="V258" s="56"/>
      <c r="W258" s="56"/>
      <c r="X258" s="56"/>
      <c r="Z258" s="60"/>
      <c r="AA258" s="60"/>
      <c r="AB258" s="60"/>
    </row>
    <row r="259" spans="1:28" s="54" customFormat="1">
      <c r="A259" s="53"/>
      <c r="B259" s="53"/>
      <c r="C259" s="53"/>
      <c r="D259" s="53"/>
      <c r="E259" s="53"/>
      <c r="F259" s="53"/>
      <c r="J259" s="78"/>
      <c r="K259" s="78"/>
      <c r="L259" s="60"/>
      <c r="M259" s="60"/>
      <c r="N259" s="60"/>
      <c r="O259" s="60"/>
      <c r="P259" s="60"/>
      <c r="Z259" s="60"/>
      <c r="AA259" s="60"/>
      <c r="AB259" s="60"/>
    </row>
    <row r="260" spans="1:28" s="54" customFormat="1">
      <c r="A260" s="53"/>
      <c r="B260" s="53"/>
      <c r="C260" s="53"/>
      <c r="D260" s="53"/>
      <c r="E260" s="53"/>
      <c r="F260" s="53"/>
      <c r="J260" s="78"/>
      <c r="K260" s="78"/>
      <c r="L260" s="60"/>
      <c r="M260" s="60"/>
      <c r="N260" s="60"/>
      <c r="O260" s="60"/>
      <c r="P260" s="60"/>
      <c r="Z260" s="60"/>
      <c r="AA260" s="60"/>
      <c r="AB260" s="60"/>
    </row>
    <row r="261" spans="1:28" s="54" customFormat="1">
      <c r="A261" s="53"/>
      <c r="B261" s="53"/>
      <c r="C261" s="53"/>
      <c r="D261" s="53"/>
      <c r="E261" s="53"/>
      <c r="F261" s="53"/>
      <c r="J261" s="78"/>
      <c r="K261" s="78"/>
      <c r="L261" s="60"/>
      <c r="M261" s="60"/>
      <c r="N261" s="60"/>
      <c r="O261" s="60"/>
      <c r="P261" s="60"/>
      <c r="Z261" s="60"/>
      <c r="AA261" s="60"/>
      <c r="AB261" s="60"/>
    </row>
    <row r="262" spans="1:28" s="54" customFormat="1">
      <c r="A262" s="53"/>
      <c r="B262" s="53"/>
      <c r="C262" s="53"/>
      <c r="D262" s="53"/>
      <c r="E262" s="53"/>
      <c r="F262" s="53"/>
      <c r="J262" s="78"/>
      <c r="K262" s="78"/>
      <c r="L262" s="60"/>
      <c r="M262" s="60"/>
      <c r="N262" s="60"/>
      <c r="O262" s="60"/>
      <c r="P262" s="60"/>
      <c r="Z262" s="60"/>
      <c r="AA262" s="60"/>
      <c r="AB262" s="60"/>
    </row>
    <row r="263" spans="1:28" s="54" customFormat="1">
      <c r="A263" s="53"/>
      <c r="B263" s="53"/>
      <c r="C263" s="53"/>
      <c r="D263" s="53"/>
      <c r="E263" s="53"/>
      <c r="F263" s="53"/>
      <c r="J263" s="78"/>
      <c r="K263" s="78"/>
      <c r="L263" s="60"/>
      <c r="M263" s="60"/>
      <c r="N263" s="60"/>
      <c r="O263" s="60"/>
      <c r="P263" s="60"/>
      <c r="Z263" s="60"/>
      <c r="AA263" s="60"/>
      <c r="AB263" s="60"/>
    </row>
    <row r="264" spans="1:28" s="54" customFormat="1">
      <c r="A264" s="53"/>
      <c r="B264" s="53"/>
      <c r="C264" s="53"/>
      <c r="D264" s="53"/>
      <c r="E264" s="53"/>
      <c r="F264" s="53"/>
      <c r="J264" s="78"/>
      <c r="K264" s="78"/>
      <c r="L264" s="60"/>
      <c r="M264" s="60"/>
      <c r="N264" s="60"/>
      <c r="O264" s="60"/>
      <c r="P264" s="60"/>
      <c r="Z264" s="60"/>
      <c r="AA264" s="60"/>
      <c r="AB264" s="60"/>
    </row>
    <row r="265" spans="1:28" s="54" customFormat="1">
      <c r="A265" s="53"/>
      <c r="B265" s="53"/>
      <c r="C265" s="53"/>
      <c r="D265" s="53"/>
      <c r="E265" s="53"/>
      <c r="F265" s="53"/>
      <c r="J265" s="78"/>
      <c r="K265" s="78"/>
      <c r="L265" s="60"/>
      <c r="M265" s="60"/>
      <c r="N265" s="60"/>
      <c r="O265" s="60"/>
      <c r="P265" s="60"/>
      <c r="Z265" s="60"/>
      <c r="AA265" s="60"/>
      <c r="AB265" s="60"/>
    </row>
    <row r="266" spans="1:28">
      <c r="U266" s="54"/>
      <c r="V266" s="54"/>
      <c r="W266" s="54"/>
      <c r="X266" s="54"/>
    </row>
    <row r="282" spans="26:28">
      <c r="Z282" s="54"/>
      <c r="AA282" s="54"/>
      <c r="AB282" s="54"/>
    </row>
    <row r="283" spans="26:28">
      <c r="Z283" s="54"/>
      <c r="AA283" s="54"/>
      <c r="AB283" s="54"/>
    </row>
    <row r="284" spans="26:28">
      <c r="Z284" s="54"/>
      <c r="AA284" s="54"/>
      <c r="AB284" s="54"/>
    </row>
    <row r="285" spans="26:28">
      <c r="Z285" s="54"/>
      <c r="AA285" s="54"/>
      <c r="AB285" s="54"/>
    </row>
    <row r="286" spans="26:28">
      <c r="Z286" s="54"/>
      <c r="AA286" s="54"/>
      <c r="AB286" s="54"/>
    </row>
    <row r="287" spans="26:28">
      <c r="Z287" s="54"/>
      <c r="AA287" s="54"/>
      <c r="AB287" s="54"/>
    </row>
    <row r="288" spans="26:28">
      <c r="Z288" s="54"/>
      <c r="AA288" s="54"/>
      <c r="AB288" s="54"/>
    </row>
    <row r="289" spans="26:28">
      <c r="Z289" s="54"/>
      <c r="AA289" s="54"/>
      <c r="AB289" s="54"/>
    </row>
    <row r="306" spans="10:13">
      <c r="J306" s="79"/>
      <c r="K306" s="79"/>
      <c r="L306" s="54"/>
      <c r="M306" s="54"/>
    </row>
    <row r="307" spans="10:13">
      <c r="J307" s="79"/>
      <c r="K307" s="79"/>
      <c r="L307" s="54"/>
      <c r="M307" s="54"/>
    </row>
    <row r="308" spans="10:13">
      <c r="J308" s="79"/>
      <c r="K308" s="79"/>
      <c r="L308" s="54"/>
      <c r="M308" s="54"/>
    </row>
    <row r="309" spans="10:13">
      <c r="J309" s="79"/>
      <c r="K309" s="79"/>
      <c r="L309" s="54"/>
      <c r="M309" s="54"/>
    </row>
    <row r="310" spans="10:13">
      <c r="J310" s="79"/>
      <c r="K310" s="79"/>
      <c r="L310" s="54"/>
      <c r="M310" s="54"/>
    </row>
    <row r="311" spans="10:13">
      <c r="J311" s="79"/>
      <c r="K311" s="79"/>
      <c r="L311" s="54"/>
      <c r="M311" s="54"/>
    </row>
    <row r="312" spans="10:13">
      <c r="J312" s="79"/>
      <c r="K312" s="79"/>
      <c r="L312" s="54"/>
      <c r="M312" s="54"/>
    </row>
    <row r="313" spans="10:13">
      <c r="J313" s="79"/>
      <c r="K313" s="79"/>
      <c r="L313" s="54"/>
      <c r="M313" s="54"/>
    </row>
    <row r="326" spans="1:28" s="54" customFormat="1">
      <c r="A326" s="53"/>
      <c r="B326" s="53"/>
      <c r="C326" s="53"/>
      <c r="D326" s="53"/>
      <c r="E326" s="53"/>
      <c r="F326" s="53"/>
      <c r="J326" s="78"/>
      <c r="K326" s="78"/>
      <c r="L326" s="60"/>
      <c r="M326" s="60"/>
      <c r="N326" s="60"/>
      <c r="O326" s="60"/>
      <c r="P326" s="60"/>
      <c r="U326" s="56"/>
      <c r="V326" s="56"/>
      <c r="W326" s="56"/>
      <c r="X326" s="56"/>
      <c r="Z326" s="60"/>
      <c r="AA326" s="60"/>
      <c r="AB326" s="60"/>
    </row>
    <row r="327" spans="1:28" s="54" customFormat="1">
      <c r="A327" s="53"/>
      <c r="B327" s="53"/>
      <c r="C327" s="53"/>
      <c r="D327" s="53"/>
      <c r="E327" s="53"/>
      <c r="F327" s="53"/>
      <c r="J327" s="78"/>
      <c r="K327" s="78"/>
      <c r="L327" s="60"/>
      <c r="M327" s="60"/>
      <c r="N327" s="60"/>
      <c r="O327" s="60"/>
      <c r="P327" s="60"/>
      <c r="Z327" s="60"/>
      <c r="AA327" s="60"/>
      <c r="AB327" s="60"/>
    </row>
    <row r="328" spans="1:28" s="54" customFormat="1">
      <c r="A328" s="53"/>
      <c r="B328" s="53"/>
      <c r="C328" s="53"/>
      <c r="D328" s="53"/>
      <c r="E328" s="53"/>
      <c r="F328" s="53"/>
      <c r="J328" s="78"/>
      <c r="K328" s="78"/>
      <c r="L328" s="60"/>
      <c r="M328" s="60"/>
      <c r="N328" s="60"/>
      <c r="O328" s="60"/>
      <c r="P328" s="60"/>
      <c r="Z328" s="60"/>
      <c r="AA328" s="60"/>
      <c r="AB328" s="60"/>
    </row>
    <row r="329" spans="1:28" s="54" customFormat="1">
      <c r="A329" s="53"/>
      <c r="B329" s="53"/>
      <c r="C329" s="53"/>
      <c r="D329" s="53"/>
      <c r="E329" s="53"/>
      <c r="F329" s="53"/>
      <c r="J329" s="78"/>
      <c r="K329" s="78"/>
      <c r="L329" s="60"/>
      <c r="M329" s="60"/>
      <c r="N329" s="60"/>
      <c r="O329" s="60"/>
      <c r="P329" s="60"/>
      <c r="Z329" s="60"/>
      <c r="AA329" s="60"/>
      <c r="AB329" s="60"/>
    </row>
    <row r="330" spans="1:28" s="54" customFormat="1">
      <c r="A330" s="53"/>
      <c r="B330" s="53"/>
      <c r="C330" s="53"/>
      <c r="D330" s="53"/>
      <c r="E330" s="53"/>
      <c r="F330" s="53"/>
      <c r="J330" s="78"/>
      <c r="K330" s="78"/>
      <c r="L330" s="60"/>
      <c r="M330" s="60"/>
      <c r="N330" s="60"/>
      <c r="O330" s="60"/>
      <c r="P330" s="60"/>
      <c r="Z330" s="60"/>
      <c r="AA330" s="60"/>
      <c r="AB330" s="60"/>
    </row>
    <row r="331" spans="1:28" s="54" customFormat="1">
      <c r="A331" s="53"/>
      <c r="B331" s="53"/>
      <c r="C331" s="53"/>
      <c r="D331" s="53"/>
      <c r="E331" s="53"/>
      <c r="F331" s="53"/>
      <c r="J331" s="78"/>
      <c r="K331" s="78"/>
      <c r="L331" s="60"/>
      <c r="M331" s="60"/>
      <c r="N331" s="60"/>
      <c r="O331" s="60"/>
      <c r="P331" s="60"/>
      <c r="Z331" s="60"/>
      <c r="AA331" s="60"/>
      <c r="AB331" s="60"/>
    </row>
    <row r="332" spans="1:28" s="54" customFormat="1">
      <c r="A332" s="53"/>
      <c r="B332" s="53"/>
      <c r="C332" s="53"/>
      <c r="D332" s="53"/>
      <c r="E332" s="53"/>
      <c r="F332" s="53"/>
      <c r="J332" s="78"/>
      <c r="K332" s="78"/>
      <c r="L332" s="60"/>
      <c r="M332" s="60"/>
      <c r="N332" s="60"/>
      <c r="O332" s="60"/>
      <c r="P332" s="60"/>
      <c r="Z332" s="60"/>
      <c r="AA332" s="60"/>
      <c r="AB332" s="60"/>
    </row>
    <row r="333" spans="1:28" s="54" customFormat="1">
      <c r="A333" s="53"/>
      <c r="B333" s="53"/>
      <c r="C333" s="53"/>
      <c r="D333" s="53"/>
      <c r="E333" s="53"/>
      <c r="F333" s="53"/>
      <c r="J333" s="78"/>
      <c r="K333" s="78"/>
      <c r="L333" s="60"/>
      <c r="M333" s="60"/>
      <c r="N333" s="60"/>
      <c r="O333" s="60"/>
      <c r="P333" s="60"/>
      <c r="Z333" s="60"/>
      <c r="AA333" s="60"/>
      <c r="AB333" s="60"/>
    </row>
    <row r="334" spans="1:28">
      <c r="U334" s="54"/>
      <c r="V334" s="54"/>
      <c r="W334" s="54"/>
      <c r="X334" s="54"/>
    </row>
    <row r="350" spans="26:28">
      <c r="Z350" s="54"/>
      <c r="AA350" s="54"/>
      <c r="AB350" s="54"/>
    </row>
    <row r="351" spans="26:28">
      <c r="Z351" s="54"/>
      <c r="AA351" s="54"/>
      <c r="AB351" s="54"/>
    </row>
    <row r="352" spans="26:28">
      <c r="Z352" s="54"/>
      <c r="AA352" s="54"/>
      <c r="AB352" s="54"/>
    </row>
    <row r="353" spans="26:28">
      <c r="Z353" s="54"/>
      <c r="AA353" s="54"/>
      <c r="AB353" s="54"/>
    </row>
    <row r="354" spans="26:28">
      <c r="Z354" s="54"/>
      <c r="AA354" s="54"/>
      <c r="AB354" s="54"/>
    </row>
    <row r="355" spans="26:28">
      <c r="Z355" s="54"/>
      <c r="AA355" s="54"/>
      <c r="AB355" s="54"/>
    </row>
    <row r="356" spans="26:28">
      <c r="Z356" s="54"/>
      <c r="AA356" s="54"/>
      <c r="AB356" s="54"/>
    </row>
    <row r="357" spans="26:28">
      <c r="Z357" s="54"/>
      <c r="AA357" s="54"/>
      <c r="AB357" s="54"/>
    </row>
    <row r="374" spans="10:16">
      <c r="J374" s="79"/>
      <c r="K374" s="79"/>
      <c r="L374" s="54"/>
      <c r="M374" s="54"/>
      <c r="N374" s="54"/>
      <c r="O374" s="54"/>
      <c r="P374" s="54"/>
    </row>
    <row r="375" spans="10:16">
      <c r="J375" s="79"/>
      <c r="K375" s="79"/>
      <c r="L375" s="54"/>
      <c r="M375" s="54"/>
      <c r="N375" s="54"/>
      <c r="O375" s="54"/>
      <c r="P375" s="54"/>
    </row>
    <row r="376" spans="10:16">
      <c r="J376" s="79"/>
      <c r="K376" s="79"/>
      <c r="L376" s="54"/>
      <c r="M376" s="54"/>
      <c r="N376" s="54"/>
      <c r="O376" s="54"/>
      <c r="P376" s="54"/>
    </row>
    <row r="377" spans="10:16">
      <c r="J377" s="79"/>
      <c r="K377" s="79"/>
      <c r="L377" s="54"/>
      <c r="M377" s="54"/>
      <c r="N377" s="54"/>
      <c r="O377" s="54"/>
      <c r="P377" s="54"/>
    </row>
    <row r="378" spans="10:16">
      <c r="J378" s="79"/>
      <c r="K378" s="79"/>
      <c r="L378" s="54"/>
      <c r="M378" s="54"/>
      <c r="N378" s="54"/>
      <c r="O378" s="54"/>
      <c r="P378" s="54"/>
    </row>
    <row r="379" spans="10:16">
      <c r="J379" s="79"/>
      <c r="K379" s="79"/>
      <c r="L379" s="54"/>
      <c r="M379" s="54"/>
      <c r="N379" s="54"/>
      <c r="O379" s="54"/>
      <c r="P379" s="54"/>
    </row>
    <row r="380" spans="10:16">
      <c r="J380" s="79"/>
      <c r="K380" s="79"/>
      <c r="L380" s="54"/>
      <c r="M380" s="54"/>
      <c r="N380" s="54"/>
      <c r="O380" s="54"/>
      <c r="P380" s="54"/>
    </row>
    <row r="381" spans="10:16">
      <c r="J381" s="79"/>
      <c r="K381" s="79"/>
      <c r="L381" s="54"/>
      <c r="M381" s="54"/>
      <c r="N381" s="54"/>
      <c r="O381" s="54"/>
      <c r="P381" s="54"/>
    </row>
    <row r="394" spans="1:28" s="54" customFormat="1">
      <c r="A394" s="53"/>
      <c r="B394" s="53"/>
      <c r="C394" s="53"/>
      <c r="D394" s="53"/>
      <c r="E394" s="53"/>
      <c r="F394" s="53"/>
      <c r="J394" s="78"/>
      <c r="K394" s="78"/>
      <c r="L394" s="60"/>
      <c r="M394" s="60"/>
      <c r="N394" s="60"/>
      <c r="O394" s="60"/>
      <c r="P394" s="60"/>
      <c r="U394" s="56"/>
      <c r="V394" s="56"/>
      <c r="W394" s="56"/>
      <c r="X394" s="56"/>
      <c r="Z394" s="60"/>
      <c r="AA394" s="60"/>
      <c r="AB394" s="60"/>
    </row>
    <row r="395" spans="1:28" s="54" customFormat="1">
      <c r="A395" s="53"/>
      <c r="B395" s="53"/>
      <c r="C395" s="53"/>
      <c r="D395" s="53"/>
      <c r="E395" s="53"/>
      <c r="F395" s="53"/>
      <c r="J395" s="78"/>
      <c r="K395" s="78"/>
      <c r="L395" s="60"/>
      <c r="M395" s="60"/>
      <c r="N395" s="60"/>
      <c r="O395" s="60"/>
      <c r="P395" s="60"/>
      <c r="Z395" s="60"/>
      <c r="AA395" s="60"/>
      <c r="AB395" s="60"/>
    </row>
    <row r="396" spans="1:28" s="54" customFormat="1">
      <c r="A396" s="53"/>
      <c r="B396" s="53"/>
      <c r="C396" s="53"/>
      <c r="D396" s="53"/>
      <c r="E396" s="53"/>
      <c r="F396" s="53"/>
      <c r="J396" s="78"/>
      <c r="K396" s="78"/>
      <c r="L396" s="60"/>
      <c r="M396" s="60"/>
      <c r="N396" s="60"/>
      <c r="O396" s="60"/>
      <c r="P396" s="60"/>
      <c r="Z396" s="60"/>
      <c r="AA396" s="60"/>
      <c r="AB396" s="60"/>
    </row>
    <row r="397" spans="1:28" s="54" customFormat="1">
      <c r="A397" s="53"/>
      <c r="B397" s="53"/>
      <c r="C397" s="53"/>
      <c r="D397" s="53"/>
      <c r="E397" s="53"/>
      <c r="F397" s="53"/>
      <c r="J397" s="78"/>
      <c r="K397" s="78"/>
      <c r="L397" s="60"/>
      <c r="M397" s="60"/>
      <c r="N397" s="60"/>
      <c r="O397" s="60"/>
      <c r="P397" s="60"/>
      <c r="Z397" s="60"/>
      <c r="AA397" s="60"/>
      <c r="AB397" s="60"/>
    </row>
    <row r="398" spans="1:28" s="54" customFormat="1">
      <c r="A398" s="53"/>
      <c r="B398" s="53"/>
      <c r="C398" s="53"/>
      <c r="D398" s="53"/>
      <c r="E398" s="53"/>
      <c r="F398" s="53"/>
      <c r="J398" s="78"/>
      <c r="K398" s="78"/>
      <c r="L398" s="60"/>
      <c r="M398" s="60"/>
      <c r="N398" s="60"/>
      <c r="O398" s="60"/>
      <c r="P398" s="60"/>
      <c r="Z398" s="60"/>
      <c r="AA398" s="60"/>
      <c r="AB398" s="60"/>
    </row>
    <row r="399" spans="1:28" s="54" customFormat="1">
      <c r="A399" s="53"/>
      <c r="B399" s="53"/>
      <c r="C399" s="53"/>
      <c r="D399" s="53"/>
      <c r="E399" s="53"/>
      <c r="F399" s="53"/>
      <c r="J399" s="78"/>
      <c r="K399" s="78"/>
      <c r="L399" s="60"/>
      <c r="M399" s="60"/>
      <c r="N399" s="60"/>
      <c r="O399" s="60"/>
      <c r="P399" s="60"/>
      <c r="Z399" s="60"/>
      <c r="AA399" s="60"/>
      <c r="AB399" s="60"/>
    </row>
    <row r="400" spans="1:28" s="54" customFormat="1">
      <c r="A400" s="53"/>
      <c r="B400" s="53"/>
      <c r="C400" s="53"/>
      <c r="D400" s="53"/>
      <c r="E400" s="53"/>
      <c r="F400" s="53"/>
      <c r="J400" s="78"/>
      <c r="K400" s="78"/>
      <c r="L400" s="60"/>
      <c r="M400" s="60"/>
      <c r="N400" s="60"/>
      <c r="O400" s="60"/>
      <c r="P400" s="60"/>
      <c r="Z400" s="60"/>
      <c r="AA400" s="60"/>
      <c r="AB400" s="60"/>
    </row>
    <row r="401" spans="1:28" s="54" customFormat="1">
      <c r="A401" s="53"/>
      <c r="B401" s="53"/>
      <c r="C401" s="53"/>
      <c r="D401" s="53"/>
      <c r="E401" s="53"/>
      <c r="F401" s="53"/>
      <c r="J401" s="78"/>
      <c r="K401" s="78"/>
      <c r="L401" s="60"/>
      <c r="M401" s="60"/>
      <c r="N401" s="60"/>
      <c r="O401" s="60"/>
      <c r="P401" s="60"/>
      <c r="Z401" s="60"/>
      <c r="AA401" s="60"/>
      <c r="AB401" s="60"/>
    </row>
    <row r="402" spans="1:28">
      <c r="U402" s="54"/>
      <c r="V402" s="54"/>
      <c r="W402" s="54"/>
      <c r="X402" s="54"/>
    </row>
    <row r="418" spans="26:28">
      <c r="Z418" s="54"/>
      <c r="AA418" s="54"/>
      <c r="AB418" s="54"/>
    </row>
    <row r="419" spans="26:28">
      <c r="Z419" s="54"/>
      <c r="AA419" s="54"/>
      <c r="AB419" s="54"/>
    </row>
    <row r="420" spans="26:28">
      <c r="Z420" s="54"/>
      <c r="AA420" s="54"/>
      <c r="AB420" s="54"/>
    </row>
    <row r="421" spans="26:28">
      <c r="Z421" s="54"/>
      <c r="AA421" s="54"/>
      <c r="AB421" s="54"/>
    </row>
    <row r="422" spans="26:28">
      <c r="Z422" s="54"/>
      <c r="AA422" s="54"/>
      <c r="AB422" s="54"/>
    </row>
    <row r="423" spans="26:28">
      <c r="Z423" s="54"/>
      <c r="AA423" s="54"/>
      <c r="AB423" s="54"/>
    </row>
    <row r="424" spans="26:28">
      <c r="Z424" s="54"/>
      <c r="AA424" s="54"/>
      <c r="AB424" s="54"/>
    </row>
    <row r="425" spans="26:28">
      <c r="Z425" s="54"/>
      <c r="AA425" s="54"/>
      <c r="AB425" s="54"/>
    </row>
    <row r="442" spans="10:16">
      <c r="J442" s="79"/>
      <c r="K442" s="79"/>
      <c r="L442" s="54"/>
      <c r="M442" s="54"/>
      <c r="N442" s="54"/>
      <c r="O442" s="54"/>
      <c r="P442" s="54"/>
    </row>
    <row r="443" spans="10:16">
      <c r="J443" s="79"/>
      <c r="K443" s="79"/>
      <c r="L443" s="54"/>
      <c r="M443" s="54"/>
      <c r="N443" s="54"/>
      <c r="O443" s="54"/>
      <c r="P443" s="54"/>
    </row>
    <row r="444" spans="10:16">
      <c r="J444" s="79"/>
      <c r="K444" s="79"/>
      <c r="L444" s="54"/>
      <c r="M444" s="54"/>
      <c r="N444" s="54"/>
      <c r="O444" s="54"/>
      <c r="P444" s="54"/>
    </row>
    <row r="445" spans="10:16">
      <c r="J445" s="79"/>
      <c r="K445" s="79"/>
      <c r="L445" s="54"/>
      <c r="M445" s="54"/>
      <c r="N445" s="54"/>
      <c r="O445" s="54"/>
      <c r="P445" s="54"/>
    </row>
    <row r="446" spans="10:16">
      <c r="J446" s="79"/>
      <c r="K446" s="79"/>
      <c r="L446" s="54"/>
      <c r="M446" s="54"/>
      <c r="N446" s="54"/>
      <c r="O446" s="54"/>
      <c r="P446" s="54"/>
    </row>
    <row r="447" spans="10:16">
      <c r="J447" s="79"/>
      <c r="K447" s="79"/>
      <c r="L447" s="54"/>
      <c r="M447" s="54"/>
      <c r="N447" s="54"/>
      <c r="O447" s="54"/>
      <c r="P447" s="54"/>
    </row>
    <row r="448" spans="10:16">
      <c r="J448" s="79"/>
      <c r="K448" s="79"/>
      <c r="L448" s="54"/>
      <c r="M448" s="54"/>
      <c r="N448" s="54"/>
      <c r="O448" s="54"/>
      <c r="P448" s="54"/>
    </row>
    <row r="449" spans="1:28">
      <c r="J449" s="79"/>
      <c r="K449" s="79"/>
      <c r="L449" s="54"/>
      <c r="M449" s="54"/>
      <c r="N449" s="54"/>
      <c r="O449" s="54"/>
      <c r="P449" s="54"/>
    </row>
    <row r="462" spans="1:28" s="54" customFormat="1">
      <c r="A462" s="53"/>
      <c r="B462" s="53"/>
      <c r="C462" s="53"/>
      <c r="D462" s="53"/>
      <c r="E462" s="53"/>
      <c r="F462" s="53"/>
      <c r="J462" s="78"/>
      <c r="K462" s="78"/>
      <c r="L462" s="60"/>
      <c r="M462" s="60"/>
      <c r="N462" s="60"/>
      <c r="O462" s="60"/>
      <c r="P462" s="60"/>
      <c r="U462" s="56"/>
      <c r="V462" s="56"/>
      <c r="W462" s="56"/>
      <c r="X462" s="56"/>
      <c r="Z462" s="60"/>
      <c r="AA462" s="60"/>
      <c r="AB462" s="60"/>
    </row>
    <row r="463" spans="1:28" s="54" customFormat="1">
      <c r="A463" s="53"/>
      <c r="B463" s="53"/>
      <c r="C463" s="53"/>
      <c r="D463" s="53"/>
      <c r="E463" s="53"/>
      <c r="F463" s="53"/>
      <c r="J463" s="78"/>
      <c r="K463" s="78"/>
      <c r="L463" s="60"/>
      <c r="M463" s="60"/>
      <c r="N463" s="60"/>
      <c r="O463" s="60"/>
      <c r="P463" s="60"/>
      <c r="Z463" s="60"/>
      <c r="AA463" s="60"/>
      <c r="AB463" s="60"/>
    </row>
    <row r="464" spans="1:28" s="54" customFormat="1">
      <c r="A464" s="53"/>
      <c r="B464" s="53"/>
      <c r="C464" s="53"/>
      <c r="D464" s="53"/>
      <c r="E464" s="53"/>
      <c r="F464" s="53"/>
      <c r="J464" s="78"/>
      <c r="K464" s="78"/>
      <c r="L464" s="60"/>
      <c r="M464" s="60"/>
      <c r="N464" s="60"/>
      <c r="O464" s="60"/>
      <c r="P464" s="60"/>
      <c r="Z464" s="60"/>
      <c r="AA464" s="60"/>
      <c r="AB464" s="60"/>
    </row>
    <row r="465" spans="1:28" s="54" customFormat="1">
      <c r="A465" s="53"/>
      <c r="B465" s="53"/>
      <c r="C465" s="53"/>
      <c r="D465" s="53"/>
      <c r="E465" s="53"/>
      <c r="F465" s="53"/>
      <c r="J465" s="78"/>
      <c r="K465" s="78"/>
      <c r="L465" s="60"/>
      <c r="M465" s="60"/>
      <c r="N465" s="60"/>
      <c r="O465" s="60"/>
      <c r="P465" s="60"/>
      <c r="Z465" s="60"/>
      <c r="AA465" s="60"/>
      <c r="AB465" s="60"/>
    </row>
    <row r="466" spans="1:28" s="54" customFormat="1">
      <c r="A466" s="53"/>
      <c r="B466" s="53"/>
      <c r="C466" s="53"/>
      <c r="D466" s="53"/>
      <c r="E466" s="53"/>
      <c r="F466" s="53"/>
      <c r="J466" s="78"/>
      <c r="K466" s="78"/>
      <c r="L466" s="60"/>
      <c r="M466" s="60"/>
      <c r="N466" s="60"/>
      <c r="O466" s="60"/>
      <c r="P466" s="60"/>
      <c r="Z466" s="60"/>
      <c r="AA466" s="60"/>
      <c r="AB466" s="60"/>
    </row>
    <row r="467" spans="1:28" s="54" customFormat="1">
      <c r="A467" s="53"/>
      <c r="B467" s="53"/>
      <c r="C467" s="53"/>
      <c r="D467" s="53"/>
      <c r="E467" s="53"/>
      <c r="F467" s="53"/>
      <c r="J467" s="78"/>
      <c r="K467" s="78"/>
      <c r="L467" s="60"/>
      <c r="M467" s="60"/>
      <c r="N467" s="60"/>
      <c r="O467" s="60"/>
      <c r="P467" s="60"/>
      <c r="Z467" s="60"/>
      <c r="AA467" s="60"/>
      <c r="AB467" s="60"/>
    </row>
    <row r="468" spans="1:28" s="54" customFormat="1">
      <c r="A468" s="53"/>
      <c r="B468" s="53"/>
      <c r="C468" s="53"/>
      <c r="D468" s="53"/>
      <c r="E468" s="53"/>
      <c r="F468" s="53"/>
      <c r="J468" s="78"/>
      <c r="K468" s="78"/>
      <c r="L468" s="60"/>
      <c r="M468" s="60"/>
      <c r="N468" s="60"/>
      <c r="O468" s="60"/>
      <c r="P468" s="60"/>
      <c r="Z468" s="60"/>
      <c r="AA468" s="60"/>
      <c r="AB468" s="60"/>
    </row>
    <row r="469" spans="1:28" s="54" customFormat="1">
      <c r="A469" s="53"/>
      <c r="B469" s="53"/>
      <c r="C469" s="53"/>
      <c r="D469" s="53"/>
      <c r="E469" s="53"/>
      <c r="F469" s="53"/>
      <c r="J469" s="78"/>
      <c r="K469" s="78"/>
      <c r="L469" s="60"/>
      <c r="M469" s="60"/>
      <c r="N469" s="60"/>
      <c r="O469" s="60"/>
      <c r="P469" s="60"/>
      <c r="Z469" s="60"/>
      <c r="AA469" s="60"/>
      <c r="AB469" s="60"/>
    </row>
    <row r="470" spans="1:28">
      <c r="U470" s="54"/>
      <c r="V470" s="54"/>
      <c r="W470" s="54"/>
      <c r="X470" s="54"/>
    </row>
    <row r="486" spans="26:28">
      <c r="Z486" s="54"/>
      <c r="AA486" s="54"/>
      <c r="AB486" s="54"/>
    </row>
    <row r="487" spans="26:28">
      <c r="Z487" s="54"/>
      <c r="AA487" s="54"/>
      <c r="AB487" s="54"/>
    </row>
    <row r="488" spans="26:28">
      <c r="Z488" s="54"/>
      <c r="AA488" s="54"/>
      <c r="AB488" s="54"/>
    </row>
    <row r="489" spans="26:28">
      <c r="Z489" s="54"/>
      <c r="AA489" s="54"/>
      <c r="AB489" s="54"/>
    </row>
    <row r="490" spans="26:28">
      <c r="Z490" s="54"/>
      <c r="AA490" s="54"/>
      <c r="AB490" s="54"/>
    </row>
    <row r="491" spans="26:28">
      <c r="Z491" s="54"/>
      <c r="AA491" s="54"/>
      <c r="AB491" s="54"/>
    </row>
    <row r="492" spans="26:28">
      <c r="Z492" s="54"/>
      <c r="AA492" s="54"/>
      <c r="AB492" s="54"/>
    </row>
    <row r="493" spans="26:28">
      <c r="Z493" s="54"/>
      <c r="AA493" s="54"/>
      <c r="AB493" s="54"/>
    </row>
    <row r="510" spans="10:16">
      <c r="J510" s="79"/>
      <c r="K510" s="79"/>
      <c r="L510" s="54"/>
      <c r="M510" s="54"/>
      <c r="N510" s="54"/>
      <c r="O510" s="54"/>
      <c r="P510" s="54"/>
    </row>
    <row r="511" spans="10:16">
      <c r="J511" s="79"/>
      <c r="K511" s="79"/>
      <c r="L511" s="54"/>
      <c r="M511" s="54"/>
      <c r="N511" s="54"/>
      <c r="O511" s="54"/>
      <c r="P511" s="54"/>
    </row>
    <row r="512" spans="10:16">
      <c r="J512" s="79"/>
      <c r="K512" s="79"/>
      <c r="L512" s="54"/>
      <c r="M512" s="54"/>
      <c r="N512" s="54"/>
      <c r="O512" s="54"/>
      <c r="P512" s="54"/>
    </row>
    <row r="513" spans="10:16">
      <c r="J513" s="79"/>
      <c r="K513" s="79"/>
      <c r="L513" s="54"/>
      <c r="M513" s="54"/>
      <c r="N513" s="54"/>
      <c r="O513" s="54"/>
      <c r="P513" s="54"/>
    </row>
    <row r="514" spans="10:16">
      <c r="J514" s="79"/>
      <c r="K514" s="79"/>
      <c r="L514" s="54"/>
      <c r="M514" s="54"/>
      <c r="N514" s="54"/>
      <c r="O514" s="54"/>
      <c r="P514" s="54"/>
    </row>
    <row r="515" spans="10:16">
      <c r="J515" s="79"/>
      <c r="K515" s="79"/>
      <c r="L515" s="54"/>
      <c r="M515" s="54"/>
      <c r="N515" s="54"/>
      <c r="O515" s="54"/>
      <c r="P515" s="54"/>
    </row>
    <row r="516" spans="10:16">
      <c r="J516" s="79"/>
      <c r="K516" s="79"/>
      <c r="L516" s="54"/>
      <c r="M516" s="54"/>
      <c r="N516" s="54"/>
      <c r="O516" s="54"/>
      <c r="P516" s="54"/>
    </row>
    <row r="517" spans="10:16">
      <c r="J517" s="79"/>
      <c r="K517" s="79"/>
      <c r="L517" s="54"/>
      <c r="M517" s="54"/>
      <c r="N517" s="54"/>
      <c r="O517" s="54"/>
      <c r="P517" s="54"/>
    </row>
  </sheetData>
  <mergeCells count="40">
    <mergeCell ref="Z3:Z4"/>
    <mergeCell ref="AA3:AB3"/>
    <mergeCell ref="B2:E2"/>
    <mergeCell ref="G26:G27"/>
    <mergeCell ref="H26:H27"/>
    <mergeCell ref="I26:I27"/>
    <mergeCell ref="G24:G25"/>
    <mergeCell ref="H24:H25"/>
    <mergeCell ref="I24:I25"/>
    <mergeCell ref="G22:G23"/>
    <mergeCell ref="H22:H23"/>
    <mergeCell ref="I22:I23"/>
    <mergeCell ref="G20:G21"/>
    <mergeCell ref="H20:H21"/>
    <mergeCell ref="I20:I21"/>
    <mergeCell ref="G18:G19"/>
    <mergeCell ref="H18:H19"/>
    <mergeCell ref="I18:I19"/>
    <mergeCell ref="G16:G17"/>
    <mergeCell ref="H16:H17"/>
    <mergeCell ref="I16:I17"/>
    <mergeCell ref="G14:G15"/>
    <mergeCell ref="H14:H15"/>
    <mergeCell ref="I14:I15"/>
    <mergeCell ref="G12:G13"/>
    <mergeCell ref="H12:H13"/>
    <mergeCell ref="I12:I13"/>
    <mergeCell ref="G2:H2"/>
    <mergeCell ref="G10:G11"/>
    <mergeCell ref="H10:H11"/>
    <mergeCell ref="I10:I11"/>
    <mergeCell ref="G8:G9"/>
    <mergeCell ref="H8:H9"/>
    <mergeCell ref="I8:I9"/>
    <mergeCell ref="I6:I7"/>
    <mergeCell ref="H6:H7"/>
    <mergeCell ref="G6:G7"/>
    <mergeCell ref="I4:I5"/>
    <mergeCell ref="H4:H5"/>
    <mergeCell ref="G4:G5"/>
  </mergeCells>
  <phoneticPr fontId="1"/>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320A-DCDE-4DCD-A539-9CC0236C577B}">
  <sheetPr>
    <tabColor theme="9" tint="0.39997558519241921"/>
  </sheetPr>
  <dimension ref="A1:AA540"/>
  <sheetViews>
    <sheetView zoomScaleNormal="100" workbookViewId="0">
      <selection activeCell="Q71" sqref="Q71:R71"/>
    </sheetView>
  </sheetViews>
  <sheetFormatPr defaultRowHeight="18"/>
  <cols>
    <col min="1" max="1" width="2" style="53" customWidth="1"/>
    <col min="2" max="5" width="9" style="53" customWidth="1"/>
    <col min="6" max="6" width="1.09765625" style="53" customWidth="1"/>
    <col min="7" max="8" width="5.59765625" style="60" customWidth="1"/>
    <col min="9" max="13" width="9" style="60"/>
    <col min="14" max="14" width="1.09765625" style="56" customWidth="1"/>
    <col min="15" max="19" width="9" style="56"/>
    <col min="20" max="20" width="1.09765625" style="56" customWidth="1"/>
    <col min="21" max="22" width="9" style="56"/>
    <col min="23" max="23" width="1.09765625" style="56" customWidth="1"/>
    <col min="24" max="90" width="9" style="56"/>
    <col min="91" max="91" width="1.69921875" style="56" customWidth="1"/>
    <col min="92" max="92" width="2.5" style="56" customWidth="1"/>
    <col min="93" max="93" width="3.59765625" style="56" customWidth="1"/>
    <col min="94" max="94" width="2.69921875" style="56" customWidth="1"/>
    <col min="95" max="95" width="0.8984375" style="56" customWidth="1"/>
    <col min="96" max="96" width="1.19921875" style="56" customWidth="1"/>
    <col min="97" max="97" width="5.3984375" style="56" customWidth="1"/>
    <col min="98" max="98" width="6.5" style="56" customWidth="1"/>
    <col min="99" max="99" width="4.09765625" style="56" customWidth="1"/>
    <col min="100" max="100" width="7.8984375" style="56" customWidth="1"/>
    <col min="101" max="101" width="8.69921875" style="56" customWidth="1"/>
    <col min="102" max="105" width="6.19921875" style="56" customWidth="1"/>
    <col min="106" max="106" width="4.8984375" style="56" customWidth="1"/>
    <col min="107" max="107" width="2.5" style="56" customWidth="1"/>
    <col min="108" max="108" width="4.8984375" style="56" customWidth="1"/>
    <col min="109" max="346" width="9" style="56"/>
    <col min="347" max="347" width="1.69921875" style="56" customWidth="1"/>
    <col min="348" max="348" width="2.5" style="56" customWidth="1"/>
    <col min="349" max="349" width="3.59765625" style="56" customWidth="1"/>
    <col min="350" max="350" width="2.69921875" style="56" customWidth="1"/>
    <col min="351" max="351" width="0.8984375" style="56" customWidth="1"/>
    <col min="352" max="352" width="1.19921875" style="56" customWidth="1"/>
    <col min="353" max="353" width="5.3984375" style="56" customWidth="1"/>
    <col min="354" max="354" width="6.5" style="56" customWidth="1"/>
    <col min="355" max="355" width="4.09765625" style="56" customWidth="1"/>
    <col min="356" max="356" width="7.8984375" style="56" customWidth="1"/>
    <col min="357" max="357" width="8.69921875" style="56" customWidth="1"/>
    <col min="358" max="361" width="6.19921875" style="56" customWidth="1"/>
    <col min="362" max="362" width="4.8984375" style="56" customWidth="1"/>
    <col min="363" max="363" width="2.5" style="56" customWidth="1"/>
    <col min="364" max="364" width="4.8984375" style="56" customWidth="1"/>
    <col min="365" max="602" width="9" style="56"/>
    <col min="603" max="603" width="1.69921875" style="56" customWidth="1"/>
    <col min="604" max="604" width="2.5" style="56" customWidth="1"/>
    <col min="605" max="605" width="3.59765625" style="56" customWidth="1"/>
    <col min="606" max="606" width="2.69921875" style="56" customWidth="1"/>
    <col min="607" max="607" width="0.8984375" style="56" customWidth="1"/>
    <col min="608" max="608" width="1.19921875" style="56" customWidth="1"/>
    <col min="609" max="609" width="5.3984375" style="56" customWidth="1"/>
    <col min="610" max="610" width="6.5" style="56" customWidth="1"/>
    <col min="611" max="611" width="4.09765625" style="56" customWidth="1"/>
    <col min="612" max="612" width="7.8984375" style="56" customWidth="1"/>
    <col min="613" max="613" width="8.69921875" style="56" customWidth="1"/>
    <col min="614" max="617" width="6.19921875" style="56" customWidth="1"/>
    <col min="618" max="618" width="4.8984375" style="56" customWidth="1"/>
    <col min="619" max="619" width="2.5" style="56" customWidth="1"/>
    <col min="620" max="620" width="4.8984375" style="56" customWidth="1"/>
    <col min="621" max="858" width="9" style="56"/>
    <col min="859" max="859" width="1.69921875" style="56" customWidth="1"/>
    <col min="860" max="860" width="2.5" style="56" customWidth="1"/>
    <col min="861" max="861" width="3.59765625" style="56" customWidth="1"/>
    <col min="862" max="862" width="2.69921875" style="56" customWidth="1"/>
    <col min="863" max="863" width="0.8984375" style="56" customWidth="1"/>
    <col min="864" max="864" width="1.19921875" style="56" customWidth="1"/>
    <col min="865" max="865" width="5.3984375" style="56" customWidth="1"/>
    <col min="866" max="866" width="6.5" style="56" customWidth="1"/>
    <col min="867" max="867" width="4.09765625" style="56" customWidth="1"/>
    <col min="868" max="868" width="7.8984375" style="56" customWidth="1"/>
    <col min="869" max="869" width="8.69921875" style="56" customWidth="1"/>
    <col min="870" max="873" width="6.19921875" style="56" customWidth="1"/>
    <col min="874" max="874" width="4.8984375" style="56" customWidth="1"/>
    <col min="875" max="875" width="2.5" style="56" customWidth="1"/>
    <col min="876" max="876" width="4.8984375" style="56" customWidth="1"/>
    <col min="877" max="1114" width="9" style="56"/>
    <col min="1115" max="1115" width="1.69921875" style="56" customWidth="1"/>
    <col min="1116" max="1116" width="2.5" style="56" customWidth="1"/>
    <col min="1117" max="1117" width="3.59765625" style="56" customWidth="1"/>
    <col min="1118" max="1118" width="2.69921875" style="56" customWidth="1"/>
    <col min="1119" max="1119" width="0.8984375" style="56" customWidth="1"/>
    <col min="1120" max="1120" width="1.19921875" style="56" customWidth="1"/>
    <col min="1121" max="1121" width="5.3984375" style="56" customWidth="1"/>
    <col min="1122" max="1122" width="6.5" style="56" customWidth="1"/>
    <col min="1123" max="1123" width="4.09765625" style="56" customWidth="1"/>
    <col min="1124" max="1124" width="7.8984375" style="56" customWidth="1"/>
    <col min="1125" max="1125" width="8.69921875" style="56" customWidth="1"/>
    <col min="1126" max="1129" width="6.19921875" style="56" customWidth="1"/>
    <col min="1130" max="1130" width="4.8984375" style="56" customWidth="1"/>
    <col min="1131" max="1131" width="2.5" style="56" customWidth="1"/>
    <col min="1132" max="1132" width="4.8984375" style="56" customWidth="1"/>
    <col min="1133" max="1370" width="9" style="56"/>
    <col min="1371" max="1371" width="1.69921875" style="56" customWidth="1"/>
    <col min="1372" max="1372" width="2.5" style="56" customWidth="1"/>
    <col min="1373" max="1373" width="3.59765625" style="56" customWidth="1"/>
    <col min="1374" max="1374" width="2.69921875" style="56" customWidth="1"/>
    <col min="1375" max="1375" width="0.8984375" style="56" customWidth="1"/>
    <col min="1376" max="1376" width="1.19921875" style="56" customWidth="1"/>
    <col min="1377" max="1377" width="5.3984375" style="56" customWidth="1"/>
    <col min="1378" max="1378" width="6.5" style="56" customWidth="1"/>
    <col min="1379" max="1379" width="4.09765625" style="56" customWidth="1"/>
    <col min="1380" max="1380" width="7.8984375" style="56" customWidth="1"/>
    <col min="1381" max="1381" width="8.69921875" style="56" customWidth="1"/>
    <col min="1382" max="1385" width="6.19921875" style="56" customWidth="1"/>
    <col min="1386" max="1386" width="4.8984375" style="56" customWidth="1"/>
    <col min="1387" max="1387" width="2.5" style="56" customWidth="1"/>
    <col min="1388" max="1388" width="4.8984375" style="56" customWidth="1"/>
    <col min="1389" max="1626" width="9" style="56"/>
    <col min="1627" max="1627" width="1.69921875" style="56" customWidth="1"/>
    <col min="1628" max="1628" width="2.5" style="56" customWidth="1"/>
    <col min="1629" max="1629" width="3.59765625" style="56" customWidth="1"/>
    <col min="1630" max="1630" width="2.69921875" style="56" customWidth="1"/>
    <col min="1631" max="1631" width="0.8984375" style="56" customWidth="1"/>
    <col min="1632" max="1632" width="1.19921875" style="56" customWidth="1"/>
    <col min="1633" max="1633" width="5.3984375" style="56" customWidth="1"/>
    <col min="1634" max="1634" width="6.5" style="56" customWidth="1"/>
    <col min="1635" max="1635" width="4.09765625" style="56" customWidth="1"/>
    <col min="1636" max="1636" width="7.8984375" style="56" customWidth="1"/>
    <col min="1637" max="1637" width="8.69921875" style="56" customWidth="1"/>
    <col min="1638" max="1641" width="6.19921875" style="56" customWidth="1"/>
    <col min="1642" max="1642" width="4.8984375" style="56" customWidth="1"/>
    <col min="1643" max="1643" width="2.5" style="56" customWidth="1"/>
    <col min="1644" max="1644" width="4.8984375" style="56" customWidth="1"/>
    <col min="1645" max="1882" width="9" style="56"/>
    <col min="1883" max="1883" width="1.69921875" style="56" customWidth="1"/>
    <col min="1884" max="1884" width="2.5" style="56" customWidth="1"/>
    <col min="1885" max="1885" width="3.59765625" style="56" customWidth="1"/>
    <col min="1886" max="1886" width="2.69921875" style="56" customWidth="1"/>
    <col min="1887" max="1887" width="0.8984375" style="56" customWidth="1"/>
    <col min="1888" max="1888" width="1.19921875" style="56" customWidth="1"/>
    <col min="1889" max="1889" width="5.3984375" style="56" customWidth="1"/>
    <col min="1890" max="1890" width="6.5" style="56" customWidth="1"/>
    <col min="1891" max="1891" width="4.09765625" style="56" customWidth="1"/>
    <col min="1892" max="1892" width="7.8984375" style="56" customWidth="1"/>
    <col min="1893" max="1893" width="8.69921875" style="56" customWidth="1"/>
    <col min="1894" max="1897" width="6.19921875" style="56" customWidth="1"/>
    <col min="1898" max="1898" width="4.8984375" style="56" customWidth="1"/>
    <col min="1899" max="1899" width="2.5" style="56" customWidth="1"/>
    <col min="1900" max="1900" width="4.8984375" style="56" customWidth="1"/>
    <col min="1901" max="2138" width="9" style="56"/>
    <col min="2139" max="2139" width="1.69921875" style="56" customWidth="1"/>
    <col min="2140" max="2140" width="2.5" style="56" customWidth="1"/>
    <col min="2141" max="2141" width="3.59765625" style="56" customWidth="1"/>
    <col min="2142" max="2142" width="2.69921875" style="56" customWidth="1"/>
    <col min="2143" max="2143" width="0.8984375" style="56" customWidth="1"/>
    <col min="2144" max="2144" width="1.19921875" style="56" customWidth="1"/>
    <col min="2145" max="2145" width="5.3984375" style="56" customWidth="1"/>
    <col min="2146" max="2146" width="6.5" style="56" customWidth="1"/>
    <col min="2147" max="2147" width="4.09765625" style="56" customWidth="1"/>
    <col min="2148" max="2148" width="7.8984375" style="56" customWidth="1"/>
    <col min="2149" max="2149" width="8.69921875" style="56" customWidth="1"/>
    <col min="2150" max="2153" width="6.19921875" style="56" customWidth="1"/>
    <col min="2154" max="2154" width="4.8984375" style="56" customWidth="1"/>
    <col min="2155" max="2155" width="2.5" style="56" customWidth="1"/>
    <col min="2156" max="2156" width="4.8984375" style="56" customWidth="1"/>
    <col min="2157" max="2394" width="9" style="56"/>
    <col min="2395" max="2395" width="1.69921875" style="56" customWidth="1"/>
    <col min="2396" max="2396" width="2.5" style="56" customWidth="1"/>
    <col min="2397" max="2397" width="3.59765625" style="56" customWidth="1"/>
    <col min="2398" max="2398" width="2.69921875" style="56" customWidth="1"/>
    <col min="2399" max="2399" width="0.8984375" style="56" customWidth="1"/>
    <col min="2400" max="2400" width="1.19921875" style="56" customWidth="1"/>
    <col min="2401" max="2401" width="5.3984375" style="56" customWidth="1"/>
    <col min="2402" max="2402" width="6.5" style="56" customWidth="1"/>
    <col min="2403" max="2403" width="4.09765625" style="56" customWidth="1"/>
    <col min="2404" max="2404" width="7.8984375" style="56" customWidth="1"/>
    <col min="2405" max="2405" width="8.69921875" style="56" customWidth="1"/>
    <col min="2406" max="2409" width="6.19921875" style="56" customWidth="1"/>
    <col min="2410" max="2410" width="4.8984375" style="56" customWidth="1"/>
    <col min="2411" max="2411" width="2.5" style="56" customWidth="1"/>
    <col min="2412" max="2412" width="4.8984375" style="56" customWidth="1"/>
    <col min="2413" max="2650" width="9" style="56"/>
    <col min="2651" max="2651" width="1.69921875" style="56" customWidth="1"/>
    <col min="2652" max="2652" width="2.5" style="56" customWidth="1"/>
    <col min="2653" max="2653" width="3.59765625" style="56" customWidth="1"/>
    <col min="2654" max="2654" width="2.69921875" style="56" customWidth="1"/>
    <col min="2655" max="2655" width="0.8984375" style="56" customWidth="1"/>
    <col min="2656" max="2656" width="1.19921875" style="56" customWidth="1"/>
    <col min="2657" max="2657" width="5.3984375" style="56" customWidth="1"/>
    <col min="2658" max="2658" width="6.5" style="56" customWidth="1"/>
    <col min="2659" max="2659" width="4.09765625" style="56" customWidth="1"/>
    <col min="2660" max="2660" width="7.8984375" style="56" customWidth="1"/>
    <col min="2661" max="2661" width="8.69921875" style="56" customWidth="1"/>
    <col min="2662" max="2665" width="6.19921875" style="56" customWidth="1"/>
    <col min="2666" max="2666" width="4.8984375" style="56" customWidth="1"/>
    <col min="2667" max="2667" width="2.5" style="56" customWidth="1"/>
    <col min="2668" max="2668" width="4.8984375" style="56" customWidth="1"/>
    <col min="2669" max="2906" width="9" style="56"/>
    <col min="2907" max="2907" width="1.69921875" style="56" customWidth="1"/>
    <col min="2908" max="2908" width="2.5" style="56" customWidth="1"/>
    <col min="2909" max="2909" width="3.59765625" style="56" customWidth="1"/>
    <col min="2910" max="2910" width="2.69921875" style="56" customWidth="1"/>
    <col min="2911" max="2911" width="0.8984375" style="56" customWidth="1"/>
    <col min="2912" max="2912" width="1.19921875" style="56" customWidth="1"/>
    <col min="2913" max="2913" width="5.3984375" style="56" customWidth="1"/>
    <col min="2914" max="2914" width="6.5" style="56" customWidth="1"/>
    <col min="2915" max="2915" width="4.09765625" style="56" customWidth="1"/>
    <col min="2916" max="2916" width="7.8984375" style="56" customWidth="1"/>
    <col min="2917" max="2917" width="8.69921875" style="56" customWidth="1"/>
    <col min="2918" max="2921" width="6.19921875" style="56" customWidth="1"/>
    <col min="2922" max="2922" width="4.8984375" style="56" customWidth="1"/>
    <col min="2923" max="2923" width="2.5" style="56" customWidth="1"/>
    <col min="2924" max="2924" width="4.8984375" style="56" customWidth="1"/>
    <col min="2925" max="3162" width="9" style="56"/>
    <col min="3163" max="3163" width="1.69921875" style="56" customWidth="1"/>
    <col min="3164" max="3164" width="2.5" style="56" customWidth="1"/>
    <col min="3165" max="3165" width="3.59765625" style="56" customWidth="1"/>
    <col min="3166" max="3166" width="2.69921875" style="56" customWidth="1"/>
    <col min="3167" max="3167" width="0.8984375" style="56" customWidth="1"/>
    <col min="3168" max="3168" width="1.19921875" style="56" customWidth="1"/>
    <col min="3169" max="3169" width="5.3984375" style="56" customWidth="1"/>
    <col min="3170" max="3170" width="6.5" style="56" customWidth="1"/>
    <col min="3171" max="3171" width="4.09765625" style="56" customWidth="1"/>
    <col min="3172" max="3172" width="7.8984375" style="56" customWidth="1"/>
    <col min="3173" max="3173" width="8.69921875" style="56" customWidth="1"/>
    <col min="3174" max="3177" width="6.19921875" style="56" customWidth="1"/>
    <col min="3178" max="3178" width="4.8984375" style="56" customWidth="1"/>
    <col min="3179" max="3179" width="2.5" style="56" customWidth="1"/>
    <col min="3180" max="3180" width="4.8984375" style="56" customWidth="1"/>
    <col min="3181" max="3418" width="9" style="56"/>
    <col min="3419" max="3419" width="1.69921875" style="56" customWidth="1"/>
    <col min="3420" max="3420" width="2.5" style="56" customWidth="1"/>
    <col min="3421" max="3421" width="3.59765625" style="56" customWidth="1"/>
    <col min="3422" max="3422" width="2.69921875" style="56" customWidth="1"/>
    <col min="3423" max="3423" width="0.8984375" style="56" customWidth="1"/>
    <col min="3424" max="3424" width="1.19921875" style="56" customWidth="1"/>
    <col min="3425" max="3425" width="5.3984375" style="56" customWidth="1"/>
    <col min="3426" max="3426" width="6.5" style="56" customWidth="1"/>
    <col min="3427" max="3427" width="4.09765625" style="56" customWidth="1"/>
    <col min="3428" max="3428" width="7.8984375" style="56" customWidth="1"/>
    <col min="3429" max="3429" width="8.69921875" style="56" customWidth="1"/>
    <col min="3430" max="3433" width="6.19921875" style="56" customWidth="1"/>
    <col min="3434" max="3434" width="4.8984375" style="56" customWidth="1"/>
    <col min="3435" max="3435" width="2.5" style="56" customWidth="1"/>
    <col min="3436" max="3436" width="4.8984375" style="56" customWidth="1"/>
    <col min="3437" max="3674" width="9" style="56"/>
    <col min="3675" max="3675" width="1.69921875" style="56" customWidth="1"/>
    <col min="3676" max="3676" width="2.5" style="56" customWidth="1"/>
    <col min="3677" max="3677" width="3.59765625" style="56" customWidth="1"/>
    <col min="3678" max="3678" width="2.69921875" style="56" customWidth="1"/>
    <col min="3679" max="3679" width="0.8984375" style="56" customWidth="1"/>
    <col min="3680" max="3680" width="1.19921875" style="56" customWidth="1"/>
    <col min="3681" max="3681" width="5.3984375" style="56" customWidth="1"/>
    <col min="3682" max="3682" width="6.5" style="56" customWidth="1"/>
    <col min="3683" max="3683" width="4.09765625" style="56" customWidth="1"/>
    <col min="3684" max="3684" width="7.8984375" style="56" customWidth="1"/>
    <col min="3685" max="3685" width="8.69921875" style="56" customWidth="1"/>
    <col min="3686" max="3689" width="6.19921875" style="56" customWidth="1"/>
    <col min="3690" max="3690" width="4.8984375" style="56" customWidth="1"/>
    <col min="3691" max="3691" width="2.5" style="56" customWidth="1"/>
    <col min="3692" max="3692" width="4.8984375" style="56" customWidth="1"/>
    <col min="3693" max="3930" width="9" style="56"/>
    <col min="3931" max="3931" width="1.69921875" style="56" customWidth="1"/>
    <col min="3932" max="3932" width="2.5" style="56" customWidth="1"/>
    <col min="3933" max="3933" width="3.59765625" style="56" customWidth="1"/>
    <col min="3934" max="3934" width="2.69921875" style="56" customWidth="1"/>
    <col min="3935" max="3935" width="0.8984375" style="56" customWidth="1"/>
    <col min="3936" max="3936" width="1.19921875" style="56" customWidth="1"/>
    <col min="3937" max="3937" width="5.3984375" style="56" customWidth="1"/>
    <col min="3938" max="3938" width="6.5" style="56" customWidth="1"/>
    <col min="3939" max="3939" width="4.09765625" style="56" customWidth="1"/>
    <col min="3940" max="3940" width="7.8984375" style="56" customWidth="1"/>
    <col min="3941" max="3941" width="8.69921875" style="56" customWidth="1"/>
    <col min="3942" max="3945" width="6.19921875" style="56" customWidth="1"/>
    <col min="3946" max="3946" width="4.8984375" style="56" customWidth="1"/>
    <col min="3947" max="3947" width="2.5" style="56" customWidth="1"/>
    <col min="3948" max="3948" width="4.8984375" style="56" customWidth="1"/>
    <col min="3949" max="4186" width="9" style="56"/>
    <col min="4187" max="4187" width="1.69921875" style="56" customWidth="1"/>
    <col min="4188" max="4188" width="2.5" style="56" customWidth="1"/>
    <col min="4189" max="4189" width="3.59765625" style="56" customWidth="1"/>
    <col min="4190" max="4190" width="2.69921875" style="56" customWidth="1"/>
    <col min="4191" max="4191" width="0.8984375" style="56" customWidth="1"/>
    <col min="4192" max="4192" width="1.19921875" style="56" customWidth="1"/>
    <col min="4193" max="4193" width="5.3984375" style="56" customWidth="1"/>
    <col min="4194" max="4194" width="6.5" style="56" customWidth="1"/>
    <col min="4195" max="4195" width="4.09765625" style="56" customWidth="1"/>
    <col min="4196" max="4196" width="7.8984375" style="56" customWidth="1"/>
    <col min="4197" max="4197" width="8.69921875" style="56" customWidth="1"/>
    <col min="4198" max="4201" width="6.19921875" style="56" customWidth="1"/>
    <col min="4202" max="4202" width="4.8984375" style="56" customWidth="1"/>
    <col min="4203" max="4203" width="2.5" style="56" customWidth="1"/>
    <col min="4204" max="4204" width="4.8984375" style="56" customWidth="1"/>
    <col min="4205" max="4442" width="9" style="56"/>
    <col min="4443" max="4443" width="1.69921875" style="56" customWidth="1"/>
    <col min="4444" max="4444" width="2.5" style="56" customWidth="1"/>
    <col min="4445" max="4445" width="3.59765625" style="56" customWidth="1"/>
    <col min="4446" max="4446" width="2.69921875" style="56" customWidth="1"/>
    <col min="4447" max="4447" width="0.8984375" style="56" customWidth="1"/>
    <col min="4448" max="4448" width="1.19921875" style="56" customWidth="1"/>
    <col min="4449" max="4449" width="5.3984375" style="56" customWidth="1"/>
    <col min="4450" max="4450" width="6.5" style="56" customWidth="1"/>
    <col min="4451" max="4451" width="4.09765625" style="56" customWidth="1"/>
    <col min="4452" max="4452" width="7.8984375" style="56" customWidth="1"/>
    <col min="4453" max="4453" width="8.69921875" style="56" customWidth="1"/>
    <col min="4454" max="4457" width="6.19921875" style="56" customWidth="1"/>
    <col min="4458" max="4458" width="4.8984375" style="56" customWidth="1"/>
    <col min="4459" max="4459" width="2.5" style="56" customWidth="1"/>
    <col min="4460" max="4460" width="4.8984375" style="56" customWidth="1"/>
    <col min="4461" max="4698" width="9" style="56"/>
    <col min="4699" max="4699" width="1.69921875" style="56" customWidth="1"/>
    <col min="4700" max="4700" width="2.5" style="56" customWidth="1"/>
    <col min="4701" max="4701" width="3.59765625" style="56" customWidth="1"/>
    <col min="4702" max="4702" width="2.69921875" style="56" customWidth="1"/>
    <col min="4703" max="4703" width="0.8984375" style="56" customWidth="1"/>
    <col min="4704" max="4704" width="1.19921875" style="56" customWidth="1"/>
    <col min="4705" max="4705" width="5.3984375" style="56" customWidth="1"/>
    <col min="4706" max="4706" width="6.5" style="56" customWidth="1"/>
    <col min="4707" max="4707" width="4.09765625" style="56" customWidth="1"/>
    <col min="4708" max="4708" width="7.8984375" style="56" customWidth="1"/>
    <col min="4709" max="4709" width="8.69921875" style="56" customWidth="1"/>
    <col min="4710" max="4713" width="6.19921875" style="56" customWidth="1"/>
    <col min="4714" max="4714" width="4.8984375" style="56" customWidth="1"/>
    <col min="4715" max="4715" width="2.5" style="56" customWidth="1"/>
    <col min="4716" max="4716" width="4.8984375" style="56" customWidth="1"/>
    <col min="4717" max="4954" width="9" style="56"/>
    <col min="4955" max="4955" width="1.69921875" style="56" customWidth="1"/>
    <col min="4956" max="4956" width="2.5" style="56" customWidth="1"/>
    <col min="4957" max="4957" width="3.59765625" style="56" customWidth="1"/>
    <col min="4958" max="4958" width="2.69921875" style="56" customWidth="1"/>
    <col min="4959" max="4959" width="0.8984375" style="56" customWidth="1"/>
    <col min="4960" max="4960" width="1.19921875" style="56" customWidth="1"/>
    <col min="4961" max="4961" width="5.3984375" style="56" customWidth="1"/>
    <col min="4962" max="4962" width="6.5" style="56" customWidth="1"/>
    <col min="4963" max="4963" width="4.09765625" style="56" customWidth="1"/>
    <col min="4964" max="4964" width="7.8984375" style="56" customWidth="1"/>
    <col min="4965" max="4965" width="8.69921875" style="56" customWidth="1"/>
    <col min="4966" max="4969" width="6.19921875" style="56" customWidth="1"/>
    <col min="4970" max="4970" width="4.8984375" style="56" customWidth="1"/>
    <col min="4971" max="4971" width="2.5" style="56" customWidth="1"/>
    <col min="4972" max="4972" width="4.8984375" style="56" customWidth="1"/>
    <col min="4973" max="5210" width="9" style="56"/>
    <col min="5211" max="5211" width="1.69921875" style="56" customWidth="1"/>
    <col min="5212" max="5212" width="2.5" style="56" customWidth="1"/>
    <col min="5213" max="5213" width="3.59765625" style="56" customWidth="1"/>
    <col min="5214" max="5214" width="2.69921875" style="56" customWidth="1"/>
    <col min="5215" max="5215" width="0.8984375" style="56" customWidth="1"/>
    <col min="5216" max="5216" width="1.19921875" style="56" customWidth="1"/>
    <col min="5217" max="5217" width="5.3984375" style="56" customWidth="1"/>
    <col min="5218" max="5218" width="6.5" style="56" customWidth="1"/>
    <col min="5219" max="5219" width="4.09765625" style="56" customWidth="1"/>
    <col min="5220" max="5220" width="7.8984375" style="56" customWidth="1"/>
    <col min="5221" max="5221" width="8.69921875" style="56" customWidth="1"/>
    <col min="5222" max="5225" width="6.19921875" style="56" customWidth="1"/>
    <col min="5226" max="5226" width="4.8984375" style="56" customWidth="1"/>
    <col min="5227" max="5227" width="2.5" style="56" customWidth="1"/>
    <col min="5228" max="5228" width="4.8984375" style="56" customWidth="1"/>
    <col min="5229" max="5466" width="9" style="56"/>
    <col min="5467" max="5467" width="1.69921875" style="56" customWidth="1"/>
    <col min="5468" max="5468" width="2.5" style="56" customWidth="1"/>
    <col min="5469" max="5469" width="3.59765625" style="56" customWidth="1"/>
    <col min="5470" max="5470" width="2.69921875" style="56" customWidth="1"/>
    <col min="5471" max="5471" width="0.8984375" style="56" customWidth="1"/>
    <col min="5472" max="5472" width="1.19921875" style="56" customWidth="1"/>
    <col min="5473" max="5473" width="5.3984375" style="56" customWidth="1"/>
    <col min="5474" max="5474" width="6.5" style="56" customWidth="1"/>
    <col min="5475" max="5475" width="4.09765625" style="56" customWidth="1"/>
    <col min="5476" max="5476" width="7.8984375" style="56" customWidth="1"/>
    <col min="5477" max="5477" width="8.69921875" style="56" customWidth="1"/>
    <col min="5478" max="5481" width="6.19921875" style="56" customWidth="1"/>
    <col min="5482" max="5482" width="4.8984375" style="56" customWidth="1"/>
    <col min="5483" max="5483" width="2.5" style="56" customWidth="1"/>
    <col min="5484" max="5484" width="4.8984375" style="56" customWidth="1"/>
    <col min="5485" max="5722" width="9" style="56"/>
    <col min="5723" max="5723" width="1.69921875" style="56" customWidth="1"/>
    <col min="5724" max="5724" width="2.5" style="56" customWidth="1"/>
    <col min="5725" max="5725" width="3.59765625" style="56" customWidth="1"/>
    <col min="5726" max="5726" width="2.69921875" style="56" customWidth="1"/>
    <col min="5727" max="5727" width="0.8984375" style="56" customWidth="1"/>
    <col min="5728" max="5728" width="1.19921875" style="56" customWidth="1"/>
    <col min="5729" max="5729" width="5.3984375" style="56" customWidth="1"/>
    <col min="5730" max="5730" width="6.5" style="56" customWidth="1"/>
    <col min="5731" max="5731" width="4.09765625" style="56" customWidth="1"/>
    <col min="5732" max="5732" width="7.8984375" style="56" customWidth="1"/>
    <col min="5733" max="5733" width="8.69921875" style="56" customWidth="1"/>
    <col min="5734" max="5737" width="6.19921875" style="56" customWidth="1"/>
    <col min="5738" max="5738" width="4.8984375" style="56" customWidth="1"/>
    <col min="5739" max="5739" width="2.5" style="56" customWidth="1"/>
    <col min="5740" max="5740" width="4.8984375" style="56" customWidth="1"/>
    <col min="5741" max="5978" width="9" style="56"/>
    <col min="5979" max="5979" width="1.69921875" style="56" customWidth="1"/>
    <col min="5980" max="5980" width="2.5" style="56" customWidth="1"/>
    <col min="5981" max="5981" width="3.59765625" style="56" customWidth="1"/>
    <col min="5982" max="5982" width="2.69921875" style="56" customWidth="1"/>
    <col min="5983" max="5983" width="0.8984375" style="56" customWidth="1"/>
    <col min="5984" max="5984" width="1.19921875" style="56" customWidth="1"/>
    <col min="5985" max="5985" width="5.3984375" style="56" customWidth="1"/>
    <col min="5986" max="5986" width="6.5" style="56" customWidth="1"/>
    <col min="5987" max="5987" width="4.09765625" style="56" customWidth="1"/>
    <col min="5988" max="5988" width="7.8984375" style="56" customWidth="1"/>
    <col min="5989" max="5989" width="8.69921875" style="56" customWidth="1"/>
    <col min="5990" max="5993" width="6.19921875" style="56" customWidth="1"/>
    <col min="5994" max="5994" width="4.8984375" style="56" customWidth="1"/>
    <col min="5995" max="5995" width="2.5" style="56" customWidth="1"/>
    <col min="5996" max="5996" width="4.8984375" style="56" customWidth="1"/>
    <col min="5997" max="6234" width="9" style="56"/>
    <col min="6235" max="6235" width="1.69921875" style="56" customWidth="1"/>
    <col min="6236" max="6236" width="2.5" style="56" customWidth="1"/>
    <col min="6237" max="6237" width="3.59765625" style="56" customWidth="1"/>
    <col min="6238" max="6238" width="2.69921875" style="56" customWidth="1"/>
    <col min="6239" max="6239" width="0.8984375" style="56" customWidth="1"/>
    <col min="6240" max="6240" width="1.19921875" style="56" customWidth="1"/>
    <col min="6241" max="6241" width="5.3984375" style="56" customWidth="1"/>
    <col min="6242" max="6242" width="6.5" style="56" customWidth="1"/>
    <col min="6243" max="6243" width="4.09765625" style="56" customWidth="1"/>
    <col min="6244" max="6244" width="7.8984375" style="56" customWidth="1"/>
    <col min="6245" max="6245" width="8.69921875" style="56" customWidth="1"/>
    <col min="6246" max="6249" width="6.19921875" style="56" customWidth="1"/>
    <col min="6250" max="6250" width="4.8984375" style="56" customWidth="1"/>
    <col min="6251" max="6251" width="2.5" style="56" customWidth="1"/>
    <col min="6252" max="6252" width="4.8984375" style="56" customWidth="1"/>
    <col min="6253" max="6490" width="9" style="56"/>
    <col min="6491" max="6491" width="1.69921875" style="56" customWidth="1"/>
    <col min="6492" max="6492" width="2.5" style="56" customWidth="1"/>
    <col min="6493" max="6493" width="3.59765625" style="56" customWidth="1"/>
    <col min="6494" max="6494" width="2.69921875" style="56" customWidth="1"/>
    <col min="6495" max="6495" width="0.8984375" style="56" customWidth="1"/>
    <col min="6496" max="6496" width="1.19921875" style="56" customWidth="1"/>
    <col min="6497" max="6497" width="5.3984375" style="56" customWidth="1"/>
    <col min="6498" max="6498" width="6.5" style="56" customWidth="1"/>
    <col min="6499" max="6499" width="4.09765625" style="56" customWidth="1"/>
    <col min="6500" max="6500" width="7.8984375" style="56" customWidth="1"/>
    <col min="6501" max="6501" width="8.69921875" style="56" customWidth="1"/>
    <col min="6502" max="6505" width="6.19921875" style="56" customWidth="1"/>
    <col min="6506" max="6506" width="4.8984375" style="56" customWidth="1"/>
    <col min="6507" max="6507" width="2.5" style="56" customWidth="1"/>
    <col min="6508" max="6508" width="4.8984375" style="56" customWidth="1"/>
    <col min="6509" max="6746" width="9" style="56"/>
    <col min="6747" max="6747" width="1.69921875" style="56" customWidth="1"/>
    <col min="6748" max="6748" width="2.5" style="56" customWidth="1"/>
    <col min="6749" max="6749" width="3.59765625" style="56" customWidth="1"/>
    <col min="6750" max="6750" width="2.69921875" style="56" customWidth="1"/>
    <col min="6751" max="6751" width="0.8984375" style="56" customWidth="1"/>
    <col min="6752" max="6752" width="1.19921875" style="56" customWidth="1"/>
    <col min="6753" max="6753" width="5.3984375" style="56" customWidth="1"/>
    <col min="6754" max="6754" width="6.5" style="56" customWidth="1"/>
    <col min="6755" max="6755" width="4.09765625" style="56" customWidth="1"/>
    <col min="6756" max="6756" width="7.8984375" style="56" customWidth="1"/>
    <col min="6757" max="6757" width="8.69921875" style="56" customWidth="1"/>
    <col min="6758" max="6761" width="6.19921875" style="56" customWidth="1"/>
    <col min="6762" max="6762" width="4.8984375" style="56" customWidth="1"/>
    <col min="6763" max="6763" width="2.5" style="56" customWidth="1"/>
    <col min="6764" max="6764" width="4.8984375" style="56" customWidth="1"/>
    <col min="6765" max="7002" width="9" style="56"/>
    <col min="7003" max="7003" width="1.69921875" style="56" customWidth="1"/>
    <col min="7004" max="7004" width="2.5" style="56" customWidth="1"/>
    <col min="7005" max="7005" width="3.59765625" style="56" customWidth="1"/>
    <col min="7006" max="7006" width="2.69921875" style="56" customWidth="1"/>
    <col min="7007" max="7007" width="0.8984375" style="56" customWidth="1"/>
    <col min="7008" max="7008" width="1.19921875" style="56" customWidth="1"/>
    <col min="7009" max="7009" width="5.3984375" style="56" customWidth="1"/>
    <col min="7010" max="7010" width="6.5" style="56" customWidth="1"/>
    <col min="7011" max="7011" width="4.09765625" style="56" customWidth="1"/>
    <col min="7012" max="7012" width="7.8984375" style="56" customWidth="1"/>
    <col min="7013" max="7013" width="8.69921875" style="56" customWidth="1"/>
    <col min="7014" max="7017" width="6.19921875" style="56" customWidth="1"/>
    <col min="7018" max="7018" width="4.8984375" style="56" customWidth="1"/>
    <col min="7019" max="7019" width="2.5" style="56" customWidth="1"/>
    <col min="7020" max="7020" width="4.8984375" style="56" customWidth="1"/>
    <col min="7021" max="7258" width="9" style="56"/>
    <col min="7259" max="7259" width="1.69921875" style="56" customWidth="1"/>
    <col min="7260" max="7260" width="2.5" style="56" customWidth="1"/>
    <col min="7261" max="7261" width="3.59765625" style="56" customWidth="1"/>
    <col min="7262" max="7262" width="2.69921875" style="56" customWidth="1"/>
    <col min="7263" max="7263" width="0.8984375" style="56" customWidth="1"/>
    <col min="7264" max="7264" width="1.19921875" style="56" customWidth="1"/>
    <col min="7265" max="7265" width="5.3984375" style="56" customWidth="1"/>
    <col min="7266" max="7266" width="6.5" style="56" customWidth="1"/>
    <col min="7267" max="7267" width="4.09765625" style="56" customWidth="1"/>
    <col min="7268" max="7268" width="7.8984375" style="56" customWidth="1"/>
    <col min="7269" max="7269" width="8.69921875" style="56" customWidth="1"/>
    <col min="7270" max="7273" width="6.19921875" style="56" customWidth="1"/>
    <col min="7274" max="7274" width="4.8984375" style="56" customWidth="1"/>
    <col min="7275" max="7275" width="2.5" style="56" customWidth="1"/>
    <col min="7276" max="7276" width="4.8984375" style="56" customWidth="1"/>
    <col min="7277" max="7514" width="9" style="56"/>
    <col min="7515" max="7515" width="1.69921875" style="56" customWidth="1"/>
    <col min="7516" max="7516" width="2.5" style="56" customWidth="1"/>
    <col min="7517" max="7517" width="3.59765625" style="56" customWidth="1"/>
    <col min="7518" max="7518" width="2.69921875" style="56" customWidth="1"/>
    <col min="7519" max="7519" width="0.8984375" style="56" customWidth="1"/>
    <col min="7520" max="7520" width="1.19921875" style="56" customWidth="1"/>
    <col min="7521" max="7521" width="5.3984375" style="56" customWidth="1"/>
    <col min="7522" max="7522" width="6.5" style="56" customWidth="1"/>
    <col min="7523" max="7523" width="4.09765625" style="56" customWidth="1"/>
    <col min="7524" max="7524" width="7.8984375" style="56" customWidth="1"/>
    <col min="7525" max="7525" width="8.69921875" style="56" customWidth="1"/>
    <col min="7526" max="7529" width="6.19921875" style="56" customWidth="1"/>
    <col min="7530" max="7530" width="4.8984375" style="56" customWidth="1"/>
    <col min="7531" max="7531" width="2.5" style="56" customWidth="1"/>
    <col min="7532" max="7532" width="4.8984375" style="56" customWidth="1"/>
    <col min="7533" max="7770" width="9" style="56"/>
    <col min="7771" max="7771" width="1.69921875" style="56" customWidth="1"/>
    <col min="7772" max="7772" width="2.5" style="56" customWidth="1"/>
    <col min="7773" max="7773" width="3.59765625" style="56" customWidth="1"/>
    <col min="7774" max="7774" width="2.69921875" style="56" customWidth="1"/>
    <col min="7775" max="7775" width="0.8984375" style="56" customWidth="1"/>
    <col min="7776" max="7776" width="1.19921875" style="56" customWidth="1"/>
    <col min="7777" max="7777" width="5.3984375" style="56" customWidth="1"/>
    <col min="7778" max="7778" width="6.5" style="56" customWidth="1"/>
    <col min="7779" max="7779" width="4.09765625" style="56" customWidth="1"/>
    <col min="7780" max="7780" width="7.8984375" style="56" customWidth="1"/>
    <col min="7781" max="7781" width="8.69921875" style="56" customWidth="1"/>
    <col min="7782" max="7785" width="6.19921875" style="56" customWidth="1"/>
    <col min="7786" max="7786" width="4.8984375" style="56" customWidth="1"/>
    <col min="7787" max="7787" width="2.5" style="56" customWidth="1"/>
    <col min="7788" max="7788" width="4.8984375" style="56" customWidth="1"/>
    <col min="7789" max="8026" width="9" style="56"/>
    <col min="8027" max="8027" width="1.69921875" style="56" customWidth="1"/>
    <col min="8028" max="8028" width="2.5" style="56" customWidth="1"/>
    <col min="8029" max="8029" width="3.59765625" style="56" customWidth="1"/>
    <col min="8030" max="8030" width="2.69921875" style="56" customWidth="1"/>
    <col min="8031" max="8031" width="0.8984375" style="56" customWidth="1"/>
    <col min="8032" max="8032" width="1.19921875" style="56" customWidth="1"/>
    <col min="8033" max="8033" width="5.3984375" style="56" customWidth="1"/>
    <col min="8034" max="8034" width="6.5" style="56" customWidth="1"/>
    <col min="8035" max="8035" width="4.09765625" style="56" customWidth="1"/>
    <col min="8036" max="8036" width="7.8984375" style="56" customWidth="1"/>
    <col min="8037" max="8037" width="8.69921875" style="56" customWidth="1"/>
    <col min="8038" max="8041" width="6.19921875" style="56" customWidth="1"/>
    <col min="8042" max="8042" width="4.8984375" style="56" customWidth="1"/>
    <col min="8043" max="8043" width="2.5" style="56" customWidth="1"/>
    <col min="8044" max="8044" width="4.8984375" style="56" customWidth="1"/>
    <col min="8045" max="8282" width="9" style="56"/>
    <col min="8283" max="8283" width="1.69921875" style="56" customWidth="1"/>
    <col min="8284" max="8284" width="2.5" style="56" customWidth="1"/>
    <col min="8285" max="8285" width="3.59765625" style="56" customWidth="1"/>
    <col min="8286" max="8286" width="2.69921875" style="56" customWidth="1"/>
    <col min="8287" max="8287" width="0.8984375" style="56" customWidth="1"/>
    <col min="8288" max="8288" width="1.19921875" style="56" customWidth="1"/>
    <col min="8289" max="8289" width="5.3984375" style="56" customWidth="1"/>
    <col min="8290" max="8290" width="6.5" style="56" customWidth="1"/>
    <col min="8291" max="8291" width="4.09765625" style="56" customWidth="1"/>
    <col min="8292" max="8292" width="7.8984375" style="56" customWidth="1"/>
    <col min="8293" max="8293" width="8.69921875" style="56" customWidth="1"/>
    <col min="8294" max="8297" width="6.19921875" style="56" customWidth="1"/>
    <col min="8298" max="8298" width="4.8984375" style="56" customWidth="1"/>
    <col min="8299" max="8299" width="2.5" style="56" customWidth="1"/>
    <col min="8300" max="8300" width="4.8984375" style="56" customWidth="1"/>
    <col min="8301" max="8538" width="9" style="56"/>
    <col min="8539" max="8539" width="1.69921875" style="56" customWidth="1"/>
    <col min="8540" max="8540" width="2.5" style="56" customWidth="1"/>
    <col min="8541" max="8541" width="3.59765625" style="56" customWidth="1"/>
    <col min="8542" max="8542" width="2.69921875" style="56" customWidth="1"/>
    <col min="8543" max="8543" width="0.8984375" style="56" customWidth="1"/>
    <col min="8544" max="8544" width="1.19921875" style="56" customWidth="1"/>
    <col min="8545" max="8545" width="5.3984375" style="56" customWidth="1"/>
    <col min="8546" max="8546" width="6.5" style="56" customWidth="1"/>
    <col min="8547" max="8547" width="4.09765625" style="56" customWidth="1"/>
    <col min="8548" max="8548" width="7.8984375" style="56" customWidth="1"/>
    <col min="8549" max="8549" width="8.69921875" style="56" customWidth="1"/>
    <col min="8550" max="8553" width="6.19921875" style="56" customWidth="1"/>
    <col min="8554" max="8554" width="4.8984375" style="56" customWidth="1"/>
    <col min="8555" max="8555" width="2.5" style="56" customWidth="1"/>
    <col min="8556" max="8556" width="4.8984375" style="56" customWidth="1"/>
    <col min="8557" max="8794" width="9" style="56"/>
    <col min="8795" max="8795" width="1.69921875" style="56" customWidth="1"/>
    <col min="8796" max="8796" width="2.5" style="56" customWidth="1"/>
    <col min="8797" max="8797" width="3.59765625" style="56" customWidth="1"/>
    <col min="8798" max="8798" width="2.69921875" style="56" customWidth="1"/>
    <col min="8799" max="8799" width="0.8984375" style="56" customWidth="1"/>
    <col min="8800" max="8800" width="1.19921875" style="56" customWidth="1"/>
    <col min="8801" max="8801" width="5.3984375" style="56" customWidth="1"/>
    <col min="8802" max="8802" width="6.5" style="56" customWidth="1"/>
    <col min="8803" max="8803" width="4.09765625" style="56" customWidth="1"/>
    <col min="8804" max="8804" width="7.8984375" style="56" customWidth="1"/>
    <col min="8805" max="8805" width="8.69921875" style="56" customWidth="1"/>
    <col min="8806" max="8809" width="6.19921875" style="56" customWidth="1"/>
    <col min="8810" max="8810" width="4.8984375" style="56" customWidth="1"/>
    <col min="8811" max="8811" width="2.5" style="56" customWidth="1"/>
    <col min="8812" max="8812" width="4.8984375" style="56" customWidth="1"/>
    <col min="8813" max="9050" width="9" style="56"/>
    <col min="9051" max="9051" width="1.69921875" style="56" customWidth="1"/>
    <col min="9052" max="9052" width="2.5" style="56" customWidth="1"/>
    <col min="9053" max="9053" width="3.59765625" style="56" customWidth="1"/>
    <col min="9054" max="9054" width="2.69921875" style="56" customWidth="1"/>
    <col min="9055" max="9055" width="0.8984375" style="56" customWidth="1"/>
    <col min="9056" max="9056" width="1.19921875" style="56" customWidth="1"/>
    <col min="9057" max="9057" width="5.3984375" style="56" customWidth="1"/>
    <col min="9058" max="9058" width="6.5" style="56" customWidth="1"/>
    <col min="9059" max="9059" width="4.09765625" style="56" customWidth="1"/>
    <col min="9060" max="9060" width="7.8984375" style="56" customWidth="1"/>
    <col min="9061" max="9061" width="8.69921875" style="56" customWidth="1"/>
    <col min="9062" max="9065" width="6.19921875" style="56" customWidth="1"/>
    <col min="9066" max="9066" width="4.8984375" style="56" customWidth="1"/>
    <col min="9067" max="9067" width="2.5" style="56" customWidth="1"/>
    <col min="9068" max="9068" width="4.8984375" style="56" customWidth="1"/>
    <col min="9069" max="9306" width="9" style="56"/>
    <col min="9307" max="9307" width="1.69921875" style="56" customWidth="1"/>
    <col min="9308" max="9308" width="2.5" style="56" customWidth="1"/>
    <col min="9309" max="9309" width="3.59765625" style="56" customWidth="1"/>
    <col min="9310" max="9310" width="2.69921875" style="56" customWidth="1"/>
    <col min="9311" max="9311" width="0.8984375" style="56" customWidth="1"/>
    <col min="9312" max="9312" width="1.19921875" style="56" customWidth="1"/>
    <col min="9313" max="9313" width="5.3984375" style="56" customWidth="1"/>
    <col min="9314" max="9314" width="6.5" style="56" customWidth="1"/>
    <col min="9315" max="9315" width="4.09765625" style="56" customWidth="1"/>
    <col min="9316" max="9316" width="7.8984375" style="56" customWidth="1"/>
    <col min="9317" max="9317" width="8.69921875" style="56" customWidth="1"/>
    <col min="9318" max="9321" width="6.19921875" style="56" customWidth="1"/>
    <col min="9322" max="9322" width="4.8984375" style="56" customWidth="1"/>
    <col min="9323" max="9323" width="2.5" style="56" customWidth="1"/>
    <col min="9324" max="9324" width="4.8984375" style="56" customWidth="1"/>
    <col min="9325" max="9562" width="9" style="56"/>
    <col min="9563" max="9563" width="1.69921875" style="56" customWidth="1"/>
    <col min="9564" max="9564" width="2.5" style="56" customWidth="1"/>
    <col min="9565" max="9565" width="3.59765625" style="56" customWidth="1"/>
    <col min="9566" max="9566" width="2.69921875" style="56" customWidth="1"/>
    <col min="9567" max="9567" width="0.8984375" style="56" customWidth="1"/>
    <col min="9568" max="9568" width="1.19921875" style="56" customWidth="1"/>
    <col min="9569" max="9569" width="5.3984375" style="56" customWidth="1"/>
    <col min="9570" max="9570" width="6.5" style="56" customWidth="1"/>
    <col min="9571" max="9571" width="4.09765625" style="56" customWidth="1"/>
    <col min="9572" max="9572" width="7.8984375" style="56" customWidth="1"/>
    <col min="9573" max="9573" width="8.69921875" style="56" customWidth="1"/>
    <col min="9574" max="9577" width="6.19921875" style="56" customWidth="1"/>
    <col min="9578" max="9578" width="4.8984375" style="56" customWidth="1"/>
    <col min="9579" max="9579" width="2.5" style="56" customWidth="1"/>
    <col min="9580" max="9580" width="4.8984375" style="56" customWidth="1"/>
    <col min="9581" max="9818" width="9" style="56"/>
    <col min="9819" max="9819" width="1.69921875" style="56" customWidth="1"/>
    <col min="9820" max="9820" width="2.5" style="56" customWidth="1"/>
    <col min="9821" max="9821" width="3.59765625" style="56" customWidth="1"/>
    <col min="9822" max="9822" width="2.69921875" style="56" customWidth="1"/>
    <col min="9823" max="9823" width="0.8984375" style="56" customWidth="1"/>
    <col min="9824" max="9824" width="1.19921875" style="56" customWidth="1"/>
    <col min="9825" max="9825" width="5.3984375" style="56" customWidth="1"/>
    <col min="9826" max="9826" width="6.5" style="56" customWidth="1"/>
    <col min="9827" max="9827" width="4.09765625" style="56" customWidth="1"/>
    <col min="9828" max="9828" width="7.8984375" style="56" customWidth="1"/>
    <col min="9829" max="9829" width="8.69921875" style="56" customWidth="1"/>
    <col min="9830" max="9833" width="6.19921875" style="56" customWidth="1"/>
    <col min="9834" max="9834" width="4.8984375" style="56" customWidth="1"/>
    <col min="9835" max="9835" width="2.5" style="56" customWidth="1"/>
    <col min="9836" max="9836" width="4.8984375" style="56" customWidth="1"/>
    <col min="9837" max="10074" width="9" style="56"/>
    <col min="10075" max="10075" width="1.69921875" style="56" customWidth="1"/>
    <col min="10076" max="10076" width="2.5" style="56" customWidth="1"/>
    <col min="10077" max="10077" width="3.59765625" style="56" customWidth="1"/>
    <col min="10078" max="10078" width="2.69921875" style="56" customWidth="1"/>
    <col min="10079" max="10079" width="0.8984375" style="56" customWidth="1"/>
    <col min="10080" max="10080" width="1.19921875" style="56" customWidth="1"/>
    <col min="10081" max="10081" width="5.3984375" style="56" customWidth="1"/>
    <col min="10082" max="10082" width="6.5" style="56" customWidth="1"/>
    <col min="10083" max="10083" width="4.09765625" style="56" customWidth="1"/>
    <col min="10084" max="10084" width="7.8984375" style="56" customWidth="1"/>
    <col min="10085" max="10085" width="8.69921875" style="56" customWidth="1"/>
    <col min="10086" max="10089" width="6.19921875" style="56" customWidth="1"/>
    <col min="10090" max="10090" width="4.8984375" style="56" customWidth="1"/>
    <col min="10091" max="10091" width="2.5" style="56" customWidth="1"/>
    <col min="10092" max="10092" width="4.8984375" style="56" customWidth="1"/>
    <col min="10093" max="10330" width="9" style="56"/>
    <col min="10331" max="10331" width="1.69921875" style="56" customWidth="1"/>
    <col min="10332" max="10332" width="2.5" style="56" customWidth="1"/>
    <col min="10333" max="10333" width="3.59765625" style="56" customWidth="1"/>
    <col min="10334" max="10334" width="2.69921875" style="56" customWidth="1"/>
    <col min="10335" max="10335" width="0.8984375" style="56" customWidth="1"/>
    <col min="10336" max="10336" width="1.19921875" style="56" customWidth="1"/>
    <col min="10337" max="10337" width="5.3984375" style="56" customWidth="1"/>
    <col min="10338" max="10338" width="6.5" style="56" customWidth="1"/>
    <col min="10339" max="10339" width="4.09765625" style="56" customWidth="1"/>
    <col min="10340" max="10340" width="7.8984375" style="56" customWidth="1"/>
    <col min="10341" max="10341" width="8.69921875" style="56" customWidth="1"/>
    <col min="10342" max="10345" width="6.19921875" style="56" customWidth="1"/>
    <col min="10346" max="10346" width="4.8984375" style="56" customWidth="1"/>
    <col min="10347" max="10347" width="2.5" style="56" customWidth="1"/>
    <col min="10348" max="10348" width="4.8984375" style="56" customWidth="1"/>
    <col min="10349" max="10586" width="9" style="56"/>
    <col min="10587" max="10587" width="1.69921875" style="56" customWidth="1"/>
    <col min="10588" max="10588" width="2.5" style="56" customWidth="1"/>
    <col min="10589" max="10589" width="3.59765625" style="56" customWidth="1"/>
    <col min="10590" max="10590" width="2.69921875" style="56" customWidth="1"/>
    <col min="10591" max="10591" width="0.8984375" style="56" customWidth="1"/>
    <col min="10592" max="10592" width="1.19921875" style="56" customWidth="1"/>
    <col min="10593" max="10593" width="5.3984375" style="56" customWidth="1"/>
    <col min="10594" max="10594" width="6.5" style="56" customWidth="1"/>
    <col min="10595" max="10595" width="4.09765625" style="56" customWidth="1"/>
    <col min="10596" max="10596" width="7.8984375" style="56" customWidth="1"/>
    <col min="10597" max="10597" width="8.69921875" style="56" customWidth="1"/>
    <col min="10598" max="10601" width="6.19921875" style="56" customWidth="1"/>
    <col min="10602" max="10602" width="4.8984375" style="56" customWidth="1"/>
    <col min="10603" max="10603" width="2.5" style="56" customWidth="1"/>
    <col min="10604" max="10604" width="4.8984375" style="56" customWidth="1"/>
    <col min="10605" max="10842" width="9" style="56"/>
    <col min="10843" max="10843" width="1.69921875" style="56" customWidth="1"/>
    <col min="10844" max="10844" width="2.5" style="56" customWidth="1"/>
    <col min="10845" max="10845" width="3.59765625" style="56" customWidth="1"/>
    <col min="10846" max="10846" width="2.69921875" style="56" customWidth="1"/>
    <col min="10847" max="10847" width="0.8984375" style="56" customWidth="1"/>
    <col min="10848" max="10848" width="1.19921875" style="56" customWidth="1"/>
    <col min="10849" max="10849" width="5.3984375" style="56" customWidth="1"/>
    <col min="10850" max="10850" width="6.5" style="56" customWidth="1"/>
    <col min="10851" max="10851" width="4.09765625" style="56" customWidth="1"/>
    <col min="10852" max="10852" width="7.8984375" style="56" customWidth="1"/>
    <col min="10853" max="10853" width="8.69921875" style="56" customWidth="1"/>
    <col min="10854" max="10857" width="6.19921875" style="56" customWidth="1"/>
    <col min="10858" max="10858" width="4.8984375" style="56" customWidth="1"/>
    <col min="10859" max="10859" width="2.5" style="56" customWidth="1"/>
    <col min="10860" max="10860" width="4.8984375" style="56" customWidth="1"/>
    <col min="10861" max="11098" width="9" style="56"/>
    <col min="11099" max="11099" width="1.69921875" style="56" customWidth="1"/>
    <col min="11100" max="11100" width="2.5" style="56" customWidth="1"/>
    <col min="11101" max="11101" width="3.59765625" style="56" customWidth="1"/>
    <col min="11102" max="11102" width="2.69921875" style="56" customWidth="1"/>
    <col min="11103" max="11103" width="0.8984375" style="56" customWidth="1"/>
    <col min="11104" max="11104" width="1.19921875" style="56" customWidth="1"/>
    <col min="11105" max="11105" width="5.3984375" style="56" customWidth="1"/>
    <col min="11106" max="11106" width="6.5" style="56" customWidth="1"/>
    <col min="11107" max="11107" width="4.09765625" style="56" customWidth="1"/>
    <col min="11108" max="11108" width="7.8984375" style="56" customWidth="1"/>
    <col min="11109" max="11109" width="8.69921875" style="56" customWidth="1"/>
    <col min="11110" max="11113" width="6.19921875" style="56" customWidth="1"/>
    <col min="11114" max="11114" width="4.8984375" style="56" customWidth="1"/>
    <col min="11115" max="11115" width="2.5" style="56" customWidth="1"/>
    <col min="11116" max="11116" width="4.8984375" style="56" customWidth="1"/>
    <col min="11117" max="11354" width="9" style="56"/>
    <col min="11355" max="11355" width="1.69921875" style="56" customWidth="1"/>
    <col min="11356" max="11356" width="2.5" style="56" customWidth="1"/>
    <col min="11357" max="11357" width="3.59765625" style="56" customWidth="1"/>
    <col min="11358" max="11358" width="2.69921875" style="56" customWidth="1"/>
    <col min="11359" max="11359" width="0.8984375" style="56" customWidth="1"/>
    <col min="11360" max="11360" width="1.19921875" style="56" customWidth="1"/>
    <col min="11361" max="11361" width="5.3984375" style="56" customWidth="1"/>
    <col min="11362" max="11362" width="6.5" style="56" customWidth="1"/>
    <col min="11363" max="11363" width="4.09765625" style="56" customWidth="1"/>
    <col min="11364" max="11364" width="7.8984375" style="56" customWidth="1"/>
    <col min="11365" max="11365" width="8.69921875" style="56" customWidth="1"/>
    <col min="11366" max="11369" width="6.19921875" style="56" customWidth="1"/>
    <col min="11370" max="11370" width="4.8984375" style="56" customWidth="1"/>
    <col min="11371" max="11371" width="2.5" style="56" customWidth="1"/>
    <col min="11372" max="11372" width="4.8984375" style="56" customWidth="1"/>
    <col min="11373" max="11610" width="9" style="56"/>
    <col min="11611" max="11611" width="1.69921875" style="56" customWidth="1"/>
    <col min="11612" max="11612" width="2.5" style="56" customWidth="1"/>
    <col min="11613" max="11613" width="3.59765625" style="56" customWidth="1"/>
    <col min="11614" max="11614" width="2.69921875" style="56" customWidth="1"/>
    <col min="11615" max="11615" width="0.8984375" style="56" customWidth="1"/>
    <col min="11616" max="11616" width="1.19921875" style="56" customWidth="1"/>
    <col min="11617" max="11617" width="5.3984375" style="56" customWidth="1"/>
    <col min="11618" max="11618" width="6.5" style="56" customWidth="1"/>
    <col min="11619" max="11619" width="4.09765625" style="56" customWidth="1"/>
    <col min="11620" max="11620" width="7.8984375" style="56" customWidth="1"/>
    <col min="11621" max="11621" width="8.69921875" style="56" customWidth="1"/>
    <col min="11622" max="11625" width="6.19921875" style="56" customWidth="1"/>
    <col min="11626" max="11626" width="4.8984375" style="56" customWidth="1"/>
    <col min="11627" max="11627" width="2.5" style="56" customWidth="1"/>
    <col min="11628" max="11628" width="4.8984375" style="56" customWidth="1"/>
    <col min="11629" max="11866" width="9" style="56"/>
    <col min="11867" max="11867" width="1.69921875" style="56" customWidth="1"/>
    <col min="11868" max="11868" width="2.5" style="56" customWidth="1"/>
    <col min="11869" max="11869" width="3.59765625" style="56" customWidth="1"/>
    <col min="11870" max="11870" width="2.69921875" style="56" customWidth="1"/>
    <col min="11871" max="11871" width="0.8984375" style="56" customWidth="1"/>
    <col min="11872" max="11872" width="1.19921875" style="56" customWidth="1"/>
    <col min="11873" max="11873" width="5.3984375" style="56" customWidth="1"/>
    <col min="11874" max="11874" width="6.5" style="56" customWidth="1"/>
    <col min="11875" max="11875" width="4.09765625" style="56" customWidth="1"/>
    <col min="11876" max="11876" width="7.8984375" style="56" customWidth="1"/>
    <col min="11877" max="11877" width="8.69921875" style="56" customWidth="1"/>
    <col min="11878" max="11881" width="6.19921875" style="56" customWidth="1"/>
    <col min="11882" max="11882" width="4.8984375" style="56" customWidth="1"/>
    <col min="11883" max="11883" width="2.5" style="56" customWidth="1"/>
    <col min="11884" max="11884" width="4.8984375" style="56" customWidth="1"/>
    <col min="11885" max="12122" width="9" style="56"/>
    <col min="12123" max="12123" width="1.69921875" style="56" customWidth="1"/>
    <col min="12124" max="12124" width="2.5" style="56" customWidth="1"/>
    <col min="12125" max="12125" width="3.59765625" style="56" customWidth="1"/>
    <col min="12126" max="12126" width="2.69921875" style="56" customWidth="1"/>
    <col min="12127" max="12127" width="0.8984375" style="56" customWidth="1"/>
    <col min="12128" max="12128" width="1.19921875" style="56" customWidth="1"/>
    <col min="12129" max="12129" width="5.3984375" style="56" customWidth="1"/>
    <col min="12130" max="12130" width="6.5" style="56" customWidth="1"/>
    <col min="12131" max="12131" width="4.09765625" style="56" customWidth="1"/>
    <col min="12132" max="12132" width="7.8984375" style="56" customWidth="1"/>
    <col min="12133" max="12133" width="8.69921875" style="56" customWidth="1"/>
    <col min="12134" max="12137" width="6.19921875" style="56" customWidth="1"/>
    <col min="12138" max="12138" width="4.8984375" style="56" customWidth="1"/>
    <col min="12139" max="12139" width="2.5" style="56" customWidth="1"/>
    <col min="12140" max="12140" width="4.8984375" style="56" customWidth="1"/>
    <col min="12141" max="12378" width="9" style="56"/>
    <col min="12379" max="12379" width="1.69921875" style="56" customWidth="1"/>
    <col min="12380" max="12380" width="2.5" style="56" customWidth="1"/>
    <col min="12381" max="12381" width="3.59765625" style="56" customWidth="1"/>
    <col min="12382" max="12382" width="2.69921875" style="56" customWidth="1"/>
    <col min="12383" max="12383" width="0.8984375" style="56" customWidth="1"/>
    <col min="12384" max="12384" width="1.19921875" style="56" customWidth="1"/>
    <col min="12385" max="12385" width="5.3984375" style="56" customWidth="1"/>
    <col min="12386" max="12386" width="6.5" style="56" customWidth="1"/>
    <col min="12387" max="12387" width="4.09765625" style="56" customWidth="1"/>
    <col min="12388" max="12388" width="7.8984375" style="56" customWidth="1"/>
    <col min="12389" max="12389" width="8.69921875" style="56" customWidth="1"/>
    <col min="12390" max="12393" width="6.19921875" style="56" customWidth="1"/>
    <col min="12394" max="12394" width="4.8984375" style="56" customWidth="1"/>
    <col min="12395" max="12395" width="2.5" style="56" customWidth="1"/>
    <col min="12396" max="12396" width="4.8984375" style="56" customWidth="1"/>
    <col min="12397" max="12634" width="9" style="56"/>
    <col min="12635" max="12635" width="1.69921875" style="56" customWidth="1"/>
    <col min="12636" max="12636" width="2.5" style="56" customWidth="1"/>
    <col min="12637" max="12637" width="3.59765625" style="56" customWidth="1"/>
    <col min="12638" max="12638" width="2.69921875" style="56" customWidth="1"/>
    <col min="12639" max="12639" width="0.8984375" style="56" customWidth="1"/>
    <col min="12640" max="12640" width="1.19921875" style="56" customWidth="1"/>
    <col min="12641" max="12641" width="5.3984375" style="56" customWidth="1"/>
    <col min="12642" max="12642" width="6.5" style="56" customWidth="1"/>
    <col min="12643" max="12643" width="4.09765625" style="56" customWidth="1"/>
    <col min="12644" max="12644" width="7.8984375" style="56" customWidth="1"/>
    <col min="12645" max="12645" width="8.69921875" style="56" customWidth="1"/>
    <col min="12646" max="12649" width="6.19921875" style="56" customWidth="1"/>
    <col min="12650" max="12650" width="4.8984375" style="56" customWidth="1"/>
    <col min="12651" max="12651" width="2.5" style="56" customWidth="1"/>
    <col min="12652" max="12652" width="4.8984375" style="56" customWidth="1"/>
    <col min="12653" max="12890" width="9" style="56"/>
    <col min="12891" max="12891" width="1.69921875" style="56" customWidth="1"/>
    <col min="12892" max="12892" width="2.5" style="56" customWidth="1"/>
    <col min="12893" max="12893" width="3.59765625" style="56" customWidth="1"/>
    <col min="12894" max="12894" width="2.69921875" style="56" customWidth="1"/>
    <col min="12895" max="12895" width="0.8984375" style="56" customWidth="1"/>
    <col min="12896" max="12896" width="1.19921875" style="56" customWidth="1"/>
    <col min="12897" max="12897" width="5.3984375" style="56" customWidth="1"/>
    <col min="12898" max="12898" width="6.5" style="56" customWidth="1"/>
    <col min="12899" max="12899" width="4.09765625" style="56" customWidth="1"/>
    <col min="12900" max="12900" width="7.8984375" style="56" customWidth="1"/>
    <col min="12901" max="12901" width="8.69921875" style="56" customWidth="1"/>
    <col min="12902" max="12905" width="6.19921875" style="56" customWidth="1"/>
    <col min="12906" max="12906" width="4.8984375" style="56" customWidth="1"/>
    <col min="12907" max="12907" width="2.5" style="56" customWidth="1"/>
    <col min="12908" max="12908" width="4.8984375" style="56" customWidth="1"/>
    <col min="12909" max="13146" width="9" style="56"/>
    <col min="13147" max="13147" width="1.69921875" style="56" customWidth="1"/>
    <col min="13148" max="13148" width="2.5" style="56" customWidth="1"/>
    <col min="13149" max="13149" width="3.59765625" style="56" customWidth="1"/>
    <col min="13150" max="13150" width="2.69921875" style="56" customWidth="1"/>
    <col min="13151" max="13151" width="0.8984375" style="56" customWidth="1"/>
    <col min="13152" max="13152" width="1.19921875" style="56" customWidth="1"/>
    <col min="13153" max="13153" width="5.3984375" style="56" customWidth="1"/>
    <col min="13154" max="13154" width="6.5" style="56" customWidth="1"/>
    <col min="13155" max="13155" width="4.09765625" style="56" customWidth="1"/>
    <col min="13156" max="13156" width="7.8984375" style="56" customWidth="1"/>
    <col min="13157" max="13157" width="8.69921875" style="56" customWidth="1"/>
    <col min="13158" max="13161" width="6.19921875" style="56" customWidth="1"/>
    <col min="13162" max="13162" width="4.8984375" style="56" customWidth="1"/>
    <col min="13163" max="13163" width="2.5" style="56" customWidth="1"/>
    <col min="13164" max="13164" width="4.8984375" style="56" customWidth="1"/>
    <col min="13165" max="13402" width="9" style="56"/>
    <col min="13403" max="13403" width="1.69921875" style="56" customWidth="1"/>
    <col min="13404" max="13404" width="2.5" style="56" customWidth="1"/>
    <col min="13405" max="13405" width="3.59765625" style="56" customWidth="1"/>
    <col min="13406" max="13406" width="2.69921875" style="56" customWidth="1"/>
    <col min="13407" max="13407" width="0.8984375" style="56" customWidth="1"/>
    <col min="13408" max="13408" width="1.19921875" style="56" customWidth="1"/>
    <col min="13409" max="13409" width="5.3984375" style="56" customWidth="1"/>
    <col min="13410" max="13410" width="6.5" style="56" customWidth="1"/>
    <col min="13411" max="13411" width="4.09765625" style="56" customWidth="1"/>
    <col min="13412" max="13412" width="7.8984375" style="56" customWidth="1"/>
    <col min="13413" max="13413" width="8.69921875" style="56" customWidth="1"/>
    <col min="13414" max="13417" width="6.19921875" style="56" customWidth="1"/>
    <col min="13418" max="13418" width="4.8984375" style="56" customWidth="1"/>
    <col min="13419" max="13419" width="2.5" style="56" customWidth="1"/>
    <col min="13420" max="13420" width="4.8984375" style="56" customWidth="1"/>
    <col min="13421" max="13658" width="9" style="56"/>
    <col min="13659" max="13659" width="1.69921875" style="56" customWidth="1"/>
    <col min="13660" max="13660" width="2.5" style="56" customWidth="1"/>
    <col min="13661" max="13661" width="3.59765625" style="56" customWidth="1"/>
    <col min="13662" max="13662" width="2.69921875" style="56" customWidth="1"/>
    <col min="13663" max="13663" width="0.8984375" style="56" customWidth="1"/>
    <col min="13664" max="13664" width="1.19921875" style="56" customWidth="1"/>
    <col min="13665" max="13665" width="5.3984375" style="56" customWidth="1"/>
    <col min="13666" max="13666" width="6.5" style="56" customWidth="1"/>
    <col min="13667" max="13667" width="4.09765625" style="56" customWidth="1"/>
    <col min="13668" max="13668" width="7.8984375" style="56" customWidth="1"/>
    <col min="13669" max="13669" width="8.69921875" style="56" customWidth="1"/>
    <col min="13670" max="13673" width="6.19921875" style="56" customWidth="1"/>
    <col min="13674" max="13674" width="4.8984375" style="56" customWidth="1"/>
    <col min="13675" max="13675" width="2.5" style="56" customWidth="1"/>
    <col min="13676" max="13676" width="4.8984375" style="56" customWidth="1"/>
    <col min="13677" max="13914" width="9" style="56"/>
    <col min="13915" max="13915" width="1.69921875" style="56" customWidth="1"/>
    <col min="13916" max="13916" width="2.5" style="56" customWidth="1"/>
    <col min="13917" max="13917" width="3.59765625" style="56" customWidth="1"/>
    <col min="13918" max="13918" width="2.69921875" style="56" customWidth="1"/>
    <col min="13919" max="13919" width="0.8984375" style="56" customWidth="1"/>
    <col min="13920" max="13920" width="1.19921875" style="56" customWidth="1"/>
    <col min="13921" max="13921" width="5.3984375" style="56" customWidth="1"/>
    <col min="13922" max="13922" width="6.5" style="56" customWidth="1"/>
    <col min="13923" max="13923" width="4.09765625" style="56" customWidth="1"/>
    <col min="13924" max="13924" width="7.8984375" style="56" customWidth="1"/>
    <col min="13925" max="13925" width="8.69921875" style="56" customWidth="1"/>
    <col min="13926" max="13929" width="6.19921875" style="56" customWidth="1"/>
    <col min="13930" max="13930" width="4.8984375" style="56" customWidth="1"/>
    <col min="13931" max="13931" width="2.5" style="56" customWidth="1"/>
    <col min="13932" max="13932" width="4.8984375" style="56" customWidth="1"/>
    <col min="13933" max="14170" width="9" style="56"/>
    <col min="14171" max="14171" width="1.69921875" style="56" customWidth="1"/>
    <col min="14172" max="14172" width="2.5" style="56" customWidth="1"/>
    <col min="14173" max="14173" width="3.59765625" style="56" customWidth="1"/>
    <col min="14174" max="14174" width="2.69921875" style="56" customWidth="1"/>
    <col min="14175" max="14175" width="0.8984375" style="56" customWidth="1"/>
    <col min="14176" max="14176" width="1.19921875" style="56" customWidth="1"/>
    <col min="14177" max="14177" width="5.3984375" style="56" customWidth="1"/>
    <col min="14178" max="14178" width="6.5" style="56" customWidth="1"/>
    <col min="14179" max="14179" width="4.09765625" style="56" customWidth="1"/>
    <col min="14180" max="14180" width="7.8984375" style="56" customWidth="1"/>
    <col min="14181" max="14181" width="8.69921875" style="56" customWidth="1"/>
    <col min="14182" max="14185" width="6.19921875" style="56" customWidth="1"/>
    <col min="14186" max="14186" width="4.8984375" style="56" customWidth="1"/>
    <col min="14187" max="14187" width="2.5" style="56" customWidth="1"/>
    <col min="14188" max="14188" width="4.8984375" style="56" customWidth="1"/>
    <col min="14189" max="14426" width="9" style="56"/>
    <col min="14427" max="14427" width="1.69921875" style="56" customWidth="1"/>
    <col min="14428" max="14428" width="2.5" style="56" customWidth="1"/>
    <col min="14429" max="14429" width="3.59765625" style="56" customWidth="1"/>
    <col min="14430" max="14430" width="2.69921875" style="56" customWidth="1"/>
    <col min="14431" max="14431" width="0.8984375" style="56" customWidth="1"/>
    <col min="14432" max="14432" width="1.19921875" style="56" customWidth="1"/>
    <col min="14433" max="14433" width="5.3984375" style="56" customWidth="1"/>
    <col min="14434" max="14434" width="6.5" style="56" customWidth="1"/>
    <col min="14435" max="14435" width="4.09765625" style="56" customWidth="1"/>
    <col min="14436" max="14436" width="7.8984375" style="56" customWidth="1"/>
    <col min="14437" max="14437" width="8.69921875" style="56" customWidth="1"/>
    <col min="14438" max="14441" width="6.19921875" style="56" customWidth="1"/>
    <col min="14442" max="14442" width="4.8984375" style="56" customWidth="1"/>
    <col min="14443" max="14443" width="2.5" style="56" customWidth="1"/>
    <col min="14444" max="14444" width="4.8984375" style="56" customWidth="1"/>
    <col min="14445" max="14682" width="9" style="56"/>
    <col min="14683" max="14683" width="1.69921875" style="56" customWidth="1"/>
    <col min="14684" max="14684" width="2.5" style="56" customWidth="1"/>
    <col min="14685" max="14685" width="3.59765625" style="56" customWidth="1"/>
    <col min="14686" max="14686" width="2.69921875" style="56" customWidth="1"/>
    <col min="14687" max="14687" width="0.8984375" style="56" customWidth="1"/>
    <col min="14688" max="14688" width="1.19921875" style="56" customWidth="1"/>
    <col min="14689" max="14689" width="5.3984375" style="56" customWidth="1"/>
    <col min="14690" max="14690" width="6.5" style="56" customWidth="1"/>
    <col min="14691" max="14691" width="4.09765625" style="56" customWidth="1"/>
    <col min="14692" max="14692" width="7.8984375" style="56" customWidth="1"/>
    <col min="14693" max="14693" width="8.69921875" style="56" customWidth="1"/>
    <col min="14694" max="14697" width="6.19921875" style="56" customWidth="1"/>
    <col min="14698" max="14698" width="4.8984375" style="56" customWidth="1"/>
    <col min="14699" max="14699" width="2.5" style="56" customWidth="1"/>
    <col min="14700" max="14700" width="4.8984375" style="56" customWidth="1"/>
    <col min="14701" max="14938" width="9" style="56"/>
    <col min="14939" max="14939" width="1.69921875" style="56" customWidth="1"/>
    <col min="14940" max="14940" width="2.5" style="56" customWidth="1"/>
    <col min="14941" max="14941" width="3.59765625" style="56" customWidth="1"/>
    <col min="14942" max="14942" width="2.69921875" style="56" customWidth="1"/>
    <col min="14943" max="14943" width="0.8984375" style="56" customWidth="1"/>
    <col min="14944" max="14944" width="1.19921875" style="56" customWidth="1"/>
    <col min="14945" max="14945" width="5.3984375" style="56" customWidth="1"/>
    <col min="14946" max="14946" width="6.5" style="56" customWidth="1"/>
    <col min="14947" max="14947" width="4.09765625" style="56" customWidth="1"/>
    <col min="14948" max="14948" width="7.8984375" style="56" customWidth="1"/>
    <col min="14949" max="14949" width="8.69921875" style="56" customWidth="1"/>
    <col min="14950" max="14953" width="6.19921875" style="56" customWidth="1"/>
    <col min="14954" max="14954" width="4.8984375" style="56" customWidth="1"/>
    <col min="14955" max="14955" width="2.5" style="56" customWidth="1"/>
    <col min="14956" max="14956" width="4.8984375" style="56" customWidth="1"/>
    <col min="14957" max="15194" width="9" style="56"/>
    <col min="15195" max="15195" width="1.69921875" style="56" customWidth="1"/>
    <col min="15196" max="15196" width="2.5" style="56" customWidth="1"/>
    <col min="15197" max="15197" width="3.59765625" style="56" customWidth="1"/>
    <col min="15198" max="15198" width="2.69921875" style="56" customWidth="1"/>
    <col min="15199" max="15199" width="0.8984375" style="56" customWidth="1"/>
    <col min="15200" max="15200" width="1.19921875" style="56" customWidth="1"/>
    <col min="15201" max="15201" width="5.3984375" style="56" customWidth="1"/>
    <col min="15202" max="15202" width="6.5" style="56" customWidth="1"/>
    <col min="15203" max="15203" width="4.09765625" style="56" customWidth="1"/>
    <col min="15204" max="15204" width="7.8984375" style="56" customWidth="1"/>
    <col min="15205" max="15205" width="8.69921875" style="56" customWidth="1"/>
    <col min="15206" max="15209" width="6.19921875" style="56" customWidth="1"/>
    <col min="15210" max="15210" width="4.8984375" style="56" customWidth="1"/>
    <col min="15211" max="15211" width="2.5" style="56" customWidth="1"/>
    <col min="15212" max="15212" width="4.8984375" style="56" customWidth="1"/>
    <col min="15213" max="15450" width="9" style="56"/>
    <col min="15451" max="15451" width="1.69921875" style="56" customWidth="1"/>
    <col min="15452" max="15452" width="2.5" style="56" customWidth="1"/>
    <col min="15453" max="15453" width="3.59765625" style="56" customWidth="1"/>
    <col min="15454" max="15454" width="2.69921875" style="56" customWidth="1"/>
    <col min="15455" max="15455" width="0.8984375" style="56" customWidth="1"/>
    <col min="15456" max="15456" width="1.19921875" style="56" customWidth="1"/>
    <col min="15457" max="15457" width="5.3984375" style="56" customWidth="1"/>
    <col min="15458" max="15458" width="6.5" style="56" customWidth="1"/>
    <col min="15459" max="15459" width="4.09765625" style="56" customWidth="1"/>
    <col min="15460" max="15460" width="7.8984375" style="56" customWidth="1"/>
    <col min="15461" max="15461" width="8.69921875" style="56" customWidth="1"/>
    <col min="15462" max="15465" width="6.19921875" style="56" customWidth="1"/>
    <col min="15466" max="15466" width="4.8984375" style="56" customWidth="1"/>
    <col min="15467" max="15467" width="2.5" style="56" customWidth="1"/>
    <col min="15468" max="15468" width="4.8984375" style="56" customWidth="1"/>
    <col min="15469" max="15706" width="9" style="56"/>
    <col min="15707" max="15707" width="1.69921875" style="56" customWidth="1"/>
    <col min="15708" max="15708" width="2.5" style="56" customWidth="1"/>
    <col min="15709" max="15709" width="3.59765625" style="56" customWidth="1"/>
    <col min="15710" max="15710" width="2.69921875" style="56" customWidth="1"/>
    <col min="15711" max="15711" width="0.8984375" style="56" customWidth="1"/>
    <col min="15712" max="15712" width="1.19921875" style="56" customWidth="1"/>
    <col min="15713" max="15713" width="5.3984375" style="56" customWidth="1"/>
    <col min="15714" max="15714" width="6.5" style="56" customWidth="1"/>
    <col min="15715" max="15715" width="4.09765625" style="56" customWidth="1"/>
    <col min="15716" max="15716" width="7.8984375" style="56" customWidth="1"/>
    <col min="15717" max="15717" width="8.69921875" style="56" customWidth="1"/>
    <col min="15718" max="15721" width="6.19921875" style="56" customWidth="1"/>
    <col min="15722" max="15722" width="4.8984375" style="56" customWidth="1"/>
    <col min="15723" max="15723" width="2.5" style="56" customWidth="1"/>
    <col min="15724" max="15724" width="4.8984375" style="56" customWidth="1"/>
    <col min="15725" max="15962" width="9" style="56"/>
    <col min="15963" max="15963" width="1.69921875" style="56" customWidth="1"/>
    <col min="15964" max="15964" width="2.5" style="56" customWidth="1"/>
    <col min="15965" max="15965" width="3.59765625" style="56" customWidth="1"/>
    <col min="15966" max="15966" width="2.69921875" style="56" customWidth="1"/>
    <col min="15967" max="15967" width="0.8984375" style="56" customWidth="1"/>
    <col min="15968" max="15968" width="1.19921875" style="56" customWidth="1"/>
    <col min="15969" max="15969" width="5.3984375" style="56" customWidth="1"/>
    <col min="15970" max="15970" width="6.5" style="56" customWidth="1"/>
    <col min="15971" max="15971" width="4.09765625" style="56" customWidth="1"/>
    <col min="15972" max="15972" width="7.8984375" style="56" customWidth="1"/>
    <col min="15973" max="15973" width="8.69921875" style="56" customWidth="1"/>
    <col min="15974" max="15977" width="6.19921875" style="56" customWidth="1"/>
    <col min="15978" max="15978" width="4.8984375" style="56" customWidth="1"/>
    <col min="15979" max="15979" width="2.5" style="56" customWidth="1"/>
    <col min="15980" max="15980" width="4.8984375" style="56" customWidth="1"/>
    <col min="15981" max="16384" width="9" style="56"/>
  </cols>
  <sheetData>
    <row r="1" spans="1:27" ht="6" customHeight="1" thickBot="1"/>
    <row r="2" spans="1:27" ht="16.5" customHeight="1" thickBot="1">
      <c r="B2" s="713" t="s">
        <v>557</v>
      </c>
      <c r="C2" s="714"/>
      <c r="D2" s="714"/>
      <c r="E2" s="715"/>
      <c r="G2" s="725" t="s">
        <v>293</v>
      </c>
      <c r="H2" s="726"/>
      <c r="I2" s="72">
        <f>IF(基本情報!G6="","",基本情報!G6)</f>
        <v>0</v>
      </c>
      <c r="J2" s="54" t="s">
        <v>7</v>
      </c>
      <c r="K2" s="54"/>
      <c r="L2" s="54"/>
      <c r="M2" s="54"/>
    </row>
    <row r="3" spans="1:27" s="52" customFormat="1" ht="16.2">
      <c r="B3" s="90" t="s">
        <v>315</v>
      </c>
      <c r="G3" s="12"/>
      <c r="H3" s="12"/>
      <c r="I3" s="12"/>
      <c r="J3" s="89"/>
      <c r="K3" s="89"/>
    </row>
    <row r="4" spans="1:27" s="52" customFormat="1" ht="16.2">
      <c r="B4" s="113" t="s">
        <v>105</v>
      </c>
      <c r="C4" s="113" t="s">
        <v>106</v>
      </c>
      <c r="D4" s="114" t="s">
        <v>152</v>
      </c>
      <c r="E4" s="112" t="s">
        <v>247</v>
      </c>
      <c r="G4" s="574" t="s">
        <v>17</v>
      </c>
      <c r="H4" s="574" t="str">
        <f>IF(②③加減算!F9="","",②③加減算!F9)</f>
        <v/>
      </c>
      <c r="I4" s="83" t="s">
        <v>105</v>
      </c>
      <c r="J4" s="83" t="s">
        <v>106</v>
      </c>
      <c r="K4" s="160" t="s">
        <v>152</v>
      </c>
      <c r="L4" s="74" t="s">
        <v>247</v>
      </c>
      <c r="M4" s="102" t="s">
        <v>292</v>
      </c>
      <c r="O4" s="730" t="s">
        <v>349</v>
      </c>
      <c r="P4" s="728" t="s">
        <v>152</v>
      </c>
      <c r="Q4" s="729"/>
      <c r="R4" s="723" t="s">
        <v>292</v>
      </c>
      <c r="S4" s="724"/>
      <c r="U4" s="576" t="s">
        <v>326</v>
      </c>
      <c r="V4" s="576"/>
      <c r="X4" s="728" t="s">
        <v>643</v>
      </c>
      <c r="Y4" s="729"/>
      <c r="Z4" s="723" t="s">
        <v>412</v>
      </c>
      <c r="AA4" s="724"/>
    </row>
    <row r="5" spans="1:27" s="54" customFormat="1">
      <c r="A5" s="53"/>
      <c r="B5" s="210" t="s">
        <v>558</v>
      </c>
      <c r="C5" s="51" t="s">
        <v>153</v>
      </c>
      <c r="D5" s="238">
        <v>54720</v>
      </c>
      <c r="E5" s="239">
        <v>470</v>
      </c>
      <c r="F5" s="53"/>
      <c r="G5" s="727"/>
      <c r="H5" s="727"/>
      <c r="I5" s="62" t="str">
        <f>利用定員!P35</f>
        <v/>
      </c>
      <c r="J5" s="62" t="s">
        <v>153</v>
      </c>
      <c r="K5" s="55">
        <f>IF(H4="",0,DGET($B$4:$D$40,K4,I4:J5))</f>
        <v>0</v>
      </c>
      <c r="L5" s="55">
        <f>IF(H4="",0,DGET($B$4:$E$40,L4,I4:J5))</f>
        <v>0</v>
      </c>
      <c r="M5" s="75">
        <f>IFERROR(L5*$I$2,0)</f>
        <v>0</v>
      </c>
      <c r="O5" s="731"/>
      <c r="P5" s="51" t="s">
        <v>153</v>
      </c>
      <c r="Q5" s="51" t="s">
        <v>154</v>
      </c>
      <c r="R5" s="51" t="s">
        <v>153</v>
      </c>
      <c r="S5" s="51" t="s">
        <v>154</v>
      </c>
      <c r="U5" s="51" t="s">
        <v>153</v>
      </c>
      <c r="V5" s="51" t="s">
        <v>154</v>
      </c>
      <c r="X5" s="51" t="s">
        <v>153</v>
      </c>
      <c r="Y5" s="51" t="s">
        <v>154</v>
      </c>
      <c r="Z5" s="51" t="s">
        <v>153</v>
      </c>
      <c r="AA5" s="51" t="s">
        <v>154</v>
      </c>
    </row>
    <row r="6" spans="1:27" s="54" customFormat="1">
      <c r="A6" s="53"/>
      <c r="B6" s="210" t="s">
        <v>558</v>
      </c>
      <c r="C6" s="51" t="s">
        <v>154</v>
      </c>
      <c r="D6" s="238">
        <v>52890</v>
      </c>
      <c r="E6" s="239">
        <v>470</v>
      </c>
      <c r="F6" s="53"/>
      <c r="G6" s="727"/>
      <c r="H6" s="727"/>
      <c r="I6" s="83" t="s">
        <v>105</v>
      </c>
      <c r="J6" s="83" t="s">
        <v>106</v>
      </c>
      <c r="K6" s="160" t="s">
        <v>152</v>
      </c>
      <c r="L6" s="74" t="s">
        <v>247</v>
      </c>
      <c r="M6" s="102" t="s">
        <v>292</v>
      </c>
      <c r="O6" s="157" t="s">
        <v>347</v>
      </c>
      <c r="P6" s="171">
        <f>K5</f>
        <v>0</v>
      </c>
      <c r="Q6" s="171">
        <f>K7</f>
        <v>0</v>
      </c>
      <c r="R6" s="171">
        <f>M5</f>
        <v>0</v>
      </c>
      <c r="S6" s="171">
        <f>M7</f>
        <v>0</v>
      </c>
      <c r="U6" s="72">
        <f>月初児童数!AS8+月初児童数!AT8+月初児童数!AX8+月初児童数!AY8</f>
        <v>0</v>
      </c>
      <c r="V6" s="72">
        <f>月初児童数!AU8+月初児童数!AV8+月初児童数!AZ8+月初児童数!BA8</f>
        <v>0</v>
      </c>
      <c r="X6" s="171">
        <f>IFERROR(P6*U6,0)</f>
        <v>0</v>
      </c>
      <c r="Y6" s="171">
        <f>IFERROR(Q6*V6,0)</f>
        <v>0</v>
      </c>
      <c r="Z6" s="171">
        <f>IFERROR(R6*U6,0)</f>
        <v>0</v>
      </c>
      <c r="AA6" s="171">
        <f>IFERROR(S6*V6,0)</f>
        <v>0</v>
      </c>
    </row>
    <row r="7" spans="1:27" s="54" customFormat="1">
      <c r="A7" s="53"/>
      <c r="B7" s="210" t="s">
        <v>464</v>
      </c>
      <c r="C7" s="51" t="s">
        <v>153</v>
      </c>
      <c r="D7" s="238">
        <v>31010</v>
      </c>
      <c r="E7" s="239">
        <v>230</v>
      </c>
      <c r="F7" s="53"/>
      <c r="G7" s="575"/>
      <c r="H7" s="575"/>
      <c r="I7" s="62" t="str">
        <f>利用定員!P35</f>
        <v/>
      </c>
      <c r="J7" s="51" t="s">
        <v>154</v>
      </c>
      <c r="K7" s="55">
        <f>IF(H4="",0,DGET($B$4:$D$40,K6,I6:J7))</f>
        <v>0</v>
      </c>
      <c r="L7" s="55">
        <f>IF(H4="",0,DGET($B$4:$E$40,L6,I6:J7))</f>
        <v>0</v>
      </c>
      <c r="M7" s="75">
        <f>IFERROR(L7*$I$2,0)</f>
        <v>0</v>
      </c>
      <c r="O7" s="157" t="s">
        <v>18</v>
      </c>
      <c r="P7" s="171">
        <f>K9</f>
        <v>0</v>
      </c>
      <c r="Q7" s="171">
        <f>K11</f>
        <v>0</v>
      </c>
      <c r="R7" s="171">
        <f>M9</f>
        <v>0</v>
      </c>
      <c r="S7" s="171">
        <f>M11</f>
        <v>0</v>
      </c>
      <c r="U7" s="72">
        <f>月初児童数!AS9+月初児童数!AT9+月初児童数!AX9+月初児童数!AY9</f>
        <v>0</v>
      </c>
      <c r="V7" s="72">
        <f>月初児童数!AU9+月初児童数!AV9+月初児童数!AZ9+月初児童数!BA9</f>
        <v>0</v>
      </c>
      <c r="X7" s="171">
        <f t="shared" ref="X7:X17" si="0">IFERROR(P7*U7,0)</f>
        <v>0</v>
      </c>
      <c r="Y7" s="171">
        <f t="shared" ref="Y7:Y17" si="1">IFERROR(Q7*V7,0)</f>
        <v>0</v>
      </c>
      <c r="Z7" s="171">
        <f t="shared" ref="Z7:Z17" si="2">IFERROR(R7*U7,0)</f>
        <v>0</v>
      </c>
      <c r="AA7" s="171">
        <f t="shared" ref="AA7:AA17" si="3">IFERROR(S7*V7,0)</f>
        <v>0</v>
      </c>
    </row>
    <row r="8" spans="1:27" s="77" customFormat="1">
      <c r="A8" s="76"/>
      <c r="B8" s="210" t="s">
        <v>464</v>
      </c>
      <c r="C8" s="51" t="s">
        <v>154</v>
      </c>
      <c r="D8" s="238">
        <v>29180</v>
      </c>
      <c r="E8" s="239">
        <v>230</v>
      </c>
      <c r="F8" s="76"/>
      <c r="G8" s="574" t="s">
        <v>18</v>
      </c>
      <c r="H8" s="574" t="str">
        <f>IF(②③加減算!F10="","",②③加減算!F10)</f>
        <v/>
      </c>
      <c r="I8" s="83" t="s">
        <v>105</v>
      </c>
      <c r="J8" s="83" t="s">
        <v>106</v>
      </c>
      <c r="K8" s="160" t="s">
        <v>152</v>
      </c>
      <c r="L8" s="74" t="s">
        <v>247</v>
      </c>
      <c r="M8" s="102" t="s">
        <v>292</v>
      </c>
      <c r="O8" s="157" t="s">
        <v>19</v>
      </c>
      <c r="P8" s="171">
        <f>K13</f>
        <v>0</v>
      </c>
      <c r="Q8" s="171">
        <f>K15</f>
        <v>0</v>
      </c>
      <c r="R8" s="171">
        <f>M13</f>
        <v>0</v>
      </c>
      <c r="S8" s="171">
        <f>M15</f>
        <v>0</v>
      </c>
      <c r="U8" s="72">
        <f>月初児童数!AS10+月初児童数!AT10+月初児童数!AX10+月初児童数!AY10</f>
        <v>0</v>
      </c>
      <c r="V8" s="72">
        <f>月初児童数!AU10+月初児童数!AV10+月初児童数!AZ10+月初児童数!BA10</f>
        <v>0</v>
      </c>
      <c r="X8" s="171">
        <f t="shared" si="0"/>
        <v>0</v>
      </c>
      <c r="Y8" s="171">
        <f t="shared" si="1"/>
        <v>0</v>
      </c>
      <c r="Z8" s="171">
        <f t="shared" si="2"/>
        <v>0</v>
      </c>
      <c r="AA8" s="171">
        <f t="shared" si="3"/>
        <v>0</v>
      </c>
    </row>
    <row r="9" spans="1:27" s="54" customFormat="1">
      <c r="A9" s="53"/>
      <c r="B9" s="62" t="s">
        <v>155</v>
      </c>
      <c r="C9" s="51" t="s">
        <v>153</v>
      </c>
      <c r="D9" s="238">
        <v>23110</v>
      </c>
      <c r="E9" s="239">
        <v>150</v>
      </c>
      <c r="F9" s="53"/>
      <c r="G9" s="727"/>
      <c r="H9" s="727"/>
      <c r="I9" s="62" t="str">
        <f>利用定員!P36</f>
        <v/>
      </c>
      <c r="J9" s="62" t="s">
        <v>153</v>
      </c>
      <c r="K9" s="55">
        <f>IF(H8="",0,DGET($B$4:$D$40,K8,I8:J9))</f>
        <v>0</v>
      </c>
      <c r="L9" s="55">
        <f>IF(H8="",0,DGET($B$4:$E$40,L8,I8:J9))</f>
        <v>0</v>
      </c>
      <c r="M9" s="75">
        <f>IFERROR(L9*$I$2,0)</f>
        <v>0</v>
      </c>
      <c r="O9" s="157" t="s">
        <v>20</v>
      </c>
      <c r="P9" s="171">
        <f>K17</f>
        <v>0</v>
      </c>
      <c r="Q9" s="171">
        <f>K19</f>
        <v>0</v>
      </c>
      <c r="R9" s="171">
        <f>M17</f>
        <v>0</v>
      </c>
      <c r="S9" s="171">
        <f>M19</f>
        <v>0</v>
      </c>
      <c r="U9" s="72">
        <f>月初児童数!AS11+月初児童数!AT11+月初児童数!AX11+月初児童数!AY11</f>
        <v>0</v>
      </c>
      <c r="V9" s="72">
        <f>月初児童数!AU11+月初児童数!AV11+月初児童数!AZ11+月初児童数!BA11</f>
        <v>0</v>
      </c>
      <c r="X9" s="171">
        <f t="shared" si="0"/>
        <v>0</v>
      </c>
      <c r="Y9" s="171">
        <f t="shared" si="1"/>
        <v>0</v>
      </c>
      <c r="Z9" s="171">
        <f t="shared" si="2"/>
        <v>0</v>
      </c>
      <c r="AA9" s="171">
        <f t="shared" si="3"/>
        <v>0</v>
      </c>
    </row>
    <row r="10" spans="1:27" s="54" customFormat="1">
      <c r="A10" s="53"/>
      <c r="B10" s="62" t="s">
        <v>155</v>
      </c>
      <c r="C10" s="51" t="s">
        <v>154</v>
      </c>
      <c r="D10" s="238">
        <v>21280</v>
      </c>
      <c r="E10" s="239">
        <v>150</v>
      </c>
      <c r="F10" s="53"/>
      <c r="G10" s="727"/>
      <c r="H10" s="727"/>
      <c r="I10" s="83" t="s">
        <v>105</v>
      </c>
      <c r="J10" s="83" t="s">
        <v>106</v>
      </c>
      <c r="K10" s="160" t="s">
        <v>152</v>
      </c>
      <c r="L10" s="74" t="s">
        <v>247</v>
      </c>
      <c r="M10" s="102" t="s">
        <v>292</v>
      </c>
      <c r="O10" s="157" t="s">
        <v>21</v>
      </c>
      <c r="P10" s="171">
        <f>K21</f>
        <v>0</v>
      </c>
      <c r="Q10" s="171">
        <f>K23</f>
        <v>0</v>
      </c>
      <c r="R10" s="171">
        <f>M21</f>
        <v>0</v>
      </c>
      <c r="S10" s="171">
        <f>M23</f>
        <v>0</v>
      </c>
      <c r="U10" s="72">
        <f>月初児童数!AS12+月初児童数!AT12+月初児童数!AX12+月初児童数!AY12</f>
        <v>0</v>
      </c>
      <c r="V10" s="72">
        <f>月初児童数!AU12+月初児童数!AV12+月初児童数!AZ12+月初児童数!BA12</f>
        <v>0</v>
      </c>
      <c r="X10" s="171">
        <f t="shared" si="0"/>
        <v>0</v>
      </c>
      <c r="Y10" s="171">
        <f t="shared" si="1"/>
        <v>0</v>
      </c>
      <c r="Z10" s="171">
        <f t="shared" si="2"/>
        <v>0</v>
      </c>
      <c r="AA10" s="171">
        <f t="shared" si="3"/>
        <v>0</v>
      </c>
    </row>
    <row r="11" spans="1:27" s="54" customFormat="1">
      <c r="A11" s="53"/>
      <c r="B11" s="62" t="s">
        <v>156</v>
      </c>
      <c r="C11" s="51" t="s">
        <v>153</v>
      </c>
      <c r="D11" s="238">
        <v>19160</v>
      </c>
      <c r="E11" s="239">
        <v>110</v>
      </c>
      <c r="F11" s="53"/>
      <c r="G11" s="575"/>
      <c r="H11" s="575"/>
      <c r="I11" s="62" t="str">
        <f>利用定員!P36</f>
        <v/>
      </c>
      <c r="J11" s="51" t="s">
        <v>154</v>
      </c>
      <c r="K11" s="55">
        <f>IF(H8="",0,DGET($B$4:$D$40,K10,I10:J11))</f>
        <v>0</v>
      </c>
      <c r="L11" s="55">
        <f>IF(H8="",0,DGET($B$4:$E$40,L10,I10:J11))</f>
        <v>0</v>
      </c>
      <c r="M11" s="75">
        <f>IFERROR(L11*$I$2,0)</f>
        <v>0</v>
      </c>
      <c r="O11" s="157" t="s">
        <v>22</v>
      </c>
      <c r="P11" s="171">
        <f>K25</f>
        <v>0</v>
      </c>
      <c r="Q11" s="171">
        <f>K27</f>
        <v>0</v>
      </c>
      <c r="R11" s="171">
        <f>M25</f>
        <v>0</v>
      </c>
      <c r="S11" s="171">
        <f>M27</f>
        <v>0</v>
      </c>
      <c r="U11" s="72">
        <f>月初児童数!AS13+月初児童数!AT13+月初児童数!AX13+月初児童数!AY13</f>
        <v>0</v>
      </c>
      <c r="V11" s="72">
        <f>月初児童数!AU13+月初児童数!AV13+月初児童数!AZ13+月初児童数!BA13</f>
        <v>0</v>
      </c>
      <c r="X11" s="171">
        <f t="shared" si="0"/>
        <v>0</v>
      </c>
      <c r="Y11" s="171">
        <f t="shared" si="1"/>
        <v>0</v>
      </c>
      <c r="Z11" s="171">
        <f t="shared" si="2"/>
        <v>0</v>
      </c>
      <c r="AA11" s="171">
        <f t="shared" si="3"/>
        <v>0</v>
      </c>
    </row>
    <row r="12" spans="1:27" s="54" customFormat="1">
      <c r="A12" s="53"/>
      <c r="B12" s="62" t="s">
        <v>156</v>
      </c>
      <c r="C12" s="51" t="s">
        <v>154</v>
      </c>
      <c r="D12" s="238">
        <v>17330</v>
      </c>
      <c r="E12" s="239">
        <v>110</v>
      </c>
      <c r="F12" s="53"/>
      <c r="G12" s="574" t="s">
        <v>19</v>
      </c>
      <c r="H12" s="574" t="str">
        <f>IF(②③加減算!F11="","",②③加減算!F11)</f>
        <v/>
      </c>
      <c r="I12" s="83" t="s">
        <v>105</v>
      </c>
      <c r="J12" s="83" t="s">
        <v>106</v>
      </c>
      <c r="K12" s="160" t="s">
        <v>152</v>
      </c>
      <c r="L12" s="74" t="s">
        <v>247</v>
      </c>
      <c r="M12" s="102" t="s">
        <v>292</v>
      </c>
      <c r="O12" s="157" t="s">
        <v>206</v>
      </c>
      <c r="P12" s="171">
        <f>K29</f>
        <v>0</v>
      </c>
      <c r="Q12" s="171">
        <f>K31</f>
        <v>0</v>
      </c>
      <c r="R12" s="171">
        <f>M29</f>
        <v>0</v>
      </c>
      <c r="S12" s="171">
        <f>M31</f>
        <v>0</v>
      </c>
      <c r="U12" s="72">
        <f>月初児童数!AS14+月初児童数!AT14+月初児童数!AX14+月初児童数!AY14</f>
        <v>0</v>
      </c>
      <c r="V12" s="72">
        <f>月初児童数!AU14+月初児童数!AV14+月初児童数!AZ14+月初児童数!BA14</f>
        <v>0</v>
      </c>
      <c r="X12" s="171">
        <f t="shared" si="0"/>
        <v>0</v>
      </c>
      <c r="Y12" s="171">
        <f t="shared" si="1"/>
        <v>0</v>
      </c>
      <c r="Z12" s="171">
        <f t="shared" si="2"/>
        <v>0</v>
      </c>
      <c r="AA12" s="171">
        <f t="shared" si="3"/>
        <v>0</v>
      </c>
    </row>
    <row r="13" spans="1:27" s="54" customFormat="1">
      <c r="A13" s="53"/>
      <c r="B13" s="62" t="s">
        <v>157</v>
      </c>
      <c r="C13" s="51" t="s">
        <v>153</v>
      </c>
      <c r="D13" s="238">
        <v>16790</v>
      </c>
      <c r="E13" s="239">
        <v>90</v>
      </c>
      <c r="F13" s="53"/>
      <c r="G13" s="727"/>
      <c r="H13" s="727"/>
      <c r="I13" s="62" t="str">
        <f>利用定員!P37</f>
        <v/>
      </c>
      <c r="J13" s="62" t="s">
        <v>153</v>
      </c>
      <c r="K13" s="55">
        <f>IF(H12="",0,DGET($B$4:$D$40,K12,I12:J13))</f>
        <v>0</v>
      </c>
      <c r="L13" s="55">
        <f>IF(H12="",0,DGET($B$4:$E$40,L12,I12:J13))</f>
        <v>0</v>
      </c>
      <c r="M13" s="75">
        <f>IFERROR(L13*$I$2,0)</f>
        <v>0</v>
      </c>
      <c r="O13" s="157" t="s">
        <v>207</v>
      </c>
      <c r="P13" s="171">
        <f>K33</f>
        <v>0</v>
      </c>
      <c r="Q13" s="171">
        <f>K35</f>
        <v>0</v>
      </c>
      <c r="R13" s="171">
        <f>M33</f>
        <v>0</v>
      </c>
      <c r="S13" s="171">
        <f>M35</f>
        <v>0</v>
      </c>
      <c r="U13" s="72">
        <f>月初児童数!AS15+月初児童数!AT15+月初児童数!AX15+月初児童数!AY15</f>
        <v>0</v>
      </c>
      <c r="V13" s="72">
        <f>月初児童数!AU15+月初児童数!AV15+月初児童数!AZ15+月初児童数!BA15</f>
        <v>0</v>
      </c>
      <c r="X13" s="171">
        <f t="shared" si="0"/>
        <v>0</v>
      </c>
      <c r="Y13" s="171">
        <f t="shared" si="1"/>
        <v>0</v>
      </c>
      <c r="Z13" s="171">
        <f t="shared" si="2"/>
        <v>0</v>
      </c>
      <c r="AA13" s="171">
        <f t="shared" si="3"/>
        <v>0</v>
      </c>
    </row>
    <row r="14" spans="1:27" s="54" customFormat="1">
      <c r="A14" s="53"/>
      <c r="B14" s="62" t="s">
        <v>157</v>
      </c>
      <c r="C14" s="51" t="s">
        <v>154</v>
      </c>
      <c r="D14" s="238">
        <v>14960</v>
      </c>
      <c r="E14" s="239">
        <v>90</v>
      </c>
      <c r="F14" s="53"/>
      <c r="G14" s="727"/>
      <c r="H14" s="727"/>
      <c r="I14" s="83" t="s">
        <v>105</v>
      </c>
      <c r="J14" s="83" t="s">
        <v>106</v>
      </c>
      <c r="K14" s="160" t="s">
        <v>152</v>
      </c>
      <c r="L14" s="74" t="s">
        <v>247</v>
      </c>
      <c r="M14" s="102" t="s">
        <v>292</v>
      </c>
      <c r="O14" s="157" t="s">
        <v>208</v>
      </c>
      <c r="P14" s="171">
        <f>K37</f>
        <v>0</v>
      </c>
      <c r="Q14" s="171">
        <f>K39</f>
        <v>0</v>
      </c>
      <c r="R14" s="171">
        <f>M37</f>
        <v>0</v>
      </c>
      <c r="S14" s="171">
        <f>M39</f>
        <v>0</v>
      </c>
      <c r="U14" s="72">
        <f>月初児童数!AS16+月初児童数!AT16+月初児童数!AX16+月初児童数!AY16</f>
        <v>0</v>
      </c>
      <c r="V14" s="72">
        <f>月初児童数!AU16+月初児童数!AV16+月初児童数!AZ16+月初児童数!BA16</f>
        <v>0</v>
      </c>
      <c r="X14" s="171">
        <f t="shared" si="0"/>
        <v>0</v>
      </c>
      <c r="Y14" s="171">
        <f t="shared" si="1"/>
        <v>0</v>
      </c>
      <c r="Z14" s="171">
        <f t="shared" si="2"/>
        <v>0</v>
      </c>
      <c r="AA14" s="171">
        <f t="shared" si="3"/>
        <v>0</v>
      </c>
    </row>
    <row r="15" spans="1:27" s="54" customFormat="1">
      <c r="A15" s="53"/>
      <c r="B15" s="62" t="s">
        <v>158</v>
      </c>
      <c r="C15" s="51" t="s">
        <v>153</v>
      </c>
      <c r="D15" s="238">
        <v>15210</v>
      </c>
      <c r="E15" s="239">
        <v>70</v>
      </c>
      <c r="F15" s="53"/>
      <c r="G15" s="575"/>
      <c r="H15" s="575"/>
      <c r="I15" s="62" t="str">
        <f>利用定員!P37</f>
        <v/>
      </c>
      <c r="J15" s="51" t="s">
        <v>154</v>
      </c>
      <c r="K15" s="55">
        <f>IF(H12="",0,DGET($B$4:$D$40,K14,I14:J15))</f>
        <v>0</v>
      </c>
      <c r="L15" s="55">
        <f>IF(H12="",0,DGET($B$4:$E$40,L14,I14:J15))</f>
        <v>0</v>
      </c>
      <c r="M15" s="75">
        <f>IFERROR(L15*$I$2,0)</f>
        <v>0</v>
      </c>
      <c r="O15" s="157" t="s">
        <v>26</v>
      </c>
      <c r="P15" s="171">
        <f>K41</f>
        <v>0</v>
      </c>
      <c r="Q15" s="171">
        <f>K43</f>
        <v>0</v>
      </c>
      <c r="R15" s="171">
        <f>M41</f>
        <v>0</v>
      </c>
      <c r="S15" s="171">
        <f>M43</f>
        <v>0</v>
      </c>
      <c r="U15" s="72">
        <f>月初児童数!AS17+月初児童数!AT17+月初児童数!AX17+月初児童数!AY17</f>
        <v>0</v>
      </c>
      <c r="V15" s="72">
        <f>月初児童数!AU17+月初児童数!AV17+月初児童数!AZ17+月初児童数!BA17</f>
        <v>0</v>
      </c>
      <c r="X15" s="171">
        <f t="shared" si="0"/>
        <v>0</v>
      </c>
      <c r="Y15" s="171">
        <f t="shared" si="1"/>
        <v>0</v>
      </c>
      <c r="Z15" s="171">
        <f t="shared" si="2"/>
        <v>0</v>
      </c>
      <c r="AA15" s="171">
        <f t="shared" si="3"/>
        <v>0</v>
      </c>
    </row>
    <row r="16" spans="1:27" s="54" customFormat="1">
      <c r="A16" s="53"/>
      <c r="B16" s="62" t="s">
        <v>158</v>
      </c>
      <c r="C16" s="51" t="s">
        <v>154</v>
      </c>
      <c r="D16" s="238">
        <v>13380</v>
      </c>
      <c r="E16" s="239">
        <v>70</v>
      </c>
      <c r="F16" s="53"/>
      <c r="G16" s="574" t="s">
        <v>20</v>
      </c>
      <c r="H16" s="574" t="str">
        <f>IF(②③加減算!F12="","",②③加減算!F12)</f>
        <v/>
      </c>
      <c r="I16" s="83" t="s">
        <v>105</v>
      </c>
      <c r="J16" s="83" t="s">
        <v>106</v>
      </c>
      <c r="K16" s="160" t="s">
        <v>152</v>
      </c>
      <c r="L16" s="74" t="s">
        <v>247</v>
      </c>
      <c r="M16" s="102" t="s">
        <v>292</v>
      </c>
      <c r="O16" s="157" t="s">
        <v>27</v>
      </c>
      <c r="P16" s="171">
        <f>K45</f>
        <v>0</v>
      </c>
      <c r="Q16" s="171">
        <f>K47</f>
        <v>0</v>
      </c>
      <c r="R16" s="171">
        <f>M45</f>
        <v>0</v>
      </c>
      <c r="S16" s="171">
        <f>M47</f>
        <v>0</v>
      </c>
      <c r="U16" s="72">
        <f>月初児童数!AS18+月初児童数!AT18+月初児童数!AX18+月初児童数!AY18</f>
        <v>0</v>
      </c>
      <c r="V16" s="72">
        <f>月初児童数!AU18+月初児童数!AV18+月初児童数!AZ18+月初児童数!BA18</f>
        <v>0</v>
      </c>
      <c r="X16" s="171">
        <f t="shared" si="0"/>
        <v>0</v>
      </c>
      <c r="Y16" s="171">
        <f t="shared" si="1"/>
        <v>0</v>
      </c>
      <c r="Z16" s="171">
        <f t="shared" si="2"/>
        <v>0</v>
      </c>
      <c r="AA16" s="171">
        <f t="shared" si="3"/>
        <v>0</v>
      </c>
    </row>
    <row r="17" spans="1:27" s="54" customFormat="1">
      <c r="A17" s="53"/>
      <c r="B17" s="62" t="s">
        <v>159</v>
      </c>
      <c r="C17" s="51" t="s">
        <v>153</v>
      </c>
      <c r="D17" s="238">
        <v>14080</v>
      </c>
      <c r="E17" s="239">
        <v>60</v>
      </c>
      <c r="F17" s="53"/>
      <c r="G17" s="727"/>
      <c r="H17" s="727"/>
      <c r="I17" s="62" t="str">
        <f>利用定員!P38</f>
        <v/>
      </c>
      <c r="J17" s="62" t="s">
        <v>153</v>
      </c>
      <c r="K17" s="55">
        <f>IF(H16="",0,DGET($B$4:$D$40,K16,I16:J17))</f>
        <v>0</v>
      </c>
      <c r="L17" s="55">
        <f>IF(H16="",0,DGET($B$4:$E$40,L16,I16:J17))</f>
        <v>0</v>
      </c>
      <c r="M17" s="75">
        <f>IFERROR(L17*$I$2,0)</f>
        <v>0</v>
      </c>
      <c r="O17" s="157" t="s">
        <v>28</v>
      </c>
      <c r="P17" s="171">
        <f>K49</f>
        <v>0</v>
      </c>
      <c r="Q17" s="171">
        <f>K51</f>
        <v>0</v>
      </c>
      <c r="R17" s="171">
        <f>M49</f>
        <v>0</v>
      </c>
      <c r="S17" s="171">
        <f>M51</f>
        <v>0</v>
      </c>
      <c r="U17" s="72">
        <f>月初児童数!AS19+月初児童数!AT19+月初児童数!AX19+月初児童数!AY19</f>
        <v>0</v>
      </c>
      <c r="V17" s="72">
        <f>月初児童数!AU19+月初児童数!AV19+月初児童数!AZ19+月初児童数!BA19</f>
        <v>0</v>
      </c>
      <c r="X17" s="171">
        <f t="shared" si="0"/>
        <v>0</v>
      </c>
      <c r="Y17" s="171">
        <f t="shared" si="1"/>
        <v>0</v>
      </c>
      <c r="Z17" s="171">
        <f t="shared" si="2"/>
        <v>0</v>
      </c>
      <c r="AA17" s="171">
        <f t="shared" si="3"/>
        <v>0</v>
      </c>
    </row>
    <row r="18" spans="1:27" s="54" customFormat="1">
      <c r="A18" s="53"/>
      <c r="B18" s="62" t="s">
        <v>159</v>
      </c>
      <c r="C18" s="51" t="s">
        <v>154</v>
      </c>
      <c r="D18" s="238">
        <v>12250</v>
      </c>
      <c r="E18" s="239">
        <v>60</v>
      </c>
      <c r="F18" s="53"/>
      <c r="G18" s="727"/>
      <c r="H18" s="727"/>
      <c r="I18" s="83" t="s">
        <v>105</v>
      </c>
      <c r="J18" s="83" t="s">
        <v>106</v>
      </c>
      <c r="K18" s="160" t="s">
        <v>152</v>
      </c>
      <c r="L18" s="74" t="s">
        <v>247</v>
      </c>
      <c r="M18" s="102" t="s">
        <v>292</v>
      </c>
      <c r="X18" s="75">
        <f>IFERROR(SUM(X6:X17),0)</f>
        <v>0</v>
      </c>
      <c r="Y18" s="75">
        <f t="shared" ref="Y18:AA18" si="4">IFERROR(SUM(Y6:Y17),0)</f>
        <v>0</v>
      </c>
      <c r="Z18" s="75">
        <f t="shared" si="4"/>
        <v>0</v>
      </c>
      <c r="AA18" s="75">
        <f t="shared" si="4"/>
        <v>0</v>
      </c>
    </row>
    <row r="19" spans="1:27" s="54" customFormat="1">
      <c r="A19" s="53"/>
      <c r="B19" s="62" t="s">
        <v>160</v>
      </c>
      <c r="C19" s="51" t="s">
        <v>153</v>
      </c>
      <c r="D19" s="238">
        <v>13230</v>
      </c>
      <c r="E19" s="239">
        <v>50</v>
      </c>
      <c r="F19" s="53"/>
      <c r="G19" s="575"/>
      <c r="H19" s="575"/>
      <c r="I19" s="62" t="str">
        <f>利用定員!P38</f>
        <v/>
      </c>
      <c r="J19" s="51" t="s">
        <v>154</v>
      </c>
      <c r="K19" s="55">
        <f>IF(H16="",0,DGET($B$4:$D$40,K18,I18:J19))</f>
        <v>0</v>
      </c>
      <c r="L19" s="55">
        <f>IF(H16="",0,DGET($B$4:$E$40,L18,I18:J19))</f>
        <v>0</v>
      </c>
      <c r="M19" s="75">
        <f>IFERROR(L19*$I$2,0)</f>
        <v>0</v>
      </c>
    </row>
    <row r="20" spans="1:27" s="54" customFormat="1">
      <c r="A20" s="53"/>
      <c r="B20" s="62" t="s">
        <v>160</v>
      </c>
      <c r="C20" s="51" t="s">
        <v>154</v>
      </c>
      <c r="D20" s="238">
        <v>11400</v>
      </c>
      <c r="E20" s="239">
        <v>50</v>
      </c>
      <c r="F20" s="53"/>
      <c r="G20" s="574" t="s">
        <v>21</v>
      </c>
      <c r="H20" s="574" t="str">
        <f>IF(②③加減算!F13="","",②③加減算!F13)</f>
        <v/>
      </c>
      <c r="I20" s="83" t="s">
        <v>105</v>
      </c>
      <c r="J20" s="83" t="s">
        <v>106</v>
      </c>
      <c r="K20" s="160" t="s">
        <v>152</v>
      </c>
      <c r="L20" s="74" t="s">
        <v>247</v>
      </c>
      <c r="M20" s="102" t="s">
        <v>292</v>
      </c>
    </row>
    <row r="21" spans="1:27">
      <c r="B21" s="62" t="s">
        <v>161</v>
      </c>
      <c r="C21" s="51" t="s">
        <v>153</v>
      </c>
      <c r="D21" s="238">
        <v>12570</v>
      </c>
      <c r="E21" s="239">
        <v>50</v>
      </c>
      <c r="G21" s="727"/>
      <c r="H21" s="727"/>
      <c r="I21" s="62" t="str">
        <f>利用定員!P39</f>
        <v/>
      </c>
      <c r="J21" s="62" t="s">
        <v>153</v>
      </c>
      <c r="K21" s="55">
        <f>IF(H20="",0,DGET($B$4:$D$40,K20,I20:J21))</f>
        <v>0</v>
      </c>
      <c r="L21" s="55">
        <f>IF(H20="",0,DGET($B$4:$E$40,L20,I20:J21))</f>
        <v>0</v>
      </c>
      <c r="M21" s="75">
        <f>IFERROR(L21*$I$2,0)</f>
        <v>0</v>
      </c>
    </row>
    <row r="22" spans="1:27">
      <c r="B22" s="64" t="s">
        <v>161</v>
      </c>
      <c r="C22" s="51" t="s">
        <v>154</v>
      </c>
      <c r="D22" s="238">
        <v>10740</v>
      </c>
      <c r="E22" s="239">
        <v>50</v>
      </c>
      <c r="G22" s="727"/>
      <c r="H22" s="727"/>
      <c r="I22" s="83" t="s">
        <v>105</v>
      </c>
      <c r="J22" s="83" t="s">
        <v>106</v>
      </c>
      <c r="K22" s="160" t="s">
        <v>152</v>
      </c>
      <c r="L22" s="74" t="s">
        <v>247</v>
      </c>
      <c r="M22" s="102" t="s">
        <v>292</v>
      </c>
    </row>
    <row r="23" spans="1:27">
      <c r="B23" s="20" t="s">
        <v>124</v>
      </c>
      <c r="C23" s="51" t="s">
        <v>153</v>
      </c>
      <c r="D23" s="168">
        <v>0</v>
      </c>
      <c r="E23" s="168">
        <v>0</v>
      </c>
      <c r="G23" s="575"/>
      <c r="H23" s="575"/>
      <c r="I23" s="62" t="str">
        <f>利用定員!P39</f>
        <v/>
      </c>
      <c r="J23" s="51" t="s">
        <v>154</v>
      </c>
      <c r="K23" s="55">
        <f>IF(H20="",0,DGET($B$4:$D$40,K22,I22:J23))</f>
        <v>0</v>
      </c>
      <c r="L23" s="55">
        <f>IF(H20="",0,DGET($B$4:$E$40,L22,I22:J23))</f>
        <v>0</v>
      </c>
      <c r="M23" s="75">
        <f>IFERROR(L23*$I$2,0)</f>
        <v>0</v>
      </c>
    </row>
    <row r="24" spans="1:27">
      <c r="B24" s="20" t="s">
        <v>124</v>
      </c>
      <c r="C24" s="51" t="s">
        <v>154</v>
      </c>
      <c r="D24" s="168">
        <v>0</v>
      </c>
      <c r="E24" s="168">
        <v>0</v>
      </c>
      <c r="G24" s="574" t="s">
        <v>22</v>
      </c>
      <c r="H24" s="574" t="str">
        <f>IF(②③加減算!F14="","",②③加減算!F14)</f>
        <v/>
      </c>
      <c r="I24" s="83" t="s">
        <v>105</v>
      </c>
      <c r="J24" s="83" t="s">
        <v>106</v>
      </c>
      <c r="K24" s="160" t="s">
        <v>152</v>
      </c>
      <c r="L24" s="74" t="s">
        <v>247</v>
      </c>
      <c r="M24" s="102" t="s">
        <v>292</v>
      </c>
    </row>
    <row r="25" spans="1:27">
      <c r="B25" s="20" t="s">
        <v>125</v>
      </c>
      <c r="C25" s="51" t="s">
        <v>153</v>
      </c>
      <c r="D25" s="168">
        <v>0</v>
      </c>
      <c r="E25" s="168">
        <v>0</v>
      </c>
      <c r="G25" s="727"/>
      <c r="H25" s="727"/>
      <c r="I25" s="62" t="str">
        <f>利用定員!P40</f>
        <v/>
      </c>
      <c r="J25" s="62" t="s">
        <v>153</v>
      </c>
      <c r="K25" s="55">
        <f>IF(H24="",0,DGET($B$4:$D$40,K24,I24:J25))</f>
        <v>0</v>
      </c>
      <c r="L25" s="55">
        <f>IF(H24="",0,DGET($B$4:$E$40,L24,I24:J25))</f>
        <v>0</v>
      </c>
      <c r="M25" s="75">
        <f>IFERROR(L25*$I$2,0)</f>
        <v>0</v>
      </c>
    </row>
    <row r="26" spans="1:27">
      <c r="B26" s="20" t="s">
        <v>125</v>
      </c>
      <c r="C26" s="51" t="s">
        <v>154</v>
      </c>
      <c r="D26" s="168">
        <v>0</v>
      </c>
      <c r="E26" s="168">
        <v>0</v>
      </c>
      <c r="G26" s="727"/>
      <c r="H26" s="727"/>
      <c r="I26" s="83" t="s">
        <v>105</v>
      </c>
      <c r="J26" s="83" t="s">
        <v>106</v>
      </c>
      <c r="K26" s="160" t="s">
        <v>152</v>
      </c>
      <c r="L26" s="74" t="s">
        <v>247</v>
      </c>
      <c r="M26" s="102" t="s">
        <v>292</v>
      </c>
    </row>
    <row r="27" spans="1:27">
      <c r="B27" s="20" t="s">
        <v>126</v>
      </c>
      <c r="C27" s="51" t="s">
        <v>153</v>
      </c>
      <c r="D27" s="168">
        <v>0</v>
      </c>
      <c r="E27" s="168">
        <v>0</v>
      </c>
      <c r="G27" s="575"/>
      <c r="H27" s="575"/>
      <c r="I27" s="62" t="str">
        <f>利用定員!P40</f>
        <v/>
      </c>
      <c r="J27" s="51" t="s">
        <v>154</v>
      </c>
      <c r="K27" s="55">
        <f>IF(H24="",0,DGET($B$4:$D$40,K26,I26:J27))</f>
        <v>0</v>
      </c>
      <c r="L27" s="55">
        <f>IF(H24="",0,DGET($B$4:$E$40,L26,I26:J27))</f>
        <v>0</v>
      </c>
      <c r="M27" s="75">
        <f>IFERROR(L27*$I$2,0)</f>
        <v>0</v>
      </c>
    </row>
    <row r="28" spans="1:27">
      <c r="B28" s="20" t="s">
        <v>126</v>
      </c>
      <c r="C28" s="51" t="s">
        <v>154</v>
      </c>
      <c r="D28" s="168">
        <v>0</v>
      </c>
      <c r="E28" s="168">
        <v>0</v>
      </c>
      <c r="G28" s="574" t="s">
        <v>23</v>
      </c>
      <c r="H28" s="574" t="str">
        <f>IF(②③加減算!F15="","",②③加減算!F15)</f>
        <v/>
      </c>
      <c r="I28" s="83" t="s">
        <v>105</v>
      </c>
      <c r="J28" s="83" t="s">
        <v>106</v>
      </c>
      <c r="K28" s="160" t="s">
        <v>152</v>
      </c>
      <c r="L28" s="74" t="s">
        <v>247</v>
      </c>
      <c r="M28" s="102" t="s">
        <v>292</v>
      </c>
    </row>
    <row r="29" spans="1:27">
      <c r="B29" s="20" t="s">
        <v>127</v>
      </c>
      <c r="C29" s="51" t="s">
        <v>153</v>
      </c>
      <c r="D29" s="168">
        <v>0</v>
      </c>
      <c r="E29" s="168">
        <v>0</v>
      </c>
      <c r="G29" s="727"/>
      <c r="H29" s="727"/>
      <c r="I29" s="62" t="str">
        <f>利用定員!P41</f>
        <v/>
      </c>
      <c r="J29" s="62" t="s">
        <v>153</v>
      </c>
      <c r="K29" s="55">
        <f>IF(H28="",0,DGET($B$4:$D$40,K28,I28:J29))</f>
        <v>0</v>
      </c>
      <c r="L29" s="55">
        <f>IF(H28="",0,DGET($B$4:$E$40,L28,I28:J29))</f>
        <v>0</v>
      </c>
      <c r="M29" s="75">
        <f>IFERROR(L29*$I$2,0)</f>
        <v>0</v>
      </c>
    </row>
    <row r="30" spans="1:27">
      <c r="B30" s="20" t="s">
        <v>127</v>
      </c>
      <c r="C30" s="51" t="s">
        <v>154</v>
      </c>
      <c r="D30" s="168">
        <v>0</v>
      </c>
      <c r="E30" s="168">
        <v>0</v>
      </c>
      <c r="G30" s="727"/>
      <c r="H30" s="727"/>
      <c r="I30" s="83" t="s">
        <v>105</v>
      </c>
      <c r="J30" s="83" t="s">
        <v>106</v>
      </c>
      <c r="K30" s="160" t="s">
        <v>152</v>
      </c>
      <c r="L30" s="74" t="s">
        <v>247</v>
      </c>
      <c r="M30" s="102" t="s">
        <v>292</v>
      </c>
    </row>
    <row r="31" spans="1:27">
      <c r="B31" s="20" t="s">
        <v>128</v>
      </c>
      <c r="C31" s="51" t="s">
        <v>153</v>
      </c>
      <c r="D31" s="168">
        <v>0</v>
      </c>
      <c r="E31" s="168">
        <v>0</v>
      </c>
      <c r="G31" s="575"/>
      <c r="H31" s="575"/>
      <c r="I31" s="62" t="str">
        <f>利用定員!P41</f>
        <v/>
      </c>
      <c r="J31" s="51" t="s">
        <v>154</v>
      </c>
      <c r="K31" s="55">
        <f>IF(H28="",0,DGET($B$4:$D$40,K30,I30:J31))</f>
        <v>0</v>
      </c>
      <c r="L31" s="55">
        <f>IF(H28="",0,DGET($B$4:$E$40,L30,I30:J31))</f>
        <v>0</v>
      </c>
      <c r="M31" s="75">
        <f>IFERROR(L31*$I$2,0)</f>
        <v>0</v>
      </c>
    </row>
    <row r="32" spans="1:27">
      <c r="B32" s="20" t="s">
        <v>128</v>
      </c>
      <c r="C32" s="51" t="s">
        <v>154</v>
      </c>
      <c r="D32" s="168">
        <v>0</v>
      </c>
      <c r="E32" s="168">
        <v>0</v>
      </c>
      <c r="G32" s="574" t="s">
        <v>207</v>
      </c>
      <c r="H32" s="574" t="str">
        <f>IF(②③加減算!F16="","",②③加減算!F16)</f>
        <v/>
      </c>
      <c r="I32" s="83" t="s">
        <v>105</v>
      </c>
      <c r="J32" s="83" t="s">
        <v>106</v>
      </c>
      <c r="K32" s="160" t="s">
        <v>152</v>
      </c>
      <c r="L32" s="74" t="s">
        <v>247</v>
      </c>
      <c r="M32" s="102" t="s">
        <v>292</v>
      </c>
    </row>
    <row r="33" spans="2:13">
      <c r="B33" s="20" t="s">
        <v>129</v>
      </c>
      <c r="C33" s="51" t="s">
        <v>153</v>
      </c>
      <c r="D33" s="168">
        <v>0</v>
      </c>
      <c r="E33" s="168">
        <v>0</v>
      </c>
      <c r="G33" s="727"/>
      <c r="H33" s="727"/>
      <c r="I33" s="62" t="str">
        <f>利用定員!P42</f>
        <v/>
      </c>
      <c r="J33" s="62" t="s">
        <v>153</v>
      </c>
      <c r="K33" s="55">
        <f>IF(H32="",0,DGET($B$4:$D$40,K32,I32:J33))</f>
        <v>0</v>
      </c>
      <c r="L33" s="55">
        <f>IF(H32="",0,DGET($B$4:$E$40,L32,I32:J33))</f>
        <v>0</v>
      </c>
      <c r="M33" s="75">
        <f>IFERROR(L33*$I$2,0)</f>
        <v>0</v>
      </c>
    </row>
    <row r="34" spans="2:13">
      <c r="B34" s="20" t="s">
        <v>129</v>
      </c>
      <c r="C34" s="51" t="s">
        <v>154</v>
      </c>
      <c r="D34" s="168">
        <v>0</v>
      </c>
      <c r="E34" s="168">
        <v>0</v>
      </c>
      <c r="G34" s="727"/>
      <c r="H34" s="727"/>
      <c r="I34" s="83" t="s">
        <v>105</v>
      </c>
      <c r="J34" s="83" t="s">
        <v>106</v>
      </c>
      <c r="K34" s="160" t="s">
        <v>152</v>
      </c>
      <c r="L34" s="74" t="s">
        <v>247</v>
      </c>
      <c r="M34" s="102" t="s">
        <v>292</v>
      </c>
    </row>
    <row r="35" spans="2:13">
      <c r="B35" s="20" t="s">
        <v>130</v>
      </c>
      <c r="C35" s="51" t="s">
        <v>153</v>
      </c>
      <c r="D35" s="168">
        <v>0</v>
      </c>
      <c r="E35" s="168">
        <v>0</v>
      </c>
      <c r="G35" s="575"/>
      <c r="H35" s="575"/>
      <c r="I35" s="62" t="str">
        <f>利用定員!P42</f>
        <v/>
      </c>
      <c r="J35" s="51" t="s">
        <v>154</v>
      </c>
      <c r="K35" s="55">
        <f>IF(H32="",0,DGET($B$4:$D$40,K34,I34:J35))</f>
        <v>0</v>
      </c>
      <c r="L35" s="55">
        <f>IF(H32="",0,DGET($B$4:$E$40,L34,I34:J35))</f>
        <v>0</v>
      </c>
      <c r="M35" s="75">
        <f>IFERROR(L35*$I$2,0)</f>
        <v>0</v>
      </c>
    </row>
    <row r="36" spans="2:13">
      <c r="B36" s="20" t="s">
        <v>130</v>
      </c>
      <c r="C36" s="51" t="s">
        <v>154</v>
      </c>
      <c r="D36" s="168">
        <v>0</v>
      </c>
      <c r="E36" s="168">
        <v>0</v>
      </c>
      <c r="G36" s="574" t="s">
        <v>208</v>
      </c>
      <c r="H36" s="574" t="str">
        <f>IF(②③加減算!F17="","",②③加減算!F17)</f>
        <v/>
      </c>
      <c r="I36" s="83" t="s">
        <v>105</v>
      </c>
      <c r="J36" s="83" t="s">
        <v>106</v>
      </c>
      <c r="K36" s="160" t="s">
        <v>152</v>
      </c>
      <c r="L36" s="74" t="s">
        <v>247</v>
      </c>
      <c r="M36" s="102" t="s">
        <v>292</v>
      </c>
    </row>
    <row r="37" spans="2:13">
      <c r="B37" s="20" t="s">
        <v>131</v>
      </c>
      <c r="C37" s="51" t="s">
        <v>153</v>
      </c>
      <c r="D37" s="168">
        <v>0</v>
      </c>
      <c r="E37" s="168">
        <v>0</v>
      </c>
      <c r="G37" s="727"/>
      <c r="H37" s="727"/>
      <c r="I37" s="62" t="str">
        <f>利用定員!P43</f>
        <v/>
      </c>
      <c r="J37" s="62" t="s">
        <v>153</v>
      </c>
      <c r="K37" s="55">
        <f>IF(H36="",0,DGET($B$4:$D$40,K36,I36:J37))</f>
        <v>0</v>
      </c>
      <c r="L37" s="55">
        <f>IF(H36="",0,DGET($B$4:$E$40,L36,I36:J37))</f>
        <v>0</v>
      </c>
      <c r="M37" s="75">
        <f>IFERROR(L37*$I$2,0)</f>
        <v>0</v>
      </c>
    </row>
    <row r="38" spans="2:13">
      <c r="B38" s="20" t="s">
        <v>131</v>
      </c>
      <c r="C38" s="51" t="s">
        <v>154</v>
      </c>
      <c r="D38" s="168">
        <v>0</v>
      </c>
      <c r="E38" s="168">
        <v>0</v>
      </c>
      <c r="G38" s="727"/>
      <c r="H38" s="727"/>
      <c r="I38" s="83" t="s">
        <v>105</v>
      </c>
      <c r="J38" s="83" t="s">
        <v>106</v>
      </c>
      <c r="K38" s="160" t="s">
        <v>152</v>
      </c>
      <c r="L38" s="74" t="s">
        <v>247</v>
      </c>
      <c r="M38" s="102" t="s">
        <v>292</v>
      </c>
    </row>
    <row r="39" spans="2:13">
      <c r="B39" s="64" t="s">
        <v>345</v>
      </c>
      <c r="C39" s="51" t="s">
        <v>153</v>
      </c>
      <c r="D39" s="168">
        <v>0</v>
      </c>
      <c r="E39" s="168">
        <v>0</v>
      </c>
      <c r="G39" s="575"/>
      <c r="H39" s="575"/>
      <c r="I39" s="62" t="str">
        <f>利用定員!P43</f>
        <v/>
      </c>
      <c r="J39" s="51" t="s">
        <v>154</v>
      </c>
      <c r="K39" s="55">
        <f>IF(H36="",0,DGET($B$4:$D$40,K38,I38:J39))</f>
        <v>0</v>
      </c>
      <c r="L39" s="55">
        <f>IF(H36="",0,DGET($B$4:$E$40,L38,I38:J39))</f>
        <v>0</v>
      </c>
      <c r="M39" s="75">
        <f>IFERROR(L39*$I$2,0)</f>
        <v>0</v>
      </c>
    </row>
    <row r="40" spans="2:13">
      <c r="B40" s="64" t="s">
        <v>345</v>
      </c>
      <c r="C40" s="51" t="s">
        <v>154</v>
      </c>
      <c r="D40" s="168">
        <v>0</v>
      </c>
      <c r="E40" s="168">
        <v>0</v>
      </c>
      <c r="G40" s="574" t="s">
        <v>26</v>
      </c>
      <c r="H40" s="574" t="str">
        <f>IF(②③加減算!F18="","",②③加減算!F18)</f>
        <v/>
      </c>
      <c r="I40" s="83" t="s">
        <v>105</v>
      </c>
      <c r="J40" s="83" t="s">
        <v>106</v>
      </c>
      <c r="K40" s="160" t="s">
        <v>152</v>
      </c>
      <c r="L40" s="74" t="s">
        <v>247</v>
      </c>
      <c r="M40" s="102" t="s">
        <v>292</v>
      </c>
    </row>
    <row r="41" spans="2:13">
      <c r="G41" s="727"/>
      <c r="H41" s="727"/>
      <c r="I41" s="62" t="str">
        <f>利用定員!P44</f>
        <v/>
      </c>
      <c r="J41" s="62" t="s">
        <v>153</v>
      </c>
      <c r="K41" s="55">
        <f>IF(H40="",0,DGET($B$4:$D$40,K40,I40:J41))</f>
        <v>0</v>
      </c>
      <c r="L41" s="55">
        <f>IF(H40="",0,DGET($B$4:$E$40,L40,I40:J41))</f>
        <v>0</v>
      </c>
      <c r="M41" s="75">
        <f>IFERROR(L41*$I$2,0)</f>
        <v>0</v>
      </c>
    </row>
    <row r="42" spans="2:13">
      <c r="G42" s="727"/>
      <c r="H42" s="727"/>
      <c r="I42" s="83" t="s">
        <v>105</v>
      </c>
      <c r="J42" s="83" t="s">
        <v>106</v>
      </c>
      <c r="K42" s="160" t="s">
        <v>152</v>
      </c>
      <c r="L42" s="74" t="s">
        <v>247</v>
      </c>
      <c r="M42" s="102" t="s">
        <v>292</v>
      </c>
    </row>
    <row r="43" spans="2:13">
      <c r="G43" s="575"/>
      <c r="H43" s="575"/>
      <c r="I43" s="62" t="str">
        <f>利用定員!P44</f>
        <v/>
      </c>
      <c r="J43" s="51" t="s">
        <v>154</v>
      </c>
      <c r="K43" s="55">
        <f>IF(H40="",0,DGET($B$4:$D$40,K42,I42:J43))</f>
        <v>0</v>
      </c>
      <c r="L43" s="55">
        <f>IF(H40="",0,DGET($B$4:$E$40,L42,I42:J43))</f>
        <v>0</v>
      </c>
      <c r="M43" s="75">
        <f>IFERROR(L43*$I$2,0)</f>
        <v>0</v>
      </c>
    </row>
    <row r="44" spans="2:13">
      <c r="G44" s="574" t="s">
        <v>27</v>
      </c>
      <c r="H44" s="574" t="str">
        <f>IF(②③加減算!F19="","",②③加減算!F19)</f>
        <v/>
      </c>
      <c r="I44" s="83" t="s">
        <v>105</v>
      </c>
      <c r="J44" s="83" t="s">
        <v>106</v>
      </c>
      <c r="K44" s="160" t="s">
        <v>152</v>
      </c>
      <c r="L44" s="74" t="s">
        <v>247</v>
      </c>
      <c r="M44" s="102" t="s">
        <v>292</v>
      </c>
    </row>
    <row r="45" spans="2:13">
      <c r="G45" s="727"/>
      <c r="H45" s="727"/>
      <c r="I45" s="62" t="str">
        <f>利用定員!P45</f>
        <v/>
      </c>
      <c r="J45" s="62" t="s">
        <v>153</v>
      </c>
      <c r="K45" s="55">
        <f>IF(H44="",0,DGET($B$4:$D$40,K44,I44:J45))</f>
        <v>0</v>
      </c>
      <c r="L45" s="55">
        <f>IF(H44="",0,DGET($B$4:$E$40,L44,I44:J45))</f>
        <v>0</v>
      </c>
      <c r="M45" s="75">
        <f>IFERROR(L45*$I$2,0)</f>
        <v>0</v>
      </c>
    </row>
    <row r="46" spans="2:13">
      <c r="G46" s="727"/>
      <c r="H46" s="727"/>
      <c r="I46" s="83" t="s">
        <v>105</v>
      </c>
      <c r="J46" s="83" t="s">
        <v>106</v>
      </c>
      <c r="K46" s="160" t="s">
        <v>152</v>
      </c>
      <c r="L46" s="74" t="s">
        <v>247</v>
      </c>
      <c r="M46" s="102" t="s">
        <v>292</v>
      </c>
    </row>
    <row r="47" spans="2:13">
      <c r="G47" s="575"/>
      <c r="H47" s="575"/>
      <c r="I47" s="62" t="str">
        <f>利用定員!P45</f>
        <v/>
      </c>
      <c r="J47" s="51" t="s">
        <v>154</v>
      </c>
      <c r="K47" s="55">
        <f>IF(H44="",0,DGET($B$4:$D$40,K46,I46:J47))</f>
        <v>0</v>
      </c>
      <c r="L47" s="55">
        <f>IF(H44="",0,DGET($B$4:$E$40,L46,I46:J47))</f>
        <v>0</v>
      </c>
      <c r="M47" s="75">
        <f>IFERROR(L47*$I$2,0)</f>
        <v>0</v>
      </c>
    </row>
    <row r="48" spans="2:13">
      <c r="G48" s="574" t="s">
        <v>28</v>
      </c>
      <c r="H48" s="574" t="str">
        <f>IF(②③加減算!F20="","",②③加減算!F20)</f>
        <v/>
      </c>
      <c r="I48" s="83" t="s">
        <v>105</v>
      </c>
      <c r="J48" s="83" t="s">
        <v>106</v>
      </c>
      <c r="K48" s="160" t="s">
        <v>152</v>
      </c>
      <c r="L48" s="74" t="s">
        <v>247</v>
      </c>
      <c r="M48" s="102" t="s">
        <v>292</v>
      </c>
    </row>
    <row r="49" spans="7:13">
      <c r="G49" s="727"/>
      <c r="H49" s="727"/>
      <c r="I49" s="62" t="str">
        <f>利用定員!P46</f>
        <v/>
      </c>
      <c r="J49" s="62" t="s">
        <v>153</v>
      </c>
      <c r="K49" s="55">
        <f>IF(H48="",0,DGET($B$4:$D$40,K48,I48:J49))</f>
        <v>0</v>
      </c>
      <c r="L49" s="55">
        <f>IF(H48="",0,DGET($B$4:$E$40,L48,I48:J49))</f>
        <v>0</v>
      </c>
      <c r="M49" s="75">
        <f>IFERROR(L49*$I$2,0)</f>
        <v>0</v>
      </c>
    </row>
    <row r="50" spans="7:13">
      <c r="G50" s="727"/>
      <c r="H50" s="727"/>
      <c r="I50" s="83" t="s">
        <v>105</v>
      </c>
      <c r="J50" s="83" t="s">
        <v>106</v>
      </c>
      <c r="K50" s="160" t="s">
        <v>152</v>
      </c>
      <c r="L50" s="74" t="s">
        <v>247</v>
      </c>
      <c r="M50" s="102" t="s">
        <v>292</v>
      </c>
    </row>
    <row r="51" spans="7:13">
      <c r="G51" s="575"/>
      <c r="H51" s="575"/>
      <c r="I51" s="62" t="str">
        <f>利用定員!P46</f>
        <v/>
      </c>
      <c r="J51" s="51" t="s">
        <v>154</v>
      </c>
      <c r="K51" s="55">
        <f>IF(H48="",0,DGET($B$4:$D$40,K50,I50:J51))</f>
        <v>0</v>
      </c>
      <c r="L51" s="55">
        <f>IF(H48="",0,DGET($B$4:$E$40,L50,I50:J51))</f>
        <v>0</v>
      </c>
      <c r="M51" s="75">
        <f>IFERROR(L51*$I$2,0)</f>
        <v>0</v>
      </c>
    </row>
    <row r="52" spans="7:13">
      <c r="G52" s="54"/>
      <c r="H52" s="54"/>
      <c r="I52" s="54"/>
      <c r="J52" s="54"/>
      <c r="K52" s="54"/>
      <c r="L52" s="54"/>
      <c r="M52" s="54"/>
    </row>
    <row r="53" spans="7:13">
      <c r="G53" s="54"/>
      <c r="H53" s="54"/>
      <c r="I53" s="56"/>
      <c r="J53" s="56"/>
      <c r="K53" s="56"/>
      <c r="L53" s="56"/>
      <c r="M53" s="87"/>
    </row>
    <row r="54" spans="7:13">
      <c r="G54" s="54"/>
      <c r="H54" s="54"/>
      <c r="I54" s="56"/>
      <c r="J54" s="56"/>
      <c r="K54" s="56"/>
      <c r="L54" s="56"/>
      <c r="M54" s="87"/>
    </row>
    <row r="55" spans="7:13">
      <c r="G55" s="77"/>
      <c r="H55" s="77"/>
      <c r="I55" s="56"/>
      <c r="J55" s="56"/>
      <c r="K55" s="56"/>
      <c r="L55" s="56"/>
      <c r="M55" s="87"/>
    </row>
    <row r="56" spans="7:13">
      <c r="G56" s="54"/>
      <c r="H56" s="54"/>
      <c r="I56" s="56"/>
      <c r="J56" s="56"/>
      <c r="K56" s="56"/>
      <c r="L56" s="56"/>
      <c r="M56" s="87"/>
    </row>
    <row r="57" spans="7:13">
      <c r="G57" s="54"/>
      <c r="H57" s="54"/>
      <c r="I57" s="56"/>
      <c r="J57" s="56"/>
      <c r="K57" s="56"/>
      <c r="L57" s="56"/>
      <c r="M57" s="87"/>
    </row>
    <row r="58" spans="7:13">
      <c r="G58" s="54"/>
      <c r="H58" s="54"/>
      <c r="I58" s="56"/>
      <c r="J58" s="56"/>
      <c r="K58" s="56"/>
      <c r="L58" s="56"/>
      <c r="M58" s="87"/>
    </row>
    <row r="59" spans="7:13">
      <c r="G59" s="54"/>
      <c r="H59" s="54"/>
      <c r="I59" s="56"/>
      <c r="J59" s="56"/>
      <c r="K59" s="56"/>
      <c r="L59" s="56"/>
      <c r="M59" s="87"/>
    </row>
    <row r="60" spans="7:13">
      <c r="G60" s="54"/>
      <c r="H60" s="54"/>
      <c r="I60" s="56"/>
      <c r="J60" s="56"/>
      <c r="K60" s="56"/>
      <c r="L60" s="56"/>
      <c r="M60" s="87"/>
    </row>
    <row r="61" spans="7:13">
      <c r="G61" s="54"/>
      <c r="H61" s="54"/>
      <c r="I61" s="56"/>
      <c r="J61" s="56"/>
      <c r="K61" s="56"/>
      <c r="L61" s="56"/>
      <c r="M61" s="87"/>
    </row>
    <row r="62" spans="7:13">
      <c r="G62" s="54"/>
      <c r="H62" s="54"/>
      <c r="I62" s="56"/>
      <c r="J62" s="56"/>
      <c r="K62" s="56"/>
      <c r="L62" s="56"/>
      <c r="M62" s="87"/>
    </row>
    <row r="63" spans="7:13">
      <c r="G63" s="54"/>
      <c r="H63" s="54"/>
      <c r="I63" s="56"/>
      <c r="J63" s="56"/>
      <c r="K63" s="56"/>
      <c r="L63" s="56"/>
      <c r="M63" s="87"/>
    </row>
    <row r="64" spans="7:13">
      <c r="G64" s="54"/>
      <c r="H64" s="54"/>
      <c r="I64" s="56"/>
      <c r="J64" s="56"/>
      <c r="K64" s="56"/>
      <c r="L64" s="56"/>
      <c r="M64" s="87"/>
    </row>
    <row r="65" spans="1:19">
      <c r="G65" s="54"/>
      <c r="H65" s="54"/>
      <c r="I65" s="56"/>
      <c r="J65" s="56"/>
      <c r="K65" s="56"/>
      <c r="L65" s="56"/>
      <c r="M65" s="87"/>
    </row>
    <row r="66" spans="1:19">
      <c r="G66" s="54"/>
      <c r="H66" s="54"/>
      <c r="I66" s="56"/>
      <c r="J66" s="56"/>
      <c r="K66" s="56"/>
      <c r="L66" s="56"/>
      <c r="M66" s="87"/>
    </row>
    <row r="67" spans="1:19">
      <c r="G67" s="54"/>
      <c r="H67" s="54"/>
      <c r="I67" s="56"/>
      <c r="J67" s="56"/>
      <c r="K67" s="56"/>
      <c r="L67" s="56"/>
      <c r="M67" s="87"/>
    </row>
    <row r="68" spans="1:19">
      <c r="I68" s="56"/>
      <c r="J68" s="56"/>
      <c r="K68" s="56"/>
      <c r="L68" s="56"/>
      <c r="M68" s="87"/>
    </row>
    <row r="69" spans="1:19">
      <c r="I69" s="56"/>
      <c r="J69" s="56"/>
      <c r="K69" s="56"/>
      <c r="L69" s="56"/>
      <c r="M69" s="87"/>
    </row>
    <row r="70" spans="1:19">
      <c r="I70" s="84"/>
      <c r="J70" s="85"/>
      <c r="K70" s="86"/>
      <c r="L70" s="87"/>
      <c r="M70" s="87"/>
    </row>
    <row r="71" spans="1:19">
      <c r="I71" s="84"/>
      <c r="J71" s="85"/>
      <c r="K71" s="86"/>
      <c r="L71" s="87"/>
      <c r="M71" s="87"/>
    </row>
    <row r="72" spans="1:19">
      <c r="I72" s="84"/>
      <c r="J72" s="85"/>
      <c r="K72" s="86"/>
      <c r="L72" s="87"/>
      <c r="M72" s="87"/>
    </row>
    <row r="73" spans="1:19">
      <c r="I73" s="84"/>
      <c r="J73" s="85"/>
      <c r="K73" s="86"/>
      <c r="L73" s="87"/>
      <c r="M73" s="87"/>
    </row>
    <row r="74" spans="1:19">
      <c r="I74" s="84"/>
      <c r="J74" s="85"/>
      <c r="K74" s="86"/>
      <c r="L74" s="87"/>
      <c r="M74" s="87"/>
    </row>
    <row r="75" spans="1:19">
      <c r="I75" s="84"/>
      <c r="J75" s="85"/>
      <c r="K75" s="86"/>
      <c r="L75" s="87"/>
      <c r="M75" s="87"/>
    </row>
    <row r="76" spans="1:19">
      <c r="I76" s="84"/>
      <c r="J76" s="85"/>
      <c r="K76" s="86"/>
      <c r="L76" s="87"/>
      <c r="M76" s="87"/>
    </row>
    <row r="77" spans="1:19" s="54" customFormat="1">
      <c r="A77" s="53"/>
      <c r="B77" s="53"/>
      <c r="C77" s="53"/>
      <c r="D77" s="53"/>
      <c r="E77" s="53"/>
      <c r="F77" s="53"/>
      <c r="G77" s="60"/>
      <c r="H77" s="60"/>
      <c r="I77" s="84"/>
      <c r="J77" s="85"/>
      <c r="K77" s="86"/>
      <c r="L77" s="87"/>
      <c r="M77" s="87"/>
      <c r="O77" s="56"/>
      <c r="P77" s="56"/>
      <c r="Q77" s="56"/>
      <c r="R77" s="56"/>
      <c r="S77" s="56"/>
    </row>
    <row r="78" spans="1:19" s="54" customFormat="1">
      <c r="A78" s="53"/>
      <c r="B78" s="53"/>
      <c r="C78" s="53"/>
      <c r="D78" s="53"/>
      <c r="E78" s="53"/>
      <c r="F78" s="53"/>
      <c r="G78" s="60"/>
      <c r="H78" s="60"/>
      <c r="I78" s="84"/>
      <c r="J78" s="85"/>
      <c r="K78" s="86"/>
      <c r="L78" s="87"/>
      <c r="M78" s="87"/>
    </row>
    <row r="79" spans="1:19" s="54" customFormat="1">
      <c r="A79" s="53"/>
      <c r="B79" s="53"/>
      <c r="C79" s="53"/>
      <c r="D79" s="53"/>
      <c r="E79" s="53"/>
      <c r="F79" s="53"/>
      <c r="G79" s="60"/>
      <c r="H79" s="60"/>
      <c r="I79" s="84"/>
      <c r="J79" s="85"/>
      <c r="K79" s="86"/>
      <c r="L79" s="87"/>
      <c r="M79" s="87"/>
    </row>
    <row r="80" spans="1:19" s="54" customFormat="1">
      <c r="A80" s="53"/>
      <c r="B80" s="53"/>
      <c r="C80" s="53"/>
      <c r="D80" s="53"/>
      <c r="E80" s="53"/>
      <c r="F80" s="53"/>
      <c r="G80" s="60"/>
      <c r="H80" s="60"/>
      <c r="I80" s="84"/>
      <c r="J80" s="85"/>
      <c r="K80" s="86"/>
      <c r="L80" s="87"/>
      <c r="M80" s="87"/>
    </row>
    <row r="81" spans="1:19" s="54" customFormat="1">
      <c r="A81" s="53"/>
      <c r="B81" s="53"/>
      <c r="C81" s="53"/>
      <c r="D81" s="53"/>
      <c r="E81" s="53"/>
      <c r="F81" s="53"/>
      <c r="G81" s="60"/>
      <c r="H81" s="60"/>
      <c r="I81" s="84"/>
      <c r="J81" s="85"/>
      <c r="K81" s="86"/>
      <c r="L81" s="87"/>
      <c r="M81" s="87"/>
    </row>
    <row r="82" spans="1:19" s="54" customFormat="1">
      <c r="A82" s="53"/>
      <c r="B82" s="53"/>
      <c r="C82" s="53"/>
      <c r="D82" s="53"/>
      <c r="E82" s="53"/>
      <c r="F82" s="53"/>
      <c r="G82" s="60"/>
      <c r="H82" s="60"/>
      <c r="I82" s="84"/>
      <c r="J82" s="85"/>
      <c r="K82" s="86"/>
      <c r="L82" s="87"/>
      <c r="M82" s="87"/>
    </row>
    <row r="83" spans="1:19" s="54" customFormat="1">
      <c r="A83" s="53"/>
      <c r="B83" s="53"/>
      <c r="C83" s="53"/>
      <c r="D83" s="53"/>
      <c r="E83" s="53"/>
      <c r="F83" s="53"/>
      <c r="G83" s="60"/>
      <c r="H83" s="60"/>
      <c r="I83" s="84"/>
      <c r="J83" s="85"/>
      <c r="K83" s="86"/>
      <c r="L83" s="87"/>
      <c r="M83" s="87"/>
    </row>
    <row r="84" spans="1:19" s="54" customFormat="1">
      <c r="A84" s="53"/>
      <c r="B84" s="53"/>
      <c r="C84" s="53"/>
      <c r="D84" s="53"/>
      <c r="E84" s="53"/>
      <c r="F84" s="53"/>
      <c r="G84" s="60"/>
      <c r="H84" s="60"/>
      <c r="I84" s="84"/>
      <c r="J84" s="85"/>
      <c r="K84" s="86"/>
      <c r="L84" s="87"/>
      <c r="M84" s="87"/>
    </row>
    <row r="85" spans="1:19">
      <c r="I85" s="84"/>
      <c r="J85" s="85"/>
      <c r="K85" s="86"/>
      <c r="L85" s="87"/>
      <c r="M85" s="87"/>
      <c r="O85" s="54"/>
      <c r="P85" s="54"/>
      <c r="Q85" s="54"/>
      <c r="R85" s="54"/>
      <c r="S85" s="54"/>
    </row>
    <row r="86" spans="1:19">
      <c r="I86" s="84"/>
      <c r="J86" s="85"/>
      <c r="K86" s="86"/>
      <c r="L86" s="87"/>
      <c r="M86" s="87"/>
    </row>
    <row r="87" spans="1:19">
      <c r="I87" s="84"/>
      <c r="J87" s="85"/>
      <c r="K87" s="86"/>
      <c r="L87" s="87"/>
      <c r="M87" s="87"/>
    </row>
    <row r="124" spans="7:13">
      <c r="G124" s="54"/>
      <c r="H124" s="54"/>
    </row>
    <row r="125" spans="7:13">
      <c r="G125" s="54"/>
      <c r="H125" s="54"/>
      <c r="I125" s="54"/>
      <c r="J125" s="54"/>
      <c r="K125" s="54"/>
      <c r="L125" s="54"/>
      <c r="M125" s="54"/>
    </row>
    <row r="126" spans="7:13">
      <c r="G126" s="54"/>
      <c r="H126" s="54"/>
      <c r="I126" s="54"/>
      <c r="J126" s="54"/>
      <c r="K126" s="54"/>
      <c r="L126" s="54"/>
      <c r="M126" s="54"/>
    </row>
    <row r="127" spans="7:13">
      <c r="G127" s="54"/>
      <c r="H127" s="54"/>
      <c r="I127" s="54"/>
      <c r="J127" s="54"/>
      <c r="K127" s="54"/>
      <c r="L127" s="54"/>
      <c r="M127" s="54"/>
    </row>
    <row r="128" spans="7:13">
      <c r="G128" s="54"/>
      <c r="H128" s="54"/>
      <c r="I128" s="54"/>
      <c r="J128" s="54"/>
      <c r="K128" s="54"/>
      <c r="L128" s="54"/>
      <c r="M128" s="54"/>
    </row>
    <row r="129" spans="7:13">
      <c r="G129" s="54"/>
      <c r="H129" s="54"/>
      <c r="I129" s="54"/>
      <c r="J129" s="54"/>
      <c r="K129" s="54"/>
      <c r="L129" s="54"/>
      <c r="M129" s="54"/>
    </row>
    <row r="130" spans="7:13">
      <c r="G130" s="54"/>
      <c r="H130" s="54"/>
      <c r="I130" s="54"/>
      <c r="J130" s="54"/>
      <c r="K130" s="54"/>
      <c r="L130" s="54"/>
      <c r="M130" s="54"/>
    </row>
    <row r="131" spans="7:13">
      <c r="G131" s="54"/>
      <c r="H131" s="54"/>
      <c r="I131" s="54"/>
      <c r="J131" s="54"/>
      <c r="K131" s="54"/>
      <c r="L131" s="54"/>
      <c r="M131" s="54"/>
    </row>
    <row r="132" spans="7:13">
      <c r="I132" s="54"/>
      <c r="J132" s="54"/>
      <c r="K132" s="54"/>
      <c r="L132" s="54"/>
      <c r="M132" s="54"/>
    </row>
    <row r="145" spans="1:19" s="54" customFormat="1">
      <c r="A145" s="53"/>
      <c r="B145" s="53"/>
      <c r="C145" s="53"/>
      <c r="D145" s="53"/>
      <c r="E145" s="53"/>
      <c r="F145" s="53"/>
      <c r="G145" s="60"/>
      <c r="H145" s="60"/>
      <c r="I145" s="60"/>
      <c r="J145" s="60"/>
      <c r="K145" s="60"/>
      <c r="L145" s="60"/>
      <c r="M145" s="60"/>
      <c r="O145" s="56"/>
      <c r="P145" s="56"/>
      <c r="Q145" s="56"/>
      <c r="R145" s="56"/>
      <c r="S145" s="56"/>
    </row>
    <row r="146" spans="1:19" s="54" customFormat="1">
      <c r="A146" s="53"/>
      <c r="B146" s="53"/>
      <c r="C146" s="53"/>
      <c r="D146" s="53"/>
      <c r="E146" s="53"/>
      <c r="F146" s="53"/>
      <c r="G146" s="60"/>
      <c r="H146" s="60"/>
      <c r="I146" s="60"/>
      <c r="J146" s="60"/>
      <c r="K146" s="60"/>
      <c r="L146" s="60"/>
      <c r="M146" s="60"/>
    </row>
    <row r="147" spans="1:19" s="54" customFormat="1">
      <c r="A147" s="53"/>
      <c r="B147" s="53"/>
      <c r="C147" s="53"/>
      <c r="D147" s="53"/>
      <c r="E147" s="53"/>
      <c r="F147" s="53"/>
      <c r="G147" s="60"/>
      <c r="H147" s="60"/>
      <c r="I147" s="60"/>
      <c r="J147" s="60"/>
      <c r="K147" s="60"/>
      <c r="L147" s="60"/>
      <c r="M147" s="60"/>
    </row>
    <row r="148" spans="1:19" s="54" customFormat="1">
      <c r="A148" s="53"/>
      <c r="B148" s="53"/>
      <c r="C148" s="53"/>
      <c r="D148" s="53"/>
      <c r="E148" s="53"/>
      <c r="F148" s="53"/>
      <c r="G148" s="60"/>
      <c r="H148" s="60"/>
      <c r="I148" s="60"/>
      <c r="J148" s="60"/>
      <c r="K148" s="60"/>
      <c r="L148" s="60"/>
      <c r="M148" s="60"/>
    </row>
    <row r="149" spans="1:19" s="54" customFormat="1">
      <c r="A149" s="53"/>
      <c r="B149" s="53"/>
      <c r="C149" s="53"/>
      <c r="D149" s="53"/>
      <c r="E149" s="53"/>
      <c r="F149" s="53"/>
      <c r="G149" s="60"/>
      <c r="H149" s="60"/>
      <c r="I149" s="60"/>
      <c r="J149" s="60"/>
      <c r="K149" s="60"/>
      <c r="L149" s="60"/>
      <c r="M149" s="60"/>
    </row>
    <row r="150" spans="1:19" s="54" customFormat="1">
      <c r="A150" s="53"/>
      <c r="B150" s="53"/>
      <c r="C150" s="53"/>
      <c r="D150" s="53"/>
      <c r="E150" s="53"/>
      <c r="F150" s="53"/>
      <c r="G150" s="60"/>
      <c r="H150" s="60"/>
      <c r="I150" s="60"/>
      <c r="J150" s="60"/>
      <c r="K150" s="60"/>
      <c r="L150" s="60"/>
      <c r="M150" s="60"/>
    </row>
    <row r="151" spans="1:19" s="54" customFormat="1">
      <c r="A151" s="53"/>
      <c r="B151" s="53"/>
      <c r="C151" s="53"/>
      <c r="D151" s="53"/>
      <c r="E151" s="53"/>
      <c r="F151" s="53"/>
      <c r="G151" s="60"/>
      <c r="H151" s="60"/>
      <c r="I151" s="60"/>
      <c r="J151" s="60"/>
      <c r="K151" s="60"/>
      <c r="L151" s="60"/>
      <c r="M151" s="60"/>
    </row>
    <row r="152" spans="1:19" s="54" customFormat="1">
      <c r="A152" s="53"/>
      <c r="B152" s="53"/>
      <c r="C152" s="53"/>
      <c r="D152" s="53"/>
      <c r="E152" s="53"/>
      <c r="F152" s="53"/>
      <c r="G152" s="60"/>
      <c r="H152" s="60"/>
      <c r="I152" s="60"/>
      <c r="J152" s="60"/>
      <c r="K152" s="60"/>
      <c r="L152" s="60"/>
      <c r="M152" s="60"/>
    </row>
    <row r="153" spans="1:19">
      <c r="O153" s="54"/>
      <c r="P153" s="54"/>
      <c r="Q153" s="54"/>
      <c r="R153" s="54"/>
      <c r="S153" s="54"/>
    </row>
    <row r="192" spans="7:8">
      <c r="G192" s="54"/>
      <c r="H192" s="54"/>
    </row>
    <row r="193" spans="7:13">
      <c r="G193" s="54"/>
      <c r="H193" s="54"/>
      <c r="I193" s="54"/>
      <c r="J193" s="54"/>
      <c r="K193" s="54"/>
      <c r="L193" s="54"/>
      <c r="M193" s="54"/>
    </row>
    <row r="194" spans="7:13">
      <c r="G194" s="54"/>
      <c r="H194" s="54"/>
      <c r="I194" s="54"/>
      <c r="J194" s="54"/>
      <c r="K194" s="54"/>
      <c r="L194" s="54"/>
      <c r="M194" s="54"/>
    </row>
    <row r="195" spans="7:13">
      <c r="G195" s="54"/>
      <c r="H195" s="54"/>
      <c r="I195" s="54"/>
      <c r="J195" s="54"/>
      <c r="K195" s="54"/>
      <c r="L195" s="54"/>
      <c r="M195" s="54"/>
    </row>
    <row r="196" spans="7:13">
      <c r="G196" s="54"/>
      <c r="H196" s="54"/>
      <c r="I196" s="54"/>
      <c r="J196" s="54"/>
      <c r="K196" s="54"/>
      <c r="L196" s="54"/>
      <c r="M196" s="54"/>
    </row>
    <row r="197" spans="7:13">
      <c r="G197" s="54"/>
      <c r="H197" s="54"/>
      <c r="I197" s="54"/>
      <c r="J197" s="54"/>
      <c r="K197" s="54"/>
      <c r="L197" s="54"/>
      <c r="M197" s="54"/>
    </row>
    <row r="198" spans="7:13">
      <c r="G198" s="54"/>
      <c r="H198" s="54"/>
      <c r="I198" s="54"/>
      <c r="J198" s="54"/>
      <c r="K198" s="54"/>
      <c r="L198" s="54"/>
      <c r="M198" s="54"/>
    </row>
    <row r="199" spans="7:13">
      <c r="G199" s="54"/>
      <c r="H199" s="54"/>
      <c r="I199" s="54"/>
      <c r="J199" s="54"/>
      <c r="K199" s="54"/>
      <c r="L199" s="54"/>
      <c r="M199" s="54"/>
    </row>
    <row r="200" spans="7:13">
      <c r="I200" s="54"/>
      <c r="J200" s="54"/>
      <c r="K200" s="54"/>
      <c r="L200" s="54"/>
      <c r="M200" s="54"/>
    </row>
    <row r="213" spans="1:19" s="54" customFormat="1">
      <c r="A213" s="53"/>
      <c r="B213" s="53"/>
      <c r="C213" s="53"/>
      <c r="D213" s="53"/>
      <c r="E213" s="53"/>
      <c r="F213" s="53"/>
      <c r="G213" s="60"/>
      <c r="H213" s="60"/>
      <c r="I213" s="60"/>
      <c r="J213" s="60"/>
      <c r="K213" s="60"/>
      <c r="L213" s="60"/>
      <c r="M213" s="60"/>
      <c r="O213" s="56"/>
      <c r="P213" s="56"/>
      <c r="Q213" s="56"/>
      <c r="R213" s="56"/>
      <c r="S213" s="56"/>
    </row>
    <row r="214" spans="1:19" s="54" customFormat="1">
      <c r="A214" s="53"/>
      <c r="B214" s="53"/>
      <c r="C214" s="53"/>
      <c r="D214" s="53"/>
      <c r="E214" s="53"/>
      <c r="F214" s="53"/>
      <c r="G214" s="60"/>
      <c r="H214" s="60"/>
      <c r="I214" s="60"/>
      <c r="J214" s="60"/>
      <c r="K214" s="60"/>
      <c r="L214" s="60"/>
      <c r="M214" s="60"/>
    </row>
    <row r="215" spans="1:19" s="54" customFormat="1">
      <c r="A215" s="53"/>
      <c r="B215" s="53"/>
      <c r="C215" s="53"/>
      <c r="D215" s="53"/>
      <c r="E215" s="53"/>
      <c r="F215" s="53"/>
      <c r="G215" s="60"/>
      <c r="H215" s="60"/>
      <c r="I215" s="60"/>
      <c r="J215" s="60"/>
      <c r="K215" s="60"/>
      <c r="L215" s="60"/>
      <c r="M215" s="60"/>
    </row>
    <row r="216" spans="1:19" s="54" customFormat="1">
      <c r="A216" s="53"/>
      <c r="B216" s="53"/>
      <c r="C216" s="53"/>
      <c r="D216" s="53"/>
      <c r="E216" s="53"/>
      <c r="F216" s="53"/>
      <c r="G216" s="60"/>
      <c r="H216" s="60"/>
      <c r="I216" s="60"/>
      <c r="J216" s="60"/>
      <c r="K216" s="60"/>
      <c r="L216" s="60"/>
      <c r="M216" s="60"/>
    </row>
    <row r="217" spans="1:19" s="54" customFormat="1">
      <c r="A217" s="53"/>
      <c r="B217" s="53"/>
      <c r="C217" s="53"/>
      <c r="D217" s="53"/>
      <c r="E217" s="53"/>
      <c r="F217" s="53"/>
      <c r="G217" s="60"/>
      <c r="H217" s="60"/>
      <c r="I217" s="60"/>
      <c r="J217" s="60"/>
      <c r="K217" s="60"/>
      <c r="L217" s="60"/>
      <c r="M217" s="60"/>
    </row>
    <row r="218" spans="1:19" s="54" customFormat="1">
      <c r="A218" s="53"/>
      <c r="B218" s="53"/>
      <c r="C218" s="53"/>
      <c r="D218" s="53"/>
      <c r="E218" s="53"/>
      <c r="F218" s="53"/>
      <c r="G218" s="60"/>
      <c r="H218" s="60"/>
      <c r="I218" s="60"/>
      <c r="J218" s="60"/>
      <c r="K218" s="60"/>
      <c r="L218" s="60"/>
      <c r="M218" s="60"/>
    </row>
    <row r="219" spans="1:19" s="54" customFormat="1">
      <c r="A219" s="53"/>
      <c r="B219" s="53"/>
      <c r="C219" s="53"/>
      <c r="D219" s="53"/>
      <c r="E219" s="53"/>
      <c r="F219" s="53"/>
      <c r="G219" s="60"/>
      <c r="H219" s="60"/>
      <c r="I219" s="60"/>
      <c r="J219" s="60"/>
      <c r="K219" s="60"/>
      <c r="L219" s="60"/>
      <c r="M219" s="60"/>
    </row>
    <row r="220" spans="1:19" s="54" customFormat="1">
      <c r="A220" s="53"/>
      <c r="B220" s="53"/>
      <c r="C220" s="53"/>
      <c r="D220" s="53"/>
      <c r="E220" s="53"/>
      <c r="F220" s="53"/>
      <c r="G220" s="60"/>
      <c r="H220" s="60"/>
      <c r="I220" s="60"/>
      <c r="J220" s="60"/>
      <c r="K220" s="60"/>
      <c r="L220" s="60"/>
      <c r="M220" s="60"/>
    </row>
    <row r="221" spans="1:19">
      <c r="O221" s="54"/>
      <c r="P221" s="54"/>
      <c r="Q221" s="54"/>
      <c r="R221" s="54"/>
      <c r="S221" s="54"/>
    </row>
    <row r="260" spans="7:13">
      <c r="G260" s="54"/>
      <c r="H260" s="54"/>
    </row>
    <row r="261" spans="7:13">
      <c r="G261" s="54"/>
      <c r="H261" s="54"/>
      <c r="I261" s="54"/>
      <c r="J261" s="54"/>
      <c r="K261" s="54"/>
      <c r="L261" s="54"/>
      <c r="M261" s="54"/>
    </row>
    <row r="262" spans="7:13">
      <c r="G262" s="54"/>
      <c r="H262" s="54"/>
      <c r="I262" s="54"/>
      <c r="J262" s="54"/>
      <c r="K262" s="54"/>
      <c r="L262" s="54"/>
      <c r="M262" s="54"/>
    </row>
    <row r="263" spans="7:13">
      <c r="G263" s="54"/>
      <c r="H263" s="54"/>
      <c r="I263" s="54"/>
      <c r="J263" s="54"/>
      <c r="K263" s="54"/>
      <c r="L263" s="54"/>
      <c r="M263" s="54"/>
    </row>
    <row r="264" spans="7:13">
      <c r="G264" s="54"/>
      <c r="H264" s="54"/>
      <c r="I264" s="54"/>
      <c r="J264" s="54"/>
      <c r="K264" s="54"/>
      <c r="L264" s="54"/>
      <c r="M264" s="54"/>
    </row>
    <row r="265" spans="7:13">
      <c r="G265" s="54"/>
      <c r="H265" s="54"/>
      <c r="I265" s="54"/>
      <c r="J265" s="54"/>
      <c r="K265" s="54"/>
      <c r="L265" s="54"/>
      <c r="M265" s="54"/>
    </row>
    <row r="266" spans="7:13">
      <c r="G266" s="54"/>
      <c r="H266" s="54"/>
      <c r="I266" s="54"/>
      <c r="J266" s="54"/>
      <c r="K266" s="54"/>
      <c r="L266" s="54"/>
      <c r="M266" s="54"/>
    </row>
    <row r="267" spans="7:13">
      <c r="G267" s="54"/>
      <c r="H267" s="54"/>
      <c r="I267" s="54"/>
      <c r="J267" s="54"/>
      <c r="K267" s="54"/>
      <c r="L267" s="54"/>
      <c r="M267" s="54"/>
    </row>
    <row r="268" spans="7:13">
      <c r="I268" s="54"/>
      <c r="J268" s="54"/>
      <c r="K268" s="54"/>
      <c r="L268" s="54"/>
      <c r="M268" s="54"/>
    </row>
    <row r="281" spans="1:19" s="54" customFormat="1">
      <c r="A281" s="53"/>
      <c r="B281" s="53"/>
      <c r="C281" s="53"/>
      <c r="D281" s="53"/>
      <c r="E281" s="53"/>
      <c r="F281" s="53"/>
      <c r="G281" s="60"/>
      <c r="H281" s="60"/>
      <c r="I281" s="60"/>
      <c r="J281" s="60"/>
      <c r="K281" s="60"/>
      <c r="L281" s="60"/>
      <c r="M281" s="60"/>
      <c r="O281" s="56"/>
      <c r="P281" s="56"/>
      <c r="Q281" s="56"/>
      <c r="R281" s="56"/>
      <c r="S281" s="56"/>
    </row>
    <row r="282" spans="1:19" s="54" customFormat="1">
      <c r="A282" s="53"/>
      <c r="B282" s="53"/>
      <c r="C282" s="53"/>
      <c r="D282" s="53"/>
      <c r="E282" s="53"/>
      <c r="F282" s="53"/>
      <c r="G282" s="60"/>
      <c r="H282" s="60"/>
      <c r="I282" s="60"/>
      <c r="J282" s="60"/>
      <c r="K282" s="60"/>
      <c r="L282" s="60"/>
      <c r="M282" s="60"/>
    </row>
    <row r="283" spans="1:19" s="54" customFormat="1">
      <c r="A283" s="53"/>
      <c r="B283" s="53"/>
      <c r="C283" s="53"/>
      <c r="D283" s="53"/>
      <c r="E283" s="53"/>
      <c r="F283" s="53"/>
      <c r="G283" s="60"/>
      <c r="H283" s="60"/>
      <c r="I283" s="60"/>
      <c r="J283" s="60"/>
      <c r="K283" s="60"/>
      <c r="L283" s="60"/>
      <c r="M283" s="60"/>
    </row>
    <row r="284" spans="1:19" s="54" customFormat="1">
      <c r="A284" s="53"/>
      <c r="B284" s="53"/>
      <c r="C284" s="53"/>
      <c r="D284" s="53"/>
      <c r="E284" s="53"/>
      <c r="F284" s="53"/>
      <c r="G284" s="60"/>
      <c r="H284" s="60"/>
      <c r="I284" s="60"/>
      <c r="J284" s="60"/>
      <c r="K284" s="60"/>
      <c r="L284" s="60"/>
      <c r="M284" s="60"/>
    </row>
    <row r="285" spans="1:19" s="54" customFormat="1">
      <c r="A285" s="53"/>
      <c r="B285" s="53"/>
      <c r="C285" s="53"/>
      <c r="D285" s="53"/>
      <c r="E285" s="53"/>
      <c r="F285" s="53"/>
      <c r="G285" s="60"/>
      <c r="H285" s="60"/>
      <c r="I285" s="60"/>
      <c r="J285" s="60"/>
      <c r="K285" s="60"/>
      <c r="L285" s="60"/>
      <c r="M285" s="60"/>
    </row>
    <row r="286" spans="1:19" s="54" customFormat="1">
      <c r="A286" s="53"/>
      <c r="B286" s="53"/>
      <c r="C286" s="53"/>
      <c r="D286" s="53"/>
      <c r="E286" s="53"/>
      <c r="F286" s="53"/>
      <c r="G286" s="60"/>
      <c r="H286" s="60"/>
      <c r="I286" s="60"/>
      <c r="J286" s="60"/>
      <c r="K286" s="60"/>
      <c r="L286" s="60"/>
      <c r="M286" s="60"/>
    </row>
    <row r="287" spans="1:19" s="54" customFormat="1">
      <c r="A287" s="53"/>
      <c r="B287" s="53"/>
      <c r="C287" s="53"/>
      <c r="D287" s="53"/>
      <c r="E287" s="53"/>
      <c r="F287" s="53"/>
      <c r="G287" s="60"/>
      <c r="H287" s="60"/>
      <c r="I287" s="60"/>
      <c r="J287" s="60"/>
      <c r="K287" s="60"/>
      <c r="L287" s="60"/>
      <c r="M287" s="60"/>
    </row>
    <row r="288" spans="1:19" s="54" customFormat="1">
      <c r="A288" s="53"/>
      <c r="B288" s="53"/>
      <c r="C288" s="53"/>
      <c r="D288" s="53"/>
      <c r="E288" s="53"/>
      <c r="F288" s="53"/>
      <c r="G288" s="60"/>
      <c r="H288" s="60"/>
      <c r="I288" s="60"/>
      <c r="J288" s="60"/>
      <c r="K288" s="60"/>
      <c r="L288" s="60"/>
      <c r="M288" s="60"/>
    </row>
    <row r="289" spans="15:19">
      <c r="O289" s="54"/>
      <c r="P289" s="54"/>
      <c r="Q289" s="54"/>
      <c r="R289" s="54"/>
      <c r="S289" s="54"/>
    </row>
    <row r="328" spans="7:13">
      <c r="G328" s="54"/>
      <c r="H328" s="54"/>
    </row>
    <row r="329" spans="7:13">
      <c r="G329" s="54"/>
      <c r="H329" s="54"/>
      <c r="I329" s="54"/>
      <c r="J329" s="54"/>
      <c r="K329" s="54"/>
      <c r="L329" s="54"/>
      <c r="M329" s="54"/>
    </row>
    <row r="330" spans="7:13">
      <c r="G330" s="54"/>
      <c r="H330" s="54"/>
      <c r="I330" s="54"/>
      <c r="J330" s="54"/>
      <c r="K330" s="54"/>
      <c r="L330" s="54"/>
      <c r="M330" s="54"/>
    </row>
    <row r="331" spans="7:13">
      <c r="G331" s="54"/>
      <c r="H331" s="54"/>
      <c r="I331" s="54"/>
      <c r="J331" s="54"/>
      <c r="K331" s="54"/>
      <c r="L331" s="54"/>
      <c r="M331" s="54"/>
    </row>
    <row r="332" spans="7:13">
      <c r="G332" s="54"/>
      <c r="H332" s="54"/>
      <c r="I332" s="54"/>
      <c r="J332" s="54"/>
      <c r="K332" s="54"/>
      <c r="L332" s="54"/>
      <c r="M332" s="54"/>
    </row>
    <row r="333" spans="7:13">
      <c r="G333" s="54"/>
      <c r="H333" s="54"/>
      <c r="I333" s="54"/>
      <c r="J333" s="54"/>
      <c r="K333" s="54"/>
      <c r="L333" s="54"/>
      <c r="M333" s="54"/>
    </row>
    <row r="334" spans="7:13">
      <c r="G334" s="54"/>
      <c r="H334" s="54"/>
      <c r="I334" s="54"/>
      <c r="J334" s="54"/>
      <c r="K334" s="54"/>
      <c r="L334" s="54"/>
      <c r="M334" s="54"/>
    </row>
    <row r="335" spans="7:13">
      <c r="G335" s="54"/>
      <c r="H335" s="54"/>
      <c r="I335" s="54"/>
      <c r="J335" s="54"/>
      <c r="K335" s="54"/>
      <c r="L335" s="54"/>
      <c r="M335" s="54"/>
    </row>
    <row r="336" spans="7:13">
      <c r="I336" s="54"/>
      <c r="J336" s="54"/>
      <c r="K336" s="54"/>
      <c r="L336" s="54"/>
      <c r="M336" s="54"/>
    </row>
    <row r="349" spans="1:19" s="54" customFormat="1">
      <c r="A349" s="53"/>
      <c r="B349" s="53"/>
      <c r="C349" s="53"/>
      <c r="D349" s="53"/>
      <c r="E349" s="53"/>
      <c r="F349" s="53"/>
      <c r="G349" s="60"/>
      <c r="H349" s="60"/>
      <c r="I349" s="60"/>
      <c r="J349" s="60"/>
      <c r="K349" s="60"/>
      <c r="L349" s="60"/>
      <c r="M349" s="60"/>
      <c r="O349" s="56"/>
      <c r="P349" s="56"/>
      <c r="Q349" s="56"/>
      <c r="R349" s="56"/>
      <c r="S349" s="56"/>
    </row>
    <row r="350" spans="1:19" s="54" customFormat="1">
      <c r="A350" s="53"/>
      <c r="B350" s="53"/>
      <c r="C350" s="53"/>
      <c r="D350" s="53"/>
      <c r="E350" s="53"/>
      <c r="F350" s="53"/>
      <c r="G350" s="60"/>
      <c r="H350" s="60"/>
      <c r="I350" s="60"/>
      <c r="J350" s="60"/>
      <c r="K350" s="60"/>
      <c r="L350" s="60"/>
      <c r="M350" s="60"/>
    </row>
    <row r="351" spans="1:19" s="54" customFormat="1">
      <c r="A351" s="53"/>
      <c r="B351" s="53"/>
      <c r="C351" s="53"/>
      <c r="D351" s="53"/>
      <c r="E351" s="53"/>
      <c r="F351" s="53"/>
      <c r="G351" s="60"/>
      <c r="H351" s="60"/>
      <c r="I351" s="60"/>
      <c r="J351" s="60"/>
      <c r="K351" s="60"/>
      <c r="L351" s="60"/>
      <c r="M351" s="60"/>
    </row>
    <row r="352" spans="1:19" s="54" customFormat="1">
      <c r="A352" s="53"/>
      <c r="B352" s="53"/>
      <c r="C352" s="53"/>
      <c r="D352" s="53"/>
      <c r="E352" s="53"/>
      <c r="F352" s="53"/>
      <c r="G352" s="60"/>
      <c r="H352" s="60"/>
      <c r="I352" s="60"/>
      <c r="J352" s="60"/>
      <c r="K352" s="60"/>
      <c r="L352" s="60"/>
      <c r="M352" s="60"/>
    </row>
    <row r="353" spans="1:19" s="54" customFormat="1">
      <c r="A353" s="53"/>
      <c r="B353" s="53"/>
      <c r="C353" s="53"/>
      <c r="D353" s="53"/>
      <c r="E353" s="53"/>
      <c r="F353" s="53"/>
      <c r="G353" s="60"/>
      <c r="H353" s="60"/>
      <c r="I353" s="60"/>
      <c r="J353" s="60"/>
      <c r="K353" s="60"/>
      <c r="L353" s="60"/>
      <c r="M353" s="60"/>
    </row>
    <row r="354" spans="1:19" s="54" customFormat="1">
      <c r="A354" s="53"/>
      <c r="B354" s="53"/>
      <c r="C354" s="53"/>
      <c r="D354" s="53"/>
      <c r="E354" s="53"/>
      <c r="F354" s="53"/>
      <c r="G354" s="60"/>
      <c r="H354" s="60"/>
      <c r="I354" s="60"/>
      <c r="J354" s="60"/>
      <c r="K354" s="60"/>
      <c r="L354" s="60"/>
      <c r="M354" s="60"/>
    </row>
    <row r="355" spans="1:19" s="54" customFormat="1">
      <c r="A355" s="53"/>
      <c r="B355" s="53"/>
      <c r="C355" s="53"/>
      <c r="D355" s="53"/>
      <c r="E355" s="53"/>
      <c r="F355" s="53"/>
      <c r="G355" s="60"/>
      <c r="H355" s="60"/>
      <c r="I355" s="60"/>
      <c r="J355" s="60"/>
      <c r="K355" s="60"/>
      <c r="L355" s="60"/>
      <c r="M355" s="60"/>
    </row>
    <row r="356" spans="1:19" s="54" customFormat="1">
      <c r="A356" s="53"/>
      <c r="B356" s="53"/>
      <c r="C356" s="53"/>
      <c r="D356" s="53"/>
      <c r="E356" s="53"/>
      <c r="F356" s="53"/>
      <c r="G356" s="60"/>
      <c r="H356" s="60"/>
      <c r="I356" s="60"/>
      <c r="J356" s="60"/>
      <c r="K356" s="60"/>
      <c r="L356" s="60"/>
      <c r="M356" s="60"/>
    </row>
    <row r="357" spans="1:19">
      <c r="O357" s="54"/>
      <c r="P357" s="54"/>
      <c r="Q357" s="54"/>
      <c r="R357" s="54"/>
      <c r="S357" s="54"/>
    </row>
    <row r="396" spans="7:13">
      <c r="G396" s="54"/>
      <c r="H396" s="54"/>
    </row>
    <row r="397" spans="7:13">
      <c r="G397" s="54"/>
      <c r="H397" s="54"/>
      <c r="I397" s="54"/>
      <c r="J397" s="54"/>
      <c r="K397" s="54"/>
      <c r="L397" s="54"/>
      <c r="M397" s="54"/>
    </row>
    <row r="398" spans="7:13">
      <c r="G398" s="54"/>
      <c r="H398" s="54"/>
      <c r="I398" s="54"/>
      <c r="J398" s="54"/>
      <c r="K398" s="54"/>
      <c r="L398" s="54"/>
      <c r="M398" s="54"/>
    </row>
    <row r="399" spans="7:13">
      <c r="G399" s="54"/>
      <c r="H399" s="54"/>
      <c r="I399" s="54"/>
      <c r="J399" s="54"/>
      <c r="K399" s="54"/>
      <c r="L399" s="54"/>
      <c r="M399" s="54"/>
    </row>
    <row r="400" spans="7:13">
      <c r="G400" s="54"/>
      <c r="H400" s="54"/>
      <c r="I400" s="54"/>
      <c r="J400" s="54"/>
      <c r="K400" s="54"/>
      <c r="L400" s="54"/>
      <c r="M400" s="54"/>
    </row>
    <row r="401" spans="7:13">
      <c r="G401" s="54"/>
      <c r="H401" s="54"/>
      <c r="I401" s="54"/>
      <c r="J401" s="54"/>
      <c r="K401" s="54"/>
      <c r="L401" s="54"/>
      <c r="M401" s="54"/>
    </row>
    <row r="402" spans="7:13">
      <c r="G402" s="54"/>
      <c r="H402" s="54"/>
      <c r="I402" s="54"/>
      <c r="J402" s="54"/>
      <c r="K402" s="54"/>
      <c r="L402" s="54"/>
      <c r="M402" s="54"/>
    </row>
    <row r="403" spans="7:13">
      <c r="G403" s="54"/>
      <c r="H403" s="54"/>
      <c r="I403" s="54"/>
      <c r="J403" s="54"/>
      <c r="K403" s="54"/>
      <c r="L403" s="54"/>
      <c r="M403" s="54"/>
    </row>
    <row r="404" spans="7:13">
      <c r="I404" s="54"/>
      <c r="J404" s="54"/>
      <c r="K404" s="54"/>
      <c r="L404" s="54"/>
      <c r="M404" s="54"/>
    </row>
    <row r="417" spans="1:19" s="54" customFormat="1">
      <c r="A417" s="53"/>
      <c r="B417" s="53"/>
      <c r="C417" s="53"/>
      <c r="D417" s="53"/>
      <c r="E417" s="53"/>
      <c r="F417" s="53"/>
      <c r="G417" s="60"/>
      <c r="H417" s="60"/>
      <c r="I417" s="60"/>
      <c r="J417" s="60"/>
      <c r="K417" s="60"/>
      <c r="L417" s="60"/>
      <c r="M417" s="60"/>
      <c r="O417" s="56"/>
      <c r="P417" s="56"/>
      <c r="Q417" s="56"/>
      <c r="R417" s="56"/>
      <c r="S417" s="56"/>
    </row>
    <row r="418" spans="1:19" s="54" customFormat="1">
      <c r="A418" s="53"/>
      <c r="B418" s="53"/>
      <c r="C418" s="53"/>
      <c r="D418" s="53"/>
      <c r="E418" s="53"/>
      <c r="F418" s="53"/>
      <c r="G418" s="60"/>
      <c r="H418" s="60"/>
      <c r="I418" s="60"/>
      <c r="J418" s="60"/>
      <c r="K418" s="60"/>
      <c r="L418" s="60"/>
      <c r="M418" s="60"/>
    </row>
    <row r="419" spans="1:19" s="54" customFormat="1">
      <c r="A419" s="53"/>
      <c r="B419" s="53"/>
      <c r="C419" s="53"/>
      <c r="D419" s="53"/>
      <c r="E419" s="53"/>
      <c r="F419" s="53"/>
      <c r="G419" s="60"/>
      <c r="H419" s="60"/>
      <c r="I419" s="60"/>
      <c r="J419" s="60"/>
      <c r="K419" s="60"/>
      <c r="L419" s="60"/>
      <c r="M419" s="60"/>
    </row>
    <row r="420" spans="1:19" s="54" customFormat="1">
      <c r="A420" s="53"/>
      <c r="B420" s="53"/>
      <c r="C420" s="53"/>
      <c r="D420" s="53"/>
      <c r="E420" s="53"/>
      <c r="F420" s="53"/>
      <c r="G420" s="60"/>
      <c r="H420" s="60"/>
      <c r="I420" s="60"/>
      <c r="J420" s="60"/>
      <c r="K420" s="60"/>
      <c r="L420" s="60"/>
      <c r="M420" s="60"/>
    </row>
    <row r="421" spans="1:19" s="54" customFormat="1">
      <c r="A421" s="53"/>
      <c r="B421" s="53"/>
      <c r="C421" s="53"/>
      <c r="D421" s="53"/>
      <c r="E421" s="53"/>
      <c r="F421" s="53"/>
      <c r="G421" s="60"/>
      <c r="H421" s="60"/>
      <c r="I421" s="60"/>
      <c r="J421" s="60"/>
      <c r="K421" s="60"/>
      <c r="L421" s="60"/>
      <c r="M421" s="60"/>
    </row>
    <row r="422" spans="1:19" s="54" customFormat="1">
      <c r="A422" s="53"/>
      <c r="B422" s="53"/>
      <c r="C422" s="53"/>
      <c r="D422" s="53"/>
      <c r="E422" s="53"/>
      <c r="F422" s="53"/>
      <c r="G422" s="60"/>
      <c r="H422" s="60"/>
      <c r="I422" s="60"/>
      <c r="J422" s="60"/>
      <c r="K422" s="60"/>
      <c r="L422" s="60"/>
      <c r="M422" s="60"/>
    </row>
    <row r="423" spans="1:19" s="54" customFormat="1">
      <c r="A423" s="53"/>
      <c r="B423" s="53"/>
      <c r="C423" s="53"/>
      <c r="D423" s="53"/>
      <c r="E423" s="53"/>
      <c r="F423" s="53"/>
      <c r="G423" s="60"/>
      <c r="H423" s="60"/>
      <c r="I423" s="60"/>
      <c r="J423" s="60"/>
      <c r="K423" s="60"/>
      <c r="L423" s="60"/>
      <c r="M423" s="60"/>
    </row>
    <row r="424" spans="1:19" s="54" customFormat="1">
      <c r="A424" s="53"/>
      <c r="B424" s="53"/>
      <c r="C424" s="53"/>
      <c r="D424" s="53"/>
      <c r="E424" s="53"/>
      <c r="F424" s="53"/>
      <c r="G424" s="60"/>
      <c r="H424" s="60"/>
      <c r="I424" s="60"/>
      <c r="J424" s="60"/>
      <c r="K424" s="60"/>
      <c r="L424" s="60"/>
      <c r="M424" s="60"/>
    </row>
    <row r="425" spans="1:19">
      <c r="O425" s="54"/>
      <c r="P425" s="54"/>
      <c r="Q425" s="54"/>
      <c r="R425" s="54"/>
      <c r="S425" s="54"/>
    </row>
    <row r="464" spans="7:8">
      <c r="G464" s="54"/>
      <c r="H464" s="54"/>
    </row>
    <row r="465" spans="7:13">
      <c r="G465" s="54"/>
      <c r="H465" s="54"/>
      <c r="I465" s="54"/>
      <c r="J465" s="54"/>
      <c r="K465" s="54"/>
      <c r="L465" s="54"/>
      <c r="M465" s="54"/>
    </row>
    <row r="466" spans="7:13">
      <c r="G466" s="54"/>
      <c r="H466" s="54"/>
      <c r="I466" s="54"/>
      <c r="J466" s="54"/>
      <c r="K466" s="54"/>
      <c r="L466" s="54"/>
      <c r="M466" s="54"/>
    </row>
    <row r="467" spans="7:13">
      <c r="G467" s="54"/>
      <c r="H467" s="54"/>
      <c r="I467" s="54"/>
      <c r="J467" s="54"/>
      <c r="K467" s="54"/>
      <c r="L467" s="54"/>
      <c r="M467" s="54"/>
    </row>
    <row r="468" spans="7:13">
      <c r="G468" s="54"/>
      <c r="H468" s="54"/>
      <c r="I468" s="54"/>
      <c r="J468" s="54"/>
      <c r="K468" s="54"/>
      <c r="L468" s="54"/>
      <c r="M468" s="54"/>
    </row>
    <row r="469" spans="7:13">
      <c r="G469" s="54"/>
      <c r="H469" s="54"/>
      <c r="I469" s="54"/>
      <c r="J469" s="54"/>
      <c r="K469" s="54"/>
      <c r="L469" s="54"/>
      <c r="M469" s="54"/>
    </row>
    <row r="470" spans="7:13">
      <c r="G470" s="54"/>
      <c r="H470" s="54"/>
      <c r="I470" s="54"/>
      <c r="J470" s="54"/>
      <c r="K470" s="54"/>
      <c r="L470" s="54"/>
      <c r="M470" s="54"/>
    </row>
    <row r="471" spans="7:13">
      <c r="G471" s="54"/>
      <c r="H471" s="54"/>
      <c r="I471" s="54"/>
      <c r="J471" s="54"/>
      <c r="K471" s="54"/>
      <c r="L471" s="54"/>
      <c r="M471" s="54"/>
    </row>
    <row r="472" spans="7:13">
      <c r="I472" s="54"/>
      <c r="J472" s="54"/>
      <c r="K472" s="54"/>
      <c r="L472" s="54"/>
      <c r="M472" s="54"/>
    </row>
    <row r="485" spans="1:19" s="54" customFormat="1">
      <c r="A485" s="53"/>
      <c r="B485" s="53"/>
      <c r="C485" s="53"/>
      <c r="D485" s="53"/>
      <c r="E485" s="53"/>
      <c r="F485" s="53"/>
      <c r="G485" s="60"/>
      <c r="H485" s="60"/>
      <c r="I485" s="60"/>
      <c r="J485" s="60"/>
      <c r="K485" s="60"/>
      <c r="L485" s="60"/>
      <c r="M485" s="60"/>
      <c r="O485" s="56"/>
      <c r="P485" s="56"/>
      <c r="Q485" s="56"/>
      <c r="R485" s="56"/>
      <c r="S485" s="56"/>
    </row>
    <row r="486" spans="1:19" s="54" customFormat="1">
      <c r="A486" s="53"/>
      <c r="B486" s="53"/>
      <c r="C486" s="53"/>
      <c r="D486" s="53"/>
      <c r="E486" s="53"/>
      <c r="F486" s="53"/>
      <c r="G486" s="60"/>
      <c r="H486" s="60"/>
      <c r="I486" s="60"/>
      <c r="J486" s="60"/>
      <c r="K486" s="60"/>
      <c r="L486" s="60"/>
      <c r="M486" s="60"/>
    </row>
    <row r="487" spans="1:19" s="54" customFormat="1">
      <c r="A487" s="53"/>
      <c r="B487" s="53"/>
      <c r="C487" s="53"/>
      <c r="D487" s="53"/>
      <c r="E487" s="53"/>
      <c r="F487" s="53"/>
      <c r="G487" s="60"/>
      <c r="H487" s="60"/>
      <c r="I487" s="60"/>
      <c r="J487" s="60"/>
      <c r="K487" s="60"/>
      <c r="L487" s="60"/>
      <c r="M487" s="60"/>
    </row>
    <row r="488" spans="1:19" s="54" customFormat="1">
      <c r="A488" s="53"/>
      <c r="B488" s="53"/>
      <c r="C488" s="53"/>
      <c r="D488" s="53"/>
      <c r="E488" s="53"/>
      <c r="F488" s="53"/>
      <c r="G488" s="60"/>
      <c r="H488" s="60"/>
      <c r="I488" s="60"/>
      <c r="J488" s="60"/>
      <c r="K488" s="60"/>
      <c r="L488" s="60"/>
      <c r="M488" s="60"/>
    </row>
    <row r="489" spans="1:19" s="54" customFormat="1">
      <c r="A489" s="53"/>
      <c r="B489" s="53"/>
      <c r="C489" s="53"/>
      <c r="D489" s="53"/>
      <c r="E489" s="53"/>
      <c r="F489" s="53"/>
      <c r="G489" s="60"/>
      <c r="H489" s="60"/>
      <c r="I489" s="60"/>
      <c r="J489" s="60"/>
      <c r="K489" s="60"/>
      <c r="L489" s="60"/>
      <c r="M489" s="60"/>
    </row>
    <row r="490" spans="1:19" s="54" customFormat="1">
      <c r="A490" s="53"/>
      <c r="B490" s="53"/>
      <c r="C490" s="53"/>
      <c r="D490" s="53"/>
      <c r="E490" s="53"/>
      <c r="F490" s="53"/>
      <c r="G490" s="60"/>
      <c r="H490" s="60"/>
      <c r="I490" s="60"/>
      <c r="J490" s="60"/>
      <c r="K490" s="60"/>
      <c r="L490" s="60"/>
      <c r="M490" s="60"/>
    </row>
    <row r="491" spans="1:19" s="54" customFormat="1">
      <c r="A491" s="53"/>
      <c r="B491" s="53"/>
      <c r="C491" s="53"/>
      <c r="D491" s="53"/>
      <c r="E491" s="53"/>
      <c r="F491" s="53"/>
      <c r="G491" s="60"/>
      <c r="H491" s="60"/>
      <c r="I491" s="60"/>
      <c r="J491" s="60"/>
      <c r="K491" s="60"/>
      <c r="L491" s="60"/>
      <c r="M491" s="60"/>
    </row>
    <row r="492" spans="1:19" s="54" customFormat="1">
      <c r="A492" s="53"/>
      <c r="B492" s="53"/>
      <c r="C492" s="53"/>
      <c r="D492" s="53"/>
      <c r="E492" s="53"/>
      <c r="F492" s="53"/>
      <c r="G492" s="60"/>
      <c r="H492" s="60"/>
      <c r="I492" s="60"/>
      <c r="J492" s="60"/>
      <c r="K492" s="60"/>
      <c r="L492" s="60"/>
      <c r="M492" s="60"/>
    </row>
    <row r="493" spans="1:19">
      <c r="O493" s="54"/>
      <c r="P493" s="54"/>
      <c r="Q493" s="54"/>
      <c r="R493" s="54"/>
      <c r="S493" s="54"/>
    </row>
    <row r="532" spans="7:13">
      <c r="G532" s="54"/>
      <c r="H532" s="54"/>
    </row>
    <row r="533" spans="7:13">
      <c r="G533" s="54"/>
      <c r="H533" s="54"/>
      <c r="I533" s="54"/>
      <c r="J533" s="54"/>
      <c r="K533" s="54"/>
      <c r="L533" s="54"/>
      <c r="M533" s="54"/>
    </row>
    <row r="534" spans="7:13">
      <c r="G534" s="54"/>
      <c r="H534" s="54"/>
      <c r="I534" s="54"/>
      <c r="J534" s="54"/>
      <c r="K534" s="54"/>
      <c r="L534" s="54"/>
      <c r="M534" s="54"/>
    </row>
    <row r="535" spans="7:13">
      <c r="G535" s="54"/>
      <c r="H535" s="54"/>
      <c r="I535" s="54"/>
      <c r="J535" s="54"/>
      <c r="K535" s="54"/>
      <c r="L535" s="54"/>
      <c r="M535" s="54"/>
    </row>
    <row r="536" spans="7:13">
      <c r="G536" s="54"/>
      <c r="H536" s="54"/>
      <c r="I536" s="54"/>
      <c r="J536" s="54"/>
      <c r="K536" s="54"/>
      <c r="L536" s="54"/>
      <c r="M536" s="54"/>
    </row>
    <row r="537" spans="7:13">
      <c r="G537" s="54"/>
      <c r="H537" s="54"/>
      <c r="I537" s="54"/>
      <c r="J537" s="54"/>
      <c r="K537" s="54"/>
      <c r="L537" s="54"/>
      <c r="M537" s="54"/>
    </row>
    <row r="538" spans="7:13">
      <c r="G538" s="54"/>
      <c r="H538" s="54"/>
      <c r="I538" s="54"/>
      <c r="J538" s="54"/>
      <c r="K538" s="54"/>
      <c r="L538" s="54"/>
      <c r="M538" s="54"/>
    </row>
    <row r="539" spans="7:13">
      <c r="G539" s="54"/>
      <c r="H539" s="54"/>
      <c r="I539" s="54"/>
      <c r="J539" s="54"/>
      <c r="K539" s="54"/>
      <c r="L539" s="54"/>
      <c r="M539" s="54"/>
    </row>
    <row r="540" spans="7:13">
      <c r="I540" s="54"/>
      <c r="J540" s="54"/>
      <c r="K540" s="54"/>
      <c r="L540" s="54"/>
      <c r="M540" s="54"/>
    </row>
  </sheetData>
  <mergeCells count="32">
    <mergeCell ref="Z4:AA4"/>
    <mergeCell ref="U4:V4"/>
    <mergeCell ref="X4:Y4"/>
    <mergeCell ref="G24:G27"/>
    <mergeCell ref="H24:H27"/>
    <mergeCell ref="G20:G23"/>
    <mergeCell ref="H20:H23"/>
    <mergeCell ref="G16:G19"/>
    <mergeCell ref="H16:H19"/>
    <mergeCell ref="G44:G47"/>
    <mergeCell ref="H44:H47"/>
    <mergeCell ref="G48:G51"/>
    <mergeCell ref="H48:H51"/>
    <mergeCell ref="G28:G31"/>
    <mergeCell ref="H28:H31"/>
    <mergeCell ref="G32:G35"/>
    <mergeCell ref="H32:H35"/>
    <mergeCell ref="G36:G39"/>
    <mergeCell ref="H36:H39"/>
    <mergeCell ref="G40:G43"/>
    <mergeCell ref="H40:H43"/>
    <mergeCell ref="B2:E2"/>
    <mergeCell ref="R4:S4"/>
    <mergeCell ref="G2:H2"/>
    <mergeCell ref="H12:H15"/>
    <mergeCell ref="G12:G15"/>
    <mergeCell ref="G8:G11"/>
    <mergeCell ref="H8:H11"/>
    <mergeCell ref="G4:G7"/>
    <mergeCell ref="H4:H7"/>
    <mergeCell ref="P4:Q4"/>
    <mergeCell ref="O4:O5"/>
  </mergeCells>
  <phoneticPr fontId="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DF53A-BC18-4B7F-A0B1-C567925ACCC8}">
  <sheetPr>
    <tabColor theme="9" tint="0.39997558519241921"/>
  </sheetPr>
  <dimension ref="A1:V492"/>
  <sheetViews>
    <sheetView workbookViewId="0">
      <selection activeCell="Q71" sqref="Q71:R71"/>
    </sheetView>
  </sheetViews>
  <sheetFormatPr defaultRowHeight="16.5" customHeight="1"/>
  <cols>
    <col min="1" max="1" width="2" style="54" customWidth="1"/>
    <col min="2" max="5" width="9" style="54"/>
    <col min="6" max="6" width="1.09765625" style="54" customWidth="1"/>
    <col min="7" max="14" width="9" style="60"/>
    <col min="15" max="15" width="1.09765625" style="60" customWidth="1"/>
    <col min="16" max="18" width="9" style="60"/>
    <col min="19" max="19" width="1.09765625" style="60" customWidth="1"/>
    <col min="20" max="108" width="9" style="60"/>
    <col min="109" max="109" width="1.69921875" style="60" customWidth="1"/>
    <col min="110" max="110" width="2.5" style="60" customWidth="1"/>
    <col min="111" max="111" width="3.59765625" style="60" customWidth="1"/>
    <col min="112" max="112" width="2.69921875" style="60" customWidth="1"/>
    <col min="113" max="113" width="0.8984375" style="60" customWidth="1"/>
    <col min="114" max="114" width="1.19921875" style="60" customWidth="1"/>
    <col min="115" max="115" width="5.3984375" style="60" customWidth="1"/>
    <col min="116" max="116" width="6.5" style="60" customWidth="1"/>
    <col min="117" max="117" width="4.09765625" style="60" customWidth="1"/>
    <col min="118" max="118" width="7.8984375" style="60" customWidth="1"/>
    <col min="119" max="119" width="8.69921875" style="60" customWidth="1"/>
    <col min="120" max="123" width="6.19921875" style="60" customWidth="1"/>
    <col min="124" max="124" width="4.8984375" style="60" customWidth="1"/>
    <col min="125" max="125" width="2.5" style="60" customWidth="1"/>
    <col min="126" max="126" width="4.8984375" style="60" customWidth="1"/>
    <col min="127" max="364" width="9" style="60"/>
    <col min="365" max="365" width="1.69921875" style="60" customWidth="1"/>
    <col min="366" max="366" width="2.5" style="60" customWidth="1"/>
    <col min="367" max="367" width="3.59765625" style="60" customWidth="1"/>
    <col min="368" max="368" width="2.69921875" style="60" customWidth="1"/>
    <col min="369" max="369" width="0.8984375" style="60" customWidth="1"/>
    <col min="370" max="370" width="1.19921875" style="60" customWidth="1"/>
    <col min="371" max="371" width="5.3984375" style="60" customWidth="1"/>
    <col min="372" max="372" width="6.5" style="60" customWidth="1"/>
    <col min="373" max="373" width="4.09765625" style="60" customWidth="1"/>
    <col min="374" max="374" width="7.8984375" style="60" customWidth="1"/>
    <col min="375" max="375" width="8.69921875" style="60" customWidth="1"/>
    <col min="376" max="379" width="6.19921875" style="60" customWidth="1"/>
    <col min="380" max="380" width="4.8984375" style="60" customWidth="1"/>
    <col min="381" max="381" width="2.5" style="60" customWidth="1"/>
    <col min="382" max="382" width="4.8984375" style="60" customWidth="1"/>
    <col min="383" max="620" width="9" style="60"/>
    <col min="621" max="621" width="1.69921875" style="60" customWidth="1"/>
    <col min="622" max="622" width="2.5" style="60" customWidth="1"/>
    <col min="623" max="623" width="3.59765625" style="60" customWidth="1"/>
    <col min="624" max="624" width="2.69921875" style="60" customWidth="1"/>
    <col min="625" max="625" width="0.8984375" style="60" customWidth="1"/>
    <col min="626" max="626" width="1.19921875" style="60" customWidth="1"/>
    <col min="627" max="627" width="5.3984375" style="60" customWidth="1"/>
    <col min="628" max="628" width="6.5" style="60" customWidth="1"/>
    <col min="629" max="629" width="4.09765625" style="60" customWidth="1"/>
    <col min="630" max="630" width="7.8984375" style="60" customWidth="1"/>
    <col min="631" max="631" width="8.69921875" style="60" customWidth="1"/>
    <col min="632" max="635" width="6.19921875" style="60" customWidth="1"/>
    <col min="636" max="636" width="4.8984375" style="60" customWidth="1"/>
    <col min="637" max="637" width="2.5" style="60" customWidth="1"/>
    <col min="638" max="638" width="4.8984375" style="60" customWidth="1"/>
    <col min="639" max="876" width="9" style="60"/>
    <col min="877" max="877" width="1.69921875" style="60" customWidth="1"/>
    <col min="878" max="878" width="2.5" style="60" customWidth="1"/>
    <col min="879" max="879" width="3.59765625" style="60" customWidth="1"/>
    <col min="880" max="880" width="2.69921875" style="60" customWidth="1"/>
    <col min="881" max="881" width="0.8984375" style="60" customWidth="1"/>
    <col min="882" max="882" width="1.19921875" style="60" customWidth="1"/>
    <col min="883" max="883" width="5.3984375" style="60" customWidth="1"/>
    <col min="884" max="884" width="6.5" style="60" customWidth="1"/>
    <col min="885" max="885" width="4.09765625" style="60" customWidth="1"/>
    <col min="886" max="886" width="7.8984375" style="60" customWidth="1"/>
    <col min="887" max="887" width="8.69921875" style="60" customWidth="1"/>
    <col min="888" max="891" width="6.19921875" style="60" customWidth="1"/>
    <col min="892" max="892" width="4.8984375" style="60" customWidth="1"/>
    <col min="893" max="893" width="2.5" style="60" customWidth="1"/>
    <col min="894" max="894" width="4.8984375" style="60" customWidth="1"/>
    <col min="895" max="1132" width="9" style="60"/>
    <col min="1133" max="1133" width="1.69921875" style="60" customWidth="1"/>
    <col min="1134" max="1134" width="2.5" style="60" customWidth="1"/>
    <col min="1135" max="1135" width="3.59765625" style="60" customWidth="1"/>
    <col min="1136" max="1136" width="2.69921875" style="60" customWidth="1"/>
    <col min="1137" max="1137" width="0.8984375" style="60" customWidth="1"/>
    <col min="1138" max="1138" width="1.19921875" style="60" customWidth="1"/>
    <col min="1139" max="1139" width="5.3984375" style="60" customWidth="1"/>
    <col min="1140" max="1140" width="6.5" style="60" customWidth="1"/>
    <col min="1141" max="1141" width="4.09765625" style="60" customWidth="1"/>
    <col min="1142" max="1142" width="7.8984375" style="60" customWidth="1"/>
    <col min="1143" max="1143" width="8.69921875" style="60" customWidth="1"/>
    <col min="1144" max="1147" width="6.19921875" style="60" customWidth="1"/>
    <col min="1148" max="1148" width="4.8984375" style="60" customWidth="1"/>
    <col min="1149" max="1149" width="2.5" style="60" customWidth="1"/>
    <col min="1150" max="1150" width="4.8984375" style="60" customWidth="1"/>
    <col min="1151" max="1388" width="9" style="60"/>
    <col min="1389" max="1389" width="1.69921875" style="60" customWidth="1"/>
    <col min="1390" max="1390" width="2.5" style="60" customWidth="1"/>
    <col min="1391" max="1391" width="3.59765625" style="60" customWidth="1"/>
    <col min="1392" max="1392" width="2.69921875" style="60" customWidth="1"/>
    <col min="1393" max="1393" width="0.8984375" style="60" customWidth="1"/>
    <col min="1394" max="1394" width="1.19921875" style="60" customWidth="1"/>
    <col min="1395" max="1395" width="5.3984375" style="60" customWidth="1"/>
    <col min="1396" max="1396" width="6.5" style="60" customWidth="1"/>
    <col min="1397" max="1397" width="4.09765625" style="60" customWidth="1"/>
    <col min="1398" max="1398" width="7.8984375" style="60" customWidth="1"/>
    <col min="1399" max="1399" width="8.69921875" style="60" customWidth="1"/>
    <col min="1400" max="1403" width="6.19921875" style="60" customWidth="1"/>
    <col min="1404" max="1404" width="4.8984375" style="60" customWidth="1"/>
    <col min="1405" max="1405" width="2.5" style="60" customWidth="1"/>
    <col min="1406" max="1406" width="4.8984375" style="60" customWidth="1"/>
    <col min="1407" max="1644" width="9" style="60"/>
    <col min="1645" max="1645" width="1.69921875" style="60" customWidth="1"/>
    <col min="1646" max="1646" width="2.5" style="60" customWidth="1"/>
    <col min="1647" max="1647" width="3.59765625" style="60" customWidth="1"/>
    <col min="1648" max="1648" width="2.69921875" style="60" customWidth="1"/>
    <col min="1649" max="1649" width="0.8984375" style="60" customWidth="1"/>
    <col min="1650" max="1650" width="1.19921875" style="60" customWidth="1"/>
    <col min="1651" max="1651" width="5.3984375" style="60" customWidth="1"/>
    <col min="1652" max="1652" width="6.5" style="60" customWidth="1"/>
    <col min="1653" max="1653" width="4.09765625" style="60" customWidth="1"/>
    <col min="1654" max="1654" width="7.8984375" style="60" customWidth="1"/>
    <col min="1655" max="1655" width="8.69921875" style="60" customWidth="1"/>
    <col min="1656" max="1659" width="6.19921875" style="60" customWidth="1"/>
    <col min="1660" max="1660" width="4.8984375" style="60" customWidth="1"/>
    <col min="1661" max="1661" width="2.5" style="60" customWidth="1"/>
    <col min="1662" max="1662" width="4.8984375" style="60" customWidth="1"/>
    <col min="1663" max="1900" width="9" style="60"/>
    <col min="1901" max="1901" width="1.69921875" style="60" customWidth="1"/>
    <col min="1902" max="1902" width="2.5" style="60" customWidth="1"/>
    <col min="1903" max="1903" width="3.59765625" style="60" customWidth="1"/>
    <col min="1904" max="1904" width="2.69921875" style="60" customWidth="1"/>
    <col min="1905" max="1905" width="0.8984375" style="60" customWidth="1"/>
    <col min="1906" max="1906" width="1.19921875" style="60" customWidth="1"/>
    <col min="1907" max="1907" width="5.3984375" style="60" customWidth="1"/>
    <col min="1908" max="1908" width="6.5" style="60" customWidth="1"/>
    <col min="1909" max="1909" width="4.09765625" style="60" customWidth="1"/>
    <col min="1910" max="1910" width="7.8984375" style="60" customWidth="1"/>
    <col min="1911" max="1911" width="8.69921875" style="60" customWidth="1"/>
    <col min="1912" max="1915" width="6.19921875" style="60" customWidth="1"/>
    <col min="1916" max="1916" width="4.8984375" style="60" customWidth="1"/>
    <col min="1917" max="1917" width="2.5" style="60" customWidth="1"/>
    <col min="1918" max="1918" width="4.8984375" style="60" customWidth="1"/>
    <col min="1919" max="2156" width="9" style="60"/>
    <col min="2157" max="2157" width="1.69921875" style="60" customWidth="1"/>
    <col min="2158" max="2158" width="2.5" style="60" customWidth="1"/>
    <col min="2159" max="2159" width="3.59765625" style="60" customWidth="1"/>
    <col min="2160" max="2160" width="2.69921875" style="60" customWidth="1"/>
    <col min="2161" max="2161" width="0.8984375" style="60" customWidth="1"/>
    <col min="2162" max="2162" width="1.19921875" style="60" customWidth="1"/>
    <col min="2163" max="2163" width="5.3984375" style="60" customWidth="1"/>
    <col min="2164" max="2164" width="6.5" style="60" customWidth="1"/>
    <col min="2165" max="2165" width="4.09765625" style="60" customWidth="1"/>
    <col min="2166" max="2166" width="7.8984375" style="60" customWidth="1"/>
    <col min="2167" max="2167" width="8.69921875" style="60" customWidth="1"/>
    <col min="2168" max="2171" width="6.19921875" style="60" customWidth="1"/>
    <col min="2172" max="2172" width="4.8984375" style="60" customWidth="1"/>
    <col min="2173" max="2173" width="2.5" style="60" customWidth="1"/>
    <col min="2174" max="2174" width="4.8984375" style="60" customWidth="1"/>
    <col min="2175" max="2412" width="9" style="60"/>
    <col min="2413" max="2413" width="1.69921875" style="60" customWidth="1"/>
    <col min="2414" max="2414" width="2.5" style="60" customWidth="1"/>
    <col min="2415" max="2415" width="3.59765625" style="60" customWidth="1"/>
    <col min="2416" max="2416" width="2.69921875" style="60" customWidth="1"/>
    <col min="2417" max="2417" width="0.8984375" style="60" customWidth="1"/>
    <col min="2418" max="2418" width="1.19921875" style="60" customWidth="1"/>
    <col min="2419" max="2419" width="5.3984375" style="60" customWidth="1"/>
    <col min="2420" max="2420" width="6.5" style="60" customWidth="1"/>
    <col min="2421" max="2421" width="4.09765625" style="60" customWidth="1"/>
    <col min="2422" max="2422" width="7.8984375" style="60" customWidth="1"/>
    <col min="2423" max="2423" width="8.69921875" style="60" customWidth="1"/>
    <col min="2424" max="2427" width="6.19921875" style="60" customWidth="1"/>
    <col min="2428" max="2428" width="4.8984375" style="60" customWidth="1"/>
    <col min="2429" max="2429" width="2.5" style="60" customWidth="1"/>
    <col min="2430" max="2430" width="4.8984375" style="60" customWidth="1"/>
    <col min="2431" max="2668" width="9" style="60"/>
    <col min="2669" max="2669" width="1.69921875" style="60" customWidth="1"/>
    <col min="2670" max="2670" width="2.5" style="60" customWidth="1"/>
    <col min="2671" max="2671" width="3.59765625" style="60" customWidth="1"/>
    <col min="2672" max="2672" width="2.69921875" style="60" customWidth="1"/>
    <col min="2673" max="2673" width="0.8984375" style="60" customWidth="1"/>
    <col min="2674" max="2674" width="1.19921875" style="60" customWidth="1"/>
    <col min="2675" max="2675" width="5.3984375" style="60" customWidth="1"/>
    <col min="2676" max="2676" width="6.5" style="60" customWidth="1"/>
    <col min="2677" max="2677" width="4.09765625" style="60" customWidth="1"/>
    <col min="2678" max="2678" width="7.8984375" style="60" customWidth="1"/>
    <col min="2679" max="2679" width="8.69921875" style="60" customWidth="1"/>
    <col min="2680" max="2683" width="6.19921875" style="60" customWidth="1"/>
    <col min="2684" max="2684" width="4.8984375" style="60" customWidth="1"/>
    <col min="2685" max="2685" width="2.5" style="60" customWidth="1"/>
    <col min="2686" max="2686" width="4.8984375" style="60" customWidth="1"/>
    <col min="2687" max="2924" width="9" style="60"/>
    <col min="2925" max="2925" width="1.69921875" style="60" customWidth="1"/>
    <col min="2926" max="2926" width="2.5" style="60" customWidth="1"/>
    <col min="2927" max="2927" width="3.59765625" style="60" customWidth="1"/>
    <col min="2928" max="2928" width="2.69921875" style="60" customWidth="1"/>
    <col min="2929" max="2929" width="0.8984375" style="60" customWidth="1"/>
    <col min="2930" max="2930" width="1.19921875" style="60" customWidth="1"/>
    <col min="2931" max="2931" width="5.3984375" style="60" customWidth="1"/>
    <col min="2932" max="2932" width="6.5" style="60" customWidth="1"/>
    <col min="2933" max="2933" width="4.09765625" style="60" customWidth="1"/>
    <col min="2934" max="2934" width="7.8984375" style="60" customWidth="1"/>
    <col min="2935" max="2935" width="8.69921875" style="60" customWidth="1"/>
    <col min="2936" max="2939" width="6.19921875" style="60" customWidth="1"/>
    <col min="2940" max="2940" width="4.8984375" style="60" customWidth="1"/>
    <col min="2941" max="2941" width="2.5" style="60" customWidth="1"/>
    <col min="2942" max="2942" width="4.8984375" style="60" customWidth="1"/>
    <col min="2943" max="3180" width="9" style="60"/>
    <col min="3181" max="3181" width="1.69921875" style="60" customWidth="1"/>
    <col min="3182" max="3182" width="2.5" style="60" customWidth="1"/>
    <col min="3183" max="3183" width="3.59765625" style="60" customWidth="1"/>
    <col min="3184" max="3184" width="2.69921875" style="60" customWidth="1"/>
    <col min="3185" max="3185" width="0.8984375" style="60" customWidth="1"/>
    <col min="3186" max="3186" width="1.19921875" style="60" customWidth="1"/>
    <col min="3187" max="3187" width="5.3984375" style="60" customWidth="1"/>
    <col min="3188" max="3188" width="6.5" style="60" customWidth="1"/>
    <col min="3189" max="3189" width="4.09765625" style="60" customWidth="1"/>
    <col min="3190" max="3190" width="7.8984375" style="60" customWidth="1"/>
    <col min="3191" max="3191" width="8.69921875" style="60" customWidth="1"/>
    <col min="3192" max="3195" width="6.19921875" style="60" customWidth="1"/>
    <col min="3196" max="3196" width="4.8984375" style="60" customWidth="1"/>
    <col min="3197" max="3197" width="2.5" style="60" customWidth="1"/>
    <col min="3198" max="3198" width="4.8984375" style="60" customWidth="1"/>
    <col min="3199" max="3436" width="9" style="60"/>
    <col min="3437" max="3437" width="1.69921875" style="60" customWidth="1"/>
    <col min="3438" max="3438" width="2.5" style="60" customWidth="1"/>
    <col min="3439" max="3439" width="3.59765625" style="60" customWidth="1"/>
    <col min="3440" max="3440" width="2.69921875" style="60" customWidth="1"/>
    <col min="3441" max="3441" width="0.8984375" style="60" customWidth="1"/>
    <col min="3442" max="3442" width="1.19921875" style="60" customWidth="1"/>
    <col min="3443" max="3443" width="5.3984375" style="60" customWidth="1"/>
    <col min="3444" max="3444" width="6.5" style="60" customWidth="1"/>
    <col min="3445" max="3445" width="4.09765625" style="60" customWidth="1"/>
    <col min="3446" max="3446" width="7.8984375" style="60" customWidth="1"/>
    <col min="3447" max="3447" width="8.69921875" style="60" customWidth="1"/>
    <col min="3448" max="3451" width="6.19921875" style="60" customWidth="1"/>
    <col min="3452" max="3452" width="4.8984375" style="60" customWidth="1"/>
    <col min="3453" max="3453" width="2.5" style="60" customWidth="1"/>
    <col min="3454" max="3454" width="4.8984375" style="60" customWidth="1"/>
    <col min="3455" max="3692" width="9" style="60"/>
    <col min="3693" max="3693" width="1.69921875" style="60" customWidth="1"/>
    <col min="3694" max="3694" width="2.5" style="60" customWidth="1"/>
    <col min="3695" max="3695" width="3.59765625" style="60" customWidth="1"/>
    <col min="3696" max="3696" width="2.69921875" style="60" customWidth="1"/>
    <col min="3697" max="3697" width="0.8984375" style="60" customWidth="1"/>
    <col min="3698" max="3698" width="1.19921875" style="60" customWidth="1"/>
    <col min="3699" max="3699" width="5.3984375" style="60" customWidth="1"/>
    <col min="3700" max="3700" width="6.5" style="60" customWidth="1"/>
    <col min="3701" max="3701" width="4.09765625" style="60" customWidth="1"/>
    <col min="3702" max="3702" width="7.8984375" style="60" customWidth="1"/>
    <col min="3703" max="3703" width="8.69921875" style="60" customWidth="1"/>
    <col min="3704" max="3707" width="6.19921875" style="60" customWidth="1"/>
    <col min="3708" max="3708" width="4.8984375" style="60" customWidth="1"/>
    <col min="3709" max="3709" width="2.5" style="60" customWidth="1"/>
    <col min="3710" max="3710" width="4.8984375" style="60" customWidth="1"/>
    <col min="3711" max="3948" width="9" style="60"/>
    <col min="3949" max="3949" width="1.69921875" style="60" customWidth="1"/>
    <col min="3950" max="3950" width="2.5" style="60" customWidth="1"/>
    <col min="3951" max="3951" width="3.59765625" style="60" customWidth="1"/>
    <col min="3952" max="3952" width="2.69921875" style="60" customWidth="1"/>
    <col min="3953" max="3953" width="0.8984375" style="60" customWidth="1"/>
    <col min="3954" max="3954" width="1.19921875" style="60" customWidth="1"/>
    <col min="3955" max="3955" width="5.3984375" style="60" customWidth="1"/>
    <col min="3956" max="3956" width="6.5" style="60" customWidth="1"/>
    <col min="3957" max="3957" width="4.09765625" style="60" customWidth="1"/>
    <col min="3958" max="3958" width="7.8984375" style="60" customWidth="1"/>
    <col min="3959" max="3959" width="8.69921875" style="60" customWidth="1"/>
    <col min="3960" max="3963" width="6.19921875" style="60" customWidth="1"/>
    <col min="3964" max="3964" width="4.8984375" style="60" customWidth="1"/>
    <col min="3965" max="3965" width="2.5" style="60" customWidth="1"/>
    <col min="3966" max="3966" width="4.8984375" style="60" customWidth="1"/>
    <col min="3967" max="4204" width="9" style="60"/>
    <col min="4205" max="4205" width="1.69921875" style="60" customWidth="1"/>
    <col min="4206" max="4206" width="2.5" style="60" customWidth="1"/>
    <col min="4207" max="4207" width="3.59765625" style="60" customWidth="1"/>
    <col min="4208" max="4208" width="2.69921875" style="60" customWidth="1"/>
    <col min="4209" max="4209" width="0.8984375" style="60" customWidth="1"/>
    <col min="4210" max="4210" width="1.19921875" style="60" customWidth="1"/>
    <col min="4211" max="4211" width="5.3984375" style="60" customWidth="1"/>
    <col min="4212" max="4212" width="6.5" style="60" customWidth="1"/>
    <col min="4213" max="4213" width="4.09765625" style="60" customWidth="1"/>
    <col min="4214" max="4214" width="7.8984375" style="60" customWidth="1"/>
    <col min="4215" max="4215" width="8.69921875" style="60" customWidth="1"/>
    <col min="4216" max="4219" width="6.19921875" style="60" customWidth="1"/>
    <col min="4220" max="4220" width="4.8984375" style="60" customWidth="1"/>
    <col min="4221" max="4221" width="2.5" style="60" customWidth="1"/>
    <col min="4222" max="4222" width="4.8984375" style="60" customWidth="1"/>
    <col min="4223" max="4460" width="9" style="60"/>
    <col min="4461" max="4461" width="1.69921875" style="60" customWidth="1"/>
    <col min="4462" max="4462" width="2.5" style="60" customWidth="1"/>
    <col min="4463" max="4463" width="3.59765625" style="60" customWidth="1"/>
    <col min="4464" max="4464" width="2.69921875" style="60" customWidth="1"/>
    <col min="4465" max="4465" width="0.8984375" style="60" customWidth="1"/>
    <col min="4466" max="4466" width="1.19921875" style="60" customWidth="1"/>
    <col min="4467" max="4467" width="5.3984375" style="60" customWidth="1"/>
    <col min="4468" max="4468" width="6.5" style="60" customWidth="1"/>
    <col min="4469" max="4469" width="4.09765625" style="60" customWidth="1"/>
    <col min="4470" max="4470" width="7.8984375" style="60" customWidth="1"/>
    <col min="4471" max="4471" width="8.69921875" style="60" customWidth="1"/>
    <col min="4472" max="4475" width="6.19921875" style="60" customWidth="1"/>
    <col min="4476" max="4476" width="4.8984375" style="60" customWidth="1"/>
    <col min="4477" max="4477" width="2.5" style="60" customWidth="1"/>
    <col min="4478" max="4478" width="4.8984375" style="60" customWidth="1"/>
    <col min="4479" max="4716" width="9" style="60"/>
    <col min="4717" max="4717" width="1.69921875" style="60" customWidth="1"/>
    <col min="4718" max="4718" width="2.5" style="60" customWidth="1"/>
    <col min="4719" max="4719" width="3.59765625" style="60" customWidth="1"/>
    <col min="4720" max="4720" width="2.69921875" style="60" customWidth="1"/>
    <col min="4721" max="4721" width="0.8984375" style="60" customWidth="1"/>
    <col min="4722" max="4722" width="1.19921875" style="60" customWidth="1"/>
    <col min="4723" max="4723" width="5.3984375" style="60" customWidth="1"/>
    <col min="4724" max="4724" width="6.5" style="60" customWidth="1"/>
    <col min="4725" max="4725" width="4.09765625" style="60" customWidth="1"/>
    <col min="4726" max="4726" width="7.8984375" style="60" customWidth="1"/>
    <col min="4727" max="4727" width="8.69921875" style="60" customWidth="1"/>
    <col min="4728" max="4731" width="6.19921875" style="60" customWidth="1"/>
    <col min="4732" max="4732" width="4.8984375" style="60" customWidth="1"/>
    <col min="4733" max="4733" width="2.5" style="60" customWidth="1"/>
    <col min="4734" max="4734" width="4.8984375" style="60" customWidth="1"/>
    <col min="4735" max="4972" width="9" style="60"/>
    <col min="4973" max="4973" width="1.69921875" style="60" customWidth="1"/>
    <col min="4974" max="4974" width="2.5" style="60" customWidth="1"/>
    <col min="4975" max="4975" width="3.59765625" style="60" customWidth="1"/>
    <col min="4976" max="4976" width="2.69921875" style="60" customWidth="1"/>
    <col min="4977" max="4977" width="0.8984375" style="60" customWidth="1"/>
    <col min="4978" max="4978" width="1.19921875" style="60" customWidth="1"/>
    <col min="4979" max="4979" width="5.3984375" style="60" customWidth="1"/>
    <col min="4980" max="4980" width="6.5" style="60" customWidth="1"/>
    <col min="4981" max="4981" width="4.09765625" style="60" customWidth="1"/>
    <col min="4982" max="4982" width="7.8984375" style="60" customWidth="1"/>
    <col min="4983" max="4983" width="8.69921875" style="60" customWidth="1"/>
    <col min="4984" max="4987" width="6.19921875" style="60" customWidth="1"/>
    <col min="4988" max="4988" width="4.8984375" style="60" customWidth="1"/>
    <col min="4989" max="4989" width="2.5" style="60" customWidth="1"/>
    <col min="4990" max="4990" width="4.8984375" style="60" customWidth="1"/>
    <col min="4991" max="5228" width="9" style="60"/>
    <col min="5229" max="5229" width="1.69921875" style="60" customWidth="1"/>
    <col min="5230" max="5230" width="2.5" style="60" customWidth="1"/>
    <col min="5231" max="5231" width="3.59765625" style="60" customWidth="1"/>
    <col min="5232" max="5232" width="2.69921875" style="60" customWidth="1"/>
    <col min="5233" max="5233" width="0.8984375" style="60" customWidth="1"/>
    <col min="5234" max="5234" width="1.19921875" style="60" customWidth="1"/>
    <col min="5235" max="5235" width="5.3984375" style="60" customWidth="1"/>
    <col min="5236" max="5236" width="6.5" style="60" customWidth="1"/>
    <col min="5237" max="5237" width="4.09765625" style="60" customWidth="1"/>
    <col min="5238" max="5238" width="7.8984375" style="60" customWidth="1"/>
    <col min="5239" max="5239" width="8.69921875" style="60" customWidth="1"/>
    <col min="5240" max="5243" width="6.19921875" style="60" customWidth="1"/>
    <col min="5244" max="5244" width="4.8984375" style="60" customWidth="1"/>
    <col min="5245" max="5245" width="2.5" style="60" customWidth="1"/>
    <col min="5246" max="5246" width="4.8984375" style="60" customWidth="1"/>
    <col min="5247" max="5484" width="9" style="60"/>
    <col min="5485" max="5485" width="1.69921875" style="60" customWidth="1"/>
    <col min="5486" max="5486" width="2.5" style="60" customWidth="1"/>
    <col min="5487" max="5487" width="3.59765625" style="60" customWidth="1"/>
    <col min="5488" max="5488" width="2.69921875" style="60" customWidth="1"/>
    <col min="5489" max="5489" width="0.8984375" style="60" customWidth="1"/>
    <col min="5490" max="5490" width="1.19921875" style="60" customWidth="1"/>
    <col min="5491" max="5491" width="5.3984375" style="60" customWidth="1"/>
    <col min="5492" max="5492" width="6.5" style="60" customWidth="1"/>
    <col min="5493" max="5493" width="4.09765625" style="60" customWidth="1"/>
    <col min="5494" max="5494" width="7.8984375" style="60" customWidth="1"/>
    <col min="5495" max="5495" width="8.69921875" style="60" customWidth="1"/>
    <col min="5496" max="5499" width="6.19921875" style="60" customWidth="1"/>
    <col min="5500" max="5500" width="4.8984375" style="60" customWidth="1"/>
    <col min="5501" max="5501" width="2.5" style="60" customWidth="1"/>
    <col min="5502" max="5502" width="4.8984375" style="60" customWidth="1"/>
    <col min="5503" max="5740" width="9" style="60"/>
    <col min="5741" max="5741" width="1.69921875" style="60" customWidth="1"/>
    <col min="5742" max="5742" width="2.5" style="60" customWidth="1"/>
    <col min="5743" max="5743" width="3.59765625" style="60" customWidth="1"/>
    <col min="5744" max="5744" width="2.69921875" style="60" customWidth="1"/>
    <col min="5745" max="5745" width="0.8984375" style="60" customWidth="1"/>
    <col min="5746" max="5746" width="1.19921875" style="60" customWidth="1"/>
    <col min="5747" max="5747" width="5.3984375" style="60" customWidth="1"/>
    <col min="5748" max="5748" width="6.5" style="60" customWidth="1"/>
    <col min="5749" max="5749" width="4.09765625" style="60" customWidth="1"/>
    <col min="5750" max="5750" width="7.8984375" style="60" customWidth="1"/>
    <col min="5751" max="5751" width="8.69921875" style="60" customWidth="1"/>
    <col min="5752" max="5755" width="6.19921875" style="60" customWidth="1"/>
    <col min="5756" max="5756" width="4.8984375" style="60" customWidth="1"/>
    <col min="5757" max="5757" width="2.5" style="60" customWidth="1"/>
    <col min="5758" max="5758" width="4.8984375" style="60" customWidth="1"/>
    <col min="5759" max="5996" width="9" style="60"/>
    <col min="5997" max="5997" width="1.69921875" style="60" customWidth="1"/>
    <col min="5998" max="5998" width="2.5" style="60" customWidth="1"/>
    <col min="5999" max="5999" width="3.59765625" style="60" customWidth="1"/>
    <col min="6000" max="6000" width="2.69921875" style="60" customWidth="1"/>
    <col min="6001" max="6001" width="0.8984375" style="60" customWidth="1"/>
    <col min="6002" max="6002" width="1.19921875" style="60" customWidth="1"/>
    <col min="6003" max="6003" width="5.3984375" style="60" customWidth="1"/>
    <col min="6004" max="6004" width="6.5" style="60" customWidth="1"/>
    <col min="6005" max="6005" width="4.09765625" style="60" customWidth="1"/>
    <col min="6006" max="6006" width="7.8984375" style="60" customWidth="1"/>
    <col min="6007" max="6007" width="8.69921875" style="60" customWidth="1"/>
    <col min="6008" max="6011" width="6.19921875" style="60" customWidth="1"/>
    <col min="6012" max="6012" width="4.8984375" style="60" customWidth="1"/>
    <col min="6013" max="6013" width="2.5" style="60" customWidth="1"/>
    <col min="6014" max="6014" width="4.8984375" style="60" customWidth="1"/>
    <col min="6015" max="6252" width="9" style="60"/>
    <col min="6253" max="6253" width="1.69921875" style="60" customWidth="1"/>
    <col min="6254" max="6254" width="2.5" style="60" customWidth="1"/>
    <col min="6255" max="6255" width="3.59765625" style="60" customWidth="1"/>
    <col min="6256" max="6256" width="2.69921875" style="60" customWidth="1"/>
    <col min="6257" max="6257" width="0.8984375" style="60" customWidth="1"/>
    <col min="6258" max="6258" width="1.19921875" style="60" customWidth="1"/>
    <col min="6259" max="6259" width="5.3984375" style="60" customWidth="1"/>
    <col min="6260" max="6260" width="6.5" style="60" customWidth="1"/>
    <col min="6261" max="6261" width="4.09765625" style="60" customWidth="1"/>
    <col min="6262" max="6262" width="7.8984375" style="60" customWidth="1"/>
    <col min="6263" max="6263" width="8.69921875" style="60" customWidth="1"/>
    <col min="6264" max="6267" width="6.19921875" style="60" customWidth="1"/>
    <col min="6268" max="6268" width="4.8984375" style="60" customWidth="1"/>
    <col min="6269" max="6269" width="2.5" style="60" customWidth="1"/>
    <col min="6270" max="6270" width="4.8984375" style="60" customWidth="1"/>
    <col min="6271" max="6508" width="9" style="60"/>
    <col min="6509" max="6509" width="1.69921875" style="60" customWidth="1"/>
    <col min="6510" max="6510" width="2.5" style="60" customWidth="1"/>
    <col min="6511" max="6511" width="3.59765625" style="60" customWidth="1"/>
    <col min="6512" max="6512" width="2.69921875" style="60" customWidth="1"/>
    <col min="6513" max="6513" width="0.8984375" style="60" customWidth="1"/>
    <col min="6514" max="6514" width="1.19921875" style="60" customWidth="1"/>
    <col min="6515" max="6515" width="5.3984375" style="60" customWidth="1"/>
    <col min="6516" max="6516" width="6.5" style="60" customWidth="1"/>
    <col min="6517" max="6517" width="4.09765625" style="60" customWidth="1"/>
    <col min="6518" max="6518" width="7.8984375" style="60" customWidth="1"/>
    <col min="6519" max="6519" width="8.69921875" style="60" customWidth="1"/>
    <col min="6520" max="6523" width="6.19921875" style="60" customWidth="1"/>
    <col min="6524" max="6524" width="4.8984375" style="60" customWidth="1"/>
    <col min="6525" max="6525" width="2.5" style="60" customWidth="1"/>
    <col min="6526" max="6526" width="4.8984375" style="60" customWidth="1"/>
    <col min="6527" max="6764" width="9" style="60"/>
    <col min="6765" max="6765" width="1.69921875" style="60" customWidth="1"/>
    <col min="6766" max="6766" width="2.5" style="60" customWidth="1"/>
    <col min="6767" max="6767" width="3.59765625" style="60" customWidth="1"/>
    <col min="6768" max="6768" width="2.69921875" style="60" customWidth="1"/>
    <col min="6769" max="6769" width="0.8984375" style="60" customWidth="1"/>
    <col min="6770" max="6770" width="1.19921875" style="60" customWidth="1"/>
    <col min="6771" max="6771" width="5.3984375" style="60" customWidth="1"/>
    <col min="6772" max="6772" width="6.5" style="60" customWidth="1"/>
    <col min="6773" max="6773" width="4.09765625" style="60" customWidth="1"/>
    <col min="6774" max="6774" width="7.8984375" style="60" customWidth="1"/>
    <col min="6775" max="6775" width="8.69921875" style="60" customWidth="1"/>
    <col min="6776" max="6779" width="6.19921875" style="60" customWidth="1"/>
    <col min="6780" max="6780" width="4.8984375" style="60" customWidth="1"/>
    <col min="6781" max="6781" width="2.5" style="60" customWidth="1"/>
    <col min="6782" max="6782" width="4.8984375" style="60" customWidth="1"/>
    <col min="6783" max="7020" width="9" style="60"/>
    <col min="7021" max="7021" width="1.69921875" style="60" customWidth="1"/>
    <col min="7022" max="7022" width="2.5" style="60" customWidth="1"/>
    <col min="7023" max="7023" width="3.59765625" style="60" customWidth="1"/>
    <col min="7024" max="7024" width="2.69921875" style="60" customWidth="1"/>
    <col min="7025" max="7025" width="0.8984375" style="60" customWidth="1"/>
    <col min="7026" max="7026" width="1.19921875" style="60" customWidth="1"/>
    <col min="7027" max="7027" width="5.3984375" style="60" customWidth="1"/>
    <col min="7028" max="7028" width="6.5" style="60" customWidth="1"/>
    <col min="7029" max="7029" width="4.09765625" style="60" customWidth="1"/>
    <col min="7030" max="7030" width="7.8984375" style="60" customWidth="1"/>
    <col min="7031" max="7031" width="8.69921875" style="60" customWidth="1"/>
    <col min="7032" max="7035" width="6.19921875" style="60" customWidth="1"/>
    <col min="7036" max="7036" width="4.8984375" style="60" customWidth="1"/>
    <col min="7037" max="7037" width="2.5" style="60" customWidth="1"/>
    <col min="7038" max="7038" width="4.8984375" style="60" customWidth="1"/>
    <col min="7039" max="7276" width="9" style="60"/>
    <col min="7277" max="7277" width="1.69921875" style="60" customWidth="1"/>
    <col min="7278" max="7278" width="2.5" style="60" customWidth="1"/>
    <col min="7279" max="7279" width="3.59765625" style="60" customWidth="1"/>
    <col min="7280" max="7280" width="2.69921875" style="60" customWidth="1"/>
    <col min="7281" max="7281" width="0.8984375" style="60" customWidth="1"/>
    <col min="7282" max="7282" width="1.19921875" style="60" customWidth="1"/>
    <col min="7283" max="7283" width="5.3984375" style="60" customWidth="1"/>
    <col min="7284" max="7284" width="6.5" style="60" customWidth="1"/>
    <col min="7285" max="7285" width="4.09765625" style="60" customWidth="1"/>
    <col min="7286" max="7286" width="7.8984375" style="60" customWidth="1"/>
    <col min="7287" max="7287" width="8.69921875" style="60" customWidth="1"/>
    <col min="7288" max="7291" width="6.19921875" style="60" customWidth="1"/>
    <col min="7292" max="7292" width="4.8984375" style="60" customWidth="1"/>
    <col min="7293" max="7293" width="2.5" style="60" customWidth="1"/>
    <col min="7294" max="7294" width="4.8984375" style="60" customWidth="1"/>
    <col min="7295" max="7532" width="9" style="60"/>
    <col min="7533" max="7533" width="1.69921875" style="60" customWidth="1"/>
    <col min="7534" max="7534" width="2.5" style="60" customWidth="1"/>
    <col min="7535" max="7535" width="3.59765625" style="60" customWidth="1"/>
    <col min="7536" max="7536" width="2.69921875" style="60" customWidth="1"/>
    <col min="7537" max="7537" width="0.8984375" style="60" customWidth="1"/>
    <col min="7538" max="7538" width="1.19921875" style="60" customWidth="1"/>
    <col min="7539" max="7539" width="5.3984375" style="60" customWidth="1"/>
    <col min="7540" max="7540" width="6.5" style="60" customWidth="1"/>
    <col min="7541" max="7541" width="4.09765625" style="60" customWidth="1"/>
    <col min="7542" max="7542" width="7.8984375" style="60" customWidth="1"/>
    <col min="7543" max="7543" width="8.69921875" style="60" customWidth="1"/>
    <col min="7544" max="7547" width="6.19921875" style="60" customWidth="1"/>
    <col min="7548" max="7548" width="4.8984375" style="60" customWidth="1"/>
    <col min="7549" max="7549" width="2.5" style="60" customWidth="1"/>
    <col min="7550" max="7550" width="4.8984375" style="60" customWidth="1"/>
    <col min="7551" max="7788" width="9" style="60"/>
    <col min="7789" max="7789" width="1.69921875" style="60" customWidth="1"/>
    <col min="7790" max="7790" width="2.5" style="60" customWidth="1"/>
    <col min="7791" max="7791" width="3.59765625" style="60" customWidth="1"/>
    <col min="7792" max="7792" width="2.69921875" style="60" customWidth="1"/>
    <col min="7793" max="7793" width="0.8984375" style="60" customWidth="1"/>
    <col min="7794" max="7794" width="1.19921875" style="60" customWidth="1"/>
    <col min="7795" max="7795" width="5.3984375" style="60" customWidth="1"/>
    <col min="7796" max="7796" width="6.5" style="60" customWidth="1"/>
    <col min="7797" max="7797" width="4.09765625" style="60" customWidth="1"/>
    <col min="7798" max="7798" width="7.8984375" style="60" customWidth="1"/>
    <col min="7799" max="7799" width="8.69921875" style="60" customWidth="1"/>
    <col min="7800" max="7803" width="6.19921875" style="60" customWidth="1"/>
    <col min="7804" max="7804" width="4.8984375" style="60" customWidth="1"/>
    <col min="7805" max="7805" width="2.5" style="60" customWidth="1"/>
    <col min="7806" max="7806" width="4.8984375" style="60" customWidth="1"/>
    <col min="7807" max="8044" width="9" style="60"/>
    <col min="8045" max="8045" width="1.69921875" style="60" customWidth="1"/>
    <col min="8046" max="8046" width="2.5" style="60" customWidth="1"/>
    <col min="8047" max="8047" width="3.59765625" style="60" customWidth="1"/>
    <col min="8048" max="8048" width="2.69921875" style="60" customWidth="1"/>
    <col min="8049" max="8049" width="0.8984375" style="60" customWidth="1"/>
    <col min="8050" max="8050" width="1.19921875" style="60" customWidth="1"/>
    <col min="8051" max="8051" width="5.3984375" style="60" customWidth="1"/>
    <col min="8052" max="8052" width="6.5" style="60" customWidth="1"/>
    <col min="8053" max="8053" width="4.09765625" style="60" customWidth="1"/>
    <col min="8054" max="8054" width="7.8984375" style="60" customWidth="1"/>
    <col min="8055" max="8055" width="8.69921875" style="60" customWidth="1"/>
    <col min="8056" max="8059" width="6.19921875" style="60" customWidth="1"/>
    <col min="8060" max="8060" width="4.8984375" style="60" customWidth="1"/>
    <col min="8061" max="8061" width="2.5" style="60" customWidth="1"/>
    <col min="8062" max="8062" width="4.8984375" style="60" customWidth="1"/>
    <col min="8063" max="8300" width="9" style="60"/>
    <col min="8301" max="8301" width="1.69921875" style="60" customWidth="1"/>
    <col min="8302" max="8302" width="2.5" style="60" customWidth="1"/>
    <col min="8303" max="8303" width="3.59765625" style="60" customWidth="1"/>
    <col min="8304" max="8304" width="2.69921875" style="60" customWidth="1"/>
    <col min="8305" max="8305" width="0.8984375" style="60" customWidth="1"/>
    <col min="8306" max="8306" width="1.19921875" style="60" customWidth="1"/>
    <col min="8307" max="8307" width="5.3984375" style="60" customWidth="1"/>
    <col min="8308" max="8308" width="6.5" style="60" customWidth="1"/>
    <col min="8309" max="8309" width="4.09765625" style="60" customWidth="1"/>
    <col min="8310" max="8310" width="7.8984375" style="60" customWidth="1"/>
    <col min="8311" max="8311" width="8.69921875" style="60" customWidth="1"/>
    <col min="8312" max="8315" width="6.19921875" style="60" customWidth="1"/>
    <col min="8316" max="8316" width="4.8984375" style="60" customWidth="1"/>
    <col min="8317" max="8317" width="2.5" style="60" customWidth="1"/>
    <col min="8318" max="8318" width="4.8984375" style="60" customWidth="1"/>
    <col min="8319" max="8556" width="9" style="60"/>
    <col min="8557" max="8557" width="1.69921875" style="60" customWidth="1"/>
    <col min="8558" max="8558" width="2.5" style="60" customWidth="1"/>
    <col min="8559" max="8559" width="3.59765625" style="60" customWidth="1"/>
    <col min="8560" max="8560" width="2.69921875" style="60" customWidth="1"/>
    <col min="8561" max="8561" width="0.8984375" style="60" customWidth="1"/>
    <col min="8562" max="8562" width="1.19921875" style="60" customWidth="1"/>
    <col min="8563" max="8563" width="5.3984375" style="60" customWidth="1"/>
    <col min="8564" max="8564" width="6.5" style="60" customWidth="1"/>
    <col min="8565" max="8565" width="4.09765625" style="60" customWidth="1"/>
    <col min="8566" max="8566" width="7.8984375" style="60" customWidth="1"/>
    <col min="8567" max="8567" width="8.69921875" style="60" customWidth="1"/>
    <col min="8568" max="8571" width="6.19921875" style="60" customWidth="1"/>
    <col min="8572" max="8572" width="4.8984375" style="60" customWidth="1"/>
    <col min="8573" max="8573" width="2.5" style="60" customWidth="1"/>
    <col min="8574" max="8574" width="4.8984375" style="60" customWidth="1"/>
    <col min="8575" max="8812" width="9" style="60"/>
    <col min="8813" max="8813" width="1.69921875" style="60" customWidth="1"/>
    <col min="8814" max="8814" width="2.5" style="60" customWidth="1"/>
    <col min="8815" max="8815" width="3.59765625" style="60" customWidth="1"/>
    <col min="8816" max="8816" width="2.69921875" style="60" customWidth="1"/>
    <col min="8817" max="8817" width="0.8984375" style="60" customWidth="1"/>
    <col min="8818" max="8818" width="1.19921875" style="60" customWidth="1"/>
    <col min="8819" max="8819" width="5.3984375" style="60" customWidth="1"/>
    <col min="8820" max="8820" width="6.5" style="60" customWidth="1"/>
    <col min="8821" max="8821" width="4.09765625" style="60" customWidth="1"/>
    <col min="8822" max="8822" width="7.8984375" style="60" customWidth="1"/>
    <col min="8823" max="8823" width="8.69921875" style="60" customWidth="1"/>
    <col min="8824" max="8827" width="6.19921875" style="60" customWidth="1"/>
    <col min="8828" max="8828" width="4.8984375" style="60" customWidth="1"/>
    <col min="8829" max="8829" width="2.5" style="60" customWidth="1"/>
    <col min="8830" max="8830" width="4.8984375" style="60" customWidth="1"/>
    <col min="8831" max="9068" width="9" style="60"/>
    <col min="9069" max="9069" width="1.69921875" style="60" customWidth="1"/>
    <col min="9070" max="9070" width="2.5" style="60" customWidth="1"/>
    <col min="9071" max="9071" width="3.59765625" style="60" customWidth="1"/>
    <col min="9072" max="9072" width="2.69921875" style="60" customWidth="1"/>
    <col min="9073" max="9073" width="0.8984375" style="60" customWidth="1"/>
    <col min="9074" max="9074" width="1.19921875" style="60" customWidth="1"/>
    <col min="9075" max="9075" width="5.3984375" style="60" customWidth="1"/>
    <col min="9076" max="9076" width="6.5" style="60" customWidth="1"/>
    <col min="9077" max="9077" width="4.09765625" style="60" customWidth="1"/>
    <col min="9078" max="9078" width="7.8984375" style="60" customWidth="1"/>
    <col min="9079" max="9079" width="8.69921875" style="60" customWidth="1"/>
    <col min="9080" max="9083" width="6.19921875" style="60" customWidth="1"/>
    <col min="9084" max="9084" width="4.8984375" style="60" customWidth="1"/>
    <col min="9085" max="9085" width="2.5" style="60" customWidth="1"/>
    <col min="9086" max="9086" width="4.8984375" style="60" customWidth="1"/>
    <col min="9087" max="9324" width="9" style="60"/>
    <col min="9325" max="9325" width="1.69921875" style="60" customWidth="1"/>
    <col min="9326" max="9326" width="2.5" style="60" customWidth="1"/>
    <col min="9327" max="9327" width="3.59765625" style="60" customWidth="1"/>
    <col min="9328" max="9328" width="2.69921875" style="60" customWidth="1"/>
    <col min="9329" max="9329" width="0.8984375" style="60" customWidth="1"/>
    <col min="9330" max="9330" width="1.19921875" style="60" customWidth="1"/>
    <col min="9331" max="9331" width="5.3984375" style="60" customWidth="1"/>
    <col min="9332" max="9332" width="6.5" style="60" customWidth="1"/>
    <col min="9333" max="9333" width="4.09765625" style="60" customWidth="1"/>
    <col min="9334" max="9334" width="7.8984375" style="60" customWidth="1"/>
    <col min="9335" max="9335" width="8.69921875" style="60" customWidth="1"/>
    <col min="9336" max="9339" width="6.19921875" style="60" customWidth="1"/>
    <col min="9340" max="9340" width="4.8984375" style="60" customWidth="1"/>
    <col min="9341" max="9341" width="2.5" style="60" customWidth="1"/>
    <col min="9342" max="9342" width="4.8984375" style="60" customWidth="1"/>
    <col min="9343" max="9580" width="9" style="60"/>
    <col min="9581" max="9581" width="1.69921875" style="60" customWidth="1"/>
    <col min="9582" max="9582" width="2.5" style="60" customWidth="1"/>
    <col min="9583" max="9583" width="3.59765625" style="60" customWidth="1"/>
    <col min="9584" max="9584" width="2.69921875" style="60" customWidth="1"/>
    <col min="9585" max="9585" width="0.8984375" style="60" customWidth="1"/>
    <col min="9586" max="9586" width="1.19921875" style="60" customWidth="1"/>
    <col min="9587" max="9587" width="5.3984375" style="60" customWidth="1"/>
    <col min="9588" max="9588" width="6.5" style="60" customWidth="1"/>
    <col min="9589" max="9589" width="4.09765625" style="60" customWidth="1"/>
    <col min="9590" max="9590" width="7.8984375" style="60" customWidth="1"/>
    <col min="9591" max="9591" width="8.69921875" style="60" customWidth="1"/>
    <col min="9592" max="9595" width="6.19921875" style="60" customWidth="1"/>
    <col min="9596" max="9596" width="4.8984375" style="60" customWidth="1"/>
    <col min="9597" max="9597" width="2.5" style="60" customWidth="1"/>
    <col min="9598" max="9598" width="4.8984375" style="60" customWidth="1"/>
    <col min="9599" max="9836" width="9" style="60"/>
    <col min="9837" max="9837" width="1.69921875" style="60" customWidth="1"/>
    <col min="9838" max="9838" width="2.5" style="60" customWidth="1"/>
    <col min="9839" max="9839" width="3.59765625" style="60" customWidth="1"/>
    <col min="9840" max="9840" width="2.69921875" style="60" customWidth="1"/>
    <col min="9841" max="9841" width="0.8984375" style="60" customWidth="1"/>
    <col min="9842" max="9842" width="1.19921875" style="60" customWidth="1"/>
    <col min="9843" max="9843" width="5.3984375" style="60" customWidth="1"/>
    <col min="9844" max="9844" width="6.5" style="60" customWidth="1"/>
    <col min="9845" max="9845" width="4.09765625" style="60" customWidth="1"/>
    <col min="9846" max="9846" width="7.8984375" style="60" customWidth="1"/>
    <col min="9847" max="9847" width="8.69921875" style="60" customWidth="1"/>
    <col min="9848" max="9851" width="6.19921875" style="60" customWidth="1"/>
    <col min="9852" max="9852" width="4.8984375" style="60" customWidth="1"/>
    <col min="9853" max="9853" width="2.5" style="60" customWidth="1"/>
    <col min="9854" max="9854" width="4.8984375" style="60" customWidth="1"/>
    <col min="9855" max="10092" width="9" style="60"/>
    <col min="10093" max="10093" width="1.69921875" style="60" customWidth="1"/>
    <col min="10094" max="10094" width="2.5" style="60" customWidth="1"/>
    <col min="10095" max="10095" width="3.59765625" style="60" customWidth="1"/>
    <col min="10096" max="10096" width="2.69921875" style="60" customWidth="1"/>
    <col min="10097" max="10097" width="0.8984375" style="60" customWidth="1"/>
    <col min="10098" max="10098" width="1.19921875" style="60" customWidth="1"/>
    <col min="10099" max="10099" width="5.3984375" style="60" customWidth="1"/>
    <col min="10100" max="10100" width="6.5" style="60" customWidth="1"/>
    <col min="10101" max="10101" width="4.09765625" style="60" customWidth="1"/>
    <col min="10102" max="10102" width="7.8984375" style="60" customWidth="1"/>
    <col min="10103" max="10103" width="8.69921875" style="60" customWidth="1"/>
    <col min="10104" max="10107" width="6.19921875" style="60" customWidth="1"/>
    <col min="10108" max="10108" width="4.8984375" style="60" customWidth="1"/>
    <col min="10109" max="10109" width="2.5" style="60" customWidth="1"/>
    <col min="10110" max="10110" width="4.8984375" style="60" customWidth="1"/>
    <col min="10111" max="10348" width="9" style="60"/>
    <col min="10349" max="10349" width="1.69921875" style="60" customWidth="1"/>
    <col min="10350" max="10350" width="2.5" style="60" customWidth="1"/>
    <col min="10351" max="10351" width="3.59765625" style="60" customWidth="1"/>
    <col min="10352" max="10352" width="2.69921875" style="60" customWidth="1"/>
    <col min="10353" max="10353" width="0.8984375" style="60" customWidth="1"/>
    <col min="10354" max="10354" width="1.19921875" style="60" customWidth="1"/>
    <col min="10355" max="10355" width="5.3984375" style="60" customWidth="1"/>
    <col min="10356" max="10356" width="6.5" style="60" customWidth="1"/>
    <col min="10357" max="10357" width="4.09765625" style="60" customWidth="1"/>
    <col min="10358" max="10358" width="7.8984375" style="60" customWidth="1"/>
    <col min="10359" max="10359" width="8.69921875" style="60" customWidth="1"/>
    <col min="10360" max="10363" width="6.19921875" style="60" customWidth="1"/>
    <col min="10364" max="10364" width="4.8984375" style="60" customWidth="1"/>
    <col min="10365" max="10365" width="2.5" style="60" customWidth="1"/>
    <col min="10366" max="10366" width="4.8984375" style="60" customWidth="1"/>
    <col min="10367" max="10604" width="9" style="60"/>
    <col min="10605" max="10605" width="1.69921875" style="60" customWidth="1"/>
    <col min="10606" max="10606" width="2.5" style="60" customWidth="1"/>
    <col min="10607" max="10607" width="3.59765625" style="60" customWidth="1"/>
    <col min="10608" max="10608" width="2.69921875" style="60" customWidth="1"/>
    <col min="10609" max="10609" width="0.8984375" style="60" customWidth="1"/>
    <col min="10610" max="10610" width="1.19921875" style="60" customWidth="1"/>
    <col min="10611" max="10611" width="5.3984375" style="60" customWidth="1"/>
    <col min="10612" max="10612" width="6.5" style="60" customWidth="1"/>
    <col min="10613" max="10613" width="4.09765625" style="60" customWidth="1"/>
    <col min="10614" max="10614" width="7.8984375" style="60" customWidth="1"/>
    <col min="10615" max="10615" width="8.69921875" style="60" customWidth="1"/>
    <col min="10616" max="10619" width="6.19921875" style="60" customWidth="1"/>
    <col min="10620" max="10620" width="4.8984375" style="60" customWidth="1"/>
    <col min="10621" max="10621" width="2.5" style="60" customWidth="1"/>
    <col min="10622" max="10622" width="4.8984375" style="60" customWidth="1"/>
    <col min="10623" max="10860" width="9" style="60"/>
    <col min="10861" max="10861" width="1.69921875" style="60" customWidth="1"/>
    <col min="10862" max="10862" width="2.5" style="60" customWidth="1"/>
    <col min="10863" max="10863" width="3.59765625" style="60" customWidth="1"/>
    <col min="10864" max="10864" width="2.69921875" style="60" customWidth="1"/>
    <col min="10865" max="10865" width="0.8984375" style="60" customWidth="1"/>
    <col min="10866" max="10866" width="1.19921875" style="60" customWidth="1"/>
    <col min="10867" max="10867" width="5.3984375" style="60" customWidth="1"/>
    <col min="10868" max="10868" width="6.5" style="60" customWidth="1"/>
    <col min="10869" max="10869" width="4.09765625" style="60" customWidth="1"/>
    <col min="10870" max="10870" width="7.8984375" style="60" customWidth="1"/>
    <col min="10871" max="10871" width="8.69921875" style="60" customWidth="1"/>
    <col min="10872" max="10875" width="6.19921875" style="60" customWidth="1"/>
    <col min="10876" max="10876" width="4.8984375" style="60" customWidth="1"/>
    <col min="10877" max="10877" width="2.5" style="60" customWidth="1"/>
    <col min="10878" max="10878" width="4.8984375" style="60" customWidth="1"/>
    <col min="10879" max="11116" width="9" style="60"/>
    <col min="11117" max="11117" width="1.69921875" style="60" customWidth="1"/>
    <col min="11118" max="11118" width="2.5" style="60" customWidth="1"/>
    <col min="11119" max="11119" width="3.59765625" style="60" customWidth="1"/>
    <col min="11120" max="11120" width="2.69921875" style="60" customWidth="1"/>
    <col min="11121" max="11121" width="0.8984375" style="60" customWidth="1"/>
    <col min="11122" max="11122" width="1.19921875" style="60" customWidth="1"/>
    <col min="11123" max="11123" width="5.3984375" style="60" customWidth="1"/>
    <col min="11124" max="11124" width="6.5" style="60" customWidth="1"/>
    <col min="11125" max="11125" width="4.09765625" style="60" customWidth="1"/>
    <col min="11126" max="11126" width="7.8984375" style="60" customWidth="1"/>
    <col min="11127" max="11127" width="8.69921875" style="60" customWidth="1"/>
    <col min="11128" max="11131" width="6.19921875" style="60" customWidth="1"/>
    <col min="11132" max="11132" width="4.8984375" style="60" customWidth="1"/>
    <col min="11133" max="11133" width="2.5" style="60" customWidth="1"/>
    <col min="11134" max="11134" width="4.8984375" style="60" customWidth="1"/>
    <col min="11135" max="11372" width="9" style="60"/>
    <col min="11373" max="11373" width="1.69921875" style="60" customWidth="1"/>
    <col min="11374" max="11374" width="2.5" style="60" customWidth="1"/>
    <col min="11375" max="11375" width="3.59765625" style="60" customWidth="1"/>
    <col min="11376" max="11376" width="2.69921875" style="60" customWidth="1"/>
    <col min="11377" max="11377" width="0.8984375" style="60" customWidth="1"/>
    <col min="11378" max="11378" width="1.19921875" style="60" customWidth="1"/>
    <col min="11379" max="11379" width="5.3984375" style="60" customWidth="1"/>
    <col min="11380" max="11380" width="6.5" style="60" customWidth="1"/>
    <col min="11381" max="11381" width="4.09765625" style="60" customWidth="1"/>
    <col min="11382" max="11382" width="7.8984375" style="60" customWidth="1"/>
    <col min="11383" max="11383" width="8.69921875" style="60" customWidth="1"/>
    <col min="11384" max="11387" width="6.19921875" style="60" customWidth="1"/>
    <col min="11388" max="11388" width="4.8984375" style="60" customWidth="1"/>
    <col min="11389" max="11389" width="2.5" style="60" customWidth="1"/>
    <col min="11390" max="11390" width="4.8984375" style="60" customWidth="1"/>
    <col min="11391" max="11628" width="9" style="60"/>
    <col min="11629" max="11629" width="1.69921875" style="60" customWidth="1"/>
    <col min="11630" max="11630" width="2.5" style="60" customWidth="1"/>
    <col min="11631" max="11631" width="3.59765625" style="60" customWidth="1"/>
    <col min="11632" max="11632" width="2.69921875" style="60" customWidth="1"/>
    <col min="11633" max="11633" width="0.8984375" style="60" customWidth="1"/>
    <col min="11634" max="11634" width="1.19921875" style="60" customWidth="1"/>
    <col min="11635" max="11635" width="5.3984375" style="60" customWidth="1"/>
    <col min="11636" max="11636" width="6.5" style="60" customWidth="1"/>
    <col min="11637" max="11637" width="4.09765625" style="60" customWidth="1"/>
    <col min="11638" max="11638" width="7.8984375" style="60" customWidth="1"/>
    <col min="11639" max="11639" width="8.69921875" style="60" customWidth="1"/>
    <col min="11640" max="11643" width="6.19921875" style="60" customWidth="1"/>
    <col min="11644" max="11644" width="4.8984375" style="60" customWidth="1"/>
    <col min="11645" max="11645" width="2.5" style="60" customWidth="1"/>
    <col min="11646" max="11646" width="4.8984375" style="60" customWidth="1"/>
    <col min="11647" max="11884" width="9" style="60"/>
    <col min="11885" max="11885" width="1.69921875" style="60" customWidth="1"/>
    <col min="11886" max="11886" width="2.5" style="60" customWidth="1"/>
    <col min="11887" max="11887" width="3.59765625" style="60" customWidth="1"/>
    <col min="11888" max="11888" width="2.69921875" style="60" customWidth="1"/>
    <col min="11889" max="11889" width="0.8984375" style="60" customWidth="1"/>
    <col min="11890" max="11890" width="1.19921875" style="60" customWidth="1"/>
    <col min="11891" max="11891" width="5.3984375" style="60" customWidth="1"/>
    <col min="11892" max="11892" width="6.5" style="60" customWidth="1"/>
    <col min="11893" max="11893" width="4.09765625" style="60" customWidth="1"/>
    <col min="11894" max="11894" width="7.8984375" style="60" customWidth="1"/>
    <col min="11895" max="11895" width="8.69921875" style="60" customWidth="1"/>
    <col min="11896" max="11899" width="6.19921875" style="60" customWidth="1"/>
    <col min="11900" max="11900" width="4.8984375" style="60" customWidth="1"/>
    <col min="11901" max="11901" width="2.5" style="60" customWidth="1"/>
    <col min="11902" max="11902" width="4.8984375" style="60" customWidth="1"/>
    <col min="11903" max="12140" width="9" style="60"/>
    <col min="12141" max="12141" width="1.69921875" style="60" customWidth="1"/>
    <col min="12142" max="12142" width="2.5" style="60" customWidth="1"/>
    <col min="12143" max="12143" width="3.59765625" style="60" customWidth="1"/>
    <col min="12144" max="12144" width="2.69921875" style="60" customWidth="1"/>
    <col min="12145" max="12145" width="0.8984375" style="60" customWidth="1"/>
    <col min="12146" max="12146" width="1.19921875" style="60" customWidth="1"/>
    <col min="12147" max="12147" width="5.3984375" style="60" customWidth="1"/>
    <col min="12148" max="12148" width="6.5" style="60" customWidth="1"/>
    <col min="12149" max="12149" width="4.09765625" style="60" customWidth="1"/>
    <col min="12150" max="12150" width="7.8984375" style="60" customWidth="1"/>
    <col min="12151" max="12151" width="8.69921875" style="60" customWidth="1"/>
    <col min="12152" max="12155" width="6.19921875" style="60" customWidth="1"/>
    <col min="12156" max="12156" width="4.8984375" style="60" customWidth="1"/>
    <col min="12157" max="12157" width="2.5" style="60" customWidth="1"/>
    <col min="12158" max="12158" width="4.8984375" style="60" customWidth="1"/>
    <col min="12159" max="12396" width="9" style="60"/>
    <col min="12397" max="12397" width="1.69921875" style="60" customWidth="1"/>
    <col min="12398" max="12398" width="2.5" style="60" customWidth="1"/>
    <col min="12399" max="12399" width="3.59765625" style="60" customWidth="1"/>
    <col min="12400" max="12400" width="2.69921875" style="60" customWidth="1"/>
    <col min="12401" max="12401" width="0.8984375" style="60" customWidth="1"/>
    <col min="12402" max="12402" width="1.19921875" style="60" customWidth="1"/>
    <col min="12403" max="12403" width="5.3984375" style="60" customWidth="1"/>
    <col min="12404" max="12404" width="6.5" style="60" customWidth="1"/>
    <col min="12405" max="12405" width="4.09765625" style="60" customWidth="1"/>
    <col min="12406" max="12406" width="7.8984375" style="60" customWidth="1"/>
    <col min="12407" max="12407" width="8.69921875" style="60" customWidth="1"/>
    <col min="12408" max="12411" width="6.19921875" style="60" customWidth="1"/>
    <col min="12412" max="12412" width="4.8984375" style="60" customWidth="1"/>
    <col min="12413" max="12413" width="2.5" style="60" customWidth="1"/>
    <col min="12414" max="12414" width="4.8984375" style="60" customWidth="1"/>
    <col min="12415" max="12652" width="9" style="60"/>
    <col min="12653" max="12653" width="1.69921875" style="60" customWidth="1"/>
    <col min="12654" max="12654" width="2.5" style="60" customWidth="1"/>
    <col min="12655" max="12655" width="3.59765625" style="60" customWidth="1"/>
    <col min="12656" max="12656" width="2.69921875" style="60" customWidth="1"/>
    <col min="12657" max="12657" width="0.8984375" style="60" customWidth="1"/>
    <col min="12658" max="12658" width="1.19921875" style="60" customWidth="1"/>
    <col min="12659" max="12659" width="5.3984375" style="60" customWidth="1"/>
    <col min="12660" max="12660" width="6.5" style="60" customWidth="1"/>
    <col min="12661" max="12661" width="4.09765625" style="60" customWidth="1"/>
    <col min="12662" max="12662" width="7.8984375" style="60" customWidth="1"/>
    <col min="12663" max="12663" width="8.69921875" style="60" customWidth="1"/>
    <col min="12664" max="12667" width="6.19921875" style="60" customWidth="1"/>
    <col min="12668" max="12668" width="4.8984375" style="60" customWidth="1"/>
    <col min="12669" max="12669" width="2.5" style="60" customWidth="1"/>
    <col min="12670" max="12670" width="4.8984375" style="60" customWidth="1"/>
    <col min="12671" max="12908" width="9" style="60"/>
    <col min="12909" max="12909" width="1.69921875" style="60" customWidth="1"/>
    <col min="12910" max="12910" width="2.5" style="60" customWidth="1"/>
    <col min="12911" max="12911" width="3.59765625" style="60" customWidth="1"/>
    <col min="12912" max="12912" width="2.69921875" style="60" customWidth="1"/>
    <col min="12913" max="12913" width="0.8984375" style="60" customWidth="1"/>
    <col min="12914" max="12914" width="1.19921875" style="60" customWidth="1"/>
    <col min="12915" max="12915" width="5.3984375" style="60" customWidth="1"/>
    <col min="12916" max="12916" width="6.5" style="60" customWidth="1"/>
    <col min="12917" max="12917" width="4.09765625" style="60" customWidth="1"/>
    <col min="12918" max="12918" width="7.8984375" style="60" customWidth="1"/>
    <col min="12919" max="12919" width="8.69921875" style="60" customWidth="1"/>
    <col min="12920" max="12923" width="6.19921875" style="60" customWidth="1"/>
    <col min="12924" max="12924" width="4.8984375" style="60" customWidth="1"/>
    <col min="12925" max="12925" width="2.5" style="60" customWidth="1"/>
    <col min="12926" max="12926" width="4.8984375" style="60" customWidth="1"/>
    <col min="12927" max="13164" width="9" style="60"/>
    <col min="13165" max="13165" width="1.69921875" style="60" customWidth="1"/>
    <col min="13166" max="13166" width="2.5" style="60" customWidth="1"/>
    <col min="13167" max="13167" width="3.59765625" style="60" customWidth="1"/>
    <col min="13168" max="13168" width="2.69921875" style="60" customWidth="1"/>
    <col min="13169" max="13169" width="0.8984375" style="60" customWidth="1"/>
    <col min="13170" max="13170" width="1.19921875" style="60" customWidth="1"/>
    <col min="13171" max="13171" width="5.3984375" style="60" customWidth="1"/>
    <col min="13172" max="13172" width="6.5" style="60" customWidth="1"/>
    <col min="13173" max="13173" width="4.09765625" style="60" customWidth="1"/>
    <col min="13174" max="13174" width="7.8984375" style="60" customWidth="1"/>
    <col min="13175" max="13175" width="8.69921875" style="60" customWidth="1"/>
    <col min="13176" max="13179" width="6.19921875" style="60" customWidth="1"/>
    <col min="13180" max="13180" width="4.8984375" style="60" customWidth="1"/>
    <col min="13181" max="13181" width="2.5" style="60" customWidth="1"/>
    <col min="13182" max="13182" width="4.8984375" style="60" customWidth="1"/>
    <col min="13183" max="13420" width="9" style="60"/>
    <col min="13421" max="13421" width="1.69921875" style="60" customWidth="1"/>
    <col min="13422" max="13422" width="2.5" style="60" customWidth="1"/>
    <col min="13423" max="13423" width="3.59765625" style="60" customWidth="1"/>
    <col min="13424" max="13424" width="2.69921875" style="60" customWidth="1"/>
    <col min="13425" max="13425" width="0.8984375" style="60" customWidth="1"/>
    <col min="13426" max="13426" width="1.19921875" style="60" customWidth="1"/>
    <col min="13427" max="13427" width="5.3984375" style="60" customWidth="1"/>
    <col min="13428" max="13428" width="6.5" style="60" customWidth="1"/>
    <col min="13429" max="13429" width="4.09765625" style="60" customWidth="1"/>
    <col min="13430" max="13430" width="7.8984375" style="60" customWidth="1"/>
    <col min="13431" max="13431" width="8.69921875" style="60" customWidth="1"/>
    <col min="13432" max="13435" width="6.19921875" style="60" customWidth="1"/>
    <col min="13436" max="13436" width="4.8984375" style="60" customWidth="1"/>
    <col min="13437" max="13437" width="2.5" style="60" customWidth="1"/>
    <col min="13438" max="13438" width="4.8984375" style="60" customWidth="1"/>
    <col min="13439" max="13676" width="9" style="60"/>
    <col min="13677" max="13677" width="1.69921875" style="60" customWidth="1"/>
    <col min="13678" max="13678" width="2.5" style="60" customWidth="1"/>
    <col min="13679" max="13679" width="3.59765625" style="60" customWidth="1"/>
    <col min="13680" max="13680" width="2.69921875" style="60" customWidth="1"/>
    <col min="13681" max="13681" width="0.8984375" style="60" customWidth="1"/>
    <col min="13682" max="13682" width="1.19921875" style="60" customWidth="1"/>
    <col min="13683" max="13683" width="5.3984375" style="60" customWidth="1"/>
    <col min="13684" max="13684" width="6.5" style="60" customWidth="1"/>
    <col min="13685" max="13685" width="4.09765625" style="60" customWidth="1"/>
    <col min="13686" max="13686" width="7.8984375" style="60" customWidth="1"/>
    <col min="13687" max="13687" width="8.69921875" style="60" customWidth="1"/>
    <col min="13688" max="13691" width="6.19921875" style="60" customWidth="1"/>
    <col min="13692" max="13692" width="4.8984375" style="60" customWidth="1"/>
    <col min="13693" max="13693" width="2.5" style="60" customWidth="1"/>
    <col min="13694" max="13694" width="4.8984375" style="60" customWidth="1"/>
    <col min="13695" max="13932" width="9" style="60"/>
    <col min="13933" max="13933" width="1.69921875" style="60" customWidth="1"/>
    <col min="13934" max="13934" width="2.5" style="60" customWidth="1"/>
    <col min="13935" max="13935" width="3.59765625" style="60" customWidth="1"/>
    <col min="13936" max="13936" width="2.69921875" style="60" customWidth="1"/>
    <col min="13937" max="13937" width="0.8984375" style="60" customWidth="1"/>
    <col min="13938" max="13938" width="1.19921875" style="60" customWidth="1"/>
    <col min="13939" max="13939" width="5.3984375" style="60" customWidth="1"/>
    <col min="13940" max="13940" width="6.5" style="60" customWidth="1"/>
    <col min="13941" max="13941" width="4.09765625" style="60" customWidth="1"/>
    <col min="13942" max="13942" width="7.8984375" style="60" customWidth="1"/>
    <col min="13943" max="13943" width="8.69921875" style="60" customWidth="1"/>
    <col min="13944" max="13947" width="6.19921875" style="60" customWidth="1"/>
    <col min="13948" max="13948" width="4.8984375" style="60" customWidth="1"/>
    <col min="13949" max="13949" width="2.5" style="60" customWidth="1"/>
    <col min="13950" max="13950" width="4.8984375" style="60" customWidth="1"/>
    <col min="13951" max="14188" width="9" style="60"/>
    <col min="14189" max="14189" width="1.69921875" style="60" customWidth="1"/>
    <col min="14190" max="14190" width="2.5" style="60" customWidth="1"/>
    <col min="14191" max="14191" width="3.59765625" style="60" customWidth="1"/>
    <col min="14192" max="14192" width="2.69921875" style="60" customWidth="1"/>
    <col min="14193" max="14193" width="0.8984375" style="60" customWidth="1"/>
    <col min="14194" max="14194" width="1.19921875" style="60" customWidth="1"/>
    <col min="14195" max="14195" width="5.3984375" style="60" customWidth="1"/>
    <col min="14196" max="14196" width="6.5" style="60" customWidth="1"/>
    <col min="14197" max="14197" width="4.09765625" style="60" customWidth="1"/>
    <col min="14198" max="14198" width="7.8984375" style="60" customWidth="1"/>
    <col min="14199" max="14199" width="8.69921875" style="60" customWidth="1"/>
    <col min="14200" max="14203" width="6.19921875" style="60" customWidth="1"/>
    <col min="14204" max="14204" width="4.8984375" style="60" customWidth="1"/>
    <col min="14205" max="14205" width="2.5" style="60" customWidth="1"/>
    <col min="14206" max="14206" width="4.8984375" style="60" customWidth="1"/>
    <col min="14207" max="14444" width="9" style="60"/>
    <col min="14445" max="14445" width="1.69921875" style="60" customWidth="1"/>
    <col min="14446" max="14446" width="2.5" style="60" customWidth="1"/>
    <col min="14447" max="14447" width="3.59765625" style="60" customWidth="1"/>
    <col min="14448" max="14448" width="2.69921875" style="60" customWidth="1"/>
    <col min="14449" max="14449" width="0.8984375" style="60" customWidth="1"/>
    <col min="14450" max="14450" width="1.19921875" style="60" customWidth="1"/>
    <col min="14451" max="14451" width="5.3984375" style="60" customWidth="1"/>
    <col min="14452" max="14452" width="6.5" style="60" customWidth="1"/>
    <col min="14453" max="14453" width="4.09765625" style="60" customWidth="1"/>
    <col min="14454" max="14454" width="7.8984375" style="60" customWidth="1"/>
    <col min="14455" max="14455" width="8.69921875" style="60" customWidth="1"/>
    <col min="14456" max="14459" width="6.19921875" style="60" customWidth="1"/>
    <col min="14460" max="14460" width="4.8984375" style="60" customWidth="1"/>
    <col min="14461" max="14461" width="2.5" style="60" customWidth="1"/>
    <col min="14462" max="14462" width="4.8984375" style="60" customWidth="1"/>
    <col min="14463" max="14700" width="9" style="60"/>
    <col min="14701" max="14701" width="1.69921875" style="60" customWidth="1"/>
    <col min="14702" max="14702" width="2.5" style="60" customWidth="1"/>
    <col min="14703" max="14703" width="3.59765625" style="60" customWidth="1"/>
    <col min="14704" max="14704" width="2.69921875" style="60" customWidth="1"/>
    <col min="14705" max="14705" width="0.8984375" style="60" customWidth="1"/>
    <col min="14706" max="14706" width="1.19921875" style="60" customWidth="1"/>
    <col min="14707" max="14707" width="5.3984375" style="60" customWidth="1"/>
    <col min="14708" max="14708" width="6.5" style="60" customWidth="1"/>
    <col min="14709" max="14709" width="4.09765625" style="60" customWidth="1"/>
    <col min="14710" max="14710" width="7.8984375" style="60" customWidth="1"/>
    <col min="14711" max="14711" width="8.69921875" style="60" customWidth="1"/>
    <col min="14712" max="14715" width="6.19921875" style="60" customWidth="1"/>
    <col min="14716" max="14716" width="4.8984375" style="60" customWidth="1"/>
    <col min="14717" max="14717" width="2.5" style="60" customWidth="1"/>
    <col min="14718" max="14718" width="4.8984375" style="60" customWidth="1"/>
    <col min="14719" max="14956" width="9" style="60"/>
    <col min="14957" max="14957" width="1.69921875" style="60" customWidth="1"/>
    <col min="14958" max="14958" width="2.5" style="60" customWidth="1"/>
    <col min="14959" max="14959" width="3.59765625" style="60" customWidth="1"/>
    <col min="14960" max="14960" width="2.69921875" style="60" customWidth="1"/>
    <col min="14961" max="14961" width="0.8984375" style="60" customWidth="1"/>
    <col min="14962" max="14962" width="1.19921875" style="60" customWidth="1"/>
    <col min="14963" max="14963" width="5.3984375" style="60" customWidth="1"/>
    <col min="14964" max="14964" width="6.5" style="60" customWidth="1"/>
    <col min="14965" max="14965" width="4.09765625" style="60" customWidth="1"/>
    <col min="14966" max="14966" width="7.8984375" style="60" customWidth="1"/>
    <col min="14967" max="14967" width="8.69921875" style="60" customWidth="1"/>
    <col min="14968" max="14971" width="6.19921875" style="60" customWidth="1"/>
    <col min="14972" max="14972" width="4.8984375" style="60" customWidth="1"/>
    <col min="14973" max="14973" width="2.5" style="60" customWidth="1"/>
    <col min="14974" max="14974" width="4.8984375" style="60" customWidth="1"/>
    <col min="14975" max="15212" width="9" style="60"/>
    <col min="15213" max="15213" width="1.69921875" style="60" customWidth="1"/>
    <col min="15214" max="15214" width="2.5" style="60" customWidth="1"/>
    <col min="15215" max="15215" width="3.59765625" style="60" customWidth="1"/>
    <col min="15216" max="15216" width="2.69921875" style="60" customWidth="1"/>
    <col min="15217" max="15217" width="0.8984375" style="60" customWidth="1"/>
    <col min="15218" max="15218" width="1.19921875" style="60" customWidth="1"/>
    <col min="15219" max="15219" width="5.3984375" style="60" customWidth="1"/>
    <col min="15220" max="15220" width="6.5" style="60" customWidth="1"/>
    <col min="15221" max="15221" width="4.09765625" style="60" customWidth="1"/>
    <col min="15222" max="15222" width="7.8984375" style="60" customWidth="1"/>
    <col min="15223" max="15223" width="8.69921875" style="60" customWidth="1"/>
    <col min="15224" max="15227" width="6.19921875" style="60" customWidth="1"/>
    <col min="15228" max="15228" width="4.8984375" style="60" customWidth="1"/>
    <col min="15229" max="15229" width="2.5" style="60" customWidth="1"/>
    <col min="15230" max="15230" width="4.8984375" style="60" customWidth="1"/>
    <col min="15231" max="15468" width="9" style="60"/>
    <col min="15469" max="15469" width="1.69921875" style="60" customWidth="1"/>
    <col min="15470" max="15470" width="2.5" style="60" customWidth="1"/>
    <col min="15471" max="15471" width="3.59765625" style="60" customWidth="1"/>
    <col min="15472" max="15472" width="2.69921875" style="60" customWidth="1"/>
    <col min="15473" max="15473" width="0.8984375" style="60" customWidth="1"/>
    <col min="15474" max="15474" width="1.19921875" style="60" customWidth="1"/>
    <col min="15475" max="15475" width="5.3984375" style="60" customWidth="1"/>
    <col min="15476" max="15476" width="6.5" style="60" customWidth="1"/>
    <col min="15477" max="15477" width="4.09765625" style="60" customWidth="1"/>
    <col min="15478" max="15478" width="7.8984375" style="60" customWidth="1"/>
    <col min="15479" max="15479" width="8.69921875" style="60" customWidth="1"/>
    <col min="15480" max="15483" width="6.19921875" style="60" customWidth="1"/>
    <col min="15484" max="15484" width="4.8984375" style="60" customWidth="1"/>
    <col min="15485" max="15485" width="2.5" style="60" customWidth="1"/>
    <col min="15486" max="15486" width="4.8984375" style="60" customWidth="1"/>
    <col min="15487" max="15724" width="9" style="60"/>
    <col min="15725" max="15725" width="1.69921875" style="60" customWidth="1"/>
    <col min="15726" max="15726" width="2.5" style="60" customWidth="1"/>
    <col min="15727" max="15727" width="3.59765625" style="60" customWidth="1"/>
    <col min="15728" max="15728" width="2.69921875" style="60" customWidth="1"/>
    <col min="15729" max="15729" width="0.8984375" style="60" customWidth="1"/>
    <col min="15730" max="15730" width="1.19921875" style="60" customWidth="1"/>
    <col min="15731" max="15731" width="5.3984375" style="60" customWidth="1"/>
    <col min="15732" max="15732" width="6.5" style="60" customWidth="1"/>
    <col min="15733" max="15733" width="4.09765625" style="60" customWidth="1"/>
    <col min="15734" max="15734" width="7.8984375" style="60" customWidth="1"/>
    <col min="15735" max="15735" width="8.69921875" style="60" customWidth="1"/>
    <col min="15736" max="15739" width="6.19921875" style="60" customWidth="1"/>
    <col min="15740" max="15740" width="4.8984375" style="60" customWidth="1"/>
    <col min="15741" max="15741" width="2.5" style="60" customWidth="1"/>
    <col min="15742" max="15742" width="4.8984375" style="60" customWidth="1"/>
    <col min="15743" max="15980" width="9" style="60"/>
    <col min="15981" max="15981" width="1.69921875" style="60" customWidth="1"/>
    <col min="15982" max="15982" width="2.5" style="60" customWidth="1"/>
    <col min="15983" max="15983" width="3.59765625" style="60" customWidth="1"/>
    <col min="15984" max="15984" width="2.69921875" style="60" customWidth="1"/>
    <col min="15985" max="15985" width="0.8984375" style="60" customWidth="1"/>
    <col min="15986" max="15986" width="1.19921875" style="60" customWidth="1"/>
    <col min="15987" max="15987" width="5.3984375" style="60" customWidth="1"/>
    <col min="15988" max="15988" width="6.5" style="60" customWidth="1"/>
    <col min="15989" max="15989" width="4.09765625" style="60" customWidth="1"/>
    <col min="15990" max="15990" width="7.8984375" style="60" customWidth="1"/>
    <col min="15991" max="15991" width="8.69921875" style="60" customWidth="1"/>
    <col min="15992" max="15995" width="6.19921875" style="60" customWidth="1"/>
    <col min="15996" max="15996" width="4.8984375" style="60" customWidth="1"/>
    <col min="15997" max="15997" width="2.5" style="60" customWidth="1"/>
    <col min="15998" max="15998" width="4.8984375" style="60" customWidth="1"/>
    <col min="15999" max="16384" width="9" style="60"/>
  </cols>
  <sheetData>
    <row r="1" spans="2:22" ht="5.25" customHeight="1" thickBot="1"/>
    <row r="2" spans="2:22" ht="16.5" customHeight="1" thickBot="1">
      <c r="B2" s="732" t="s">
        <v>542</v>
      </c>
      <c r="C2" s="733"/>
      <c r="D2" s="733"/>
      <c r="E2" s="734"/>
      <c r="G2" s="573" t="s">
        <v>293</v>
      </c>
      <c r="H2" s="573"/>
      <c r="I2" s="72">
        <f>IF(基本情報!G6="","",基本情報!G6)</f>
        <v>0</v>
      </c>
      <c r="J2" s="54" t="s">
        <v>7</v>
      </c>
      <c r="K2" s="54"/>
      <c r="L2" s="54"/>
      <c r="M2" s="54"/>
      <c r="T2" s="574" t="s">
        <v>326</v>
      </c>
      <c r="U2" s="576" t="s">
        <v>394</v>
      </c>
      <c r="V2" s="576"/>
    </row>
    <row r="3" spans="2:22" s="52" customFormat="1" ht="16.5" customHeight="1">
      <c r="B3" s="90" t="s">
        <v>315</v>
      </c>
      <c r="G3" s="90"/>
      <c r="P3" s="169" t="s">
        <v>204</v>
      </c>
      <c r="Q3" s="161" t="s">
        <v>291</v>
      </c>
      <c r="R3" s="103" t="s">
        <v>292</v>
      </c>
      <c r="T3" s="575"/>
      <c r="U3" s="51" t="s">
        <v>79</v>
      </c>
      <c r="V3" s="51" t="s">
        <v>247</v>
      </c>
    </row>
    <row r="4" spans="2:22" s="52" customFormat="1" ht="16.5" customHeight="1">
      <c r="B4" s="110" t="s">
        <v>162</v>
      </c>
      <c r="C4" s="113" t="s">
        <v>105</v>
      </c>
      <c r="D4" s="114" t="s">
        <v>152</v>
      </c>
      <c r="E4" s="112" t="s">
        <v>247</v>
      </c>
      <c r="G4" s="573" t="s">
        <v>17</v>
      </c>
      <c r="H4" s="573" t="str">
        <f>IF(②③加減算!G9="","",②③加減算!G9)</f>
        <v/>
      </c>
      <c r="I4" s="73" t="s">
        <v>162</v>
      </c>
      <c r="J4" s="83" t="s">
        <v>105</v>
      </c>
      <c r="K4" s="82" t="s">
        <v>152</v>
      </c>
      <c r="L4" s="74" t="s">
        <v>247</v>
      </c>
      <c r="M4" s="161" t="s">
        <v>291</v>
      </c>
      <c r="N4" s="103" t="s">
        <v>292</v>
      </c>
      <c r="P4" s="72" t="s">
        <v>347</v>
      </c>
      <c r="Q4" s="170">
        <f>M5</f>
        <v>0</v>
      </c>
      <c r="R4" s="170">
        <f>N5</f>
        <v>0</v>
      </c>
      <c r="T4" s="51">
        <f>月初児童数!BD8</f>
        <v>0</v>
      </c>
      <c r="U4" s="75">
        <f t="shared" ref="U4:U15" si="0">IFERROR(Q4*T4,0)</f>
        <v>0</v>
      </c>
      <c r="V4" s="75">
        <f t="shared" ref="V4:V15" si="1">IFERROR(R4*T4,0)</f>
        <v>0</v>
      </c>
    </row>
    <row r="5" spans="2:22" s="54" customFormat="1" ht="16.5" customHeight="1">
      <c r="B5" s="64" t="s">
        <v>112</v>
      </c>
      <c r="C5" s="64" t="s">
        <v>536</v>
      </c>
      <c r="D5" s="239">
        <v>34260</v>
      </c>
      <c r="E5" s="239">
        <v>340</v>
      </c>
      <c r="G5" s="573"/>
      <c r="H5" s="573"/>
      <c r="I5" s="62" t="str">
        <f>IF(基本情報!$C$4="","",基本情報!$C$4)</f>
        <v/>
      </c>
      <c r="J5" s="62" t="str">
        <f>利用定員!Q35</f>
        <v/>
      </c>
      <c r="K5" s="55">
        <f>IF(H4="",0,DGET($B$4:$E$140,K4,I4:J5))</f>
        <v>0</v>
      </c>
      <c r="L5" s="55">
        <f>IF(H4="",0,DGET($B$4:$E$140,L4,I4:J5))</f>
        <v>0</v>
      </c>
      <c r="M5" s="75">
        <f>IFERROR(K5*H4,0)</f>
        <v>0</v>
      </c>
      <c r="N5" s="75">
        <f>IFERROR(L5*$I$2*H4,0)</f>
        <v>0</v>
      </c>
      <c r="P5" s="72" t="s">
        <v>18</v>
      </c>
      <c r="Q5" s="170">
        <f>M7</f>
        <v>0</v>
      </c>
      <c r="R5" s="170">
        <f>N7</f>
        <v>0</v>
      </c>
      <c r="T5" s="51">
        <f>月初児童数!BD9</f>
        <v>0</v>
      </c>
      <c r="U5" s="75">
        <f t="shared" si="0"/>
        <v>0</v>
      </c>
      <c r="V5" s="75">
        <f t="shared" si="1"/>
        <v>0</v>
      </c>
    </row>
    <row r="6" spans="2:22" s="54" customFormat="1" ht="16.5" customHeight="1">
      <c r="B6" s="64" t="s">
        <v>112</v>
      </c>
      <c r="C6" s="64" t="s">
        <v>465</v>
      </c>
      <c r="D6" s="239">
        <v>20550</v>
      </c>
      <c r="E6" s="239">
        <v>200</v>
      </c>
      <c r="G6" s="573" t="s">
        <v>18</v>
      </c>
      <c r="H6" s="573" t="str">
        <f>IF(②③加減算!G10="","",②③加減算!G10)</f>
        <v/>
      </c>
      <c r="I6" s="73" t="s">
        <v>162</v>
      </c>
      <c r="J6" s="83" t="s">
        <v>105</v>
      </c>
      <c r="K6" s="82" t="s">
        <v>152</v>
      </c>
      <c r="L6" s="74" t="s">
        <v>247</v>
      </c>
      <c r="M6" s="161" t="s">
        <v>291</v>
      </c>
      <c r="N6" s="103" t="s">
        <v>292</v>
      </c>
      <c r="P6" s="72" t="s">
        <v>19</v>
      </c>
      <c r="Q6" s="170">
        <f>M9</f>
        <v>0</v>
      </c>
      <c r="R6" s="170">
        <f>N9</f>
        <v>0</v>
      </c>
      <c r="T6" s="51">
        <f>月初児童数!BD10</f>
        <v>0</v>
      </c>
      <c r="U6" s="75">
        <f t="shared" si="0"/>
        <v>0</v>
      </c>
      <c r="V6" s="75">
        <f t="shared" si="1"/>
        <v>0</v>
      </c>
    </row>
    <row r="7" spans="2:22" s="54" customFormat="1" ht="16.5" customHeight="1">
      <c r="B7" s="64" t="s">
        <v>112</v>
      </c>
      <c r="C7" s="64" t="s">
        <v>466</v>
      </c>
      <c r="D7" s="239">
        <v>14680</v>
      </c>
      <c r="E7" s="239">
        <v>140</v>
      </c>
      <c r="G7" s="573"/>
      <c r="H7" s="573"/>
      <c r="I7" s="62" t="str">
        <f>IF(基本情報!$C$4="","",基本情報!$C$4)</f>
        <v/>
      </c>
      <c r="J7" s="62" t="str">
        <f>利用定員!Q36</f>
        <v/>
      </c>
      <c r="K7" s="55">
        <f>IF(H6="",0,DGET($B$4:$E$140,K6,I6:J7))</f>
        <v>0</v>
      </c>
      <c r="L7" s="55">
        <f>IF(H6="",0,DGET($B$4:$E$140,L6,I6:J7))</f>
        <v>0</v>
      </c>
      <c r="M7" s="75">
        <f>IFERROR(K7*H6,0)</f>
        <v>0</v>
      </c>
      <c r="N7" s="75">
        <f>IFERROR(L7*$I$2*H6,0)</f>
        <v>0</v>
      </c>
      <c r="P7" s="72" t="s">
        <v>20</v>
      </c>
      <c r="Q7" s="170">
        <f>M11</f>
        <v>0</v>
      </c>
      <c r="R7" s="170">
        <f>N11</f>
        <v>0</v>
      </c>
      <c r="T7" s="51">
        <f>月初児童数!BD11</f>
        <v>0</v>
      </c>
      <c r="U7" s="75">
        <f t="shared" si="0"/>
        <v>0</v>
      </c>
      <c r="V7" s="75">
        <f t="shared" si="1"/>
        <v>0</v>
      </c>
    </row>
    <row r="8" spans="2:22" s="77" customFormat="1" ht="16.5" customHeight="1">
      <c r="B8" s="64" t="s">
        <v>112</v>
      </c>
      <c r="C8" s="64" t="s">
        <v>509</v>
      </c>
      <c r="D8" s="239">
        <v>11420</v>
      </c>
      <c r="E8" s="239">
        <v>110</v>
      </c>
      <c r="G8" s="573" t="s">
        <v>19</v>
      </c>
      <c r="H8" s="573" t="str">
        <f>IF(②③加減算!G11="","",②③加減算!G11)</f>
        <v/>
      </c>
      <c r="I8" s="73" t="s">
        <v>162</v>
      </c>
      <c r="J8" s="83" t="s">
        <v>105</v>
      </c>
      <c r="K8" s="82" t="s">
        <v>152</v>
      </c>
      <c r="L8" s="74" t="s">
        <v>247</v>
      </c>
      <c r="M8" s="161" t="s">
        <v>291</v>
      </c>
      <c r="N8" s="103" t="s">
        <v>292</v>
      </c>
      <c r="P8" s="72" t="s">
        <v>21</v>
      </c>
      <c r="Q8" s="170">
        <f>M13</f>
        <v>0</v>
      </c>
      <c r="R8" s="170">
        <f>N13</f>
        <v>0</v>
      </c>
      <c r="T8" s="51">
        <f>月初児童数!BD12</f>
        <v>0</v>
      </c>
      <c r="U8" s="75">
        <f t="shared" si="0"/>
        <v>0</v>
      </c>
      <c r="V8" s="75">
        <f t="shared" si="1"/>
        <v>0</v>
      </c>
    </row>
    <row r="9" spans="2:22" s="54" customFormat="1" ht="16.5" customHeight="1">
      <c r="B9" s="64" t="s">
        <v>112</v>
      </c>
      <c r="C9" s="64" t="s">
        <v>468</v>
      </c>
      <c r="D9" s="239">
        <v>8560</v>
      </c>
      <c r="E9" s="239">
        <v>80</v>
      </c>
      <c r="G9" s="573"/>
      <c r="H9" s="573"/>
      <c r="I9" s="62" t="str">
        <f>IF(基本情報!$C$4="","",基本情報!$C$4)</f>
        <v/>
      </c>
      <c r="J9" s="62" t="str">
        <f>利用定員!Q37</f>
        <v/>
      </c>
      <c r="K9" s="55">
        <f>IF(H8="",0,DGET($B$4:$E$140,K8,I8:J9))</f>
        <v>0</v>
      </c>
      <c r="L9" s="55">
        <f>IF(H8="",0,DGET($B$4:$E$140,L8,I8:J9))</f>
        <v>0</v>
      </c>
      <c r="M9" s="75">
        <f>IFERROR(K9*H8,0)</f>
        <v>0</v>
      </c>
      <c r="N9" s="75">
        <f>IFERROR(L9*$I$2*H8,0)</f>
        <v>0</v>
      </c>
      <c r="P9" s="72" t="s">
        <v>22</v>
      </c>
      <c r="Q9" s="170">
        <f>M15</f>
        <v>0</v>
      </c>
      <c r="R9" s="170">
        <f>N15</f>
        <v>0</v>
      </c>
      <c r="T9" s="51">
        <f>月初児童数!BD13</f>
        <v>0</v>
      </c>
      <c r="U9" s="75">
        <f t="shared" si="0"/>
        <v>0</v>
      </c>
      <c r="V9" s="75">
        <f t="shared" si="1"/>
        <v>0</v>
      </c>
    </row>
    <row r="10" spans="2:22" s="54" customFormat="1" ht="16.5" customHeight="1">
      <c r="B10" s="64" t="s">
        <v>112</v>
      </c>
      <c r="C10" s="64" t="s">
        <v>469</v>
      </c>
      <c r="D10" s="239">
        <v>6850</v>
      </c>
      <c r="E10" s="239">
        <v>60</v>
      </c>
      <c r="G10" s="573" t="s">
        <v>20</v>
      </c>
      <c r="H10" s="573" t="str">
        <f>IF(②③加減算!G12="","",②③加減算!G12)</f>
        <v/>
      </c>
      <c r="I10" s="73" t="s">
        <v>162</v>
      </c>
      <c r="J10" s="83" t="s">
        <v>105</v>
      </c>
      <c r="K10" s="82" t="s">
        <v>152</v>
      </c>
      <c r="L10" s="74" t="s">
        <v>247</v>
      </c>
      <c r="M10" s="161" t="s">
        <v>291</v>
      </c>
      <c r="N10" s="103" t="s">
        <v>292</v>
      </c>
      <c r="P10" s="72" t="s">
        <v>206</v>
      </c>
      <c r="Q10" s="170">
        <f>M17</f>
        <v>0</v>
      </c>
      <c r="R10" s="170">
        <f>N17</f>
        <v>0</v>
      </c>
      <c r="T10" s="51">
        <f>月初児童数!BD14</f>
        <v>0</v>
      </c>
      <c r="U10" s="75">
        <f t="shared" si="0"/>
        <v>0</v>
      </c>
      <c r="V10" s="75">
        <f t="shared" si="1"/>
        <v>0</v>
      </c>
    </row>
    <row r="11" spans="2:22" s="54" customFormat="1" ht="16.5" customHeight="1">
      <c r="B11" s="64" t="s">
        <v>112</v>
      </c>
      <c r="C11" s="64" t="s">
        <v>470</v>
      </c>
      <c r="D11" s="239">
        <v>5710</v>
      </c>
      <c r="E11" s="239">
        <v>50</v>
      </c>
      <c r="G11" s="573"/>
      <c r="H11" s="573"/>
      <c r="I11" s="62" t="str">
        <f>IF(基本情報!$C$4="","",基本情報!$C$4)</f>
        <v/>
      </c>
      <c r="J11" s="62" t="str">
        <f>利用定員!Q38</f>
        <v/>
      </c>
      <c r="K11" s="55">
        <f>IF(H10="",0,DGET($B$4:$E$140,K10,I10:J11))</f>
        <v>0</v>
      </c>
      <c r="L11" s="55">
        <f>IF(H10="",0,DGET($B$4:$E$140,L10,I10:J11))</f>
        <v>0</v>
      </c>
      <c r="M11" s="75">
        <f>IFERROR(K11*H10,0)</f>
        <v>0</v>
      </c>
      <c r="N11" s="75">
        <f>IFERROR(L11*$I$2*H10,0)</f>
        <v>0</v>
      </c>
      <c r="P11" s="72" t="s">
        <v>207</v>
      </c>
      <c r="Q11" s="170">
        <f>M19</f>
        <v>0</v>
      </c>
      <c r="R11" s="170">
        <f>N19</f>
        <v>0</v>
      </c>
      <c r="T11" s="51">
        <f>月初児童数!BD15</f>
        <v>0</v>
      </c>
      <c r="U11" s="75">
        <f t="shared" si="0"/>
        <v>0</v>
      </c>
      <c r="V11" s="75">
        <f t="shared" si="1"/>
        <v>0</v>
      </c>
    </row>
    <row r="12" spans="2:22" s="54" customFormat="1" ht="16.5" customHeight="1">
      <c r="B12" s="62" t="s">
        <v>112</v>
      </c>
      <c r="C12" s="62" t="s">
        <v>471</v>
      </c>
      <c r="D12" s="237">
        <v>4890</v>
      </c>
      <c r="E12" s="237">
        <v>40</v>
      </c>
      <c r="G12" s="573" t="s">
        <v>21</v>
      </c>
      <c r="H12" s="573" t="str">
        <f>IF(②③加減算!G13="","",②③加減算!G13)</f>
        <v/>
      </c>
      <c r="I12" s="73" t="s">
        <v>162</v>
      </c>
      <c r="J12" s="83" t="s">
        <v>105</v>
      </c>
      <c r="K12" s="82" t="s">
        <v>152</v>
      </c>
      <c r="L12" s="74" t="s">
        <v>247</v>
      </c>
      <c r="M12" s="161" t="s">
        <v>291</v>
      </c>
      <c r="N12" s="103" t="s">
        <v>292</v>
      </c>
      <c r="P12" s="72" t="s">
        <v>208</v>
      </c>
      <c r="Q12" s="170">
        <f>M21</f>
        <v>0</v>
      </c>
      <c r="R12" s="170">
        <f>N21</f>
        <v>0</v>
      </c>
      <c r="T12" s="51">
        <f>月初児童数!BD16</f>
        <v>0</v>
      </c>
      <c r="U12" s="75">
        <f t="shared" si="0"/>
        <v>0</v>
      </c>
      <c r="V12" s="75">
        <f t="shared" si="1"/>
        <v>0</v>
      </c>
    </row>
    <row r="13" spans="2:22" s="54" customFormat="1" ht="16.5" customHeight="1">
      <c r="B13" s="62" t="s">
        <v>112</v>
      </c>
      <c r="C13" s="62" t="s">
        <v>472</v>
      </c>
      <c r="D13" s="237">
        <v>4280</v>
      </c>
      <c r="E13" s="237">
        <v>40</v>
      </c>
      <c r="G13" s="573"/>
      <c r="H13" s="573"/>
      <c r="I13" s="62" t="str">
        <f>IF(基本情報!$C$4="","",基本情報!$C$4)</f>
        <v/>
      </c>
      <c r="J13" s="62" t="str">
        <f>利用定員!Q39</f>
        <v/>
      </c>
      <c r="K13" s="55">
        <f>IF(H12="",0,DGET($B$4:$E$140,K12,I12:J13))</f>
        <v>0</v>
      </c>
      <c r="L13" s="55">
        <f>IF(H12="",0,DGET($B$4:$E$140,L12,I12:J13))</f>
        <v>0</v>
      </c>
      <c r="M13" s="75">
        <f>IFERROR(K13*H12,0)</f>
        <v>0</v>
      </c>
      <c r="N13" s="75">
        <f>IFERROR(L13*$I$2*H12,0)</f>
        <v>0</v>
      </c>
      <c r="P13" s="72" t="s">
        <v>26</v>
      </c>
      <c r="Q13" s="170">
        <f>M23</f>
        <v>0</v>
      </c>
      <c r="R13" s="170">
        <f>N23</f>
        <v>0</v>
      </c>
      <c r="T13" s="51">
        <f>月初児童数!BD17</f>
        <v>0</v>
      </c>
      <c r="U13" s="75">
        <f t="shared" si="0"/>
        <v>0</v>
      </c>
      <c r="V13" s="75">
        <f t="shared" si="1"/>
        <v>0</v>
      </c>
    </row>
    <row r="14" spans="2:22" s="54" customFormat="1" ht="16.5" customHeight="1">
      <c r="B14" s="62" t="s">
        <v>112</v>
      </c>
      <c r="C14" s="62" t="s">
        <v>473</v>
      </c>
      <c r="D14" s="237">
        <v>3800</v>
      </c>
      <c r="E14" s="237">
        <v>30</v>
      </c>
      <c r="G14" s="573" t="s">
        <v>22</v>
      </c>
      <c r="H14" s="573" t="str">
        <f>IF(②③加減算!G14="","",②③加減算!G14)</f>
        <v/>
      </c>
      <c r="I14" s="73" t="s">
        <v>162</v>
      </c>
      <c r="J14" s="83" t="s">
        <v>105</v>
      </c>
      <c r="K14" s="82" t="s">
        <v>152</v>
      </c>
      <c r="L14" s="74" t="s">
        <v>247</v>
      </c>
      <c r="M14" s="161" t="s">
        <v>291</v>
      </c>
      <c r="N14" s="103" t="s">
        <v>292</v>
      </c>
      <c r="P14" s="72" t="s">
        <v>27</v>
      </c>
      <c r="Q14" s="170">
        <f>M25</f>
        <v>0</v>
      </c>
      <c r="R14" s="170">
        <f>N25</f>
        <v>0</v>
      </c>
      <c r="T14" s="51">
        <f>月初児童数!BD18</f>
        <v>0</v>
      </c>
      <c r="U14" s="75">
        <f t="shared" si="0"/>
        <v>0</v>
      </c>
      <c r="V14" s="75">
        <f t="shared" si="1"/>
        <v>0</v>
      </c>
    </row>
    <row r="15" spans="2:22" s="54" customFormat="1" ht="16.5" customHeight="1">
      <c r="B15" s="62" t="s">
        <v>112</v>
      </c>
      <c r="C15" s="62" t="s">
        <v>474</v>
      </c>
      <c r="D15" s="237">
        <v>3420</v>
      </c>
      <c r="E15" s="237">
        <v>30</v>
      </c>
      <c r="G15" s="573"/>
      <c r="H15" s="573"/>
      <c r="I15" s="62" t="str">
        <f>IF(基本情報!$C$4="","",基本情報!$C$4)</f>
        <v/>
      </c>
      <c r="J15" s="62" t="str">
        <f>利用定員!Q40</f>
        <v/>
      </c>
      <c r="K15" s="55">
        <f>IF(H14="",0,DGET($B$4:$E$140,K14,I14:J15))</f>
        <v>0</v>
      </c>
      <c r="L15" s="55">
        <f>IF(H14="",0,DGET($B$4:$E$140,L14,I14:J15))</f>
        <v>0</v>
      </c>
      <c r="M15" s="75">
        <f>IFERROR(K15*H14,0)</f>
        <v>0</v>
      </c>
      <c r="N15" s="75">
        <f>IFERROR(L15*$I$2*H14,0)</f>
        <v>0</v>
      </c>
      <c r="P15" s="72" t="s">
        <v>28</v>
      </c>
      <c r="Q15" s="170">
        <f>M27</f>
        <v>0</v>
      </c>
      <c r="R15" s="170">
        <f>N27</f>
        <v>0</v>
      </c>
      <c r="T15" s="51">
        <f>月初児童数!BD19</f>
        <v>0</v>
      </c>
      <c r="U15" s="75">
        <f t="shared" si="0"/>
        <v>0</v>
      </c>
      <c r="V15" s="75">
        <f t="shared" si="1"/>
        <v>0</v>
      </c>
    </row>
    <row r="16" spans="2:22" s="54" customFormat="1" ht="16.5" customHeight="1">
      <c r="B16" s="62" t="s">
        <v>112</v>
      </c>
      <c r="C16" s="62" t="s">
        <v>475</v>
      </c>
      <c r="D16" s="237">
        <v>2850</v>
      </c>
      <c r="E16" s="237">
        <v>20</v>
      </c>
      <c r="G16" s="573" t="s">
        <v>23</v>
      </c>
      <c r="H16" s="573" t="str">
        <f>IF(②③加減算!G15="","",②③加減算!G15)</f>
        <v/>
      </c>
      <c r="I16" s="73" t="s">
        <v>162</v>
      </c>
      <c r="J16" s="83" t="s">
        <v>105</v>
      </c>
      <c r="K16" s="82" t="s">
        <v>152</v>
      </c>
      <c r="L16" s="74" t="s">
        <v>247</v>
      </c>
      <c r="M16" s="161" t="s">
        <v>291</v>
      </c>
      <c r="N16" s="103" t="s">
        <v>292</v>
      </c>
      <c r="T16" s="51">
        <f>SUM(T4:T15)</f>
        <v>0</v>
      </c>
      <c r="U16" s="190">
        <f>IFERROR(SUM(U4:U15),0)</f>
        <v>0</v>
      </c>
      <c r="V16" s="190">
        <f>IFERROR(SUM(V4:V15),0)</f>
        <v>0</v>
      </c>
    </row>
    <row r="17" spans="2:14" s="54" customFormat="1" ht="16.5" customHeight="1">
      <c r="B17" s="62" t="s">
        <v>112</v>
      </c>
      <c r="C17" s="62" t="s">
        <v>476</v>
      </c>
      <c r="D17" s="237">
        <v>2440</v>
      </c>
      <c r="E17" s="237">
        <v>20</v>
      </c>
      <c r="G17" s="573"/>
      <c r="H17" s="573"/>
      <c r="I17" s="62" t="str">
        <f>IF(基本情報!$C$4="","",基本情報!$C$4)</f>
        <v/>
      </c>
      <c r="J17" s="62" t="str">
        <f>利用定員!Q41</f>
        <v/>
      </c>
      <c r="K17" s="55">
        <f>IF(H16="",0,DGET($B$4:$E$140,K16,I16:J17))</f>
        <v>0</v>
      </c>
      <c r="L17" s="55">
        <f>IF(H16="",0,DGET($B$4:$E$140,L16,I16:J17))</f>
        <v>0</v>
      </c>
      <c r="M17" s="75">
        <f>IFERROR(K17*H16,0)</f>
        <v>0</v>
      </c>
      <c r="N17" s="75">
        <f>IFERROR(L17*$I$2*H16,0)</f>
        <v>0</v>
      </c>
    </row>
    <row r="18" spans="2:14" s="54" customFormat="1" ht="16.5" customHeight="1">
      <c r="B18" s="62" t="s">
        <v>112</v>
      </c>
      <c r="C18" s="62" t="s">
        <v>477</v>
      </c>
      <c r="D18" s="237">
        <v>2140</v>
      </c>
      <c r="E18" s="237">
        <v>20</v>
      </c>
      <c r="G18" s="573" t="s">
        <v>207</v>
      </c>
      <c r="H18" s="573" t="str">
        <f>IF(②③加減算!G16="","",②③加減算!G16)</f>
        <v/>
      </c>
      <c r="I18" s="73" t="s">
        <v>162</v>
      </c>
      <c r="J18" s="83" t="s">
        <v>105</v>
      </c>
      <c r="K18" s="82" t="s">
        <v>152</v>
      </c>
      <c r="L18" s="74" t="s">
        <v>247</v>
      </c>
      <c r="M18" s="161" t="s">
        <v>291</v>
      </c>
      <c r="N18" s="103" t="s">
        <v>292</v>
      </c>
    </row>
    <row r="19" spans="2:14" s="54" customFormat="1" ht="16.5" customHeight="1">
      <c r="B19" s="62" t="s">
        <v>112</v>
      </c>
      <c r="C19" s="62" t="s">
        <v>478</v>
      </c>
      <c r="D19" s="237">
        <v>1900</v>
      </c>
      <c r="E19" s="237">
        <v>10</v>
      </c>
      <c r="G19" s="573"/>
      <c r="H19" s="573"/>
      <c r="I19" s="62" t="str">
        <f>IF(基本情報!$C$4="","",基本情報!$C$4)</f>
        <v/>
      </c>
      <c r="J19" s="62" t="str">
        <f>利用定員!Q42</f>
        <v/>
      </c>
      <c r="K19" s="55">
        <f>IF(H18="",0,DGET($B$4:$E$140,K18,I18:J19))</f>
        <v>0</v>
      </c>
      <c r="L19" s="55">
        <f>IF(H18="",0,DGET($B$4:$E$140,L18,I18:J19))</f>
        <v>0</v>
      </c>
      <c r="M19" s="75">
        <f>IFERROR(K19*H18,0)</f>
        <v>0</v>
      </c>
      <c r="N19" s="75">
        <f>IFERROR(L19*$I$2*H18,0)</f>
        <v>0</v>
      </c>
    </row>
    <row r="20" spans="2:14" s="54" customFormat="1" ht="16.5" customHeight="1">
      <c r="B20" s="62" t="s">
        <v>112</v>
      </c>
      <c r="C20" s="62" t="s">
        <v>479</v>
      </c>
      <c r="D20" s="237">
        <v>1710</v>
      </c>
      <c r="E20" s="237">
        <v>10</v>
      </c>
      <c r="G20" s="573" t="s">
        <v>208</v>
      </c>
      <c r="H20" s="573" t="str">
        <f>IF(②③加減算!G17="","",②③加減算!G17)</f>
        <v/>
      </c>
      <c r="I20" s="73" t="s">
        <v>162</v>
      </c>
      <c r="J20" s="83" t="s">
        <v>105</v>
      </c>
      <c r="K20" s="82" t="s">
        <v>152</v>
      </c>
      <c r="L20" s="74" t="s">
        <v>247</v>
      </c>
      <c r="M20" s="161" t="s">
        <v>291</v>
      </c>
      <c r="N20" s="103" t="s">
        <v>292</v>
      </c>
    </row>
    <row r="21" spans="2:14" ht="16.5" customHeight="1">
      <c r="B21" s="62" t="s">
        <v>112</v>
      </c>
      <c r="C21" s="62" t="s">
        <v>480</v>
      </c>
      <c r="D21" s="237">
        <v>1550</v>
      </c>
      <c r="E21" s="237">
        <v>10</v>
      </c>
      <c r="G21" s="573"/>
      <c r="H21" s="573"/>
      <c r="I21" s="62" t="str">
        <f>IF(基本情報!$C$4="","",基本情報!$C$4)</f>
        <v/>
      </c>
      <c r="J21" s="62" t="str">
        <f>利用定員!Q43</f>
        <v/>
      </c>
      <c r="K21" s="55">
        <f>IF(H20="",0,DGET($B$4:$E$140,K20,I20:J21))</f>
        <v>0</v>
      </c>
      <c r="L21" s="55">
        <f>IF(H20="",0,DGET($B$4:$E$140,L20,I20:J21))</f>
        <v>0</v>
      </c>
      <c r="M21" s="75">
        <f>IFERROR(K21*H20,0)</f>
        <v>0</v>
      </c>
      <c r="N21" s="75">
        <f>IFERROR(L21*$I$2*H20,0)</f>
        <v>0</v>
      </c>
    </row>
    <row r="22" spans="2:14" ht="16.5" customHeight="1">
      <c r="B22" s="62" t="s">
        <v>274</v>
      </c>
      <c r="C22" s="64" t="s">
        <v>536</v>
      </c>
      <c r="D22" s="237">
        <v>33210</v>
      </c>
      <c r="E22" s="237">
        <v>330</v>
      </c>
      <c r="G22" s="573" t="s">
        <v>26</v>
      </c>
      <c r="H22" s="573" t="str">
        <f>IF(②③加減算!G18="","",②③加減算!G18)</f>
        <v/>
      </c>
      <c r="I22" s="73" t="s">
        <v>162</v>
      </c>
      <c r="J22" s="83" t="s">
        <v>105</v>
      </c>
      <c r="K22" s="82" t="s">
        <v>152</v>
      </c>
      <c r="L22" s="74" t="s">
        <v>247</v>
      </c>
      <c r="M22" s="161" t="s">
        <v>291</v>
      </c>
      <c r="N22" s="103" t="s">
        <v>292</v>
      </c>
    </row>
    <row r="23" spans="2:14" ht="16.5" customHeight="1">
      <c r="B23" s="62" t="s">
        <v>274</v>
      </c>
      <c r="C23" s="64" t="s">
        <v>465</v>
      </c>
      <c r="D23" s="237">
        <v>19920</v>
      </c>
      <c r="E23" s="237">
        <v>190</v>
      </c>
      <c r="G23" s="573"/>
      <c r="H23" s="573"/>
      <c r="I23" s="62" t="str">
        <f>IF(基本情報!$C$4="","",基本情報!$C$4)</f>
        <v/>
      </c>
      <c r="J23" s="62" t="str">
        <f>利用定員!Q44</f>
        <v/>
      </c>
      <c r="K23" s="55">
        <f>IF(H22="",0,DGET($B$4:$E$140,K22,I22:J23))</f>
        <v>0</v>
      </c>
      <c r="L23" s="55">
        <f>IF(H22="",0,DGET($B$4:$E$140,L22,I22:J23))</f>
        <v>0</v>
      </c>
      <c r="M23" s="75">
        <f>IFERROR(K23*H22,0)</f>
        <v>0</v>
      </c>
      <c r="N23" s="75">
        <f>IFERROR(L23*$I$2*H22,0)</f>
        <v>0</v>
      </c>
    </row>
    <row r="24" spans="2:14" ht="16.5" customHeight="1">
      <c r="B24" s="62" t="s">
        <v>274</v>
      </c>
      <c r="C24" s="64" t="s">
        <v>466</v>
      </c>
      <c r="D24" s="237">
        <v>14230</v>
      </c>
      <c r="E24" s="237">
        <v>140</v>
      </c>
      <c r="G24" s="573" t="s">
        <v>27</v>
      </c>
      <c r="H24" s="573" t="str">
        <f>IF(②③加減算!G19="","",②③加減算!G19)</f>
        <v/>
      </c>
      <c r="I24" s="73" t="s">
        <v>162</v>
      </c>
      <c r="J24" s="83" t="s">
        <v>105</v>
      </c>
      <c r="K24" s="82" t="s">
        <v>152</v>
      </c>
      <c r="L24" s="74" t="s">
        <v>247</v>
      </c>
      <c r="M24" s="161" t="s">
        <v>291</v>
      </c>
      <c r="N24" s="103" t="s">
        <v>292</v>
      </c>
    </row>
    <row r="25" spans="2:14" ht="16.5" customHeight="1">
      <c r="B25" s="62" t="s">
        <v>274</v>
      </c>
      <c r="C25" s="64" t="s">
        <v>509</v>
      </c>
      <c r="D25" s="237">
        <v>11070</v>
      </c>
      <c r="E25" s="237">
        <v>110</v>
      </c>
      <c r="G25" s="573"/>
      <c r="H25" s="573"/>
      <c r="I25" s="62" t="str">
        <f>IF(基本情報!$C$4="","",基本情報!$C$4)</f>
        <v/>
      </c>
      <c r="J25" s="62" t="str">
        <f>利用定員!Q45</f>
        <v/>
      </c>
      <c r="K25" s="55">
        <f>IF(H24="",0,DGET($B$4:$E$140,K24,I24:J25))</f>
        <v>0</v>
      </c>
      <c r="L25" s="55">
        <f>IF(H24="",0,DGET($B$4:$E$140,L24,I24:J25))</f>
        <v>0</v>
      </c>
      <c r="M25" s="75">
        <f>IFERROR(K25*H24,0)</f>
        <v>0</v>
      </c>
      <c r="N25" s="75">
        <f>IFERROR(L25*$I$2*H24,0)</f>
        <v>0</v>
      </c>
    </row>
    <row r="26" spans="2:14" ht="16.5" customHeight="1">
      <c r="B26" s="62" t="s">
        <v>274</v>
      </c>
      <c r="C26" s="64" t="s">
        <v>468</v>
      </c>
      <c r="D26" s="237">
        <v>8300</v>
      </c>
      <c r="E26" s="237">
        <v>80</v>
      </c>
      <c r="G26" s="573" t="s">
        <v>28</v>
      </c>
      <c r="H26" s="573" t="str">
        <f>IF(②③加減算!G20="","",②③加減算!G20)</f>
        <v/>
      </c>
      <c r="I26" s="73" t="s">
        <v>162</v>
      </c>
      <c r="J26" s="83" t="s">
        <v>105</v>
      </c>
      <c r="K26" s="82" t="s">
        <v>152</v>
      </c>
      <c r="L26" s="74" t="s">
        <v>247</v>
      </c>
      <c r="M26" s="161" t="s">
        <v>291</v>
      </c>
      <c r="N26" s="103" t="s">
        <v>292</v>
      </c>
    </row>
    <row r="27" spans="2:14" ht="16.5" customHeight="1">
      <c r="B27" s="62" t="s">
        <v>274</v>
      </c>
      <c r="C27" s="64" t="s">
        <v>469</v>
      </c>
      <c r="D27" s="237">
        <v>6640</v>
      </c>
      <c r="E27" s="237">
        <v>60</v>
      </c>
      <c r="G27" s="573"/>
      <c r="H27" s="573"/>
      <c r="I27" s="62" t="str">
        <f>IF(基本情報!$C$4="","",基本情報!$C$4)</f>
        <v/>
      </c>
      <c r="J27" s="62" t="str">
        <f>利用定員!Q46</f>
        <v/>
      </c>
      <c r="K27" s="55">
        <f>IF(H26="",0,DGET($B$4:$E$140,K26,I26:J27))</f>
        <v>0</v>
      </c>
      <c r="L27" s="55">
        <f>IF(H26="",0,DGET($B$4:$E$140,L26,I26:J27))</f>
        <v>0</v>
      </c>
      <c r="M27" s="75">
        <f>IFERROR(K27*H26,0)</f>
        <v>0</v>
      </c>
      <c r="N27" s="75">
        <f>IFERROR(L27*$I$2*H26,0)</f>
        <v>0</v>
      </c>
    </row>
    <row r="28" spans="2:14" ht="16.5" customHeight="1">
      <c r="B28" s="62" t="s">
        <v>274</v>
      </c>
      <c r="C28" s="64" t="s">
        <v>470</v>
      </c>
      <c r="D28" s="237">
        <v>5530</v>
      </c>
      <c r="E28" s="237">
        <v>50</v>
      </c>
      <c r="J28" s="287" t="s">
        <v>576</v>
      </c>
    </row>
    <row r="29" spans="2:14" ht="16.5" customHeight="1">
      <c r="B29" s="62" t="s">
        <v>274</v>
      </c>
      <c r="C29" s="62" t="s">
        <v>471</v>
      </c>
      <c r="D29" s="237">
        <v>4740</v>
      </c>
      <c r="E29" s="237">
        <v>40</v>
      </c>
    </row>
    <row r="30" spans="2:14" ht="16.5" customHeight="1">
      <c r="B30" s="62" t="s">
        <v>274</v>
      </c>
      <c r="C30" s="62" t="s">
        <v>472</v>
      </c>
      <c r="D30" s="237">
        <v>4150</v>
      </c>
      <c r="E30" s="237">
        <v>40</v>
      </c>
    </row>
    <row r="31" spans="2:14" ht="16.5" customHeight="1">
      <c r="B31" s="62" t="s">
        <v>274</v>
      </c>
      <c r="C31" s="62" t="s">
        <v>473</v>
      </c>
      <c r="D31" s="237">
        <v>3690</v>
      </c>
      <c r="E31" s="237">
        <v>30</v>
      </c>
    </row>
    <row r="32" spans="2:14" ht="16.5" customHeight="1">
      <c r="B32" s="62" t="s">
        <v>274</v>
      </c>
      <c r="C32" s="62" t="s">
        <v>474</v>
      </c>
      <c r="D32" s="237">
        <v>3320</v>
      </c>
      <c r="E32" s="237">
        <v>30</v>
      </c>
    </row>
    <row r="33" spans="2:5" ht="16.5" customHeight="1">
      <c r="B33" s="62" t="s">
        <v>274</v>
      </c>
      <c r="C33" s="62" t="s">
        <v>475</v>
      </c>
      <c r="D33" s="237">
        <v>2760</v>
      </c>
      <c r="E33" s="237">
        <v>20</v>
      </c>
    </row>
    <row r="34" spans="2:5" ht="16.5" customHeight="1">
      <c r="B34" s="62" t="s">
        <v>274</v>
      </c>
      <c r="C34" s="62" t="s">
        <v>476</v>
      </c>
      <c r="D34" s="237">
        <v>2370</v>
      </c>
      <c r="E34" s="237">
        <v>20</v>
      </c>
    </row>
    <row r="35" spans="2:5" ht="16.5" customHeight="1">
      <c r="B35" s="62" t="s">
        <v>274</v>
      </c>
      <c r="C35" s="62" t="s">
        <v>477</v>
      </c>
      <c r="D35" s="237">
        <v>2070</v>
      </c>
      <c r="E35" s="237">
        <v>20</v>
      </c>
    </row>
    <row r="36" spans="2:5" ht="16.5" customHeight="1">
      <c r="B36" s="62" t="s">
        <v>274</v>
      </c>
      <c r="C36" s="62" t="s">
        <v>478</v>
      </c>
      <c r="D36" s="237">
        <v>1840</v>
      </c>
      <c r="E36" s="237">
        <v>10</v>
      </c>
    </row>
    <row r="37" spans="2:5" ht="16.5" customHeight="1">
      <c r="B37" s="62" t="s">
        <v>274</v>
      </c>
      <c r="C37" s="62" t="s">
        <v>479</v>
      </c>
      <c r="D37" s="237">
        <v>1660</v>
      </c>
      <c r="E37" s="237">
        <v>10</v>
      </c>
    </row>
    <row r="38" spans="2:5" ht="16.5" customHeight="1">
      <c r="B38" s="62" t="s">
        <v>274</v>
      </c>
      <c r="C38" s="62" t="s">
        <v>480</v>
      </c>
      <c r="D38" s="237">
        <v>1500</v>
      </c>
      <c r="E38" s="237">
        <v>10</v>
      </c>
    </row>
    <row r="39" spans="2:5" ht="16.5" customHeight="1">
      <c r="B39" s="62" t="s">
        <v>275</v>
      </c>
      <c r="C39" s="64" t="s">
        <v>536</v>
      </c>
      <c r="D39" s="237">
        <v>32950</v>
      </c>
      <c r="E39" s="237">
        <v>320</v>
      </c>
    </row>
    <row r="40" spans="2:5" ht="16.5" customHeight="1">
      <c r="B40" s="62" t="s">
        <v>275</v>
      </c>
      <c r="C40" s="64" t="s">
        <v>465</v>
      </c>
      <c r="D40" s="237">
        <v>19770</v>
      </c>
      <c r="E40" s="237">
        <v>190</v>
      </c>
    </row>
    <row r="41" spans="2:5" ht="16.5" customHeight="1">
      <c r="B41" s="62" t="s">
        <v>275</v>
      </c>
      <c r="C41" s="64" t="s">
        <v>466</v>
      </c>
      <c r="D41" s="237">
        <v>14120</v>
      </c>
      <c r="E41" s="237">
        <v>140</v>
      </c>
    </row>
    <row r="42" spans="2:5" ht="16.5" customHeight="1">
      <c r="B42" s="62" t="s">
        <v>275</v>
      </c>
      <c r="C42" s="64" t="s">
        <v>509</v>
      </c>
      <c r="D42" s="237">
        <v>10980</v>
      </c>
      <c r="E42" s="237">
        <v>100</v>
      </c>
    </row>
    <row r="43" spans="2:5" ht="16.5" customHeight="1">
      <c r="B43" s="62" t="s">
        <v>275</v>
      </c>
      <c r="C43" s="64" t="s">
        <v>468</v>
      </c>
      <c r="D43" s="237">
        <v>8230</v>
      </c>
      <c r="E43" s="237">
        <v>80</v>
      </c>
    </row>
    <row r="44" spans="2:5" ht="16.5" customHeight="1">
      <c r="B44" s="62" t="s">
        <v>275</v>
      </c>
      <c r="C44" s="64" t="s">
        <v>469</v>
      </c>
      <c r="D44" s="237">
        <v>6590</v>
      </c>
      <c r="E44" s="237">
        <v>60</v>
      </c>
    </row>
    <row r="45" spans="2:5" ht="16.5" customHeight="1">
      <c r="B45" s="62" t="s">
        <v>275</v>
      </c>
      <c r="C45" s="64" t="s">
        <v>470</v>
      </c>
      <c r="D45" s="237">
        <v>5490</v>
      </c>
      <c r="E45" s="237">
        <v>50</v>
      </c>
    </row>
    <row r="46" spans="2:5" ht="16.5" customHeight="1">
      <c r="B46" s="62" t="s">
        <v>275</v>
      </c>
      <c r="C46" s="62" t="s">
        <v>471</v>
      </c>
      <c r="D46" s="237">
        <v>4700</v>
      </c>
      <c r="E46" s="237">
        <v>40</v>
      </c>
    </row>
    <row r="47" spans="2:5" ht="16.5" customHeight="1">
      <c r="B47" s="62" t="s">
        <v>275</v>
      </c>
      <c r="C47" s="62" t="s">
        <v>472</v>
      </c>
      <c r="D47" s="237">
        <v>4110</v>
      </c>
      <c r="E47" s="237">
        <v>40</v>
      </c>
    </row>
    <row r="48" spans="2:5" ht="16.5" customHeight="1">
      <c r="B48" s="62" t="s">
        <v>275</v>
      </c>
      <c r="C48" s="62" t="s">
        <v>473</v>
      </c>
      <c r="D48" s="237">
        <v>3660</v>
      </c>
      <c r="E48" s="237">
        <v>30</v>
      </c>
    </row>
    <row r="49" spans="2:5" ht="16.5" customHeight="1">
      <c r="B49" s="62" t="s">
        <v>275</v>
      </c>
      <c r="C49" s="62" t="s">
        <v>474</v>
      </c>
      <c r="D49" s="237">
        <v>3290</v>
      </c>
      <c r="E49" s="237">
        <v>30</v>
      </c>
    </row>
    <row r="50" spans="2:5" ht="16.5" customHeight="1">
      <c r="B50" s="62" t="s">
        <v>275</v>
      </c>
      <c r="C50" s="62" t="s">
        <v>475</v>
      </c>
      <c r="D50" s="237">
        <v>2740</v>
      </c>
      <c r="E50" s="237">
        <v>20</v>
      </c>
    </row>
    <row r="51" spans="2:5" ht="16.5" customHeight="1">
      <c r="B51" s="62" t="s">
        <v>275</v>
      </c>
      <c r="C51" s="62" t="s">
        <v>476</v>
      </c>
      <c r="D51" s="237">
        <v>2350</v>
      </c>
      <c r="E51" s="237">
        <v>20</v>
      </c>
    </row>
    <row r="52" spans="2:5" ht="16.5" customHeight="1">
      <c r="B52" s="62" t="s">
        <v>275</v>
      </c>
      <c r="C52" s="62" t="s">
        <v>477</v>
      </c>
      <c r="D52" s="237">
        <v>2050</v>
      </c>
      <c r="E52" s="237">
        <v>20</v>
      </c>
    </row>
    <row r="53" spans="2:5" ht="16.5" customHeight="1">
      <c r="B53" s="62" t="s">
        <v>275</v>
      </c>
      <c r="C53" s="62" t="s">
        <v>478</v>
      </c>
      <c r="D53" s="237">
        <v>1830</v>
      </c>
      <c r="E53" s="237">
        <v>10</v>
      </c>
    </row>
    <row r="54" spans="2:5" ht="16.5" customHeight="1">
      <c r="B54" s="62" t="s">
        <v>275</v>
      </c>
      <c r="C54" s="62" t="s">
        <v>479</v>
      </c>
      <c r="D54" s="237">
        <v>1640</v>
      </c>
      <c r="E54" s="237">
        <v>10</v>
      </c>
    </row>
    <row r="55" spans="2:5" ht="16.5" customHeight="1">
      <c r="B55" s="62" t="s">
        <v>275</v>
      </c>
      <c r="C55" s="62" t="s">
        <v>480</v>
      </c>
      <c r="D55" s="237">
        <v>1490</v>
      </c>
      <c r="E55" s="237">
        <v>10</v>
      </c>
    </row>
    <row r="56" spans="2:5" ht="16.5" customHeight="1">
      <c r="B56" s="62" t="s">
        <v>276</v>
      </c>
      <c r="C56" s="64" t="s">
        <v>536</v>
      </c>
      <c r="D56" s="237">
        <v>32160</v>
      </c>
      <c r="E56" s="237">
        <v>320</v>
      </c>
    </row>
    <row r="57" spans="2:5" ht="16.5" customHeight="1">
      <c r="B57" s="62" t="s">
        <v>276</v>
      </c>
      <c r="C57" s="64" t="s">
        <v>465</v>
      </c>
      <c r="D57" s="237">
        <v>19300</v>
      </c>
      <c r="E57" s="237">
        <v>190</v>
      </c>
    </row>
    <row r="58" spans="2:5" ht="16.5" customHeight="1">
      <c r="B58" s="62" t="s">
        <v>276</v>
      </c>
      <c r="C58" s="64" t="s">
        <v>466</v>
      </c>
      <c r="D58" s="237">
        <v>13780</v>
      </c>
      <c r="E58" s="237">
        <v>130</v>
      </c>
    </row>
    <row r="59" spans="2:5" ht="16.5" customHeight="1">
      <c r="B59" s="62" t="s">
        <v>276</v>
      </c>
      <c r="C59" s="64" t="s">
        <v>509</v>
      </c>
      <c r="D59" s="237">
        <v>10720</v>
      </c>
      <c r="E59" s="237">
        <v>100</v>
      </c>
    </row>
    <row r="60" spans="2:5" ht="16.5" customHeight="1">
      <c r="B60" s="62" t="s">
        <v>276</v>
      </c>
      <c r="C60" s="64" t="s">
        <v>468</v>
      </c>
      <c r="D60" s="237">
        <v>8040</v>
      </c>
      <c r="E60" s="237">
        <v>80</v>
      </c>
    </row>
    <row r="61" spans="2:5" ht="16.5" customHeight="1">
      <c r="B61" s="62" t="s">
        <v>276</v>
      </c>
      <c r="C61" s="64" t="s">
        <v>469</v>
      </c>
      <c r="D61" s="237">
        <v>6430</v>
      </c>
      <c r="E61" s="237">
        <v>60</v>
      </c>
    </row>
    <row r="62" spans="2:5" ht="16.5" customHeight="1">
      <c r="B62" s="62" t="s">
        <v>276</v>
      </c>
      <c r="C62" s="64" t="s">
        <v>470</v>
      </c>
      <c r="D62" s="237">
        <v>5360</v>
      </c>
      <c r="E62" s="237">
        <v>50</v>
      </c>
    </row>
    <row r="63" spans="2:5" ht="16.5" customHeight="1">
      <c r="B63" s="62" t="s">
        <v>276</v>
      </c>
      <c r="C63" s="62" t="s">
        <v>471</v>
      </c>
      <c r="D63" s="237">
        <v>4590</v>
      </c>
      <c r="E63" s="237">
        <v>40</v>
      </c>
    </row>
    <row r="64" spans="2:5" ht="16.5" customHeight="1">
      <c r="B64" s="62" t="s">
        <v>276</v>
      </c>
      <c r="C64" s="62" t="s">
        <v>472</v>
      </c>
      <c r="D64" s="237">
        <v>4020</v>
      </c>
      <c r="E64" s="237">
        <v>40</v>
      </c>
    </row>
    <row r="65" spans="2:5" ht="16.5" customHeight="1">
      <c r="B65" s="62" t="s">
        <v>276</v>
      </c>
      <c r="C65" s="62" t="s">
        <v>473</v>
      </c>
      <c r="D65" s="237">
        <v>3570</v>
      </c>
      <c r="E65" s="237">
        <v>30</v>
      </c>
    </row>
    <row r="66" spans="2:5" ht="16.5" customHeight="1">
      <c r="B66" s="62" t="s">
        <v>276</v>
      </c>
      <c r="C66" s="62" t="s">
        <v>474</v>
      </c>
      <c r="D66" s="237">
        <v>3210</v>
      </c>
      <c r="E66" s="237">
        <v>30</v>
      </c>
    </row>
    <row r="67" spans="2:5" ht="16.5" customHeight="1">
      <c r="B67" s="62" t="s">
        <v>276</v>
      </c>
      <c r="C67" s="62" t="s">
        <v>475</v>
      </c>
      <c r="D67" s="237">
        <v>2680</v>
      </c>
      <c r="E67" s="237">
        <v>20</v>
      </c>
    </row>
    <row r="68" spans="2:5" ht="16.5" customHeight="1">
      <c r="B68" s="64" t="s">
        <v>276</v>
      </c>
      <c r="C68" s="62" t="s">
        <v>476</v>
      </c>
      <c r="D68" s="239">
        <v>2290</v>
      </c>
      <c r="E68" s="239">
        <v>20</v>
      </c>
    </row>
    <row r="69" spans="2:5" ht="16.5" customHeight="1">
      <c r="B69" s="64" t="s">
        <v>276</v>
      </c>
      <c r="C69" s="62" t="s">
        <v>477</v>
      </c>
      <c r="D69" s="239">
        <v>2010</v>
      </c>
      <c r="E69" s="239">
        <v>20</v>
      </c>
    </row>
    <row r="70" spans="2:5" ht="16.5" customHeight="1">
      <c r="B70" s="64" t="s">
        <v>276</v>
      </c>
      <c r="C70" s="62" t="s">
        <v>478</v>
      </c>
      <c r="D70" s="239">
        <v>1780</v>
      </c>
      <c r="E70" s="239">
        <v>10</v>
      </c>
    </row>
    <row r="71" spans="2:5" ht="16.5" customHeight="1">
      <c r="B71" s="64" t="s">
        <v>276</v>
      </c>
      <c r="C71" s="62" t="s">
        <v>479</v>
      </c>
      <c r="D71" s="239">
        <v>1600</v>
      </c>
      <c r="E71" s="239">
        <v>10</v>
      </c>
    </row>
    <row r="72" spans="2:5" ht="16.5" customHeight="1">
      <c r="B72" s="64" t="s">
        <v>276</v>
      </c>
      <c r="C72" s="62" t="s">
        <v>480</v>
      </c>
      <c r="D72" s="239">
        <v>1460</v>
      </c>
      <c r="E72" s="239">
        <v>10</v>
      </c>
    </row>
    <row r="73" spans="2:5" ht="16.5" customHeight="1">
      <c r="B73" s="64" t="s">
        <v>277</v>
      </c>
      <c r="C73" s="64" t="s">
        <v>536</v>
      </c>
      <c r="D73" s="239">
        <v>31640</v>
      </c>
      <c r="E73" s="239">
        <v>310</v>
      </c>
    </row>
    <row r="74" spans="2:5" ht="16.5" customHeight="1">
      <c r="B74" s="64" t="s">
        <v>277</v>
      </c>
      <c r="C74" s="64" t="s">
        <v>465</v>
      </c>
      <c r="D74" s="239">
        <v>18980</v>
      </c>
      <c r="E74" s="239">
        <v>180</v>
      </c>
    </row>
    <row r="75" spans="2:5" ht="16.5" customHeight="1">
      <c r="B75" s="64" t="s">
        <v>277</v>
      </c>
      <c r="C75" s="64" t="s">
        <v>466</v>
      </c>
      <c r="D75" s="239">
        <v>13560</v>
      </c>
      <c r="E75" s="239">
        <v>130</v>
      </c>
    </row>
    <row r="76" spans="2:5" ht="16.5" customHeight="1">
      <c r="B76" s="62" t="s">
        <v>277</v>
      </c>
      <c r="C76" s="64" t="s">
        <v>509</v>
      </c>
      <c r="D76" s="237">
        <v>10540</v>
      </c>
      <c r="E76" s="237">
        <v>100</v>
      </c>
    </row>
    <row r="77" spans="2:5" s="54" customFormat="1" ht="16.5" customHeight="1">
      <c r="B77" s="62" t="s">
        <v>277</v>
      </c>
      <c r="C77" s="64" t="s">
        <v>468</v>
      </c>
      <c r="D77" s="237">
        <v>7910</v>
      </c>
      <c r="E77" s="237">
        <v>70</v>
      </c>
    </row>
    <row r="78" spans="2:5" s="54" customFormat="1" ht="16.5" customHeight="1">
      <c r="B78" s="62" t="s">
        <v>277</v>
      </c>
      <c r="C78" s="64" t="s">
        <v>469</v>
      </c>
      <c r="D78" s="237">
        <v>6320</v>
      </c>
      <c r="E78" s="237">
        <v>60</v>
      </c>
    </row>
    <row r="79" spans="2:5" s="54" customFormat="1" ht="16.5" customHeight="1">
      <c r="B79" s="62" t="s">
        <v>277</v>
      </c>
      <c r="C79" s="64" t="s">
        <v>470</v>
      </c>
      <c r="D79" s="237">
        <v>5270</v>
      </c>
      <c r="E79" s="237">
        <v>50</v>
      </c>
    </row>
    <row r="80" spans="2:5" s="54" customFormat="1" ht="16.5" customHeight="1">
      <c r="B80" s="62" t="s">
        <v>277</v>
      </c>
      <c r="C80" s="62" t="s">
        <v>471</v>
      </c>
      <c r="D80" s="237">
        <v>4520</v>
      </c>
      <c r="E80" s="237">
        <v>40</v>
      </c>
    </row>
    <row r="81" spans="2:5" s="54" customFormat="1" ht="16.5" customHeight="1">
      <c r="B81" s="62" t="s">
        <v>277</v>
      </c>
      <c r="C81" s="62" t="s">
        <v>472</v>
      </c>
      <c r="D81" s="237">
        <v>3950</v>
      </c>
      <c r="E81" s="237">
        <v>30</v>
      </c>
    </row>
    <row r="82" spans="2:5" s="54" customFormat="1" ht="16.5" customHeight="1">
      <c r="B82" s="62" t="s">
        <v>277</v>
      </c>
      <c r="C82" s="62" t="s">
        <v>473</v>
      </c>
      <c r="D82" s="237">
        <v>3510</v>
      </c>
      <c r="E82" s="237">
        <v>30</v>
      </c>
    </row>
    <row r="83" spans="2:5" s="54" customFormat="1" ht="16.5" customHeight="1">
      <c r="B83" s="62" t="s">
        <v>277</v>
      </c>
      <c r="C83" s="62" t="s">
        <v>474</v>
      </c>
      <c r="D83" s="237">
        <v>3160</v>
      </c>
      <c r="E83" s="237">
        <v>30</v>
      </c>
    </row>
    <row r="84" spans="2:5" s="54" customFormat="1" ht="16.5" customHeight="1">
      <c r="B84" s="62" t="s">
        <v>277</v>
      </c>
      <c r="C84" s="62" t="s">
        <v>475</v>
      </c>
      <c r="D84" s="237">
        <v>2630</v>
      </c>
      <c r="E84" s="237">
        <v>20</v>
      </c>
    </row>
    <row r="85" spans="2:5" ht="16.5" customHeight="1">
      <c r="B85" s="62" t="s">
        <v>277</v>
      </c>
      <c r="C85" s="62" t="s">
        <v>476</v>
      </c>
      <c r="D85" s="237">
        <v>2260</v>
      </c>
      <c r="E85" s="237">
        <v>20</v>
      </c>
    </row>
    <row r="86" spans="2:5" ht="16.5" customHeight="1">
      <c r="B86" s="62" t="s">
        <v>277</v>
      </c>
      <c r="C86" s="62" t="s">
        <v>477</v>
      </c>
      <c r="D86" s="237">
        <v>1970</v>
      </c>
      <c r="E86" s="237">
        <v>10</v>
      </c>
    </row>
    <row r="87" spans="2:5" ht="16.5" customHeight="1">
      <c r="B87" s="62" t="s">
        <v>277</v>
      </c>
      <c r="C87" s="62" t="s">
        <v>478</v>
      </c>
      <c r="D87" s="237">
        <v>1750</v>
      </c>
      <c r="E87" s="237">
        <v>10</v>
      </c>
    </row>
    <row r="88" spans="2:5" ht="16.5" customHeight="1">
      <c r="B88" s="62" t="s">
        <v>277</v>
      </c>
      <c r="C88" s="62" t="s">
        <v>479</v>
      </c>
      <c r="D88" s="237">
        <v>1580</v>
      </c>
      <c r="E88" s="237">
        <v>10</v>
      </c>
    </row>
    <row r="89" spans="2:5" ht="16.5" customHeight="1">
      <c r="B89" s="62" t="s">
        <v>277</v>
      </c>
      <c r="C89" s="62" t="s">
        <v>480</v>
      </c>
      <c r="D89" s="237">
        <v>1430</v>
      </c>
      <c r="E89" s="237">
        <v>10</v>
      </c>
    </row>
    <row r="90" spans="2:5" ht="16.5" customHeight="1">
      <c r="B90" s="62" t="s">
        <v>278</v>
      </c>
      <c r="C90" s="64" t="s">
        <v>536</v>
      </c>
      <c r="D90" s="237">
        <v>30590</v>
      </c>
      <c r="E90" s="237">
        <v>300</v>
      </c>
    </row>
    <row r="91" spans="2:5" ht="16.5" customHeight="1">
      <c r="B91" s="62" t="s">
        <v>278</v>
      </c>
      <c r="C91" s="64" t="s">
        <v>465</v>
      </c>
      <c r="D91" s="237">
        <v>18350</v>
      </c>
      <c r="E91" s="237">
        <v>180</v>
      </c>
    </row>
    <row r="92" spans="2:5" ht="16.5" customHeight="1">
      <c r="B92" s="62" t="s">
        <v>278</v>
      </c>
      <c r="C92" s="64" t="s">
        <v>466</v>
      </c>
      <c r="D92" s="237">
        <v>13110</v>
      </c>
      <c r="E92" s="237">
        <v>130</v>
      </c>
    </row>
    <row r="93" spans="2:5" ht="16.5" customHeight="1">
      <c r="B93" s="62" t="s">
        <v>278</v>
      </c>
      <c r="C93" s="64" t="s">
        <v>509</v>
      </c>
      <c r="D93" s="237">
        <v>10190</v>
      </c>
      <c r="E93" s="237">
        <v>100</v>
      </c>
    </row>
    <row r="94" spans="2:5" ht="16.5" customHeight="1">
      <c r="B94" s="62" t="s">
        <v>278</v>
      </c>
      <c r="C94" s="64" t="s">
        <v>468</v>
      </c>
      <c r="D94" s="237">
        <v>7640</v>
      </c>
      <c r="E94" s="237">
        <v>70</v>
      </c>
    </row>
    <row r="95" spans="2:5" ht="16.5" customHeight="1">
      <c r="B95" s="62" t="s">
        <v>278</v>
      </c>
      <c r="C95" s="64" t="s">
        <v>469</v>
      </c>
      <c r="D95" s="237">
        <v>6110</v>
      </c>
      <c r="E95" s="237">
        <v>60</v>
      </c>
    </row>
    <row r="96" spans="2:5" ht="16.5" customHeight="1">
      <c r="B96" s="62" t="s">
        <v>278</v>
      </c>
      <c r="C96" s="64" t="s">
        <v>470</v>
      </c>
      <c r="D96" s="237">
        <v>5090</v>
      </c>
      <c r="E96" s="237">
        <v>50</v>
      </c>
    </row>
    <row r="97" spans="2:5" ht="16.5" customHeight="1">
      <c r="B97" s="62" t="s">
        <v>278</v>
      </c>
      <c r="C97" s="62" t="s">
        <v>471</v>
      </c>
      <c r="D97" s="237">
        <v>4370</v>
      </c>
      <c r="E97" s="237">
        <v>40</v>
      </c>
    </row>
    <row r="98" spans="2:5" ht="16.5" customHeight="1">
      <c r="B98" s="62" t="s">
        <v>278</v>
      </c>
      <c r="C98" s="62" t="s">
        <v>472</v>
      </c>
      <c r="D98" s="237">
        <v>3820</v>
      </c>
      <c r="E98" s="237">
        <v>30</v>
      </c>
    </row>
    <row r="99" spans="2:5" ht="16.5" customHeight="1">
      <c r="B99" s="62" t="s">
        <v>278</v>
      </c>
      <c r="C99" s="62" t="s">
        <v>473</v>
      </c>
      <c r="D99" s="237">
        <v>3390</v>
      </c>
      <c r="E99" s="237">
        <v>30</v>
      </c>
    </row>
    <row r="100" spans="2:5" ht="16.5" customHeight="1">
      <c r="B100" s="62" t="s">
        <v>278</v>
      </c>
      <c r="C100" s="62" t="s">
        <v>474</v>
      </c>
      <c r="D100" s="237">
        <v>3050</v>
      </c>
      <c r="E100" s="237">
        <v>30</v>
      </c>
    </row>
    <row r="101" spans="2:5" ht="16.5" customHeight="1">
      <c r="B101" s="62" t="s">
        <v>278</v>
      </c>
      <c r="C101" s="62" t="s">
        <v>475</v>
      </c>
      <c r="D101" s="237">
        <v>2540</v>
      </c>
      <c r="E101" s="237">
        <v>20</v>
      </c>
    </row>
    <row r="102" spans="2:5" ht="16.5" customHeight="1">
      <c r="B102" s="62" t="s">
        <v>278</v>
      </c>
      <c r="C102" s="62" t="s">
        <v>476</v>
      </c>
      <c r="D102" s="237">
        <v>2180</v>
      </c>
      <c r="E102" s="237">
        <v>20</v>
      </c>
    </row>
    <row r="103" spans="2:5" ht="16.5" customHeight="1">
      <c r="B103" s="62" t="s">
        <v>278</v>
      </c>
      <c r="C103" s="62" t="s">
        <v>477</v>
      </c>
      <c r="D103" s="237">
        <v>1910</v>
      </c>
      <c r="E103" s="237">
        <v>10</v>
      </c>
    </row>
    <row r="104" spans="2:5" ht="16.5" customHeight="1">
      <c r="B104" s="62" t="s">
        <v>278</v>
      </c>
      <c r="C104" s="62" t="s">
        <v>478</v>
      </c>
      <c r="D104" s="237">
        <v>1690</v>
      </c>
      <c r="E104" s="237">
        <v>10</v>
      </c>
    </row>
    <row r="105" spans="2:5" ht="16.5" customHeight="1">
      <c r="B105" s="62" t="s">
        <v>278</v>
      </c>
      <c r="C105" s="62" t="s">
        <v>479</v>
      </c>
      <c r="D105" s="237">
        <v>1520</v>
      </c>
      <c r="E105" s="237">
        <v>10</v>
      </c>
    </row>
    <row r="106" spans="2:5" ht="16.5" customHeight="1">
      <c r="B106" s="62" t="s">
        <v>278</v>
      </c>
      <c r="C106" s="62" t="s">
        <v>480</v>
      </c>
      <c r="D106" s="237">
        <v>1390</v>
      </c>
      <c r="E106" s="237">
        <v>10</v>
      </c>
    </row>
    <row r="107" spans="2:5" ht="16.5" customHeight="1">
      <c r="B107" s="62" t="s">
        <v>279</v>
      </c>
      <c r="C107" s="64" t="s">
        <v>536</v>
      </c>
      <c r="D107" s="237">
        <v>29810</v>
      </c>
      <c r="E107" s="237">
        <v>290</v>
      </c>
    </row>
    <row r="108" spans="2:5" ht="16.5" customHeight="1">
      <c r="B108" s="62" t="s">
        <v>279</v>
      </c>
      <c r="C108" s="64" t="s">
        <v>465</v>
      </c>
      <c r="D108" s="237">
        <v>17880</v>
      </c>
      <c r="E108" s="237">
        <v>170</v>
      </c>
    </row>
    <row r="109" spans="2:5" ht="16.5" customHeight="1">
      <c r="B109" s="62" t="s">
        <v>279</v>
      </c>
      <c r="C109" s="64" t="s">
        <v>466</v>
      </c>
      <c r="D109" s="237">
        <v>12770</v>
      </c>
      <c r="E109" s="237">
        <v>120</v>
      </c>
    </row>
    <row r="110" spans="2:5" ht="16.5" customHeight="1">
      <c r="B110" s="62" t="s">
        <v>279</v>
      </c>
      <c r="C110" s="64" t="s">
        <v>509</v>
      </c>
      <c r="D110" s="237">
        <v>9930</v>
      </c>
      <c r="E110" s="237">
        <v>90</v>
      </c>
    </row>
    <row r="111" spans="2:5" ht="16.5" customHeight="1">
      <c r="B111" s="62" t="s">
        <v>279</v>
      </c>
      <c r="C111" s="64" t="s">
        <v>468</v>
      </c>
      <c r="D111" s="237">
        <v>7450</v>
      </c>
      <c r="E111" s="237">
        <v>70</v>
      </c>
    </row>
    <row r="112" spans="2:5" ht="16.5" customHeight="1">
      <c r="B112" s="62" t="s">
        <v>279</v>
      </c>
      <c r="C112" s="64" t="s">
        <v>469</v>
      </c>
      <c r="D112" s="237">
        <v>5960</v>
      </c>
      <c r="E112" s="237">
        <v>50</v>
      </c>
    </row>
    <row r="113" spans="2:5" ht="16.5" customHeight="1">
      <c r="B113" s="62" t="s">
        <v>279</v>
      </c>
      <c r="C113" s="64" t="s">
        <v>470</v>
      </c>
      <c r="D113" s="237">
        <v>4960</v>
      </c>
      <c r="E113" s="237">
        <v>40</v>
      </c>
    </row>
    <row r="114" spans="2:5" ht="16.5" customHeight="1">
      <c r="B114" s="62" t="s">
        <v>279</v>
      </c>
      <c r="C114" s="62" t="s">
        <v>471</v>
      </c>
      <c r="D114" s="237">
        <v>4250</v>
      </c>
      <c r="E114" s="237">
        <v>40</v>
      </c>
    </row>
    <row r="115" spans="2:5" ht="16.5" customHeight="1">
      <c r="B115" s="62" t="s">
        <v>279</v>
      </c>
      <c r="C115" s="62" t="s">
        <v>472</v>
      </c>
      <c r="D115" s="237">
        <v>3720</v>
      </c>
      <c r="E115" s="237">
        <v>30</v>
      </c>
    </row>
    <row r="116" spans="2:5" ht="16.5" customHeight="1">
      <c r="B116" s="62" t="s">
        <v>279</v>
      </c>
      <c r="C116" s="62" t="s">
        <v>473</v>
      </c>
      <c r="D116" s="237">
        <v>3310</v>
      </c>
      <c r="E116" s="237">
        <v>30</v>
      </c>
    </row>
    <row r="117" spans="2:5" ht="16.5" customHeight="1">
      <c r="B117" s="62" t="s">
        <v>279</v>
      </c>
      <c r="C117" s="62" t="s">
        <v>474</v>
      </c>
      <c r="D117" s="237">
        <v>2980</v>
      </c>
      <c r="E117" s="237">
        <v>20</v>
      </c>
    </row>
    <row r="118" spans="2:5" ht="16.5" customHeight="1">
      <c r="B118" s="62" t="s">
        <v>279</v>
      </c>
      <c r="C118" s="62" t="s">
        <v>475</v>
      </c>
      <c r="D118" s="237">
        <v>2480</v>
      </c>
      <c r="E118" s="237">
        <v>20</v>
      </c>
    </row>
    <row r="119" spans="2:5" ht="16.5" customHeight="1">
      <c r="B119" s="62" t="s">
        <v>279</v>
      </c>
      <c r="C119" s="62" t="s">
        <v>476</v>
      </c>
      <c r="D119" s="237">
        <v>2120</v>
      </c>
      <c r="E119" s="237">
        <v>20</v>
      </c>
    </row>
    <row r="120" spans="2:5" ht="16.5" customHeight="1">
      <c r="B120" s="62" t="s">
        <v>279</v>
      </c>
      <c r="C120" s="62" t="s">
        <v>477</v>
      </c>
      <c r="D120" s="237">
        <v>1860</v>
      </c>
      <c r="E120" s="237">
        <v>10</v>
      </c>
    </row>
    <row r="121" spans="2:5" ht="16.5" customHeight="1">
      <c r="B121" s="62" t="s">
        <v>279</v>
      </c>
      <c r="C121" s="62" t="s">
        <v>478</v>
      </c>
      <c r="D121" s="237">
        <v>1650</v>
      </c>
      <c r="E121" s="237">
        <v>10</v>
      </c>
    </row>
    <row r="122" spans="2:5" ht="16.5" customHeight="1">
      <c r="B122" s="62" t="s">
        <v>279</v>
      </c>
      <c r="C122" s="62" t="s">
        <v>479</v>
      </c>
      <c r="D122" s="237">
        <v>1490</v>
      </c>
      <c r="E122" s="237">
        <v>10</v>
      </c>
    </row>
    <row r="123" spans="2:5" ht="16.5" customHeight="1">
      <c r="B123" s="62" t="s">
        <v>279</v>
      </c>
      <c r="C123" s="62" t="s">
        <v>480</v>
      </c>
      <c r="D123" s="237">
        <v>1350</v>
      </c>
      <c r="E123" s="237">
        <v>10</v>
      </c>
    </row>
    <row r="124" spans="2:5" ht="16.5" customHeight="1">
      <c r="B124" s="62" t="s">
        <v>280</v>
      </c>
      <c r="C124" s="64" t="s">
        <v>536</v>
      </c>
      <c r="D124" s="237">
        <v>29020</v>
      </c>
      <c r="E124" s="237">
        <v>290</v>
      </c>
    </row>
    <row r="125" spans="2:5" ht="16.5" customHeight="1">
      <c r="B125" s="62" t="s">
        <v>280</v>
      </c>
      <c r="C125" s="64" t="s">
        <v>465</v>
      </c>
      <c r="D125" s="237">
        <v>17410</v>
      </c>
      <c r="E125" s="237">
        <v>170</v>
      </c>
    </row>
    <row r="126" spans="2:5" ht="16.5" customHeight="1">
      <c r="B126" s="62" t="s">
        <v>280</v>
      </c>
      <c r="C126" s="64" t="s">
        <v>466</v>
      </c>
      <c r="D126" s="237">
        <v>12440</v>
      </c>
      <c r="E126" s="237">
        <v>120</v>
      </c>
    </row>
    <row r="127" spans="2:5" ht="16.5" customHeight="1">
      <c r="B127" s="62" t="s">
        <v>280</v>
      </c>
      <c r="C127" s="64" t="s">
        <v>509</v>
      </c>
      <c r="D127" s="237">
        <v>9670</v>
      </c>
      <c r="E127" s="237">
        <v>90</v>
      </c>
    </row>
    <row r="128" spans="2:5" ht="16.5" customHeight="1">
      <c r="B128" s="62" t="s">
        <v>280</v>
      </c>
      <c r="C128" s="64" t="s">
        <v>468</v>
      </c>
      <c r="D128" s="237">
        <v>7250</v>
      </c>
      <c r="E128" s="237">
        <v>70</v>
      </c>
    </row>
    <row r="129" spans="2:5" ht="16.5" customHeight="1">
      <c r="B129" s="62" t="s">
        <v>280</v>
      </c>
      <c r="C129" s="64" t="s">
        <v>469</v>
      </c>
      <c r="D129" s="237">
        <v>5800</v>
      </c>
      <c r="E129" s="237">
        <v>50</v>
      </c>
    </row>
    <row r="130" spans="2:5" ht="16.5" customHeight="1">
      <c r="B130" s="62" t="s">
        <v>280</v>
      </c>
      <c r="C130" s="64" t="s">
        <v>470</v>
      </c>
      <c r="D130" s="237">
        <v>4830</v>
      </c>
      <c r="E130" s="237">
        <v>40</v>
      </c>
    </row>
    <row r="131" spans="2:5" ht="16.5" customHeight="1">
      <c r="B131" s="62" t="s">
        <v>280</v>
      </c>
      <c r="C131" s="62" t="s">
        <v>471</v>
      </c>
      <c r="D131" s="237">
        <v>4140</v>
      </c>
      <c r="E131" s="237">
        <v>40</v>
      </c>
    </row>
    <row r="132" spans="2:5" ht="16.5" customHeight="1">
      <c r="B132" s="62" t="s">
        <v>280</v>
      </c>
      <c r="C132" s="62" t="s">
        <v>472</v>
      </c>
      <c r="D132" s="237">
        <v>3620</v>
      </c>
      <c r="E132" s="237">
        <v>30</v>
      </c>
    </row>
    <row r="133" spans="2:5" ht="16.5" customHeight="1">
      <c r="B133" s="62" t="s">
        <v>280</v>
      </c>
      <c r="C133" s="62" t="s">
        <v>473</v>
      </c>
      <c r="D133" s="237">
        <v>3220</v>
      </c>
      <c r="E133" s="237">
        <v>30</v>
      </c>
    </row>
    <row r="134" spans="2:5" ht="16.5" customHeight="1">
      <c r="B134" s="62" t="s">
        <v>280</v>
      </c>
      <c r="C134" s="62" t="s">
        <v>474</v>
      </c>
      <c r="D134" s="237">
        <v>2900</v>
      </c>
      <c r="E134" s="237">
        <v>20</v>
      </c>
    </row>
    <row r="135" spans="2:5" ht="16.5" customHeight="1">
      <c r="B135" s="62" t="s">
        <v>280</v>
      </c>
      <c r="C135" s="62" t="s">
        <v>475</v>
      </c>
      <c r="D135" s="237">
        <v>2410</v>
      </c>
      <c r="E135" s="237">
        <v>20</v>
      </c>
    </row>
    <row r="136" spans="2:5" ht="16.5" customHeight="1">
      <c r="B136" s="64" t="s">
        <v>280</v>
      </c>
      <c r="C136" s="62" t="s">
        <v>476</v>
      </c>
      <c r="D136" s="239">
        <v>2070</v>
      </c>
      <c r="E136" s="239">
        <v>20</v>
      </c>
    </row>
    <row r="137" spans="2:5" ht="16.5" customHeight="1">
      <c r="B137" s="64" t="s">
        <v>280</v>
      </c>
      <c r="C137" s="62" t="s">
        <v>477</v>
      </c>
      <c r="D137" s="239">
        <v>1810</v>
      </c>
      <c r="E137" s="239">
        <v>10</v>
      </c>
    </row>
    <row r="138" spans="2:5" ht="16.5" customHeight="1">
      <c r="B138" s="64" t="s">
        <v>280</v>
      </c>
      <c r="C138" s="62" t="s">
        <v>478</v>
      </c>
      <c r="D138" s="239">
        <v>1610</v>
      </c>
      <c r="E138" s="239">
        <v>10</v>
      </c>
    </row>
    <row r="139" spans="2:5" ht="16.5" customHeight="1">
      <c r="B139" s="64" t="s">
        <v>280</v>
      </c>
      <c r="C139" s="62" t="s">
        <v>479</v>
      </c>
      <c r="D139" s="239">
        <v>1450</v>
      </c>
      <c r="E139" s="239">
        <v>10</v>
      </c>
    </row>
    <row r="140" spans="2:5" ht="16.5" customHeight="1">
      <c r="B140" s="64" t="s">
        <v>280</v>
      </c>
      <c r="C140" s="62" t="s">
        <v>480</v>
      </c>
      <c r="D140" s="239">
        <v>1310</v>
      </c>
      <c r="E140" s="239">
        <v>10</v>
      </c>
    </row>
    <row r="145" s="54" customFormat="1" ht="16.5" customHeight="1"/>
    <row r="146" s="54" customFormat="1" ht="16.5" customHeight="1"/>
    <row r="147" s="54" customFormat="1" ht="16.5" customHeight="1"/>
    <row r="148" s="54" customFormat="1" ht="16.5" customHeight="1"/>
    <row r="149" s="54" customFormat="1" ht="16.5" customHeight="1"/>
    <row r="150" s="54" customFormat="1" ht="16.5" customHeight="1"/>
    <row r="151" s="54" customFormat="1" ht="16.5" customHeight="1"/>
    <row r="152" s="54" customFormat="1" ht="16.5" customHeight="1"/>
    <row r="213" s="54" customFormat="1" ht="16.5" customHeight="1"/>
    <row r="214" s="54" customFormat="1" ht="16.5" customHeight="1"/>
    <row r="215" s="54" customFormat="1" ht="16.5" customHeight="1"/>
    <row r="216" s="54" customFormat="1" ht="16.5" customHeight="1"/>
    <row r="217" s="54" customFormat="1" ht="16.5" customHeight="1"/>
    <row r="218" s="54" customFormat="1" ht="16.5" customHeight="1"/>
    <row r="219" s="54" customFormat="1" ht="16.5" customHeight="1"/>
    <row r="220" s="54" customFormat="1" ht="16.5" customHeight="1"/>
    <row r="281" s="54" customFormat="1" ht="16.5" customHeight="1"/>
    <row r="282" s="54" customFormat="1" ht="16.5" customHeight="1"/>
    <row r="283" s="54" customFormat="1" ht="16.5" customHeight="1"/>
    <row r="284" s="54" customFormat="1" ht="16.5" customHeight="1"/>
    <row r="285" s="54" customFormat="1" ht="16.5" customHeight="1"/>
    <row r="286" s="54" customFormat="1" ht="16.5" customHeight="1"/>
    <row r="287" s="54" customFormat="1" ht="16.5" customHeight="1"/>
    <row r="288" s="54" customFormat="1" ht="16.5" customHeight="1"/>
    <row r="349" s="54" customFormat="1" ht="16.5" customHeight="1"/>
    <row r="350" s="54" customFormat="1" ht="16.5" customHeight="1"/>
    <row r="351" s="54" customFormat="1" ht="16.5" customHeight="1"/>
    <row r="352" s="54" customFormat="1" ht="16.5" customHeight="1"/>
    <row r="353" s="54" customFormat="1" ht="16.5" customHeight="1"/>
    <row r="354" s="54" customFormat="1" ht="16.5" customHeight="1"/>
    <row r="355" s="54" customFormat="1" ht="16.5" customHeight="1"/>
    <row r="356" s="54" customFormat="1" ht="16.5" customHeight="1"/>
    <row r="417" s="54" customFormat="1" ht="16.5" customHeight="1"/>
    <row r="418" s="54" customFormat="1" ht="16.5" customHeight="1"/>
    <row r="419" s="54" customFormat="1" ht="16.5" customHeight="1"/>
    <row r="420" s="54" customFormat="1" ht="16.5" customHeight="1"/>
    <row r="421" s="54" customFormat="1" ht="16.5" customHeight="1"/>
    <row r="422" s="54" customFormat="1" ht="16.5" customHeight="1"/>
    <row r="423" s="54" customFormat="1" ht="16.5" customHeight="1"/>
    <row r="424" s="54" customFormat="1" ht="16.5" customHeight="1"/>
    <row r="485" s="54" customFormat="1" ht="16.5" customHeight="1"/>
    <row r="486" s="54" customFormat="1" ht="16.5" customHeight="1"/>
    <row r="487" s="54" customFormat="1" ht="16.5" customHeight="1"/>
    <row r="488" s="54" customFormat="1" ht="16.5" customHeight="1"/>
    <row r="489" s="54" customFormat="1" ht="16.5" customHeight="1"/>
    <row r="490" s="54" customFormat="1" ht="16.5" customHeight="1"/>
    <row r="491" s="54" customFormat="1" ht="16.5" customHeight="1"/>
    <row r="492" s="54" customFormat="1" ht="16.5" customHeight="1"/>
  </sheetData>
  <mergeCells count="28">
    <mergeCell ref="G24:G25"/>
    <mergeCell ref="H24:H25"/>
    <mergeCell ref="G26:G27"/>
    <mergeCell ref="H26:H27"/>
    <mergeCell ref="G18:G19"/>
    <mergeCell ref="H18:H19"/>
    <mergeCell ref="G20:G21"/>
    <mergeCell ref="H20:H21"/>
    <mergeCell ref="G22:G23"/>
    <mergeCell ref="H22:H23"/>
    <mergeCell ref="G12:G13"/>
    <mergeCell ref="H12:H13"/>
    <mergeCell ref="G14:G15"/>
    <mergeCell ref="H14:H15"/>
    <mergeCell ref="G16:G17"/>
    <mergeCell ref="H16:H17"/>
    <mergeCell ref="G6:G7"/>
    <mergeCell ref="H6:H7"/>
    <mergeCell ref="G8:G9"/>
    <mergeCell ref="H8:H9"/>
    <mergeCell ref="G10:G11"/>
    <mergeCell ref="H10:H11"/>
    <mergeCell ref="B2:E2"/>
    <mergeCell ref="G2:H2"/>
    <mergeCell ref="T2:T3"/>
    <mergeCell ref="U2:V2"/>
    <mergeCell ref="G4:G5"/>
    <mergeCell ref="H4:H5"/>
  </mergeCells>
  <phoneticPr fontId="1"/>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2518-3B2D-444B-967F-C63862D54017}">
  <sheetPr>
    <tabColor theme="9" tint="0.39997558519241921"/>
  </sheetPr>
  <dimension ref="A1:S411"/>
  <sheetViews>
    <sheetView zoomScaleNormal="100" workbookViewId="0">
      <selection activeCell="Q71" sqref="Q71:R71"/>
    </sheetView>
  </sheetViews>
  <sheetFormatPr defaultRowHeight="16.5" customHeight="1"/>
  <cols>
    <col min="1" max="1" width="1.59765625" style="60" customWidth="1"/>
    <col min="2" max="5" width="9" style="60" customWidth="1"/>
    <col min="6" max="6" width="1.09765625" style="60" customWidth="1"/>
    <col min="7" max="8" width="9" style="60"/>
    <col min="9" max="9" width="9" style="61"/>
    <col min="10" max="10" width="9" style="60"/>
    <col min="11" max="11" width="9" style="61"/>
    <col min="12" max="12" width="9" style="60"/>
    <col min="13" max="13" width="1.09765625" style="56" customWidth="1"/>
    <col min="14" max="15" width="9" style="56"/>
    <col min="16" max="16" width="9" style="56" customWidth="1"/>
    <col min="17" max="17" width="1.09765625" style="56" customWidth="1"/>
    <col min="18" max="100" width="9" style="56"/>
    <col min="101" max="101" width="1.69921875" style="56" customWidth="1"/>
    <col min="102" max="102" width="2.5" style="56" customWidth="1"/>
    <col min="103" max="103" width="3.59765625" style="56" customWidth="1"/>
    <col min="104" max="104" width="2.69921875" style="56" customWidth="1"/>
    <col min="105" max="105" width="0.8984375" style="56" customWidth="1"/>
    <col min="106" max="106" width="1.19921875" style="56" customWidth="1"/>
    <col min="107" max="107" width="5.3984375" style="56" customWidth="1"/>
    <col min="108" max="108" width="6.5" style="56" customWidth="1"/>
    <col min="109" max="109" width="4.09765625" style="56" customWidth="1"/>
    <col min="110" max="110" width="7.8984375" style="56" customWidth="1"/>
    <col min="111" max="111" width="8.69921875" style="56" customWidth="1"/>
    <col min="112" max="115" width="6.19921875" style="56" customWidth="1"/>
    <col min="116" max="116" width="4.8984375" style="56" customWidth="1"/>
    <col min="117" max="117" width="2.5" style="56" customWidth="1"/>
    <col min="118" max="118" width="4.8984375" style="56" customWidth="1"/>
    <col min="119" max="356" width="9" style="56"/>
    <col min="357" max="357" width="1.69921875" style="56" customWidth="1"/>
    <col min="358" max="358" width="2.5" style="56" customWidth="1"/>
    <col min="359" max="359" width="3.59765625" style="56" customWidth="1"/>
    <col min="360" max="360" width="2.69921875" style="56" customWidth="1"/>
    <col min="361" max="361" width="0.8984375" style="56" customWidth="1"/>
    <col min="362" max="362" width="1.19921875" style="56" customWidth="1"/>
    <col min="363" max="363" width="5.3984375" style="56" customWidth="1"/>
    <col min="364" max="364" width="6.5" style="56" customWidth="1"/>
    <col min="365" max="365" width="4.09765625" style="56" customWidth="1"/>
    <col min="366" max="366" width="7.8984375" style="56" customWidth="1"/>
    <col min="367" max="367" width="8.69921875" style="56" customWidth="1"/>
    <col min="368" max="371" width="6.19921875" style="56" customWidth="1"/>
    <col min="372" max="372" width="4.8984375" style="56" customWidth="1"/>
    <col min="373" max="373" width="2.5" style="56" customWidth="1"/>
    <col min="374" max="374" width="4.8984375" style="56" customWidth="1"/>
    <col min="375" max="612" width="9" style="56"/>
    <col min="613" max="613" width="1.69921875" style="56" customWidth="1"/>
    <col min="614" max="614" width="2.5" style="56" customWidth="1"/>
    <col min="615" max="615" width="3.59765625" style="56" customWidth="1"/>
    <col min="616" max="616" width="2.69921875" style="56" customWidth="1"/>
    <col min="617" max="617" width="0.8984375" style="56" customWidth="1"/>
    <col min="618" max="618" width="1.19921875" style="56" customWidth="1"/>
    <col min="619" max="619" width="5.3984375" style="56" customWidth="1"/>
    <col min="620" max="620" width="6.5" style="56" customWidth="1"/>
    <col min="621" max="621" width="4.09765625" style="56" customWidth="1"/>
    <col min="622" max="622" width="7.8984375" style="56" customWidth="1"/>
    <col min="623" max="623" width="8.69921875" style="56" customWidth="1"/>
    <col min="624" max="627" width="6.19921875" style="56" customWidth="1"/>
    <col min="628" max="628" width="4.8984375" style="56" customWidth="1"/>
    <col min="629" max="629" width="2.5" style="56" customWidth="1"/>
    <col min="630" max="630" width="4.8984375" style="56" customWidth="1"/>
    <col min="631" max="868" width="9" style="56"/>
    <col min="869" max="869" width="1.69921875" style="56" customWidth="1"/>
    <col min="870" max="870" width="2.5" style="56" customWidth="1"/>
    <col min="871" max="871" width="3.59765625" style="56" customWidth="1"/>
    <col min="872" max="872" width="2.69921875" style="56" customWidth="1"/>
    <col min="873" max="873" width="0.8984375" style="56" customWidth="1"/>
    <col min="874" max="874" width="1.19921875" style="56" customWidth="1"/>
    <col min="875" max="875" width="5.3984375" style="56" customWidth="1"/>
    <col min="876" max="876" width="6.5" style="56" customWidth="1"/>
    <col min="877" max="877" width="4.09765625" style="56" customWidth="1"/>
    <col min="878" max="878" width="7.8984375" style="56" customWidth="1"/>
    <col min="879" max="879" width="8.69921875" style="56" customWidth="1"/>
    <col min="880" max="883" width="6.19921875" style="56" customWidth="1"/>
    <col min="884" max="884" width="4.8984375" style="56" customWidth="1"/>
    <col min="885" max="885" width="2.5" style="56" customWidth="1"/>
    <col min="886" max="886" width="4.8984375" style="56" customWidth="1"/>
    <col min="887" max="1124" width="9" style="56"/>
    <col min="1125" max="1125" width="1.69921875" style="56" customWidth="1"/>
    <col min="1126" max="1126" width="2.5" style="56" customWidth="1"/>
    <col min="1127" max="1127" width="3.59765625" style="56" customWidth="1"/>
    <col min="1128" max="1128" width="2.69921875" style="56" customWidth="1"/>
    <col min="1129" max="1129" width="0.8984375" style="56" customWidth="1"/>
    <col min="1130" max="1130" width="1.19921875" style="56" customWidth="1"/>
    <col min="1131" max="1131" width="5.3984375" style="56" customWidth="1"/>
    <col min="1132" max="1132" width="6.5" style="56" customWidth="1"/>
    <col min="1133" max="1133" width="4.09765625" style="56" customWidth="1"/>
    <col min="1134" max="1134" width="7.8984375" style="56" customWidth="1"/>
    <col min="1135" max="1135" width="8.69921875" style="56" customWidth="1"/>
    <col min="1136" max="1139" width="6.19921875" style="56" customWidth="1"/>
    <col min="1140" max="1140" width="4.8984375" style="56" customWidth="1"/>
    <col min="1141" max="1141" width="2.5" style="56" customWidth="1"/>
    <col min="1142" max="1142" width="4.8984375" style="56" customWidth="1"/>
    <col min="1143" max="1380" width="9" style="56"/>
    <col min="1381" max="1381" width="1.69921875" style="56" customWidth="1"/>
    <col min="1382" max="1382" width="2.5" style="56" customWidth="1"/>
    <col min="1383" max="1383" width="3.59765625" style="56" customWidth="1"/>
    <col min="1384" max="1384" width="2.69921875" style="56" customWidth="1"/>
    <col min="1385" max="1385" width="0.8984375" style="56" customWidth="1"/>
    <col min="1386" max="1386" width="1.19921875" style="56" customWidth="1"/>
    <col min="1387" max="1387" width="5.3984375" style="56" customWidth="1"/>
    <col min="1388" max="1388" width="6.5" style="56" customWidth="1"/>
    <col min="1389" max="1389" width="4.09765625" style="56" customWidth="1"/>
    <col min="1390" max="1390" width="7.8984375" style="56" customWidth="1"/>
    <col min="1391" max="1391" width="8.69921875" style="56" customWidth="1"/>
    <col min="1392" max="1395" width="6.19921875" style="56" customWidth="1"/>
    <col min="1396" max="1396" width="4.8984375" style="56" customWidth="1"/>
    <col min="1397" max="1397" width="2.5" style="56" customWidth="1"/>
    <col min="1398" max="1398" width="4.8984375" style="56" customWidth="1"/>
    <col min="1399" max="1636" width="9" style="56"/>
    <col min="1637" max="1637" width="1.69921875" style="56" customWidth="1"/>
    <col min="1638" max="1638" width="2.5" style="56" customWidth="1"/>
    <col min="1639" max="1639" width="3.59765625" style="56" customWidth="1"/>
    <col min="1640" max="1640" width="2.69921875" style="56" customWidth="1"/>
    <col min="1641" max="1641" width="0.8984375" style="56" customWidth="1"/>
    <col min="1642" max="1642" width="1.19921875" style="56" customWidth="1"/>
    <col min="1643" max="1643" width="5.3984375" style="56" customWidth="1"/>
    <col min="1644" max="1644" width="6.5" style="56" customWidth="1"/>
    <col min="1645" max="1645" width="4.09765625" style="56" customWidth="1"/>
    <col min="1646" max="1646" width="7.8984375" style="56" customWidth="1"/>
    <col min="1647" max="1647" width="8.69921875" style="56" customWidth="1"/>
    <col min="1648" max="1651" width="6.19921875" style="56" customWidth="1"/>
    <col min="1652" max="1652" width="4.8984375" style="56" customWidth="1"/>
    <col min="1653" max="1653" width="2.5" style="56" customWidth="1"/>
    <col min="1654" max="1654" width="4.8984375" style="56" customWidth="1"/>
    <col min="1655" max="1892" width="9" style="56"/>
    <col min="1893" max="1893" width="1.69921875" style="56" customWidth="1"/>
    <col min="1894" max="1894" width="2.5" style="56" customWidth="1"/>
    <col min="1895" max="1895" width="3.59765625" style="56" customWidth="1"/>
    <col min="1896" max="1896" width="2.69921875" style="56" customWidth="1"/>
    <col min="1897" max="1897" width="0.8984375" style="56" customWidth="1"/>
    <col min="1898" max="1898" width="1.19921875" style="56" customWidth="1"/>
    <col min="1899" max="1899" width="5.3984375" style="56" customWidth="1"/>
    <col min="1900" max="1900" width="6.5" style="56" customWidth="1"/>
    <col min="1901" max="1901" width="4.09765625" style="56" customWidth="1"/>
    <col min="1902" max="1902" width="7.8984375" style="56" customWidth="1"/>
    <col min="1903" max="1903" width="8.69921875" style="56" customWidth="1"/>
    <col min="1904" max="1907" width="6.19921875" style="56" customWidth="1"/>
    <col min="1908" max="1908" width="4.8984375" style="56" customWidth="1"/>
    <col min="1909" max="1909" width="2.5" style="56" customWidth="1"/>
    <col min="1910" max="1910" width="4.8984375" style="56" customWidth="1"/>
    <col min="1911" max="2148" width="9" style="56"/>
    <col min="2149" max="2149" width="1.69921875" style="56" customWidth="1"/>
    <col min="2150" max="2150" width="2.5" style="56" customWidth="1"/>
    <col min="2151" max="2151" width="3.59765625" style="56" customWidth="1"/>
    <col min="2152" max="2152" width="2.69921875" style="56" customWidth="1"/>
    <col min="2153" max="2153" width="0.8984375" style="56" customWidth="1"/>
    <col min="2154" max="2154" width="1.19921875" style="56" customWidth="1"/>
    <col min="2155" max="2155" width="5.3984375" style="56" customWidth="1"/>
    <col min="2156" max="2156" width="6.5" style="56" customWidth="1"/>
    <col min="2157" max="2157" width="4.09765625" style="56" customWidth="1"/>
    <col min="2158" max="2158" width="7.8984375" style="56" customWidth="1"/>
    <col min="2159" max="2159" width="8.69921875" style="56" customWidth="1"/>
    <col min="2160" max="2163" width="6.19921875" style="56" customWidth="1"/>
    <col min="2164" max="2164" width="4.8984375" style="56" customWidth="1"/>
    <col min="2165" max="2165" width="2.5" style="56" customWidth="1"/>
    <col min="2166" max="2166" width="4.8984375" style="56" customWidth="1"/>
    <col min="2167" max="2404" width="9" style="56"/>
    <col min="2405" max="2405" width="1.69921875" style="56" customWidth="1"/>
    <col min="2406" max="2406" width="2.5" style="56" customWidth="1"/>
    <col min="2407" max="2407" width="3.59765625" style="56" customWidth="1"/>
    <col min="2408" max="2408" width="2.69921875" style="56" customWidth="1"/>
    <col min="2409" max="2409" width="0.8984375" style="56" customWidth="1"/>
    <col min="2410" max="2410" width="1.19921875" style="56" customWidth="1"/>
    <col min="2411" max="2411" width="5.3984375" style="56" customWidth="1"/>
    <col min="2412" max="2412" width="6.5" style="56" customWidth="1"/>
    <col min="2413" max="2413" width="4.09765625" style="56" customWidth="1"/>
    <col min="2414" max="2414" width="7.8984375" style="56" customWidth="1"/>
    <col min="2415" max="2415" width="8.69921875" style="56" customWidth="1"/>
    <col min="2416" max="2419" width="6.19921875" style="56" customWidth="1"/>
    <col min="2420" max="2420" width="4.8984375" style="56" customWidth="1"/>
    <col min="2421" max="2421" width="2.5" style="56" customWidth="1"/>
    <col min="2422" max="2422" width="4.8984375" style="56" customWidth="1"/>
    <col min="2423" max="2660" width="9" style="56"/>
    <col min="2661" max="2661" width="1.69921875" style="56" customWidth="1"/>
    <col min="2662" max="2662" width="2.5" style="56" customWidth="1"/>
    <col min="2663" max="2663" width="3.59765625" style="56" customWidth="1"/>
    <col min="2664" max="2664" width="2.69921875" style="56" customWidth="1"/>
    <col min="2665" max="2665" width="0.8984375" style="56" customWidth="1"/>
    <col min="2666" max="2666" width="1.19921875" style="56" customWidth="1"/>
    <col min="2667" max="2667" width="5.3984375" style="56" customWidth="1"/>
    <col min="2668" max="2668" width="6.5" style="56" customWidth="1"/>
    <col min="2669" max="2669" width="4.09765625" style="56" customWidth="1"/>
    <col min="2670" max="2670" width="7.8984375" style="56" customWidth="1"/>
    <col min="2671" max="2671" width="8.69921875" style="56" customWidth="1"/>
    <col min="2672" max="2675" width="6.19921875" style="56" customWidth="1"/>
    <col min="2676" max="2676" width="4.8984375" style="56" customWidth="1"/>
    <col min="2677" max="2677" width="2.5" style="56" customWidth="1"/>
    <col min="2678" max="2678" width="4.8984375" style="56" customWidth="1"/>
    <col min="2679" max="2916" width="9" style="56"/>
    <col min="2917" max="2917" width="1.69921875" style="56" customWidth="1"/>
    <col min="2918" max="2918" width="2.5" style="56" customWidth="1"/>
    <col min="2919" max="2919" width="3.59765625" style="56" customWidth="1"/>
    <col min="2920" max="2920" width="2.69921875" style="56" customWidth="1"/>
    <col min="2921" max="2921" width="0.8984375" style="56" customWidth="1"/>
    <col min="2922" max="2922" width="1.19921875" style="56" customWidth="1"/>
    <col min="2923" max="2923" width="5.3984375" style="56" customWidth="1"/>
    <col min="2924" max="2924" width="6.5" style="56" customWidth="1"/>
    <col min="2925" max="2925" width="4.09765625" style="56" customWidth="1"/>
    <col min="2926" max="2926" width="7.8984375" style="56" customWidth="1"/>
    <col min="2927" max="2927" width="8.69921875" style="56" customWidth="1"/>
    <col min="2928" max="2931" width="6.19921875" style="56" customWidth="1"/>
    <col min="2932" max="2932" width="4.8984375" style="56" customWidth="1"/>
    <col min="2933" max="2933" width="2.5" style="56" customWidth="1"/>
    <col min="2934" max="2934" width="4.8984375" style="56" customWidth="1"/>
    <col min="2935" max="3172" width="9" style="56"/>
    <col min="3173" max="3173" width="1.69921875" style="56" customWidth="1"/>
    <col min="3174" max="3174" width="2.5" style="56" customWidth="1"/>
    <col min="3175" max="3175" width="3.59765625" style="56" customWidth="1"/>
    <col min="3176" max="3176" width="2.69921875" style="56" customWidth="1"/>
    <col min="3177" max="3177" width="0.8984375" style="56" customWidth="1"/>
    <col min="3178" max="3178" width="1.19921875" style="56" customWidth="1"/>
    <col min="3179" max="3179" width="5.3984375" style="56" customWidth="1"/>
    <col min="3180" max="3180" width="6.5" style="56" customWidth="1"/>
    <col min="3181" max="3181" width="4.09765625" style="56" customWidth="1"/>
    <col min="3182" max="3182" width="7.8984375" style="56" customWidth="1"/>
    <col min="3183" max="3183" width="8.69921875" style="56" customWidth="1"/>
    <col min="3184" max="3187" width="6.19921875" style="56" customWidth="1"/>
    <col min="3188" max="3188" width="4.8984375" style="56" customWidth="1"/>
    <col min="3189" max="3189" width="2.5" style="56" customWidth="1"/>
    <col min="3190" max="3190" width="4.8984375" style="56" customWidth="1"/>
    <col min="3191" max="3428" width="9" style="56"/>
    <col min="3429" max="3429" width="1.69921875" style="56" customWidth="1"/>
    <col min="3430" max="3430" width="2.5" style="56" customWidth="1"/>
    <col min="3431" max="3431" width="3.59765625" style="56" customWidth="1"/>
    <col min="3432" max="3432" width="2.69921875" style="56" customWidth="1"/>
    <col min="3433" max="3433" width="0.8984375" style="56" customWidth="1"/>
    <col min="3434" max="3434" width="1.19921875" style="56" customWidth="1"/>
    <col min="3435" max="3435" width="5.3984375" style="56" customWidth="1"/>
    <col min="3436" max="3436" width="6.5" style="56" customWidth="1"/>
    <col min="3437" max="3437" width="4.09765625" style="56" customWidth="1"/>
    <col min="3438" max="3438" width="7.8984375" style="56" customWidth="1"/>
    <col min="3439" max="3439" width="8.69921875" style="56" customWidth="1"/>
    <col min="3440" max="3443" width="6.19921875" style="56" customWidth="1"/>
    <col min="3444" max="3444" width="4.8984375" style="56" customWidth="1"/>
    <col min="3445" max="3445" width="2.5" style="56" customWidth="1"/>
    <col min="3446" max="3446" width="4.8984375" style="56" customWidth="1"/>
    <col min="3447" max="3684" width="9" style="56"/>
    <col min="3685" max="3685" width="1.69921875" style="56" customWidth="1"/>
    <col min="3686" max="3686" width="2.5" style="56" customWidth="1"/>
    <col min="3687" max="3687" width="3.59765625" style="56" customWidth="1"/>
    <col min="3688" max="3688" width="2.69921875" style="56" customWidth="1"/>
    <col min="3689" max="3689" width="0.8984375" style="56" customWidth="1"/>
    <col min="3690" max="3690" width="1.19921875" style="56" customWidth="1"/>
    <col min="3691" max="3691" width="5.3984375" style="56" customWidth="1"/>
    <col min="3692" max="3692" width="6.5" style="56" customWidth="1"/>
    <col min="3693" max="3693" width="4.09765625" style="56" customWidth="1"/>
    <col min="3694" max="3694" width="7.8984375" style="56" customWidth="1"/>
    <col min="3695" max="3695" width="8.69921875" style="56" customWidth="1"/>
    <col min="3696" max="3699" width="6.19921875" style="56" customWidth="1"/>
    <col min="3700" max="3700" width="4.8984375" style="56" customWidth="1"/>
    <col min="3701" max="3701" width="2.5" style="56" customWidth="1"/>
    <col min="3702" max="3702" width="4.8984375" style="56" customWidth="1"/>
    <col min="3703" max="3940" width="9" style="56"/>
    <col min="3941" max="3941" width="1.69921875" style="56" customWidth="1"/>
    <col min="3942" max="3942" width="2.5" style="56" customWidth="1"/>
    <col min="3943" max="3943" width="3.59765625" style="56" customWidth="1"/>
    <col min="3944" max="3944" width="2.69921875" style="56" customWidth="1"/>
    <col min="3945" max="3945" width="0.8984375" style="56" customWidth="1"/>
    <col min="3946" max="3946" width="1.19921875" style="56" customWidth="1"/>
    <col min="3947" max="3947" width="5.3984375" style="56" customWidth="1"/>
    <col min="3948" max="3948" width="6.5" style="56" customWidth="1"/>
    <col min="3949" max="3949" width="4.09765625" style="56" customWidth="1"/>
    <col min="3950" max="3950" width="7.8984375" style="56" customWidth="1"/>
    <col min="3951" max="3951" width="8.69921875" style="56" customWidth="1"/>
    <col min="3952" max="3955" width="6.19921875" style="56" customWidth="1"/>
    <col min="3956" max="3956" width="4.8984375" style="56" customWidth="1"/>
    <col min="3957" max="3957" width="2.5" style="56" customWidth="1"/>
    <col min="3958" max="3958" width="4.8984375" style="56" customWidth="1"/>
    <col min="3959" max="4196" width="9" style="56"/>
    <col min="4197" max="4197" width="1.69921875" style="56" customWidth="1"/>
    <col min="4198" max="4198" width="2.5" style="56" customWidth="1"/>
    <col min="4199" max="4199" width="3.59765625" style="56" customWidth="1"/>
    <col min="4200" max="4200" width="2.69921875" style="56" customWidth="1"/>
    <col min="4201" max="4201" width="0.8984375" style="56" customWidth="1"/>
    <col min="4202" max="4202" width="1.19921875" style="56" customWidth="1"/>
    <col min="4203" max="4203" width="5.3984375" style="56" customWidth="1"/>
    <col min="4204" max="4204" width="6.5" style="56" customWidth="1"/>
    <col min="4205" max="4205" width="4.09765625" style="56" customWidth="1"/>
    <col min="4206" max="4206" width="7.8984375" style="56" customWidth="1"/>
    <col min="4207" max="4207" width="8.69921875" style="56" customWidth="1"/>
    <col min="4208" max="4211" width="6.19921875" style="56" customWidth="1"/>
    <col min="4212" max="4212" width="4.8984375" style="56" customWidth="1"/>
    <col min="4213" max="4213" width="2.5" style="56" customWidth="1"/>
    <col min="4214" max="4214" width="4.8984375" style="56" customWidth="1"/>
    <col min="4215" max="4452" width="9" style="56"/>
    <col min="4453" max="4453" width="1.69921875" style="56" customWidth="1"/>
    <col min="4454" max="4454" width="2.5" style="56" customWidth="1"/>
    <col min="4455" max="4455" width="3.59765625" style="56" customWidth="1"/>
    <col min="4456" max="4456" width="2.69921875" style="56" customWidth="1"/>
    <col min="4457" max="4457" width="0.8984375" style="56" customWidth="1"/>
    <col min="4458" max="4458" width="1.19921875" style="56" customWidth="1"/>
    <col min="4459" max="4459" width="5.3984375" style="56" customWidth="1"/>
    <col min="4460" max="4460" width="6.5" style="56" customWidth="1"/>
    <col min="4461" max="4461" width="4.09765625" style="56" customWidth="1"/>
    <col min="4462" max="4462" width="7.8984375" style="56" customWidth="1"/>
    <col min="4463" max="4463" width="8.69921875" style="56" customWidth="1"/>
    <col min="4464" max="4467" width="6.19921875" style="56" customWidth="1"/>
    <col min="4468" max="4468" width="4.8984375" style="56" customWidth="1"/>
    <col min="4469" max="4469" width="2.5" style="56" customWidth="1"/>
    <col min="4470" max="4470" width="4.8984375" style="56" customWidth="1"/>
    <col min="4471" max="4708" width="9" style="56"/>
    <col min="4709" max="4709" width="1.69921875" style="56" customWidth="1"/>
    <col min="4710" max="4710" width="2.5" style="56" customWidth="1"/>
    <col min="4711" max="4711" width="3.59765625" style="56" customWidth="1"/>
    <col min="4712" max="4712" width="2.69921875" style="56" customWidth="1"/>
    <col min="4713" max="4713" width="0.8984375" style="56" customWidth="1"/>
    <col min="4714" max="4714" width="1.19921875" style="56" customWidth="1"/>
    <col min="4715" max="4715" width="5.3984375" style="56" customWidth="1"/>
    <col min="4716" max="4716" width="6.5" style="56" customWidth="1"/>
    <col min="4717" max="4717" width="4.09765625" style="56" customWidth="1"/>
    <col min="4718" max="4718" width="7.8984375" style="56" customWidth="1"/>
    <col min="4719" max="4719" width="8.69921875" style="56" customWidth="1"/>
    <col min="4720" max="4723" width="6.19921875" style="56" customWidth="1"/>
    <col min="4724" max="4724" width="4.8984375" style="56" customWidth="1"/>
    <col min="4725" max="4725" width="2.5" style="56" customWidth="1"/>
    <col min="4726" max="4726" width="4.8984375" style="56" customWidth="1"/>
    <col min="4727" max="4964" width="9" style="56"/>
    <col min="4965" max="4965" width="1.69921875" style="56" customWidth="1"/>
    <col min="4966" max="4966" width="2.5" style="56" customWidth="1"/>
    <col min="4967" max="4967" width="3.59765625" style="56" customWidth="1"/>
    <col min="4968" max="4968" width="2.69921875" style="56" customWidth="1"/>
    <col min="4969" max="4969" width="0.8984375" style="56" customWidth="1"/>
    <col min="4970" max="4970" width="1.19921875" style="56" customWidth="1"/>
    <col min="4971" max="4971" width="5.3984375" style="56" customWidth="1"/>
    <col min="4972" max="4972" width="6.5" style="56" customWidth="1"/>
    <col min="4973" max="4973" width="4.09765625" style="56" customWidth="1"/>
    <col min="4974" max="4974" width="7.8984375" style="56" customWidth="1"/>
    <col min="4975" max="4975" width="8.69921875" style="56" customWidth="1"/>
    <col min="4976" max="4979" width="6.19921875" style="56" customWidth="1"/>
    <col min="4980" max="4980" width="4.8984375" style="56" customWidth="1"/>
    <col min="4981" max="4981" width="2.5" style="56" customWidth="1"/>
    <col min="4982" max="4982" width="4.8984375" style="56" customWidth="1"/>
    <col min="4983" max="5220" width="9" style="56"/>
    <col min="5221" max="5221" width="1.69921875" style="56" customWidth="1"/>
    <col min="5222" max="5222" width="2.5" style="56" customWidth="1"/>
    <col min="5223" max="5223" width="3.59765625" style="56" customWidth="1"/>
    <col min="5224" max="5224" width="2.69921875" style="56" customWidth="1"/>
    <col min="5225" max="5225" width="0.8984375" style="56" customWidth="1"/>
    <col min="5226" max="5226" width="1.19921875" style="56" customWidth="1"/>
    <col min="5227" max="5227" width="5.3984375" style="56" customWidth="1"/>
    <col min="5228" max="5228" width="6.5" style="56" customWidth="1"/>
    <col min="5229" max="5229" width="4.09765625" style="56" customWidth="1"/>
    <col min="5230" max="5230" width="7.8984375" style="56" customWidth="1"/>
    <col min="5231" max="5231" width="8.69921875" style="56" customWidth="1"/>
    <col min="5232" max="5235" width="6.19921875" style="56" customWidth="1"/>
    <col min="5236" max="5236" width="4.8984375" style="56" customWidth="1"/>
    <col min="5237" max="5237" width="2.5" style="56" customWidth="1"/>
    <col min="5238" max="5238" width="4.8984375" style="56" customWidth="1"/>
    <col min="5239" max="5476" width="9" style="56"/>
    <col min="5477" max="5477" width="1.69921875" style="56" customWidth="1"/>
    <col min="5478" max="5478" width="2.5" style="56" customWidth="1"/>
    <col min="5479" max="5479" width="3.59765625" style="56" customWidth="1"/>
    <col min="5480" max="5480" width="2.69921875" style="56" customWidth="1"/>
    <col min="5481" max="5481" width="0.8984375" style="56" customWidth="1"/>
    <col min="5482" max="5482" width="1.19921875" style="56" customWidth="1"/>
    <col min="5483" max="5483" width="5.3984375" style="56" customWidth="1"/>
    <col min="5484" max="5484" width="6.5" style="56" customWidth="1"/>
    <col min="5485" max="5485" width="4.09765625" style="56" customWidth="1"/>
    <col min="5486" max="5486" width="7.8984375" style="56" customWidth="1"/>
    <col min="5487" max="5487" width="8.69921875" style="56" customWidth="1"/>
    <col min="5488" max="5491" width="6.19921875" style="56" customWidth="1"/>
    <col min="5492" max="5492" width="4.8984375" style="56" customWidth="1"/>
    <col min="5493" max="5493" width="2.5" style="56" customWidth="1"/>
    <col min="5494" max="5494" width="4.8984375" style="56" customWidth="1"/>
    <col min="5495" max="5732" width="9" style="56"/>
    <col min="5733" max="5733" width="1.69921875" style="56" customWidth="1"/>
    <col min="5734" max="5734" width="2.5" style="56" customWidth="1"/>
    <col min="5735" max="5735" width="3.59765625" style="56" customWidth="1"/>
    <col min="5736" max="5736" width="2.69921875" style="56" customWidth="1"/>
    <col min="5737" max="5737" width="0.8984375" style="56" customWidth="1"/>
    <col min="5738" max="5738" width="1.19921875" style="56" customWidth="1"/>
    <col min="5739" max="5739" width="5.3984375" style="56" customWidth="1"/>
    <col min="5740" max="5740" width="6.5" style="56" customWidth="1"/>
    <col min="5741" max="5741" width="4.09765625" style="56" customWidth="1"/>
    <col min="5742" max="5742" width="7.8984375" style="56" customWidth="1"/>
    <col min="5743" max="5743" width="8.69921875" style="56" customWidth="1"/>
    <col min="5744" max="5747" width="6.19921875" style="56" customWidth="1"/>
    <col min="5748" max="5748" width="4.8984375" style="56" customWidth="1"/>
    <col min="5749" max="5749" width="2.5" style="56" customWidth="1"/>
    <col min="5750" max="5750" width="4.8984375" style="56" customWidth="1"/>
    <col min="5751" max="5988" width="9" style="56"/>
    <col min="5989" max="5989" width="1.69921875" style="56" customWidth="1"/>
    <col min="5990" max="5990" width="2.5" style="56" customWidth="1"/>
    <col min="5991" max="5991" width="3.59765625" style="56" customWidth="1"/>
    <col min="5992" max="5992" width="2.69921875" style="56" customWidth="1"/>
    <col min="5993" max="5993" width="0.8984375" style="56" customWidth="1"/>
    <col min="5994" max="5994" width="1.19921875" style="56" customWidth="1"/>
    <col min="5995" max="5995" width="5.3984375" style="56" customWidth="1"/>
    <col min="5996" max="5996" width="6.5" style="56" customWidth="1"/>
    <col min="5997" max="5997" width="4.09765625" style="56" customWidth="1"/>
    <col min="5998" max="5998" width="7.8984375" style="56" customWidth="1"/>
    <col min="5999" max="5999" width="8.69921875" style="56" customWidth="1"/>
    <col min="6000" max="6003" width="6.19921875" style="56" customWidth="1"/>
    <col min="6004" max="6004" width="4.8984375" style="56" customWidth="1"/>
    <col min="6005" max="6005" width="2.5" style="56" customWidth="1"/>
    <col min="6006" max="6006" width="4.8984375" style="56" customWidth="1"/>
    <col min="6007" max="6244" width="9" style="56"/>
    <col min="6245" max="6245" width="1.69921875" style="56" customWidth="1"/>
    <col min="6246" max="6246" width="2.5" style="56" customWidth="1"/>
    <col min="6247" max="6247" width="3.59765625" style="56" customWidth="1"/>
    <col min="6248" max="6248" width="2.69921875" style="56" customWidth="1"/>
    <col min="6249" max="6249" width="0.8984375" style="56" customWidth="1"/>
    <col min="6250" max="6250" width="1.19921875" style="56" customWidth="1"/>
    <col min="6251" max="6251" width="5.3984375" style="56" customWidth="1"/>
    <col min="6252" max="6252" width="6.5" style="56" customWidth="1"/>
    <col min="6253" max="6253" width="4.09765625" style="56" customWidth="1"/>
    <col min="6254" max="6254" width="7.8984375" style="56" customWidth="1"/>
    <col min="6255" max="6255" width="8.69921875" style="56" customWidth="1"/>
    <col min="6256" max="6259" width="6.19921875" style="56" customWidth="1"/>
    <col min="6260" max="6260" width="4.8984375" style="56" customWidth="1"/>
    <col min="6261" max="6261" width="2.5" style="56" customWidth="1"/>
    <col min="6262" max="6262" width="4.8984375" style="56" customWidth="1"/>
    <col min="6263" max="6500" width="9" style="56"/>
    <col min="6501" max="6501" width="1.69921875" style="56" customWidth="1"/>
    <col min="6502" max="6502" width="2.5" style="56" customWidth="1"/>
    <col min="6503" max="6503" width="3.59765625" style="56" customWidth="1"/>
    <col min="6504" max="6504" width="2.69921875" style="56" customWidth="1"/>
    <col min="6505" max="6505" width="0.8984375" style="56" customWidth="1"/>
    <col min="6506" max="6506" width="1.19921875" style="56" customWidth="1"/>
    <col min="6507" max="6507" width="5.3984375" style="56" customWidth="1"/>
    <col min="6508" max="6508" width="6.5" style="56" customWidth="1"/>
    <col min="6509" max="6509" width="4.09765625" style="56" customWidth="1"/>
    <col min="6510" max="6510" width="7.8984375" style="56" customWidth="1"/>
    <col min="6511" max="6511" width="8.69921875" style="56" customWidth="1"/>
    <col min="6512" max="6515" width="6.19921875" style="56" customWidth="1"/>
    <col min="6516" max="6516" width="4.8984375" style="56" customWidth="1"/>
    <col min="6517" max="6517" width="2.5" style="56" customWidth="1"/>
    <col min="6518" max="6518" width="4.8984375" style="56" customWidth="1"/>
    <col min="6519" max="6756" width="9" style="56"/>
    <col min="6757" max="6757" width="1.69921875" style="56" customWidth="1"/>
    <col min="6758" max="6758" width="2.5" style="56" customWidth="1"/>
    <col min="6759" max="6759" width="3.59765625" style="56" customWidth="1"/>
    <col min="6760" max="6760" width="2.69921875" style="56" customWidth="1"/>
    <col min="6761" max="6761" width="0.8984375" style="56" customWidth="1"/>
    <col min="6762" max="6762" width="1.19921875" style="56" customWidth="1"/>
    <col min="6763" max="6763" width="5.3984375" style="56" customWidth="1"/>
    <col min="6764" max="6764" width="6.5" style="56" customWidth="1"/>
    <col min="6765" max="6765" width="4.09765625" style="56" customWidth="1"/>
    <col min="6766" max="6766" width="7.8984375" style="56" customWidth="1"/>
    <col min="6767" max="6767" width="8.69921875" style="56" customWidth="1"/>
    <col min="6768" max="6771" width="6.19921875" style="56" customWidth="1"/>
    <col min="6772" max="6772" width="4.8984375" style="56" customWidth="1"/>
    <col min="6773" max="6773" width="2.5" style="56" customWidth="1"/>
    <col min="6774" max="6774" width="4.8984375" style="56" customWidth="1"/>
    <col min="6775" max="7012" width="9" style="56"/>
    <col min="7013" max="7013" width="1.69921875" style="56" customWidth="1"/>
    <col min="7014" max="7014" width="2.5" style="56" customWidth="1"/>
    <col min="7015" max="7015" width="3.59765625" style="56" customWidth="1"/>
    <col min="7016" max="7016" width="2.69921875" style="56" customWidth="1"/>
    <col min="7017" max="7017" width="0.8984375" style="56" customWidth="1"/>
    <col min="7018" max="7018" width="1.19921875" style="56" customWidth="1"/>
    <col min="7019" max="7019" width="5.3984375" style="56" customWidth="1"/>
    <col min="7020" max="7020" width="6.5" style="56" customWidth="1"/>
    <col min="7021" max="7021" width="4.09765625" style="56" customWidth="1"/>
    <col min="7022" max="7022" width="7.8984375" style="56" customWidth="1"/>
    <col min="7023" max="7023" width="8.69921875" style="56" customWidth="1"/>
    <col min="7024" max="7027" width="6.19921875" style="56" customWidth="1"/>
    <col min="7028" max="7028" width="4.8984375" style="56" customWidth="1"/>
    <col min="7029" max="7029" width="2.5" style="56" customWidth="1"/>
    <col min="7030" max="7030" width="4.8984375" style="56" customWidth="1"/>
    <col min="7031" max="7268" width="9" style="56"/>
    <col min="7269" max="7269" width="1.69921875" style="56" customWidth="1"/>
    <col min="7270" max="7270" width="2.5" style="56" customWidth="1"/>
    <col min="7271" max="7271" width="3.59765625" style="56" customWidth="1"/>
    <col min="7272" max="7272" width="2.69921875" style="56" customWidth="1"/>
    <col min="7273" max="7273" width="0.8984375" style="56" customWidth="1"/>
    <col min="7274" max="7274" width="1.19921875" style="56" customWidth="1"/>
    <col min="7275" max="7275" width="5.3984375" style="56" customWidth="1"/>
    <col min="7276" max="7276" width="6.5" style="56" customWidth="1"/>
    <col min="7277" max="7277" width="4.09765625" style="56" customWidth="1"/>
    <col min="7278" max="7278" width="7.8984375" style="56" customWidth="1"/>
    <col min="7279" max="7279" width="8.69921875" style="56" customWidth="1"/>
    <col min="7280" max="7283" width="6.19921875" style="56" customWidth="1"/>
    <col min="7284" max="7284" width="4.8984375" style="56" customWidth="1"/>
    <col min="7285" max="7285" width="2.5" style="56" customWidth="1"/>
    <col min="7286" max="7286" width="4.8984375" style="56" customWidth="1"/>
    <col min="7287" max="7524" width="9" style="56"/>
    <col min="7525" max="7525" width="1.69921875" style="56" customWidth="1"/>
    <col min="7526" max="7526" width="2.5" style="56" customWidth="1"/>
    <col min="7527" max="7527" width="3.59765625" style="56" customWidth="1"/>
    <col min="7528" max="7528" width="2.69921875" style="56" customWidth="1"/>
    <col min="7529" max="7529" width="0.8984375" style="56" customWidth="1"/>
    <col min="7530" max="7530" width="1.19921875" style="56" customWidth="1"/>
    <col min="7531" max="7531" width="5.3984375" style="56" customWidth="1"/>
    <col min="7532" max="7532" width="6.5" style="56" customWidth="1"/>
    <col min="7533" max="7533" width="4.09765625" style="56" customWidth="1"/>
    <col min="7534" max="7534" width="7.8984375" style="56" customWidth="1"/>
    <col min="7535" max="7535" width="8.69921875" style="56" customWidth="1"/>
    <col min="7536" max="7539" width="6.19921875" style="56" customWidth="1"/>
    <col min="7540" max="7540" width="4.8984375" style="56" customWidth="1"/>
    <col min="7541" max="7541" width="2.5" style="56" customWidth="1"/>
    <col min="7542" max="7542" width="4.8984375" style="56" customWidth="1"/>
    <col min="7543" max="7780" width="9" style="56"/>
    <col min="7781" max="7781" width="1.69921875" style="56" customWidth="1"/>
    <col min="7782" max="7782" width="2.5" style="56" customWidth="1"/>
    <col min="7783" max="7783" width="3.59765625" style="56" customWidth="1"/>
    <col min="7784" max="7784" width="2.69921875" style="56" customWidth="1"/>
    <col min="7785" max="7785" width="0.8984375" style="56" customWidth="1"/>
    <col min="7786" max="7786" width="1.19921875" style="56" customWidth="1"/>
    <col min="7787" max="7787" width="5.3984375" style="56" customWidth="1"/>
    <col min="7788" max="7788" width="6.5" style="56" customWidth="1"/>
    <col min="7789" max="7789" width="4.09765625" style="56" customWidth="1"/>
    <col min="7790" max="7790" width="7.8984375" style="56" customWidth="1"/>
    <col min="7791" max="7791" width="8.69921875" style="56" customWidth="1"/>
    <col min="7792" max="7795" width="6.19921875" style="56" customWidth="1"/>
    <col min="7796" max="7796" width="4.8984375" style="56" customWidth="1"/>
    <col min="7797" max="7797" width="2.5" style="56" customWidth="1"/>
    <col min="7798" max="7798" width="4.8984375" style="56" customWidth="1"/>
    <col min="7799" max="8036" width="9" style="56"/>
    <col min="8037" max="8037" width="1.69921875" style="56" customWidth="1"/>
    <col min="8038" max="8038" width="2.5" style="56" customWidth="1"/>
    <col min="8039" max="8039" width="3.59765625" style="56" customWidth="1"/>
    <col min="8040" max="8040" width="2.69921875" style="56" customWidth="1"/>
    <col min="8041" max="8041" width="0.8984375" style="56" customWidth="1"/>
    <col min="8042" max="8042" width="1.19921875" style="56" customWidth="1"/>
    <col min="8043" max="8043" width="5.3984375" style="56" customWidth="1"/>
    <col min="8044" max="8044" width="6.5" style="56" customWidth="1"/>
    <col min="8045" max="8045" width="4.09765625" style="56" customWidth="1"/>
    <col min="8046" max="8046" width="7.8984375" style="56" customWidth="1"/>
    <col min="8047" max="8047" width="8.69921875" style="56" customWidth="1"/>
    <col min="8048" max="8051" width="6.19921875" style="56" customWidth="1"/>
    <col min="8052" max="8052" width="4.8984375" style="56" customWidth="1"/>
    <col min="8053" max="8053" width="2.5" style="56" customWidth="1"/>
    <col min="8054" max="8054" width="4.8984375" style="56" customWidth="1"/>
    <col min="8055" max="8292" width="9" style="56"/>
    <col min="8293" max="8293" width="1.69921875" style="56" customWidth="1"/>
    <col min="8294" max="8294" width="2.5" style="56" customWidth="1"/>
    <col min="8295" max="8295" width="3.59765625" style="56" customWidth="1"/>
    <col min="8296" max="8296" width="2.69921875" style="56" customWidth="1"/>
    <col min="8297" max="8297" width="0.8984375" style="56" customWidth="1"/>
    <col min="8298" max="8298" width="1.19921875" style="56" customWidth="1"/>
    <col min="8299" max="8299" width="5.3984375" style="56" customWidth="1"/>
    <col min="8300" max="8300" width="6.5" style="56" customWidth="1"/>
    <col min="8301" max="8301" width="4.09765625" style="56" customWidth="1"/>
    <col min="8302" max="8302" width="7.8984375" style="56" customWidth="1"/>
    <col min="8303" max="8303" width="8.69921875" style="56" customWidth="1"/>
    <col min="8304" max="8307" width="6.19921875" style="56" customWidth="1"/>
    <col min="8308" max="8308" width="4.8984375" style="56" customWidth="1"/>
    <col min="8309" max="8309" width="2.5" style="56" customWidth="1"/>
    <col min="8310" max="8310" width="4.8984375" style="56" customWidth="1"/>
    <col min="8311" max="8548" width="9" style="56"/>
    <col min="8549" max="8549" width="1.69921875" style="56" customWidth="1"/>
    <col min="8550" max="8550" width="2.5" style="56" customWidth="1"/>
    <col min="8551" max="8551" width="3.59765625" style="56" customWidth="1"/>
    <col min="8552" max="8552" width="2.69921875" style="56" customWidth="1"/>
    <col min="8553" max="8553" width="0.8984375" style="56" customWidth="1"/>
    <col min="8554" max="8554" width="1.19921875" style="56" customWidth="1"/>
    <col min="8555" max="8555" width="5.3984375" style="56" customWidth="1"/>
    <col min="8556" max="8556" width="6.5" style="56" customWidth="1"/>
    <col min="8557" max="8557" width="4.09765625" style="56" customWidth="1"/>
    <col min="8558" max="8558" width="7.8984375" style="56" customWidth="1"/>
    <col min="8559" max="8559" width="8.69921875" style="56" customWidth="1"/>
    <col min="8560" max="8563" width="6.19921875" style="56" customWidth="1"/>
    <col min="8564" max="8564" width="4.8984375" style="56" customWidth="1"/>
    <col min="8565" max="8565" width="2.5" style="56" customWidth="1"/>
    <col min="8566" max="8566" width="4.8984375" style="56" customWidth="1"/>
    <col min="8567" max="8804" width="9" style="56"/>
    <col min="8805" max="8805" width="1.69921875" style="56" customWidth="1"/>
    <col min="8806" max="8806" width="2.5" style="56" customWidth="1"/>
    <col min="8807" max="8807" width="3.59765625" style="56" customWidth="1"/>
    <col min="8808" max="8808" width="2.69921875" style="56" customWidth="1"/>
    <col min="8809" max="8809" width="0.8984375" style="56" customWidth="1"/>
    <col min="8810" max="8810" width="1.19921875" style="56" customWidth="1"/>
    <col min="8811" max="8811" width="5.3984375" style="56" customWidth="1"/>
    <col min="8812" max="8812" width="6.5" style="56" customWidth="1"/>
    <col min="8813" max="8813" width="4.09765625" style="56" customWidth="1"/>
    <col min="8814" max="8814" width="7.8984375" style="56" customWidth="1"/>
    <col min="8815" max="8815" width="8.69921875" style="56" customWidth="1"/>
    <col min="8816" max="8819" width="6.19921875" style="56" customWidth="1"/>
    <col min="8820" max="8820" width="4.8984375" style="56" customWidth="1"/>
    <col min="8821" max="8821" width="2.5" style="56" customWidth="1"/>
    <col min="8822" max="8822" width="4.8984375" style="56" customWidth="1"/>
    <col min="8823" max="9060" width="9" style="56"/>
    <col min="9061" max="9061" width="1.69921875" style="56" customWidth="1"/>
    <col min="9062" max="9062" width="2.5" style="56" customWidth="1"/>
    <col min="9063" max="9063" width="3.59765625" style="56" customWidth="1"/>
    <col min="9064" max="9064" width="2.69921875" style="56" customWidth="1"/>
    <col min="9065" max="9065" width="0.8984375" style="56" customWidth="1"/>
    <col min="9066" max="9066" width="1.19921875" style="56" customWidth="1"/>
    <col min="9067" max="9067" width="5.3984375" style="56" customWidth="1"/>
    <col min="9068" max="9068" width="6.5" style="56" customWidth="1"/>
    <col min="9069" max="9069" width="4.09765625" style="56" customWidth="1"/>
    <col min="9070" max="9070" width="7.8984375" style="56" customWidth="1"/>
    <col min="9071" max="9071" width="8.69921875" style="56" customWidth="1"/>
    <col min="9072" max="9075" width="6.19921875" style="56" customWidth="1"/>
    <col min="9076" max="9076" width="4.8984375" style="56" customWidth="1"/>
    <col min="9077" max="9077" width="2.5" style="56" customWidth="1"/>
    <col min="9078" max="9078" width="4.8984375" style="56" customWidth="1"/>
    <col min="9079" max="9316" width="9" style="56"/>
    <col min="9317" max="9317" width="1.69921875" style="56" customWidth="1"/>
    <col min="9318" max="9318" width="2.5" style="56" customWidth="1"/>
    <col min="9319" max="9319" width="3.59765625" style="56" customWidth="1"/>
    <col min="9320" max="9320" width="2.69921875" style="56" customWidth="1"/>
    <col min="9321" max="9321" width="0.8984375" style="56" customWidth="1"/>
    <col min="9322" max="9322" width="1.19921875" style="56" customWidth="1"/>
    <col min="9323" max="9323" width="5.3984375" style="56" customWidth="1"/>
    <col min="9324" max="9324" width="6.5" style="56" customWidth="1"/>
    <col min="9325" max="9325" width="4.09765625" style="56" customWidth="1"/>
    <col min="9326" max="9326" width="7.8984375" style="56" customWidth="1"/>
    <col min="9327" max="9327" width="8.69921875" style="56" customWidth="1"/>
    <col min="9328" max="9331" width="6.19921875" style="56" customWidth="1"/>
    <col min="9332" max="9332" width="4.8984375" style="56" customWidth="1"/>
    <col min="9333" max="9333" width="2.5" style="56" customWidth="1"/>
    <col min="9334" max="9334" width="4.8984375" style="56" customWidth="1"/>
    <col min="9335" max="9572" width="9" style="56"/>
    <col min="9573" max="9573" width="1.69921875" style="56" customWidth="1"/>
    <col min="9574" max="9574" width="2.5" style="56" customWidth="1"/>
    <col min="9575" max="9575" width="3.59765625" style="56" customWidth="1"/>
    <col min="9576" max="9576" width="2.69921875" style="56" customWidth="1"/>
    <col min="9577" max="9577" width="0.8984375" style="56" customWidth="1"/>
    <col min="9578" max="9578" width="1.19921875" style="56" customWidth="1"/>
    <col min="9579" max="9579" width="5.3984375" style="56" customWidth="1"/>
    <col min="9580" max="9580" width="6.5" style="56" customWidth="1"/>
    <col min="9581" max="9581" width="4.09765625" style="56" customWidth="1"/>
    <col min="9582" max="9582" width="7.8984375" style="56" customWidth="1"/>
    <col min="9583" max="9583" width="8.69921875" style="56" customWidth="1"/>
    <col min="9584" max="9587" width="6.19921875" style="56" customWidth="1"/>
    <col min="9588" max="9588" width="4.8984375" style="56" customWidth="1"/>
    <col min="9589" max="9589" width="2.5" style="56" customWidth="1"/>
    <col min="9590" max="9590" width="4.8984375" style="56" customWidth="1"/>
    <col min="9591" max="9828" width="9" style="56"/>
    <col min="9829" max="9829" width="1.69921875" style="56" customWidth="1"/>
    <col min="9830" max="9830" width="2.5" style="56" customWidth="1"/>
    <col min="9831" max="9831" width="3.59765625" style="56" customWidth="1"/>
    <col min="9832" max="9832" width="2.69921875" style="56" customWidth="1"/>
    <col min="9833" max="9833" width="0.8984375" style="56" customWidth="1"/>
    <col min="9834" max="9834" width="1.19921875" style="56" customWidth="1"/>
    <col min="9835" max="9835" width="5.3984375" style="56" customWidth="1"/>
    <col min="9836" max="9836" width="6.5" style="56" customWidth="1"/>
    <col min="9837" max="9837" width="4.09765625" style="56" customWidth="1"/>
    <col min="9838" max="9838" width="7.8984375" style="56" customWidth="1"/>
    <col min="9839" max="9839" width="8.69921875" style="56" customWidth="1"/>
    <col min="9840" max="9843" width="6.19921875" style="56" customWidth="1"/>
    <col min="9844" max="9844" width="4.8984375" style="56" customWidth="1"/>
    <col min="9845" max="9845" width="2.5" style="56" customWidth="1"/>
    <col min="9846" max="9846" width="4.8984375" style="56" customWidth="1"/>
    <col min="9847" max="10084" width="9" style="56"/>
    <col min="10085" max="10085" width="1.69921875" style="56" customWidth="1"/>
    <col min="10086" max="10086" width="2.5" style="56" customWidth="1"/>
    <col min="10087" max="10087" width="3.59765625" style="56" customWidth="1"/>
    <col min="10088" max="10088" width="2.69921875" style="56" customWidth="1"/>
    <col min="10089" max="10089" width="0.8984375" style="56" customWidth="1"/>
    <col min="10090" max="10090" width="1.19921875" style="56" customWidth="1"/>
    <col min="10091" max="10091" width="5.3984375" style="56" customWidth="1"/>
    <col min="10092" max="10092" width="6.5" style="56" customWidth="1"/>
    <col min="10093" max="10093" width="4.09765625" style="56" customWidth="1"/>
    <col min="10094" max="10094" width="7.8984375" style="56" customWidth="1"/>
    <col min="10095" max="10095" width="8.69921875" style="56" customWidth="1"/>
    <col min="10096" max="10099" width="6.19921875" style="56" customWidth="1"/>
    <col min="10100" max="10100" width="4.8984375" style="56" customWidth="1"/>
    <col min="10101" max="10101" width="2.5" style="56" customWidth="1"/>
    <col min="10102" max="10102" width="4.8984375" style="56" customWidth="1"/>
    <col min="10103" max="10340" width="9" style="56"/>
    <col min="10341" max="10341" width="1.69921875" style="56" customWidth="1"/>
    <col min="10342" max="10342" width="2.5" style="56" customWidth="1"/>
    <col min="10343" max="10343" width="3.59765625" style="56" customWidth="1"/>
    <col min="10344" max="10344" width="2.69921875" style="56" customWidth="1"/>
    <col min="10345" max="10345" width="0.8984375" style="56" customWidth="1"/>
    <col min="10346" max="10346" width="1.19921875" style="56" customWidth="1"/>
    <col min="10347" max="10347" width="5.3984375" style="56" customWidth="1"/>
    <col min="10348" max="10348" width="6.5" style="56" customWidth="1"/>
    <col min="10349" max="10349" width="4.09765625" style="56" customWidth="1"/>
    <col min="10350" max="10350" width="7.8984375" style="56" customWidth="1"/>
    <col min="10351" max="10351" width="8.69921875" style="56" customWidth="1"/>
    <col min="10352" max="10355" width="6.19921875" style="56" customWidth="1"/>
    <col min="10356" max="10356" width="4.8984375" style="56" customWidth="1"/>
    <col min="10357" max="10357" width="2.5" style="56" customWidth="1"/>
    <col min="10358" max="10358" width="4.8984375" style="56" customWidth="1"/>
    <col min="10359" max="10596" width="9" style="56"/>
    <col min="10597" max="10597" width="1.69921875" style="56" customWidth="1"/>
    <col min="10598" max="10598" width="2.5" style="56" customWidth="1"/>
    <col min="10599" max="10599" width="3.59765625" style="56" customWidth="1"/>
    <col min="10600" max="10600" width="2.69921875" style="56" customWidth="1"/>
    <col min="10601" max="10601" width="0.8984375" style="56" customWidth="1"/>
    <col min="10602" max="10602" width="1.19921875" style="56" customWidth="1"/>
    <col min="10603" max="10603" width="5.3984375" style="56" customWidth="1"/>
    <col min="10604" max="10604" width="6.5" style="56" customWidth="1"/>
    <col min="10605" max="10605" width="4.09765625" style="56" customWidth="1"/>
    <col min="10606" max="10606" width="7.8984375" style="56" customWidth="1"/>
    <col min="10607" max="10607" width="8.69921875" style="56" customWidth="1"/>
    <col min="10608" max="10611" width="6.19921875" style="56" customWidth="1"/>
    <col min="10612" max="10612" width="4.8984375" style="56" customWidth="1"/>
    <col min="10613" max="10613" width="2.5" style="56" customWidth="1"/>
    <col min="10614" max="10614" width="4.8984375" style="56" customWidth="1"/>
    <col min="10615" max="10852" width="9" style="56"/>
    <col min="10853" max="10853" width="1.69921875" style="56" customWidth="1"/>
    <col min="10854" max="10854" width="2.5" style="56" customWidth="1"/>
    <col min="10855" max="10855" width="3.59765625" style="56" customWidth="1"/>
    <col min="10856" max="10856" width="2.69921875" style="56" customWidth="1"/>
    <col min="10857" max="10857" width="0.8984375" style="56" customWidth="1"/>
    <col min="10858" max="10858" width="1.19921875" style="56" customWidth="1"/>
    <col min="10859" max="10859" width="5.3984375" style="56" customWidth="1"/>
    <col min="10860" max="10860" width="6.5" style="56" customWidth="1"/>
    <col min="10861" max="10861" width="4.09765625" style="56" customWidth="1"/>
    <col min="10862" max="10862" width="7.8984375" style="56" customWidth="1"/>
    <col min="10863" max="10863" width="8.69921875" style="56" customWidth="1"/>
    <col min="10864" max="10867" width="6.19921875" style="56" customWidth="1"/>
    <col min="10868" max="10868" width="4.8984375" style="56" customWidth="1"/>
    <col min="10869" max="10869" width="2.5" style="56" customWidth="1"/>
    <col min="10870" max="10870" width="4.8984375" style="56" customWidth="1"/>
    <col min="10871" max="11108" width="9" style="56"/>
    <col min="11109" max="11109" width="1.69921875" style="56" customWidth="1"/>
    <col min="11110" max="11110" width="2.5" style="56" customWidth="1"/>
    <col min="11111" max="11111" width="3.59765625" style="56" customWidth="1"/>
    <col min="11112" max="11112" width="2.69921875" style="56" customWidth="1"/>
    <col min="11113" max="11113" width="0.8984375" style="56" customWidth="1"/>
    <col min="11114" max="11114" width="1.19921875" style="56" customWidth="1"/>
    <col min="11115" max="11115" width="5.3984375" style="56" customWidth="1"/>
    <col min="11116" max="11116" width="6.5" style="56" customWidth="1"/>
    <col min="11117" max="11117" width="4.09765625" style="56" customWidth="1"/>
    <col min="11118" max="11118" width="7.8984375" style="56" customWidth="1"/>
    <col min="11119" max="11119" width="8.69921875" style="56" customWidth="1"/>
    <col min="11120" max="11123" width="6.19921875" style="56" customWidth="1"/>
    <col min="11124" max="11124" width="4.8984375" style="56" customWidth="1"/>
    <col min="11125" max="11125" width="2.5" style="56" customWidth="1"/>
    <col min="11126" max="11126" width="4.8984375" style="56" customWidth="1"/>
    <col min="11127" max="11364" width="9" style="56"/>
    <col min="11365" max="11365" width="1.69921875" style="56" customWidth="1"/>
    <col min="11366" max="11366" width="2.5" style="56" customWidth="1"/>
    <col min="11367" max="11367" width="3.59765625" style="56" customWidth="1"/>
    <col min="11368" max="11368" width="2.69921875" style="56" customWidth="1"/>
    <col min="11369" max="11369" width="0.8984375" style="56" customWidth="1"/>
    <col min="11370" max="11370" width="1.19921875" style="56" customWidth="1"/>
    <col min="11371" max="11371" width="5.3984375" style="56" customWidth="1"/>
    <col min="11372" max="11372" width="6.5" style="56" customWidth="1"/>
    <col min="11373" max="11373" width="4.09765625" style="56" customWidth="1"/>
    <col min="11374" max="11374" width="7.8984375" style="56" customWidth="1"/>
    <col min="11375" max="11375" width="8.69921875" style="56" customWidth="1"/>
    <col min="11376" max="11379" width="6.19921875" style="56" customWidth="1"/>
    <col min="11380" max="11380" width="4.8984375" style="56" customWidth="1"/>
    <col min="11381" max="11381" width="2.5" style="56" customWidth="1"/>
    <col min="11382" max="11382" width="4.8984375" style="56" customWidth="1"/>
    <col min="11383" max="11620" width="9" style="56"/>
    <col min="11621" max="11621" width="1.69921875" style="56" customWidth="1"/>
    <col min="11622" max="11622" width="2.5" style="56" customWidth="1"/>
    <col min="11623" max="11623" width="3.59765625" style="56" customWidth="1"/>
    <col min="11624" max="11624" width="2.69921875" style="56" customWidth="1"/>
    <col min="11625" max="11625" width="0.8984375" style="56" customWidth="1"/>
    <col min="11626" max="11626" width="1.19921875" style="56" customWidth="1"/>
    <col min="11627" max="11627" width="5.3984375" style="56" customWidth="1"/>
    <col min="11628" max="11628" width="6.5" style="56" customWidth="1"/>
    <col min="11629" max="11629" width="4.09765625" style="56" customWidth="1"/>
    <col min="11630" max="11630" width="7.8984375" style="56" customWidth="1"/>
    <col min="11631" max="11631" width="8.69921875" style="56" customWidth="1"/>
    <col min="11632" max="11635" width="6.19921875" style="56" customWidth="1"/>
    <col min="11636" max="11636" width="4.8984375" style="56" customWidth="1"/>
    <col min="11637" max="11637" width="2.5" style="56" customWidth="1"/>
    <col min="11638" max="11638" width="4.8984375" style="56" customWidth="1"/>
    <col min="11639" max="11876" width="9" style="56"/>
    <col min="11877" max="11877" width="1.69921875" style="56" customWidth="1"/>
    <col min="11878" max="11878" width="2.5" style="56" customWidth="1"/>
    <col min="11879" max="11879" width="3.59765625" style="56" customWidth="1"/>
    <col min="11880" max="11880" width="2.69921875" style="56" customWidth="1"/>
    <col min="11881" max="11881" width="0.8984375" style="56" customWidth="1"/>
    <col min="11882" max="11882" width="1.19921875" style="56" customWidth="1"/>
    <col min="11883" max="11883" width="5.3984375" style="56" customWidth="1"/>
    <col min="11884" max="11884" width="6.5" style="56" customWidth="1"/>
    <col min="11885" max="11885" width="4.09765625" style="56" customWidth="1"/>
    <col min="11886" max="11886" width="7.8984375" style="56" customWidth="1"/>
    <col min="11887" max="11887" width="8.69921875" style="56" customWidth="1"/>
    <col min="11888" max="11891" width="6.19921875" style="56" customWidth="1"/>
    <col min="11892" max="11892" width="4.8984375" style="56" customWidth="1"/>
    <col min="11893" max="11893" width="2.5" style="56" customWidth="1"/>
    <col min="11894" max="11894" width="4.8984375" style="56" customWidth="1"/>
    <col min="11895" max="12132" width="9" style="56"/>
    <col min="12133" max="12133" width="1.69921875" style="56" customWidth="1"/>
    <col min="12134" max="12134" width="2.5" style="56" customWidth="1"/>
    <col min="12135" max="12135" width="3.59765625" style="56" customWidth="1"/>
    <col min="12136" max="12136" width="2.69921875" style="56" customWidth="1"/>
    <col min="12137" max="12137" width="0.8984375" style="56" customWidth="1"/>
    <col min="12138" max="12138" width="1.19921875" style="56" customWidth="1"/>
    <col min="12139" max="12139" width="5.3984375" style="56" customWidth="1"/>
    <col min="12140" max="12140" width="6.5" style="56" customWidth="1"/>
    <col min="12141" max="12141" width="4.09765625" style="56" customWidth="1"/>
    <col min="12142" max="12142" width="7.8984375" style="56" customWidth="1"/>
    <col min="12143" max="12143" width="8.69921875" style="56" customWidth="1"/>
    <col min="12144" max="12147" width="6.19921875" style="56" customWidth="1"/>
    <col min="12148" max="12148" width="4.8984375" style="56" customWidth="1"/>
    <col min="12149" max="12149" width="2.5" style="56" customWidth="1"/>
    <col min="12150" max="12150" width="4.8984375" style="56" customWidth="1"/>
    <col min="12151" max="12388" width="9" style="56"/>
    <col min="12389" max="12389" width="1.69921875" style="56" customWidth="1"/>
    <col min="12390" max="12390" width="2.5" style="56" customWidth="1"/>
    <col min="12391" max="12391" width="3.59765625" style="56" customWidth="1"/>
    <col min="12392" max="12392" width="2.69921875" style="56" customWidth="1"/>
    <col min="12393" max="12393" width="0.8984375" style="56" customWidth="1"/>
    <col min="12394" max="12394" width="1.19921875" style="56" customWidth="1"/>
    <col min="12395" max="12395" width="5.3984375" style="56" customWidth="1"/>
    <col min="12396" max="12396" width="6.5" style="56" customWidth="1"/>
    <col min="12397" max="12397" width="4.09765625" style="56" customWidth="1"/>
    <col min="12398" max="12398" width="7.8984375" style="56" customWidth="1"/>
    <col min="12399" max="12399" width="8.69921875" style="56" customWidth="1"/>
    <col min="12400" max="12403" width="6.19921875" style="56" customWidth="1"/>
    <col min="12404" max="12404" width="4.8984375" style="56" customWidth="1"/>
    <col min="12405" max="12405" width="2.5" style="56" customWidth="1"/>
    <col min="12406" max="12406" width="4.8984375" style="56" customWidth="1"/>
    <col min="12407" max="12644" width="9" style="56"/>
    <col min="12645" max="12645" width="1.69921875" style="56" customWidth="1"/>
    <col min="12646" max="12646" width="2.5" style="56" customWidth="1"/>
    <col min="12647" max="12647" width="3.59765625" style="56" customWidth="1"/>
    <col min="12648" max="12648" width="2.69921875" style="56" customWidth="1"/>
    <col min="12649" max="12649" width="0.8984375" style="56" customWidth="1"/>
    <col min="12650" max="12650" width="1.19921875" style="56" customWidth="1"/>
    <col min="12651" max="12651" width="5.3984375" style="56" customWidth="1"/>
    <col min="12652" max="12652" width="6.5" style="56" customWidth="1"/>
    <col min="12653" max="12653" width="4.09765625" style="56" customWidth="1"/>
    <col min="12654" max="12654" width="7.8984375" style="56" customWidth="1"/>
    <col min="12655" max="12655" width="8.69921875" style="56" customWidth="1"/>
    <col min="12656" max="12659" width="6.19921875" style="56" customWidth="1"/>
    <col min="12660" max="12660" width="4.8984375" style="56" customWidth="1"/>
    <col min="12661" max="12661" width="2.5" style="56" customWidth="1"/>
    <col min="12662" max="12662" width="4.8984375" style="56" customWidth="1"/>
    <col min="12663" max="12900" width="9" style="56"/>
    <col min="12901" max="12901" width="1.69921875" style="56" customWidth="1"/>
    <col min="12902" max="12902" width="2.5" style="56" customWidth="1"/>
    <col min="12903" max="12903" width="3.59765625" style="56" customWidth="1"/>
    <col min="12904" max="12904" width="2.69921875" style="56" customWidth="1"/>
    <col min="12905" max="12905" width="0.8984375" style="56" customWidth="1"/>
    <col min="12906" max="12906" width="1.19921875" style="56" customWidth="1"/>
    <col min="12907" max="12907" width="5.3984375" style="56" customWidth="1"/>
    <col min="12908" max="12908" width="6.5" style="56" customWidth="1"/>
    <col min="12909" max="12909" width="4.09765625" style="56" customWidth="1"/>
    <col min="12910" max="12910" width="7.8984375" style="56" customWidth="1"/>
    <col min="12911" max="12911" width="8.69921875" style="56" customWidth="1"/>
    <col min="12912" max="12915" width="6.19921875" style="56" customWidth="1"/>
    <col min="12916" max="12916" width="4.8984375" style="56" customWidth="1"/>
    <col min="12917" max="12917" width="2.5" style="56" customWidth="1"/>
    <col min="12918" max="12918" width="4.8984375" style="56" customWidth="1"/>
    <col min="12919" max="13156" width="9" style="56"/>
    <col min="13157" max="13157" width="1.69921875" style="56" customWidth="1"/>
    <col min="13158" max="13158" width="2.5" style="56" customWidth="1"/>
    <col min="13159" max="13159" width="3.59765625" style="56" customWidth="1"/>
    <col min="13160" max="13160" width="2.69921875" style="56" customWidth="1"/>
    <col min="13161" max="13161" width="0.8984375" style="56" customWidth="1"/>
    <col min="13162" max="13162" width="1.19921875" style="56" customWidth="1"/>
    <col min="13163" max="13163" width="5.3984375" style="56" customWidth="1"/>
    <col min="13164" max="13164" width="6.5" style="56" customWidth="1"/>
    <col min="13165" max="13165" width="4.09765625" style="56" customWidth="1"/>
    <col min="13166" max="13166" width="7.8984375" style="56" customWidth="1"/>
    <col min="13167" max="13167" width="8.69921875" style="56" customWidth="1"/>
    <col min="13168" max="13171" width="6.19921875" style="56" customWidth="1"/>
    <col min="13172" max="13172" width="4.8984375" style="56" customWidth="1"/>
    <col min="13173" max="13173" width="2.5" style="56" customWidth="1"/>
    <col min="13174" max="13174" width="4.8984375" style="56" customWidth="1"/>
    <col min="13175" max="13412" width="9" style="56"/>
    <col min="13413" max="13413" width="1.69921875" style="56" customWidth="1"/>
    <col min="13414" max="13414" width="2.5" style="56" customWidth="1"/>
    <col min="13415" max="13415" width="3.59765625" style="56" customWidth="1"/>
    <col min="13416" max="13416" width="2.69921875" style="56" customWidth="1"/>
    <col min="13417" max="13417" width="0.8984375" style="56" customWidth="1"/>
    <col min="13418" max="13418" width="1.19921875" style="56" customWidth="1"/>
    <col min="13419" max="13419" width="5.3984375" style="56" customWidth="1"/>
    <col min="13420" max="13420" width="6.5" style="56" customWidth="1"/>
    <col min="13421" max="13421" width="4.09765625" style="56" customWidth="1"/>
    <col min="13422" max="13422" width="7.8984375" style="56" customWidth="1"/>
    <col min="13423" max="13423" width="8.69921875" style="56" customWidth="1"/>
    <col min="13424" max="13427" width="6.19921875" style="56" customWidth="1"/>
    <col min="13428" max="13428" width="4.8984375" style="56" customWidth="1"/>
    <col min="13429" max="13429" width="2.5" style="56" customWidth="1"/>
    <col min="13430" max="13430" width="4.8984375" style="56" customWidth="1"/>
    <col min="13431" max="13668" width="9" style="56"/>
    <col min="13669" max="13669" width="1.69921875" style="56" customWidth="1"/>
    <col min="13670" max="13670" width="2.5" style="56" customWidth="1"/>
    <col min="13671" max="13671" width="3.59765625" style="56" customWidth="1"/>
    <col min="13672" max="13672" width="2.69921875" style="56" customWidth="1"/>
    <col min="13673" max="13673" width="0.8984375" style="56" customWidth="1"/>
    <col min="13674" max="13674" width="1.19921875" style="56" customWidth="1"/>
    <col min="13675" max="13675" width="5.3984375" style="56" customWidth="1"/>
    <col min="13676" max="13676" width="6.5" style="56" customWidth="1"/>
    <col min="13677" max="13677" width="4.09765625" style="56" customWidth="1"/>
    <col min="13678" max="13678" width="7.8984375" style="56" customWidth="1"/>
    <col min="13679" max="13679" width="8.69921875" style="56" customWidth="1"/>
    <col min="13680" max="13683" width="6.19921875" style="56" customWidth="1"/>
    <col min="13684" max="13684" width="4.8984375" style="56" customWidth="1"/>
    <col min="13685" max="13685" width="2.5" style="56" customWidth="1"/>
    <col min="13686" max="13686" width="4.8984375" style="56" customWidth="1"/>
    <col min="13687" max="13924" width="9" style="56"/>
    <col min="13925" max="13925" width="1.69921875" style="56" customWidth="1"/>
    <col min="13926" max="13926" width="2.5" style="56" customWidth="1"/>
    <col min="13927" max="13927" width="3.59765625" style="56" customWidth="1"/>
    <col min="13928" max="13928" width="2.69921875" style="56" customWidth="1"/>
    <col min="13929" max="13929" width="0.8984375" style="56" customWidth="1"/>
    <col min="13930" max="13930" width="1.19921875" style="56" customWidth="1"/>
    <col min="13931" max="13931" width="5.3984375" style="56" customWidth="1"/>
    <col min="13932" max="13932" width="6.5" style="56" customWidth="1"/>
    <col min="13933" max="13933" width="4.09765625" style="56" customWidth="1"/>
    <col min="13934" max="13934" width="7.8984375" style="56" customWidth="1"/>
    <col min="13935" max="13935" width="8.69921875" style="56" customWidth="1"/>
    <col min="13936" max="13939" width="6.19921875" style="56" customWidth="1"/>
    <col min="13940" max="13940" width="4.8984375" style="56" customWidth="1"/>
    <col min="13941" max="13941" width="2.5" style="56" customWidth="1"/>
    <col min="13942" max="13942" width="4.8984375" style="56" customWidth="1"/>
    <col min="13943" max="14180" width="9" style="56"/>
    <col min="14181" max="14181" width="1.69921875" style="56" customWidth="1"/>
    <col min="14182" max="14182" width="2.5" style="56" customWidth="1"/>
    <col min="14183" max="14183" width="3.59765625" style="56" customWidth="1"/>
    <col min="14184" max="14184" width="2.69921875" style="56" customWidth="1"/>
    <col min="14185" max="14185" width="0.8984375" style="56" customWidth="1"/>
    <col min="14186" max="14186" width="1.19921875" style="56" customWidth="1"/>
    <col min="14187" max="14187" width="5.3984375" style="56" customWidth="1"/>
    <col min="14188" max="14188" width="6.5" style="56" customWidth="1"/>
    <col min="14189" max="14189" width="4.09765625" style="56" customWidth="1"/>
    <col min="14190" max="14190" width="7.8984375" style="56" customWidth="1"/>
    <col min="14191" max="14191" width="8.69921875" style="56" customWidth="1"/>
    <col min="14192" max="14195" width="6.19921875" style="56" customWidth="1"/>
    <col min="14196" max="14196" width="4.8984375" style="56" customWidth="1"/>
    <col min="14197" max="14197" width="2.5" style="56" customWidth="1"/>
    <col min="14198" max="14198" width="4.8984375" style="56" customWidth="1"/>
    <col min="14199" max="14436" width="9" style="56"/>
    <col min="14437" max="14437" width="1.69921875" style="56" customWidth="1"/>
    <col min="14438" max="14438" width="2.5" style="56" customWidth="1"/>
    <col min="14439" max="14439" width="3.59765625" style="56" customWidth="1"/>
    <col min="14440" max="14440" width="2.69921875" style="56" customWidth="1"/>
    <col min="14441" max="14441" width="0.8984375" style="56" customWidth="1"/>
    <col min="14442" max="14442" width="1.19921875" style="56" customWidth="1"/>
    <col min="14443" max="14443" width="5.3984375" style="56" customWidth="1"/>
    <col min="14444" max="14444" width="6.5" style="56" customWidth="1"/>
    <col min="14445" max="14445" width="4.09765625" style="56" customWidth="1"/>
    <col min="14446" max="14446" width="7.8984375" style="56" customWidth="1"/>
    <col min="14447" max="14447" width="8.69921875" style="56" customWidth="1"/>
    <col min="14448" max="14451" width="6.19921875" style="56" customWidth="1"/>
    <col min="14452" max="14452" width="4.8984375" style="56" customWidth="1"/>
    <col min="14453" max="14453" width="2.5" style="56" customWidth="1"/>
    <col min="14454" max="14454" width="4.8984375" style="56" customWidth="1"/>
    <col min="14455" max="14692" width="9" style="56"/>
    <col min="14693" max="14693" width="1.69921875" style="56" customWidth="1"/>
    <col min="14694" max="14694" width="2.5" style="56" customWidth="1"/>
    <col min="14695" max="14695" width="3.59765625" style="56" customWidth="1"/>
    <col min="14696" max="14696" width="2.69921875" style="56" customWidth="1"/>
    <col min="14697" max="14697" width="0.8984375" style="56" customWidth="1"/>
    <col min="14698" max="14698" width="1.19921875" style="56" customWidth="1"/>
    <col min="14699" max="14699" width="5.3984375" style="56" customWidth="1"/>
    <col min="14700" max="14700" width="6.5" style="56" customWidth="1"/>
    <col min="14701" max="14701" width="4.09765625" style="56" customWidth="1"/>
    <col min="14702" max="14702" width="7.8984375" style="56" customWidth="1"/>
    <col min="14703" max="14703" width="8.69921875" style="56" customWidth="1"/>
    <col min="14704" max="14707" width="6.19921875" style="56" customWidth="1"/>
    <col min="14708" max="14708" width="4.8984375" style="56" customWidth="1"/>
    <col min="14709" max="14709" width="2.5" style="56" customWidth="1"/>
    <col min="14710" max="14710" width="4.8984375" style="56" customWidth="1"/>
    <col min="14711" max="14948" width="9" style="56"/>
    <col min="14949" max="14949" width="1.69921875" style="56" customWidth="1"/>
    <col min="14950" max="14950" width="2.5" style="56" customWidth="1"/>
    <col min="14951" max="14951" width="3.59765625" style="56" customWidth="1"/>
    <col min="14952" max="14952" width="2.69921875" style="56" customWidth="1"/>
    <col min="14953" max="14953" width="0.8984375" style="56" customWidth="1"/>
    <col min="14954" max="14954" width="1.19921875" style="56" customWidth="1"/>
    <col min="14955" max="14955" width="5.3984375" style="56" customWidth="1"/>
    <col min="14956" max="14956" width="6.5" style="56" customWidth="1"/>
    <col min="14957" max="14957" width="4.09765625" style="56" customWidth="1"/>
    <col min="14958" max="14958" width="7.8984375" style="56" customWidth="1"/>
    <col min="14959" max="14959" width="8.69921875" style="56" customWidth="1"/>
    <col min="14960" max="14963" width="6.19921875" style="56" customWidth="1"/>
    <col min="14964" max="14964" width="4.8984375" style="56" customWidth="1"/>
    <col min="14965" max="14965" width="2.5" style="56" customWidth="1"/>
    <col min="14966" max="14966" width="4.8984375" style="56" customWidth="1"/>
    <col min="14967" max="15204" width="9" style="56"/>
    <col min="15205" max="15205" width="1.69921875" style="56" customWidth="1"/>
    <col min="15206" max="15206" width="2.5" style="56" customWidth="1"/>
    <col min="15207" max="15207" width="3.59765625" style="56" customWidth="1"/>
    <col min="15208" max="15208" width="2.69921875" style="56" customWidth="1"/>
    <col min="15209" max="15209" width="0.8984375" style="56" customWidth="1"/>
    <col min="15210" max="15210" width="1.19921875" style="56" customWidth="1"/>
    <col min="15211" max="15211" width="5.3984375" style="56" customWidth="1"/>
    <col min="15212" max="15212" width="6.5" style="56" customWidth="1"/>
    <col min="15213" max="15213" width="4.09765625" style="56" customWidth="1"/>
    <col min="15214" max="15214" width="7.8984375" style="56" customWidth="1"/>
    <col min="15215" max="15215" width="8.69921875" style="56" customWidth="1"/>
    <col min="15216" max="15219" width="6.19921875" style="56" customWidth="1"/>
    <col min="15220" max="15220" width="4.8984375" style="56" customWidth="1"/>
    <col min="15221" max="15221" width="2.5" style="56" customWidth="1"/>
    <col min="15222" max="15222" width="4.8984375" style="56" customWidth="1"/>
    <col min="15223" max="15460" width="9" style="56"/>
    <col min="15461" max="15461" width="1.69921875" style="56" customWidth="1"/>
    <col min="15462" max="15462" width="2.5" style="56" customWidth="1"/>
    <col min="15463" max="15463" width="3.59765625" style="56" customWidth="1"/>
    <col min="15464" max="15464" width="2.69921875" style="56" customWidth="1"/>
    <col min="15465" max="15465" width="0.8984375" style="56" customWidth="1"/>
    <col min="15466" max="15466" width="1.19921875" style="56" customWidth="1"/>
    <col min="15467" max="15467" width="5.3984375" style="56" customWidth="1"/>
    <col min="15468" max="15468" width="6.5" style="56" customWidth="1"/>
    <col min="15469" max="15469" width="4.09765625" style="56" customWidth="1"/>
    <col min="15470" max="15470" width="7.8984375" style="56" customWidth="1"/>
    <col min="15471" max="15471" width="8.69921875" style="56" customWidth="1"/>
    <col min="15472" max="15475" width="6.19921875" style="56" customWidth="1"/>
    <col min="15476" max="15476" width="4.8984375" style="56" customWidth="1"/>
    <col min="15477" max="15477" width="2.5" style="56" customWidth="1"/>
    <col min="15478" max="15478" width="4.8984375" style="56" customWidth="1"/>
    <col min="15479" max="15716" width="9" style="56"/>
    <col min="15717" max="15717" width="1.69921875" style="56" customWidth="1"/>
    <col min="15718" max="15718" width="2.5" style="56" customWidth="1"/>
    <col min="15719" max="15719" width="3.59765625" style="56" customWidth="1"/>
    <col min="15720" max="15720" width="2.69921875" style="56" customWidth="1"/>
    <col min="15721" max="15721" width="0.8984375" style="56" customWidth="1"/>
    <col min="15722" max="15722" width="1.19921875" style="56" customWidth="1"/>
    <col min="15723" max="15723" width="5.3984375" style="56" customWidth="1"/>
    <col min="15724" max="15724" width="6.5" style="56" customWidth="1"/>
    <col min="15725" max="15725" width="4.09765625" style="56" customWidth="1"/>
    <col min="15726" max="15726" width="7.8984375" style="56" customWidth="1"/>
    <col min="15727" max="15727" width="8.69921875" style="56" customWidth="1"/>
    <col min="15728" max="15731" width="6.19921875" style="56" customWidth="1"/>
    <col min="15732" max="15732" width="4.8984375" style="56" customWidth="1"/>
    <col min="15733" max="15733" width="2.5" style="56" customWidth="1"/>
    <col min="15734" max="15734" width="4.8984375" style="56" customWidth="1"/>
    <col min="15735" max="15972" width="9" style="56"/>
    <col min="15973" max="15973" width="1.69921875" style="56" customWidth="1"/>
    <col min="15974" max="15974" width="2.5" style="56" customWidth="1"/>
    <col min="15975" max="15975" width="3.59765625" style="56" customWidth="1"/>
    <col min="15976" max="15976" width="2.69921875" style="56" customWidth="1"/>
    <col min="15977" max="15977" width="0.8984375" style="56" customWidth="1"/>
    <col min="15978" max="15978" width="1.19921875" style="56" customWidth="1"/>
    <col min="15979" max="15979" width="5.3984375" style="56" customWidth="1"/>
    <col min="15980" max="15980" width="6.5" style="56" customWidth="1"/>
    <col min="15981" max="15981" width="4.09765625" style="56" customWidth="1"/>
    <col min="15982" max="15982" width="7.8984375" style="56" customWidth="1"/>
    <col min="15983" max="15983" width="8.69921875" style="56" customWidth="1"/>
    <col min="15984" max="15987" width="6.19921875" style="56" customWidth="1"/>
    <col min="15988" max="15988" width="4.8984375" style="56" customWidth="1"/>
    <col min="15989" max="15989" width="2.5" style="56" customWidth="1"/>
    <col min="15990" max="15990" width="4.8984375" style="56" customWidth="1"/>
    <col min="15991" max="16384" width="9" style="56"/>
  </cols>
  <sheetData>
    <row r="1" spans="1:19" ht="5.25" customHeight="1" thickBot="1"/>
    <row r="2" spans="1:19" ht="16.5" customHeight="1" thickBot="1">
      <c r="B2" s="732" t="s">
        <v>573</v>
      </c>
      <c r="C2" s="733"/>
      <c r="D2" s="733"/>
      <c r="E2" s="734"/>
    </row>
    <row r="3" spans="1:19" s="52" customFormat="1" ht="16.5" customHeight="1">
      <c r="A3" s="91"/>
      <c r="B3" s="90" t="s">
        <v>315</v>
      </c>
      <c r="C3" s="91"/>
      <c r="D3" s="90"/>
      <c r="E3" s="91"/>
      <c r="F3" s="91"/>
      <c r="G3" s="99"/>
      <c r="H3" s="99"/>
      <c r="I3" s="98"/>
      <c r="N3" s="169" t="s">
        <v>349</v>
      </c>
      <c r="O3" s="82" t="s">
        <v>571</v>
      </c>
      <c r="P3" s="159" t="s">
        <v>209</v>
      </c>
      <c r="R3" s="51" t="s">
        <v>326</v>
      </c>
      <c r="S3" s="51" t="s">
        <v>400</v>
      </c>
    </row>
    <row r="4" spans="1:19" s="52" customFormat="1" ht="16.5" customHeight="1">
      <c r="A4" s="54"/>
      <c r="B4" s="113" t="s">
        <v>105</v>
      </c>
      <c r="C4" s="114" t="s">
        <v>571</v>
      </c>
      <c r="D4" s="113" t="s">
        <v>562</v>
      </c>
      <c r="E4" s="112" t="s">
        <v>209</v>
      </c>
      <c r="F4" s="54"/>
      <c r="G4" s="577" t="s">
        <v>17</v>
      </c>
      <c r="H4" s="573" t="str">
        <f>IF(②③加減算!H9="","",②③加減算!H9)</f>
        <v/>
      </c>
      <c r="I4" s="83" t="s">
        <v>105</v>
      </c>
      <c r="J4" s="82" t="s">
        <v>571</v>
      </c>
      <c r="K4" s="73" t="s">
        <v>567</v>
      </c>
      <c r="L4" s="159" t="s">
        <v>209</v>
      </c>
      <c r="N4" s="157" t="s">
        <v>347</v>
      </c>
      <c r="O4" s="179" t="str">
        <f>J5</f>
        <v/>
      </c>
      <c r="P4" s="170">
        <f>L5</f>
        <v>0</v>
      </c>
      <c r="R4" s="51">
        <f>月初児童数!BD8</f>
        <v>0</v>
      </c>
      <c r="S4" s="170">
        <f t="shared" ref="S4:S15" si="0">IFERROR(P4*R4,0)</f>
        <v>0</v>
      </c>
    </row>
    <row r="5" spans="1:19" s="54" customFormat="1" ht="16.5" customHeight="1">
      <c r="B5" s="285" t="s">
        <v>535</v>
      </c>
      <c r="C5" s="64" t="s">
        <v>59</v>
      </c>
      <c r="D5" s="64" t="s">
        <v>559</v>
      </c>
      <c r="E5" s="239">
        <v>17100</v>
      </c>
      <c r="G5" s="577"/>
      <c r="H5" s="573"/>
      <c r="I5" s="62" t="str">
        <f>利用定員!M35</f>
        <v/>
      </c>
      <c r="J5" s="51" t="str">
        <f>IF(H4="","",②③加減算!$H$8)</f>
        <v/>
      </c>
      <c r="K5" s="62" t="str">
        <f>IF(H4="","",IF(基本情報!$C$3="幼稚園型","機能部分","認可部分"))</f>
        <v/>
      </c>
      <c r="L5" s="55">
        <f>IF(H4="",0,DGET($B$4:$E$76,L4,I4:K5))</f>
        <v>0</v>
      </c>
      <c r="N5" s="157" t="s">
        <v>18</v>
      </c>
      <c r="O5" s="179" t="str">
        <f>J7</f>
        <v/>
      </c>
      <c r="P5" s="170">
        <f>L7</f>
        <v>0</v>
      </c>
      <c r="R5" s="51">
        <f>月初児童数!BD9</f>
        <v>0</v>
      </c>
      <c r="S5" s="170">
        <f t="shared" si="0"/>
        <v>0</v>
      </c>
    </row>
    <row r="6" spans="1:19" s="54" customFormat="1" ht="16.5" customHeight="1">
      <c r="B6" s="64" t="s">
        <v>568</v>
      </c>
      <c r="C6" s="64" t="s">
        <v>59</v>
      </c>
      <c r="D6" s="64" t="s">
        <v>559</v>
      </c>
      <c r="E6" s="239">
        <v>8500</v>
      </c>
      <c r="G6" s="577" t="s">
        <v>18</v>
      </c>
      <c r="H6" s="573" t="str">
        <f>IF(②③加減算!H10="","",②③加減算!H10)</f>
        <v/>
      </c>
      <c r="I6" s="83" t="s">
        <v>105</v>
      </c>
      <c r="J6" s="82" t="s">
        <v>571</v>
      </c>
      <c r="K6" s="73" t="s">
        <v>567</v>
      </c>
      <c r="L6" s="159" t="s">
        <v>209</v>
      </c>
      <c r="N6" s="157" t="s">
        <v>19</v>
      </c>
      <c r="O6" s="179" t="str">
        <f>J9</f>
        <v/>
      </c>
      <c r="P6" s="170">
        <f>L9</f>
        <v>0</v>
      </c>
      <c r="R6" s="51">
        <f>月初児童数!BD10</f>
        <v>0</v>
      </c>
      <c r="S6" s="170">
        <f t="shared" si="0"/>
        <v>0</v>
      </c>
    </row>
    <row r="7" spans="1:19" s="54" customFormat="1" ht="16.5" customHeight="1">
      <c r="B7" s="64" t="s">
        <v>114</v>
      </c>
      <c r="C7" s="64" t="s">
        <v>59</v>
      </c>
      <c r="D7" s="64" t="s">
        <v>559</v>
      </c>
      <c r="E7" s="239">
        <v>5900</v>
      </c>
      <c r="G7" s="577"/>
      <c r="H7" s="573"/>
      <c r="I7" s="62" t="str">
        <f>利用定員!M36</f>
        <v/>
      </c>
      <c r="J7" s="51" t="str">
        <f>IF(H6="","",②③加減算!$H$8)</f>
        <v/>
      </c>
      <c r="K7" s="62" t="str">
        <f>IF(H6="","",IF(基本情報!$C$3="幼稚園型","機能部分","認可部分"))</f>
        <v/>
      </c>
      <c r="L7" s="55">
        <f>IF(H6="",0,DGET($B$4:$E$76,L6,I6:K7))</f>
        <v>0</v>
      </c>
      <c r="N7" s="157" t="s">
        <v>20</v>
      </c>
      <c r="O7" s="179" t="str">
        <f>J11</f>
        <v/>
      </c>
      <c r="P7" s="170">
        <f>L11</f>
        <v>0</v>
      </c>
      <c r="R7" s="51">
        <f>月初児童数!BD11</f>
        <v>0</v>
      </c>
      <c r="S7" s="170">
        <f t="shared" si="0"/>
        <v>0</v>
      </c>
    </row>
    <row r="8" spans="1:19" s="77" customFormat="1" ht="16.5" customHeight="1">
      <c r="A8" s="54"/>
      <c r="B8" s="64" t="s">
        <v>116</v>
      </c>
      <c r="C8" s="64" t="s">
        <v>59</v>
      </c>
      <c r="D8" s="64" t="s">
        <v>559</v>
      </c>
      <c r="E8" s="239">
        <v>5200</v>
      </c>
      <c r="F8" s="54"/>
      <c r="G8" s="577" t="s">
        <v>19</v>
      </c>
      <c r="H8" s="573" t="str">
        <f>IF(②③加減算!H11="","",②③加減算!H11)</f>
        <v/>
      </c>
      <c r="I8" s="83" t="s">
        <v>105</v>
      </c>
      <c r="J8" s="82" t="s">
        <v>571</v>
      </c>
      <c r="K8" s="73" t="s">
        <v>567</v>
      </c>
      <c r="L8" s="159" t="s">
        <v>209</v>
      </c>
      <c r="N8" s="157" t="s">
        <v>21</v>
      </c>
      <c r="O8" s="179" t="str">
        <f>J13</f>
        <v/>
      </c>
      <c r="P8" s="170">
        <f>L13</f>
        <v>0</v>
      </c>
      <c r="R8" s="51">
        <f>月初児童数!BD12</f>
        <v>0</v>
      </c>
      <c r="S8" s="170">
        <f t="shared" si="0"/>
        <v>0</v>
      </c>
    </row>
    <row r="9" spans="1:19" s="54" customFormat="1" ht="16.5" customHeight="1">
      <c r="B9" s="64" t="s">
        <v>118</v>
      </c>
      <c r="C9" s="64" t="s">
        <v>59</v>
      </c>
      <c r="D9" s="64" t="s">
        <v>559</v>
      </c>
      <c r="E9" s="239">
        <v>4700</v>
      </c>
      <c r="G9" s="577"/>
      <c r="H9" s="573"/>
      <c r="I9" s="62" t="str">
        <f>利用定員!M37</f>
        <v/>
      </c>
      <c r="J9" s="51" t="str">
        <f>IF(H8="","",②③加減算!$H$8)</f>
        <v/>
      </c>
      <c r="K9" s="62" t="str">
        <f>IF(H8="","",IF(基本情報!$C$3="幼稚園型","機能部分","認可部分"))</f>
        <v/>
      </c>
      <c r="L9" s="55">
        <f>IF(H8="",0,DGET($B$4:$E$76,L8,I8:K9))</f>
        <v>0</v>
      </c>
      <c r="N9" s="157" t="s">
        <v>22</v>
      </c>
      <c r="O9" s="179" t="str">
        <f>J15</f>
        <v/>
      </c>
      <c r="P9" s="170">
        <f>L15</f>
        <v>0</v>
      </c>
      <c r="R9" s="51">
        <f>月初児童数!BD13</f>
        <v>0</v>
      </c>
      <c r="S9" s="170">
        <f t="shared" si="0"/>
        <v>0</v>
      </c>
    </row>
    <row r="10" spans="1:19" s="54" customFormat="1" ht="16.5" customHeight="1">
      <c r="B10" s="64" t="s">
        <v>120</v>
      </c>
      <c r="C10" s="64" t="s">
        <v>59</v>
      </c>
      <c r="D10" s="64" t="s">
        <v>559</v>
      </c>
      <c r="E10" s="239">
        <v>3900</v>
      </c>
      <c r="G10" s="577" t="s">
        <v>20</v>
      </c>
      <c r="H10" s="573" t="str">
        <f>IF(②③加減算!H12="","",②③加減算!H12)</f>
        <v/>
      </c>
      <c r="I10" s="83" t="s">
        <v>105</v>
      </c>
      <c r="J10" s="82" t="s">
        <v>571</v>
      </c>
      <c r="K10" s="73" t="s">
        <v>567</v>
      </c>
      <c r="L10" s="159" t="s">
        <v>209</v>
      </c>
      <c r="N10" s="157" t="s">
        <v>206</v>
      </c>
      <c r="O10" s="179" t="str">
        <f>J17</f>
        <v/>
      </c>
      <c r="P10" s="170">
        <f>L17</f>
        <v>0</v>
      </c>
      <c r="R10" s="51">
        <f>月初児童数!BD14</f>
        <v>0</v>
      </c>
      <c r="S10" s="170">
        <f t="shared" si="0"/>
        <v>0</v>
      </c>
    </row>
    <row r="11" spans="1:19" s="54" customFormat="1" ht="16.5" customHeight="1">
      <c r="B11" s="64" t="s">
        <v>263</v>
      </c>
      <c r="C11" s="64" t="s">
        <v>59</v>
      </c>
      <c r="D11" s="64" t="s">
        <v>559</v>
      </c>
      <c r="E11" s="239">
        <v>3300</v>
      </c>
      <c r="G11" s="577"/>
      <c r="H11" s="573"/>
      <c r="I11" s="62" t="str">
        <f>利用定員!M38</f>
        <v/>
      </c>
      <c r="J11" s="51" t="str">
        <f>IF(H10="","",②③加減算!$H$8)</f>
        <v/>
      </c>
      <c r="K11" s="62" t="str">
        <f>IF(H10="","",IF(基本情報!$C$3="幼稚園型","機能部分","認可部分"))</f>
        <v/>
      </c>
      <c r="L11" s="55">
        <f>IF(H10="",0,DGET($B$4:$E$76,L10,I10:K11))</f>
        <v>0</v>
      </c>
      <c r="N11" s="157" t="s">
        <v>207</v>
      </c>
      <c r="O11" s="179" t="str">
        <f>J19</f>
        <v/>
      </c>
      <c r="P11" s="170">
        <f>L19</f>
        <v>0</v>
      </c>
      <c r="R11" s="51">
        <f>月初児童数!BD15</f>
        <v>0</v>
      </c>
      <c r="S11" s="170">
        <f t="shared" si="0"/>
        <v>0</v>
      </c>
    </row>
    <row r="12" spans="1:19" s="54" customFormat="1" ht="16.5" customHeight="1">
      <c r="B12" s="64" t="s">
        <v>264</v>
      </c>
      <c r="C12" s="64" t="s">
        <v>59</v>
      </c>
      <c r="D12" s="64" t="s">
        <v>559</v>
      </c>
      <c r="E12" s="237">
        <v>3800</v>
      </c>
      <c r="G12" s="577" t="s">
        <v>21</v>
      </c>
      <c r="H12" s="573" t="str">
        <f>IF(②③加減算!H13="","",②③加減算!H13)</f>
        <v/>
      </c>
      <c r="I12" s="83" t="s">
        <v>105</v>
      </c>
      <c r="J12" s="82" t="s">
        <v>571</v>
      </c>
      <c r="K12" s="73" t="s">
        <v>567</v>
      </c>
      <c r="L12" s="159" t="s">
        <v>209</v>
      </c>
      <c r="N12" s="157" t="s">
        <v>208</v>
      </c>
      <c r="O12" s="179" t="str">
        <f>J21</f>
        <v/>
      </c>
      <c r="P12" s="170">
        <f>L21</f>
        <v>0</v>
      </c>
      <c r="R12" s="51">
        <f>月初児童数!BD16</f>
        <v>0</v>
      </c>
      <c r="S12" s="170">
        <f t="shared" si="0"/>
        <v>0</v>
      </c>
    </row>
    <row r="13" spans="1:19" s="54" customFormat="1" ht="16.5" customHeight="1">
      <c r="B13" s="62" t="s">
        <v>265</v>
      </c>
      <c r="C13" s="64" t="s">
        <v>59</v>
      </c>
      <c r="D13" s="64" t="s">
        <v>559</v>
      </c>
      <c r="E13" s="237">
        <v>3400</v>
      </c>
      <c r="G13" s="577"/>
      <c r="H13" s="573"/>
      <c r="I13" s="62" t="str">
        <f>利用定員!M39</f>
        <v/>
      </c>
      <c r="J13" s="51" t="str">
        <f>IF(H12="","",②③加減算!$H$8)</f>
        <v/>
      </c>
      <c r="K13" s="62" t="str">
        <f>IF(H12="","",IF(基本情報!$C$3="幼稚園型","機能部分","認可部分"))</f>
        <v/>
      </c>
      <c r="L13" s="55">
        <f>IF(H12="",0,DGET($B$4:$E$76,L12,I12:K13))</f>
        <v>0</v>
      </c>
      <c r="N13" s="157" t="s">
        <v>26</v>
      </c>
      <c r="O13" s="179" t="str">
        <f>J23</f>
        <v/>
      </c>
      <c r="P13" s="170">
        <f>L23</f>
        <v>0</v>
      </c>
      <c r="R13" s="51">
        <f>月初児童数!BD17</f>
        <v>0</v>
      </c>
      <c r="S13" s="170">
        <f t="shared" si="0"/>
        <v>0</v>
      </c>
    </row>
    <row r="14" spans="1:19" s="54" customFormat="1" ht="16.5" customHeight="1">
      <c r="B14" s="62" t="s">
        <v>266</v>
      </c>
      <c r="C14" s="64" t="s">
        <v>59</v>
      </c>
      <c r="D14" s="64" t="s">
        <v>559</v>
      </c>
      <c r="E14" s="237">
        <v>3000</v>
      </c>
      <c r="G14" s="577" t="s">
        <v>22</v>
      </c>
      <c r="H14" s="573" t="str">
        <f>IF(②③加減算!H14="","",②③加減算!H14)</f>
        <v/>
      </c>
      <c r="I14" s="83" t="s">
        <v>105</v>
      </c>
      <c r="J14" s="82" t="s">
        <v>571</v>
      </c>
      <c r="K14" s="73" t="s">
        <v>567</v>
      </c>
      <c r="L14" s="159" t="s">
        <v>209</v>
      </c>
      <c r="N14" s="157" t="s">
        <v>27</v>
      </c>
      <c r="O14" s="179" t="str">
        <f>J25</f>
        <v/>
      </c>
      <c r="P14" s="170">
        <f>L25</f>
        <v>0</v>
      </c>
      <c r="R14" s="51">
        <f>月初児童数!BD18</f>
        <v>0</v>
      </c>
      <c r="S14" s="170">
        <f t="shared" si="0"/>
        <v>0</v>
      </c>
    </row>
    <row r="15" spans="1:19" s="54" customFormat="1" ht="16.5" customHeight="1">
      <c r="B15" s="62" t="s">
        <v>267</v>
      </c>
      <c r="C15" s="64" t="s">
        <v>59</v>
      </c>
      <c r="D15" s="64" t="s">
        <v>559</v>
      </c>
      <c r="E15" s="237">
        <v>3300</v>
      </c>
      <c r="G15" s="577"/>
      <c r="H15" s="573"/>
      <c r="I15" s="62" t="str">
        <f>利用定員!M40</f>
        <v/>
      </c>
      <c r="J15" s="51" t="str">
        <f>IF(H14="","",②③加減算!$H$8)</f>
        <v/>
      </c>
      <c r="K15" s="62" t="str">
        <f>IF(H14="","",IF(基本情報!$C$3="幼稚園型","機能部分","認可部分"))</f>
        <v/>
      </c>
      <c r="L15" s="55">
        <f>IF(H14="",0,DGET($B$4:$E$76,L14,I14:K15))</f>
        <v>0</v>
      </c>
      <c r="N15" s="157" t="s">
        <v>28</v>
      </c>
      <c r="O15" s="179" t="str">
        <f>J27</f>
        <v/>
      </c>
      <c r="P15" s="170">
        <f>L27</f>
        <v>0</v>
      </c>
      <c r="R15" s="51">
        <f>月初児童数!BD19</f>
        <v>0</v>
      </c>
      <c r="S15" s="170">
        <f t="shared" si="0"/>
        <v>0</v>
      </c>
    </row>
    <row r="16" spans="1:19" s="54" customFormat="1" ht="16.5" customHeight="1">
      <c r="B16" s="62" t="s">
        <v>268</v>
      </c>
      <c r="C16" s="64" t="s">
        <v>59</v>
      </c>
      <c r="D16" s="64" t="s">
        <v>559</v>
      </c>
      <c r="E16" s="237">
        <v>3000</v>
      </c>
      <c r="G16" s="577" t="s">
        <v>23</v>
      </c>
      <c r="H16" s="573" t="str">
        <f>IF(②③加減算!H15="","",②③加減算!H15)</f>
        <v/>
      </c>
      <c r="I16" s="83" t="s">
        <v>105</v>
      </c>
      <c r="J16" s="82" t="s">
        <v>571</v>
      </c>
      <c r="K16" s="73" t="s">
        <v>567</v>
      </c>
      <c r="L16" s="159" t="s">
        <v>209</v>
      </c>
      <c r="R16" s="51">
        <f>SUM(R4:R15)</f>
        <v>0</v>
      </c>
      <c r="S16" s="170">
        <f>IFERROR(SUM(S4:S15),0)</f>
        <v>0</v>
      </c>
    </row>
    <row r="17" spans="1:12" s="54" customFormat="1" ht="16.5" customHeight="1">
      <c r="B17" s="62" t="s">
        <v>269</v>
      </c>
      <c r="C17" s="64" t="s">
        <v>59</v>
      </c>
      <c r="D17" s="64" t="s">
        <v>559</v>
      </c>
      <c r="E17" s="237">
        <v>2800</v>
      </c>
      <c r="G17" s="577"/>
      <c r="H17" s="573"/>
      <c r="I17" s="62" t="str">
        <f>利用定員!M41</f>
        <v/>
      </c>
      <c r="J17" s="51" t="str">
        <f>IF(H16="","",②③加減算!$H$8)</f>
        <v/>
      </c>
      <c r="K17" s="62" t="str">
        <f>IF(H16="","",IF(基本情報!$C$3="幼稚園型","機能部分","認可部分"))</f>
        <v/>
      </c>
      <c r="L17" s="55">
        <f>IF(H16="",0,DGET($B$4:$E$76,L16,I16:K17))</f>
        <v>0</v>
      </c>
    </row>
    <row r="18" spans="1:12" s="54" customFormat="1" ht="16.5" customHeight="1">
      <c r="B18" s="62" t="s">
        <v>270</v>
      </c>
      <c r="C18" s="64" t="s">
        <v>59</v>
      </c>
      <c r="D18" s="64" t="s">
        <v>559</v>
      </c>
      <c r="E18" s="237">
        <v>3000</v>
      </c>
      <c r="G18" s="577" t="s">
        <v>207</v>
      </c>
      <c r="H18" s="573" t="str">
        <f>IF(②③加減算!H16="","",②③加減算!H16)</f>
        <v/>
      </c>
      <c r="I18" s="83" t="s">
        <v>105</v>
      </c>
      <c r="J18" s="82" t="s">
        <v>571</v>
      </c>
      <c r="K18" s="73" t="s">
        <v>567</v>
      </c>
      <c r="L18" s="159" t="s">
        <v>209</v>
      </c>
    </row>
    <row r="19" spans="1:12" s="54" customFormat="1" ht="16.5" customHeight="1">
      <c r="B19" s="62" t="s">
        <v>271</v>
      </c>
      <c r="C19" s="64" t="s">
        <v>59</v>
      </c>
      <c r="D19" s="64" t="s">
        <v>559</v>
      </c>
      <c r="E19" s="237">
        <v>2800</v>
      </c>
      <c r="G19" s="577"/>
      <c r="H19" s="573"/>
      <c r="I19" s="62" t="str">
        <f>利用定員!M42</f>
        <v/>
      </c>
      <c r="J19" s="51" t="str">
        <f>IF(H18="","",②③加減算!$H$8)</f>
        <v/>
      </c>
      <c r="K19" s="62" t="str">
        <f>IF(H18="","",IF(基本情報!$C$3="幼稚園型","機能部分","認可部分"))</f>
        <v/>
      </c>
      <c r="L19" s="55">
        <f>IF(H18="",0,DGET($B$4:$E$76,L18,I18:K19))</f>
        <v>0</v>
      </c>
    </row>
    <row r="20" spans="1:12" s="54" customFormat="1" ht="16.5" customHeight="1">
      <c r="B20" s="62" t="s">
        <v>272</v>
      </c>
      <c r="C20" s="64" t="s">
        <v>59</v>
      </c>
      <c r="D20" s="64" t="s">
        <v>559</v>
      </c>
      <c r="E20" s="237">
        <v>2600</v>
      </c>
      <c r="G20" s="577" t="s">
        <v>208</v>
      </c>
      <c r="H20" s="573" t="str">
        <f>IF(②③加減算!H17="","",②③加減算!H17)</f>
        <v/>
      </c>
      <c r="I20" s="83" t="s">
        <v>105</v>
      </c>
      <c r="J20" s="82" t="s">
        <v>571</v>
      </c>
      <c r="K20" s="73" t="s">
        <v>567</v>
      </c>
      <c r="L20" s="159" t="s">
        <v>209</v>
      </c>
    </row>
    <row r="21" spans="1:12" ht="16.5" customHeight="1">
      <c r="A21" s="54"/>
      <c r="B21" s="62" t="s">
        <v>273</v>
      </c>
      <c r="C21" s="64" t="s">
        <v>59</v>
      </c>
      <c r="D21" s="64" t="s">
        <v>559</v>
      </c>
      <c r="E21" s="237">
        <v>2800</v>
      </c>
      <c r="F21" s="54"/>
      <c r="G21" s="577"/>
      <c r="H21" s="573"/>
      <c r="I21" s="62" t="str">
        <f>利用定員!M43</f>
        <v/>
      </c>
      <c r="J21" s="51" t="str">
        <f>IF(H20="","",②③加減算!$H$8)</f>
        <v/>
      </c>
      <c r="K21" s="62" t="str">
        <f>IF(H20="","",IF(基本情報!$C$3="幼稚園型","機能部分","認可部分"))</f>
        <v/>
      </c>
      <c r="L21" s="55">
        <f>IF(H20="",0,DGET($B$4:$E$76,L20,I20:K21))</f>
        <v>0</v>
      </c>
    </row>
    <row r="22" spans="1:12" ht="16.5" customHeight="1">
      <c r="A22" s="54"/>
      <c r="B22" s="62" t="s">
        <v>132</v>
      </c>
      <c r="C22" s="64" t="s">
        <v>59</v>
      </c>
      <c r="D22" s="64" t="s">
        <v>559</v>
      </c>
      <c r="E22" s="239">
        <v>2700</v>
      </c>
      <c r="F22" s="54"/>
      <c r="G22" s="577" t="s">
        <v>26</v>
      </c>
      <c r="H22" s="573" t="str">
        <f>IF(②③加減算!H18="","",②③加減算!H18)</f>
        <v/>
      </c>
      <c r="I22" s="83" t="s">
        <v>105</v>
      </c>
      <c r="J22" s="82" t="s">
        <v>571</v>
      </c>
      <c r="K22" s="73" t="s">
        <v>567</v>
      </c>
      <c r="L22" s="159" t="s">
        <v>209</v>
      </c>
    </row>
    <row r="23" spans="1:12" ht="16.5" customHeight="1">
      <c r="A23" s="54"/>
      <c r="B23" s="285" t="s">
        <v>535</v>
      </c>
      <c r="C23" s="72" t="s">
        <v>60</v>
      </c>
      <c r="D23" s="64" t="s">
        <v>559</v>
      </c>
      <c r="E23" s="239">
        <v>18800</v>
      </c>
      <c r="F23" s="54"/>
      <c r="G23" s="577"/>
      <c r="H23" s="573"/>
      <c r="I23" s="62" t="str">
        <f>利用定員!M44</f>
        <v/>
      </c>
      <c r="J23" s="51" t="str">
        <f>IF(H22="","",②③加減算!$H$8)</f>
        <v/>
      </c>
      <c r="K23" s="62" t="str">
        <f>IF(H22="","",IF(基本情報!$C$3="幼稚園型","機能部分","認可部分"))</f>
        <v/>
      </c>
      <c r="L23" s="55">
        <f>IF(H22="",0,DGET($B$4:$E$76,L22,I22:K23))</f>
        <v>0</v>
      </c>
    </row>
    <row r="24" spans="1:12" ht="16.5" customHeight="1">
      <c r="A24" s="54"/>
      <c r="B24" s="64" t="s">
        <v>568</v>
      </c>
      <c r="C24" s="72" t="s">
        <v>60</v>
      </c>
      <c r="D24" s="64" t="s">
        <v>559</v>
      </c>
      <c r="E24" s="239">
        <v>9400</v>
      </c>
      <c r="F24" s="54"/>
      <c r="G24" s="577" t="s">
        <v>27</v>
      </c>
      <c r="H24" s="573" t="str">
        <f>IF(②③加減算!H19="","",②③加減算!H19)</f>
        <v/>
      </c>
      <c r="I24" s="83" t="s">
        <v>105</v>
      </c>
      <c r="J24" s="82" t="s">
        <v>571</v>
      </c>
      <c r="K24" s="73" t="s">
        <v>567</v>
      </c>
      <c r="L24" s="159" t="s">
        <v>209</v>
      </c>
    </row>
    <row r="25" spans="1:12" ht="16.5" customHeight="1">
      <c r="A25" s="54"/>
      <c r="B25" s="64" t="s">
        <v>114</v>
      </c>
      <c r="C25" s="72" t="s">
        <v>60</v>
      </c>
      <c r="D25" s="64" t="s">
        <v>559</v>
      </c>
      <c r="E25" s="239">
        <v>6500</v>
      </c>
      <c r="F25" s="54"/>
      <c r="G25" s="577"/>
      <c r="H25" s="573"/>
      <c r="I25" s="62" t="str">
        <f>利用定員!M45</f>
        <v/>
      </c>
      <c r="J25" s="51" t="str">
        <f>IF(H24="","",②③加減算!$H$8)</f>
        <v/>
      </c>
      <c r="K25" s="62" t="str">
        <f>IF(H24="","",IF(基本情報!$C$3="幼稚園型","機能部分","認可部分"))</f>
        <v/>
      </c>
      <c r="L25" s="55">
        <f>IF(H24="",0,DGET($B$4:$E$76,L24,I24:K25))</f>
        <v>0</v>
      </c>
    </row>
    <row r="26" spans="1:12" ht="16.5" customHeight="1">
      <c r="A26" s="54"/>
      <c r="B26" s="64" t="s">
        <v>116</v>
      </c>
      <c r="C26" s="72" t="s">
        <v>60</v>
      </c>
      <c r="D26" s="64" t="s">
        <v>559</v>
      </c>
      <c r="E26" s="239">
        <v>5700</v>
      </c>
      <c r="F26" s="54"/>
      <c r="G26" s="577" t="s">
        <v>28</v>
      </c>
      <c r="H26" s="573" t="str">
        <f>IF(②③加減算!H20="","",②③加減算!H20)</f>
        <v/>
      </c>
      <c r="I26" s="83" t="s">
        <v>105</v>
      </c>
      <c r="J26" s="82" t="s">
        <v>571</v>
      </c>
      <c r="K26" s="73" t="s">
        <v>567</v>
      </c>
      <c r="L26" s="159" t="s">
        <v>209</v>
      </c>
    </row>
    <row r="27" spans="1:12" ht="16.5" customHeight="1">
      <c r="A27" s="54"/>
      <c r="B27" s="64" t="s">
        <v>118</v>
      </c>
      <c r="C27" s="72" t="s">
        <v>60</v>
      </c>
      <c r="D27" s="64" t="s">
        <v>559</v>
      </c>
      <c r="E27" s="239">
        <v>5200</v>
      </c>
      <c r="F27" s="54"/>
      <c r="G27" s="577"/>
      <c r="H27" s="573"/>
      <c r="I27" s="62" t="str">
        <f>利用定員!M46</f>
        <v/>
      </c>
      <c r="J27" s="51" t="str">
        <f>IF(H26="","",②③加減算!$H$8)</f>
        <v/>
      </c>
      <c r="K27" s="62" t="str">
        <f>IF(H26="","",IF(基本情報!$C$3="幼稚園型","機能部分","認可部分"))</f>
        <v/>
      </c>
      <c r="L27" s="55">
        <f>IF(H26="",0,DGET($B$4:$E$76,L26,I26:K27))</f>
        <v>0</v>
      </c>
    </row>
    <row r="28" spans="1:12" ht="16.5" customHeight="1">
      <c r="A28" s="54"/>
      <c r="B28" s="64" t="s">
        <v>120</v>
      </c>
      <c r="C28" s="72" t="s">
        <v>60</v>
      </c>
      <c r="D28" s="64" t="s">
        <v>559</v>
      </c>
      <c r="E28" s="239">
        <v>4300</v>
      </c>
      <c r="F28" s="54"/>
      <c r="G28" s="54"/>
      <c r="H28" s="54"/>
      <c r="I28" s="98"/>
      <c r="J28" s="54"/>
      <c r="K28" s="98"/>
      <c r="L28" s="54"/>
    </row>
    <row r="29" spans="1:12" ht="16.5" customHeight="1">
      <c r="A29" s="54"/>
      <c r="B29" s="64" t="s">
        <v>263</v>
      </c>
      <c r="C29" s="72" t="s">
        <v>60</v>
      </c>
      <c r="D29" s="64" t="s">
        <v>559</v>
      </c>
      <c r="E29" s="239">
        <v>3700</v>
      </c>
      <c r="F29" s="54"/>
      <c r="G29" s="54"/>
      <c r="H29" s="54"/>
      <c r="I29" s="98"/>
      <c r="J29" s="54"/>
      <c r="K29" s="98"/>
      <c r="L29" s="54"/>
    </row>
    <row r="30" spans="1:12" ht="16.5" customHeight="1">
      <c r="A30" s="54"/>
      <c r="B30" s="64" t="s">
        <v>264</v>
      </c>
      <c r="C30" s="72" t="s">
        <v>60</v>
      </c>
      <c r="D30" s="64" t="s">
        <v>559</v>
      </c>
      <c r="E30" s="239">
        <v>4200</v>
      </c>
      <c r="F30" s="54"/>
      <c r="G30" s="54"/>
      <c r="H30" s="54"/>
      <c r="I30" s="98"/>
      <c r="J30" s="54"/>
      <c r="K30" s="98"/>
      <c r="L30" s="54"/>
    </row>
    <row r="31" spans="1:12" ht="16.5" customHeight="1">
      <c r="A31" s="54"/>
      <c r="B31" s="62" t="s">
        <v>265</v>
      </c>
      <c r="C31" s="72" t="s">
        <v>60</v>
      </c>
      <c r="D31" s="64" t="s">
        <v>559</v>
      </c>
      <c r="E31" s="237">
        <v>3700</v>
      </c>
      <c r="F31" s="54"/>
      <c r="G31" s="54"/>
      <c r="H31" s="54"/>
      <c r="I31" s="98"/>
      <c r="J31" s="54"/>
      <c r="K31" s="98"/>
      <c r="L31" s="54"/>
    </row>
    <row r="32" spans="1:12" ht="16.5" customHeight="1">
      <c r="A32" s="54"/>
      <c r="B32" s="62" t="s">
        <v>266</v>
      </c>
      <c r="C32" s="72" t="s">
        <v>60</v>
      </c>
      <c r="D32" s="64" t="s">
        <v>559</v>
      </c>
      <c r="E32" s="237">
        <v>3400</v>
      </c>
      <c r="F32" s="54"/>
      <c r="G32" s="54"/>
      <c r="H32" s="54"/>
      <c r="I32" s="98"/>
      <c r="J32" s="54"/>
      <c r="K32" s="98"/>
      <c r="L32" s="54"/>
    </row>
    <row r="33" spans="1:12" ht="16.5" customHeight="1">
      <c r="A33" s="54"/>
      <c r="B33" s="62" t="s">
        <v>267</v>
      </c>
      <c r="C33" s="72" t="s">
        <v>60</v>
      </c>
      <c r="D33" s="64" t="s">
        <v>559</v>
      </c>
      <c r="E33" s="237">
        <v>3700</v>
      </c>
      <c r="F33" s="54"/>
      <c r="G33" s="54"/>
      <c r="H33" s="54"/>
      <c r="I33" s="98"/>
      <c r="J33" s="54"/>
      <c r="K33" s="98"/>
      <c r="L33" s="54"/>
    </row>
    <row r="34" spans="1:12" ht="16.5" customHeight="1">
      <c r="A34" s="54"/>
      <c r="B34" s="62" t="s">
        <v>268</v>
      </c>
      <c r="C34" s="72" t="s">
        <v>60</v>
      </c>
      <c r="D34" s="64" t="s">
        <v>559</v>
      </c>
      <c r="E34" s="237">
        <v>3400</v>
      </c>
      <c r="F34" s="54"/>
      <c r="G34" s="54"/>
      <c r="H34" s="54"/>
      <c r="I34" s="98"/>
      <c r="J34" s="54"/>
      <c r="K34" s="98"/>
      <c r="L34" s="54"/>
    </row>
    <row r="35" spans="1:12" ht="16.5" customHeight="1">
      <c r="A35" s="54"/>
      <c r="B35" s="62" t="s">
        <v>269</v>
      </c>
      <c r="C35" s="72" t="s">
        <v>60</v>
      </c>
      <c r="D35" s="64" t="s">
        <v>559</v>
      </c>
      <c r="E35" s="237">
        <v>3100</v>
      </c>
      <c r="F35" s="54"/>
      <c r="G35" s="54"/>
      <c r="H35" s="54"/>
      <c r="I35" s="98"/>
      <c r="J35" s="54"/>
      <c r="K35" s="98"/>
      <c r="L35" s="54"/>
    </row>
    <row r="36" spans="1:12" ht="16.5" customHeight="1">
      <c r="A36" s="54"/>
      <c r="B36" s="62" t="s">
        <v>270</v>
      </c>
      <c r="C36" s="72" t="s">
        <v>60</v>
      </c>
      <c r="D36" s="64" t="s">
        <v>559</v>
      </c>
      <c r="E36" s="237">
        <v>3300</v>
      </c>
      <c r="F36" s="54"/>
      <c r="G36" s="54"/>
      <c r="H36" s="54"/>
      <c r="I36" s="98"/>
      <c r="J36" s="54"/>
      <c r="K36" s="98"/>
      <c r="L36" s="54"/>
    </row>
    <row r="37" spans="1:12" ht="16.5" customHeight="1">
      <c r="A37" s="54"/>
      <c r="B37" s="62" t="s">
        <v>271</v>
      </c>
      <c r="C37" s="72" t="s">
        <v>60</v>
      </c>
      <c r="D37" s="64" t="s">
        <v>559</v>
      </c>
      <c r="E37" s="237">
        <v>3100</v>
      </c>
      <c r="F37" s="54"/>
      <c r="G37" s="54"/>
      <c r="H37" s="54"/>
      <c r="I37" s="98"/>
      <c r="J37" s="54"/>
      <c r="K37" s="98"/>
      <c r="L37" s="54"/>
    </row>
    <row r="38" spans="1:12" ht="16.5" customHeight="1">
      <c r="A38" s="54"/>
      <c r="B38" s="62" t="s">
        <v>272</v>
      </c>
      <c r="C38" s="72" t="s">
        <v>60</v>
      </c>
      <c r="D38" s="64" t="s">
        <v>559</v>
      </c>
      <c r="E38" s="237">
        <v>2900</v>
      </c>
      <c r="F38" s="54"/>
      <c r="G38" s="54"/>
      <c r="H38" s="54"/>
      <c r="I38" s="98"/>
      <c r="J38" s="54"/>
      <c r="K38" s="98"/>
      <c r="L38" s="54"/>
    </row>
    <row r="39" spans="1:12" ht="16.5" customHeight="1">
      <c r="B39" s="62" t="s">
        <v>273</v>
      </c>
      <c r="C39" s="72" t="s">
        <v>60</v>
      </c>
      <c r="D39" s="64" t="s">
        <v>559</v>
      </c>
      <c r="E39" s="237">
        <v>3100</v>
      </c>
      <c r="I39" s="56"/>
      <c r="J39" s="56"/>
      <c r="K39" s="56"/>
      <c r="L39" s="56"/>
    </row>
    <row r="40" spans="1:12" ht="16.5" customHeight="1">
      <c r="B40" s="62" t="s">
        <v>132</v>
      </c>
      <c r="C40" s="72" t="s">
        <v>60</v>
      </c>
      <c r="D40" s="64" t="s">
        <v>559</v>
      </c>
      <c r="E40" s="237">
        <v>2900</v>
      </c>
      <c r="I40" s="56"/>
      <c r="J40" s="56"/>
      <c r="K40" s="56"/>
      <c r="L40" s="56"/>
    </row>
    <row r="41" spans="1:12" ht="16.5" customHeight="1">
      <c r="B41" s="285" t="s">
        <v>535</v>
      </c>
      <c r="C41" s="64" t="s">
        <v>59</v>
      </c>
      <c r="D41" s="64" t="s">
        <v>560</v>
      </c>
      <c r="E41" s="237">
        <v>11900</v>
      </c>
      <c r="I41" s="56"/>
      <c r="J41" s="56"/>
      <c r="K41" s="56"/>
      <c r="L41" s="56"/>
    </row>
    <row r="42" spans="1:12" ht="16.5" customHeight="1">
      <c r="B42" s="64" t="s">
        <v>568</v>
      </c>
      <c r="C42" s="64" t="s">
        <v>59</v>
      </c>
      <c r="D42" s="64" t="s">
        <v>560</v>
      </c>
      <c r="E42" s="239">
        <v>5900</v>
      </c>
      <c r="I42" s="56"/>
      <c r="J42" s="56"/>
      <c r="K42" s="56"/>
      <c r="L42" s="56"/>
    </row>
    <row r="43" spans="1:12" ht="16.5" customHeight="1">
      <c r="B43" s="64" t="s">
        <v>114</v>
      </c>
      <c r="C43" s="64" t="s">
        <v>59</v>
      </c>
      <c r="D43" s="64" t="s">
        <v>560</v>
      </c>
      <c r="E43" s="239">
        <v>4100</v>
      </c>
      <c r="I43" s="56"/>
      <c r="J43" s="56"/>
      <c r="K43" s="56"/>
      <c r="L43" s="56"/>
    </row>
    <row r="44" spans="1:12" ht="16.5" customHeight="1">
      <c r="B44" s="64" t="s">
        <v>116</v>
      </c>
      <c r="C44" s="64" t="s">
        <v>59</v>
      </c>
      <c r="D44" s="64" t="s">
        <v>560</v>
      </c>
      <c r="E44" s="239">
        <v>3600</v>
      </c>
      <c r="I44" s="56"/>
      <c r="J44" s="56"/>
      <c r="K44" s="56"/>
      <c r="L44" s="56"/>
    </row>
    <row r="45" spans="1:12" ht="16.5" customHeight="1">
      <c r="B45" s="64" t="s">
        <v>118</v>
      </c>
      <c r="C45" s="64" t="s">
        <v>59</v>
      </c>
      <c r="D45" s="64" t="s">
        <v>560</v>
      </c>
      <c r="E45" s="239">
        <v>3300</v>
      </c>
      <c r="I45" s="56"/>
      <c r="J45" s="56"/>
      <c r="K45" s="56"/>
      <c r="L45" s="56"/>
    </row>
    <row r="46" spans="1:12" ht="16.5" customHeight="1">
      <c r="B46" s="64" t="s">
        <v>120</v>
      </c>
      <c r="C46" s="64" t="s">
        <v>59</v>
      </c>
      <c r="D46" s="64" t="s">
        <v>560</v>
      </c>
      <c r="E46" s="239">
        <v>2700</v>
      </c>
      <c r="I46" s="56"/>
      <c r="J46" s="56"/>
      <c r="K46" s="56"/>
      <c r="L46" s="56"/>
    </row>
    <row r="47" spans="1:12" ht="16.5" customHeight="1">
      <c r="B47" s="64" t="s">
        <v>263</v>
      </c>
      <c r="C47" s="64" t="s">
        <v>59</v>
      </c>
      <c r="D47" s="64" t="s">
        <v>560</v>
      </c>
      <c r="E47" s="239">
        <v>2300</v>
      </c>
      <c r="I47" s="56"/>
      <c r="J47" s="56"/>
      <c r="K47" s="56"/>
      <c r="L47" s="56"/>
    </row>
    <row r="48" spans="1:12" ht="16.5" customHeight="1">
      <c r="B48" s="64" t="s">
        <v>264</v>
      </c>
      <c r="C48" s="64" t="s">
        <v>59</v>
      </c>
      <c r="D48" s="64" t="s">
        <v>560</v>
      </c>
      <c r="E48" s="239">
        <v>2700</v>
      </c>
      <c r="I48" s="56"/>
      <c r="J48" s="56"/>
      <c r="K48" s="56"/>
      <c r="L48" s="56"/>
    </row>
    <row r="49" spans="1:12" ht="16.5" customHeight="1">
      <c r="B49" s="62" t="s">
        <v>265</v>
      </c>
      <c r="C49" s="64" t="s">
        <v>59</v>
      </c>
      <c r="D49" s="64" t="s">
        <v>560</v>
      </c>
      <c r="E49" s="237">
        <v>2400</v>
      </c>
      <c r="I49" s="56"/>
      <c r="J49" s="56"/>
      <c r="K49" s="56"/>
      <c r="L49" s="56"/>
    </row>
    <row r="50" spans="1:12" ht="16.5" customHeight="1">
      <c r="B50" s="62" t="s">
        <v>266</v>
      </c>
      <c r="C50" s="64" t="s">
        <v>59</v>
      </c>
      <c r="D50" s="64" t="s">
        <v>560</v>
      </c>
      <c r="E50" s="237">
        <v>2100</v>
      </c>
      <c r="I50" s="56"/>
      <c r="J50" s="56"/>
      <c r="K50" s="56"/>
      <c r="L50" s="56"/>
    </row>
    <row r="51" spans="1:12" ht="16.5" customHeight="1">
      <c r="B51" s="62" t="s">
        <v>267</v>
      </c>
      <c r="C51" s="64" t="s">
        <v>59</v>
      </c>
      <c r="D51" s="64" t="s">
        <v>560</v>
      </c>
      <c r="E51" s="237">
        <v>2300</v>
      </c>
      <c r="I51" s="56"/>
      <c r="J51" s="56"/>
      <c r="K51" s="56"/>
      <c r="L51" s="56"/>
    </row>
    <row r="52" spans="1:12" ht="16.5" customHeight="1">
      <c r="B52" s="62" t="s">
        <v>268</v>
      </c>
      <c r="C52" s="64" t="s">
        <v>59</v>
      </c>
      <c r="D52" s="64" t="s">
        <v>560</v>
      </c>
      <c r="E52" s="237">
        <v>2100</v>
      </c>
      <c r="I52" s="56"/>
      <c r="J52" s="56"/>
      <c r="K52" s="56"/>
      <c r="L52" s="56"/>
    </row>
    <row r="53" spans="1:12" ht="16.5" customHeight="1">
      <c r="B53" s="62" t="s">
        <v>269</v>
      </c>
      <c r="C53" s="64" t="s">
        <v>59</v>
      </c>
      <c r="D53" s="64" t="s">
        <v>560</v>
      </c>
      <c r="E53" s="237">
        <v>2000</v>
      </c>
      <c r="I53" s="56"/>
      <c r="J53" s="56"/>
      <c r="K53" s="56"/>
      <c r="L53" s="56"/>
    </row>
    <row r="54" spans="1:12" ht="16.5" customHeight="1">
      <c r="B54" s="62" t="s">
        <v>270</v>
      </c>
      <c r="C54" s="64" t="s">
        <v>59</v>
      </c>
      <c r="D54" s="64" t="s">
        <v>560</v>
      </c>
      <c r="E54" s="237">
        <v>2100</v>
      </c>
      <c r="I54" s="56"/>
      <c r="J54" s="56"/>
      <c r="K54" s="56"/>
      <c r="L54" s="56"/>
    </row>
    <row r="55" spans="1:12" ht="16.5" customHeight="1">
      <c r="B55" s="62" t="s">
        <v>271</v>
      </c>
      <c r="C55" s="64" t="s">
        <v>59</v>
      </c>
      <c r="D55" s="64" t="s">
        <v>560</v>
      </c>
      <c r="E55" s="237">
        <v>2000</v>
      </c>
      <c r="I55" s="56"/>
      <c r="J55" s="56"/>
      <c r="K55" s="56"/>
      <c r="L55" s="56"/>
    </row>
    <row r="56" spans="1:12" ht="16.5" customHeight="1">
      <c r="B56" s="62" t="s">
        <v>272</v>
      </c>
      <c r="C56" s="64" t="s">
        <v>59</v>
      </c>
      <c r="D56" s="64" t="s">
        <v>560</v>
      </c>
      <c r="E56" s="237">
        <v>1800</v>
      </c>
      <c r="I56" s="56"/>
      <c r="J56" s="56"/>
      <c r="K56" s="56"/>
      <c r="L56" s="56"/>
    </row>
    <row r="57" spans="1:12" ht="16.5" customHeight="1">
      <c r="B57" s="62" t="s">
        <v>273</v>
      </c>
      <c r="C57" s="64" t="s">
        <v>59</v>
      </c>
      <c r="D57" s="64" t="s">
        <v>560</v>
      </c>
      <c r="E57" s="237">
        <v>2000</v>
      </c>
      <c r="I57" s="56"/>
      <c r="J57" s="56"/>
      <c r="K57" s="56"/>
      <c r="L57" s="56"/>
    </row>
    <row r="58" spans="1:12" ht="16.5" customHeight="1">
      <c r="B58" s="62" t="s">
        <v>132</v>
      </c>
      <c r="C58" s="64" t="s">
        <v>59</v>
      </c>
      <c r="D58" s="64" t="s">
        <v>560</v>
      </c>
      <c r="E58" s="237">
        <v>1900</v>
      </c>
      <c r="I58" s="56"/>
      <c r="J58" s="56"/>
      <c r="K58" s="56"/>
      <c r="L58" s="56"/>
    </row>
    <row r="59" spans="1:12" ht="16.5" customHeight="1">
      <c r="B59" s="285" t="s">
        <v>535</v>
      </c>
      <c r="C59" s="72" t="s">
        <v>60</v>
      </c>
      <c r="D59" s="64" t="s">
        <v>560</v>
      </c>
      <c r="E59" s="237">
        <v>11900</v>
      </c>
      <c r="I59" s="56"/>
      <c r="J59" s="56"/>
      <c r="K59" s="56"/>
      <c r="L59" s="56"/>
    </row>
    <row r="60" spans="1:12" ht="16.5" customHeight="1">
      <c r="B60" s="64" t="s">
        <v>568</v>
      </c>
      <c r="C60" s="72" t="s">
        <v>60</v>
      </c>
      <c r="D60" s="64" t="s">
        <v>560</v>
      </c>
      <c r="E60" s="239">
        <v>5900</v>
      </c>
      <c r="I60" s="56"/>
      <c r="J60" s="56"/>
      <c r="K60" s="56"/>
      <c r="L60" s="56"/>
    </row>
    <row r="61" spans="1:12" ht="16.5" customHeight="1">
      <c r="B61" s="64" t="s">
        <v>114</v>
      </c>
      <c r="C61" s="72" t="s">
        <v>60</v>
      </c>
      <c r="D61" s="64" t="s">
        <v>560</v>
      </c>
      <c r="E61" s="239">
        <v>4100</v>
      </c>
      <c r="I61" s="56"/>
      <c r="J61" s="56"/>
      <c r="K61" s="56"/>
      <c r="L61" s="56"/>
    </row>
    <row r="62" spans="1:12" ht="16.5" customHeight="1">
      <c r="B62" s="64" t="s">
        <v>116</v>
      </c>
      <c r="C62" s="72" t="s">
        <v>60</v>
      </c>
      <c r="D62" s="64" t="s">
        <v>560</v>
      </c>
      <c r="E62" s="239">
        <v>3600</v>
      </c>
      <c r="I62" s="56"/>
      <c r="J62" s="56"/>
      <c r="K62" s="56"/>
      <c r="L62" s="56"/>
    </row>
    <row r="63" spans="1:12" ht="16.5" customHeight="1">
      <c r="B63" s="64" t="s">
        <v>118</v>
      </c>
      <c r="C63" s="72" t="s">
        <v>60</v>
      </c>
      <c r="D63" s="64" t="s">
        <v>560</v>
      </c>
      <c r="E63" s="239">
        <v>3300</v>
      </c>
      <c r="I63" s="56"/>
      <c r="J63" s="56"/>
      <c r="K63" s="56"/>
      <c r="L63" s="56"/>
    </row>
    <row r="64" spans="1:12" ht="16.5" customHeight="1">
      <c r="A64" s="54"/>
      <c r="B64" s="64" t="s">
        <v>120</v>
      </c>
      <c r="C64" s="72" t="s">
        <v>60</v>
      </c>
      <c r="D64" s="64" t="s">
        <v>560</v>
      </c>
      <c r="E64" s="239">
        <v>2700</v>
      </c>
      <c r="F64" s="54"/>
      <c r="G64" s="54"/>
      <c r="H64" s="54"/>
      <c r="I64" s="56"/>
      <c r="J64" s="56"/>
      <c r="K64" s="56"/>
      <c r="L64" s="56"/>
    </row>
    <row r="65" spans="1:12" ht="16.5" customHeight="1">
      <c r="A65" s="54"/>
      <c r="B65" s="64" t="s">
        <v>263</v>
      </c>
      <c r="C65" s="72" t="s">
        <v>60</v>
      </c>
      <c r="D65" s="64" t="s">
        <v>560</v>
      </c>
      <c r="E65" s="239">
        <v>2300</v>
      </c>
      <c r="F65" s="54"/>
      <c r="G65" s="54"/>
      <c r="H65" s="54"/>
      <c r="I65" s="56"/>
      <c r="J65" s="56"/>
      <c r="K65" s="56"/>
      <c r="L65" s="56"/>
    </row>
    <row r="66" spans="1:12" ht="16.5" customHeight="1">
      <c r="A66" s="54"/>
      <c r="B66" s="64" t="s">
        <v>264</v>
      </c>
      <c r="C66" s="72" t="s">
        <v>60</v>
      </c>
      <c r="D66" s="64" t="s">
        <v>560</v>
      </c>
      <c r="E66" s="239">
        <v>2700</v>
      </c>
      <c r="F66" s="54"/>
      <c r="G66" s="54"/>
      <c r="H66" s="54"/>
      <c r="I66" s="56"/>
      <c r="J66" s="56"/>
      <c r="K66" s="56"/>
      <c r="L66" s="56"/>
    </row>
    <row r="67" spans="1:12" ht="16.5" customHeight="1">
      <c r="A67" s="54"/>
      <c r="B67" s="62" t="s">
        <v>265</v>
      </c>
      <c r="C67" s="72" t="s">
        <v>60</v>
      </c>
      <c r="D67" s="64" t="s">
        <v>560</v>
      </c>
      <c r="E67" s="237">
        <v>2400</v>
      </c>
      <c r="F67" s="54"/>
      <c r="G67" s="54"/>
      <c r="H67" s="54"/>
      <c r="I67" s="56"/>
      <c r="J67" s="56"/>
      <c r="K67" s="56"/>
      <c r="L67" s="56"/>
    </row>
    <row r="68" spans="1:12" ht="16.5" customHeight="1">
      <c r="A68" s="54"/>
      <c r="B68" s="62" t="s">
        <v>266</v>
      </c>
      <c r="C68" s="72" t="s">
        <v>60</v>
      </c>
      <c r="D68" s="64" t="s">
        <v>560</v>
      </c>
      <c r="E68" s="237">
        <v>2100</v>
      </c>
      <c r="F68" s="54"/>
      <c r="G68" s="54"/>
      <c r="H68" s="54"/>
      <c r="I68" s="56"/>
      <c r="J68" s="56"/>
      <c r="K68" s="56"/>
      <c r="L68" s="56"/>
    </row>
    <row r="69" spans="1:12" ht="16.5" customHeight="1">
      <c r="A69" s="54"/>
      <c r="B69" s="62" t="s">
        <v>267</v>
      </c>
      <c r="C69" s="72" t="s">
        <v>60</v>
      </c>
      <c r="D69" s="64" t="s">
        <v>560</v>
      </c>
      <c r="E69" s="237">
        <v>2300</v>
      </c>
      <c r="F69" s="54"/>
      <c r="G69" s="54"/>
      <c r="H69" s="54"/>
      <c r="I69" s="56"/>
      <c r="J69" s="56"/>
      <c r="K69" s="56"/>
      <c r="L69" s="56"/>
    </row>
    <row r="70" spans="1:12" ht="16.5" customHeight="1">
      <c r="A70" s="54"/>
      <c r="B70" s="62" t="s">
        <v>268</v>
      </c>
      <c r="C70" s="72" t="s">
        <v>60</v>
      </c>
      <c r="D70" s="64" t="s">
        <v>560</v>
      </c>
      <c r="E70" s="237">
        <v>2100</v>
      </c>
      <c r="F70" s="54"/>
      <c r="G70" s="54"/>
      <c r="H70" s="54"/>
      <c r="I70" s="56"/>
      <c r="J70" s="56"/>
      <c r="K70" s="56"/>
      <c r="L70" s="56"/>
    </row>
    <row r="71" spans="1:12" ht="16.5" customHeight="1">
      <c r="A71" s="54"/>
      <c r="B71" s="62" t="s">
        <v>269</v>
      </c>
      <c r="C71" s="72" t="s">
        <v>60</v>
      </c>
      <c r="D71" s="64" t="s">
        <v>560</v>
      </c>
      <c r="E71" s="237">
        <v>2000</v>
      </c>
      <c r="F71" s="54"/>
      <c r="G71" s="54"/>
      <c r="H71" s="54"/>
      <c r="I71" s="56"/>
      <c r="J71" s="56"/>
      <c r="K71" s="56"/>
      <c r="L71" s="56"/>
    </row>
    <row r="72" spans="1:12" ht="16.5" customHeight="1">
      <c r="B72" s="62" t="s">
        <v>270</v>
      </c>
      <c r="C72" s="72" t="s">
        <v>60</v>
      </c>
      <c r="D72" s="64" t="s">
        <v>560</v>
      </c>
      <c r="E72" s="237">
        <v>2100</v>
      </c>
      <c r="I72" s="56"/>
      <c r="J72" s="56"/>
      <c r="K72" s="56"/>
      <c r="L72" s="56"/>
    </row>
    <row r="73" spans="1:12" ht="16.5" customHeight="1">
      <c r="B73" s="62" t="s">
        <v>271</v>
      </c>
      <c r="C73" s="72" t="s">
        <v>60</v>
      </c>
      <c r="D73" s="64" t="s">
        <v>560</v>
      </c>
      <c r="E73" s="237">
        <v>2000</v>
      </c>
      <c r="I73" s="56"/>
      <c r="J73" s="56"/>
      <c r="K73" s="56"/>
      <c r="L73" s="56"/>
    </row>
    <row r="74" spans="1:12" ht="16.5" customHeight="1">
      <c r="B74" s="62" t="s">
        <v>272</v>
      </c>
      <c r="C74" s="72" t="s">
        <v>60</v>
      </c>
      <c r="D74" s="64" t="s">
        <v>560</v>
      </c>
      <c r="E74" s="237">
        <v>1800</v>
      </c>
      <c r="I74" s="56"/>
      <c r="J74" s="56"/>
      <c r="K74" s="56"/>
      <c r="L74" s="56"/>
    </row>
    <row r="75" spans="1:12" ht="16.5" customHeight="1">
      <c r="B75" s="62" t="s">
        <v>273</v>
      </c>
      <c r="C75" s="72" t="s">
        <v>60</v>
      </c>
      <c r="D75" s="64" t="s">
        <v>560</v>
      </c>
      <c r="E75" s="237">
        <v>2000</v>
      </c>
      <c r="I75" s="56"/>
      <c r="J75" s="56"/>
      <c r="K75" s="56"/>
      <c r="L75" s="56"/>
    </row>
    <row r="76" spans="1:12" ht="16.5" customHeight="1">
      <c r="B76" s="62" t="s">
        <v>132</v>
      </c>
      <c r="C76" s="72" t="s">
        <v>60</v>
      </c>
      <c r="D76" s="64" t="s">
        <v>560</v>
      </c>
      <c r="E76" s="237">
        <v>1900</v>
      </c>
      <c r="I76" s="56"/>
      <c r="J76" s="56"/>
      <c r="K76" s="56"/>
      <c r="L76" s="56"/>
    </row>
    <row r="77" spans="1:12" ht="16.5" customHeight="1">
      <c r="I77" s="56"/>
      <c r="J77" s="56"/>
      <c r="K77" s="56"/>
      <c r="L77" s="56"/>
    </row>
    <row r="78" spans="1:12" ht="16.5" customHeight="1">
      <c r="I78" s="56"/>
      <c r="J78" s="56"/>
      <c r="K78" s="56"/>
      <c r="L78" s="56"/>
    </row>
    <row r="79" spans="1:12" ht="16.5" customHeight="1">
      <c r="I79" s="56"/>
      <c r="J79" s="56"/>
      <c r="K79" s="56"/>
      <c r="L79" s="56"/>
    </row>
    <row r="80" spans="1:12" ht="16.5" customHeight="1">
      <c r="I80" s="56"/>
      <c r="J80" s="56"/>
      <c r="K80" s="56"/>
      <c r="L80" s="56"/>
    </row>
    <row r="81" spans="1:12" ht="16.5" customHeight="1">
      <c r="I81" s="56"/>
      <c r="J81" s="56"/>
      <c r="K81" s="56"/>
      <c r="L81" s="56"/>
    </row>
    <row r="82" spans="1:12" ht="16.5" customHeight="1">
      <c r="I82" s="56"/>
      <c r="J82" s="56"/>
      <c r="K82" s="56"/>
      <c r="L82" s="56"/>
    </row>
    <row r="83" spans="1:12" ht="16.5" customHeight="1">
      <c r="I83" s="56"/>
      <c r="J83" s="56"/>
      <c r="K83" s="56"/>
      <c r="L83" s="56"/>
    </row>
    <row r="84" spans="1:12" ht="16.5" customHeight="1">
      <c r="I84" s="56"/>
      <c r="J84" s="56"/>
      <c r="K84" s="56"/>
      <c r="L84" s="56"/>
    </row>
    <row r="85" spans="1:12" ht="16.5" customHeight="1">
      <c r="B85" s="54"/>
      <c r="C85" s="54"/>
      <c r="D85" s="54"/>
      <c r="E85" s="54"/>
      <c r="I85" s="56"/>
      <c r="J85" s="56"/>
      <c r="K85" s="56"/>
      <c r="L85" s="56"/>
    </row>
    <row r="86" spans="1:12" ht="16.5" customHeight="1">
      <c r="B86" s="54"/>
      <c r="C86" s="54"/>
      <c r="D86" s="54"/>
      <c r="E86" s="54"/>
      <c r="I86" s="56"/>
      <c r="J86" s="56"/>
      <c r="K86" s="56"/>
      <c r="L86" s="56"/>
    </row>
    <row r="87" spans="1:12" ht="16.5" customHeight="1">
      <c r="B87" s="54"/>
      <c r="C87" s="54"/>
      <c r="D87" s="54"/>
      <c r="E87" s="54"/>
      <c r="I87" s="56"/>
      <c r="J87" s="56"/>
      <c r="K87" s="56"/>
      <c r="L87" s="56"/>
    </row>
    <row r="88" spans="1:12" ht="16.5" customHeight="1">
      <c r="B88" s="54"/>
      <c r="C88" s="54"/>
      <c r="D88" s="54"/>
      <c r="E88" s="54"/>
      <c r="I88" s="56"/>
      <c r="J88" s="56"/>
      <c r="K88" s="56"/>
      <c r="L88" s="56"/>
    </row>
    <row r="89" spans="1:12" ht="16.5" customHeight="1">
      <c r="B89" s="54"/>
      <c r="C89" s="54"/>
      <c r="D89" s="54"/>
      <c r="E89" s="54"/>
      <c r="I89" s="56"/>
      <c r="J89" s="56"/>
      <c r="K89" s="56"/>
      <c r="L89" s="56"/>
    </row>
    <row r="90" spans="1:12" ht="16.5" customHeight="1">
      <c r="B90" s="54"/>
      <c r="C90" s="54"/>
      <c r="D90" s="54"/>
      <c r="E90" s="54"/>
      <c r="I90" s="56"/>
      <c r="J90" s="56"/>
      <c r="K90" s="56"/>
      <c r="L90" s="56"/>
    </row>
    <row r="91" spans="1:12" ht="16.5" customHeight="1">
      <c r="B91" s="54"/>
      <c r="C91" s="54"/>
      <c r="D91" s="54"/>
      <c r="E91" s="54"/>
      <c r="I91" s="56"/>
      <c r="J91" s="56"/>
      <c r="K91" s="56"/>
      <c r="L91" s="56"/>
    </row>
    <row r="92" spans="1:12" s="54" customFormat="1" ht="16.5" customHeight="1">
      <c r="A92" s="60"/>
      <c r="F92" s="60"/>
      <c r="G92" s="60"/>
      <c r="H92" s="60"/>
    </row>
    <row r="93" spans="1:12" s="54" customFormat="1" ht="16.5" customHeight="1">
      <c r="A93" s="60"/>
      <c r="B93" s="60"/>
      <c r="C93" s="60"/>
      <c r="D93" s="60"/>
      <c r="E93" s="60"/>
      <c r="F93" s="60"/>
      <c r="G93" s="60"/>
      <c r="H93" s="60"/>
    </row>
    <row r="94" spans="1:12" s="54" customFormat="1" ht="16.5" customHeight="1">
      <c r="A94" s="60"/>
      <c r="B94" s="60"/>
      <c r="C94" s="60"/>
      <c r="D94" s="60"/>
      <c r="E94" s="60"/>
      <c r="F94" s="60"/>
      <c r="G94" s="60"/>
      <c r="H94" s="60"/>
    </row>
    <row r="95" spans="1:12" s="54" customFormat="1" ht="16.5" customHeight="1">
      <c r="A95" s="60"/>
      <c r="B95" s="60"/>
      <c r="C95" s="60"/>
      <c r="D95" s="60"/>
      <c r="E95" s="60"/>
      <c r="F95" s="60"/>
      <c r="G95" s="60"/>
      <c r="H95" s="60"/>
    </row>
    <row r="96" spans="1:12" s="54" customFormat="1" ht="16.5" customHeight="1">
      <c r="A96" s="60"/>
      <c r="B96" s="60"/>
      <c r="C96" s="60"/>
      <c r="D96" s="60"/>
      <c r="E96" s="60"/>
      <c r="F96" s="60"/>
      <c r="G96" s="60"/>
      <c r="H96" s="60"/>
    </row>
    <row r="97" spans="1:12" s="54" customFormat="1" ht="16.5" customHeight="1">
      <c r="A97" s="60"/>
      <c r="B97" s="60"/>
      <c r="C97" s="60"/>
      <c r="D97" s="60"/>
      <c r="E97" s="60"/>
      <c r="F97" s="60"/>
      <c r="G97" s="60"/>
      <c r="H97" s="60"/>
    </row>
    <row r="98" spans="1:12" s="54" customFormat="1" ht="16.5" customHeight="1">
      <c r="A98" s="60"/>
      <c r="B98" s="60"/>
      <c r="C98" s="60"/>
      <c r="D98" s="60"/>
      <c r="E98" s="60"/>
      <c r="F98" s="60"/>
      <c r="G98" s="60"/>
      <c r="H98" s="60"/>
    </row>
    <row r="99" spans="1:12" s="54" customFormat="1" ht="16.5" customHeight="1">
      <c r="A99" s="60"/>
      <c r="B99" s="60"/>
      <c r="C99" s="60"/>
      <c r="D99" s="60"/>
      <c r="E99" s="60"/>
      <c r="F99" s="60"/>
      <c r="G99" s="60"/>
      <c r="H99" s="60"/>
    </row>
    <row r="100" spans="1:12" ht="16.5" customHeight="1">
      <c r="I100" s="56"/>
      <c r="J100" s="56"/>
      <c r="K100" s="56"/>
      <c r="L100" s="56"/>
    </row>
    <row r="101" spans="1:12" ht="16.5" customHeight="1">
      <c r="I101" s="56"/>
      <c r="J101" s="56"/>
      <c r="K101" s="56"/>
      <c r="L101" s="56"/>
    </row>
    <row r="102" spans="1:12" ht="16.5" customHeight="1">
      <c r="I102" s="56"/>
      <c r="J102" s="56"/>
      <c r="K102" s="56"/>
      <c r="L102" s="56"/>
    </row>
    <row r="103" spans="1:12" ht="16.5" customHeight="1">
      <c r="I103" s="56"/>
      <c r="J103" s="56"/>
      <c r="K103" s="56"/>
      <c r="L103" s="56"/>
    </row>
    <row r="104" spans="1:12" ht="16.5" customHeight="1">
      <c r="I104" s="56"/>
      <c r="J104" s="56"/>
      <c r="K104" s="56"/>
      <c r="L104" s="56"/>
    </row>
    <row r="105" spans="1:12" ht="16.5" customHeight="1">
      <c r="I105" s="56"/>
      <c r="J105" s="56"/>
      <c r="K105" s="56"/>
      <c r="L105" s="56"/>
    </row>
    <row r="106" spans="1:12" ht="16.5" customHeight="1">
      <c r="I106" s="56"/>
      <c r="J106" s="56"/>
      <c r="K106" s="56"/>
      <c r="L106" s="56"/>
    </row>
    <row r="107" spans="1:12" ht="16.5" customHeight="1">
      <c r="I107" s="56"/>
      <c r="J107" s="56"/>
      <c r="K107" s="56"/>
      <c r="L107" s="56"/>
    </row>
    <row r="108" spans="1:12" ht="16.5" customHeight="1">
      <c r="I108" s="56"/>
      <c r="J108" s="56"/>
      <c r="K108" s="56"/>
      <c r="L108" s="56"/>
    </row>
    <row r="109" spans="1:12" ht="16.5" customHeight="1">
      <c r="I109" s="56"/>
      <c r="J109" s="56"/>
      <c r="K109" s="56"/>
      <c r="L109" s="56"/>
    </row>
    <row r="110" spans="1:12" ht="16.5" customHeight="1">
      <c r="I110" s="56"/>
      <c r="J110" s="56"/>
      <c r="K110" s="56"/>
      <c r="L110" s="56"/>
    </row>
    <row r="111" spans="1:12" ht="16.5" customHeight="1">
      <c r="I111" s="56"/>
      <c r="J111" s="56"/>
      <c r="K111" s="56"/>
      <c r="L111" s="56"/>
    </row>
    <row r="112" spans="1:12" ht="16.5" customHeight="1">
      <c r="I112" s="56"/>
      <c r="J112" s="56"/>
      <c r="K112" s="56"/>
      <c r="L112" s="56"/>
    </row>
    <row r="113" spans="9:12" ht="16.5" customHeight="1">
      <c r="I113" s="56"/>
      <c r="J113" s="56"/>
      <c r="K113" s="56"/>
      <c r="L113" s="56"/>
    </row>
    <row r="114" spans="9:12" ht="16.5" customHeight="1">
      <c r="I114" s="56"/>
      <c r="J114" s="56"/>
      <c r="K114" s="56"/>
      <c r="L114" s="56"/>
    </row>
    <row r="115" spans="9:12" ht="16.5" customHeight="1">
      <c r="I115" s="56"/>
      <c r="J115" s="56"/>
      <c r="K115" s="56"/>
      <c r="L115" s="56"/>
    </row>
    <row r="116" spans="9:12" ht="16.5" customHeight="1">
      <c r="I116" s="56"/>
      <c r="J116" s="56"/>
      <c r="K116" s="56"/>
      <c r="L116" s="56"/>
    </row>
    <row r="117" spans="9:12" ht="16.5" customHeight="1">
      <c r="I117" s="56"/>
      <c r="J117" s="56"/>
      <c r="K117" s="56"/>
      <c r="L117" s="56"/>
    </row>
    <row r="118" spans="9:12" ht="16.5" customHeight="1">
      <c r="I118" s="56"/>
      <c r="J118" s="56"/>
      <c r="K118" s="56"/>
      <c r="L118" s="56"/>
    </row>
    <row r="119" spans="9:12" ht="16.5" customHeight="1">
      <c r="I119" s="56"/>
      <c r="J119" s="56"/>
      <c r="K119" s="56"/>
      <c r="L119" s="56"/>
    </row>
    <row r="120" spans="9:12" ht="16.5" customHeight="1">
      <c r="I120" s="56"/>
      <c r="J120" s="56"/>
      <c r="K120" s="56"/>
      <c r="L120" s="56"/>
    </row>
    <row r="121" spans="9:12" ht="16.5" customHeight="1">
      <c r="I121" s="56"/>
      <c r="J121" s="56"/>
      <c r="K121" s="56"/>
      <c r="L121" s="56"/>
    </row>
    <row r="122" spans="9:12" ht="16.5" customHeight="1">
      <c r="I122" s="56"/>
      <c r="J122" s="56"/>
      <c r="K122" s="56"/>
      <c r="L122" s="56"/>
    </row>
    <row r="123" spans="9:12" ht="16.5" customHeight="1">
      <c r="I123" s="56"/>
      <c r="J123" s="56"/>
      <c r="K123" s="56"/>
      <c r="L123" s="56"/>
    </row>
    <row r="124" spans="9:12" ht="16.5" customHeight="1">
      <c r="I124" s="56"/>
      <c r="J124" s="56"/>
      <c r="K124" s="56"/>
      <c r="L124" s="56"/>
    </row>
    <row r="125" spans="9:12" ht="16.5" customHeight="1">
      <c r="I125" s="56"/>
      <c r="J125" s="56"/>
      <c r="K125" s="56"/>
      <c r="L125" s="56"/>
    </row>
    <row r="126" spans="9:12" ht="16.5" customHeight="1">
      <c r="I126" s="56"/>
      <c r="J126" s="56"/>
      <c r="K126" s="56"/>
      <c r="L126" s="56"/>
    </row>
    <row r="127" spans="9:12" ht="16.5" customHeight="1">
      <c r="I127" s="56"/>
      <c r="J127" s="56"/>
      <c r="K127" s="56"/>
      <c r="L127" s="56"/>
    </row>
    <row r="128" spans="9:12" ht="16.5" customHeight="1">
      <c r="I128" s="56"/>
      <c r="J128" s="56"/>
      <c r="K128" s="56"/>
      <c r="L128" s="56"/>
    </row>
    <row r="129" spans="1:12" ht="16.5" customHeight="1">
      <c r="I129" s="56"/>
      <c r="J129" s="56"/>
      <c r="K129" s="56"/>
      <c r="L129" s="56"/>
    </row>
    <row r="130" spans="1:12" ht="16.5" customHeight="1">
      <c r="I130" s="56"/>
      <c r="J130" s="56"/>
      <c r="K130" s="56"/>
      <c r="L130" s="56"/>
    </row>
    <row r="131" spans="1:12" ht="16.5" customHeight="1">
      <c r="I131" s="56"/>
      <c r="J131" s="56"/>
      <c r="K131" s="56"/>
      <c r="L131" s="56"/>
    </row>
    <row r="132" spans="1:12" ht="16.5" customHeight="1">
      <c r="A132" s="54"/>
      <c r="F132" s="54"/>
      <c r="G132" s="54"/>
      <c r="H132" s="54"/>
      <c r="I132" s="56"/>
      <c r="J132" s="56"/>
      <c r="K132" s="56"/>
      <c r="L132" s="56"/>
    </row>
    <row r="133" spans="1:12" ht="16.5" customHeight="1">
      <c r="A133" s="54"/>
      <c r="F133" s="54"/>
      <c r="G133" s="54"/>
      <c r="H133" s="54"/>
      <c r="I133" s="56"/>
      <c r="J133" s="56"/>
      <c r="K133" s="56"/>
      <c r="L133" s="56"/>
    </row>
    <row r="134" spans="1:12" ht="16.5" customHeight="1">
      <c r="A134" s="54"/>
      <c r="F134" s="54"/>
      <c r="G134" s="54"/>
      <c r="H134" s="54"/>
      <c r="I134" s="56"/>
      <c r="J134" s="56"/>
      <c r="K134" s="56"/>
      <c r="L134" s="56"/>
    </row>
    <row r="135" spans="1:12" ht="16.5" customHeight="1">
      <c r="A135" s="54"/>
      <c r="F135" s="54"/>
      <c r="G135" s="54"/>
      <c r="H135" s="54"/>
      <c r="I135" s="56"/>
      <c r="J135" s="56"/>
      <c r="K135" s="56"/>
      <c r="L135" s="56"/>
    </row>
    <row r="136" spans="1:12" ht="16.5" customHeight="1">
      <c r="A136" s="54"/>
      <c r="F136" s="54"/>
      <c r="G136" s="54"/>
      <c r="H136" s="54"/>
      <c r="I136" s="56"/>
      <c r="J136" s="56"/>
      <c r="K136" s="56"/>
      <c r="L136" s="56"/>
    </row>
    <row r="137" spans="1:12" ht="16.5" customHeight="1">
      <c r="A137" s="54"/>
      <c r="F137" s="54"/>
      <c r="G137" s="54"/>
      <c r="H137" s="54"/>
      <c r="I137" s="56"/>
      <c r="J137" s="56"/>
      <c r="K137" s="56"/>
      <c r="L137" s="56"/>
    </row>
    <row r="138" spans="1:12" ht="16.5" customHeight="1">
      <c r="A138" s="54"/>
      <c r="F138" s="54"/>
      <c r="G138" s="54"/>
      <c r="H138" s="54"/>
      <c r="I138" s="56"/>
      <c r="J138" s="56"/>
      <c r="K138" s="56"/>
      <c r="L138" s="56"/>
    </row>
    <row r="139" spans="1:12" ht="16.5" customHeight="1">
      <c r="A139" s="54"/>
      <c r="F139" s="54"/>
      <c r="G139" s="54"/>
      <c r="H139" s="54"/>
      <c r="I139" s="56"/>
      <c r="J139" s="56"/>
      <c r="K139" s="56"/>
      <c r="L139" s="56"/>
    </row>
    <row r="140" spans="1:12" ht="16.5" customHeight="1">
      <c r="I140" s="56"/>
      <c r="J140" s="56"/>
      <c r="K140" s="56"/>
      <c r="L140" s="56"/>
    </row>
    <row r="141" spans="1:12" ht="16.5" customHeight="1">
      <c r="I141" s="56"/>
      <c r="J141" s="56"/>
      <c r="K141" s="56"/>
      <c r="L141" s="56"/>
    </row>
    <row r="142" spans="1:12" ht="16.5" customHeight="1">
      <c r="I142" s="56"/>
      <c r="J142" s="56"/>
      <c r="K142" s="56"/>
      <c r="L142" s="56"/>
    </row>
    <row r="143" spans="1:12" ht="16.5" customHeight="1">
      <c r="I143" s="56"/>
      <c r="J143" s="56"/>
      <c r="K143" s="56"/>
      <c r="L143" s="56"/>
    </row>
    <row r="144" spans="1:12" ht="16.5" customHeight="1">
      <c r="I144" s="56"/>
      <c r="J144" s="56"/>
      <c r="K144" s="56"/>
      <c r="L144" s="56"/>
    </row>
    <row r="145" spans="1:12" ht="16.5" customHeight="1">
      <c r="I145" s="56"/>
      <c r="J145" s="56"/>
      <c r="K145" s="56"/>
      <c r="L145" s="56"/>
    </row>
    <row r="146" spans="1:12" ht="16.5" customHeight="1">
      <c r="I146" s="56"/>
      <c r="J146" s="56"/>
      <c r="K146" s="56"/>
      <c r="L146" s="56"/>
    </row>
    <row r="147" spans="1:12" ht="16.5" customHeight="1">
      <c r="I147" s="56"/>
      <c r="J147" s="56"/>
      <c r="K147" s="56"/>
      <c r="L147" s="56"/>
    </row>
    <row r="148" spans="1:12" ht="16.5" customHeight="1">
      <c r="I148" s="56"/>
      <c r="J148" s="56"/>
      <c r="K148" s="56"/>
      <c r="L148" s="56"/>
    </row>
    <row r="149" spans="1:12" ht="16.5" customHeight="1">
      <c r="I149" s="56"/>
      <c r="J149" s="56"/>
      <c r="K149" s="56"/>
      <c r="L149" s="56"/>
    </row>
    <row r="150" spans="1:12" ht="16.5" customHeight="1">
      <c r="I150" s="56"/>
      <c r="J150" s="56"/>
      <c r="K150" s="56"/>
      <c r="L150" s="56"/>
    </row>
    <row r="151" spans="1:12" ht="16.5" customHeight="1">
      <c r="I151" s="56"/>
      <c r="J151" s="56"/>
      <c r="K151" s="56"/>
      <c r="L151" s="56"/>
    </row>
    <row r="152" spans="1:12" ht="16.5" customHeight="1">
      <c r="I152" s="56"/>
      <c r="J152" s="56"/>
      <c r="K152" s="56"/>
      <c r="L152" s="56"/>
    </row>
    <row r="153" spans="1:12" ht="16.5" customHeight="1">
      <c r="B153" s="54"/>
      <c r="C153" s="54"/>
      <c r="D153" s="54"/>
      <c r="E153" s="54"/>
      <c r="I153" s="56"/>
      <c r="J153" s="56"/>
      <c r="K153" s="56"/>
      <c r="L153" s="56"/>
    </row>
    <row r="154" spans="1:12" ht="16.5" customHeight="1">
      <c r="B154" s="54"/>
      <c r="C154" s="54"/>
      <c r="D154" s="54"/>
      <c r="E154" s="54"/>
      <c r="I154" s="56"/>
      <c r="J154" s="56"/>
      <c r="K154" s="56"/>
      <c r="L154" s="56"/>
    </row>
    <row r="155" spans="1:12" ht="16.5" customHeight="1">
      <c r="B155" s="54"/>
      <c r="C155" s="54"/>
      <c r="D155" s="54"/>
      <c r="E155" s="54"/>
      <c r="I155" s="56"/>
      <c r="J155" s="56"/>
      <c r="K155" s="56"/>
      <c r="L155" s="56"/>
    </row>
    <row r="156" spans="1:12" ht="16.5" customHeight="1">
      <c r="B156" s="54"/>
      <c r="C156" s="54"/>
      <c r="D156" s="54"/>
      <c r="E156" s="54"/>
      <c r="I156" s="56"/>
      <c r="J156" s="56"/>
      <c r="K156" s="56"/>
      <c r="L156" s="56"/>
    </row>
    <row r="157" spans="1:12" ht="16.5" customHeight="1">
      <c r="B157" s="54"/>
      <c r="C157" s="54"/>
      <c r="D157" s="54"/>
      <c r="E157" s="54"/>
      <c r="I157" s="56"/>
      <c r="J157" s="56"/>
      <c r="K157" s="56"/>
      <c r="L157" s="56"/>
    </row>
    <row r="158" spans="1:12" ht="16.5" customHeight="1">
      <c r="B158" s="54"/>
      <c r="C158" s="54"/>
      <c r="D158" s="54"/>
      <c r="E158" s="54"/>
      <c r="I158" s="56"/>
      <c r="J158" s="56"/>
      <c r="K158" s="56"/>
      <c r="L158" s="56"/>
    </row>
    <row r="159" spans="1:12" ht="16.5" customHeight="1">
      <c r="B159" s="54"/>
      <c r="C159" s="54"/>
      <c r="D159" s="54"/>
      <c r="E159" s="54"/>
      <c r="I159" s="56"/>
      <c r="J159" s="56"/>
      <c r="K159" s="56"/>
      <c r="L159" s="56"/>
    </row>
    <row r="160" spans="1:12" s="54" customFormat="1" ht="16.5" customHeight="1">
      <c r="A160" s="60"/>
      <c r="F160" s="60"/>
      <c r="G160" s="60"/>
      <c r="H160" s="60"/>
    </row>
    <row r="161" spans="1:12" s="54" customFormat="1" ht="16.5" customHeight="1">
      <c r="A161" s="60"/>
      <c r="B161" s="60"/>
      <c r="C161" s="60"/>
      <c r="D161" s="60"/>
      <c r="E161" s="60"/>
      <c r="F161" s="60"/>
      <c r="G161" s="60"/>
      <c r="H161" s="60"/>
    </row>
    <row r="162" spans="1:12" s="54" customFormat="1" ht="16.5" customHeight="1">
      <c r="A162" s="60"/>
      <c r="B162" s="60"/>
      <c r="C162" s="60"/>
      <c r="D162" s="60"/>
      <c r="E162" s="60"/>
      <c r="F162" s="60"/>
      <c r="G162" s="60"/>
      <c r="H162" s="60"/>
    </row>
    <row r="163" spans="1:12" s="54" customFormat="1" ht="16.5" customHeight="1">
      <c r="A163" s="60"/>
      <c r="B163" s="60"/>
      <c r="C163" s="60"/>
      <c r="D163" s="60"/>
      <c r="E163" s="60"/>
      <c r="F163" s="60"/>
      <c r="G163" s="60"/>
      <c r="H163" s="60"/>
    </row>
    <row r="164" spans="1:12" s="54" customFormat="1" ht="16.5" customHeight="1">
      <c r="A164" s="60"/>
      <c r="B164" s="60"/>
      <c r="C164" s="60"/>
      <c r="D164" s="60"/>
      <c r="E164" s="60"/>
      <c r="F164" s="60"/>
      <c r="G164" s="60"/>
      <c r="H164" s="60"/>
    </row>
    <row r="165" spans="1:12" s="54" customFormat="1" ht="16.5" customHeight="1">
      <c r="A165" s="60"/>
      <c r="B165" s="60"/>
      <c r="C165" s="60"/>
      <c r="D165" s="60"/>
      <c r="E165" s="60"/>
      <c r="F165" s="60"/>
      <c r="G165" s="60"/>
      <c r="H165" s="60"/>
    </row>
    <row r="166" spans="1:12" s="54" customFormat="1" ht="16.5" customHeight="1">
      <c r="A166" s="60"/>
      <c r="B166" s="60"/>
      <c r="C166" s="60"/>
      <c r="D166" s="60"/>
      <c r="E166" s="60"/>
      <c r="F166" s="60"/>
      <c r="G166" s="60"/>
      <c r="H166" s="60"/>
    </row>
    <row r="167" spans="1:12" s="54" customFormat="1" ht="16.5" customHeight="1">
      <c r="A167" s="60"/>
      <c r="B167" s="60"/>
      <c r="C167" s="60"/>
      <c r="D167" s="60"/>
      <c r="E167" s="60"/>
      <c r="F167" s="60"/>
      <c r="G167" s="60"/>
      <c r="H167" s="60"/>
    </row>
    <row r="168" spans="1:12" ht="16.5" customHeight="1">
      <c r="I168" s="56"/>
      <c r="J168" s="56"/>
      <c r="K168" s="56"/>
      <c r="L168" s="56"/>
    </row>
    <row r="169" spans="1:12" ht="16.5" customHeight="1">
      <c r="I169" s="56"/>
      <c r="J169" s="56"/>
      <c r="K169" s="56"/>
      <c r="L169" s="56"/>
    </row>
    <row r="170" spans="1:12" ht="16.5" customHeight="1">
      <c r="I170" s="56"/>
      <c r="J170" s="56"/>
      <c r="K170" s="56"/>
      <c r="L170" s="56"/>
    </row>
    <row r="171" spans="1:12" ht="16.5" customHeight="1">
      <c r="I171" s="56"/>
      <c r="J171" s="56"/>
      <c r="K171" s="56"/>
      <c r="L171" s="56"/>
    </row>
    <row r="172" spans="1:12" ht="16.5" customHeight="1">
      <c r="I172" s="56"/>
      <c r="J172" s="56"/>
      <c r="K172" s="56"/>
      <c r="L172" s="56"/>
    </row>
    <row r="173" spans="1:12" ht="16.5" customHeight="1">
      <c r="I173" s="56"/>
      <c r="J173" s="56"/>
      <c r="K173" s="56"/>
      <c r="L173" s="56"/>
    </row>
    <row r="174" spans="1:12" ht="16.5" customHeight="1">
      <c r="I174" s="56"/>
      <c r="J174" s="56"/>
      <c r="K174" s="56"/>
      <c r="L174" s="56"/>
    </row>
    <row r="175" spans="1:12" ht="16.5" customHeight="1">
      <c r="I175" s="56"/>
      <c r="J175" s="56"/>
      <c r="K175" s="56"/>
      <c r="L175" s="56"/>
    </row>
    <row r="176" spans="1:12" ht="16.5" customHeight="1">
      <c r="I176" s="56"/>
      <c r="J176" s="56"/>
      <c r="K176" s="56"/>
      <c r="L176" s="56"/>
    </row>
    <row r="177" spans="9:12" ht="16.5" customHeight="1">
      <c r="I177" s="56"/>
      <c r="J177" s="56"/>
      <c r="K177" s="56"/>
      <c r="L177" s="56"/>
    </row>
    <row r="178" spans="9:12" ht="16.5" customHeight="1">
      <c r="I178" s="56"/>
      <c r="J178" s="56"/>
      <c r="K178" s="56"/>
      <c r="L178" s="56"/>
    </row>
    <row r="179" spans="9:12" ht="16.5" customHeight="1">
      <c r="I179" s="56"/>
      <c r="J179" s="56"/>
      <c r="K179" s="56"/>
      <c r="L179" s="56"/>
    </row>
    <row r="180" spans="9:12" ht="16.5" customHeight="1">
      <c r="I180" s="56"/>
      <c r="J180" s="56"/>
      <c r="K180" s="56"/>
      <c r="L180" s="56"/>
    </row>
    <row r="181" spans="9:12" ht="16.5" customHeight="1">
      <c r="I181" s="56"/>
      <c r="J181" s="56"/>
      <c r="K181" s="56"/>
      <c r="L181" s="56"/>
    </row>
    <row r="182" spans="9:12" ht="16.5" customHeight="1">
      <c r="I182" s="56"/>
      <c r="J182" s="56"/>
      <c r="K182" s="56"/>
      <c r="L182" s="56"/>
    </row>
    <row r="183" spans="9:12" ht="16.5" customHeight="1">
      <c r="I183" s="56"/>
      <c r="J183" s="56"/>
      <c r="K183" s="56"/>
      <c r="L183" s="56"/>
    </row>
    <row r="184" spans="9:12" ht="16.5" customHeight="1">
      <c r="I184" s="56"/>
      <c r="J184" s="56"/>
      <c r="K184" s="56"/>
      <c r="L184" s="56"/>
    </row>
    <row r="185" spans="9:12" ht="16.5" customHeight="1">
      <c r="I185" s="56"/>
      <c r="J185" s="56"/>
      <c r="K185" s="56"/>
      <c r="L185" s="56"/>
    </row>
    <row r="186" spans="9:12" ht="16.5" customHeight="1">
      <c r="I186" s="56"/>
      <c r="J186" s="56"/>
      <c r="K186" s="56"/>
      <c r="L186" s="56"/>
    </row>
    <row r="187" spans="9:12" ht="16.5" customHeight="1">
      <c r="I187" s="56"/>
      <c r="J187" s="56"/>
      <c r="K187" s="56"/>
      <c r="L187" s="56"/>
    </row>
    <row r="188" spans="9:12" ht="16.5" customHeight="1">
      <c r="I188" s="56"/>
      <c r="J188" s="56"/>
      <c r="K188" s="56"/>
      <c r="L188" s="56"/>
    </row>
    <row r="189" spans="9:12" ht="16.5" customHeight="1">
      <c r="I189" s="56"/>
      <c r="J189" s="56"/>
      <c r="K189" s="56"/>
      <c r="L189" s="56"/>
    </row>
    <row r="190" spans="9:12" ht="16.5" customHeight="1">
      <c r="I190" s="56"/>
      <c r="J190" s="56"/>
      <c r="K190" s="56"/>
      <c r="L190" s="56"/>
    </row>
    <row r="191" spans="9:12" ht="16.5" customHeight="1">
      <c r="I191" s="56"/>
      <c r="J191" s="56"/>
      <c r="K191" s="56"/>
      <c r="L191" s="56"/>
    </row>
    <row r="192" spans="9:12" ht="16.5" customHeight="1">
      <c r="I192" s="56"/>
      <c r="J192" s="56"/>
      <c r="K192" s="56"/>
      <c r="L192" s="56"/>
    </row>
    <row r="193" spans="1:12" ht="16.5" customHeight="1">
      <c r="I193" s="56"/>
      <c r="J193" s="56"/>
      <c r="K193" s="56"/>
      <c r="L193" s="56"/>
    </row>
    <row r="194" spans="1:12" ht="16.5" customHeight="1">
      <c r="I194" s="56"/>
      <c r="J194" s="56"/>
      <c r="K194" s="56"/>
      <c r="L194" s="56"/>
    </row>
    <row r="195" spans="1:12" ht="16.5" customHeight="1">
      <c r="I195" s="56"/>
      <c r="J195" s="56"/>
      <c r="K195" s="56"/>
      <c r="L195" s="56"/>
    </row>
    <row r="196" spans="1:12" ht="16.5" customHeight="1">
      <c r="I196" s="56"/>
      <c r="J196" s="56"/>
      <c r="K196" s="56"/>
      <c r="L196" s="56"/>
    </row>
    <row r="197" spans="1:12" ht="16.5" customHeight="1">
      <c r="I197" s="56"/>
      <c r="J197" s="56"/>
      <c r="K197" s="56"/>
      <c r="L197" s="56"/>
    </row>
    <row r="198" spans="1:12" ht="16.5" customHeight="1">
      <c r="I198" s="56"/>
      <c r="J198" s="56"/>
      <c r="K198" s="56"/>
      <c r="L198" s="56"/>
    </row>
    <row r="199" spans="1:12" ht="16.5" customHeight="1">
      <c r="I199" s="56"/>
      <c r="J199" s="56"/>
      <c r="K199" s="56"/>
      <c r="L199" s="56"/>
    </row>
    <row r="200" spans="1:12" ht="16.5" customHeight="1">
      <c r="A200" s="54"/>
      <c r="F200" s="54"/>
      <c r="G200" s="54"/>
      <c r="H200" s="54"/>
      <c r="I200" s="56"/>
      <c r="J200" s="56"/>
      <c r="K200" s="56"/>
      <c r="L200" s="56"/>
    </row>
    <row r="201" spans="1:12" ht="16.5" customHeight="1">
      <c r="A201" s="54"/>
      <c r="F201" s="54"/>
      <c r="G201" s="54"/>
      <c r="H201" s="54"/>
      <c r="I201" s="56"/>
      <c r="J201" s="56"/>
      <c r="K201" s="56"/>
      <c r="L201" s="56"/>
    </row>
    <row r="202" spans="1:12" ht="16.5" customHeight="1">
      <c r="A202" s="54"/>
      <c r="F202" s="54"/>
      <c r="G202" s="54"/>
      <c r="H202" s="54"/>
      <c r="I202" s="56"/>
      <c r="J202" s="56"/>
      <c r="K202" s="56"/>
      <c r="L202" s="56"/>
    </row>
    <row r="203" spans="1:12" ht="16.5" customHeight="1">
      <c r="A203" s="54"/>
      <c r="F203" s="54"/>
      <c r="G203" s="54"/>
      <c r="H203" s="54"/>
      <c r="I203" s="56"/>
      <c r="J203" s="56"/>
      <c r="K203" s="56"/>
      <c r="L203" s="56"/>
    </row>
    <row r="204" spans="1:12" ht="16.5" customHeight="1">
      <c r="A204" s="54"/>
      <c r="F204" s="54"/>
      <c r="G204" s="54"/>
      <c r="H204" s="54"/>
      <c r="I204" s="56"/>
      <c r="J204" s="56"/>
      <c r="K204" s="56"/>
      <c r="L204" s="56"/>
    </row>
    <row r="205" spans="1:12" ht="16.5" customHeight="1">
      <c r="A205" s="54"/>
      <c r="F205" s="54"/>
      <c r="G205" s="54"/>
      <c r="H205" s="54"/>
      <c r="I205" s="98"/>
      <c r="J205" s="54"/>
      <c r="K205" s="98"/>
      <c r="L205" s="54"/>
    </row>
    <row r="206" spans="1:12" ht="16.5" customHeight="1">
      <c r="A206" s="54"/>
      <c r="F206" s="54"/>
      <c r="G206" s="54"/>
      <c r="H206" s="54"/>
      <c r="I206" s="98"/>
      <c r="J206" s="54"/>
      <c r="K206" s="98"/>
      <c r="L206" s="54"/>
    </row>
    <row r="207" spans="1:12" ht="16.5" customHeight="1">
      <c r="A207" s="54"/>
      <c r="F207" s="54"/>
      <c r="G207" s="54"/>
      <c r="H207" s="54"/>
      <c r="I207" s="98"/>
      <c r="J207" s="54"/>
      <c r="K207" s="98"/>
      <c r="L207" s="54"/>
    </row>
    <row r="221" spans="2:5" ht="16.5" customHeight="1">
      <c r="B221" s="54"/>
      <c r="C221" s="54"/>
      <c r="D221" s="54"/>
      <c r="E221" s="54"/>
    </row>
    <row r="222" spans="2:5" ht="16.5" customHeight="1">
      <c r="B222" s="54"/>
      <c r="C222" s="54"/>
      <c r="D222" s="54"/>
      <c r="E222" s="54"/>
    </row>
    <row r="223" spans="2:5" ht="16.5" customHeight="1">
      <c r="B223" s="54"/>
      <c r="C223" s="54"/>
      <c r="D223" s="54"/>
      <c r="E223" s="54"/>
    </row>
    <row r="224" spans="2:5" ht="16.5" customHeight="1">
      <c r="B224" s="54"/>
      <c r="C224" s="54"/>
      <c r="D224" s="54"/>
      <c r="E224" s="54"/>
    </row>
    <row r="225" spans="1:12" ht="16.5" customHeight="1">
      <c r="B225" s="54"/>
      <c r="C225" s="54"/>
      <c r="D225" s="54"/>
      <c r="E225" s="54"/>
    </row>
    <row r="226" spans="1:12" ht="16.5" customHeight="1">
      <c r="B226" s="54"/>
      <c r="C226" s="54"/>
      <c r="D226" s="54"/>
      <c r="E226" s="54"/>
    </row>
    <row r="227" spans="1:12" ht="16.5" customHeight="1">
      <c r="B227" s="54"/>
      <c r="C227" s="54"/>
      <c r="D227" s="54"/>
      <c r="E227" s="54"/>
    </row>
    <row r="228" spans="1:12" s="54" customFormat="1" ht="16.5" customHeight="1">
      <c r="A228" s="60"/>
      <c r="F228" s="60"/>
      <c r="G228" s="60"/>
      <c r="H228" s="60"/>
      <c r="I228" s="61"/>
      <c r="J228" s="60"/>
      <c r="K228" s="61"/>
      <c r="L228" s="60"/>
    </row>
    <row r="229" spans="1:12" s="54" customFormat="1" ht="16.5" customHeight="1">
      <c r="A229" s="60"/>
      <c r="B229" s="60"/>
      <c r="C229" s="60"/>
      <c r="D229" s="60"/>
      <c r="E229" s="60"/>
      <c r="F229" s="60"/>
      <c r="G229" s="60"/>
      <c r="H229" s="60"/>
      <c r="I229" s="61"/>
      <c r="J229" s="60"/>
      <c r="K229" s="61"/>
      <c r="L229" s="60"/>
    </row>
    <row r="230" spans="1:12" s="54" customFormat="1" ht="16.5" customHeight="1">
      <c r="A230" s="60"/>
      <c r="B230" s="60"/>
      <c r="C230" s="60"/>
      <c r="D230" s="60"/>
      <c r="E230" s="60"/>
      <c r="F230" s="60"/>
      <c r="G230" s="60"/>
      <c r="H230" s="60"/>
      <c r="I230" s="61"/>
      <c r="J230" s="60"/>
      <c r="K230" s="61"/>
      <c r="L230" s="60"/>
    </row>
    <row r="231" spans="1:12" s="54" customFormat="1" ht="16.5" customHeight="1">
      <c r="A231" s="60"/>
      <c r="B231" s="60"/>
      <c r="C231" s="60"/>
      <c r="D231" s="60"/>
      <c r="E231" s="60"/>
      <c r="F231" s="60"/>
      <c r="G231" s="60"/>
      <c r="H231" s="60"/>
      <c r="I231" s="61"/>
      <c r="J231" s="60"/>
      <c r="K231" s="61"/>
      <c r="L231" s="60"/>
    </row>
    <row r="232" spans="1:12" s="54" customFormat="1" ht="16.5" customHeight="1">
      <c r="A232" s="60"/>
      <c r="B232" s="60"/>
      <c r="C232" s="60"/>
      <c r="D232" s="60"/>
      <c r="E232" s="60"/>
      <c r="F232" s="60"/>
      <c r="G232" s="60"/>
      <c r="H232" s="60"/>
      <c r="I232" s="61"/>
      <c r="J232" s="60"/>
      <c r="K232" s="61"/>
      <c r="L232" s="60"/>
    </row>
    <row r="233" spans="1:12" s="54" customFormat="1" ht="16.5" customHeight="1">
      <c r="A233" s="60"/>
      <c r="B233" s="60"/>
      <c r="C233" s="60"/>
      <c r="D233" s="60"/>
      <c r="E233" s="60"/>
      <c r="F233" s="60"/>
      <c r="G233" s="60"/>
      <c r="H233" s="60"/>
      <c r="I233" s="61"/>
      <c r="J233" s="60"/>
      <c r="K233" s="61"/>
      <c r="L233" s="60"/>
    </row>
    <row r="234" spans="1:12" s="54" customFormat="1" ht="16.5" customHeight="1">
      <c r="A234" s="60"/>
      <c r="B234" s="60"/>
      <c r="C234" s="60"/>
      <c r="D234" s="60"/>
      <c r="E234" s="60"/>
      <c r="F234" s="60"/>
      <c r="G234" s="60"/>
      <c r="H234" s="60"/>
      <c r="I234" s="61"/>
      <c r="J234" s="60"/>
      <c r="K234" s="61"/>
      <c r="L234" s="60"/>
    </row>
    <row r="235" spans="1:12" s="54" customFormat="1" ht="16.5" customHeight="1">
      <c r="A235" s="60"/>
      <c r="B235" s="60"/>
      <c r="C235" s="60"/>
      <c r="D235" s="60"/>
      <c r="E235" s="60"/>
      <c r="F235" s="60"/>
      <c r="G235" s="60"/>
      <c r="H235" s="60"/>
      <c r="I235" s="61"/>
      <c r="J235" s="60"/>
      <c r="K235" s="61"/>
      <c r="L235" s="60"/>
    </row>
    <row r="268" spans="1:12" ht="16.5" customHeight="1">
      <c r="A268" s="54"/>
      <c r="F268" s="54"/>
      <c r="G268" s="54"/>
      <c r="H268" s="54"/>
      <c r="I268" s="98"/>
      <c r="J268" s="54"/>
      <c r="K268" s="98"/>
      <c r="L268" s="54"/>
    </row>
    <row r="269" spans="1:12" ht="16.5" customHeight="1">
      <c r="A269" s="54"/>
      <c r="F269" s="54"/>
      <c r="G269" s="54"/>
      <c r="H269" s="54"/>
      <c r="I269" s="98"/>
      <c r="J269" s="54"/>
      <c r="K269" s="98"/>
      <c r="L269" s="54"/>
    </row>
    <row r="270" spans="1:12" ht="16.5" customHeight="1">
      <c r="A270" s="54"/>
      <c r="F270" s="54"/>
      <c r="G270" s="54"/>
      <c r="H270" s="54"/>
      <c r="I270" s="98"/>
      <c r="J270" s="54"/>
      <c r="K270" s="98"/>
      <c r="L270" s="54"/>
    </row>
    <row r="271" spans="1:12" ht="16.5" customHeight="1">
      <c r="A271" s="54"/>
      <c r="F271" s="54"/>
      <c r="G271" s="54"/>
      <c r="H271" s="54"/>
      <c r="I271" s="98"/>
      <c r="J271" s="54"/>
      <c r="K271" s="98"/>
      <c r="L271" s="54"/>
    </row>
    <row r="272" spans="1:12" ht="16.5" customHeight="1">
      <c r="A272" s="54"/>
      <c r="F272" s="54"/>
      <c r="G272" s="54"/>
      <c r="H272" s="54"/>
      <c r="I272" s="98"/>
      <c r="J272" s="54"/>
      <c r="K272" s="98"/>
      <c r="L272" s="54"/>
    </row>
    <row r="273" spans="1:12" ht="16.5" customHeight="1">
      <c r="A273" s="54"/>
      <c r="F273" s="54"/>
      <c r="G273" s="54"/>
      <c r="H273" s="54"/>
      <c r="I273" s="98"/>
      <c r="J273" s="54"/>
      <c r="K273" s="98"/>
      <c r="L273" s="54"/>
    </row>
    <row r="274" spans="1:12" ht="16.5" customHeight="1">
      <c r="A274" s="54"/>
      <c r="F274" s="54"/>
      <c r="G274" s="54"/>
      <c r="H274" s="54"/>
      <c r="I274" s="98"/>
      <c r="J274" s="54"/>
      <c r="K274" s="98"/>
      <c r="L274" s="54"/>
    </row>
    <row r="275" spans="1:12" ht="16.5" customHeight="1">
      <c r="A275" s="54"/>
      <c r="F275" s="54"/>
      <c r="G275" s="54"/>
      <c r="H275" s="54"/>
      <c r="I275" s="98"/>
      <c r="J275" s="54"/>
      <c r="K275" s="98"/>
      <c r="L275" s="54"/>
    </row>
    <row r="289" spans="1:12" ht="16.5" customHeight="1">
      <c r="B289" s="54"/>
      <c r="C289" s="54"/>
      <c r="D289" s="54"/>
      <c r="E289" s="54"/>
    </row>
    <row r="290" spans="1:12" ht="16.5" customHeight="1">
      <c r="B290" s="54"/>
      <c r="C290" s="54"/>
      <c r="D290" s="54"/>
      <c r="E290" s="54"/>
    </row>
    <row r="291" spans="1:12" ht="16.5" customHeight="1">
      <c r="B291" s="54"/>
      <c r="C291" s="54"/>
      <c r="D291" s="54"/>
      <c r="E291" s="54"/>
    </row>
    <row r="292" spans="1:12" ht="16.5" customHeight="1">
      <c r="B292" s="54"/>
      <c r="C292" s="54"/>
      <c r="D292" s="54"/>
      <c r="E292" s="54"/>
    </row>
    <row r="293" spans="1:12" ht="16.5" customHeight="1">
      <c r="B293" s="54"/>
      <c r="C293" s="54"/>
      <c r="D293" s="54"/>
      <c r="E293" s="54"/>
    </row>
    <row r="294" spans="1:12" ht="16.5" customHeight="1">
      <c r="B294" s="54"/>
      <c r="C294" s="54"/>
      <c r="D294" s="54"/>
      <c r="E294" s="54"/>
    </row>
    <row r="295" spans="1:12" ht="16.5" customHeight="1">
      <c r="B295" s="54"/>
      <c r="C295" s="54"/>
      <c r="D295" s="54"/>
      <c r="E295" s="54"/>
    </row>
    <row r="296" spans="1:12" s="54" customFormat="1" ht="16.5" customHeight="1">
      <c r="A296" s="60"/>
      <c r="F296" s="60"/>
      <c r="G296" s="60"/>
      <c r="H296" s="60"/>
      <c r="I296" s="61"/>
      <c r="J296" s="60"/>
      <c r="K296" s="61"/>
      <c r="L296" s="60"/>
    </row>
    <row r="297" spans="1:12" s="54" customFormat="1" ht="16.5" customHeight="1">
      <c r="A297" s="60"/>
      <c r="B297" s="60"/>
      <c r="C297" s="60"/>
      <c r="D297" s="60"/>
      <c r="E297" s="60"/>
      <c r="F297" s="60"/>
      <c r="G297" s="60"/>
      <c r="H297" s="60"/>
      <c r="I297" s="61"/>
      <c r="J297" s="60"/>
      <c r="K297" s="61"/>
      <c r="L297" s="60"/>
    </row>
    <row r="298" spans="1:12" s="54" customFormat="1" ht="16.5" customHeight="1">
      <c r="A298" s="60"/>
      <c r="B298" s="60"/>
      <c r="C298" s="60"/>
      <c r="D298" s="60"/>
      <c r="E298" s="60"/>
      <c r="F298" s="60"/>
      <c r="G298" s="60"/>
      <c r="H298" s="60"/>
      <c r="I298" s="61"/>
      <c r="J298" s="60"/>
      <c r="K298" s="61"/>
      <c r="L298" s="60"/>
    </row>
    <row r="299" spans="1:12" s="54" customFormat="1" ht="16.5" customHeight="1">
      <c r="A299" s="60"/>
      <c r="B299" s="60"/>
      <c r="C299" s="60"/>
      <c r="D299" s="60"/>
      <c r="E299" s="60"/>
      <c r="F299" s="60"/>
      <c r="G299" s="60"/>
      <c r="H299" s="60"/>
      <c r="I299" s="61"/>
      <c r="J299" s="60"/>
      <c r="K299" s="61"/>
      <c r="L299" s="60"/>
    </row>
    <row r="300" spans="1:12" s="54" customFormat="1" ht="16.5" customHeight="1">
      <c r="A300" s="60"/>
      <c r="B300" s="60"/>
      <c r="C300" s="60"/>
      <c r="D300" s="60"/>
      <c r="E300" s="60"/>
      <c r="F300" s="60"/>
      <c r="G300" s="60"/>
      <c r="H300" s="60"/>
      <c r="I300" s="61"/>
      <c r="J300" s="60"/>
      <c r="K300" s="61"/>
      <c r="L300" s="60"/>
    </row>
    <row r="301" spans="1:12" s="54" customFormat="1" ht="16.5" customHeight="1">
      <c r="A301" s="60"/>
      <c r="B301" s="60"/>
      <c r="C301" s="60"/>
      <c r="D301" s="60"/>
      <c r="E301" s="60"/>
      <c r="F301" s="60"/>
      <c r="G301" s="60"/>
      <c r="H301" s="60"/>
      <c r="I301" s="61"/>
      <c r="J301" s="60"/>
      <c r="K301" s="61"/>
      <c r="L301" s="60"/>
    </row>
    <row r="302" spans="1:12" s="54" customFormat="1" ht="16.5" customHeight="1">
      <c r="A302" s="60"/>
      <c r="B302" s="60"/>
      <c r="C302" s="60"/>
      <c r="D302" s="60"/>
      <c r="E302" s="60"/>
      <c r="F302" s="60"/>
      <c r="G302" s="60"/>
      <c r="H302" s="60"/>
      <c r="I302" s="61"/>
      <c r="J302" s="60"/>
      <c r="K302" s="61"/>
      <c r="L302" s="60"/>
    </row>
    <row r="303" spans="1:12" s="54" customFormat="1" ht="16.5" customHeight="1">
      <c r="A303" s="60"/>
      <c r="B303" s="60"/>
      <c r="C303" s="60"/>
      <c r="D303" s="60"/>
      <c r="E303" s="60"/>
      <c r="F303" s="60"/>
      <c r="G303" s="60"/>
      <c r="H303" s="60"/>
      <c r="I303" s="61"/>
      <c r="J303" s="60"/>
      <c r="K303" s="61"/>
      <c r="L303" s="60"/>
    </row>
    <row r="336" spans="1:12" ht="16.5" customHeight="1">
      <c r="A336" s="54"/>
      <c r="F336" s="54"/>
      <c r="G336" s="54"/>
      <c r="H336" s="54"/>
      <c r="I336" s="98"/>
      <c r="J336" s="54"/>
      <c r="K336" s="98"/>
      <c r="L336" s="54"/>
    </row>
    <row r="337" spans="1:12" ht="16.5" customHeight="1">
      <c r="A337" s="54"/>
      <c r="F337" s="54"/>
      <c r="G337" s="54"/>
      <c r="H337" s="54"/>
      <c r="I337" s="98"/>
      <c r="J337" s="54"/>
      <c r="K337" s="98"/>
      <c r="L337" s="54"/>
    </row>
    <row r="338" spans="1:12" ht="16.5" customHeight="1">
      <c r="A338" s="54"/>
      <c r="F338" s="54"/>
      <c r="G338" s="54"/>
      <c r="H338" s="54"/>
      <c r="I338" s="98"/>
      <c r="J338" s="54"/>
      <c r="K338" s="98"/>
      <c r="L338" s="54"/>
    </row>
    <row r="339" spans="1:12" ht="16.5" customHeight="1">
      <c r="A339" s="54"/>
      <c r="F339" s="54"/>
      <c r="G339" s="54"/>
      <c r="H339" s="54"/>
      <c r="I339" s="98"/>
      <c r="J339" s="54"/>
      <c r="K339" s="98"/>
      <c r="L339" s="54"/>
    </row>
    <row r="340" spans="1:12" ht="16.5" customHeight="1">
      <c r="A340" s="54"/>
      <c r="F340" s="54"/>
      <c r="G340" s="54"/>
      <c r="H340" s="54"/>
      <c r="I340" s="98"/>
      <c r="J340" s="54"/>
      <c r="K340" s="98"/>
      <c r="L340" s="54"/>
    </row>
    <row r="341" spans="1:12" ht="16.5" customHeight="1">
      <c r="A341" s="54"/>
      <c r="F341" s="54"/>
      <c r="G341" s="54"/>
      <c r="H341" s="54"/>
      <c r="I341" s="98"/>
      <c r="J341" s="54"/>
      <c r="K341" s="98"/>
      <c r="L341" s="54"/>
    </row>
    <row r="342" spans="1:12" ht="16.5" customHeight="1">
      <c r="A342" s="54"/>
      <c r="F342" s="54"/>
      <c r="G342" s="54"/>
      <c r="H342" s="54"/>
      <c r="I342" s="98"/>
      <c r="J342" s="54"/>
      <c r="K342" s="98"/>
      <c r="L342" s="54"/>
    </row>
    <row r="343" spans="1:12" ht="16.5" customHeight="1">
      <c r="A343" s="54"/>
      <c r="F343" s="54"/>
      <c r="G343" s="54"/>
      <c r="H343" s="54"/>
      <c r="I343" s="98"/>
      <c r="J343" s="54"/>
      <c r="K343" s="98"/>
      <c r="L343" s="54"/>
    </row>
    <row r="364" spans="1:12" s="54" customFormat="1" ht="16.5" customHeight="1">
      <c r="A364" s="60"/>
      <c r="B364" s="60"/>
      <c r="C364" s="60"/>
      <c r="D364" s="60"/>
      <c r="E364" s="60"/>
      <c r="F364" s="60"/>
      <c r="G364" s="60"/>
      <c r="H364" s="60"/>
      <c r="I364" s="61"/>
      <c r="J364" s="60"/>
      <c r="K364" s="61"/>
      <c r="L364" s="60"/>
    </row>
    <row r="365" spans="1:12" s="54" customFormat="1" ht="16.5" customHeight="1">
      <c r="A365" s="60"/>
      <c r="B365" s="60"/>
      <c r="C365" s="60"/>
      <c r="D365" s="60"/>
      <c r="E365" s="60"/>
      <c r="F365" s="60"/>
      <c r="G365" s="60"/>
      <c r="H365" s="60"/>
      <c r="I365" s="61"/>
      <c r="J365" s="60"/>
      <c r="K365" s="61"/>
      <c r="L365" s="60"/>
    </row>
    <row r="366" spans="1:12" s="54" customFormat="1" ht="16.5" customHeight="1">
      <c r="A366" s="60"/>
      <c r="B366" s="60"/>
      <c r="C366" s="60"/>
      <c r="D366" s="60"/>
      <c r="E366" s="60"/>
      <c r="F366" s="60"/>
      <c r="G366" s="60"/>
      <c r="H366" s="60"/>
      <c r="I366" s="61"/>
      <c r="J366" s="60"/>
      <c r="K366" s="61"/>
      <c r="L366" s="60"/>
    </row>
    <row r="367" spans="1:12" s="54" customFormat="1" ht="16.5" customHeight="1">
      <c r="A367" s="60"/>
      <c r="B367" s="60"/>
      <c r="C367" s="60"/>
      <c r="D367" s="60"/>
      <c r="E367" s="60"/>
      <c r="F367" s="60"/>
      <c r="G367" s="60"/>
      <c r="H367" s="60"/>
      <c r="I367" s="61"/>
      <c r="J367" s="60"/>
      <c r="K367" s="61"/>
      <c r="L367" s="60"/>
    </row>
    <row r="368" spans="1:12" s="54" customFormat="1" ht="16.5" customHeight="1">
      <c r="A368" s="60"/>
      <c r="B368" s="60"/>
      <c r="C368" s="60"/>
      <c r="D368" s="60"/>
      <c r="E368" s="60"/>
      <c r="F368" s="60"/>
      <c r="G368" s="60"/>
      <c r="H368" s="60"/>
      <c r="I368" s="61"/>
      <c r="J368" s="60"/>
      <c r="K368" s="61"/>
      <c r="L368" s="60"/>
    </row>
    <row r="369" spans="1:12" s="54" customFormat="1" ht="16.5" customHeight="1">
      <c r="A369" s="60"/>
      <c r="B369" s="60"/>
      <c r="C369" s="60"/>
      <c r="D369" s="60"/>
      <c r="E369" s="60"/>
      <c r="F369" s="60"/>
      <c r="G369" s="60"/>
      <c r="H369" s="60"/>
      <c r="I369" s="61"/>
      <c r="J369" s="60"/>
      <c r="K369" s="61"/>
      <c r="L369" s="60"/>
    </row>
    <row r="370" spans="1:12" s="54" customFormat="1" ht="16.5" customHeight="1">
      <c r="A370" s="60"/>
      <c r="B370" s="60"/>
      <c r="C370" s="60"/>
      <c r="D370" s="60"/>
      <c r="E370" s="60"/>
      <c r="F370" s="60"/>
      <c r="G370" s="60"/>
      <c r="H370" s="60"/>
      <c r="I370" s="61"/>
      <c r="J370" s="60"/>
      <c r="K370" s="61"/>
      <c r="L370" s="60"/>
    </row>
    <row r="371" spans="1:12" s="54" customFormat="1" ht="16.5" customHeight="1">
      <c r="A371" s="60"/>
      <c r="B371" s="60"/>
      <c r="C371" s="60"/>
      <c r="D371" s="60"/>
      <c r="E371" s="60"/>
      <c r="F371" s="60"/>
      <c r="G371" s="60"/>
      <c r="H371" s="60"/>
      <c r="I371" s="61"/>
      <c r="J371" s="60"/>
      <c r="K371" s="61"/>
      <c r="L371" s="60"/>
    </row>
    <row r="404" spans="1:12" ht="16.5" customHeight="1">
      <c r="A404" s="54"/>
      <c r="F404" s="54"/>
      <c r="G404" s="54"/>
      <c r="H404" s="54"/>
      <c r="I404" s="98"/>
      <c r="J404" s="54"/>
      <c r="K404" s="98"/>
      <c r="L404" s="54"/>
    </row>
    <row r="405" spans="1:12" ht="16.5" customHeight="1">
      <c r="A405" s="54"/>
      <c r="F405" s="54"/>
      <c r="G405" s="54"/>
      <c r="H405" s="54"/>
      <c r="I405" s="98"/>
      <c r="J405" s="54"/>
      <c r="K405" s="98"/>
      <c r="L405" s="54"/>
    </row>
    <row r="406" spans="1:12" ht="16.5" customHeight="1">
      <c r="A406" s="54"/>
      <c r="F406" s="54"/>
      <c r="G406" s="54"/>
      <c r="H406" s="54"/>
      <c r="I406" s="98"/>
      <c r="J406" s="54"/>
      <c r="K406" s="98"/>
      <c r="L406" s="54"/>
    </row>
    <row r="407" spans="1:12" ht="16.5" customHeight="1">
      <c r="A407" s="54"/>
      <c r="F407" s="54"/>
      <c r="G407" s="54"/>
      <c r="H407" s="54"/>
      <c r="I407" s="98"/>
      <c r="J407" s="54"/>
      <c r="K407" s="98"/>
      <c r="L407" s="54"/>
    </row>
    <row r="408" spans="1:12" ht="16.5" customHeight="1">
      <c r="A408" s="54"/>
      <c r="F408" s="54"/>
      <c r="G408" s="54"/>
      <c r="H408" s="54"/>
      <c r="I408" s="98"/>
      <c r="J408" s="54"/>
      <c r="K408" s="98"/>
      <c r="L408" s="54"/>
    </row>
    <row r="409" spans="1:12" ht="16.5" customHeight="1">
      <c r="A409" s="54"/>
      <c r="F409" s="54"/>
      <c r="G409" s="54"/>
      <c r="H409" s="54"/>
      <c r="I409" s="98"/>
      <c r="J409" s="54"/>
      <c r="K409" s="98"/>
      <c r="L409" s="54"/>
    </row>
    <row r="410" spans="1:12" ht="16.5" customHeight="1">
      <c r="A410" s="54"/>
      <c r="F410" s="54"/>
      <c r="G410" s="54"/>
      <c r="H410" s="54"/>
      <c r="I410" s="98"/>
      <c r="J410" s="54"/>
      <c r="K410" s="98"/>
      <c r="L410" s="54"/>
    </row>
    <row r="411" spans="1:12" ht="16.5" customHeight="1">
      <c r="A411" s="54"/>
      <c r="F411" s="54"/>
      <c r="G411" s="54"/>
      <c r="H411" s="54"/>
      <c r="I411" s="98"/>
      <c r="J411" s="54"/>
      <c r="K411" s="98"/>
      <c r="L411" s="54"/>
    </row>
  </sheetData>
  <mergeCells count="25">
    <mergeCell ref="B2:E2"/>
    <mergeCell ref="G26:G27"/>
    <mergeCell ref="H26:H27"/>
    <mergeCell ref="H24:H25"/>
    <mergeCell ref="G24:G25"/>
    <mergeCell ref="G22:G23"/>
    <mergeCell ref="H22:H23"/>
    <mergeCell ref="G20:G21"/>
    <mergeCell ref="H20:H21"/>
    <mergeCell ref="H18:H19"/>
    <mergeCell ref="G18:G19"/>
    <mergeCell ref="G16:G17"/>
    <mergeCell ref="H16:H17"/>
    <mergeCell ref="G14:G15"/>
    <mergeCell ref="H14:H15"/>
    <mergeCell ref="G12:G13"/>
    <mergeCell ref="G6:G7"/>
    <mergeCell ref="H6:H7"/>
    <mergeCell ref="G4:G5"/>
    <mergeCell ref="H4:H5"/>
    <mergeCell ref="H12:H13"/>
    <mergeCell ref="G10:G11"/>
    <mergeCell ref="H10:H11"/>
    <mergeCell ref="H8:H9"/>
    <mergeCell ref="G8:G9"/>
  </mergeCells>
  <phoneticPr fontId="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F34AB-BED9-43D6-882D-770CDBA03001}">
  <sheetPr>
    <tabColor theme="9" tint="0.39997558519241921"/>
  </sheetPr>
  <dimension ref="A1:S663"/>
  <sheetViews>
    <sheetView zoomScaleNormal="100" workbookViewId="0">
      <selection activeCell="Q71" sqref="Q71:R71"/>
    </sheetView>
  </sheetViews>
  <sheetFormatPr defaultRowHeight="16.5" customHeight="1"/>
  <cols>
    <col min="1" max="1" width="1.59765625" style="60" customWidth="1"/>
    <col min="2" max="4" width="9" style="61" customWidth="1"/>
    <col min="5" max="5" width="9" style="60" customWidth="1"/>
    <col min="6" max="6" width="1.09765625" style="60" customWidth="1"/>
    <col min="7" max="12" width="9" style="60"/>
    <col min="13" max="13" width="1.09765625" style="56" customWidth="1"/>
    <col min="14" max="16" width="9" style="56"/>
    <col min="17" max="17" width="1.09765625" style="56" customWidth="1"/>
    <col min="18" max="101" width="9" style="56"/>
    <col min="102" max="102" width="1.69921875" style="56" customWidth="1"/>
    <col min="103" max="103" width="2.5" style="56" customWidth="1"/>
    <col min="104" max="104" width="3.59765625" style="56" customWidth="1"/>
    <col min="105" max="105" width="2.69921875" style="56" customWidth="1"/>
    <col min="106" max="106" width="0.8984375" style="56" customWidth="1"/>
    <col min="107" max="107" width="1.19921875" style="56" customWidth="1"/>
    <col min="108" max="108" width="5.3984375" style="56" customWidth="1"/>
    <col min="109" max="109" width="6.5" style="56" customWidth="1"/>
    <col min="110" max="110" width="4.09765625" style="56" customWidth="1"/>
    <col min="111" max="111" width="7.8984375" style="56" customWidth="1"/>
    <col min="112" max="112" width="8.69921875" style="56" customWidth="1"/>
    <col min="113" max="116" width="6.19921875" style="56" customWidth="1"/>
    <col min="117" max="117" width="4.8984375" style="56" customWidth="1"/>
    <col min="118" max="118" width="2.5" style="56" customWidth="1"/>
    <col min="119" max="119" width="4.8984375" style="56" customWidth="1"/>
    <col min="120" max="357" width="9" style="56"/>
    <col min="358" max="358" width="1.69921875" style="56" customWidth="1"/>
    <col min="359" max="359" width="2.5" style="56" customWidth="1"/>
    <col min="360" max="360" width="3.59765625" style="56" customWidth="1"/>
    <col min="361" max="361" width="2.69921875" style="56" customWidth="1"/>
    <col min="362" max="362" width="0.8984375" style="56" customWidth="1"/>
    <col min="363" max="363" width="1.19921875" style="56" customWidth="1"/>
    <col min="364" max="364" width="5.3984375" style="56" customWidth="1"/>
    <col min="365" max="365" width="6.5" style="56" customWidth="1"/>
    <col min="366" max="366" width="4.09765625" style="56" customWidth="1"/>
    <col min="367" max="367" width="7.8984375" style="56" customWidth="1"/>
    <col min="368" max="368" width="8.69921875" style="56" customWidth="1"/>
    <col min="369" max="372" width="6.19921875" style="56" customWidth="1"/>
    <col min="373" max="373" width="4.8984375" style="56" customWidth="1"/>
    <col min="374" max="374" width="2.5" style="56" customWidth="1"/>
    <col min="375" max="375" width="4.8984375" style="56" customWidth="1"/>
    <col min="376" max="613" width="9" style="56"/>
    <col min="614" max="614" width="1.69921875" style="56" customWidth="1"/>
    <col min="615" max="615" width="2.5" style="56" customWidth="1"/>
    <col min="616" max="616" width="3.59765625" style="56" customWidth="1"/>
    <col min="617" max="617" width="2.69921875" style="56" customWidth="1"/>
    <col min="618" max="618" width="0.8984375" style="56" customWidth="1"/>
    <col min="619" max="619" width="1.19921875" style="56" customWidth="1"/>
    <col min="620" max="620" width="5.3984375" style="56" customWidth="1"/>
    <col min="621" max="621" width="6.5" style="56" customWidth="1"/>
    <col min="622" max="622" width="4.09765625" style="56" customWidth="1"/>
    <col min="623" max="623" width="7.8984375" style="56" customWidth="1"/>
    <col min="624" max="624" width="8.69921875" style="56" customWidth="1"/>
    <col min="625" max="628" width="6.19921875" style="56" customWidth="1"/>
    <col min="629" max="629" width="4.8984375" style="56" customWidth="1"/>
    <col min="630" max="630" width="2.5" style="56" customWidth="1"/>
    <col min="631" max="631" width="4.8984375" style="56" customWidth="1"/>
    <col min="632" max="869" width="9" style="56"/>
    <col min="870" max="870" width="1.69921875" style="56" customWidth="1"/>
    <col min="871" max="871" width="2.5" style="56" customWidth="1"/>
    <col min="872" max="872" width="3.59765625" style="56" customWidth="1"/>
    <col min="873" max="873" width="2.69921875" style="56" customWidth="1"/>
    <col min="874" max="874" width="0.8984375" style="56" customWidth="1"/>
    <col min="875" max="875" width="1.19921875" style="56" customWidth="1"/>
    <col min="876" max="876" width="5.3984375" style="56" customWidth="1"/>
    <col min="877" max="877" width="6.5" style="56" customWidth="1"/>
    <col min="878" max="878" width="4.09765625" style="56" customWidth="1"/>
    <col min="879" max="879" width="7.8984375" style="56" customWidth="1"/>
    <col min="880" max="880" width="8.69921875" style="56" customWidth="1"/>
    <col min="881" max="884" width="6.19921875" style="56" customWidth="1"/>
    <col min="885" max="885" width="4.8984375" style="56" customWidth="1"/>
    <col min="886" max="886" width="2.5" style="56" customWidth="1"/>
    <col min="887" max="887" width="4.8984375" style="56" customWidth="1"/>
    <col min="888" max="1125" width="9" style="56"/>
    <col min="1126" max="1126" width="1.69921875" style="56" customWidth="1"/>
    <col min="1127" max="1127" width="2.5" style="56" customWidth="1"/>
    <col min="1128" max="1128" width="3.59765625" style="56" customWidth="1"/>
    <col min="1129" max="1129" width="2.69921875" style="56" customWidth="1"/>
    <col min="1130" max="1130" width="0.8984375" style="56" customWidth="1"/>
    <col min="1131" max="1131" width="1.19921875" style="56" customWidth="1"/>
    <col min="1132" max="1132" width="5.3984375" style="56" customWidth="1"/>
    <col min="1133" max="1133" width="6.5" style="56" customWidth="1"/>
    <col min="1134" max="1134" width="4.09765625" style="56" customWidth="1"/>
    <col min="1135" max="1135" width="7.8984375" style="56" customWidth="1"/>
    <col min="1136" max="1136" width="8.69921875" style="56" customWidth="1"/>
    <col min="1137" max="1140" width="6.19921875" style="56" customWidth="1"/>
    <col min="1141" max="1141" width="4.8984375" style="56" customWidth="1"/>
    <col min="1142" max="1142" width="2.5" style="56" customWidth="1"/>
    <col min="1143" max="1143" width="4.8984375" style="56" customWidth="1"/>
    <col min="1144" max="1381" width="9" style="56"/>
    <col min="1382" max="1382" width="1.69921875" style="56" customWidth="1"/>
    <col min="1383" max="1383" width="2.5" style="56" customWidth="1"/>
    <col min="1384" max="1384" width="3.59765625" style="56" customWidth="1"/>
    <col min="1385" max="1385" width="2.69921875" style="56" customWidth="1"/>
    <col min="1386" max="1386" width="0.8984375" style="56" customWidth="1"/>
    <col min="1387" max="1387" width="1.19921875" style="56" customWidth="1"/>
    <col min="1388" max="1388" width="5.3984375" style="56" customWidth="1"/>
    <col min="1389" max="1389" width="6.5" style="56" customWidth="1"/>
    <col min="1390" max="1390" width="4.09765625" style="56" customWidth="1"/>
    <col min="1391" max="1391" width="7.8984375" style="56" customWidth="1"/>
    <col min="1392" max="1392" width="8.69921875" style="56" customWidth="1"/>
    <col min="1393" max="1396" width="6.19921875" style="56" customWidth="1"/>
    <col min="1397" max="1397" width="4.8984375" style="56" customWidth="1"/>
    <col min="1398" max="1398" width="2.5" style="56" customWidth="1"/>
    <col min="1399" max="1399" width="4.8984375" style="56" customWidth="1"/>
    <col min="1400" max="1637" width="9" style="56"/>
    <col min="1638" max="1638" width="1.69921875" style="56" customWidth="1"/>
    <col min="1639" max="1639" width="2.5" style="56" customWidth="1"/>
    <col min="1640" max="1640" width="3.59765625" style="56" customWidth="1"/>
    <col min="1641" max="1641" width="2.69921875" style="56" customWidth="1"/>
    <col min="1642" max="1642" width="0.8984375" style="56" customWidth="1"/>
    <col min="1643" max="1643" width="1.19921875" style="56" customWidth="1"/>
    <col min="1644" max="1644" width="5.3984375" style="56" customWidth="1"/>
    <col min="1645" max="1645" width="6.5" style="56" customWidth="1"/>
    <col min="1646" max="1646" width="4.09765625" style="56" customWidth="1"/>
    <col min="1647" max="1647" width="7.8984375" style="56" customWidth="1"/>
    <col min="1648" max="1648" width="8.69921875" style="56" customWidth="1"/>
    <col min="1649" max="1652" width="6.19921875" style="56" customWidth="1"/>
    <col min="1653" max="1653" width="4.8984375" style="56" customWidth="1"/>
    <col min="1654" max="1654" width="2.5" style="56" customWidth="1"/>
    <col min="1655" max="1655" width="4.8984375" style="56" customWidth="1"/>
    <col min="1656" max="1893" width="9" style="56"/>
    <col min="1894" max="1894" width="1.69921875" style="56" customWidth="1"/>
    <col min="1895" max="1895" width="2.5" style="56" customWidth="1"/>
    <col min="1896" max="1896" width="3.59765625" style="56" customWidth="1"/>
    <col min="1897" max="1897" width="2.69921875" style="56" customWidth="1"/>
    <col min="1898" max="1898" width="0.8984375" style="56" customWidth="1"/>
    <col min="1899" max="1899" width="1.19921875" style="56" customWidth="1"/>
    <col min="1900" max="1900" width="5.3984375" style="56" customWidth="1"/>
    <col min="1901" max="1901" width="6.5" style="56" customWidth="1"/>
    <col min="1902" max="1902" width="4.09765625" style="56" customWidth="1"/>
    <col min="1903" max="1903" width="7.8984375" style="56" customWidth="1"/>
    <col min="1904" max="1904" width="8.69921875" style="56" customWidth="1"/>
    <col min="1905" max="1908" width="6.19921875" style="56" customWidth="1"/>
    <col min="1909" max="1909" width="4.8984375" style="56" customWidth="1"/>
    <col min="1910" max="1910" width="2.5" style="56" customWidth="1"/>
    <col min="1911" max="1911" width="4.8984375" style="56" customWidth="1"/>
    <col min="1912" max="2149" width="9" style="56"/>
    <col min="2150" max="2150" width="1.69921875" style="56" customWidth="1"/>
    <col min="2151" max="2151" width="2.5" style="56" customWidth="1"/>
    <col min="2152" max="2152" width="3.59765625" style="56" customWidth="1"/>
    <col min="2153" max="2153" width="2.69921875" style="56" customWidth="1"/>
    <col min="2154" max="2154" width="0.8984375" style="56" customWidth="1"/>
    <col min="2155" max="2155" width="1.19921875" style="56" customWidth="1"/>
    <col min="2156" max="2156" width="5.3984375" style="56" customWidth="1"/>
    <col min="2157" max="2157" width="6.5" style="56" customWidth="1"/>
    <col min="2158" max="2158" width="4.09765625" style="56" customWidth="1"/>
    <col min="2159" max="2159" width="7.8984375" style="56" customWidth="1"/>
    <col min="2160" max="2160" width="8.69921875" style="56" customWidth="1"/>
    <col min="2161" max="2164" width="6.19921875" style="56" customWidth="1"/>
    <col min="2165" max="2165" width="4.8984375" style="56" customWidth="1"/>
    <col min="2166" max="2166" width="2.5" style="56" customWidth="1"/>
    <col min="2167" max="2167" width="4.8984375" style="56" customWidth="1"/>
    <col min="2168" max="2405" width="9" style="56"/>
    <col min="2406" max="2406" width="1.69921875" style="56" customWidth="1"/>
    <col min="2407" max="2407" width="2.5" style="56" customWidth="1"/>
    <col min="2408" max="2408" width="3.59765625" style="56" customWidth="1"/>
    <col min="2409" max="2409" width="2.69921875" style="56" customWidth="1"/>
    <col min="2410" max="2410" width="0.8984375" style="56" customWidth="1"/>
    <col min="2411" max="2411" width="1.19921875" style="56" customWidth="1"/>
    <col min="2412" max="2412" width="5.3984375" style="56" customWidth="1"/>
    <col min="2413" max="2413" width="6.5" style="56" customWidth="1"/>
    <col min="2414" max="2414" width="4.09765625" style="56" customWidth="1"/>
    <col min="2415" max="2415" width="7.8984375" style="56" customWidth="1"/>
    <col min="2416" max="2416" width="8.69921875" style="56" customWidth="1"/>
    <col min="2417" max="2420" width="6.19921875" style="56" customWidth="1"/>
    <col min="2421" max="2421" width="4.8984375" style="56" customWidth="1"/>
    <col min="2422" max="2422" width="2.5" style="56" customWidth="1"/>
    <col min="2423" max="2423" width="4.8984375" style="56" customWidth="1"/>
    <col min="2424" max="2661" width="9" style="56"/>
    <col min="2662" max="2662" width="1.69921875" style="56" customWidth="1"/>
    <col min="2663" max="2663" width="2.5" style="56" customWidth="1"/>
    <col min="2664" max="2664" width="3.59765625" style="56" customWidth="1"/>
    <col min="2665" max="2665" width="2.69921875" style="56" customWidth="1"/>
    <col min="2666" max="2666" width="0.8984375" style="56" customWidth="1"/>
    <col min="2667" max="2667" width="1.19921875" style="56" customWidth="1"/>
    <col min="2668" max="2668" width="5.3984375" style="56" customWidth="1"/>
    <col min="2669" max="2669" width="6.5" style="56" customWidth="1"/>
    <col min="2670" max="2670" width="4.09765625" style="56" customWidth="1"/>
    <col min="2671" max="2671" width="7.8984375" style="56" customWidth="1"/>
    <col min="2672" max="2672" width="8.69921875" style="56" customWidth="1"/>
    <col min="2673" max="2676" width="6.19921875" style="56" customWidth="1"/>
    <col min="2677" max="2677" width="4.8984375" style="56" customWidth="1"/>
    <col min="2678" max="2678" width="2.5" style="56" customWidth="1"/>
    <col min="2679" max="2679" width="4.8984375" style="56" customWidth="1"/>
    <col min="2680" max="2917" width="9" style="56"/>
    <col min="2918" max="2918" width="1.69921875" style="56" customWidth="1"/>
    <col min="2919" max="2919" width="2.5" style="56" customWidth="1"/>
    <col min="2920" max="2920" width="3.59765625" style="56" customWidth="1"/>
    <col min="2921" max="2921" width="2.69921875" style="56" customWidth="1"/>
    <col min="2922" max="2922" width="0.8984375" style="56" customWidth="1"/>
    <col min="2923" max="2923" width="1.19921875" style="56" customWidth="1"/>
    <col min="2924" max="2924" width="5.3984375" style="56" customWidth="1"/>
    <col min="2925" max="2925" width="6.5" style="56" customWidth="1"/>
    <col min="2926" max="2926" width="4.09765625" style="56" customWidth="1"/>
    <col min="2927" max="2927" width="7.8984375" style="56" customWidth="1"/>
    <col min="2928" max="2928" width="8.69921875" style="56" customWidth="1"/>
    <col min="2929" max="2932" width="6.19921875" style="56" customWidth="1"/>
    <col min="2933" max="2933" width="4.8984375" style="56" customWidth="1"/>
    <col min="2934" max="2934" width="2.5" style="56" customWidth="1"/>
    <col min="2935" max="2935" width="4.8984375" style="56" customWidth="1"/>
    <col min="2936" max="3173" width="9" style="56"/>
    <col min="3174" max="3174" width="1.69921875" style="56" customWidth="1"/>
    <col min="3175" max="3175" width="2.5" style="56" customWidth="1"/>
    <col min="3176" max="3176" width="3.59765625" style="56" customWidth="1"/>
    <col min="3177" max="3177" width="2.69921875" style="56" customWidth="1"/>
    <col min="3178" max="3178" width="0.8984375" style="56" customWidth="1"/>
    <col min="3179" max="3179" width="1.19921875" style="56" customWidth="1"/>
    <col min="3180" max="3180" width="5.3984375" style="56" customWidth="1"/>
    <col min="3181" max="3181" width="6.5" style="56" customWidth="1"/>
    <col min="3182" max="3182" width="4.09765625" style="56" customWidth="1"/>
    <col min="3183" max="3183" width="7.8984375" style="56" customWidth="1"/>
    <col min="3184" max="3184" width="8.69921875" style="56" customWidth="1"/>
    <col min="3185" max="3188" width="6.19921875" style="56" customWidth="1"/>
    <col min="3189" max="3189" width="4.8984375" style="56" customWidth="1"/>
    <col min="3190" max="3190" width="2.5" style="56" customWidth="1"/>
    <col min="3191" max="3191" width="4.8984375" style="56" customWidth="1"/>
    <col min="3192" max="3429" width="9" style="56"/>
    <col min="3430" max="3430" width="1.69921875" style="56" customWidth="1"/>
    <col min="3431" max="3431" width="2.5" style="56" customWidth="1"/>
    <col min="3432" max="3432" width="3.59765625" style="56" customWidth="1"/>
    <col min="3433" max="3433" width="2.69921875" style="56" customWidth="1"/>
    <col min="3434" max="3434" width="0.8984375" style="56" customWidth="1"/>
    <col min="3435" max="3435" width="1.19921875" style="56" customWidth="1"/>
    <col min="3436" max="3436" width="5.3984375" style="56" customWidth="1"/>
    <col min="3437" max="3437" width="6.5" style="56" customWidth="1"/>
    <col min="3438" max="3438" width="4.09765625" style="56" customWidth="1"/>
    <col min="3439" max="3439" width="7.8984375" style="56" customWidth="1"/>
    <col min="3440" max="3440" width="8.69921875" style="56" customWidth="1"/>
    <col min="3441" max="3444" width="6.19921875" style="56" customWidth="1"/>
    <col min="3445" max="3445" width="4.8984375" style="56" customWidth="1"/>
    <col min="3446" max="3446" width="2.5" style="56" customWidth="1"/>
    <col min="3447" max="3447" width="4.8984375" style="56" customWidth="1"/>
    <col min="3448" max="3685" width="9" style="56"/>
    <col min="3686" max="3686" width="1.69921875" style="56" customWidth="1"/>
    <col min="3687" max="3687" width="2.5" style="56" customWidth="1"/>
    <col min="3688" max="3688" width="3.59765625" style="56" customWidth="1"/>
    <col min="3689" max="3689" width="2.69921875" style="56" customWidth="1"/>
    <col min="3690" max="3690" width="0.8984375" style="56" customWidth="1"/>
    <col min="3691" max="3691" width="1.19921875" style="56" customWidth="1"/>
    <col min="3692" max="3692" width="5.3984375" style="56" customWidth="1"/>
    <col min="3693" max="3693" width="6.5" style="56" customWidth="1"/>
    <col min="3694" max="3694" width="4.09765625" style="56" customWidth="1"/>
    <col min="3695" max="3695" width="7.8984375" style="56" customWidth="1"/>
    <col min="3696" max="3696" width="8.69921875" style="56" customWidth="1"/>
    <col min="3697" max="3700" width="6.19921875" style="56" customWidth="1"/>
    <col min="3701" max="3701" width="4.8984375" style="56" customWidth="1"/>
    <col min="3702" max="3702" width="2.5" style="56" customWidth="1"/>
    <col min="3703" max="3703" width="4.8984375" style="56" customWidth="1"/>
    <col min="3704" max="3941" width="9" style="56"/>
    <col min="3942" max="3942" width="1.69921875" style="56" customWidth="1"/>
    <col min="3943" max="3943" width="2.5" style="56" customWidth="1"/>
    <col min="3944" max="3944" width="3.59765625" style="56" customWidth="1"/>
    <col min="3945" max="3945" width="2.69921875" style="56" customWidth="1"/>
    <col min="3946" max="3946" width="0.8984375" style="56" customWidth="1"/>
    <col min="3947" max="3947" width="1.19921875" style="56" customWidth="1"/>
    <col min="3948" max="3948" width="5.3984375" style="56" customWidth="1"/>
    <col min="3949" max="3949" width="6.5" style="56" customWidth="1"/>
    <col min="3950" max="3950" width="4.09765625" style="56" customWidth="1"/>
    <col min="3951" max="3951" width="7.8984375" style="56" customWidth="1"/>
    <col min="3952" max="3952" width="8.69921875" style="56" customWidth="1"/>
    <col min="3953" max="3956" width="6.19921875" style="56" customWidth="1"/>
    <col min="3957" max="3957" width="4.8984375" style="56" customWidth="1"/>
    <col min="3958" max="3958" width="2.5" style="56" customWidth="1"/>
    <col min="3959" max="3959" width="4.8984375" style="56" customWidth="1"/>
    <col min="3960" max="4197" width="9" style="56"/>
    <col min="4198" max="4198" width="1.69921875" style="56" customWidth="1"/>
    <col min="4199" max="4199" width="2.5" style="56" customWidth="1"/>
    <col min="4200" max="4200" width="3.59765625" style="56" customWidth="1"/>
    <col min="4201" max="4201" width="2.69921875" style="56" customWidth="1"/>
    <col min="4202" max="4202" width="0.8984375" style="56" customWidth="1"/>
    <col min="4203" max="4203" width="1.19921875" style="56" customWidth="1"/>
    <col min="4204" max="4204" width="5.3984375" style="56" customWidth="1"/>
    <col min="4205" max="4205" width="6.5" style="56" customWidth="1"/>
    <col min="4206" max="4206" width="4.09765625" style="56" customWidth="1"/>
    <col min="4207" max="4207" width="7.8984375" style="56" customWidth="1"/>
    <col min="4208" max="4208" width="8.69921875" style="56" customWidth="1"/>
    <col min="4209" max="4212" width="6.19921875" style="56" customWidth="1"/>
    <col min="4213" max="4213" width="4.8984375" style="56" customWidth="1"/>
    <col min="4214" max="4214" width="2.5" style="56" customWidth="1"/>
    <col min="4215" max="4215" width="4.8984375" style="56" customWidth="1"/>
    <col min="4216" max="4453" width="9" style="56"/>
    <col min="4454" max="4454" width="1.69921875" style="56" customWidth="1"/>
    <col min="4455" max="4455" width="2.5" style="56" customWidth="1"/>
    <col min="4456" max="4456" width="3.59765625" style="56" customWidth="1"/>
    <col min="4457" max="4457" width="2.69921875" style="56" customWidth="1"/>
    <col min="4458" max="4458" width="0.8984375" style="56" customWidth="1"/>
    <col min="4459" max="4459" width="1.19921875" style="56" customWidth="1"/>
    <col min="4460" max="4460" width="5.3984375" style="56" customWidth="1"/>
    <col min="4461" max="4461" width="6.5" style="56" customWidth="1"/>
    <col min="4462" max="4462" width="4.09765625" style="56" customWidth="1"/>
    <col min="4463" max="4463" width="7.8984375" style="56" customWidth="1"/>
    <col min="4464" max="4464" width="8.69921875" style="56" customWidth="1"/>
    <col min="4465" max="4468" width="6.19921875" style="56" customWidth="1"/>
    <col min="4469" max="4469" width="4.8984375" style="56" customWidth="1"/>
    <col min="4470" max="4470" width="2.5" style="56" customWidth="1"/>
    <col min="4471" max="4471" width="4.8984375" style="56" customWidth="1"/>
    <col min="4472" max="4709" width="9" style="56"/>
    <col min="4710" max="4710" width="1.69921875" style="56" customWidth="1"/>
    <col min="4711" max="4711" width="2.5" style="56" customWidth="1"/>
    <col min="4712" max="4712" width="3.59765625" style="56" customWidth="1"/>
    <col min="4713" max="4713" width="2.69921875" style="56" customWidth="1"/>
    <col min="4714" max="4714" width="0.8984375" style="56" customWidth="1"/>
    <col min="4715" max="4715" width="1.19921875" style="56" customWidth="1"/>
    <col min="4716" max="4716" width="5.3984375" style="56" customWidth="1"/>
    <col min="4717" max="4717" width="6.5" style="56" customWidth="1"/>
    <col min="4718" max="4718" width="4.09765625" style="56" customWidth="1"/>
    <col min="4719" max="4719" width="7.8984375" style="56" customWidth="1"/>
    <col min="4720" max="4720" width="8.69921875" style="56" customWidth="1"/>
    <col min="4721" max="4724" width="6.19921875" style="56" customWidth="1"/>
    <col min="4725" max="4725" width="4.8984375" style="56" customWidth="1"/>
    <col min="4726" max="4726" width="2.5" style="56" customWidth="1"/>
    <col min="4727" max="4727" width="4.8984375" style="56" customWidth="1"/>
    <col min="4728" max="4965" width="9" style="56"/>
    <col min="4966" max="4966" width="1.69921875" style="56" customWidth="1"/>
    <col min="4967" max="4967" width="2.5" style="56" customWidth="1"/>
    <col min="4968" max="4968" width="3.59765625" style="56" customWidth="1"/>
    <col min="4969" max="4969" width="2.69921875" style="56" customWidth="1"/>
    <col min="4970" max="4970" width="0.8984375" style="56" customWidth="1"/>
    <col min="4971" max="4971" width="1.19921875" style="56" customWidth="1"/>
    <col min="4972" max="4972" width="5.3984375" style="56" customWidth="1"/>
    <col min="4973" max="4973" width="6.5" style="56" customWidth="1"/>
    <col min="4974" max="4974" width="4.09765625" style="56" customWidth="1"/>
    <col min="4975" max="4975" width="7.8984375" style="56" customWidth="1"/>
    <col min="4976" max="4976" width="8.69921875" style="56" customWidth="1"/>
    <col min="4977" max="4980" width="6.19921875" style="56" customWidth="1"/>
    <col min="4981" max="4981" width="4.8984375" style="56" customWidth="1"/>
    <col min="4982" max="4982" width="2.5" style="56" customWidth="1"/>
    <col min="4983" max="4983" width="4.8984375" style="56" customWidth="1"/>
    <col min="4984" max="5221" width="9" style="56"/>
    <col min="5222" max="5222" width="1.69921875" style="56" customWidth="1"/>
    <col min="5223" max="5223" width="2.5" style="56" customWidth="1"/>
    <col min="5224" max="5224" width="3.59765625" style="56" customWidth="1"/>
    <col min="5225" max="5225" width="2.69921875" style="56" customWidth="1"/>
    <col min="5226" max="5226" width="0.8984375" style="56" customWidth="1"/>
    <col min="5227" max="5227" width="1.19921875" style="56" customWidth="1"/>
    <col min="5228" max="5228" width="5.3984375" style="56" customWidth="1"/>
    <col min="5229" max="5229" width="6.5" style="56" customWidth="1"/>
    <col min="5230" max="5230" width="4.09765625" style="56" customWidth="1"/>
    <col min="5231" max="5231" width="7.8984375" style="56" customWidth="1"/>
    <col min="5232" max="5232" width="8.69921875" style="56" customWidth="1"/>
    <col min="5233" max="5236" width="6.19921875" style="56" customWidth="1"/>
    <col min="5237" max="5237" width="4.8984375" style="56" customWidth="1"/>
    <col min="5238" max="5238" width="2.5" style="56" customWidth="1"/>
    <col min="5239" max="5239" width="4.8984375" style="56" customWidth="1"/>
    <col min="5240" max="5477" width="9" style="56"/>
    <col min="5478" max="5478" width="1.69921875" style="56" customWidth="1"/>
    <col min="5479" max="5479" width="2.5" style="56" customWidth="1"/>
    <col min="5480" max="5480" width="3.59765625" style="56" customWidth="1"/>
    <col min="5481" max="5481" width="2.69921875" style="56" customWidth="1"/>
    <col min="5482" max="5482" width="0.8984375" style="56" customWidth="1"/>
    <col min="5483" max="5483" width="1.19921875" style="56" customWidth="1"/>
    <col min="5484" max="5484" width="5.3984375" style="56" customWidth="1"/>
    <col min="5485" max="5485" width="6.5" style="56" customWidth="1"/>
    <col min="5486" max="5486" width="4.09765625" style="56" customWidth="1"/>
    <col min="5487" max="5487" width="7.8984375" style="56" customWidth="1"/>
    <col min="5488" max="5488" width="8.69921875" style="56" customWidth="1"/>
    <col min="5489" max="5492" width="6.19921875" style="56" customWidth="1"/>
    <col min="5493" max="5493" width="4.8984375" style="56" customWidth="1"/>
    <col min="5494" max="5494" width="2.5" style="56" customWidth="1"/>
    <col min="5495" max="5495" width="4.8984375" style="56" customWidth="1"/>
    <col min="5496" max="5733" width="9" style="56"/>
    <col min="5734" max="5734" width="1.69921875" style="56" customWidth="1"/>
    <col min="5735" max="5735" width="2.5" style="56" customWidth="1"/>
    <col min="5736" max="5736" width="3.59765625" style="56" customWidth="1"/>
    <col min="5737" max="5737" width="2.69921875" style="56" customWidth="1"/>
    <col min="5738" max="5738" width="0.8984375" style="56" customWidth="1"/>
    <col min="5739" max="5739" width="1.19921875" style="56" customWidth="1"/>
    <col min="5740" max="5740" width="5.3984375" style="56" customWidth="1"/>
    <col min="5741" max="5741" width="6.5" style="56" customWidth="1"/>
    <col min="5742" max="5742" width="4.09765625" style="56" customWidth="1"/>
    <col min="5743" max="5743" width="7.8984375" style="56" customWidth="1"/>
    <col min="5744" max="5744" width="8.69921875" style="56" customWidth="1"/>
    <col min="5745" max="5748" width="6.19921875" style="56" customWidth="1"/>
    <col min="5749" max="5749" width="4.8984375" style="56" customWidth="1"/>
    <col min="5750" max="5750" width="2.5" style="56" customWidth="1"/>
    <col min="5751" max="5751" width="4.8984375" style="56" customWidth="1"/>
    <col min="5752" max="5989" width="9" style="56"/>
    <col min="5990" max="5990" width="1.69921875" style="56" customWidth="1"/>
    <col min="5991" max="5991" width="2.5" style="56" customWidth="1"/>
    <col min="5992" max="5992" width="3.59765625" style="56" customWidth="1"/>
    <col min="5993" max="5993" width="2.69921875" style="56" customWidth="1"/>
    <col min="5994" max="5994" width="0.8984375" style="56" customWidth="1"/>
    <col min="5995" max="5995" width="1.19921875" style="56" customWidth="1"/>
    <col min="5996" max="5996" width="5.3984375" style="56" customWidth="1"/>
    <col min="5997" max="5997" width="6.5" style="56" customWidth="1"/>
    <col min="5998" max="5998" width="4.09765625" style="56" customWidth="1"/>
    <col min="5999" max="5999" width="7.8984375" style="56" customWidth="1"/>
    <col min="6000" max="6000" width="8.69921875" style="56" customWidth="1"/>
    <col min="6001" max="6004" width="6.19921875" style="56" customWidth="1"/>
    <col min="6005" max="6005" width="4.8984375" style="56" customWidth="1"/>
    <col min="6006" max="6006" width="2.5" style="56" customWidth="1"/>
    <col min="6007" max="6007" width="4.8984375" style="56" customWidth="1"/>
    <col min="6008" max="6245" width="9" style="56"/>
    <col min="6246" max="6246" width="1.69921875" style="56" customWidth="1"/>
    <col min="6247" max="6247" width="2.5" style="56" customWidth="1"/>
    <col min="6248" max="6248" width="3.59765625" style="56" customWidth="1"/>
    <col min="6249" max="6249" width="2.69921875" style="56" customWidth="1"/>
    <col min="6250" max="6250" width="0.8984375" style="56" customWidth="1"/>
    <col min="6251" max="6251" width="1.19921875" style="56" customWidth="1"/>
    <col min="6252" max="6252" width="5.3984375" style="56" customWidth="1"/>
    <col min="6253" max="6253" width="6.5" style="56" customWidth="1"/>
    <col min="6254" max="6254" width="4.09765625" style="56" customWidth="1"/>
    <col min="6255" max="6255" width="7.8984375" style="56" customWidth="1"/>
    <col min="6256" max="6256" width="8.69921875" style="56" customWidth="1"/>
    <col min="6257" max="6260" width="6.19921875" style="56" customWidth="1"/>
    <col min="6261" max="6261" width="4.8984375" style="56" customWidth="1"/>
    <col min="6262" max="6262" width="2.5" style="56" customWidth="1"/>
    <col min="6263" max="6263" width="4.8984375" style="56" customWidth="1"/>
    <col min="6264" max="6501" width="9" style="56"/>
    <col min="6502" max="6502" width="1.69921875" style="56" customWidth="1"/>
    <col min="6503" max="6503" width="2.5" style="56" customWidth="1"/>
    <col min="6504" max="6504" width="3.59765625" style="56" customWidth="1"/>
    <col min="6505" max="6505" width="2.69921875" style="56" customWidth="1"/>
    <col min="6506" max="6506" width="0.8984375" style="56" customWidth="1"/>
    <col min="6507" max="6507" width="1.19921875" style="56" customWidth="1"/>
    <col min="6508" max="6508" width="5.3984375" style="56" customWidth="1"/>
    <col min="6509" max="6509" width="6.5" style="56" customWidth="1"/>
    <col min="6510" max="6510" width="4.09765625" style="56" customWidth="1"/>
    <col min="6511" max="6511" width="7.8984375" style="56" customWidth="1"/>
    <col min="6512" max="6512" width="8.69921875" style="56" customWidth="1"/>
    <col min="6513" max="6516" width="6.19921875" style="56" customWidth="1"/>
    <col min="6517" max="6517" width="4.8984375" style="56" customWidth="1"/>
    <col min="6518" max="6518" width="2.5" style="56" customWidth="1"/>
    <col min="6519" max="6519" width="4.8984375" style="56" customWidth="1"/>
    <col min="6520" max="6757" width="9" style="56"/>
    <col min="6758" max="6758" width="1.69921875" style="56" customWidth="1"/>
    <col min="6759" max="6759" width="2.5" style="56" customWidth="1"/>
    <col min="6760" max="6760" width="3.59765625" style="56" customWidth="1"/>
    <col min="6761" max="6761" width="2.69921875" style="56" customWidth="1"/>
    <col min="6762" max="6762" width="0.8984375" style="56" customWidth="1"/>
    <col min="6763" max="6763" width="1.19921875" style="56" customWidth="1"/>
    <col min="6764" max="6764" width="5.3984375" style="56" customWidth="1"/>
    <col min="6765" max="6765" width="6.5" style="56" customWidth="1"/>
    <col min="6766" max="6766" width="4.09765625" style="56" customWidth="1"/>
    <col min="6767" max="6767" width="7.8984375" style="56" customWidth="1"/>
    <col min="6768" max="6768" width="8.69921875" style="56" customWidth="1"/>
    <col min="6769" max="6772" width="6.19921875" style="56" customWidth="1"/>
    <col min="6773" max="6773" width="4.8984375" style="56" customWidth="1"/>
    <col min="6774" max="6774" width="2.5" style="56" customWidth="1"/>
    <col min="6775" max="6775" width="4.8984375" style="56" customWidth="1"/>
    <col min="6776" max="7013" width="9" style="56"/>
    <col min="7014" max="7014" width="1.69921875" style="56" customWidth="1"/>
    <col min="7015" max="7015" width="2.5" style="56" customWidth="1"/>
    <col min="7016" max="7016" width="3.59765625" style="56" customWidth="1"/>
    <col min="7017" max="7017" width="2.69921875" style="56" customWidth="1"/>
    <col min="7018" max="7018" width="0.8984375" style="56" customWidth="1"/>
    <col min="7019" max="7019" width="1.19921875" style="56" customWidth="1"/>
    <col min="7020" max="7020" width="5.3984375" style="56" customWidth="1"/>
    <col min="7021" max="7021" width="6.5" style="56" customWidth="1"/>
    <col min="7022" max="7022" width="4.09765625" style="56" customWidth="1"/>
    <col min="7023" max="7023" width="7.8984375" style="56" customWidth="1"/>
    <col min="7024" max="7024" width="8.69921875" style="56" customWidth="1"/>
    <col min="7025" max="7028" width="6.19921875" style="56" customWidth="1"/>
    <col min="7029" max="7029" width="4.8984375" style="56" customWidth="1"/>
    <col min="7030" max="7030" width="2.5" style="56" customWidth="1"/>
    <col min="7031" max="7031" width="4.8984375" style="56" customWidth="1"/>
    <col min="7032" max="7269" width="9" style="56"/>
    <col min="7270" max="7270" width="1.69921875" style="56" customWidth="1"/>
    <col min="7271" max="7271" width="2.5" style="56" customWidth="1"/>
    <col min="7272" max="7272" width="3.59765625" style="56" customWidth="1"/>
    <col min="7273" max="7273" width="2.69921875" style="56" customWidth="1"/>
    <col min="7274" max="7274" width="0.8984375" style="56" customWidth="1"/>
    <col min="7275" max="7275" width="1.19921875" style="56" customWidth="1"/>
    <col min="7276" max="7276" width="5.3984375" style="56" customWidth="1"/>
    <col min="7277" max="7277" width="6.5" style="56" customWidth="1"/>
    <col min="7278" max="7278" width="4.09765625" style="56" customWidth="1"/>
    <col min="7279" max="7279" width="7.8984375" style="56" customWidth="1"/>
    <col min="7280" max="7280" width="8.69921875" style="56" customWidth="1"/>
    <col min="7281" max="7284" width="6.19921875" style="56" customWidth="1"/>
    <col min="7285" max="7285" width="4.8984375" style="56" customWidth="1"/>
    <col min="7286" max="7286" width="2.5" style="56" customWidth="1"/>
    <col min="7287" max="7287" width="4.8984375" style="56" customWidth="1"/>
    <col min="7288" max="7525" width="9" style="56"/>
    <col min="7526" max="7526" width="1.69921875" style="56" customWidth="1"/>
    <col min="7527" max="7527" width="2.5" style="56" customWidth="1"/>
    <col min="7528" max="7528" width="3.59765625" style="56" customWidth="1"/>
    <col min="7529" max="7529" width="2.69921875" style="56" customWidth="1"/>
    <col min="7530" max="7530" width="0.8984375" style="56" customWidth="1"/>
    <col min="7531" max="7531" width="1.19921875" style="56" customWidth="1"/>
    <col min="7532" max="7532" width="5.3984375" style="56" customWidth="1"/>
    <col min="7533" max="7533" width="6.5" style="56" customWidth="1"/>
    <col min="7534" max="7534" width="4.09765625" style="56" customWidth="1"/>
    <col min="7535" max="7535" width="7.8984375" style="56" customWidth="1"/>
    <col min="7536" max="7536" width="8.69921875" style="56" customWidth="1"/>
    <col min="7537" max="7540" width="6.19921875" style="56" customWidth="1"/>
    <col min="7541" max="7541" width="4.8984375" style="56" customWidth="1"/>
    <col min="7542" max="7542" width="2.5" style="56" customWidth="1"/>
    <col min="7543" max="7543" width="4.8984375" style="56" customWidth="1"/>
    <col min="7544" max="7781" width="9" style="56"/>
    <col min="7782" max="7782" width="1.69921875" style="56" customWidth="1"/>
    <col min="7783" max="7783" width="2.5" style="56" customWidth="1"/>
    <col min="7784" max="7784" width="3.59765625" style="56" customWidth="1"/>
    <col min="7785" max="7785" width="2.69921875" style="56" customWidth="1"/>
    <col min="7786" max="7786" width="0.8984375" style="56" customWidth="1"/>
    <col min="7787" max="7787" width="1.19921875" style="56" customWidth="1"/>
    <col min="7788" max="7788" width="5.3984375" style="56" customWidth="1"/>
    <col min="7789" max="7789" width="6.5" style="56" customWidth="1"/>
    <col min="7790" max="7790" width="4.09765625" style="56" customWidth="1"/>
    <col min="7791" max="7791" width="7.8984375" style="56" customWidth="1"/>
    <col min="7792" max="7792" width="8.69921875" style="56" customWidth="1"/>
    <col min="7793" max="7796" width="6.19921875" style="56" customWidth="1"/>
    <col min="7797" max="7797" width="4.8984375" style="56" customWidth="1"/>
    <col min="7798" max="7798" width="2.5" style="56" customWidth="1"/>
    <col min="7799" max="7799" width="4.8984375" style="56" customWidth="1"/>
    <col min="7800" max="8037" width="9" style="56"/>
    <col min="8038" max="8038" width="1.69921875" style="56" customWidth="1"/>
    <col min="8039" max="8039" width="2.5" style="56" customWidth="1"/>
    <col min="8040" max="8040" width="3.59765625" style="56" customWidth="1"/>
    <col min="8041" max="8041" width="2.69921875" style="56" customWidth="1"/>
    <col min="8042" max="8042" width="0.8984375" style="56" customWidth="1"/>
    <col min="8043" max="8043" width="1.19921875" style="56" customWidth="1"/>
    <col min="8044" max="8044" width="5.3984375" style="56" customWidth="1"/>
    <col min="8045" max="8045" width="6.5" style="56" customWidth="1"/>
    <col min="8046" max="8046" width="4.09765625" style="56" customWidth="1"/>
    <col min="8047" max="8047" width="7.8984375" style="56" customWidth="1"/>
    <col min="8048" max="8048" width="8.69921875" style="56" customWidth="1"/>
    <col min="8049" max="8052" width="6.19921875" style="56" customWidth="1"/>
    <col min="8053" max="8053" width="4.8984375" style="56" customWidth="1"/>
    <col min="8054" max="8054" width="2.5" style="56" customWidth="1"/>
    <col min="8055" max="8055" width="4.8984375" style="56" customWidth="1"/>
    <col min="8056" max="8293" width="9" style="56"/>
    <col min="8294" max="8294" width="1.69921875" style="56" customWidth="1"/>
    <col min="8295" max="8295" width="2.5" style="56" customWidth="1"/>
    <col min="8296" max="8296" width="3.59765625" style="56" customWidth="1"/>
    <col min="8297" max="8297" width="2.69921875" style="56" customWidth="1"/>
    <col min="8298" max="8298" width="0.8984375" style="56" customWidth="1"/>
    <col min="8299" max="8299" width="1.19921875" style="56" customWidth="1"/>
    <col min="8300" max="8300" width="5.3984375" style="56" customWidth="1"/>
    <col min="8301" max="8301" width="6.5" style="56" customWidth="1"/>
    <col min="8302" max="8302" width="4.09765625" style="56" customWidth="1"/>
    <col min="8303" max="8303" width="7.8984375" style="56" customWidth="1"/>
    <col min="8304" max="8304" width="8.69921875" style="56" customWidth="1"/>
    <col min="8305" max="8308" width="6.19921875" style="56" customWidth="1"/>
    <col min="8309" max="8309" width="4.8984375" style="56" customWidth="1"/>
    <col min="8310" max="8310" width="2.5" style="56" customWidth="1"/>
    <col min="8311" max="8311" width="4.8984375" style="56" customWidth="1"/>
    <col min="8312" max="8549" width="9" style="56"/>
    <col min="8550" max="8550" width="1.69921875" style="56" customWidth="1"/>
    <col min="8551" max="8551" width="2.5" style="56" customWidth="1"/>
    <col min="8552" max="8552" width="3.59765625" style="56" customWidth="1"/>
    <col min="8553" max="8553" width="2.69921875" style="56" customWidth="1"/>
    <col min="8554" max="8554" width="0.8984375" style="56" customWidth="1"/>
    <col min="8555" max="8555" width="1.19921875" style="56" customWidth="1"/>
    <col min="8556" max="8556" width="5.3984375" style="56" customWidth="1"/>
    <col min="8557" max="8557" width="6.5" style="56" customWidth="1"/>
    <col min="8558" max="8558" width="4.09765625" style="56" customWidth="1"/>
    <col min="8559" max="8559" width="7.8984375" style="56" customWidth="1"/>
    <col min="8560" max="8560" width="8.69921875" style="56" customWidth="1"/>
    <col min="8561" max="8564" width="6.19921875" style="56" customWidth="1"/>
    <col min="8565" max="8565" width="4.8984375" style="56" customWidth="1"/>
    <col min="8566" max="8566" width="2.5" style="56" customWidth="1"/>
    <col min="8567" max="8567" width="4.8984375" style="56" customWidth="1"/>
    <col min="8568" max="8805" width="9" style="56"/>
    <col min="8806" max="8806" width="1.69921875" style="56" customWidth="1"/>
    <col min="8807" max="8807" width="2.5" style="56" customWidth="1"/>
    <col min="8808" max="8808" width="3.59765625" style="56" customWidth="1"/>
    <col min="8809" max="8809" width="2.69921875" style="56" customWidth="1"/>
    <col min="8810" max="8810" width="0.8984375" style="56" customWidth="1"/>
    <col min="8811" max="8811" width="1.19921875" style="56" customWidth="1"/>
    <col min="8812" max="8812" width="5.3984375" style="56" customWidth="1"/>
    <col min="8813" max="8813" width="6.5" style="56" customWidth="1"/>
    <col min="8814" max="8814" width="4.09765625" style="56" customWidth="1"/>
    <col min="8815" max="8815" width="7.8984375" style="56" customWidth="1"/>
    <col min="8816" max="8816" width="8.69921875" style="56" customWidth="1"/>
    <col min="8817" max="8820" width="6.19921875" style="56" customWidth="1"/>
    <col min="8821" max="8821" width="4.8984375" style="56" customWidth="1"/>
    <col min="8822" max="8822" width="2.5" style="56" customWidth="1"/>
    <col min="8823" max="8823" width="4.8984375" style="56" customWidth="1"/>
    <col min="8824" max="9061" width="9" style="56"/>
    <col min="9062" max="9062" width="1.69921875" style="56" customWidth="1"/>
    <col min="9063" max="9063" width="2.5" style="56" customWidth="1"/>
    <col min="9064" max="9064" width="3.59765625" style="56" customWidth="1"/>
    <col min="9065" max="9065" width="2.69921875" style="56" customWidth="1"/>
    <col min="9066" max="9066" width="0.8984375" style="56" customWidth="1"/>
    <col min="9067" max="9067" width="1.19921875" style="56" customWidth="1"/>
    <col min="9068" max="9068" width="5.3984375" style="56" customWidth="1"/>
    <col min="9069" max="9069" width="6.5" style="56" customWidth="1"/>
    <col min="9070" max="9070" width="4.09765625" style="56" customWidth="1"/>
    <col min="9071" max="9071" width="7.8984375" style="56" customWidth="1"/>
    <col min="9072" max="9072" width="8.69921875" style="56" customWidth="1"/>
    <col min="9073" max="9076" width="6.19921875" style="56" customWidth="1"/>
    <col min="9077" max="9077" width="4.8984375" style="56" customWidth="1"/>
    <col min="9078" max="9078" width="2.5" style="56" customWidth="1"/>
    <col min="9079" max="9079" width="4.8984375" style="56" customWidth="1"/>
    <col min="9080" max="9317" width="9" style="56"/>
    <col min="9318" max="9318" width="1.69921875" style="56" customWidth="1"/>
    <col min="9319" max="9319" width="2.5" style="56" customWidth="1"/>
    <col min="9320" max="9320" width="3.59765625" style="56" customWidth="1"/>
    <col min="9321" max="9321" width="2.69921875" style="56" customWidth="1"/>
    <col min="9322" max="9322" width="0.8984375" style="56" customWidth="1"/>
    <col min="9323" max="9323" width="1.19921875" style="56" customWidth="1"/>
    <col min="9324" max="9324" width="5.3984375" style="56" customWidth="1"/>
    <col min="9325" max="9325" width="6.5" style="56" customWidth="1"/>
    <col min="9326" max="9326" width="4.09765625" style="56" customWidth="1"/>
    <col min="9327" max="9327" width="7.8984375" style="56" customWidth="1"/>
    <col min="9328" max="9328" width="8.69921875" style="56" customWidth="1"/>
    <col min="9329" max="9332" width="6.19921875" style="56" customWidth="1"/>
    <col min="9333" max="9333" width="4.8984375" style="56" customWidth="1"/>
    <col min="9334" max="9334" width="2.5" style="56" customWidth="1"/>
    <col min="9335" max="9335" width="4.8984375" style="56" customWidth="1"/>
    <col min="9336" max="9573" width="9" style="56"/>
    <col min="9574" max="9574" width="1.69921875" style="56" customWidth="1"/>
    <col min="9575" max="9575" width="2.5" style="56" customWidth="1"/>
    <col min="9576" max="9576" width="3.59765625" style="56" customWidth="1"/>
    <col min="9577" max="9577" width="2.69921875" style="56" customWidth="1"/>
    <col min="9578" max="9578" width="0.8984375" style="56" customWidth="1"/>
    <col min="9579" max="9579" width="1.19921875" style="56" customWidth="1"/>
    <col min="9580" max="9580" width="5.3984375" style="56" customWidth="1"/>
    <col min="9581" max="9581" width="6.5" style="56" customWidth="1"/>
    <col min="9582" max="9582" width="4.09765625" style="56" customWidth="1"/>
    <col min="9583" max="9583" width="7.8984375" style="56" customWidth="1"/>
    <col min="9584" max="9584" width="8.69921875" style="56" customWidth="1"/>
    <col min="9585" max="9588" width="6.19921875" style="56" customWidth="1"/>
    <col min="9589" max="9589" width="4.8984375" style="56" customWidth="1"/>
    <col min="9590" max="9590" width="2.5" style="56" customWidth="1"/>
    <col min="9591" max="9591" width="4.8984375" style="56" customWidth="1"/>
    <col min="9592" max="9829" width="9" style="56"/>
    <col min="9830" max="9830" width="1.69921875" style="56" customWidth="1"/>
    <col min="9831" max="9831" width="2.5" style="56" customWidth="1"/>
    <col min="9832" max="9832" width="3.59765625" style="56" customWidth="1"/>
    <col min="9833" max="9833" width="2.69921875" style="56" customWidth="1"/>
    <col min="9834" max="9834" width="0.8984375" style="56" customWidth="1"/>
    <col min="9835" max="9835" width="1.19921875" style="56" customWidth="1"/>
    <col min="9836" max="9836" width="5.3984375" style="56" customWidth="1"/>
    <col min="9837" max="9837" width="6.5" style="56" customWidth="1"/>
    <col min="9838" max="9838" width="4.09765625" style="56" customWidth="1"/>
    <col min="9839" max="9839" width="7.8984375" style="56" customWidth="1"/>
    <col min="9840" max="9840" width="8.69921875" style="56" customWidth="1"/>
    <col min="9841" max="9844" width="6.19921875" style="56" customWidth="1"/>
    <col min="9845" max="9845" width="4.8984375" style="56" customWidth="1"/>
    <col min="9846" max="9846" width="2.5" style="56" customWidth="1"/>
    <col min="9847" max="9847" width="4.8984375" style="56" customWidth="1"/>
    <col min="9848" max="10085" width="9" style="56"/>
    <col min="10086" max="10086" width="1.69921875" style="56" customWidth="1"/>
    <col min="10087" max="10087" width="2.5" style="56" customWidth="1"/>
    <col min="10088" max="10088" width="3.59765625" style="56" customWidth="1"/>
    <col min="10089" max="10089" width="2.69921875" style="56" customWidth="1"/>
    <col min="10090" max="10090" width="0.8984375" style="56" customWidth="1"/>
    <col min="10091" max="10091" width="1.19921875" style="56" customWidth="1"/>
    <col min="10092" max="10092" width="5.3984375" style="56" customWidth="1"/>
    <col min="10093" max="10093" width="6.5" style="56" customWidth="1"/>
    <col min="10094" max="10094" width="4.09765625" style="56" customWidth="1"/>
    <col min="10095" max="10095" width="7.8984375" style="56" customWidth="1"/>
    <col min="10096" max="10096" width="8.69921875" style="56" customWidth="1"/>
    <col min="10097" max="10100" width="6.19921875" style="56" customWidth="1"/>
    <col min="10101" max="10101" width="4.8984375" style="56" customWidth="1"/>
    <col min="10102" max="10102" width="2.5" style="56" customWidth="1"/>
    <col min="10103" max="10103" width="4.8984375" style="56" customWidth="1"/>
    <col min="10104" max="10341" width="9" style="56"/>
    <col min="10342" max="10342" width="1.69921875" style="56" customWidth="1"/>
    <col min="10343" max="10343" width="2.5" style="56" customWidth="1"/>
    <col min="10344" max="10344" width="3.59765625" style="56" customWidth="1"/>
    <col min="10345" max="10345" width="2.69921875" style="56" customWidth="1"/>
    <col min="10346" max="10346" width="0.8984375" style="56" customWidth="1"/>
    <col min="10347" max="10347" width="1.19921875" style="56" customWidth="1"/>
    <col min="10348" max="10348" width="5.3984375" style="56" customWidth="1"/>
    <col min="10349" max="10349" width="6.5" style="56" customWidth="1"/>
    <col min="10350" max="10350" width="4.09765625" style="56" customWidth="1"/>
    <col min="10351" max="10351" width="7.8984375" style="56" customWidth="1"/>
    <col min="10352" max="10352" width="8.69921875" style="56" customWidth="1"/>
    <col min="10353" max="10356" width="6.19921875" style="56" customWidth="1"/>
    <col min="10357" max="10357" width="4.8984375" style="56" customWidth="1"/>
    <col min="10358" max="10358" width="2.5" style="56" customWidth="1"/>
    <col min="10359" max="10359" width="4.8984375" style="56" customWidth="1"/>
    <col min="10360" max="10597" width="9" style="56"/>
    <col min="10598" max="10598" width="1.69921875" style="56" customWidth="1"/>
    <col min="10599" max="10599" width="2.5" style="56" customWidth="1"/>
    <col min="10600" max="10600" width="3.59765625" style="56" customWidth="1"/>
    <col min="10601" max="10601" width="2.69921875" style="56" customWidth="1"/>
    <col min="10602" max="10602" width="0.8984375" style="56" customWidth="1"/>
    <col min="10603" max="10603" width="1.19921875" style="56" customWidth="1"/>
    <col min="10604" max="10604" width="5.3984375" style="56" customWidth="1"/>
    <col min="10605" max="10605" width="6.5" style="56" customWidth="1"/>
    <col min="10606" max="10606" width="4.09765625" style="56" customWidth="1"/>
    <col min="10607" max="10607" width="7.8984375" style="56" customWidth="1"/>
    <col min="10608" max="10608" width="8.69921875" style="56" customWidth="1"/>
    <col min="10609" max="10612" width="6.19921875" style="56" customWidth="1"/>
    <col min="10613" max="10613" width="4.8984375" style="56" customWidth="1"/>
    <col min="10614" max="10614" width="2.5" style="56" customWidth="1"/>
    <col min="10615" max="10615" width="4.8984375" style="56" customWidth="1"/>
    <col min="10616" max="10853" width="9" style="56"/>
    <col min="10854" max="10854" width="1.69921875" style="56" customWidth="1"/>
    <col min="10855" max="10855" width="2.5" style="56" customWidth="1"/>
    <col min="10856" max="10856" width="3.59765625" style="56" customWidth="1"/>
    <col min="10857" max="10857" width="2.69921875" style="56" customWidth="1"/>
    <col min="10858" max="10858" width="0.8984375" style="56" customWidth="1"/>
    <col min="10859" max="10859" width="1.19921875" style="56" customWidth="1"/>
    <col min="10860" max="10860" width="5.3984375" style="56" customWidth="1"/>
    <col min="10861" max="10861" width="6.5" style="56" customWidth="1"/>
    <col min="10862" max="10862" width="4.09765625" style="56" customWidth="1"/>
    <col min="10863" max="10863" width="7.8984375" style="56" customWidth="1"/>
    <col min="10864" max="10864" width="8.69921875" style="56" customWidth="1"/>
    <col min="10865" max="10868" width="6.19921875" style="56" customWidth="1"/>
    <col min="10869" max="10869" width="4.8984375" style="56" customWidth="1"/>
    <col min="10870" max="10870" width="2.5" style="56" customWidth="1"/>
    <col min="10871" max="10871" width="4.8984375" style="56" customWidth="1"/>
    <col min="10872" max="11109" width="9" style="56"/>
    <col min="11110" max="11110" width="1.69921875" style="56" customWidth="1"/>
    <col min="11111" max="11111" width="2.5" style="56" customWidth="1"/>
    <col min="11112" max="11112" width="3.59765625" style="56" customWidth="1"/>
    <col min="11113" max="11113" width="2.69921875" style="56" customWidth="1"/>
    <col min="11114" max="11114" width="0.8984375" style="56" customWidth="1"/>
    <col min="11115" max="11115" width="1.19921875" style="56" customWidth="1"/>
    <col min="11116" max="11116" width="5.3984375" style="56" customWidth="1"/>
    <col min="11117" max="11117" width="6.5" style="56" customWidth="1"/>
    <col min="11118" max="11118" width="4.09765625" style="56" customWidth="1"/>
    <col min="11119" max="11119" width="7.8984375" style="56" customWidth="1"/>
    <col min="11120" max="11120" width="8.69921875" style="56" customWidth="1"/>
    <col min="11121" max="11124" width="6.19921875" style="56" customWidth="1"/>
    <col min="11125" max="11125" width="4.8984375" style="56" customWidth="1"/>
    <col min="11126" max="11126" width="2.5" style="56" customWidth="1"/>
    <col min="11127" max="11127" width="4.8984375" style="56" customWidth="1"/>
    <col min="11128" max="11365" width="9" style="56"/>
    <col min="11366" max="11366" width="1.69921875" style="56" customWidth="1"/>
    <col min="11367" max="11367" width="2.5" style="56" customWidth="1"/>
    <col min="11368" max="11368" width="3.59765625" style="56" customWidth="1"/>
    <col min="11369" max="11369" width="2.69921875" style="56" customWidth="1"/>
    <col min="11370" max="11370" width="0.8984375" style="56" customWidth="1"/>
    <col min="11371" max="11371" width="1.19921875" style="56" customWidth="1"/>
    <col min="11372" max="11372" width="5.3984375" style="56" customWidth="1"/>
    <col min="11373" max="11373" width="6.5" style="56" customWidth="1"/>
    <col min="11374" max="11374" width="4.09765625" style="56" customWidth="1"/>
    <col min="11375" max="11375" width="7.8984375" style="56" customWidth="1"/>
    <col min="11376" max="11376" width="8.69921875" style="56" customWidth="1"/>
    <col min="11377" max="11380" width="6.19921875" style="56" customWidth="1"/>
    <col min="11381" max="11381" width="4.8984375" style="56" customWidth="1"/>
    <col min="11382" max="11382" width="2.5" style="56" customWidth="1"/>
    <col min="11383" max="11383" width="4.8984375" style="56" customWidth="1"/>
    <col min="11384" max="11621" width="9" style="56"/>
    <col min="11622" max="11622" width="1.69921875" style="56" customWidth="1"/>
    <col min="11623" max="11623" width="2.5" style="56" customWidth="1"/>
    <col min="11624" max="11624" width="3.59765625" style="56" customWidth="1"/>
    <col min="11625" max="11625" width="2.69921875" style="56" customWidth="1"/>
    <col min="11626" max="11626" width="0.8984375" style="56" customWidth="1"/>
    <col min="11627" max="11627" width="1.19921875" style="56" customWidth="1"/>
    <col min="11628" max="11628" width="5.3984375" style="56" customWidth="1"/>
    <col min="11629" max="11629" width="6.5" style="56" customWidth="1"/>
    <col min="11630" max="11630" width="4.09765625" style="56" customWidth="1"/>
    <col min="11631" max="11631" width="7.8984375" style="56" customWidth="1"/>
    <col min="11632" max="11632" width="8.69921875" style="56" customWidth="1"/>
    <col min="11633" max="11636" width="6.19921875" style="56" customWidth="1"/>
    <col min="11637" max="11637" width="4.8984375" style="56" customWidth="1"/>
    <col min="11638" max="11638" width="2.5" style="56" customWidth="1"/>
    <col min="11639" max="11639" width="4.8984375" style="56" customWidth="1"/>
    <col min="11640" max="11877" width="9" style="56"/>
    <col min="11878" max="11878" width="1.69921875" style="56" customWidth="1"/>
    <col min="11879" max="11879" width="2.5" style="56" customWidth="1"/>
    <col min="11880" max="11880" width="3.59765625" style="56" customWidth="1"/>
    <col min="11881" max="11881" width="2.69921875" style="56" customWidth="1"/>
    <col min="11882" max="11882" width="0.8984375" style="56" customWidth="1"/>
    <col min="11883" max="11883" width="1.19921875" style="56" customWidth="1"/>
    <col min="11884" max="11884" width="5.3984375" style="56" customWidth="1"/>
    <col min="11885" max="11885" width="6.5" style="56" customWidth="1"/>
    <col min="11886" max="11886" width="4.09765625" style="56" customWidth="1"/>
    <col min="11887" max="11887" width="7.8984375" style="56" customWidth="1"/>
    <col min="11888" max="11888" width="8.69921875" style="56" customWidth="1"/>
    <col min="11889" max="11892" width="6.19921875" style="56" customWidth="1"/>
    <col min="11893" max="11893" width="4.8984375" style="56" customWidth="1"/>
    <col min="11894" max="11894" width="2.5" style="56" customWidth="1"/>
    <col min="11895" max="11895" width="4.8984375" style="56" customWidth="1"/>
    <col min="11896" max="12133" width="9" style="56"/>
    <col min="12134" max="12134" width="1.69921875" style="56" customWidth="1"/>
    <col min="12135" max="12135" width="2.5" style="56" customWidth="1"/>
    <col min="12136" max="12136" width="3.59765625" style="56" customWidth="1"/>
    <col min="12137" max="12137" width="2.69921875" style="56" customWidth="1"/>
    <col min="12138" max="12138" width="0.8984375" style="56" customWidth="1"/>
    <col min="12139" max="12139" width="1.19921875" style="56" customWidth="1"/>
    <col min="12140" max="12140" width="5.3984375" style="56" customWidth="1"/>
    <col min="12141" max="12141" width="6.5" style="56" customWidth="1"/>
    <col min="12142" max="12142" width="4.09765625" style="56" customWidth="1"/>
    <col min="12143" max="12143" width="7.8984375" style="56" customWidth="1"/>
    <col min="12144" max="12144" width="8.69921875" style="56" customWidth="1"/>
    <col min="12145" max="12148" width="6.19921875" style="56" customWidth="1"/>
    <col min="12149" max="12149" width="4.8984375" style="56" customWidth="1"/>
    <col min="12150" max="12150" width="2.5" style="56" customWidth="1"/>
    <col min="12151" max="12151" width="4.8984375" style="56" customWidth="1"/>
    <col min="12152" max="12389" width="9" style="56"/>
    <col min="12390" max="12390" width="1.69921875" style="56" customWidth="1"/>
    <col min="12391" max="12391" width="2.5" style="56" customWidth="1"/>
    <col min="12392" max="12392" width="3.59765625" style="56" customWidth="1"/>
    <col min="12393" max="12393" width="2.69921875" style="56" customWidth="1"/>
    <col min="12394" max="12394" width="0.8984375" style="56" customWidth="1"/>
    <col min="12395" max="12395" width="1.19921875" style="56" customWidth="1"/>
    <col min="12396" max="12396" width="5.3984375" style="56" customWidth="1"/>
    <col min="12397" max="12397" width="6.5" style="56" customWidth="1"/>
    <col min="12398" max="12398" width="4.09765625" style="56" customWidth="1"/>
    <col min="12399" max="12399" width="7.8984375" style="56" customWidth="1"/>
    <col min="12400" max="12400" width="8.69921875" style="56" customWidth="1"/>
    <col min="12401" max="12404" width="6.19921875" style="56" customWidth="1"/>
    <col min="12405" max="12405" width="4.8984375" style="56" customWidth="1"/>
    <col min="12406" max="12406" width="2.5" style="56" customWidth="1"/>
    <col min="12407" max="12407" width="4.8984375" style="56" customWidth="1"/>
    <col min="12408" max="12645" width="9" style="56"/>
    <col min="12646" max="12646" width="1.69921875" style="56" customWidth="1"/>
    <col min="12647" max="12647" width="2.5" style="56" customWidth="1"/>
    <col min="12648" max="12648" width="3.59765625" style="56" customWidth="1"/>
    <col min="12649" max="12649" width="2.69921875" style="56" customWidth="1"/>
    <col min="12650" max="12650" width="0.8984375" style="56" customWidth="1"/>
    <col min="12651" max="12651" width="1.19921875" style="56" customWidth="1"/>
    <col min="12652" max="12652" width="5.3984375" style="56" customWidth="1"/>
    <col min="12653" max="12653" width="6.5" style="56" customWidth="1"/>
    <col min="12654" max="12654" width="4.09765625" style="56" customWidth="1"/>
    <col min="12655" max="12655" width="7.8984375" style="56" customWidth="1"/>
    <col min="12656" max="12656" width="8.69921875" style="56" customWidth="1"/>
    <col min="12657" max="12660" width="6.19921875" style="56" customWidth="1"/>
    <col min="12661" max="12661" width="4.8984375" style="56" customWidth="1"/>
    <col min="12662" max="12662" width="2.5" style="56" customWidth="1"/>
    <col min="12663" max="12663" width="4.8984375" style="56" customWidth="1"/>
    <col min="12664" max="12901" width="9" style="56"/>
    <col min="12902" max="12902" width="1.69921875" style="56" customWidth="1"/>
    <col min="12903" max="12903" width="2.5" style="56" customWidth="1"/>
    <col min="12904" max="12904" width="3.59765625" style="56" customWidth="1"/>
    <col min="12905" max="12905" width="2.69921875" style="56" customWidth="1"/>
    <col min="12906" max="12906" width="0.8984375" style="56" customWidth="1"/>
    <col min="12907" max="12907" width="1.19921875" style="56" customWidth="1"/>
    <col min="12908" max="12908" width="5.3984375" style="56" customWidth="1"/>
    <col min="12909" max="12909" width="6.5" style="56" customWidth="1"/>
    <col min="12910" max="12910" width="4.09765625" style="56" customWidth="1"/>
    <col min="12911" max="12911" width="7.8984375" style="56" customWidth="1"/>
    <col min="12912" max="12912" width="8.69921875" style="56" customWidth="1"/>
    <col min="12913" max="12916" width="6.19921875" style="56" customWidth="1"/>
    <col min="12917" max="12917" width="4.8984375" style="56" customWidth="1"/>
    <col min="12918" max="12918" width="2.5" style="56" customWidth="1"/>
    <col min="12919" max="12919" width="4.8984375" style="56" customWidth="1"/>
    <col min="12920" max="13157" width="9" style="56"/>
    <col min="13158" max="13158" width="1.69921875" style="56" customWidth="1"/>
    <col min="13159" max="13159" width="2.5" style="56" customWidth="1"/>
    <col min="13160" max="13160" width="3.59765625" style="56" customWidth="1"/>
    <col min="13161" max="13161" width="2.69921875" style="56" customWidth="1"/>
    <col min="13162" max="13162" width="0.8984375" style="56" customWidth="1"/>
    <col min="13163" max="13163" width="1.19921875" style="56" customWidth="1"/>
    <col min="13164" max="13164" width="5.3984375" style="56" customWidth="1"/>
    <col min="13165" max="13165" width="6.5" style="56" customWidth="1"/>
    <col min="13166" max="13166" width="4.09765625" style="56" customWidth="1"/>
    <col min="13167" max="13167" width="7.8984375" style="56" customWidth="1"/>
    <col min="13168" max="13168" width="8.69921875" style="56" customWidth="1"/>
    <col min="13169" max="13172" width="6.19921875" style="56" customWidth="1"/>
    <col min="13173" max="13173" width="4.8984375" style="56" customWidth="1"/>
    <col min="13174" max="13174" width="2.5" style="56" customWidth="1"/>
    <col min="13175" max="13175" width="4.8984375" style="56" customWidth="1"/>
    <col min="13176" max="13413" width="9" style="56"/>
    <col min="13414" max="13414" width="1.69921875" style="56" customWidth="1"/>
    <col min="13415" max="13415" width="2.5" style="56" customWidth="1"/>
    <col min="13416" max="13416" width="3.59765625" style="56" customWidth="1"/>
    <col min="13417" max="13417" width="2.69921875" style="56" customWidth="1"/>
    <col min="13418" max="13418" width="0.8984375" style="56" customWidth="1"/>
    <col min="13419" max="13419" width="1.19921875" style="56" customWidth="1"/>
    <col min="13420" max="13420" width="5.3984375" style="56" customWidth="1"/>
    <col min="13421" max="13421" width="6.5" style="56" customWidth="1"/>
    <col min="13422" max="13422" width="4.09765625" style="56" customWidth="1"/>
    <col min="13423" max="13423" width="7.8984375" style="56" customWidth="1"/>
    <col min="13424" max="13424" width="8.69921875" style="56" customWidth="1"/>
    <col min="13425" max="13428" width="6.19921875" style="56" customWidth="1"/>
    <col min="13429" max="13429" width="4.8984375" style="56" customWidth="1"/>
    <col min="13430" max="13430" width="2.5" style="56" customWidth="1"/>
    <col min="13431" max="13431" width="4.8984375" style="56" customWidth="1"/>
    <col min="13432" max="13669" width="9" style="56"/>
    <col min="13670" max="13670" width="1.69921875" style="56" customWidth="1"/>
    <col min="13671" max="13671" width="2.5" style="56" customWidth="1"/>
    <col min="13672" max="13672" width="3.59765625" style="56" customWidth="1"/>
    <col min="13673" max="13673" width="2.69921875" style="56" customWidth="1"/>
    <col min="13674" max="13674" width="0.8984375" style="56" customWidth="1"/>
    <col min="13675" max="13675" width="1.19921875" style="56" customWidth="1"/>
    <col min="13676" max="13676" width="5.3984375" style="56" customWidth="1"/>
    <col min="13677" max="13677" width="6.5" style="56" customWidth="1"/>
    <col min="13678" max="13678" width="4.09765625" style="56" customWidth="1"/>
    <col min="13679" max="13679" width="7.8984375" style="56" customWidth="1"/>
    <col min="13680" max="13680" width="8.69921875" style="56" customWidth="1"/>
    <col min="13681" max="13684" width="6.19921875" style="56" customWidth="1"/>
    <col min="13685" max="13685" width="4.8984375" style="56" customWidth="1"/>
    <col min="13686" max="13686" width="2.5" style="56" customWidth="1"/>
    <col min="13687" max="13687" width="4.8984375" style="56" customWidth="1"/>
    <col min="13688" max="13925" width="9" style="56"/>
    <col min="13926" max="13926" width="1.69921875" style="56" customWidth="1"/>
    <col min="13927" max="13927" width="2.5" style="56" customWidth="1"/>
    <col min="13928" max="13928" width="3.59765625" style="56" customWidth="1"/>
    <col min="13929" max="13929" width="2.69921875" style="56" customWidth="1"/>
    <col min="13930" max="13930" width="0.8984375" style="56" customWidth="1"/>
    <col min="13931" max="13931" width="1.19921875" style="56" customWidth="1"/>
    <col min="13932" max="13932" width="5.3984375" style="56" customWidth="1"/>
    <col min="13933" max="13933" width="6.5" style="56" customWidth="1"/>
    <col min="13934" max="13934" width="4.09765625" style="56" customWidth="1"/>
    <col min="13935" max="13935" width="7.8984375" style="56" customWidth="1"/>
    <col min="13936" max="13936" width="8.69921875" style="56" customWidth="1"/>
    <col min="13937" max="13940" width="6.19921875" style="56" customWidth="1"/>
    <col min="13941" max="13941" width="4.8984375" style="56" customWidth="1"/>
    <col min="13942" max="13942" width="2.5" style="56" customWidth="1"/>
    <col min="13943" max="13943" width="4.8984375" style="56" customWidth="1"/>
    <col min="13944" max="14181" width="9" style="56"/>
    <col min="14182" max="14182" width="1.69921875" style="56" customWidth="1"/>
    <col min="14183" max="14183" width="2.5" style="56" customWidth="1"/>
    <col min="14184" max="14184" width="3.59765625" style="56" customWidth="1"/>
    <col min="14185" max="14185" width="2.69921875" style="56" customWidth="1"/>
    <col min="14186" max="14186" width="0.8984375" style="56" customWidth="1"/>
    <col min="14187" max="14187" width="1.19921875" style="56" customWidth="1"/>
    <col min="14188" max="14188" width="5.3984375" style="56" customWidth="1"/>
    <col min="14189" max="14189" width="6.5" style="56" customWidth="1"/>
    <col min="14190" max="14190" width="4.09765625" style="56" customWidth="1"/>
    <col min="14191" max="14191" width="7.8984375" style="56" customWidth="1"/>
    <col min="14192" max="14192" width="8.69921875" style="56" customWidth="1"/>
    <col min="14193" max="14196" width="6.19921875" style="56" customWidth="1"/>
    <col min="14197" max="14197" width="4.8984375" style="56" customWidth="1"/>
    <col min="14198" max="14198" width="2.5" style="56" customWidth="1"/>
    <col min="14199" max="14199" width="4.8984375" style="56" customWidth="1"/>
    <col min="14200" max="14437" width="9" style="56"/>
    <col min="14438" max="14438" width="1.69921875" style="56" customWidth="1"/>
    <col min="14439" max="14439" width="2.5" style="56" customWidth="1"/>
    <col min="14440" max="14440" width="3.59765625" style="56" customWidth="1"/>
    <col min="14441" max="14441" width="2.69921875" style="56" customWidth="1"/>
    <col min="14442" max="14442" width="0.8984375" style="56" customWidth="1"/>
    <col min="14443" max="14443" width="1.19921875" style="56" customWidth="1"/>
    <col min="14444" max="14444" width="5.3984375" style="56" customWidth="1"/>
    <col min="14445" max="14445" width="6.5" style="56" customWidth="1"/>
    <col min="14446" max="14446" width="4.09765625" style="56" customWidth="1"/>
    <col min="14447" max="14447" width="7.8984375" style="56" customWidth="1"/>
    <col min="14448" max="14448" width="8.69921875" style="56" customWidth="1"/>
    <col min="14449" max="14452" width="6.19921875" style="56" customWidth="1"/>
    <col min="14453" max="14453" width="4.8984375" style="56" customWidth="1"/>
    <col min="14454" max="14454" width="2.5" style="56" customWidth="1"/>
    <col min="14455" max="14455" width="4.8984375" style="56" customWidth="1"/>
    <col min="14456" max="14693" width="9" style="56"/>
    <col min="14694" max="14694" width="1.69921875" style="56" customWidth="1"/>
    <col min="14695" max="14695" width="2.5" style="56" customWidth="1"/>
    <col min="14696" max="14696" width="3.59765625" style="56" customWidth="1"/>
    <col min="14697" max="14697" width="2.69921875" style="56" customWidth="1"/>
    <col min="14698" max="14698" width="0.8984375" style="56" customWidth="1"/>
    <col min="14699" max="14699" width="1.19921875" style="56" customWidth="1"/>
    <col min="14700" max="14700" width="5.3984375" style="56" customWidth="1"/>
    <col min="14701" max="14701" width="6.5" style="56" customWidth="1"/>
    <col min="14702" max="14702" width="4.09765625" style="56" customWidth="1"/>
    <col min="14703" max="14703" width="7.8984375" style="56" customWidth="1"/>
    <col min="14704" max="14704" width="8.69921875" style="56" customWidth="1"/>
    <col min="14705" max="14708" width="6.19921875" style="56" customWidth="1"/>
    <col min="14709" max="14709" width="4.8984375" style="56" customWidth="1"/>
    <col min="14710" max="14710" width="2.5" style="56" customWidth="1"/>
    <col min="14711" max="14711" width="4.8984375" style="56" customWidth="1"/>
    <col min="14712" max="14949" width="9" style="56"/>
    <col min="14950" max="14950" width="1.69921875" style="56" customWidth="1"/>
    <col min="14951" max="14951" width="2.5" style="56" customWidth="1"/>
    <col min="14952" max="14952" width="3.59765625" style="56" customWidth="1"/>
    <col min="14953" max="14953" width="2.69921875" style="56" customWidth="1"/>
    <col min="14954" max="14954" width="0.8984375" style="56" customWidth="1"/>
    <col min="14955" max="14955" width="1.19921875" style="56" customWidth="1"/>
    <col min="14956" max="14956" width="5.3984375" style="56" customWidth="1"/>
    <col min="14957" max="14957" width="6.5" style="56" customWidth="1"/>
    <col min="14958" max="14958" width="4.09765625" style="56" customWidth="1"/>
    <col min="14959" max="14959" width="7.8984375" style="56" customWidth="1"/>
    <col min="14960" max="14960" width="8.69921875" style="56" customWidth="1"/>
    <col min="14961" max="14964" width="6.19921875" style="56" customWidth="1"/>
    <col min="14965" max="14965" width="4.8984375" style="56" customWidth="1"/>
    <col min="14966" max="14966" width="2.5" style="56" customWidth="1"/>
    <col min="14967" max="14967" width="4.8984375" style="56" customWidth="1"/>
    <col min="14968" max="15205" width="9" style="56"/>
    <col min="15206" max="15206" width="1.69921875" style="56" customWidth="1"/>
    <col min="15207" max="15207" width="2.5" style="56" customWidth="1"/>
    <col min="15208" max="15208" width="3.59765625" style="56" customWidth="1"/>
    <col min="15209" max="15209" width="2.69921875" style="56" customWidth="1"/>
    <col min="15210" max="15210" width="0.8984375" style="56" customWidth="1"/>
    <col min="15211" max="15211" width="1.19921875" style="56" customWidth="1"/>
    <col min="15212" max="15212" width="5.3984375" style="56" customWidth="1"/>
    <col min="15213" max="15213" width="6.5" style="56" customWidth="1"/>
    <col min="15214" max="15214" width="4.09765625" style="56" customWidth="1"/>
    <col min="15215" max="15215" width="7.8984375" style="56" customWidth="1"/>
    <col min="15216" max="15216" width="8.69921875" style="56" customWidth="1"/>
    <col min="15217" max="15220" width="6.19921875" style="56" customWidth="1"/>
    <col min="15221" max="15221" width="4.8984375" style="56" customWidth="1"/>
    <col min="15222" max="15222" width="2.5" style="56" customWidth="1"/>
    <col min="15223" max="15223" width="4.8984375" style="56" customWidth="1"/>
    <col min="15224" max="15461" width="9" style="56"/>
    <col min="15462" max="15462" width="1.69921875" style="56" customWidth="1"/>
    <col min="15463" max="15463" width="2.5" style="56" customWidth="1"/>
    <col min="15464" max="15464" width="3.59765625" style="56" customWidth="1"/>
    <col min="15465" max="15465" width="2.69921875" style="56" customWidth="1"/>
    <col min="15466" max="15466" width="0.8984375" style="56" customWidth="1"/>
    <col min="15467" max="15467" width="1.19921875" style="56" customWidth="1"/>
    <col min="15468" max="15468" width="5.3984375" style="56" customWidth="1"/>
    <col min="15469" max="15469" width="6.5" style="56" customWidth="1"/>
    <col min="15470" max="15470" width="4.09765625" style="56" customWidth="1"/>
    <col min="15471" max="15471" width="7.8984375" style="56" customWidth="1"/>
    <col min="15472" max="15472" width="8.69921875" style="56" customWidth="1"/>
    <col min="15473" max="15476" width="6.19921875" style="56" customWidth="1"/>
    <col min="15477" max="15477" width="4.8984375" style="56" customWidth="1"/>
    <col min="15478" max="15478" width="2.5" style="56" customWidth="1"/>
    <col min="15479" max="15479" width="4.8984375" style="56" customWidth="1"/>
    <col min="15480" max="15717" width="9" style="56"/>
    <col min="15718" max="15718" width="1.69921875" style="56" customWidth="1"/>
    <col min="15719" max="15719" width="2.5" style="56" customWidth="1"/>
    <col min="15720" max="15720" width="3.59765625" style="56" customWidth="1"/>
    <col min="15721" max="15721" width="2.69921875" style="56" customWidth="1"/>
    <col min="15722" max="15722" width="0.8984375" style="56" customWidth="1"/>
    <col min="15723" max="15723" width="1.19921875" style="56" customWidth="1"/>
    <col min="15724" max="15724" width="5.3984375" style="56" customWidth="1"/>
    <col min="15725" max="15725" width="6.5" style="56" customWidth="1"/>
    <col min="15726" max="15726" width="4.09765625" style="56" customWidth="1"/>
    <col min="15727" max="15727" width="7.8984375" style="56" customWidth="1"/>
    <col min="15728" max="15728" width="8.69921875" style="56" customWidth="1"/>
    <col min="15729" max="15732" width="6.19921875" style="56" customWidth="1"/>
    <col min="15733" max="15733" width="4.8984375" style="56" customWidth="1"/>
    <col min="15734" max="15734" width="2.5" style="56" customWidth="1"/>
    <col min="15735" max="15735" width="4.8984375" style="56" customWidth="1"/>
    <col min="15736" max="15973" width="9" style="56"/>
    <col min="15974" max="15974" width="1.69921875" style="56" customWidth="1"/>
    <col min="15975" max="15975" width="2.5" style="56" customWidth="1"/>
    <col min="15976" max="15976" width="3.59765625" style="56" customWidth="1"/>
    <col min="15977" max="15977" width="2.69921875" style="56" customWidth="1"/>
    <col min="15978" max="15978" width="0.8984375" style="56" customWidth="1"/>
    <col min="15979" max="15979" width="1.19921875" style="56" customWidth="1"/>
    <col min="15980" max="15980" width="5.3984375" style="56" customWidth="1"/>
    <col min="15981" max="15981" width="6.5" style="56" customWidth="1"/>
    <col min="15982" max="15982" width="4.09765625" style="56" customWidth="1"/>
    <col min="15983" max="15983" width="7.8984375" style="56" customWidth="1"/>
    <col min="15984" max="15984" width="8.69921875" style="56" customWidth="1"/>
    <col min="15985" max="15988" width="6.19921875" style="56" customWidth="1"/>
    <col min="15989" max="15989" width="4.8984375" style="56" customWidth="1"/>
    <col min="15990" max="15990" width="2.5" style="56" customWidth="1"/>
    <col min="15991" max="15991" width="4.8984375" style="56" customWidth="1"/>
    <col min="15992" max="16384" width="9" style="56"/>
  </cols>
  <sheetData>
    <row r="1" spans="1:19" ht="5.25" customHeight="1" thickBot="1"/>
    <row r="2" spans="1:19" ht="16.5" customHeight="1" thickBot="1">
      <c r="B2" s="732" t="s">
        <v>37</v>
      </c>
      <c r="C2" s="733"/>
      <c r="D2" s="733"/>
      <c r="E2" s="734"/>
    </row>
    <row r="3" spans="1:19" s="52" customFormat="1" ht="16.5" customHeight="1">
      <c r="B3" s="90" t="s">
        <v>315</v>
      </c>
      <c r="C3" s="61"/>
      <c r="D3" s="61"/>
      <c r="G3" s="90"/>
      <c r="N3" s="169" t="s">
        <v>349</v>
      </c>
      <c r="O3" s="82" t="s">
        <v>571</v>
      </c>
      <c r="P3" s="159" t="s">
        <v>209</v>
      </c>
      <c r="R3" s="51" t="s">
        <v>399</v>
      </c>
      <c r="S3" s="51" t="s">
        <v>400</v>
      </c>
    </row>
    <row r="4" spans="1:19" s="52" customFormat="1" ht="16.5" customHeight="1">
      <c r="A4" s="54"/>
      <c r="B4" s="117" t="s">
        <v>108</v>
      </c>
      <c r="C4" s="111" t="s">
        <v>110</v>
      </c>
      <c r="D4" s="111" t="s">
        <v>562</v>
      </c>
      <c r="E4" s="112" t="s">
        <v>209</v>
      </c>
      <c r="F4" s="54"/>
      <c r="G4" s="577" t="s">
        <v>17</v>
      </c>
      <c r="H4" s="573" t="str">
        <f>IF(②③加減算!I9="","",②③加減算!I9)</f>
        <v/>
      </c>
      <c r="I4" s="83" t="s">
        <v>105</v>
      </c>
      <c r="J4" s="66" t="s">
        <v>110</v>
      </c>
      <c r="K4" s="73" t="s">
        <v>567</v>
      </c>
      <c r="L4" s="159" t="s">
        <v>209</v>
      </c>
      <c r="N4" s="157" t="s">
        <v>347</v>
      </c>
      <c r="O4" s="179" t="str">
        <f>J5</f>
        <v/>
      </c>
      <c r="P4" s="170">
        <f>L5</f>
        <v>0</v>
      </c>
      <c r="R4" s="51">
        <f>月初児童数!BD8</f>
        <v>0</v>
      </c>
      <c r="S4" s="170">
        <f t="shared" ref="S4:S15" si="0">IFERROR(P4*R4,0)</f>
        <v>0</v>
      </c>
    </row>
    <row r="5" spans="1:19" s="54" customFormat="1" ht="16.5" customHeight="1">
      <c r="B5" s="62" t="s">
        <v>569</v>
      </c>
      <c r="C5" s="62" t="s">
        <v>283</v>
      </c>
      <c r="D5" s="64" t="s">
        <v>559</v>
      </c>
      <c r="E5" s="239">
        <v>31600</v>
      </c>
      <c r="G5" s="577"/>
      <c r="H5" s="573"/>
      <c r="I5" s="62" t="str">
        <f>利用定員!M35</f>
        <v/>
      </c>
      <c r="J5" s="100" t="str">
        <f>IF(H4="","",②③加減算!$I$8)</f>
        <v/>
      </c>
      <c r="K5" s="62" t="str">
        <f>IF(H4="","",IF(基本情報!$C$3="幼稚園型","機能部分","認可部分"))</f>
        <v/>
      </c>
      <c r="L5" s="55">
        <f>IF(H4="",0,DGET($B$4:$E$292,L4,I4:K5))</f>
        <v>0</v>
      </c>
      <c r="N5" s="157" t="s">
        <v>18</v>
      </c>
      <c r="O5" s="179" t="str">
        <f>J7</f>
        <v/>
      </c>
      <c r="P5" s="170">
        <f>L7</f>
        <v>0</v>
      </c>
      <c r="R5" s="51">
        <f>月初児童数!BD9</f>
        <v>0</v>
      </c>
      <c r="S5" s="170">
        <f t="shared" si="0"/>
        <v>0</v>
      </c>
    </row>
    <row r="6" spans="1:19" s="54" customFormat="1" ht="16.5" customHeight="1">
      <c r="A6" s="60"/>
      <c r="B6" s="62" t="s">
        <v>569</v>
      </c>
      <c r="C6" s="62" t="s">
        <v>284</v>
      </c>
      <c r="D6" s="64" t="s">
        <v>559</v>
      </c>
      <c r="E6" s="239">
        <v>17400</v>
      </c>
      <c r="F6" s="60"/>
      <c r="G6" s="577" t="s">
        <v>18</v>
      </c>
      <c r="H6" s="573" t="str">
        <f>IF(②③加減算!I10="","",②③加減算!I10)</f>
        <v/>
      </c>
      <c r="I6" s="83" t="s">
        <v>105</v>
      </c>
      <c r="J6" s="66" t="s">
        <v>110</v>
      </c>
      <c r="K6" s="73" t="s">
        <v>567</v>
      </c>
      <c r="L6" s="159" t="s">
        <v>209</v>
      </c>
      <c r="N6" s="157" t="s">
        <v>19</v>
      </c>
      <c r="O6" s="179" t="str">
        <f>J9</f>
        <v/>
      </c>
      <c r="P6" s="170">
        <f>L9</f>
        <v>0</v>
      </c>
      <c r="R6" s="51">
        <f>月初児童数!BD10</f>
        <v>0</v>
      </c>
      <c r="S6" s="170">
        <f t="shared" si="0"/>
        <v>0</v>
      </c>
    </row>
    <row r="7" spans="1:19" s="54" customFormat="1" ht="16.5" customHeight="1">
      <c r="B7" s="62" t="s">
        <v>569</v>
      </c>
      <c r="C7" s="62" t="s">
        <v>285</v>
      </c>
      <c r="D7" s="64" t="s">
        <v>559</v>
      </c>
      <c r="E7" s="239">
        <v>15200</v>
      </c>
      <c r="G7" s="577"/>
      <c r="H7" s="573"/>
      <c r="I7" s="62" t="str">
        <f>利用定員!M36</f>
        <v/>
      </c>
      <c r="J7" s="100" t="str">
        <f>IF(H6="","",②③加減算!$I$8)</f>
        <v/>
      </c>
      <c r="K7" s="62" t="str">
        <f>IF(H6="","",IF(基本情報!$C$3="幼稚園型","機能部分","認可部分"))</f>
        <v/>
      </c>
      <c r="L7" s="55">
        <f>IF(H6="",0,DGET($B$4:$E$292,L6,I6:K7))</f>
        <v>0</v>
      </c>
      <c r="N7" s="157" t="s">
        <v>20</v>
      </c>
      <c r="O7" s="179" t="str">
        <f>J11</f>
        <v/>
      </c>
      <c r="P7" s="170">
        <f>L11</f>
        <v>0</v>
      </c>
      <c r="R7" s="51">
        <f>月初児童数!BD11</f>
        <v>0</v>
      </c>
      <c r="S7" s="170">
        <f t="shared" si="0"/>
        <v>0</v>
      </c>
    </row>
    <row r="8" spans="1:19" s="77" customFormat="1" ht="16.5" customHeight="1">
      <c r="A8" s="54"/>
      <c r="B8" s="62" t="s">
        <v>569</v>
      </c>
      <c r="C8" s="62" t="s">
        <v>286</v>
      </c>
      <c r="D8" s="64" t="s">
        <v>559</v>
      </c>
      <c r="E8" s="239">
        <v>13600</v>
      </c>
      <c r="F8" s="54"/>
      <c r="G8" s="577" t="s">
        <v>19</v>
      </c>
      <c r="H8" s="573" t="str">
        <f>IF(②③加減算!I11="","",②③加減算!I11)</f>
        <v/>
      </c>
      <c r="I8" s="83" t="s">
        <v>105</v>
      </c>
      <c r="J8" s="66" t="s">
        <v>110</v>
      </c>
      <c r="K8" s="73" t="s">
        <v>567</v>
      </c>
      <c r="L8" s="159" t="s">
        <v>209</v>
      </c>
      <c r="N8" s="157" t="s">
        <v>21</v>
      </c>
      <c r="O8" s="179" t="str">
        <f>J13</f>
        <v/>
      </c>
      <c r="P8" s="170">
        <f>L13</f>
        <v>0</v>
      </c>
      <c r="R8" s="51">
        <f>月初児童数!BD12</f>
        <v>0</v>
      </c>
      <c r="S8" s="170">
        <f t="shared" si="0"/>
        <v>0</v>
      </c>
    </row>
    <row r="9" spans="1:19" s="54" customFormat="1" ht="16.5" customHeight="1">
      <c r="B9" s="62" t="s">
        <v>570</v>
      </c>
      <c r="C9" s="62" t="s">
        <v>283</v>
      </c>
      <c r="D9" s="64" t="s">
        <v>559</v>
      </c>
      <c r="E9" s="239">
        <v>15800</v>
      </c>
      <c r="G9" s="577"/>
      <c r="H9" s="573"/>
      <c r="I9" s="62" t="str">
        <f>利用定員!M37</f>
        <v/>
      </c>
      <c r="J9" s="100" t="str">
        <f>IF(H8="","",②③加減算!$I$8)</f>
        <v/>
      </c>
      <c r="K9" s="62" t="str">
        <f>IF(H8="","",IF(基本情報!$C$3="幼稚園型","機能部分","認可部分"))</f>
        <v/>
      </c>
      <c r="L9" s="55">
        <f>IF(H8="",0,DGET($B$4:$E$292,L8,I8:K9))</f>
        <v>0</v>
      </c>
      <c r="N9" s="157" t="s">
        <v>22</v>
      </c>
      <c r="O9" s="179" t="str">
        <f>J15</f>
        <v/>
      </c>
      <c r="P9" s="170">
        <f>L15</f>
        <v>0</v>
      </c>
      <c r="R9" s="51">
        <f>月初児童数!BD13</f>
        <v>0</v>
      </c>
      <c r="S9" s="170">
        <f t="shared" si="0"/>
        <v>0</v>
      </c>
    </row>
    <row r="10" spans="1:19" s="54" customFormat="1" ht="16.5" customHeight="1">
      <c r="B10" s="62" t="s">
        <v>570</v>
      </c>
      <c r="C10" s="62" t="s">
        <v>284</v>
      </c>
      <c r="D10" s="64" t="s">
        <v>559</v>
      </c>
      <c r="E10" s="239">
        <v>8700</v>
      </c>
      <c r="G10" s="577" t="s">
        <v>20</v>
      </c>
      <c r="H10" s="573" t="str">
        <f>IF(②③加減算!I12="","",②③加減算!I12)</f>
        <v/>
      </c>
      <c r="I10" s="83" t="s">
        <v>105</v>
      </c>
      <c r="J10" s="66" t="s">
        <v>110</v>
      </c>
      <c r="K10" s="73" t="s">
        <v>567</v>
      </c>
      <c r="L10" s="159" t="s">
        <v>209</v>
      </c>
      <c r="N10" s="157" t="s">
        <v>206</v>
      </c>
      <c r="O10" s="179" t="str">
        <f>J17</f>
        <v/>
      </c>
      <c r="P10" s="170">
        <f>L17</f>
        <v>0</v>
      </c>
      <c r="R10" s="51">
        <f>月初児童数!BD14</f>
        <v>0</v>
      </c>
      <c r="S10" s="170">
        <f t="shared" si="0"/>
        <v>0</v>
      </c>
    </row>
    <row r="11" spans="1:19" s="54" customFormat="1" ht="16.5" customHeight="1">
      <c r="B11" s="62" t="s">
        <v>570</v>
      </c>
      <c r="C11" s="62" t="s">
        <v>285</v>
      </c>
      <c r="D11" s="64" t="s">
        <v>559</v>
      </c>
      <c r="E11" s="239">
        <v>7600</v>
      </c>
      <c r="G11" s="577"/>
      <c r="H11" s="573"/>
      <c r="I11" s="62" t="str">
        <f>利用定員!M38</f>
        <v/>
      </c>
      <c r="J11" s="100" t="str">
        <f>IF(H10="","",②③加減算!$I$8)</f>
        <v/>
      </c>
      <c r="K11" s="62" t="str">
        <f>IF(H10="","",IF(基本情報!$C$3="幼稚園型","機能部分","認可部分"))</f>
        <v/>
      </c>
      <c r="L11" s="55">
        <f>IF(H10="",0,DGET($B$4:$E$292,L10,I10:K11))</f>
        <v>0</v>
      </c>
      <c r="N11" s="157" t="s">
        <v>207</v>
      </c>
      <c r="O11" s="179" t="str">
        <f>J19</f>
        <v/>
      </c>
      <c r="P11" s="170">
        <f>L19</f>
        <v>0</v>
      </c>
      <c r="R11" s="51">
        <f>月初児童数!BD15</f>
        <v>0</v>
      </c>
      <c r="S11" s="170">
        <f t="shared" si="0"/>
        <v>0</v>
      </c>
    </row>
    <row r="12" spans="1:19" s="54" customFormat="1" ht="16.5" customHeight="1">
      <c r="B12" s="62" t="s">
        <v>570</v>
      </c>
      <c r="C12" s="62" t="s">
        <v>286</v>
      </c>
      <c r="D12" s="64" t="s">
        <v>559</v>
      </c>
      <c r="E12" s="239">
        <v>6800</v>
      </c>
      <c r="G12" s="577" t="s">
        <v>21</v>
      </c>
      <c r="H12" s="573" t="str">
        <f>IF(②③加減算!I13="","",②③加減算!I13)</f>
        <v/>
      </c>
      <c r="I12" s="83" t="s">
        <v>105</v>
      </c>
      <c r="J12" s="66" t="s">
        <v>110</v>
      </c>
      <c r="K12" s="73" t="s">
        <v>567</v>
      </c>
      <c r="L12" s="159" t="s">
        <v>209</v>
      </c>
      <c r="N12" s="157" t="s">
        <v>208</v>
      </c>
      <c r="O12" s="179" t="str">
        <f>J21</f>
        <v/>
      </c>
      <c r="P12" s="170">
        <f>L21</f>
        <v>0</v>
      </c>
      <c r="R12" s="51">
        <f>月初児童数!BD16</f>
        <v>0</v>
      </c>
      <c r="S12" s="170">
        <f t="shared" si="0"/>
        <v>0</v>
      </c>
    </row>
    <row r="13" spans="1:19" s="54" customFormat="1" ht="16.5" customHeight="1">
      <c r="B13" s="62" t="s">
        <v>114</v>
      </c>
      <c r="C13" s="62" t="s">
        <v>283</v>
      </c>
      <c r="D13" s="64" t="s">
        <v>559</v>
      </c>
      <c r="E13" s="239">
        <v>10900</v>
      </c>
      <c r="G13" s="577"/>
      <c r="H13" s="573"/>
      <c r="I13" s="62" t="str">
        <f>利用定員!M39</f>
        <v/>
      </c>
      <c r="J13" s="100" t="str">
        <f>IF(H12="","",②③加減算!$I$8)</f>
        <v/>
      </c>
      <c r="K13" s="62" t="str">
        <f>IF(H12="","",IF(基本情報!$C$3="幼稚園型","機能部分","認可部分"))</f>
        <v/>
      </c>
      <c r="L13" s="55">
        <f>IF(H12="",0,DGET($B$4:$E$292,L12,I12:K13))</f>
        <v>0</v>
      </c>
      <c r="N13" s="157" t="s">
        <v>26</v>
      </c>
      <c r="O13" s="179" t="str">
        <f>J23</f>
        <v/>
      </c>
      <c r="P13" s="170">
        <f>L23</f>
        <v>0</v>
      </c>
      <c r="R13" s="51">
        <f>月初児童数!BD17</f>
        <v>0</v>
      </c>
      <c r="S13" s="170">
        <f t="shared" si="0"/>
        <v>0</v>
      </c>
    </row>
    <row r="14" spans="1:19" s="54" customFormat="1" ht="16.5" customHeight="1">
      <c r="B14" s="62" t="s">
        <v>114</v>
      </c>
      <c r="C14" s="62" t="s">
        <v>284</v>
      </c>
      <c r="D14" s="64" t="s">
        <v>559</v>
      </c>
      <c r="E14" s="239">
        <v>6000</v>
      </c>
      <c r="G14" s="577" t="s">
        <v>22</v>
      </c>
      <c r="H14" s="573" t="str">
        <f>IF(②③加減算!I14="","",②③加減算!I14)</f>
        <v/>
      </c>
      <c r="I14" s="83" t="s">
        <v>105</v>
      </c>
      <c r="J14" s="66" t="s">
        <v>110</v>
      </c>
      <c r="K14" s="73" t="s">
        <v>567</v>
      </c>
      <c r="L14" s="159" t="s">
        <v>209</v>
      </c>
      <c r="N14" s="157" t="s">
        <v>27</v>
      </c>
      <c r="O14" s="179" t="str">
        <f>J25</f>
        <v/>
      </c>
      <c r="P14" s="170">
        <f>L25</f>
        <v>0</v>
      </c>
      <c r="R14" s="51">
        <f>月初児童数!BD18</f>
        <v>0</v>
      </c>
      <c r="S14" s="170">
        <f t="shared" si="0"/>
        <v>0</v>
      </c>
    </row>
    <row r="15" spans="1:19" s="54" customFormat="1" ht="16.5" customHeight="1">
      <c r="B15" s="62" t="s">
        <v>114</v>
      </c>
      <c r="C15" s="62" t="s">
        <v>285</v>
      </c>
      <c r="D15" s="64" t="s">
        <v>559</v>
      </c>
      <c r="E15" s="239">
        <v>5200</v>
      </c>
      <c r="G15" s="577"/>
      <c r="H15" s="573"/>
      <c r="I15" s="62" t="str">
        <f>利用定員!M40</f>
        <v/>
      </c>
      <c r="J15" s="100" t="str">
        <f>IF(H14="","",②③加減算!$I$8)</f>
        <v/>
      </c>
      <c r="K15" s="62" t="str">
        <f>IF(H14="","",IF(基本情報!$C$3="幼稚園型","機能部分","認可部分"))</f>
        <v/>
      </c>
      <c r="L15" s="55">
        <f>IF(H14="",0,DGET($B$4:$E$292,L14,I14:K15))</f>
        <v>0</v>
      </c>
      <c r="N15" s="157" t="s">
        <v>28</v>
      </c>
      <c r="O15" s="179" t="str">
        <f>J27</f>
        <v/>
      </c>
      <c r="P15" s="170">
        <f>L27</f>
        <v>0</v>
      </c>
      <c r="R15" s="51">
        <f>月初児童数!BD19</f>
        <v>0</v>
      </c>
      <c r="S15" s="170">
        <f t="shared" si="0"/>
        <v>0</v>
      </c>
    </row>
    <row r="16" spans="1:19" s="54" customFormat="1" ht="16.5" customHeight="1">
      <c r="B16" s="62" t="s">
        <v>114</v>
      </c>
      <c r="C16" s="62" t="s">
        <v>286</v>
      </c>
      <c r="D16" s="64" t="s">
        <v>559</v>
      </c>
      <c r="E16" s="239">
        <v>4700</v>
      </c>
      <c r="G16" s="577" t="s">
        <v>23</v>
      </c>
      <c r="H16" s="573" t="str">
        <f>IF(②③加減算!I15="","",②③加減算!I15)</f>
        <v/>
      </c>
      <c r="I16" s="83" t="s">
        <v>105</v>
      </c>
      <c r="J16" s="66" t="s">
        <v>110</v>
      </c>
      <c r="K16" s="73" t="s">
        <v>567</v>
      </c>
      <c r="L16" s="159" t="s">
        <v>209</v>
      </c>
      <c r="R16" s="51">
        <f>SUM(R4:R15)</f>
        <v>0</v>
      </c>
      <c r="S16" s="170">
        <f>IFERROR(SUM(S4:S15),0)</f>
        <v>0</v>
      </c>
    </row>
    <row r="17" spans="1:12" s="54" customFormat="1" ht="16.5" customHeight="1">
      <c r="B17" s="62" t="s">
        <v>116</v>
      </c>
      <c r="C17" s="62" t="s">
        <v>283</v>
      </c>
      <c r="D17" s="64" t="s">
        <v>559</v>
      </c>
      <c r="E17" s="239">
        <v>9800</v>
      </c>
      <c r="G17" s="577"/>
      <c r="H17" s="573"/>
      <c r="I17" s="62" t="str">
        <f>利用定員!M41</f>
        <v/>
      </c>
      <c r="J17" s="100" t="str">
        <f>IF(H16="","",②③加減算!$I$8)</f>
        <v/>
      </c>
      <c r="K17" s="62" t="str">
        <f>IF(H16="","",IF(基本情報!$C$3="幼稚園型","機能部分","認可部分"))</f>
        <v/>
      </c>
      <c r="L17" s="55">
        <f>IF(H16="",0,DGET($B$4:$E$292,L16,I16:K17))</f>
        <v>0</v>
      </c>
    </row>
    <row r="18" spans="1:12" s="54" customFormat="1" ht="16.5" customHeight="1">
      <c r="B18" s="62" t="s">
        <v>116</v>
      </c>
      <c r="C18" s="62" t="s">
        <v>284</v>
      </c>
      <c r="D18" s="64" t="s">
        <v>559</v>
      </c>
      <c r="E18" s="239">
        <v>5400</v>
      </c>
      <c r="G18" s="577" t="s">
        <v>207</v>
      </c>
      <c r="H18" s="573" t="str">
        <f>IF(②③加減算!I16="","",②③加減算!I16)</f>
        <v/>
      </c>
      <c r="I18" s="83" t="s">
        <v>105</v>
      </c>
      <c r="J18" s="66" t="s">
        <v>110</v>
      </c>
      <c r="K18" s="73" t="s">
        <v>567</v>
      </c>
      <c r="L18" s="159" t="s">
        <v>209</v>
      </c>
    </row>
    <row r="19" spans="1:12" s="54" customFormat="1" ht="16.5" customHeight="1">
      <c r="B19" s="62" t="s">
        <v>116</v>
      </c>
      <c r="C19" s="62" t="s">
        <v>285</v>
      </c>
      <c r="D19" s="64" t="s">
        <v>559</v>
      </c>
      <c r="E19" s="239">
        <v>4700</v>
      </c>
      <c r="G19" s="577"/>
      <c r="H19" s="573"/>
      <c r="I19" s="62" t="str">
        <f>利用定員!M42</f>
        <v/>
      </c>
      <c r="J19" s="100" t="str">
        <f>IF(H18="","",②③加減算!$I$8)</f>
        <v/>
      </c>
      <c r="K19" s="62" t="str">
        <f>IF(H18="","",IF(基本情報!$C$3="幼稚園型","機能部分","認可部分"))</f>
        <v/>
      </c>
      <c r="L19" s="55">
        <f>IF(H18="",0,DGET($B$4:$E$292,L18,I18:K19))</f>
        <v>0</v>
      </c>
    </row>
    <row r="20" spans="1:12" s="54" customFormat="1" ht="16.5" customHeight="1">
      <c r="B20" s="62" t="s">
        <v>116</v>
      </c>
      <c r="C20" s="62" t="s">
        <v>286</v>
      </c>
      <c r="D20" s="64" t="s">
        <v>559</v>
      </c>
      <c r="E20" s="239">
        <v>4200</v>
      </c>
      <c r="G20" s="577" t="s">
        <v>208</v>
      </c>
      <c r="H20" s="573" t="str">
        <f>IF(②③加減算!I17="","",②③加減算!I17)</f>
        <v/>
      </c>
      <c r="I20" s="83" t="s">
        <v>105</v>
      </c>
      <c r="J20" s="66" t="s">
        <v>110</v>
      </c>
      <c r="K20" s="73" t="s">
        <v>567</v>
      </c>
      <c r="L20" s="159" t="s">
        <v>209</v>
      </c>
    </row>
    <row r="21" spans="1:12" ht="16.5" customHeight="1">
      <c r="A21" s="54"/>
      <c r="B21" s="62" t="s">
        <v>118</v>
      </c>
      <c r="C21" s="62" t="s">
        <v>283</v>
      </c>
      <c r="D21" s="64" t="s">
        <v>559</v>
      </c>
      <c r="E21" s="239">
        <v>8800</v>
      </c>
      <c r="F21" s="54"/>
      <c r="G21" s="577"/>
      <c r="H21" s="573"/>
      <c r="I21" s="62" t="str">
        <f>利用定員!M43</f>
        <v/>
      </c>
      <c r="J21" s="100" t="str">
        <f>IF(H20="","",②③加減算!$I$8)</f>
        <v/>
      </c>
      <c r="K21" s="62" t="str">
        <f>IF(H20="","",IF(基本情報!$C$3="幼稚園型","機能部分","認可部分"))</f>
        <v/>
      </c>
      <c r="L21" s="55">
        <f>IF(H20="",0,DGET($B$4:$E$292,L20,I20:K21))</f>
        <v>0</v>
      </c>
    </row>
    <row r="22" spans="1:12" ht="16.5" customHeight="1">
      <c r="A22" s="54"/>
      <c r="B22" s="62" t="s">
        <v>118</v>
      </c>
      <c r="C22" s="62" t="s">
        <v>284</v>
      </c>
      <c r="D22" s="64" t="s">
        <v>559</v>
      </c>
      <c r="E22" s="239">
        <v>4800</v>
      </c>
      <c r="F22" s="54"/>
      <c r="G22" s="577" t="s">
        <v>26</v>
      </c>
      <c r="H22" s="573" t="str">
        <f>IF(②③加減算!I18="","",②③加減算!I18)</f>
        <v/>
      </c>
      <c r="I22" s="83" t="s">
        <v>105</v>
      </c>
      <c r="J22" s="66" t="s">
        <v>110</v>
      </c>
      <c r="K22" s="73" t="s">
        <v>567</v>
      </c>
      <c r="L22" s="159" t="s">
        <v>209</v>
      </c>
    </row>
    <row r="23" spans="1:12" ht="16.5" customHeight="1">
      <c r="A23" s="54"/>
      <c r="B23" s="62" t="s">
        <v>118</v>
      </c>
      <c r="C23" s="62" t="s">
        <v>285</v>
      </c>
      <c r="D23" s="64" t="s">
        <v>559</v>
      </c>
      <c r="E23" s="239">
        <v>4200</v>
      </c>
      <c r="F23" s="54"/>
      <c r="G23" s="577"/>
      <c r="H23" s="573"/>
      <c r="I23" s="62" t="str">
        <f>利用定員!M44</f>
        <v/>
      </c>
      <c r="J23" s="100" t="str">
        <f>IF(H22="","",②③加減算!$I$8)</f>
        <v/>
      </c>
      <c r="K23" s="62" t="str">
        <f>IF(H22="","",IF(基本情報!$C$3="幼稚園型","機能部分","認可部分"))</f>
        <v/>
      </c>
      <c r="L23" s="55">
        <f>IF(H22="",0,DGET($B$4:$E$292,L22,I22:K23))</f>
        <v>0</v>
      </c>
    </row>
    <row r="24" spans="1:12" ht="16.5" customHeight="1">
      <c r="A24" s="54"/>
      <c r="B24" s="62" t="s">
        <v>118</v>
      </c>
      <c r="C24" s="62" t="s">
        <v>286</v>
      </c>
      <c r="D24" s="64" t="s">
        <v>559</v>
      </c>
      <c r="E24" s="239">
        <v>3800</v>
      </c>
      <c r="F24" s="54"/>
      <c r="G24" s="577" t="s">
        <v>27</v>
      </c>
      <c r="H24" s="573" t="str">
        <f>IF(②③加減算!I19="","",②③加減算!I19)</f>
        <v/>
      </c>
      <c r="I24" s="83" t="s">
        <v>105</v>
      </c>
      <c r="J24" s="66" t="s">
        <v>110</v>
      </c>
      <c r="K24" s="73" t="s">
        <v>567</v>
      </c>
      <c r="L24" s="159" t="s">
        <v>209</v>
      </c>
    </row>
    <row r="25" spans="1:12" ht="16.5" customHeight="1">
      <c r="A25" s="54"/>
      <c r="B25" s="62" t="s">
        <v>120</v>
      </c>
      <c r="C25" s="62" t="s">
        <v>283</v>
      </c>
      <c r="D25" s="64" t="s">
        <v>559</v>
      </c>
      <c r="E25" s="239">
        <v>7200</v>
      </c>
      <c r="F25" s="54"/>
      <c r="G25" s="577"/>
      <c r="H25" s="573"/>
      <c r="I25" s="62" t="str">
        <f>利用定員!M45</f>
        <v/>
      </c>
      <c r="J25" s="100" t="str">
        <f>IF(H24="","",②③加減算!$I$8)</f>
        <v/>
      </c>
      <c r="K25" s="62" t="str">
        <f>IF(H24="","",IF(基本情報!$C$3="幼稚園型","機能部分","認可部分"))</f>
        <v/>
      </c>
      <c r="L25" s="55">
        <f>IF(H24="",0,DGET($B$4:$E$292,L24,I24:K25))</f>
        <v>0</v>
      </c>
    </row>
    <row r="26" spans="1:12" ht="16.5" customHeight="1">
      <c r="A26" s="54"/>
      <c r="B26" s="62" t="s">
        <v>120</v>
      </c>
      <c r="C26" s="62" t="s">
        <v>284</v>
      </c>
      <c r="D26" s="64" t="s">
        <v>559</v>
      </c>
      <c r="E26" s="239">
        <v>4000</v>
      </c>
      <c r="F26" s="54"/>
      <c r="G26" s="577" t="s">
        <v>28</v>
      </c>
      <c r="H26" s="573" t="str">
        <f>IF(②③加減算!I20="","",②③加減算!I20)</f>
        <v/>
      </c>
      <c r="I26" s="83" t="s">
        <v>105</v>
      </c>
      <c r="J26" s="66" t="s">
        <v>110</v>
      </c>
      <c r="K26" s="73" t="s">
        <v>567</v>
      </c>
      <c r="L26" s="159" t="s">
        <v>209</v>
      </c>
    </row>
    <row r="27" spans="1:12" ht="16.5" customHeight="1">
      <c r="A27" s="54"/>
      <c r="B27" s="62" t="s">
        <v>120</v>
      </c>
      <c r="C27" s="62" t="s">
        <v>285</v>
      </c>
      <c r="D27" s="64" t="s">
        <v>559</v>
      </c>
      <c r="E27" s="239">
        <v>3500</v>
      </c>
      <c r="F27" s="54"/>
      <c r="G27" s="577"/>
      <c r="H27" s="573"/>
      <c r="I27" s="62" t="str">
        <f>利用定員!M46</f>
        <v/>
      </c>
      <c r="J27" s="100" t="str">
        <f>IF(H26="","",②③加減算!$I$8)</f>
        <v/>
      </c>
      <c r="K27" s="62" t="str">
        <f>IF(H26="","",IF(基本情報!$C$3="幼稚園型","機能部分","認可部分"))</f>
        <v/>
      </c>
      <c r="L27" s="55">
        <f>IF(H26="",0,DGET($B$4:$E$292,L26,I26:K27))</f>
        <v>0</v>
      </c>
    </row>
    <row r="28" spans="1:12" ht="16.5" customHeight="1">
      <c r="A28" s="54"/>
      <c r="B28" s="62" t="s">
        <v>120</v>
      </c>
      <c r="C28" s="62" t="s">
        <v>286</v>
      </c>
      <c r="D28" s="64" t="s">
        <v>559</v>
      </c>
      <c r="E28" s="239">
        <v>3100</v>
      </c>
      <c r="F28" s="54"/>
      <c r="G28" s="54"/>
      <c r="H28" s="54"/>
      <c r="K28" s="54"/>
    </row>
    <row r="29" spans="1:12" ht="16.5" customHeight="1">
      <c r="A29" s="54"/>
      <c r="B29" s="62" t="s">
        <v>263</v>
      </c>
      <c r="C29" s="62" t="s">
        <v>283</v>
      </c>
      <c r="D29" s="64" t="s">
        <v>559</v>
      </c>
      <c r="E29" s="239">
        <v>6300</v>
      </c>
      <c r="F29" s="54"/>
      <c r="G29" s="54"/>
      <c r="H29" s="54"/>
      <c r="K29" s="54"/>
    </row>
    <row r="30" spans="1:12" ht="16.5" customHeight="1">
      <c r="A30" s="54"/>
      <c r="B30" s="64" t="s">
        <v>263</v>
      </c>
      <c r="C30" s="62" t="s">
        <v>284</v>
      </c>
      <c r="D30" s="64" t="s">
        <v>559</v>
      </c>
      <c r="E30" s="239">
        <v>3500</v>
      </c>
      <c r="F30" s="54"/>
      <c r="G30" s="54"/>
      <c r="H30" s="54"/>
      <c r="K30" s="54"/>
    </row>
    <row r="31" spans="1:12" ht="16.5" customHeight="1">
      <c r="A31" s="54"/>
      <c r="B31" s="64" t="s">
        <v>263</v>
      </c>
      <c r="C31" s="62" t="s">
        <v>285</v>
      </c>
      <c r="D31" s="64" t="s">
        <v>559</v>
      </c>
      <c r="E31" s="239">
        <v>3000</v>
      </c>
      <c r="F31" s="54"/>
      <c r="G31" s="54"/>
      <c r="H31" s="54"/>
      <c r="K31" s="54"/>
    </row>
    <row r="32" spans="1:12" ht="16.5" customHeight="1">
      <c r="A32" s="54"/>
      <c r="B32" s="64" t="s">
        <v>263</v>
      </c>
      <c r="C32" s="64" t="s">
        <v>286</v>
      </c>
      <c r="D32" s="64" t="s">
        <v>559</v>
      </c>
      <c r="E32" s="239">
        <v>2700</v>
      </c>
      <c r="F32" s="54"/>
      <c r="G32" s="54"/>
      <c r="H32" s="54"/>
      <c r="K32" s="54"/>
    </row>
    <row r="33" spans="1:11" ht="16.5" customHeight="1">
      <c r="A33" s="54"/>
      <c r="B33" s="64" t="s">
        <v>264</v>
      </c>
      <c r="C33" s="64" t="s">
        <v>283</v>
      </c>
      <c r="D33" s="64" t="s">
        <v>559</v>
      </c>
      <c r="E33" s="239">
        <v>7100</v>
      </c>
      <c r="F33" s="54"/>
      <c r="G33" s="54"/>
      <c r="H33" s="54"/>
      <c r="K33" s="54"/>
    </row>
    <row r="34" spans="1:11" ht="16.5" customHeight="1">
      <c r="A34" s="54"/>
      <c r="B34" s="64" t="s">
        <v>264</v>
      </c>
      <c r="C34" s="64" t="s">
        <v>284</v>
      </c>
      <c r="D34" s="64" t="s">
        <v>559</v>
      </c>
      <c r="E34" s="239">
        <v>3900</v>
      </c>
      <c r="F34" s="54"/>
      <c r="G34" s="54"/>
      <c r="H34" s="54"/>
      <c r="K34" s="54"/>
    </row>
    <row r="35" spans="1:11" ht="16.5" customHeight="1">
      <c r="A35" s="54"/>
      <c r="B35" s="64" t="s">
        <v>264</v>
      </c>
      <c r="C35" s="64" t="s">
        <v>285</v>
      </c>
      <c r="D35" s="64" t="s">
        <v>559</v>
      </c>
      <c r="E35" s="239">
        <v>3400</v>
      </c>
      <c r="F35" s="54"/>
      <c r="G35" s="54"/>
      <c r="H35" s="54"/>
      <c r="K35" s="54"/>
    </row>
    <row r="36" spans="1:11" ht="16.5" customHeight="1">
      <c r="A36" s="54"/>
      <c r="B36" s="64" t="s">
        <v>264</v>
      </c>
      <c r="C36" s="64" t="s">
        <v>286</v>
      </c>
      <c r="D36" s="64" t="s">
        <v>559</v>
      </c>
      <c r="E36" s="239">
        <v>3000</v>
      </c>
      <c r="F36" s="54"/>
      <c r="G36" s="54"/>
      <c r="H36" s="54"/>
      <c r="K36" s="54"/>
    </row>
    <row r="37" spans="1:11" ht="16.5" customHeight="1">
      <c r="A37" s="54"/>
      <c r="B37" s="64" t="s">
        <v>265</v>
      </c>
      <c r="C37" s="64" t="s">
        <v>283</v>
      </c>
      <c r="D37" s="64" t="s">
        <v>559</v>
      </c>
      <c r="E37" s="239">
        <v>6300</v>
      </c>
      <c r="F37" s="54"/>
      <c r="G37" s="54"/>
      <c r="H37" s="54"/>
      <c r="K37" s="54"/>
    </row>
    <row r="38" spans="1:11" ht="16.5" customHeight="1">
      <c r="A38" s="54"/>
      <c r="B38" s="62" t="s">
        <v>265</v>
      </c>
      <c r="C38" s="64" t="s">
        <v>284</v>
      </c>
      <c r="D38" s="64" t="s">
        <v>559</v>
      </c>
      <c r="E38" s="239">
        <v>3500</v>
      </c>
      <c r="F38" s="54"/>
      <c r="G38" s="54"/>
      <c r="H38" s="54"/>
      <c r="K38" s="54"/>
    </row>
    <row r="39" spans="1:11" ht="16.5" customHeight="1">
      <c r="A39" s="54"/>
      <c r="B39" s="62" t="s">
        <v>265</v>
      </c>
      <c r="C39" s="64" t="s">
        <v>285</v>
      </c>
      <c r="D39" s="64" t="s">
        <v>559</v>
      </c>
      <c r="E39" s="239">
        <v>3000</v>
      </c>
      <c r="F39" s="54"/>
      <c r="G39" s="54"/>
      <c r="H39" s="54"/>
      <c r="K39" s="54"/>
    </row>
    <row r="40" spans="1:11" ht="16.5" customHeight="1">
      <c r="A40" s="54"/>
      <c r="B40" s="62" t="s">
        <v>265</v>
      </c>
      <c r="C40" s="62" t="s">
        <v>286</v>
      </c>
      <c r="D40" s="64" t="s">
        <v>559</v>
      </c>
      <c r="E40" s="239">
        <v>2700</v>
      </c>
      <c r="F40" s="54"/>
      <c r="G40" s="54"/>
      <c r="H40" s="54"/>
      <c r="K40" s="54"/>
    </row>
    <row r="41" spans="1:11" ht="16.5" customHeight="1">
      <c r="A41" s="54"/>
      <c r="B41" s="62" t="s">
        <v>266</v>
      </c>
      <c r="C41" s="62" t="s">
        <v>283</v>
      </c>
      <c r="D41" s="64" t="s">
        <v>559</v>
      </c>
      <c r="E41" s="239">
        <v>5500</v>
      </c>
      <c r="F41" s="54"/>
      <c r="G41" s="54"/>
      <c r="H41" s="54"/>
      <c r="K41" s="54"/>
    </row>
    <row r="42" spans="1:11" ht="16.5" customHeight="1">
      <c r="A42" s="54"/>
      <c r="B42" s="62" t="s">
        <v>266</v>
      </c>
      <c r="C42" s="62" t="s">
        <v>284</v>
      </c>
      <c r="D42" s="64" t="s">
        <v>559</v>
      </c>
      <c r="E42" s="239">
        <v>3000</v>
      </c>
      <c r="F42" s="54"/>
      <c r="G42" s="54"/>
      <c r="H42" s="54"/>
      <c r="K42" s="54"/>
    </row>
    <row r="43" spans="1:11" ht="16.5" customHeight="1">
      <c r="A43" s="54"/>
      <c r="B43" s="62" t="s">
        <v>266</v>
      </c>
      <c r="C43" s="62" t="s">
        <v>285</v>
      </c>
      <c r="D43" s="64" t="s">
        <v>559</v>
      </c>
      <c r="E43" s="239">
        <v>2600</v>
      </c>
      <c r="F43" s="54"/>
      <c r="G43" s="54"/>
      <c r="H43" s="54"/>
      <c r="K43" s="54"/>
    </row>
    <row r="44" spans="1:11" ht="16.5" customHeight="1">
      <c r="A44" s="54"/>
      <c r="B44" s="62" t="s">
        <v>266</v>
      </c>
      <c r="C44" s="62" t="s">
        <v>286</v>
      </c>
      <c r="D44" s="64" t="s">
        <v>559</v>
      </c>
      <c r="E44" s="239">
        <v>2400</v>
      </c>
      <c r="F44" s="54"/>
      <c r="G44" s="54"/>
      <c r="H44" s="54"/>
      <c r="K44" s="54"/>
    </row>
    <row r="45" spans="1:11" ht="16.5" customHeight="1">
      <c r="A45" s="54"/>
      <c r="B45" s="62" t="s">
        <v>267</v>
      </c>
      <c r="C45" s="62" t="s">
        <v>283</v>
      </c>
      <c r="D45" s="64" t="s">
        <v>559</v>
      </c>
      <c r="E45" s="239">
        <v>6100</v>
      </c>
      <c r="F45" s="54"/>
      <c r="G45" s="54"/>
      <c r="H45" s="54"/>
      <c r="K45" s="54"/>
    </row>
    <row r="46" spans="1:11" ht="16.5" customHeight="1">
      <c r="A46" s="54"/>
      <c r="B46" s="62" t="s">
        <v>267</v>
      </c>
      <c r="C46" s="62" t="s">
        <v>284</v>
      </c>
      <c r="D46" s="64" t="s">
        <v>559</v>
      </c>
      <c r="E46" s="239">
        <v>3300</v>
      </c>
      <c r="F46" s="54"/>
      <c r="G46" s="54"/>
      <c r="H46" s="54"/>
      <c r="K46" s="54"/>
    </row>
    <row r="47" spans="1:11" ht="16.5" customHeight="1">
      <c r="A47" s="54"/>
      <c r="B47" s="62" t="s">
        <v>267</v>
      </c>
      <c r="C47" s="62" t="s">
        <v>285</v>
      </c>
      <c r="D47" s="64" t="s">
        <v>559</v>
      </c>
      <c r="E47" s="239">
        <v>2900</v>
      </c>
      <c r="F47" s="54"/>
      <c r="G47" s="54"/>
      <c r="H47" s="54"/>
      <c r="K47" s="54"/>
    </row>
    <row r="48" spans="1:11" ht="16.5" customHeight="1">
      <c r="A48" s="54"/>
      <c r="B48" s="62" t="s">
        <v>267</v>
      </c>
      <c r="C48" s="62" t="s">
        <v>286</v>
      </c>
      <c r="D48" s="64" t="s">
        <v>559</v>
      </c>
      <c r="E48" s="239">
        <v>2600</v>
      </c>
      <c r="F48" s="54"/>
      <c r="G48" s="54"/>
      <c r="H48" s="54"/>
      <c r="K48" s="54"/>
    </row>
    <row r="49" spans="1:12" ht="16.5" customHeight="1">
      <c r="A49" s="54"/>
      <c r="B49" s="62" t="s">
        <v>268</v>
      </c>
      <c r="C49" s="62" t="s">
        <v>283</v>
      </c>
      <c r="D49" s="64" t="s">
        <v>559</v>
      </c>
      <c r="E49" s="239">
        <v>5500</v>
      </c>
      <c r="F49" s="54"/>
      <c r="G49" s="54"/>
      <c r="H49" s="54"/>
      <c r="K49" s="54"/>
    </row>
    <row r="50" spans="1:12" ht="16.5" customHeight="1">
      <c r="A50" s="54"/>
      <c r="B50" s="62" t="s">
        <v>268</v>
      </c>
      <c r="C50" s="62" t="s">
        <v>284</v>
      </c>
      <c r="D50" s="64" t="s">
        <v>559</v>
      </c>
      <c r="E50" s="239">
        <v>3000</v>
      </c>
      <c r="F50" s="54"/>
      <c r="G50" s="54"/>
      <c r="H50" s="54"/>
      <c r="K50" s="54"/>
    </row>
    <row r="51" spans="1:12" ht="16.5" customHeight="1">
      <c r="A51" s="54"/>
      <c r="B51" s="62" t="s">
        <v>268</v>
      </c>
      <c r="C51" s="62" t="s">
        <v>285</v>
      </c>
      <c r="D51" s="64" t="s">
        <v>559</v>
      </c>
      <c r="E51" s="239">
        <v>2600</v>
      </c>
      <c r="F51" s="54"/>
      <c r="G51" s="54"/>
      <c r="H51" s="54"/>
      <c r="K51" s="54"/>
    </row>
    <row r="52" spans="1:12" ht="16.5" customHeight="1">
      <c r="A52" s="54"/>
      <c r="B52" s="62" t="s">
        <v>268</v>
      </c>
      <c r="C52" s="62" t="s">
        <v>286</v>
      </c>
      <c r="D52" s="64" t="s">
        <v>559</v>
      </c>
      <c r="E52" s="239">
        <v>2400</v>
      </c>
      <c r="F52" s="54"/>
      <c r="G52" s="54"/>
      <c r="H52" s="54"/>
      <c r="K52" s="54"/>
    </row>
    <row r="53" spans="1:12" ht="16.5" customHeight="1">
      <c r="A53" s="54"/>
      <c r="B53" s="62" t="s">
        <v>269</v>
      </c>
      <c r="C53" s="62" t="s">
        <v>283</v>
      </c>
      <c r="D53" s="64" t="s">
        <v>559</v>
      </c>
      <c r="E53" s="239">
        <v>5100</v>
      </c>
      <c r="F53" s="54"/>
      <c r="G53" s="54"/>
      <c r="H53" s="54"/>
      <c r="I53" s="56"/>
      <c r="J53" s="56"/>
      <c r="K53" s="56"/>
      <c r="L53" s="56"/>
    </row>
    <row r="54" spans="1:12" ht="16.5" customHeight="1">
      <c r="A54" s="54"/>
      <c r="B54" s="62" t="s">
        <v>269</v>
      </c>
      <c r="C54" s="62" t="s">
        <v>284</v>
      </c>
      <c r="D54" s="64" t="s">
        <v>559</v>
      </c>
      <c r="E54" s="239">
        <v>2800</v>
      </c>
      <c r="F54" s="54"/>
      <c r="G54" s="54"/>
      <c r="H54" s="54"/>
      <c r="I54" s="56"/>
      <c r="J54" s="56"/>
      <c r="K54" s="56"/>
      <c r="L54" s="56"/>
    </row>
    <row r="55" spans="1:12" ht="16.5" customHeight="1">
      <c r="A55" s="54"/>
      <c r="B55" s="62" t="s">
        <v>269</v>
      </c>
      <c r="C55" s="62" t="s">
        <v>285</v>
      </c>
      <c r="D55" s="64" t="s">
        <v>559</v>
      </c>
      <c r="E55" s="239">
        <v>2400</v>
      </c>
      <c r="F55" s="54"/>
      <c r="G55" s="54"/>
      <c r="H55" s="54"/>
      <c r="I55" s="56"/>
      <c r="J55" s="56"/>
      <c r="K55" s="56"/>
      <c r="L55" s="56"/>
    </row>
    <row r="56" spans="1:12" ht="16.5" customHeight="1">
      <c r="A56" s="54"/>
      <c r="B56" s="62" t="s">
        <v>269</v>
      </c>
      <c r="C56" s="62" t="s">
        <v>286</v>
      </c>
      <c r="D56" s="64" t="s">
        <v>559</v>
      </c>
      <c r="E56" s="239">
        <v>2200</v>
      </c>
      <c r="F56" s="54"/>
      <c r="G56" s="54"/>
      <c r="H56" s="54"/>
      <c r="I56" s="56"/>
      <c r="J56" s="56"/>
      <c r="K56" s="56"/>
      <c r="L56" s="56"/>
    </row>
    <row r="57" spans="1:12" ht="16.5" customHeight="1">
      <c r="A57" s="54"/>
      <c r="B57" s="62" t="s">
        <v>270</v>
      </c>
      <c r="C57" s="62" t="s">
        <v>283</v>
      </c>
      <c r="D57" s="64" t="s">
        <v>559</v>
      </c>
      <c r="E57" s="239">
        <v>5500</v>
      </c>
      <c r="F57" s="54"/>
      <c r="G57" s="54"/>
      <c r="H57" s="54"/>
      <c r="I57" s="56"/>
      <c r="J57" s="56"/>
      <c r="K57" s="56"/>
      <c r="L57" s="56"/>
    </row>
    <row r="58" spans="1:12" ht="16.5" customHeight="1">
      <c r="A58" s="54"/>
      <c r="B58" s="62" t="s">
        <v>270</v>
      </c>
      <c r="C58" s="62" t="s">
        <v>284</v>
      </c>
      <c r="D58" s="64" t="s">
        <v>559</v>
      </c>
      <c r="E58" s="239">
        <v>3000</v>
      </c>
      <c r="F58" s="54"/>
      <c r="G58" s="54"/>
      <c r="H58" s="54"/>
      <c r="I58" s="56"/>
      <c r="J58" s="56"/>
      <c r="K58" s="56"/>
      <c r="L58" s="56"/>
    </row>
    <row r="59" spans="1:12" ht="16.5" customHeight="1">
      <c r="A59" s="54"/>
      <c r="B59" s="62" t="s">
        <v>270</v>
      </c>
      <c r="C59" s="62" t="s">
        <v>285</v>
      </c>
      <c r="D59" s="64" t="s">
        <v>559</v>
      </c>
      <c r="E59" s="239">
        <v>2600</v>
      </c>
      <c r="F59" s="54"/>
      <c r="G59" s="54"/>
      <c r="H59" s="54"/>
      <c r="I59" s="56"/>
      <c r="J59" s="56"/>
      <c r="K59" s="56"/>
      <c r="L59" s="56"/>
    </row>
    <row r="60" spans="1:12" ht="16.5" customHeight="1">
      <c r="A60" s="54"/>
      <c r="B60" s="62" t="s">
        <v>270</v>
      </c>
      <c r="C60" s="62" t="s">
        <v>286</v>
      </c>
      <c r="D60" s="64" t="s">
        <v>559</v>
      </c>
      <c r="E60" s="239">
        <v>2400</v>
      </c>
      <c r="F60" s="54"/>
      <c r="G60" s="54"/>
      <c r="H60" s="54"/>
      <c r="I60" s="56"/>
      <c r="J60" s="56"/>
      <c r="K60" s="56"/>
      <c r="L60" s="56"/>
    </row>
    <row r="61" spans="1:12" ht="16.5" customHeight="1">
      <c r="A61" s="54"/>
      <c r="B61" s="62" t="s">
        <v>271</v>
      </c>
      <c r="C61" s="62" t="s">
        <v>283</v>
      </c>
      <c r="D61" s="64" t="s">
        <v>559</v>
      </c>
      <c r="E61" s="239">
        <v>5400</v>
      </c>
      <c r="F61" s="54"/>
      <c r="G61" s="54"/>
      <c r="H61" s="54"/>
      <c r="I61" s="56"/>
      <c r="J61" s="56"/>
      <c r="K61" s="56"/>
      <c r="L61" s="56"/>
    </row>
    <row r="62" spans="1:12" ht="16.5" customHeight="1">
      <c r="A62" s="54"/>
      <c r="B62" s="62" t="s">
        <v>271</v>
      </c>
      <c r="C62" s="62" t="s">
        <v>284</v>
      </c>
      <c r="D62" s="64" t="s">
        <v>559</v>
      </c>
      <c r="E62" s="239">
        <v>2900</v>
      </c>
      <c r="F62" s="54"/>
      <c r="G62" s="54"/>
      <c r="H62" s="54"/>
      <c r="I62" s="56"/>
      <c r="J62" s="56"/>
      <c r="K62" s="56"/>
      <c r="L62" s="56"/>
    </row>
    <row r="63" spans="1:12" ht="16.5" customHeight="1">
      <c r="A63" s="54"/>
      <c r="B63" s="62" t="s">
        <v>271</v>
      </c>
      <c r="C63" s="62" t="s">
        <v>285</v>
      </c>
      <c r="D63" s="64" t="s">
        <v>559</v>
      </c>
      <c r="E63" s="239">
        <v>2500</v>
      </c>
      <c r="F63" s="54"/>
      <c r="G63" s="54"/>
      <c r="H63" s="54"/>
      <c r="I63" s="56"/>
      <c r="J63" s="56"/>
      <c r="K63" s="56"/>
      <c r="L63" s="56"/>
    </row>
    <row r="64" spans="1:12" ht="16.5" customHeight="1">
      <c r="A64" s="54"/>
      <c r="B64" s="62" t="s">
        <v>271</v>
      </c>
      <c r="C64" s="62" t="s">
        <v>286</v>
      </c>
      <c r="D64" s="64" t="s">
        <v>559</v>
      </c>
      <c r="E64" s="239">
        <v>2300</v>
      </c>
      <c r="F64" s="54"/>
      <c r="G64" s="54"/>
      <c r="H64" s="54"/>
      <c r="I64" s="56"/>
      <c r="J64" s="56"/>
      <c r="K64" s="56"/>
      <c r="L64" s="56"/>
    </row>
    <row r="65" spans="1:12" ht="16.5" customHeight="1">
      <c r="A65" s="54"/>
      <c r="B65" s="62" t="s">
        <v>272</v>
      </c>
      <c r="C65" s="62" t="s">
        <v>283</v>
      </c>
      <c r="D65" s="64" t="s">
        <v>559</v>
      </c>
      <c r="E65" s="239">
        <v>4800</v>
      </c>
      <c r="F65" s="54"/>
      <c r="G65" s="54"/>
      <c r="H65" s="54"/>
      <c r="I65" s="56"/>
      <c r="J65" s="56"/>
      <c r="K65" s="56"/>
      <c r="L65" s="56"/>
    </row>
    <row r="66" spans="1:12" ht="16.5" customHeight="1">
      <c r="A66" s="54"/>
      <c r="B66" s="62" t="s">
        <v>272</v>
      </c>
      <c r="C66" s="62" t="s">
        <v>284</v>
      </c>
      <c r="D66" s="64" t="s">
        <v>559</v>
      </c>
      <c r="E66" s="239">
        <v>2600</v>
      </c>
      <c r="F66" s="54"/>
      <c r="G66" s="54"/>
      <c r="H66" s="54"/>
      <c r="I66" s="56"/>
      <c r="J66" s="56"/>
      <c r="K66" s="56"/>
      <c r="L66" s="56"/>
    </row>
    <row r="67" spans="1:12" ht="16.5" customHeight="1">
      <c r="A67" s="54"/>
      <c r="B67" s="62" t="s">
        <v>272</v>
      </c>
      <c r="C67" s="62" t="s">
        <v>285</v>
      </c>
      <c r="D67" s="64" t="s">
        <v>559</v>
      </c>
      <c r="E67" s="239">
        <v>2300</v>
      </c>
      <c r="F67" s="54"/>
      <c r="G67" s="54"/>
      <c r="H67" s="54"/>
      <c r="I67" s="56"/>
      <c r="J67" s="56"/>
      <c r="K67" s="56"/>
      <c r="L67" s="56"/>
    </row>
    <row r="68" spans="1:12" ht="16.5" customHeight="1">
      <c r="A68" s="54"/>
      <c r="B68" s="62" t="s">
        <v>272</v>
      </c>
      <c r="C68" s="62" t="s">
        <v>286</v>
      </c>
      <c r="D68" s="64" t="s">
        <v>559</v>
      </c>
      <c r="E68" s="239">
        <v>2000</v>
      </c>
      <c r="F68" s="54"/>
      <c r="G68" s="54"/>
      <c r="H68" s="54"/>
      <c r="I68" s="56"/>
      <c r="J68" s="56"/>
      <c r="K68" s="56"/>
      <c r="L68" s="56"/>
    </row>
    <row r="69" spans="1:12" ht="16.5" customHeight="1">
      <c r="A69" s="54"/>
      <c r="B69" s="62" t="s">
        <v>273</v>
      </c>
      <c r="C69" s="62" t="s">
        <v>283</v>
      </c>
      <c r="D69" s="64" t="s">
        <v>559</v>
      </c>
      <c r="E69" s="239">
        <v>5400</v>
      </c>
      <c r="F69" s="54"/>
      <c r="G69" s="54"/>
      <c r="H69" s="54"/>
      <c r="I69" s="56"/>
      <c r="J69" s="56"/>
      <c r="K69" s="56"/>
      <c r="L69" s="56"/>
    </row>
    <row r="70" spans="1:12" ht="16.5" customHeight="1">
      <c r="A70" s="54"/>
      <c r="B70" s="62" t="s">
        <v>273</v>
      </c>
      <c r="C70" s="62" t="s">
        <v>284</v>
      </c>
      <c r="D70" s="64" t="s">
        <v>559</v>
      </c>
      <c r="E70" s="239">
        <v>2900</v>
      </c>
      <c r="F70" s="54"/>
      <c r="G70" s="54"/>
      <c r="H70" s="54"/>
      <c r="I70" s="56"/>
      <c r="J70" s="56"/>
      <c r="K70" s="56"/>
      <c r="L70" s="56"/>
    </row>
    <row r="71" spans="1:12" ht="16.5" customHeight="1">
      <c r="A71" s="54"/>
      <c r="B71" s="62" t="s">
        <v>273</v>
      </c>
      <c r="C71" s="62" t="s">
        <v>285</v>
      </c>
      <c r="D71" s="64" t="s">
        <v>559</v>
      </c>
      <c r="E71" s="239">
        <v>2500</v>
      </c>
      <c r="F71" s="54"/>
      <c r="G71" s="54"/>
      <c r="H71" s="54"/>
      <c r="I71" s="56"/>
      <c r="J71" s="56"/>
      <c r="K71" s="56"/>
      <c r="L71" s="56"/>
    </row>
    <row r="72" spans="1:12" ht="16.5" customHeight="1">
      <c r="A72" s="54"/>
      <c r="B72" s="62" t="s">
        <v>273</v>
      </c>
      <c r="C72" s="62" t="s">
        <v>286</v>
      </c>
      <c r="D72" s="64" t="s">
        <v>559</v>
      </c>
      <c r="E72" s="239">
        <v>2300</v>
      </c>
      <c r="F72" s="54"/>
      <c r="G72" s="54"/>
      <c r="H72" s="54"/>
      <c r="I72" s="56"/>
      <c r="J72" s="56"/>
      <c r="K72" s="56"/>
      <c r="L72" s="56"/>
    </row>
    <row r="73" spans="1:12" ht="16.5" customHeight="1">
      <c r="A73" s="54"/>
      <c r="B73" s="62" t="s">
        <v>132</v>
      </c>
      <c r="C73" s="62" t="s">
        <v>283</v>
      </c>
      <c r="D73" s="64" t="s">
        <v>559</v>
      </c>
      <c r="E73" s="239">
        <v>4800</v>
      </c>
      <c r="F73" s="54"/>
      <c r="G73" s="54"/>
      <c r="H73" s="54"/>
      <c r="I73" s="56"/>
      <c r="J73" s="56"/>
      <c r="K73" s="56"/>
      <c r="L73" s="56"/>
    </row>
    <row r="74" spans="1:12" ht="16.5" customHeight="1">
      <c r="A74" s="54"/>
      <c r="B74" s="62" t="s">
        <v>132</v>
      </c>
      <c r="C74" s="62" t="s">
        <v>284</v>
      </c>
      <c r="D74" s="64" t="s">
        <v>559</v>
      </c>
      <c r="E74" s="239">
        <v>2600</v>
      </c>
      <c r="F74" s="54"/>
      <c r="G74" s="54"/>
      <c r="H74" s="54"/>
      <c r="I74" s="56"/>
      <c r="J74" s="56"/>
      <c r="K74" s="56"/>
      <c r="L74" s="56"/>
    </row>
    <row r="75" spans="1:12" ht="16.5" customHeight="1">
      <c r="A75" s="54"/>
      <c r="B75" s="62" t="s">
        <v>132</v>
      </c>
      <c r="C75" s="62" t="s">
        <v>285</v>
      </c>
      <c r="D75" s="64" t="s">
        <v>559</v>
      </c>
      <c r="E75" s="239">
        <v>2300</v>
      </c>
      <c r="F75" s="54"/>
      <c r="G75" s="54"/>
      <c r="H75" s="54"/>
      <c r="I75" s="56"/>
      <c r="J75" s="56"/>
      <c r="K75" s="56"/>
      <c r="L75" s="56"/>
    </row>
    <row r="76" spans="1:12" ht="16.5" customHeight="1">
      <c r="A76" s="54"/>
      <c r="B76" s="62" t="s">
        <v>132</v>
      </c>
      <c r="C76" s="62" t="s">
        <v>286</v>
      </c>
      <c r="D76" s="64" t="s">
        <v>559</v>
      </c>
      <c r="E76" s="239">
        <v>2000</v>
      </c>
      <c r="F76" s="54"/>
      <c r="G76" s="54"/>
      <c r="H76" s="54"/>
      <c r="I76" s="56"/>
      <c r="J76" s="56"/>
      <c r="K76" s="56"/>
      <c r="L76" s="56"/>
    </row>
    <row r="77" spans="1:12" s="54" customFormat="1" ht="16.5" customHeight="1">
      <c r="B77" s="62" t="s">
        <v>569</v>
      </c>
      <c r="C77" s="62" t="s">
        <v>287</v>
      </c>
      <c r="D77" s="64" t="s">
        <v>559</v>
      </c>
      <c r="E77" s="239">
        <v>35200</v>
      </c>
    </row>
    <row r="78" spans="1:12" s="54" customFormat="1" ht="16.5" customHeight="1">
      <c r="B78" s="62" t="s">
        <v>569</v>
      </c>
      <c r="C78" s="62" t="s">
        <v>288</v>
      </c>
      <c r="D78" s="64" t="s">
        <v>559</v>
      </c>
      <c r="E78" s="239">
        <v>19400</v>
      </c>
    </row>
    <row r="79" spans="1:12" s="54" customFormat="1" ht="16.5" customHeight="1">
      <c r="B79" s="62" t="s">
        <v>569</v>
      </c>
      <c r="C79" s="62" t="s">
        <v>289</v>
      </c>
      <c r="D79" s="64" t="s">
        <v>559</v>
      </c>
      <c r="E79" s="239">
        <v>16900</v>
      </c>
    </row>
    <row r="80" spans="1:12" s="54" customFormat="1" ht="16.5" customHeight="1">
      <c r="B80" s="62" t="s">
        <v>569</v>
      </c>
      <c r="C80" s="62" t="s">
        <v>290</v>
      </c>
      <c r="D80" s="64" t="s">
        <v>559</v>
      </c>
      <c r="E80" s="239">
        <v>15100</v>
      </c>
    </row>
    <row r="81" spans="1:12" s="54" customFormat="1" ht="16.5" customHeight="1">
      <c r="A81" s="60"/>
      <c r="B81" s="62" t="s">
        <v>570</v>
      </c>
      <c r="C81" s="62" t="s">
        <v>287</v>
      </c>
      <c r="D81" s="64" t="s">
        <v>559</v>
      </c>
      <c r="E81" s="239">
        <v>17600</v>
      </c>
      <c r="F81" s="60"/>
      <c r="G81" s="60"/>
      <c r="H81" s="60"/>
    </row>
    <row r="82" spans="1:12" s="54" customFormat="1" ht="16.5" customHeight="1">
      <c r="A82" s="60"/>
      <c r="B82" s="62" t="s">
        <v>570</v>
      </c>
      <c r="C82" s="62" t="s">
        <v>288</v>
      </c>
      <c r="D82" s="64" t="s">
        <v>559</v>
      </c>
      <c r="E82" s="239">
        <v>9700</v>
      </c>
      <c r="F82" s="60"/>
      <c r="G82" s="60"/>
      <c r="H82" s="60"/>
    </row>
    <row r="83" spans="1:12" s="54" customFormat="1" ht="16.5" customHeight="1">
      <c r="A83" s="60"/>
      <c r="B83" s="62" t="s">
        <v>570</v>
      </c>
      <c r="C83" s="62" t="s">
        <v>289</v>
      </c>
      <c r="D83" s="64" t="s">
        <v>559</v>
      </c>
      <c r="E83" s="239">
        <v>8400</v>
      </c>
      <c r="F83" s="60"/>
      <c r="G83" s="60"/>
      <c r="H83" s="60"/>
    </row>
    <row r="84" spans="1:12" s="54" customFormat="1" ht="16.5" customHeight="1">
      <c r="A84" s="60"/>
      <c r="B84" s="62" t="s">
        <v>570</v>
      </c>
      <c r="C84" s="62" t="s">
        <v>290</v>
      </c>
      <c r="D84" s="64" t="s">
        <v>559</v>
      </c>
      <c r="E84" s="239">
        <v>7500</v>
      </c>
      <c r="F84" s="60"/>
      <c r="G84" s="60"/>
      <c r="H84" s="60"/>
    </row>
    <row r="85" spans="1:12" ht="16.5" customHeight="1">
      <c r="B85" s="62" t="s">
        <v>114</v>
      </c>
      <c r="C85" s="62" t="s">
        <v>287</v>
      </c>
      <c r="D85" s="64" t="s">
        <v>559</v>
      </c>
      <c r="E85" s="239">
        <v>12200</v>
      </c>
      <c r="I85" s="56"/>
      <c r="J85" s="56"/>
      <c r="K85" s="56"/>
      <c r="L85" s="56"/>
    </row>
    <row r="86" spans="1:12" ht="16.5" customHeight="1">
      <c r="B86" s="62" t="s">
        <v>114</v>
      </c>
      <c r="C86" s="62" t="s">
        <v>288</v>
      </c>
      <c r="D86" s="64" t="s">
        <v>559</v>
      </c>
      <c r="E86" s="239">
        <v>6700</v>
      </c>
      <c r="I86" s="56"/>
      <c r="J86" s="56"/>
      <c r="K86" s="56"/>
      <c r="L86" s="56"/>
    </row>
    <row r="87" spans="1:12" ht="16.5" customHeight="1">
      <c r="B87" s="62" t="s">
        <v>114</v>
      </c>
      <c r="C87" s="62" t="s">
        <v>289</v>
      </c>
      <c r="D87" s="64" t="s">
        <v>559</v>
      </c>
      <c r="E87" s="239">
        <v>5800</v>
      </c>
      <c r="I87" s="56"/>
      <c r="J87" s="56"/>
      <c r="K87" s="56"/>
      <c r="L87" s="56"/>
    </row>
    <row r="88" spans="1:12" ht="16.5" customHeight="1">
      <c r="B88" s="62" t="s">
        <v>114</v>
      </c>
      <c r="C88" s="62" t="s">
        <v>290</v>
      </c>
      <c r="D88" s="64" t="s">
        <v>559</v>
      </c>
      <c r="E88" s="239">
        <v>5200</v>
      </c>
      <c r="I88" s="56"/>
      <c r="J88" s="56"/>
      <c r="K88" s="56"/>
      <c r="L88" s="56"/>
    </row>
    <row r="89" spans="1:12" ht="16.5" customHeight="1">
      <c r="B89" s="62" t="s">
        <v>116</v>
      </c>
      <c r="C89" s="62" t="s">
        <v>287</v>
      </c>
      <c r="D89" s="64" t="s">
        <v>559</v>
      </c>
      <c r="E89" s="239">
        <v>10900</v>
      </c>
      <c r="I89" s="56"/>
      <c r="J89" s="56"/>
      <c r="K89" s="56"/>
      <c r="L89" s="56"/>
    </row>
    <row r="90" spans="1:12" ht="16.5" customHeight="1">
      <c r="B90" s="62" t="s">
        <v>116</v>
      </c>
      <c r="C90" s="62" t="s">
        <v>288</v>
      </c>
      <c r="D90" s="64" t="s">
        <v>559</v>
      </c>
      <c r="E90" s="239">
        <v>6000</v>
      </c>
      <c r="I90" s="56"/>
      <c r="J90" s="56"/>
      <c r="K90" s="56"/>
      <c r="L90" s="56"/>
    </row>
    <row r="91" spans="1:12" ht="16.5" customHeight="1">
      <c r="B91" s="62" t="s">
        <v>116</v>
      </c>
      <c r="C91" s="62" t="s">
        <v>289</v>
      </c>
      <c r="D91" s="64" t="s">
        <v>559</v>
      </c>
      <c r="E91" s="239">
        <v>5200</v>
      </c>
      <c r="I91" s="56"/>
      <c r="J91" s="56"/>
      <c r="K91" s="56"/>
      <c r="L91" s="56"/>
    </row>
    <row r="92" spans="1:12" ht="16.5" customHeight="1">
      <c r="B92" s="62" t="s">
        <v>116</v>
      </c>
      <c r="C92" s="62" t="s">
        <v>290</v>
      </c>
      <c r="D92" s="64" t="s">
        <v>559</v>
      </c>
      <c r="E92" s="239">
        <v>4600</v>
      </c>
      <c r="I92" s="56"/>
      <c r="J92" s="56"/>
      <c r="K92" s="56"/>
      <c r="L92" s="56"/>
    </row>
    <row r="93" spans="1:12" ht="16.5" customHeight="1">
      <c r="B93" s="62" t="s">
        <v>118</v>
      </c>
      <c r="C93" s="62" t="s">
        <v>287</v>
      </c>
      <c r="D93" s="64" t="s">
        <v>559</v>
      </c>
      <c r="E93" s="239">
        <v>9800</v>
      </c>
      <c r="I93" s="56"/>
      <c r="J93" s="56"/>
      <c r="K93" s="56"/>
      <c r="L93" s="56"/>
    </row>
    <row r="94" spans="1:12" ht="16.5" customHeight="1">
      <c r="B94" s="62" t="s">
        <v>118</v>
      </c>
      <c r="C94" s="62" t="s">
        <v>288</v>
      </c>
      <c r="D94" s="64" t="s">
        <v>559</v>
      </c>
      <c r="E94" s="239">
        <v>5400</v>
      </c>
      <c r="I94" s="56"/>
      <c r="J94" s="56"/>
      <c r="K94" s="56"/>
      <c r="L94" s="56"/>
    </row>
    <row r="95" spans="1:12" ht="16.5" customHeight="1">
      <c r="B95" s="62" t="s">
        <v>118</v>
      </c>
      <c r="C95" s="62" t="s">
        <v>289</v>
      </c>
      <c r="D95" s="64" t="s">
        <v>559</v>
      </c>
      <c r="E95" s="239">
        <v>4700</v>
      </c>
      <c r="I95" s="56"/>
      <c r="J95" s="56"/>
      <c r="K95" s="56"/>
      <c r="L95" s="56"/>
    </row>
    <row r="96" spans="1:12" ht="16.5" customHeight="1">
      <c r="B96" s="62" t="s">
        <v>118</v>
      </c>
      <c r="C96" s="62" t="s">
        <v>290</v>
      </c>
      <c r="D96" s="64" t="s">
        <v>559</v>
      </c>
      <c r="E96" s="239">
        <v>4200</v>
      </c>
      <c r="I96" s="56"/>
      <c r="J96" s="56"/>
      <c r="K96" s="56"/>
      <c r="L96" s="56"/>
    </row>
    <row r="97" spans="2:12" ht="16.5" customHeight="1">
      <c r="B97" s="62" t="s">
        <v>120</v>
      </c>
      <c r="C97" s="62" t="s">
        <v>287</v>
      </c>
      <c r="D97" s="64" t="s">
        <v>559</v>
      </c>
      <c r="E97" s="239">
        <v>8100</v>
      </c>
      <c r="I97" s="56"/>
      <c r="J97" s="56"/>
      <c r="K97" s="56"/>
      <c r="L97" s="56"/>
    </row>
    <row r="98" spans="2:12" ht="16.5" customHeight="1">
      <c r="B98" s="62" t="s">
        <v>120</v>
      </c>
      <c r="C98" s="62" t="s">
        <v>288</v>
      </c>
      <c r="D98" s="64" t="s">
        <v>559</v>
      </c>
      <c r="E98" s="239">
        <v>4400</v>
      </c>
      <c r="I98" s="56"/>
      <c r="J98" s="56"/>
      <c r="K98" s="56"/>
      <c r="L98" s="56"/>
    </row>
    <row r="99" spans="2:12" ht="16.5" customHeight="1">
      <c r="B99" s="62" t="s">
        <v>120</v>
      </c>
      <c r="C99" s="62" t="s">
        <v>289</v>
      </c>
      <c r="D99" s="64" t="s">
        <v>559</v>
      </c>
      <c r="E99" s="239">
        <v>3800</v>
      </c>
      <c r="I99" s="56"/>
      <c r="J99" s="56"/>
      <c r="K99" s="56"/>
      <c r="L99" s="56"/>
    </row>
    <row r="100" spans="2:12" ht="16.5" customHeight="1">
      <c r="B100" s="62" t="s">
        <v>120</v>
      </c>
      <c r="C100" s="62" t="s">
        <v>290</v>
      </c>
      <c r="D100" s="64" t="s">
        <v>559</v>
      </c>
      <c r="E100" s="239">
        <v>3400</v>
      </c>
      <c r="I100" s="56"/>
      <c r="J100" s="56"/>
      <c r="K100" s="56"/>
      <c r="L100" s="56"/>
    </row>
    <row r="101" spans="2:12" ht="16.5" customHeight="1">
      <c r="B101" s="62" t="s">
        <v>263</v>
      </c>
      <c r="C101" s="62" t="s">
        <v>287</v>
      </c>
      <c r="D101" s="64" t="s">
        <v>559</v>
      </c>
      <c r="E101" s="239">
        <v>7100</v>
      </c>
      <c r="I101" s="56"/>
      <c r="J101" s="56"/>
      <c r="K101" s="56"/>
      <c r="L101" s="56"/>
    </row>
    <row r="102" spans="2:12" ht="16.5" customHeight="1">
      <c r="B102" s="62" t="s">
        <v>263</v>
      </c>
      <c r="C102" s="62" t="s">
        <v>288</v>
      </c>
      <c r="D102" s="64" t="s">
        <v>559</v>
      </c>
      <c r="E102" s="239">
        <v>3900</v>
      </c>
      <c r="I102" s="56"/>
      <c r="J102" s="56"/>
      <c r="K102" s="56"/>
      <c r="L102" s="56"/>
    </row>
    <row r="103" spans="2:12" ht="16.5" customHeight="1">
      <c r="B103" s="62" t="s">
        <v>263</v>
      </c>
      <c r="C103" s="62" t="s">
        <v>289</v>
      </c>
      <c r="D103" s="64" t="s">
        <v>559</v>
      </c>
      <c r="E103" s="239">
        <v>3400</v>
      </c>
      <c r="I103" s="56"/>
      <c r="J103" s="56"/>
      <c r="K103" s="56"/>
      <c r="L103" s="56"/>
    </row>
    <row r="104" spans="2:12" ht="16.5" customHeight="1">
      <c r="B104" s="62" t="s">
        <v>263</v>
      </c>
      <c r="C104" s="62" t="s">
        <v>290</v>
      </c>
      <c r="D104" s="64" t="s">
        <v>559</v>
      </c>
      <c r="E104" s="239">
        <v>3000</v>
      </c>
      <c r="I104" s="56"/>
      <c r="J104" s="56"/>
      <c r="K104" s="56"/>
      <c r="L104" s="56"/>
    </row>
    <row r="105" spans="2:12" ht="16.5" customHeight="1">
      <c r="B105" s="62" t="s">
        <v>264</v>
      </c>
      <c r="C105" s="62" t="s">
        <v>287</v>
      </c>
      <c r="D105" s="64" t="s">
        <v>559</v>
      </c>
      <c r="E105" s="239">
        <v>7900</v>
      </c>
      <c r="I105" s="56"/>
      <c r="J105" s="56"/>
      <c r="K105" s="56"/>
      <c r="L105" s="56"/>
    </row>
    <row r="106" spans="2:12" ht="16.5" customHeight="1">
      <c r="B106" s="62" t="s">
        <v>264</v>
      </c>
      <c r="C106" s="62" t="s">
        <v>288</v>
      </c>
      <c r="D106" s="64" t="s">
        <v>559</v>
      </c>
      <c r="E106" s="239">
        <v>4300</v>
      </c>
      <c r="I106" s="56"/>
      <c r="J106" s="56"/>
      <c r="K106" s="56"/>
      <c r="L106" s="56"/>
    </row>
    <row r="107" spans="2:12" ht="16.5" customHeight="1">
      <c r="B107" s="62" t="s">
        <v>264</v>
      </c>
      <c r="C107" s="62" t="s">
        <v>289</v>
      </c>
      <c r="D107" s="64" t="s">
        <v>559</v>
      </c>
      <c r="E107" s="239">
        <v>3800</v>
      </c>
      <c r="I107" s="56"/>
      <c r="J107" s="56"/>
      <c r="K107" s="56"/>
      <c r="L107" s="56"/>
    </row>
    <row r="108" spans="2:12" ht="16.5" customHeight="1">
      <c r="B108" s="62" t="s">
        <v>264</v>
      </c>
      <c r="C108" s="62" t="s">
        <v>290</v>
      </c>
      <c r="D108" s="64" t="s">
        <v>559</v>
      </c>
      <c r="E108" s="239">
        <v>3400</v>
      </c>
      <c r="I108" s="56"/>
      <c r="J108" s="56"/>
      <c r="K108" s="56"/>
      <c r="L108" s="56"/>
    </row>
    <row r="109" spans="2:12" ht="16.5" customHeight="1">
      <c r="B109" s="62" t="s">
        <v>265</v>
      </c>
      <c r="C109" s="62" t="s">
        <v>287</v>
      </c>
      <c r="D109" s="64" t="s">
        <v>559</v>
      </c>
      <c r="E109" s="239">
        <v>7100</v>
      </c>
      <c r="I109" s="56"/>
      <c r="J109" s="56"/>
      <c r="K109" s="56"/>
      <c r="L109" s="56"/>
    </row>
    <row r="110" spans="2:12" ht="16.5" customHeight="1">
      <c r="B110" s="62" t="s">
        <v>265</v>
      </c>
      <c r="C110" s="62" t="s">
        <v>288</v>
      </c>
      <c r="D110" s="64" t="s">
        <v>559</v>
      </c>
      <c r="E110" s="239">
        <v>3900</v>
      </c>
      <c r="I110" s="56"/>
      <c r="J110" s="56"/>
      <c r="K110" s="56"/>
      <c r="L110" s="56"/>
    </row>
    <row r="111" spans="2:12" ht="16.5" customHeight="1">
      <c r="B111" s="62" t="s">
        <v>265</v>
      </c>
      <c r="C111" s="62" t="s">
        <v>289</v>
      </c>
      <c r="D111" s="64" t="s">
        <v>559</v>
      </c>
      <c r="E111" s="239">
        <v>3400</v>
      </c>
      <c r="I111" s="56"/>
      <c r="J111" s="56"/>
      <c r="K111" s="56"/>
      <c r="L111" s="56"/>
    </row>
    <row r="112" spans="2:12" ht="16.5" customHeight="1">
      <c r="B112" s="62" t="s">
        <v>265</v>
      </c>
      <c r="C112" s="62" t="s">
        <v>290</v>
      </c>
      <c r="D112" s="64" t="s">
        <v>559</v>
      </c>
      <c r="E112" s="239">
        <v>3000</v>
      </c>
      <c r="I112" s="56"/>
      <c r="J112" s="56"/>
      <c r="K112" s="56"/>
      <c r="L112" s="56"/>
    </row>
    <row r="113" spans="2:12" ht="16.5" customHeight="1">
      <c r="B113" s="62" t="s">
        <v>266</v>
      </c>
      <c r="C113" s="62" t="s">
        <v>287</v>
      </c>
      <c r="D113" s="64" t="s">
        <v>559</v>
      </c>
      <c r="E113" s="239">
        <v>6200</v>
      </c>
      <c r="I113" s="56"/>
      <c r="J113" s="56"/>
      <c r="K113" s="56"/>
      <c r="L113" s="56"/>
    </row>
    <row r="114" spans="2:12" ht="16.5" customHeight="1">
      <c r="B114" s="62" t="s">
        <v>266</v>
      </c>
      <c r="C114" s="62" t="s">
        <v>288</v>
      </c>
      <c r="D114" s="64" t="s">
        <v>559</v>
      </c>
      <c r="E114" s="239">
        <v>3400</v>
      </c>
      <c r="I114" s="56"/>
      <c r="J114" s="56"/>
      <c r="K114" s="56"/>
      <c r="L114" s="56"/>
    </row>
    <row r="115" spans="2:12" ht="16.5" customHeight="1">
      <c r="B115" s="62" t="s">
        <v>266</v>
      </c>
      <c r="C115" s="62" t="s">
        <v>289</v>
      </c>
      <c r="D115" s="64" t="s">
        <v>559</v>
      </c>
      <c r="E115" s="239">
        <v>2900</v>
      </c>
      <c r="I115" s="56"/>
      <c r="J115" s="56"/>
      <c r="K115" s="56"/>
      <c r="L115" s="56"/>
    </row>
    <row r="116" spans="2:12" ht="16.5" customHeight="1">
      <c r="B116" s="62" t="s">
        <v>266</v>
      </c>
      <c r="C116" s="62" t="s">
        <v>290</v>
      </c>
      <c r="D116" s="64" t="s">
        <v>559</v>
      </c>
      <c r="E116" s="239">
        <v>2600</v>
      </c>
      <c r="I116" s="56"/>
      <c r="J116" s="56"/>
      <c r="K116" s="56"/>
      <c r="L116" s="56"/>
    </row>
    <row r="117" spans="2:12" ht="16.5" customHeight="1">
      <c r="B117" s="62" t="s">
        <v>267</v>
      </c>
      <c r="C117" s="62" t="s">
        <v>287</v>
      </c>
      <c r="D117" s="64" t="s">
        <v>559</v>
      </c>
      <c r="E117" s="239">
        <v>6800</v>
      </c>
      <c r="I117" s="56"/>
      <c r="J117" s="56"/>
      <c r="K117" s="56"/>
      <c r="L117" s="56"/>
    </row>
    <row r="118" spans="2:12" ht="16.5" customHeight="1">
      <c r="B118" s="62" t="s">
        <v>267</v>
      </c>
      <c r="C118" s="62" t="s">
        <v>288</v>
      </c>
      <c r="D118" s="64" t="s">
        <v>559</v>
      </c>
      <c r="E118" s="239">
        <v>3700</v>
      </c>
      <c r="I118" s="56"/>
      <c r="J118" s="56"/>
      <c r="K118" s="56"/>
      <c r="L118" s="56"/>
    </row>
    <row r="119" spans="2:12" ht="16.5" customHeight="1">
      <c r="B119" s="62" t="s">
        <v>267</v>
      </c>
      <c r="C119" s="62" t="s">
        <v>289</v>
      </c>
      <c r="D119" s="64" t="s">
        <v>559</v>
      </c>
      <c r="E119" s="239">
        <v>3200</v>
      </c>
      <c r="I119" s="56"/>
      <c r="J119" s="56"/>
      <c r="K119" s="56"/>
      <c r="L119" s="56"/>
    </row>
    <row r="120" spans="2:12" ht="16.5" customHeight="1">
      <c r="B120" s="62" t="s">
        <v>267</v>
      </c>
      <c r="C120" s="62" t="s">
        <v>290</v>
      </c>
      <c r="D120" s="64" t="s">
        <v>559</v>
      </c>
      <c r="E120" s="239">
        <v>2900</v>
      </c>
      <c r="I120" s="56"/>
      <c r="J120" s="56"/>
      <c r="K120" s="56"/>
      <c r="L120" s="56"/>
    </row>
    <row r="121" spans="2:12" ht="16.5" customHeight="1">
      <c r="B121" s="62" t="s">
        <v>268</v>
      </c>
      <c r="C121" s="62" t="s">
        <v>287</v>
      </c>
      <c r="D121" s="64" t="s">
        <v>559</v>
      </c>
      <c r="E121" s="239">
        <v>6200</v>
      </c>
      <c r="I121" s="56"/>
      <c r="J121" s="56"/>
      <c r="K121" s="56"/>
      <c r="L121" s="56"/>
    </row>
    <row r="122" spans="2:12" ht="16.5" customHeight="1">
      <c r="B122" s="62" t="s">
        <v>268</v>
      </c>
      <c r="C122" s="62" t="s">
        <v>288</v>
      </c>
      <c r="D122" s="64" t="s">
        <v>559</v>
      </c>
      <c r="E122" s="239">
        <v>3400</v>
      </c>
      <c r="I122" s="56"/>
      <c r="J122" s="56"/>
      <c r="K122" s="56"/>
      <c r="L122" s="56"/>
    </row>
    <row r="123" spans="2:12" ht="16.5" customHeight="1">
      <c r="B123" s="62" t="s">
        <v>268</v>
      </c>
      <c r="C123" s="62" t="s">
        <v>289</v>
      </c>
      <c r="D123" s="64" t="s">
        <v>559</v>
      </c>
      <c r="E123" s="239">
        <v>2900</v>
      </c>
      <c r="I123" s="56"/>
      <c r="J123" s="56"/>
      <c r="K123" s="56"/>
      <c r="L123" s="56"/>
    </row>
    <row r="124" spans="2:12" ht="16.5" customHeight="1">
      <c r="B124" s="62" t="s">
        <v>268</v>
      </c>
      <c r="C124" s="62" t="s">
        <v>290</v>
      </c>
      <c r="D124" s="64" t="s">
        <v>559</v>
      </c>
      <c r="E124" s="239">
        <v>2600</v>
      </c>
      <c r="I124" s="56"/>
      <c r="J124" s="56"/>
      <c r="K124" s="56"/>
      <c r="L124" s="56"/>
    </row>
    <row r="125" spans="2:12" ht="16.5" customHeight="1">
      <c r="B125" s="62" t="s">
        <v>269</v>
      </c>
      <c r="C125" s="62" t="s">
        <v>287</v>
      </c>
      <c r="D125" s="64" t="s">
        <v>559</v>
      </c>
      <c r="E125" s="239">
        <v>5700</v>
      </c>
      <c r="I125" s="56"/>
      <c r="J125" s="56"/>
      <c r="K125" s="56"/>
      <c r="L125" s="56"/>
    </row>
    <row r="126" spans="2:12" ht="16.5" customHeight="1">
      <c r="B126" s="62" t="s">
        <v>269</v>
      </c>
      <c r="C126" s="62" t="s">
        <v>288</v>
      </c>
      <c r="D126" s="64" t="s">
        <v>559</v>
      </c>
      <c r="E126" s="239">
        <v>3100</v>
      </c>
      <c r="I126" s="56"/>
      <c r="J126" s="56"/>
      <c r="K126" s="56"/>
      <c r="L126" s="56"/>
    </row>
    <row r="127" spans="2:12" ht="16.5" customHeight="1">
      <c r="B127" s="62" t="s">
        <v>269</v>
      </c>
      <c r="C127" s="62" t="s">
        <v>289</v>
      </c>
      <c r="D127" s="64" t="s">
        <v>559</v>
      </c>
      <c r="E127" s="239">
        <v>2700</v>
      </c>
      <c r="I127" s="56"/>
      <c r="J127" s="56"/>
      <c r="K127" s="56"/>
      <c r="L127" s="56"/>
    </row>
    <row r="128" spans="2:12" ht="16.5" customHeight="1">
      <c r="B128" s="62" t="s">
        <v>269</v>
      </c>
      <c r="C128" s="62" t="s">
        <v>290</v>
      </c>
      <c r="D128" s="64" t="s">
        <v>559</v>
      </c>
      <c r="E128" s="239">
        <v>2400</v>
      </c>
      <c r="I128" s="56"/>
      <c r="J128" s="56"/>
      <c r="K128" s="56"/>
      <c r="L128" s="56"/>
    </row>
    <row r="129" spans="1:12" ht="16.5" customHeight="1">
      <c r="B129" s="62" t="s">
        <v>270</v>
      </c>
      <c r="C129" s="62" t="s">
        <v>287</v>
      </c>
      <c r="D129" s="64" t="s">
        <v>559</v>
      </c>
      <c r="E129" s="239">
        <v>6200</v>
      </c>
      <c r="I129" s="56"/>
      <c r="J129" s="56"/>
      <c r="K129" s="56"/>
      <c r="L129" s="56"/>
    </row>
    <row r="130" spans="1:12" ht="16.5" customHeight="1">
      <c r="B130" s="62" t="s">
        <v>270</v>
      </c>
      <c r="C130" s="62" t="s">
        <v>288</v>
      </c>
      <c r="D130" s="64" t="s">
        <v>559</v>
      </c>
      <c r="E130" s="239">
        <v>3400</v>
      </c>
      <c r="I130" s="56"/>
      <c r="J130" s="56"/>
      <c r="K130" s="56"/>
      <c r="L130" s="56"/>
    </row>
    <row r="131" spans="1:12" ht="16.5" customHeight="1">
      <c r="B131" s="62" t="s">
        <v>270</v>
      </c>
      <c r="C131" s="62" t="s">
        <v>289</v>
      </c>
      <c r="D131" s="64" t="s">
        <v>559</v>
      </c>
      <c r="E131" s="239">
        <v>2900</v>
      </c>
      <c r="I131" s="56"/>
      <c r="J131" s="56"/>
      <c r="K131" s="56"/>
      <c r="L131" s="56"/>
    </row>
    <row r="132" spans="1:12" ht="16.5" customHeight="1">
      <c r="B132" s="62" t="s">
        <v>270</v>
      </c>
      <c r="C132" s="62" t="s">
        <v>290</v>
      </c>
      <c r="D132" s="64" t="s">
        <v>559</v>
      </c>
      <c r="E132" s="239">
        <v>2600</v>
      </c>
      <c r="I132" s="56"/>
      <c r="J132" s="56"/>
      <c r="K132" s="56"/>
      <c r="L132" s="56"/>
    </row>
    <row r="133" spans="1:12" ht="16.5" customHeight="1">
      <c r="B133" s="62" t="s">
        <v>271</v>
      </c>
      <c r="C133" s="62" t="s">
        <v>287</v>
      </c>
      <c r="D133" s="64" t="s">
        <v>559</v>
      </c>
      <c r="E133" s="239">
        <v>6000</v>
      </c>
      <c r="I133" s="56"/>
      <c r="J133" s="56"/>
      <c r="K133" s="56"/>
      <c r="L133" s="56"/>
    </row>
    <row r="134" spans="1:12" ht="16.5" customHeight="1">
      <c r="B134" s="62" t="s">
        <v>271</v>
      </c>
      <c r="C134" s="62" t="s">
        <v>288</v>
      </c>
      <c r="D134" s="64" t="s">
        <v>559</v>
      </c>
      <c r="E134" s="239">
        <v>3300</v>
      </c>
      <c r="I134" s="56"/>
      <c r="J134" s="56"/>
      <c r="K134" s="56"/>
      <c r="L134" s="56"/>
    </row>
    <row r="135" spans="1:12" ht="16.5" customHeight="1">
      <c r="B135" s="62" t="s">
        <v>271</v>
      </c>
      <c r="C135" s="62" t="s">
        <v>289</v>
      </c>
      <c r="D135" s="64" t="s">
        <v>559</v>
      </c>
      <c r="E135" s="239">
        <v>2800</v>
      </c>
      <c r="I135" s="56"/>
      <c r="J135" s="56"/>
      <c r="K135" s="56"/>
      <c r="L135" s="56"/>
    </row>
    <row r="136" spans="1:12" ht="16.5" customHeight="1">
      <c r="B136" s="62" t="s">
        <v>271</v>
      </c>
      <c r="C136" s="62" t="s">
        <v>290</v>
      </c>
      <c r="D136" s="64" t="s">
        <v>559</v>
      </c>
      <c r="E136" s="239">
        <v>2500</v>
      </c>
      <c r="I136" s="56"/>
      <c r="J136" s="56"/>
      <c r="K136" s="56"/>
      <c r="L136" s="56"/>
    </row>
    <row r="137" spans="1:12" ht="16.5" customHeight="1">
      <c r="A137" s="54"/>
      <c r="B137" s="62" t="s">
        <v>272</v>
      </c>
      <c r="C137" s="62" t="s">
        <v>287</v>
      </c>
      <c r="D137" s="64" t="s">
        <v>559</v>
      </c>
      <c r="E137" s="239">
        <v>5400</v>
      </c>
      <c r="F137" s="54"/>
      <c r="G137" s="54"/>
      <c r="H137" s="54"/>
      <c r="I137" s="56"/>
      <c r="J137" s="56"/>
      <c r="K137" s="56"/>
      <c r="L137" s="56"/>
    </row>
    <row r="138" spans="1:12" ht="16.5" customHeight="1">
      <c r="A138" s="54"/>
      <c r="B138" s="62" t="s">
        <v>272</v>
      </c>
      <c r="C138" s="62" t="s">
        <v>288</v>
      </c>
      <c r="D138" s="64" t="s">
        <v>559</v>
      </c>
      <c r="E138" s="239">
        <v>2900</v>
      </c>
      <c r="F138" s="54"/>
      <c r="G138" s="54"/>
      <c r="H138" s="54"/>
      <c r="I138" s="56"/>
      <c r="J138" s="56"/>
      <c r="K138" s="56"/>
      <c r="L138" s="56"/>
    </row>
    <row r="139" spans="1:12" ht="16.5" customHeight="1">
      <c r="A139" s="54"/>
      <c r="B139" s="62" t="s">
        <v>272</v>
      </c>
      <c r="C139" s="62" t="s">
        <v>289</v>
      </c>
      <c r="D139" s="64" t="s">
        <v>559</v>
      </c>
      <c r="E139" s="239">
        <v>2500</v>
      </c>
      <c r="F139" s="54"/>
      <c r="G139" s="54"/>
      <c r="H139" s="54"/>
      <c r="I139" s="56"/>
      <c r="J139" s="56"/>
      <c r="K139" s="56"/>
      <c r="L139" s="56"/>
    </row>
    <row r="140" spans="1:12" ht="16.5" customHeight="1">
      <c r="A140" s="54"/>
      <c r="B140" s="62" t="s">
        <v>272</v>
      </c>
      <c r="C140" s="62" t="s">
        <v>290</v>
      </c>
      <c r="D140" s="64" t="s">
        <v>559</v>
      </c>
      <c r="E140" s="239">
        <v>2300</v>
      </c>
      <c r="F140" s="54"/>
      <c r="G140" s="54"/>
      <c r="H140" s="54"/>
      <c r="I140" s="56"/>
      <c r="J140" s="56"/>
      <c r="K140" s="56"/>
      <c r="L140" s="56"/>
    </row>
    <row r="141" spans="1:12" ht="16.5" customHeight="1">
      <c r="A141" s="54"/>
      <c r="B141" s="62" t="s">
        <v>273</v>
      </c>
      <c r="C141" s="62" t="s">
        <v>287</v>
      </c>
      <c r="D141" s="64" t="s">
        <v>559</v>
      </c>
      <c r="E141" s="239">
        <v>6000</v>
      </c>
      <c r="F141" s="54"/>
      <c r="G141" s="54"/>
      <c r="H141" s="54"/>
      <c r="I141" s="56"/>
      <c r="J141" s="56"/>
      <c r="K141" s="56"/>
      <c r="L141" s="56"/>
    </row>
    <row r="142" spans="1:12" ht="16.5" customHeight="1">
      <c r="A142" s="54"/>
      <c r="B142" s="62" t="s">
        <v>273</v>
      </c>
      <c r="C142" s="62" t="s">
        <v>288</v>
      </c>
      <c r="D142" s="64" t="s">
        <v>559</v>
      </c>
      <c r="E142" s="239">
        <v>3300</v>
      </c>
      <c r="F142" s="54"/>
      <c r="G142" s="54"/>
      <c r="H142" s="54"/>
      <c r="I142" s="56"/>
      <c r="J142" s="56"/>
      <c r="K142" s="56"/>
      <c r="L142" s="56"/>
    </row>
    <row r="143" spans="1:12" ht="16.5" customHeight="1">
      <c r="A143" s="54"/>
      <c r="B143" s="62" t="s">
        <v>273</v>
      </c>
      <c r="C143" s="62" t="s">
        <v>289</v>
      </c>
      <c r="D143" s="64" t="s">
        <v>559</v>
      </c>
      <c r="E143" s="239">
        <v>2800</v>
      </c>
      <c r="F143" s="54"/>
      <c r="G143" s="54"/>
      <c r="H143" s="54"/>
      <c r="I143" s="56"/>
      <c r="J143" s="56"/>
      <c r="K143" s="56"/>
      <c r="L143" s="56"/>
    </row>
    <row r="144" spans="1:12" ht="16.5" customHeight="1">
      <c r="A144" s="54"/>
      <c r="B144" s="62" t="s">
        <v>273</v>
      </c>
      <c r="C144" s="62" t="s">
        <v>290</v>
      </c>
      <c r="D144" s="64" t="s">
        <v>559</v>
      </c>
      <c r="E144" s="239">
        <v>2500</v>
      </c>
      <c r="F144" s="54"/>
      <c r="G144" s="54"/>
      <c r="H144" s="54"/>
      <c r="I144" s="56"/>
      <c r="J144" s="56"/>
      <c r="K144" s="56"/>
      <c r="L144" s="56"/>
    </row>
    <row r="145" spans="2:12" ht="16.5" customHeight="1">
      <c r="B145" s="62" t="s">
        <v>132</v>
      </c>
      <c r="C145" s="62" t="s">
        <v>287</v>
      </c>
      <c r="D145" s="64" t="s">
        <v>559</v>
      </c>
      <c r="E145" s="239">
        <v>5400</v>
      </c>
      <c r="I145" s="56"/>
      <c r="J145" s="56"/>
      <c r="K145" s="56"/>
      <c r="L145" s="56"/>
    </row>
    <row r="146" spans="2:12" ht="16.5" customHeight="1">
      <c r="B146" s="62" t="s">
        <v>132</v>
      </c>
      <c r="C146" s="62" t="s">
        <v>288</v>
      </c>
      <c r="D146" s="64" t="s">
        <v>559</v>
      </c>
      <c r="E146" s="239">
        <v>2900</v>
      </c>
      <c r="I146" s="56"/>
      <c r="J146" s="56"/>
      <c r="K146" s="56"/>
      <c r="L146" s="56"/>
    </row>
    <row r="147" spans="2:12" ht="16.5" customHeight="1">
      <c r="B147" s="62" t="s">
        <v>132</v>
      </c>
      <c r="C147" s="62" t="s">
        <v>289</v>
      </c>
      <c r="D147" s="64" t="s">
        <v>559</v>
      </c>
      <c r="E147" s="239">
        <v>2500</v>
      </c>
      <c r="I147" s="56"/>
      <c r="J147" s="56"/>
      <c r="K147" s="56"/>
      <c r="L147" s="56"/>
    </row>
    <row r="148" spans="2:12" ht="16.5" customHeight="1">
      <c r="B148" s="62" t="s">
        <v>132</v>
      </c>
      <c r="C148" s="62" t="s">
        <v>290</v>
      </c>
      <c r="D148" s="64" t="s">
        <v>559</v>
      </c>
      <c r="E148" s="239">
        <v>2300</v>
      </c>
      <c r="I148" s="56"/>
      <c r="J148" s="56"/>
      <c r="K148" s="56"/>
      <c r="L148" s="56"/>
    </row>
    <row r="149" spans="2:12" ht="16.5" customHeight="1">
      <c r="B149" s="62" t="s">
        <v>569</v>
      </c>
      <c r="C149" s="62" t="s">
        <v>283</v>
      </c>
      <c r="D149" s="64" t="s">
        <v>561</v>
      </c>
      <c r="E149" s="239">
        <v>22100</v>
      </c>
      <c r="I149" s="56"/>
      <c r="J149" s="56"/>
      <c r="K149" s="56"/>
      <c r="L149" s="56"/>
    </row>
    <row r="150" spans="2:12" ht="16.5" customHeight="1">
      <c r="B150" s="62" t="s">
        <v>569</v>
      </c>
      <c r="C150" s="62" t="s">
        <v>284</v>
      </c>
      <c r="D150" s="64" t="s">
        <v>561</v>
      </c>
      <c r="E150" s="239">
        <v>12200</v>
      </c>
      <c r="I150" s="56"/>
      <c r="J150" s="56"/>
      <c r="K150" s="56"/>
      <c r="L150" s="56"/>
    </row>
    <row r="151" spans="2:12" ht="16.5" customHeight="1">
      <c r="B151" s="62" t="s">
        <v>569</v>
      </c>
      <c r="C151" s="62" t="s">
        <v>285</v>
      </c>
      <c r="D151" s="64" t="s">
        <v>561</v>
      </c>
      <c r="E151" s="239">
        <v>10600</v>
      </c>
      <c r="I151" s="56"/>
      <c r="J151" s="56"/>
      <c r="K151" s="56"/>
      <c r="L151" s="56"/>
    </row>
    <row r="152" spans="2:12" ht="16.5" customHeight="1">
      <c r="B152" s="62" t="s">
        <v>569</v>
      </c>
      <c r="C152" s="62" t="s">
        <v>286</v>
      </c>
      <c r="D152" s="64" t="s">
        <v>561</v>
      </c>
      <c r="E152" s="239">
        <v>9500</v>
      </c>
      <c r="I152" s="56"/>
      <c r="J152" s="56"/>
      <c r="K152" s="56"/>
      <c r="L152" s="56"/>
    </row>
    <row r="153" spans="2:12" ht="16.5" customHeight="1">
      <c r="B153" s="62" t="s">
        <v>570</v>
      </c>
      <c r="C153" s="62" t="s">
        <v>283</v>
      </c>
      <c r="D153" s="64" t="s">
        <v>561</v>
      </c>
      <c r="E153" s="239">
        <v>11000</v>
      </c>
      <c r="I153" s="56"/>
      <c r="J153" s="56"/>
      <c r="K153" s="56"/>
      <c r="L153" s="56"/>
    </row>
    <row r="154" spans="2:12" ht="16.5" customHeight="1">
      <c r="B154" s="62" t="s">
        <v>570</v>
      </c>
      <c r="C154" s="62" t="s">
        <v>284</v>
      </c>
      <c r="D154" s="64" t="s">
        <v>561</v>
      </c>
      <c r="E154" s="239">
        <v>6100</v>
      </c>
      <c r="I154" s="56"/>
      <c r="J154" s="56"/>
      <c r="K154" s="56"/>
      <c r="L154" s="56"/>
    </row>
    <row r="155" spans="2:12" ht="16.5" customHeight="1">
      <c r="B155" s="62" t="s">
        <v>570</v>
      </c>
      <c r="C155" s="62" t="s">
        <v>285</v>
      </c>
      <c r="D155" s="64" t="s">
        <v>561</v>
      </c>
      <c r="E155" s="239">
        <v>5300</v>
      </c>
      <c r="I155" s="56"/>
      <c r="J155" s="56"/>
      <c r="K155" s="56"/>
      <c r="L155" s="56"/>
    </row>
    <row r="156" spans="2:12" ht="16.5" customHeight="1">
      <c r="B156" s="62" t="s">
        <v>570</v>
      </c>
      <c r="C156" s="62" t="s">
        <v>286</v>
      </c>
      <c r="D156" s="64" t="s">
        <v>561</v>
      </c>
      <c r="E156" s="239">
        <v>4700</v>
      </c>
      <c r="I156" s="56"/>
      <c r="J156" s="56"/>
      <c r="K156" s="56"/>
      <c r="L156" s="56"/>
    </row>
    <row r="157" spans="2:12" ht="16.5" customHeight="1">
      <c r="B157" s="62" t="s">
        <v>114</v>
      </c>
      <c r="C157" s="62" t="s">
        <v>283</v>
      </c>
      <c r="D157" s="64" t="s">
        <v>561</v>
      </c>
      <c r="E157" s="239">
        <v>7600</v>
      </c>
      <c r="I157" s="56"/>
      <c r="J157" s="56"/>
      <c r="K157" s="56"/>
      <c r="L157" s="56"/>
    </row>
    <row r="158" spans="2:12" ht="16.5" customHeight="1">
      <c r="B158" s="62" t="s">
        <v>114</v>
      </c>
      <c r="C158" s="62" t="s">
        <v>284</v>
      </c>
      <c r="D158" s="64" t="s">
        <v>561</v>
      </c>
      <c r="E158" s="239">
        <v>4200</v>
      </c>
      <c r="I158" s="56"/>
      <c r="J158" s="56"/>
      <c r="K158" s="56"/>
      <c r="L158" s="56"/>
    </row>
    <row r="159" spans="2:12" ht="16.5" customHeight="1">
      <c r="B159" s="62" t="s">
        <v>114</v>
      </c>
      <c r="C159" s="62" t="s">
        <v>285</v>
      </c>
      <c r="D159" s="64" t="s">
        <v>561</v>
      </c>
      <c r="E159" s="239">
        <v>3600</v>
      </c>
      <c r="I159" s="56"/>
      <c r="J159" s="56"/>
      <c r="K159" s="56"/>
      <c r="L159" s="56"/>
    </row>
    <row r="160" spans="2:12" ht="16.5" customHeight="1">
      <c r="B160" s="62" t="s">
        <v>114</v>
      </c>
      <c r="C160" s="62" t="s">
        <v>286</v>
      </c>
      <c r="D160" s="64" t="s">
        <v>561</v>
      </c>
      <c r="E160" s="239">
        <v>3300</v>
      </c>
      <c r="I160" s="56"/>
      <c r="J160" s="56"/>
      <c r="K160" s="56"/>
      <c r="L160" s="56"/>
    </row>
    <row r="161" spans="2:12" ht="16.5" customHeight="1">
      <c r="B161" s="62" t="s">
        <v>116</v>
      </c>
      <c r="C161" s="62" t="s">
        <v>283</v>
      </c>
      <c r="D161" s="64" t="s">
        <v>561</v>
      </c>
      <c r="E161" s="239">
        <v>6800</v>
      </c>
      <c r="I161" s="56"/>
      <c r="J161" s="56"/>
      <c r="K161" s="56"/>
      <c r="L161" s="56"/>
    </row>
    <row r="162" spans="2:12" ht="16.5" customHeight="1">
      <c r="B162" s="62" t="s">
        <v>116</v>
      </c>
      <c r="C162" s="62" t="s">
        <v>284</v>
      </c>
      <c r="D162" s="64" t="s">
        <v>561</v>
      </c>
      <c r="E162" s="239">
        <v>3700</v>
      </c>
      <c r="I162" s="56"/>
      <c r="J162" s="56"/>
      <c r="K162" s="56"/>
      <c r="L162" s="56"/>
    </row>
    <row r="163" spans="2:12" ht="16.5" customHeight="1">
      <c r="B163" s="62" t="s">
        <v>116</v>
      </c>
      <c r="C163" s="62" t="s">
        <v>285</v>
      </c>
      <c r="D163" s="64" t="s">
        <v>561</v>
      </c>
      <c r="E163" s="239">
        <v>3300</v>
      </c>
      <c r="I163" s="56"/>
      <c r="J163" s="56"/>
      <c r="K163" s="56"/>
      <c r="L163" s="56"/>
    </row>
    <row r="164" spans="2:12" ht="16.5" customHeight="1">
      <c r="B164" s="62" t="s">
        <v>116</v>
      </c>
      <c r="C164" s="62" t="s">
        <v>286</v>
      </c>
      <c r="D164" s="64" t="s">
        <v>561</v>
      </c>
      <c r="E164" s="239">
        <v>2900</v>
      </c>
      <c r="I164" s="56"/>
      <c r="J164" s="56"/>
      <c r="K164" s="56"/>
      <c r="L164" s="56"/>
    </row>
    <row r="165" spans="2:12" ht="16.5" customHeight="1">
      <c r="B165" s="62" t="s">
        <v>118</v>
      </c>
      <c r="C165" s="62" t="s">
        <v>283</v>
      </c>
      <c r="D165" s="64" t="s">
        <v>561</v>
      </c>
      <c r="E165" s="239">
        <v>6100</v>
      </c>
      <c r="I165" s="56"/>
      <c r="J165" s="56"/>
      <c r="K165" s="56"/>
      <c r="L165" s="56"/>
    </row>
    <row r="166" spans="2:12" ht="16.5" customHeight="1">
      <c r="B166" s="62" t="s">
        <v>118</v>
      </c>
      <c r="C166" s="62" t="s">
        <v>284</v>
      </c>
      <c r="D166" s="64" t="s">
        <v>561</v>
      </c>
      <c r="E166" s="239">
        <v>3400</v>
      </c>
      <c r="I166" s="56"/>
      <c r="J166" s="56"/>
      <c r="K166" s="56"/>
      <c r="L166" s="56"/>
    </row>
    <row r="167" spans="2:12" ht="16.5" customHeight="1">
      <c r="B167" s="62" t="s">
        <v>118</v>
      </c>
      <c r="C167" s="62" t="s">
        <v>285</v>
      </c>
      <c r="D167" s="64" t="s">
        <v>561</v>
      </c>
      <c r="E167" s="239">
        <v>2900</v>
      </c>
      <c r="I167" s="56"/>
      <c r="J167" s="56"/>
      <c r="K167" s="56"/>
      <c r="L167" s="56"/>
    </row>
    <row r="168" spans="2:12" ht="16.5" customHeight="1">
      <c r="B168" s="62" t="s">
        <v>118</v>
      </c>
      <c r="C168" s="62" t="s">
        <v>286</v>
      </c>
      <c r="D168" s="64" t="s">
        <v>561</v>
      </c>
      <c r="E168" s="239">
        <v>2600</v>
      </c>
      <c r="I168" s="56"/>
      <c r="J168" s="56"/>
      <c r="K168" s="56"/>
      <c r="L168" s="56"/>
    </row>
    <row r="169" spans="2:12" ht="16.5" customHeight="1">
      <c r="B169" s="62" t="s">
        <v>120</v>
      </c>
      <c r="C169" s="62" t="s">
        <v>283</v>
      </c>
      <c r="D169" s="64" t="s">
        <v>561</v>
      </c>
      <c r="E169" s="239">
        <v>5100</v>
      </c>
      <c r="I169" s="56"/>
      <c r="J169" s="56"/>
      <c r="K169" s="56"/>
      <c r="L169" s="56"/>
    </row>
    <row r="170" spans="2:12" ht="16.5" customHeight="1">
      <c r="B170" s="62" t="s">
        <v>120</v>
      </c>
      <c r="C170" s="62" t="s">
        <v>284</v>
      </c>
      <c r="D170" s="64" t="s">
        <v>561</v>
      </c>
      <c r="E170" s="239">
        <v>2800</v>
      </c>
      <c r="I170" s="56"/>
      <c r="J170" s="56"/>
      <c r="K170" s="56"/>
      <c r="L170" s="56"/>
    </row>
    <row r="171" spans="2:12" ht="16.5" customHeight="1">
      <c r="B171" s="62" t="s">
        <v>120</v>
      </c>
      <c r="C171" s="62" t="s">
        <v>285</v>
      </c>
      <c r="D171" s="64" t="s">
        <v>561</v>
      </c>
      <c r="E171" s="239">
        <v>2400</v>
      </c>
      <c r="I171" s="56"/>
      <c r="J171" s="56"/>
      <c r="K171" s="56"/>
      <c r="L171" s="56"/>
    </row>
    <row r="172" spans="2:12" ht="16.5" customHeight="1">
      <c r="B172" s="62" t="s">
        <v>120</v>
      </c>
      <c r="C172" s="62" t="s">
        <v>286</v>
      </c>
      <c r="D172" s="64" t="s">
        <v>561</v>
      </c>
      <c r="E172" s="239">
        <v>2100</v>
      </c>
      <c r="I172" s="56"/>
      <c r="J172" s="56"/>
      <c r="K172" s="56"/>
      <c r="L172" s="56"/>
    </row>
    <row r="173" spans="2:12" ht="16.5" customHeight="1">
      <c r="B173" s="62" t="s">
        <v>263</v>
      </c>
      <c r="C173" s="62" t="s">
        <v>283</v>
      </c>
      <c r="D173" s="64" t="s">
        <v>561</v>
      </c>
      <c r="E173" s="239">
        <v>4400</v>
      </c>
      <c r="I173" s="56"/>
      <c r="J173" s="56"/>
      <c r="K173" s="56"/>
      <c r="L173" s="56"/>
    </row>
    <row r="174" spans="2:12" ht="16.5" customHeight="1">
      <c r="B174" s="64" t="s">
        <v>263</v>
      </c>
      <c r="C174" s="62" t="s">
        <v>284</v>
      </c>
      <c r="D174" s="64" t="s">
        <v>561</v>
      </c>
      <c r="E174" s="239">
        <v>2400</v>
      </c>
      <c r="I174" s="56"/>
      <c r="J174" s="56"/>
      <c r="K174" s="56"/>
      <c r="L174" s="56"/>
    </row>
    <row r="175" spans="2:12" ht="16.5" customHeight="1">
      <c r="B175" s="64" t="s">
        <v>263</v>
      </c>
      <c r="C175" s="62" t="s">
        <v>285</v>
      </c>
      <c r="D175" s="64" t="s">
        <v>561</v>
      </c>
      <c r="E175" s="239">
        <v>2100</v>
      </c>
      <c r="I175" s="56"/>
      <c r="J175" s="56"/>
      <c r="K175" s="56"/>
      <c r="L175" s="56"/>
    </row>
    <row r="176" spans="2:12" ht="16.5" customHeight="1">
      <c r="B176" s="64" t="s">
        <v>263</v>
      </c>
      <c r="C176" s="64" t="s">
        <v>286</v>
      </c>
      <c r="D176" s="64" t="s">
        <v>561</v>
      </c>
      <c r="E176" s="239">
        <v>1900</v>
      </c>
      <c r="I176" s="56"/>
      <c r="J176" s="56"/>
      <c r="K176" s="56"/>
      <c r="L176" s="56"/>
    </row>
    <row r="177" spans="2:12" ht="16.5" customHeight="1">
      <c r="B177" s="64" t="s">
        <v>264</v>
      </c>
      <c r="C177" s="64" t="s">
        <v>283</v>
      </c>
      <c r="D177" s="64" t="s">
        <v>561</v>
      </c>
      <c r="E177" s="239">
        <v>4900</v>
      </c>
      <c r="I177" s="56"/>
      <c r="J177" s="56"/>
      <c r="K177" s="56"/>
      <c r="L177" s="56"/>
    </row>
    <row r="178" spans="2:12" ht="16.5" customHeight="1">
      <c r="B178" s="64" t="s">
        <v>264</v>
      </c>
      <c r="C178" s="64" t="s">
        <v>284</v>
      </c>
      <c r="D178" s="64" t="s">
        <v>561</v>
      </c>
      <c r="E178" s="239">
        <v>2700</v>
      </c>
      <c r="I178" s="56"/>
      <c r="J178" s="56"/>
      <c r="K178" s="56"/>
      <c r="L178" s="56"/>
    </row>
    <row r="179" spans="2:12" ht="16.5" customHeight="1">
      <c r="B179" s="64" t="s">
        <v>264</v>
      </c>
      <c r="C179" s="64" t="s">
        <v>285</v>
      </c>
      <c r="D179" s="64" t="s">
        <v>561</v>
      </c>
      <c r="E179" s="239">
        <v>2300</v>
      </c>
      <c r="I179" s="56"/>
      <c r="J179" s="56"/>
      <c r="K179" s="56"/>
      <c r="L179" s="56"/>
    </row>
    <row r="180" spans="2:12" ht="16.5" customHeight="1">
      <c r="B180" s="64" t="s">
        <v>264</v>
      </c>
      <c r="C180" s="64" t="s">
        <v>286</v>
      </c>
      <c r="D180" s="64" t="s">
        <v>561</v>
      </c>
      <c r="E180" s="239">
        <v>2100</v>
      </c>
      <c r="I180" s="56"/>
      <c r="J180" s="56"/>
      <c r="K180" s="56"/>
      <c r="L180" s="56"/>
    </row>
    <row r="181" spans="2:12" ht="16.5" customHeight="1">
      <c r="B181" s="64" t="s">
        <v>265</v>
      </c>
      <c r="C181" s="64" t="s">
        <v>283</v>
      </c>
      <c r="D181" s="64" t="s">
        <v>561</v>
      </c>
      <c r="E181" s="239">
        <v>4400</v>
      </c>
      <c r="I181" s="56"/>
      <c r="J181" s="56"/>
      <c r="K181" s="56"/>
      <c r="L181" s="56"/>
    </row>
    <row r="182" spans="2:12" ht="16.5" customHeight="1">
      <c r="B182" s="62" t="s">
        <v>265</v>
      </c>
      <c r="C182" s="64" t="s">
        <v>284</v>
      </c>
      <c r="D182" s="64" t="s">
        <v>561</v>
      </c>
      <c r="E182" s="239">
        <v>2400</v>
      </c>
      <c r="I182" s="56"/>
      <c r="J182" s="56"/>
      <c r="K182" s="56"/>
      <c r="L182" s="56"/>
    </row>
    <row r="183" spans="2:12" ht="16.5" customHeight="1">
      <c r="B183" s="62" t="s">
        <v>265</v>
      </c>
      <c r="C183" s="64" t="s">
        <v>285</v>
      </c>
      <c r="D183" s="64" t="s">
        <v>561</v>
      </c>
      <c r="E183" s="239">
        <v>2100</v>
      </c>
      <c r="I183" s="56"/>
      <c r="J183" s="56"/>
      <c r="K183" s="56"/>
      <c r="L183" s="56"/>
    </row>
    <row r="184" spans="2:12" ht="16.5" customHeight="1">
      <c r="B184" s="62" t="s">
        <v>265</v>
      </c>
      <c r="C184" s="62" t="s">
        <v>286</v>
      </c>
      <c r="D184" s="64" t="s">
        <v>561</v>
      </c>
      <c r="E184" s="239">
        <v>1900</v>
      </c>
      <c r="I184" s="56"/>
      <c r="J184" s="56"/>
      <c r="K184" s="56"/>
      <c r="L184" s="56"/>
    </row>
    <row r="185" spans="2:12" ht="16.5" customHeight="1">
      <c r="B185" s="62" t="s">
        <v>266</v>
      </c>
      <c r="C185" s="62" t="s">
        <v>283</v>
      </c>
      <c r="D185" s="64" t="s">
        <v>561</v>
      </c>
      <c r="E185" s="239">
        <v>3900</v>
      </c>
      <c r="I185" s="56"/>
      <c r="J185" s="56"/>
      <c r="K185" s="56"/>
      <c r="L185" s="56"/>
    </row>
    <row r="186" spans="2:12" ht="16.5" customHeight="1">
      <c r="B186" s="62" t="s">
        <v>266</v>
      </c>
      <c r="C186" s="62" t="s">
        <v>284</v>
      </c>
      <c r="D186" s="64" t="s">
        <v>561</v>
      </c>
      <c r="E186" s="239">
        <v>2100</v>
      </c>
      <c r="I186" s="56"/>
      <c r="J186" s="56"/>
      <c r="K186" s="56"/>
      <c r="L186" s="56"/>
    </row>
    <row r="187" spans="2:12" ht="16.5" customHeight="1">
      <c r="B187" s="62" t="s">
        <v>266</v>
      </c>
      <c r="C187" s="62" t="s">
        <v>285</v>
      </c>
      <c r="D187" s="64" t="s">
        <v>561</v>
      </c>
      <c r="E187" s="239">
        <v>1800</v>
      </c>
      <c r="I187" s="56"/>
      <c r="J187" s="56"/>
      <c r="K187" s="56"/>
      <c r="L187" s="56"/>
    </row>
    <row r="188" spans="2:12" ht="16.5" customHeight="1">
      <c r="B188" s="62" t="s">
        <v>266</v>
      </c>
      <c r="C188" s="62" t="s">
        <v>286</v>
      </c>
      <c r="D188" s="64" t="s">
        <v>561</v>
      </c>
      <c r="E188" s="239">
        <v>1600</v>
      </c>
      <c r="I188" s="56"/>
      <c r="J188" s="56"/>
      <c r="K188" s="56"/>
      <c r="L188" s="56"/>
    </row>
    <row r="189" spans="2:12" ht="16.5" customHeight="1">
      <c r="B189" s="62" t="s">
        <v>267</v>
      </c>
      <c r="C189" s="62" t="s">
        <v>283</v>
      </c>
      <c r="D189" s="64" t="s">
        <v>561</v>
      </c>
      <c r="E189" s="239">
        <v>4200</v>
      </c>
      <c r="I189" s="56"/>
      <c r="J189" s="56"/>
      <c r="K189" s="56"/>
      <c r="L189" s="56"/>
    </row>
    <row r="190" spans="2:12" ht="16.5" customHeight="1">
      <c r="B190" s="62" t="s">
        <v>267</v>
      </c>
      <c r="C190" s="62" t="s">
        <v>284</v>
      </c>
      <c r="D190" s="64" t="s">
        <v>561</v>
      </c>
      <c r="E190" s="239">
        <v>2300</v>
      </c>
      <c r="I190" s="56"/>
      <c r="J190" s="56"/>
      <c r="K190" s="56"/>
      <c r="L190" s="56"/>
    </row>
    <row r="191" spans="2:12" ht="16.5" customHeight="1">
      <c r="B191" s="62" t="s">
        <v>267</v>
      </c>
      <c r="C191" s="62" t="s">
        <v>285</v>
      </c>
      <c r="D191" s="64" t="s">
        <v>561</v>
      </c>
      <c r="E191" s="239">
        <v>2000</v>
      </c>
      <c r="I191" s="56"/>
      <c r="J191" s="56"/>
      <c r="K191" s="56"/>
      <c r="L191" s="56"/>
    </row>
    <row r="192" spans="2:12" ht="16.5" customHeight="1">
      <c r="B192" s="62" t="s">
        <v>267</v>
      </c>
      <c r="C192" s="62" t="s">
        <v>286</v>
      </c>
      <c r="D192" s="64" t="s">
        <v>561</v>
      </c>
      <c r="E192" s="239">
        <v>1800</v>
      </c>
      <c r="I192" s="56"/>
      <c r="J192" s="56"/>
      <c r="K192" s="56"/>
      <c r="L192" s="56"/>
    </row>
    <row r="193" spans="2:12" ht="16.5" customHeight="1">
      <c r="B193" s="62" t="s">
        <v>268</v>
      </c>
      <c r="C193" s="62" t="s">
        <v>283</v>
      </c>
      <c r="D193" s="64" t="s">
        <v>561</v>
      </c>
      <c r="E193" s="239">
        <v>3900</v>
      </c>
      <c r="I193" s="56"/>
      <c r="J193" s="56"/>
      <c r="K193" s="56"/>
      <c r="L193" s="56"/>
    </row>
    <row r="194" spans="2:12" ht="16.5" customHeight="1">
      <c r="B194" s="62" t="s">
        <v>268</v>
      </c>
      <c r="C194" s="62" t="s">
        <v>284</v>
      </c>
      <c r="D194" s="64" t="s">
        <v>561</v>
      </c>
      <c r="E194" s="239">
        <v>2100</v>
      </c>
      <c r="I194" s="56"/>
      <c r="J194" s="56"/>
      <c r="K194" s="56"/>
      <c r="L194" s="56"/>
    </row>
    <row r="195" spans="2:12" ht="16.5" customHeight="1">
      <c r="B195" s="62" t="s">
        <v>268</v>
      </c>
      <c r="C195" s="62" t="s">
        <v>285</v>
      </c>
      <c r="D195" s="64" t="s">
        <v>561</v>
      </c>
      <c r="E195" s="239">
        <v>1800</v>
      </c>
      <c r="I195" s="56"/>
      <c r="J195" s="56"/>
      <c r="K195" s="56"/>
      <c r="L195" s="56"/>
    </row>
    <row r="196" spans="2:12" ht="16.5" customHeight="1">
      <c r="B196" s="62" t="s">
        <v>268</v>
      </c>
      <c r="C196" s="62" t="s">
        <v>286</v>
      </c>
      <c r="D196" s="64" t="s">
        <v>561</v>
      </c>
      <c r="E196" s="239">
        <v>1600</v>
      </c>
      <c r="I196" s="56"/>
      <c r="J196" s="56"/>
      <c r="K196" s="56"/>
      <c r="L196" s="56"/>
    </row>
    <row r="197" spans="2:12" ht="16.5" customHeight="1">
      <c r="B197" s="62" t="s">
        <v>269</v>
      </c>
      <c r="C197" s="62" t="s">
        <v>283</v>
      </c>
      <c r="D197" s="64" t="s">
        <v>561</v>
      </c>
      <c r="E197" s="239">
        <v>3500</v>
      </c>
      <c r="I197" s="56"/>
      <c r="J197" s="56"/>
      <c r="K197" s="56"/>
      <c r="L197" s="56"/>
    </row>
    <row r="198" spans="2:12" ht="16.5" customHeight="1">
      <c r="B198" s="62" t="s">
        <v>269</v>
      </c>
      <c r="C198" s="62" t="s">
        <v>284</v>
      </c>
      <c r="D198" s="64" t="s">
        <v>561</v>
      </c>
      <c r="E198" s="239">
        <v>1900</v>
      </c>
      <c r="I198" s="56"/>
      <c r="J198" s="56"/>
      <c r="K198" s="56"/>
      <c r="L198" s="56"/>
    </row>
    <row r="199" spans="2:12" ht="16.5" customHeight="1">
      <c r="B199" s="62" t="s">
        <v>269</v>
      </c>
      <c r="C199" s="62" t="s">
        <v>285</v>
      </c>
      <c r="D199" s="64" t="s">
        <v>561</v>
      </c>
      <c r="E199" s="239">
        <v>1700</v>
      </c>
      <c r="I199" s="56"/>
      <c r="J199" s="56"/>
      <c r="K199" s="56"/>
      <c r="L199" s="56"/>
    </row>
    <row r="200" spans="2:12" ht="16.5" customHeight="1">
      <c r="B200" s="62" t="s">
        <v>269</v>
      </c>
      <c r="C200" s="62" t="s">
        <v>286</v>
      </c>
      <c r="D200" s="64" t="s">
        <v>561</v>
      </c>
      <c r="E200" s="239">
        <v>1500</v>
      </c>
      <c r="I200" s="56"/>
      <c r="J200" s="56"/>
      <c r="K200" s="56"/>
      <c r="L200" s="56"/>
    </row>
    <row r="201" spans="2:12" ht="16.5" customHeight="1">
      <c r="B201" s="62" t="s">
        <v>270</v>
      </c>
      <c r="C201" s="62" t="s">
        <v>283</v>
      </c>
      <c r="D201" s="64" t="s">
        <v>561</v>
      </c>
      <c r="E201" s="239">
        <v>3900</v>
      </c>
      <c r="I201" s="56"/>
      <c r="J201" s="56"/>
      <c r="K201" s="56"/>
      <c r="L201" s="56"/>
    </row>
    <row r="202" spans="2:12" ht="16.5" customHeight="1">
      <c r="B202" s="62" t="s">
        <v>270</v>
      </c>
      <c r="C202" s="62" t="s">
        <v>284</v>
      </c>
      <c r="D202" s="64" t="s">
        <v>561</v>
      </c>
      <c r="E202" s="239">
        <v>2100</v>
      </c>
      <c r="I202" s="56"/>
      <c r="J202" s="56"/>
      <c r="K202" s="56"/>
      <c r="L202" s="56"/>
    </row>
    <row r="203" spans="2:12" ht="16.5" customHeight="1">
      <c r="B203" s="62" t="s">
        <v>270</v>
      </c>
      <c r="C203" s="62" t="s">
        <v>285</v>
      </c>
      <c r="D203" s="64" t="s">
        <v>561</v>
      </c>
      <c r="E203" s="239">
        <v>1800</v>
      </c>
      <c r="I203" s="56"/>
      <c r="J203" s="56"/>
      <c r="K203" s="56"/>
      <c r="L203" s="56"/>
    </row>
    <row r="204" spans="2:12" ht="16.5" customHeight="1">
      <c r="B204" s="62" t="s">
        <v>270</v>
      </c>
      <c r="C204" s="62" t="s">
        <v>286</v>
      </c>
      <c r="D204" s="64" t="s">
        <v>561</v>
      </c>
      <c r="E204" s="239">
        <v>1600</v>
      </c>
      <c r="I204" s="56"/>
      <c r="J204" s="56"/>
      <c r="K204" s="56"/>
      <c r="L204" s="56"/>
    </row>
    <row r="205" spans="2:12" ht="16.5" customHeight="1">
      <c r="B205" s="62" t="s">
        <v>271</v>
      </c>
      <c r="C205" s="62" t="s">
        <v>283</v>
      </c>
      <c r="D205" s="64" t="s">
        <v>561</v>
      </c>
      <c r="E205" s="239">
        <v>3700</v>
      </c>
      <c r="I205" s="56"/>
      <c r="J205" s="56"/>
      <c r="K205" s="56"/>
      <c r="L205" s="56"/>
    </row>
    <row r="206" spans="2:12" ht="16.5" customHeight="1">
      <c r="B206" s="62" t="s">
        <v>271</v>
      </c>
      <c r="C206" s="62" t="s">
        <v>284</v>
      </c>
      <c r="D206" s="64" t="s">
        <v>561</v>
      </c>
      <c r="E206" s="239">
        <v>2000</v>
      </c>
      <c r="I206" s="56"/>
      <c r="J206" s="56"/>
      <c r="K206" s="56"/>
      <c r="L206" s="56"/>
    </row>
    <row r="207" spans="2:12" ht="16.5" customHeight="1">
      <c r="B207" s="62" t="s">
        <v>271</v>
      </c>
      <c r="C207" s="62" t="s">
        <v>285</v>
      </c>
      <c r="D207" s="64" t="s">
        <v>561</v>
      </c>
      <c r="E207" s="239">
        <v>1800</v>
      </c>
      <c r="I207" s="56"/>
      <c r="J207" s="56"/>
      <c r="K207" s="56"/>
      <c r="L207" s="56"/>
    </row>
    <row r="208" spans="2:12" ht="16.5" customHeight="1">
      <c r="B208" s="62" t="s">
        <v>271</v>
      </c>
      <c r="C208" s="62" t="s">
        <v>286</v>
      </c>
      <c r="D208" s="64" t="s">
        <v>561</v>
      </c>
      <c r="E208" s="239">
        <v>1600</v>
      </c>
      <c r="I208" s="56"/>
      <c r="J208" s="56"/>
      <c r="K208" s="56"/>
      <c r="L208" s="56"/>
    </row>
    <row r="209" spans="2:12" ht="16.5" customHeight="1">
      <c r="B209" s="62" t="s">
        <v>272</v>
      </c>
      <c r="C209" s="62" t="s">
        <v>283</v>
      </c>
      <c r="D209" s="64" t="s">
        <v>561</v>
      </c>
      <c r="E209" s="239">
        <v>3400</v>
      </c>
      <c r="I209" s="56"/>
      <c r="J209" s="56"/>
      <c r="K209" s="56"/>
      <c r="L209" s="56"/>
    </row>
    <row r="210" spans="2:12" ht="16.5" customHeight="1">
      <c r="B210" s="62" t="s">
        <v>272</v>
      </c>
      <c r="C210" s="62" t="s">
        <v>284</v>
      </c>
      <c r="D210" s="64" t="s">
        <v>561</v>
      </c>
      <c r="E210" s="239">
        <v>1800</v>
      </c>
      <c r="I210" s="56"/>
      <c r="J210" s="56"/>
      <c r="K210" s="56"/>
      <c r="L210" s="56"/>
    </row>
    <row r="211" spans="2:12" ht="16.5" customHeight="1">
      <c r="B211" s="62" t="s">
        <v>272</v>
      </c>
      <c r="C211" s="62" t="s">
        <v>285</v>
      </c>
      <c r="D211" s="64" t="s">
        <v>561</v>
      </c>
      <c r="E211" s="239">
        <v>1600</v>
      </c>
      <c r="I211" s="56"/>
      <c r="J211" s="56"/>
      <c r="K211" s="56"/>
      <c r="L211" s="56"/>
    </row>
    <row r="212" spans="2:12" ht="16.5" customHeight="1">
      <c r="B212" s="62" t="s">
        <v>272</v>
      </c>
      <c r="C212" s="62" t="s">
        <v>286</v>
      </c>
      <c r="D212" s="64" t="s">
        <v>561</v>
      </c>
      <c r="E212" s="239">
        <v>1400</v>
      </c>
      <c r="I212" s="56"/>
      <c r="J212" s="56"/>
      <c r="K212" s="56"/>
      <c r="L212" s="56"/>
    </row>
    <row r="213" spans="2:12" ht="16.5" customHeight="1">
      <c r="B213" s="62" t="s">
        <v>273</v>
      </c>
      <c r="C213" s="62" t="s">
        <v>283</v>
      </c>
      <c r="D213" s="64" t="s">
        <v>561</v>
      </c>
      <c r="E213" s="239">
        <v>3700</v>
      </c>
      <c r="I213" s="56"/>
      <c r="J213" s="56"/>
      <c r="K213" s="56"/>
      <c r="L213" s="56"/>
    </row>
    <row r="214" spans="2:12" ht="16.5" customHeight="1">
      <c r="B214" s="62" t="s">
        <v>273</v>
      </c>
      <c r="C214" s="62" t="s">
        <v>284</v>
      </c>
      <c r="D214" s="64" t="s">
        <v>561</v>
      </c>
      <c r="E214" s="239">
        <v>2000</v>
      </c>
      <c r="I214" s="56"/>
      <c r="J214" s="56"/>
      <c r="K214" s="56"/>
      <c r="L214" s="56"/>
    </row>
    <row r="215" spans="2:12" ht="16.5" customHeight="1">
      <c r="B215" s="62" t="s">
        <v>273</v>
      </c>
      <c r="C215" s="62" t="s">
        <v>285</v>
      </c>
      <c r="D215" s="64" t="s">
        <v>561</v>
      </c>
      <c r="E215" s="239">
        <v>1800</v>
      </c>
      <c r="I215" s="56"/>
      <c r="J215" s="56"/>
      <c r="K215" s="56"/>
      <c r="L215" s="56"/>
    </row>
    <row r="216" spans="2:12" ht="16.5" customHeight="1">
      <c r="B216" s="62" t="s">
        <v>273</v>
      </c>
      <c r="C216" s="62" t="s">
        <v>286</v>
      </c>
      <c r="D216" s="64" t="s">
        <v>561</v>
      </c>
      <c r="E216" s="239">
        <v>1600</v>
      </c>
      <c r="I216" s="56"/>
      <c r="J216" s="56"/>
      <c r="K216" s="56"/>
      <c r="L216" s="56"/>
    </row>
    <row r="217" spans="2:12" ht="16.5" customHeight="1">
      <c r="B217" s="62" t="s">
        <v>132</v>
      </c>
      <c r="C217" s="62" t="s">
        <v>283</v>
      </c>
      <c r="D217" s="64" t="s">
        <v>561</v>
      </c>
      <c r="E217" s="239">
        <v>3400</v>
      </c>
      <c r="I217" s="56"/>
      <c r="J217" s="56"/>
      <c r="K217" s="56"/>
      <c r="L217" s="56"/>
    </row>
    <row r="218" spans="2:12" ht="16.5" customHeight="1">
      <c r="B218" s="62" t="s">
        <v>132</v>
      </c>
      <c r="C218" s="62" t="s">
        <v>284</v>
      </c>
      <c r="D218" s="64" t="s">
        <v>561</v>
      </c>
      <c r="E218" s="239">
        <v>1800</v>
      </c>
      <c r="I218" s="56"/>
      <c r="J218" s="56"/>
      <c r="K218" s="56"/>
      <c r="L218" s="56"/>
    </row>
    <row r="219" spans="2:12" ht="16.5" customHeight="1">
      <c r="B219" s="62" t="s">
        <v>132</v>
      </c>
      <c r="C219" s="62" t="s">
        <v>285</v>
      </c>
      <c r="D219" s="64" t="s">
        <v>561</v>
      </c>
      <c r="E219" s="239">
        <v>1600</v>
      </c>
      <c r="I219" s="56"/>
      <c r="J219" s="56"/>
      <c r="K219" s="56"/>
      <c r="L219" s="56"/>
    </row>
    <row r="220" spans="2:12" ht="16.5" customHeight="1">
      <c r="B220" s="62" t="s">
        <v>132</v>
      </c>
      <c r="C220" s="62" t="s">
        <v>286</v>
      </c>
      <c r="D220" s="64" t="s">
        <v>561</v>
      </c>
      <c r="E220" s="239">
        <v>1400</v>
      </c>
      <c r="I220" s="56"/>
      <c r="J220" s="56"/>
      <c r="K220" s="56"/>
      <c r="L220" s="56"/>
    </row>
    <row r="221" spans="2:12" ht="16.5" customHeight="1">
      <c r="B221" s="62" t="s">
        <v>569</v>
      </c>
      <c r="C221" s="62" t="s">
        <v>287</v>
      </c>
      <c r="D221" s="64" t="s">
        <v>561</v>
      </c>
      <c r="E221" s="239">
        <v>22100</v>
      </c>
      <c r="I221" s="56"/>
      <c r="J221" s="56"/>
      <c r="K221" s="56"/>
      <c r="L221" s="56"/>
    </row>
    <row r="222" spans="2:12" ht="16.5" customHeight="1">
      <c r="B222" s="62" t="s">
        <v>569</v>
      </c>
      <c r="C222" s="62" t="s">
        <v>288</v>
      </c>
      <c r="D222" s="64" t="s">
        <v>561</v>
      </c>
      <c r="E222" s="239">
        <v>12200</v>
      </c>
      <c r="I222" s="56"/>
      <c r="J222" s="56"/>
      <c r="K222" s="56"/>
      <c r="L222" s="56"/>
    </row>
    <row r="223" spans="2:12" ht="16.5" customHeight="1">
      <c r="B223" s="62" t="s">
        <v>569</v>
      </c>
      <c r="C223" s="62" t="s">
        <v>289</v>
      </c>
      <c r="D223" s="64" t="s">
        <v>561</v>
      </c>
      <c r="E223" s="239">
        <v>10600</v>
      </c>
      <c r="I223" s="56"/>
      <c r="J223" s="56"/>
      <c r="K223" s="56"/>
      <c r="L223" s="56"/>
    </row>
    <row r="224" spans="2:12" ht="16.5" customHeight="1">
      <c r="B224" s="62" t="s">
        <v>569</v>
      </c>
      <c r="C224" s="62" t="s">
        <v>290</v>
      </c>
      <c r="D224" s="64" t="s">
        <v>561</v>
      </c>
      <c r="E224" s="239">
        <v>9500</v>
      </c>
      <c r="I224" s="56"/>
      <c r="J224" s="56"/>
      <c r="K224" s="56"/>
      <c r="L224" s="56"/>
    </row>
    <row r="225" spans="2:12" ht="16.5" customHeight="1">
      <c r="B225" s="62" t="s">
        <v>570</v>
      </c>
      <c r="C225" s="62" t="s">
        <v>287</v>
      </c>
      <c r="D225" s="64" t="s">
        <v>561</v>
      </c>
      <c r="E225" s="239">
        <v>11000</v>
      </c>
      <c r="I225" s="56"/>
      <c r="J225" s="56"/>
      <c r="K225" s="56"/>
      <c r="L225" s="56"/>
    </row>
    <row r="226" spans="2:12" ht="16.5" customHeight="1">
      <c r="B226" s="62" t="s">
        <v>570</v>
      </c>
      <c r="C226" s="62" t="s">
        <v>288</v>
      </c>
      <c r="D226" s="64" t="s">
        <v>561</v>
      </c>
      <c r="E226" s="239">
        <v>6100</v>
      </c>
      <c r="I226" s="56"/>
      <c r="J226" s="56"/>
      <c r="K226" s="56"/>
      <c r="L226" s="56"/>
    </row>
    <row r="227" spans="2:12" ht="16.5" customHeight="1">
      <c r="B227" s="62" t="s">
        <v>570</v>
      </c>
      <c r="C227" s="62" t="s">
        <v>289</v>
      </c>
      <c r="D227" s="64" t="s">
        <v>561</v>
      </c>
      <c r="E227" s="239">
        <v>5300</v>
      </c>
      <c r="I227" s="56"/>
      <c r="J227" s="56"/>
      <c r="K227" s="56"/>
      <c r="L227" s="56"/>
    </row>
    <row r="228" spans="2:12" ht="16.5" customHeight="1">
      <c r="B228" s="62" t="s">
        <v>570</v>
      </c>
      <c r="C228" s="62" t="s">
        <v>290</v>
      </c>
      <c r="D228" s="64" t="s">
        <v>561</v>
      </c>
      <c r="E228" s="239">
        <v>4700</v>
      </c>
      <c r="I228" s="56"/>
      <c r="J228" s="56"/>
      <c r="K228" s="56"/>
      <c r="L228" s="56"/>
    </row>
    <row r="229" spans="2:12" ht="16.5" customHeight="1">
      <c r="B229" s="62" t="s">
        <v>114</v>
      </c>
      <c r="C229" s="62" t="s">
        <v>287</v>
      </c>
      <c r="D229" s="64" t="s">
        <v>561</v>
      </c>
      <c r="E229" s="239">
        <v>7600</v>
      </c>
      <c r="I229" s="56"/>
      <c r="J229" s="56"/>
      <c r="K229" s="56"/>
      <c r="L229" s="56"/>
    </row>
    <row r="230" spans="2:12" ht="16.5" customHeight="1">
      <c r="B230" s="62" t="s">
        <v>114</v>
      </c>
      <c r="C230" s="62" t="s">
        <v>288</v>
      </c>
      <c r="D230" s="64" t="s">
        <v>561</v>
      </c>
      <c r="E230" s="239">
        <v>4200</v>
      </c>
      <c r="I230" s="56"/>
      <c r="J230" s="56"/>
      <c r="K230" s="56"/>
      <c r="L230" s="56"/>
    </row>
    <row r="231" spans="2:12" ht="16.5" customHeight="1">
      <c r="B231" s="62" t="s">
        <v>114</v>
      </c>
      <c r="C231" s="62" t="s">
        <v>289</v>
      </c>
      <c r="D231" s="64" t="s">
        <v>561</v>
      </c>
      <c r="E231" s="239">
        <v>3600</v>
      </c>
      <c r="I231" s="56"/>
      <c r="J231" s="56"/>
      <c r="K231" s="56"/>
      <c r="L231" s="56"/>
    </row>
    <row r="232" spans="2:12" ht="16.5" customHeight="1">
      <c r="B232" s="62" t="s">
        <v>114</v>
      </c>
      <c r="C232" s="62" t="s">
        <v>290</v>
      </c>
      <c r="D232" s="64" t="s">
        <v>561</v>
      </c>
      <c r="E232" s="239">
        <v>3300</v>
      </c>
      <c r="I232" s="56"/>
      <c r="J232" s="56"/>
      <c r="K232" s="56"/>
      <c r="L232" s="56"/>
    </row>
    <row r="233" spans="2:12" ht="16.5" customHeight="1">
      <c r="B233" s="62" t="s">
        <v>116</v>
      </c>
      <c r="C233" s="62" t="s">
        <v>287</v>
      </c>
      <c r="D233" s="64" t="s">
        <v>561</v>
      </c>
      <c r="E233" s="239">
        <v>6800</v>
      </c>
      <c r="I233" s="56"/>
      <c r="J233" s="56"/>
      <c r="K233" s="56"/>
      <c r="L233" s="56"/>
    </row>
    <row r="234" spans="2:12" ht="16.5" customHeight="1">
      <c r="B234" s="62" t="s">
        <v>116</v>
      </c>
      <c r="C234" s="62" t="s">
        <v>288</v>
      </c>
      <c r="D234" s="64" t="s">
        <v>561</v>
      </c>
      <c r="E234" s="239">
        <v>3700</v>
      </c>
      <c r="I234" s="56"/>
      <c r="J234" s="56"/>
      <c r="K234" s="56"/>
      <c r="L234" s="56"/>
    </row>
    <row r="235" spans="2:12" ht="16.5" customHeight="1">
      <c r="B235" s="62" t="s">
        <v>116</v>
      </c>
      <c r="C235" s="62" t="s">
        <v>289</v>
      </c>
      <c r="D235" s="64" t="s">
        <v>561</v>
      </c>
      <c r="E235" s="239">
        <v>3300</v>
      </c>
      <c r="I235" s="56"/>
      <c r="J235" s="56"/>
      <c r="K235" s="56"/>
      <c r="L235" s="56"/>
    </row>
    <row r="236" spans="2:12" ht="16.5" customHeight="1">
      <c r="B236" s="62" t="s">
        <v>116</v>
      </c>
      <c r="C236" s="62" t="s">
        <v>290</v>
      </c>
      <c r="D236" s="64" t="s">
        <v>561</v>
      </c>
      <c r="E236" s="239">
        <v>2900</v>
      </c>
      <c r="I236" s="56"/>
      <c r="J236" s="56"/>
      <c r="K236" s="56"/>
      <c r="L236" s="56"/>
    </row>
    <row r="237" spans="2:12" ht="16.5" customHeight="1">
      <c r="B237" s="62" t="s">
        <v>118</v>
      </c>
      <c r="C237" s="62" t="s">
        <v>287</v>
      </c>
      <c r="D237" s="64" t="s">
        <v>561</v>
      </c>
      <c r="E237" s="239">
        <v>6100</v>
      </c>
      <c r="I237" s="56"/>
      <c r="J237" s="56"/>
      <c r="K237" s="56"/>
      <c r="L237" s="56"/>
    </row>
    <row r="238" spans="2:12" ht="16.5" customHeight="1">
      <c r="B238" s="62" t="s">
        <v>118</v>
      </c>
      <c r="C238" s="62" t="s">
        <v>288</v>
      </c>
      <c r="D238" s="64" t="s">
        <v>561</v>
      </c>
      <c r="E238" s="239">
        <v>3400</v>
      </c>
      <c r="I238" s="56"/>
      <c r="J238" s="56"/>
      <c r="K238" s="56"/>
      <c r="L238" s="56"/>
    </row>
    <row r="239" spans="2:12" ht="16.5" customHeight="1">
      <c r="B239" s="62" t="s">
        <v>118</v>
      </c>
      <c r="C239" s="62" t="s">
        <v>289</v>
      </c>
      <c r="D239" s="64" t="s">
        <v>561</v>
      </c>
      <c r="E239" s="239">
        <v>2900</v>
      </c>
      <c r="I239" s="56"/>
      <c r="J239" s="56"/>
      <c r="K239" s="56"/>
      <c r="L239" s="56"/>
    </row>
    <row r="240" spans="2:12" ht="16.5" customHeight="1">
      <c r="B240" s="62" t="s">
        <v>118</v>
      </c>
      <c r="C240" s="62" t="s">
        <v>290</v>
      </c>
      <c r="D240" s="64" t="s">
        <v>561</v>
      </c>
      <c r="E240" s="239">
        <v>2600</v>
      </c>
      <c r="I240" s="56"/>
      <c r="J240" s="56"/>
      <c r="K240" s="56"/>
      <c r="L240" s="56"/>
    </row>
    <row r="241" spans="2:12" ht="16.5" customHeight="1">
      <c r="B241" s="62" t="s">
        <v>120</v>
      </c>
      <c r="C241" s="62" t="s">
        <v>287</v>
      </c>
      <c r="D241" s="64" t="s">
        <v>561</v>
      </c>
      <c r="E241" s="239">
        <v>5100</v>
      </c>
      <c r="I241" s="56"/>
      <c r="J241" s="56"/>
      <c r="K241" s="56"/>
      <c r="L241" s="56"/>
    </row>
    <row r="242" spans="2:12" ht="16.5" customHeight="1">
      <c r="B242" s="62" t="s">
        <v>120</v>
      </c>
      <c r="C242" s="62" t="s">
        <v>288</v>
      </c>
      <c r="D242" s="64" t="s">
        <v>561</v>
      </c>
      <c r="E242" s="239">
        <v>2800</v>
      </c>
      <c r="I242" s="56"/>
      <c r="J242" s="56"/>
      <c r="K242" s="56"/>
      <c r="L242" s="56"/>
    </row>
    <row r="243" spans="2:12" ht="16.5" customHeight="1">
      <c r="B243" s="62" t="s">
        <v>120</v>
      </c>
      <c r="C243" s="62" t="s">
        <v>289</v>
      </c>
      <c r="D243" s="64" t="s">
        <v>561</v>
      </c>
      <c r="E243" s="239">
        <v>2400</v>
      </c>
      <c r="I243" s="56"/>
      <c r="J243" s="56"/>
      <c r="K243" s="56"/>
      <c r="L243" s="56"/>
    </row>
    <row r="244" spans="2:12" ht="16.5" customHeight="1">
      <c r="B244" s="62" t="s">
        <v>120</v>
      </c>
      <c r="C244" s="62" t="s">
        <v>290</v>
      </c>
      <c r="D244" s="64" t="s">
        <v>561</v>
      </c>
      <c r="E244" s="239">
        <v>2100</v>
      </c>
      <c r="I244" s="56"/>
      <c r="J244" s="56"/>
      <c r="K244" s="56"/>
      <c r="L244" s="56"/>
    </row>
    <row r="245" spans="2:12" ht="16.5" customHeight="1">
      <c r="B245" s="62" t="s">
        <v>263</v>
      </c>
      <c r="C245" s="62" t="s">
        <v>287</v>
      </c>
      <c r="D245" s="64" t="s">
        <v>561</v>
      </c>
      <c r="E245" s="239">
        <v>4400</v>
      </c>
      <c r="I245" s="56"/>
      <c r="J245" s="56"/>
      <c r="K245" s="56"/>
      <c r="L245" s="56"/>
    </row>
    <row r="246" spans="2:12" ht="16.5" customHeight="1">
      <c r="B246" s="62" t="s">
        <v>263</v>
      </c>
      <c r="C246" s="62" t="s">
        <v>288</v>
      </c>
      <c r="D246" s="64" t="s">
        <v>561</v>
      </c>
      <c r="E246" s="239">
        <v>2400</v>
      </c>
      <c r="I246" s="56"/>
      <c r="J246" s="56"/>
      <c r="K246" s="56"/>
      <c r="L246" s="56"/>
    </row>
    <row r="247" spans="2:12" ht="16.5" customHeight="1">
      <c r="B247" s="62" t="s">
        <v>263</v>
      </c>
      <c r="C247" s="62" t="s">
        <v>289</v>
      </c>
      <c r="D247" s="64" t="s">
        <v>561</v>
      </c>
      <c r="E247" s="239">
        <v>2100</v>
      </c>
      <c r="I247" s="56"/>
      <c r="J247" s="56"/>
      <c r="K247" s="56"/>
      <c r="L247" s="56"/>
    </row>
    <row r="248" spans="2:12" ht="16.5" customHeight="1">
      <c r="B248" s="62" t="s">
        <v>263</v>
      </c>
      <c r="C248" s="62" t="s">
        <v>290</v>
      </c>
      <c r="D248" s="64" t="s">
        <v>561</v>
      </c>
      <c r="E248" s="239">
        <v>1900</v>
      </c>
      <c r="I248" s="56"/>
      <c r="J248" s="56"/>
      <c r="K248" s="56"/>
      <c r="L248" s="56"/>
    </row>
    <row r="249" spans="2:12" ht="16.5" customHeight="1">
      <c r="B249" s="62" t="s">
        <v>264</v>
      </c>
      <c r="C249" s="62" t="s">
        <v>287</v>
      </c>
      <c r="D249" s="64" t="s">
        <v>561</v>
      </c>
      <c r="E249" s="239">
        <v>4900</v>
      </c>
      <c r="I249" s="56"/>
      <c r="J249" s="56"/>
      <c r="K249" s="56"/>
      <c r="L249" s="56"/>
    </row>
    <row r="250" spans="2:12" ht="16.5" customHeight="1">
      <c r="B250" s="62" t="s">
        <v>264</v>
      </c>
      <c r="C250" s="62" t="s">
        <v>288</v>
      </c>
      <c r="D250" s="64" t="s">
        <v>561</v>
      </c>
      <c r="E250" s="239">
        <v>2700</v>
      </c>
      <c r="I250" s="56"/>
      <c r="J250" s="56"/>
      <c r="K250" s="56"/>
      <c r="L250" s="56"/>
    </row>
    <row r="251" spans="2:12" ht="16.5" customHeight="1">
      <c r="B251" s="62" t="s">
        <v>264</v>
      </c>
      <c r="C251" s="62" t="s">
        <v>289</v>
      </c>
      <c r="D251" s="64" t="s">
        <v>561</v>
      </c>
      <c r="E251" s="239">
        <v>2300</v>
      </c>
      <c r="I251" s="56"/>
      <c r="J251" s="56"/>
      <c r="K251" s="56"/>
      <c r="L251" s="56"/>
    </row>
    <row r="252" spans="2:12" ht="16.5" customHeight="1">
      <c r="B252" s="62" t="s">
        <v>264</v>
      </c>
      <c r="C252" s="62" t="s">
        <v>290</v>
      </c>
      <c r="D252" s="64" t="s">
        <v>561</v>
      </c>
      <c r="E252" s="239">
        <v>2100</v>
      </c>
      <c r="I252" s="56"/>
      <c r="J252" s="56"/>
      <c r="K252" s="56"/>
      <c r="L252" s="56"/>
    </row>
    <row r="253" spans="2:12" ht="16.5" customHeight="1">
      <c r="B253" s="62" t="s">
        <v>265</v>
      </c>
      <c r="C253" s="62" t="s">
        <v>287</v>
      </c>
      <c r="D253" s="64" t="s">
        <v>561</v>
      </c>
      <c r="E253" s="239">
        <v>4400</v>
      </c>
      <c r="I253" s="56"/>
      <c r="J253" s="56"/>
      <c r="K253" s="56"/>
      <c r="L253" s="56"/>
    </row>
    <row r="254" spans="2:12" ht="16.5" customHeight="1">
      <c r="B254" s="62" t="s">
        <v>265</v>
      </c>
      <c r="C254" s="62" t="s">
        <v>288</v>
      </c>
      <c r="D254" s="64" t="s">
        <v>561</v>
      </c>
      <c r="E254" s="239">
        <v>2400</v>
      </c>
      <c r="I254" s="56"/>
      <c r="J254" s="56"/>
      <c r="K254" s="56"/>
      <c r="L254" s="56"/>
    </row>
    <row r="255" spans="2:12" ht="16.5" customHeight="1">
      <c r="B255" s="62" t="s">
        <v>265</v>
      </c>
      <c r="C255" s="62" t="s">
        <v>289</v>
      </c>
      <c r="D255" s="64" t="s">
        <v>561</v>
      </c>
      <c r="E255" s="239">
        <v>2100</v>
      </c>
      <c r="I255" s="56"/>
      <c r="J255" s="56"/>
      <c r="K255" s="56"/>
      <c r="L255" s="56"/>
    </row>
    <row r="256" spans="2:12" ht="16.5" customHeight="1">
      <c r="B256" s="62" t="s">
        <v>265</v>
      </c>
      <c r="C256" s="62" t="s">
        <v>290</v>
      </c>
      <c r="D256" s="64" t="s">
        <v>561</v>
      </c>
      <c r="E256" s="239">
        <v>1900</v>
      </c>
      <c r="I256" s="56"/>
      <c r="J256" s="56"/>
      <c r="K256" s="56"/>
      <c r="L256" s="56"/>
    </row>
    <row r="257" spans="2:12" ht="16.5" customHeight="1">
      <c r="B257" s="62" t="s">
        <v>266</v>
      </c>
      <c r="C257" s="62" t="s">
        <v>287</v>
      </c>
      <c r="D257" s="64" t="s">
        <v>561</v>
      </c>
      <c r="E257" s="239">
        <v>3900</v>
      </c>
      <c r="I257" s="56"/>
      <c r="J257" s="56"/>
      <c r="K257" s="56"/>
      <c r="L257" s="56"/>
    </row>
    <row r="258" spans="2:12" ht="16.5" customHeight="1">
      <c r="B258" s="62" t="s">
        <v>266</v>
      </c>
      <c r="C258" s="62" t="s">
        <v>288</v>
      </c>
      <c r="D258" s="64" t="s">
        <v>561</v>
      </c>
      <c r="E258" s="239">
        <v>2100</v>
      </c>
      <c r="I258" s="56"/>
      <c r="J258" s="56"/>
      <c r="K258" s="56"/>
      <c r="L258" s="56"/>
    </row>
    <row r="259" spans="2:12" ht="16.5" customHeight="1">
      <c r="B259" s="62" t="s">
        <v>266</v>
      </c>
      <c r="C259" s="62" t="s">
        <v>289</v>
      </c>
      <c r="D259" s="64" t="s">
        <v>561</v>
      </c>
      <c r="E259" s="239">
        <v>1800</v>
      </c>
      <c r="I259" s="56"/>
      <c r="J259" s="56"/>
      <c r="K259" s="56"/>
      <c r="L259" s="56"/>
    </row>
    <row r="260" spans="2:12" ht="16.5" customHeight="1">
      <c r="B260" s="62" t="s">
        <v>266</v>
      </c>
      <c r="C260" s="62" t="s">
        <v>290</v>
      </c>
      <c r="D260" s="64" t="s">
        <v>561</v>
      </c>
      <c r="E260" s="239">
        <v>1600</v>
      </c>
      <c r="I260" s="56"/>
      <c r="J260" s="56"/>
      <c r="K260" s="56"/>
      <c r="L260" s="56"/>
    </row>
    <row r="261" spans="2:12" ht="16.5" customHeight="1">
      <c r="B261" s="62" t="s">
        <v>267</v>
      </c>
      <c r="C261" s="62" t="s">
        <v>287</v>
      </c>
      <c r="D261" s="64" t="s">
        <v>561</v>
      </c>
      <c r="E261" s="239">
        <v>4200</v>
      </c>
      <c r="I261" s="56"/>
      <c r="J261" s="56"/>
      <c r="K261" s="56"/>
      <c r="L261" s="56"/>
    </row>
    <row r="262" spans="2:12" ht="16.5" customHeight="1">
      <c r="B262" s="62" t="s">
        <v>267</v>
      </c>
      <c r="C262" s="62" t="s">
        <v>288</v>
      </c>
      <c r="D262" s="64" t="s">
        <v>561</v>
      </c>
      <c r="E262" s="239">
        <v>2300</v>
      </c>
      <c r="I262" s="56"/>
      <c r="J262" s="56"/>
      <c r="K262" s="56"/>
      <c r="L262" s="56"/>
    </row>
    <row r="263" spans="2:12" ht="16.5" customHeight="1">
      <c r="B263" s="62" t="s">
        <v>267</v>
      </c>
      <c r="C263" s="62" t="s">
        <v>289</v>
      </c>
      <c r="D263" s="64" t="s">
        <v>561</v>
      </c>
      <c r="E263" s="239">
        <v>2000</v>
      </c>
      <c r="I263" s="56"/>
      <c r="J263" s="56"/>
      <c r="K263" s="56"/>
      <c r="L263" s="56"/>
    </row>
    <row r="264" spans="2:12" ht="16.5" customHeight="1">
      <c r="B264" s="62" t="s">
        <v>267</v>
      </c>
      <c r="C264" s="62" t="s">
        <v>290</v>
      </c>
      <c r="D264" s="64" t="s">
        <v>561</v>
      </c>
      <c r="E264" s="239">
        <v>1800</v>
      </c>
      <c r="I264" s="56"/>
      <c r="J264" s="56"/>
      <c r="K264" s="56"/>
      <c r="L264" s="56"/>
    </row>
    <row r="265" spans="2:12" ht="16.5" customHeight="1">
      <c r="B265" s="62" t="s">
        <v>268</v>
      </c>
      <c r="C265" s="62" t="s">
        <v>287</v>
      </c>
      <c r="D265" s="64" t="s">
        <v>561</v>
      </c>
      <c r="E265" s="239">
        <v>3900</v>
      </c>
      <c r="I265" s="56"/>
      <c r="J265" s="56"/>
      <c r="K265" s="56"/>
      <c r="L265" s="56"/>
    </row>
    <row r="266" spans="2:12" ht="16.5" customHeight="1">
      <c r="B266" s="62" t="s">
        <v>268</v>
      </c>
      <c r="C266" s="62" t="s">
        <v>288</v>
      </c>
      <c r="D266" s="64" t="s">
        <v>561</v>
      </c>
      <c r="E266" s="239">
        <v>2100</v>
      </c>
      <c r="I266" s="56"/>
      <c r="J266" s="56"/>
      <c r="K266" s="56"/>
      <c r="L266" s="56"/>
    </row>
    <row r="267" spans="2:12" ht="16.5" customHeight="1">
      <c r="B267" s="62" t="s">
        <v>268</v>
      </c>
      <c r="C267" s="62" t="s">
        <v>289</v>
      </c>
      <c r="D267" s="64" t="s">
        <v>561</v>
      </c>
      <c r="E267" s="239">
        <v>1800</v>
      </c>
      <c r="I267" s="56"/>
      <c r="J267" s="56"/>
      <c r="K267" s="56"/>
      <c r="L267" s="56"/>
    </row>
    <row r="268" spans="2:12" ht="16.5" customHeight="1">
      <c r="B268" s="62" t="s">
        <v>268</v>
      </c>
      <c r="C268" s="62" t="s">
        <v>290</v>
      </c>
      <c r="D268" s="64" t="s">
        <v>561</v>
      </c>
      <c r="E268" s="239">
        <v>1600</v>
      </c>
      <c r="I268" s="56"/>
      <c r="J268" s="56"/>
      <c r="K268" s="56"/>
      <c r="L268" s="56"/>
    </row>
    <row r="269" spans="2:12" ht="16.5" customHeight="1">
      <c r="B269" s="62" t="s">
        <v>269</v>
      </c>
      <c r="C269" s="62" t="s">
        <v>287</v>
      </c>
      <c r="D269" s="64" t="s">
        <v>561</v>
      </c>
      <c r="E269" s="239">
        <v>3500</v>
      </c>
      <c r="I269" s="56"/>
      <c r="J269" s="56"/>
      <c r="K269" s="56"/>
      <c r="L269" s="56"/>
    </row>
    <row r="270" spans="2:12" ht="16.5" customHeight="1">
      <c r="B270" s="62" t="s">
        <v>269</v>
      </c>
      <c r="C270" s="62" t="s">
        <v>288</v>
      </c>
      <c r="D270" s="64" t="s">
        <v>561</v>
      </c>
      <c r="E270" s="239">
        <v>1900</v>
      </c>
      <c r="I270" s="56"/>
      <c r="J270" s="56"/>
      <c r="K270" s="56"/>
      <c r="L270" s="56"/>
    </row>
    <row r="271" spans="2:12" ht="16.5" customHeight="1">
      <c r="B271" s="62" t="s">
        <v>269</v>
      </c>
      <c r="C271" s="62" t="s">
        <v>289</v>
      </c>
      <c r="D271" s="64" t="s">
        <v>561</v>
      </c>
      <c r="E271" s="239">
        <v>1700</v>
      </c>
      <c r="I271" s="56"/>
      <c r="J271" s="56"/>
      <c r="K271" s="56"/>
      <c r="L271" s="56"/>
    </row>
    <row r="272" spans="2:12" ht="16.5" customHeight="1">
      <c r="B272" s="62" t="s">
        <v>269</v>
      </c>
      <c r="C272" s="62" t="s">
        <v>290</v>
      </c>
      <c r="D272" s="64" t="s">
        <v>561</v>
      </c>
      <c r="E272" s="239">
        <v>1500</v>
      </c>
      <c r="I272" s="56"/>
      <c r="J272" s="56"/>
      <c r="K272" s="56"/>
      <c r="L272" s="56"/>
    </row>
    <row r="273" spans="2:12" ht="16.5" customHeight="1">
      <c r="B273" s="62" t="s">
        <v>270</v>
      </c>
      <c r="C273" s="62" t="s">
        <v>287</v>
      </c>
      <c r="D273" s="64" t="s">
        <v>561</v>
      </c>
      <c r="E273" s="239">
        <v>3900</v>
      </c>
      <c r="I273" s="56"/>
      <c r="J273" s="56"/>
      <c r="K273" s="56"/>
      <c r="L273" s="56"/>
    </row>
    <row r="274" spans="2:12" ht="16.5" customHeight="1">
      <c r="B274" s="62" t="s">
        <v>270</v>
      </c>
      <c r="C274" s="62" t="s">
        <v>288</v>
      </c>
      <c r="D274" s="64" t="s">
        <v>561</v>
      </c>
      <c r="E274" s="239">
        <v>2100</v>
      </c>
      <c r="I274" s="56"/>
      <c r="J274" s="56"/>
      <c r="K274" s="56"/>
      <c r="L274" s="56"/>
    </row>
    <row r="275" spans="2:12" ht="16.5" customHeight="1">
      <c r="B275" s="62" t="s">
        <v>270</v>
      </c>
      <c r="C275" s="62" t="s">
        <v>289</v>
      </c>
      <c r="D275" s="64" t="s">
        <v>561</v>
      </c>
      <c r="E275" s="239">
        <v>1800</v>
      </c>
      <c r="I275" s="56"/>
      <c r="J275" s="56"/>
      <c r="K275" s="56"/>
      <c r="L275" s="56"/>
    </row>
    <row r="276" spans="2:12" ht="16.5" customHeight="1">
      <c r="B276" s="62" t="s">
        <v>270</v>
      </c>
      <c r="C276" s="62" t="s">
        <v>290</v>
      </c>
      <c r="D276" s="64" t="s">
        <v>561</v>
      </c>
      <c r="E276" s="239">
        <v>1600</v>
      </c>
      <c r="I276" s="56"/>
      <c r="J276" s="56"/>
      <c r="K276" s="56"/>
      <c r="L276" s="56"/>
    </row>
    <row r="277" spans="2:12" ht="16.5" customHeight="1">
      <c r="B277" s="62" t="s">
        <v>271</v>
      </c>
      <c r="C277" s="62" t="s">
        <v>287</v>
      </c>
      <c r="D277" s="64" t="s">
        <v>561</v>
      </c>
      <c r="E277" s="239">
        <v>3700</v>
      </c>
      <c r="I277" s="56"/>
      <c r="J277" s="56"/>
      <c r="K277" s="56"/>
      <c r="L277" s="56"/>
    </row>
    <row r="278" spans="2:12" ht="16.5" customHeight="1">
      <c r="B278" s="62" t="s">
        <v>271</v>
      </c>
      <c r="C278" s="62" t="s">
        <v>288</v>
      </c>
      <c r="D278" s="64" t="s">
        <v>561</v>
      </c>
      <c r="E278" s="239">
        <v>2000</v>
      </c>
      <c r="I278" s="56"/>
      <c r="J278" s="56"/>
      <c r="K278" s="56"/>
      <c r="L278" s="56"/>
    </row>
    <row r="279" spans="2:12" ht="16.5" customHeight="1">
      <c r="B279" s="62" t="s">
        <v>271</v>
      </c>
      <c r="C279" s="62" t="s">
        <v>289</v>
      </c>
      <c r="D279" s="64" t="s">
        <v>561</v>
      </c>
      <c r="E279" s="239">
        <v>1800</v>
      </c>
      <c r="I279" s="56"/>
      <c r="J279" s="56"/>
      <c r="K279" s="56"/>
      <c r="L279" s="56"/>
    </row>
    <row r="280" spans="2:12" ht="16.5" customHeight="1">
      <c r="B280" s="62" t="s">
        <v>271</v>
      </c>
      <c r="C280" s="62" t="s">
        <v>290</v>
      </c>
      <c r="D280" s="64" t="s">
        <v>561</v>
      </c>
      <c r="E280" s="239">
        <v>1600</v>
      </c>
      <c r="I280" s="56"/>
      <c r="J280" s="56"/>
      <c r="K280" s="56"/>
      <c r="L280" s="56"/>
    </row>
    <row r="281" spans="2:12" ht="16.5" customHeight="1">
      <c r="B281" s="62" t="s">
        <v>272</v>
      </c>
      <c r="C281" s="62" t="s">
        <v>287</v>
      </c>
      <c r="D281" s="64" t="s">
        <v>561</v>
      </c>
      <c r="E281" s="239">
        <v>3400</v>
      </c>
      <c r="I281" s="56"/>
      <c r="J281" s="56"/>
      <c r="K281" s="56"/>
      <c r="L281" s="56"/>
    </row>
    <row r="282" spans="2:12" ht="16.5" customHeight="1">
      <c r="B282" s="62" t="s">
        <v>272</v>
      </c>
      <c r="C282" s="62" t="s">
        <v>288</v>
      </c>
      <c r="D282" s="64" t="s">
        <v>561</v>
      </c>
      <c r="E282" s="239">
        <v>1800</v>
      </c>
      <c r="I282" s="56"/>
      <c r="J282" s="56"/>
      <c r="K282" s="56"/>
      <c r="L282" s="56"/>
    </row>
    <row r="283" spans="2:12" ht="16.5" customHeight="1">
      <c r="B283" s="62" t="s">
        <v>272</v>
      </c>
      <c r="C283" s="62" t="s">
        <v>289</v>
      </c>
      <c r="D283" s="64" t="s">
        <v>561</v>
      </c>
      <c r="E283" s="239">
        <v>1600</v>
      </c>
      <c r="I283" s="56"/>
      <c r="J283" s="56"/>
      <c r="K283" s="56"/>
      <c r="L283" s="56"/>
    </row>
    <row r="284" spans="2:12" ht="16.5" customHeight="1">
      <c r="B284" s="62" t="s">
        <v>272</v>
      </c>
      <c r="C284" s="62" t="s">
        <v>290</v>
      </c>
      <c r="D284" s="64" t="s">
        <v>561</v>
      </c>
      <c r="E284" s="239">
        <v>1400</v>
      </c>
      <c r="I284" s="56"/>
      <c r="J284" s="56"/>
      <c r="K284" s="56"/>
      <c r="L284" s="56"/>
    </row>
    <row r="285" spans="2:12" ht="16.5" customHeight="1">
      <c r="B285" s="62" t="s">
        <v>273</v>
      </c>
      <c r="C285" s="62" t="s">
        <v>287</v>
      </c>
      <c r="D285" s="64" t="s">
        <v>561</v>
      </c>
      <c r="E285" s="239">
        <v>3700</v>
      </c>
      <c r="I285" s="56"/>
      <c r="J285" s="56"/>
      <c r="K285" s="56"/>
      <c r="L285" s="56"/>
    </row>
    <row r="286" spans="2:12" ht="16.5" customHeight="1">
      <c r="B286" s="62" t="s">
        <v>273</v>
      </c>
      <c r="C286" s="62" t="s">
        <v>288</v>
      </c>
      <c r="D286" s="64" t="s">
        <v>561</v>
      </c>
      <c r="E286" s="239">
        <v>2000</v>
      </c>
      <c r="I286" s="56"/>
      <c r="J286" s="56"/>
      <c r="K286" s="56"/>
      <c r="L286" s="56"/>
    </row>
    <row r="287" spans="2:12" ht="16.5" customHeight="1">
      <c r="B287" s="62" t="s">
        <v>273</v>
      </c>
      <c r="C287" s="62" t="s">
        <v>289</v>
      </c>
      <c r="D287" s="64" t="s">
        <v>561</v>
      </c>
      <c r="E287" s="239">
        <v>1800</v>
      </c>
      <c r="I287" s="56"/>
      <c r="J287" s="56"/>
      <c r="K287" s="56"/>
      <c r="L287" s="56"/>
    </row>
    <row r="288" spans="2:12" ht="16.5" customHeight="1">
      <c r="B288" s="62" t="s">
        <v>273</v>
      </c>
      <c r="C288" s="62" t="s">
        <v>290</v>
      </c>
      <c r="D288" s="64" t="s">
        <v>561</v>
      </c>
      <c r="E288" s="239">
        <v>1600</v>
      </c>
      <c r="I288" s="56"/>
      <c r="J288" s="56"/>
      <c r="K288" s="56"/>
      <c r="L288" s="56"/>
    </row>
    <row r="289" spans="2:12" ht="16.5" customHeight="1">
      <c r="B289" s="62" t="s">
        <v>132</v>
      </c>
      <c r="C289" s="62" t="s">
        <v>287</v>
      </c>
      <c r="D289" s="64" t="s">
        <v>561</v>
      </c>
      <c r="E289" s="239">
        <v>3400</v>
      </c>
      <c r="I289" s="56"/>
      <c r="J289" s="56"/>
      <c r="K289" s="56"/>
      <c r="L289" s="56"/>
    </row>
    <row r="290" spans="2:12" ht="16.5" customHeight="1">
      <c r="B290" s="62" t="s">
        <v>132</v>
      </c>
      <c r="C290" s="62" t="s">
        <v>288</v>
      </c>
      <c r="D290" s="64" t="s">
        <v>561</v>
      </c>
      <c r="E290" s="239">
        <v>1800</v>
      </c>
      <c r="I290" s="56"/>
      <c r="J290" s="56"/>
      <c r="K290" s="56"/>
      <c r="L290" s="56"/>
    </row>
    <row r="291" spans="2:12" ht="16.5" customHeight="1">
      <c r="B291" s="62" t="s">
        <v>132</v>
      </c>
      <c r="C291" s="62" t="s">
        <v>289</v>
      </c>
      <c r="D291" s="64" t="s">
        <v>561</v>
      </c>
      <c r="E291" s="239">
        <v>1600</v>
      </c>
      <c r="I291" s="56"/>
      <c r="J291" s="56"/>
      <c r="K291" s="56"/>
      <c r="L291" s="56"/>
    </row>
    <row r="292" spans="2:12" ht="16.5" customHeight="1">
      <c r="B292" s="62" t="s">
        <v>132</v>
      </c>
      <c r="C292" s="62" t="s">
        <v>290</v>
      </c>
      <c r="D292" s="64" t="s">
        <v>561</v>
      </c>
      <c r="E292" s="239">
        <v>1400</v>
      </c>
      <c r="I292" s="56"/>
      <c r="J292" s="56"/>
      <c r="K292" s="56"/>
      <c r="L292" s="56"/>
    </row>
    <row r="293" spans="2:12" ht="16.5" customHeight="1">
      <c r="I293" s="56"/>
      <c r="J293" s="56"/>
      <c r="K293" s="56"/>
      <c r="L293" s="56"/>
    </row>
    <row r="294" spans="2:12" ht="16.5" customHeight="1">
      <c r="I294" s="56"/>
      <c r="J294" s="56"/>
      <c r="K294" s="56"/>
      <c r="L294" s="56"/>
    </row>
    <row r="295" spans="2:12" ht="16.5" customHeight="1">
      <c r="I295" s="56"/>
      <c r="J295" s="56"/>
      <c r="K295" s="56"/>
      <c r="L295" s="56"/>
    </row>
    <row r="296" spans="2:12" ht="16.5" customHeight="1">
      <c r="I296" s="56"/>
      <c r="J296" s="56"/>
      <c r="K296" s="56"/>
      <c r="L296" s="56"/>
    </row>
    <row r="297" spans="2:12" ht="16.5" customHeight="1">
      <c r="I297" s="56"/>
      <c r="J297" s="56"/>
      <c r="K297" s="56"/>
      <c r="L297" s="56"/>
    </row>
    <row r="298" spans="2:12" ht="16.5" customHeight="1">
      <c r="I298" s="56"/>
      <c r="J298" s="56"/>
      <c r="K298" s="56"/>
      <c r="L298" s="56"/>
    </row>
    <row r="299" spans="2:12" ht="16.5" customHeight="1">
      <c r="I299" s="56"/>
      <c r="J299" s="56"/>
      <c r="K299" s="56"/>
      <c r="L299" s="56"/>
    </row>
    <row r="300" spans="2:12" ht="16.5" customHeight="1">
      <c r="I300" s="56"/>
      <c r="J300" s="56"/>
      <c r="K300" s="56"/>
      <c r="L300" s="56"/>
    </row>
    <row r="301" spans="2:12" ht="16.5" customHeight="1">
      <c r="I301" s="56"/>
      <c r="J301" s="56"/>
      <c r="K301" s="56"/>
      <c r="L301" s="56"/>
    </row>
    <row r="302" spans="2:12" ht="16.5" customHeight="1">
      <c r="I302" s="56"/>
      <c r="J302" s="56"/>
      <c r="K302" s="56"/>
      <c r="L302" s="56"/>
    </row>
    <row r="303" spans="2:12" ht="16.5" customHeight="1">
      <c r="I303" s="56"/>
      <c r="J303" s="56"/>
      <c r="K303" s="56"/>
      <c r="L303" s="56"/>
    </row>
    <row r="304" spans="2:12" ht="16.5" customHeight="1">
      <c r="I304" s="56"/>
      <c r="J304" s="56"/>
      <c r="K304" s="56"/>
      <c r="L304" s="56"/>
    </row>
    <row r="305" spans="9:12" ht="16.5" customHeight="1">
      <c r="I305" s="56"/>
      <c r="J305" s="56"/>
      <c r="K305" s="56"/>
      <c r="L305" s="56"/>
    </row>
    <row r="306" spans="9:12" ht="16.5" customHeight="1">
      <c r="I306" s="56"/>
      <c r="J306" s="56"/>
      <c r="K306" s="56"/>
      <c r="L306" s="56"/>
    </row>
    <row r="307" spans="9:12" ht="16.5" customHeight="1">
      <c r="I307" s="56"/>
      <c r="J307" s="56"/>
      <c r="K307" s="56"/>
      <c r="L307" s="56"/>
    </row>
    <row r="308" spans="9:12" ht="16.5" customHeight="1">
      <c r="I308" s="56"/>
      <c r="J308" s="56"/>
      <c r="K308" s="56"/>
      <c r="L308" s="56"/>
    </row>
    <row r="309" spans="9:12" ht="16.5" customHeight="1">
      <c r="I309" s="56"/>
      <c r="J309" s="56"/>
      <c r="K309" s="56"/>
      <c r="L309" s="56"/>
    </row>
    <row r="310" spans="9:12" ht="16.5" customHeight="1">
      <c r="I310" s="56"/>
      <c r="J310" s="56"/>
      <c r="K310" s="56"/>
      <c r="L310" s="56"/>
    </row>
    <row r="311" spans="9:12" ht="16.5" customHeight="1">
      <c r="I311" s="56"/>
      <c r="J311" s="56"/>
      <c r="K311" s="56"/>
      <c r="L311" s="56"/>
    </row>
    <row r="312" spans="9:12" ht="16.5" customHeight="1">
      <c r="I312" s="56"/>
      <c r="J312" s="56"/>
      <c r="K312" s="56"/>
      <c r="L312" s="56"/>
    </row>
    <row r="313" spans="9:12" ht="16.5" customHeight="1">
      <c r="I313" s="56"/>
      <c r="J313" s="56"/>
      <c r="K313" s="56"/>
      <c r="L313" s="56"/>
    </row>
    <row r="314" spans="9:12" ht="16.5" customHeight="1">
      <c r="I314" s="56"/>
      <c r="J314" s="56"/>
      <c r="K314" s="56"/>
      <c r="L314" s="56"/>
    </row>
    <row r="315" spans="9:12" ht="16.5" customHeight="1">
      <c r="I315" s="56"/>
      <c r="J315" s="56"/>
      <c r="K315" s="56"/>
      <c r="L315" s="56"/>
    </row>
    <row r="316" spans="9:12" ht="16.5" customHeight="1">
      <c r="I316" s="56"/>
      <c r="J316" s="56"/>
      <c r="K316" s="56"/>
      <c r="L316" s="56"/>
    </row>
    <row r="317" spans="9:12" ht="16.5" customHeight="1">
      <c r="I317" s="56"/>
      <c r="J317" s="56"/>
      <c r="K317" s="56"/>
      <c r="L317" s="56"/>
    </row>
    <row r="318" spans="9:12" ht="16.5" customHeight="1">
      <c r="I318" s="56"/>
      <c r="J318" s="56"/>
      <c r="K318" s="56"/>
      <c r="L318" s="56"/>
    </row>
    <row r="319" spans="9:12" ht="16.5" customHeight="1">
      <c r="I319" s="56"/>
      <c r="J319" s="56"/>
      <c r="K319" s="56"/>
      <c r="L319" s="56"/>
    </row>
    <row r="320" spans="9:12" ht="16.5" customHeight="1">
      <c r="I320" s="56"/>
      <c r="J320" s="56"/>
      <c r="K320" s="56"/>
      <c r="L320" s="56"/>
    </row>
    <row r="321" spans="9:12" ht="16.5" customHeight="1">
      <c r="I321" s="56"/>
      <c r="J321" s="56"/>
      <c r="K321" s="56"/>
      <c r="L321" s="56"/>
    </row>
    <row r="322" spans="9:12" ht="16.5" customHeight="1">
      <c r="I322" s="56"/>
      <c r="J322" s="56"/>
      <c r="K322" s="56"/>
      <c r="L322" s="56"/>
    </row>
    <row r="323" spans="9:12" ht="16.5" customHeight="1">
      <c r="I323" s="56"/>
      <c r="J323" s="56"/>
      <c r="K323" s="56"/>
      <c r="L323" s="56"/>
    </row>
    <row r="324" spans="9:12" ht="16.5" customHeight="1">
      <c r="I324" s="56"/>
      <c r="J324" s="56"/>
      <c r="K324" s="56"/>
      <c r="L324" s="56"/>
    </row>
    <row r="325" spans="9:12" ht="16.5" customHeight="1">
      <c r="I325" s="56"/>
      <c r="J325" s="56"/>
      <c r="K325" s="56"/>
      <c r="L325" s="56"/>
    </row>
    <row r="326" spans="9:12" ht="16.5" customHeight="1">
      <c r="I326" s="56"/>
      <c r="J326" s="56"/>
      <c r="K326" s="56"/>
      <c r="L326" s="56"/>
    </row>
    <row r="327" spans="9:12" ht="16.5" customHeight="1">
      <c r="I327" s="56"/>
      <c r="J327" s="56"/>
      <c r="K327" s="56"/>
      <c r="L327" s="56"/>
    </row>
    <row r="328" spans="9:12" ht="16.5" customHeight="1">
      <c r="I328" s="56"/>
      <c r="J328" s="56"/>
      <c r="K328" s="56"/>
      <c r="L328" s="56"/>
    </row>
    <row r="329" spans="9:12" ht="16.5" customHeight="1">
      <c r="I329" s="56"/>
      <c r="J329" s="56"/>
      <c r="K329" s="56"/>
      <c r="L329" s="56"/>
    </row>
    <row r="330" spans="9:12" ht="16.5" customHeight="1">
      <c r="I330" s="56"/>
      <c r="J330" s="56"/>
      <c r="K330" s="56"/>
      <c r="L330" s="56"/>
    </row>
    <row r="331" spans="9:12" ht="16.5" customHeight="1">
      <c r="I331" s="56"/>
      <c r="J331" s="56"/>
      <c r="K331" s="56"/>
      <c r="L331" s="56"/>
    </row>
    <row r="332" spans="9:12" ht="16.5" customHeight="1">
      <c r="I332" s="56"/>
      <c r="J332" s="56"/>
      <c r="K332" s="56"/>
      <c r="L332" s="56"/>
    </row>
    <row r="333" spans="9:12" ht="16.5" customHeight="1">
      <c r="I333" s="56"/>
      <c r="J333" s="56"/>
      <c r="K333" s="56"/>
      <c r="L333" s="56"/>
    </row>
    <row r="334" spans="9:12" ht="16.5" customHeight="1">
      <c r="I334" s="56"/>
      <c r="J334" s="56"/>
      <c r="K334" s="56"/>
      <c r="L334" s="56"/>
    </row>
    <row r="335" spans="9:12" ht="16.5" customHeight="1">
      <c r="I335" s="56"/>
      <c r="J335" s="56"/>
      <c r="K335" s="56"/>
      <c r="L335" s="56"/>
    </row>
    <row r="336" spans="9:12" ht="16.5" customHeight="1">
      <c r="I336" s="56"/>
      <c r="J336" s="56"/>
      <c r="K336" s="56"/>
      <c r="L336" s="56"/>
    </row>
    <row r="337" spans="9:12" ht="16.5" customHeight="1">
      <c r="I337" s="56"/>
      <c r="J337" s="56"/>
      <c r="K337" s="56"/>
      <c r="L337" s="56"/>
    </row>
    <row r="338" spans="9:12" ht="16.5" customHeight="1">
      <c r="I338" s="56"/>
      <c r="J338" s="56"/>
      <c r="K338" s="56"/>
      <c r="L338" s="56"/>
    </row>
    <row r="339" spans="9:12" ht="16.5" customHeight="1">
      <c r="I339" s="56"/>
      <c r="J339" s="56"/>
      <c r="K339" s="56"/>
      <c r="L339" s="56"/>
    </row>
    <row r="340" spans="9:12" ht="16.5" customHeight="1">
      <c r="I340" s="56"/>
      <c r="J340" s="56"/>
      <c r="K340" s="56"/>
      <c r="L340" s="56"/>
    </row>
    <row r="341" spans="9:12" ht="16.5" customHeight="1">
      <c r="I341" s="56"/>
      <c r="J341" s="56"/>
      <c r="K341" s="56"/>
      <c r="L341" s="56"/>
    </row>
    <row r="342" spans="9:12" ht="16.5" customHeight="1">
      <c r="I342" s="56"/>
      <c r="J342" s="56"/>
      <c r="K342" s="56"/>
      <c r="L342" s="56"/>
    </row>
    <row r="343" spans="9:12" ht="16.5" customHeight="1">
      <c r="I343" s="56"/>
      <c r="J343" s="56"/>
      <c r="K343" s="56"/>
      <c r="L343" s="56"/>
    </row>
    <row r="344" spans="9:12" ht="16.5" customHeight="1">
      <c r="I344" s="56"/>
      <c r="J344" s="56"/>
      <c r="K344" s="56"/>
      <c r="L344" s="56"/>
    </row>
    <row r="345" spans="9:12" ht="16.5" customHeight="1">
      <c r="I345" s="56"/>
      <c r="J345" s="56"/>
      <c r="K345" s="56"/>
      <c r="L345" s="56"/>
    </row>
    <row r="346" spans="9:12" ht="16.5" customHeight="1">
      <c r="I346" s="56"/>
      <c r="J346" s="56"/>
      <c r="K346" s="56"/>
      <c r="L346" s="56"/>
    </row>
    <row r="347" spans="9:12" ht="16.5" customHeight="1">
      <c r="I347" s="56"/>
      <c r="J347" s="56"/>
      <c r="K347" s="56"/>
      <c r="L347" s="56"/>
    </row>
    <row r="348" spans="9:12" ht="16.5" customHeight="1">
      <c r="I348" s="56"/>
      <c r="J348" s="56"/>
      <c r="K348" s="56"/>
      <c r="L348" s="56"/>
    </row>
    <row r="349" spans="9:12" ht="16.5" customHeight="1">
      <c r="I349" s="56"/>
      <c r="J349" s="56"/>
      <c r="K349" s="56"/>
      <c r="L349" s="56"/>
    </row>
    <row r="350" spans="9:12" ht="16.5" customHeight="1">
      <c r="I350" s="56"/>
      <c r="J350" s="56"/>
      <c r="K350" s="56"/>
      <c r="L350" s="56"/>
    </row>
    <row r="351" spans="9:12" ht="16.5" customHeight="1">
      <c r="I351" s="56"/>
      <c r="J351" s="56"/>
      <c r="K351" s="56"/>
      <c r="L351" s="56"/>
    </row>
    <row r="352" spans="9:12" ht="16.5" customHeight="1">
      <c r="I352" s="56"/>
      <c r="J352" s="56"/>
      <c r="K352" s="56"/>
      <c r="L352" s="56"/>
    </row>
    <row r="353" spans="9:12" ht="16.5" customHeight="1">
      <c r="I353" s="56"/>
      <c r="J353" s="56"/>
      <c r="K353" s="56"/>
      <c r="L353" s="56"/>
    </row>
    <row r="354" spans="9:12" ht="16.5" customHeight="1">
      <c r="I354" s="56"/>
      <c r="J354" s="56"/>
      <c r="K354" s="56"/>
      <c r="L354" s="56"/>
    </row>
    <row r="355" spans="9:12" ht="16.5" customHeight="1">
      <c r="I355" s="56"/>
      <c r="J355" s="56"/>
      <c r="K355" s="56"/>
      <c r="L355" s="56"/>
    </row>
    <row r="356" spans="9:12" ht="16.5" customHeight="1">
      <c r="I356" s="56"/>
      <c r="J356" s="56"/>
      <c r="K356" s="56"/>
      <c r="L356" s="56"/>
    </row>
    <row r="357" spans="9:12" ht="16.5" customHeight="1">
      <c r="I357" s="56"/>
      <c r="J357" s="56"/>
      <c r="K357" s="56"/>
      <c r="L357" s="56"/>
    </row>
    <row r="358" spans="9:12" ht="16.5" customHeight="1">
      <c r="I358" s="56"/>
      <c r="J358" s="56"/>
      <c r="K358" s="56"/>
      <c r="L358" s="56"/>
    </row>
    <row r="359" spans="9:12" ht="16.5" customHeight="1">
      <c r="I359" s="56"/>
      <c r="J359" s="56"/>
      <c r="K359" s="56"/>
      <c r="L359" s="56"/>
    </row>
    <row r="360" spans="9:12" ht="16.5" customHeight="1">
      <c r="I360" s="56"/>
      <c r="J360" s="56"/>
      <c r="K360" s="56"/>
      <c r="L360" s="56"/>
    </row>
    <row r="361" spans="9:12" ht="16.5" customHeight="1">
      <c r="I361" s="56"/>
      <c r="J361" s="56"/>
      <c r="K361" s="56"/>
      <c r="L361" s="56"/>
    </row>
    <row r="362" spans="9:12" ht="16.5" customHeight="1">
      <c r="I362" s="56"/>
      <c r="J362" s="56"/>
      <c r="K362" s="56"/>
      <c r="L362" s="56"/>
    </row>
    <row r="363" spans="9:12" ht="16.5" customHeight="1">
      <c r="I363" s="56"/>
      <c r="J363" s="56"/>
      <c r="K363" s="56"/>
      <c r="L363" s="56"/>
    </row>
    <row r="364" spans="9:12" ht="16.5" customHeight="1">
      <c r="I364" s="56"/>
      <c r="J364" s="56"/>
      <c r="K364" s="56"/>
      <c r="L364" s="56"/>
    </row>
    <row r="365" spans="9:12" ht="16.5" customHeight="1">
      <c r="I365" s="56"/>
      <c r="J365" s="56"/>
      <c r="K365" s="56"/>
      <c r="L365" s="56"/>
    </row>
    <row r="366" spans="9:12" ht="16.5" customHeight="1">
      <c r="I366" s="56"/>
      <c r="J366" s="56"/>
      <c r="K366" s="56"/>
      <c r="L366" s="56"/>
    </row>
    <row r="367" spans="9:12" ht="16.5" customHeight="1">
      <c r="I367" s="56"/>
      <c r="J367" s="56"/>
      <c r="K367" s="56"/>
      <c r="L367" s="56"/>
    </row>
    <row r="368" spans="9:12" ht="16.5" customHeight="1">
      <c r="I368" s="56"/>
      <c r="J368" s="56"/>
      <c r="K368" s="56"/>
      <c r="L368" s="56"/>
    </row>
    <row r="369" spans="9:12" ht="16.5" customHeight="1">
      <c r="I369" s="56"/>
      <c r="J369" s="56"/>
      <c r="K369" s="56"/>
      <c r="L369" s="56"/>
    </row>
    <row r="370" spans="9:12" ht="16.5" customHeight="1">
      <c r="I370" s="56"/>
      <c r="J370" s="56"/>
      <c r="K370" s="56"/>
      <c r="L370" s="56"/>
    </row>
    <row r="371" spans="9:12" ht="16.5" customHeight="1">
      <c r="I371" s="56"/>
      <c r="J371" s="56"/>
      <c r="K371" s="56"/>
      <c r="L371" s="56"/>
    </row>
    <row r="372" spans="9:12" ht="16.5" customHeight="1">
      <c r="I372" s="56"/>
      <c r="J372" s="56"/>
      <c r="K372" s="56"/>
      <c r="L372" s="56"/>
    </row>
    <row r="373" spans="9:12" ht="16.5" customHeight="1">
      <c r="I373" s="56"/>
      <c r="J373" s="56"/>
      <c r="K373" s="56"/>
      <c r="L373" s="56"/>
    </row>
    <row r="374" spans="9:12" ht="16.5" customHeight="1">
      <c r="I374" s="56"/>
      <c r="J374" s="56"/>
      <c r="K374" s="56"/>
      <c r="L374" s="56"/>
    </row>
    <row r="375" spans="9:12" ht="16.5" customHeight="1">
      <c r="I375" s="56"/>
      <c r="J375" s="56"/>
      <c r="K375" s="56"/>
      <c r="L375" s="56"/>
    </row>
    <row r="376" spans="9:12" ht="16.5" customHeight="1">
      <c r="I376" s="56"/>
      <c r="J376" s="56"/>
      <c r="K376" s="56"/>
      <c r="L376" s="56"/>
    </row>
    <row r="377" spans="9:12" ht="16.5" customHeight="1">
      <c r="I377" s="56"/>
      <c r="J377" s="56"/>
      <c r="K377" s="56"/>
      <c r="L377" s="56"/>
    </row>
    <row r="378" spans="9:12" ht="16.5" customHeight="1">
      <c r="I378" s="56"/>
      <c r="J378" s="56"/>
      <c r="K378" s="56"/>
      <c r="L378" s="56"/>
    </row>
    <row r="379" spans="9:12" ht="16.5" customHeight="1">
      <c r="I379" s="56"/>
      <c r="J379" s="56"/>
      <c r="K379" s="56"/>
      <c r="L379" s="56"/>
    </row>
    <row r="380" spans="9:12" ht="16.5" customHeight="1">
      <c r="I380" s="56"/>
      <c r="J380" s="56"/>
      <c r="K380" s="56"/>
      <c r="L380" s="56"/>
    </row>
    <row r="381" spans="9:12" ht="16.5" customHeight="1">
      <c r="I381" s="56"/>
      <c r="J381" s="56"/>
      <c r="K381" s="56"/>
      <c r="L381" s="56"/>
    </row>
    <row r="382" spans="9:12" ht="16.5" customHeight="1">
      <c r="I382" s="56"/>
      <c r="J382" s="56"/>
      <c r="K382" s="56"/>
      <c r="L382" s="56"/>
    </row>
    <row r="383" spans="9:12" ht="16.5" customHeight="1">
      <c r="I383" s="56"/>
      <c r="J383" s="56"/>
      <c r="K383" s="56"/>
      <c r="L383" s="56"/>
    </row>
    <row r="384" spans="9:12" ht="16.5" customHeight="1">
      <c r="I384" s="56"/>
      <c r="J384" s="56"/>
      <c r="K384" s="56"/>
      <c r="L384" s="56"/>
    </row>
    <row r="385" spans="9:12" ht="16.5" customHeight="1">
      <c r="I385" s="56"/>
      <c r="J385" s="56"/>
      <c r="K385" s="56"/>
      <c r="L385" s="56"/>
    </row>
    <row r="386" spans="9:12" ht="16.5" customHeight="1">
      <c r="I386" s="56"/>
      <c r="J386" s="56"/>
      <c r="K386" s="56"/>
      <c r="L386" s="56"/>
    </row>
    <row r="387" spans="9:12" ht="16.5" customHeight="1">
      <c r="I387" s="56"/>
      <c r="J387" s="56"/>
      <c r="K387" s="56"/>
      <c r="L387" s="56"/>
    </row>
    <row r="388" spans="9:12" ht="16.5" customHeight="1">
      <c r="I388" s="56"/>
      <c r="J388" s="56"/>
      <c r="K388" s="56"/>
      <c r="L388" s="56"/>
    </row>
    <row r="389" spans="9:12" ht="16.5" customHeight="1">
      <c r="I389" s="56"/>
      <c r="J389" s="56"/>
      <c r="K389" s="56"/>
      <c r="L389" s="56"/>
    </row>
    <row r="390" spans="9:12" ht="16.5" customHeight="1">
      <c r="I390" s="56"/>
      <c r="J390" s="56"/>
      <c r="K390" s="56"/>
      <c r="L390" s="56"/>
    </row>
    <row r="391" spans="9:12" ht="16.5" customHeight="1">
      <c r="I391" s="56"/>
      <c r="J391" s="56"/>
      <c r="K391" s="56"/>
      <c r="L391" s="56"/>
    </row>
    <row r="392" spans="9:12" ht="16.5" customHeight="1">
      <c r="I392" s="56"/>
      <c r="J392" s="56"/>
      <c r="K392" s="56"/>
      <c r="L392" s="56"/>
    </row>
    <row r="393" spans="9:12" ht="16.5" customHeight="1">
      <c r="I393" s="56"/>
      <c r="J393" s="56"/>
      <c r="K393" s="56"/>
      <c r="L393" s="56"/>
    </row>
    <row r="394" spans="9:12" ht="16.5" customHeight="1">
      <c r="I394" s="56"/>
      <c r="J394" s="56"/>
      <c r="K394" s="56"/>
      <c r="L394" s="56"/>
    </row>
    <row r="395" spans="9:12" ht="16.5" customHeight="1">
      <c r="I395" s="56"/>
      <c r="J395" s="56"/>
      <c r="K395" s="56"/>
      <c r="L395" s="56"/>
    </row>
    <row r="396" spans="9:12" ht="16.5" customHeight="1">
      <c r="I396" s="56"/>
      <c r="J396" s="56"/>
      <c r="K396" s="56"/>
      <c r="L396" s="56"/>
    </row>
    <row r="397" spans="9:12" ht="16.5" customHeight="1">
      <c r="I397" s="56"/>
      <c r="J397" s="56"/>
      <c r="K397" s="56"/>
      <c r="L397" s="56"/>
    </row>
    <row r="398" spans="9:12" ht="16.5" customHeight="1">
      <c r="I398" s="56"/>
      <c r="J398" s="56"/>
      <c r="K398" s="56"/>
      <c r="L398" s="56"/>
    </row>
    <row r="399" spans="9:12" ht="16.5" customHeight="1">
      <c r="I399" s="56"/>
      <c r="J399" s="56"/>
      <c r="K399" s="56"/>
      <c r="L399" s="56"/>
    </row>
    <row r="400" spans="9:12" ht="16.5" customHeight="1">
      <c r="I400" s="56"/>
      <c r="J400" s="56"/>
      <c r="K400" s="56"/>
      <c r="L400" s="56"/>
    </row>
    <row r="401" spans="9:12" ht="16.5" customHeight="1">
      <c r="I401" s="56"/>
      <c r="J401" s="56"/>
      <c r="K401" s="56"/>
      <c r="L401" s="56"/>
    </row>
    <row r="402" spans="9:12" ht="16.5" customHeight="1">
      <c r="I402" s="56"/>
      <c r="J402" s="56"/>
      <c r="K402" s="56"/>
      <c r="L402" s="56"/>
    </row>
    <row r="403" spans="9:12" ht="16.5" customHeight="1">
      <c r="I403" s="56"/>
      <c r="J403" s="56"/>
      <c r="K403" s="56"/>
      <c r="L403" s="56"/>
    </row>
    <row r="404" spans="9:12" ht="16.5" customHeight="1">
      <c r="I404" s="56"/>
      <c r="J404" s="56"/>
      <c r="K404" s="56"/>
      <c r="L404" s="56"/>
    </row>
    <row r="405" spans="9:12" ht="16.5" customHeight="1">
      <c r="I405" s="56"/>
      <c r="J405" s="56"/>
      <c r="K405" s="56"/>
      <c r="L405" s="56"/>
    </row>
    <row r="406" spans="9:12" ht="16.5" customHeight="1">
      <c r="I406" s="56"/>
      <c r="J406" s="56"/>
      <c r="K406" s="56"/>
      <c r="L406" s="56"/>
    </row>
    <row r="407" spans="9:12" ht="16.5" customHeight="1">
      <c r="I407" s="56"/>
      <c r="J407" s="56"/>
      <c r="K407" s="56"/>
      <c r="L407" s="56"/>
    </row>
    <row r="408" spans="9:12" ht="16.5" customHeight="1">
      <c r="I408" s="56"/>
      <c r="J408" s="56"/>
      <c r="K408" s="56"/>
      <c r="L408" s="56"/>
    </row>
    <row r="409" spans="9:12" ht="16.5" customHeight="1">
      <c r="I409" s="56"/>
      <c r="J409" s="56"/>
      <c r="K409" s="56"/>
      <c r="L409" s="56"/>
    </row>
    <row r="410" spans="9:12" ht="16.5" customHeight="1">
      <c r="I410" s="56"/>
      <c r="J410" s="56"/>
      <c r="K410" s="56"/>
      <c r="L410" s="56"/>
    </row>
    <row r="411" spans="9:12" ht="16.5" customHeight="1">
      <c r="I411" s="56"/>
      <c r="J411" s="56"/>
      <c r="K411" s="56"/>
      <c r="L411" s="56"/>
    </row>
    <row r="412" spans="9:12" ht="16.5" customHeight="1">
      <c r="I412" s="56"/>
      <c r="J412" s="56"/>
      <c r="K412" s="56"/>
      <c r="L412" s="56"/>
    </row>
    <row r="413" spans="9:12" ht="16.5" customHeight="1">
      <c r="I413" s="56"/>
      <c r="J413" s="56"/>
      <c r="K413" s="56"/>
      <c r="L413" s="56"/>
    </row>
    <row r="414" spans="9:12" ht="16.5" customHeight="1">
      <c r="I414" s="56"/>
      <c r="J414" s="56"/>
      <c r="K414" s="56"/>
      <c r="L414" s="56"/>
    </row>
    <row r="415" spans="9:12" ht="16.5" customHeight="1">
      <c r="I415" s="56"/>
      <c r="J415" s="56"/>
      <c r="K415" s="56"/>
      <c r="L415" s="56"/>
    </row>
    <row r="416" spans="9:12" ht="16.5" customHeight="1">
      <c r="I416" s="56"/>
      <c r="J416" s="56"/>
      <c r="K416" s="56"/>
      <c r="L416" s="56"/>
    </row>
    <row r="417" spans="9:12" ht="16.5" customHeight="1">
      <c r="I417" s="56"/>
      <c r="J417" s="56"/>
      <c r="K417" s="56"/>
      <c r="L417" s="56"/>
    </row>
    <row r="418" spans="9:12" ht="16.5" customHeight="1">
      <c r="I418" s="56"/>
      <c r="J418" s="56"/>
      <c r="K418" s="56"/>
      <c r="L418" s="56"/>
    </row>
    <row r="419" spans="9:12" ht="16.5" customHeight="1">
      <c r="I419" s="56"/>
      <c r="J419" s="56"/>
      <c r="K419" s="56"/>
      <c r="L419" s="56"/>
    </row>
    <row r="420" spans="9:12" ht="16.5" customHeight="1">
      <c r="I420" s="56"/>
      <c r="J420" s="56"/>
      <c r="K420" s="56"/>
      <c r="L420" s="56"/>
    </row>
    <row r="421" spans="9:12" ht="16.5" customHeight="1">
      <c r="I421" s="56"/>
      <c r="J421" s="56"/>
      <c r="K421" s="56"/>
      <c r="L421" s="56"/>
    </row>
    <row r="422" spans="9:12" ht="16.5" customHeight="1">
      <c r="I422" s="56"/>
      <c r="J422" s="56"/>
      <c r="K422" s="56"/>
      <c r="L422" s="56"/>
    </row>
    <row r="423" spans="9:12" ht="16.5" customHeight="1">
      <c r="I423" s="56"/>
      <c r="J423" s="56"/>
      <c r="K423" s="56"/>
      <c r="L423" s="56"/>
    </row>
    <row r="424" spans="9:12" ht="16.5" customHeight="1">
      <c r="I424" s="56"/>
      <c r="J424" s="56"/>
      <c r="K424" s="56"/>
      <c r="L424" s="56"/>
    </row>
    <row r="425" spans="9:12" ht="16.5" customHeight="1">
      <c r="I425" s="56"/>
      <c r="J425" s="56"/>
      <c r="K425" s="56"/>
      <c r="L425" s="56"/>
    </row>
    <row r="426" spans="9:12" ht="16.5" customHeight="1">
      <c r="I426" s="56"/>
      <c r="J426" s="56"/>
      <c r="K426" s="56"/>
      <c r="L426" s="56"/>
    </row>
    <row r="427" spans="9:12" ht="16.5" customHeight="1">
      <c r="I427" s="56"/>
      <c r="J427" s="56"/>
      <c r="K427" s="56"/>
      <c r="L427" s="56"/>
    </row>
    <row r="428" spans="9:12" ht="16.5" customHeight="1">
      <c r="I428" s="56"/>
      <c r="J428" s="56"/>
      <c r="K428" s="56"/>
      <c r="L428" s="56"/>
    </row>
    <row r="429" spans="9:12" ht="16.5" customHeight="1">
      <c r="I429" s="56"/>
      <c r="J429" s="56"/>
      <c r="K429" s="56"/>
      <c r="L429" s="56"/>
    </row>
    <row r="430" spans="9:12" ht="16.5" customHeight="1">
      <c r="I430" s="56"/>
      <c r="J430" s="56"/>
      <c r="K430" s="56"/>
      <c r="L430" s="56"/>
    </row>
    <row r="431" spans="9:12" ht="16.5" customHeight="1">
      <c r="I431" s="56"/>
      <c r="J431" s="56"/>
      <c r="K431" s="56"/>
      <c r="L431" s="56"/>
    </row>
    <row r="432" spans="9:12" ht="16.5" customHeight="1">
      <c r="I432" s="56"/>
      <c r="J432" s="56"/>
      <c r="K432" s="56"/>
      <c r="L432" s="56"/>
    </row>
    <row r="433" spans="9:12" ht="16.5" customHeight="1">
      <c r="I433" s="56"/>
      <c r="J433" s="56"/>
      <c r="K433" s="56"/>
      <c r="L433" s="56"/>
    </row>
    <row r="434" spans="9:12" ht="16.5" customHeight="1">
      <c r="I434" s="56"/>
      <c r="J434" s="56"/>
      <c r="K434" s="56"/>
      <c r="L434" s="56"/>
    </row>
    <row r="435" spans="9:12" ht="16.5" customHeight="1">
      <c r="I435" s="56"/>
      <c r="J435" s="56"/>
      <c r="K435" s="56"/>
      <c r="L435" s="56"/>
    </row>
    <row r="436" spans="9:12" ht="16.5" customHeight="1">
      <c r="I436" s="56"/>
      <c r="J436" s="56"/>
      <c r="K436" s="56"/>
      <c r="L436" s="56"/>
    </row>
    <row r="437" spans="9:12" ht="16.5" customHeight="1">
      <c r="I437" s="56"/>
      <c r="J437" s="56"/>
      <c r="K437" s="56"/>
      <c r="L437" s="56"/>
    </row>
    <row r="438" spans="9:12" ht="16.5" customHeight="1">
      <c r="I438" s="56"/>
      <c r="J438" s="56"/>
      <c r="K438" s="56"/>
      <c r="L438" s="56"/>
    </row>
    <row r="439" spans="9:12" ht="16.5" customHeight="1">
      <c r="I439" s="56"/>
      <c r="J439" s="56"/>
      <c r="K439" s="56"/>
      <c r="L439" s="56"/>
    </row>
    <row r="440" spans="9:12" ht="16.5" customHeight="1">
      <c r="I440" s="56"/>
      <c r="J440" s="56"/>
      <c r="K440" s="56"/>
      <c r="L440" s="56"/>
    </row>
    <row r="441" spans="9:12" ht="16.5" customHeight="1">
      <c r="I441" s="56"/>
      <c r="J441" s="56"/>
      <c r="K441" s="56"/>
      <c r="L441" s="56"/>
    </row>
    <row r="442" spans="9:12" ht="16.5" customHeight="1">
      <c r="I442" s="56"/>
      <c r="J442" s="56"/>
      <c r="K442" s="56"/>
      <c r="L442" s="56"/>
    </row>
    <row r="443" spans="9:12" ht="16.5" customHeight="1">
      <c r="I443" s="56"/>
      <c r="J443" s="56"/>
      <c r="K443" s="56"/>
      <c r="L443" s="56"/>
    </row>
    <row r="444" spans="9:12" ht="16.5" customHeight="1">
      <c r="I444" s="56"/>
      <c r="J444" s="56"/>
      <c r="K444" s="56"/>
      <c r="L444" s="56"/>
    </row>
    <row r="445" spans="9:12" ht="16.5" customHeight="1">
      <c r="I445" s="56"/>
      <c r="J445" s="56"/>
      <c r="K445" s="56"/>
      <c r="L445" s="56"/>
    </row>
    <row r="446" spans="9:12" ht="16.5" customHeight="1">
      <c r="I446" s="56"/>
      <c r="J446" s="56"/>
      <c r="K446" s="56"/>
      <c r="L446" s="56"/>
    </row>
    <row r="447" spans="9:12" ht="16.5" customHeight="1">
      <c r="I447" s="56"/>
      <c r="J447" s="56"/>
      <c r="K447" s="56"/>
      <c r="L447" s="56"/>
    </row>
    <row r="448" spans="9:12" ht="16.5" customHeight="1">
      <c r="I448" s="56"/>
      <c r="J448" s="56"/>
      <c r="K448" s="56"/>
      <c r="L448" s="56"/>
    </row>
    <row r="449" spans="9:12" ht="16.5" customHeight="1">
      <c r="I449" s="56"/>
      <c r="J449" s="56"/>
      <c r="K449" s="56"/>
      <c r="L449" s="56"/>
    </row>
    <row r="450" spans="9:12" ht="16.5" customHeight="1">
      <c r="I450" s="56"/>
      <c r="J450" s="56"/>
      <c r="K450" s="56"/>
      <c r="L450" s="56"/>
    </row>
    <row r="451" spans="9:12" ht="16.5" customHeight="1">
      <c r="I451" s="56"/>
      <c r="J451" s="56"/>
      <c r="K451" s="56"/>
      <c r="L451" s="56"/>
    </row>
    <row r="452" spans="9:12" ht="16.5" customHeight="1">
      <c r="I452" s="56"/>
      <c r="J452" s="56"/>
      <c r="K452" s="56"/>
      <c r="L452" s="56"/>
    </row>
    <row r="453" spans="9:12" ht="16.5" customHeight="1">
      <c r="I453" s="56"/>
      <c r="J453" s="56"/>
      <c r="K453" s="56"/>
      <c r="L453" s="56"/>
    </row>
    <row r="454" spans="9:12" ht="16.5" customHeight="1">
      <c r="I454" s="56"/>
      <c r="J454" s="56"/>
      <c r="K454" s="56"/>
      <c r="L454" s="56"/>
    </row>
    <row r="455" spans="9:12" ht="16.5" customHeight="1">
      <c r="I455" s="56"/>
      <c r="J455" s="56"/>
      <c r="K455" s="56"/>
      <c r="L455" s="56"/>
    </row>
    <row r="456" spans="9:12" ht="16.5" customHeight="1">
      <c r="I456" s="56"/>
      <c r="J456" s="56"/>
      <c r="K456" s="56"/>
      <c r="L456" s="56"/>
    </row>
    <row r="457" spans="9:12" ht="16.5" customHeight="1">
      <c r="I457" s="56"/>
      <c r="J457" s="56"/>
      <c r="K457" s="56"/>
      <c r="L457" s="56"/>
    </row>
    <row r="458" spans="9:12" ht="16.5" customHeight="1">
      <c r="I458" s="56"/>
      <c r="J458" s="56"/>
      <c r="K458" s="56"/>
      <c r="L458" s="56"/>
    </row>
    <row r="459" spans="9:12" ht="16.5" customHeight="1">
      <c r="I459" s="56"/>
      <c r="J459" s="56"/>
      <c r="K459" s="56"/>
      <c r="L459" s="56"/>
    </row>
    <row r="460" spans="9:12" ht="16.5" customHeight="1">
      <c r="I460" s="56"/>
      <c r="J460" s="56"/>
      <c r="K460" s="56"/>
      <c r="L460" s="56"/>
    </row>
    <row r="461" spans="9:12" ht="16.5" customHeight="1">
      <c r="I461" s="56"/>
      <c r="J461" s="56"/>
      <c r="K461" s="56"/>
      <c r="L461" s="56"/>
    </row>
    <row r="462" spans="9:12" ht="16.5" customHeight="1">
      <c r="I462" s="56"/>
      <c r="J462" s="56"/>
      <c r="K462" s="56"/>
      <c r="L462" s="56"/>
    </row>
    <row r="463" spans="9:12" ht="16.5" customHeight="1">
      <c r="I463" s="56"/>
      <c r="J463" s="56"/>
      <c r="K463" s="56"/>
      <c r="L463" s="56"/>
    </row>
    <row r="464" spans="9:12" ht="16.5" customHeight="1">
      <c r="I464" s="56"/>
      <c r="J464" s="56"/>
      <c r="K464" s="56"/>
      <c r="L464" s="56"/>
    </row>
    <row r="465" spans="9:12" ht="16.5" customHeight="1">
      <c r="I465" s="56"/>
      <c r="J465" s="56"/>
      <c r="K465" s="56"/>
      <c r="L465" s="56"/>
    </row>
    <row r="466" spans="9:12" ht="16.5" customHeight="1">
      <c r="I466" s="56"/>
      <c r="J466" s="56"/>
      <c r="K466" s="56"/>
      <c r="L466" s="56"/>
    </row>
    <row r="467" spans="9:12" ht="16.5" customHeight="1">
      <c r="I467" s="56"/>
      <c r="J467" s="56"/>
      <c r="K467" s="56"/>
      <c r="L467" s="56"/>
    </row>
    <row r="468" spans="9:12" ht="16.5" customHeight="1">
      <c r="I468" s="56"/>
      <c r="J468" s="56"/>
      <c r="K468" s="56"/>
      <c r="L468" s="56"/>
    </row>
    <row r="469" spans="9:12" ht="16.5" customHeight="1">
      <c r="I469" s="56"/>
      <c r="J469" s="56"/>
      <c r="K469" s="56"/>
      <c r="L469" s="56"/>
    </row>
    <row r="470" spans="9:12" ht="16.5" customHeight="1">
      <c r="I470" s="56"/>
      <c r="J470" s="56"/>
      <c r="K470" s="56"/>
      <c r="L470" s="56"/>
    </row>
    <row r="471" spans="9:12" ht="16.5" customHeight="1">
      <c r="I471" s="56"/>
      <c r="J471" s="56"/>
      <c r="K471" s="56"/>
      <c r="L471" s="56"/>
    </row>
    <row r="472" spans="9:12" ht="16.5" customHeight="1">
      <c r="I472" s="56"/>
      <c r="J472" s="56"/>
      <c r="K472" s="56"/>
      <c r="L472" s="56"/>
    </row>
    <row r="473" spans="9:12" ht="16.5" customHeight="1">
      <c r="I473" s="56"/>
      <c r="J473" s="56"/>
      <c r="K473" s="56"/>
      <c r="L473" s="56"/>
    </row>
    <row r="474" spans="9:12" ht="16.5" customHeight="1">
      <c r="I474" s="56"/>
      <c r="J474" s="56"/>
      <c r="K474" s="56"/>
      <c r="L474" s="56"/>
    </row>
    <row r="475" spans="9:12" ht="16.5" customHeight="1">
      <c r="I475" s="56"/>
      <c r="J475" s="56"/>
      <c r="K475" s="56"/>
      <c r="L475" s="56"/>
    </row>
    <row r="476" spans="9:12" ht="16.5" customHeight="1">
      <c r="I476" s="56"/>
      <c r="J476" s="56"/>
      <c r="K476" s="56"/>
      <c r="L476" s="56"/>
    </row>
    <row r="477" spans="9:12" ht="16.5" customHeight="1">
      <c r="I477" s="56"/>
      <c r="J477" s="56"/>
      <c r="K477" s="56"/>
      <c r="L477" s="56"/>
    </row>
    <row r="478" spans="9:12" ht="16.5" customHeight="1">
      <c r="I478" s="56"/>
      <c r="J478" s="56"/>
      <c r="K478" s="56"/>
      <c r="L478" s="56"/>
    </row>
    <row r="479" spans="9:12" ht="16.5" customHeight="1">
      <c r="I479" s="56"/>
      <c r="J479" s="56"/>
      <c r="K479" s="56"/>
      <c r="L479" s="56"/>
    </row>
    <row r="480" spans="9:12" ht="16.5" customHeight="1">
      <c r="I480" s="56"/>
      <c r="J480" s="56"/>
      <c r="K480" s="56"/>
      <c r="L480" s="56"/>
    </row>
    <row r="481" spans="9:12" ht="16.5" customHeight="1">
      <c r="I481" s="56"/>
      <c r="J481" s="56"/>
      <c r="K481" s="56"/>
      <c r="L481" s="56"/>
    </row>
    <row r="482" spans="9:12" ht="16.5" customHeight="1">
      <c r="I482" s="56"/>
      <c r="J482" s="56"/>
      <c r="K482" s="56"/>
      <c r="L482" s="56"/>
    </row>
    <row r="483" spans="9:12" ht="16.5" customHeight="1">
      <c r="I483" s="56"/>
      <c r="J483" s="56"/>
      <c r="K483" s="56"/>
      <c r="L483" s="56"/>
    </row>
    <row r="484" spans="9:12" ht="16.5" customHeight="1">
      <c r="I484" s="56"/>
      <c r="J484" s="56"/>
      <c r="K484" s="56"/>
      <c r="L484" s="56"/>
    </row>
    <row r="485" spans="9:12" ht="16.5" customHeight="1">
      <c r="I485" s="56"/>
      <c r="J485" s="56"/>
      <c r="K485" s="56"/>
      <c r="L485" s="56"/>
    </row>
    <row r="486" spans="9:12" ht="16.5" customHeight="1">
      <c r="I486" s="56"/>
      <c r="J486" s="56"/>
      <c r="K486" s="56"/>
      <c r="L486" s="56"/>
    </row>
    <row r="487" spans="9:12" ht="16.5" customHeight="1">
      <c r="I487" s="56"/>
      <c r="J487" s="56"/>
      <c r="K487" s="56"/>
      <c r="L487" s="56"/>
    </row>
    <row r="488" spans="9:12" ht="16.5" customHeight="1">
      <c r="I488" s="56"/>
      <c r="J488" s="56"/>
      <c r="K488" s="56"/>
      <c r="L488" s="56"/>
    </row>
    <row r="489" spans="9:12" ht="16.5" customHeight="1">
      <c r="I489" s="56"/>
      <c r="J489" s="56"/>
      <c r="K489" s="56"/>
      <c r="L489" s="56"/>
    </row>
    <row r="490" spans="9:12" ht="16.5" customHeight="1">
      <c r="I490" s="56"/>
      <c r="J490" s="56"/>
      <c r="K490" s="56"/>
      <c r="L490" s="56"/>
    </row>
    <row r="491" spans="9:12" ht="16.5" customHeight="1">
      <c r="I491" s="56"/>
      <c r="J491" s="56"/>
      <c r="K491" s="56"/>
      <c r="L491" s="56"/>
    </row>
    <row r="492" spans="9:12" ht="16.5" customHeight="1">
      <c r="I492" s="56"/>
      <c r="J492" s="56"/>
      <c r="K492" s="56"/>
      <c r="L492" s="56"/>
    </row>
    <row r="493" spans="9:12" ht="16.5" customHeight="1">
      <c r="I493" s="56"/>
      <c r="J493" s="56"/>
      <c r="K493" s="56"/>
      <c r="L493" s="56"/>
    </row>
    <row r="494" spans="9:12" ht="16.5" customHeight="1">
      <c r="I494" s="56"/>
      <c r="J494" s="56"/>
      <c r="K494" s="56"/>
      <c r="L494" s="56"/>
    </row>
    <row r="495" spans="9:12" ht="16.5" customHeight="1">
      <c r="I495" s="56"/>
      <c r="J495" s="56"/>
      <c r="K495" s="56"/>
      <c r="L495" s="56"/>
    </row>
    <row r="496" spans="9:12" ht="16.5" customHeight="1">
      <c r="I496" s="56"/>
      <c r="J496" s="56"/>
      <c r="K496" s="56"/>
      <c r="L496" s="56"/>
    </row>
    <row r="497" spans="9:12" ht="16.5" customHeight="1">
      <c r="I497" s="56"/>
      <c r="J497" s="56"/>
      <c r="K497" s="56"/>
      <c r="L497" s="56"/>
    </row>
    <row r="498" spans="9:12" ht="16.5" customHeight="1">
      <c r="I498" s="56"/>
      <c r="J498" s="56"/>
      <c r="K498" s="56"/>
      <c r="L498" s="56"/>
    </row>
    <row r="499" spans="9:12" ht="16.5" customHeight="1">
      <c r="I499" s="56"/>
      <c r="J499" s="56"/>
      <c r="K499" s="56"/>
      <c r="L499" s="56"/>
    </row>
    <row r="500" spans="9:12" ht="16.5" customHeight="1">
      <c r="I500" s="56"/>
      <c r="J500" s="56"/>
      <c r="K500" s="56"/>
      <c r="L500" s="56"/>
    </row>
    <row r="501" spans="9:12" ht="16.5" customHeight="1">
      <c r="I501" s="56"/>
      <c r="J501" s="56"/>
      <c r="K501" s="56"/>
      <c r="L501" s="56"/>
    </row>
    <row r="502" spans="9:12" ht="16.5" customHeight="1">
      <c r="I502" s="56"/>
      <c r="J502" s="56"/>
      <c r="K502" s="56"/>
      <c r="L502" s="56"/>
    </row>
    <row r="503" spans="9:12" ht="16.5" customHeight="1">
      <c r="I503" s="56"/>
      <c r="J503" s="56"/>
      <c r="K503" s="56"/>
      <c r="L503" s="56"/>
    </row>
    <row r="504" spans="9:12" ht="16.5" customHeight="1">
      <c r="I504" s="56"/>
      <c r="J504" s="56"/>
      <c r="K504" s="56"/>
      <c r="L504" s="56"/>
    </row>
    <row r="505" spans="9:12" ht="16.5" customHeight="1">
      <c r="I505" s="56"/>
      <c r="J505" s="56"/>
      <c r="K505" s="56"/>
      <c r="L505" s="56"/>
    </row>
    <row r="506" spans="9:12" ht="16.5" customHeight="1">
      <c r="I506" s="56"/>
      <c r="J506" s="56"/>
      <c r="K506" s="56"/>
      <c r="L506" s="56"/>
    </row>
    <row r="507" spans="9:12" ht="16.5" customHeight="1">
      <c r="I507" s="56"/>
      <c r="J507" s="56"/>
      <c r="K507" s="56"/>
      <c r="L507" s="56"/>
    </row>
    <row r="508" spans="9:12" ht="16.5" customHeight="1">
      <c r="I508" s="56"/>
      <c r="J508" s="56"/>
      <c r="K508" s="56"/>
      <c r="L508" s="56"/>
    </row>
    <row r="509" spans="9:12" ht="16.5" customHeight="1">
      <c r="I509" s="56"/>
      <c r="J509" s="56"/>
      <c r="K509" s="56"/>
      <c r="L509" s="56"/>
    </row>
    <row r="510" spans="9:12" ht="16.5" customHeight="1">
      <c r="I510" s="56"/>
      <c r="J510" s="56"/>
      <c r="K510" s="56"/>
      <c r="L510" s="56"/>
    </row>
    <row r="511" spans="9:12" ht="16.5" customHeight="1">
      <c r="I511" s="56"/>
      <c r="J511" s="56"/>
      <c r="K511" s="56"/>
      <c r="L511" s="56"/>
    </row>
    <row r="512" spans="9:12" ht="16.5" customHeight="1">
      <c r="I512" s="56"/>
      <c r="J512" s="56"/>
      <c r="K512" s="56"/>
      <c r="L512" s="56"/>
    </row>
    <row r="513" spans="9:12" ht="16.5" customHeight="1">
      <c r="I513" s="56"/>
      <c r="J513" s="56"/>
      <c r="K513" s="56"/>
      <c r="L513" s="56"/>
    </row>
    <row r="514" spans="9:12" ht="16.5" customHeight="1">
      <c r="I514" s="56"/>
      <c r="J514" s="56"/>
      <c r="K514" s="56"/>
      <c r="L514" s="56"/>
    </row>
    <row r="515" spans="9:12" ht="16.5" customHeight="1">
      <c r="I515" s="56"/>
      <c r="J515" s="56"/>
      <c r="K515" s="56"/>
      <c r="L515" s="56"/>
    </row>
    <row r="516" spans="9:12" ht="16.5" customHeight="1">
      <c r="I516" s="56"/>
      <c r="J516" s="56"/>
      <c r="K516" s="56"/>
      <c r="L516" s="56"/>
    </row>
    <row r="517" spans="9:12" ht="16.5" customHeight="1">
      <c r="I517" s="56"/>
      <c r="J517" s="56"/>
      <c r="K517" s="56"/>
      <c r="L517" s="56"/>
    </row>
    <row r="518" spans="9:12" ht="16.5" customHeight="1">
      <c r="I518" s="56"/>
      <c r="J518" s="56"/>
      <c r="K518" s="56"/>
      <c r="L518" s="56"/>
    </row>
    <row r="519" spans="9:12" ht="16.5" customHeight="1">
      <c r="I519" s="56"/>
      <c r="J519" s="56"/>
      <c r="K519" s="56"/>
      <c r="L519" s="56"/>
    </row>
    <row r="520" spans="9:12" ht="16.5" customHeight="1">
      <c r="I520" s="56"/>
      <c r="J520" s="56"/>
      <c r="K520" s="56"/>
      <c r="L520" s="56"/>
    </row>
    <row r="521" spans="9:12" ht="16.5" customHeight="1">
      <c r="I521" s="56"/>
      <c r="J521" s="56"/>
      <c r="K521" s="56"/>
      <c r="L521" s="56"/>
    </row>
    <row r="522" spans="9:12" ht="16.5" customHeight="1">
      <c r="I522" s="56"/>
      <c r="J522" s="56"/>
      <c r="K522" s="56"/>
      <c r="L522" s="56"/>
    </row>
    <row r="523" spans="9:12" ht="16.5" customHeight="1">
      <c r="I523" s="56"/>
      <c r="J523" s="56"/>
      <c r="K523" s="56"/>
      <c r="L523" s="56"/>
    </row>
    <row r="524" spans="9:12" ht="16.5" customHeight="1">
      <c r="I524" s="56"/>
      <c r="J524" s="56"/>
      <c r="K524" s="56"/>
      <c r="L524" s="56"/>
    </row>
    <row r="525" spans="9:12" ht="16.5" customHeight="1">
      <c r="I525" s="56"/>
      <c r="J525" s="56"/>
      <c r="K525" s="56"/>
      <c r="L525" s="56"/>
    </row>
    <row r="526" spans="9:12" ht="16.5" customHeight="1">
      <c r="I526" s="56"/>
      <c r="J526" s="56"/>
      <c r="K526" s="56"/>
      <c r="L526" s="56"/>
    </row>
    <row r="527" spans="9:12" ht="16.5" customHeight="1">
      <c r="I527" s="56"/>
      <c r="J527" s="56"/>
      <c r="K527" s="56"/>
      <c r="L527" s="56"/>
    </row>
    <row r="528" spans="9:12" ht="16.5" customHeight="1">
      <c r="I528" s="56"/>
      <c r="J528" s="56"/>
      <c r="K528" s="56"/>
      <c r="L528" s="56"/>
    </row>
    <row r="529" spans="9:12" ht="16.5" customHeight="1">
      <c r="I529" s="56"/>
      <c r="J529" s="56"/>
      <c r="K529" s="56"/>
      <c r="L529" s="56"/>
    </row>
    <row r="530" spans="9:12" ht="16.5" customHeight="1">
      <c r="I530" s="56"/>
      <c r="J530" s="56"/>
      <c r="K530" s="56"/>
      <c r="L530" s="56"/>
    </row>
    <row r="531" spans="9:12" ht="16.5" customHeight="1">
      <c r="I531" s="56"/>
      <c r="J531" s="56"/>
      <c r="K531" s="56"/>
      <c r="L531" s="56"/>
    </row>
    <row r="532" spans="9:12" ht="16.5" customHeight="1">
      <c r="I532" s="56"/>
      <c r="J532" s="56"/>
      <c r="K532" s="56"/>
      <c r="L532" s="56"/>
    </row>
    <row r="533" spans="9:12" ht="16.5" customHeight="1">
      <c r="I533" s="56"/>
      <c r="J533" s="56"/>
      <c r="K533" s="56"/>
      <c r="L533" s="56"/>
    </row>
    <row r="534" spans="9:12" ht="16.5" customHeight="1">
      <c r="I534" s="56"/>
      <c r="J534" s="56"/>
      <c r="K534" s="56"/>
      <c r="L534" s="56"/>
    </row>
    <row r="535" spans="9:12" ht="16.5" customHeight="1">
      <c r="I535" s="56"/>
      <c r="J535" s="56"/>
      <c r="K535" s="56"/>
      <c r="L535" s="56"/>
    </row>
    <row r="536" spans="9:12" ht="16.5" customHeight="1">
      <c r="I536" s="56"/>
      <c r="J536" s="56"/>
      <c r="K536" s="56"/>
      <c r="L536" s="56"/>
    </row>
    <row r="537" spans="9:12" ht="16.5" customHeight="1">
      <c r="I537" s="56"/>
      <c r="J537" s="56"/>
      <c r="K537" s="56"/>
      <c r="L537" s="56"/>
    </row>
    <row r="538" spans="9:12" ht="16.5" customHeight="1">
      <c r="I538" s="56"/>
      <c r="J538" s="56"/>
      <c r="K538" s="56"/>
      <c r="L538" s="56"/>
    </row>
    <row r="539" spans="9:12" ht="16.5" customHeight="1">
      <c r="I539" s="56"/>
      <c r="J539" s="56"/>
      <c r="K539" s="56"/>
      <c r="L539" s="56"/>
    </row>
    <row r="540" spans="9:12" ht="16.5" customHeight="1">
      <c r="I540" s="56"/>
      <c r="J540" s="56"/>
      <c r="K540" s="56"/>
      <c r="L540" s="56"/>
    </row>
    <row r="541" spans="9:12" ht="16.5" customHeight="1">
      <c r="I541" s="56"/>
      <c r="J541" s="56"/>
      <c r="K541" s="56"/>
      <c r="L541" s="56"/>
    </row>
    <row r="542" spans="9:12" ht="16.5" customHeight="1">
      <c r="I542" s="56"/>
      <c r="J542" s="56"/>
      <c r="K542" s="56"/>
      <c r="L542" s="56"/>
    </row>
    <row r="543" spans="9:12" ht="16.5" customHeight="1">
      <c r="I543" s="56"/>
      <c r="J543" s="56"/>
      <c r="K543" s="56"/>
      <c r="L543" s="56"/>
    </row>
    <row r="544" spans="9:12" ht="16.5" customHeight="1">
      <c r="I544" s="56"/>
      <c r="J544" s="56"/>
      <c r="K544" s="56"/>
      <c r="L544" s="56"/>
    </row>
    <row r="545" spans="9:12" ht="16.5" customHeight="1">
      <c r="I545" s="56"/>
      <c r="J545" s="56"/>
      <c r="K545" s="56"/>
      <c r="L545" s="56"/>
    </row>
    <row r="546" spans="9:12" ht="16.5" customHeight="1">
      <c r="I546" s="56"/>
      <c r="J546" s="56"/>
      <c r="K546" s="56"/>
      <c r="L546" s="56"/>
    </row>
    <row r="547" spans="9:12" ht="16.5" customHeight="1">
      <c r="I547" s="56"/>
      <c r="J547" s="56"/>
      <c r="K547" s="56"/>
      <c r="L547" s="56"/>
    </row>
    <row r="548" spans="9:12" ht="16.5" customHeight="1">
      <c r="I548" s="56"/>
      <c r="J548" s="56"/>
      <c r="K548" s="56"/>
      <c r="L548" s="56"/>
    </row>
    <row r="549" spans="9:12" ht="16.5" customHeight="1">
      <c r="I549" s="56"/>
      <c r="J549" s="56"/>
      <c r="K549" s="56"/>
      <c r="L549" s="56"/>
    </row>
    <row r="550" spans="9:12" ht="16.5" customHeight="1">
      <c r="I550" s="56"/>
      <c r="J550" s="56"/>
      <c r="K550" s="56"/>
      <c r="L550" s="56"/>
    </row>
    <row r="551" spans="9:12" ht="16.5" customHeight="1">
      <c r="I551" s="56"/>
      <c r="J551" s="56"/>
      <c r="K551" s="56"/>
      <c r="L551" s="56"/>
    </row>
    <row r="552" spans="9:12" ht="16.5" customHeight="1">
      <c r="I552" s="56"/>
      <c r="J552" s="56"/>
      <c r="K552" s="56"/>
      <c r="L552" s="56"/>
    </row>
    <row r="553" spans="9:12" ht="16.5" customHeight="1">
      <c r="I553" s="56"/>
      <c r="J553" s="56"/>
      <c r="K553" s="56"/>
      <c r="L553" s="56"/>
    </row>
    <row r="554" spans="9:12" ht="16.5" customHeight="1">
      <c r="I554" s="56"/>
      <c r="J554" s="56"/>
      <c r="K554" s="56"/>
      <c r="L554" s="56"/>
    </row>
    <row r="555" spans="9:12" ht="16.5" customHeight="1">
      <c r="I555" s="56"/>
      <c r="J555" s="56"/>
      <c r="K555" s="56"/>
      <c r="L555" s="56"/>
    </row>
    <row r="556" spans="9:12" ht="16.5" customHeight="1">
      <c r="I556" s="56"/>
      <c r="J556" s="56"/>
      <c r="K556" s="56"/>
      <c r="L556" s="56"/>
    </row>
    <row r="557" spans="9:12" ht="16.5" customHeight="1">
      <c r="I557" s="56"/>
      <c r="J557" s="56"/>
      <c r="K557" s="56"/>
      <c r="L557" s="56"/>
    </row>
    <row r="558" spans="9:12" ht="16.5" customHeight="1">
      <c r="I558" s="56"/>
      <c r="J558" s="56"/>
      <c r="K558" s="56"/>
      <c r="L558" s="56"/>
    </row>
    <row r="559" spans="9:12" ht="16.5" customHeight="1">
      <c r="I559" s="56"/>
      <c r="J559" s="56"/>
      <c r="K559" s="56"/>
      <c r="L559" s="56"/>
    </row>
    <row r="560" spans="9:12" ht="16.5" customHeight="1">
      <c r="I560" s="56"/>
      <c r="J560" s="56"/>
      <c r="K560" s="56"/>
      <c r="L560" s="56"/>
    </row>
    <row r="561" spans="9:12" ht="16.5" customHeight="1">
      <c r="I561" s="56"/>
      <c r="J561" s="56"/>
      <c r="K561" s="56"/>
      <c r="L561" s="56"/>
    </row>
    <row r="562" spans="9:12" ht="16.5" customHeight="1">
      <c r="I562" s="56"/>
      <c r="J562" s="56"/>
      <c r="K562" s="56"/>
      <c r="L562" s="56"/>
    </row>
    <row r="563" spans="9:12" ht="16.5" customHeight="1">
      <c r="I563" s="56"/>
      <c r="J563" s="56"/>
      <c r="K563" s="56"/>
      <c r="L563" s="56"/>
    </row>
    <row r="564" spans="9:12" ht="16.5" customHeight="1">
      <c r="I564" s="56"/>
      <c r="J564" s="56"/>
      <c r="K564" s="56"/>
      <c r="L564" s="56"/>
    </row>
    <row r="565" spans="9:12" ht="16.5" customHeight="1">
      <c r="I565" s="56"/>
      <c r="J565" s="56"/>
      <c r="K565" s="56"/>
      <c r="L565" s="56"/>
    </row>
    <row r="566" spans="9:12" ht="16.5" customHeight="1">
      <c r="I566" s="56"/>
      <c r="J566" s="56"/>
      <c r="K566" s="56"/>
      <c r="L566" s="56"/>
    </row>
    <row r="567" spans="9:12" ht="16.5" customHeight="1">
      <c r="I567" s="56"/>
      <c r="J567" s="56"/>
      <c r="K567" s="56"/>
      <c r="L567" s="56"/>
    </row>
    <row r="568" spans="9:12" ht="16.5" customHeight="1">
      <c r="I568" s="56"/>
      <c r="J568" s="56"/>
      <c r="K568" s="56"/>
      <c r="L568" s="56"/>
    </row>
    <row r="569" spans="9:12" ht="16.5" customHeight="1">
      <c r="I569" s="56"/>
      <c r="J569" s="56"/>
      <c r="K569" s="56"/>
      <c r="L569" s="56"/>
    </row>
    <row r="570" spans="9:12" ht="16.5" customHeight="1">
      <c r="I570" s="56"/>
      <c r="J570" s="56"/>
      <c r="K570" s="56"/>
      <c r="L570" s="56"/>
    </row>
    <row r="571" spans="9:12" ht="16.5" customHeight="1">
      <c r="I571" s="56"/>
      <c r="J571" s="56"/>
      <c r="K571" s="56"/>
      <c r="L571" s="56"/>
    </row>
    <row r="572" spans="9:12" ht="16.5" customHeight="1">
      <c r="I572" s="56"/>
      <c r="J572" s="56"/>
      <c r="K572" s="56"/>
      <c r="L572" s="56"/>
    </row>
    <row r="573" spans="9:12" ht="16.5" customHeight="1">
      <c r="I573" s="56"/>
      <c r="J573" s="56"/>
      <c r="K573" s="56"/>
      <c r="L573" s="56"/>
    </row>
    <row r="574" spans="9:12" ht="16.5" customHeight="1">
      <c r="I574" s="56"/>
      <c r="J574" s="56"/>
      <c r="K574" s="56"/>
      <c r="L574" s="56"/>
    </row>
    <row r="575" spans="9:12" ht="16.5" customHeight="1">
      <c r="I575" s="56"/>
      <c r="J575" s="56"/>
      <c r="K575" s="56"/>
      <c r="L575" s="56"/>
    </row>
    <row r="576" spans="9:12" ht="16.5" customHeight="1">
      <c r="I576" s="56"/>
      <c r="J576" s="56"/>
      <c r="K576" s="56"/>
      <c r="L576" s="56"/>
    </row>
    <row r="577" spans="9:12" ht="16.5" customHeight="1">
      <c r="I577" s="56"/>
      <c r="J577" s="56"/>
      <c r="K577" s="56"/>
      <c r="L577" s="56"/>
    </row>
    <row r="578" spans="9:12" ht="16.5" customHeight="1">
      <c r="I578" s="56"/>
      <c r="J578" s="56"/>
      <c r="K578" s="56"/>
      <c r="L578" s="56"/>
    </row>
    <row r="579" spans="9:12" ht="16.5" customHeight="1">
      <c r="I579" s="56"/>
      <c r="J579" s="56"/>
      <c r="K579" s="56"/>
      <c r="L579" s="56"/>
    </row>
    <row r="580" spans="9:12" ht="16.5" customHeight="1">
      <c r="I580" s="56"/>
      <c r="J580" s="56"/>
      <c r="K580" s="56"/>
      <c r="L580" s="56"/>
    </row>
    <row r="581" spans="9:12" ht="16.5" customHeight="1">
      <c r="I581" s="56"/>
      <c r="J581" s="56"/>
      <c r="K581" s="56"/>
      <c r="L581" s="56"/>
    </row>
    <row r="582" spans="9:12" ht="16.5" customHeight="1">
      <c r="I582" s="56"/>
      <c r="J582" s="56"/>
      <c r="K582" s="56"/>
      <c r="L582" s="56"/>
    </row>
    <row r="583" spans="9:12" ht="16.5" customHeight="1">
      <c r="I583" s="56"/>
      <c r="J583" s="56"/>
      <c r="K583" s="56"/>
      <c r="L583" s="56"/>
    </row>
    <row r="584" spans="9:12" ht="16.5" customHeight="1">
      <c r="I584" s="56"/>
      <c r="J584" s="56"/>
      <c r="K584" s="56"/>
      <c r="L584" s="56"/>
    </row>
    <row r="585" spans="9:12" ht="16.5" customHeight="1">
      <c r="I585" s="56"/>
      <c r="J585" s="56"/>
      <c r="K585" s="56"/>
      <c r="L585" s="56"/>
    </row>
    <row r="586" spans="9:12" ht="16.5" customHeight="1">
      <c r="I586" s="56"/>
      <c r="J586" s="56"/>
      <c r="K586" s="56"/>
      <c r="L586" s="56"/>
    </row>
    <row r="587" spans="9:12" ht="16.5" customHeight="1">
      <c r="I587" s="56"/>
      <c r="J587" s="56"/>
      <c r="K587" s="56"/>
      <c r="L587" s="56"/>
    </row>
    <row r="588" spans="9:12" ht="16.5" customHeight="1">
      <c r="I588" s="56"/>
      <c r="J588" s="56"/>
      <c r="K588" s="56"/>
      <c r="L588" s="56"/>
    </row>
    <row r="589" spans="9:12" ht="16.5" customHeight="1">
      <c r="I589" s="56"/>
      <c r="J589" s="56"/>
      <c r="K589" s="56"/>
      <c r="L589" s="56"/>
    </row>
    <row r="590" spans="9:12" ht="16.5" customHeight="1">
      <c r="I590" s="56"/>
      <c r="J590" s="56"/>
      <c r="K590" s="56"/>
      <c r="L590" s="56"/>
    </row>
    <row r="591" spans="9:12" ht="16.5" customHeight="1">
      <c r="I591" s="56"/>
      <c r="J591" s="56"/>
      <c r="K591" s="56"/>
      <c r="L591" s="56"/>
    </row>
    <row r="592" spans="9:12" ht="16.5" customHeight="1">
      <c r="I592" s="56"/>
      <c r="J592" s="56"/>
      <c r="K592" s="56"/>
      <c r="L592" s="56"/>
    </row>
    <row r="593" spans="9:12" ht="16.5" customHeight="1">
      <c r="I593" s="56"/>
      <c r="J593" s="56"/>
      <c r="K593" s="56"/>
      <c r="L593" s="56"/>
    </row>
    <row r="594" spans="9:12" ht="16.5" customHeight="1">
      <c r="I594" s="56"/>
      <c r="J594" s="56"/>
      <c r="K594" s="56"/>
      <c r="L594" s="56"/>
    </row>
    <row r="595" spans="9:12" ht="16.5" customHeight="1">
      <c r="I595" s="56"/>
      <c r="J595" s="56"/>
      <c r="K595" s="56"/>
      <c r="L595" s="56"/>
    </row>
    <row r="596" spans="9:12" ht="16.5" customHeight="1">
      <c r="I596" s="56"/>
      <c r="J596" s="56"/>
      <c r="K596" s="56"/>
      <c r="L596" s="56"/>
    </row>
    <row r="597" spans="9:12" ht="16.5" customHeight="1">
      <c r="I597" s="56"/>
      <c r="J597" s="56"/>
      <c r="K597" s="56"/>
      <c r="L597" s="56"/>
    </row>
    <row r="598" spans="9:12" ht="16.5" customHeight="1">
      <c r="I598" s="56"/>
      <c r="J598" s="56"/>
      <c r="K598" s="56"/>
      <c r="L598" s="56"/>
    </row>
    <row r="599" spans="9:12" ht="16.5" customHeight="1">
      <c r="I599" s="56"/>
      <c r="J599" s="56"/>
      <c r="K599" s="56"/>
      <c r="L599" s="56"/>
    </row>
    <row r="600" spans="9:12" ht="16.5" customHeight="1">
      <c r="I600" s="56"/>
      <c r="J600" s="56"/>
      <c r="K600" s="56"/>
      <c r="L600" s="56"/>
    </row>
    <row r="601" spans="9:12" ht="16.5" customHeight="1">
      <c r="I601" s="56"/>
      <c r="J601" s="56"/>
      <c r="K601" s="56"/>
      <c r="L601" s="56"/>
    </row>
    <row r="602" spans="9:12" ht="16.5" customHeight="1">
      <c r="I602" s="56"/>
      <c r="J602" s="56"/>
      <c r="K602" s="56"/>
      <c r="L602" s="56"/>
    </row>
    <row r="603" spans="9:12" ht="16.5" customHeight="1">
      <c r="I603" s="56"/>
      <c r="J603" s="56"/>
      <c r="K603" s="56"/>
      <c r="L603" s="56"/>
    </row>
    <row r="604" spans="9:12" ht="16.5" customHeight="1">
      <c r="I604" s="56"/>
      <c r="J604" s="56"/>
      <c r="K604" s="56"/>
      <c r="L604" s="56"/>
    </row>
    <row r="605" spans="9:12" ht="16.5" customHeight="1">
      <c r="I605" s="56"/>
      <c r="J605" s="56"/>
      <c r="K605" s="56"/>
      <c r="L605" s="56"/>
    </row>
    <row r="606" spans="9:12" ht="16.5" customHeight="1">
      <c r="I606" s="56"/>
      <c r="J606" s="56"/>
      <c r="K606" s="56"/>
      <c r="L606" s="56"/>
    </row>
    <row r="607" spans="9:12" ht="16.5" customHeight="1">
      <c r="I607" s="56"/>
      <c r="J607" s="56"/>
      <c r="K607" s="56"/>
      <c r="L607" s="56"/>
    </row>
    <row r="608" spans="9:12" ht="16.5" customHeight="1">
      <c r="I608" s="56"/>
      <c r="J608" s="56"/>
      <c r="K608" s="56"/>
      <c r="L608" s="56"/>
    </row>
    <row r="609" spans="9:12" ht="16.5" customHeight="1">
      <c r="I609" s="56"/>
      <c r="J609" s="56"/>
      <c r="K609" s="56"/>
      <c r="L609" s="56"/>
    </row>
    <row r="610" spans="9:12" ht="16.5" customHeight="1">
      <c r="I610" s="56"/>
      <c r="J610" s="56"/>
      <c r="K610" s="56"/>
      <c r="L610" s="56"/>
    </row>
    <row r="611" spans="9:12" ht="16.5" customHeight="1">
      <c r="I611" s="56"/>
      <c r="J611" s="56"/>
      <c r="K611" s="56"/>
      <c r="L611" s="56"/>
    </row>
    <row r="612" spans="9:12" ht="16.5" customHeight="1">
      <c r="I612" s="56"/>
      <c r="J612" s="56"/>
      <c r="K612" s="56"/>
      <c r="L612" s="56"/>
    </row>
    <row r="613" spans="9:12" ht="16.5" customHeight="1">
      <c r="I613" s="56"/>
      <c r="J613" s="56"/>
      <c r="K613" s="56"/>
      <c r="L613" s="56"/>
    </row>
    <row r="614" spans="9:12" ht="16.5" customHeight="1">
      <c r="I614" s="56"/>
      <c r="J614" s="56"/>
      <c r="K614" s="56"/>
      <c r="L614" s="56"/>
    </row>
    <row r="615" spans="9:12" ht="16.5" customHeight="1">
      <c r="I615" s="56"/>
      <c r="J615" s="56"/>
      <c r="K615" s="56"/>
      <c r="L615" s="56"/>
    </row>
    <row r="616" spans="9:12" ht="16.5" customHeight="1">
      <c r="I616" s="56"/>
      <c r="J616" s="56"/>
      <c r="K616" s="56"/>
      <c r="L616" s="56"/>
    </row>
    <row r="617" spans="9:12" ht="16.5" customHeight="1">
      <c r="I617" s="56"/>
      <c r="J617" s="56"/>
      <c r="K617" s="56"/>
      <c r="L617" s="56"/>
    </row>
    <row r="618" spans="9:12" ht="16.5" customHeight="1">
      <c r="I618" s="56"/>
      <c r="J618" s="56"/>
      <c r="K618" s="56"/>
      <c r="L618" s="56"/>
    </row>
    <row r="619" spans="9:12" ht="16.5" customHeight="1">
      <c r="I619" s="56"/>
      <c r="J619" s="56"/>
      <c r="K619" s="56"/>
      <c r="L619" s="56"/>
    </row>
    <row r="620" spans="9:12" ht="16.5" customHeight="1">
      <c r="I620" s="56"/>
      <c r="J620" s="56"/>
      <c r="K620" s="56"/>
      <c r="L620" s="56"/>
    </row>
    <row r="621" spans="9:12" ht="16.5" customHeight="1">
      <c r="I621" s="56"/>
      <c r="J621" s="56"/>
      <c r="K621" s="56"/>
      <c r="L621" s="56"/>
    </row>
    <row r="622" spans="9:12" ht="16.5" customHeight="1">
      <c r="I622" s="56"/>
      <c r="J622" s="56"/>
      <c r="K622" s="56"/>
      <c r="L622" s="56"/>
    </row>
    <row r="623" spans="9:12" ht="16.5" customHeight="1">
      <c r="I623" s="56"/>
      <c r="J623" s="56"/>
      <c r="K623" s="56"/>
      <c r="L623" s="56"/>
    </row>
    <row r="624" spans="9:12" ht="16.5" customHeight="1">
      <c r="I624" s="56"/>
      <c r="J624" s="56"/>
      <c r="K624" s="56"/>
      <c r="L624" s="56"/>
    </row>
    <row r="625" spans="9:12" ht="16.5" customHeight="1">
      <c r="I625" s="56"/>
      <c r="J625" s="56"/>
      <c r="K625" s="56"/>
      <c r="L625" s="56"/>
    </row>
    <row r="626" spans="9:12" ht="16.5" customHeight="1">
      <c r="I626" s="56"/>
      <c r="J626" s="56"/>
      <c r="K626" s="56"/>
      <c r="L626" s="56"/>
    </row>
    <row r="627" spans="9:12" ht="16.5" customHeight="1">
      <c r="I627" s="56"/>
      <c r="J627" s="56"/>
      <c r="K627" s="56"/>
      <c r="L627" s="56"/>
    </row>
    <row r="628" spans="9:12" ht="16.5" customHeight="1">
      <c r="I628" s="56"/>
      <c r="J628" s="56"/>
      <c r="K628" s="56"/>
      <c r="L628" s="56"/>
    </row>
    <row r="629" spans="9:12" ht="16.5" customHeight="1">
      <c r="I629" s="56"/>
      <c r="J629" s="56"/>
      <c r="K629" s="56"/>
      <c r="L629" s="56"/>
    </row>
    <row r="630" spans="9:12" ht="16.5" customHeight="1">
      <c r="I630" s="56"/>
      <c r="J630" s="56"/>
      <c r="K630" s="56"/>
      <c r="L630" s="56"/>
    </row>
    <row r="631" spans="9:12" ht="16.5" customHeight="1">
      <c r="I631" s="56"/>
      <c r="J631" s="56"/>
      <c r="K631" s="56"/>
      <c r="L631" s="56"/>
    </row>
    <row r="632" spans="9:12" ht="16.5" customHeight="1">
      <c r="I632" s="56"/>
      <c r="J632" s="56"/>
      <c r="K632" s="56"/>
      <c r="L632" s="56"/>
    </row>
    <row r="633" spans="9:12" ht="16.5" customHeight="1">
      <c r="I633" s="56"/>
      <c r="J633" s="56"/>
      <c r="K633" s="56"/>
      <c r="L633" s="56"/>
    </row>
    <row r="634" spans="9:12" ht="16.5" customHeight="1">
      <c r="I634" s="56"/>
      <c r="J634" s="56"/>
      <c r="K634" s="56"/>
      <c r="L634" s="56"/>
    </row>
    <row r="635" spans="9:12" ht="16.5" customHeight="1">
      <c r="I635" s="56"/>
      <c r="J635" s="56"/>
      <c r="K635" s="56"/>
      <c r="L635" s="56"/>
    </row>
    <row r="636" spans="9:12" ht="16.5" customHeight="1">
      <c r="I636" s="56"/>
      <c r="J636" s="56"/>
      <c r="K636" s="56"/>
      <c r="L636" s="56"/>
    </row>
    <row r="637" spans="9:12" ht="16.5" customHeight="1">
      <c r="I637" s="56"/>
      <c r="J637" s="56"/>
      <c r="K637" s="56"/>
      <c r="L637" s="56"/>
    </row>
    <row r="638" spans="9:12" ht="16.5" customHeight="1">
      <c r="I638" s="56"/>
      <c r="J638" s="56"/>
      <c r="K638" s="56"/>
      <c r="L638" s="56"/>
    </row>
    <row r="639" spans="9:12" ht="16.5" customHeight="1">
      <c r="I639" s="56"/>
      <c r="J639" s="56"/>
      <c r="K639" s="56"/>
      <c r="L639" s="56"/>
    </row>
    <row r="640" spans="9:12" ht="16.5" customHeight="1">
      <c r="I640" s="56"/>
      <c r="J640" s="56"/>
      <c r="K640" s="56"/>
      <c r="L640" s="56"/>
    </row>
    <row r="641" spans="9:12" ht="16.5" customHeight="1">
      <c r="I641" s="56"/>
      <c r="J641" s="56"/>
      <c r="K641" s="56"/>
      <c r="L641" s="56"/>
    </row>
    <row r="642" spans="9:12" ht="16.5" customHeight="1">
      <c r="I642" s="56"/>
      <c r="J642" s="56"/>
      <c r="K642" s="56"/>
      <c r="L642" s="56"/>
    </row>
    <row r="643" spans="9:12" ht="16.5" customHeight="1">
      <c r="I643" s="56"/>
      <c r="J643" s="56"/>
      <c r="K643" s="56"/>
      <c r="L643" s="56"/>
    </row>
    <row r="644" spans="9:12" ht="16.5" customHeight="1">
      <c r="I644" s="56"/>
      <c r="J644" s="56"/>
      <c r="K644" s="56"/>
      <c r="L644" s="56"/>
    </row>
    <row r="645" spans="9:12" ht="16.5" customHeight="1">
      <c r="I645" s="56"/>
      <c r="J645" s="56"/>
      <c r="K645" s="56"/>
      <c r="L645" s="56"/>
    </row>
    <row r="646" spans="9:12" ht="16.5" customHeight="1">
      <c r="I646" s="56"/>
      <c r="J646" s="56"/>
      <c r="K646" s="56"/>
      <c r="L646" s="56"/>
    </row>
    <row r="647" spans="9:12" ht="16.5" customHeight="1">
      <c r="I647" s="56"/>
      <c r="J647" s="56"/>
      <c r="K647" s="56"/>
      <c r="L647" s="56"/>
    </row>
    <row r="648" spans="9:12" ht="16.5" customHeight="1">
      <c r="I648" s="56"/>
      <c r="J648" s="56"/>
      <c r="K648" s="56"/>
      <c r="L648" s="56"/>
    </row>
    <row r="649" spans="9:12" ht="16.5" customHeight="1">
      <c r="I649" s="56"/>
      <c r="J649" s="56"/>
      <c r="K649" s="56"/>
      <c r="L649" s="56"/>
    </row>
    <row r="650" spans="9:12" ht="16.5" customHeight="1">
      <c r="I650" s="56"/>
      <c r="J650" s="56"/>
      <c r="K650" s="56"/>
      <c r="L650" s="56"/>
    </row>
    <row r="651" spans="9:12" ht="16.5" customHeight="1">
      <c r="I651" s="56"/>
      <c r="J651" s="56"/>
      <c r="K651" s="56"/>
      <c r="L651" s="56"/>
    </row>
    <row r="652" spans="9:12" ht="16.5" customHeight="1">
      <c r="I652" s="56"/>
      <c r="J652" s="56"/>
      <c r="K652" s="56"/>
      <c r="L652" s="56"/>
    </row>
    <row r="653" spans="9:12" ht="16.5" customHeight="1">
      <c r="I653" s="56"/>
      <c r="J653" s="56"/>
      <c r="K653" s="56"/>
      <c r="L653" s="56"/>
    </row>
    <row r="654" spans="9:12" ht="16.5" customHeight="1">
      <c r="I654" s="56"/>
      <c r="J654" s="56"/>
      <c r="K654" s="56"/>
      <c r="L654" s="56"/>
    </row>
    <row r="655" spans="9:12" ht="16.5" customHeight="1">
      <c r="I655" s="56"/>
      <c r="J655" s="56"/>
      <c r="K655" s="56"/>
      <c r="L655" s="56"/>
    </row>
    <row r="656" spans="9:12" ht="16.5" customHeight="1">
      <c r="I656" s="56"/>
      <c r="J656" s="56"/>
      <c r="K656" s="56"/>
      <c r="L656" s="56"/>
    </row>
    <row r="657" spans="9:12" ht="16.5" customHeight="1">
      <c r="I657" s="56"/>
      <c r="J657" s="56"/>
      <c r="K657" s="56"/>
      <c r="L657" s="56"/>
    </row>
    <row r="658" spans="9:12" ht="16.5" customHeight="1">
      <c r="I658" s="56"/>
      <c r="J658" s="56"/>
      <c r="K658" s="56"/>
      <c r="L658" s="56"/>
    </row>
    <row r="659" spans="9:12" ht="16.5" customHeight="1">
      <c r="I659" s="56"/>
      <c r="J659" s="56"/>
      <c r="K659" s="56"/>
      <c r="L659" s="56"/>
    </row>
    <row r="660" spans="9:12" ht="16.5" customHeight="1">
      <c r="I660" s="56"/>
      <c r="J660" s="56"/>
      <c r="K660" s="56"/>
      <c r="L660" s="56"/>
    </row>
    <row r="661" spans="9:12" ht="16.5" customHeight="1">
      <c r="I661" s="56"/>
      <c r="J661" s="56"/>
      <c r="K661" s="56"/>
      <c r="L661" s="56"/>
    </row>
    <row r="662" spans="9:12" ht="16.5" customHeight="1">
      <c r="I662" s="56"/>
      <c r="J662" s="56"/>
      <c r="K662" s="56"/>
      <c r="L662" s="56"/>
    </row>
    <row r="663" spans="9:12" ht="16.5" customHeight="1">
      <c r="I663" s="56"/>
      <c r="J663" s="56"/>
      <c r="K663" s="56"/>
      <c r="L663" s="56"/>
    </row>
  </sheetData>
  <mergeCells count="25">
    <mergeCell ref="B2:E2"/>
    <mergeCell ref="G26:G27"/>
    <mergeCell ref="H26:H27"/>
    <mergeCell ref="G24:G25"/>
    <mergeCell ref="H24:H25"/>
    <mergeCell ref="G22:G23"/>
    <mergeCell ref="G20:G21"/>
    <mergeCell ref="H20:H21"/>
    <mergeCell ref="H22:H23"/>
    <mergeCell ref="G18:G19"/>
    <mergeCell ref="H18:H19"/>
    <mergeCell ref="G16:G17"/>
    <mergeCell ref="H16:H17"/>
    <mergeCell ref="G14:G15"/>
    <mergeCell ref="H14:H15"/>
    <mergeCell ref="G12:G13"/>
    <mergeCell ref="H12:H13"/>
    <mergeCell ref="G4:G5"/>
    <mergeCell ref="H4:H5"/>
    <mergeCell ref="H6:H7"/>
    <mergeCell ref="G10:G11"/>
    <mergeCell ref="H10:H11"/>
    <mergeCell ref="G8:G9"/>
    <mergeCell ref="H8:H9"/>
    <mergeCell ref="G6:G7"/>
  </mergeCells>
  <phoneticPr fontId="1"/>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C293F-9E66-4E45-ACBF-1100C8788C95}">
  <sheetPr>
    <tabColor theme="9" tint="0.39997558519241921"/>
  </sheetPr>
  <dimension ref="A1:N492"/>
  <sheetViews>
    <sheetView zoomScaleNormal="100" workbookViewId="0">
      <selection activeCell="Q71" sqref="Q71:R71"/>
    </sheetView>
  </sheetViews>
  <sheetFormatPr defaultRowHeight="16.2"/>
  <cols>
    <col min="1" max="1" width="2" style="54" customWidth="1"/>
    <col min="2" max="3" width="9" style="54" customWidth="1"/>
    <col min="4" max="4" width="1.09765625" style="54" customWidth="1"/>
    <col min="5" max="8" width="9" style="60"/>
    <col min="9" max="9" width="1.09765625" style="60" customWidth="1"/>
    <col min="10" max="11" width="9" style="60"/>
    <col min="12" max="12" width="1.09765625" style="60" customWidth="1"/>
    <col min="13" max="100" width="9" style="60"/>
    <col min="101" max="101" width="1.69921875" style="60" customWidth="1"/>
    <col min="102" max="102" width="2.5" style="60" customWidth="1"/>
    <col min="103" max="103" width="3.59765625" style="60" customWidth="1"/>
    <col min="104" max="104" width="2.69921875" style="60" customWidth="1"/>
    <col min="105" max="105" width="0.8984375" style="60" customWidth="1"/>
    <col min="106" max="106" width="1.19921875" style="60" customWidth="1"/>
    <col min="107" max="107" width="5.3984375" style="60" customWidth="1"/>
    <col min="108" max="108" width="6.5" style="60" customWidth="1"/>
    <col min="109" max="109" width="4.09765625" style="60" customWidth="1"/>
    <col min="110" max="110" width="7.8984375" style="60" customWidth="1"/>
    <col min="111" max="111" width="8.69921875" style="60" customWidth="1"/>
    <col min="112" max="115" width="6.19921875" style="60" customWidth="1"/>
    <col min="116" max="116" width="4.8984375" style="60" customWidth="1"/>
    <col min="117" max="117" width="2.5" style="60" customWidth="1"/>
    <col min="118" max="118" width="4.8984375" style="60" customWidth="1"/>
    <col min="119" max="356" width="9" style="60"/>
    <col min="357" max="357" width="1.69921875" style="60" customWidth="1"/>
    <col min="358" max="358" width="2.5" style="60" customWidth="1"/>
    <col min="359" max="359" width="3.59765625" style="60" customWidth="1"/>
    <col min="360" max="360" width="2.69921875" style="60" customWidth="1"/>
    <col min="361" max="361" width="0.8984375" style="60" customWidth="1"/>
    <col min="362" max="362" width="1.19921875" style="60" customWidth="1"/>
    <col min="363" max="363" width="5.3984375" style="60" customWidth="1"/>
    <col min="364" max="364" width="6.5" style="60" customWidth="1"/>
    <col min="365" max="365" width="4.09765625" style="60" customWidth="1"/>
    <col min="366" max="366" width="7.8984375" style="60" customWidth="1"/>
    <col min="367" max="367" width="8.69921875" style="60" customWidth="1"/>
    <col min="368" max="371" width="6.19921875" style="60" customWidth="1"/>
    <col min="372" max="372" width="4.8984375" style="60" customWidth="1"/>
    <col min="373" max="373" width="2.5" style="60" customWidth="1"/>
    <col min="374" max="374" width="4.8984375" style="60" customWidth="1"/>
    <col min="375" max="612" width="9" style="60"/>
    <col min="613" max="613" width="1.69921875" style="60" customWidth="1"/>
    <col min="614" max="614" width="2.5" style="60" customWidth="1"/>
    <col min="615" max="615" width="3.59765625" style="60" customWidth="1"/>
    <col min="616" max="616" width="2.69921875" style="60" customWidth="1"/>
    <col min="617" max="617" width="0.8984375" style="60" customWidth="1"/>
    <col min="618" max="618" width="1.19921875" style="60" customWidth="1"/>
    <col min="619" max="619" width="5.3984375" style="60" customWidth="1"/>
    <col min="620" max="620" width="6.5" style="60" customWidth="1"/>
    <col min="621" max="621" width="4.09765625" style="60" customWidth="1"/>
    <col min="622" max="622" width="7.8984375" style="60" customWidth="1"/>
    <col min="623" max="623" width="8.69921875" style="60" customWidth="1"/>
    <col min="624" max="627" width="6.19921875" style="60" customWidth="1"/>
    <col min="628" max="628" width="4.8984375" style="60" customWidth="1"/>
    <col min="629" max="629" width="2.5" style="60" customWidth="1"/>
    <col min="630" max="630" width="4.8984375" style="60" customWidth="1"/>
    <col min="631" max="868" width="9" style="60"/>
    <col min="869" max="869" width="1.69921875" style="60" customWidth="1"/>
    <col min="870" max="870" width="2.5" style="60" customWidth="1"/>
    <col min="871" max="871" width="3.59765625" style="60" customWidth="1"/>
    <col min="872" max="872" width="2.69921875" style="60" customWidth="1"/>
    <col min="873" max="873" width="0.8984375" style="60" customWidth="1"/>
    <col min="874" max="874" width="1.19921875" style="60" customWidth="1"/>
    <col min="875" max="875" width="5.3984375" style="60" customWidth="1"/>
    <col min="876" max="876" width="6.5" style="60" customWidth="1"/>
    <col min="877" max="877" width="4.09765625" style="60" customWidth="1"/>
    <col min="878" max="878" width="7.8984375" style="60" customWidth="1"/>
    <col min="879" max="879" width="8.69921875" style="60" customWidth="1"/>
    <col min="880" max="883" width="6.19921875" style="60" customWidth="1"/>
    <col min="884" max="884" width="4.8984375" style="60" customWidth="1"/>
    <col min="885" max="885" width="2.5" style="60" customWidth="1"/>
    <col min="886" max="886" width="4.8984375" style="60" customWidth="1"/>
    <col min="887" max="1124" width="9" style="60"/>
    <col min="1125" max="1125" width="1.69921875" style="60" customWidth="1"/>
    <col min="1126" max="1126" width="2.5" style="60" customWidth="1"/>
    <col min="1127" max="1127" width="3.59765625" style="60" customWidth="1"/>
    <col min="1128" max="1128" width="2.69921875" style="60" customWidth="1"/>
    <col min="1129" max="1129" width="0.8984375" style="60" customWidth="1"/>
    <col min="1130" max="1130" width="1.19921875" style="60" customWidth="1"/>
    <col min="1131" max="1131" width="5.3984375" style="60" customWidth="1"/>
    <col min="1132" max="1132" width="6.5" style="60" customWidth="1"/>
    <col min="1133" max="1133" width="4.09765625" style="60" customWidth="1"/>
    <col min="1134" max="1134" width="7.8984375" style="60" customWidth="1"/>
    <col min="1135" max="1135" width="8.69921875" style="60" customWidth="1"/>
    <col min="1136" max="1139" width="6.19921875" style="60" customWidth="1"/>
    <col min="1140" max="1140" width="4.8984375" style="60" customWidth="1"/>
    <col min="1141" max="1141" width="2.5" style="60" customWidth="1"/>
    <col min="1142" max="1142" width="4.8984375" style="60" customWidth="1"/>
    <col min="1143" max="1380" width="9" style="60"/>
    <col min="1381" max="1381" width="1.69921875" style="60" customWidth="1"/>
    <col min="1382" max="1382" width="2.5" style="60" customWidth="1"/>
    <col min="1383" max="1383" width="3.59765625" style="60" customWidth="1"/>
    <col min="1384" max="1384" width="2.69921875" style="60" customWidth="1"/>
    <col min="1385" max="1385" width="0.8984375" style="60" customWidth="1"/>
    <col min="1386" max="1386" width="1.19921875" style="60" customWidth="1"/>
    <col min="1387" max="1387" width="5.3984375" style="60" customWidth="1"/>
    <col min="1388" max="1388" width="6.5" style="60" customWidth="1"/>
    <col min="1389" max="1389" width="4.09765625" style="60" customWidth="1"/>
    <col min="1390" max="1390" width="7.8984375" style="60" customWidth="1"/>
    <col min="1391" max="1391" width="8.69921875" style="60" customWidth="1"/>
    <col min="1392" max="1395" width="6.19921875" style="60" customWidth="1"/>
    <col min="1396" max="1396" width="4.8984375" style="60" customWidth="1"/>
    <col min="1397" max="1397" width="2.5" style="60" customWidth="1"/>
    <col min="1398" max="1398" width="4.8984375" style="60" customWidth="1"/>
    <col min="1399" max="1636" width="9" style="60"/>
    <col min="1637" max="1637" width="1.69921875" style="60" customWidth="1"/>
    <col min="1638" max="1638" width="2.5" style="60" customWidth="1"/>
    <col min="1639" max="1639" width="3.59765625" style="60" customWidth="1"/>
    <col min="1640" max="1640" width="2.69921875" style="60" customWidth="1"/>
    <col min="1641" max="1641" width="0.8984375" style="60" customWidth="1"/>
    <col min="1642" max="1642" width="1.19921875" style="60" customWidth="1"/>
    <col min="1643" max="1643" width="5.3984375" style="60" customWidth="1"/>
    <col min="1644" max="1644" width="6.5" style="60" customWidth="1"/>
    <col min="1645" max="1645" width="4.09765625" style="60" customWidth="1"/>
    <col min="1646" max="1646" width="7.8984375" style="60" customWidth="1"/>
    <col min="1647" max="1647" width="8.69921875" style="60" customWidth="1"/>
    <col min="1648" max="1651" width="6.19921875" style="60" customWidth="1"/>
    <col min="1652" max="1652" width="4.8984375" style="60" customWidth="1"/>
    <col min="1653" max="1653" width="2.5" style="60" customWidth="1"/>
    <col min="1654" max="1654" width="4.8984375" style="60" customWidth="1"/>
    <col min="1655" max="1892" width="9" style="60"/>
    <col min="1893" max="1893" width="1.69921875" style="60" customWidth="1"/>
    <col min="1894" max="1894" width="2.5" style="60" customWidth="1"/>
    <col min="1895" max="1895" width="3.59765625" style="60" customWidth="1"/>
    <col min="1896" max="1896" width="2.69921875" style="60" customWidth="1"/>
    <col min="1897" max="1897" width="0.8984375" style="60" customWidth="1"/>
    <col min="1898" max="1898" width="1.19921875" style="60" customWidth="1"/>
    <col min="1899" max="1899" width="5.3984375" style="60" customWidth="1"/>
    <col min="1900" max="1900" width="6.5" style="60" customWidth="1"/>
    <col min="1901" max="1901" width="4.09765625" style="60" customWidth="1"/>
    <col min="1902" max="1902" width="7.8984375" style="60" customWidth="1"/>
    <col min="1903" max="1903" width="8.69921875" style="60" customWidth="1"/>
    <col min="1904" max="1907" width="6.19921875" style="60" customWidth="1"/>
    <col min="1908" max="1908" width="4.8984375" style="60" customWidth="1"/>
    <col min="1909" max="1909" width="2.5" style="60" customWidth="1"/>
    <col min="1910" max="1910" width="4.8984375" style="60" customWidth="1"/>
    <col min="1911" max="2148" width="9" style="60"/>
    <col min="2149" max="2149" width="1.69921875" style="60" customWidth="1"/>
    <col min="2150" max="2150" width="2.5" style="60" customWidth="1"/>
    <col min="2151" max="2151" width="3.59765625" style="60" customWidth="1"/>
    <col min="2152" max="2152" width="2.69921875" style="60" customWidth="1"/>
    <col min="2153" max="2153" width="0.8984375" style="60" customWidth="1"/>
    <col min="2154" max="2154" width="1.19921875" style="60" customWidth="1"/>
    <col min="2155" max="2155" width="5.3984375" style="60" customWidth="1"/>
    <col min="2156" max="2156" width="6.5" style="60" customWidth="1"/>
    <col min="2157" max="2157" width="4.09765625" style="60" customWidth="1"/>
    <col min="2158" max="2158" width="7.8984375" style="60" customWidth="1"/>
    <col min="2159" max="2159" width="8.69921875" style="60" customWidth="1"/>
    <col min="2160" max="2163" width="6.19921875" style="60" customWidth="1"/>
    <col min="2164" max="2164" width="4.8984375" style="60" customWidth="1"/>
    <col min="2165" max="2165" width="2.5" style="60" customWidth="1"/>
    <col min="2166" max="2166" width="4.8984375" style="60" customWidth="1"/>
    <col min="2167" max="2404" width="9" style="60"/>
    <col min="2405" max="2405" width="1.69921875" style="60" customWidth="1"/>
    <col min="2406" max="2406" width="2.5" style="60" customWidth="1"/>
    <col min="2407" max="2407" width="3.59765625" style="60" customWidth="1"/>
    <col min="2408" max="2408" width="2.69921875" style="60" customWidth="1"/>
    <col min="2409" max="2409" width="0.8984375" style="60" customWidth="1"/>
    <col min="2410" max="2410" width="1.19921875" style="60" customWidth="1"/>
    <col min="2411" max="2411" width="5.3984375" style="60" customWidth="1"/>
    <col min="2412" max="2412" width="6.5" style="60" customWidth="1"/>
    <col min="2413" max="2413" width="4.09765625" style="60" customWidth="1"/>
    <col min="2414" max="2414" width="7.8984375" style="60" customWidth="1"/>
    <col min="2415" max="2415" width="8.69921875" style="60" customWidth="1"/>
    <col min="2416" max="2419" width="6.19921875" style="60" customWidth="1"/>
    <col min="2420" max="2420" width="4.8984375" style="60" customWidth="1"/>
    <col min="2421" max="2421" width="2.5" style="60" customWidth="1"/>
    <col min="2422" max="2422" width="4.8984375" style="60" customWidth="1"/>
    <col min="2423" max="2660" width="9" style="60"/>
    <col min="2661" max="2661" width="1.69921875" style="60" customWidth="1"/>
    <col min="2662" max="2662" width="2.5" style="60" customWidth="1"/>
    <col min="2663" max="2663" width="3.59765625" style="60" customWidth="1"/>
    <col min="2664" max="2664" width="2.69921875" style="60" customWidth="1"/>
    <col min="2665" max="2665" width="0.8984375" style="60" customWidth="1"/>
    <col min="2666" max="2666" width="1.19921875" style="60" customWidth="1"/>
    <col min="2667" max="2667" width="5.3984375" style="60" customWidth="1"/>
    <col min="2668" max="2668" width="6.5" style="60" customWidth="1"/>
    <col min="2669" max="2669" width="4.09765625" style="60" customWidth="1"/>
    <col min="2670" max="2670" width="7.8984375" style="60" customWidth="1"/>
    <col min="2671" max="2671" width="8.69921875" style="60" customWidth="1"/>
    <col min="2672" max="2675" width="6.19921875" style="60" customWidth="1"/>
    <col min="2676" max="2676" width="4.8984375" style="60" customWidth="1"/>
    <col min="2677" max="2677" width="2.5" style="60" customWidth="1"/>
    <col min="2678" max="2678" width="4.8984375" style="60" customWidth="1"/>
    <col min="2679" max="2916" width="9" style="60"/>
    <col min="2917" max="2917" width="1.69921875" style="60" customWidth="1"/>
    <col min="2918" max="2918" width="2.5" style="60" customWidth="1"/>
    <col min="2919" max="2919" width="3.59765625" style="60" customWidth="1"/>
    <col min="2920" max="2920" width="2.69921875" style="60" customWidth="1"/>
    <col min="2921" max="2921" width="0.8984375" style="60" customWidth="1"/>
    <col min="2922" max="2922" width="1.19921875" style="60" customWidth="1"/>
    <col min="2923" max="2923" width="5.3984375" style="60" customWidth="1"/>
    <col min="2924" max="2924" width="6.5" style="60" customWidth="1"/>
    <col min="2925" max="2925" width="4.09765625" style="60" customWidth="1"/>
    <col min="2926" max="2926" width="7.8984375" style="60" customWidth="1"/>
    <col min="2927" max="2927" width="8.69921875" style="60" customWidth="1"/>
    <col min="2928" max="2931" width="6.19921875" style="60" customWidth="1"/>
    <col min="2932" max="2932" width="4.8984375" style="60" customWidth="1"/>
    <col min="2933" max="2933" width="2.5" style="60" customWidth="1"/>
    <col min="2934" max="2934" width="4.8984375" style="60" customWidth="1"/>
    <col min="2935" max="3172" width="9" style="60"/>
    <col min="3173" max="3173" width="1.69921875" style="60" customWidth="1"/>
    <col min="3174" max="3174" width="2.5" style="60" customWidth="1"/>
    <col min="3175" max="3175" width="3.59765625" style="60" customWidth="1"/>
    <col min="3176" max="3176" width="2.69921875" style="60" customWidth="1"/>
    <col min="3177" max="3177" width="0.8984375" style="60" customWidth="1"/>
    <col min="3178" max="3178" width="1.19921875" style="60" customWidth="1"/>
    <col min="3179" max="3179" width="5.3984375" style="60" customWidth="1"/>
    <col min="3180" max="3180" width="6.5" style="60" customWidth="1"/>
    <col min="3181" max="3181" width="4.09765625" style="60" customWidth="1"/>
    <col min="3182" max="3182" width="7.8984375" style="60" customWidth="1"/>
    <col min="3183" max="3183" width="8.69921875" style="60" customWidth="1"/>
    <col min="3184" max="3187" width="6.19921875" style="60" customWidth="1"/>
    <col min="3188" max="3188" width="4.8984375" style="60" customWidth="1"/>
    <col min="3189" max="3189" width="2.5" style="60" customWidth="1"/>
    <col min="3190" max="3190" width="4.8984375" style="60" customWidth="1"/>
    <col min="3191" max="3428" width="9" style="60"/>
    <col min="3429" max="3429" width="1.69921875" style="60" customWidth="1"/>
    <col min="3430" max="3430" width="2.5" style="60" customWidth="1"/>
    <col min="3431" max="3431" width="3.59765625" style="60" customWidth="1"/>
    <col min="3432" max="3432" width="2.69921875" style="60" customWidth="1"/>
    <col min="3433" max="3433" width="0.8984375" style="60" customWidth="1"/>
    <col min="3434" max="3434" width="1.19921875" style="60" customWidth="1"/>
    <col min="3435" max="3435" width="5.3984375" style="60" customWidth="1"/>
    <col min="3436" max="3436" width="6.5" style="60" customWidth="1"/>
    <col min="3437" max="3437" width="4.09765625" style="60" customWidth="1"/>
    <col min="3438" max="3438" width="7.8984375" style="60" customWidth="1"/>
    <col min="3439" max="3439" width="8.69921875" style="60" customWidth="1"/>
    <col min="3440" max="3443" width="6.19921875" style="60" customWidth="1"/>
    <col min="3444" max="3444" width="4.8984375" style="60" customWidth="1"/>
    <col min="3445" max="3445" width="2.5" style="60" customWidth="1"/>
    <col min="3446" max="3446" width="4.8984375" style="60" customWidth="1"/>
    <col min="3447" max="3684" width="9" style="60"/>
    <col min="3685" max="3685" width="1.69921875" style="60" customWidth="1"/>
    <col min="3686" max="3686" width="2.5" style="60" customWidth="1"/>
    <col min="3687" max="3687" width="3.59765625" style="60" customWidth="1"/>
    <col min="3688" max="3688" width="2.69921875" style="60" customWidth="1"/>
    <col min="3689" max="3689" width="0.8984375" style="60" customWidth="1"/>
    <col min="3690" max="3690" width="1.19921875" style="60" customWidth="1"/>
    <col min="3691" max="3691" width="5.3984375" style="60" customWidth="1"/>
    <col min="3692" max="3692" width="6.5" style="60" customWidth="1"/>
    <col min="3693" max="3693" width="4.09765625" style="60" customWidth="1"/>
    <col min="3694" max="3694" width="7.8984375" style="60" customWidth="1"/>
    <col min="3695" max="3695" width="8.69921875" style="60" customWidth="1"/>
    <col min="3696" max="3699" width="6.19921875" style="60" customWidth="1"/>
    <col min="3700" max="3700" width="4.8984375" style="60" customWidth="1"/>
    <col min="3701" max="3701" width="2.5" style="60" customWidth="1"/>
    <col min="3702" max="3702" width="4.8984375" style="60" customWidth="1"/>
    <col min="3703" max="3940" width="9" style="60"/>
    <col min="3941" max="3941" width="1.69921875" style="60" customWidth="1"/>
    <col min="3942" max="3942" width="2.5" style="60" customWidth="1"/>
    <col min="3943" max="3943" width="3.59765625" style="60" customWidth="1"/>
    <col min="3944" max="3944" width="2.69921875" style="60" customWidth="1"/>
    <col min="3945" max="3945" width="0.8984375" style="60" customWidth="1"/>
    <col min="3946" max="3946" width="1.19921875" style="60" customWidth="1"/>
    <col min="3947" max="3947" width="5.3984375" style="60" customWidth="1"/>
    <col min="3948" max="3948" width="6.5" style="60" customWidth="1"/>
    <col min="3949" max="3949" width="4.09765625" style="60" customWidth="1"/>
    <col min="3950" max="3950" width="7.8984375" style="60" customWidth="1"/>
    <col min="3951" max="3951" width="8.69921875" style="60" customWidth="1"/>
    <col min="3952" max="3955" width="6.19921875" style="60" customWidth="1"/>
    <col min="3956" max="3956" width="4.8984375" style="60" customWidth="1"/>
    <col min="3957" max="3957" width="2.5" style="60" customWidth="1"/>
    <col min="3958" max="3958" width="4.8984375" style="60" customWidth="1"/>
    <col min="3959" max="4196" width="9" style="60"/>
    <col min="4197" max="4197" width="1.69921875" style="60" customWidth="1"/>
    <col min="4198" max="4198" width="2.5" style="60" customWidth="1"/>
    <col min="4199" max="4199" width="3.59765625" style="60" customWidth="1"/>
    <col min="4200" max="4200" width="2.69921875" style="60" customWidth="1"/>
    <col min="4201" max="4201" width="0.8984375" style="60" customWidth="1"/>
    <col min="4202" max="4202" width="1.19921875" style="60" customWidth="1"/>
    <col min="4203" max="4203" width="5.3984375" style="60" customWidth="1"/>
    <col min="4204" max="4204" width="6.5" style="60" customWidth="1"/>
    <col min="4205" max="4205" width="4.09765625" style="60" customWidth="1"/>
    <col min="4206" max="4206" width="7.8984375" style="60" customWidth="1"/>
    <col min="4207" max="4207" width="8.69921875" style="60" customWidth="1"/>
    <col min="4208" max="4211" width="6.19921875" style="60" customWidth="1"/>
    <col min="4212" max="4212" width="4.8984375" style="60" customWidth="1"/>
    <col min="4213" max="4213" width="2.5" style="60" customWidth="1"/>
    <col min="4214" max="4214" width="4.8984375" style="60" customWidth="1"/>
    <col min="4215" max="4452" width="9" style="60"/>
    <col min="4453" max="4453" width="1.69921875" style="60" customWidth="1"/>
    <col min="4454" max="4454" width="2.5" style="60" customWidth="1"/>
    <col min="4455" max="4455" width="3.59765625" style="60" customWidth="1"/>
    <col min="4456" max="4456" width="2.69921875" style="60" customWidth="1"/>
    <col min="4457" max="4457" width="0.8984375" style="60" customWidth="1"/>
    <col min="4458" max="4458" width="1.19921875" style="60" customWidth="1"/>
    <col min="4459" max="4459" width="5.3984375" style="60" customWidth="1"/>
    <col min="4460" max="4460" width="6.5" style="60" customWidth="1"/>
    <col min="4461" max="4461" width="4.09765625" style="60" customWidth="1"/>
    <col min="4462" max="4462" width="7.8984375" style="60" customWidth="1"/>
    <col min="4463" max="4463" width="8.69921875" style="60" customWidth="1"/>
    <col min="4464" max="4467" width="6.19921875" style="60" customWidth="1"/>
    <col min="4468" max="4468" width="4.8984375" style="60" customWidth="1"/>
    <col min="4469" max="4469" width="2.5" style="60" customWidth="1"/>
    <col min="4470" max="4470" width="4.8984375" style="60" customWidth="1"/>
    <col min="4471" max="4708" width="9" style="60"/>
    <col min="4709" max="4709" width="1.69921875" style="60" customWidth="1"/>
    <col min="4710" max="4710" width="2.5" style="60" customWidth="1"/>
    <col min="4711" max="4711" width="3.59765625" style="60" customWidth="1"/>
    <col min="4712" max="4712" width="2.69921875" style="60" customWidth="1"/>
    <col min="4713" max="4713" width="0.8984375" style="60" customWidth="1"/>
    <col min="4714" max="4714" width="1.19921875" style="60" customWidth="1"/>
    <col min="4715" max="4715" width="5.3984375" style="60" customWidth="1"/>
    <col min="4716" max="4716" width="6.5" style="60" customWidth="1"/>
    <col min="4717" max="4717" width="4.09765625" style="60" customWidth="1"/>
    <col min="4718" max="4718" width="7.8984375" style="60" customWidth="1"/>
    <col min="4719" max="4719" width="8.69921875" style="60" customWidth="1"/>
    <col min="4720" max="4723" width="6.19921875" style="60" customWidth="1"/>
    <col min="4724" max="4724" width="4.8984375" style="60" customWidth="1"/>
    <col min="4725" max="4725" width="2.5" style="60" customWidth="1"/>
    <col min="4726" max="4726" width="4.8984375" style="60" customWidth="1"/>
    <col min="4727" max="4964" width="9" style="60"/>
    <col min="4965" max="4965" width="1.69921875" style="60" customWidth="1"/>
    <col min="4966" max="4966" width="2.5" style="60" customWidth="1"/>
    <col min="4967" max="4967" width="3.59765625" style="60" customWidth="1"/>
    <col min="4968" max="4968" width="2.69921875" style="60" customWidth="1"/>
    <col min="4969" max="4969" width="0.8984375" style="60" customWidth="1"/>
    <col min="4970" max="4970" width="1.19921875" style="60" customWidth="1"/>
    <col min="4971" max="4971" width="5.3984375" style="60" customWidth="1"/>
    <col min="4972" max="4972" width="6.5" style="60" customWidth="1"/>
    <col min="4973" max="4973" width="4.09765625" style="60" customWidth="1"/>
    <col min="4974" max="4974" width="7.8984375" style="60" customWidth="1"/>
    <col min="4975" max="4975" width="8.69921875" style="60" customWidth="1"/>
    <col min="4976" max="4979" width="6.19921875" style="60" customWidth="1"/>
    <col min="4980" max="4980" width="4.8984375" style="60" customWidth="1"/>
    <col min="4981" max="4981" width="2.5" style="60" customWidth="1"/>
    <col min="4982" max="4982" width="4.8984375" style="60" customWidth="1"/>
    <col min="4983" max="5220" width="9" style="60"/>
    <col min="5221" max="5221" width="1.69921875" style="60" customWidth="1"/>
    <col min="5222" max="5222" width="2.5" style="60" customWidth="1"/>
    <col min="5223" max="5223" width="3.59765625" style="60" customWidth="1"/>
    <col min="5224" max="5224" width="2.69921875" style="60" customWidth="1"/>
    <col min="5225" max="5225" width="0.8984375" style="60" customWidth="1"/>
    <col min="5226" max="5226" width="1.19921875" style="60" customWidth="1"/>
    <col min="5227" max="5227" width="5.3984375" style="60" customWidth="1"/>
    <col min="5228" max="5228" width="6.5" style="60" customWidth="1"/>
    <col min="5229" max="5229" width="4.09765625" style="60" customWidth="1"/>
    <col min="5230" max="5230" width="7.8984375" style="60" customWidth="1"/>
    <col min="5231" max="5231" width="8.69921875" style="60" customWidth="1"/>
    <col min="5232" max="5235" width="6.19921875" style="60" customWidth="1"/>
    <col min="5236" max="5236" width="4.8984375" style="60" customWidth="1"/>
    <col min="5237" max="5237" width="2.5" style="60" customWidth="1"/>
    <col min="5238" max="5238" width="4.8984375" style="60" customWidth="1"/>
    <col min="5239" max="5476" width="9" style="60"/>
    <col min="5477" max="5477" width="1.69921875" style="60" customWidth="1"/>
    <col min="5478" max="5478" width="2.5" style="60" customWidth="1"/>
    <col min="5479" max="5479" width="3.59765625" style="60" customWidth="1"/>
    <col min="5480" max="5480" width="2.69921875" style="60" customWidth="1"/>
    <col min="5481" max="5481" width="0.8984375" style="60" customWidth="1"/>
    <col min="5482" max="5482" width="1.19921875" style="60" customWidth="1"/>
    <col min="5483" max="5483" width="5.3984375" style="60" customWidth="1"/>
    <col min="5484" max="5484" width="6.5" style="60" customWidth="1"/>
    <col min="5485" max="5485" width="4.09765625" style="60" customWidth="1"/>
    <col min="5486" max="5486" width="7.8984375" style="60" customWidth="1"/>
    <col min="5487" max="5487" width="8.69921875" style="60" customWidth="1"/>
    <col min="5488" max="5491" width="6.19921875" style="60" customWidth="1"/>
    <col min="5492" max="5492" width="4.8984375" style="60" customWidth="1"/>
    <col min="5493" max="5493" width="2.5" style="60" customWidth="1"/>
    <col min="5494" max="5494" width="4.8984375" style="60" customWidth="1"/>
    <col min="5495" max="5732" width="9" style="60"/>
    <col min="5733" max="5733" width="1.69921875" style="60" customWidth="1"/>
    <col min="5734" max="5734" width="2.5" style="60" customWidth="1"/>
    <col min="5735" max="5735" width="3.59765625" style="60" customWidth="1"/>
    <col min="5736" max="5736" width="2.69921875" style="60" customWidth="1"/>
    <col min="5737" max="5737" width="0.8984375" style="60" customWidth="1"/>
    <col min="5738" max="5738" width="1.19921875" style="60" customWidth="1"/>
    <col min="5739" max="5739" width="5.3984375" style="60" customWidth="1"/>
    <col min="5740" max="5740" width="6.5" style="60" customWidth="1"/>
    <col min="5741" max="5741" width="4.09765625" style="60" customWidth="1"/>
    <col min="5742" max="5742" width="7.8984375" style="60" customWidth="1"/>
    <col min="5743" max="5743" width="8.69921875" style="60" customWidth="1"/>
    <col min="5744" max="5747" width="6.19921875" style="60" customWidth="1"/>
    <col min="5748" max="5748" width="4.8984375" style="60" customWidth="1"/>
    <col min="5749" max="5749" width="2.5" style="60" customWidth="1"/>
    <col min="5750" max="5750" width="4.8984375" style="60" customWidth="1"/>
    <col min="5751" max="5988" width="9" style="60"/>
    <col min="5989" max="5989" width="1.69921875" style="60" customWidth="1"/>
    <col min="5990" max="5990" width="2.5" style="60" customWidth="1"/>
    <col min="5991" max="5991" width="3.59765625" style="60" customWidth="1"/>
    <col min="5992" max="5992" width="2.69921875" style="60" customWidth="1"/>
    <col min="5993" max="5993" width="0.8984375" style="60" customWidth="1"/>
    <col min="5994" max="5994" width="1.19921875" style="60" customWidth="1"/>
    <col min="5995" max="5995" width="5.3984375" style="60" customWidth="1"/>
    <col min="5996" max="5996" width="6.5" style="60" customWidth="1"/>
    <col min="5997" max="5997" width="4.09765625" style="60" customWidth="1"/>
    <col min="5998" max="5998" width="7.8984375" style="60" customWidth="1"/>
    <col min="5999" max="5999" width="8.69921875" style="60" customWidth="1"/>
    <col min="6000" max="6003" width="6.19921875" style="60" customWidth="1"/>
    <col min="6004" max="6004" width="4.8984375" style="60" customWidth="1"/>
    <col min="6005" max="6005" width="2.5" style="60" customWidth="1"/>
    <col min="6006" max="6006" width="4.8984375" style="60" customWidth="1"/>
    <col min="6007" max="6244" width="9" style="60"/>
    <col min="6245" max="6245" width="1.69921875" style="60" customWidth="1"/>
    <col min="6246" max="6246" width="2.5" style="60" customWidth="1"/>
    <col min="6247" max="6247" width="3.59765625" style="60" customWidth="1"/>
    <col min="6248" max="6248" width="2.69921875" style="60" customWidth="1"/>
    <col min="6249" max="6249" width="0.8984375" style="60" customWidth="1"/>
    <col min="6250" max="6250" width="1.19921875" style="60" customWidth="1"/>
    <col min="6251" max="6251" width="5.3984375" style="60" customWidth="1"/>
    <col min="6252" max="6252" width="6.5" style="60" customWidth="1"/>
    <col min="6253" max="6253" width="4.09765625" style="60" customWidth="1"/>
    <col min="6254" max="6254" width="7.8984375" style="60" customWidth="1"/>
    <col min="6255" max="6255" width="8.69921875" style="60" customWidth="1"/>
    <col min="6256" max="6259" width="6.19921875" style="60" customWidth="1"/>
    <col min="6260" max="6260" width="4.8984375" style="60" customWidth="1"/>
    <col min="6261" max="6261" width="2.5" style="60" customWidth="1"/>
    <col min="6262" max="6262" width="4.8984375" style="60" customWidth="1"/>
    <col min="6263" max="6500" width="9" style="60"/>
    <col min="6501" max="6501" width="1.69921875" style="60" customWidth="1"/>
    <col min="6502" max="6502" width="2.5" style="60" customWidth="1"/>
    <col min="6503" max="6503" width="3.59765625" style="60" customWidth="1"/>
    <col min="6504" max="6504" width="2.69921875" style="60" customWidth="1"/>
    <col min="6505" max="6505" width="0.8984375" style="60" customWidth="1"/>
    <col min="6506" max="6506" width="1.19921875" style="60" customWidth="1"/>
    <col min="6507" max="6507" width="5.3984375" style="60" customWidth="1"/>
    <col min="6508" max="6508" width="6.5" style="60" customWidth="1"/>
    <col min="6509" max="6509" width="4.09765625" style="60" customWidth="1"/>
    <col min="6510" max="6510" width="7.8984375" style="60" customWidth="1"/>
    <col min="6511" max="6511" width="8.69921875" style="60" customWidth="1"/>
    <col min="6512" max="6515" width="6.19921875" style="60" customWidth="1"/>
    <col min="6516" max="6516" width="4.8984375" style="60" customWidth="1"/>
    <col min="6517" max="6517" width="2.5" style="60" customWidth="1"/>
    <col min="6518" max="6518" width="4.8984375" style="60" customWidth="1"/>
    <col min="6519" max="6756" width="9" style="60"/>
    <col min="6757" max="6757" width="1.69921875" style="60" customWidth="1"/>
    <col min="6758" max="6758" width="2.5" style="60" customWidth="1"/>
    <col min="6759" max="6759" width="3.59765625" style="60" customWidth="1"/>
    <col min="6760" max="6760" width="2.69921875" style="60" customWidth="1"/>
    <col min="6761" max="6761" width="0.8984375" style="60" customWidth="1"/>
    <col min="6762" max="6762" width="1.19921875" style="60" customWidth="1"/>
    <col min="6763" max="6763" width="5.3984375" style="60" customWidth="1"/>
    <col min="6764" max="6764" width="6.5" style="60" customWidth="1"/>
    <col min="6765" max="6765" width="4.09765625" style="60" customWidth="1"/>
    <col min="6766" max="6766" width="7.8984375" style="60" customWidth="1"/>
    <col min="6767" max="6767" width="8.69921875" style="60" customWidth="1"/>
    <col min="6768" max="6771" width="6.19921875" style="60" customWidth="1"/>
    <col min="6772" max="6772" width="4.8984375" style="60" customWidth="1"/>
    <col min="6773" max="6773" width="2.5" style="60" customWidth="1"/>
    <col min="6774" max="6774" width="4.8984375" style="60" customWidth="1"/>
    <col min="6775" max="7012" width="9" style="60"/>
    <col min="7013" max="7013" width="1.69921875" style="60" customWidth="1"/>
    <col min="7014" max="7014" width="2.5" style="60" customWidth="1"/>
    <col min="7015" max="7015" width="3.59765625" style="60" customWidth="1"/>
    <col min="7016" max="7016" width="2.69921875" style="60" customWidth="1"/>
    <col min="7017" max="7017" width="0.8984375" style="60" customWidth="1"/>
    <col min="7018" max="7018" width="1.19921875" style="60" customWidth="1"/>
    <col min="7019" max="7019" width="5.3984375" style="60" customWidth="1"/>
    <col min="7020" max="7020" width="6.5" style="60" customWidth="1"/>
    <col min="7021" max="7021" width="4.09765625" style="60" customWidth="1"/>
    <col min="7022" max="7022" width="7.8984375" style="60" customWidth="1"/>
    <col min="7023" max="7023" width="8.69921875" style="60" customWidth="1"/>
    <col min="7024" max="7027" width="6.19921875" style="60" customWidth="1"/>
    <col min="7028" max="7028" width="4.8984375" style="60" customWidth="1"/>
    <col min="7029" max="7029" width="2.5" style="60" customWidth="1"/>
    <col min="7030" max="7030" width="4.8984375" style="60" customWidth="1"/>
    <col min="7031" max="7268" width="9" style="60"/>
    <col min="7269" max="7269" width="1.69921875" style="60" customWidth="1"/>
    <col min="7270" max="7270" width="2.5" style="60" customWidth="1"/>
    <col min="7271" max="7271" width="3.59765625" style="60" customWidth="1"/>
    <col min="7272" max="7272" width="2.69921875" style="60" customWidth="1"/>
    <col min="7273" max="7273" width="0.8984375" style="60" customWidth="1"/>
    <col min="7274" max="7274" width="1.19921875" style="60" customWidth="1"/>
    <col min="7275" max="7275" width="5.3984375" style="60" customWidth="1"/>
    <col min="7276" max="7276" width="6.5" style="60" customWidth="1"/>
    <col min="7277" max="7277" width="4.09765625" style="60" customWidth="1"/>
    <col min="7278" max="7278" width="7.8984375" style="60" customWidth="1"/>
    <col min="7279" max="7279" width="8.69921875" style="60" customWidth="1"/>
    <col min="7280" max="7283" width="6.19921875" style="60" customWidth="1"/>
    <col min="7284" max="7284" width="4.8984375" style="60" customWidth="1"/>
    <col min="7285" max="7285" width="2.5" style="60" customWidth="1"/>
    <col min="7286" max="7286" width="4.8984375" style="60" customWidth="1"/>
    <col min="7287" max="7524" width="9" style="60"/>
    <col min="7525" max="7525" width="1.69921875" style="60" customWidth="1"/>
    <col min="7526" max="7526" width="2.5" style="60" customWidth="1"/>
    <col min="7527" max="7527" width="3.59765625" style="60" customWidth="1"/>
    <col min="7528" max="7528" width="2.69921875" style="60" customWidth="1"/>
    <col min="7529" max="7529" width="0.8984375" style="60" customWidth="1"/>
    <col min="7530" max="7530" width="1.19921875" style="60" customWidth="1"/>
    <col min="7531" max="7531" width="5.3984375" style="60" customWidth="1"/>
    <col min="7532" max="7532" width="6.5" style="60" customWidth="1"/>
    <col min="7533" max="7533" width="4.09765625" style="60" customWidth="1"/>
    <col min="7534" max="7534" width="7.8984375" style="60" customWidth="1"/>
    <col min="7535" max="7535" width="8.69921875" style="60" customWidth="1"/>
    <col min="7536" max="7539" width="6.19921875" style="60" customWidth="1"/>
    <col min="7540" max="7540" width="4.8984375" style="60" customWidth="1"/>
    <col min="7541" max="7541" width="2.5" style="60" customWidth="1"/>
    <col min="7542" max="7542" width="4.8984375" style="60" customWidth="1"/>
    <col min="7543" max="7780" width="9" style="60"/>
    <col min="7781" max="7781" width="1.69921875" style="60" customWidth="1"/>
    <col min="7782" max="7782" width="2.5" style="60" customWidth="1"/>
    <col min="7783" max="7783" width="3.59765625" style="60" customWidth="1"/>
    <col min="7784" max="7784" width="2.69921875" style="60" customWidth="1"/>
    <col min="7785" max="7785" width="0.8984375" style="60" customWidth="1"/>
    <col min="7786" max="7786" width="1.19921875" style="60" customWidth="1"/>
    <col min="7787" max="7787" width="5.3984375" style="60" customWidth="1"/>
    <col min="7788" max="7788" width="6.5" style="60" customWidth="1"/>
    <col min="7789" max="7789" width="4.09765625" style="60" customWidth="1"/>
    <col min="7790" max="7790" width="7.8984375" style="60" customWidth="1"/>
    <col min="7791" max="7791" width="8.69921875" style="60" customWidth="1"/>
    <col min="7792" max="7795" width="6.19921875" style="60" customWidth="1"/>
    <col min="7796" max="7796" width="4.8984375" style="60" customWidth="1"/>
    <col min="7797" max="7797" width="2.5" style="60" customWidth="1"/>
    <col min="7798" max="7798" width="4.8984375" style="60" customWidth="1"/>
    <col min="7799" max="8036" width="9" style="60"/>
    <col min="8037" max="8037" width="1.69921875" style="60" customWidth="1"/>
    <col min="8038" max="8038" width="2.5" style="60" customWidth="1"/>
    <col min="8039" max="8039" width="3.59765625" style="60" customWidth="1"/>
    <col min="8040" max="8040" width="2.69921875" style="60" customWidth="1"/>
    <col min="8041" max="8041" width="0.8984375" style="60" customWidth="1"/>
    <col min="8042" max="8042" width="1.19921875" style="60" customWidth="1"/>
    <col min="8043" max="8043" width="5.3984375" style="60" customWidth="1"/>
    <col min="8044" max="8044" width="6.5" style="60" customWidth="1"/>
    <col min="8045" max="8045" width="4.09765625" style="60" customWidth="1"/>
    <col min="8046" max="8046" width="7.8984375" style="60" customWidth="1"/>
    <col min="8047" max="8047" width="8.69921875" style="60" customWidth="1"/>
    <col min="8048" max="8051" width="6.19921875" style="60" customWidth="1"/>
    <col min="8052" max="8052" width="4.8984375" style="60" customWidth="1"/>
    <col min="8053" max="8053" width="2.5" style="60" customWidth="1"/>
    <col min="8054" max="8054" width="4.8984375" style="60" customWidth="1"/>
    <col min="8055" max="8292" width="9" style="60"/>
    <col min="8293" max="8293" width="1.69921875" style="60" customWidth="1"/>
    <col min="8294" max="8294" width="2.5" style="60" customWidth="1"/>
    <col min="8295" max="8295" width="3.59765625" style="60" customWidth="1"/>
    <col min="8296" max="8296" width="2.69921875" style="60" customWidth="1"/>
    <col min="8297" max="8297" width="0.8984375" style="60" customWidth="1"/>
    <col min="8298" max="8298" width="1.19921875" style="60" customWidth="1"/>
    <col min="8299" max="8299" width="5.3984375" style="60" customWidth="1"/>
    <col min="8300" max="8300" width="6.5" style="60" customWidth="1"/>
    <col min="8301" max="8301" width="4.09765625" style="60" customWidth="1"/>
    <col min="8302" max="8302" width="7.8984375" style="60" customWidth="1"/>
    <col min="8303" max="8303" width="8.69921875" style="60" customWidth="1"/>
    <col min="8304" max="8307" width="6.19921875" style="60" customWidth="1"/>
    <col min="8308" max="8308" width="4.8984375" style="60" customWidth="1"/>
    <col min="8309" max="8309" width="2.5" style="60" customWidth="1"/>
    <col min="8310" max="8310" width="4.8984375" style="60" customWidth="1"/>
    <col min="8311" max="8548" width="9" style="60"/>
    <col min="8549" max="8549" width="1.69921875" style="60" customWidth="1"/>
    <col min="8550" max="8550" width="2.5" style="60" customWidth="1"/>
    <col min="8551" max="8551" width="3.59765625" style="60" customWidth="1"/>
    <col min="8552" max="8552" width="2.69921875" style="60" customWidth="1"/>
    <col min="8553" max="8553" width="0.8984375" style="60" customWidth="1"/>
    <col min="8554" max="8554" width="1.19921875" style="60" customWidth="1"/>
    <col min="8555" max="8555" width="5.3984375" style="60" customWidth="1"/>
    <col min="8556" max="8556" width="6.5" style="60" customWidth="1"/>
    <col min="8557" max="8557" width="4.09765625" style="60" customWidth="1"/>
    <col min="8558" max="8558" width="7.8984375" style="60" customWidth="1"/>
    <col min="8559" max="8559" width="8.69921875" style="60" customWidth="1"/>
    <col min="8560" max="8563" width="6.19921875" style="60" customWidth="1"/>
    <col min="8564" max="8564" width="4.8984375" style="60" customWidth="1"/>
    <col min="8565" max="8565" width="2.5" style="60" customWidth="1"/>
    <col min="8566" max="8566" width="4.8984375" style="60" customWidth="1"/>
    <col min="8567" max="8804" width="9" style="60"/>
    <col min="8805" max="8805" width="1.69921875" style="60" customWidth="1"/>
    <col min="8806" max="8806" width="2.5" style="60" customWidth="1"/>
    <col min="8807" max="8807" width="3.59765625" style="60" customWidth="1"/>
    <col min="8808" max="8808" width="2.69921875" style="60" customWidth="1"/>
    <col min="8809" max="8809" width="0.8984375" style="60" customWidth="1"/>
    <col min="8810" max="8810" width="1.19921875" style="60" customWidth="1"/>
    <col min="8811" max="8811" width="5.3984375" style="60" customWidth="1"/>
    <col min="8812" max="8812" width="6.5" style="60" customWidth="1"/>
    <col min="8813" max="8813" width="4.09765625" style="60" customWidth="1"/>
    <col min="8814" max="8814" width="7.8984375" style="60" customWidth="1"/>
    <col min="8815" max="8815" width="8.69921875" style="60" customWidth="1"/>
    <col min="8816" max="8819" width="6.19921875" style="60" customWidth="1"/>
    <col min="8820" max="8820" width="4.8984375" style="60" customWidth="1"/>
    <col min="8821" max="8821" width="2.5" style="60" customWidth="1"/>
    <col min="8822" max="8822" width="4.8984375" style="60" customWidth="1"/>
    <col min="8823" max="9060" width="9" style="60"/>
    <col min="9061" max="9061" width="1.69921875" style="60" customWidth="1"/>
    <col min="9062" max="9062" width="2.5" style="60" customWidth="1"/>
    <col min="9063" max="9063" width="3.59765625" style="60" customWidth="1"/>
    <col min="9064" max="9064" width="2.69921875" style="60" customWidth="1"/>
    <col min="9065" max="9065" width="0.8984375" style="60" customWidth="1"/>
    <col min="9066" max="9066" width="1.19921875" style="60" customWidth="1"/>
    <col min="9067" max="9067" width="5.3984375" style="60" customWidth="1"/>
    <col min="9068" max="9068" width="6.5" style="60" customWidth="1"/>
    <col min="9069" max="9069" width="4.09765625" style="60" customWidth="1"/>
    <col min="9070" max="9070" width="7.8984375" style="60" customWidth="1"/>
    <col min="9071" max="9071" width="8.69921875" style="60" customWidth="1"/>
    <col min="9072" max="9075" width="6.19921875" style="60" customWidth="1"/>
    <col min="9076" max="9076" width="4.8984375" style="60" customWidth="1"/>
    <col min="9077" max="9077" width="2.5" style="60" customWidth="1"/>
    <col min="9078" max="9078" width="4.8984375" style="60" customWidth="1"/>
    <col min="9079" max="9316" width="9" style="60"/>
    <col min="9317" max="9317" width="1.69921875" style="60" customWidth="1"/>
    <col min="9318" max="9318" width="2.5" style="60" customWidth="1"/>
    <col min="9319" max="9319" width="3.59765625" style="60" customWidth="1"/>
    <col min="9320" max="9320" width="2.69921875" style="60" customWidth="1"/>
    <col min="9321" max="9321" width="0.8984375" style="60" customWidth="1"/>
    <col min="9322" max="9322" width="1.19921875" style="60" customWidth="1"/>
    <col min="9323" max="9323" width="5.3984375" style="60" customWidth="1"/>
    <col min="9324" max="9324" width="6.5" style="60" customWidth="1"/>
    <col min="9325" max="9325" width="4.09765625" style="60" customWidth="1"/>
    <col min="9326" max="9326" width="7.8984375" style="60" customWidth="1"/>
    <col min="9327" max="9327" width="8.69921875" style="60" customWidth="1"/>
    <col min="9328" max="9331" width="6.19921875" style="60" customWidth="1"/>
    <col min="9332" max="9332" width="4.8984375" style="60" customWidth="1"/>
    <col min="9333" max="9333" width="2.5" style="60" customWidth="1"/>
    <col min="9334" max="9334" width="4.8984375" style="60" customWidth="1"/>
    <col min="9335" max="9572" width="9" style="60"/>
    <col min="9573" max="9573" width="1.69921875" style="60" customWidth="1"/>
    <col min="9574" max="9574" width="2.5" style="60" customWidth="1"/>
    <col min="9575" max="9575" width="3.59765625" style="60" customWidth="1"/>
    <col min="9576" max="9576" width="2.69921875" style="60" customWidth="1"/>
    <col min="9577" max="9577" width="0.8984375" style="60" customWidth="1"/>
    <col min="9578" max="9578" width="1.19921875" style="60" customWidth="1"/>
    <col min="9579" max="9579" width="5.3984375" style="60" customWidth="1"/>
    <col min="9580" max="9580" width="6.5" style="60" customWidth="1"/>
    <col min="9581" max="9581" width="4.09765625" style="60" customWidth="1"/>
    <col min="9582" max="9582" width="7.8984375" style="60" customWidth="1"/>
    <col min="9583" max="9583" width="8.69921875" style="60" customWidth="1"/>
    <col min="9584" max="9587" width="6.19921875" style="60" customWidth="1"/>
    <col min="9588" max="9588" width="4.8984375" style="60" customWidth="1"/>
    <col min="9589" max="9589" width="2.5" style="60" customWidth="1"/>
    <col min="9590" max="9590" width="4.8984375" style="60" customWidth="1"/>
    <col min="9591" max="9828" width="9" style="60"/>
    <col min="9829" max="9829" width="1.69921875" style="60" customWidth="1"/>
    <col min="9830" max="9830" width="2.5" style="60" customWidth="1"/>
    <col min="9831" max="9831" width="3.59765625" style="60" customWidth="1"/>
    <col min="9832" max="9832" width="2.69921875" style="60" customWidth="1"/>
    <col min="9833" max="9833" width="0.8984375" style="60" customWidth="1"/>
    <col min="9834" max="9834" width="1.19921875" style="60" customWidth="1"/>
    <col min="9835" max="9835" width="5.3984375" style="60" customWidth="1"/>
    <col min="9836" max="9836" width="6.5" style="60" customWidth="1"/>
    <col min="9837" max="9837" width="4.09765625" style="60" customWidth="1"/>
    <col min="9838" max="9838" width="7.8984375" style="60" customWidth="1"/>
    <col min="9839" max="9839" width="8.69921875" style="60" customWidth="1"/>
    <col min="9840" max="9843" width="6.19921875" style="60" customWidth="1"/>
    <col min="9844" max="9844" width="4.8984375" style="60" customWidth="1"/>
    <col min="9845" max="9845" width="2.5" style="60" customWidth="1"/>
    <col min="9846" max="9846" width="4.8984375" style="60" customWidth="1"/>
    <col min="9847" max="10084" width="9" style="60"/>
    <col min="10085" max="10085" width="1.69921875" style="60" customWidth="1"/>
    <col min="10086" max="10086" width="2.5" style="60" customWidth="1"/>
    <col min="10087" max="10087" width="3.59765625" style="60" customWidth="1"/>
    <col min="10088" max="10088" width="2.69921875" style="60" customWidth="1"/>
    <col min="10089" max="10089" width="0.8984375" style="60" customWidth="1"/>
    <col min="10090" max="10090" width="1.19921875" style="60" customWidth="1"/>
    <col min="10091" max="10091" width="5.3984375" style="60" customWidth="1"/>
    <col min="10092" max="10092" width="6.5" style="60" customWidth="1"/>
    <col min="10093" max="10093" width="4.09765625" style="60" customWidth="1"/>
    <col min="10094" max="10094" width="7.8984375" style="60" customWidth="1"/>
    <col min="10095" max="10095" width="8.69921875" style="60" customWidth="1"/>
    <col min="10096" max="10099" width="6.19921875" style="60" customWidth="1"/>
    <col min="10100" max="10100" width="4.8984375" style="60" customWidth="1"/>
    <col min="10101" max="10101" width="2.5" style="60" customWidth="1"/>
    <col min="10102" max="10102" width="4.8984375" style="60" customWidth="1"/>
    <col min="10103" max="10340" width="9" style="60"/>
    <col min="10341" max="10341" width="1.69921875" style="60" customWidth="1"/>
    <col min="10342" max="10342" width="2.5" style="60" customWidth="1"/>
    <col min="10343" max="10343" width="3.59765625" style="60" customWidth="1"/>
    <col min="10344" max="10344" width="2.69921875" style="60" customWidth="1"/>
    <col min="10345" max="10345" width="0.8984375" style="60" customWidth="1"/>
    <col min="10346" max="10346" width="1.19921875" style="60" customWidth="1"/>
    <col min="10347" max="10347" width="5.3984375" style="60" customWidth="1"/>
    <col min="10348" max="10348" width="6.5" style="60" customWidth="1"/>
    <col min="10349" max="10349" width="4.09765625" style="60" customWidth="1"/>
    <col min="10350" max="10350" width="7.8984375" style="60" customWidth="1"/>
    <col min="10351" max="10351" width="8.69921875" style="60" customWidth="1"/>
    <col min="10352" max="10355" width="6.19921875" style="60" customWidth="1"/>
    <col min="10356" max="10356" width="4.8984375" style="60" customWidth="1"/>
    <col min="10357" max="10357" width="2.5" style="60" customWidth="1"/>
    <col min="10358" max="10358" width="4.8984375" style="60" customWidth="1"/>
    <col min="10359" max="10596" width="9" style="60"/>
    <col min="10597" max="10597" width="1.69921875" style="60" customWidth="1"/>
    <col min="10598" max="10598" width="2.5" style="60" customWidth="1"/>
    <col min="10599" max="10599" width="3.59765625" style="60" customWidth="1"/>
    <col min="10600" max="10600" width="2.69921875" style="60" customWidth="1"/>
    <col min="10601" max="10601" width="0.8984375" style="60" customWidth="1"/>
    <col min="10602" max="10602" width="1.19921875" style="60" customWidth="1"/>
    <col min="10603" max="10603" width="5.3984375" style="60" customWidth="1"/>
    <col min="10604" max="10604" width="6.5" style="60" customWidth="1"/>
    <col min="10605" max="10605" width="4.09765625" style="60" customWidth="1"/>
    <col min="10606" max="10606" width="7.8984375" style="60" customWidth="1"/>
    <col min="10607" max="10607" width="8.69921875" style="60" customWidth="1"/>
    <col min="10608" max="10611" width="6.19921875" style="60" customWidth="1"/>
    <col min="10612" max="10612" width="4.8984375" style="60" customWidth="1"/>
    <col min="10613" max="10613" width="2.5" style="60" customWidth="1"/>
    <col min="10614" max="10614" width="4.8984375" style="60" customWidth="1"/>
    <col min="10615" max="10852" width="9" style="60"/>
    <col min="10853" max="10853" width="1.69921875" style="60" customWidth="1"/>
    <col min="10854" max="10854" width="2.5" style="60" customWidth="1"/>
    <col min="10855" max="10855" width="3.59765625" style="60" customWidth="1"/>
    <col min="10856" max="10856" width="2.69921875" style="60" customWidth="1"/>
    <col min="10857" max="10857" width="0.8984375" style="60" customWidth="1"/>
    <col min="10858" max="10858" width="1.19921875" style="60" customWidth="1"/>
    <col min="10859" max="10859" width="5.3984375" style="60" customWidth="1"/>
    <col min="10860" max="10860" width="6.5" style="60" customWidth="1"/>
    <col min="10861" max="10861" width="4.09765625" style="60" customWidth="1"/>
    <col min="10862" max="10862" width="7.8984375" style="60" customWidth="1"/>
    <col min="10863" max="10863" width="8.69921875" style="60" customWidth="1"/>
    <col min="10864" max="10867" width="6.19921875" style="60" customWidth="1"/>
    <col min="10868" max="10868" width="4.8984375" style="60" customWidth="1"/>
    <col min="10869" max="10869" width="2.5" style="60" customWidth="1"/>
    <col min="10870" max="10870" width="4.8984375" style="60" customWidth="1"/>
    <col min="10871" max="11108" width="9" style="60"/>
    <col min="11109" max="11109" width="1.69921875" style="60" customWidth="1"/>
    <col min="11110" max="11110" width="2.5" style="60" customWidth="1"/>
    <col min="11111" max="11111" width="3.59765625" style="60" customWidth="1"/>
    <col min="11112" max="11112" width="2.69921875" style="60" customWidth="1"/>
    <col min="11113" max="11113" width="0.8984375" style="60" customWidth="1"/>
    <col min="11114" max="11114" width="1.19921875" style="60" customWidth="1"/>
    <col min="11115" max="11115" width="5.3984375" style="60" customWidth="1"/>
    <col min="11116" max="11116" width="6.5" style="60" customWidth="1"/>
    <col min="11117" max="11117" width="4.09765625" style="60" customWidth="1"/>
    <col min="11118" max="11118" width="7.8984375" style="60" customWidth="1"/>
    <col min="11119" max="11119" width="8.69921875" style="60" customWidth="1"/>
    <col min="11120" max="11123" width="6.19921875" style="60" customWidth="1"/>
    <col min="11124" max="11124" width="4.8984375" style="60" customWidth="1"/>
    <col min="11125" max="11125" width="2.5" style="60" customWidth="1"/>
    <col min="11126" max="11126" width="4.8984375" style="60" customWidth="1"/>
    <col min="11127" max="11364" width="9" style="60"/>
    <col min="11365" max="11365" width="1.69921875" style="60" customWidth="1"/>
    <col min="11366" max="11366" width="2.5" style="60" customWidth="1"/>
    <col min="11367" max="11367" width="3.59765625" style="60" customWidth="1"/>
    <col min="11368" max="11368" width="2.69921875" style="60" customWidth="1"/>
    <col min="11369" max="11369" width="0.8984375" style="60" customWidth="1"/>
    <col min="11370" max="11370" width="1.19921875" style="60" customWidth="1"/>
    <col min="11371" max="11371" width="5.3984375" style="60" customWidth="1"/>
    <col min="11372" max="11372" width="6.5" style="60" customWidth="1"/>
    <col min="11373" max="11373" width="4.09765625" style="60" customWidth="1"/>
    <col min="11374" max="11374" width="7.8984375" style="60" customWidth="1"/>
    <col min="11375" max="11375" width="8.69921875" style="60" customWidth="1"/>
    <col min="11376" max="11379" width="6.19921875" style="60" customWidth="1"/>
    <col min="11380" max="11380" width="4.8984375" style="60" customWidth="1"/>
    <col min="11381" max="11381" width="2.5" style="60" customWidth="1"/>
    <col min="11382" max="11382" width="4.8984375" style="60" customWidth="1"/>
    <col min="11383" max="11620" width="9" style="60"/>
    <col min="11621" max="11621" width="1.69921875" style="60" customWidth="1"/>
    <col min="11622" max="11622" width="2.5" style="60" customWidth="1"/>
    <col min="11623" max="11623" width="3.59765625" style="60" customWidth="1"/>
    <col min="11624" max="11624" width="2.69921875" style="60" customWidth="1"/>
    <col min="11625" max="11625" width="0.8984375" style="60" customWidth="1"/>
    <col min="11626" max="11626" width="1.19921875" style="60" customWidth="1"/>
    <col min="11627" max="11627" width="5.3984375" style="60" customWidth="1"/>
    <col min="11628" max="11628" width="6.5" style="60" customWidth="1"/>
    <col min="11629" max="11629" width="4.09765625" style="60" customWidth="1"/>
    <col min="11630" max="11630" width="7.8984375" style="60" customWidth="1"/>
    <col min="11631" max="11631" width="8.69921875" style="60" customWidth="1"/>
    <col min="11632" max="11635" width="6.19921875" style="60" customWidth="1"/>
    <col min="11636" max="11636" width="4.8984375" style="60" customWidth="1"/>
    <col min="11637" max="11637" width="2.5" style="60" customWidth="1"/>
    <col min="11638" max="11638" width="4.8984375" style="60" customWidth="1"/>
    <col min="11639" max="11876" width="9" style="60"/>
    <col min="11877" max="11877" width="1.69921875" style="60" customWidth="1"/>
    <col min="11878" max="11878" width="2.5" style="60" customWidth="1"/>
    <col min="11879" max="11879" width="3.59765625" style="60" customWidth="1"/>
    <col min="11880" max="11880" width="2.69921875" style="60" customWidth="1"/>
    <col min="11881" max="11881" width="0.8984375" style="60" customWidth="1"/>
    <col min="11882" max="11882" width="1.19921875" style="60" customWidth="1"/>
    <col min="11883" max="11883" width="5.3984375" style="60" customWidth="1"/>
    <col min="11884" max="11884" width="6.5" style="60" customWidth="1"/>
    <col min="11885" max="11885" width="4.09765625" style="60" customWidth="1"/>
    <col min="11886" max="11886" width="7.8984375" style="60" customWidth="1"/>
    <col min="11887" max="11887" width="8.69921875" style="60" customWidth="1"/>
    <col min="11888" max="11891" width="6.19921875" style="60" customWidth="1"/>
    <col min="11892" max="11892" width="4.8984375" style="60" customWidth="1"/>
    <col min="11893" max="11893" width="2.5" style="60" customWidth="1"/>
    <col min="11894" max="11894" width="4.8984375" style="60" customWidth="1"/>
    <col min="11895" max="12132" width="9" style="60"/>
    <col min="12133" max="12133" width="1.69921875" style="60" customWidth="1"/>
    <col min="12134" max="12134" width="2.5" style="60" customWidth="1"/>
    <col min="12135" max="12135" width="3.59765625" style="60" customWidth="1"/>
    <col min="12136" max="12136" width="2.69921875" style="60" customWidth="1"/>
    <col min="12137" max="12137" width="0.8984375" style="60" customWidth="1"/>
    <col min="12138" max="12138" width="1.19921875" style="60" customWidth="1"/>
    <col min="12139" max="12139" width="5.3984375" style="60" customWidth="1"/>
    <col min="12140" max="12140" width="6.5" style="60" customWidth="1"/>
    <col min="12141" max="12141" width="4.09765625" style="60" customWidth="1"/>
    <col min="12142" max="12142" width="7.8984375" style="60" customWidth="1"/>
    <col min="12143" max="12143" width="8.69921875" style="60" customWidth="1"/>
    <col min="12144" max="12147" width="6.19921875" style="60" customWidth="1"/>
    <col min="12148" max="12148" width="4.8984375" style="60" customWidth="1"/>
    <col min="12149" max="12149" width="2.5" style="60" customWidth="1"/>
    <col min="12150" max="12150" width="4.8984375" style="60" customWidth="1"/>
    <col min="12151" max="12388" width="9" style="60"/>
    <col min="12389" max="12389" width="1.69921875" style="60" customWidth="1"/>
    <col min="12390" max="12390" width="2.5" style="60" customWidth="1"/>
    <col min="12391" max="12391" width="3.59765625" style="60" customWidth="1"/>
    <col min="12392" max="12392" width="2.69921875" style="60" customWidth="1"/>
    <col min="12393" max="12393" width="0.8984375" style="60" customWidth="1"/>
    <col min="12394" max="12394" width="1.19921875" style="60" customWidth="1"/>
    <col min="12395" max="12395" width="5.3984375" style="60" customWidth="1"/>
    <col min="12396" max="12396" width="6.5" style="60" customWidth="1"/>
    <col min="12397" max="12397" width="4.09765625" style="60" customWidth="1"/>
    <col min="12398" max="12398" width="7.8984375" style="60" customWidth="1"/>
    <col min="12399" max="12399" width="8.69921875" style="60" customWidth="1"/>
    <col min="12400" max="12403" width="6.19921875" style="60" customWidth="1"/>
    <col min="12404" max="12404" width="4.8984375" style="60" customWidth="1"/>
    <col min="12405" max="12405" width="2.5" style="60" customWidth="1"/>
    <col min="12406" max="12406" width="4.8984375" style="60" customWidth="1"/>
    <col min="12407" max="12644" width="9" style="60"/>
    <col min="12645" max="12645" width="1.69921875" style="60" customWidth="1"/>
    <col min="12646" max="12646" width="2.5" style="60" customWidth="1"/>
    <col min="12647" max="12647" width="3.59765625" style="60" customWidth="1"/>
    <col min="12648" max="12648" width="2.69921875" style="60" customWidth="1"/>
    <col min="12649" max="12649" width="0.8984375" style="60" customWidth="1"/>
    <col min="12650" max="12650" width="1.19921875" style="60" customWidth="1"/>
    <col min="12651" max="12651" width="5.3984375" style="60" customWidth="1"/>
    <col min="12652" max="12652" width="6.5" style="60" customWidth="1"/>
    <col min="12653" max="12653" width="4.09765625" style="60" customWidth="1"/>
    <col min="12654" max="12654" width="7.8984375" style="60" customWidth="1"/>
    <col min="12655" max="12655" width="8.69921875" style="60" customWidth="1"/>
    <col min="12656" max="12659" width="6.19921875" style="60" customWidth="1"/>
    <col min="12660" max="12660" width="4.8984375" style="60" customWidth="1"/>
    <col min="12661" max="12661" width="2.5" style="60" customWidth="1"/>
    <col min="12662" max="12662" width="4.8984375" style="60" customWidth="1"/>
    <col min="12663" max="12900" width="9" style="60"/>
    <col min="12901" max="12901" width="1.69921875" style="60" customWidth="1"/>
    <col min="12902" max="12902" width="2.5" style="60" customWidth="1"/>
    <col min="12903" max="12903" width="3.59765625" style="60" customWidth="1"/>
    <col min="12904" max="12904" width="2.69921875" style="60" customWidth="1"/>
    <col min="12905" max="12905" width="0.8984375" style="60" customWidth="1"/>
    <col min="12906" max="12906" width="1.19921875" style="60" customWidth="1"/>
    <col min="12907" max="12907" width="5.3984375" style="60" customWidth="1"/>
    <col min="12908" max="12908" width="6.5" style="60" customWidth="1"/>
    <col min="12909" max="12909" width="4.09765625" style="60" customWidth="1"/>
    <col min="12910" max="12910" width="7.8984375" style="60" customWidth="1"/>
    <col min="12911" max="12911" width="8.69921875" style="60" customWidth="1"/>
    <col min="12912" max="12915" width="6.19921875" style="60" customWidth="1"/>
    <col min="12916" max="12916" width="4.8984375" style="60" customWidth="1"/>
    <col min="12917" max="12917" width="2.5" style="60" customWidth="1"/>
    <col min="12918" max="12918" width="4.8984375" style="60" customWidth="1"/>
    <col min="12919" max="13156" width="9" style="60"/>
    <col min="13157" max="13157" width="1.69921875" style="60" customWidth="1"/>
    <col min="13158" max="13158" width="2.5" style="60" customWidth="1"/>
    <col min="13159" max="13159" width="3.59765625" style="60" customWidth="1"/>
    <col min="13160" max="13160" width="2.69921875" style="60" customWidth="1"/>
    <col min="13161" max="13161" width="0.8984375" style="60" customWidth="1"/>
    <col min="13162" max="13162" width="1.19921875" style="60" customWidth="1"/>
    <col min="13163" max="13163" width="5.3984375" style="60" customWidth="1"/>
    <col min="13164" max="13164" width="6.5" style="60" customWidth="1"/>
    <col min="13165" max="13165" width="4.09765625" style="60" customWidth="1"/>
    <col min="13166" max="13166" width="7.8984375" style="60" customWidth="1"/>
    <col min="13167" max="13167" width="8.69921875" style="60" customWidth="1"/>
    <col min="13168" max="13171" width="6.19921875" style="60" customWidth="1"/>
    <col min="13172" max="13172" width="4.8984375" style="60" customWidth="1"/>
    <col min="13173" max="13173" width="2.5" style="60" customWidth="1"/>
    <col min="13174" max="13174" width="4.8984375" style="60" customWidth="1"/>
    <col min="13175" max="13412" width="9" style="60"/>
    <col min="13413" max="13413" width="1.69921875" style="60" customWidth="1"/>
    <col min="13414" max="13414" width="2.5" style="60" customWidth="1"/>
    <col min="13415" max="13415" width="3.59765625" style="60" customWidth="1"/>
    <col min="13416" max="13416" width="2.69921875" style="60" customWidth="1"/>
    <col min="13417" max="13417" width="0.8984375" style="60" customWidth="1"/>
    <col min="13418" max="13418" width="1.19921875" style="60" customWidth="1"/>
    <col min="13419" max="13419" width="5.3984375" style="60" customWidth="1"/>
    <col min="13420" max="13420" width="6.5" style="60" customWidth="1"/>
    <col min="13421" max="13421" width="4.09765625" style="60" customWidth="1"/>
    <col min="13422" max="13422" width="7.8984375" style="60" customWidth="1"/>
    <col min="13423" max="13423" width="8.69921875" style="60" customWidth="1"/>
    <col min="13424" max="13427" width="6.19921875" style="60" customWidth="1"/>
    <col min="13428" max="13428" width="4.8984375" style="60" customWidth="1"/>
    <col min="13429" max="13429" width="2.5" style="60" customWidth="1"/>
    <col min="13430" max="13430" width="4.8984375" style="60" customWidth="1"/>
    <col min="13431" max="13668" width="9" style="60"/>
    <col min="13669" max="13669" width="1.69921875" style="60" customWidth="1"/>
    <col min="13670" max="13670" width="2.5" style="60" customWidth="1"/>
    <col min="13671" max="13671" width="3.59765625" style="60" customWidth="1"/>
    <col min="13672" max="13672" width="2.69921875" style="60" customWidth="1"/>
    <col min="13673" max="13673" width="0.8984375" style="60" customWidth="1"/>
    <col min="13674" max="13674" width="1.19921875" style="60" customWidth="1"/>
    <col min="13675" max="13675" width="5.3984375" style="60" customWidth="1"/>
    <col min="13676" max="13676" width="6.5" style="60" customWidth="1"/>
    <col min="13677" max="13677" width="4.09765625" style="60" customWidth="1"/>
    <col min="13678" max="13678" width="7.8984375" style="60" customWidth="1"/>
    <col min="13679" max="13679" width="8.69921875" style="60" customWidth="1"/>
    <col min="13680" max="13683" width="6.19921875" style="60" customWidth="1"/>
    <col min="13684" max="13684" width="4.8984375" style="60" customWidth="1"/>
    <col min="13685" max="13685" width="2.5" style="60" customWidth="1"/>
    <col min="13686" max="13686" width="4.8984375" style="60" customWidth="1"/>
    <col min="13687" max="13924" width="9" style="60"/>
    <col min="13925" max="13925" width="1.69921875" style="60" customWidth="1"/>
    <col min="13926" max="13926" width="2.5" style="60" customWidth="1"/>
    <col min="13927" max="13927" width="3.59765625" style="60" customWidth="1"/>
    <col min="13928" max="13928" width="2.69921875" style="60" customWidth="1"/>
    <col min="13929" max="13929" width="0.8984375" style="60" customWidth="1"/>
    <col min="13930" max="13930" width="1.19921875" style="60" customWidth="1"/>
    <col min="13931" max="13931" width="5.3984375" style="60" customWidth="1"/>
    <col min="13932" max="13932" width="6.5" style="60" customWidth="1"/>
    <col min="13933" max="13933" width="4.09765625" style="60" customWidth="1"/>
    <col min="13934" max="13934" width="7.8984375" style="60" customWidth="1"/>
    <col min="13935" max="13935" width="8.69921875" style="60" customWidth="1"/>
    <col min="13936" max="13939" width="6.19921875" style="60" customWidth="1"/>
    <col min="13940" max="13940" width="4.8984375" style="60" customWidth="1"/>
    <col min="13941" max="13941" width="2.5" style="60" customWidth="1"/>
    <col min="13942" max="13942" width="4.8984375" style="60" customWidth="1"/>
    <col min="13943" max="14180" width="9" style="60"/>
    <col min="14181" max="14181" width="1.69921875" style="60" customWidth="1"/>
    <col min="14182" max="14182" width="2.5" style="60" customWidth="1"/>
    <col min="14183" max="14183" width="3.59765625" style="60" customWidth="1"/>
    <col min="14184" max="14184" width="2.69921875" style="60" customWidth="1"/>
    <col min="14185" max="14185" width="0.8984375" style="60" customWidth="1"/>
    <col min="14186" max="14186" width="1.19921875" style="60" customWidth="1"/>
    <col min="14187" max="14187" width="5.3984375" style="60" customWidth="1"/>
    <col min="14188" max="14188" width="6.5" style="60" customWidth="1"/>
    <col min="14189" max="14189" width="4.09765625" style="60" customWidth="1"/>
    <col min="14190" max="14190" width="7.8984375" style="60" customWidth="1"/>
    <col min="14191" max="14191" width="8.69921875" style="60" customWidth="1"/>
    <col min="14192" max="14195" width="6.19921875" style="60" customWidth="1"/>
    <col min="14196" max="14196" width="4.8984375" style="60" customWidth="1"/>
    <col min="14197" max="14197" width="2.5" style="60" customWidth="1"/>
    <col min="14198" max="14198" width="4.8984375" style="60" customWidth="1"/>
    <col min="14199" max="14436" width="9" style="60"/>
    <col min="14437" max="14437" width="1.69921875" style="60" customWidth="1"/>
    <col min="14438" max="14438" width="2.5" style="60" customWidth="1"/>
    <col min="14439" max="14439" width="3.59765625" style="60" customWidth="1"/>
    <col min="14440" max="14440" width="2.69921875" style="60" customWidth="1"/>
    <col min="14441" max="14441" width="0.8984375" style="60" customWidth="1"/>
    <col min="14442" max="14442" width="1.19921875" style="60" customWidth="1"/>
    <col min="14443" max="14443" width="5.3984375" style="60" customWidth="1"/>
    <col min="14444" max="14444" width="6.5" style="60" customWidth="1"/>
    <col min="14445" max="14445" width="4.09765625" style="60" customWidth="1"/>
    <col min="14446" max="14446" width="7.8984375" style="60" customWidth="1"/>
    <col min="14447" max="14447" width="8.69921875" style="60" customWidth="1"/>
    <col min="14448" max="14451" width="6.19921875" style="60" customWidth="1"/>
    <col min="14452" max="14452" width="4.8984375" style="60" customWidth="1"/>
    <col min="14453" max="14453" width="2.5" style="60" customWidth="1"/>
    <col min="14454" max="14454" width="4.8984375" style="60" customWidth="1"/>
    <col min="14455" max="14692" width="9" style="60"/>
    <col min="14693" max="14693" width="1.69921875" style="60" customWidth="1"/>
    <col min="14694" max="14694" width="2.5" style="60" customWidth="1"/>
    <col min="14695" max="14695" width="3.59765625" style="60" customWidth="1"/>
    <col min="14696" max="14696" width="2.69921875" style="60" customWidth="1"/>
    <col min="14697" max="14697" width="0.8984375" style="60" customWidth="1"/>
    <col min="14698" max="14698" width="1.19921875" style="60" customWidth="1"/>
    <col min="14699" max="14699" width="5.3984375" style="60" customWidth="1"/>
    <col min="14700" max="14700" width="6.5" style="60" customWidth="1"/>
    <col min="14701" max="14701" width="4.09765625" style="60" customWidth="1"/>
    <col min="14702" max="14702" width="7.8984375" style="60" customWidth="1"/>
    <col min="14703" max="14703" width="8.69921875" style="60" customWidth="1"/>
    <col min="14704" max="14707" width="6.19921875" style="60" customWidth="1"/>
    <col min="14708" max="14708" width="4.8984375" style="60" customWidth="1"/>
    <col min="14709" max="14709" width="2.5" style="60" customWidth="1"/>
    <col min="14710" max="14710" width="4.8984375" style="60" customWidth="1"/>
    <col min="14711" max="14948" width="9" style="60"/>
    <col min="14949" max="14949" width="1.69921875" style="60" customWidth="1"/>
    <col min="14950" max="14950" width="2.5" style="60" customWidth="1"/>
    <col min="14951" max="14951" width="3.59765625" style="60" customWidth="1"/>
    <col min="14952" max="14952" width="2.69921875" style="60" customWidth="1"/>
    <col min="14953" max="14953" width="0.8984375" style="60" customWidth="1"/>
    <col min="14954" max="14954" width="1.19921875" style="60" customWidth="1"/>
    <col min="14955" max="14955" width="5.3984375" style="60" customWidth="1"/>
    <col min="14956" max="14956" width="6.5" style="60" customWidth="1"/>
    <col min="14957" max="14957" width="4.09765625" style="60" customWidth="1"/>
    <col min="14958" max="14958" width="7.8984375" style="60" customWidth="1"/>
    <col min="14959" max="14959" width="8.69921875" style="60" customWidth="1"/>
    <col min="14960" max="14963" width="6.19921875" style="60" customWidth="1"/>
    <col min="14964" max="14964" width="4.8984375" style="60" customWidth="1"/>
    <col min="14965" max="14965" width="2.5" style="60" customWidth="1"/>
    <col min="14966" max="14966" width="4.8984375" style="60" customWidth="1"/>
    <col min="14967" max="15204" width="9" style="60"/>
    <col min="15205" max="15205" width="1.69921875" style="60" customWidth="1"/>
    <col min="15206" max="15206" width="2.5" style="60" customWidth="1"/>
    <col min="15207" max="15207" width="3.59765625" style="60" customWidth="1"/>
    <col min="15208" max="15208" width="2.69921875" style="60" customWidth="1"/>
    <col min="15209" max="15209" width="0.8984375" style="60" customWidth="1"/>
    <col min="15210" max="15210" width="1.19921875" style="60" customWidth="1"/>
    <col min="15211" max="15211" width="5.3984375" style="60" customWidth="1"/>
    <col min="15212" max="15212" width="6.5" style="60" customWidth="1"/>
    <col min="15213" max="15213" width="4.09765625" style="60" customWidth="1"/>
    <col min="15214" max="15214" width="7.8984375" style="60" customWidth="1"/>
    <col min="15215" max="15215" width="8.69921875" style="60" customWidth="1"/>
    <col min="15216" max="15219" width="6.19921875" style="60" customWidth="1"/>
    <col min="15220" max="15220" width="4.8984375" style="60" customWidth="1"/>
    <col min="15221" max="15221" width="2.5" style="60" customWidth="1"/>
    <col min="15222" max="15222" width="4.8984375" style="60" customWidth="1"/>
    <col min="15223" max="15460" width="9" style="60"/>
    <col min="15461" max="15461" width="1.69921875" style="60" customWidth="1"/>
    <col min="15462" max="15462" width="2.5" style="60" customWidth="1"/>
    <col min="15463" max="15463" width="3.59765625" style="60" customWidth="1"/>
    <col min="15464" max="15464" width="2.69921875" style="60" customWidth="1"/>
    <col min="15465" max="15465" width="0.8984375" style="60" customWidth="1"/>
    <col min="15466" max="15466" width="1.19921875" style="60" customWidth="1"/>
    <col min="15467" max="15467" width="5.3984375" style="60" customWidth="1"/>
    <col min="15468" max="15468" width="6.5" style="60" customWidth="1"/>
    <col min="15469" max="15469" width="4.09765625" style="60" customWidth="1"/>
    <col min="15470" max="15470" width="7.8984375" style="60" customWidth="1"/>
    <col min="15471" max="15471" width="8.69921875" style="60" customWidth="1"/>
    <col min="15472" max="15475" width="6.19921875" style="60" customWidth="1"/>
    <col min="15476" max="15476" width="4.8984375" style="60" customWidth="1"/>
    <col min="15477" max="15477" width="2.5" style="60" customWidth="1"/>
    <col min="15478" max="15478" width="4.8984375" style="60" customWidth="1"/>
    <col min="15479" max="15716" width="9" style="60"/>
    <col min="15717" max="15717" width="1.69921875" style="60" customWidth="1"/>
    <col min="15718" max="15718" width="2.5" style="60" customWidth="1"/>
    <col min="15719" max="15719" width="3.59765625" style="60" customWidth="1"/>
    <col min="15720" max="15720" width="2.69921875" style="60" customWidth="1"/>
    <col min="15721" max="15721" width="0.8984375" style="60" customWidth="1"/>
    <col min="15722" max="15722" width="1.19921875" style="60" customWidth="1"/>
    <col min="15723" max="15723" width="5.3984375" style="60" customWidth="1"/>
    <col min="15724" max="15724" width="6.5" style="60" customWidth="1"/>
    <col min="15725" max="15725" width="4.09765625" style="60" customWidth="1"/>
    <col min="15726" max="15726" width="7.8984375" style="60" customWidth="1"/>
    <col min="15727" max="15727" width="8.69921875" style="60" customWidth="1"/>
    <col min="15728" max="15731" width="6.19921875" style="60" customWidth="1"/>
    <col min="15732" max="15732" width="4.8984375" style="60" customWidth="1"/>
    <col min="15733" max="15733" width="2.5" style="60" customWidth="1"/>
    <col min="15734" max="15734" width="4.8984375" style="60" customWidth="1"/>
    <col min="15735" max="15972" width="9" style="60"/>
    <col min="15973" max="15973" width="1.69921875" style="60" customWidth="1"/>
    <col min="15974" max="15974" width="2.5" style="60" customWidth="1"/>
    <col min="15975" max="15975" width="3.59765625" style="60" customWidth="1"/>
    <col min="15976" max="15976" width="2.69921875" style="60" customWidth="1"/>
    <col min="15977" max="15977" width="0.8984375" style="60" customWidth="1"/>
    <col min="15978" max="15978" width="1.19921875" style="60" customWidth="1"/>
    <col min="15979" max="15979" width="5.3984375" style="60" customWidth="1"/>
    <col min="15980" max="15980" width="6.5" style="60" customWidth="1"/>
    <col min="15981" max="15981" width="4.09765625" style="60" customWidth="1"/>
    <col min="15982" max="15982" width="7.8984375" style="60" customWidth="1"/>
    <col min="15983" max="15983" width="8.69921875" style="60" customWidth="1"/>
    <col min="15984" max="15987" width="6.19921875" style="60" customWidth="1"/>
    <col min="15988" max="15988" width="4.8984375" style="60" customWidth="1"/>
    <col min="15989" max="15989" width="2.5" style="60" customWidth="1"/>
    <col min="15990" max="15990" width="4.8984375" style="60" customWidth="1"/>
    <col min="15991" max="16189" width="9" style="60"/>
    <col min="16190" max="16196" width="9" style="60" customWidth="1"/>
    <col min="16197" max="16384" width="9" style="60"/>
  </cols>
  <sheetData>
    <row r="1" spans="2:14" ht="5.25" customHeight="1" thickBot="1"/>
    <row r="2" spans="2:14" ht="16.5" customHeight="1" thickBot="1">
      <c r="B2" s="732" t="s">
        <v>556</v>
      </c>
      <c r="C2" s="733"/>
      <c r="D2" s="733"/>
      <c r="E2" s="734"/>
      <c r="F2" s="54"/>
      <c r="G2" s="54"/>
      <c r="H2" s="54"/>
    </row>
    <row r="3" spans="2:14" s="52" customFormat="1">
      <c r="B3" s="90" t="s">
        <v>315</v>
      </c>
      <c r="E3" s="90"/>
      <c r="J3" s="60"/>
      <c r="K3" s="60"/>
      <c r="L3" s="60"/>
      <c r="M3" s="60"/>
      <c r="N3" s="60"/>
    </row>
    <row r="4" spans="2:14" s="52" customFormat="1">
      <c r="B4" s="113" t="s">
        <v>105</v>
      </c>
      <c r="C4" s="114" t="s">
        <v>209</v>
      </c>
      <c r="E4" s="573" t="s">
        <v>28</v>
      </c>
      <c r="F4" s="573" t="str">
        <f>IF(②③加減算!J20="","",②③加減算!J20)</f>
        <v/>
      </c>
      <c r="G4" s="83" t="s">
        <v>105</v>
      </c>
      <c r="H4" s="159" t="s">
        <v>209</v>
      </c>
      <c r="J4" s="169"/>
      <c r="K4" s="159" t="s">
        <v>209</v>
      </c>
      <c r="M4" s="284" t="s">
        <v>399</v>
      </c>
      <c r="N4" s="51" t="s">
        <v>394</v>
      </c>
    </row>
    <row r="5" spans="2:14" s="54" customFormat="1">
      <c r="B5" s="64" t="s">
        <v>508</v>
      </c>
      <c r="C5" s="239">
        <v>27330</v>
      </c>
      <c r="E5" s="573"/>
      <c r="F5" s="573"/>
      <c r="G5" s="62" t="str">
        <f>利用定員!O46</f>
        <v/>
      </c>
      <c r="H5" s="75">
        <f>IF(F4="",0,IFERROR(VLOOKUP(G5,B5:C21,2,FALSE),0))</f>
        <v>0</v>
      </c>
      <c r="J5" s="72" t="s">
        <v>28</v>
      </c>
      <c r="K5" s="170">
        <f>H5</f>
        <v>0</v>
      </c>
      <c r="M5" s="51">
        <f>月初児童数!BD19</f>
        <v>0</v>
      </c>
      <c r="N5" s="75">
        <f>IFERROR(K5*M5,0)</f>
        <v>0</v>
      </c>
    </row>
    <row r="6" spans="2:14" s="54" customFormat="1">
      <c r="B6" s="64" t="s">
        <v>465</v>
      </c>
      <c r="C6" s="239">
        <v>16800</v>
      </c>
      <c r="E6" s="60"/>
      <c r="F6" s="60"/>
      <c r="G6" s="287" t="s">
        <v>575</v>
      </c>
      <c r="H6" s="60"/>
    </row>
    <row r="7" spans="2:14" s="54" customFormat="1">
      <c r="B7" s="64" t="s">
        <v>466</v>
      </c>
      <c r="C7" s="239">
        <v>12280</v>
      </c>
      <c r="E7" s="60"/>
      <c r="F7" s="60"/>
      <c r="G7" s="60"/>
      <c r="H7" s="60"/>
    </row>
    <row r="8" spans="2:14" s="77" customFormat="1">
      <c r="B8" s="64" t="s">
        <v>509</v>
      </c>
      <c r="C8" s="239">
        <v>9770</v>
      </c>
      <c r="E8" s="60"/>
      <c r="F8" s="60"/>
      <c r="G8" s="60"/>
      <c r="H8" s="60"/>
      <c r="J8" s="54"/>
      <c r="K8" s="54"/>
      <c r="L8" s="54"/>
      <c r="M8" s="54"/>
      <c r="N8" s="54"/>
    </row>
    <row r="9" spans="2:14" s="54" customFormat="1">
      <c r="B9" s="64" t="s">
        <v>468</v>
      </c>
      <c r="C9" s="239">
        <v>7500</v>
      </c>
      <c r="E9" s="60"/>
      <c r="F9" s="60"/>
      <c r="G9" s="60"/>
      <c r="H9" s="60"/>
    </row>
    <row r="10" spans="2:14" s="54" customFormat="1">
      <c r="B10" s="64" t="s">
        <v>469</v>
      </c>
      <c r="C10" s="239">
        <v>6130</v>
      </c>
      <c r="E10" s="60"/>
      <c r="F10" s="60"/>
      <c r="G10" s="60"/>
      <c r="H10" s="60"/>
    </row>
    <row r="11" spans="2:14" s="54" customFormat="1">
      <c r="B11" s="64" t="s">
        <v>470</v>
      </c>
      <c r="C11" s="239">
        <v>5220</v>
      </c>
      <c r="E11" s="60"/>
      <c r="F11" s="60"/>
      <c r="G11" s="60"/>
      <c r="H11" s="60"/>
      <c r="J11" s="60"/>
      <c r="K11" s="60"/>
      <c r="L11" s="60"/>
      <c r="M11" s="60"/>
      <c r="N11" s="60"/>
    </row>
    <row r="12" spans="2:14" s="54" customFormat="1">
      <c r="B12" s="62" t="s">
        <v>471</v>
      </c>
      <c r="C12" s="237">
        <v>4660</v>
      </c>
      <c r="E12" s="60"/>
      <c r="F12" s="60"/>
      <c r="G12" s="60"/>
      <c r="H12" s="60"/>
      <c r="J12" s="60"/>
      <c r="K12" s="60"/>
      <c r="L12" s="60"/>
      <c r="M12" s="60"/>
      <c r="N12" s="60"/>
    </row>
    <row r="13" spans="2:14" s="54" customFormat="1">
      <c r="B13" s="62" t="s">
        <v>472</v>
      </c>
      <c r="C13" s="237">
        <v>4250</v>
      </c>
      <c r="E13" s="60"/>
      <c r="F13" s="60"/>
      <c r="G13" s="60"/>
      <c r="H13" s="60"/>
      <c r="J13" s="60"/>
      <c r="K13" s="60"/>
      <c r="L13" s="60"/>
      <c r="M13" s="60"/>
      <c r="N13" s="60"/>
    </row>
    <row r="14" spans="2:14" s="54" customFormat="1">
      <c r="B14" s="62" t="s">
        <v>473</v>
      </c>
      <c r="C14" s="237">
        <v>3920</v>
      </c>
      <c r="E14" s="60"/>
      <c r="F14" s="60"/>
      <c r="G14" s="60"/>
      <c r="H14" s="60"/>
      <c r="J14" s="60"/>
      <c r="K14" s="60"/>
      <c r="L14" s="60"/>
      <c r="M14" s="60"/>
      <c r="N14" s="60"/>
    </row>
    <row r="15" spans="2:14" s="54" customFormat="1">
      <c r="B15" s="62" t="s">
        <v>474</v>
      </c>
      <c r="C15" s="237">
        <v>3660</v>
      </c>
      <c r="E15" s="60"/>
      <c r="F15" s="60"/>
      <c r="G15" s="60"/>
      <c r="H15" s="60"/>
      <c r="J15" s="60"/>
      <c r="K15" s="60"/>
      <c r="L15" s="60"/>
      <c r="M15" s="60"/>
      <c r="N15" s="60"/>
    </row>
    <row r="16" spans="2:14" s="54" customFormat="1">
      <c r="B16" s="62" t="s">
        <v>475</v>
      </c>
      <c r="C16" s="237">
        <v>3160</v>
      </c>
      <c r="E16" s="60"/>
      <c r="F16" s="60"/>
      <c r="G16" s="60"/>
      <c r="H16" s="60"/>
      <c r="J16" s="60"/>
      <c r="K16" s="60"/>
      <c r="L16" s="60"/>
      <c r="M16" s="60"/>
      <c r="N16" s="60"/>
    </row>
    <row r="17" spans="2:14" s="54" customFormat="1">
      <c r="B17" s="62" t="s">
        <v>476</v>
      </c>
      <c r="C17" s="237">
        <v>2810</v>
      </c>
      <c r="E17" s="60"/>
      <c r="F17" s="60"/>
      <c r="G17" s="60"/>
      <c r="H17" s="60"/>
      <c r="J17" s="60"/>
      <c r="K17" s="60"/>
      <c r="L17" s="60"/>
      <c r="M17" s="60"/>
      <c r="N17" s="60"/>
    </row>
    <row r="18" spans="2:14" s="54" customFormat="1">
      <c r="B18" s="62" t="s">
        <v>477</v>
      </c>
      <c r="C18" s="237">
        <v>2540</v>
      </c>
      <c r="E18" s="60"/>
      <c r="F18" s="60"/>
      <c r="G18" s="60"/>
      <c r="H18" s="60"/>
      <c r="J18" s="60"/>
      <c r="K18" s="60"/>
      <c r="L18" s="60"/>
      <c r="M18" s="60"/>
      <c r="N18" s="60"/>
    </row>
    <row r="19" spans="2:14" s="54" customFormat="1">
      <c r="B19" s="62" t="s">
        <v>478</v>
      </c>
      <c r="C19" s="237">
        <v>2440</v>
      </c>
      <c r="E19" s="60"/>
      <c r="F19" s="60"/>
      <c r="G19" s="60"/>
      <c r="H19" s="60"/>
      <c r="J19" s="60"/>
      <c r="K19" s="60"/>
      <c r="L19" s="60"/>
      <c r="M19" s="60"/>
      <c r="N19" s="60"/>
    </row>
    <row r="20" spans="2:14" s="54" customFormat="1">
      <c r="B20" s="62" t="s">
        <v>479</v>
      </c>
      <c r="C20" s="237">
        <v>2360</v>
      </c>
      <c r="E20" s="60"/>
      <c r="F20" s="60"/>
      <c r="G20" s="60"/>
      <c r="H20" s="60"/>
      <c r="J20" s="60"/>
      <c r="K20" s="60"/>
      <c r="L20" s="60"/>
      <c r="M20" s="60"/>
      <c r="N20" s="60"/>
    </row>
    <row r="21" spans="2:14">
      <c r="B21" s="62" t="s">
        <v>480</v>
      </c>
      <c r="C21" s="237">
        <v>2150</v>
      </c>
    </row>
    <row r="55" spans="5:8">
      <c r="E55" s="54"/>
      <c r="F55" s="54"/>
      <c r="G55" s="54"/>
      <c r="H55" s="54"/>
    </row>
    <row r="56" spans="5:8">
      <c r="E56" s="54"/>
      <c r="F56" s="54"/>
      <c r="G56" s="54"/>
      <c r="H56" s="54"/>
    </row>
    <row r="57" spans="5:8">
      <c r="E57" s="54"/>
      <c r="F57" s="54"/>
      <c r="G57" s="54"/>
      <c r="H57" s="54"/>
    </row>
    <row r="58" spans="5:8">
      <c r="E58" s="54"/>
      <c r="F58" s="54"/>
      <c r="G58" s="54"/>
      <c r="H58" s="54"/>
    </row>
    <row r="59" spans="5:8">
      <c r="E59" s="54"/>
      <c r="F59" s="54"/>
      <c r="G59" s="54"/>
      <c r="H59" s="54"/>
    </row>
    <row r="60" spans="5:8">
      <c r="E60" s="54"/>
      <c r="F60" s="54"/>
      <c r="G60" s="54"/>
      <c r="H60" s="54"/>
    </row>
    <row r="61" spans="5:8">
      <c r="E61" s="54"/>
      <c r="F61" s="54"/>
      <c r="G61" s="54"/>
      <c r="H61" s="54"/>
    </row>
    <row r="62" spans="5:8">
      <c r="E62" s="54"/>
      <c r="F62" s="54"/>
      <c r="G62" s="54"/>
      <c r="H62" s="54"/>
    </row>
    <row r="67" spans="5:14">
      <c r="J67" s="54"/>
      <c r="K67" s="54"/>
      <c r="L67" s="54"/>
      <c r="M67" s="54"/>
      <c r="N67" s="54"/>
    </row>
    <row r="68" spans="5:14">
      <c r="J68" s="54"/>
      <c r="K68" s="54"/>
      <c r="L68" s="54"/>
      <c r="M68" s="54"/>
      <c r="N68" s="54"/>
    </row>
    <row r="69" spans="5:14">
      <c r="J69" s="54"/>
      <c r="K69" s="54"/>
      <c r="L69" s="54"/>
      <c r="M69" s="54"/>
      <c r="N69" s="54"/>
    </row>
    <row r="70" spans="5:14">
      <c r="J70" s="54"/>
      <c r="K70" s="54"/>
      <c r="L70" s="54"/>
      <c r="M70" s="54"/>
      <c r="N70" s="54"/>
    </row>
    <row r="71" spans="5:14">
      <c r="J71" s="54"/>
      <c r="K71" s="54"/>
      <c r="L71" s="54"/>
      <c r="M71" s="54"/>
      <c r="N71" s="54"/>
    </row>
    <row r="72" spans="5:14">
      <c r="J72" s="54"/>
      <c r="K72" s="54"/>
      <c r="L72" s="54"/>
      <c r="M72" s="54"/>
      <c r="N72" s="54"/>
    </row>
    <row r="73" spans="5:14">
      <c r="J73" s="54"/>
      <c r="K73" s="54"/>
      <c r="L73" s="54"/>
      <c r="M73" s="54"/>
      <c r="N73" s="54"/>
    </row>
    <row r="74" spans="5:14">
      <c r="J74" s="54"/>
      <c r="K74" s="54"/>
      <c r="L74" s="54"/>
      <c r="M74" s="54"/>
      <c r="N74" s="54"/>
    </row>
    <row r="77" spans="5:14" s="54" customFormat="1">
      <c r="E77" s="60"/>
      <c r="F77" s="60"/>
      <c r="G77" s="60"/>
      <c r="H77" s="60"/>
      <c r="J77" s="60"/>
      <c r="K77" s="60"/>
      <c r="L77" s="60"/>
      <c r="M77" s="60"/>
      <c r="N77" s="60"/>
    </row>
    <row r="78" spans="5:14" s="54" customFormat="1">
      <c r="E78" s="60"/>
      <c r="F78" s="60"/>
      <c r="G78" s="60"/>
      <c r="H78" s="60"/>
      <c r="J78" s="60"/>
      <c r="K78" s="60"/>
      <c r="L78" s="60"/>
      <c r="M78" s="60"/>
      <c r="N78" s="60"/>
    </row>
    <row r="79" spans="5:14" s="54" customFormat="1">
      <c r="E79" s="60"/>
      <c r="F79" s="60"/>
      <c r="G79" s="60"/>
      <c r="H79" s="60"/>
      <c r="J79" s="60"/>
      <c r="K79" s="60"/>
      <c r="L79" s="60"/>
      <c r="M79" s="60"/>
      <c r="N79" s="60"/>
    </row>
    <row r="80" spans="5:14" s="54" customFormat="1">
      <c r="E80" s="60"/>
      <c r="F80" s="60"/>
      <c r="G80" s="60"/>
      <c r="H80" s="60"/>
      <c r="J80" s="60"/>
      <c r="K80" s="60"/>
      <c r="L80" s="60"/>
      <c r="M80" s="60"/>
      <c r="N80" s="60"/>
    </row>
    <row r="81" spans="5:14" s="54" customFormat="1">
      <c r="E81" s="60"/>
      <c r="F81" s="60"/>
      <c r="G81" s="60"/>
      <c r="H81" s="60"/>
      <c r="J81" s="60"/>
      <c r="K81" s="60"/>
      <c r="L81" s="60"/>
      <c r="M81" s="60"/>
      <c r="N81" s="60"/>
    </row>
    <row r="82" spans="5:14" s="54" customFormat="1">
      <c r="E82" s="60"/>
      <c r="F82" s="60"/>
      <c r="G82" s="60"/>
      <c r="H82" s="60"/>
      <c r="J82" s="60"/>
      <c r="K82" s="60"/>
      <c r="L82" s="60"/>
      <c r="M82" s="60"/>
      <c r="N82" s="60"/>
    </row>
    <row r="83" spans="5:14" s="54" customFormat="1">
      <c r="E83" s="60"/>
      <c r="F83" s="60"/>
      <c r="G83" s="60"/>
      <c r="H83" s="60"/>
      <c r="J83" s="60"/>
      <c r="K83" s="60"/>
      <c r="L83" s="60"/>
      <c r="M83" s="60"/>
      <c r="N83" s="60"/>
    </row>
    <row r="84" spans="5:14" s="54" customFormat="1">
      <c r="E84" s="60"/>
      <c r="F84" s="60"/>
      <c r="G84" s="60"/>
      <c r="H84" s="60"/>
      <c r="J84" s="60"/>
      <c r="K84" s="60"/>
      <c r="L84" s="60"/>
      <c r="M84" s="60"/>
      <c r="N84" s="60"/>
    </row>
    <row r="123" spans="5:8">
      <c r="E123" s="54"/>
      <c r="F123" s="54"/>
      <c r="G123" s="54"/>
      <c r="H123" s="54"/>
    </row>
    <row r="124" spans="5:8">
      <c r="E124" s="54"/>
      <c r="F124" s="54"/>
      <c r="G124" s="54"/>
      <c r="H124" s="54"/>
    </row>
    <row r="125" spans="5:8">
      <c r="E125" s="54"/>
      <c r="F125" s="54"/>
      <c r="G125" s="54"/>
      <c r="H125" s="54"/>
    </row>
    <row r="126" spans="5:8">
      <c r="E126" s="54"/>
      <c r="F126" s="54"/>
      <c r="G126" s="54"/>
      <c r="H126" s="54"/>
    </row>
    <row r="127" spans="5:8">
      <c r="E127" s="54"/>
      <c r="F127" s="54"/>
      <c r="G127" s="54"/>
      <c r="H127" s="54"/>
    </row>
    <row r="128" spans="5:8">
      <c r="E128" s="54"/>
      <c r="F128" s="54"/>
      <c r="G128" s="54"/>
      <c r="H128" s="54"/>
    </row>
    <row r="129" spans="5:14">
      <c r="E129" s="54"/>
      <c r="F129" s="54"/>
      <c r="G129" s="54"/>
      <c r="H129" s="54"/>
    </row>
    <row r="130" spans="5:14">
      <c r="E130" s="54"/>
      <c r="F130" s="54"/>
      <c r="G130" s="54"/>
      <c r="H130" s="54"/>
    </row>
    <row r="135" spans="5:14">
      <c r="J135" s="54"/>
      <c r="K135" s="54"/>
      <c r="L135" s="54"/>
      <c r="M135" s="54"/>
      <c r="N135" s="54"/>
    </row>
    <row r="136" spans="5:14">
      <c r="J136" s="54"/>
      <c r="K136" s="54"/>
      <c r="L136" s="54"/>
      <c r="M136" s="54"/>
      <c r="N136" s="54"/>
    </row>
    <row r="137" spans="5:14">
      <c r="J137" s="54"/>
      <c r="K137" s="54"/>
      <c r="L137" s="54"/>
      <c r="M137" s="54"/>
      <c r="N137" s="54"/>
    </row>
    <row r="138" spans="5:14">
      <c r="J138" s="54"/>
      <c r="K138" s="54"/>
      <c r="L138" s="54"/>
      <c r="M138" s="54"/>
      <c r="N138" s="54"/>
    </row>
    <row r="139" spans="5:14">
      <c r="J139" s="54"/>
      <c r="K139" s="54"/>
      <c r="L139" s="54"/>
      <c r="M139" s="54"/>
      <c r="N139" s="54"/>
    </row>
    <row r="140" spans="5:14">
      <c r="J140" s="54"/>
      <c r="K140" s="54"/>
      <c r="L140" s="54"/>
      <c r="M140" s="54"/>
      <c r="N140" s="54"/>
    </row>
    <row r="141" spans="5:14">
      <c r="J141" s="54"/>
      <c r="K141" s="54"/>
      <c r="L141" s="54"/>
      <c r="M141" s="54"/>
      <c r="N141" s="54"/>
    </row>
    <row r="142" spans="5:14">
      <c r="J142" s="54"/>
      <c r="K142" s="54"/>
      <c r="L142" s="54"/>
      <c r="M142" s="54"/>
      <c r="N142" s="54"/>
    </row>
    <row r="145" spans="5:14" s="54" customFormat="1">
      <c r="E145" s="60"/>
      <c r="F145" s="60"/>
      <c r="G145" s="60"/>
      <c r="H145" s="60"/>
      <c r="J145" s="60"/>
      <c r="K145" s="60"/>
      <c r="L145" s="60"/>
      <c r="M145" s="60"/>
      <c r="N145" s="60"/>
    </row>
    <row r="146" spans="5:14" s="54" customFormat="1">
      <c r="E146" s="60"/>
      <c r="F146" s="60"/>
      <c r="G146" s="60"/>
      <c r="H146" s="60"/>
      <c r="J146" s="60"/>
      <c r="K146" s="60"/>
      <c r="L146" s="60"/>
      <c r="M146" s="60"/>
      <c r="N146" s="60"/>
    </row>
    <row r="147" spans="5:14" s="54" customFormat="1">
      <c r="E147" s="60"/>
      <c r="F147" s="60"/>
      <c r="G147" s="60"/>
      <c r="H147" s="60"/>
      <c r="J147" s="60"/>
      <c r="K147" s="60"/>
      <c r="L147" s="60"/>
      <c r="M147" s="60"/>
      <c r="N147" s="60"/>
    </row>
    <row r="148" spans="5:14" s="54" customFormat="1">
      <c r="E148" s="60"/>
      <c r="F148" s="60"/>
      <c r="G148" s="60"/>
      <c r="H148" s="60"/>
      <c r="J148" s="60"/>
      <c r="K148" s="60"/>
      <c r="L148" s="60"/>
      <c r="M148" s="60"/>
      <c r="N148" s="60"/>
    </row>
    <row r="149" spans="5:14" s="54" customFormat="1">
      <c r="E149" s="60"/>
      <c r="F149" s="60"/>
      <c r="G149" s="60"/>
      <c r="H149" s="60"/>
      <c r="J149" s="60"/>
      <c r="K149" s="60"/>
      <c r="L149" s="60"/>
      <c r="M149" s="60"/>
      <c r="N149" s="60"/>
    </row>
    <row r="150" spans="5:14" s="54" customFormat="1">
      <c r="E150" s="60"/>
      <c r="F150" s="60"/>
      <c r="G150" s="60"/>
      <c r="H150" s="60"/>
      <c r="J150" s="60"/>
      <c r="K150" s="60"/>
      <c r="L150" s="60"/>
      <c r="M150" s="60"/>
      <c r="N150" s="60"/>
    </row>
    <row r="151" spans="5:14" s="54" customFormat="1">
      <c r="E151" s="60"/>
      <c r="F151" s="60"/>
      <c r="G151" s="60"/>
      <c r="H151" s="60"/>
      <c r="J151" s="60"/>
      <c r="K151" s="60"/>
      <c r="L151" s="60"/>
      <c r="M151" s="60"/>
      <c r="N151" s="60"/>
    </row>
    <row r="152" spans="5:14" s="54" customFormat="1">
      <c r="E152" s="60"/>
      <c r="F152" s="60"/>
      <c r="G152" s="60"/>
      <c r="H152" s="60"/>
      <c r="J152" s="60"/>
      <c r="K152" s="60"/>
      <c r="L152" s="60"/>
      <c r="M152" s="60"/>
      <c r="N152" s="60"/>
    </row>
    <row r="191" spans="5:8">
      <c r="E191" s="54"/>
      <c r="F191" s="54"/>
      <c r="G191" s="54"/>
      <c r="H191" s="54"/>
    </row>
    <row r="192" spans="5:8">
      <c r="E192" s="54"/>
      <c r="F192" s="54"/>
      <c r="G192" s="54"/>
      <c r="H192" s="54"/>
    </row>
    <row r="193" spans="5:14">
      <c r="E193" s="54"/>
      <c r="F193" s="54"/>
      <c r="G193" s="54"/>
      <c r="H193" s="54"/>
    </row>
    <row r="194" spans="5:14">
      <c r="E194" s="54"/>
      <c r="F194" s="54"/>
      <c r="G194" s="54"/>
      <c r="H194" s="54"/>
    </row>
    <row r="195" spans="5:14">
      <c r="E195" s="54"/>
      <c r="F195" s="54"/>
      <c r="G195" s="54"/>
      <c r="H195" s="54"/>
    </row>
    <row r="196" spans="5:14">
      <c r="E196" s="54"/>
      <c r="F196" s="54"/>
      <c r="G196" s="54"/>
      <c r="H196" s="54"/>
    </row>
    <row r="197" spans="5:14">
      <c r="E197" s="54"/>
      <c r="F197" s="54"/>
      <c r="G197" s="54"/>
      <c r="H197" s="54"/>
    </row>
    <row r="198" spans="5:14">
      <c r="E198" s="54"/>
      <c r="F198" s="54"/>
      <c r="G198" s="54"/>
      <c r="H198" s="54"/>
    </row>
    <row r="203" spans="5:14">
      <c r="J203" s="54"/>
      <c r="K203" s="54"/>
      <c r="L203" s="54"/>
      <c r="M203" s="54"/>
      <c r="N203" s="54"/>
    </row>
    <row r="204" spans="5:14">
      <c r="J204" s="54"/>
      <c r="K204" s="54"/>
      <c r="L204" s="54"/>
      <c r="M204" s="54"/>
      <c r="N204" s="54"/>
    </row>
    <row r="205" spans="5:14">
      <c r="J205" s="54"/>
      <c r="K205" s="54"/>
      <c r="L205" s="54"/>
      <c r="M205" s="54"/>
      <c r="N205" s="54"/>
    </row>
    <row r="206" spans="5:14">
      <c r="J206" s="54"/>
      <c r="K206" s="54"/>
      <c r="L206" s="54"/>
      <c r="M206" s="54"/>
      <c r="N206" s="54"/>
    </row>
    <row r="207" spans="5:14">
      <c r="J207" s="54"/>
      <c r="K207" s="54"/>
      <c r="L207" s="54"/>
      <c r="M207" s="54"/>
      <c r="N207" s="54"/>
    </row>
    <row r="208" spans="5:14">
      <c r="J208" s="54"/>
      <c r="K208" s="54"/>
      <c r="L208" s="54"/>
      <c r="M208" s="54"/>
      <c r="N208" s="54"/>
    </row>
    <row r="209" spans="5:14">
      <c r="J209" s="54"/>
      <c r="K209" s="54"/>
      <c r="L209" s="54"/>
      <c r="M209" s="54"/>
      <c r="N209" s="54"/>
    </row>
    <row r="210" spans="5:14">
      <c r="J210" s="54"/>
      <c r="K210" s="54"/>
      <c r="L210" s="54"/>
      <c r="M210" s="54"/>
      <c r="N210" s="54"/>
    </row>
    <row r="213" spans="5:14" s="54" customFormat="1">
      <c r="E213" s="60"/>
      <c r="F213" s="60"/>
      <c r="G213" s="60"/>
      <c r="H213" s="60"/>
      <c r="J213" s="60"/>
      <c r="K213" s="60"/>
      <c r="L213" s="60"/>
      <c r="M213" s="60"/>
      <c r="N213" s="60"/>
    </row>
    <row r="214" spans="5:14" s="54" customFormat="1">
      <c r="E214" s="60"/>
      <c r="F214" s="60"/>
      <c r="G214" s="60"/>
      <c r="H214" s="60"/>
      <c r="J214" s="60"/>
      <c r="K214" s="60"/>
      <c r="L214" s="60"/>
      <c r="M214" s="60"/>
      <c r="N214" s="60"/>
    </row>
    <row r="215" spans="5:14" s="54" customFormat="1">
      <c r="E215" s="60"/>
      <c r="F215" s="60"/>
      <c r="G215" s="60"/>
      <c r="H215" s="60"/>
      <c r="J215" s="60"/>
      <c r="K215" s="60"/>
      <c r="L215" s="60"/>
      <c r="M215" s="60"/>
      <c r="N215" s="60"/>
    </row>
    <row r="216" spans="5:14" s="54" customFormat="1">
      <c r="E216" s="60"/>
      <c r="F216" s="60"/>
      <c r="G216" s="60"/>
      <c r="H216" s="60"/>
      <c r="J216" s="60"/>
      <c r="K216" s="60"/>
      <c r="L216" s="60"/>
      <c r="M216" s="60"/>
      <c r="N216" s="60"/>
    </row>
    <row r="217" spans="5:14" s="54" customFormat="1">
      <c r="E217" s="60"/>
      <c r="F217" s="60"/>
      <c r="G217" s="60"/>
      <c r="H217" s="60"/>
      <c r="J217" s="60"/>
      <c r="K217" s="60"/>
      <c r="L217" s="60"/>
      <c r="M217" s="60"/>
      <c r="N217" s="60"/>
    </row>
    <row r="218" spans="5:14" s="54" customFormat="1">
      <c r="E218" s="60"/>
      <c r="F218" s="60"/>
      <c r="G218" s="60"/>
      <c r="H218" s="60"/>
      <c r="J218" s="60"/>
      <c r="K218" s="60"/>
      <c r="L218" s="60"/>
      <c r="M218" s="60"/>
      <c r="N218" s="60"/>
    </row>
    <row r="219" spans="5:14" s="54" customFormat="1">
      <c r="E219" s="60"/>
      <c r="F219" s="60"/>
      <c r="G219" s="60"/>
      <c r="H219" s="60"/>
      <c r="J219" s="60"/>
      <c r="K219" s="60"/>
      <c r="L219" s="60"/>
      <c r="M219" s="60"/>
      <c r="N219" s="60"/>
    </row>
    <row r="220" spans="5:14" s="54" customFormat="1">
      <c r="E220" s="60"/>
      <c r="F220" s="60"/>
      <c r="G220" s="60"/>
      <c r="H220" s="60"/>
      <c r="J220" s="60"/>
      <c r="K220" s="60"/>
      <c r="L220" s="60"/>
      <c r="M220" s="60"/>
      <c r="N220" s="60"/>
    </row>
    <row r="259" spans="5:14">
      <c r="E259" s="54"/>
      <c r="F259" s="54"/>
      <c r="G259" s="54"/>
      <c r="H259" s="54"/>
    </row>
    <row r="260" spans="5:14">
      <c r="E260" s="54"/>
      <c r="F260" s="54"/>
      <c r="G260" s="54"/>
      <c r="H260" s="54"/>
    </row>
    <row r="261" spans="5:14">
      <c r="E261" s="54"/>
      <c r="F261" s="54"/>
      <c r="G261" s="54"/>
      <c r="H261" s="54"/>
    </row>
    <row r="262" spans="5:14">
      <c r="E262" s="54"/>
      <c r="F262" s="54"/>
      <c r="G262" s="54"/>
      <c r="H262" s="54"/>
    </row>
    <row r="263" spans="5:14">
      <c r="E263" s="54"/>
      <c r="F263" s="54"/>
      <c r="G263" s="54"/>
      <c r="H263" s="54"/>
    </row>
    <row r="264" spans="5:14">
      <c r="E264" s="54"/>
      <c r="F264" s="54"/>
      <c r="G264" s="54"/>
      <c r="H264" s="54"/>
    </row>
    <row r="265" spans="5:14">
      <c r="E265" s="54"/>
      <c r="F265" s="54"/>
      <c r="G265" s="54"/>
      <c r="H265" s="54"/>
    </row>
    <row r="266" spans="5:14">
      <c r="E266" s="54"/>
      <c r="F266" s="54"/>
      <c r="G266" s="54"/>
      <c r="H266" s="54"/>
    </row>
    <row r="271" spans="5:14">
      <c r="J271" s="54"/>
      <c r="K271" s="54"/>
      <c r="L271" s="54"/>
      <c r="M271" s="54"/>
      <c r="N271" s="54"/>
    </row>
    <row r="272" spans="5:14">
      <c r="J272" s="54"/>
      <c r="K272" s="54"/>
      <c r="L272" s="54"/>
      <c r="M272" s="54"/>
      <c r="N272" s="54"/>
    </row>
    <row r="273" spans="5:14">
      <c r="J273" s="54"/>
      <c r="K273" s="54"/>
      <c r="L273" s="54"/>
      <c r="M273" s="54"/>
      <c r="N273" s="54"/>
    </row>
    <row r="274" spans="5:14">
      <c r="J274" s="54"/>
      <c r="K274" s="54"/>
      <c r="L274" s="54"/>
      <c r="M274" s="54"/>
      <c r="N274" s="54"/>
    </row>
    <row r="275" spans="5:14">
      <c r="J275" s="54"/>
      <c r="K275" s="54"/>
      <c r="L275" s="54"/>
      <c r="M275" s="54"/>
      <c r="N275" s="54"/>
    </row>
    <row r="276" spans="5:14">
      <c r="J276" s="54"/>
      <c r="K276" s="54"/>
      <c r="L276" s="54"/>
      <c r="M276" s="54"/>
      <c r="N276" s="54"/>
    </row>
    <row r="277" spans="5:14">
      <c r="J277" s="54"/>
      <c r="K277" s="54"/>
      <c r="L277" s="54"/>
      <c r="M277" s="54"/>
      <c r="N277" s="54"/>
    </row>
    <row r="278" spans="5:14">
      <c r="J278" s="54"/>
      <c r="K278" s="54"/>
      <c r="L278" s="54"/>
      <c r="M278" s="54"/>
      <c r="N278" s="54"/>
    </row>
    <row r="281" spans="5:14" s="54" customFormat="1">
      <c r="E281" s="60"/>
      <c r="F281" s="60"/>
      <c r="G281" s="60"/>
      <c r="H281" s="60"/>
      <c r="J281" s="60"/>
      <c r="K281" s="60"/>
      <c r="L281" s="60"/>
      <c r="M281" s="60"/>
      <c r="N281" s="60"/>
    </row>
    <row r="282" spans="5:14" s="54" customFormat="1">
      <c r="E282" s="60"/>
      <c r="F282" s="60"/>
      <c r="G282" s="60"/>
      <c r="H282" s="60"/>
      <c r="J282" s="60"/>
      <c r="K282" s="60"/>
      <c r="L282" s="60"/>
      <c r="M282" s="60"/>
      <c r="N282" s="60"/>
    </row>
    <row r="283" spans="5:14" s="54" customFormat="1">
      <c r="E283" s="60"/>
      <c r="F283" s="60"/>
      <c r="G283" s="60"/>
      <c r="H283" s="60"/>
      <c r="J283" s="60"/>
      <c r="K283" s="60"/>
      <c r="L283" s="60"/>
      <c r="M283" s="60"/>
      <c r="N283" s="60"/>
    </row>
    <row r="284" spans="5:14" s="54" customFormat="1">
      <c r="E284" s="60"/>
      <c r="F284" s="60"/>
      <c r="G284" s="60"/>
      <c r="H284" s="60"/>
      <c r="J284" s="60"/>
      <c r="K284" s="60"/>
      <c r="L284" s="60"/>
      <c r="M284" s="60"/>
      <c r="N284" s="60"/>
    </row>
    <row r="285" spans="5:14" s="54" customFormat="1">
      <c r="E285" s="60"/>
      <c r="F285" s="60"/>
      <c r="G285" s="60"/>
      <c r="H285" s="60"/>
      <c r="J285" s="60"/>
      <c r="K285" s="60"/>
      <c r="L285" s="60"/>
      <c r="M285" s="60"/>
      <c r="N285" s="60"/>
    </row>
    <row r="286" spans="5:14" s="54" customFormat="1">
      <c r="E286" s="60"/>
      <c r="F286" s="60"/>
      <c r="G286" s="60"/>
      <c r="H286" s="60"/>
      <c r="J286" s="60"/>
      <c r="K286" s="60"/>
      <c r="L286" s="60"/>
      <c r="M286" s="60"/>
      <c r="N286" s="60"/>
    </row>
    <row r="287" spans="5:14" s="54" customFormat="1">
      <c r="E287" s="60"/>
      <c r="F287" s="60"/>
      <c r="G287" s="60"/>
      <c r="H287" s="60"/>
      <c r="J287" s="60"/>
      <c r="K287" s="60"/>
      <c r="L287" s="60"/>
      <c r="M287" s="60"/>
      <c r="N287" s="60"/>
    </row>
    <row r="288" spans="5:14" s="54" customFormat="1">
      <c r="E288" s="60"/>
      <c r="F288" s="60"/>
      <c r="G288" s="60"/>
      <c r="H288" s="60"/>
      <c r="J288" s="60"/>
      <c r="K288" s="60"/>
      <c r="L288" s="60"/>
      <c r="M288" s="60"/>
      <c r="N288" s="60"/>
    </row>
    <row r="327" spans="5:8">
      <c r="E327" s="54"/>
      <c r="F327" s="54"/>
      <c r="G327" s="54"/>
      <c r="H327" s="54"/>
    </row>
    <row r="328" spans="5:8">
      <c r="E328" s="54"/>
      <c r="F328" s="54"/>
      <c r="G328" s="54"/>
      <c r="H328" s="54"/>
    </row>
    <row r="329" spans="5:8">
      <c r="E329" s="54"/>
      <c r="F329" s="54"/>
      <c r="G329" s="54"/>
      <c r="H329" s="54"/>
    </row>
    <row r="330" spans="5:8">
      <c r="E330" s="54"/>
      <c r="F330" s="54"/>
      <c r="G330" s="54"/>
      <c r="H330" s="54"/>
    </row>
    <row r="331" spans="5:8">
      <c r="E331" s="54"/>
      <c r="F331" s="54"/>
      <c r="G331" s="54"/>
      <c r="H331" s="54"/>
    </row>
    <row r="332" spans="5:8">
      <c r="E332" s="54"/>
      <c r="F332" s="54"/>
      <c r="G332" s="54"/>
      <c r="H332" s="54"/>
    </row>
    <row r="333" spans="5:8">
      <c r="E333" s="54"/>
      <c r="F333" s="54"/>
      <c r="G333" s="54"/>
      <c r="H333" s="54"/>
    </row>
    <row r="334" spans="5:8">
      <c r="E334" s="54"/>
      <c r="F334" s="54"/>
      <c r="G334" s="54"/>
      <c r="H334" s="54"/>
    </row>
    <row r="339" spans="5:14">
      <c r="J339" s="54"/>
      <c r="K339" s="54"/>
      <c r="L339" s="54"/>
      <c r="M339" s="54"/>
      <c r="N339" s="54"/>
    </row>
    <row r="340" spans="5:14">
      <c r="J340" s="54"/>
      <c r="K340" s="54"/>
      <c r="L340" s="54"/>
      <c r="M340" s="54"/>
      <c r="N340" s="54"/>
    </row>
    <row r="341" spans="5:14">
      <c r="J341" s="54"/>
      <c r="K341" s="54"/>
      <c r="L341" s="54"/>
      <c r="M341" s="54"/>
      <c r="N341" s="54"/>
    </row>
    <row r="342" spans="5:14">
      <c r="J342" s="54"/>
      <c r="K342" s="54"/>
      <c r="L342" s="54"/>
      <c r="M342" s="54"/>
      <c r="N342" s="54"/>
    </row>
    <row r="343" spans="5:14">
      <c r="J343" s="54"/>
      <c r="K343" s="54"/>
      <c r="L343" s="54"/>
      <c r="M343" s="54"/>
      <c r="N343" s="54"/>
    </row>
    <row r="344" spans="5:14">
      <c r="J344" s="54"/>
      <c r="K344" s="54"/>
      <c r="L344" s="54"/>
      <c r="M344" s="54"/>
      <c r="N344" s="54"/>
    </row>
    <row r="345" spans="5:14">
      <c r="J345" s="54"/>
      <c r="K345" s="54"/>
      <c r="L345" s="54"/>
      <c r="M345" s="54"/>
      <c r="N345" s="54"/>
    </row>
    <row r="346" spans="5:14">
      <c r="J346" s="54"/>
      <c r="K346" s="54"/>
      <c r="L346" s="54"/>
      <c r="M346" s="54"/>
      <c r="N346" s="54"/>
    </row>
    <row r="349" spans="5:14" s="54" customFormat="1">
      <c r="E349" s="60"/>
      <c r="F349" s="60"/>
      <c r="G349" s="60"/>
      <c r="H349" s="60"/>
      <c r="J349" s="60"/>
      <c r="K349" s="60"/>
      <c r="L349" s="60"/>
      <c r="M349" s="60"/>
      <c r="N349" s="60"/>
    </row>
    <row r="350" spans="5:14" s="54" customFormat="1">
      <c r="E350" s="60"/>
      <c r="F350" s="60"/>
      <c r="G350" s="60"/>
      <c r="H350" s="60"/>
      <c r="J350" s="60"/>
      <c r="K350" s="60"/>
      <c r="L350" s="60"/>
      <c r="M350" s="60"/>
      <c r="N350" s="60"/>
    </row>
    <row r="351" spans="5:14" s="54" customFormat="1">
      <c r="E351" s="60"/>
      <c r="F351" s="60"/>
      <c r="G351" s="60"/>
      <c r="H351" s="60"/>
      <c r="J351" s="60"/>
      <c r="K351" s="60"/>
      <c r="L351" s="60"/>
      <c r="M351" s="60"/>
      <c r="N351" s="60"/>
    </row>
    <row r="352" spans="5:14" s="54" customFormat="1">
      <c r="E352" s="60"/>
      <c r="F352" s="60"/>
      <c r="G352" s="60"/>
      <c r="H352" s="60"/>
      <c r="J352" s="60"/>
      <c r="K352" s="60"/>
      <c r="L352" s="60"/>
      <c r="M352" s="60"/>
      <c r="N352" s="60"/>
    </row>
    <row r="353" spans="5:14" s="54" customFormat="1">
      <c r="E353" s="60"/>
      <c r="F353" s="60"/>
      <c r="G353" s="60"/>
      <c r="H353" s="60"/>
      <c r="J353" s="60"/>
      <c r="K353" s="60"/>
      <c r="L353" s="60"/>
      <c r="M353" s="60"/>
      <c r="N353" s="60"/>
    </row>
    <row r="354" spans="5:14" s="54" customFormat="1">
      <c r="E354" s="60"/>
      <c r="F354" s="60"/>
      <c r="G354" s="60"/>
      <c r="H354" s="60"/>
      <c r="J354" s="60"/>
      <c r="K354" s="60"/>
      <c r="L354" s="60"/>
      <c r="M354" s="60"/>
      <c r="N354" s="60"/>
    </row>
    <row r="355" spans="5:14" s="54" customFormat="1">
      <c r="E355" s="60"/>
      <c r="F355" s="60"/>
      <c r="G355" s="60"/>
      <c r="H355" s="60"/>
      <c r="J355" s="60"/>
      <c r="K355" s="60"/>
      <c r="L355" s="60"/>
      <c r="M355" s="60"/>
      <c r="N355" s="60"/>
    </row>
    <row r="356" spans="5:14" s="54" customFormat="1">
      <c r="E356" s="60"/>
      <c r="F356" s="60"/>
      <c r="G356" s="60"/>
      <c r="H356" s="60"/>
      <c r="J356" s="60"/>
      <c r="K356" s="60"/>
      <c r="L356" s="60"/>
      <c r="M356" s="60"/>
      <c r="N356" s="60"/>
    </row>
    <row r="395" spans="5:8">
      <c r="E395" s="54"/>
      <c r="F395" s="54"/>
      <c r="G395" s="54"/>
      <c r="H395" s="54"/>
    </row>
    <row r="396" spans="5:8">
      <c r="E396" s="54"/>
      <c r="F396" s="54"/>
      <c r="G396" s="54"/>
      <c r="H396" s="54"/>
    </row>
    <row r="397" spans="5:8">
      <c r="E397" s="54"/>
      <c r="F397" s="54"/>
      <c r="G397" s="54"/>
      <c r="H397" s="54"/>
    </row>
    <row r="398" spans="5:8">
      <c r="E398" s="54"/>
      <c r="F398" s="54"/>
      <c r="G398" s="54"/>
      <c r="H398" s="54"/>
    </row>
    <row r="399" spans="5:8">
      <c r="E399" s="54"/>
      <c r="F399" s="54"/>
      <c r="G399" s="54"/>
      <c r="H399" s="54"/>
    </row>
    <row r="400" spans="5:8">
      <c r="E400" s="54"/>
      <c r="F400" s="54"/>
      <c r="G400" s="54"/>
      <c r="H400" s="54"/>
    </row>
    <row r="401" spans="5:14">
      <c r="E401" s="54"/>
      <c r="F401" s="54"/>
      <c r="G401" s="54"/>
      <c r="H401" s="54"/>
    </row>
    <row r="402" spans="5:14">
      <c r="E402" s="54"/>
      <c r="F402" s="54"/>
      <c r="G402" s="54"/>
      <c r="H402" s="54"/>
    </row>
    <row r="407" spans="5:14">
      <c r="J407" s="54"/>
      <c r="K407" s="54"/>
      <c r="L407" s="54"/>
      <c r="M407" s="54"/>
      <c r="N407" s="54"/>
    </row>
    <row r="408" spans="5:14">
      <c r="J408" s="54"/>
      <c r="K408" s="54"/>
      <c r="L408" s="54"/>
      <c r="M408" s="54"/>
      <c r="N408" s="54"/>
    </row>
    <row r="409" spans="5:14">
      <c r="J409" s="54"/>
      <c r="K409" s="54"/>
      <c r="L409" s="54"/>
      <c r="M409" s="54"/>
      <c r="N409" s="54"/>
    </row>
    <row r="410" spans="5:14">
      <c r="J410" s="54"/>
      <c r="K410" s="54"/>
      <c r="L410" s="54"/>
      <c r="M410" s="54"/>
      <c r="N410" s="54"/>
    </row>
    <row r="411" spans="5:14">
      <c r="J411" s="54"/>
      <c r="K411" s="54"/>
      <c r="L411" s="54"/>
      <c r="M411" s="54"/>
      <c r="N411" s="54"/>
    </row>
    <row r="412" spans="5:14">
      <c r="J412" s="54"/>
      <c r="K412" s="54"/>
      <c r="L412" s="54"/>
      <c r="M412" s="54"/>
      <c r="N412" s="54"/>
    </row>
    <row r="413" spans="5:14">
      <c r="J413" s="54"/>
      <c r="K413" s="54"/>
      <c r="L413" s="54"/>
      <c r="M413" s="54"/>
      <c r="N413" s="54"/>
    </row>
    <row r="414" spans="5:14">
      <c r="J414" s="54"/>
      <c r="K414" s="54"/>
      <c r="L414" s="54"/>
      <c r="M414" s="54"/>
      <c r="N414" s="54"/>
    </row>
    <row r="417" spans="5:14" s="54" customFormat="1">
      <c r="E417" s="60"/>
      <c r="F417" s="60"/>
      <c r="G417" s="60"/>
      <c r="H417" s="60"/>
      <c r="J417" s="60"/>
      <c r="K417" s="60"/>
      <c r="L417" s="60"/>
      <c r="M417" s="60"/>
      <c r="N417" s="60"/>
    </row>
    <row r="418" spans="5:14" s="54" customFormat="1">
      <c r="E418" s="60"/>
      <c r="F418" s="60"/>
      <c r="G418" s="60"/>
      <c r="H418" s="60"/>
      <c r="J418" s="60"/>
      <c r="K418" s="60"/>
      <c r="L418" s="60"/>
      <c r="M418" s="60"/>
      <c r="N418" s="60"/>
    </row>
    <row r="419" spans="5:14" s="54" customFormat="1">
      <c r="E419" s="60"/>
      <c r="F419" s="60"/>
      <c r="G419" s="60"/>
      <c r="H419" s="60"/>
      <c r="J419" s="60"/>
      <c r="K419" s="60"/>
      <c r="L419" s="60"/>
      <c r="M419" s="60"/>
      <c r="N419" s="60"/>
    </row>
    <row r="420" spans="5:14" s="54" customFormat="1">
      <c r="E420" s="60"/>
      <c r="F420" s="60"/>
      <c r="G420" s="60"/>
      <c r="H420" s="60"/>
      <c r="J420" s="60"/>
      <c r="K420" s="60"/>
      <c r="L420" s="60"/>
      <c r="M420" s="60"/>
      <c r="N420" s="60"/>
    </row>
    <row r="421" spans="5:14" s="54" customFormat="1">
      <c r="E421" s="60"/>
      <c r="F421" s="60"/>
      <c r="G421" s="60"/>
      <c r="H421" s="60"/>
      <c r="J421" s="60"/>
      <c r="K421" s="60"/>
      <c r="L421" s="60"/>
      <c r="M421" s="60"/>
      <c r="N421" s="60"/>
    </row>
    <row r="422" spans="5:14" s="54" customFormat="1">
      <c r="E422" s="60"/>
      <c r="F422" s="60"/>
      <c r="G422" s="60"/>
      <c r="H422" s="60"/>
      <c r="J422" s="60"/>
      <c r="K422" s="60"/>
      <c r="L422" s="60"/>
      <c r="M422" s="60"/>
      <c r="N422" s="60"/>
    </row>
    <row r="423" spans="5:14" s="54" customFormat="1">
      <c r="E423" s="60"/>
      <c r="F423" s="60"/>
      <c r="G423" s="60"/>
      <c r="H423" s="60"/>
      <c r="J423" s="60"/>
      <c r="K423" s="60"/>
      <c r="L423" s="60"/>
      <c r="M423" s="60"/>
      <c r="N423" s="60"/>
    </row>
    <row r="424" spans="5:14" s="54" customFormat="1">
      <c r="E424" s="60"/>
      <c r="F424" s="60"/>
      <c r="G424" s="60"/>
      <c r="H424" s="60"/>
      <c r="J424" s="60"/>
      <c r="K424" s="60"/>
      <c r="L424" s="60"/>
      <c r="M424" s="60"/>
      <c r="N424" s="60"/>
    </row>
    <row r="463" spans="5:8">
      <c r="E463" s="54"/>
      <c r="F463" s="54"/>
      <c r="G463" s="54"/>
      <c r="H463" s="54"/>
    </row>
    <row r="464" spans="5:8">
      <c r="E464" s="54"/>
      <c r="F464" s="54"/>
      <c r="G464" s="54"/>
      <c r="H464" s="54"/>
    </row>
    <row r="465" spans="5:14">
      <c r="E465" s="54"/>
      <c r="F465" s="54"/>
      <c r="G465" s="54"/>
      <c r="H465" s="54"/>
    </row>
    <row r="466" spans="5:14">
      <c r="E466" s="54"/>
      <c r="F466" s="54"/>
      <c r="G466" s="54"/>
      <c r="H466" s="54"/>
    </row>
    <row r="467" spans="5:14">
      <c r="E467" s="54"/>
      <c r="F467" s="54"/>
      <c r="G467" s="54"/>
      <c r="H467" s="54"/>
    </row>
    <row r="468" spans="5:14">
      <c r="E468" s="54"/>
      <c r="F468" s="54"/>
      <c r="G468" s="54"/>
      <c r="H468" s="54"/>
    </row>
    <row r="469" spans="5:14">
      <c r="E469" s="54"/>
      <c r="F469" s="54"/>
      <c r="G469" s="54"/>
      <c r="H469" s="54"/>
    </row>
    <row r="470" spans="5:14">
      <c r="E470" s="54"/>
      <c r="F470" s="54"/>
      <c r="G470" s="54"/>
      <c r="H470" s="54"/>
    </row>
    <row r="475" spans="5:14">
      <c r="J475" s="54"/>
      <c r="K475" s="54"/>
      <c r="L475" s="54"/>
      <c r="M475" s="54"/>
      <c r="N475" s="54"/>
    </row>
    <row r="476" spans="5:14">
      <c r="J476" s="54"/>
      <c r="K476" s="54"/>
      <c r="L476" s="54"/>
      <c r="M476" s="54"/>
      <c r="N476" s="54"/>
    </row>
    <row r="477" spans="5:14">
      <c r="J477" s="54"/>
      <c r="K477" s="54"/>
      <c r="L477" s="54"/>
      <c r="M477" s="54"/>
      <c r="N477" s="54"/>
    </row>
    <row r="478" spans="5:14">
      <c r="J478" s="54"/>
      <c r="K478" s="54"/>
      <c r="L478" s="54"/>
      <c r="M478" s="54"/>
      <c r="N478" s="54"/>
    </row>
    <row r="479" spans="5:14">
      <c r="J479" s="54"/>
      <c r="K479" s="54"/>
      <c r="L479" s="54"/>
      <c r="M479" s="54"/>
      <c r="N479" s="54"/>
    </row>
    <row r="480" spans="5:14">
      <c r="J480" s="54"/>
      <c r="K480" s="54"/>
      <c r="L480" s="54"/>
      <c r="M480" s="54"/>
      <c r="N480" s="54"/>
    </row>
    <row r="481" spans="5:14">
      <c r="J481" s="54"/>
      <c r="K481" s="54"/>
      <c r="L481" s="54"/>
      <c r="M481" s="54"/>
      <c r="N481" s="54"/>
    </row>
    <row r="482" spans="5:14">
      <c r="J482" s="54"/>
      <c r="K482" s="54"/>
      <c r="L482" s="54"/>
      <c r="M482" s="54"/>
      <c r="N482" s="54"/>
    </row>
    <row r="485" spans="5:14" s="54" customFormat="1">
      <c r="E485" s="60"/>
      <c r="F485" s="60"/>
      <c r="G485" s="60"/>
      <c r="H485" s="60"/>
      <c r="J485" s="60"/>
      <c r="K485" s="60"/>
      <c r="L485" s="60"/>
      <c r="M485" s="60"/>
      <c r="N485" s="60"/>
    </row>
    <row r="486" spans="5:14" s="54" customFormat="1">
      <c r="E486" s="60"/>
      <c r="F486" s="60"/>
      <c r="G486" s="60"/>
      <c r="H486" s="60"/>
      <c r="J486" s="60"/>
      <c r="K486" s="60"/>
      <c r="L486" s="60"/>
      <c r="M486" s="60"/>
      <c r="N486" s="60"/>
    </row>
    <row r="487" spans="5:14" s="54" customFormat="1">
      <c r="E487" s="60"/>
      <c r="F487" s="60"/>
      <c r="G487" s="60"/>
      <c r="H487" s="60"/>
      <c r="J487" s="60"/>
      <c r="K487" s="60"/>
      <c r="L487" s="60"/>
      <c r="M487" s="60"/>
      <c r="N487" s="60"/>
    </row>
    <row r="488" spans="5:14" s="54" customFormat="1">
      <c r="E488" s="60"/>
      <c r="F488" s="60"/>
      <c r="G488" s="60"/>
      <c r="H488" s="60"/>
      <c r="J488" s="60"/>
      <c r="K488" s="60"/>
      <c r="L488" s="60"/>
      <c r="M488" s="60"/>
      <c r="N488" s="60"/>
    </row>
    <row r="489" spans="5:14" s="54" customFormat="1">
      <c r="E489" s="60"/>
      <c r="F489" s="60"/>
      <c r="G489" s="60"/>
      <c r="H489" s="60"/>
      <c r="J489" s="60"/>
      <c r="K489" s="60"/>
      <c r="L489" s="60"/>
      <c r="M489" s="60"/>
      <c r="N489" s="60"/>
    </row>
    <row r="490" spans="5:14" s="54" customFormat="1">
      <c r="E490" s="60"/>
      <c r="F490" s="60"/>
      <c r="G490" s="60"/>
      <c r="H490" s="60"/>
      <c r="J490" s="60"/>
      <c r="K490" s="60"/>
      <c r="L490" s="60"/>
      <c r="M490" s="60"/>
      <c r="N490" s="60"/>
    </row>
    <row r="491" spans="5:14" s="54" customFormat="1">
      <c r="E491" s="60"/>
      <c r="F491" s="60"/>
      <c r="G491" s="60"/>
      <c r="H491" s="60"/>
      <c r="J491" s="60"/>
      <c r="K491" s="60"/>
      <c r="L491" s="60"/>
      <c r="M491" s="60"/>
      <c r="N491" s="60"/>
    </row>
    <row r="492" spans="5:14" s="54" customFormat="1">
      <c r="E492" s="60"/>
      <c r="F492" s="60"/>
      <c r="G492" s="60"/>
      <c r="H492" s="60"/>
      <c r="J492" s="60"/>
      <c r="K492" s="60"/>
      <c r="L492" s="60"/>
      <c r="M492" s="60"/>
      <c r="N492" s="60"/>
    </row>
  </sheetData>
  <mergeCells count="3">
    <mergeCell ref="E4:E5"/>
    <mergeCell ref="F4:F5"/>
    <mergeCell ref="B2:E2"/>
  </mergeCells>
  <phoneticPr fontId="1"/>
  <printOptions headings="1"/>
  <pageMargins left="0.78740157480314965" right="0.39370078740157483" top="0.98425196850393704" bottom="0.39370078740157483" header="0.39370078740157483" footer="0.15748031496062992"/>
  <pageSetup paperSize="8" scale="55" pageOrder="overThenDown" orientation="landscape" horizontalDpi="300" verticalDpi="300" r:id="rId1"/>
  <headerFooter differentFirst="1">
    <firstHeader>&amp;L&amp;"ＤＦ特太ゴシック体,標準"&amp;16別表第２　保育所（保育認定）</firstHeader>
  </headerFooter>
  <rowBreaks count="6" manualBreakCount="6">
    <brk id="144" max="16383" man="1"/>
    <brk id="212" max="16383" man="1"/>
    <brk id="280" max="16383" man="1"/>
    <brk id="348" max="16383" man="1"/>
    <brk id="416" max="16383" man="1"/>
    <brk id="48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DB453-680B-4240-84C1-418CC770E656}">
  <sheetPr>
    <tabColor theme="9" tint="0.39997558519241921"/>
  </sheetPr>
  <dimension ref="B2:D17"/>
  <sheetViews>
    <sheetView workbookViewId="0">
      <selection activeCell="Q71" sqref="Q71:R71"/>
    </sheetView>
  </sheetViews>
  <sheetFormatPr defaultColWidth="9" defaultRowHeight="16.2"/>
  <cols>
    <col min="1" max="1" width="9" style="2"/>
    <col min="2" max="4" width="12.5" style="2" customWidth="1"/>
    <col min="5" max="16384" width="9" style="2"/>
  </cols>
  <sheetData>
    <row r="2" spans="2:4">
      <c r="B2" s="1" t="s">
        <v>209</v>
      </c>
      <c r="C2" s="258">
        <v>4800</v>
      </c>
    </row>
    <row r="4" spans="2:4">
      <c r="B4" s="1" t="s">
        <v>204</v>
      </c>
      <c r="C4" s="29" t="s">
        <v>86</v>
      </c>
      <c r="D4" s="1" t="s">
        <v>394</v>
      </c>
    </row>
    <row r="5" spans="2:4">
      <c r="B5" s="72" t="s">
        <v>347</v>
      </c>
      <c r="C5" s="1">
        <f>月初児童数!AJ8+月初児童数!AK8</f>
        <v>0</v>
      </c>
      <c r="D5" s="256">
        <f>IFERROR($C$2*C5,0)</f>
        <v>0</v>
      </c>
    </row>
    <row r="6" spans="2:4">
      <c r="B6" s="72" t="s">
        <v>18</v>
      </c>
      <c r="C6" s="1">
        <f>月初児童数!AJ9+月初児童数!AK9</f>
        <v>0</v>
      </c>
      <c r="D6" s="256">
        <f t="shared" ref="D6:D16" si="0">IFERROR($C$2*C6,0)</f>
        <v>0</v>
      </c>
    </row>
    <row r="7" spans="2:4">
      <c r="B7" s="72" t="s">
        <v>19</v>
      </c>
      <c r="C7" s="1">
        <f>月初児童数!AJ10+月初児童数!AK10</f>
        <v>0</v>
      </c>
      <c r="D7" s="256">
        <f t="shared" si="0"/>
        <v>0</v>
      </c>
    </row>
    <row r="8" spans="2:4">
      <c r="B8" s="72" t="s">
        <v>20</v>
      </c>
      <c r="C8" s="1">
        <f>月初児童数!AJ11+月初児童数!AK11</f>
        <v>0</v>
      </c>
      <c r="D8" s="256">
        <f t="shared" si="0"/>
        <v>0</v>
      </c>
    </row>
    <row r="9" spans="2:4">
      <c r="B9" s="72" t="s">
        <v>21</v>
      </c>
      <c r="C9" s="1">
        <f>月初児童数!AJ12+月初児童数!AK12</f>
        <v>0</v>
      </c>
      <c r="D9" s="256">
        <f t="shared" si="0"/>
        <v>0</v>
      </c>
    </row>
    <row r="10" spans="2:4">
      <c r="B10" s="72" t="s">
        <v>22</v>
      </c>
      <c r="C10" s="1">
        <f>月初児童数!AJ13+月初児童数!AK13</f>
        <v>0</v>
      </c>
      <c r="D10" s="256">
        <f t="shared" si="0"/>
        <v>0</v>
      </c>
    </row>
    <row r="11" spans="2:4">
      <c r="B11" s="72" t="s">
        <v>206</v>
      </c>
      <c r="C11" s="1">
        <f>月初児童数!AJ14+月初児童数!AK14</f>
        <v>0</v>
      </c>
      <c r="D11" s="256">
        <f t="shared" si="0"/>
        <v>0</v>
      </c>
    </row>
    <row r="12" spans="2:4">
      <c r="B12" s="72" t="s">
        <v>207</v>
      </c>
      <c r="C12" s="1">
        <f>月初児童数!AJ15+月初児童数!AK15</f>
        <v>0</v>
      </c>
      <c r="D12" s="256">
        <f t="shared" si="0"/>
        <v>0</v>
      </c>
    </row>
    <row r="13" spans="2:4">
      <c r="B13" s="72" t="s">
        <v>208</v>
      </c>
      <c r="C13" s="1">
        <f>月初児童数!AJ16+月初児童数!AK16</f>
        <v>0</v>
      </c>
      <c r="D13" s="256">
        <f t="shared" si="0"/>
        <v>0</v>
      </c>
    </row>
    <row r="14" spans="2:4">
      <c r="B14" s="72" t="s">
        <v>26</v>
      </c>
      <c r="C14" s="1">
        <f>月初児童数!AJ17+月初児童数!AK17</f>
        <v>0</v>
      </c>
      <c r="D14" s="256">
        <f t="shared" si="0"/>
        <v>0</v>
      </c>
    </row>
    <row r="15" spans="2:4">
      <c r="B15" s="72" t="s">
        <v>27</v>
      </c>
      <c r="C15" s="1">
        <f>月初児童数!AJ18+月初児童数!AK18</f>
        <v>0</v>
      </c>
      <c r="D15" s="256">
        <f t="shared" si="0"/>
        <v>0</v>
      </c>
    </row>
    <row r="16" spans="2:4">
      <c r="B16" s="72" t="s">
        <v>28</v>
      </c>
      <c r="C16" s="1">
        <f>月初児童数!AJ19+月初児童数!AK19</f>
        <v>0</v>
      </c>
      <c r="D16" s="256">
        <f t="shared" si="0"/>
        <v>0</v>
      </c>
    </row>
    <row r="17" spans="2:4">
      <c r="B17" s="1" t="s">
        <v>29</v>
      </c>
      <c r="C17" s="1">
        <f>SUM(C5:C16)</f>
        <v>0</v>
      </c>
      <c r="D17" s="256">
        <f>IFERROR(SUM(D5:D16),0)</f>
        <v>0</v>
      </c>
    </row>
  </sheetData>
  <phoneticPr fontId="1"/>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90872-4387-4A7B-BD5F-E72AFD58E5EB}">
  <sheetPr>
    <tabColor theme="9" tint="0.39997558519241921"/>
  </sheetPr>
  <dimension ref="A1:V492"/>
  <sheetViews>
    <sheetView workbookViewId="0">
      <selection activeCell="Q71" sqref="Q71:R71"/>
    </sheetView>
  </sheetViews>
  <sheetFormatPr defaultRowHeight="16.2"/>
  <cols>
    <col min="1" max="1" width="2" style="54" customWidth="1"/>
    <col min="2" max="4" width="9" style="54"/>
    <col min="5" max="5" width="9" style="60"/>
    <col min="6" max="6" width="1.09765625" style="60" customWidth="1"/>
    <col min="7" max="14" width="9" style="60"/>
    <col min="15" max="15" width="1.09765625" style="60" customWidth="1"/>
    <col min="16" max="18" width="9" style="60"/>
    <col min="19" max="19" width="1.09765625" style="60" customWidth="1"/>
    <col min="20" max="100" width="9" style="60"/>
    <col min="101" max="101" width="1.69921875" style="60" customWidth="1"/>
    <col min="102" max="102" width="2.5" style="60" customWidth="1"/>
    <col min="103" max="103" width="3.59765625" style="60" customWidth="1"/>
    <col min="104" max="104" width="2.69921875" style="60" customWidth="1"/>
    <col min="105" max="105" width="0.8984375" style="60" customWidth="1"/>
    <col min="106" max="106" width="1.19921875" style="60" customWidth="1"/>
    <col min="107" max="107" width="5.3984375" style="60" customWidth="1"/>
    <col min="108" max="108" width="6.5" style="60" customWidth="1"/>
    <col min="109" max="109" width="4.09765625" style="60" customWidth="1"/>
    <col min="110" max="110" width="7.8984375" style="60" customWidth="1"/>
    <col min="111" max="111" width="8.69921875" style="60" customWidth="1"/>
    <col min="112" max="115" width="6.19921875" style="60" customWidth="1"/>
    <col min="116" max="116" width="4.8984375" style="60" customWidth="1"/>
    <col min="117" max="117" width="2.5" style="60" customWidth="1"/>
    <col min="118" max="118" width="4.8984375" style="60" customWidth="1"/>
    <col min="119" max="356" width="9" style="60"/>
    <col min="357" max="357" width="1.69921875" style="60" customWidth="1"/>
    <col min="358" max="358" width="2.5" style="60" customWidth="1"/>
    <col min="359" max="359" width="3.59765625" style="60" customWidth="1"/>
    <col min="360" max="360" width="2.69921875" style="60" customWidth="1"/>
    <col min="361" max="361" width="0.8984375" style="60" customWidth="1"/>
    <col min="362" max="362" width="1.19921875" style="60" customWidth="1"/>
    <col min="363" max="363" width="5.3984375" style="60" customWidth="1"/>
    <col min="364" max="364" width="6.5" style="60" customWidth="1"/>
    <col min="365" max="365" width="4.09765625" style="60" customWidth="1"/>
    <col min="366" max="366" width="7.8984375" style="60" customWidth="1"/>
    <col min="367" max="367" width="8.69921875" style="60" customWidth="1"/>
    <col min="368" max="371" width="6.19921875" style="60" customWidth="1"/>
    <col min="372" max="372" width="4.8984375" style="60" customWidth="1"/>
    <col min="373" max="373" width="2.5" style="60" customWidth="1"/>
    <col min="374" max="374" width="4.8984375" style="60" customWidth="1"/>
    <col min="375" max="612" width="9" style="60"/>
    <col min="613" max="613" width="1.69921875" style="60" customWidth="1"/>
    <col min="614" max="614" width="2.5" style="60" customWidth="1"/>
    <col min="615" max="615" width="3.59765625" style="60" customWidth="1"/>
    <col min="616" max="616" width="2.69921875" style="60" customWidth="1"/>
    <col min="617" max="617" width="0.8984375" style="60" customWidth="1"/>
    <col min="618" max="618" width="1.19921875" style="60" customWidth="1"/>
    <col min="619" max="619" width="5.3984375" style="60" customWidth="1"/>
    <col min="620" max="620" width="6.5" style="60" customWidth="1"/>
    <col min="621" max="621" width="4.09765625" style="60" customWidth="1"/>
    <col min="622" max="622" width="7.8984375" style="60" customWidth="1"/>
    <col min="623" max="623" width="8.69921875" style="60" customWidth="1"/>
    <col min="624" max="627" width="6.19921875" style="60" customWidth="1"/>
    <col min="628" max="628" width="4.8984375" style="60" customWidth="1"/>
    <col min="629" max="629" width="2.5" style="60" customWidth="1"/>
    <col min="630" max="630" width="4.8984375" style="60" customWidth="1"/>
    <col min="631" max="868" width="9" style="60"/>
    <col min="869" max="869" width="1.69921875" style="60" customWidth="1"/>
    <col min="870" max="870" width="2.5" style="60" customWidth="1"/>
    <col min="871" max="871" width="3.59765625" style="60" customWidth="1"/>
    <col min="872" max="872" width="2.69921875" style="60" customWidth="1"/>
    <col min="873" max="873" width="0.8984375" style="60" customWidth="1"/>
    <col min="874" max="874" width="1.19921875" style="60" customWidth="1"/>
    <col min="875" max="875" width="5.3984375" style="60" customWidth="1"/>
    <col min="876" max="876" width="6.5" style="60" customWidth="1"/>
    <col min="877" max="877" width="4.09765625" style="60" customWidth="1"/>
    <col min="878" max="878" width="7.8984375" style="60" customWidth="1"/>
    <col min="879" max="879" width="8.69921875" style="60" customWidth="1"/>
    <col min="880" max="883" width="6.19921875" style="60" customWidth="1"/>
    <col min="884" max="884" width="4.8984375" style="60" customWidth="1"/>
    <col min="885" max="885" width="2.5" style="60" customWidth="1"/>
    <col min="886" max="886" width="4.8984375" style="60" customWidth="1"/>
    <col min="887" max="1124" width="9" style="60"/>
    <col min="1125" max="1125" width="1.69921875" style="60" customWidth="1"/>
    <col min="1126" max="1126" width="2.5" style="60" customWidth="1"/>
    <col min="1127" max="1127" width="3.59765625" style="60" customWidth="1"/>
    <col min="1128" max="1128" width="2.69921875" style="60" customWidth="1"/>
    <col min="1129" max="1129" width="0.8984375" style="60" customWidth="1"/>
    <col min="1130" max="1130" width="1.19921875" style="60" customWidth="1"/>
    <col min="1131" max="1131" width="5.3984375" style="60" customWidth="1"/>
    <col min="1132" max="1132" width="6.5" style="60" customWidth="1"/>
    <col min="1133" max="1133" width="4.09765625" style="60" customWidth="1"/>
    <col min="1134" max="1134" width="7.8984375" style="60" customWidth="1"/>
    <col min="1135" max="1135" width="8.69921875" style="60" customWidth="1"/>
    <col min="1136" max="1139" width="6.19921875" style="60" customWidth="1"/>
    <col min="1140" max="1140" width="4.8984375" style="60" customWidth="1"/>
    <col min="1141" max="1141" width="2.5" style="60" customWidth="1"/>
    <col min="1142" max="1142" width="4.8984375" style="60" customWidth="1"/>
    <col min="1143" max="1380" width="9" style="60"/>
    <col min="1381" max="1381" width="1.69921875" style="60" customWidth="1"/>
    <col min="1382" max="1382" width="2.5" style="60" customWidth="1"/>
    <col min="1383" max="1383" width="3.59765625" style="60" customWidth="1"/>
    <col min="1384" max="1384" width="2.69921875" style="60" customWidth="1"/>
    <col min="1385" max="1385" width="0.8984375" style="60" customWidth="1"/>
    <col min="1386" max="1386" width="1.19921875" style="60" customWidth="1"/>
    <col min="1387" max="1387" width="5.3984375" style="60" customWidth="1"/>
    <col min="1388" max="1388" width="6.5" style="60" customWidth="1"/>
    <col min="1389" max="1389" width="4.09765625" style="60" customWidth="1"/>
    <col min="1390" max="1390" width="7.8984375" style="60" customWidth="1"/>
    <col min="1391" max="1391" width="8.69921875" style="60" customWidth="1"/>
    <col min="1392" max="1395" width="6.19921875" style="60" customWidth="1"/>
    <col min="1396" max="1396" width="4.8984375" style="60" customWidth="1"/>
    <col min="1397" max="1397" width="2.5" style="60" customWidth="1"/>
    <col min="1398" max="1398" width="4.8984375" style="60" customWidth="1"/>
    <col min="1399" max="1636" width="9" style="60"/>
    <col min="1637" max="1637" width="1.69921875" style="60" customWidth="1"/>
    <col min="1638" max="1638" width="2.5" style="60" customWidth="1"/>
    <col min="1639" max="1639" width="3.59765625" style="60" customWidth="1"/>
    <col min="1640" max="1640" width="2.69921875" style="60" customWidth="1"/>
    <col min="1641" max="1641" width="0.8984375" style="60" customWidth="1"/>
    <col min="1642" max="1642" width="1.19921875" style="60" customWidth="1"/>
    <col min="1643" max="1643" width="5.3984375" style="60" customWidth="1"/>
    <col min="1644" max="1644" width="6.5" style="60" customWidth="1"/>
    <col min="1645" max="1645" width="4.09765625" style="60" customWidth="1"/>
    <col min="1646" max="1646" width="7.8984375" style="60" customWidth="1"/>
    <col min="1647" max="1647" width="8.69921875" style="60" customWidth="1"/>
    <col min="1648" max="1651" width="6.19921875" style="60" customWidth="1"/>
    <col min="1652" max="1652" width="4.8984375" style="60" customWidth="1"/>
    <col min="1653" max="1653" width="2.5" style="60" customWidth="1"/>
    <col min="1654" max="1654" width="4.8984375" style="60" customWidth="1"/>
    <col min="1655" max="1892" width="9" style="60"/>
    <col min="1893" max="1893" width="1.69921875" style="60" customWidth="1"/>
    <col min="1894" max="1894" width="2.5" style="60" customWidth="1"/>
    <col min="1895" max="1895" width="3.59765625" style="60" customWidth="1"/>
    <col min="1896" max="1896" width="2.69921875" style="60" customWidth="1"/>
    <col min="1897" max="1897" width="0.8984375" style="60" customWidth="1"/>
    <col min="1898" max="1898" width="1.19921875" style="60" customWidth="1"/>
    <col min="1899" max="1899" width="5.3984375" style="60" customWidth="1"/>
    <col min="1900" max="1900" width="6.5" style="60" customWidth="1"/>
    <col min="1901" max="1901" width="4.09765625" style="60" customWidth="1"/>
    <col min="1902" max="1902" width="7.8984375" style="60" customWidth="1"/>
    <col min="1903" max="1903" width="8.69921875" style="60" customWidth="1"/>
    <col min="1904" max="1907" width="6.19921875" style="60" customWidth="1"/>
    <col min="1908" max="1908" width="4.8984375" style="60" customWidth="1"/>
    <col min="1909" max="1909" width="2.5" style="60" customWidth="1"/>
    <col min="1910" max="1910" width="4.8984375" style="60" customWidth="1"/>
    <col min="1911" max="2148" width="9" style="60"/>
    <col min="2149" max="2149" width="1.69921875" style="60" customWidth="1"/>
    <col min="2150" max="2150" width="2.5" style="60" customWidth="1"/>
    <col min="2151" max="2151" width="3.59765625" style="60" customWidth="1"/>
    <col min="2152" max="2152" width="2.69921875" style="60" customWidth="1"/>
    <col min="2153" max="2153" width="0.8984375" style="60" customWidth="1"/>
    <col min="2154" max="2154" width="1.19921875" style="60" customWidth="1"/>
    <col min="2155" max="2155" width="5.3984375" style="60" customWidth="1"/>
    <col min="2156" max="2156" width="6.5" style="60" customWidth="1"/>
    <col min="2157" max="2157" width="4.09765625" style="60" customWidth="1"/>
    <col min="2158" max="2158" width="7.8984375" style="60" customWidth="1"/>
    <col min="2159" max="2159" width="8.69921875" style="60" customWidth="1"/>
    <col min="2160" max="2163" width="6.19921875" style="60" customWidth="1"/>
    <col min="2164" max="2164" width="4.8984375" style="60" customWidth="1"/>
    <col min="2165" max="2165" width="2.5" style="60" customWidth="1"/>
    <col min="2166" max="2166" width="4.8984375" style="60" customWidth="1"/>
    <col min="2167" max="2404" width="9" style="60"/>
    <col min="2405" max="2405" width="1.69921875" style="60" customWidth="1"/>
    <col min="2406" max="2406" width="2.5" style="60" customWidth="1"/>
    <col min="2407" max="2407" width="3.59765625" style="60" customWidth="1"/>
    <col min="2408" max="2408" width="2.69921875" style="60" customWidth="1"/>
    <col min="2409" max="2409" width="0.8984375" style="60" customWidth="1"/>
    <col min="2410" max="2410" width="1.19921875" style="60" customWidth="1"/>
    <col min="2411" max="2411" width="5.3984375" style="60" customWidth="1"/>
    <col min="2412" max="2412" width="6.5" style="60" customWidth="1"/>
    <col min="2413" max="2413" width="4.09765625" style="60" customWidth="1"/>
    <col min="2414" max="2414" width="7.8984375" style="60" customWidth="1"/>
    <col min="2415" max="2415" width="8.69921875" style="60" customWidth="1"/>
    <col min="2416" max="2419" width="6.19921875" style="60" customWidth="1"/>
    <col min="2420" max="2420" width="4.8984375" style="60" customWidth="1"/>
    <col min="2421" max="2421" width="2.5" style="60" customWidth="1"/>
    <col min="2422" max="2422" width="4.8984375" style="60" customWidth="1"/>
    <col min="2423" max="2660" width="9" style="60"/>
    <col min="2661" max="2661" width="1.69921875" style="60" customWidth="1"/>
    <col min="2662" max="2662" width="2.5" style="60" customWidth="1"/>
    <col min="2663" max="2663" width="3.59765625" style="60" customWidth="1"/>
    <col min="2664" max="2664" width="2.69921875" style="60" customWidth="1"/>
    <col min="2665" max="2665" width="0.8984375" style="60" customWidth="1"/>
    <col min="2666" max="2666" width="1.19921875" style="60" customWidth="1"/>
    <col min="2667" max="2667" width="5.3984375" style="60" customWidth="1"/>
    <col min="2668" max="2668" width="6.5" style="60" customWidth="1"/>
    <col min="2669" max="2669" width="4.09765625" style="60" customWidth="1"/>
    <col min="2670" max="2670" width="7.8984375" style="60" customWidth="1"/>
    <col min="2671" max="2671" width="8.69921875" style="60" customWidth="1"/>
    <col min="2672" max="2675" width="6.19921875" style="60" customWidth="1"/>
    <col min="2676" max="2676" width="4.8984375" style="60" customWidth="1"/>
    <col min="2677" max="2677" width="2.5" style="60" customWidth="1"/>
    <col min="2678" max="2678" width="4.8984375" style="60" customWidth="1"/>
    <col min="2679" max="2916" width="9" style="60"/>
    <col min="2917" max="2917" width="1.69921875" style="60" customWidth="1"/>
    <col min="2918" max="2918" width="2.5" style="60" customWidth="1"/>
    <col min="2919" max="2919" width="3.59765625" style="60" customWidth="1"/>
    <col min="2920" max="2920" width="2.69921875" style="60" customWidth="1"/>
    <col min="2921" max="2921" width="0.8984375" style="60" customWidth="1"/>
    <col min="2922" max="2922" width="1.19921875" style="60" customWidth="1"/>
    <col min="2923" max="2923" width="5.3984375" style="60" customWidth="1"/>
    <col min="2924" max="2924" width="6.5" style="60" customWidth="1"/>
    <col min="2925" max="2925" width="4.09765625" style="60" customWidth="1"/>
    <col min="2926" max="2926" width="7.8984375" style="60" customWidth="1"/>
    <col min="2927" max="2927" width="8.69921875" style="60" customWidth="1"/>
    <col min="2928" max="2931" width="6.19921875" style="60" customWidth="1"/>
    <col min="2932" max="2932" width="4.8984375" style="60" customWidth="1"/>
    <col min="2933" max="2933" width="2.5" style="60" customWidth="1"/>
    <col min="2934" max="2934" width="4.8984375" style="60" customWidth="1"/>
    <col min="2935" max="3172" width="9" style="60"/>
    <col min="3173" max="3173" width="1.69921875" style="60" customWidth="1"/>
    <col min="3174" max="3174" width="2.5" style="60" customWidth="1"/>
    <col min="3175" max="3175" width="3.59765625" style="60" customWidth="1"/>
    <col min="3176" max="3176" width="2.69921875" style="60" customWidth="1"/>
    <col min="3177" max="3177" width="0.8984375" style="60" customWidth="1"/>
    <col min="3178" max="3178" width="1.19921875" style="60" customWidth="1"/>
    <col min="3179" max="3179" width="5.3984375" style="60" customWidth="1"/>
    <col min="3180" max="3180" width="6.5" style="60" customWidth="1"/>
    <col min="3181" max="3181" width="4.09765625" style="60" customWidth="1"/>
    <col min="3182" max="3182" width="7.8984375" style="60" customWidth="1"/>
    <col min="3183" max="3183" width="8.69921875" style="60" customWidth="1"/>
    <col min="3184" max="3187" width="6.19921875" style="60" customWidth="1"/>
    <col min="3188" max="3188" width="4.8984375" style="60" customWidth="1"/>
    <col min="3189" max="3189" width="2.5" style="60" customWidth="1"/>
    <col min="3190" max="3190" width="4.8984375" style="60" customWidth="1"/>
    <col min="3191" max="3428" width="9" style="60"/>
    <col min="3429" max="3429" width="1.69921875" style="60" customWidth="1"/>
    <col min="3430" max="3430" width="2.5" style="60" customWidth="1"/>
    <col min="3431" max="3431" width="3.59765625" style="60" customWidth="1"/>
    <col min="3432" max="3432" width="2.69921875" style="60" customWidth="1"/>
    <col min="3433" max="3433" width="0.8984375" style="60" customWidth="1"/>
    <col min="3434" max="3434" width="1.19921875" style="60" customWidth="1"/>
    <col min="3435" max="3435" width="5.3984375" style="60" customWidth="1"/>
    <col min="3436" max="3436" width="6.5" style="60" customWidth="1"/>
    <col min="3437" max="3437" width="4.09765625" style="60" customWidth="1"/>
    <col min="3438" max="3438" width="7.8984375" style="60" customWidth="1"/>
    <col min="3439" max="3439" width="8.69921875" style="60" customWidth="1"/>
    <col min="3440" max="3443" width="6.19921875" style="60" customWidth="1"/>
    <col min="3444" max="3444" width="4.8984375" style="60" customWidth="1"/>
    <col min="3445" max="3445" width="2.5" style="60" customWidth="1"/>
    <col min="3446" max="3446" width="4.8984375" style="60" customWidth="1"/>
    <col min="3447" max="3684" width="9" style="60"/>
    <col min="3685" max="3685" width="1.69921875" style="60" customWidth="1"/>
    <col min="3686" max="3686" width="2.5" style="60" customWidth="1"/>
    <col min="3687" max="3687" width="3.59765625" style="60" customWidth="1"/>
    <col min="3688" max="3688" width="2.69921875" style="60" customWidth="1"/>
    <col min="3689" max="3689" width="0.8984375" style="60" customWidth="1"/>
    <col min="3690" max="3690" width="1.19921875" style="60" customWidth="1"/>
    <col min="3691" max="3691" width="5.3984375" style="60" customWidth="1"/>
    <col min="3692" max="3692" width="6.5" style="60" customWidth="1"/>
    <col min="3693" max="3693" width="4.09765625" style="60" customWidth="1"/>
    <col min="3694" max="3694" width="7.8984375" style="60" customWidth="1"/>
    <col min="3695" max="3695" width="8.69921875" style="60" customWidth="1"/>
    <col min="3696" max="3699" width="6.19921875" style="60" customWidth="1"/>
    <col min="3700" max="3700" width="4.8984375" style="60" customWidth="1"/>
    <col min="3701" max="3701" width="2.5" style="60" customWidth="1"/>
    <col min="3702" max="3702" width="4.8984375" style="60" customWidth="1"/>
    <col min="3703" max="3940" width="9" style="60"/>
    <col min="3941" max="3941" width="1.69921875" style="60" customWidth="1"/>
    <col min="3942" max="3942" width="2.5" style="60" customWidth="1"/>
    <col min="3943" max="3943" width="3.59765625" style="60" customWidth="1"/>
    <col min="3944" max="3944" width="2.69921875" style="60" customWidth="1"/>
    <col min="3945" max="3945" width="0.8984375" style="60" customWidth="1"/>
    <col min="3946" max="3946" width="1.19921875" style="60" customWidth="1"/>
    <col min="3947" max="3947" width="5.3984375" style="60" customWidth="1"/>
    <col min="3948" max="3948" width="6.5" style="60" customWidth="1"/>
    <col min="3949" max="3949" width="4.09765625" style="60" customWidth="1"/>
    <col min="3950" max="3950" width="7.8984375" style="60" customWidth="1"/>
    <col min="3951" max="3951" width="8.69921875" style="60" customWidth="1"/>
    <col min="3952" max="3955" width="6.19921875" style="60" customWidth="1"/>
    <col min="3956" max="3956" width="4.8984375" style="60" customWidth="1"/>
    <col min="3957" max="3957" width="2.5" style="60" customWidth="1"/>
    <col min="3958" max="3958" width="4.8984375" style="60" customWidth="1"/>
    <col min="3959" max="4196" width="9" style="60"/>
    <col min="4197" max="4197" width="1.69921875" style="60" customWidth="1"/>
    <col min="4198" max="4198" width="2.5" style="60" customWidth="1"/>
    <col min="4199" max="4199" width="3.59765625" style="60" customWidth="1"/>
    <col min="4200" max="4200" width="2.69921875" style="60" customWidth="1"/>
    <col min="4201" max="4201" width="0.8984375" style="60" customWidth="1"/>
    <col min="4202" max="4202" width="1.19921875" style="60" customWidth="1"/>
    <col min="4203" max="4203" width="5.3984375" style="60" customWidth="1"/>
    <col min="4204" max="4204" width="6.5" style="60" customWidth="1"/>
    <col min="4205" max="4205" width="4.09765625" style="60" customWidth="1"/>
    <col min="4206" max="4206" width="7.8984375" style="60" customWidth="1"/>
    <col min="4207" max="4207" width="8.69921875" style="60" customWidth="1"/>
    <col min="4208" max="4211" width="6.19921875" style="60" customWidth="1"/>
    <col min="4212" max="4212" width="4.8984375" style="60" customWidth="1"/>
    <col min="4213" max="4213" width="2.5" style="60" customWidth="1"/>
    <col min="4214" max="4214" width="4.8984375" style="60" customWidth="1"/>
    <col min="4215" max="4452" width="9" style="60"/>
    <col min="4453" max="4453" width="1.69921875" style="60" customWidth="1"/>
    <col min="4454" max="4454" width="2.5" style="60" customWidth="1"/>
    <col min="4455" max="4455" width="3.59765625" style="60" customWidth="1"/>
    <col min="4456" max="4456" width="2.69921875" style="60" customWidth="1"/>
    <col min="4457" max="4457" width="0.8984375" style="60" customWidth="1"/>
    <col min="4458" max="4458" width="1.19921875" style="60" customWidth="1"/>
    <col min="4459" max="4459" width="5.3984375" style="60" customWidth="1"/>
    <col min="4460" max="4460" width="6.5" style="60" customWidth="1"/>
    <col min="4461" max="4461" width="4.09765625" style="60" customWidth="1"/>
    <col min="4462" max="4462" width="7.8984375" style="60" customWidth="1"/>
    <col min="4463" max="4463" width="8.69921875" style="60" customWidth="1"/>
    <col min="4464" max="4467" width="6.19921875" style="60" customWidth="1"/>
    <col min="4468" max="4468" width="4.8984375" style="60" customWidth="1"/>
    <col min="4469" max="4469" width="2.5" style="60" customWidth="1"/>
    <col min="4470" max="4470" width="4.8984375" style="60" customWidth="1"/>
    <col min="4471" max="4708" width="9" style="60"/>
    <col min="4709" max="4709" width="1.69921875" style="60" customWidth="1"/>
    <col min="4710" max="4710" width="2.5" style="60" customWidth="1"/>
    <col min="4711" max="4711" width="3.59765625" style="60" customWidth="1"/>
    <col min="4712" max="4712" width="2.69921875" style="60" customWidth="1"/>
    <col min="4713" max="4713" width="0.8984375" style="60" customWidth="1"/>
    <col min="4714" max="4714" width="1.19921875" style="60" customWidth="1"/>
    <col min="4715" max="4715" width="5.3984375" style="60" customWidth="1"/>
    <col min="4716" max="4716" width="6.5" style="60" customWidth="1"/>
    <col min="4717" max="4717" width="4.09765625" style="60" customWidth="1"/>
    <col min="4718" max="4718" width="7.8984375" style="60" customWidth="1"/>
    <col min="4719" max="4719" width="8.69921875" style="60" customWidth="1"/>
    <col min="4720" max="4723" width="6.19921875" style="60" customWidth="1"/>
    <col min="4724" max="4724" width="4.8984375" style="60" customWidth="1"/>
    <col min="4725" max="4725" width="2.5" style="60" customWidth="1"/>
    <col min="4726" max="4726" width="4.8984375" style="60" customWidth="1"/>
    <col min="4727" max="4964" width="9" style="60"/>
    <col min="4965" max="4965" width="1.69921875" style="60" customWidth="1"/>
    <col min="4966" max="4966" width="2.5" style="60" customWidth="1"/>
    <col min="4967" max="4967" width="3.59765625" style="60" customWidth="1"/>
    <col min="4968" max="4968" width="2.69921875" style="60" customWidth="1"/>
    <col min="4969" max="4969" width="0.8984375" style="60" customWidth="1"/>
    <col min="4970" max="4970" width="1.19921875" style="60" customWidth="1"/>
    <col min="4971" max="4971" width="5.3984375" style="60" customWidth="1"/>
    <col min="4972" max="4972" width="6.5" style="60" customWidth="1"/>
    <col min="4973" max="4973" width="4.09765625" style="60" customWidth="1"/>
    <col min="4974" max="4974" width="7.8984375" style="60" customWidth="1"/>
    <col min="4975" max="4975" width="8.69921875" style="60" customWidth="1"/>
    <col min="4976" max="4979" width="6.19921875" style="60" customWidth="1"/>
    <col min="4980" max="4980" width="4.8984375" style="60" customWidth="1"/>
    <col min="4981" max="4981" width="2.5" style="60" customWidth="1"/>
    <col min="4982" max="4982" width="4.8984375" style="60" customWidth="1"/>
    <col min="4983" max="5220" width="9" style="60"/>
    <col min="5221" max="5221" width="1.69921875" style="60" customWidth="1"/>
    <col min="5222" max="5222" width="2.5" style="60" customWidth="1"/>
    <col min="5223" max="5223" width="3.59765625" style="60" customWidth="1"/>
    <col min="5224" max="5224" width="2.69921875" style="60" customWidth="1"/>
    <col min="5225" max="5225" width="0.8984375" style="60" customWidth="1"/>
    <col min="5226" max="5226" width="1.19921875" style="60" customWidth="1"/>
    <col min="5227" max="5227" width="5.3984375" style="60" customWidth="1"/>
    <col min="5228" max="5228" width="6.5" style="60" customWidth="1"/>
    <col min="5229" max="5229" width="4.09765625" style="60" customWidth="1"/>
    <col min="5230" max="5230" width="7.8984375" style="60" customWidth="1"/>
    <col min="5231" max="5231" width="8.69921875" style="60" customWidth="1"/>
    <col min="5232" max="5235" width="6.19921875" style="60" customWidth="1"/>
    <col min="5236" max="5236" width="4.8984375" style="60" customWidth="1"/>
    <col min="5237" max="5237" width="2.5" style="60" customWidth="1"/>
    <col min="5238" max="5238" width="4.8984375" style="60" customWidth="1"/>
    <col min="5239" max="5476" width="9" style="60"/>
    <col min="5477" max="5477" width="1.69921875" style="60" customWidth="1"/>
    <col min="5478" max="5478" width="2.5" style="60" customWidth="1"/>
    <col min="5479" max="5479" width="3.59765625" style="60" customWidth="1"/>
    <col min="5480" max="5480" width="2.69921875" style="60" customWidth="1"/>
    <col min="5481" max="5481" width="0.8984375" style="60" customWidth="1"/>
    <col min="5482" max="5482" width="1.19921875" style="60" customWidth="1"/>
    <col min="5483" max="5483" width="5.3984375" style="60" customWidth="1"/>
    <col min="5484" max="5484" width="6.5" style="60" customWidth="1"/>
    <col min="5485" max="5485" width="4.09765625" style="60" customWidth="1"/>
    <col min="5486" max="5486" width="7.8984375" style="60" customWidth="1"/>
    <col min="5487" max="5487" width="8.69921875" style="60" customWidth="1"/>
    <col min="5488" max="5491" width="6.19921875" style="60" customWidth="1"/>
    <col min="5492" max="5492" width="4.8984375" style="60" customWidth="1"/>
    <col min="5493" max="5493" width="2.5" style="60" customWidth="1"/>
    <col min="5494" max="5494" width="4.8984375" style="60" customWidth="1"/>
    <col min="5495" max="5732" width="9" style="60"/>
    <col min="5733" max="5733" width="1.69921875" style="60" customWidth="1"/>
    <col min="5734" max="5734" width="2.5" style="60" customWidth="1"/>
    <col min="5735" max="5735" width="3.59765625" style="60" customWidth="1"/>
    <col min="5736" max="5736" width="2.69921875" style="60" customWidth="1"/>
    <col min="5737" max="5737" width="0.8984375" style="60" customWidth="1"/>
    <col min="5738" max="5738" width="1.19921875" style="60" customWidth="1"/>
    <col min="5739" max="5739" width="5.3984375" style="60" customWidth="1"/>
    <col min="5740" max="5740" width="6.5" style="60" customWidth="1"/>
    <col min="5741" max="5741" width="4.09765625" style="60" customWidth="1"/>
    <col min="5742" max="5742" width="7.8984375" style="60" customWidth="1"/>
    <col min="5743" max="5743" width="8.69921875" style="60" customWidth="1"/>
    <col min="5744" max="5747" width="6.19921875" style="60" customWidth="1"/>
    <col min="5748" max="5748" width="4.8984375" style="60" customWidth="1"/>
    <col min="5749" max="5749" width="2.5" style="60" customWidth="1"/>
    <col min="5750" max="5750" width="4.8984375" style="60" customWidth="1"/>
    <col min="5751" max="5988" width="9" style="60"/>
    <col min="5989" max="5989" width="1.69921875" style="60" customWidth="1"/>
    <col min="5990" max="5990" width="2.5" style="60" customWidth="1"/>
    <col min="5991" max="5991" width="3.59765625" style="60" customWidth="1"/>
    <col min="5992" max="5992" width="2.69921875" style="60" customWidth="1"/>
    <col min="5993" max="5993" width="0.8984375" style="60" customWidth="1"/>
    <col min="5994" max="5994" width="1.19921875" style="60" customWidth="1"/>
    <col min="5995" max="5995" width="5.3984375" style="60" customWidth="1"/>
    <col min="5996" max="5996" width="6.5" style="60" customWidth="1"/>
    <col min="5997" max="5997" width="4.09765625" style="60" customWidth="1"/>
    <col min="5998" max="5998" width="7.8984375" style="60" customWidth="1"/>
    <col min="5999" max="5999" width="8.69921875" style="60" customWidth="1"/>
    <col min="6000" max="6003" width="6.19921875" style="60" customWidth="1"/>
    <col min="6004" max="6004" width="4.8984375" style="60" customWidth="1"/>
    <col min="6005" max="6005" width="2.5" style="60" customWidth="1"/>
    <col min="6006" max="6006" width="4.8984375" style="60" customWidth="1"/>
    <col min="6007" max="6244" width="9" style="60"/>
    <col min="6245" max="6245" width="1.69921875" style="60" customWidth="1"/>
    <col min="6246" max="6246" width="2.5" style="60" customWidth="1"/>
    <col min="6247" max="6247" width="3.59765625" style="60" customWidth="1"/>
    <col min="6248" max="6248" width="2.69921875" style="60" customWidth="1"/>
    <col min="6249" max="6249" width="0.8984375" style="60" customWidth="1"/>
    <col min="6250" max="6250" width="1.19921875" style="60" customWidth="1"/>
    <col min="6251" max="6251" width="5.3984375" style="60" customWidth="1"/>
    <col min="6252" max="6252" width="6.5" style="60" customWidth="1"/>
    <col min="6253" max="6253" width="4.09765625" style="60" customWidth="1"/>
    <col min="6254" max="6254" width="7.8984375" style="60" customWidth="1"/>
    <col min="6255" max="6255" width="8.69921875" style="60" customWidth="1"/>
    <col min="6256" max="6259" width="6.19921875" style="60" customWidth="1"/>
    <col min="6260" max="6260" width="4.8984375" style="60" customWidth="1"/>
    <col min="6261" max="6261" width="2.5" style="60" customWidth="1"/>
    <col min="6262" max="6262" width="4.8984375" style="60" customWidth="1"/>
    <col min="6263" max="6500" width="9" style="60"/>
    <col min="6501" max="6501" width="1.69921875" style="60" customWidth="1"/>
    <col min="6502" max="6502" width="2.5" style="60" customWidth="1"/>
    <col min="6503" max="6503" width="3.59765625" style="60" customWidth="1"/>
    <col min="6504" max="6504" width="2.69921875" style="60" customWidth="1"/>
    <col min="6505" max="6505" width="0.8984375" style="60" customWidth="1"/>
    <col min="6506" max="6506" width="1.19921875" style="60" customWidth="1"/>
    <col min="6507" max="6507" width="5.3984375" style="60" customWidth="1"/>
    <col min="6508" max="6508" width="6.5" style="60" customWidth="1"/>
    <col min="6509" max="6509" width="4.09765625" style="60" customWidth="1"/>
    <col min="6510" max="6510" width="7.8984375" style="60" customWidth="1"/>
    <col min="6511" max="6511" width="8.69921875" style="60" customWidth="1"/>
    <col min="6512" max="6515" width="6.19921875" style="60" customWidth="1"/>
    <col min="6516" max="6516" width="4.8984375" style="60" customWidth="1"/>
    <col min="6517" max="6517" width="2.5" style="60" customWidth="1"/>
    <col min="6518" max="6518" width="4.8984375" style="60" customWidth="1"/>
    <col min="6519" max="6756" width="9" style="60"/>
    <col min="6757" max="6757" width="1.69921875" style="60" customWidth="1"/>
    <col min="6758" max="6758" width="2.5" style="60" customWidth="1"/>
    <col min="6759" max="6759" width="3.59765625" style="60" customWidth="1"/>
    <col min="6760" max="6760" width="2.69921875" style="60" customWidth="1"/>
    <col min="6761" max="6761" width="0.8984375" style="60" customWidth="1"/>
    <col min="6762" max="6762" width="1.19921875" style="60" customWidth="1"/>
    <col min="6763" max="6763" width="5.3984375" style="60" customWidth="1"/>
    <col min="6764" max="6764" width="6.5" style="60" customWidth="1"/>
    <col min="6765" max="6765" width="4.09765625" style="60" customWidth="1"/>
    <col min="6766" max="6766" width="7.8984375" style="60" customWidth="1"/>
    <col min="6767" max="6767" width="8.69921875" style="60" customWidth="1"/>
    <col min="6768" max="6771" width="6.19921875" style="60" customWidth="1"/>
    <col min="6772" max="6772" width="4.8984375" style="60" customWidth="1"/>
    <col min="6773" max="6773" width="2.5" style="60" customWidth="1"/>
    <col min="6774" max="6774" width="4.8984375" style="60" customWidth="1"/>
    <col min="6775" max="7012" width="9" style="60"/>
    <col min="7013" max="7013" width="1.69921875" style="60" customWidth="1"/>
    <col min="7014" max="7014" width="2.5" style="60" customWidth="1"/>
    <col min="7015" max="7015" width="3.59765625" style="60" customWidth="1"/>
    <col min="7016" max="7016" width="2.69921875" style="60" customWidth="1"/>
    <col min="7017" max="7017" width="0.8984375" style="60" customWidth="1"/>
    <col min="7018" max="7018" width="1.19921875" style="60" customWidth="1"/>
    <col min="7019" max="7019" width="5.3984375" style="60" customWidth="1"/>
    <col min="7020" max="7020" width="6.5" style="60" customWidth="1"/>
    <col min="7021" max="7021" width="4.09765625" style="60" customWidth="1"/>
    <col min="7022" max="7022" width="7.8984375" style="60" customWidth="1"/>
    <col min="7023" max="7023" width="8.69921875" style="60" customWidth="1"/>
    <col min="7024" max="7027" width="6.19921875" style="60" customWidth="1"/>
    <col min="7028" max="7028" width="4.8984375" style="60" customWidth="1"/>
    <col min="7029" max="7029" width="2.5" style="60" customWidth="1"/>
    <col min="7030" max="7030" width="4.8984375" style="60" customWidth="1"/>
    <col min="7031" max="7268" width="9" style="60"/>
    <col min="7269" max="7269" width="1.69921875" style="60" customWidth="1"/>
    <col min="7270" max="7270" width="2.5" style="60" customWidth="1"/>
    <col min="7271" max="7271" width="3.59765625" style="60" customWidth="1"/>
    <col min="7272" max="7272" width="2.69921875" style="60" customWidth="1"/>
    <col min="7273" max="7273" width="0.8984375" style="60" customWidth="1"/>
    <col min="7274" max="7274" width="1.19921875" style="60" customWidth="1"/>
    <col min="7275" max="7275" width="5.3984375" style="60" customWidth="1"/>
    <col min="7276" max="7276" width="6.5" style="60" customWidth="1"/>
    <col min="7277" max="7277" width="4.09765625" style="60" customWidth="1"/>
    <col min="7278" max="7278" width="7.8984375" style="60" customWidth="1"/>
    <col min="7279" max="7279" width="8.69921875" style="60" customWidth="1"/>
    <col min="7280" max="7283" width="6.19921875" style="60" customWidth="1"/>
    <col min="7284" max="7284" width="4.8984375" style="60" customWidth="1"/>
    <col min="7285" max="7285" width="2.5" style="60" customWidth="1"/>
    <col min="7286" max="7286" width="4.8984375" style="60" customWidth="1"/>
    <col min="7287" max="7524" width="9" style="60"/>
    <col min="7525" max="7525" width="1.69921875" style="60" customWidth="1"/>
    <col min="7526" max="7526" width="2.5" style="60" customWidth="1"/>
    <col min="7527" max="7527" width="3.59765625" style="60" customWidth="1"/>
    <col min="7528" max="7528" width="2.69921875" style="60" customWidth="1"/>
    <col min="7529" max="7529" width="0.8984375" style="60" customWidth="1"/>
    <col min="7530" max="7530" width="1.19921875" style="60" customWidth="1"/>
    <col min="7531" max="7531" width="5.3984375" style="60" customWidth="1"/>
    <col min="7532" max="7532" width="6.5" style="60" customWidth="1"/>
    <col min="7533" max="7533" width="4.09765625" style="60" customWidth="1"/>
    <col min="7534" max="7534" width="7.8984375" style="60" customWidth="1"/>
    <col min="7535" max="7535" width="8.69921875" style="60" customWidth="1"/>
    <col min="7536" max="7539" width="6.19921875" style="60" customWidth="1"/>
    <col min="7540" max="7540" width="4.8984375" style="60" customWidth="1"/>
    <col min="7541" max="7541" width="2.5" style="60" customWidth="1"/>
    <col min="7542" max="7542" width="4.8984375" style="60" customWidth="1"/>
    <col min="7543" max="7780" width="9" style="60"/>
    <col min="7781" max="7781" width="1.69921875" style="60" customWidth="1"/>
    <col min="7782" max="7782" width="2.5" style="60" customWidth="1"/>
    <col min="7783" max="7783" width="3.59765625" style="60" customWidth="1"/>
    <col min="7784" max="7784" width="2.69921875" style="60" customWidth="1"/>
    <col min="7785" max="7785" width="0.8984375" style="60" customWidth="1"/>
    <col min="7786" max="7786" width="1.19921875" style="60" customWidth="1"/>
    <col min="7787" max="7787" width="5.3984375" style="60" customWidth="1"/>
    <col min="7788" max="7788" width="6.5" style="60" customWidth="1"/>
    <col min="7789" max="7789" width="4.09765625" style="60" customWidth="1"/>
    <col min="7790" max="7790" width="7.8984375" style="60" customWidth="1"/>
    <col min="7791" max="7791" width="8.69921875" style="60" customWidth="1"/>
    <col min="7792" max="7795" width="6.19921875" style="60" customWidth="1"/>
    <col min="7796" max="7796" width="4.8984375" style="60" customWidth="1"/>
    <col min="7797" max="7797" width="2.5" style="60" customWidth="1"/>
    <col min="7798" max="7798" width="4.8984375" style="60" customWidth="1"/>
    <col min="7799" max="8036" width="9" style="60"/>
    <col min="8037" max="8037" width="1.69921875" style="60" customWidth="1"/>
    <col min="8038" max="8038" width="2.5" style="60" customWidth="1"/>
    <col min="8039" max="8039" width="3.59765625" style="60" customWidth="1"/>
    <col min="8040" max="8040" width="2.69921875" style="60" customWidth="1"/>
    <col min="8041" max="8041" width="0.8984375" style="60" customWidth="1"/>
    <col min="8042" max="8042" width="1.19921875" style="60" customWidth="1"/>
    <col min="8043" max="8043" width="5.3984375" style="60" customWidth="1"/>
    <col min="8044" max="8044" width="6.5" style="60" customWidth="1"/>
    <col min="8045" max="8045" width="4.09765625" style="60" customWidth="1"/>
    <col min="8046" max="8046" width="7.8984375" style="60" customWidth="1"/>
    <col min="8047" max="8047" width="8.69921875" style="60" customWidth="1"/>
    <col min="8048" max="8051" width="6.19921875" style="60" customWidth="1"/>
    <col min="8052" max="8052" width="4.8984375" style="60" customWidth="1"/>
    <col min="8053" max="8053" width="2.5" style="60" customWidth="1"/>
    <col min="8054" max="8054" width="4.8984375" style="60" customWidth="1"/>
    <col min="8055" max="8292" width="9" style="60"/>
    <col min="8293" max="8293" width="1.69921875" style="60" customWidth="1"/>
    <col min="8294" max="8294" width="2.5" style="60" customWidth="1"/>
    <col min="8295" max="8295" width="3.59765625" style="60" customWidth="1"/>
    <col min="8296" max="8296" width="2.69921875" style="60" customWidth="1"/>
    <col min="8297" max="8297" width="0.8984375" style="60" customWidth="1"/>
    <col min="8298" max="8298" width="1.19921875" style="60" customWidth="1"/>
    <col min="8299" max="8299" width="5.3984375" style="60" customWidth="1"/>
    <col min="8300" max="8300" width="6.5" style="60" customWidth="1"/>
    <col min="8301" max="8301" width="4.09765625" style="60" customWidth="1"/>
    <col min="8302" max="8302" width="7.8984375" style="60" customWidth="1"/>
    <col min="8303" max="8303" width="8.69921875" style="60" customWidth="1"/>
    <col min="8304" max="8307" width="6.19921875" style="60" customWidth="1"/>
    <col min="8308" max="8308" width="4.8984375" style="60" customWidth="1"/>
    <col min="8309" max="8309" width="2.5" style="60" customWidth="1"/>
    <col min="8310" max="8310" width="4.8984375" style="60" customWidth="1"/>
    <col min="8311" max="8548" width="9" style="60"/>
    <col min="8549" max="8549" width="1.69921875" style="60" customWidth="1"/>
    <col min="8550" max="8550" width="2.5" style="60" customWidth="1"/>
    <col min="8551" max="8551" width="3.59765625" style="60" customWidth="1"/>
    <col min="8552" max="8552" width="2.69921875" style="60" customWidth="1"/>
    <col min="8553" max="8553" width="0.8984375" style="60" customWidth="1"/>
    <col min="8554" max="8554" width="1.19921875" style="60" customWidth="1"/>
    <col min="8555" max="8555" width="5.3984375" style="60" customWidth="1"/>
    <col min="8556" max="8556" width="6.5" style="60" customWidth="1"/>
    <col min="8557" max="8557" width="4.09765625" style="60" customWidth="1"/>
    <col min="8558" max="8558" width="7.8984375" style="60" customWidth="1"/>
    <col min="8559" max="8559" width="8.69921875" style="60" customWidth="1"/>
    <col min="8560" max="8563" width="6.19921875" style="60" customWidth="1"/>
    <col min="8564" max="8564" width="4.8984375" style="60" customWidth="1"/>
    <col min="8565" max="8565" width="2.5" style="60" customWidth="1"/>
    <col min="8566" max="8566" width="4.8984375" style="60" customWidth="1"/>
    <col min="8567" max="8804" width="9" style="60"/>
    <col min="8805" max="8805" width="1.69921875" style="60" customWidth="1"/>
    <col min="8806" max="8806" width="2.5" style="60" customWidth="1"/>
    <col min="8807" max="8807" width="3.59765625" style="60" customWidth="1"/>
    <col min="8808" max="8808" width="2.69921875" style="60" customWidth="1"/>
    <col min="8809" max="8809" width="0.8984375" style="60" customWidth="1"/>
    <col min="8810" max="8810" width="1.19921875" style="60" customWidth="1"/>
    <col min="8811" max="8811" width="5.3984375" style="60" customWidth="1"/>
    <col min="8812" max="8812" width="6.5" style="60" customWidth="1"/>
    <col min="8813" max="8813" width="4.09765625" style="60" customWidth="1"/>
    <col min="8814" max="8814" width="7.8984375" style="60" customWidth="1"/>
    <col min="8815" max="8815" width="8.69921875" style="60" customWidth="1"/>
    <col min="8816" max="8819" width="6.19921875" style="60" customWidth="1"/>
    <col min="8820" max="8820" width="4.8984375" style="60" customWidth="1"/>
    <col min="8821" max="8821" width="2.5" style="60" customWidth="1"/>
    <col min="8822" max="8822" width="4.8984375" style="60" customWidth="1"/>
    <col min="8823" max="9060" width="9" style="60"/>
    <col min="9061" max="9061" width="1.69921875" style="60" customWidth="1"/>
    <col min="9062" max="9062" width="2.5" style="60" customWidth="1"/>
    <col min="9063" max="9063" width="3.59765625" style="60" customWidth="1"/>
    <col min="9064" max="9064" width="2.69921875" style="60" customWidth="1"/>
    <col min="9065" max="9065" width="0.8984375" style="60" customWidth="1"/>
    <col min="9066" max="9066" width="1.19921875" style="60" customWidth="1"/>
    <col min="9067" max="9067" width="5.3984375" style="60" customWidth="1"/>
    <col min="9068" max="9068" width="6.5" style="60" customWidth="1"/>
    <col min="9069" max="9069" width="4.09765625" style="60" customWidth="1"/>
    <col min="9070" max="9070" width="7.8984375" style="60" customWidth="1"/>
    <col min="9071" max="9071" width="8.69921875" style="60" customWidth="1"/>
    <col min="9072" max="9075" width="6.19921875" style="60" customWidth="1"/>
    <col min="9076" max="9076" width="4.8984375" style="60" customWidth="1"/>
    <col min="9077" max="9077" width="2.5" style="60" customWidth="1"/>
    <col min="9078" max="9078" width="4.8984375" style="60" customWidth="1"/>
    <col min="9079" max="9316" width="9" style="60"/>
    <col min="9317" max="9317" width="1.69921875" style="60" customWidth="1"/>
    <col min="9318" max="9318" width="2.5" style="60" customWidth="1"/>
    <col min="9319" max="9319" width="3.59765625" style="60" customWidth="1"/>
    <col min="9320" max="9320" width="2.69921875" style="60" customWidth="1"/>
    <col min="9321" max="9321" width="0.8984375" style="60" customWidth="1"/>
    <col min="9322" max="9322" width="1.19921875" style="60" customWidth="1"/>
    <col min="9323" max="9323" width="5.3984375" style="60" customWidth="1"/>
    <col min="9324" max="9324" width="6.5" style="60" customWidth="1"/>
    <col min="9325" max="9325" width="4.09765625" style="60" customWidth="1"/>
    <col min="9326" max="9326" width="7.8984375" style="60" customWidth="1"/>
    <col min="9327" max="9327" width="8.69921875" style="60" customWidth="1"/>
    <col min="9328" max="9331" width="6.19921875" style="60" customWidth="1"/>
    <col min="9332" max="9332" width="4.8984375" style="60" customWidth="1"/>
    <col min="9333" max="9333" width="2.5" style="60" customWidth="1"/>
    <col min="9334" max="9334" width="4.8984375" style="60" customWidth="1"/>
    <col min="9335" max="9572" width="9" style="60"/>
    <col min="9573" max="9573" width="1.69921875" style="60" customWidth="1"/>
    <col min="9574" max="9574" width="2.5" style="60" customWidth="1"/>
    <col min="9575" max="9575" width="3.59765625" style="60" customWidth="1"/>
    <col min="9576" max="9576" width="2.69921875" style="60" customWidth="1"/>
    <col min="9577" max="9577" width="0.8984375" style="60" customWidth="1"/>
    <col min="9578" max="9578" width="1.19921875" style="60" customWidth="1"/>
    <col min="9579" max="9579" width="5.3984375" style="60" customWidth="1"/>
    <col min="9580" max="9580" width="6.5" style="60" customWidth="1"/>
    <col min="9581" max="9581" width="4.09765625" style="60" customWidth="1"/>
    <col min="9582" max="9582" width="7.8984375" style="60" customWidth="1"/>
    <col min="9583" max="9583" width="8.69921875" style="60" customWidth="1"/>
    <col min="9584" max="9587" width="6.19921875" style="60" customWidth="1"/>
    <col min="9588" max="9588" width="4.8984375" style="60" customWidth="1"/>
    <col min="9589" max="9589" width="2.5" style="60" customWidth="1"/>
    <col min="9590" max="9590" width="4.8984375" style="60" customWidth="1"/>
    <col min="9591" max="9828" width="9" style="60"/>
    <col min="9829" max="9829" width="1.69921875" style="60" customWidth="1"/>
    <col min="9830" max="9830" width="2.5" style="60" customWidth="1"/>
    <col min="9831" max="9831" width="3.59765625" style="60" customWidth="1"/>
    <col min="9832" max="9832" width="2.69921875" style="60" customWidth="1"/>
    <col min="9833" max="9833" width="0.8984375" style="60" customWidth="1"/>
    <col min="9834" max="9834" width="1.19921875" style="60" customWidth="1"/>
    <col min="9835" max="9835" width="5.3984375" style="60" customWidth="1"/>
    <col min="9836" max="9836" width="6.5" style="60" customWidth="1"/>
    <col min="9837" max="9837" width="4.09765625" style="60" customWidth="1"/>
    <col min="9838" max="9838" width="7.8984375" style="60" customWidth="1"/>
    <col min="9839" max="9839" width="8.69921875" style="60" customWidth="1"/>
    <col min="9840" max="9843" width="6.19921875" style="60" customWidth="1"/>
    <col min="9844" max="9844" width="4.8984375" style="60" customWidth="1"/>
    <col min="9845" max="9845" width="2.5" style="60" customWidth="1"/>
    <col min="9846" max="9846" width="4.8984375" style="60" customWidth="1"/>
    <col min="9847" max="10084" width="9" style="60"/>
    <col min="10085" max="10085" width="1.69921875" style="60" customWidth="1"/>
    <col min="10086" max="10086" width="2.5" style="60" customWidth="1"/>
    <col min="10087" max="10087" width="3.59765625" style="60" customWidth="1"/>
    <col min="10088" max="10088" width="2.69921875" style="60" customWidth="1"/>
    <col min="10089" max="10089" width="0.8984375" style="60" customWidth="1"/>
    <col min="10090" max="10090" width="1.19921875" style="60" customWidth="1"/>
    <col min="10091" max="10091" width="5.3984375" style="60" customWidth="1"/>
    <col min="10092" max="10092" width="6.5" style="60" customWidth="1"/>
    <col min="10093" max="10093" width="4.09765625" style="60" customWidth="1"/>
    <col min="10094" max="10094" width="7.8984375" style="60" customWidth="1"/>
    <col min="10095" max="10095" width="8.69921875" style="60" customWidth="1"/>
    <col min="10096" max="10099" width="6.19921875" style="60" customWidth="1"/>
    <col min="10100" max="10100" width="4.8984375" style="60" customWidth="1"/>
    <col min="10101" max="10101" width="2.5" style="60" customWidth="1"/>
    <col min="10102" max="10102" width="4.8984375" style="60" customWidth="1"/>
    <col min="10103" max="10340" width="9" style="60"/>
    <col min="10341" max="10341" width="1.69921875" style="60" customWidth="1"/>
    <col min="10342" max="10342" width="2.5" style="60" customWidth="1"/>
    <col min="10343" max="10343" width="3.59765625" style="60" customWidth="1"/>
    <col min="10344" max="10344" width="2.69921875" style="60" customWidth="1"/>
    <col min="10345" max="10345" width="0.8984375" style="60" customWidth="1"/>
    <col min="10346" max="10346" width="1.19921875" style="60" customWidth="1"/>
    <col min="10347" max="10347" width="5.3984375" style="60" customWidth="1"/>
    <col min="10348" max="10348" width="6.5" style="60" customWidth="1"/>
    <col min="10349" max="10349" width="4.09765625" style="60" customWidth="1"/>
    <col min="10350" max="10350" width="7.8984375" style="60" customWidth="1"/>
    <col min="10351" max="10351" width="8.69921875" style="60" customWidth="1"/>
    <col min="10352" max="10355" width="6.19921875" style="60" customWidth="1"/>
    <col min="10356" max="10356" width="4.8984375" style="60" customWidth="1"/>
    <col min="10357" max="10357" width="2.5" style="60" customWidth="1"/>
    <col min="10358" max="10358" width="4.8984375" style="60" customWidth="1"/>
    <col min="10359" max="10596" width="9" style="60"/>
    <col min="10597" max="10597" width="1.69921875" style="60" customWidth="1"/>
    <col min="10598" max="10598" width="2.5" style="60" customWidth="1"/>
    <col min="10599" max="10599" width="3.59765625" style="60" customWidth="1"/>
    <col min="10600" max="10600" width="2.69921875" style="60" customWidth="1"/>
    <col min="10601" max="10601" width="0.8984375" style="60" customWidth="1"/>
    <col min="10602" max="10602" width="1.19921875" style="60" customWidth="1"/>
    <col min="10603" max="10603" width="5.3984375" style="60" customWidth="1"/>
    <col min="10604" max="10604" width="6.5" style="60" customWidth="1"/>
    <col min="10605" max="10605" width="4.09765625" style="60" customWidth="1"/>
    <col min="10606" max="10606" width="7.8984375" style="60" customWidth="1"/>
    <col min="10607" max="10607" width="8.69921875" style="60" customWidth="1"/>
    <col min="10608" max="10611" width="6.19921875" style="60" customWidth="1"/>
    <col min="10612" max="10612" width="4.8984375" style="60" customWidth="1"/>
    <col min="10613" max="10613" width="2.5" style="60" customWidth="1"/>
    <col min="10614" max="10614" width="4.8984375" style="60" customWidth="1"/>
    <col min="10615" max="10852" width="9" style="60"/>
    <col min="10853" max="10853" width="1.69921875" style="60" customWidth="1"/>
    <col min="10854" max="10854" width="2.5" style="60" customWidth="1"/>
    <col min="10855" max="10855" width="3.59765625" style="60" customWidth="1"/>
    <col min="10856" max="10856" width="2.69921875" style="60" customWidth="1"/>
    <col min="10857" max="10857" width="0.8984375" style="60" customWidth="1"/>
    <col min="10858" max="10858" width="1.19921875" style="60" customWidth="1"/>
    <col min="10859" max="10859" width="5.3984375" style="60" customWidth="1"/>
    <col min="10860" max="10860" width="6.5" style="60" customWidth="1"/>
    <col min="10861" max="10861" width="4.09765625" style="60" customWidth="1"/>
    <col min="10862" max="10862" width="7.8984375" style="60" customWidth="1"/>
    <col min="10863" max="10863" width="8.69921875" style="60" customWidth="1"/>
    <col min="10864" max="10867" width="6.19921875" style="60" customWidth="1"/>
    <col min="10868" max="10868" width="4.8984375" style="60" customWidth="1"/>
    <col min="10869" max="10869" width="2.5" style="60" customWidth="1"/>
    <col min="10870" max="10870" width="4.8984375" style="60" customWidth="1"/>
    <col min="10871" max="11108" width="9" style="60"/>
    <col min="11109" max="11109" width="1.69921875" style="60" customWidth="1"/>
    <col min="11110" max="11110" width="2.5" style="60" customWidth="1"/>
    <col min="11111" max="11111" width="3.59765625" style="60" customWidth="1"/>
    <col min="11112" max="11112" width="2.69921875" style="60" customWidth="1"/>
    <col min="11113" max="11113" width="0.8984375" style="60" customWidth="1"/>
    <col min="11114" max="11114" width="1.19921875" style="60" customWidth="1"/>
    <col min="11115" max="11115" width="5.3984375" style="60" customWidth="1"/>
    <col min="11116" max="11116" width="6.5" style="60" customWidth="1"/>
    <col min="11117" max="11117" width="4.09765625" style="60" customWidth="1"/>
    <col min="11118" max="11118" width="7.8984375" style="60" customWidth="1"/>
    <col min="11119" max="11119" width="8.69921875" style="60" customWidth="1"/>
    <col min="11120" max="11123" width="6.19921875" style="60" customWidth="1"/>
    <col min="11124" max="11124" width="4.8984375" style="60" customWidth="1"/>
    <col min="11125" max="11125" width="2.5" style="60" customWidth="1"/>
    <col min="11126" max="11126" width="4.8984375" style="60" customWidth="1"/>
    <col min="11127" max="11364" width="9" style="60"/>
    <col min="11365" max="11365" width="1.69921875" style="60" customWidth="1"/>
    <col min="11366" max="11366" width="2.5" style="60" customWidth="1"/>
    <col min="11367" max="11367" width="3.59765625" style="60" customWidth="1"/>
    <col min="11368" max="11368" width="2.69921875" style="60" customWidth="1"/>
    <col min="11369" max="11369" width="0.8984375" style="60" customWidth="1"/>
    <col min="11370" max="11370" width="1.19921875" style="60" customWidth="1"/>
    <col min="11371" max="11371" width="5.3984375" style="60" customWidth="1"/>
    <col min="11372" max="11372" width="6.5" style="60" customWidth="1"/>
    <col min="11373" max="11373" width="4.09765625" style="60" customWidth="1"/>
    <col min="11374" max="11374" width="7.8984375" style="60" customWidth="1"/>
    <col min="11375" max="11375" width="8.69921875" style="60" customWidth="1"/>
    <col min="11376" max="11379" width="6.19921875" style="60" customWidth="1"/>
    <col min="11380" max="11380" width="4.8984375" style="60" customWidth="1"/>
    <col min="11381" max="11381" width="2.5" style="60" customWidth="1"/>
    <col min="11382" max="11382" width="4.8984375" style="60" customWidth="1"/>
    <col min="11383" max="11620" width="9" style="60"/>
    <col min="11621" max="11621" width="1.69921875" style="60" customWidth="1"/>
    <col min="11622" max="11622" width="2.5" style="60" customWidth="1"/>
    <col min="11623" max="11623" width="3.59765625" style="60" customWidth="1"/>
    <col min="11624" max="11624" width="2.69921875" style="60" customWidth="1"/>
    <col min="11625" max="11625" width="0.8984375" style="60" customWidth="1"/>
    <col min="11626" max="11626" width="1.19921875" style="60" customWidth="1"/>
    <col min="11627" max="11627" width="5.3984375" style="60" customWidth="1"/>
    <col min="11628" max="11628" width="6.5" style="60" customWidth="1"/>
    <col min="11629" max="11629" width="4.09765625" style="60" customWidth="1"/>
    <col min="11630" max="11630" width="7.8984375" style="60" customWidth="1"/>
    <col min="11631" max="11631" width="8.69921875" style="60" customWidth="1"/>
    <col min="11632" max="11635" width="6.19921875" style="60" customWidth="1"/>
    <col min="11636" max="11636" width="4.8984375" style="60" customWidth="1"/>
    <col min="11637" max="11637" width="2.5" style="60" customWidth="1"/>
    <col min="11638" max="11638" width="4.8984375" style="60" customWidth="1"/>
    <col min="11639" max="11876" width="9" style="60"/>
    <col min="11877" max="11877" width="1.69921875" style="60" customWidth="1"/>
    <col min="11878" max="11878" width="2.5" style="60" customWidth="1"/>
    <col min="11879" max="11879" width="3.59765625" style="60" customWidth="1"/>
    <col min="11880" max="11880" width="2.69921875" style="60" customWidth="1"/>
    <col min="11881" max="11881" width="0.8984375" style="60" customWidth="1"/>
    <col min="11882" max="11882" width="1.19921875" style="60" customWidth="1"/>
    <col min="11883" max="11883" width="5.3984375" style="60" customWidth="1"/>
    <col min="11884" max="11884" width="6.5" style="60" customWidth="1"/>
    <col min="11885" max="11885" width="4.09765625" style="60" customWidth="1"/>
    <col min="11886" max="11886" width="7.8984375" style="60" customWidth="1"/>
    <col min="11887" max="11887" width="8.69921875" style="60" customWidth="1"/>
    <col min="11888" max="11891" width="6.19921875" style="60" customWidth="1"/>
    <col min="11892" max="11892" width="4.8984375" style="60" customWidth="1"/>
    <col min="11893" max="11893" width="2.5" style="60" customWidth="1"/>
    <col min="11894" max="11894" width="4.8984375" style="60" customWidth="1"/>
    <col min="11895" max="12132" width="9" style="60"/>
    <col min="12133" max="12133" width="1.69921875" style="60" customWidth="1"/>
    <col min="12134" max="12134" width="2.5" style="60" customWidth="1"/>
    <col min="12135" max="12135" width="3.59765625" style="60" customWidth="1"/>
    <col min="12136" max="12136" width="2.69921875" style="60" customWidth="1"/>
    <col min="12137" max="12137" width="0.8984375" style="60" customWidth="1"/>
    <col min="12138" max="12138" width="1.19921875" style="60" customWidth="1"/>
    <col min="12139" max="12139" width="5.3984375" style="60" customWidth="1"/>
    <col min="12140" max="12140" width="6.5" style="60" customWidth="1"/>
    <col min="12141" max="12141" width="4.09765625" style="60" customWidth="1"/>
    <col min="12142" max="12142" width="7.8984375" style="60" customWidth="1"/>
    <col min="12143" max="12143" width="8.69921875" style="60" customWidth="1"/>
    <col min="12144" max="12147" width="6.19921875" style="60" customWidth="1"/>
    <col min="12148" max="12148" width="4.8984375" style="60" customWidth="1"/>
    <col min="12149" max="12149" width="2.5" style="60" customWidth="1"/>
    <col min="12150" max="12150" width="4.8984375" style="60" customWidth="1"/>
    <col min="12151" max="12388" width="9" style="60"/>
    <col min="12389" max="12389" width="1.69921875" style="60" customWidth="1"/>
    <col min="12390" max="12390" width="2.5" style="60" customWidth="1"/>
    <col min="12391" max="12391" width="3.59765625" style="60" customWidth="1"/>
    <col min="12392" max="12392" width="2.69921875" style="60" customWidth="1"/>
    <col min="12393" max="12393" width="0.8984375" style="60" customWidth="1"/>
    <col min="12394" max="12394" width="1.19921875" style="60" customWidth="1"/>
    <col min="12395" max="12395" width="5.3984375" style="60" customWidth="1"/>
    <col min="12396" max="12396" width="6.5" style="60" customWidth="1"/>
    <col min="12397" max="12397" width="4.09765625" style="60" customWidth="1"/>
    <col min="12398" max="12398" width="7.8984375" style="60" customWidth="1"/>
    <col min="12399" max="12399" width="8.69921875" style="60" customWidth="1"/>
    <col min="12400" max="12403" width="6.19921875" style="60" customWidth="1"/>
    <col min="12404" max="12404" width="4.8984375" style="60" customWidth="1"/>
    <col min="12405" max="12405" width="2.5" style="60" customWidth="1"/>
    <col min="12406" max="12406" width="4.8984375" style="60" customWidth="1"/>
    <col min="12407" max="12644" width="9" style="60"/>
    <col min="12645" max="12645" width="1.69921875" style="60" customWidth="1"/>
    <col min="12646" max="12646" width="2.5" style="60" customWidth="1"/>
    <col min="12647" max="12647" width="3.59765625" style="60" customWidth="1"/>
    <col min="12648" max="12648" width="2.69921875" style="60" customWidth="1"/>
    <col min="12649" max="12649" width="0.8984375" style="60" customWidth="1"/>
    <col min="12650" max="12650" width="1.19921875" style="60" customWidth="1"/>
    <col min="12651" max="12651" width="5.3984375" style="60" customWidth="1"/>
    <col min="12652" max="12652" width="6.5" style="60" customWidth="1"/>
    <col min="12653" max="12653" width="4.09765625" style="60" customWidth="1"/>
    <col min="12654" max="12654" width="7.8984375" style="60" customWidth="1"/>
    <col min="12655" max="12655" width="8.69921875" style="60" customWidth="1"/>
    <col min="12656" max="12659" width="6.19921875" style="60" customWidth="1"/>
    <col min="12660" max="12660" width="4.8984375" style="60" customWidth="1"/>
    <col min="12661" max="12661" width="2.5" style="60" customWidth="1"/>
    <col min="12662" max="12662" width="4.8984375" style="60" customWidth="1"/>
    <col min="12663" max="12900" width="9" style="60"/>
    <col min="12901" max="12901" width="1.69921875" style="60" customWidth="1"/>
    <col min="12902" max="12902" width="2.5" style="60" customWidth="1"/>
    <col min="12903" max="12903" width="3.59765625" style="60" customWidth="1"/>
    <col min="12904" max="12904" width="2.69921875" style="60" customWidth="1"/>
    <col min="12905" max="12905" width="0.8984375" style="60" customWidth="1"/>
    <col min="12906" max="12906" width="1.19921875" style="60" customWidth="1"/>
    <col min="12907" max="12907" width="5.3984375" style="60" customWidth="1"/>
    <col min="12908" max="12908" width="6.5" style="60" customWidth="1"/>
    <col min="12909" max="12909" width="4.09765625" style="60" customWidth="1"/>
    <col min="12910" max="12910" width="7.8984375" style="60" customWidth="1"/>
    <col min="12911" max="12911" width="8.69921875" style="60" customWidth="1"/>
    <col min="12912" max="12915" width="6.19921875" style="60" customWidth="1"/>
    <col min="12916" max="12916" width="4.8984375" style="60" customWidth="1"/>
    <col min="12917" max="12917" width="2.5" style="60" customWidth="1"/>
    <col min="12918" max="12918" width="4.8984375" style="60" customWidth="1"/>
    <col min="12919" max="13156" width="9" style="60"/>
    <col min="13157" max="13157" width="1.69921875" style="60" customWidth="1"/>
    <col min="13158" max="13158" width="2.5" style="60" customWidth="1"/>
    <col min="13159" max="13159" width="3.59765625" style="60" customWidth="1"/>
    <col min="13160" max="13160" width="2.69921875" style="60" customWidth="1"/>
    <col min="13161" max="13161" width="0.8984375" style="60" customWidth="1"/>
    <col min="13162" max="13162" width="1.19921875" style="60" customWidth="1"/>
    <col min="13163" max="13163" width="5.3984375" style="60" customWidth="1"/>
    <col min="13164" max="13164" width="6.5" style="60" customWidth="1"/>
    <col min="13165" max="13165" width="4.09765625" style="60" customWidth="1"/>
    <col min="13166" max="13166" width="7.8984375" style="60" customWidth="1"/>
    <col min="13167" max="13167" width="8.69921875" style="60" customWidth="1"/>
    <col min="13168" max="13171" width="6.19921875" style="60" customWidth="1"/>
    <col min="13172" max="13172" width="4.8984375" style="60" customWidth="1"/>
    <col min="13173" max="13173" width="2.5" style="60" customWidth="1"/>
    <col min="13174" max="13174" width="4.8984375" style="60" customWidth="1"/>
    <col min="13175" max="13412" width="9" style="60"/>
    <col min="13413" max="13413" width="1.69921875" style="60" customWidth="1"/>
    <col min="13414" max="13414" width="2.5" style="60" customWidth="1"/>
    <col min="13415" max="13415" width="3.59765625" style="60" customWidth="1"/>
    <col min="13416" max="13416" width="2.69921875" style="60" customWidth="1"/>
    <col min="13417" max="13417" width="0.8984375" style="60" customWidth="1"/>
    <col min="13418" max="13418" width="1.19921875" style="60" customWidth="1"/>
    <col min="13419" max="13419" width="5.3984375" style="60" customWidth="1"/>
    <col min="13420" max="13420" width="6.5" style="60" customWidth="1"/>
    <col min="13421" max="13421" width="4.09765625" style="60" customWidth="1"/>
    <col min="13422" max="13422" width="7.8984375" style="60" customWidth="1"/>
    <col min="13423" max="13423" width="8.69921875" style="60" customWidth="1"/>
    <col min="13424" max="13427" width="6.19921875" style="60" customWidth="1"/>
    <col min="13428" max="13428" width="4.8984375" style="60" customWidth="1"/>
    <col min="13429" max="13429" width="2.5" style="60" customWidth="1"/>
    <col min="13430" max="13430" width="4.8984375" style="60" customWidth="1"/>
    <col min="13431" max="13668" width="9" style="60"/>
    <col min="13669" max="13669" width="1.69921875" style="60" customWidth="1"/>
    <col min="13670" max="13670" width="2.5" style="60" customWidth="1"/>
    <col min="13671" max="13671" width="3.59765625" style="60" customWidth="1"/>
    <col min="13672" max="13672" width="2.69921875" style="60" customWidth="1"/>
    <col min="13673" max="13673" width="0.8984375" style="60" customWidth="1"/>
    <col min="13674" max="13674" width="1.19921875" style="60" customWidth="1"/>
    <col min="13675" max="13675" width="5.3984375" style="60" customWidth="1"/>
    <col min="13676" max="13676" width="6.5" style="60" customWidth="1"/>
    <col min="13677" max="13677" width="4.09765625" style="60" customWidth="1"/>
    <col min="13678" max="13678" width="7.8984375" style="60" customWidth="1"/>
    <col min="13679" max="13679" width="8.69921875" style="60" customWidth="1"/>
    <col min="13680" max="13683" width="6.19921875" style="60" customWidth="1"/>
    <col min="13684" max="13684" width="4.8984375" style="60" customWidth="1"/>
    <col min="13685" max="13685" width="2.5" style="60" customWidth="1"/>
    <col min="13686" max="13686" width="4.8984375" style="60" customWidth="1"/>
    <col min="13687" max="13924" width="9" style="60"/>
    <col min="13925" max="13925" width="1.69921875" style="60" customWidth="1"/>
    <col min="13926" max="13926" width="2.5" style="60" customWidth="1"/>
    <col min="13927" max="13927" width="3.59765625" style="60" customWidth="1"/>
    <col min="13928" max="13928" width="2.69921875" style="60" customWidth="1"/>
    <col min="13929" max="13929" width="0.8984375" style="60" customWidth="1"/>
    <col min="13930" max="13930" width="1.19921875" style="60" customWidth="1"/>
    <col min="13931" max="13931" width="5.3984375" style="60" customWidth="1"/>
    <col min="13932" max="13932" width="6.5" style="60" customWidth="1"/>
    <col min="13933" max="13933" width="4.09765625" style="60" customWidth="1"/>
    <col min="13934" max="13934" width="7.8984375" style="60" customWidth="1"/>
    <col min="13935" max="13935" width="8.69921875" style="60" customWidth="1"/>
    <col min="13936" max="13939" width="6.19921875" style="60" customWidth="1"/>
    <col min="13940" max="13940" width="4.8984375" style="60" customWidth="1"/>
    <col min="13941" max="13941" width="2.5" style="60" customWidth="1"/>
    <col min="13942" max="13942" width="4.8984375" style="60" customWidth="1"/>
    <col min="13943" max="14180" width="9" style="60"/>
    <col min="14181" max="14181" width="1.69921875" style="60" customWidth="1"/>
    <col min="14182" max="14182" width="2.5" style="60" customWidth="1"/>
    <col min="14183" max="14183" width="3.59765625" style="60" customWidth="1"/>
    <col min="14184" max="14184" width="2.69921875" style="60" customWidth="1"/>
    <col min="14185" max="14185" width="0.8984375" style="60" customWidth="1"/>
    <col min="14186" max="14186" width="1.19921875" style="60" customWidth="1"/>
    <col min="14187" max="14187" width="5.3984375" style="60" customWidth="1"/>
    <col min="14188" max="14188" width="6.5" style="60" customWidth="1"/>
    <col min="14189" max="14189" width="4.09765625" style="60" customWidth="1"/>
    <col min="14190" max="14190" width="7.8984375" style="60" customWidth="1"/>
    <col min="14191" max="14191" width="8.69921875" style="60" customWidth="1"/>
    <col min="14192" max="14195" width="6.19921875" style="60" customWidth="1"/>
    <col min="14196" max="14196" width="4.8984375" style="60" customWidth="1"/>
    <col min="14197" max="14197" width="2.5" style="60" customWidth="1"/>
    <col min="14198" max="14198" width="4.8984375" style="60" customWidth="1"/>
    <col min="14199" max="14436" width="9" style="60"/>
    <col min="14437" max="14437" width="1.69921875" style="60" customWidth="1"/>
    <col min="14438" max="14438" width="2.5" style="60" customWidth="1"/>
    <col min="14439" max="14439" width="3.59765625" style="60" customWidth="1"/>
    <col min="14440" max="14440" width="2.69921875" style="60" customWidth="1"/>
    <col min="14441" max="14441" width="0.8984375" style="60" customWidth="1"/>
    <col min="14442" max="14442" width="1.19921875" style="60" customWidth="1"/>
    <col min="14443" max="14443" width="5.3984375" style="60" customWidth="1"/>
    <col min="14444" max="14444" width="6.5" style="60" customWidth="1"/>
    <col min="14445" max="14445" width="4.09765625" style="60" customWidth="1"/>
    <col min="14446" max="14446" width="7.8984375" style="60" customWidth="1"/>
    <col min="14447" max="14447" width="8.69921875" style="60" customWidth="1"/>
    <col min="14448" max="14451" width="6.19921875" style="60" customWidth="1"/>
    <col min="14452" max="14452" width="4.8984375" style="60" customWidth="1"/>
    <col min="14453" max="14453" width="2.5" style="60" customWidth="1"/>
    <col min="14454" max="14454" width="4.8984375" style="60" customWidth="1"/>
    <col min="14455" max="14692" width="9" style="60"/>
    <col min="14693" max="14693" width="1.69921875" style="60" customWidth="1"/>
    <col min="14694" max="14694" width="2.5" style="60" customWidth="1"/>
    <col min="14695" max="14695" width="3.59765625" style="60" customWidth="1"/>
    <col min="14696" max="14696" width="2.69921875" style="60" customWidth="1"/>
    <col min="14697" max="14697" width="0.8984375" style="60" customWidth="1"/>
    <col min="14698" max="14698" width="1.19921875" style="60" customWidth="1"/>
    <col min="14699" max="14699" width="5.3984375" style="60" customWidth="1"/>
    <col min="14700" max="14700" width="6.5" style="60" customWidth="1"/>
    <col min="14701" max="14701" width="4.09765625" style="60" customWidth="1"/>
    <col min="14702" max="14702" width="7.8984375" style="60" customWidth="1"/>
    <col min="14703" max="14703" width="8.69921875" style="60" customWidth="1"/>
    <col min="14704" max="14707" width="6.19921875" style="60" customWidth="1"/>
    <col min="14708" max="14708" width="4.8984375" style="60" customWidth="1"/>
    <col min="14709" max="14709" width="2.5" style="60" customWidth="1"/>
    <col min="14710" max="14710" width="4.8984375" style="60" customWidth="1"/>
    <col min="14711" max="14948" width="9" style="60"/>
    <col min="14949" max="14949" width="1.69921875" style="60" customWidth="1"/>
    <col min="14950" max="14950" width="2.5" style="60" customWidth="1"/>
    <col min="14951" max="14951" width="3.59765625" style="60" customWidth="1"/>
    <col min="14952" max="14952" width="2.69921875" style="60" customWidth="1"/>
    <col min="14953" max="14953" width="0.8984375" style="60" customWidth="1"/>
    <col min="14954" max="14954" width="1.19921875" style="60" customWidth="1"/>
    <col min="14955" max="14955" width="5.3984375" style="60" customWidth="1"/>
    <col min="14956" max="14956" width="6.5" style="60" customWidth="1"/>
    <col min="14957" max="14957" width="4.09765625" style="60" customWidth="1"/>
    <col min="14958" max="14958" width="7.8984375" style="60" customWidth="1"/>
    <col min="14959" max="14959" width="8.69921875" style="60" customWidth="1"/>
    <col min="14960" max="14963" width="6.19921875" style="60" customWidth="1"/>
    <col min="14964" max="14964" width="4.8984375" style="60" customWidth="1"/>
    <col min="14965" max="14965" width="2.5" style="60" customWidth="1"/>
    <col min="14966" max="14966" width="4.8984375" style="60" customWidth="1"/>
    <col min="14967" max="15204" width="9" style="60"/>
    <col min="15205" max="15205" width="1.69921875" style="60" customWidth="1"/>
    <col min="15206" max="15206" width="2.5" style="60" customWidth="1"/>
    <col min="15207" max="15207" width="3.59765625" style="60" customWidth="1"/>
    <col min="15208" max="15208" width="2.69921875" style="60" customWidth="1"/>
    <col min="15209" max="15209" width="0.8984375" style="60" customWidth="1"/>
    <col min="15210" max="15210" width="1.19921875" style="60" customWidth="1"/>
    <col min="15211" max="15211" width="5.3984375" style="60" customWidth="1"/>
    <col min="15212" max="15212" width="6.5" style="60" customWidth="1"/>
    <col min="15213" max="15213" width="4.09765625" style="60" customWidth="1"/>
    <col min="15214" max="15214" width="7.8984375" style="60" customWidth="1"/>
    <col min="15215" max="15215" width="8.69921875" style="60" customWidth="1"/>
    <col min="15216" max="15219" width="6.19921875" style="60" customWidth="1"/>
    <col min="15220" max="15220" width="4.8984375" style="60" customWidth="1"/>
    <col min="15221" max="15221" width="2.5" style="60" customWidth="1"/>
    <col min="15222" max="15222" width="4.8984375" style="60" customWidth="1"/>
    <col min="15223" max="15460" width="9" style="60"/>
    <col min="15461" max="15461" width="1.69921875" style="60" customWidth="1"/>
    <col min="15462" max="15462" width="2.5" style="60" customWidth="1"/>
    <col min="15463" max="15463" width="3.59765625" style="60" customWidth="1"/>
    <col min="15464" max="15464" width="2.69921875" style="60" customWidth="1"/>
    <col min="15465" max="15465" width="0.8984375" style="60" customWidth="1"/>
    <col min="15466" max="15466" width="1.19921875" style="60" customWidth="1"/>
    <col min="15467" max="15467" width="5.3984375" style="60" customWidth="1"/>
    <col min="15468" max="15468" width="6.5" style="60" customWidth="1"/>
    <col min="15469" max="15469" width="4.09765625" style="60" customWidth="1"/>
    <col min="15470" max="15470" width="7.8984375" style="60" customWidth="1"/>
    <col min="15471" max="15471" width="8.69921875" style="60" customWidth="1"/>
    <col min="15472" max="15475" width="6.19921875" style="60" customWidth="1"/>
    <col min="15476" max="15476" width="4.8984375" style="60" customWidth="1"/>
    <col min="15477" max="15477" width="2.5" style="60" customWidth="1"/>
    <col min="15478" max="15478" width="4.8984375" style="60" customWidth="1"/>
    <col min="15479" max="15716" width="9" style="60"/>
    <col min="15717" max="15717" width="1.69921875" style="60" customWidth="1"/>
    <col min="15718" max="15718" width="2.5" style="60" customWidth="1"/>
    <col min="15719" max="15719" width="3.59765625" style="60" customWidth="1"/>
    <col min="15720" max="15720" width="2.69921875" style="60" customWidth="1"/>
    <col min="15721" max="15721" width="0.8984375" style="60" customWidth="1"/>
    <col min="15722" max="15722" width="1.19921875" style="60" customWidth="1"/>
    <col min="15723" max="15723" width="5.3984375" style="60" customWidth="1"/>
    <col min="15724" max="15724" width="6.5" style="60" customWidth="1"/>
    <col min="15725" max="15725" width="4.09765625" style="60" customWidth="1"/>
    <col min="15726" max="15726" width="7.8984375" style="60" customWidth="1"/>
    <col min="15727" max="15727" width="8.69921875" style="60" customWidth="1"/>
    <col min="15728" max="15731" width="6.19921875" style="60" customWidth="1"/>
    <col min="15732" max="15732" width="4.8984375" style="60" customWidth="1"/>
    <col min="15733" max="15733" width="2.5" style="60" customWidth="1"/>
    <col min="15734" max="15734" width="4.8984375" style="60" customWidth="1"/>
    <col min="15735" max="15972" width="9" style="60"/>
    <col min="15973" max="15973" width="1.69921875" style="60" customWidth="1"/>
    <col min="15974" max="15974" width="2.5" style="60" customWidth="1"/>
    <col min="15975" max="15975" width="3.59765625" style="60" customWidth="1"/>
    <col min="15976" max="15976" width="2.69921875" style="60" customWidth="1"/>
    <col min="15977" max="15977" width="0.8984375" style="60" customWidth="1"/>
    <col min="15978" max="15978" width="1.19921875" style="60" customWidth="1"/>
    <col min="15979" max="15979" width="5.3984375" style="60" customWidth="1"/>
    <col min="15980" max="15980" width="6.5" style="60" customWidth="1"/>
    <col min="15981" max="15981" width="4.09765625" style="60" customWidth="1"/>
    <col min="15982" max="15982" width="7.8984375" style="60" customWidth="1"/>
    <col min="15983" max="15983" width="8.69921875" style="60" customWidth="1"/>
    <col min="15984" max="15987" width="6.19921875" style="60" customWidth="1"/>
    <col min="15988" max="15988" width="4.8984375" style="60" customWidth="1"/>
    <col min="15989" max="15989" width="2.5" style="60" customWidth="1"/>
    <col min="15990" max="15990" width="4.8984375" style="60" customWidth="1"/>
    <col min="15991" max="16384" width="9" style="60"/>
  </cols>
  <sheetData>
    <row r="1" spans="2:22" ht="5.25" customHeight="1" thickBot="1"/>
    <row r="2" spans="2:22" ht="16.5" customHeight="1" thickBot="1">
      <c r="B2" s="735" t="s">
        <v>574</v>
      </c>
      <c r="C2" s="736"/>
      <c r="D2" s="736"/>
      <c r="E2" s="737"/>
      <c r="F2" s="54"/>
      <c r="G2" s="573" t="s">
        <v>293</v>
      </c>
      <c r="H2" s="573"/>
      <c r="I2" s="72">
        <f>IF(基本情報!G6="","",基本情報!G6)</f>
        <v>0</v>
      </c>
      <c r="J2" s="54" t="s">
        <v>7</v>
      </c>
      <c r="K2" s="54"/>
      <c r="L2" s="54"/>
      <c r="M2" s="54"/>
      <c r="T2" s="574" t="s">
        <v>397</v>
      </c>
      <c r="U2" s="576" t="s">
        <v>394</v>
      </c>
      <c r="V2" s="576"/>
    </row>
    <row r="3" spans="2:22" s="52" customFormat="1">
      <c r="B3" s="90" t="s">
        <v>315</v>
      </c>
      <c r="E3" s="90"/>
      <c r="G3" s="90"/>
      <c r="P3" s="169" t="s">
        <v>204</v>
      </c>
      <c r="Q3" s="161" t="s">
        <v>291</v>
      </c>
      <c r="R3" s="103" t="s">
        <v>292</v>
      </c>
      <c r="T3" s="575"/>
      <c r="U3" s="51" t="s">
        <v>79</v>
      </c>
      <c r="V3" s="51" t="s">
        <v>247</v>
      </c>
    </row>
    <row r="4" spans="2:22" s="52" customFormat="1">
      <c r="B4" s="110" t="s">
        <v>162</v>
      </c>
      <c r="C4" s="113" t="s">
        <v>105</v>
      </c>
      <c r="D4" s="114" t="s">
        <v>152</v>
      </c>
      <c r="E4" s="112" t="s">
        <v>247</v>
      </c>
      <c r="F4" s="60"/>
      <c r="G4" s="573" t="s">
        <v>17</v>
      </c>
      <c r="H4" s="573" t="str">
        <f>IF(②③加減算!L9="","",②③加減算!L9)</f>
        <v/>
      </c>
      <c r="I4" s="73" t="s">
        <v>162</v>
      </c>
      <c r="J4" s="83" t="s">
        <v>105</v>
      </c>
      <c r="K4" s="82" t="s">
        <v>152</v>
      </c>
      <c r="L4" s="74" t="s">
        <v>247</v>
      </c>
      <c r="M4" s="161" t="s">
        <v>291</v>
      </c>
      <c r="N4" s="103" t="s">
        <v>292</v>
      </c>
      <c r="P4" s="72" t="s">
        <v>347</v>
      </c>
      <c r="Q4" s="170">
        <f>M5</f>
        <v>0</v>
      </c>
      <c r="R4" s="170">
        <f>N5</f>
        <v>0</v>
      </c>
      <c r="T4" s="51">
        <f>月初児童数!BD8</f>
        <v>0</v>
      </c>
      <c r="U4" s="75">
        <f t="shared" ref="U4:U15" si="0">IFERROR(Q4*T4,0)</f>
        <v>0</v>
      </c>
      <c r="V4" s="75">
        <f t="shared" ref="V4:V15" si="1">IFERROR(R4*T4,0)</f>
        <v>0</v>
      </c>
    </row>
    <row r="5" spans="2:22" s="54" customFormat="1">
      <c r="B5" s="64" t="s">
        <v>164</v>
      </c>
      <c r="C5" s="20" t="s">
        <v>535</v>
      </c>
      <c r="D5" s="239">
        <v>22440</v>
      </c>
      <c r="E5" s="239">
        <v>220</v>
      </c>
      <c r="F5" s="60"/>
      <c r="G5" s="573"/>
      <c r="H5" s="573"/>
      <c r="I5" s="62" t="str">
        <f>IF(基本情報!$C$4="","",基本情報!$C$4)</f>
        <v/>
      </c>
      <c r="J5" s="62" t="str">
        <f>利用定員!P35</f>
        <v/>
      </c>
      <c r="K5" s="55">
        <f>IF(H4="",0,DGET($B$4:$E$140,K4,I4:J5))</f>
        <v>0</v>
      </c>
      <c r="L5" s="55">
        <f>IF(H4="",0,DGET($B$4:$E$140,L4,I4:J5))</f>
        <v>0</v>
      </c>
      <c r="M5" s="75">
        <f>K5</f>
        <v>0</v>
      </c>
      <c r="N5" s="75">
        <f>$I$2*L5</f>
        <v>0</v>
      </c>
      <c r="P5" s="72" t="s">
        <v>18</v>
      </c>
      <c r="Q5" s="170">
        <f>M7</f>
        <v>0</v>
      </c>
      <c r="R5" s="170">
        <f>N7</f>
        <v>0</v>
      </c>
      <c r="T5" s="51">
        <f>月初児童数!BD9</f>
        <v>0</v>
      </c>
      <c r="U5" s="75">
        <f t="shared" si="0"/>
        <v>0</v>
      </c>
      <c r="V5" s="75">
        <f t="shared" si="1"/>
        <v>0</v>
      </c>
    </row>
    <row r="6" spans="2:22" s="54" customFormat="1">
      <c r="B6" s="64" t="s">
        <v>164</v>
      </c>
      <c r="C6" s="20" t="s">
        <v>464</v>
      </c>
      <c r="D6" s="239">
        <v>11220</v>
      </c>
      <c r="E6" s="239">
        <v>110</v>
      </c>
      <c r="F6" s="60"/>
      <c r="G6" s="573" t="s">
        <v>18</v>
      </c>
      <c r="H6" s="573" t="str">
        <f>IF(②③加減算!L10="","",②③加減算!L10)</f>
        <v/>
      </c>
      <c r="I6" s="73" t="s">
        <v>162</v>
      </c>
      <c r="J6" s="83" t="s">
        <v>105</v>
      </c>
      <c r="K6" s="82" t="s">
        <v>152</v>
      </c>
      <c r="L6" s="74" t="s">
        <v>247</v>
      </c>
      <c r="M6" s="161" t="s">
        <v>291</v>
      </c>
      <c r="N6" s="103" t="s">
        <v>292</v>
      </c>
      <c r="P6" s="72" t="s">
        <v>19</v>
      </c>
      <c r="Q6" s="170">
        <f>M9</f>
        <v>0</v>
      </c>
      <c r="R6" s="170">
        <f>N9</f>
        <v>0</v>
      </c>
      <c r="T6" s="51">
        <f>月初児童数!BD10</f>
        <v>0</v>
      </c>
      <c r="U6" s="75">
        <f t="shared" si="0"/>
        <v>0</v>
      </c>
      <c r="V6" s="75">
        <f t="shared" si="1"/>
        <v>0</v>
      </c>
    </row>
    <row r="7" spans="2:22" s="54" customFormat="1">
      <c r="B7" s="64" t="s">
        <v>164</v>
      </c>
      <c r="C7" s="20" t="s">
        <v>141</v>
      </c>
      <c r="D7" s="239">
        <v>7480</v>
      </c>
      <c r="E7" s="239">
        <v>70</v>
      </c>
      <c r="F7" s="60"/>
      <c r="G7" s="573"/>
      <c r="H7" s="573"/>
      <c r="I7" s="62" t="str">
        <f>IF(基本情報!$C$4="","",基本情報!$C$4)</f>
        <v/>
      </c>
      <c r="J7" s="62" t="str">
        <f>利用定員!P36</f>
        <v/>
      </c>
      <c r="K7" s="55">
        <f>IF(H6="",0,DGET($B$4:$E$140,K6,I6:J7))</f>
        <v>0</v>
      </c>
      <c r="L7" s="55">
        <f>IF(H6="",0,DGET($B$4:$E$140,L6,I6:J7))</f>
        <v>0</v>
      </c>
      <c r="M7" s="75">
        <f>K7</f>
        <v>0</v>
      </c>
      <c r="N7" s="75">
        <f>$I$2*L7</f>
        <v>0</v>
      </c>
      <c r="P7" s="72" t="s">
        <v>20</v>
      </c>
      <c r="Q7" s="170">
        <f>M11</f>
        <v>0</v>
      </c>
      <c r="R7" s="170">
        <f>N11</f>
        <v>0</v>
      </c>
      <c r="T7" s="51">
        <f>月初児童数!BD11</f>
        <v>0</v>
      </c>
      <c r="U7" s="75">
        <f t="shared" si="0"/>
        <v>0</v>
      </c>
      <c r="V7" s="75">
        <f t="shared" si="1"/>
        <v>0</v>
      </c>
    </row>
    <row r="8" spans="2:22" s="77" customFormat="1">
      <c r="B8" s="64" t="s">
        <v>164</v>
      </c>
      <c r="C8" s="20" t="s">
        <v>142</v>
      </c>
      <c r="D8" s="239">
        <v>5610</v>
      </c>
      <c r="E8" s="239">
        <v>50</v>
      </c>
      <c r="F8" s="60"/>
      <c r="G8" s="573" t="s">
        <v>19</v>
      </c>
      <c r="H8" s="573" t="str">
        <f>IF(②③加減算!L11="","",②③加減算!L11)</f>
        <v/>
      </c>
      <c r="I8" s="73" t="s">
        <v>162</v>
      </c>
      <c r="J8" s="83" t="s">
        <v>105</v>
      </c>
      <c r="K8" s="82" t="s">
        <v>152</v>
      </c>
      <c r="L8" s="74" t="s">
        <v>247</v>
      </c>
      <c r="M8" s="161" t="s">
        <v>291</v>
      </c>
      <c r="N8" s="103" t="s">
        <v>292</v>
      </c>
      <c r="P8" s="72" t="s">
        <v>21</v>
      </c>
      <c r="Q8" s="170">
        <f>M13</f>
        <v>0</v>
      </c>
      <c r="R8" s="170">
        <f>N13</f>
        <v>0</v>
      </c>
      <c r="T8" s="51">
        <f>月初児童数!BD12</f>
        <v>0</v>
      </c>
      <c r="U8" s="75">
        <f t="shared" si="0"/>
        <v>0</v>
      </c>
      <c r="V8" s="75">
        <f t="shared" si="1"/>
        <v>0</v>
      </c>
    </row>
    <row r="9" spans="2:22" s="54" customFormat="1">
      <c r="B9" s="64" t="s">
        <v>164</v>
      </c>
      <c r="C9" s="20" t="s">
        <v>143</v>
      </c>
      <c r="D9" s="239">
        <v>4490</v>
      </c>
      <c r="E9" s="239">
        <v>40</v>
      </c>
      <c r="F9" s="60"/>
      <c r="G9" s="573"/>
      <c r="H9" s="573"/>
      <c r="I9" s="62" t="str">
        <f>IF(基本情報!$C$4="","",基本情報!$C$4)</f>
        <v/>
      </c>
      <c r="J9" s="62" t="str">
        <f>利用定員!P37</f>
        <v/>
      </c>
      <c r="K9" s="55">
        <f>IF(H8="",0,DGET($B$4:$E$140,K8,I8:J9))</f>
        <v>0</v>
      </c>
      <c r="L9" s="55">
        <f>IF(H8="",0,DGET($B$4:$E$140,L8,I8:J9))</f>
        <v>0</v>
      </c>
      <c r="M9" s="75">
        <f>K9</f>
        <v>0</v>
      </c>
      <c r="N9" s="75">
        <f>$I$2*L9</f>
        <v>0</v>
      </c>
      <c r="P9" s="72" t="s">
        <v>22</v>
      </c>
      <c r="Q9" s="170">
        <f>M15</f>
        <v>0</v>
      </c>
      <c r="R9" s="170">
        <f>N15</f>
        <v>0</v>
      </c>
      <c r="T9" s="51">
        <f>月初児童数!BD13</f>
        <v>0</v>
      </c>
      <c r="U9" s="75">
        <f t="shared" si="0"/>
        <v>0</v>
      </c>
      <c r="V9" s="75">
        <f t="shared" si="1"/>
        <v>0</v>
      </c>
    </row>
    <row r="10" spans="2:22" s="54" customFormat="1">
      <c r="B10" s="64" t="s">
        <v>164</v>
      </c>
      <c r="C10" s="20" t="s">
        <v>119</v>
      </c>
      <c r="D10" s="239">
        <v>3740</v>
      </c>
      <c r="E10" s="239">
        <v>30</v>
      </c>
      <c r="F10" s="60"/>
      <c r="G10" s="573" t="s">
        <v>20</v>
      </c>
      <c r="H10" s="573" t="str">
        <f>IF(②③加減算!L12="","",②③加減算!L12)</f>
        <v/>
      </c>
      <c r="I10" s="73" t="s">
        <v>162</v>
      </c>
      <c r="J10" s="83" t="s">
        <v>105</v>
      </c>
      <c r="K10" s="82" t="s">
        <v>152</v>
      </c>
      <c r="L10" s="74" t="s">
        <v>247</v>
      </c>
      <c r="M10" s="161" t="s">
        <v>291</v>
      </c>
      <c r="N10" s="103" t="s">
        <v>292</v>
      </c>
      <c r="P10" s="72" t="s">
        <v>206</v>
      </c>
      <c r="Q10" s="170">
        <f>M17</f>
        <v>0</v>
      </c>
      <c r="R10" s="170">
        <f>N17</f>
        <v>0</v>
      </c>
      <c r="T10" s="51">
        <f>月初児童数!BD14</f>
        <v>0</v>
      </c>
      <c r="U10" s="75">
        <f t="shared" si="0"/>
        <v>0</v>
      </c>
      <c r="V10" s="75">
        <f t="shared" si="1"/>
        <v>0</v>
      </c>
    </row>
    <row r="11" spans="2:22" s="54" customFormat="1">
      <c r="B11" s="64" t="s">
        <v>164</v>
      </c>
      <c r="C11" s="20" t="s">
        <v>121</v>
      </c>
      <c r="D11" s="239">
        <v>3200</v>
      </c>
      <c r="E11" s="239">
        <v>30</v>
      </c>
      <c r="F11" s="60"/>
      <c r="G11" s="573"/>
      <c r="H11" s="573"/>
      <c r="I11" s="62" t="str">
        <f>IF(基本情報!$C$4="","",基本情報!$C$4)</f>
        <v/>
      </c>
      <c r="J11" s="62" t="str">
        <f>利用定員!P38</f>
        <v/>
      </c>
      <c r="K11" s="55">
        <f>IF(H10="",0,DGET($B$4:$E$140,K10,I10:J11))</f>
        <v>0</v>
      </c>
      <c r="L11" s="55">
        <f>IF(H10="",0,DGET($B$4:$E$140,L10,I10:J11))</f>
        <v>0</v>
      </c>
      <c r="M11" s="75">
        <f>K11</f>
        <v>0</v>
      </c>
      <c r="N11" s="75">
        <f>$I$2*L11</f>
        <v>0</v>
      </c>
      <c r="P11" s="72" t="s">
        <v>207</v>
      </c>
      <c r="Q11" s="170">
        <f>M19</f>
        <v>0</v>
      </c>
      <c r="R11" s="170">
        <f>N19</f>
        <v>0</v>
      </c>
      <c r="T11" s="51">
        <f>月初児童数!BD15</f>
        <v>0</v>
      </c>
      <c r="U11" s="75">
        <f t="shared" si="0"/>
        <v>0</v>
      </c>
      <c r="V11" s="75">
        <f t="shared" si="1"/>
        <v>0</v>
      </c>
    </row>
    <row r="12" spans="2:22" s="54" customFormat="1">
      <c r="B12" s="64" t="s">
        <v>164</v>
      </c>
      <c r="C12" s="20" t="s">
        <v>122</v>
      </c>
      <c r="D12" s="237">
        <v>2810</v>
      </c>
      <c r="E12" s="237">
        <v>20</v>
      </c>
      <c r="F12" s="60"/>
      <c r="G12" s="573" t="s">
        <v>21</v>
      </c>
      <c r="H12" s="573" t="str">
        <f>IF(②③加減算!L13="","",②③加減算!L13)</f>
        <v/>
      </c>
      <c r="I12" s="73" t="s">
        <v>162</v>
      </c>
      <c r="J12" s="83" t="s">
        <v>105</v>
      </c>
      <c r="K12" s="82" t="s">
        <v>152</v>
      </c>
      <c r="L12" s="74" t="s">
        <v>247</v>
      </c>
      <c r="M12" s="161" t="s">
        <v>291</v>
      </c>
      <c r="N12" s="103" t="s">
        <v>292</v>
      </c>
      <c r="P12" s="72" t="s">
        <v>208</v>
      </c>
      <c r="Q12" s="170">
        <f>M21</f>
        <v>0</v>
      </c>
      <c r="R12" s="170">
        <f>N21</f>
        <v>0</v>
      </c>
      <c r="T12" s="51">
        <f>月初児童数!BD16</f>
        <v>0</v>
      </c>
      <c r="U12" s="75">
        <f t="shared" si="0"/>
        <v>0</v>
      </c>
      <c r="V12" s="75">
        <f t="shared" si="1"/>
        <v>0</v>
      </c>
    </row>
    <row r="13" spans="2:22" s="54" customFormat="1">
      <c r="B13" s="64" t="s">
        <v>164</v>
      </c>
      <c r="C13" s="20" t="s">
        <v>123</v>
      </c>
      <c r="D13" s="237">
        <v>2490</v>
      </c>
      <c r="E13" s="237">
        <v>20</v>
      </c>
      <c r="F13" s="60"/>
      <c r="G13" s="573"/>
      <c r="H13" s="573"/>
      <c r="I13" s="62" t="str">
        <f>IF(基本情報!$C$4="","",基本情報!$C$4)</f>
        <v/>
      </c>
      <c r="J13" s="62" t="str">
        <f>利用定員!P39</f>
        <v/>
      </c>
      <c r="K13" s="55">
        <f>IF(H12="",0,DGET($B$4:$E$140,K12,I12:J13))</f>
        <v>0</v>
      </c>
      <c r="L13" s="55">
        <f>IF(H12="",0,DGET($B$4:$E$140,L12,I12:J13))</f>
        <v>0</v>
      </c>
      <c r="M13" s="75">
        <f>K13</f>
        <v>0</v>
      </c>
      <c r="N13" s="75">
        <f>$I$2*L13</f>
        <v>0</v>
      </c>
      <c r="P13" s="72" t="s">
        <v>26</v>
      </c>
      <c r="Q13" s="170">
        <f>M23</f>
        <v>0</v>
      </c>
      <c r="R13" s="170">
        <f>N23</f>
        <v>0</v>
      </c>
      <c r="T13" s="51">
        <f>月初児童数!BD17</f>
        <v>0</v>
      </c>
      <c r="U13" s="75">
        <f t="shared" si="0"/>
        <v>0</v>
      </c>
      <c r="V13" s="75">
        <f t="shared" si="1"/>
        <v>0</v>
      </c>
    </row>
    <row r="14" spans="2:22" s="54" customFormat="1">
      <c r="B14" s="64" t="s">
        <v>164</v>
      </c>
      <c r="C14" s="20" t="s">
        <v>124</v>
      </c>
      <c r="D14" s="237">
        <v>2240</v>
      </c>
      <c r="E14" s="237">
        <v>20</v>
      </c>
      <c r="F14" s="60"/>
      <c r="G14" s="573" t="s">
        <v>22</v>
      </c>
      <c r="H14" s="573" t="str">
        <f>IF(②③加減算!L14="","",②③加減算!L14)</f>
        <v/>
      </c>
      <c r="I14" s="73" t="s">
        <v>162</v>
      </c>
      <c r="J14" s="83" t="s">
        <v>105</v>
      </c>
      <c r="K14" s="82" t="s">
        <v>152</v>
      </c>
      <c r="L14" s="74" t="s">
        <v>247</v>
      </c>
      <c r="M14" s="161" t="s">
        <v>291</v>
      </c>
      <c r="N14" s="103" t="s">
        <v>292</v>
      </c>
      <c r="P14" s="72" t="s">
        <v>27</v>
      </c>
      <c r="Q14" s="170">
        <f>M25</f>
        <v>0</v>
      </c>
      <c r="R14" s="170">
        <f>N25</f>
        <v>0</v>
      </c>
      <c r="T14" s="51">
        <f>月初児童数!BD18</f>
        <v>0</v>
      </c>
      <c r="U14" s="75">
        <f t="shared" si="0"/>
        <v>0</v>
      </c>
      <c r="V14" s="75">
        <f t="shared" si="1"/>
        <v>0</v>
      </c>
    </row>
    <row r="15" spans="2:22" s="54" customFormat="1">
      <c r="B15" s="64" t="s">
        <v>164</v>
      </c>
      <c r="C15" s="20" t="s">
        <v>125</v>
      </c>
      <c r="D15" s="237">
        <v>2040</v>
      </c>
      <c r="E15" s="237">
        <v>20</v>
      </c>
      <c r="F15" s="60"/>
      <c r="G15" s="573"/>
      <c r="H15" s="573"/>
      <c r="I15" s="62" t="str">
        <f>IF(基本情報!$C$4="","",基本情報!$C$4)</f>
        <v/>
      </c>
      <c r="J15" s="62" t="str">
        <f>利用定員!P40</f>
        <v/>
      </c>
      <c r="K15" s="55">
        <f>IF(H14="",0,DGET($B$4:$E$140,K14,I14:J15))</f>
        <v>0</v>
      </c>
      <c r="L15" s="55">
        <f>IF(H14="",0,DGET($B$4:$E$140,L14,I14:J15))</f>
        <v>0</v>
      </c>
      <c r="M15" s="75">
        <f>K15</f>
        <v>0</v>
      </c>
      <c r="N15" s="75">
        <f>$I$2*L15</f>
        <v>0</v>
      </c>
      <c r="P15" s="72" t="s">
        <v>28</v>
      </c>
      <c r="Q15" s="170">
        <f>M27</f>
        <v>0</v>
      </c>
      <c r="R15" s="170">
        <f>N27</f>
        <v>0</v>
      </c>
      <c r="T15" s="51">
        <f>月初児童数!BD19</f>
        <v>0</v>
      </c>
      <c r="U15" s="75">
        <f t="shared" si="0"/>
        <v>0</v>
      </c>
      <c r="V15" s="75">
        <f t="shared" si="1"/>
        <v>0</v>
      </c>
    </row>
    <row r="16" spans="2:22" s="54" customFormat="1">
      <c r="B16" s="64" t="s">
        <v>164</v>
      </c>
      <c r="C16" s="20" t="s">
        <v>126</v>
      </c>
      <c r="D16" s="237">
        <v>1870</v>
      </c>
      <c r="E16" s="237">
        <v>10</v>
      </c>
      <c r="F16" s="60"/>
      <c r="G16" s="573" t="s">
        <v>23</v>
      </c>
      <c r="H16" s="573" t="str">
        <f>IF(②③加減算!L15="","",②③加減算!L15)</f>
        <v/>
      </c>
      <c r="I16" s="73" t="s">
        <v>162</v>
      </c>
      <c r="J16" s="83" t="s">
        <v>105</v>
      </c>
      <c r="K16" s="82" t="s">
        <v>152</v>
      </c>
      <c r="L16" s="74" t="s">
        <v>247</v>
      </c>
      <c r="M16" s="161" t="s">
        <v>291</v>
      </c>
      <c r="N16" s="103" t="s">
        <v>292</v>
      </c>
      <c r="T16" s="51">
        <f>SUM(T4:T15)</f>
        <v>0</v>
      </c>
      <c r="U16" s="190">
        <f>IFERROR(SUM(U4:U15),0)</f>
        <v>0</v>
      </c>
      <c r="V16" s="190">
        <f>IFERROR(SUM(V4:V15),0)</f>
        <v>0</v>
      </c>
    </row>
    <row r="17" spans="2:14" s="54" customFormat="1">
      <c r="B17" s="64" t="s">
        <v>164</v>
      </c>
      <c r="C17" s="20" t="s">
        <v>127</v>
      </c>
      <c r="D17" s="237">
        <v>1720</v>
      </c>
      <c r="E17" s="237">
        <v>10</v>
      </c>
      <c r="F17" s="60"/>
      <c r="G17" s="573"/>
      <c r="H17" s="573"/>
      <c r="I17" s="62" t="str">
        <f>IF(基本情報!$C$4="","",基本情報!$C$4)</f>
        <v/>
      </c>
      <c r="J17" s="62" t="str">
        <f>利用定員!P41</f>
        <v/>
      </c>
      <c r="K17" s="55">
        <f>IF(H16="",0,DGET($B$4:$E$140,K16,I16:J17))</f>
        <v>0</v>
      </c>
      <c r="L17" s="55">
        <f>IF(H16="",0,DGET($B$4:$E$140,L16,I16:J17))</f>
        <v>0</v>
      </c>
      <c r="M17" s="75">
        <f>K17</f>
        <v>0</v>
      </c>
      <c r="N17" s="75">
        <f>$I$2*L17</f>
        <v>0</v>
      </c>
    </row>
    <row r="18" spans="2:14" s="54" customFormat="1">
      <c r="B18" s="64" t="s">
        <v>164</v>
      </c>
      <c r="C18" s="20" t="s">
        <v>128</v>
      </c>
      <c r="D18" s="237">
        <v>1600</v>
      </c>
      <c r="E18" s="237">
        <v>10</v>
      </c>
      <c r="F18" s="60"/>
      <c r="G18" s="573" t="s">
        <v>207</v>
      </c>
      <c r="H18" s="573" t="str">
        <f>IF(②③加減算!L16="","",②③加減算!L16)</f>
        <v/>
      </c>
      <c r="I18" s="73" t="s">
        <v>162</v>
      </c>
      <c r="J18" s="83" t="s">
        <v>105</v>
      </c>
      <c r="K18" s="82" t="s">
        <v>152</v>
      </c>
      <c r="L18" s="74" t="s">
        <v>247</v>
      </c>
      <c r="M18" s="161" t="s">
        <v>291</v>
      </c>
      <c r="N18" s="103" t="s">
        <v>292</v>
      </c>
    </row>
    <row r="19" spans="2:14" s="54" customFormat="1">
      <c r="B19" s="64" t="s">
        <v>164</v>
      </c>
      <c r="C19" s="20" t="s">
        <v>129</v>
      </c>
      <c r="D19" s="237">
        <v>1490</v>
      </c>
      <c r="E19" s="237">
        <v>10</v>
      </c>
      <c r="F19" s="60"/>
      <c r="G19" s="573"/>
      <c r="H19" s="573"/>
      <c r="I19" s="62" t="str">
        <f>IF(基本情報!$C$4="","",基本情報!$C$4)</f>
        <v/>
      </c>
      <c r="J19" s="62" t="str">
        <f>利用定員!P42</f>
        <v/>
      </c>
      <c r="K19" s="55">
        <f>IF(H18="",0,DGET($B$4:$E$140,K18,I18:J19))</f>
        <v>0</v>
      </c>
      <c r="L19" s="55">
        <f>IF(H18="",0,DGET($B$4:$E$140,L18,I18:J19))</f>
        <v>0</v>
      </c>
      <c r="M19" s="75">
        <f>K19</f>
        <v>0</v>
      </c>
      <c r="N19" s="75">
        <f>$I$2*L19</f>
        <v>0</v>
      </c>
    </row>
    <row r="20" spans="2:14" s="54" customFormat="1">
      <c r="B20" s="64" t="s">
        <v>164</v>
      </c>
      <c r="C20" s="20" t="s">
        <v>130</v>
      </c>
      <c r="D20" s="237">
        <v>1400</v>
      </c>
      <c r="E20" s="237">
        <v>10</v>
      </c>
      <c r="F20" s="60"/>
      <c r="G20" s="573" t="s">
        <v>208</v>
      </c>
      <c r="H20" s="573" t="str">
        <f>IF(②③加減算!L17="","",②③加減算!L17)</f>
        <v/>
      </c>
      <c r="I20" s="73" t="s">
        <v>162</v>
      </c>
      <c r="J20" s="83" t="s">
        <v>105</v>
      </c>
      <c r="K20" s="82" t="s">
        <v>152</v>
      </c>
      <c r="L20" s="74" t="s">
        <v>247</v>
      </c>
      <c r="M20" s="161" t="s">
        <v>291</v>
      </c>
      <c r="N20" s="103" t="s">
        <v>292</v>
      </c>
    </row>
    <row r="21" spans="2:14">
      <c r="B21" s="64" t="s">
        <v>164</v>
      </c>
      <c r="C21" s="20" t="s">
        <v>131</v>
      </c>
      <c r="D21" s="237">
        <v>1320</v>
      </c>
      <c r="E21" s="237">
        <v>10</v>
      </c>
      <c r="G21" s="573"/>
      <c r="H21" s="573"/>
      <c r="I21" s="62" t="str">
        <f>IF(基本情報!$C$4="","",基本情報!$C$4)</f>
        <v/>
      </c>
      <c r="J21" s="62" t="str">
        <f>利用定員!P43</f>
        <v/>
      </c>
      <c r="K21" s="55">
        <f>IF(H20="",0,DGET($B$4:$E$140,K20,I20:J21))</f>
        <v>0</v>
      </c>
      <c r="L21" s="55">
        <f>IF(H20="",0,DGET($B$4:$E$140,L20,I20:J21))</f>
        <v>0</v>
      </c>
      <c r="M21" s="75">
        <f>K21</f>
        <v>0</v>
      </c>
      <c r="N21" s="75">
        <f>$I$2*L21</f>
        <v>0</v>
      </c>
    </row>
    <row r="22" spans="2:14">
      <c r="B22" s="64" t="s">
        <v>164</v>
      </c>
      <c r="C22" s="1" t="s">
        <v>345</v>
      </c>
      <c r="D22" s="237">
        <v>1240</v>
      </c>
      <c r="E22" s="237">
        <v>10</v>
      </c>
      <c r="G22" s="573" t="s">
        <v>26</v>
      </c>
      <c r="H22" s="573" t="str">
        <f>IF(②③加減算!L18="","",②③加減算!L18)</f>
        <v/>
      </c>
      <c r="I22" s="73" t="s">
        <v>162</v>
      </c>
      <c r="J22" s="83" t="s">
        <v>105</v>
      </c>
      <c r="K22" s="82" t="s">
        <v>152</v>
      </c>
      <c r="L22" s="74" t="s">
        <v>247</v>
      </c>
      <c r="M22" s="161" t="s">
        <v>291</v>
      </c>
      <c r="N22" s="103" t="s">
        <v>292</v>
      </c>
    </row>
    <row r="23" spans="2:14">
      <c r="B23" s="64" t="s">
        <v>134</v>
      </c>
      <c r="C23" s="20" t="s">
        <v>535</v>
      </c>
      <c r="D23" s="239">
        <v>22240</v>
      </c>
      <c r="E23" s="239">
        <v>220</v>
      </c>
      <c r="G23" s="573"/>
      <c r="H23" s="573"/>
      <c r="I23" s="62" t="str">
        <f>IF(基本情報!$C$4="","",基本情報!$C$4)</f>
        <v/>
      </c>
      <c r="J23" s="62" t="str">
        <f>利用定員!P44</f>
        <v/>
      </c>
      <c r="K23" s="55">
        <f>IF(H22="",0,DGET($B$4:$E$140,K22,I22:J23))</f>
        <v>0</v>
      </c>
      <c r="L23" s="55">
        <f>IF(H22="",0,DGET($B$4:$E$140,L22,I22:J23))</f>
        <v>0</v>
      </c>
      <c r="M23" s="75">
        <f>K23</f>
        <v>0</v>
      </c>
      <c r="N23" s="75">
        <f>$I$2*L23</f>
        <v>0</v>
      </c>
    </row>
    <row r="24" spans="2:14">
      <c r="B24" s="64" t="s">
        <v>134</v>
      </c>
      <c r="C24" s="20" t="s">
        <v>464</v>
      </c>
      <c r="D24" s="239">
        <v>11110</v>
      </c>
      <c r="E24" s="239">
        <v>110</v>
      </c>
      <c r="G24" s="573" t="s">
        <v>27</v>
      </c>
      <c r="H24" s="573" t="str">
        <f>IF(②③加減算!L19="","",②③加減算!L19)</f>
        <v/>
      </c>
      <c r="I24" s="73" t="s">
        <v>162</v>
      </c>
      <c r="J24" s="83" t="s">
        <v>105</v>
      </c>
      <c r="K24" s="82" t="s">
        <v>152</v>
      </c>
      <c r="L24" s="74" t="s">
        <v>247</v>
      </c>
      <c r="M24" s="161" t="s">
        <v>291</v>
      </c>
      <c r="N24" s="103" t="s">
        <v>292</v>
      </c>
    </row>
    <row r="25" spans="2:14">
      <c r="B25" s="64" t="s">
        <v>134</v>
      </c>
      <c r="C25" s="20" t="s">
        <v>141</v>
      </c>
      <c r="D25" s="239">
        <v>7410</v>
      </c>
      <c r="E25" s="239">
        <v>70</v>
      </c>
      <c r="G25" s="573"/>
      <c r="H25" s="573"/>
      <c r="I25" s="62" t="str">
        <f>IF(基本情報!$C$4="","",基本情報!$C$4)</f>
        <v/>
      </c>
      <c r="J25" s="62" t="str">
        <f>利用定員!P45</f>
        <v/>
      </c>
      <c r="K25" s="55">
        <f>IF(H24="",0,DGET($B$4:$E$140,K24,I24:J25))</f>
        <v>0</v>
      </c>
      <c r="L25" s="55">
        <f>IF(H24="",0,DGET($B$4:$E$140,L24,I24:J25))</f>
        <v>0</v>
      </c>
      <c r="M25" s="75">
        <f>K25</f>
        <v>0</v>
      </c>
      <c r="N25" s="75">
        <f>$I$2*L25</f>
        <v>0</v>
      </c>
    </row>
    <row r="26" spans="2:14">
      <c r="B26" s="64" t="s">
        <v>134</v>
      </c>
      <c r="C26" s="20" t="s">
        <v>142</v>
      </c>
      <c r="D26" s="239">
        <v>5560</v>
      </c>
      <c r="E26" s="239">
        <v>50</v>
      </c>
      <c r="G26" s="573" t="s">
        <v>28</v>
      </c>
      <c r="H26" s="573" t="str">
        <f>IF(②③加減算!L20="","",②③加減算!L20)</f>
        <v/>
      </c>
      <c r="I26" s="73" t="s">
        <v>162</v>
      </c>
      <c r="J26" s="83" t="s">
        <v>105</v>
      </c>
      <c r="K26" s="82" t="s">
        <v>152</v>
      </c>
      <c r="L26" s="74" t="s">
        <v>247</v>
      </c>
      <c r="M26" s="161" t="s">
        <v>291</v>
      </c>
      <c r="N26" s="103" t="s">
        <v>292</v>
      </c>
    </row>
    <row r="27" spans="2:14">
      <c r="B27" s="64" t="s">
        <v>134</v>
      </c>
      <c r="C27" s="20" t="s">
        <v>143</v>
      </c>
      <c r="D27" s="239">
        <v>4440</v>
      </c>
      <c r="E27" s="239">
        <v>40</v>
      </c>
      <c r="G27" s="573"/>
      <c r="H27" s="573"/>
      <c r="I27" s="62" t="str">
        <f>IF(基本情報!$C$4="","",基本情報!$C$4)</f>
        <v/>
      </c>
      <c r="J27" s="62" t="str">
        <f>利用定員!P46</f>
        <v/>
      </c>
      <c r="K27" s="55">
        <f>IF(H26="",0,DGET($B$4:$E$140,K26,I26:J27))</f>
        <v>0</v>
      </c>
      <c r="L27" s="55">
        <f>IF(H26="",0,DGET($B$4:$E$140,L26,I26:J27))</f>
        <v>0</v>
      </c>
      <c r="M27" s="75">
        <f>K27</f>
        <v>0</v>
      </c>
      <c r="N27" s="75">
        <f>$I$2*L27</f>
        <v>0</v>
      </c>
    </row>
    <row r="28" spans="2:14">
      <c r="B28" s="64" t="s">
        <v>134</v>
      </c>
      <c r="C28" s="20" t="s">
        <v>119</v>
      </c>
      <c r="D28" s="239">
        <v>3700</v>
      </c>
      <c r="E28" s="239">
        <v>30</v>
      </c>
    </row>
    <row r="29" spans="2:14">
      <c r="B29" s="64" t="s">
        <v>134</v>
      </c>
      <c r="C29" s="20" t="s">
        <v>121</v>
      </c>
      <c r="D29" s="239">
        <v>3170</v>
      </c>
      <c r="E29" s="239">
        <v>30</v>
      </c>
    </row>
    <row r="30" spans="2:14">
      <c r="B30" s="64" t="s">
        <v>134</v>
      </c>
      <c r="C30" s="20" t="s">
        <v>122</v>
      </c>
      <c r="D30" s="237">
        <v>2780</v>
      </c>
      <c r="E30" s="237">
        <v>20</v>
      </c>
    </row>
    <row r="31" spans="2:14">
      <c r="B31" s="64" t="s">
        <v>134</v>
      </c>
      <c r="C31" s="20" t="s">
        <v>123</v>
      </c>
      <c r="D31" s="237">
        <v>2470</v>
      </c>
      <c r="E31" s="237">
        <v>20</v>
      </c>
    </row>
    <row r="32" spans="2:14">
      <c r="B32" s="64" t="s">
        <v>134</v>
      </c>
      <c r="C32" s="20" t="s">
        <v>124</v>
      </c>
      <c r="D32" s="237">
        <v>2220</v>
      </c>
      <c r="E32" s="237">
        <v>20</v>
      </c>
    </row>
    <row r="33" spans="2:5">
      <c r="B33" s="64" t="s">
        <v>134</v>
      </c>
      <c r="C33" s="20" t="s">
        <v>125</v>
      </c>
      <c r="D33" s="237">
        <v>2020</v>
      </c>
      <c r="E33" s="237">
        <v>20</v>
      </c>
    </row>
    <row r="34" spans="2:5">
      <c r="B34" s="64" t="s">
        <v>134</v>
      </c>
      <c r="C34" s="20" t="s">
        <v>126</v>
      </c>
      <c r="D34" s="237">
        <v>1850</v>
      </c>
      <c r="E34" s="237">
        <v>10</v>
      </c>
    </row>
    <row r="35" spans="2:5">
      <c r="B35" s="64" t="s">
        <v>134</v>
      </c>
      <c r="C35" s="20" t="s">
        <v>127</v>
      </c>
      <c r="D35" s="237">
        <v>1710</v>
      </c>
      <c r="E35" s="237">
        <v>10</v>
      </c>
    </row>
    <row r="36" spans="2:5">
      <c r="B36" s="64" t="s">
        <v>134</v>
      </c>
      <c r="C36" s="20" t="s">
        <v>128</v>
      </c>
      <c r="D36" s="237">
        <v>1590</v>
      </c>
      <c r="E36" s="237">
        <v>10</v>
      </c>
    </row>
    <row r="37" spans="2:5">
      <c r="B37" s="64" t="s">
        <v>134</v>
      </c>
      <c r="C37" s="20" t="s">
        <v>129</v>
      </c>
      <c r="D37" s="237">
        <v>1480</v>
      </c>
      <c r="E37" s="237">
        <v>10</v>
      </c>
    </row>
    <row r="38" spans="2:5">
      <c r="B38" s="64" t="s">
        <v>134</v>
      </c>
      <c r="C38" s="20" t="s">
        <v>130</v>
      </c>
      <c r="D38" s="237">
        <v>1390</v>
      </c>
      <c r="E38" s="237">
        <v>10</v>
      </c>
    </row>
    <row r="39" spans="2:5">
      <c r="B39" s="64" t="s">
        <v>134</v>
      </c>
      <c r="C39" s="20" t="s">
        <v>131</v>
      </c>
      <c r="D39" s="237">
        <v>1300</v>
      </c>
      <c r="E39" s="237">
        <v>10</v>
      </c>
    </row>
    <row r="40" spans="2:5">
      <c r="B40" s="64" t="s">
        <v>134</v>
      </c>
      <c r="C40" s="1" t="s">
        <v>345</v>
      </c>
      <c r="D40" s="237">
        <v>1230</v>
      </c>
      <c r="E40" s="237">
        <v>10</v>
      </c>
    </row>
    <row r="41" spans="2:5">
      <c r="B41" s="64" t="s">
        <v>169</v>
      </c>
      <c r="C41" s="20" t="s">
        <v>535</v>
      </c>
      <c r="D41" s="239">
        <v>22180</v>
      </c>
      <c r="E41" s="239">
        <v>220</v>
      </c>
    </row>
    <row r="42" spans="2:5">
      <c r="B42" s="64" t="s">
        <v>169</v>
      </c>
      <c r="C42" s="20" t="s">
        <v>464</v>
      </c>
      <c r="D42" s="239">
        <v>11090</v>
      </c>
      <c r="E42" s="239">
        <v>110</v>
      </c>
    </row>
    <row r="43" spans="2:5">
      <c r="B43" s="64" t="s">
        <v>169</v>
      </c>
      <c r="C43" s="20" t="s">
        <v>141</v>
      </c>
      <c r="D43" s="239">
        <v>7390</v>
      </c>
      <c r="E43" s="239">
        <v>70</v>
      </c>
    </row>
    <row r="44" spans="2:5">
      <c r="B44" s="64" t="s">
        <v>169</v>
      </c>
      <c r="C44" s="20" t="s">
        <v>142</v>
      </c>
      <c r="D44" s="239">
        <v>5540</v>
      </c>
      <c r="E44" s="239">
        <v>50</v>
      </c>
    </row>
    <row r="45" spans="2:5">
      <c r="B45" s="64" t="s">
        <v>169</v>
      </c>
      <c r="C45" s="20" t="s">
        <v>143</v>
      </c>
      <c r="D45" s="239">
        <v>4430</v>
      </c>
      <c r="E45" s="239">
        <v>40</v>
      </c>
    </row>
    <row r="46" spans="2:5">
      <c r="B46" s="64" t="s">
        <v>169</v>
      </c>
      <c r="C46" s="20" t="s">
        <v>119</v>
      </c>
      <c r="D46" s="239">
        <v>3690</v>
      </c>
      <c r="E46" s="239">
        <v>30</v>
      </c>
    </row>
    <row r="47" spans="2:5">
      <c r="B47" s="64" t="s">
        <v>169</v>
      </c>
      <c r="C47" s="20" t="s">
        <v>121</v>
      </c>
      <c r="D47" s="239">
        <v>3170</v>
      </c>
      <c r="E47" s="239">
        <v>30</v>
      </c>
    </row>
    <row r="48" spans="2:5">
      <c r="B48" s="64" t="s">
        <v>169</v>
      </c>
      <c r="C48" s="20" t="s">
        <v>122</v>
      </c>
      <c r="D48" s="237">
        <v>2770</v>
      </c>
      <c r="E48" s="237">
        <v>20</v>
      </c>
    </row>
    <row r="49" spans="2:6">
      <c r="B49" s="64" t="s">
        <v>169</v>
      </c>
      <c r="C49" s="20" t="s">
        <v>123</v>
      </c>
      <c r="D49" s="237">
        <v>2460</v>
      </c>
      <c r="E49" s="237">
        <v>20</v>
      </c>
    </row>
    <row r="50" spans="2:6">
      <c r="B50" s="64" t="s">
        <v>169</v>
      </c>
      <c r="C50" s="20" t="s">
        <v>124</v>
      </c>
      <c r="D50" s="237">
        <v>2220</v>
      </c>
      <c r="E50" s="237">
        <v>20</v>
      </c>
    </row>
    <row r="51" spans="2:6">
      <c r="B51" s="64" t="s">
        <v>169</v>
      </c>
      <c r="C51" s="20" t="s">
        <v>125</v>
      </c>
      <c r="D51" s="237">
        <v>2020</v>
      </c>
      <c r="E51" s="237">
        <v>20</v>
      </c>
    </row>
    <row r="52" spans="2:6">
      <c r="B52" s="64" t="s">
        <v>169</v>
      </c>
      <c r="C52" s="20" t="s">
        <v>126</v>
      </c>
      <c r="D52" s="237">
        <v>1840</v>
      </c>
      <c r="E52" s="237">
        <v>10</v>
      </c>
    </row>
    <row r="53" spans="2:6">
      <c r="B53" s="64" t="s">
        <v>169</v>
      </c>
      <c r="C53" s="20" t="s">
        <v>127</v>
      </c>
      <c r="D53" s="237">
        <v>1700</v>
      </c>
      <c r="E53" s="237">
        <v>10</v>
      </c>
    </row>
    <row r="54" spans="2:6">
      <c r="B54" s="64" t="s">
        <v>169</v>
      </c>
      <c r="C54" s="20" t="s">
        <v>128</v>
      </c>
      <c r="D54" s="237">
        <v>1580</v>
      </c>
      <c r="E54" s="237">
        <v>10</v>
      </c>
    </row>
    <row r="55" spans="2:6">
      <c r="B55" s="64" t="s">
        <v>169</v>
      </c>
      <c r="C55" s="20" t="s">
        <v>129</v>
      </c>
      <c r="D55" s="237">
        <v>1480</v>
      </c>
      <c r="E55" s="237">
        <v>10</v>
      </c>
      <c r="F55" s="54"/>
    </row>
    <row r="56" spans="2:6">
      <c r="B56" s="64" t="s">
        <v>169</v>
      </c>
      <c r="C56" s="20" t="s">
        <v>130</v>
      </c>
      <c r="D56" s="237">
        <v>1380</v>
      </c>
      <c r="E56" s="237">
        <v>10</v>
      </c>
      <c r="F56" s="54"/>
    </row>
    <row r="57" spans="2:6">
      <c r="B57" s="64" t="s">
        <v>169</v>
      </c>
      <c r="C57" s="20" t="s">
        <v>131</v>
      </c>
      <c r="D57" s="237">
        <v>1310</v>
      </c>
      <c r="E57" s="237">
        <v>10</v>
      </c>
      <c r="F57" s="54"/>
    </row>
    <row r="58" spans="2:6">
      <c r="B58" s="64" t="s">
        <v>169</v>
      </c>
      <c r="C58" s="1" t="s">
        <v>345</v>
      </c>
      <c r="D58" s="237">
        <v>1230</v>
      </c>
      <c r="E58" s="237">
        <v>10</v>
      </c>
      <c r="F58" s="54"/>
    </row>
    <row r="59" spans="2:6">
      <c r="B59" s="64" t="s">
        <v>165</v>
      </c>
      <c r="C59" s="20" t="s">
        <v>535</v>
      </c>
      <c r="D59" s="239">
        <v>22020</v>
      </c>
      <c r="E59" s="239">
        <v>220</v>
      </c>
      <c r="F59" s="54"/>
    </row>
    <row r="60" spans="2:6">
      <c r="B60" s="64" t="s">
        <v>165</v>
      </c>
      <c r="C60" s="20" t="s">
        <v>464</v>
      </c>
      <c r="D60" s="239">
        <v>11010</v>
      </c>
      <c r="E60" s="239">
        <v>110</v>
      </c>
      <c r="F60" s="54"/>
    </row>
    <row r="61" spans="2:6">
      <c r="B61" s="64" t="s">
        <v>165</v>
      </c>
      <c r="C61" s="20" t="s">
        <v>141</v>
      </c>
      <c r="D61" s="239">
        <v>7350</v>
      </c>
      <c r="E61" s="239">
        <v>70</v>
      </c>
      <c r="F61" s="54"/>
    </row>
    <row r="62" spans="2:6">
      <c r="B62" s="64" t="s">
        <v>165</v>
      </c>
      <c r="C62" s="20" t="s">
        <v>142</v>
      </c>
      <c r="D62" s="239">
        <v>5500</v>
      </c>
      <c r="E62" s="239">
        <v>50</v>
      </c>
      <c r="F62" s="54"/>
    </row>
    <row r="63" spans="2:6">
      <c r="B63" s="64" t="s">
        <v>165</v>
      </c>
      <c r="C63" s="20" t="s">
        <v>143</v>
      </c>
      <c r="D63" s="239">
        <v>4400</v>
      </c>
      <c r="E63" s="239">
        <v>40</v>
      </c>
    </row>
    <row r="64" spans="2:6">
      <c r="B64" s="64" t="s">
        <v>165</v>
      </c>
      <c r="C64" s="20" t="s">
        <v>119</v>
      </c>
      <c r="D64" s="239">
        <v>3670</v>
      </c>
      <c r="E64" s="239">
        <v>30</v>
      </c>
    </row>
    <row r="65" spans="2:6">
      <c r="B65" s="64" t="s">
        <v>165</v>
      </c>
      <c r="C65" s="20" t="s">
        <v>121</v>
      </c>
      <c r="D65" s="239">
        <v>3140</v>
      </c>
      <c r="E65" s="239">
        <v>30</v>
      </c>
    </row>
    <row r="66" spans="2:6">
      <c r="B66" s="64" t="s">
        <v>165</v>
      </c>
      <c r="C66" s="20" t="s">
        <v>122</v>
      </c>
      <c r="D66" s="237">
        <v>2750</v>
      </c>
      <c r="E66" s="237">
        <v>20</v>
      </c>
    </row>
    <row r="67" spans="2:6">
      <c r="B67" s="64" t="s">
        <v>165</v>
      </c>
      <c r="C67" s="20" t="s">
        <v>123</v>
      </c>
      <c r="D67" s="237">
        <v>2440</v>
      </c>
      <c r="E67" s="237">
        <v>20</v>
      </c>
    </row>
    <row r="68" spans="2:6">
      <c r="B68" s="64" t="s">
        <v>165</v>
      </c>
      <c r="C68" s="20" t="s">
        <v>124</v>
      </c>
      <c r="D68" s="237">
        <v>2200</v>
      </c>
      <c r="E68" s="237">
        <v>20</v>
      </c>
    </row>
    <row r="69" spans="2:6">
      <c r="B69" s="64" t="s">
        <v>165</v>
      </c>
      <c r="C69" s="20" t="s">
        <v>125</v>
      </c>
      <c r="D69" s="237">
        <v>2000</v>
      </c>
      <c r="E69" s="237">
        <v>20</v>
      </c>
    </row>
    <row r="70" spans="2:6">
      <c r="B70" s="64" t="s">
        <v>165</v>
      </c>
      <c r="C70" s="20" t="s">
        <v>126</v>
      </c>
      <c r="D70" s="237">
        <v>1840</v>
      </c>
      <c r="E70" s="237">
        <v>10</v>
      </c>
    </row>
    <row r="71" spans="2:6">
      <c r="B71" s="64" t="s">
        <v>165</v>
      </c>
      <c r="C71" s="20" t="s">
        <v>127</v>
      </c>
      <c r="D71" s="237">
        <v>1690</v>
      </c>
      <c r="E71" s="237">
        <v>10</v>
      </c>
    </row>
    <row r="72" spans="2:6">
      <c r="B72" s="64" t="s">
        <v>165</v>
      </c>
      <c r="C72" s="20" t="s">
        <v>128</v>
      </c>
      <c r="D72" s="237">
        <v>1580</v>
      </c>
      <c r="E72" s="237">
        <v>10</v>
      </c>
    </row>
    <row r="73" spans="2:6">
      <c r="B73" s="64" t="s">
        <v>165</v>
      </c>
      <c r="C73" s="20" t="s">
        <v>129</v>
      </c>
      <c r="D73" s="237">
        <v>1460</v>
      </c>
      <c r="E73" s="237">
        <v>10</v>
      </c>
    </row>
    <row r="74" spans="2:6">
      <c r="B74" s="64" t="s">
        <v>165</v>
      </c>
      <c r="C74" s="20" t="s">
        <v>130</v>
      </c>
      <c r="D74" s="237">
        <v>1380</v>
      </c>
      <c r="E74" s="237">
        <v>10</v>
      </c>
    </row>
    <row r="75" spans="2:6">
      <c r="B75" s="64" t="s">
        <v>165</v>
      </c>
      <c r="C75" s="20" t="s">
        <v>131</v>
      </c>
      <c r="D75" s="237">
        <v>1300</v>
      </c>
      <c r="E75" s="237">
        <v>10</v>
      </c>
    </row>
    <row r="76" spans="2:6">
      <c r="B76" s="64" t="s">
        <v>165</v>
      </c>
      <c r="C76" s="1" t="s">
        <v>345</v>
      </c>
      <c r="D76" s="237">
        <v>1220</v>
      </c>
      <c r="E76" s="237">
        <v>10</v>
      </c>
    </row>
    <row r="77" spans="2:6" s="54" customFormat="1">
      <c r="B77" s="64" t="s">
        <v>170</v>
      </c>
      <c r="C77" s="20" t="s">
        <v>535</v>
      </c>
      <c r="D77" s="239">
        <v>21920</v>
      </c>
      <c r="E77" s="239">
        <v>210</v>
      </c>
      <c r="F77" s="60"/>
    </row>
    <row r="78" spans="2:6" s="54" customFormat="1">
      <c r="B78" s="64" t="s">
        <v>170</v>
      </c>
      <c r="C78" s="20" t="s">
        <v>464</v>
      </c>
      <c r="D78" s="239">
        <v>10950</v>
      </c>
      <c r="E78" s="239">
        <v>100</v>
      </c>
      <c r="F78" s="60"/>
    </row>
    <row r="79" spans="2:6" s="54" customFormat="1">
      <c r="B79" s="64" t="s">
        <v>170</v>
      </c>
      <c r="C79" s="20" t="s">
        <v>141</v>
      </c>
      <c r="D79" s="239">
        <v>7300</v>
      </c>
      <c r="E79" s="239">
        <v>70</v>
      </c>
      <c r="F79" s="60"/>
    </row>
    <row r="80" spans="2:6" s="54" customFormat="1">
      <c r="B80" s="64" t="s">
        <v>170</v>
      </c>
      <c r="C80" s="20" t="s">
        <v>142</v>
      </c>
      <c r="D80" s="239">
        <v>5480</v>
      </c>
      <c r="E80" s="239">
        <v>50</v>
      </c>
      <c r="F80" s="60"/>
    </row>
    <row r="81" spans="2:6" s="54" customFormat="1">
      <c r="B81" s="64" t="s">
        <v>170</v>
      </c>
      <c r="C81" s="20" t="s">
        <v>143</v>
      </c>
      <c r="D81" s="239">
        <v>4380</v>
      </c>
      <c r="E81" s="239">
        <v>40</v>
      </c>
      <c r="F81" s="60"/>
    </row>
    <row r="82" spans="2:6" s="54" customFormat="1">
      <c r="B82" s="64" t="s">
        <v>170</v>
      </c>
      <c r="C82" s="20" t="s">
        <v>119</v>
      </c>
      <c r="D82" s="239">
        <v>3650</v>
      </c>
      <c r="E82" s="239">
        <v>30</v>
      </c>
      <c r="F82" s="60"/>
    </row>
    <row r="83" spans="2:6" s="54" customFormat="1">
      <c r="B83" s="64" t="s">
        <v>170</v>
      </c>
      <c r="C83" s="20" t="s">
        <v>121</v>
      </c>
      <c r="D83" s="239">
        <v>3130</v>
      </c>
      <c r="E83" s="239">
        <v>30</v>
      </c>
      <c r="F83" s="60"/>
    </row>
    <row r="84" spans="2:6" s="54" customFormat="1">
      <c r="B84" s="64" t="s">
        <v>170</v>
      </c>
      <c r="C84" s="20" t="s">
        <v>122</v>
      </c>
      <c r="D84" s="237">
        <v>2740</v>
      </c>
      <c r="E84" s="237">
        <v>20</v>
      </c>
      <c r="F84" s="60"/>
    </row>
    <row r="85" spans="2:6">
      <c r="B85" s="64" t="s">
        <v>170</v>
      </c>
      <c r="C85" s="20" t="s">
        <v>123</v>
      </c>
      <c r="D85" s="237">
        <v>2430</v>
      </c>
      <c r="E85" s="237">
        <v>20</v>
      </c>
    </row>
    <row r="86" spans="2:6">
      <c r="B86" s="64" t="s">
        <v>170</v>
      </c>
      <c r="C86" s="20" t="s">
        <v>124</v>
      </c>
      <c r="D86" s="237">
        <v>2190</v>
      </c>
      <c r="E86" s="237">
        <v>20</v>
      </c>
    </row>
    <row r="87" spans="2:6">
      <c r="B87" s="64" t="s">
        <v>170</v>
      </c>
      <c r="C87" s="20" t="s">
        <v>125</v>
      </c>
      <c r="D87" s="237">
        <v>1990</v>
      </c>
      <c r="E87" s="237">
        <v>10</v>
      </c>
    </row>
    <row r="88" spans="2:6">
      <c r="B88" s="64" t="s">
        <v>170</v>
      </c>
      <c r="C88" s="20" t="s">
        <v>126</v>
      </c>
      <c r="D88" s="237">
        <v>1830</v>
      </c>
      <c r="E88" s="237">
        <v>10</v>
      </c>
    </row>
    <row r="89" spans="2:6">
      <c r="B89" s="64" t="s">
        <v>170</v>
      </c>
      <c r="C89" s="20" t="s">
        <v>127</v>
      </c>
      <c r="D89" s="237">
        <v>1680</v>
      </c>
      <c r="E89" s="237">
        <v>10</v>
      </c>
    </row>
    <row r="90" spans="2:6">
      <c r="B90" s="64" t="s">
        <v>170</v>
      </c>
      <c r="C90" s="20" t="s">
        <v>128</v>
      </c>
      <c r="D90" s="237">
        <v>1570</v>
      </c>
      <c r="E90" s="237">
        <v>10</v>
      </c>
    </row>
    <row r="91" spans="2:6">
      <c r="B91" s="64" t="s">
        <v>170</v>
      </c>
      <c r="C91" s="20" t="s">
        <v>129</v>
      </c>
      <c r="D91" s="237">
        <v>1460</v>
      </c>
      <c r="E91" s="237">
        <v>10</v>
      </c>
    </row>
    <row r="92" spans="2:6">
      <c r="B92" s="64" t="s">
        <v>170</v>
      </c>
      <c r="C92" s="20" t="s">
        <v>130</v>
      </c>
      <c r="D92" s="237">
        <v>1370</v>
      </c>
      <c r="E92" s="237">
        <v>10</v>
      </c>
    </row>
    <row r="93" spans="2:6">
      <c r="B93" s="64" t="s">
        <v>170</v>
      </c>
      <c r="C93" s="20" t="s">
        <v>131</v>
      </c>
      <c r="D93" s="237">
        <v>1290</v>
      </c>
      <c r="E93" s="237">
        <v>10</v>
      </c>
    </row>
    <row r="94" spans="2:6">
      <c r="B94" s="64" t="s">
        <v>170</v>
      </c>
      <c r="C94" s="1" t="s">
        <v>345</v>
      </c>
      <c r="D94" s="237">
        <v>1210</v>
      </c>
      <c r="E94" s="237">
        <v>10</v>
      </c>
    </row>
    <row r="95" spans="2:6">
      <c r="B95" s="64" t="s">
        <v>166</v>
      </c>
      <c r="C95" s="20" t="s">
        <v>535</v>
      </c>
      <c r="D95" s="239">
        <v>21700</v>
      </c>
      <c r="E95" s="239">
        <v>210</v>
      </c>
    </row>
    <row r="96" spans="2:6">
      <c r="B96" s="64" t="s">
        <v>166</v>
      </c>
      <c r="C96" s="20" t="s">
        <v>464</v>
      </c>
      <c r="D96" s="239">
        <v>10860</v>
      </c>
      <c r="E96" s="239">
        <v>100</v>
      </c>
    </row>
    <row r="97" spans="2:5">
      <c r="B97" s="64" t="s">
        <v>166</v>
      </c>
      <c r="C97" s="20" t="s">
        <v>141</v>
      </c>
      <c r="D97" s="239">
        <v>7230</v>
      </c>
      <c r="E97" s="239">
        <v>70</v>
      </c>
    </row>
    <row r="98" spans="2:5">
      <c r="B98" s="64" t="s">
        <v>166</v>
      </c>
      <c r="C98" s="20" t="s">
        <v>142</v>
      </c>
      <c r="D98" s="239">
        <v>5420</v>
      </c>
      <c r="E98" s="239">
        <v>50</v>
      </c>
    </row>
    <row r="99" spans="2:5">
      <c r="B99" s="64" t="s">
        <v>166</v>
      </c>
      <c r="C99" s="20" t="s">
        <v>143</v>
      </c>
      <c r="D99" s="239">
        <v>4340</v>
      </c>
      <c r="E99" s="239">
        <v>40</v>
      </c>
    </row>
    <row r="100" spans="2:5">
      <c r="B100" s="64" t="s">
        <v>166</v>
      </c>
      <c r="C100" s="20" t="s">
        <v>119</v>
      </c>
      <c r="D100" s="239">
        <v>3620</v>
      </c>
      <c r="E100" s="239">
        <v>30</v>
      </c>
    </row>
    <row r="101" spans="2:5">
      <c r="B101" s="64" t="s">
        <v>166</v>
      </c>
      <c r="C101" s="20" t="s">
        <v>121</v>
      </c>
      <c r="D101" s="239">
        <v>3100</v>
      </c>
      <c r="E101" s="239">
        <v>30</v>
      </c>
    </row>
    <row r="102" spans="2:5">
      <c r="B102" s="64" t="s">
        <v>166</v>
      </c>
      <c r="C102" s="20" t="s">
        <v>122</v>
      </c>
      <c r="D102" s="237">
        <v>2710</v>
      </c>
      <c r="E102" s="237">
        <v>20</v>
      </c>
    </row>
    <row r="103" spans="2:5">
      <c r="B103" s="64" t="s">
        <v>166</v>
      </c>
      <c r="C103" s="20" t="s">
        <v>123</v>
      </c>
      <c r="D103" s="237">
        <v>2410</v>
      </c>
      <c r="E103" s="237">
        <v>20</v>
      </c>
    </row>
    <row r="104" spans="2:5">
      <c r="B104" s="64" t="s">
        <v>166</v>
      </c>
      <c r="C104" s="20" t="s">
        <v>124</v>
      </c>
      <c r="D104" s="237">
        <v>2170</v>
      </c>
      <c r="E104" s="237">
        <v>20</v>
      </c>
    </row>
    <row r="105" spans="2:5">
      <c r="B105" s="64" t="s">
        <v>166</v>
      </c>
      <c r="C105" s="20" t="s">
        <v>125</v>
      </c>
      <c r="D105" s="237">
        <v>1970</v>
      </c>
      <c r="E105" s="237">
        <v>10</v>
      </c>
    </row>
    <row r="106" spans="2:5">
      <c r="B106" s="64" t="s">
        <v>166</v>
      </c>
      <c r="C106" s="20" t="s">
        <v>126</v>
      </c>
      <c r="D106" s="237">
        <v>1810</v>
      </c>
      <c r="E106" s="237">
        <v>10</v>
      </c>
    </row>
    <row r="107" spans="2:5">
      <c r="B107" s="64" t="s">
        <v>166</v>
      </c>
      <c r="C107" s="20" t="s">
        <v>127</v>
      </c>
      <c r="D107" s="237">
        <v>1670</v>
      </c>
      <c r="E107" s="237">
        <v>10</v>
      </c>
    </row>
    <row r="108" spans="2:5">
      <c r="B108" s="64" t="s">
        <v>166</v>
      </c>
      <c r="C108" s="20" t="s">
        <v>128</v>
      </c>
      <c r="D108" s="237">
        <v>1550</v>
      </c>
      <c r="E108" s="237">
        <v>10</v>
      </c>
    </row>
    <row r="109" spans="2:5">
      <c r="B109" s="64" t="s">
        <v>166</v>
      </c>
      <c r="C109" s="20" t="s">
        <v>129</v>
      </c>
      <c r="D109" s="237">
        <v>1450</v>
      </c>
      <c r="E109" s="237">
        <v>10</v>
      </c>
    </row>
    <row r="110" spans="2:5">
      <c r="B110" s="64" t="s">
        <v>166</v>
      </c>
      <c r="C110" s="20" t="s">
        <v>130</v>
      </c>
      <c r="D110" s="237">
        <v>1350</v>
      </c>
      <c r="E110" s="237">
        <v>10</v>
      </c>
    </row>
    <row r="111" spans="2:5">
      <c r="B111" s="64" t="s">
        <v>166</v>
      </c>
      <c r="C111" s="20" t="s">
        <v>131</v>
      </c>
      <c r="D111" s="237">
        <v>1280</v>
      </c>
      <c r="E111" s="237">
        <v>10</v>
      </c>
    </row>
    <row r="112" spans="2:5">
      <c r="B112" s="64" t="s">
        <v>166</v>
      </c>
      <c r="C112" s="1" t="s">
        <v>345</v>
      </c>
      <c r="D112" s="237">
        <v>1200</v>
      </c>
      <c r="E112" s="237">
        <v>10</v>
      </c>
    </row>
    <row r="113" spans="2:6">
      <c r="B113" s="64" t="s">
        <v>167</v>
      </c>
      <c r="C113" s="20" t="s">
        <v>535</v>
      </c>
      <c r="D113" s="239">
        <v>21550</v>
      </c>
      <c r="E113" s="239">
        <v>210</v>
      </c>
    </row>
    <row r="114" spans="2:6">
      <c r="B114" s="64" t="s">
        <v>167</v>
      </c>
      <c r="C114" s="20" t="s">
        <v>464</v>
      </c>
      <c r="D114" s="239">
        <v>10770</v>
      </c>
      <c r="E114" s="239">
        <v>100</v>
      </c>
    </row>
    <row r="115" spans="2:6">
      <c r="B115" s="64" t="s">
        <v>167</v>
      </c>
      <c r="C115" s="20" t="s">
        <v>141</v>
      </c>
      <c r="D115" s="239">
        <v>7180</v>
      </c>
      <c r="E115" s="239">
        <v>70</v>
      </c>
    </row>
    <row r="116" spans="2:6">
      <c r="B116" s="64" t="s">
        <v>167</v>
      </c>
      <c r="C116" s="20" t="s">
        <v>142</v>
      </c>
      <c r="D116" s="239">
        <v>5390</v>
      </c>
      <c r="E116" s="239">
        <v>50</v>
      </c>
    </row>
    <row r="117" spans="2:6">
      <c r="B117" s="64" t="s">
        <v>167</v>
      </c>
      <c r="C117" s="20" t="s">
        <v>143</v>
      </c>
      <c r="D117" s="239">
        <v>4300</v>
      </c>
      <c r="E117" s="239">
        <v>40</v>
      </c>
    </row>
    <row r="118" spans="2:6">
      <c r="B118" s="64" t="s">
        <v>167</v>
      </c>
      <c r="C118" s="20" t="s">
        <v>119</v>
      </c>
      <c r="D118" s="239">
        <v>3590</v>
      </c>
      <c r="E118" s="239">
        <v>30</v>
      </c>
    </row>
    <row r="119" spans="2:6">
      <c r="B119" s="64" t="s">
        <v>167</v>
      </c>
      <c r="C119" s="20" t="s">
        <v>121</v>
      </c>
      <c r="D119" s="239">
        <v>3080</v>
      </c>
      <c r="E119" s="239">
        <v>30</v>
      </c>
    </row>
    <row r="120" spans="2:6">
      <c r="B120" s="64" t="s">
        <v>167</v>
      </c>
      <c r="C120" s="20" t="s">
        <v>122</v>
      </c>
      <c r="D120" s="237">
        <v>2690</v>
      </c>
      <c r="E120" s="237">
        <v>20</v>
      </c>
    </row>
    <row r="121" spans="2:6">
      <c r="B121" s="64" t="s">
        <v>167</v>
      </c>
      <c r="C121" s="20" t="s">
        <v>123</v>
      </c>
      <c r="D121" s="237">
        <v>2390</v>
      </c>
      <c r="E121" s="237">
        <v>20</v>
      </c>
    </row>
    <row r="122" spans="2:6">
      <c r="B122" s="64" t="s">
        <v>167</v>
      </c>
      <c r="C122" s="20" t="s">
        <v>124</v>
      </c>
      <c r="D122" s="237">
        <v>2150</v>
      </c>
      <c r="E122" s="237">
        <v>20</v>
      </c>
    </row>
    <row r="123" spans="2:6">
      <c r="B123" s="64" t="s">
        <v>167</v>
      </c>
      <c r="C123" s="20" t="s">
        <v>125</v>
      </c>
      <c r="D123" s="237">
        <v>1950</v>
      </c>
      <c r="E123" s="237">
        <v>10</v>
      </c>
      <c r="F123" s="54"/>
    </row>
    <row r="124" spans="2:6">
      <c r="B124" s="64" t="s">
        <v>167</v>
      </c>
      <c r="C124" s="20" t="s">
        <v>126</v>
      </c>
      <c r="D124" s="237">
        <v>1800</v>
      </c>
      <c r="E124" s="237">
        <v>10</v>
      </c>
      <c r="F124" s="54"/>
    </row>
    <row r="125" spans="2:6">
      <c r="B125" s="64" t="s">
        <v>167</v>
      </c>
      <c r="C125" s="20" t="s">
        <v>127</v>
      </c>
      <c r="D125" s="237">
        <v>1660</v>
      </c>
      <c r="E125" s="237">
        <v>10</v>
      </c>
      <c r="F125" s="54"/>
    </row>
    <row r="126" spans="2:6">
      <c r="B126" s="64" t="s">
        <v>167</v>
      </c>
      <c r="C126" s="20" t="s">
        <v>128</v>
      </c>
      <c r="D126" s="237">
        <v>1540</v>
      </c>
      <c r="E126" s="237">
        <v>10</v>
      </c>
      <c r="F126" s="54"/>
    </row>
    <row r="127" spans="2:6">
      <c r="B127" s="64" t="s">
        <v>167</v>
      </c>
      <c r="C127" s="20" t="s">
        <v>129</v>
      </c>
      <c r="D127" s="237">
        <v>1430</v>
      </c>
      <c r="E127" s="237">
        <v>10</v>
      </c>
      <c r="F127" s="54"/>
    </row>
    <row r="128" spans="2:6">
      <c r="B128" s="64" t="s">
        <v>167</v>
      </c>
      <c r="C128" s="20" t="s">
        <v>130</v>
      </c>
      <c r="D128" s="237">
        <v>1350</v>
      </c>
      <c r="E128" s="237">
        <v>10</v>
      </c>
      <c r="F128" s="54"/>
    </row>
    <row r="129" spans="2:6">
      <c r="B129" s="64" t="s">
        <v>167</v>
      </c>
      <c r="C129" s="20" t="s">
        <v>131</v>
      </c>
      <c r="D129" s="237">
        <v>1270</v>
      </c>
      <c r="E129" s="237">
        <v>10</v>
      </c>
      <c r="F129" s="54"/>
    </row>
    <row r="130" spans="2:6">
      <c r="B130" s="64" t="s">
        <v>167</v>
      </c>
      <c r="C130" s="1" t="s">
        <v>345</v>
      </c>
      <c r="D130" s="237">
        <v>1200</v>
      </c>
      <c r="E130" s="237">
        <v>10</v>
      </c>
      <c r="F130" s="54"/>
    </row>
    <row r="131" spans="2:6">
      <c r="B131" s="64" t="s">
        <v>168</v>
      </c>
      <c r="C131" s="20" t="s">
        <v>535</v>
      </c>
      <c r="D131" s="239">
        <v>21390</v>
      </c>
      <c r="E131" s="239">
        <v>210</v>
      </c>
    </row>
    <row r="132" spans="2:6">
      <c r="B132" s="64" t="s">
        <v>168</v>
      </c>
      <c r="C132" s="20" t="s">
        <v>464</v>
      </c>
      <c r="D132" s="239">
        <v>10690</v>
      </c>
      <c r="E132" s="239">
        <v>100</v>
      </c>
    </row>
    <row r="133" spans="2:6">
      <c r="B133" s="64" t="s">
        <v>168</v>
      </c>
      <c r="C133" s="20" t="s">
        <v>141</v>
      </c>
      <c r="D133" s="239">
        <v>7130</v>
      </c>
      <c r="E133" s="239">
        <v>70</v>
      </c>
    </row>
    <row r="134" spans="2:6">
      <c r="B134" s="64" t="s">
        <v>168</v>
      </c>
      <c r="C134" s="20" t="s">
        <v>142</v>
      </c>
      <c r="D134" s="239">
        <v>5350</v>
      </c>
      <c r="E134" s="239">
        <v>50</v>
      </c>
    </row>
    <row r="135" spans="2:6">
      <c r="B135" s="64" t="s">
        <v>168</v>
      </c>
      <c r="C135" s="20" t="s">
        <v>143</v>
      </c>
      <c r="D135" s="239">
        <v>4280</v>
      </c>
      <c r="E135" s="239">
        <v>40</v>
      </c>
    </row>
    <row r="136" spans="2:6">
      <c r="B136" s="64" t="s">
        <v>168</v>
      </c>
      <c r="C136" s="20" t="s">
        <v>119</v>
      </c>
      <c r="D136" s="239">
        <v>3560</v>
      </c>
      <c r="E136" s="239">
        <v>30</v>
      </c>
    </row>
    <row r="137" spans="2:6">
      <c r="B137" s="64" t="s">
        <v>168</v>
      </c>
      <c r="C137" s="20" t="s">
        <v>121</v>
      </c>
      <c r="D137" s="239">
        <v>3060</v>
      </c>
      <c r="E137" s="239">
        <v>30</v>
      </c>
    </row>
    <row r="138" spans="2:6">
      <c r="B138" s="64" t="s">
        <v>168</v>
      </c>
      <c r="C138" s="20" t="s">
        <v>122</v>
      </c>
      <c r="D138" s="237">
        <v>2670</v>
      </c>
      <c r="E138" s="237">
        <v>20</v>
      </c>
    </row>
    <row r="139" spans="2:6">
      <c r="B139" s="64" t="s">
        <v>168</v>
      </c>
      <c r="C139" s="20" t="s">
        <v>123</v>
      </c>
      <c r="D139" s="237">
        <v>2370</v>
      </c>
      <c r="E139" s="237">
        <v>20</v>
      </c>
    </row>
    <row r="140" spans="2:6">
      <c r="B140" s="64" t="s">
        <v>168</v>
      </c>
      <c r="C140" s="20" t="s">
        <v>124</v>
      </c>
      <c r="D140" s="237">
        <v>2140</v>
      </c>
      <c r="E140" s="237">
        <v>20</v>
      </c>
    </row>
    <row r="141" spans="2:6">
      <c r="B141" s="64" t="s">
        <v>168</v>
      </c>
      <c r="C141" s="20" t="s">
        <v>125</v>
      </c>
      <c r="D141" s="237">
        <v>1940</v>
      </c>
      <c r="E141" s="237">
        <v>10</v>
      </c>
    </row>
    <row r="142" spans="2:6">
      <c r="B142" s="64" t="s">
        <v>168</v>
      </c>
      <c r="C142" s="20" t="s">
        <v>126</v>
      </c>
      <c r="D142" s="237">
        <v>1780</v>
      </c>
      <c r="E142" s="237">
        <v>10</v>
      </c>
    </row>
    <row r="143" spans="2:6">
      <c r="B143" s="64" t="s">
        <v>168</v>
      </c>
      <c r="C143" s="20" t="s">
        <v>127</v>
      </c>
      <c r="D143" s="237">
        <v>1640</v>
      </c>
      <c r="E143" s="237">
        <v>10</v>
      </c>
    </row>
    <row r="144" spans="2:6">
      <c r="B144" s="64" t="s">
        <v>168</v>
      </c>
      <c r="C144" s="20" t="s">
        <v>128</v>
      </c>
      <c r="D144" s="237">
        <v>1530</v>
      </c>
      <c r="E144" s="237">
        <v>10</v>
      </c>
    </row>
    <row r="145" spans="2:6" s="54" customFormat="1">
      <c r="B145" s="64" t="s">
        <v>168</v>
      </c>
      <c r="C145" s="20" t="s">
        <v>129</v>
      </c>
      <c r="D145" s="237">
        <v>1420</v>
      </c>
      <c r="E145" s="237">
        <v>10</v>
      </c>
      <c r="F145" s="60"/>
    </row>
    <row r="146" spans="2:6" s="54" customFormat="1">
      <c r="B146" s="64" t="s">
        <v>168</v>
      </c>
      <c r="C146" s="20" t="s">
        <v>130</v>
      </c>
      <c r="D146" s="237">
        <v>1340</v>
      </c>
      <c r="E146" s="237">
        <v>10</v>
      </c>
      <c r="F146" s="60"/>
    </row>
    <row r="147" spans="2:6" s="54" customFormat="1">
      <c r="B147" s="64" t="s">
        <v>168</v>
      </c>
      <c r="C147" s="20" t="s">
        <v>131</v>
      </c>
      <c r="D147" s="237">
        <v>1260</v>
      </c>
      <c r="E147" s="237">
        <v>10</v>
      </c>
      <c r="F147" s="60"/>
    </row>
    <row r="148" spans="2:6" s="54" customFormat="1">
      <c r="B148" s="64" t="s">
        <v>168</v>
      </c>
      <c r="C148" s="1" t="s">
        <v>345</v>
      </c>
      <c r="D148" s="237">
        <v>1190</v>
      </c>
      <c r="E148" s="237">
        <v>10</v>
      </c>
      <c r="F148" s="60"/>
    </row>
    <row r="149" spans="2:6" s="54" customFormat="1">
      <c r="E149" s="60"/>
      <c r="F149" s="60"/>
    </row>
    <row r="150" spans="2:6" s="54" customFormat="1">
      <c r="E150" s="60"/>
      <c r="F150" s="60"/>
    </row>
    <row r="151" spans="2:6" s="54" customFormat="1">
      <c r="E151" s="60"/>
      <c r="F151" s="60"/>
    </row>
    <row r="152" spans="2:6" s="54" customFormat="1">
      <c r="E152" s="60"/>
      <c r="F152" s="60"/>
    </row>
    <row r="191" spans="5:6">
      <c r="E191" s="54"/>
      <c r="F191" s="54"/>
    </row>
    <row r="192" spans="5:6">
      <c r="E192" s="54"/>
      <c r="F192" s="54"/>
    </row>
    <row r="193" spans="5:6">
      <c r="E193" s="54"/>
      <c r="F193" s="54"/>
    </row>
    <row r="194" spans="5:6">
      <c r="E194" s="54"/>
      <c r="F194" s="54"/>
    </row>
    <row r="195" spans="5:6">
      <c r="E195" s="54"/>
      <c r="F195" s="54"/>
    </row>
    <row r="196" spans="5:6">
      <c r="E196" s="54"/>
      <c r="F196" s="54"/>
    </row>
    <row r="197" spans="5:6">
      <c r="E197" s="54"/>
      <c r="F197" s="54"/>
    </row>
    <row r="198" spans="5:6">
      <c r="E198" s="54"/>
      <c r="F198" s="54"/>
    </row>
    <row r="213" spans="5:6" s="54" customFormat="1">
      <c r="E213" s="60"/>
      <c r="F213" s="60"/>
    </row>
    <row r="214" spans="5:6" s="54" customFormat="1">
      <c r="E214" s="60"/>
      <c r="F214" s="60"/>
    </row>
    <row r="215" spans="5:6" s="54" customFormat="1">
      <c r="E215" s="60"/>
      <c r="F215" s="60"/>
    </row>
    <row r="216" spans="5:6" s="54" customFormat="1">
      <c r="E216" s="60"/>
      <c r="F216" s="60"/>
    </row>
    <row r="217" spans="5:6" s="54" customFormat="1">
      <c r="E217" s="60"/>
      <c r="F217" s="60"/>
    </row>
    <row r="218" spans="5:6" s="54" customFormat="1">
      <c r="E218" s="60"/>
      <c r="F218" s="60"/>
    </row>
    <row r="219" spans="5:6" s="54" customFormat="1">
      <c r="E219" s="60"/>
      <c r="F219" s="60"/>
    </row>
    <row r="220" spans="5:6" s="54" customFormat="1">
      <c r="E220" s="60"/>
      <c r="F220" s="60"/>
    </row>
    <row r="259" spans="5:6">
      <c r="E259" s="54"/>
      <c r="F259" s="54"/>
    </row>
    <row r="260" spans="5:6">
      <c r="E260" s="54"/>
      <c r="F260" s="54"/>
    </row>
    <row r="261" spans="5:6">
      <c r="E261" s="54"/>
      <c r="F261" s="54"/>
    </row>
    <row r="262" spans="5:6">
      <c r="E262" s="54"/>
      <c r="F262" s="54"/>
    </row>
    <row r="263" spans="5:6">
      <c r="E263" s="54"/>
      <c r="F263" s="54"/>
    </row>
    <row r="264" spans="5:6">
      <c r="E264" s="54"/>
      <c r="F264" s="54"/>
    </row>
    <row r="265" spans="5:6">
      <c r="E265" s="54"/>
      <c r="F265" s="54"/>
    </row>
    <row r="266" spans="5:6">
      <c r="E266" s="54"/>
      <c r="F266" s="54"/>
    </row>
    <row r="281" spans="5:6" s="54" customFormat="1">
      <c r="E281" s="60"/>
      <c r="F281" s="60"/>
    </row>
    <row r="282" spans="5:6" s="54" customFormat="1">
      <c r="E282" s="60"/>
      <c r="F282" s="60"/>
    </row>
    <row r="283" spans="5:6" s="54" customFormat="1">
      <c r="E283" s="60"/>
      <c r="F283" s="60"/>
    </row>
    <row r="284" spans="5:6" s="54" customFormat="1">
      <c r="E284" s="60"/>
      <c r="F284" s="60"/>
    </row>
    <row r="285" spans="5:6" s="54" customFormat="1">
      <c r="E285" s="60"/>
      <c r="F285" s="60"/>
    </row>
    <row r="286" spans="5:6" s="54" customFormat="1">
      <c r="E286" s="60"/>
      <c r="F286" s="60"/>
    </row>
    <row r="287" spans="5:6" s="54" customFormat="1">
      <c r="E287" s="60"/>
      <c r="F287" s="60"/>
    </row>
    <row r="288" spans="5:6" s="54" customFormat="1">
      <c r="E288" s="60"/>
      <c r="F288" s="60"/>
    </row>
    <row r="327" spans="5:6">
      <c r="E327" s="54"/>
      <c r="F327" s="54"/>
    </row>
    <row r="328" spans="5:6">
      <c r="E328" s="54"/>
      <c r="F328" s="54"/>
    </row>
    <row r="329" spans="5:6">
      <c r="E329" s="54"/>
      <c r="F329" s="54"/>
    </row>
    <row r="330" spans="5:6">
      <c r="E330" s="54"/>
      <c r="F330" s="54"/>
    </row>
    <row r="331" spans="5:6">
      <c r="E331" s="54"/>
      <c r="F331" s="54"/>
    </row>
    <row r="332" spans="5:6">
      <c r="E332" s="54"/>
      <c r="F332" s="54"/>
    </row>
    <row r="333" spans="5:6">
      <c r="E333" s="54"/>
      <c r="F333" s="54"/>
    </row>
    <row r="334" spans="5:6">
      <c r="E334" s="54"/>
      <c r="F334" s="54"/>
    </row>
    <row r="349" spans="5:6" s="54" customFormat="1">
      <c r="E349" s="60"/>
      <c r="F349" s="60"/>
    </row>
    <row r="350" spans="5:6" s="54" customFormat="1">
      <c r="E350" s="60"/>
      <c r="F350" s="60"/>
    </row>
    <row r="351" spans="5:6" s="54" customFormat="1">
      <c r="E351" s="60"/>
      <c r="F351" s="60"/>
    </row>
    <row r="352" spans="5:6" s="54" customFormat="1">
      <c r="E352" s="60"/>
      <c r="F352" s="60"/>
    </row>
    <row r="353" spans="5:6" s="54" customFormat="1">
      <c r="E353" s="60"/>
      <c r="F353" s="60"/>
    </row>
    <row r="354" spans="5:6" s="54" customFormat="1">
      <c r="E354" s="60"/>
      <c r="F354" s="60"/>
    </row>
    <row r="355" spans="5:6" s="54" customFormat="1">
      <c r="E355" s="60"/>
      <c r="F355" s="60"/>
    </row>
    <row r="356" spans="5:6" s="54" customFormat="1">
      <c r="E356" s="60"/>
      <c r="F356" s="60"/>
    </row>
    <row r="395" spans="5:6">
      <c r="E395" s="54"/>
      <c r="F395" s="54"/>
    </row>
    <row r="396" spans="5:6">
      <c r="E396" s="54"/>
      <c r="F396" s="54"/>
    </row>
    <row r="397" spans="5:6">
      <c r="E397" s="54"/>
      <c r="F397" s="54"/>
    </row>
    <row r="398" spans="5:6">
      <c r="E398" s="54"/>
      <c r="F398" s="54"/>
    </row>
    <row r="399" spans="5:6">
      <c r="E399" s="54"/>
      <c r="F399" s="54"/>
    </row>
    <row r="400" spans="5:6">
      <c r="E400" s="54"/>
      <c r="F400" s="54"/>
    </row>
    <row r="401" spans="5:6">
      <c r="E401" s="54"/>
      <c r="F401" s="54"/>
    </row>
    <row r="402" spans="5:6">
      <c r="E402" s="54"/>
      <c r="F402" s="54"/>
    </row>
    <row r="417" spans="5:6" s="54" customFormat="1">
      <c r="E417" s="60"/>
      <c r="F417" s="60"/>
    </row>
    <row r="418" spans="5:6" s="54" customFormat="1">
      <c r="E418" s="60"/>
      <c r="F418" s="60"/>
    </row>
    <row r="419" spans="5:6" s="54" customFormat="1">
      <c r="E419" s="60"/>
      <c r="F419" s="60"/>
    </row>
    <row r="420" spans="5:6" s="54" customFormat="1">
      <c r="E420" s="60"/>
      <c r="F420" s="60"/>
    </row>
    <row r="421" spans="5:6" s="54" customFormat="1">
      <c r="E421" s="60"/>
      <c r="F421" s="60"/>
    </row>
    <row r="422" spans="5:6" s="54" customFormat="1">
      <c r="E422" s="60"/>
      <c r="F422" s="60"/>
    </row>
    <row r="423" spans="5:6" s="54" customFormat="1">
      <c r="E423" s="60"/>
      <c r="F423" s="60"/>
    </row>
    <row r="424" spans="5:6" s="54" customFormat="1">
      <c r="E424" s="60"/>
      <c r="F424" s="60"/>
    </row>
    <row r="463" spans="5:6">
      <c r="E463" s="54"/>
      <c r="F463" s="54"/>
    </row>
    <row r="464" spans="5:6">
      <c r="E464" s="54"/>
      <c r="F464" s="54"/>
    </row>
    <row r="465" spans="5:6">
      <c r="E465" s="54"/>
      <c r="F465" s="54"/>
    </row>
    <row r="466" spans="5:6">
      <c r="E466" s="54"/>
      <c r="F466" s="54"/>
    </row>
    <row r="467" spans="5:6">
      <c r="E467" s="54"/>
      <c r="F467" s="54"/>
    </row>
    <row r="468" spans="5:6">
      <c r="E468" s="54"/>
      <c r="F468" s="54"/>
    </row>
    <row r="469" spans="5:6">
      <c r="E469" s="54"/>
      <c r="F469" s="54"/>
    </row>
    <row r="470" spans="5:6">
      <c r="E470" s="54"/>
      <c r="F470" s="54"/>
    </row>
    <row r="485" spans="5:6" s="54" customFormat="1">
      <c r="E485" s="60"/>
      <c r="F485" s="60"/>
    </row>
    <row r="486" spans="5:6" s="54" customFormat="1">
      <c r="E486" s="60"/>
      <c r="F486" s="60"/>
    </row>
    <row r="487" spans="5:6" s="54" customFormat="1">
      <c r="E487" s="60"/>
      <c r="F487" s="60"/>
    </row>
    <row r="488" spans="5:6" s="54" customFormat="1">
      <c r="E488" s="60"/>
      <c r="F488" s="60"/>
    </row>
    <row r="489" spans="5:6" s="54" customFormat="1">
      <c r="E489" s="60"/>
      <c r="F489" s="60"/>
    </row>
    <row r="490" spans="5:6" s="54" customFormat="1">
      <c r="E490" s="60"/>
      <c r="F490" s="60"/>
    </row>
    <row r="491" spans="5:6" s="54" customFormat="1">
      <c r="E491" s="60"/>
      <c r="F491" s="60"/>
    </row>
    <row r="492" spans="5:6" s="54" customFormat="1">
      <c r="E492" s="60"/>
      <c r="F492" s="60"/>
    </row>
  </sheetData>
  <mergeCells count="28">
    <mergeCell ref="G24:G25"/>
    <mergeCell ref="H24:H25"/>
    <mergeCell ref="G26:G27"/>
    <mergeCell ref="H26:H27"/>
    <mergeCell ref="G18:G19"/>
    <mergeCell ref="H18:H19"/>
    <mergeCell ref="G20:G21"/>
    <mergeCell ref="H20:H21"/>
    <mergeCell ref="G22:G23"/>
    <mergeCell ref="H22:H23"/>
    <mergeCell ref="G12:G13"/>
    <mergeCell ref="H12:H13"/>
    <mergeCell ref="G14:G15"/>
    <mergeCell ref="H14:H15"/>
    <mergeCell ref="G16:G17"/>
    <mergeCell ref="H16:H17"/>
    <mergeCell ref="G6:G7"/>
    <mergeCell ref="H6:H7"/>
    <mergeCell ref="G8:G9"/>
    <mergeCell ref="H8:H9"/>
    <mergeCell ref="G10:G11"/>
    <mergeCell ref="H10:H11"/>
    <mergeCell ref="B2:E2"/>
    <mergeCell ref="G2:H2"/>
    <mergeCell ref="T2:T3"/>
    <mergeCell ref="U2:V2"/>
    <mergeCell ref="G4:G5"/>
    <mergeCell ref="H4:H5"/>
  </mergeCells>
  <phoneticPr fontId="1"/>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7BB56-9092-4F09-BE09-FE06F19C1C79}">
  <sheetPr>
    <tabColor rgb="FF92D050"/>
  </sheetPr>
  <dimension ref="A1:AE47"/>
  <sheetViews>
    <sheetView zoomScale="80" zoomScaleNormal="80" workbookViewId="0">
      <selection activeCell="Q71" sqref="Q71:R71"/>
    </sheetView>
  </sheetViews>
  <sheetFormatPr defaultColWidth="9" defaultRowHeight="15" customHeight="1"/>
  <cols>
    <col min="1" max="1" width="1.3984375" style="104" customWidth="1"/>
    <col min="2" max="2" width="6.69921875" style="104" customWidth="1"/>
    <col min="3" max="10" width="7.69921875" style="104" customWidth="1"/>
    <col min="11" max="11" width="2.5" style="104" customWidth="1"/>
    <col min="12" max="12" width="6.69921875" style="104" customWidth="1"/>
    <col min="13" max="20" width="7.69921875" style="104" customWidth="1"/>
    <col min="21" max="21" width="2.5" style="104" customWidth="1"/>
    <col min="22" max="22" width="6.69921875" style="104" customWidth="1"/>
    <col min="23" max="30" width="7.69921875" style="104" customWidth="1"/>
    <col min="31" max="31" width="11.59765625" style="104" customWidth="1"/>
    <col min="32" max="16384" width="9" style="104"/>
  </cols>
  <sheetData>
    <row r="1" spans="1:30" ht="3.75" customHeight="1" thickBot="1"/>
    <row r="2" spans="1:30" s="60" customFormat="1" ht="16.5" customHeight="1" thickBot="1">
      <c r="A2" s="54"/>
      <c r="B2" s="738" t="s">
        <v>577</v>
      </c>
      <c r="C2" s="739"/>
      <c r="D2" s="739"/>
      <c r="E2" s="740"/>
      <c r="F2" s="54"/>
      <c r="G2" s="54"/>
      <c r="H2" s="54"/>
    </row>
    <row r="3" spans="1:30" ht="15" customHeight="1">
      <c r="B3" s="2" t="s">
        <v>245</v>
      </c>
      <c r="C3" s="2"/>
      <c r="D3" s="2"/>
      <c r="E3" s="2"/>
      <c r="F3" s="2"/>
      <c r="G3" s="2"/>
      <c r="H3" s="2"/>
      <c r="I3" s="2"/>
      <c r="J3" s="2"/>
      <c r="L3" s="206" t="s">
        <v>429</v>
      </c>
      <c r="V3" s="2" t="s">
        <v>424</v>
      </c>
    </row>
    <row r="4" spans="1:30" ht="15" customHeight="1">
      <c r="B4" s="560"/>
      <c r="C4" s="560" t="s">
        <v>11</v>
      </c>
      <c r="D4" s="560"/>
      <c r="E4" s="560"/>
      <c r="F4" s="560"/>
      <c r="G4" s="560" t="s">
        <v>12</v>
      </c>
      <c r="H4" s="560"/>
      <c r="I4" s="560"/>
      <c r="J4" s="560"/>
      <c r="L4" s="560"/>
      <c r="M4" s="560" t="s">
        <v>11</v>
      </c>
      <c r="N4" s="560"/>
      <c r="O4" s="560"/>
      <c r="P4" s="560"/>
      <c r="Q4" s="560" t="s">
        <v>12</v>
      </c>
      <c r="R4" s="560"/>
      <c r="S4" s="560"/>
      <c r="T4" s="560"/>
      <c r="V4" s="560"/>
      <c r="W4" s="560" t="s">
        <v>11</v>
      </c>
      <c r="X4" s="560"/>
      <c r="Y4" s="560"/>
      <c r="Z4" s="560"/>
      <c r="AA4" s="560" t="s">
        <v>12</v>
      </c>
      <c r="AB4" s="560"/>
      <c r="AC4" s="560"/>
      <c r="AD4" s="560"/>
    </row>
    <row r="5" spans="1:30" ht="15" customHeight="1">
      <c r="B5" s="560"/>
      <c r="C5" s="63" t="s">
        <v>145</v>
      </c>
      <c r="D5" s="63" t="s">
        <v>146</v>
      </c>
      <c r="E5" s="63" t="s">
        <v>147</v>
      </c>
      <c r="F5" s="63" t="s">
        <v>148</v>
      </c>
      <c r="G5" s="63" t="s">
        <v>145</v>
      </c>
      <c r="H5" s="63" t="s">
        <v>146</v>
      </c>
      <c r="I5" s="63" t="s">
        <v>147</v>
      </c>
      <c r="J5" s="63" t="s">
        <v>148</v>
      </c>
      <c r="L5" s="560"/>
      <c r="M5" s="63" t="s">
        <v>145</v>
      </c>
      <c r="N5" s="63" t="s">
        <v>146</v>
      </c>
      <c r="O5" s="63" t="s">
        <v>147</v>
      </c>
      <c r="P5" s="63" t="s">
        <v>148</v>
      </c>
      <c r="Q5" s="63" t="s">
        <v>145</v>
      </c>
      <c r="R5" s="63" t="s">
        <v>146</v>
      </c>
      <c r="S5" s="63" t="s">
        <v>147</v>
      </c>
      <c r="T5" s="63" t="s">
        <v>148</v>
      </c>
      <c r="V5" s="560"/>
      <c r="W5" s="63" t="s">
        <v>145</v>
      </c>
      <c r="X5" s="63" t="s">
        <v>146</v>
      </c>
      <c r="Y5" s="63" t="s">
        <v>147</v>
      </c>
      <c r="Z5" s="63" t="s">
        <v>148</v>
      </c>
      <c r="AA5" s="63" t="s">
        <v>145</v>
      </c>
      <c r="AB5" s="63" t="s">
        <v>146</v>
      </c>
      <c r="AC5" s="63" t="s">
        <v>147</v>
      </c>
      <c r="AD5" s="63" t="s">
        <v>148</v>
      </c>
    </row>
    <row r="6" spans="1:30" ht="15" customHeight="1">
      <c r="B6" s="1" t="s">
        <v>17</v>
      </c>
      <c r="C6" s="196">
        <f>'②③基本分（分園）'!M6</f>
        <v>0</v>
      </c>
      <c r="D6" s="196">
        <f>'②③基本分（分園）'!N6</f>
        <v>0</v>
      </c>
      <c r="E6" s="196">
        <f>'②③基本分（分園）'!O6</f>
        <v>0</v>
      </c>
      <c r="F6" s="196">
        <f>'②③基本分（分園）'!P6</f>
        <v>0</v>
      </c>
      <c r="G6" s="196">
        <f>'②③基本分（分園）'!Q6</f>
        <v>0</v>
      </c>
      <c r="H6" s="196">
        <f>'②③基本分（分園）'!R6</f>
        <v>0</v>
      </c>
      <c r="I6" s="196">
        <f>'②③基本分（分園）'!S6</f>
        <v>0</v>
      </c>
      <c r="J6" s="196">
        <f>'②③基本分（分園）'!T6</f>
        <v>0</v>
      </c>
      <c r="L6" s="1" t="s">
        <v>17</v>
      </c>
      <c r="M6" s="196">
        <f t="shared" ref="M6:M17" si="0">IFERROR(-ROUNDDOWN(C36*0.1,-1),0)</f>
        <v>0</v>
      </c>
      <c r="N6" s="196">
        <f t="shared" ref="N6:N17" si="1">IFERROR(-ROUNDDOWN(D36*0.1,-1),0)</f>
        <v>0</v>
      </c>
      <c r="O6" s="196">
        <f t="shared" ref="O6:O17" si="2">IFERROR(-ROUNDDOWN(E36*0.1,-1),0)</f>
        <v>0</v>
      </c>
      <c r="P6" s="196">
        <f t="shared" ref="P6:P17" si="3">IFERROR(-ROUNDDOWN(F36*0.1,-1),0)</f>
        <v>0</v>
      </c>
      <c r="Q6" s="196">
        <f t="shared" ref="Q6:Q17" si="4">IFERROR(-ROUNDDOWN(G36*0.1,-1),0)</f>
        <v>0</v>
      </c>
      <c r="R6" s="196">
        <f t="shared" ref="R6:R17" si="5">IFERROR(-ROUNDDOWN(H36*0.1,-1),0)</f>
        <v>0</v>
      </c>
      <c r="S6" s="196">
        <f t="shared" ref="S6:S17" si="6">IFERROR(-ROUNDDOWN(I36*0.1,-1),0)</f>
        <v>0</v>
      </c>
      <c r="T6" s="196">
        <f t="shared" ref="T6:T17" si="7">IFERROR(-ROUNDDOWN(J36*0.1,-1),0)</f>
        <v>0</v>
      </c>
      <c r="V6" s="1" t="s">
        <v>17</v>
      </c>
      <c r="W6" s="29">
        <f>月初児童数!V8</f>
        <v>0</v>
      </c>
      <c r="X6" s="29">
        <f>月初児童数!W8</f>
        <v>0</v>
      </c>
      <c r="Y6" s="29">
        <f>月初児童数!X8</f>
        <v>0</v>
      </c>
      <c r="Z6" s="29">
        <f>月初児童数!Y8</f>
        <v>0</v>
      </c>
      <c r="AA6" s="29">
        <f>月初児童数!AA8</f>
        <v>0</v>
      </c>
      <c r="AB6" s="29">
        <f>月初児童数!AB8</f>
        <v>0</v>
      </c>
      <c r="AC6" s="29">
        <f>月初児童数!AC8</f>
        <v>0</v>
      </c>
      <c r="AD6" s="29">
        <f>月初児童数!AD8</f>
        <v>0</v>
      </c>
    </row>
    <row r="7" spans="1:30" ht="15" customHeight="1">
      <c r="B7" s="1" t="s">
        <v>18</v>
      </c>
      <c r="C7" s="196">
        <f>'②③基本分（分園）'!M7</f>
        <v>0</v>
      </c>
      <c r="D7" s="196">
        <f>'②③基本分（分園）'!N7</f>
        <v>0</v>
      </c>
      <c r="E7" s="196">
        <f>'②③基本分（分園）'!O7</f>
        <v>0</v>
      </c>
      <c r="F7" s="196">
        <f>'②③基本分（分園）'!P7</f>
        <v>0</v>
      </c>
      <c r="G7" s="196">
        <f>'②③基本分（分園）'!Q7</f>
        <v>0</v>
      </c>
      <c r="H7" s="196">
        <f>'②③基本分（分園）'!R7</f>
        <v>0</v>
      </c>
      <c r="I7" s="196">
        <f>'②③基本分（分園）'!S7</f>
        <v>0</v>
      </c>
      <c r="J7" s="196">
        <f>'②③基本分（分園）'!T7</f>
        <v>0</v>
      </c>
      <c r="L7" s="1" t="s">
        <v>18</v>
      </c>
      <c r="M7" s="196">
        <f t="shared" si="0"/>
        <v>0</v>
      </c>
      <c r="N7" s="196">
        <f t="shared" si="1"/>
        <v>0</v>
      </c>
      <c r="O7" s="196">
        <f t="shared" si="2"/>
        <v>0</v>
      </c>
      <c r="P7" s="196">
        <f t="shared" si="3"/>
        <v>0</v>
      </c>
      <c r="Q7" s="196">
        <f t="shared" si="4"/>
        <v>0</v>
      </c>
      <c r="R7" s="196">
        <f t="shared" si="5"/>
        <v>0</v>
      </c>
      <c r="S7" s="196">
        <f t="shared" si="6"/>
        <v>0</v>
      </c>
      <c r="T7" s="196">
        <f t="shared" si="7"/>
        <v>0</v>
      </c>
      <c r="V7" s="1" t="s">
        <v>18</v>
      </c>
      <c r="W7" s="29">
        <f>月初児童数!V9</f>
        <v>0</v>
      </c>
      <c r="X7" s="29">
        <f>月初児童数!W9</f>
        <v>0</v>
      </c>
      <c r="Y7" s="29">
        <f>月初児童数!X9</f>
        <v>0</v>
      </c>
      <c r="Z7" s="29">
        <f>月初児童数!Y9</f>
        <v>0</v>
      </c>
      <c r="AA7" s="29">
        <f>月初児童数!AA9</f>
        <v>0</v>
      </c>
      <c r="AB7" s="29">
        <f>月初児童数!AB9</f>
        <v>0</v>
      </c>
      <c r="AC7" s="29">
        <f>月初児童数!AC9</f>
        <v>0</v>
      </c>
      <c r="AD7" s="29">
        <f>月初児童数!AD9</f>
        <v>0</v>
      </c>
    </row>
    <row r="8" spans="1:30" ht="15" customHeight="1">
      <c r="B8" s="1" t="s">
        <v>19</v>
      </c>
      <c r="C8" s="196">
        <f>'②③基本分（分園）'!M8</f>
        <v>0</v>
      </c>
      <c r="D8" s="196">
        <f>'②③基本分（分園）'!N8</f>
        <v>0</v>
      </c>
      <c r="E8" s="196">
        <f>'②③基本分（分園）'!O8</f>
        <v>0</v>
      </c>
      <c r="F8" s="196">
        <f>'②③基本分（分園）'!P8</f>
        <v>0</v>
      </c>
      <c r="G8" s="196">
        <f>'②③基本分（分園）'!Q8</f>
        <v>0</v>
      </c>
      <c r="H8" s="196">
        <f>'②③基本分（分園）'!R8</f>
        <v>0</v>
      </c>
      <c r="I8" s="196">
        <f>'②③基本分（分園）'!S8</f>
        <v>0</v>
      </c>
      <c r="J8" s="196">
        <f>'②③基本分（分園）'!T8</f>
        <v>0</v>
      </c>
      <c r="L8" s="1" t="s">
        <v>19</v>
      </c>
      <c r="M8" s="196">
        <f t="shared" si="0"/>
        <v>0</v>
      </c>
      <c r="N8" s="196">
        <f t="shared" si="1"/>
        <v>0</v>
      </c>
      <c r="O8" s="196">
        <f t="shared" si="2"/>
        <v>0</v>
      </c>
      <c r="P8" s="196">
        <f t="shared" si="3"/>
        <v>0</v>
      </c>
      <c r="Q8" s="196">
        <f t="shared" si="4"/>
        <v>0</v>
      </c>
      <c r="R8" s="196">
        <f t="shared" si="5"/>
        <v>0</v>
      </c>
      <c r="S8" s="196">
        <f t="shared" si="6"/>
        <v>0</v>
      </c>
      <c r="T8" s="196">
        <f t="shared" si="7"/>
        <v>0</v>
      </c>
      <c r="V8" s="1" t="s">
        <v>19</v>
      </c>
      <c r="W8" s="29">
        <f>月初児童数!V10</f>
        <v>0</v>
      </c>
      <c r="X8" s="29">
        <f>月初児童数!W10</f>
        <v>0</v>
      </c>
      <c r="Y8" s="29">
        <f>月初児童数!X10</f>
        <v>0</v>
      </c>
      <c r="Z8" s="29">
        <f>月初児童数!Y10</f>
        <v>0</v>
      </c>
      <c r="AA8" s="29">
        <f>月初児童数!AA10</f>
        <v>0</v>
      </c>
      <c r="AB8" s="29">
        <f>月初児童数!AB10</f>
        <v>0</v>
      </c>
      <c r="AC8" s="29">
        <f>月初児童数!AC10</f>
        <v>0</v>
      </c>
      <c r="AD8" s="29">
        <f>月初児童数!AD10</f>
        <v>0</v>
      </c>
    </row>
    <row r="9" spans="1:30" ht="15" customHeight="1">
      <c r="B9" s="1" t="s">
        <v>20</v>
      </c>
      <c r="C9" s="196">
        <f>'②③基本分（分園）'!M9</f>
        <v>0</v>
      </c>
      <c r="D9" s="196">
        <f>'②③基本分（分園）'!N9</f>
        <v>0</v>
      </c>
      <c r="E9" s="196">
        <f>'②③基本分（分園）'!O9</f>
        <v>0</v>
      </c>
      <c r="F9" s="196">
        <f>'②③基本分（分園）'!P9</f>
        <v>0</v>
      </c>
      <c r="G9" s="196">
        <f>'②③基本分（分園）'!Q9</f>
        <v>0</v>
      </c>
      <c r="H9" s="196">
        <f>'②③基本分（分園）'!R9</f>
        <v>0</v>
      </c>
      <c r="I9" s="196">
        <f>'②③基本分（分園）'!S9</f>
        <v>0</v>
      </c>
      <c r="J9" s="196">
        <f>'②③基本分（分園）'!T9</f>
        <v>0</v>
      </c>
      <c r="L9" s="1" t="s">
        <v>20</v>
      </c>
      <c r="M9" s="196">
        <f t="shared" si="0"/>
        <v>0</v>
      </c>
      <c r="N9" s="196">
        <f t="shared" si="1"/>
        <v>0</v>
      </c>
      <c r="O9" s="196">
        <f t="shared" si="2"/>
        <v>0</v>
      </c>
      <c r="P9" s="196">
        <f t="shared" si="3"/>
        <v>0</v>
      </c>
      <c r="Q9" s="196">
        <f t="shared" si="4"/>
        <v>0</v>
      </c>
      <c r="R9" s="196">
        <f t="shared" si="5"/>
        <v>0</v>
      </c>
      <c r="S9" s="196">
        <f t="shared" si="6"/>
        <v>0</v>
      </c>
      <c r="T9" s="196">
        <f t="shared" si="7"/>
        <v>0</v>
      </c>
      <c r="V9" s="1" t="s">
        <v>20</v>
      </c>
      <c r="W9" s="29">
        <f>月初児童数!V11</f>
        <v>0</v>
      </c>
      <c r="X9" s="29">
        <f>月初児童数!W11</f>
        <v>0</v>
      </c>
      <c r="Y9" s="29">
        <f>月初児童数!X11</f>
        <v>0</v>
      </c>
      <c r="Z9" s="29">
        <f>月初児童数!Y11</f>
        <v>0</v>
      </c>
      <c r="AA9" s="29">
        <f>月初児童数!AA11</f>
        <v>0</v>
      </c>
      <c r="AB9" s="29">
        <f>月初児童数!AB11</f>
        <v>0</v>
      </c>
      <c r="AC9" s="29">
        <f>月初児童数!AC11</f>
        <v>0</v>
      </c>
      <c r="AD9" s="29">
        <f>月初児童数!AD11</f>
        <v>0</v>
      </c>
    </row>
    <row r="10" spans="1:30" ht="15" customHeight="1">
      <c r="B10" s="1" t="s">
        <v>21</v>
      </c>
      <c r="C10" s="196">
        <f>'②③基本分（分園）'!M10</f>
        <v>0</v>
      </c>
      <c r="D10" s="196">
        <f>'②③基本分（分園）'!N10</f>
        <v>0</v>
      </c>
      <c r="E10" s="196">
        <f>'②③基本分（分園）'!O10</f>
        <v>0</v>
      </c>
      <c r="F10" s="196">
        <f>'②③基本分（分園）'!P10</f>
        <v>0</v>
      </c>
      <c r="G10" s="196">
        <f>'②③基本分（分園）'!Q10</f>
        <v>0</v>
      </c>
      <c r="H10" s="196">
        <f>'②③基本分（分園）'!R10</f>
        <v>0</v>
      </c>
      <c r="I10" s="196">
        <f>'②③基本分（分園）'!S10</f>
        <v>0</v>
      </c>
      <c r="J10" s="196">
        <f>'②③基本分（分園）'!T10</f>
        <v>0</v>
      </c>
      <c r="L10" s="1" t="s">
        <v>21</v>
      </c>
      <c r="M10" s="196">
        <f t="shared" si="0"/>
        <v>0</v>
      </c>
      <c r="N10" s="196">
        <f t="shared" si="1"/>
        <v>0</v>
      </c>
      <c r="O10" s="196">
        <f t="shared" si="2"/>
        <v>0</v>
      </c>
      <c r="P10" s="196">
        <f t="shared" si="3"/>
        <v>0</v>
      </c>
      <c r="Q10" s="196">
        <f t="shared" si="4"/>
        <v>0</v>
      </c>
      <c r="R10" s="196">
        <f t="shared" si="5"/>
        <v>0</v>
      </c>
      <c r="S10" s="196">
        <f t="shared" si="6"/>
        <v>0</v>
      </c>
      <c r="T10" s="196">
        <f t="shared" si="7"/>
        <v>0</v>
      </c>
      <c r="V10" s="1" t="s">
        <v>21</v>
      </c>
      <c r="W10" s="29">
        <f>月初児童数!V12</f>
        <v>0</v>
      </c>
      <c r="X10" s="29">
        <f>月初児童数!W12</f>
        <v>0</v>
      </c>
      <c r="Y10" s="29">
        <f>月初児童数!X12</f>
        <v>0</v>
      </c>
      <c r="Z10" s="29">
        <f>月初児童数!Y12</f>
        <v>0</v>
      </c>
      <c r="AA10" s="29">
        <f>月初児童数!AA12</f>
        <v>0</v>
      </c>
      <c r="AB10" s="29">
        <f>月初児童数!AB12</f>
        <v>0</v>
      </c>
      <c r="AC10" s="29">
        <f>月初児童数!AC12</f>
        <v>0</v>
      </c>
      <c r="AD10" s="29">
        <f>月初児童数!AD12</f>
        <v>0</v>
      </c>
    </row>
    <row r="11" spans="1:30" ht="15" customHeight="1">
      <c r="B11" s="1" t="s">
        <v>22</v>
      </c>
      <c r="C11" s="196">
        <f>'②③基本分（分園）'!M11</f>
        <v>0</v>
      </c>
      <c r="D11" s="196">
        <f>'②③基本分（分園）'!N11</f>
        <v>0</v>
      </c>
      <c r="E11" s="196">
        <f>'②③基本分（分園）'!O11</f>
        <v>0</v>
      </c>
      <c r="F11" s="196">
        <f>'②③基本分（分園）'!P11</f>
        <v>0</v>
      </c>
      <c r="G11" s="196">
        <f>'②③基本分（分園）'!Q11</f>
        <v>0</v>
      </c>
      <c r="H11" s="196">
        <f>'②③基本分（分園）'!R11</f>
        <v>0</v>
      </c>
      <c r="I11" s="196">
        <f>'②③基本分（分園）'!S11</f>
        <v>0</v>
      </c>
      <c r="J11" s="196">
        <f>'②③基本分（分園）'!T11</f>
        <v>0</v>
      </c>
      <c r="L11" s="1" t="s">
        <v>22</v>
      </c>
      <c r="M11" s="196">
        <f t="shared" si="0"/>
        <v>0</v>
      </c>
      <c r="N11" s="196">
        <f t="shared" si="1"/>
        <v>0</v>
      </c>
      <c r="O11" s="196">
        <f t="shared" si="2"/>
        <v>0</v>
      </c>
      <c r="P11" s="196">
        <f t="shared" si="3"/>
        <v>0</v>
      </c>
      <c r="Q11" s="196">
        <f t="shared" si="4"/>
        <v>0</v>
      </c>
      <c r="R11" s="196">
        <f t="shared" si="5"/>
        <v>0</v>
      </c>
      <c r="S11" s="196">
        <f t="shared" si="6"/>
        <v>0</v>
      </c>
      <c r="T11" s="196">
        <f t="shared" si="7"/>
        <v>0</v>
      </c>
      <c r="V11" s="1" t="s">
        <v>22</v>
      </c>
      <c r="W11" s="29">
        <f>月初児童数!V13</f>
        <v>0</v>
      </c>
      <c r="X11" s="29">
        <f>月初児童数!W13</f>
        <v>0</v>
      </c>
      <c r="Y11" s="29">
        <f>月初児童数!X13</f>
        <v>0</v>
      </c>
      <c r="Z11" s="29">
        <f>月初児童数!Y13</f>
        <v>0</v>
      </c>
      <c r="AA11" s="29">
        <f>月初児童数!AA13</f>
        <v>0</v>
      </c>
      <c r="AB11" s="29">
        <f>月初児童数!AB13</f>
        <v>0</v>
      </c>
      <c r="AC11" s="29">
        <f>月初児童数!AC13</f>
        <v>0</v>
      </c>
      <c r="AD11" s="29">
        <f>月初児童数!AD13</f>
        <v>0</v>
      </c>
    </row>
    <row r="12" spans="1:30" ht="15" customHeight="1">
      <c r="B12" s="1" t="s">
        <v>206</v>
      </c>
      <c r="C12" s="196">
        <f>'②③基本分（分園）'!M12</f>
        <v>0</v>
      </c>
      <c r="D12" s="196">
        <f>'②③基本分（分園）'!N12</f>
        <v>0</v>
      </c>
      <c r="E12" s="196">
        <f>'②③基本分（分園）'!O12</f>
        <v>0</v>
      </c>
      <c r="F12" s="196">
        <f>'②③基本分（分園）'!P12</f>
        <v>0</v>
      </c>
      <c r="G12" s="196">
        <f>'②③基本分（分園）'!Q12</f>
        <v>0</v>
      </c>
      <c r="H12" s="196">
        <f>'②③基本分（分園）'!R12</f>
        <v>0</v>
      </c>
      <c r="I12" s="196">
        <f>'②③基本分（分園）'!S12</f>
        <v>0</v>
      </c>
      <c r="J12" s="196">
        <f>'②③基本分（分園）'!T12</f>
        <v>0</v>
      </c>
      <c r="L12" s="1" t="s">
        <v>206</v>
      </c>
      <c r="M12" s="196">
        <f t="shared" si="0"/>
        <v>0</v>
      </c>
      <c r="N12" s="196">
        <f t="shared" si="1"/>
        <v>0</v>
      </c>
      <c r="O12" s="196">
        <f t="shared" si="2"/>
        <v>0</v>
      </c>
      <c r="P12" s="196">
        <f t="shared" si="3"/>
        <v>0</v>
      </c>
      <c r="Q12" s="196">
        <f t="shared" si="4"/>
        <v>0</v>
      </c>
      <c r="R12" s="196">
        <f t="shared" si="5"/>
        <v>0</v>
      </c>
      <c r="S12" s="196">
        <f t="shared" si="6"/>
        <v>0</v>
      </c>
      <c r="T12" s="196">
        <f t="shared" si="7"/>
        <v>0</v>
      </c>
      <c r="V12" s="1" t="s">
        <v>206</v>
      </c>
      <c r="W12" s="29">
        <f>月初児童数!V14</f>
        <v>0</v>
      </c>
      <c r="X12" s="29">
        <f>月初児童数!W14</f>
        <v>0</v>
      </c>
      <c r="Y12" s="29">
        <f>月初児童数!X14</f>
        <v>0</v>
      </c>
      <c r="Z12" s="29">
        <f>月初児童数!Y14</f>
        <v>0</v>
      </c>
      <c r="AA12" s="29">
        <f>月初児童数!AA14</f>
        <v>0</v>
      </c>
      <c r="AB12" s="29">
        <f>月初児童数!AB14</f>
        <v>0</v>
      </c>
      <c r="AC12" s="29">
        <f>月初児童数!AC14</f>
        <v>0</v>
      </c>
      <c r="AD12" s="29">
        <f>月初児童数!AD14</f>
        <v>0</v>
      </c>
    </row>
    <row r="13" spans="1:30" ht="15" customHeight="1">
      <c r="B13" s="1" t="s">
        <v>207</v>
      </c>
      <c r="C13" s="196">
        <f>'②③基本分（分園）'!M13</f>
        <v>0</v>
      </c>
      <c r="D13" s="196">
        <f>'②③基本分（分園）'!N13</f>
        <v>0</v>
      </c>
      <c r="E13" s="196">
        <f>'②③基本分（分園）'!O13</f>
        <v>0</v>
      </c>
      <c r="F13" s="196">
        <f>'②③基本分（分園）'!P13</f>
        <v>0</v>
      </c>
      <c r="G13" s="196">
        <f>'②③基本分（分園）'!Q13</f>
        <v>0</v>
      </c>
      <c r="H13" s="196">
        <f>'②③基本分（分園）'!R13</f>
        <v>0</v>
      </c>
      <c r="I13" s="196">
        <f>'②③基本分（分園）'!S13</f>
        <v>0</v>
      </c>
      <c r="J13" s="196">
        <f>'②③基本分（分園）'!T13</f>
        <v>0</v>
      </c>
      <c r="L13" s="1" t="s">
        <v>207</v>
      </c>
      <c r="M13" s="196">
        <f t="shared" si="0"/>
        <v>0</v>
      </c>
      <c r="N13" s="196">
        <f t="shared" si="1"/>
        <v>0</v>
      </c>
      <c r="O13" s="196">
        <f t="shared" si="2"/>
        <v>0</v>
      </c>
      <c r="P13" s="196">
        <f t="shared" si="3"/>
        <v>0</v>
      </c>
      <c r="Q13" s="196">
        <f t="shared" si="4"/>
        <v>0</v>
      </c>
      <c r="R13" s="196">
        <f t="shared" si="5"/>
        <v>0</v>
      </c>
      <c r="S13" s="196">
        <f t="shared" si="6"/>
        <v>0</v>
      </c>
      <c r="T13" s="196">
        <f t="shared" si="7"/>
        <v>0</v>
      </c>
      <c r="V13" s="1" t="s">
        <v>207</v>
      </c>
      <c r="W13" s="29">
        <f>月初児童数!V15</f>
        <v>0</v>
      </c>
      <c r="X13" s="29">
        <f>月初児童数!W15</f>
        <v>0</v>
      </c>
      <c r="Y13" s="29">
        <f>月初児童数!X15</f>
        <v>0</v>
      </c>
      <c r="Z13" s="29">
        <f>月初児童数!Y15</f>
        <v>0</v>
      </c>
      <c r="AA13" s="29">
        <f>月初児童数!AA15</f>
        <v>0</v>
      </c>
      <c r="AB13" s="29">
        <f>月初児童数!AB15</f>
        <v>0</v>
      </c>
      <c r="AC13" s="29">
        <f>月初児童数!AC15</f>
        <v>0</v>
      </c>
      <c r="AD13" s="29">
        <f>月初児童数!AD15</f>
        <v>0</v>
      </c>
    </row>
    <row r="14" spans="1:30" ht="15" customHeight="1">
      <c r="B14" s="1" t="s">
        <v>208</v>
      </c>
      <c r="C14" s="196">
        <f>'②③基本分（分園）'!M14</f>
        <v>0</v>
      </c>
      <c r="D14" s="196">
        <f>'②③基本分（分園）'!N14</f>
        <v>0</v>
      </c>
      <c r="E14" s="196">
        <f>'②③基本分（分園）'!O14</f>
        <v>0</v>
      </c>
      <c r="F14" s="196">
        <f>'②③基本分（分園）'!P14</f>
        <v>0</v>
      </c>
      <c r="G14" s="196">
        <f>'②③基本分（分園）'!Q14</f>
        <v>0</v>
      </c>
      <c r="H14" s="196">
        <f>'②③基本分（分園）'!R14</f>
        <v>0</v>
      </c>
      <c r="I14" s="196">
        <f>'②③基本分（分園）'!S14</f>
        <v>0</v>
      </c>
      <c r="J14" s="196">
        <f>'②③基本分（分園）'!T14</f>
        <v>0</v>
      </c>
      <c r="L14" s="1" t="s">
        <v>208</v>
      </c>
      <c r="M14" s="196">
        <f t="shared" si="0"/>
        <v>0</v>
      </c>
      <c r="N14" s="196">
        <f t="shared" si="1"/>
        <v>0</v>
      </c>
      <c r="O14" s="196">
        <f t="shared" si="2"/>
        <v>0</v>
      </c>
      <c r="P14" s="196">
        <f t="shared" si="3"/>
        <v>0</v>
      </c>
      <c r="Q14" s="196">
        <f t="shared" si="4"/>
        <v>0</v>
      </c>
      <c r="R14" s="196">
        <f t="shared" si="5"/>
        <v>0</v>
      </c>
      <c r="S14" s="196">
        <f t="shared" si="6"/>
        <v>0</v>
      </c>
      <c r="T14" s="196">
        <f t="shared" si="7"/>
        <v>0</v>
      </c>
      <c r="V14" s="1" t="s">
        <v>208</v>
      </c>
      <c r="W14" s="29">
        <f>月初児童数!V16</f>
        <v>0</v>
      </c>
      <c r="X14" s="29">
        <f>月初児童数!W16</f>
        <v>0</v>
      </c>
      <c r="Y14" s="29">
        <f>月初児童数!X16</f>
        <v>0</v>
      </c>
      <c r="Z14" s="29">
        <f>月初児童数!Y16</f>
        <v>0</v>
      </c>
      <c r="AA14" s="29">
        <f>月初児童数!AA16</f>
        <v>0</v>
      </c>
      <c r="AB14" s="29">
        <f>月初児童数!AB16</f>
        <v>0</v>
      </c>
      <c r="AC14" s="29">
        <f>月初児童数!AC16</f>
        <v>0</v>
      </c>
      <c r="AD14" s="29">
        <f>月初児童数!AD16</f>
        <v>0</v>
      </c>
    </row>
    <row r="15" spans="1:30" ht="15" customHeight="1">
      <c r="B15" s="1" t="s">
        <v>26</v>
      </c>
      <c r="C15" s="196">
        <f>'②③基本分（分園）'!M15</f>
        <v>0</v>
      </c>
      <c r="D15" s="196">
        <f>'②③基本分（分園）'!N15</f>
        <v>0</v>
      </c>
      <c r="E15" s="196">
        <f>'②③基本分（分園）'!O15</f>
        <v>0</v>
      </c>
      <c r="F15" s="196">
        <f>'②③基本分（分園）'!P15</f>
        <v>0</v>
      </c>
      <c r="G15" s="196">
        <f>'②③基本分（分園）'!Q15</f>
        <v>0</v>
      </c>
      <c r="H15" s="196">
        <f>'②③基本分（分園）'!R15</f>
        <v>0</v>
      </c>
      <c r="I15" s="196">
        <f>'②③基本分（分園）'!S15</f>
        <v>0</v>
      </c>
      <c r="J15" s="196">
        <f>'②③基本分（分園）'!T15</f>
        <v>0</v>
      </c>
      <c r="L15" s="1" t="s">
        <v>26</v>
      </c>
      <c r="M15" s="196">
        <f t="shared" si="0"/>
        <v>0</v>
      </c>
      <c r="N15" s="196">
        <f t="shared" si="1"/>
        <v>0</v>
      </c>
      <c r="O15" s="196">
        <f t="shared" si="2"/>
        <v>0</v>
      </c>
      <c r="P15" s="196">
        <f t="shared" si="3"/>
        <v>0</v>
      </c>
      <c r="Q15" s="196">
        <f t="shared" si="4"/>
        <v>0</v>
      </c>
      <c r="R15" s="196">
        <f t="shared" si="5"/>
        <v>0</v>
      </c>
      <c r="S15" s="196">
        <f t="shared" si="6"/>
        <v>0</v>
      </c>
      <c r="T15" s="196">
        <f t="shared" si="7"/>
        <v>0</v>
      </c>
      <c r="V15" s="1" t="s">
        <v>26</v>
      </c>
      <c r="W15" s="29">
        <f>月初児童数!V17</f>
        <v>0</v>
      </c>
      <c r="X15" s="29">
        <f>月初児童数!W17</f>
        <v>0</v>
      </c>
      <c r="Y15" s="29">
        <f>月初児童数!X17</f>
        <v>0</v>
      </c>
      <c r="Z15" s="29">
        <f>月初児童数!Y17</f>
        <v>0</v>
      </c>
      <c r="AA15" s="29">
        <f>月初児童数!AA17</f>
        <v>0</v>
      </c>
      <c r="AB15" s="29">
        <f>月初児童数!AB17</f>
        <v>0</v>
      </c>
      <c r="AC15" s="29">
        <f>月初児童数!AC17</f>
        <v>0</v>
      </c>
      <c r="AD15" s="29">
        <f>月初児童数!AD17</f>
        <v>0</v>
      </c>
    </row>
    <row r="16" spans="1:30" ht="15" customHeight="1">
      <c r="B16" s="1" t="s">
        <v>27</v>
      </c>
      <c r="C16" s="196">
        <f>'②③基本分（分園）'!M16</f>
        <v>0</v>
      </c>
      <c r="D16" s="196">
        <f>'②③基本分（分園）'!N16</f>
        <v>0</v>
      </c>
      <c r="E16" s="196">
        <f>'②③基本分（分園）'!O16</f>
        <v>0</v>
      </c>
      <c r="F16" s="196">
        <f>'②③基本分（分園）'!P16</f>
        <v>0</v>
      </c>
      <c r="G16" s="196">
        <f>'②③基本分（分園）'!Q16</f>
        <v>0</v>
      </c>
      <c r="H16" s="196">
        <f>'②③基本分（分園）'!R16</f>
        <v>0</v>
      </c>
      <c r="I16" s="196">
        <f>'②③基本分（分園）'!S16</f>
        <v>0</v>
      </c>
      <c r="J16" s="196">
        <f>'②③基本分（分園）'!T16</f>
        <v>0</v>
      </c>
      <c r="L16" s="1" t="s">
        <v>27</v>
      </c>
      <c r="M16" s="196">
        <f t="shared" si="0"/>
        <v>0</v>
      </c>
      <c r="N16" s="196">
        <f t="shared" si="1"/>
        <v>0</v>
      </c>
      <c r="O16" s="196">
        <f t="shared" si="2"/>
        <v>0</v>
      </c>
      <c r="P16" s="196">
        <f t="shared" si="3"/>
        <v>0</v>
      </c>
      <c r="Q16" s="196">
        <f t="shared" si="4"/>
        <v>0</v>
      </c>
      <c r="R16" s="196">
        <f t="shared" si="5"/>
        <v>0</v>
      </c>
      <c r="S16" s="196">
        <f t="shared" si="6"/>
        <v>0</v>
      </c>
      <c r="T16" s="196">
        <f t="shared" si="7"/>
        <v>0</v>
      </c>
      <c r="V16" s="1" t="s">
        <v>27</v>
      </c>
      <c r="W16" s="29">
        <f>月初児童数!V18</f>
        <v>0</v>
      </c>
      <c r="X16" s="29">
        <f>月初児童数!W18</f>
        <v>0</v>
      </c>
      <c r="Y16" s="29">
        <f>月初児童数!X18</f>
        <v>0</v>
      </c>
      <c r="Z16" s="29">
        <f>月初児童数!Y18</f>
        <v>0</v>
      </c>
      <c r="AA16" s="29">
        <f>月初児童数!AA18</f>
        <v>0</v>
      </c>
      <c r="AB16" s="29">
        <f>月初児童数!AB18</f>
        <v>0</v>
      </c>
      <c r="AC16" s="29">
        <f>月初児童数!AC18</f>
        <v>0</v>
      </c>
      <c r="AD16" s="29">
        <f>月初児童数!AD18</f>
        <v>0</v>
      </c>
    </row>
    <row r="17" spans="2:31" ht="15" customHeight="1">
      <c r="B17" s="1" t="s">
        <v>28</v>
      </c>
      <c r="C17" s="196">
        <f>'②③基本分（分園）'!M17</f>
        <v>0</v>
      </c>
      <c r="D17" s="196">
        <f>'②③基本分（分園）'!N17</f>
        <v>0</v>
      </c>
      <c r="E17" s="196">
        <f>'②③基本分（分園）'!O17</f>
        <v>0</v>
      </c>
      <c r="F17" s="196">
        <f>'②③基本分（分園）'!P17</f>
        <v>0</v>
      </c>
      <c r="G17" s="196">
        <f>'②③基本分（分園）'!Q17</f>
        <v>0</v>
      </c>
      <c r="H17" s="196">
        <f>'②③基本分（分園）'!R17</f>
        <v>0</v>
      </c>
      <c r="I17" s="196">
        <f>'②③基本分（分園）'!S17</f>
        <v>0</v>
      </c>
      <c r="J17" s="196">
        <f>'②③基本分（分園）'!T17</f>
        <v>0</v>
      </c>
      <c r="L17" s="1" t="s">
        <v>28</v>
      </c>
      <c r="M17" s="196">
        <f t="shared" si="0"/>
        <v>0</v>
      </c>
      <c r="N17" s="196">
        <f t="shared" si="1"/>
        <v>0</v>
      </c>
      <c r="O17" s="196">
        <f t="shared" si="2"/>
        <v>0</v>
      </c>
      <c r="P17" s="196">
        <f t="shared" si="3"/>
        <v>0</v>
      </c>
      <c r="Q17" s="196">
        <f t="shared" si="4"/>
        <v>0</v>
      </c>
      <c r="R17" s="196">
        <f t="shared" si="5"/>
        <v>0</v>
      </c>
      <c r="S17" s="196">
        <f t="shared" si="6"/>
        <v>0</v>
      </c>
      <c r="T17" s="196">
        <f t="shared" si="7"/>
        <v>0</v>
      </c>
      <c r="V17" s="1" t="s">
        <v>28</v>
      </c>
      <c r="W17" s="29">
        <f>月初児童数!V19</f>
        <v>0</v>
      </c>
      <c r="X17" s="29">
        <f>月初児童数!W19</f>
        <v>0</v>
      </c>
      <c r="Y17" s="29">
        <f>月初児童数!X19</f>
        <v>0</v>
      </c>
      <c r="Z17" s="29">
        <f>月初児童数!Y19</f>
        <v>0</v>
      </c>
      <c r="AA17" s="29">
        <f>月初児童数!AA19</f>
        <v>0</v>
      </c>
      <c r="AB17" s="29">
        <f>月初児童数!AB19</f>
        <v>0</v>
      </c>
      <c r="AC17" s="29">
        <f>月初児童数!AC19</f>
        <v>0</v>
      </c>
      <c r="AD17" s="29">
        <f>月初児童数!AD19</f>
        <v>0</v>
      </c>
    </row>
    <row r="18" spans="2:31" ht="15" customHeight="1">
      <c r="B18" s="205" t="s">
        <v>427</v>
      </c>
      <c r="L18" s="205" t="s">
        <v>431</v>
      </c>
      <c r="V18" s="205" t="s">
        <v>430</v>
      </c>
    </row>
    <row r="19" spans="2:31" ht="15" customHeight="1">
      <c r="B19" s="560"/>
      <c r="C19" s="560" t="s">
        <v>11</v>
      </c>
      <c r="D19" s="560"/>
      <c r="E19" s="560"/>
      <c r="F19" s="560"/>
      <c r="G19" s="560" t="s">
        <v>12</v>
      </c>
      <c r="H19" s="560"/>
      <c r="I19" s="560"/>
      <c r="J19" s="560"/>
      <c r="L19" s="560"/>
      <c r="M19" s="560" t="s">
        <v>11</v>
      </c>
      <c r="N19" s="560"/>
      <c r="O19" s="560"/>
      <c r="P19" s="560"/>
      <c r="Q19" s="560" t="s">
        <v>12</v>
      </c>
      <c r="R19" s="560"/>
      <c r="S19" s="560"/>
      <c r="T19" s="560"/>
      <c r="V19" s="560"/>
      <c r="W19" s="560" t="s">
        <v>11</v>
      </c>
      <c r="X19" s="560"/>
      <c r="Y19" s="560"/>
      <c r="Z19" s="560"/>
      <c r="AA19" s="560" t="s">
        <v>12</v>
      </c>
      <c r="AB19" s="560"/>
      <c r="AC19" s="560"/>
      <c r="AD19" s="560"/>
    </row>
    <row r="20" spans="2:31" ht="15" customHeight="1">
      <c r="B20" s="560"/>
      <c r="C20" s="63" t="s">
        <v>145</v>
      </c>
      <c r="D20" s="63" t="s">
        <v>146</v>
      </c>
      <c r="E20" s="63" t="s">
        <v>147</v>
      </c>
      <c r="F20" s="63" t="s">
        <v>148</v>
      </c>
      <c r="G20" s="63" t="s">
        <v>145</v>
      </c>
      <c r="H20" s="63" t="s">
        <v>146</v>
      </c>
      <c r="I20" s="63" t="s">
        <v>147</v>
      </c>
      <c r="J20" s="63" t="s">
        <v>148</v>
      </c>
      <c r="L20" s="560"/>
      <c r="M20" s="63" t="s">
        <v>145</v>
      </c>
      <c r="N20" s="63" t="s">
        <v>146</v>
      </c>
      <c r="O20" s="63" t="s">
        <v>147</v>
      </c>
      <c r="P20" s="63" t="s">
        <v>148</v>
      </c>
      <c r="Q20" s="63" t="s">
        <v>145</v>
      </c>
      <c r="R20" s="63" t="s">
        <v>146</v>
      </c>
      <c r="S20" s="63" t="s">
        <v>147</v>
      </c>
      <c r="T20" s="63" t="s">
        <v>148</v>
      </c>
      <c r="V20" s="560"/>
      <c r="W20" s="63" t="s">
        <v>145</v>
      </c>
      <c r="X20" s="63" t="s">
        <v>146</v>
      </c>
      <c r="Y20" s="63" t="s">
        <v>147</v>
      </c>
      <c r="Z20" s="63" t="s">
        <v>148</v>
      </c>
      <c r="AA20" s="63" t="s">
        <v>145</v>
      </c>
      <c r="AB20" s="63" t="s">
        <v>146</v>
      </c>
      <c r="AC20" s="63" t="s">
        <v>147</v>
      </c>
      <c r="AD20" s="63" t="s">
        <v>148</v>
      </c>
    </row>
    <row r="21" spans="2:31" ht="15" customHeight="1">
      <c r="B21" s="1" t="s">
        <v>17</v>
      </c>
      <c r="C21" s="196">
        <f>'②③基本分（分園）'!M22</f>
        <v>0</v>
      </c>
      <c r="D21" s="196">
        <f>'②③基本分（分園）'!N22</f>
        <v>0</v>
      </c>
      <c r="E21" s="196">
        <f>'②③基本分（分園）'!O22</f>
        <v>0</v>
      </c>
      <c r="F21" s="196">
        <f>'②③基本分（分園）'!P22</f>
        <v>0</v>
      </c>
      <c r="G21" s="196">
        <f>'②③基本分（分園）'!Q22</f>
        <v>0</v>
      </c>
      <c r="H21" s="196">
        <f>'②③基本分（分園）'!R22</f>
        <v>0</v>
      </c>
      <c r="I21" s="196">
        <f>'②③基本分（分園）'!S22</f>
        <v>0</v>
      </c>
      <c r="J21" s="196">
        <f>'②③基本分（分園）'!T22</f>
        <v>0</v>
      </c>
      <c r="L21" s="1" t="s">
        <v>17</v>
      </c>
      <c r="M21" s="196">
        <f t="shared" ref="M21:T32" si="8">IFERROR(M6-M36,0)</f>
        <v>0</v>
      </c>
      <c r="N21" s="196">
        <f t="shared" si="8"/>
        <v>0</v>
      </c>
      <c r="O21" s="196">
        <f t="shared" si="8"/>
        <v>0</v>
      </c>
      <c r="P21" s="196">
        <f t="shared" si="8"/>
        <v>0</v>
      </c>
      <c r="Q21" s="196">
        <f t="shared" si="8"/>
        <v>0</v>
      </c>
      <c r="R21" s="196">
        <f t="shared" si="8"/>
        <v>0</v>
      </c>
      <c r="S21" s="196">
        <f t="shared" si="8"/>
        <v>0</v>
      </c>
      <c r="T21" s="196">
        <f t="shared" si="8"/>
        <v>0</v>
      </c>
      <c r="V21" s="1" t="s">
        <v>17</v>
      </c>
      <c r="W21" s="196">
        <f t="shared" ref="W21:W32" si="9">IFERROR(M21*W6,0)</f>
        <v>0</v>
      </c>
      <c r="X21" s="196">
        <f t="shared" ref="X21:X32" si="10">IFERROR(N21*X6,0)</f>
        <v>0</v>
      </c>
      <c r="Y21" s="196">
        <f t="shared" ref="Y21:Y32" si="11">IFERROR(O21*Y6,0)</f>
        <v>0</v>
      </c>
      <c r="Z21" s="196">
        <f t="shared" ref="Z21:Z32" si="12">IFERROR(P21*Z6,0)</f>
        <v>0</v>
      </c>
      <c r="AA21" s="196">
        <f t="shared" ref="AA21:AA32" si="13">IFERROR(Q21*AA6,0)</f>
        <v>0</v>
      </c>
      <c r="AB21" s="196">
        <f t="shared" ref="AB21:AB32" si="14">IFERROR(R21*AB6,0)</f>
        <v>0</v>
      </c>
      <c r="AC21" s="196">
        <f t="shared" ref="AC21:AC32" si="15">IFERROR(S21*AC6,0)</f>
        <v>0</v>
      </c>
      <c r="AD21" s="196">
        <f t="shared" ref="AD21:AD32" si="16">IFERROR(T21*AD6,0)</f>
        <v>0</v>
      </c>
    </row>
    <row r="22" spans="2:31" ht="15" customHeight="1">
      <c r="B22" s="1" t="s">
        <v>18</v>
      </c>
      <c r="C22" s="196">
        <f>'②③基本分（分園）'!M23</f>
        <v>0</v>
      </c>
      <c r="D22" s="196">
        <f>'②③基本分（分園）'!N23</f>
        <v>0</v>
      </c>
      <c r="E22" s="196">
        <f>'②③基本分（分園）'!O23</f>
        <v>0</v>
      </c>
      <c r="F22" s="196">
        <f>'②③基本分（分園）'!P23</f>
        <v>0</v>
      </c>
      <c r="G22" s="196">
        <f>'②③基本分（分園）'!Q23</f>
        <v>0</v>
      </c>
      <c r="H22" s="196">
        <f>'②③基本分（分園）'!R23</f>
        <v>0</v>
      </c>
      <c r="I22" s="196">
        <f>'②③基本分（分園）'!S23</f>
        <v>0</v>
      </c>
      <c r="J22" s="196">
        <f>'②③基本分（分園）'!T23</f>
        <v>0</v>
      </c>
      <c r="L22" s="1" t="s">
        <v>18</v>
      </c>
      <c r="M22" s="196">
        <f t="shared" si="8"/>
        <v>0</v>
      </c>
      <c r="N22" s="196">
        <f t="shared" si="8"/>
        <v>0</v>
      </c>
      <c r="O22" s="196">
        <f t="shared" si="8"/>
        <v>0</v>
      </c>
      <c r="P22" s="196">
        <f t="shared" si="8"/>
        <v>0</v>
      </c>
      <c r="Q22" s="196">
        <f t="shared" si="8"/>
        <v>0</v>
      </c>
      <c r="R22" s="196">
        <f t="shared" si="8"/>
        <v>0</v>
      </c>
      <c r="S22" s="196">
        <f t="shared" si="8"/>
        <v>0</v>
      </c>
      <c r="T22" s="196">
        <f t="shared" si="8"/>
        <v>0</v>
      </c>
      <c r="V22" s="1" t="s">
        <v>18</v>
      </c>
      <c r="W22" s="196">
        <f t="shared" si="9"/>
        <v>0</v>
      </c>
      <c r="X22" s="196">
        <f t="shared" si="10"/>
        <v>0</v>
      </c>
      <c r="Y22" s="196">
        <f t="shared" si="11"/>
        <v>0</v>
      </c>
      <c r="Z22" s="196">
        <f t="shared" si="12"/>
        <v>0</v>
      </c>
      <c r="AA22" s="196">
        <f t="shared" si="13"/>
        <v>0</v>
      </c>
      <c r="AB22" s="196">
        <f t="shared" si="14"/>
        <v>0</v>
      </c>
      <c r="AC22" s="196">
        <f t="shared" si="15"/>
        <v>0</v>
      </c>
      <c r="AD22" s="196">
        <f t="shared" si="16"/>
        <v>0</v>
      </c>
    </row>
    <row r="23" spans="2:31" ht="15" customHeight="1">
      <c r="B23" s="1" t="s">
        <v>19</v>
      </c>
      <c r="C23" s="196">
        <f>'②③基本分（分園）'!M24</f>
        <v>0</v>
      </c>
      <c r="D23" s="196">
        <f>'②③基本分（分園）'!N24</f>
        <v>0</v>
      </c>
      <c r="E23" s="196">
        <f>'②③基本分（分園）'!O24</f>
        <v>0</v>
      </c>
      <c r="F23" s="196">
        <f>'②③基本分（分園）'!P24</f>
        <v>0</v>
      </c>
      <c r="G23" s="196">
        <f>'②③基本分（分園）'!Q24</f>
        <v>0</v>
      </c>
      <c r="H23" s="196">
        <f>'②③基本分（分園）'!R24</f>
        <v>0</v>
      </c>
      <c r="I23" s="196">
        <f>'②③基本分（分園）'!S24</f>
        <v>0</v>
      </c>
      <c r="J23" s="196">
        <f>'②③基本分（分園）'!T24</f>
        <v>0</v>
      </c>
      <c r="L23" s="1" t="s">
        <v>19</v>
      </c>
      <c r="M23" s="196">
        <f t="shared" si="8"/>
        <v>0</v>
      </c>
      <c r="N23" s="196">
        <f t="shared" si="8"/>
        <v>0</v>
      </c>
      <c r="O23" s="196">
        <f t="shared" si="8"/>
        <v>0</v>
      </c>
      <c r="P23" s="196">
        <f t="shared" si="8"/>
        <v>0</v>
      </c>
      <c r="Q23" s="196">
        <f t="shared" si="8"/>
        <v>0</v>
      </c>
      <c r="R23" s="196">
        <f t="shared" si="8"/>
        <v>0</v>
      </c>
      <c r="S23" s="196">
        <f t="shared" si="8"/>
        <v>0</v>
      </c>
      <c r="T23" s="196">
        <f t="shared" si="8"/>
        <v>0</v>
      </c>
      <c r="V23" s="1" t="s">
        <v>19</v>
      </c>
      <c r="W23" s="196">
        <f t="shared" si="9"/>
        <v>0</v>
      </c>
      <c r="X23" s="196">
        <f t="shared" si="10"/>
        <v>0</v>
      </c>
      <c r="Y23" s="196">
        <f t="shared" si="11"/>
        <v>0</v>
      </c>
      <c r="Z23" s="196">
        <f t="shared" si="12"/>
        <v>0</v>
      </c>
      <c r="AA23" s="196">
        <f t="shared" si="13"/>
        <v>0</v>
      </c>
      <c r="AB23" s="196">
        <f t="shared" si="14"/>
        <v>0</v>
      </c>
      <c r="AC23" s="196">
        <f t="shared" si="15"/>
        <v>0</v>
      </c>
      <c r="AD23" s="196">
        <f t="shared" si="16"/>
        <v>0</v>
      </c>
    </row>
    <row r="24" spans="2:31" ht="15" customHeight="1">
      <c r="B24" s="1" t="s">
        <v>20</v>
      </c>
      <c r="C24" s="196">
        <f>'②③基本分（分園）'!M25</f>
        <v>0</v>
      </c>
      <c r="D24" s="196">
        <f>'②③基本分（分園）'!N25</f>
        <v>0</v>
      </c>
      <c r="E24" s="196">
        <f>'②③基本分（分園）'!O25</f>
        <v>0</v>
      </c>
      <c r="F24" s="196">
        <f>'②③基本分（分園）'!P25</f>
        <v>0</v>
      </c>
      <c r="G24" s="196">
        <f>'②③基本分（分園）'!Q25</f>
        <v>0</v>
      </c>
      <c r="H24" s="196">
        <f>'②③基本分（分園）'!R25</f>
        <v>0</v>
      </c>
      <c r="I24" s="196">
        <f>'②③基本分（分園）'!S25</f>
        <v>0</v>
      </c>
      <c r="J24" s="196">
        <f>'②③基本分（分園）'!T25</f>
        <v>0</v>
      </c>
      <c r="L24" s="1" t="s">
        <v>20</v>
      </c>
      <c r="M24" s="196">
        <f t="shared" si="8"/>
        <v>0</v>
      </c>
      <c r="N24" s="196">
        <f t="shared" si="8"/>
        <v>0</v>
      </c>
      <c r="O24" s="196">
        <f t="shared" si="8"/>
        <v>0</v>
      </c>
      <c r="P24" s="196">
        <f t="shared" si="8"/>
        <v>0</v>
      </c>
      <c r="Q24" s="196">
        <f t="shared" si="8"/>
        <v>0</v>
      </c>
      <c r="R24" s="196">
        <f t="shared" si="8"/>
        <v>0</v>
      </c>
      <c r="S24" s="196">
        <f t="shared" si="8"/>
        <v>0</v>
      </c>
      <c r="T24" s="196">
        <f t="shared" si="8"/>
        <v>0</v>
      </c>
      <c r="V24" s="1" t="s">
        <v>20</v>
      </c>
      <c r="W24" s="196">
        <f t="shared" si="9"/>
        <v>0</v>
      </c>
      <c r="X24" s="196">
        <f t="shared" si="10"/>
        <v>0</v>
      </c>
      <c r="Y24" s="196">
        <f t="shared" si="11"/>
        <v>0</v>
      </c>
      <c r="Z24" s="196">
        <f t="shared" si="12"/>
        <v>0</v>
      </c>
      <c r="AA24" s="196">
        <f t="shared" si="13"/>
        <v>0</v>
      </c>
      <c r="AB24" s="196">
        <f t="shared" si="14"/>
        <v>0</v>
      </c>
      <c r="AC24" s="196">
        <f t="shared" si="15"/>
        <v>0</v>
      </c>
      <c r="AD24" s="196">
        <f t="shared" si="16"/>
        <v>0</v>
      </c>
    </row>
    <row r="25" spans="2:31" ht="15" customHeight="1">
      <c r="B25" s="1" t="s">
        <v>21</v>
      </c>
      <c r="C25" s="196">
        <f>'②③基本分（分園）'!M26</f>
        <v>0</v>
      </c>
      <c r="D25" s="196">
        <f>'②③基本分（分園）'!N26</f>
        <v>0</v>
      </c>
      <c r="E25" s="196">
        <f>'②③基本分（分園）'!O26</f>
        <v>0</v>
      </c>
      <c r="F25" s="196">
        <f>'②③基本分（分園）'!P26</f>
        <v>0</v>
      </c>
      <c r="G25" s="196">
        <f>'②③基本分（分園）'!Q26</f>
        <v>0</v>
      </c>
      <c r="H25" s="196">
        <f>'②③基本分（分園）'!R26</f>
        <v>0</v>
      </c>
      <c r="I25" s="196">
        <f>'②③基本分（分園）'!S26</f>
        <v>0</v>
      </c>
      <c r="J25" s="196">
        <f>'②③基本分（分園）'!T26</f>
        <v>0</v>
      </c>
      <c r="L25" s="1" t="s">
        <v>21</v>
      </c>
      <c r="M25" s="196">
        <f t="shared" si="8"/>
        <v>0</v>
      </c>
      <c r="N25" s="196">
        <f t="shared" si="8"/>
        <v>0</v>
      </c>
      <c r="O25" s="196">
        <f t="shared" si="8"/>
        <v>0</v>
      </c>
      <c r="P25" s="196">
        <f t="shared" si="8"/>
        <v>0</v>
      </c>
      <c r="Q25" s="196">
        <f t="shared" si="8"/>
        <v>0</v>
      </c>
      <c r="R25" s="196">
        <f t="shared" si="8"/>
        <v>0</v>
      </c>
      <c r="S25" s="196">
        <f t="shared" si="8"/>
        <v>0</v>
      </c>
      <c r="T25" s="196">
        <f t="shared" si="8"/>
        <v>0</v>
      </c>
      <c r="V25" s="1" t="s">
        <v>21</v>
      </c>
      <c r="W25" s="196">
        <f t="shared" si="9"/>
        <v>0</v>
      </c>
      <c r="X25" s="196">
        <f t="shared" si="10"/>
        <v>0</v>
      </c>
      <c r="Y25" s="196">
        <f t="shared" si="11"/>
        <v>0</v>
      </c>
      <c r="Z25" s="196">
        <f t="shared" si="12"/>
        <v>0</v>
      </c>
      <c r="AA25" s="196">
        <f t="shared" si="13"/>
        <v>0</v>
      </c>
      <c r="AB25" s="196">
        <f t="shared" si="14"/>
        <v>0</v>
      </c>
      <c r="AC25" s="196">
        <f t="shared" si="15"/>
        <v>0</v>
      </c>
      <c r="AD25" s="196">
        <f t="shared" si="16"/>
        <v>0</v>
      </c>
    </row>
    <row r="26" spans="2:31" ht="15" customHeight="1">
      <c r="B26" s="1" t="s">
        <v>22</v>
      </c>
      <c r="C26" s="196">
        <f>'②③基本分（分園）'!M27</f>
        <v>0</v>
      </c>
      <c r="D26" s="196">
        <f>'②③基本分（分園）'!N27</f>
        <v>0</v>
      </c>
      <c r="E26" s="196">
        <f>'②③基本分（分園）'!O27</f>
        <v>0</v>
      </c>
      <c r="F26" s="196">
        <f>'②③基本分（分園）'!P27</f>
        <v>0</v>
      </c>
      <c r="G26" s="196">
        <f>'②③基本分（分園）'!Q27</f>
        <v>0</v>
      </c>
      <c r="H26" s="196">
        <f>'②③基本分（分園）'!R27</f>
        <v>0</v>
      </c>
      <c r="I26" s="196">
        <f>'②③基本分（分園）'!S27</f>
        <v>0</v>
      </c>
      <c r="J26" s="196">
        <f>'②③基本分（分園）'!T27</f>
        <v>0</v>
      </c>
      <c r="L26" s="1" t="s">
        <v>22</v>
      </c>
      <c r="M26" s="196">
        <f t="shared" si="8"/>
        <v>0</v>
      </c>
      <c r="N26" s="196">
        <f t="shared" si="8"/>
        <v>0</v>
      </c>
      <c r="O26" s="196">
        <f t="shared" si="8"/>
        <v>0</v>
      </c>
      <c r="P26" s="196">
        <f t="shared" si="8"/>
        <v>0</v>
      </c>
      <c r="Q26" s="196">
        <f t="shared" si="8"/>
        <v>0</v>
      </c>
      <c r="R26" s="196">
        <f t="shared" si="8"/>
        <v>0</v>
      </c>
      <c r="S26" s="196">
        <f t="shared" si="8"/>
        <v>0</v>
      </c>
      <c r="T26" s="196">
        <f t="shared" si="8"/>
        <v>0</v>
      </c>
      <c r="V26" s="1" t="s">
        <v>22</v>
      </c>
      <c r="W26" s="196">
        <f t="shared" si="9"/>
        <v>0</v>
      </c>
      <c r="X26" s="196">
        <f t="shared" si="10"/>
        <v>0</v>
      </c>
      <c r="Y26" s="196">
        <f t="shared" si="11"/>
        <v>0</v>
      </c>
      <c r="Z26" s="196">
        <f t="shared" si="12"/>
        <v>0</v>
      </c>
      <c r="AA26" s="196">
        <f t="shared" si="13"/>
        <v>0</v>
      </c>
      <c r="AB26" s="196">
        <f t="shared" si="14"/>
        <v>0</v>
      </c>
      <c r="AC26" s="196">
        <f t="shared" si="15"/>
        <v>0</v>
      </c>
      <c r="AD26" s="196">
        <f t="shared" si="16"/>
        <v>0</v>
      </c>
    </row>
    <row r="27" spans="2:31" ht="15" customHeight="1">
      <c r="B27" s="1" t="s">
        <v>206</v>
      </c>
      <c r="C27" s="196">
        <f>'②③基本分（分園）'!M28</f>
        <v>0</v>
      </c>
      <c r="D27" s="196">
        <f>'②③基本分（分園）'!N28</f>
        <v>0</v>
      </c>
      <c r="E27" s="196">
        <f>'②③基本分（分園）'!O28</f>
        <v>0</v>
      </c>
      <c r="F27" s="196">
        <f>'②③基本分（分園）'!P28</f>
        <v>0</v>
      </c>
      <c r="G27" s="196">
        <f>'②③基本分（分園）'!Q28</f>
        <v>0</v>
      </c>
      <c r="H27" s="196">
        <f>'②③基本分（分園）'!R28</f>
        <v>0</v>
      </c>
      <c r="I27" s="196">
        <f>'②③基本分（分園）'!S28</f>
        <v>0</v>
      </c>
      <c r="J27" s="196">
        <f>'②③基本分（分園）'!T28</f>
        <v>0</v>
      </c>
      <c r="L27" s="1" t="s">
        <v>206</v>
      </c>
      <c r="M27" s="196">
        <f t="shared" si="8"/>
        <v>0</v>
      </c>
      <c r="N27" s="196">
        <f t="shared" si="8"/>
        <v>0</v>
      </c>
      <c r="O27" s="196">
        <f t="shared" si="8"/>
        <v>0</v>
      </c>
      <c r="P27" s="196">
        <f t="shared" si="8"/>
        <v>0</v>
      </c>
      <c r="Q27" s="196">
        <f t="shared" si="8"/>
        <v>0</v>
      </c>
      <c r="R27" s="196">
        <f t="shared" si="8"/>
        <v>0</v>
      </c>
      <c r="S27" s="196">
        <f t="shared" si="8"/>
        <v>0</v>
      </c>
      <c r="T27" s="196">
        <f t="shared" si="8"/>
        <v>0</v>
      </c>
      <c r="V27" s="1" t="s">
        <v>206</v>
      </c>
      <c r="W27" s="196">
        <f t="shared" si="9"/>
        <v>0</v>
      </c>
      <c r="X27" s="196">
        <f t="shared" si="10"/>
        <v>0</v>
      </c>
      <c r="Y27" s="196">
        <f t="shared" si="11"/>
        <v>0</v>
      </c>
      <c r="Z27" s="196">
        <f t="shared" si="12"/>
        <v>0</v>
      </c>
      <c r="AA27" s="196">
        <f t="shared" si="13"/>
        <v>0</v>
      </c>
      <c r="AB27" s="196">
        <f t="shared" si="14"/>
        <v>0</v>
      </c>
      <c r="AC27" s="196">
        <f t="shared" si="15"/>
        <v>0</v>
      </c>
      <c r="AD27" s="196">
        <f t="shared" si="16"/>
        <v>0</v>
      </c>
    </row>
    <row r="28" spans="2:31" ht="15" customHeight="1">
      <c r="B28" s="1" t="s">
        <v>207</v>
      </c>
      <c r="C28" s="196">
        <f>'②③基本分（分園）'!M29</f>
        <v>0</v>
      </c>
      <c r="D28" s="196">
        <f>'②③基本分（分園）'!N29</f>
        <v>0</v>
      </c>
      <c r="E28" s="196">
        <f>'②③基本分（分園）'!O29</f>
        <v>0</v>
      </c>
      <c r="F28" s="196">
        <f>'②③基本分（分園）'!P29</f>
        <v>0</v>
      </c>
      <c r="G28" s="196">
        <f>'②③基本分（分園）'!Q29</f>
        <v>0</v>
      </c>
      <c r="H28" s="196">
        <f>'②③基本分（分園）'!R29</f>
        <v>0</v>
      </c>
      <c r="I28" s="196">
        <f>'②③基本分（分園）'!S29</f>
        <v>0</v>
      </c>
      <c r="J28" s="196">
        <f>'②③基本分（分園）'!T29</f>
        <v>0</v>
      </c>
      <c r="L28" s="1" t="s">
        <v>207</v>
      </c>
      <c r="M28" s="196">
        <f t="shared" si="8"/>
        <v>0</v>
      </c>
      <c r="N28" s="196">
        <f t="shared" si="8"/>
        <v>0</v>
      </c>
      <c r="O28" s="196">
        <f t="shared" si="8"/>
        <v>0</v>
      </c>
      <c r="P28" s="196">
        <f t="shared" si="8"/>
        <v>0</v>
      </c>
      <c r="Q28" s="196">
        <f t="shared" si="8"/>
        <v>0</v>
      </c>
      <c r="R28" s="196">
        <f t="shared" si="8"/>
        <v>0</v>
      </c>
      <c r="S28" s="196">
        <f t="shared" si="8"/>
        <v>0</v>
      </c>
      <c r="T28" s="196">
        <f t="shared" si="8"/>
        <v>0</v>
      </c>
      <c r="V28" s="1" t="s">
        <v>207</v>
      </c>
      <c r="W28" s="196">
        <f t="shared" si="9"/>
        <v>0</v>
      </c>
      <c r="X28" s="196">
        <f t="shared" si="10"/>
        <v>0</v>
      </c>
      <c r="Y28" s="196">
        <f t="shared" si="11"/>
        <v>0</v>
      </c>
      <c r="Z28" s="196">
        <f t="shared" si="12"/>
        <v>0</v>
      </c>
      <c r="AA28" s="196">
        <f t="shared" si="13"/>
        <v>0</v>
      </c>
      <c r="AB28" s="196">
        <f t="shared" si="14"/>
        <v>0</v>
      </c>
      <c r="AC28" s="196">
        <f t="shared" si="15"/>
        <v>0</v>
      </c>
      <c r="AD28" s="196">
        <f t="shared" si="16"/>
        <v>0</v>
      </c>
    </row>
    <row r="29" spans="2:31" ht="15" customHeight="1">
      <c r="B29" s="1" t="s">
        <v>208</v>
      </c>
      <c r="C29" s="196">
        <f>'②③基本分（分園）'!M30</f>
        <v>0</v>
      </c>
      <c r="D29" s="196">
        <f>'②③基本分（分園）'!N30</f>
        <v>0</v>
      </c>
      <c r="E29" s="196">
        <f>'②③基本分（分園）'!O30</f>
        <v>0</v>
      </c>
      <c r="F29" s="196">
        <f>'②③基本分（分園）'!P30</f>
        <v>0</v>
      </c>
      <c r="G29" s="196">
        <f>'②③基本分（分園）'!Q30</f>
        <v>0</v>
      </c>
      <c r="H29" s="196">
        <f>'②③基本分（分園）'!R30</f>
        <v>0</v>
      </c>
      <c r="I29" s="196">
        <f>'②③基本分（分園）'!S30</f>
        <v>0</v>
      </c>
      <c r="J29" s="196">
        <f>'②③基本分（分園）'!T30</f>
        <v>0</v>
      </c>
      <c r="L29" s="1" t="s">
        <v>208</v>
      </c>
      <c r="M29" s="196">
        <f t="shared" si="8"/>
        <v>0</v>
      </c>
      <c r="N29" s="196">
        <f t="shared" si="8"/>
        <v>0</v>
      </c>
      <c r="O29" s="196">
        <f t="shared" si="8"/>
        <v>0</v>
      </c>
      <c r="P29" s="196">
        <f t="shared" si="8"/>
        <v>0</v>
      </c>
      <c r="Q29" s="196">
        <f t="shared" si="8"/>
        <v>0</v>
      </c>
      <c r="R29" s="196">
        <f t="shared" si="8"/>
        <v>0</v>
      </c>
      <c r="S29" s="196">
        <f t="shared" si="8"/>
        <v>0</v>
      </c>
      <c r="T29" s="196">
        <f t="shared" si="8"/>
        <v>0</v>
      </c>
      <c r="V29" s="1" t="s">
        <v>208</v>
      </c>
      <c r="W29" s="196">
        <f t="shared" si="9"/>
        <v>0</v>
      </c>
      <c r="X29" s="196">
        <f t="shared" si="10"/>
        <v>0</v>
      </c>
      <c r="Y29" s="196">
        <f t="shared" si="11"/>
        <v>0</v>
      </c>
      <c r="Z29" s="196">
        <f t="shared" si="12"/>
        <v>0</v>
      </c>
      <c r="AA29" s="196">
        <f t="shared" si="13"/>
        <v>0</v>
      </c>
      <c r="AB29" s="196">
        <f t="shared" si="14"/>
        <v>0</v>
      </c>
      <c r="AC29" s="196">
        <f t="shared" si="15"/>
        <v>0</v>
      </c>
      <c r="AD29" s="196">
        <f t="shared" si="16"/>
        <v>0</v>
      </c>
    </row>
    <row r="30" spans="2:31" ht="15" customHeight="1">
      <c r="B30" s="1" t="s">
        <v>26</v>
      </c>
      <c r="C30" s="196">
        <f>'②③基本分（分園）'!M31</f>
        <v>0</v>
      </c>
      <c r="D30" s="196">
        <f>'②③基本分（分園）'!N31</f>
        <v>0</v>
      </c>
      <c r="E30" s="196">
        <f>'②③基本分（分園）'!O31</f>
        <v>0</v>
      </c>
      <c r="F30" s="196">
        <f>'②③基本分（分園）'!P31</f>
        <v>0</v>
      </c>
      <c r="G30" s="196">
        <f>'②③基本分（分園）'!Q31</f>
        <v>0</v>
      </c>
      <c r="H30" s="196">
        <f>'②③基本分（分園）'!R31</f>
        <v>0</v>
      </c>
      <c r="I30" s="196">
        <f>'②③基本分（分園）'!S31</f>
        <v>0</v>
      </c>
      <c r="J30" s="196">
        <f>'②③基本分（分園）'!T31</f>
        <v>0</v>
      </c>
      <c r="L30" s="1" t="s">
        <v>26</v>
      </c>
      <c r="M30" s="196">
        <f t="shared" si="8"/>
        <v>0</v>
      </c>
      <c r="N30" s="196">
        <f t="shared" si="8"/>
        <v>0</v>
      </c>
      <c r="O30" s="196">
        <f t="shared" si="8"/>
        <v>0</v>
      </c>
      <c r="P30" s="196">
        <f t="shared" si="8"/>
        <v>0</v>
      </c>
      <c r="Q30" s="196">
        <f t="shared" si="8"/>
        <v>0</v>
      </c>
      <c r="R30" s="196">
        <f t="shared" si="8"/>
        <v>0</v>
      </c>
      <c r="S30" s="196">
        <f t="shared" si="8"/>
        <v>0</v>
      </c>
      <c r="T30" s="196">
        <f t="shared" si="8"/>
        <v>0</v>
      </c>
      <c r="V30" s="1" t="s">
        <v>26</v>
      </c>
      <c r="W30" s="196">
        <f t="shared" si="9"/>
        <v>0</v>
      </c>
      <c r="X30" s="196">
        <f t="shared" si="10"/>
        <v>0</v>
      </c>
      <c r="Y30" s="196">
        <f t="shared" si="11"/>
        <v>0</v>
      </c>
      <c r="Z30" s="196">
        <f t="shared" si="12"/>
        <v>0</v>
      </c>
      <c r="AA30" s="196">
        <f t="shared" si="13"/>
        <v>0</v>
      </c>
      <c r="AB30" s="196">
        <f t="shared" si="14"/>
        <v>0</v>
      </c>
      <c r="AC30" s="196">
        <f t="shared" si="15"/>
        <v>0</v>
      </c>
      <c r="AD30" s="196">
        <f t="shared" si="16"/>
        <v>0</v>
      </c>
    </row>
    <row r="31" spans="2:31" ht="15" customHeight="1">
      <c r="B31" s="1" t="s">
        <v>27</v>
      </c>
      <c r="C31" s="196">
        <f>'②③基本分（分園）'!M32</f>
        <v>0</v>
      </c>
      <c r="D31" s="196">
        <f>'②③基本分（分園）'!N32</f>
        <v>0</v>
      </c>
      <c r="E31" s="196">
        <f>'②③基本分（分園）'!O32</f>
        <v>0</v>
      </c>
      <c r="F31" s="196">
        <f>'②③基本分（分園）'!P32</f>
        <v>0</v>
      </c>
      <c r="G31" s="196">
        <f>'②③基本分（分園）'!Q32</f>
        <v>0</v>
      </c>
      <c r="H31" s="196">
        <f>'②③基本分（分園）'!R32</f>
        <v>0</v>
      </c>
      <c r="I31" s="196">
        <f>'②③基本分（分園）'!S32</f>
        <v>0</v>
      </c>
      <c r="J31" s="196">
        <f>'②③基本分（分園）'!T32</f>
        <v>0</v>
      </c>
      <c r="L31" s="1" t="s">
        <v>27</v>
      </c>
      <c r="M31" s="196">
        <f t="shared" si="8"/>
        <v>0</v>
      </c>
      <c r="N31" s="196">
        <f t="shared" si="8"/>
        <v>0</v>
      </c>
      <c r="O31" s="196">
        <f t="shared" si="8"/>
        <v>0</v>
      </c>
      <c r="P31" s="196">
        <f t="shared" si="8"/>
        <v>0</v>
      </c>
      <c r="Q31" s="196">
        <f t="shared" si="8"/>
        <v>0</v>
      </c>
      <c r="R31" s="196">
        <f t="shared" si="8"/>
        <v>0</v>
      </c>
      <c r="S31" s="196">
        <f t="shared" si="8"/>
        <v>0</v>
      </c>
      <c r="T31" s="196">
        <f t="shared" si="8"/>
        <v>0</v>
      </c>
      <c r="V31" s="1" t="s">
        <v>27</v>
      </c>
      <c r="W31" s="196">
        <f t="shared" si="9"/>
        <v>0</v>
      </c>
      <c r="X31" s="196">
        <f t="shared" si="10"/>
        <v>0</v>
      </c>
      <c r="Y31" s="196">
        <f t="shared" si="11"/>
        <v>0</v>
      </c>
      <c r="Z31" s="196">
        <f t="shared" si="12"/>
        <v>0</v>
      </c>
      <c r="AA31" s="196">
        <f t="shared" si="13"/>
        <v>0</v>
      </c>
      <c r="AB31" s="196">
        <f t="shared" si="14"/>
        <v>0</v>
      </c>
      <c r="AC31" s="196">
        <f t="shared" si="15"/>
        <v>0</v>
      </c>
      <c r="AD31" s="196">
        <f t="shared" si="16"/>
        <v>0</v>
      </c>
      <c r="AE31" s="1" t="s">
        <v>29</v>
      </c>
    </row>
    <row r="32" spans="2:31" ht="15" customHeight="1">
      <c r="B32" s="1" t="s">
        <v>28</v>
      </c>
      <c r="C32" s="196">
        <f>'②③基本分（分園）'!M33</f>
        <v>0</v>
      </c>
      <c r="D32" s="196">
        <f>'②③基本分（分園）'!N33</f>
        <v>0</v>
      </c>
      <c r="E32" s="196">
        <f>'②③基本分（分園）'!O33</f>
        <v>0</v>
      </c>
      <c r="F32" s="196">
        <f>'②③基本分（分園）'!P33</f>
        <v>0</v>
      </c>
      <c r="G32" s="196">
        <f>'②③基本分（分園）'!Q33</f>
        <v>0</v>
      </c>
      <c r="H32" s="196">
        <f>'②③基本分（分園）'!R33</f>
        <v>0</v>
      </c>
      <c r="I32" s="196">
        <f>'②③基本分（分園）'!S33</f>
        <v>0</v>
      </c>
      <c r="J32" s="196">
        <f>'②③基本分（分園）'!T33</f>
        <v>0</v>
      </c>
      <c r="L32" s="1" t="s">
        <v>28</v>
      </c>
      <c r="M32" s="196">
        <f t="shared" si="8"/>
        <v>0</v>
      </c>
      <c r="N32" s="196">
        <f t="shared" si="8"/>
        <v>0</v>
      </c>
      <c r="O32" s="196">
        <f t="shared" si="8"/>
        <v>0</v>
      </c>
      <c r="P32" s="196">
        <f t="shared" si="8"/>
        <v>0</v>
      </c>
      <c r="Q32" s="196">
        <f t="shared" si="8"/>
        <v>0</v>
      </c>
      <c r="R32" s="196">
        <f t="shared" si="8"/>
        <v>0</v>
      </c>
      <c r="S32" s="196">
        <f t="shared" si="8"/>
        <v>0</v>
      </c>
      <c r="T32" s="196">
        <f t="shared" si="8"/>
        <v>0</v>
      </c>
      <c r="V32" s="1" t="s">
        <v>28</v>
      </c>
      <c r="W32" s="196">
        <f t="shared" si="9"/>
        <v>0</v>
      </c>
      <c r="X32" s="196">
        <f t="shared" si="10"/>
        <v>0</v>
      </c>
      <c r="Y32" s="196">
        <f t="shared" si="11"/>
        <v>0</v>
      </c>
      <c r="Z32" s="196">
        <f t="shared" si="12"/>
        <v>0</v>
      </c>
      <c r="AA32" s="196">
        <f t="shared" si="13"/>
        <v>0</v>
      </c>
      <c r="AB32" s="196">
        <f t="shared" si="14"/>
        <v>0</v>
      </c>
      <c r="AC32" s="196">
        <f t="shared" si="15"/>
        <v>0</v>
      </c>
      <c r="AD32" s="196">
        <f t="shared" si="16"/>
        <v>0</v>
      </c>
      <c r="AE32" s="31">
        <f>SUM(W21:AD32)</f>
        <v>0</v>
      </c>
    </row>
    <row r="33" spans="2:31" ht="15" customHeight="1">
      <c r="B33" s="205" t="s">
        <v>428</v>
      </c>
      <c r="L33" s="205" t="s">
        <v>432</v>
      </c>
      <c r="V33" s="205" t="s">
        <v>433</v>
      </c>
    </row>
    <row r="34" spans="2:31" ht="15" customHeight="1">
      <c r="B34" s="560"/>
      <c r="C34" s="560" t="s">
        <v>11</v>
      </c>
      <c r="D34" s="560"/>
      <c r="E34" s="560"/>
      <c r="F34" s="560"/>
      <c r="G34" s="560" t="s">
        <v>12</v>
      </c>
      <c r="H34" s="560"/>
      <c r="I34" s="560"/>
      <c r="J34" s="560"/>
      <c r="L34" s="560"/>
      <c r="M34" s="560" t="s">
        <v>11</v>
      </c>
      <c r="N34" s="560"/>
      <c r="O34" s="560"/>
      <c r="P34" s="560"/>
      <c r="Q34" s="560" t="s">
        <v>12</v>
      </c>
      <c r="R34" s="560"/>
      <c r="S34" s="560"/>
      <c r="T34" s="560"/>
      <c r="V34" s="560"/>
      <c r="W34" s="560" t="s">
        <v>11</v>
      </c>
      <c r="X34" s="560"/>
      <c r="Y34" s="560"/>
      <c r="Z34" s="560"/>
      <c r="AA34" s="560" t="s">
        <v>12</v>
      </c>
      <c r="AB34" s="560"/>
      <c r="AC34" s="560"/>
      <c r="AD34" s="560"/>
    </row>
    <row r="35" spans="2:31" ht="15" customHeight="1">
      <c r="B35" s="560"/>
      <c r="C35" s="63" t="s">
        <v>145</v>
      </c>
      <c r="D35" s="63" t="s">
        <v>146</v>
      </c>
      <c r="E35" s="63" t="s">
        <v>147</v>
      </c>
      <c r="F35" s="63" t="s">
        <v>148</v>
      </c>
      <c r="G35" s="63" t="s">
        <v>145</v>
      </c>
      <c r="H35" s="63" t="s">
        <v>146</v>
      </c>
      <c r="I35" s="63" t="s">
        <v>147</v>
      </c>
      <c r="J35" s="63" t="s">
        <v>148</v>
      </c>
      <c r="L35" s="560"/>
      <c r="M35" s="63" t="s">
        <v>145</v>
      </c>
      <c r="N35" s="63" t="s">
        <v>146</v>
      </c>
      <c r="O35" s="63" t="s">
        <v>147</v>
      </c>
      <c r="P35" s="63" t="s">
        <v>148</v>
      </c>
      <c r="Q35" s="63" t="s">
        <v>145</v>
      </c>
      <c r="R35" s="63" t="s">
        <v>146</v>
      </c>
      <c r="S35" s="63" t="s">
        <v>147</v>
      </c>
      <c r="T35" s="63" t="s">
        <v>148</v>
      </c>
      <c r="V35" s="560"/>
      <c r="W35" s="63" t="s">
        <v>145</v>
      </c>
      <c r="X35" s="63" t="s">
        <v>146</v>
      </c>
      <c r="Y35" s="63" t="s">
        <v>147</v>
      </c>
      <c r="Z35" s="63" t="s">
        <v>148</v>
      </c>
      <c r="AA35" s="63" t="s">
        <v>145</v>
      </c>
      <c r="AB35" s="63" t="s">
        <v>146</v>
      </c>
      <c r="AC35" s="63" t="s">
        <v>147</v>
      </c>
      <c r="AD35" s="63" t="s">
        <v>148</v>
      </c>
    </row>
    <row r="36" spans="2:31" ht="15" customHeight="1">
      <c r="B36" s="1" t="s">
        <v>17</v>
      </c>
      <c r="C36" s="196">
        <f t="shared" ref="C36:J47" si="17">IFERROR(C6+C21,0)</f>
        <v>0</v>
      </c>
      <c r="D36" s="196">
        <f t="shared" si="17"/>
        <v>0</v>
      </c>
      <c r="E36" s="196">
        <f t="shared" si="17"/>
        <v>0</v>
      </c>
      <c r="F36" s="196">
        <f t="shared" si="17"/>
        <v>0</v>
      </c>
      <c r="G36" s="196">
        <f t="shared" si="17"/>
        <v>0</v>
      </c>
      <c r="H36" s="196">
        <f t="shared" si="17"/>
        <v>0</v>
      </c>
      <c r="I36" s="196">
        <f t="shared" si="17"/>
        <v>0</v>
      </c>
      <c r="J36" s="196">
        <f t="shared" si="17"/>
        <v>0</v>
      </c>
      <c r="L36" s="1" t="s">
        <v>17</v>
      </c>
      <c r="M36" s="196">
        <f t="shared" ref="M36:M47" si="18">IFERROR(-C21*0.1,0)</f>
        <v>0</v>
      </c>
      <c r="N36" s="196">
        <f t="shared" ref="N36:N47" si="19">IFERROR(-D21*0.1,0)</f>
        <v>0</v>
      </c>
      <c r="O36" s="196">
        <f t="shared" ref="O36:O47" si="20">IFERROR(-E21*0.1,0)</f>
        <v>0</v>
      </c>
      <c r="P36" s="196">
        <f t="shared" ref="P36:P47" si="21">IFERROR(-F21*0.1,0)</f>
        <v>0</v>
      </c>
      <c r="Q36" s="196">
        <f t="shared" ref="Q36:Q47" si="22">IFERROR(-G21*0.1,0)</f>
        <v>0</v>
      </c>
      <c r="R36" s="196">
        <f t="shared" ref="R36:R47" si="23">IFERROR(-H21*0.1,0)</f>
        <v>0</v>
      </c>
      <c r="S36" s="196">
        <f t="shared" ref="S36:S47" si="24">IFERROR(-I21*0.1,0)</f>
        <v>0</v>
      </c>
      <c r="T36" s="196">
        <f t="shared" ref="T36:T47" si="25">IFERROR(-J21*0.1,0)</f>
        <v>0</v>
      </c>
      <c r="V36" s="1" t="s">
        <v>17</v>
      </c>
      <c r="W36" s="196">
        <f t="shared" ref="W36:W47" si="26">IFERROR(M36*W6,0)</f>
        <v>0</v>
      </c>
      <c r="X36" s="196">
        <f t="shared" ref="X36:X47" si="27">IFERROR(N36*X6,0)</f>
        <v>0</v>
      </c>
      <c r="Y36" s="196">
        <f t="shared" ref="Y36:Y47" si="28">IFERROR(O36*Y6,0)</f>
        <v>0</v>
      </c>
      <c r="Z36" s="196">
        <f t="shared" ref="Z36:Z47" si="29">IFERROR(P36*Z6,0)</f>
        <v>0</v>
      </c>
      <c r="AA36" s="196">
        <f t="shared" ref="AA36:AA47" si="30">IFERROR(Q36*AA6,0)</f>
        <v>0</v>
      </c>
      <c r="AB36" s="196">
        <f t="shared" ref="AB36:AB47" si="31">IFERROR(R36*AB6,0)</f>
        <v>0</v>
      </c>
      <c r="AC36" s="196">
        <f t="shared" ref="AC36:AC47" si="32">IFERROR(S36*AC6,0)</f>
        <v>0</v>
      </c>
      <c r="AD36" s="196">
        <f t="shared" ref="AD36:AD47" si="33">IFERROR(T36*AD6,0)</f>
        <v>0</v>
      </c>
    </row>
    <row r="37" spans="2:31" ht="15" customHeight="1">
      <c r="B37" s="1" t="s">
        <v>18</v>
      </c>
      <c r="C37" s="196">
        <f t="shared" si="17"/>
        <v>0</v>
      </c>
      <c r="D37" s="196">
        <f t="shared" si="17"/>
        <v>0</v>
      </c>
      <c r="E37" s="196">
        <f t="shared" si="17"/>
        <v>0</v>
      </c>
      <c r="F37" s="196">
        <f t="shared" si="17"/>
        <v>0</v>
      </c>
      <c r="G37" s="196">
        <f t="shared" si="17"/>
        <v>0</v>
      </c>
      <c r="H37" s="196">
        <f t="shared" si="17"/>
        <v>0</v>
      </c>
      <c r="I37" s="196">
        <f t="shared" si="17"/>
        <v>0</v>
      </c>
      <c r="J37" s="196">
        <f t="shared" si="17"/>
        <v>0</v>
      </c>
      <c r="L37" s="1" t="s">
        <v>18</v>
      </c>
      <c r="M37" s="196">
        <f t="shared" si="18"/>
        <v>0</v>
      </c>
      <c r="N37" s="196">
        <f t="shared" si="19"/>
        <v>0</v>
      </c>
      <c r="O37" s="196">
        <f t="shared" si="20"/>
        <v>0</v>
      </c>
      <c r="P37" s="196">
        <f t="shared" si="21"/>
        <v>0</v>
      </c>
      <c r="Q37" s="196">
        <f t="shared" si="22"/>
        <v>0</v>
      </c>
      <c r="R37" s="196">
        <f t="shared" si="23"/>
        <v>0</v>
      </c>
      <c r="S37" s="196">
        <f t="shared" si="24"/>
        <v>0</v>
      </c>
      <c r="T37" s="196">
        <f t="shared" si="25"/>
        <v>0</v>
      </c>
      <c r="V37" s="1" t="s">
        <v>18</v>
      </c>
      <c r="W37" s="196">
        <f t="shared" si="26"/>
        <v>0</v>
      </c>
      <c r="X37" s="196">
        <f t="shared" si="27"/>
        <v>0</v>
      </c>
      <c r="Y37" s="196">
        <f t="shared" si="28"/>
        <v>0</v>
      </c>
      <c r="Z37" s="196">
        <f t="shared" si="29"/>
        <v>0</v>
      </c>
      <c r="AA37" s="196">
        <f t="shared" si="30"/>
        <v>0</v>
      </c>
      <c r="AB37" s="196">
        <f t="shared" si="31"/>
        <v>0</v>
      </c>
      <c r="AC37" s="196">
        <f t="shared" si="32"/>
        <v>0</v>
      </c>
      <c r="AD37" s="196">
        <f t="shared" si="33"/>
        <v>0</v>
      </c>
    </row>
    <row r="38" spans="2:31" ht="15" customHeight="1">
      <c r="B38" s="1" t="s">
        <v>19</v>
      </c>
      <c r="C38" s="196">
        <f t="shared" si="17"/>
        <v>0</v>
      </c>
      <c r="D38" s="196">
        <f t="shared" si="17"/>
        <v>0</v>
      </c>
      <c r="E38" s="196">
        <f t="shared" si="17"/>
        <v>0</v>
      </c>
      <c r="F38" s="196">
        <f t="shared" si="17"/>
        <v>0</v>
      </c>
      <c r="G38" s="196">
        <f t="shared" si="17"/>
        <v>0</v>
      </c>
      <c r="H38" s="196">
        <f t="shared" si="17"/>
        <v>0</v>
      </c>
      <c r="I38" s="196">
        <f t="shared" si="17"/>
        <v>0</v>
      </c>
      <c r="J38" s="196">
        <f t="shared" si="17"/>
        <v>0</v>
      </c>
      <c r="L38" s="1" t="s">
        <v>19</v>
      </c>
      <c r="M38" s="196">
        <f t="shared" si="18"/>
        <v>0</v>
      </c>
      <c r="N38" s="196">
        <f t="shared" si="19"/>
        <v>0</v>
      </c>
      <c r="O38" s="196">
        <f t="shared" si="20"/>
        <v>0</v>
      </c>
      <c r="P38" s="196">
        <f t="shared" si="21"/>
        <v>0</v>
      </c>
      <c r="Q38" s="196">
        <f t="shared" si="22"/>
        <v>0</v>
      </c>
      <c r="R38" s="196">
        <f t="shared" si="23"/>
        <v>0</v>
      </c>
      <c r="S38" s="196">
        <f t="shared" si="24"/>
        <v>0</v>
      </c>
      <c r="T38" s="196">
        <f t="shared" si="25"/>
        <v>0</v>
      </c>
      <c r="V38" s="1" t="s">
        <v>19</v>
      </c>
      <c r="W38" s="196">
        <f t="shared" si="26"/>
        <v>0</v>
      </c>
      <c r="X38" s="196">
        <f t="shared" si="27"/>
        <v>0</v>
      </c>
      <c r="Y38" s="196">
        <f t="shared" si="28"/>
        <v>0</v>
      </c>
      <c r="Z38" s="196">
        <f t="shared" si="29"/>
        <v>0</v>
      </c>
      <c r="AA38" s="196">
        <f t="shared" si="30"/>
        <v>0</v>
      </c>
      <c r="AB38" s="196">
        <f t="shared" si="31"/>
        <v>0</v>
      </c>
      <c r="AC38" s="196">
        <f t="shared" si="32"/>
        <v>0</v>
      </c>
      <c r="AD38" s="196">
        <f t="shared" si="33"/>
        <v>0</v>
      </c>
    </row>
    <row r="39" spans="2:31" ht="15" customHeight="1">
      <c r="B39" s="1" t="s">
        <v>20</v>
      </c>
      <c r="C39" s="196">
        <f t="shared" si="17"/>
        <v>0</v>
      </c>
      <c r="D39" s="196">
        <f t="shared" si="17"/>
        <v>0</v>
      </c>
      <c r="E39" s="196">
        <f t="shared" si="17"/>
        <v>0</v>
      </c>
      <c r="F39" s="196">
        <f t="shared" si="17"/>
        <v>0</v>
      </c>
      <c r="G39" s="196">
        <f t="shared" si="17"/>
        <v>0</v>
      </c>
      <c r="H39" s="196">
        <f t="shared" si="17"/>
        <v>0</v>
      </c>
      <c r="I39" s="196">
        <f t="shared" si="17"/>
        <v>0</v>
      </c>
      <c r="J39" s="196">
        <f t="shared" si="17"/>
        <v>0</v>
      </c>
      <c r="L39" s="1" t="s">
        <v>20</v>
      </c>
      <c r="M39" s="196">
        <f t="shared" si="18"/>
        <v>0</v>
      </c>
      <c r="N39" s="196">
        <f t="shared" si="19"/>
        <v>0</v>
      </c>
      <c r="O39" s="196">
        <f t="shared" si="20"/>
        <v>0</v>
      </c>
      <c r="P39" s="196">
        <f t="shared" si="21"/>
        <v>0</v>
      </c>
      <c r="Q39" s="196">
        <f t="shared" si="22"/>
        <v>0</v>
      </c>
      <c r="R39" s="196">
        <f t="shared" si="23"/>
        <v>0</v>
      </c>
      <c r="S39" s="196">
        <f t="shared" si="24"/>
        <v>0</v>
      </c>
      <c r="T39" s="196">
        <f t="shared" si="25"/>
        <v>0</v>
      </c>
      <c r="V39" s="1" t="s">
        <v>20</v>
      </c>
      <c r="W39" s="196">
        <f t="shared" si="26"/>
        <v>0</v>
      </c>
      <c r="X39" s="196">
        <f t="shared" si="27"/>
        <v>0</v>
      </c>
      <c r="Y39" s="196">
        <f t="shared" si="28"/>
        <v>0</v>
      </c>
      <c r="Z39" s="196">
        <f t="shared" si="29"/>
        <v>0</v>
      </c>
      <c r="AA39" s="196">
        <f t="shared" si="30"/>
        <v>0</v>
      </c>
      <c r="AB39" s="196">
        <f t="shared" si="31"/>
        <v>0</v>
      </c>
      <c r="AC39" s="196">
        <f t="shared" si="32"/>
        <v>0</v>
      </c>
      <c r="AD39" s="196">
        <f t="shared" si="33"/>
        <v>0</v>
      </c>
    </row>
    <row r="40" spans="2:31" ht="15" customHeight="1">
      <c r="B40" s="1" t="s">
        <v>21</v>
      </c>
      <c r="C40" s="196">
        <f t="shared" si="17"/>
        <v>0</v>
      </c>
      <c r="D40" s="196">
        <f t="shared" si="17"/>
        <v>0</v>
      </c>
      <c r="E40" s="196">
        <f t="shared" si="17"/>
        <v>0</v>
      </c>
      <c r="F40" s="196">
        <f t="shared" si="17"/>
        <v>0</v>
      </c>
      <c r="G40" s="196">
        <f t="shared" si="17"/>
        <v>0</v>
      </c>
      <c r="H40" s="196">
        <f t="shared" si="17"/>
        <v>0</v>
      </c>
      <c r="I40" s="196">
        <f t="shared" si="17"/>
        <v>0</v>
      </c>
      <c r="J40" s="196">
        <f t="shared" si="17"/>
        <v>0</v>
      </c>
      <c r="L40" s="1" t="s">
        <v>21</v>
      </c>
      <c r="M40" s="196">
        <f t="shared" si="18"/>
        <v>0</v>
      </c>
      <c r="N40" s="196">
        <f t="shared" si="19"/>
        <v>0</v>
      </c>
      <c r="O40" s="196">
        <f t="shared" si="20"/>
        <v>0</v>
      </c>
      <c r="P40" s="196">
        <f t="shared" si="21"/>
        <v>0</v>
      </c>
      <c r="Q40" s="196">
        <f t="shared" si="22"/>
        <v>0</v>
      </c>
      <c r="R40" s="196">
        <f t="shared" si="23"/>
        <v>0</v>
      </c>
      <c r="S40" s="196">
        <f t="shared" si="24"/>
        <v>0</v>
      </c>
      <c r="T40" s="196">
        <f t="shared" si="25"/>
        <v>0</v>
      </c>
      <c r="V40" s="1" t="s">
        <v>21</v>
      </c>
      <c r="W40" s="196">
        <f t="shared" si="26"/>
        <v>0</v>
      </c>
      <c r="X40" s="196">
        <f t="shared" si="27"/>
        <v>0</v>
      </c>
      <c r="Y40" s="196">
        <f t="shared" si="28"/>
        <v>0</v>
      </c>
      <c r="Z40" s="196">
        <f t="shared" si="29"/>
        <v>0</v>
      </c>
      <c r="AA40" s="196">
        <f t="shared" si="30"/>
        <v>0</v>
      </c>
      <c r="AB40" s="196">
        <f t="shared" si="31"/>
        <v>0</v>
      </c>
      <c r="AC40" s="196">
        <f t="shared" si="32"/>
        <v>0</v>
      </c>
      <c r="AD40" s="196">
        <f t="shared" si="33"/>
        <v>0</v>
      </c>
    </row>
    <row r="41" spans="2:31" ht="15" customHeight="1">
      <c r="B41" s="1" t="s">
        <v>22</v>
      </c>
      <c r="C41" s="196">
        <f t="shared" si="17"/>
        <v>0</v>
      </c>
      <c r="D41" s="196">
        <f t="shared" si="17"/>
        <v>0</v>
      </c>
      <c r="E41" s="196">
        <f t="shared" si="17"/>
        <v>0</v>
      </c>
      <c r="F41" s="196">
        <f t="shared" si="17"/>
        <v>0</v>
      </c>
      <c r="G41" s="196">
        <f t="shared" si="17"/>
        <v>0</v>
      </c>
      <c r="H41" s="196">
        <f t="shared" si="17"/>
        <v>0</v>
      </c>
      <c r="I41" s="196">
        <f t="shared" si="17"/>
        <v>0</v>
      </c>
      <c r="J41" s="196">
        <f t="shared" si="17"/>
        <v>0</v>
      </c>
      <c r="L41" s="1" t="s">
        <v>22</v>
      </c>
      <c r="M41" s="196">
        <f t="shared" si="18"/>
        <v>0</v>
      </c>
      <c r="N41" s="196">
        <f t="shared" si="19"/>
        <v>0</v>
      </c>
      <c r="O41" s="196">
        <f t="shared" si="20"/>
        <v>0</v>
      </c>
      <c r="P41" s="196">
        <f t="shared" si="21"/>
        <v>0</v>
      </c>
      <c r="Q41" s="196">
        <f t="shared" si="22"/>
        <v>0</v>
      </c>
      <c r="R41" s="196">
        <f t="shared" si="23"/>
        <v>0</v>
      </c>
      <c r="S41" s="196">
        <f t="shared" si="24"/>
        <v>0</v>
      </c>
      <c r="T41" s="196">
        <f t="shared" si="25"/>
        <v>0</v>
      </c>
      <c r="V41" s="1" t="s">
        <v>22</v>
      </c>
      <c r="W41" s="196">
        <f t="shared" si="26"/>
        <v>0</v>
      </c>
      <c r="X41" s="196">
        <f t="shared" si="27"/>
        <v>0</v>
      </c>
      <c r="Y41" s="196">
        <f t="shared" si="28"/>
        <v>0</v>
      </c>
      <c r="Z41" s="196">
        <f t="shared" si="29"/>
        <v>0</v>
      </c>
      <c r="AA41" s="196">
        <f t="shared" si="30"/>
        <v>0</v>
      </c>
      <c r="AB41" s="196">
        <f t="shared" si="31"/>
        <v>0</v>
      </c>
      <c r="AC41" s="196">
        <f t="shared" si="32"/>
        <v>0</v>
      </c>
      <c r="AD41" s="196">
        <f t="shared" si="33"/>
        <v>0</v>
      </c>
    </row>
    <row r="42" spans="2:31" ht="15" customHeight="1">
      <c r="B42" s="1" t="s">
        <v>206</v>
      </c>
      <c r="C42" s="196">
        <f t="shared" si="17"/>
        <v>0</v>
      </c>
      <c r="D42" s="196">
        <f t="shared" si="17"/>
        <v>0</v>
      </c>
      <c r="E42" s="196">
        <f t="shared" si="17"/>
        <v>0</v>
      </c>
      <c r="F42" s="196">
        <f t="shared" si="17"/>
        <v>0</v>
      </c>
      <c r="G42" s="196">
        <f t="shared" si="17"/>
        <v>0</v>
      </c>
      <c r="H42" s="196">
        <f t="shared" si="17"/>
        <v>0</v>
      </c>
      <c r="I42" s="196">
        <f t="shared" si="17"/>
        <v>0</v>
      </c>
      <c r="J42" s="196">
        <f t="shared" si="17"/>
        <v>0</v>
      </c>
      <c r="L42" s="1" t="s">
        <v>206</v>
      </c>
      <c r="M42" s="196">
        <f t="shared" si="18"/>
        <v>0</v>
      </c>
      <c r="N42" s="196">
        <f t="shared" si="19"/>
        <v>0</v>
      </c>
      <c r="O42" s="196">
        <f t="shared" si="20"/>
        <v>0</v>
      </c>
      <c r="P42" s="196">
        <f t="shared" si="21"/>
        <v>0</v>
      </c>
      <c r="Q42" s="196">
        <f t="shared" si="22"/>
        <v>0</v>
      </c>
      <c r="R42" s="196">
        <f t="shared" si="23"/>
        <v>0</v>
      </c>
      <c r="S42" s="196">
        <f t="shared" si="24"/>
        <v>0</v>
      </c>
      <c r="T42" s="196">
        <f t="shared" si="25"/>
        <v>0</v>
      </c>
      <c r="V42" s="1" t="s">
        <v>206</v>
      </c>
      <c r="W42" s="196">
        <f t="shared" si="26"/>
        <v>0</v>
      </c>
      <c r="X42" s="196">
        <f t="shared" si="27"/>
        <v>0</v>
      </c>
      <c r="Y42" s="196">
        <f t="shared" si="28"/>
        <v>0</v>
      </c>
      <c r="Z42" s="196">
        <f t="shared" si="29"/>
        <v>0</v>
      </c>
      <c r="AA42" s="196">
        <f t="shared" si="30"/>
        <v>0</v>
      </c>
      <c r="AB42" s="196">
        <f t="shared" si="31"/>
        <v>0</v>
      </c>
      <c r="AC42" s="196">
        <f t="shared" si="32"/>
        <v>0</v>
      </c>
      <c r="AD42" s="196">
        <f t="shared" si="33"/>
        <v>0</v>
      </c>
    </row>
    <row r="43" spans="2:31" ht="15" customHeight="1">
      <c r="B43" s="1" t="s">
        <v>207</v>
      </c>
      <c r="C43" s="196">
        <f t="shared" si="17"/>
        <v>0</v>
      </c>
      <c r="D43" s="196">
        <f t="shared" si="17"/>
        <v>0</v>
      </c>
      <c r="E43" s="196">
        <f t="shared" si="17"/>
        <v>0</v>
      </c>
      <c r="F43" s="196">
        <f t="shared" si="17"/>
        <v>0</v>
      </c>
      <c r="G43" s="196">
        <f t="shared" si="17"/>
        <v>0</v>
      </c>
      <c r="H43" s="196">
        <f t="shared" si="17"/>
        <v>0</v>
      </c>
      <c r="I43" s="196">
        <f t="shared" si="17"/>
        <v>0</v>
      </c>
      <c r="J43" s="196">
        <f t="shared" si="17"/>
        <v>0</v>
      </c>
      <c r="L43" s="1" t="s">
        <v>207</v>
      </c>
      <c r="M43" s="196">
        <f t="shared" si="18"/>
        <v>0</v>
      </c>
      <c r="N43" s="196">
        <f t="shared" si="19"/>
        <v>0</v>
      </c>
      <c r="O43" s="196">
        <f t="shared" si="20"/>
        <v>0</v>
      </c>
      <c r="P43" s="196">
        <f t="shared" si="21"/>
        <v>0</v>
      </c>
      <c r="Q43" s="196">
        <f t="shared" si="22"/>
        <v>0</v>
      </c>
      <c r="R43" s="196">
        <f t="shared" si="23"/>
        <v>0</v>
      </c>
      <c r="S43" s="196">
        <f t="shared" si="24"/>
        <v>0</v>
      </c>
      <c r="T43" s="196">
        <f t="shared" si="25"/>
        <v>0</v>
      </c>
      <c r="V43" s="1" t="s">
        <v>207</v>
      </c>
      <c r="W43" s="196">
        <f t="shared" si="26"/>
        <v>0</v>
      </c>
      <c r="X43" s="196">
        <f t="shared" si="27"/>
        <v>0</v>
      </c>
      <c r="Y43" s="196">
        <f t="shared" si="28"/>
        <v>0</v>
      </c>
      <c r="Z43" s="196">
        <f t="shared" si="29"/>
        <v>0</v>
      </c>
      <c r="AA43" s="196">
        <f t="shared" si="30"/>
        <v>0</v>
      </c>
      <c r="AB43" s="196">
        <f t="shared" si="31"/>
        <v>0</v>
      </c>
      <c r="AC43" s="196">
        <f t="shared" si="32"/>
        <v>0</v>
      </c>
      <c r="AD43" s="196">
        <f t="shared" si="33"/>
        <v>0</v>
      </c>
    </row>
    <row r="44" spans="2:31" ht="15" customHeight="1">
      <c r="B44" s="1" t="s">
        <v>208</v>
      </c>
      <c r="C44" s="196">
        <f t="shared" si="17"/>
        <v>0</v>
      </c>
      <c r="D44" s="196">
        <f t="shared" si="17"/>
        <v>0</v>
      </c>
      <c r="E44" s="196">
        <f t="shared" si="17"/>
        <v>0</v>
      </c>
      <c r="F44" s="196">
        <f t="shared" si="17"/>
        <v>0</v>
      </c>
      <c r="G44" s="196">
        <f t="shared" si="17"/>
        <v>0</v>
      </c>
      <c r="H44" s="196">
        <f t="shared" si="17"/>
        <v>0</v>
      </c>
      <c r="I44" s="196">
        <f t="shared" si="17"/>
        <v>0</v>
      </c>
      <c r="J44" s="196">
        <f t="shared" si="17"/>
        <v>0</v>
      </c>
      <c r="L44" s="1" t="s">
        <v>208</v>
      </c>
      <c r="M44" s="196">
        <f t="shared" si="18"/>
        <v>0</v>
      </c>
      <c r="N44" s="196">
        <f t="shared" si="19"/>
        <v>0</v>
      </c>
      <c r="O44" s="196">
        <f t="shared" si="20"/>
        <v>0</v>
      </c>
      <c r="P44" s="196">
        <f t="shared" si="21"/>
        <v>0</v>
      </c>
      <c r="Q44" s="196">
        <f t="shared" si="22"/>
        <v>0</v>
      </c>
      <c r="R44" s="196">
        <f t="shared" si="23"/>
        <v>0</v>
      </c>
      <c r="S44" s="196">
        <f t="shared" si="24"/>
        <v>0</v>
      </c>
      <c r="T44" s="196">
        <f t="shared" si="25"/>
        <v>0</v>
      </c>
      <c r="V44" s="1" t="s">
        <v>208</v>
      </c>
      <c r="W44" s="196">
        <f t="shared" si="26"/>
        <v>0</v>
      </c>
      <c r="X44" s="196">
        <f t="shared" si="27"/>
        <v>0</v>
      </c>
      <c r="Y44" s="196">
        <f t="shared" si="28"/>
        <v>0</v>
      </c>
      <c r="Z44" s="196">
        <f t="shared" si="29"/>
        <v>0</v>
      </c>
      <c r="AA44" s="196">
        <f t="shared" si="30"/>
        <v>0</v>
      </c>
      <c r="AB44" s="196">
        <f t="shared" si="31"/>
        <v>0</v>
      </c>
      <c r="AC44" s="196">
        <f t="shared" si="32"/>
        <v>0</v>
      </c>
      <c r="AD44" s="196">
        <f t="shared" si="33"/>
        <v>0</v>
      </c>
    </row>
    <row r="45" spans="2:31" ht="15" customHeight="1">
      <c r="B45" s="1" t="s">
        <v>26</v>
      </c>
      <c r="C45" s="196">
        <f t="shared" si="17"/>
        <v>0</v>
      </c>
      <c r="D45" s="196">
        <f t="shared" si="17"/>
        <v>0</v>
      </c>
      <c r="E45" s="196">
        <f t="shared" si="17"/>
        <v>0</v>
      </c>
      <c r="F45" s="196">
        <f t="shared" si="17"/>
        <v>0</v>
      </c>
      <c r="G45" s="196">
        <f t="shared" si="17"/>
        <v>0</v>
      </c>
      <c r="H45" s="196">
        <f t="shared" si="17"/>
        <v>0</v>
      </c>
      <c r="I45" s="196">
        <f t="shared" si="17"/>
        <v>0</v>
      </c>
      <c r="J45" s="196">
        <f t="shared" si="17"/>
        <v>0</v>
      </c>
      <c r="L45" s="1" t="s">
        <v>26</v>
      </c>
      <c r="M45" s="196">
        <f t="shared" si="18"/>
        <v>0</v>
      </c>
      <c r="N45" s="196">
        <f t="shared" si="19"/>
        <v>0</v>
      </c>
      <c r="O45" s="196">
        <f t="shared" si="20"/>
        <v>0</v>
      </c>
      <c r="P45" s="196">
        <f t="shared" si="21"/>
        <v>0</v>
      </c>
      <c r="Q45" s="196">
        <f t="shared" si="22"/>
        <v>0</v>
      </c>
      <c r="R45" s="196">
        <f t="shared" si="23"/>
        <v>0</v>
      </c>
      <c r="S45" s="196">
        <f t="shared" si="24"/>
        <v>0</v>
      </c>
      <c r="T45" s="196">
        <f t="shared" si="25"/>
        <v>0</v>
      </c>
      <c r="V45" s="1" t="s">
        <v>26</v>
      </c>
      <c r="W45" s="196">
        <f t="shared" si="26"/>
        <v>0</v>
      </c>
      <c r="X45" s="196">
        <f t="shared" si="27"/>
        <v>0</v>
      </c>
      <c r="Y45" s="196">
        <f t="shared" si="28"/>
        <v>0</v>
      </c>
      <c r="Z45" s="196">
        <f t="shared" si="29"/>
        <v>0</v>
      </c>
      <c r="AA45" s="196">
        <f t="shared" si="30"/>
        <v>0</v>
      </c>
      <c r="AB45" s="196">
        <f t="shared" si="31"/>
        <v>0</v>
      </c>
      <c r="AC45" s="196">
        <f t="shared" si="32"/>
        <v>0</v>
      </c>
      <c r="AD45" s="196">
        <f t="shared" si="33"/>
        <v>0</v>
      </c>
    </row>
    <row r="46" spans="2:31" ht="15" customHeight="1">
      <c r="B46" s="1" t="s">
        <v>27</v>
      </c>
      <c r="C46" s="196">
        <f t="shared" si="17"/>
        <v>0</v>
      </c>
      <c r="D46" s="196">
        <f t="shared" si="17"/>
        <v>0</v>
      </c>
      <c r="E46" s="196">
        <f t="shared" si="17"/>
        <v>0</v>
      </c>
      <c r="F46" s="196">
        <f t="shared" si="17"/>
        <v>0</v>
      </c>
      <c r="G46" s="196">
        <f t="shared" si="17"/>
        <v>0</v>
      </c>
      <c r="H46" s="196">
        <f t="shared" si="17"/>
        <v>0</v>
      </c>
      <c r="I46" s="196">
        <f t="shared" si="17"/>
        <v>0</v>
      </c>
      <c r="J46" s="196">
        <f t="shared" si="17"/>
        <v>0</v>
      </c>
      <c r="L46" s="1" t="s">
        <v>27</v>
      </c>
      <c r="M46" s="196">
        <f t="shared" si="18"/>
        <v>0</v>
      </c>
      <c r="N46" s="196">
        <f t="shared" si="19"/>
        <v>0</v>
      </c>
      <c r="O46" s="196">
        <f t="shared" si="20"/>
        <v>0</v>
      </c>
      <c r="P46" s="196">
        <f t="shared" si="21"/>
        <v>0</v>
      </c>
      <c r="Q46" s="196">
        <f t="shared" si="22"/>
        <v>0</v>
      </c>
      <c r="R46" s="196">
        <f t="shared" si="23"/>
        <v>0</v>
      </c>
      <c r="S46" s="196">
        <f t="shared" si="24"/>
        <v>0</v>
      </c>
      <c r="T46" s="196">
        <f t="shared" si="25"/>
        <v>0</v>
      </c>
      <c r="V46" s="1" t="s">
        <v>27</v>
      </c>
      <c r="W46" s="196">
        <f t="shared" si="26"/>
        <v>0</v>
      </c>
      <c r="X46" s="196">
        <f t="shared" si="27"/>
        <v>0</v>
      </c>
      <c r="Y46" s="196">
        <f t="shared" si="28"/>
        <v>0</v>
      </c>
      <c r="Z46" s="196">
        <f t="shared" si="29"/>
        <v>0</v>
      </c>
      <c r="AA46" s="196">
        <f t="shared" si="30"/>
        <v>0</v>
      </c>
      <c r="AB46" s="196">
        <f t="shared" si="31"/>
        <v>0</v>
      </c>
      <c r="AC46" s="196">
        <f t="shared" si="32"/>
        <v>0</v>
      </c>
      <c r="AD46" s="196">
        <f t="shared" si="33"/>
        <v>0</v>
      </c>
      <c r="AE46" s="1" t="s">
        <v>29</v>
      </c>
    </row>
    <row r="47" spans="2:31" ht="15" customHeight="1">
      <c r="B47" s="1" t="s">
        <v>28</v>
      </c>
      <c r="C47" s="196">
        <f t="shared" si="17"/>
        <v>0</v>
      </c>
      <c r="D47" s="196">
        <f t="shared" si="17"/>
        <v>0</v>
      </c>
      <c r="E47" s="196">
        <f t="shared" si="17"/>
        <v>0</v>
      </c>
      <c r="F47" s="196">
        <f t="shared" si="17"/>
        <v>0</v>
      </c>
      <c r="G47" s="196">
        <f t="shared" si="17"/>
        <v>0</v>
      </c>
      <c r="H47" s="196">
        <f t="shared" si="17"/>
        <v>0</v>
      </c>
      <c r="I47" s="196">
        <f t="shared" si="17"/>
        <v>0</v>
      </c>
      <c r="J47" s="196">
        <f t="shared" si="17"/>
        <v>0</v>
      </c>
      <c r="L47" s="1" t="s">
        <v>28</v>
      </c>
      <c r="M47" s="196">
        <f t="shared" si="18"/>
        <v>0</v>
      </c>
      <c r="N47" s="196">
        <f t="shared" si="19"/>
        <v>0</v>
      </c>
      <c r="O47" s="196">
        <f t="shared" si="20"/>
        <v>0</v>
      </c>
      <c r="P47" s="196">
        <f t="shared" si="21"/>
        <v>0</v>
      </c>
      <c r="Q47" s="196">
        <f t="shared" si="22"/>
        <v>0</v>
      </c>
      <c r="R47" s="196">
        <f t="shared" si="23"/>
        <v>0</v>
      </c>
      <c r="S47" s="196">
        <f t="shared" si="24"/>
        <v>0</v>
      </c>
      <c r="T47" s="196">
        <f t="shared" si="25"/>
        <v>0</v>
      </c>
      <c r="V47" s="1" t="s">
        <v>28</v>
      </c>
      <c r="W47" s="196">
        <f t="shared" si="26"/>
        <v>0</v>
      </c>
      <c r="X47" s="196">
        <f t="shared" si="27"/>
        <v>0</v>
      </c>
      <c r="Y47" s="196">
        <f t="shared" si="28"/>
        <v>0</v>
      </c>
      <c r="Z47" s="196">
        <f t="shared" si="29"/>
        <v>0</v>
      </c>
      <c r="AA47" s="196">
        <f t="shared" si="30"/>
        <v>0</v>
      </c>
      <c r="AB47" s="196">
        <f t="shared" si="31"/>
        <v>0</v>
      </c>
      <c r="AC47" s="196">
        <f t="shared" si="32"/>
        <v>0</v>
      </c>
      <c r="AD47" s="196">
        <f t="shared" si="33"/>
        <v>0</v>
      </c>
      <c r="AE47" s="31">
        <f>SUM(W36:AD47)</f>
        <v>0</v>
      </c>
    </row>
  </sheetData>
  <mergeCells count="28">
    <mergeCell ref="L4:L5"/>
    <mergeCell ref="B4:B5"/>
    <mergeCell ref="C4:F4"/>
    <mergeCell ref="G4:J4"/>
    <mergeCell ref="B19:B20"/>
    <mergeCell ref="L19:L20"/>
    <mergeCell ref="M19:P19"/>
    <mergeCell ref="Q19:T19"/>
    <mergeCell ref="B34:B35"/>
    <mergeCell ref="C34:F34"/>
    <mergeCell ref="G34:J34"/>
    <mergeCell ref="L34:L35"/>
    <mergeCell ref="B2:E2"/>
    <mergeCell ref="V34:V35"/>
    <mergeCell ref="W34:Z34"/>
    <mergeCell ref="AA34:AD34"/>
    <mergeCell ref="V4:V5"/>
    <mergeCell ref="W4:Z4"/>
    <mergeCell ref="AA4:AD4"/>
    <mergeCell ref="V19:V20"/>
    <mergeCell ref="W19:Z19"/>
    <mergeCell ref="AA19:AD19"/>
    <mergeCell ref="M34:P34"/>
    <mergeCell ref="Q34:T34"/>
    <mergeCell ref="C19:F19"/>
    <mergeCell ref="G19:J19"/>
    <mergeCell ref="M4:P4"/>
    <mergeCell ref="Q4:T4"/>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F60F7-8CD4-45F2-8F7A-2C334B2C106A}">
  <sheetPr>
    <tabColor rgb="FF00B0F0"/>
  </sheetPr>
  <dimension ref="A1:R274"/>
  <sheetViews>
    <sheetView workbookViewId="0">
      <selection activeCell="S27" sqref="S27"/>
    </sheetView>
  </sheetViews>
  <sheetFormatPr defaultColWidth="9" defaultRowHeight="16.2"/>
  <cols>
    <col min="1" max="1" width="1.19921875" style="2" customWidth="1"/>
    <col min="2" max="3" width="9.69921875" style="61" customWidth="1"/>
    <col min="4" max="4" width="7.59765625" style="60" customWidth="1"/>
    <col min="5" max="6" width="8.59765625" style="207" customWidth="1"/>
    <col min="7" max="7" width="1.59765625" style="2" customWidth="1"/>
    <col min="8" max="8" width="7.69921875" style="2" customWidth="1"/>
    <col min="9" max="16384" width="9" style="2"/>
  </cols>
  <sheetData>
    <row r="1" spans="1:18" ht="5.25" customHeight="1">
      <c r="A1" s="207"/>
    </row>
    <row r="2" spans="1:18">
      <c r="A2" s="207"/>
      <c r="B2" s="208" t="s">
        <v>107</v>
      </c>
      <c r="C2" s="208" t="s">
        <v>108</v>
      </c>
      <c r="D2" s="208" t="s">
        <v>109</v>
      </c>
      <c r="E2" s="66" t="s">
        <v>517</v>
      </c>
      <c r="F2" s="66" t="s">
        <v>518</v>
      </c>
      <c r="H2" s="209" t="s">
        <v>11</v>
      </c>
      <c r="I2" s="560" t="s">
        <v>215</v>
      </c>
      <c r="J2" s="560"/>
      <c r="K2" s="561"/>
      <c r="L2" s="560"/>
      <c r="M2" s="560"/>
      <c r="N2" s="560" t="s">
        <v>72</v>
      </c>
      <c r="O2" s="560"/>
      <c r="P2" s="560"/>
      <c r="Q2" s="560"/>
      <c r="R2" s="560"/>
    </row>
    <row r="3" spans="1:18" ht="17.25" customHeight="1">
      <c r="A3" s="207"/>
      <c r="B3" s="62" t="s">
        <v>111</v>
      </c>
      <c r="C3" s="62" t="s">
        <v>536</v>
      </c>
      <c r="D3" s="63" t="s">
        <v>145</v>
      </c>
      <c r="E3" s="173">
        <v>91380</v>
      </c>
      <c r="F3" s="174">
        <v>890</v>
      </c>
      <c r="H3" s="562" t="s">
        <v>17</v>
      </c>
      <c r="I3" s="208" t="s">
        <v>107</v>
      </c>
      <c r="J3" s="208" t="s">
        <v>108</v>
      </c>
      <c r="K3" s="208" t="s">
        <v>109</v>
      </c>
      <c r="L3" s="66" t="s">
        <v>517</v>
      </c>
      <c r="M3" s="66" t="s">
        <v>518</v>
      </c>
      <c r="N3" s="208" t="s">
        <v>107</v>
      </c>
      <c r="O3" s="208" t="s">
        <v>108</v>
      </c>
      <c r="P3" s="208" t="s">
        <v>109</v>
      </c>
      <c r="Q3" s="66" t="s">
        <v>517</v>
      </c>
      <c r="R3" s="66" t="s">
        <v>518</v>
      </c>
    </row>
    <row r="4" spans="1:18" ht="16.5" customHeight="1">
      <c r="B4" s="62" t="s">
        <v>112</v>
      </c>
      <c r="C4" s="64" t="s">
        <v>536</v>
      </c>
      <c r="D4" s="63" t="s">
        <v>146</v>
      </c>
      <c r="E4" s="173">
        <v>99940</v>
      </c>
      <c r="F4" s="174">
        <v>980</v>
      </c>
      <c r="H4" s="563"/>
      <c r="I4" s="29" t="str">
        <f>IF(基本情報!C4="","",基本情報!C4)</f>
        <v/>
      </c>
      <c r="J4" s="20" t="str">
        <f>IF(利用定員!L35="","",利用定員!L35)</f>
        <v/>
      </c>
      <c r="K4" s="51" t="s">
        <v>145</v>
      </c>
      <c r="L4" s="31">
        <f>IFERROR(DGET($B$2:$F$274,L3,I3:K4),0)</f>
        <v>0</v>
      </c>
      <c r="M4" s="31">
        <f>IFERROR(DGET($B$2:$F$274,M3,I3:K4),0)</f>
        <v>0</v>
      </c>
      <c r="N4" s="29" t="str">
        <f>IF(I4="","",I4)</f>
        <v/>
      </c>
      <c r="O4" s="29" t="str">
        <f>IF(J4="","",J4)</f>
        <v/>
      </c>
      <c r="P4" s="20" t="s">
        <v>4</v>
      </c>
      <c r="Q4" s="31">
        <f>IFERROR(DGET($B$2:$F$274,Q3,N3:P4),0)</f>
        <v>0</v>
      </c>
      <c r="R4" s="31">
        <f>IFERROR(DGET($B$2:$F$274,R3,N3:P4),0)</f>
        <v>0</v>
      </c>
    </row>
    <row r="5" spans="1:18">
      <c r="B5" s="62" t="s">
        <v>112</v>
      </c>
      <c r="C5" s="62" t="s">
        <v>465</v>
      </c>
      <c r="D5" s="63" t="s">
        <v>145</v>
      </c>
      <c r="E5" s="173">
        <v>56640</v>
      </c>
      <c r="F5" s="174">
        <v>540</v>
      </c>
      <c r="H5" s="562" t="s">
        <v>18</v>
      </c>
      <c r="I5" s="208" t="s">
        <v>107</v>
      </c>
      <c r="J5" s="208" t="s">
        <v>108</v>
      </c>
      <c r="K5" s="208" t="s">
        <v>109</v>
      </c>
      <c r="L5" s="66" t="s">
        <v>517</v>
      </c>
      <c r="M5" s="66" t="s">
        <v>518</v>
      </c>
      <c r="N5" s="208" t="s">
        <v>107</v>
      </c>
      <c r="O5" s="208" t="s">
        <v>108</v>
      </c>
      <c r="P5" s="208" t="s">
        <v>109</v>
      </c>
      <c r="Q5" s="66" t="s">
        <v>517</v>
      </c>
      <c r="R5" s="66" t="s">
        <v>518</v>
      </c>
    </row>
    <row r="6" spans="1:18">
      <c r="B6" s="62" t="s">
        <v>112</v>
      </c>
      <c r="C6" s="64" t="s">
        <v>465</v>
      </c>
      <c r="D6" s="63" t="s">
        <v>146</v>
      </c>
      <c r="E6" s="173">
        <v>65200</v>
      </c>
      <c r="F6" s="174">
        <v>630</v>
      </c>
      <c r="H6" s="563"/>
      <c r="I6" s="29" t="str">
        <f>I4</f>
        <v/>
      </c>
      <c r="J6" s="29" t="str">
        <f>IF(利用定員!L36="","",利用定員!L36)</f>
        <v/>
      </c>
      <c r="K6" s="51" t="s">
        <v>145</v>
      </c>
      <c r="L6" s="31">
        <f>IFERROR(DGET($B$2:$F$274,L5,I5:K6),0)</f>
        <v>0</v>
      </c>
      <c r="M6" s="31">
        <f>IFERROR(DGET($B$2:$F$274,M5,I5:K6),0)</f>
        <v>0</v>
      </c>
      <c r="N6" s="29" t="str">
        <f>N4</f>
        <v/>
      </c>
      <c r="O6" s="29" t="str">
        <f>IF(J6="","",J6)</f>
        <v/>
      </c>
      <c r="P6" s="20" t="s">
        <v>4</v>
      </c>
      <c r="Q6" s="31">
        <f>IFERROR(DGET($B$2:$F$274,Q5,N5:P6),0)</f>
        <v>0</v>
      </c>
      <c r="R6" s="31">
        <f>IFERROR(DGET($B$2:$F$274,R5,N5:P6),0)</f>
        <v>0</v>
      </c>
    </row>
    <row r="7" spans="1:18">
      <c r="B7" s="62" t="s">
        <v>112</v>
      </c>
      <c r="C7" s="62" t="s">
        <v>466</v>
      </c>
      <c r="D7" s="63" t="s">
        <v>145</v>
      </c>
      <c r="E7" s="173">
        <v>44240</v>
      </c>
      <c r="F7" s="174">
        <v>420</v>
      </c>
      <c r="H7" s="562" t="s">
        <v>19</v>
      </c>
      <c r="I7" s="208" t="s">
        <v>107</v>
      </c>
      <c r="J7" s="208" t="s">
        <v>108</v>
      </c>
      <c r="K7" s="208" t="s">
        <v>109</v>
      </c>
      <c r="L7" s="66" t="s">
        <v>517</v>
      </c>
      <c r="M7" s="66" t="s">
        <v>518</v>
      </c>
      <c r="N7" s="208" t="s">
        <v>107</v>
      </c>
      <c r="O7" s="208" t="s">
        <v>108</v>
      </c>
      <c r="P7" s="208" t="s">
        <v>109</v>
      </c>
      <c r="Q7" s="66" t="s">
        <v>517</v>
      </c>
      <c r="R7" s="66" t="s">
        <v>518</v>
      </c>
    </row>
    <row r="8" spans="1:18">
      <c r="B8" s="62" t="s">
        <v>112</v>
      </c>
      <c r="C8" s="64" t="s">
        <v>466</v>
      </c>
      <c r="D8" s="63" t="s">
        <v>146</v>
      </c>
      <c r="E8" s="173">
        <v>52800</v>
      </c>
      <c r="F8" s="174">
        <v>500</v>
      </c>
      <c r="H8" s="563"/>
      <c r="I8" s="29" t="str">
        <f>I6</f>
        <v/>
      </c>
      <c r="J8" s="29" t="str">
        <f>IF(利用定員!L37="","",利用定員!L37)</f>
        <v/>
      </c>
      <c r="K8" s="51" t="s">
        <v>145</v>
      </c>
      <c r="L8" s="31">
        <f>IFERROR(DGET($B$2:$F$274,L7,I7:K8),0)</f>
        <v>0</v>
      </c>
      <c r="M8" s="31">
        <f>IFERROR(DGET($B$2:$F$274,M7,I7:K8),0)</f>
        <v>0</v>
      </c>
      <c r="N8" s="29" t="str">
        <f>N6</f>
        <v/>
      </c>
      <c r="O8" s="29" t="str">
        <f>IF(J8="","",J8)</f>
        <v/>
      </c>
      <c r="P8" s="20" t="s">
        <v>4</v>
      </c>
      <c r="Q8" s="31">
        <f>IFERROR(DGET($B$2:$F$274,Q7,N7:P8),0)</f>
        <v>0</v>
      </c>
      <c r="R8" s="31">
        <f>IFERROR(DGET($B$2:$F$274,R7,N7:P8),0)</f>
        <v>0</v>
      </c>
    </row>
    <row r="9" spans="1:18">
      <c r="B9" s="62" t="s">
        <v>112</v>
      </c>
      <c r="C9" s="62" t="s">
        <v>509</v>
      </c>
      <c r="D9" s="63" t="s">
        <v>145</v>
      </c>
      <c r="E9" s="173">
        <v>39270</v>
      </c>
      <c r="F9" s="174">
        <v>370</v>
      </c>
      <c r="H9" s="562" t="s">
        <v>20</v>
      </c>
      <c r="I9" s="208" t="s">
        <v>107</v>
      </c>
      <c r="J9" s="208" t="s">
        <v>108</v>
      </c>
      <c r="K9" s="208" t="s">
        <v>109</v>
      </c>
      <c r="L9" s="66" t="s">
        <v>517</v>
      </c>
      <c r="M9" s="66" t="s">
        <v>518</v>
      </c>
      <c r="N9" s="208" t="s">
        <v>107</v>
      </c>
      <c r="O9" s="208" t="s">
        <v>108</v>
      </c>
      <c r="P9" s="208" t="s">
        <v>109</v>
      </c>
      <c r="Q9" s="66" t="s">
        <v>517</v>
      </c>
      <c r="R9" s="66" t="s">
        <v>518</v>
      </c>
    </row>
    <row r="10" spans="1:18">
      <c r="B10" s="62" t="s">
        <v>112</v>
      </c>
      <c r="C10" s="64" t="s">
        <v>509</v>
      </c>
      <c r="D10" s="63" t="s">
        <v>146</v>
      </c>
      <c r="E10" s="173">
        <v>47830</v>
      </c>
      <c r="F10" s="174">
        <v>450</v>
      </c>
      <c r="H10" s="563"/>
      <c r="I10" s="29" t="str">
        <f>I8</f>
        <v/>
      </c>
      <c r="J10" s="29" t="str">
        <f>IF(利用定員!L38="","",利用定員!L38)</f>
        <v/>
      </c>
      <c r="K10" s="51" t="s">
        <v>145</v>
      </c>
      <c r="L10" s="31">
        <f>IFERROR(DGET($B$2:$F$274,L9,I9:K10),0)</f>
        <v>0</v>
      </c>
      <c r="M10" s="31">
        <f>IFERROR(DGET($B$2:$F$274,M9,I9:K10),0)</f>
        <v>0</v>
      </c>
      <c r="N10" s="29" t="str">
        <f>N8</f>
        <v/>
      </c>
      <c r="O10" s="29" t="str">
        <f>IF(J10="","",J10)</f>
        <v/>
      </c>
      <c r="P10" s="20" t="s">
        <v>4</v>
      </c>
      <c r="Q10" s="31">
        <f>IFERROR(DGET($B$2:$F$274,Q9,N9:P10),0)</f>
        <v>0</v>
      </c>
      <c r="R10" s="31">
        <f>IFERROR(DGET($B$2:$F$274,R9,N9:P10),0)</f>
        <v>0</v>
      </c>
    </row>
    <row r="11" spans="1:18">
      <c r="B11" s="62" t="s">
        <v>112</v>
      </c>
      <c r="C11" s="62" t="s">
        <v>468</v>
      </c>
      <c r="D11" s="63" t="s">
        <v>145</v>
      </c>
      <c r="E11" s="173">
        <v>34860</v>
      </c>
      <c r="F11" s="174">
        <v>320</v>
      </c>
      <c r="H11" s="562" t="s">
        <v>21</v>
      </c>
      <c r="I11" s="208" t="s">
        <v>107</v>
      </c>
      <c r="J11" s="208" t="s">
        <v>108</v>
      </c>
      <c r="K11" s="208" t="s">
        <v>109</v>
      </c>
      <c r="L11" s="66" t="s">
        <v>517</v>
      </c>
      <c r="M11" s="66" t="s">
        <v>518</v>
      </c>
      <c r="N11" s="208" t="s">
        <v>107</v>
      </c>
      <c r="O11" s="208" t="s">
        <v>108</v>
      </c>
      <c r="P11" s="208" t="s">
        <v>109</v>
      </c>
      <c r="Q11" s="66" t="s">
        <v>517</v>
      </c>
      <c r="R11" s="66" t="s">
        <v>518</v>
      </c>
    </row>
    <row r="12" spans="1:18">
      <c r="B12" s="62" t="s">
        <v>112</v>
      </c>
      <c r="C12" s="62" t="s">
        <v>468</v>
      </c>
      <c r="D12" s="63" t="s">
        <v>146</v>
      </c>
      <c r="E12" s="173">
        <v>43420</v>
      </c>
      <c r="F12" s="174">
        <v>410</v>
      </c>
      <c r="H12" s="563"/>
      <c r="I12" s="29" t="str">
        <f>I10</f>
        <v/>
      </c>
      <c r="J12" s="29" t="str">
        <f>IF(利用定員!L39="","",利用定員!L39)</f>
        <v/>
      </c>
      <c r="K12" s="51" t="s">
        <v>145</v>
      </c>
      <c r="L12" s="31">
        <f>IFERROR(DGET($B$2:$F$274,L11,I11:K12),0)</f>
        <v>0</v>
      </c>
      <c r="M12" s="31">
        <f>IFERROR(DGET($B$2:$F$274,M11,I11:K12),0)</f>
        <v>0</v>
      </c>
      <c r="N12" s="29" t="str">
        <f>N10</f>
        <v/>
      </c>
      <c r="O12" s="29" t="str">
        <f>IF(J12="","",J12)</f>
        <v/>
      </c>
      <c r="P12" s="20" t="s">
        <v>4</v>
      </c>
      <c r="Q12" s="31">
        <f>IFERROR(DGET($B$2:$F$274,Q11,N11:P12),0)</f>
        <v>0</v>
      </c>
      <c r="R12" s="31">
        <f>IFERROR(DGET($B$2:$F$274,R11,N11:P12),0)</f>
        <v>0</v>
      </c>
    </row>
    <row r="13" spans="1:18">
      <c r="B13" s="62" t="s">
        <v>112</v>
      </c>
      <c r="C13" s="62" t="s">
        <v>469</v>
      </c>
      <c r="D13" s="63" t="s">
        <v>145</v>
      </c>
      <c r="E13" s="173">
        <v>32250</v>
      </c>
      <c r="F13" s="174">
        <v>300</v>
      </c>
      <c r="H13" s="562" t="s">
        <v>22</v>
      </c>
      <c r="I13" s="208" t="s">
        <v>107</v>
      </c>
      <c r="J13" s="208" t="s">
        <v>108</v>
      </c>
      <c r="K13" s="208" t="s">
        <v>109</v>
      </c>
      <c r="L13" s="66" t="s">
        <v>517</v>
      </c>
      <c r="M13" s="66" t="s">
        <v>518</v>
      </c>
      <c r="N13" s="208" t="s">
        <v>107</v>
      </c>
      <c r="O13" s="208" t="s">
        <v>108</v>
      </c>
      <c r="P13" s="208" t="s">
        <v>109</v>
      </c>
      <c r="Q13" s="66" t="s">
        <v>517</v>
      </c>
      <c r="R13" s="66" t="s">
        <v>518</v>
      </c>
    </row>
    <row r="14" spans="1:18">
      <c r="B14" s="62" t="s">
        <v>112</v>
      </c>
      <c r="C14" s="64" t="s">
        <v>469</v>
      </c>
      <c r="D14" s="63" t="s">
        <v>146</v>
      </c>
      <c r="E14" s="173">
        <v>40810</v>
      </c>
      <c r="F14" s="174">
        <v>380</v>
      </c>
      <c r="H14" s="563"/>
      <c r="I14" s="29" t="str">
        <f>I12</f>
        <v/>
      </c>
      <c r="J14" s="29" t="str">
        <f>IF(利用定員!L40="","",利用定員!L40)</f>
        <v/>
      </c>
      <c r="K14" s="51" t="s">
        <v>145</v>
      </c>
      <c r="L14" s="31">
        <f>IFERROR(DGET($B$2:$F$274,L13,I13:K14),0)</f>
        <v>0</v>
      </c>
      <c r="M14" s="31">
        <f>IFERROR(DGET($B$2:$F$274,M13,I13:K14),0)</f>
        <v>0</v>
      </c>
      <c r="N14" s="29" t="str">
        <f>N12</f>
        <v/>
      </c>
      <c r="O14" s="29" t="str">
        <f>IF(J14="","",J14)</f>
        <v/>
      </c>
      <c r="P14" s="20" t="s">
        <v>4</v>
      </c>
      <c r="Q14" s="31">
        <f>IFERROR(DGET($B$2:$F$274,Q13,N13:P14),0)</f>
        <v>0</v>
      </c>
      <c r="R14" s="31">
        <f>IFERROR(DGET($B$2:$F$274,R13,N13:P14),0)</f>
        <v>0</v>
      </c>
    </row>
    <row r="15" spans="1:18">
      <c r="B15" s="62" t="s">
        <v>112</v>
      </c>
      <c r="C15" s="62" t="s">
        <v>470</v>
      </c>
      <c r="D15" s="63" t="s">
        <v>145</v>
      </c>
      <c r="E15" s="173">
        <v>30470</v>
      </c>
      <c r="F15" s="174">
        <v>280</v>
      </c>
      <c r="H15" s="562" t="s">
        <v>23</v>
      </c>
      <c r="I15" s="208" t="s">
        <v>107</v>
      </c>
      <c r="J15" s="208" t="s">
        <v>108</v>
      </c>
      <c r="K15" s="208" t="s">
        <v>109</v>
      </c>
      <c r="L15" s="66" t="s">
        <v>517</v>
      </c>
      <c r="M15" s="66" t="s">
        <v>518</v>
      </c>
      <c r="N15" s="208" t="s">
        <v>107</v>
      </c>
      <c r="O15" s="208" t="s">
        <v>108</v>
      </c>
      <c r="P15" s="208" t="s">
        <v>109</v>
      </c>
      <c r="Q15" s="66" t="s">
        <v>517</v>
      </c>
      <c r="R15" s="66" t="s">
        <v>518</v>
      </c>
    </row>
    <row r="16" spans="1:18">
      <c r="B16" s="62" t="s">
        <v>112</v>
      </c>
      <c r="C16" s="64" t="s">
        <v>470</v>
      </c>
      <c r="D16" s="63" t="s">
        <v>146</v>
      </c>
      <c r="E16" s="173">
        <v>39030</v>
      </c>
      <c r="F16" s="174">
        <v>370</v>
      </c>
      <c r="G16" s="65"/>
      <c r="H16" s="563"/>
      <c r="I16" s="29" t="str">
        <f>I14</f>
        <v/>
      </c>
      <c r="J16" s="29" t="str">
        <f>IF(利用定員!L41="","",利用定員!L41)</f>
        <v/>
      </c>
      <c r="K16" s="51" t="s">
        <v>145</v>
      </c>
      <c r="L16" s="31">
        <f>IFERROR(DGET($B$2:$F$274,L15,I15:K16),0)</f>
        <v>0</v>
      </c>
      <c r="M16" s="31">
        <f>IFERROR(DGET($B$2:$F$274,M15,I15:K16),0)</f>
        <v>0</v>
      </c>
      <c r="N16" s="29" t="str">
        <f>N14</f>
        <v/>
      </c>
      <c r="O16" s="29" t="str">
        <f>IF(J16="","",J16)</f>
        <v/>
      </c>
      <c r="P16" s="20" t="s">
        <v>4</v>
      </c>
      <c r="Q16" s="31">
        <f>IFERROR(DGET($B$2:$F$274,Q15,N15:P16),0)</f>
        <v>0</v>
      </c>
      <c r="R16" s="31">
        <f>IFERROR(DGET($B$2:$F$274,R15,N15:P16),0)</f>
        <v>0</v>
      </c>
    </row>
    <row r="17" spans="2:18">
      <c r="B17" s="62" t="s">
        <v>112</v>
      </c>
      <c r="C17" s="62" t="s">
        <v>471</v>
      </c>
      <c r="D17" s="63" t="s">
        <v>145</v>
      </c>
      <c r="E17" s="173">
        <v>29880</v>
      </c>
      <c r="F17" s="174">
        <v>270</v>
      </c>
      <c r="G17" s="65"/>
      <c r="H17" s="562" t="s">
        <v>207</v>
      </c>
      <c r="I17" s="208" t="s">
        <v>107</v>
      </c>
      <c r="J17" s="208" t="s">
        <v>108</v>
      </c>
      <c r="K17" s="208" t="s">
        <v>109</v>
      </c>
      <c r="L17" s="66" t="s">
        <v>517</v>
      </c>
      <c r="M17" s="66" t="s">
        <v>518</v>
      </c>
      <c r="N17" s="208" t="s">
        <v>107</v>
      </c>
      <c r="O17" s="208" t="s">
        <v>108</v>
      </c>
      <c r="P17" s="208" t="s">
        <v>109</v>
      </c>
      <c r="Q17" s="66" t="s">
        <v>517</v>
      </c>
      <c r="R17" s="66" t="s">
        <v>518</v>
      </c>
    </row>
    <row r="18" spans="2:18">
      <c r="B18" s="62" t="s">
        <v>112</v>
      </c>
      <c r="C18" s="64" t="s">
        <v>471</v>
      </c>
      <c r="D18" s="63" t="s">
        <v>146</v>
      </c>
      <c r="E18" s="173">
        <v>38440</v>
      </c>
      <c r="F18" s="174">
        <v>360</v>
      </c>
      <c r="G18" s="65"/>
      <c r="H18" s="563"/>
      <c r="I18" s="29" t="str">
        <f>I16</f>
        <v/>
      </c>
      <c r="J18" s="29" t="str">
        <f>IF(利用定員!L42="","",利用定員!L42)</f>
        <v/>
      </c>
      <c r="K18" s="51" t="s">
        <v>145</v>
      </c>
      <c r="L18" s="31">
        <f>IFERROR(DGET($B$2:$F$274,L17,I17:K18),0)</f>
        <v>0</v>
      </c>
      <c r="M18" s="31">
        <f>IFERROR(DGET($B$2:$F$274,M17,I17:K18),0)</f>
        <v>0</v>
      </c>
      <c r="N18" s="29" t="str">
        <f>N16</f>
        <v/>
      </c>
      <c r="O18" s="29" t="str">
        <f>IF(J18="","",J18)</f>
        <v/>
      </c>
      <c r="P18" s="20" t="s">
        <v>4</v>
      </c>
      <c r="Q18" s="31">
        <f>IFERROR(DGET($B$2:$F$274,Q17,N17:P18),0)</f>
        <v>0</v>
      </c>
      <c r="R18" s="31">
        <f>IFERROR(DGET($B$2:$F$274,R17,N17:P18),0)</f>
        <v>0</v>
      </c>
    </row>
    <row r="19" spans="2:18">
      <c r="B19" s="62" t="s">
        <v>112</v>
      </c>
      <c r="C19" s="62" t="s">
        <v>472</v>
      </c>
      <c r="D19" s="63" t="s">
        <v>145</v>
      </c>
      <c r="E19" s="173">
        <v>28870</v>
      </c>
      <c r="F19" s="174">
        <v>260</v>
      </c>
      <c r="G19" s="65"/>
      <c r="H19" s="562" t="s">
        <v>208</v>
      </c>
      <c r="I19" s="208" t="s">
        <v>107</v>
      </c>
      <c r="J19" s="208" t="s">
        <v>108</v>
      </c>
      <c r="K19" s="208" t="s">
        <v>109</v>
      </c>
      <c r="L19" s="66" t="s">
        <v>517</v>
      </c>
      <c r="M19" s="66" t="s">
        <v>518</v>
      </c>
      <c r="N19" s="208" t="s">
        <v>107</v>
      </c>
      <c r="O19" s="208" t="s">
        <v>108</v>
      </c>
      <c r="P19" s="208" t="s">
        <v>109</v>
      </c>
      <c r="Q19" s="66" t="s">
        <v>517</v>
      </c>
      <c r="R19" s="66" t="s">
        <v>518</v>
      </c>
    </row>
    <row r="20" spans="2:18">
      <c r="B20" s="62" t="s">
        <v>112</v>
      </c>
      <c r="C20" s="64" t="s">
        <v>472</v>
      </c>
      <c r="D20" s="63" t="s">
        <v>146</v>
      </c>
      <c r="E20" s="173">
        <v>37430</v>
      </c>
      <c r="F20" s="174">
        <v>350</v>
      </c>
      <c r="G20" s="65"/>
      <c r="H20" s="563"/>
      <c r="I20" s="29" t="str">
        <f>I18</f>
        <v/>
      </c>
      <c r="J20" s="29" t="str">
        <f>IF(利用定員!L43="","",利用定員!L43)</f>
        <v/>
      </c>
      <c r="K20" s="51" t="s">
        <v>145</v>
      </c>
      <c r="L20" s="31">
        <f>IFERROR(DGET($B$2:$F$274,L19,I19:K20),0)</f>
        <v>0</v>
      </c>
      <c r="M20" s="31">
        <f>IFERROR(DGET($B$2:$F$274,M19,I19:K20),0)</f>
        <v>0</v>
      </c>
      <c r="N20" s="29" t="str">
        <f>N18</f>
        <v/>
      </c>
      <c r="O20" s="29" t="str">
        <f>IF(J20="","",J20)</f>
        <v/>
      </c>
      <c r="P20" s="20" t="s">
        <v>4</v>
      </c>
      <c r="Q20" s="31">
        <f>IFERROR(DGET($B$2:$F$274,Q19,N19:P20),0)</f>
        <v>0</v>
      </c>
      <c r="R20" s="31">
        <f>IFERROR(DGET($B$2:$F$274,R19,N19:P20),0)</f>
        <v>0</v>
      </c>
    </row>
    <row r="21" spans="2:18">
      <c r="B21" s="62" t="s">
        <v>112</v>
      </c>
      <c r="C21" s="62" t="s">
        <v>473</v>
      </c>
      <c r="D21" s="63" t="s">
        <v>145</v>
      </c>
      <c r="E21" s="173">
        <v>28070</v>
      </c>
      <c r="F21" s="174">
        <v>260</v>
      </c>
      <c r="G21" s="65"/>
      <c r="H21" s="562" t="s">
        <v>26</v>
      </c>
      <c r="I21" s="208" t="s">
        <v>107</v>
      </c>
      <c r="J21" s="208" t="s">
        <v>108</v>
      </c>
      <c r="K21" s="208" t="s">
        <v>109</v>
      </c>
      <c r="L21" s="66" t="s">
        <v>517</v>
      </c>
      <c r="M21" s="66" t="s">
        <v>518</v>
      </c>
      <c r="N21" s="208" t="s">
        <v>107</v>
      </c>
      <c r="O21" s="208" t="s">
        <v>108</v>
      </c>
      <c r="P21" s="208" t="s">
        <v>109</v>
      </c>
      <c r="Q21" s="66" t="s">
        <v>517</v>
      </c>
      <c r="R21" s="66" t="s">
        <v>518</v>
      </c>
    </row>
    <row r="22" spans="2:18">
      <c r="B22" s="62" t="s">
        <v>112</v>
      </c>
      <c r="C22" s="64" t="s">
        <v>473</v>
      </c>
      <c r="D22" s="63" t="s">
        <v>146</v>
      </c>
      <c r="E22" s="173">
        <v>36630</v>
      </c>
      <c r="F22" s="174">
        <v>340</v>
      </c>
      <c r="G22" s="65"/>
      <c r="H22" s="563"/>
      <c r="I22" s="29" t="str">
        <f>I20</f>
        <v/>
      </c>
      <c r="J22" s="29" t="str">
        <f>IF(利用定員!L44="","",利用定員!L44)</f>
        <v/>
      </c>
      <c r="K22" s="51" t="s">
        <v>145</v>
      </c>
      <c r="L22" s="31">
        <f>IFERROR(DGET($B$2:$F$274,L21,I21:K22),0)</f>
        <v>0</v>
      </c>
      <c r="M22" s="31">
        <f>IFERROR(DGET($B$2:$F$274,M21,I21:K22),0)</f>
        <v>0</v>
      </c>
      <c r="N22" s="29" t="str">
        <f>N20</f>
        <v/>
      </c>
      <c r="O22" s="29" t="str">
        <f>IF(J22="","",J22)</f>
        <v/>
      </c>
      <c r="P22" s="20" t="s">
        <v>4</v>
      </c>
      <c r="Q22" s="31">
        <f>IFERROR(DGET($B$2:$F$274,Q21,N21:P22),0)</f>
        <v>0</v>
      </c>
      <c r="R22" s="31">
        <f>IFERROR(DGET($B$2:$F$274,R21,N21:P22),0)</f>
        <v>0</v>
      </c>
    </row>
    <row r="23" spans="2:18">
      <c r="B23" s="62" t="s">
        <v>112</v>
      </c>
      <c r="C23" s="62" t="s">
        <v>474</v>
      </c>
      <c r="D23" s="63" t="s">
        <v>145</v>
      </c>
      <c r="E23" s="173">
        <v>27440</v>
      </c>
      <c r="F23" s="174">
        <v>250</v>
      </c>
      <c r="G23" s="65"/>
      <c r="H23" s="562" t="s">
        <v>27</v>
      </c>
      <c r="I23" s="208" t="s">
        <v>107</v>
      </c>
      <c r="J23" s="208" t="s">
        <v>108</v>
      </c>
      <c r="K23" s="208" t="s">
        <v>109</v>
      </c>
      <c r="L23" s="66" t="s">
        <v>517</v>
      </c>
      <c r="M23" s="66" t="s">
        <v>518</v>
      </c>
      <c r="N23" s="208" t="s">
        <v>107</v>
      </c>
      <c r="O23" s="208" t="s">
        <v>108</v>
      </c>
      <c r="P23" s="208" t="s">
        <v>109</v>
      </c>
      <c r="Q23" s="66" t="s">
        <v>517</v>
      </c>
      <c r="R23" s="66" t="s">
        <v>518</v>
      </c>
    </row>
    <row r="24" spans="2:18">
      <c r="B24" s="62" t="s">
        <v>112</v>
      </c>
      <c r="C24" s="64" t="s">
        <v>474</v>
      </c>
      <c r="D24" s="63" t="s">
        <v>146</v>
      </c>
      <c r="E24" s="173">
        <v>36000</v>
      </c>
      <c r="F24" s="174">
        <v>340</v>
      </c>
      <c r="G24" s="65"/>
      <c r="H24" s="563"/>
      <c r="I24" s="29" t="str">
        <f>I22</f>
        <v/>
      </c>
      <c r="J24" s="29" t="str">
        <f>IF(利用定員!L45="","",利用定員!L45)</f>
        <v/>
      </c>
      <c r="K24" s="51" t="s">
        <v>145</v>
      </c>
      <c r="L24" s="31">
        <f>IFERROR(DGET($B$2:$F$274,L23,I23:K24),0)</f>
        <v>0</v>
      </c>
      <c r="M24" s="31">
        <f>IFERROR(DGET($B$2:$F$274,M23,I23:K24),0)</f>
        <v>0</v>
      </c>
      <c r="N24" s="29" t="str">
        <f>N22</f>
        <v/>
      </c>
      <c r="O24" s="29" t="str">
        <f>IF(J24="","",J24)</f>
        <v/>
      </c>
      <c r="P24" s="20" t="s">
        <v>4</v>
      </c>
      <c r="Q24" s="31">
        <f>IFERROR(DGET($B$2:$F$274,Q23,N23:P24),0)</f>
        <v>0</v>
      </c>
      <c r="R24" s="31">
        <f>IFERROR(DGET($B$2:$F$274,R23,N23:P24),0)</f>
        <v>0</v>
      </c>
    </row>
    <row r="25" spans="2:18">
      <c r="B25" s="62" t="s">
        <v>112</v>
      </c>
      <c r="C25" s="62" t="s">
        <v>475</v>
      </c>
      <c r="D25" s="63" t="s">
        <v>145</v>
      </c>
      <c r="E25" s="173">
        <v>26490</v>
      </c>
      <c r="F25" s="174">
        <v>240</v>
      </c>
      <c r="G25" s="65"/>
      <c r="H25" s="562" t="s">
        <v>28</v>
      </c>
      <c r="I25" s="208" t="s">
        <v>107</v>
      </c>
      <c r="J25" s="208" t="s">
        <v>108</v>
      </c>
      <c r="K25" s="208" t="s">
        <v>109</v>
      </c>
      <c r="L25" s="66" t="s">
        <v>517</v>
      </c>
      <c r="M25" s="66" t="s">
        <v>518</v>
      </c>
      <c r="N25" s="208" t="s">
        <v>107</v>
      </c>
      <c r="O25" s="208" t="s">
        <v>108</v>
      </c>
      <c r="P25" s="208" t="s">
        <v>109</v>
      </c>
      <c r="Q25" s="66" t="s">
        <v>517</v>
      </c>
      <c r="R25" s="66" t="s">
        <v>518</v>
      </c>
    </row>
    <row r="26" spans="2:18">
      <c r="B26" s="62" t="s">
        <v>112</v>
      </c>
      <c r="C26" s="64" t="s">
        <v>475</v>
      </c>
      <c r="D26" s="63" t="s">
        <v>146</v>
      </c>
      <c r="E26" s="173">
        <v>35050</v>
      </c>
      <c r="F26" s="174">
        <v>330</v>
      </c>
      <c r="G26" s="65"/>
      <c r="H26" s="563"/>
      <c r="I26" s="29" t="str">
        <f t="shared" ref="I26" si="0">I24</f>
        <v/>
      </c>
      <c r="J26" s="29" t="str">
        <f>IF(利用定員!L46="","",利用定員!L46)</f>
        <v/>
      </c>
      <c r="K26" s="51" t="s">
        <v>145</v>
      </c>
      <c r="L26" s="31">
        <f>IFERROR(DGET($B$2:$F$274,L25,I25:K26),0)</f>
        <v>0</v>
      </c>
      <c r="M26" s="31">
        <f>IFERROR(DGET($B$2:$F$274,M25,I25:K26),0)</f>
        <v>0</v>
      </c>
      <c r="N26" s="29" t="str">
        <f t="shared" ref="N26" si="1">N24</f>
        <v/>
      </c>
      <c r="O26" s="29" t="str">
        <f>IF(J26="","",J26)</f>
        <v/>
      </c>
      <c r="P26" s="20" t="s">
        <v>4</v>
      </c>
      <c r="Q26" s="31">
        <f>IFERROR(DGET($B$2:$F$274,Q25,N25:P26),0)</f>
        <v>0</v>
      </c>
      <c r="R26" s="31">
        <f>IFERROR(DGET($B$2:$F$274,R25,N25:P26),0)</f>
        <v>0</v>
      </c>
    </row>
    <row r="27" spans="2:18">
      <c r="B27" s="62" t="s">
        <v>112</v>
      </c>
      <c r="C27" s="62" t="s">
        <v>476</v>
      </c>
      <c r="D27" s="63" t="s">
        <v>145</v>
      </c>
      <c r="E27" s="173">
        <v>25790</v>
      </c>
      <c r="F27" s="174">
        <v>230</v>
      </c>
      <c r="G27" s="65"/>
    </row>
    <row r="28" spans="2:18">
      <c r="B28" s="62" t="s">
        <v>112</v>
      </c>
      <c r="C28" s="64" t="s">
        <v>476</v>
      </c>
      <c r="D28" s="63" t="s">
        <v>146</v>
      </c>
      <c r="E28" s="173">
        <v>34350</v>
      </c>
      <c r="F28" s="174">
        <v>320</v>
      </c>
      <c r="G28" s="65"/>
    </row>
    <row r="29" spans="2:18">
      <c r="B29" s="62" t="s">
        <v>112</v>
      </c>
      <c r="C29" s="62" t="s">
        <v>477</v>
      </c>
      <c r="D29" s="63" t="s">
        <v>145</v>
      </c>
      <c r="E29" s="173">
        <v>25280</v>
      </c>
      <c r="F29" s="174">
        <v>230</v>
      </c>
      <c r="G29" s="65"/>
    </row>
    <row r="30" spans="2:18">
      <c r="B30" s="62" t="s">
        <v>112</v>
      </c>
      <c r="C30" s="64" t="s">
        <v>477</v>
      </c>
      <c r="D30" s="63" t="s">
        <v>146</v>
      </c>
      <c r="E30" s="173">
        <v>33840</v>
      </c>
      <c r="F30" s="174">
        <v>310</v>
      </c>
      <c r="G30" s="65"/>
    </row>
    <row r="31" spans="2:18">
      <c r="B31" s="62" t="s">
        <v>112</v>
      </c>
      <c r="C31" s="62" t="s">
        <v>478</v>
      </c>
      <c r="D31" s="63" t="s">
        <v>145</v>
      </c>
      <c r="E31" s="173">
        <v>24880</v>
      </c>
      <c r="F31" s="174">
        <v>220</v>
      </c>
      <c r="G31" s="65"/>
    </row>
    <row r="32" spans="2:18">
      <c r="B32" s="62" t="s">
        <v>112</v>
      </c>
      <c r="C32" s="64" t="s">
        <v>478</v>
      </c>
      <c r="D32" s="63" t="s">
        <v>146</v>
      </c>
      <c r="E32" s="173">
        <v>33440</v>
      </c>
      <c r="F32" s="174">
        <v>310</v>
      </c>
      <c r="G32" s="65"/>
    </row>
    <row r="33" spans="2:6">
      <c r="B33" s="62" t="s">
        <v>112</v>
      </c>
      <c r="C33" s="62" t="s">
        <v>479</v>
      </c>
      <c r="D33" s="63" t="s">
        <v>145</v>
      </c>
      <c r="E33" s="173">
        <v>24560</v>
      </c>
      <c r="F33" s="174">
        <v>220</v>
      </c>
    </row>
    <row r="34" spans="2:6">
      <c r="B34" s="62" t="s">
        <v>112</v>
      </c>
      <c r="C34" s="64" t="s">
        <v>479</v>
      </c>
      <c r="D34" s="63" t="s">
        <v>146</v>
      </c>
      <c r="E34" s="173">
        <v>33120</v>
      </c>
      <c r="F34" s="174">
        <v>310</v>
      </c>
    </row>
    <row r="35" spans="2:6">
      <c r="B35" s="62" t="s">
        <v>112</v>
      </c>
      <c r="C35" s="62" t="s">
        <v>480</v>
      </c>
      <c r="D35" s="63" t="s">
        <v>145</v>
      </c>
      <c r="E35" s="173">
        <v>24310</v>
      </c>
      <c r="F35" s="174">
        <v>220</v>
      </c>
    </row>
    <row r="36" spans="2:6">
      <c r="B36" s="62" t="s">
        <v>112</v>
      </c>
      <c r="C36" s="64" t="s">
        <v>480</v>
      </c>
      <c r="D36" s="63" t="s">
        <v>146</v>
      </c>
      <c r="E36" s="173">
        <v>32870</v>
      </c>
      <c r="F36" s="174">
        <v>300</v>
      </c>
    </row>
    <row r="37" spans="2:6">
      <c r="B37" s="62" t="s">
        <v>134</v>
      </c>
      <c r="C37" s="62" t="s">
        <v>536</v>
      </c>
      <c r="D37" s="63" t="s">
        <v>145</v>
      </c>
      <c r="E37" s="173">
        <v>88990</v>
      </c>
      <c r="F37" s="174">
        <v>870</v>
      </c>
    </row>
    <row r="38" spans="2:6">
      <c r="B38" s="62" t="s">
        <v>134</v>
      </c>
      <c r="C38" s="64" t="s">
        <v>536</v>
      </c>
      <c r="D38" s="63" t="s">
        <v>146</v>
      </c>
      <c r="E38" s="173">
        <v>97290</v>
      </c>
      <c r="F38" s="174">
        <v>950</v>
      </c>
    </row>
    <row r="39" spans="2:6">
      <c r="B39" s="62" t="s">
        <v>134</v>
      </c>
      <c r="C39" s="62" t="s">
        <v>465</v>
      </c>
      <c r="D39" s="63" t="s">
        <v>145</v>
      </c>
      <c r="E39" s="173">
        <v>55200</v>
      </c>
      <c r="F39" s="174">
        <v>530</v>
      </c>
    </row>
    <row r="40" spans="2:6">
      <c r="B40" s="62" t="s">
        <v>134</v>
      </c>
      <c r="C40" s="64" t="s">
        <v>465</v>
      </c>
      <c r="D40" s="63" t="s">
        <v>146</v>
      </c>
      <c r="E40" s="173">
        <v>63500</v>
      </c>
      <c r="F40" s="174">
        <v>610</v>
      </c>
    </row>
    <row r="41" spans="2:6">
      <c r="B41" s="62" t="s">
        <v>134</v>
      </c>
      <c r="C41" s="62" t="s">
        <v>466</v>
      </c>
      <c r="D41" s="63" t="s">
        <v>145</v>
      </c>
      <c r="E41" s="173">
        <v>43140</v>
      </c>
      <c r="F41" s="174">
        <v>410</v>
      </c>
    </row>
    <row r="42" spans="2:6">
      <c r="B42" s="62" t="s">
        <v>134</v>
      </c>
      <c r="C42" s="64" t="s">
        <v>466</v>
      </c>
      <c r="D42" s="63" t="s">
        <v>146</v>
      </c>
      <c r="E42" s="173">
        <v>51440</v>
      </c>
      <c r="F42" s="174">
        <v>490</v>
      </c>
    </row>
    <row r="43" spans="2:6">
      <c r="B43" s="62" t="s">
        <v>134</v>
      </c>
      <c r="C43" s="62" t="s">
        <v>509</v>
      </c>
      <c r="D43" s="63" t="s">
        <v>145</v>
      </c>
      <c r="E43" s="173">
        <v>38300</v>
      </c>
      <c r="F43" s="174">
        <v>360</v>
      </c>
    </row>
    <row r="44" spans="2:6">
      <c r="B44" s="62" t="s">
        <v>134</v>
      </c>
      <c r="C44" s="64" t="s">
        <v>509</v>
      </c>
      <c r="D44" s="63" t="s">
        <v>146</v>
      </c>
      <c r="E44" s="173">
        <v>46600</v>
      </c>
      <c r="F44" s="174">
        <v>440</v>
      </c>
    </row>
    <row r="45" spans="2:6">
      <c r="B45" s="62" t="s">
        <v>134</v>
      </c>
      <c r="C45" s="62" t="s">
        <v>468</v>
      </c>
      <c r="D45" s="63" t="s">
        <v>145</v>
      </c>
      <c r="E45" s="173">
        <v>34000</v>
      </c>
      <c r="F45" s="174">
        <v>320</v>
      </c>
    </row>
    <row r="46" spans="2:6">
      <c r="B46" s="62" t="s">
        <v>134</v>
      </c>
      <c r="C46" s="62" t="s">
        <v>468</v>
      </c>
      <c r="D46" s="63" t="s">
        <v>146</v>
      </c>
      <c r="E46" s="173">
        <v>42300</v>
      </c>
      <c r="F46" s="174">
        <v>400</v>
      </c>
    </row>
    <row r="47" spans="2:6">
      <c r="B47" s="62" t="s">
        <v>134</v>
      </c>
      <c r="C47" s="62" t="s">
        <v>469</v>
      </c>
      <c r="D47" s="63" t="s">
        <v>145</v>
      </c>
      <c r="E47" s="173">
        <v>31460</v>
      </c>
      <c r="F47" s="174">
        <v>290</v>
      </c>
    </row>
    <row r="48" spans="2:6">
      <c r="B48" s="62" t="s">
        <v>134</v>
      </c>
      <c r="C48" s="64" t="s">
        <v>469</v>
      </c>
      <c r="D48" s="63" t="s">
        <v>146</v>
      </c>
      <c r="E48" s="173">
        <v>39760</v>
      </c>
      <c r="F48" s="174">
        <v>370</v>
      </c>
    </row>
    <row r="49" spans="2:6">
      <c r="B49" s="62" t="s">
        <v>134</v>
      </c>
      <c r="C49" s="62" t="s">
        <v>470</v>
      </c>
      <c r="D49" s="63" t="s">
        <v>145</v>
      </c>
      <c r="E49" s="173">
        <v>29730</v>
      </c>
      <c r="F49" s="174">
        <v>270</v>
      </c>
    </row>
    <row r="50" spans="2:6">
      <c r="B50" s="62" t="s">
        <v>134</v>
      </c>
      <c r="C50" s="64" t="s">
        <v>470</v>
      </c>
      <c r="D50" s="63" t="s">
        <v>146</v>
      </c>
      <c r="E50" s="173">
        <v>38030</v>
      </c>
      <c r="F50" s="174">
        <v>360</v>
      </c>
    </row>
    <row r="51" spans="2:6">
      <c r="B51" s="62" t="s">
        <v>134</v>
      </c>
      <c r="C51" s="62" t="s">
        <v>471</v>
      </c>
      <c r="D51" s="63" t="s">
        <v>145</v>
      </c>
      <c r="E51" s="173">
        <v>29160</v>
      </c>
      <c r="F51" s="174">
        <v>270</v>
      </c>
    </row>
    <row r="52" spans="2:6">
      <c r="B52" s="62" t="s">
        <v>134</v>
      </c>
      <c r="C52" s="64" t="s">
        <v>471</v>
      </c>
      <c r="D52" s="63" t="s">
        <v>146</v>
      </c>
      <c r="E52" s="173">
        <v>37460</v>
      </c>
      <c r="F52" s="174">
        <v>350</v>
      </c>
    </row>
    <row r="53" spans="2:6">
      <c r="B53" s="62" t="s">
        <v>134</v>
      </c>
      <c r="C53" s="62" t="s">
        <v>472</v>
      </c>
      <c r="D53" s="63" t="s">
        <v>145</v>
      </c>
      <c r="E53" s="173">
        <v>28180</v>
      </c>
      <c r="F53" s="174">
        <v>260</v>
      </c>
    </row>
    <row r="54" spans="2:6">
      <c r="B54" s="62" t="s">
        <v>134</v>
      </c>
      <c r="C54" s="64" t="s">
        <v>472</v>
      </c>
      <c r="D54" s="63" t="s">
        <v>146</v>
      </c>
      <c r="E54" s="173">
        <v>36480</v>
      </c>
      <c r="F54" s="174">
        <v>340</v>
      </c>
    </row>
    <row r="55" spans="2:6">
      <c r="B55" s="62" t="s">
        <v>134</v>
      </c>
      <c r="C55" s="62" t="s">
        <v>473</v>
      </c>
      <c r="D55" s="63" t="s">
        <v>145</v>
      </c>
      <c r="E55" s="173">
        <v>27390</v>
      </c>
      <c r="F55" s="174">
        <v>250</v>
      </c>
    </row>
    <row r="56" spans="2:6">
      <c r="B56" s="62" t="s">
        <v>134</v>
      </c>
      <c r="C56" s="64" t="s">
        <v>473</v>
      </c>
      <c r="D56" s="63" t="s">
        <v>146</v>
      </c>
      <c r="E56" s="173">
        <v>35690</v>
      </c>
      <c r="F56" s="174">
        <v>330</v>
      </c>
    </row>
    <row r="57" spans="2:6">
      <c r="B57" s="62" t="s">
        <v>134</v>
      </c>
      <c r="C57" s="62" t="s">
        <v>474</v>
      </c>
      <c r="D57" s="63" t="s">
        <v>145</v>
      </c>
      <c r="E57" s="173">
        <v>26780</v>
      </c>
      <c r="F57" s="174">
        <v>240</v>
      </c>
    </row>
    <row r="58" spans="2:6">
      <c r="B58" s="62" t="s">
        <v>134</v>
      </c>
      <c r="C58" s="64" t="s">
        <v>474</v>
      </c>
      <c r="D58" s="63" t="s">
        <v>146</v>
      </c>
      <c r="E58" s="173">
        <v>35080</v>
      </c>
      <c r="F58" s="174">
        <v>330</v>
      </c>
    </row>
    <row r="59" spans="2:6">
      <c r="B59" s="62" t="s">
        <v>134</v>
      </c>
      <c r="C59" s="62" t="s">
        <v>475</v>
      </c>
      <c r="D59" s="63" t="s">
        <v>145</v>
      </c>
      <c r="E59" s="173">
        <v>25850</v>
      </c>
      <c r="F59" s="174">
        <v>230</v>
      </c>
    </row>
    <row r="60" spans="2:6">
      <c r="B60" s="62" t="s">
        <v>134</v>
      </c>
      <c r="C60" s="64" t="s">
        <v>475</v>
      </c>
      <c r="D60" s="63" t="s">
        <v>146</v>
      </c>
      <c r="E60" s="173">
        <v>34150</v>
      </c>
      <c r="F60" s="174">
        <v>320</v>
      </c>
    </row>
    <row r="61" spans="2:6">
      <c r="B61" s="62" t="s">
        <v>134</v>
      </c>
      <c r="C61" s="62" t="s">
        <v>476</v>
      </c>
      <c r="D61" s="63" t="s">
        <v>145</v>
      </c>
      <c r="E61" s="173">
        <v>25170</v>
      </c>
      <c r="F61" s="174">
        <v>230</v>
      </c>
    </row>
    <row r="62" spans="2:6">
      <c r="B62" s="62" t="s">
        <v>134</v>
      </c>
      <c r="C62" s="64" t="s">
        <v>476</v>
      </c>
      <c r="D62" s="63" t="s">
        <v>146</v>
      </c>
      <c r="E62" s="173">
        <v>33470</v>
      </c>
      <c r="F62" s="174">
        <v>310</v>
      </c>
    </row>
    <row r="63" spans="2:6">
      <c r="B63" s="62" t="s">
        <v>134</v>
      </c>
      <c r="C63" s="62" t="s">
        <v>477</v>
      </c>
      <c r="D63" s="63" t="s">
        <v>145</v>
      </c>
      <c r="E63" s="173">
        <v>24670</v>
      </c>
      <c r="F63" s="174">
        <v>220</v>
      </c>
    </row>
    <row r="64" spans="2:6">
      <c r="B64" s="62" t="s">
        <v>134</v>
      </c>
      <c r="C64" s="64" t="s">
        <v>477</v>
      </c>
      <c r="D64" s="63" t="s">
        <v>146</v>
      </c>
      <c r="E64" s="173">
        <v>32970</v>
      </c>
      <c r="F64" s="174">
        <v>310</v>
      </c>
    </row>
    <row r="65" spans="2:6">
      <c r="B65" s="62" t="s">
        <v>134</v>
      </c>
      <c r="C65" s="62" t="s">
        <v>478</v>
      </c>
      <c r="D65" s="63" t="s">
        <v>145</v>
      </c>
      <c r="E65" s="173">
        <v>24280</v>
      </c>
      <c r="F65" s="174">
        <v>220</v>
      </c>
    </row>
    <row r="66" spans="2:6">
      <c r="B66" s="62" t="s">
        <v>134</v>
      </c>
      <c r="C66" s="64" t="s">
        <v>478</v>
      </c>
      <c r="D66" s="63" t="s">
        <v>146</v>
      </c>
      <c r="E66" s="173">
        <v>32580</v>
      </c>
      <c r="F66" s="174">
        <v>300</v>
      </c>
    </row>
    <row r="67" spans="2:6">
      <c r="B67" s="62" t="s">
        <v>134</v>
      </c>
      <c r="C67" s="62" t="s">
        <v>479</v>
      </c>
      <c r="D67" s="63" t="s">
        <v>145</v>
      </c>
      <c r="E67" s="173">
        <v>23970</v>
      </c>
      <c r="F67" s="174">
        <v>220</v>
      </c>
    </row>
    <row r="68" spans="2:6">
      <c r="B68" s="62" t="s">
        <v>134</v>
      </c>
      <c r="C68" s="64" t="s">
        <v>479</v>
      </c>
      <c r="D68" s="63" t="s">
        <v>146</v>
      </c>
      <c r="E68" s="173">
        <v>32270</v>
      </c>
      <c r="F68" s="174">
        <v>300</v>
      </c>
    </row>
    <row r="69" spans="2:6">
      <c r="B69" s="62" t="s">
        <v>134</v>
      </c>
      <c r="C69" s="62" t="s">
        <v>480</v>
      </c>
      <c r="D69" s="63" t="s">
        <v>145</v>
      </c>
      <c r="E69" s="173">
        <v>23720</v>
      </c>
      <c r="F69" s="174">
        <v>210</v>
      </c>
    </row>
    <row r="70" spans="2:6">
      <c r="B70" s="62" t="s">
        <v>134</v>
      </c>
      <c r="C70" s="64" t="s">
        <v>480</v>
      </c>
      <c r="D70" s="63" t="s">
        <v>146</v>
      </c>
      <c r="E70" s="173">
        <v>32020</v>
      </c>
      <c r="F70" s="174">
        <v>300</v>
      </c>
    </row>
    <row r="71" spans="2:6">
      <c r="B71" s="62" t="s">
        <v>135</v>
      </c>
      <c r="C71" s="62" t="s">
        <v>536</v>
      </c>
      <c r="D71" s="63" t="s">
        <v>145</v>
      </c>
      <c r="E71" s="173">
        <v>88390</v>
      </c>
      <c r="F71" s="174">
        <v>860</v>
      </c>
    </row>
    <row r="72" spans="2:6">
      <c r="B72" s="62" t="s">
        <v>135</v>
      </c>
      <c r="C72" s="64" t="s">
        <v>536</v>
      </c>
      <c r="D72" s="63" t="s">
        <v>146</v>
      </c>
      <c r="E72" s="173">
        <v>96620</v>
      </c>
      <c r="F72" s="174">
        <v>940</v>
      </c>
    </row>
    <row r="73" spans="2:6">
      <c r="B73" s="62" t="s">
        <v>135</v>
      </c>
      <c r="C73" s="64" t="s">
        <v>465</v>
      </c>
      <c r="D73" s="63" t="s">
        <v>145</v>
      </c>
      <c r="E73" s="173">
        <v>54840</v>
      </c>
      <c r="F73" s="174">
        <v>520</v>
      </c>
    </row>
    <row r="74" spans="2:6">
      <c r="B74" s="62" t="s">
        <v>135</v>
      </c>
      <c r="C74" s="64" t="s">
        <v>465</v>
      </c>
      <c r="D74" s="63" t="s">
        <v>146</v>
      </c>
      <c r="E74" s="173">
        <v>63070</v>
      </c>
      <c r="F74" s="174">
        <v>610</v>
      </c>
    </row>
    <row r="75" spans="2:6">
      <c r="B75" s="62" t="s">
        <v>135</v>
      </c>
      <c r="C75" s="62" t="s">
        <v>466</v>
      </c>
      <c r="D75" s="63" t="s">
        <v>145</v>
      </c>
      <c r="E75" s="173">
        <v>42860</v>
      </c>
      <c r="F75" s="174">
        <v>400</v>
      </c>
    </row>
    <row r="76" spans="2:6">
      <c r="B76" s="62" t="s">
        <v>135</v>
      </c>
      <c r="C76" s="64" t="s">
        <v>466</v>
      </c>
      <c r="D76" s="63" t="s">
        <v>146</v>
      </c>
      <c r="E76" s="173">
        <v>51090</v>
      </c>
      <c r="F76" s="174">
        <v>490</v>
      </c>
    </row>
    <row r="77" spans="2:6">
      <c r="B77" s="62" t="s">
        <v>135</v>
      </c>
      <c r="C77" s="64" t="s">
        <v>509</v>
      </c>
      <c r="D77" s="63" t="s">
        <v>145</v>
      </c>
      <c r="E77" s="173">
        <v>38060</v>
      </c>
      <c r="F77" s="174">
        <v>360</v>
      </c>
    </row>
    <row r="78" spans="2:6">
      <c r="B78" s="62" t="s">
        <v>135</v>
      </c>
      <c r="C78" s="64" t="s">
        <v>509</v>
      </c>
      <c r="D78" s="63" t="s">
        <v>146</v>
      </c>
      <c r="E78" s="173">
        <v>46290</v>
      </c>
      <c r="F78" s="174">
        <v>440</v>
      </c>
    </row>
    <row r="79" spans="2:6">
      <c r="B79" s="62" t="s">
        <v>135</v>
      </c>
      <c r="C79" s="62" t="s">
        <v>468</v>
      </c>
      <c r="D79" s="63" t="s">
        <v>145</v>
      </c>
      <c r="E79" s="173">
        <v>33780</v>
      </c>
      <c r="F79" s="174">
        <v>310</v>
      </c>
    </row>
    <row r="80" spans="2:6">
      <c r="B80" s="62" t="s">
        <v>135</v>
      </c>
      <c r="C80" s="64" t="s">
        <v>468</v>
      </c>
      <c r="D80" s="63" t="s">
        <v>146</v>
      </c>
      <c r="E80" s="173">
        <v>42010</v>
      </c>
      <c r="F80" s="174">
        <v>400</v>
      </c>
    </row>
    <row r="81" spans="2:6">
      <c r="B81" s="62" t="s">
        <v>135</v>
      </c>
      <c r="C81" s="64" t="s">
        <v>469</v>
      </c>
      <c r="D81" s="63" t="s">
        <v>145</v>
      </c>
      <c r="E81" s="173">
        <v>31260</v>
      </c>
      <c r="F81" s="174">
        <v>290</v>
      </c>
    </row>
    <row r="82" spans="2:6">
      <c r="B82" s="62" t="s">
        <v>135</v>
      </c>
      <c r="C82" s="64" t="s">
        <v>469</v>
      </c>
      <c r="D82" s="63" t="s">
        <v>146</v>
      </c>
      <c r="E82" s="173">
        <v>39490</v>
      </c>
      <c r="F82" s="174">
        <v>370</v>
      </c>
    </row>
    <row r="83" spans="2:6">
      <c r="B83" s="62" t="s">
        <v>135</v>
      </c>
      <c r="C83" s="62" t="s">
        <v>470</v>
      </c>
      <c r="D83" s="63" t="s">
        <v>145</v>
      </c>
      <c r="E83" s="173">
        <v>29540</v>
      </c>
      <c r="F83" s="174">
        <v>270</v>
      </c>
    </row>
    <row r="84" spans="2:6">
      <c r="B84" s="62" t="s">
        <v>135</v>
      </c>
      <c r="C84" s="64" t="s">
        <v>470</v>
      </c>
      <c r="D84" s="63" t="s">
        <v>146</v>
      </c>
      <c r="E84" s="173">
        <v>37770</v>
      </c>
      <c r="F84" s="174">
        <v>350</v>
      </c>
    </row>
    <row r="85" spans="2:6">
      <c r="B85" s="62" t="s">
        <v>135</v>
      </c>
      <c r="C85" s="64" t="s">
        <v>471</v>
      </c>
      <c r="D85" s="63" t="s">
        <v>145</v>
      </c>
      <c r="E85" s="173">
        <v>28990</v>
      </c>
      <c r="F85" s="174">
        <v>270</v>
      </c>
    </row>
    <row r="86" spans="2:6">
      <c r="B86" s="62" t="s">
        <v>135</v>
      </c>
      <c r="C86" s="64" t="s">
        <v>471</v>
      </c>
      <c r="D86" s="63" t="s">
        <v>146</v>
      </c>
      <c r="E86" s="173">
        <v>37220</v>
      </c>
      <c r="F86" s="174">
        <v>350</v>
      </c>
    </row>
    <row r="87" spans="2:6">
      <c r="B87" s="62" t="s">
        <v>135</v>
      </c>
      <c r="C87" s="62" t="s">
        <v>472</v>
      </c>
      <c r="D87" s="63" t="s">
        <v>145</v>
      </c>
      <c r="E87" s="173">
        <v>28010</v>
      </c>
      <c r="F87" s="174">
        <v>260</v>
      </c>
    </row>
    <row r="88" spans="2:6">
      <c r="B88" s="62" t="s">
        <v>135</v>
      </c>
      <c r="C88" s="62" t="s">
        <v>472</v>
      </c>
      <c r="D88" s="63" t="s">
        <v>146</v>
      </c>
      <c r="E88" s="173">
        <v>36240</v>
      </c>
      <c r="F88" s="174">
        <v>340</v>
      </c>
    </row>
    <row r="89" spans="2:6">
      <c r="B89" s="62" t="s">
        <v>135</v>
      </c>
      <c r="C89" s="62" t="s">
        <v>473</v>
      </c>
      <c r="D89" s="63" t="s">
        <v>145</v>
      </c>
      <c r="E89" s="173">
        <v>27220</v>
      </c>
      <c r="F89" s="174">
        <v>250</v>
      </c>
    </row>
    <row r="90" spans="2:6">
      <c r="B90" s="62" t="s">
        <v>135</v>
      </c>
      <c r="C90" s="62" t="s">
        <v>473</v>
      </c>
      <c r="D90" s="63" t="s">
        <v>146</v>
      </c>
      <c r="E90" s="173">
        <v>35450</v>
      </c>
      <c r="F90" s="174">
        <v>330</v>
      </c>
    </row>
    <row r="91" spans="2:6">
      <c r="B91" s="62" t="s">
        <v>135</v>
      </c>
      <c r="C91" s="62" t="s">
        <v>474</v>
      </c>
      <c r="D91" s="63" t="s">
        <v>145</v>
      </c>
      <c r="E91" s="173">
        <v>26620</v>
      </c>
      <c r="F91" s="174">
        <v>240</v>
      </c>
    </row>
    <row r="92" spans="2:6">
      <c r="B92" s="62" t="s">
        <v>135</v>
      </c>
      <c r="C92" s="64" t="s">
        <v>474</v>
      </c>
      <c r="D92" s="63" t="s">
        <v>146</v>
      </c>
      <c r="E92" s="173">
        <v>34850</v>
      </c>
      <c r="F92" s="174">
        <v>320</v>
      </c>
    </row>
    <row r="93" spans="2:6">
      <c r="B93" s="62" t="s">
        <v>135</v>
      </c>
      <c r="C93" s="64" t="s">
        <v>475</v>
      </c>
      <c r="D93" s="63" t="s">
        <v>145</v>
      </c>
      <c r="E93" s="173">
        <v>25690</v>
      </c>
      <c r="F93" s="174">
        <v>230</v>
      </c>
    </row>
    <row r="94" spans="2:6">
      <c r="B94" s="62" t="s">
        <v>135</v>
      </c>
      <c r="C94" s="64" t="s">
        <v>475</v>
      </c>
      <c r="D94" s="63" t="s">
        <v>146</v>
      </c>
      <c r="E94" s="173">
        <v>33920</v>
      </c>
      <c r="F94" s="174">
        <v>310</v>
      </c>
    </row>
    <row r="95" spans="2:6">
      <c r="B95" s="62" t="s">
        <v>135</v>
      </c>
      <c r="C95" s="62" t="s">
        <v>476</v>
      </c>
      <c r="D95" s="63" t="s">
        <v>145</v>
      </c>
      <c r="E95" s="173">
        <v>25010</v>
      </c>
      <c r="F95" s="174">
        <v>230</v>
      </c>
    </row>
    <row r="96" spans="2:6">
      <c r="B96" s="62" t="s">
        <v>135</v>
      </c>
      <c r="C96" s="64" t="s">
        <v>476</v>
      </c>
      <c r="D96" s="63" t="s">
        <v>146</v>
      </c>
      <c r="E96" s="173">
        <v>33240</v>
      </c>
      <c r="F96" s="174">
        <v>310</v>
      </c>
    </row>
    <row r="97" spans="2:6">
      <c r="B97" s="62" t="s">
        <v>135</v>
      </c>
      <c r="C97" s="64" t="s">
        <v>477</v>
      </c>
      <c r="D97" s="63" t="s">
        <v>145</v>
      </c>
      <c r="E97" s="173">
        <v>24520</v>
      </c>
      <c r="F97" s="174">
        <v>220</v>
      </c>
    </row>
    <row r="98" spans="2:6">
      <c r="B98" s="62" t="s">
        <v>135</v>
      </c>
      <c r="C98" s="64" t="s">
        <v>477</v>
      </c>
      <c r="D98" s="63" t="s">
        <v>146</v>
      </c>
      <c r="E98" s="173">
        <v>32750</v>
      </c>
      <c r="F98" s="174">
        <v>300</v>
      </c>
    </row>
    <row r="99" spans="2:6">
      <c r="B99" s="62" t="s">
        <v>135</v>
      </c>
      <c r="C99" s="62" t="s">
        <v>478</v>
      </c>
      <c r="D99" s="63" t="s">
        <v>145</v>
      </c>
      <c r="E99" s="173">
        <v>24130</v>
      </c>
      <c r="F99" s="174">
        <v>220</v>
      </c>
    </row>
    <row r="100" spans="2:6">
      <c r="B100" s="62" t="s">
        <v>135</v>
      </c>
      <c r="C100" s="64" t="s">
        <v>478</v>
      </c>
      <c r="D100" s="63" t="s">
        <v>146</v>
      </c>
      <c r="E100" s="173">
        <v>32360</v>
      </c>
      <c r="F100" s="174">
        <v>300</v>
      </c>
    </row>
    <row r="101" spans="2:6">
      <c r="B101" s="62" t="s">
        <v>135</v>
      </c>
      <c r="C101" s="64" t="s">
        <v>479</v>
      </c>
      <c r="D101" s="63" t="s">
        <v>145</v>
      </c>
      <c r="E101" s="173">
        <v>23830</v>
      </c>
      <c r="F101" s="174">
        <v>210</v>
      </c>
    </row>
    <row r="102" spans="2:6">
      <c r="B102" s="62" t="s">
        <v>135</v>
      </c>
      <c r="C102" s="64" t="s">
        <v>479</v>
      </c>
      <c r="D102" s="63" t="s">
        <v>146</v>
      </c>
      <c r="E102" s="173">
        <v>32060</v>
      </c>
      <c r="F102" s="174">
        <v>300</v>
      </c>
    </row>
    <row r="103" spans="2:6">
      <c r="B103" s="62" t="s">
        <v>135</v>
      </c>
      <c r="C103" s="62" t="s">
        <v>480</v>
      </c>
      <c r="D103" s="63" t="s">
        <v>145</v>
      </c>
      <c r="E103" s="173">
        <v>23570</v>
      </c>
      <c r="F103" s="174">
        <v>210</v>
      </c>
    </row>
    <row r="104" spans="2:6">
      <c r="B104" s="62" t="s">
        <v>135</v>
      </c>
      <c r="C104" s="64" t="s">
        <v>480</v>
      </c>
      <c r="D104" s="63" t="s">
        <v>146</v>
      </c>
      <c r="E104" s="173">
        <v>31800</v>
      </c>
      <c r="F104" s="174">
        <v>290</v>
      </c>
    </row>
    <row r="105" spans="2:6">
      <c r="B105" s="62" t="s">
        <v>136</v>
      </c>
      <c r="C105" s="62" t="s">
        <v>536</v>
      </c>
      <c r="D105" s="63" t="s">
        <v>145</v>
      </c>
      <c r="E105" s="173">
        <v>86590</v>
      </c>
      <c r="F105" s="174">
        <v>840</v>
      </c>
    </row>
    <row r="106" spans="2:6">
      <c r="B106" s="62" t="s">
        <v>136</v>
      </c>
      <c r="C106" s="64" t="s">
        <v>536</v>
      </c>
      <c r="D106" s="63" t="s">
        <v>146</v>
      </c>
      <c r="E106" s="173">
        <v>94630</v>
      </c>
      <c r="F106" s="174">
        <v>920</v>
      </c>
    </row>
    <row r="107" spans="2:6">
      <c r="B107" s="62" t="s">
        <v>136</v>
      </c>
      <c r="C107" s="64" t="s">
        <v>465</v>
      </c>
      <c r="D107" s="63" t="s">
        <v>145</v>
      </c>
      <c r="E107" s="173">
        <v>53770</v>
      </c>
      <c r="F107" s="174">
        <v>510</v>
      </c>
    </row>
    <row r="108" spans="2:6">
      <c r="B108" s="62" t="s">
        <v>136</v>
      </c>
      <c r="C108" s="64" t="s">
        <v>465</v>
      </c>
      <c r="D108" s="63" t="s">
        <v>146</v>
      </c>
      <c r="E108" s="173">
        <v>61810</v>
      </c>
      <c r="F108" s="174">
        <v>590</v>
      </c>
    </row>
    <row r="109" spans="2:6">
      <c r="B109" s="62" t="s">
        <v>136</v>
      </c>
      <c r="C109" s="62" t="s">
        <v>466</v>
      </c>
      <c r="D109" s="63" t="s">
        <v>145</v>
      </c>
      <c r="E109" s="173">
        <v>42030</v>
      </c>
      <c r="F109" s="174">
        <v>400</v>
      </c>
    </row>
    <row r="110" spans="2:6">
      <c r="B110" s="62" t="s">
        <v>136</v>
      </c>
      <c r="C110" s="64" t="s">
        <v>466</v>
      </c>
      <c r="D110" s="63" t="s">
        <v>146</v>
      </c>
      <c r="E110" s="173">
        <v>50070</v>
      </c>
      <c r="F110" s="174">
        <v>480</v>
      </c>
    </row>
    <row r="111" spans="2:6">
      <c r="B111" s="62" t="s">
        <v>136</v>
      </c>
      <c r="C111" s="64" t="s">
        <v>509</v>
      </c>
      <c r="D111" s="63" t="s">
        <v>145</v>
      </c>
      <c r="E111" s="173">
        <v>37330</v>
      </c>
      <c r="F111" s="174">
        <v>350</v>
      </c>
    </row>
    <row r="112" spans="2:6">
      <c r="B112" s="62" t="s">
        <v>136</v>
      </c>
      <c r="C112" s="64" t="s">
        <v>509</v>
      </c>
      <c r="D112" s="63" t="s">
        <v>146</v>
      </c>
      <c r="E112" s="173">
        <v>45370</v>
      </c>
      <c r="F112" s="174">
        <v>430</v>
      </c>
    </row>
    <row r="113" spans="2:6">
      <c r="B113" s="62" t="s">
        <v>136</v>
      </c>
      <c r="C113" s="62" t="s">
        <v>468</v>
      </c>
      <c r="D113" s="63" t="s">
        <v>145</v>
      </c>
      <c r="E113" s="173">
        <v>33130</v>
      </c>
      <c r="F113" s="174">
        <v>310</v>
      </c>
    </row>
    <row r="114" spans="2:6">
      <c r="B114" s="62" t="s">
        <v>136</v>
      </c>
      <c r="C114" s="64" t="s">
        <v>468</v>
      </c>
      <c r="D114" s="63" t="s">
        <v>146</v>
      </c>
      <c r="E114" s="173">
        <v>41170</v>
      </c>
      <c r="F114" s="174">
        <v>390</v>
      </c>
    </row>
    <row r="115" spans="2:6">
      <c r="B115" s="62" t="s">
        <v>136</v>
      </c>
      <c r="C115" s="64" t="s">
        <v>469</v>
      </c>
      <c r="D115" s="63" t="s">
        <v>145</v>
      </c>
      <c r="E115" s="173">
        <v>30660</v>
      </c>
      <c r="F115" s="174">
        <v>280</v>
      </c>
    </row>
    <row r="116" spans="2:6">
      <c r="B116" s="62" t="s">
        <v>136</v>
      </c>
      <c r="C116" s="64" t="s">
        <v>469</v>
      </c>
      <c r="D116" s="63" t="s">
        <v>146</v>
      </c>
      <c r="E116" s="173">
        <v>38700</v>
      </c>
      <c r="F116" s="174">
        <v>360</v>
      </c>
    </row>
    <row r="117" spans="2:6">
      <c r="B117" s="62" t="s">
        <v>136</v>
      </c>
      <c r="C117" s="62" t="s">
        <v>470</v>
      </c>
      <c r="D117" s="63" t="s">
        <v>145</v>
      </c>
      <c r="E117" s="173">
        <v>28980</v>
      </c>
      <c r="F117" s="174">
        <v>270</v>
      </c>
    </row>
    <row r="118" spans="2:6">
      <c r="B118" s="62" t="s">
        <v>136</v>
      </c>
      <c r="C118" s="64" t="s">
        <v>470</v>
      </c>
      <c r="D118" s="63" t="s">
        <v>146</v>
      </c>
      <c r="E118" s="173">
        <v>37020</v>
      </c>
      <c r="F118" s="174">
        <v>350</v>
      </c>
    </row>
    <row r="119" spans="2:6">
      <c r="B119" s="62" t="s">
        <v>136</v>
      </c>
      <c r="C119" s="64" t="s">
        <v>471</v>
      </c>
      <c r="D119" s="63" t="s">
        <v>145</v>
      </c>
      <c r="E119" s="173">
        <v>28450</v>
      </c>
      <c r="F119" s="174">
        <v>260</v>
      </c>
    </row>
    <row r="120" spans="2:6">
      <c r="B120" s="62" t="s">
        <v>136</v>
      </c>
      <c r="C120" s="64" t="s">
        <v>471</v>
      </c>
      <c r="D120" s="63" t="s">
        <v>146</v>
      </c>
      <c r="E120" s="173">
        <v>36490</v>
      </c>
      <c r="F120" s="174">
        <v>340</v>
      </c>
    </row>
    <row r="121" spans="2:6">
      <c r="B121" s="62" t="s">
        <v>136</v>
      </c>
      <c r="C121" s="62" t="s">
        <v>472</v>
      </c>
      <c r="D121" s="63" t="s">
        <v>145</v>
      </c>
      <c r="E121" s="173">
        <v>27490</v>
      </c>
      <c r="F121" s="174">
        <v>250</v>
      </c>
    </row>
    <row r="122" spans="2:6">
      <c r="B122" s="62" t="s">
        <v>136</v>
      </c>
      <c r="C122" s="62" t="s">
        <v>472</v>
      </c>
      <c r="D122" s="63" t="s">
        <v>146</v>
      </c>
      <c r="E122" s="173">
        <v>35530</v>
      </c>
      <c r="F122" s="174">
        <v>330</v>
      </c>
    </row>
    <row r="123" spans="2:6">
      <c r="B123" s="62" t="s">
        <v>136</v>
      </c>
      <c r="C123" s="62" t="s">
        <v>473</v>
      </c>
      <c r="D123" s="63" t="s">
        <v>145</v>
      </c>
      <c r="E123" s="173">
        <v>26720</v>
      </c>
      <c r="F123" s="174">
        <v>240</v>
      </c>
    </row>
    <row r="124" spans="2:6">
      <c r="B124" s="62" t="s">
        <v>136</v>
      </c>
      <c r="C124" s="62" t="s">
        <v>473</v>
      </c>
      <c r="D124" s="63" t="s">
        <v>146</v>
      </c>
      <c r="E124" s="173">
        <v>34760</v>
      </c>
      <c r="F124" s="174">
        <v>320</v>
      </c>
    </row>
    <row r="125" spans="2:6">
      <c r="B125" s="62" t="s">
        <v>136</v>
      </c>
      <c r="C125" s="62" t="s">
        <v>474</v>
      </c>
      <c r="D125" s="63" t="s">
        <v>145</v>
      </c>
      <c r="E125" s="173">
        <v>26120</v>
      </c>
      <c r="F125" s="174">
        <v>240</v>
      </c>
    </row>
    <row r="126" spans="2:6">
      <c r="B126" s="62" t="s">
        <v>136</v>
      </c>
      <c r="C126" s="64" t="s">
        <v>474</v>
      </c>
      <c r="D126" s="63" t="s">
        <v>146</v>
      </c>
      <c r="E126" s="173">
        <v>34160</v>
      </c>
      <c r="F126" s="174">
        <v>320</v>
      </c>
    </row>
    <row r="127" spans="2:6">
      <c r="B127" s="62" t="s">
        <v>136</v>
      </c>
      <c r="C127" s="64" t="s">
        <v>475</v>
      </c>
      <c r="D127" s="63" t="s">
        <v>145</v>
      </c>
      <c r="E127" s="173">
        <v>25210</v>
      </c>
      <c r="F127" s="174">
        <v>230</v>
      </c>
    </row>
    <row r="128" spans="2:6">
      <c r="B128" s="62" t="s">
        <v>136</v>
      </c>
      <c r="C128" s="64" t="s">
        <v>475</v>
      </c>
      <c r="D128" s="63" t="s">
        <v>146</v>
      </c>
      <c r="E128" s="173">
        <v>33250</v>
      </c>
      <c r="F128" s="174">
        <v>310</v>
      </c>
    </row>
    <row r="129" spans="2:6">
      <c r="B129" s="62" t="s">
        <v>136</v>
      </c>
      <c r="C129" s="62" t="s">
        <v>476</v>
      </c>
      <c r="D129" s="63" t="s">
        <v>145</v>
      </c>
      <c r="E129" s="173">
        <v>24550</v>
      </c>
      <c r="F129" s="174">
        <v>220</v>
      </c>
    </row>
    <row r="130" spans="2:6">
      <c r="B130" s="62" t="s">
        <v>136</v>
      </c>
      <c r="C130" s="64" t="s">
        <v>476</v>
      </c>
      <c r="D130" s="63" t="s">
        <v>146</v>
      </c>
      <c r="E130" s="173">
        <v>32590</v>
      </c>
      <c r="F130" s="174">
        <v>300</v>
      </c>
    </row>
    <row r="131" spans="2:6">
      <c r="B131" s="62" t="s">
        <v>136</v>
      </c>
      <c r="C131" s="64" t="s">
        <v>477</v>
      </c>
      <c r="D131" s="63" t="s">
        <v>145</v>
      </c>
      <c r="E131" s="173">
        <v>24060</v>
      </c>
      <c r="F131" s="174">
        <v>220</v>
      </c>
    </row>
    <row r="132" spans="2:6">
      <c r="B132" s="62" t="s">
        <v>136</v>
      </c>
      <c r="C132" s="64" t="s">
        <v>477</v>
      </c>
      <c r="D132" s="63" t="s">
        <v>146</v>
      </c>
      <c r="E132" s="173">
        <v>32100</v>
      </c>
      <c r="F132" s="174">
        <v>300</v>
      </c>
    </row>
    <row r="133" spans="2:6">
      <c r="B133" s="62" t="s">
        <v>136</v>
      </c>
      <c r="C133" s="62" t="s">
        <v>478</v>
      </c>
      <c r="D133" s="63" t="s">
        <v>145</v>
      </c>
      <c r="E133" s="173">
        <v>23690</v>
      </c>
      <c r="F133" s="174">
        <v>210</v>
      </c>
    </row>
    <row r="134" spans="2:6">
      <c r="B134" s="62" t="s">
        <v>136</v>
      </c>
      <c r="C134" s="64" t="s">
        <v>478</v>
      </c>
      <c r="D134" s="63" t="s">
        <v>146</v>
      </c>
      <c r="E134" s="173">
        <v>31730</v>
      </c>
      <c r="F134" s="174">
        <v>290</v>
      </c>
    </row>
    <row r="135" spans="2:6">
      <c r="B135" s="62" t="s">
        <v>136</v>
      </c>
      <c r="C135" s="64" t="s">
        <v>479</v>
      </c>
      <c r="D135" s="63" t="s">
        <v>145</v>
      </c>
      <c r="E135" s="173">
        <v>23380</v>
      </c>
      <c r="F135" s="174">
        <v>210</v>
      </c>
    </row>
    <row r="136" spans="2:6">
      <c r="B136" s="62" t="s">
        <v>136</v>
      </c>
      <c r="C136" s="64" t="s">
        <v>479</v>
      </c>
      <c r="D136" s="63" t="s">
        <v>146</v>
      </c>
      <c r="E136" s="173">
        <v>31420</v>
      </c>
      <c r="F136" s="174">
        <v>290</v>
      </c>
    </row>
    <row r="137" spans="2:6">
      <c r="B137" s="62" t="s">
        <v>136</v>
      </c>
      <c r="C137" s="62" t="s">
        <v>480</v>
      </c>
      <c r="D137" s="63" t="s">
        <v>145</v>
      </c>
      <c r="E137" s="173">
        <v>23140</v>
      </c>
      <c r="F137" s="174">
        <v>210</v>
      </c>
    </row>
    <row r="138" spans="2:6">
      <c r="B138" s="62" t="s">
        <v>136</v>
      </c>
      <c r="C138" s="64" t="s">
        <v>480</v>
      </c>
      <c r="D138" s="63" t="s">
        <v>146</v>
      </c>
      <c r="E138" s="173">
        <v>31180</v>
      </c>
      <c r="F138" s="174">
        <v>290</v>
      </c>
    </row>
    <row r="139" spans="2:6">
      <c r="B139" s="62" t="s">
        <v>137</v>
      </c>
      <c r="C139" s="62" t="s">
        <v>536</v>
      </c>
      <c r="D139" s="63" t="s">
        <v>145</v>
      </c>
      <c r="E139" s="173">
        <v>85390</v>
      </c>
      <c r="F139" s="174">
        <v>830</v>
      </c>
    </row>
    <row r="140" spans="2:6">
      <c r="B140" s="62" t="s">
        <v>137</v>
      </c>
      <c r="C140" s="64" t="s">
        <v>536</v>
      </c>
      <c r="D140" s="63" t="s">
        <v>146</v>
      </c>
      <c r="E140" s="173">
        <v>93300</v>
      </c>
      <c r="F140" s="174">
        <v>910</v>
      </c>
    </row>
    <row r="141" spans="2:6">
      <c r="B141" s="62" t="s">
        <v>137</v>
      </c>
      <c r="C141" s="64" t="s">
        <v>465</v>
      </c>
      <c r="D141" s="63" t="s">
        <v>145</v>
      </c>
      <c r="E141" s="173">
        <v>53050</v>
      </c>
      <c r="F141" s="174">
        <v>510</v>
      </c>
    </row>
    <row r="142" spans="2:6">
      <c r="B142" s="62" t="s">
        <v>137</v>
      </c>
      <c r="C142" s="64" t="s">
        <v>465</v>
      </c>
      <c r="D142" s="63" t="s">
        <v>146</v>
      </c>
      <c r="E142" s="173">
        <v>60960</v>
      </c>
      <c r="F142" s="174">
        <v>590</v>
      </c>
    </row>
    <row r="143" spans="2:6">
      <c r="B143" s="62" t="s">
        <v>137</v>
      </c>
      <c r="C143" s="62" t="s">
        <v>466</v>
      </c>
      <c r="D143" s="63" t="s">
        <v>145</v>
      </c>
      <c r="E143" s="173">
        <v>41480</v>
      </c>
      <c r="F143" s="174">
        <v>390</v>
      </c>
    </row>
    <row r="144" spans="2:6">
      <c r="B144" s="62" t="s">
        <v>137</v>
      </c>
      <c r="C144" s="64" t="s">
        <v>466</v>
      </c>
      <c r="D144" s="63" t="s">
        <v>146</v>
      </c>
      <c r="E144" s="173">
        <v>49390</v>
      </c>
      <c r="F144" s="174">
        <v>470</v>
      </c>
    </row>
    <row r="145" spans="2:6">
      <c r="B145" s="62" t="s">
        <v>137</v>
      </c>
      <c r="C145" s="64" t="s">
        <v>509</v>
      </c>
      <c r="D145" s="63" t="s">
        <v>145</v>
      </c>
      <c r="E145" s="173">
        <v>36840</v>
      </c>
      <c r="F145" s="174">
        <v>340</v>
      </c>
    </row>
    <row r="146" spans="2:6">
      <c r="B146" s="62" t="s">
        <v>137</v>
      </c>
      <c r="C146" s="64" t="s">
        <v>509</v>
      </c>
      <c r="D146" s="63" t="s">
        <v>146</v>
      </c>
      <c r="E146" s="173">
        <v>44750</v>
      </c>
      <c r="F146" s="174">
        <v>420</v>
      </c>
    </row>
    <row r="147" spans="2:6">
      <c r="B147" s="62" t="s">
        <v>137</v>
      </c>
      <c r="C147" s="62" t="s">
        <v>468</v>
      </c>
      <c r="D147" s="63" t="s">
        <v>145</v>
      </c>
      <c r="E147" s="173">
        <v>32700</v>
      </c>
      <c r="F147" s="174">
        <v>300</v>
      </c>
    </row>
    <row r="148" spans="2:6">
      <c r="B148" s="62" t="s">
        <v>137</v>
      </c>
      <c r="C148" s="64" t="s">
        <v>468</v>
      </c>
      <c r="D148" s="63" t="s">
        <v>146</v>
      </c>
      <c r="E148" s="173">
        <v>40610</v>
      </c>
      <c r="F148" s="174">
        <v>380</v>
      </c>
    </row>
    <row r="149" spans="2:6">
      <c r="B149" s="62" t="s">
        <v>137</v>
      </c>
      <c r="C149" s="64" t="s">
        <v>469</v>
      </c>
      <c r="D149" s="63" t="s">
        <v>145</v>
      </c>
      <c r="E149" s="173">
        <v>30270</v>
      </c>
      <c r="F149" s="174">
        <v>280</v>
      </c>
    </row>
    <row r="150" spans="2:6">
      <c r="B150" s="62" t="s">
        <v>137</v>
      </c>
      <c r="C150" s="64" t="s">
        <v>469</v>
      </c>
      <c r="D150" s="63" t="s">
        <v>146</v>
      </c>
      <c r="E150" s="173">
        <v>38180</v>
      </c>
      <c r="F150" s="174">
        <v>360</v>
      </c>
    </row>
    <row r="151" spans="2:6">
      <c r="B151" s="62" t="s">
        <v>137</v>
      </c>
      <c r="C151" s="62" t="s">
        <v>470</v>
      </c>
      <c r="D151" s="63" t="s">
        <v>145</v>
      </c>
      <c r="E151" s="173">
        <v>28600</v>
      </c>
      <c r="F151" s="174">
        <v>260</v>
      </c>
    </row>
    <row r="152" spans="2:6">
      <c r="B152" s="62" t="s">
        <v>137</v>
      </c>
      <c r="C152" s="64" t="s">
        <v>470</v>
      </c>
      <c r="D152" s="63" t="s">
        <v>146</v>
      </c>
      <c r="E152" s="173">
        <v>36510</v>
      </c>
      <c r="F152" s="174">
        <v>340</v>
      </c>
    </row>
    <row r="153" spans="2:6">
      <c r="B153" s="62" t="s">
        <v>137</v>
      </c>
      <c r="C153" s="64" t="s">
        <v>471</v>
      </c>
      <c r="D153" s="63" t="s">
        <v>145</v>
      </c>
      <c r="E153" s="173">
        <v>28090</v>
      </c>
      <c r="F153" s="174">
        <v>260</v>
      </c>
    </row>
    <row r="154" spans="2:6">
      <c r="B154" s="62" t="s">
        <v>137</v>
      </c>
      <c r="C154" s="64" t="s">
        <v>471</v>
      </c>
      <c r="D154" s="63" t="s">
        <v>146</v>
      </c>
      <c r="E154" s="173">
        <v>36000</v>
      </c>
      <c r="F154" s="174">
        <v>340</v>
      </c>
    </row>
    <row r="155" spans="2:6">
      <c r="B155" s="62" t="s">
        <v>137</v>
      </c>
      <c r="C155" s="62" t="s">
        <v>472</v>
      </c>
      <c r="D155" s="63" t="s">
        <v>145</v>
      </c>
      <c r="E155" s="173">
        <v>27140</v>
      </c>
      <c r="F155" s="174">
        <v>250</v>
      </c>
    </row>
    <row r="156" spans="2:6">
      <c r="B156" s="62" t="s">
        <v>137</v>
      </c>
      <c r="C156" s="62" t="s">
        <v>472</v>
      </c>
      <c r="D156" s="63" t="s">
        <v>146</v>
      </c>
      <c r="E156" s="173">
        <v>35050</v>
      </c>
      <c r="F156" s="174">
        <v>330</v>
      </c>
    </row>
    <row r="157" spans="2:6">
      <c r="B157" s="62" t="s">
        <v>137</v>
      </c>
      <c r="C157" s="62" t="s">
        <v>473</v>
      </c>
      <c r="D157" s="63" t="s">
        <v>145</v>
      </c>
      <c r="E157" s="173">
        <v>26380</v>
      </c>
      <c r="F157" s="174">
        <v>240</v>
      </c>
    </row>
    <row r="158" spans="2:6">
      <c r="B158" s="62" t="s">
        <v>137</v>
      </c>
      <c r="C158" s="62" t="s">
        <v>473</v>
      </c>
      <c r="D158" s="63" t="s">
        <v>146</v>
      </c>
      <c r="E158" s="173">
        <v>34290</v>
      </c>
      <c r="F158" s="174">
        <v>320</v>
      </c>
    </row>
    <row r="159" spans="2:6">
      <c r="B159" s="62" t="s">
        <v>137</v>
      </c>
      <c r="C159" s="62" t="s">
        <v>474</v>
      </c>
      <c r="D159" s="63" t="s">
        <v>145</v>
      </c>
      <c r="E159" s="173">
        <v>25800</v>
      </c>
      <c r="F159" s="174">
        <v>230</v>
      </c>
    </row>
    <row r="160" spans="2:6">
      <c r="B160" s="62" t="s">
        <v>137</v>
      </c>
      <c r="C160" s="64" t="s">
        <v>474</v>
      </c>
      <c r="D160" s="63" t="s">
        <v>146</v>
      </c>
      <c r="E160" s="173">
        <v>33710</v>
      </c>
      <c r="F160" s="174">
        <v>310</v>
      </c>
    </row>
    <row r="161" spans="2:6">
      <c r="B161" s="62" t="s">
        <v>137</v>
      </c>
      <c r="C161" s="64" t="s">
        <v>475</v>
      </c>
      <c r="D161" s="63" t="s">
        <v>145</v>
      </c>
      <c r="E161" s="173">
        <v>24900</v>
      </c>
      <c r="F161" s="174">
        <v>220</v>
      </c>
    </row>
    <row r="162" spans="2:6">
      <c r="B162" s="62" t="s">
        <v>137</v>
      </c>
      <c r="C162" s="64" t="s">
        <v>475</v>
      </c>
      <c r="D162" s="63" t="s">
        <v>146</v>
      </c>
      <c r="E162" s="173">
        <v>32810</v>
      </c>
      <c r="F162" s="174">
        <v>300</v>
      </c>
    </row>
    <row r="163" spans="2:6">
      <c r="B163" s="62" t="s">
        <v>137</v>
      </c>
      <c r="C163" s="62" t="s">
        <v>476</v>
      </c>
      <c r="D163" s="63" t="s">
        <v>145</v>
      </c>
      <c r="E163" s="173">
        <v>24240</v>
      </c>
      <c r="F163" s="174">
        <v>220</v>
      </c>
    </row>
    <row r="164" spans="2:6">
      <c r="B164" s="62" t="s">
        <v>137</v>
      </c>
      <c r="C164" s="64" t="s">
        <v>476</v>
      </c>
      <c r="D164" s="63" t="s">
        <v>146</v>
      </c>
      <c r="E164" s="173">
        <v>32150</v>
      </c>
      <c r="F164" s="174">
        <v>300</v>
      </c>
    </row>
    <row r="165" spans="2:6">
      <c r="B165" s="62" t="s">
        <v>137</v>
      </c>
      <c r="C165" s="64" t="s">
        <v>477</v>
      </c>
      <c r="D165" s="63" t="s">
        <v>145</v>
      </c>
      <c r="E165" s="173">
        <v>23760</v>
      </c>
      <c r="F165" s="174">
        <v>210</v>
      </c>
    </row>
    <row r="166" spans="2:6">
      <c r="B166" s="62" t="s">
        <v>137</v>
      </c>
      <c r="C166" s="64" t="s">
        <v>477</v>
      </c>
      <c r="D166" s="63" t="s">
        <v>146</v>
      </c>
      <c r="E166" s="173">
        <v>31670</v>
      </c>
      <c r="F166" s="174">
        <v>290</v>
      </c>
    </row>
    <row r="167" spans="2:6">
      <c r="B167" s="62" t="s">
        <v>137</v>
      </c>
      <c r="C167" s="62" t="s">
        <v>478</v>
      </c>
      <c r="D167" s="63" t="s">
        <v>145</v>
      </c>
      <c r="E167" s="173">
        <v>23390</v>
      </c>
      <c r="F167" s="174">
        <v>210</v>
      </c>
    </row>
    <row r="168" spans="2:6">
      <c r="B168" s="62" t="s">
        <v>137</v>
      </c>
      <c r="C168" s="64" t="s">
        <v>478</v>
      </c>
      <c r="D168" s="63" t="s">
        <v>146</v>
      </c>
      <c r="E168" s="173">
        <v>31300</v>
      </c>
      <c r="F168" s="174">
        <v>290</v>
      </c>
    </row>
    <row r="169" spans="2:6">
      <c r="B169" s="62" t="s">
        <v>137</v>
      </c>
      <c r="C169" s="64" t="s">
        <v>479</v>
      </c>
      <c r="D169" s="63" t="s">
        <v>145</v>
      </c>
      <c r="E169" s="173">
        <v>23090</v>
      </c>
      <c r="F169" s="174">
        <v>210</v>
      </c>
    </row>
    <row r="170" spans="2:6">
      <c r="B170" s="62" t="s">
        <v>137</v>
      </c>
      <c r="C170" s="64" t="s">
        <v>479</v>
      </c>
      <c r="D170" s="63" t="s">
        <v>146</v>
      </c>
      <c r="E170" s="173">
        <v>31000</v>
      </c>
      <c r="F170" s="174">
        <v>290</v>
      </c>
    </row>
    <row r="171" spans="2:6">
      <c r="B171" s="62" t="s">
        <v>137</v>
      </c>
      <c r="C171" s="62" t="s">
        <v>480</v>
      </c>
      <c r="D171" s="63" t="s">
        <v>145</v>
      </c>
      <c r="E171" s="173">
        <v>22840</v>
      </c>
      <c r="F171" s="174">
        <v>200</v>
      </c>
    </row>
    <row r="172" spans="2:6">
      <c r="B172" s="62" t="s">
        <v>137</v>
      </c>
      <c r="C172" s="64" t="s">
        <v>480</v>
      </c>
      <c r="D172" s="63" t="s">
        <v>146</v>
      </c>
      <c r="E172" s="173">
        <v>30750</v>
      </c>
      <c r="F172" s="174">
        <v>280</v>
      </c>
    </row>
    <row r="173" spans="2:6">
      <c r="B173" s="62" t="s">
        <v>138</v>
      </c>
      <c r="C173" s="62" t="s">
        <v>536</v>
      </c>
      <c r="D173" s="63" t="s">
        <v>145</v>
      </c>
      <c r="E173" s="173">
        <v>82990</v>
      </c>
      <c r="F173" s="174">
        <v>810</v>
      </c>
    </row>
    <row r="174" spans="2:6">
      <c r="B174" s="62" t="s">
        <v>138</v>
      </c>
      <c r="C174" s="64" t="s">
        <v>536</v>
      </c>
      <c r="D174" s="63" t="s">
        <v>146</v>
      </c>
      <c r="E174" s="173">
        <v>90640</v>
      </c>
      <c r="F174" s="174">
        <v>880</v>
      </c>
    </row>
    <row r="175" spans="2:6">
      <c r="B175" s="62" t="s">
        <v>138</v>
      </c>
      <c r="C175" s="64" t="s">
        <v>465</v>
      </c>
      <c r="D175" s="63" t="s">
        <v>145</v>
      </c>
      <c r="E175" s="173">
        <v>51610</v>
      </c>
      <c r="F175" s="174">
        <v>490</v>
      </c>
    </row>
    <row r="176" spans="2:6">
      <c r="B176" s="62" t="s">
        <v>138</v>
      </c>
      <c r="C176" s="64" t="s">
        <v>465</v>
      </c>
      <c r="D176" s="63" t="s">
        <v>146</v>
      </c>
      <c r="E176" s="173">
        <v>59260</v>
      </c>
      <c r="F176" s="174">
        <v>570</v>
      </c>
    </row>
    <row r="177" spans="2:6">
      <c r="B177" s="62" t="s">
        <v>138</v>
      </c>
      <c r="C177" s="62" t="s">
        <v>466</v>
      </c>
      <c r="D177" s="63" t="s">
        <v>145</v>
      </c>
      <c r="E177" s="173">
        <v>40380</v>
      </c>
      <c r="F177" s="174">
        <v>380</v>
      </c>
    </row>
    <row r="178" spans="2:6">
      <c r="B178" s="62" t="s">
        <v>138</v>
      </c>
      <c r="C178" s="64" t="s">
        <v>466</v>
      </c>
      <c r="D178" s="63" t="s">
        <v>146</v>
      </c>
      <c r="E178" s="173">
        <v>48030</v>
      </c>
      <c r="F178" s="174">
        <v>460</v>
      </c>
    </row>
    <row r="179" spans="2:6">
      <c r="B179" s="62" t="s">
        <v>138</v>
      </c>
      <c r="C179" s="64" t="s">
        <v>509</v>
      </c>
      <c r="D179" s="63" t="s">
        <v>145</v>
      </c>
      <c r="E179" s="173">
        <v>35870</v>
      </c>
      <c r="F179" s="174">
        <v>330</v>
      </c>
    </row>
    <row r="180" spans="2:6">
      <c r="B180" s="62" t="s">
        <v>138</v>
      </c>
      <c r="C180" s="64" t="s">
        <v>509</v>
      </c>
      <c r="D180" s="63" t="s">
        <v>146</v>
      </c>
      <c r="E180" s="173">
        <v>43520</v>
      </c>
      <c r="F180" s="174">
        <v>410</v>
      </c>
    </row>
    <row r="181" spans="2:6">
      <c r="B181" s="62" t="s">
        <v>138</v>
      </c>
      <c r="C181" s="62" t="s">
        <v>468</v>
      </c>
      <c r="D181" s="63" t="s">
        <v>145</v>
      </c>
      <c r="E181" s="173">
        <v>31840</v>
      </c>
      <c r="F181" s="174">
        <v>290</v>
      </c>
    </row>
    <row r="182" spans="2:6">
      <c r="B182" s="62" t="s">
        <v>138</v>
      </c>
      <c r="C182" s="64" t="s">
        <v>468</v>
      </c>
      <c r="D182" s="63" t="s">
        <v>146</v>
      </c>
      <c r="E182" s="173">
        <v>39490</v>
      </c>
      <c r="F182" s="174">
        <v>370</v>
      </c>
    </row>
    <row r="183" spans="2:6">
      <c r="B183" s="62" t="s">
        <v>138</v>
      </c>
      <c r="C183" s="64" t="s">
        <v>469</v>
      </c>
      <c r="D183" s="63" t="s">
        <v>145</v>
      </c>
      <c r="E183" s="173">
        <v>29470</v>
      </c>
      <c r="F183" s="174">
        <v>270</v>
      </c>
    </row>
    <row r="184" spans="2:6">
      <c r="B184" s="62" t="s">
        <v>138</v>
      </c>
      <c r="C184" s="64" t="s">
        <v>469</v>
      </c>
      <c r="D184" s="63" t="s">
        <v>146</v>
      </c>
      <c r="E184" s="173">
        <v>37120</v>
      </c>
      <c r="F184" s="174">
        <v>350</v>
      </c>
    </row>
    <row r="185" spans="2:6">
      <c r="B185" s="62" t="s">
        <v>138</v>
      </c>
      <c r="C185" s="62" t="s">
        <v>470</v>
      </c>
      <c r="D185" s="63" t="s">
        <v>145</v>
      </c>
      <c r="E185" s="173">
        <v>27860</v>
      </c>
      <c r="F185" s="174">
        <v>250</v>
      </c>
    </row>
    <row r="186" spans="2:6">
      <c r="B186" s="62" t="s">
        <v>138</v>
      </c>
      <c r="C186" s="64" t="s">
        <v>470</v>
      </c>
      <c r="D186" s="63" t="s">
        <v>146</v>
      </c>
      <c r="E186" s="173">
        <v>35510</v>
      </c>
      <c r="F186" s="174">
        <v>330</v>
      </c>
    </row>
    <row r="187" spans="2:6">
      <c r="B187" s="62" t="s">
        <v>138</v>
      </c>
      <c r="C187" s="64" t="s">
        <v>471</v>
      </c>
      <c r="D187" s="63" t="s">
        <v>145</v>
      </c>
      <c r="E187" s="173">
        <v>27370</v>
      </c>
      <c r="F187" s="174">
        <v>250</v>
      </c>
    </row>
    <row r="188" spans="2:6">
      <c r="B188" s="62" t="s">
        <v>138</v>
      </c>
      <c r="C188" s="64" t="s">
        <v>471</v>
      </c>
      <c r="D188" s="63" t="s">
        <v>146</v>
      </c>
      <c r="E188" s="173">
        <v>35020</v>
      </c>
      <c r="F188" s="174">
        <v>330</v>
      </c>
    </row>
    <row r="189" spans="2:6">
      <c r="B189" s="62" t="s">
        <v>138</v>
      </c>
      <c r="C189" s="62" t="s">
        <v>472</v>
      </c>
      <c r="D189" s="63" t="s">
        <v>145</v>
      </c>
      <c r="E189" s="173">
        <v>26450</v>
      </c>
      <c r="F189" s="174">
        <v>240</v>
      </c>
    </row>
    <row r="190" spans="2:6">
      <c r="B190" s="62" t="s">
        <v>138</v>
      </c>
      <c r="C190" s="62" t="s">
        <v>472</v>
      </c>
      <c r="D190" s="63" t="s">
        <v>146</v>
      </c>
      <c r="E190" s="173">
        <v>34100</v>
      </c>
      <c r="F190" s="174">
        <v>320</v>
      </c>
    </row>
    <row r="191" spans="2:6">
      <c r="B191" s="62" t="s">
        <v>138</v>
      </c>
      <c r="C191" s="62" t="s">
        <v>473</v>
      </c>
      <c r="D191" s="63" t="s">
        <v>145</v>
      </c>
      <c r="E191" s="173">
        <v>25710</v>
      </c>
      <c r="F191" s="174">
        <v>230</v>
      </c>
    </row>
    <row r="192" spans="2:6">
      <c r="B192" s="62" t="s">
        <v>138</v>
      </c>
      <c r="C192" s="62" t="s">
        <v>473</v>
      </c>
      <c r="D192" s="63" t="s">
        <v>146</v>
      </c>
      <c r="E192" s="173">
        <v>33360</v>
      </c>
      <c r="F192" s="174">
        <v>310</v>
      </c>
    </row>
    <row r="193" spans="2:6">
      <c r="B193" s="62" t="s">
        <v>138</v>
      </c>
      <c r="C193" s="62" t="s">
        <v>474</v>
      </c>
      <c r="D193" s="63" t="s">
        <v>145</v>
      </c>
      <c r="E193" s="173">
        <v>25140</v>
      </c>
      <c r="F193" s="174">
        <v>230</v>
      </c>
    </row>
    <row r="194" spans="2:6">
      <c r="B194" s="62" t="s">
        <v>138</v>
      </c>
      <c r="C194" s="64" t="s">
        <v>474</v>
      </c>
      <c r="D194" s="63" t="s">
        <v>146</v>
      </c>
      <c r="E194" s="173">
        <v>32790</v>
      </c>
      <c r="F194" s="174">
        <v>300</v>
      </c>
    </row>
    <row r="195" spans="2:6">
      <c r="B195" s="62" t="s">
        <v>138</v>
      </c>
      <c r="C195" s="64" t="s">
        <v>475</v>
      </c>
      <c r="D195" s="63" t="s">
        <v>145</v>
      </c>
      <c r="E195" s="173">
        <v>24260</v>
      </c>
      <c r="F195" s="174">
        <v>220</v>
      </c>
    </row>
    <row r="196" spans="2:6">
      <c r="B196" s="62" t="s">
        <v>138</v>
      </c>
      <c r="C196" s="64" t="s">
        <v>475</v>
      </c>
      <c r="D196" s="63" t="s">
        <v>146</v>
      </c>
      <c r="E196" s="173">
        <v>31910</v>
      </c>
      <c r="F196" s="174">
        <v>290</v>
      </c>
    </row>
    <row r="197" spans="2:6">
      <c r="B197" s="62" t="s">
        <v>138</v>
      </c>
      <c r="C197" s="62" t="s">
        <v>476</v>
      </c>
      <c r="D197" s="63" t="s">
        <v>145</v>
      </c>
      <c r="E197" s="173">
        <v>23620</v>
      </c>
      <c r="F197" s="174">
        <v>210</v>
      </c>
    </row>
    <row r="198" spans="2:6">
      <c r="B198" s="62" t="s">
        <v>138</v>
      </c>
      <c r="C198" s="64" t="s">
        <v>476</v>
      </c>
      <c r="D198" s="63" t="s">
        <v>146</v>
      </c>
      <c r="E198" s="173">
        <v>31270</v>
      </c>
      <c r="F198" s="174">
        <v>290</v>
      </c>
    </row>
    <row r="199" spans="2:6">
      <c r="B199" s="62" t="s">
        <v>138</v>
      </c>
      <c r="C199" s="64" t="s">
        <v>477</v>
      </c>
      <c r="D199" s="63" t="s">
        <v>145</v>
      </c>
      <c r="E199" s="173">
        <v>23150</v>
      </c>
      <c r="F199" s="174">
        <v>210</v>
      </c>
    </row>
    <row r="200" spans="2:6">
      <c r="B200" s="62" t="s">
        <v>138</v>
      </c>
      <c r="C200" s="64" t="s">
        <v>477</v>
      </c>
      <c r="D200" s="63" t="s">
        <v>146</v>
      </c>
      <c r="E200" s="173">
        <v>30800</v>
      </c>
      <c r="F200" s="174">
        <v>280</v>
      </c>
    </row>
    <row r="201" spans="2:6">
      <c r="B201" s="62" t="s">
        <v>138</v>
      </c>
      <c r="C201" s="62" t="s">
        <v>478</v>
      </c>
      <c r="D201" s="63" t="s">
        <v>145</v>
      </c>
      <c r="E201" s="173">
        <v>22790</v>
      </c>
      <c r="F201" s="174">
        <v>200</v>
      </c>
    </row>
    <row r="202" spans="2:6">
      <c r="B202" s="62" t="s">
        <v>138</v>
      </c>
      <c r="C202" s="64" t="s">
        <v>478</v>
      </c>
      <c r="D202" s="63" t="s">
        <v>146</v>
      </c>
      <c r="E202" s="173">
        <v>30440</v>
      </c>
      <c r="F202" s="174">
        <v>280</v>
      </c>
    </row>
    <row r="203" spans="2:6">
      <c r="B203" s="62" t="s">
        <v>138</v>
      </c>
      <c r="C203" s="64" t="s">
        <v>479</v>
      </c>
      <c r="D203" s="63" t="s">
        <v>145</v>
      </c>
      <c r="E203" s="173">
        <v>22500</v>
      </c>
      <c r="F203" s="174">
        <v>200</v>
      </c>
    </row>
    <row r="204" spans="2:6">
      <c r="B204" s="62" t="s">
        <v>138</v>
      </c>
      <c r="C204" s="64" t="s">
        <v>479</v>
      </c>
      <c r="D204" s="63" t="s">
        <v>146</v>
      </c>
      <c r="E204" s="173">
        <v>30150</v>
      </c>
      <c r="F204" s="174">
        <v>280</v>
      </c>
    </row>
    <row r="205" spans="2:6">
      <c r="B205" s="62" t="s">
        <v>138</v>
      </c>
      <c r="C205" s="62" t="s">
        <v>480</v>
      </c>
      <c r="D205" s="63" t="s">
        <v>145</v>
      </c>
      <c r="E205" s="173">
        <v>22260</v>
      </c>
      <c r="F205" s="174">
        <v>200</v>
      </c>
    </row>
    <row r="206" spans="2:6">
      <c r="B206" s="62" t="s">
        <v>138</v>
      </c>
      <c r="C206" s="64" t="s">
        <v>480</v>
      </c>
      <c r="D206" s="63" t="s">
        <v>146</v>
      </c>
      <c r="E206" s="173">
        <v>29910</v>
      </c>
      <c r="F206" s="174">
        <v>270</v>
      </c>
    </row>
    <row r="207" spans="2:6">
      <c r="B207" s="62" t="s">
        <v>139</v>
      </c>
      <c r="C207" s="62" t="s">
        <v>536</v>
      </c>
      <c r="D207" s="63" t="s">
        <v>145</v>
      </c>
      <c r="E207" s="173">
        <v>81200</v>
      </c>
      <c r="F207" s="174">
        <v>790</v>
      </c>
    </row>
    <row r="208" spans="2:6">
      <c r="B208" s="62" t="s">
        <v>139</v>
      </c>
      <c r="C208" s="64" t="s">
        <v>536</v>
      </c>
      <c r="D208" s="63" t="s">
        <v>146</v>
      </c>
      <c r="E208" s="173">
        <v>88650</v>
      </c>
      <c r="F208" s="174">
        <v>860</v>
      </c>
    </row>
    <row r="209" spans="2:6">
      <c r="B209" s="62" t="s">
        <v>139</v>
      </c>
      <c r="C209" s="64" t="s">
        <v>465</v>
      </c>
      <c r="D209" s="63" t="s">
        <v>145</v>
      </c>
      <c r="E209" s="173">
        <v>50530</v>
      </c>
      <c r="F209" s="174">
        <v>480</v>
      </c>
    </row>
    <row r="210" spans="2:6">
      <c r="B210" s="62" t="s">
        <v>139</v>
      </c>
      <c r="C210" s="64" t="s">
        <v>465</v>
      </c>
      <c r="D210" s="63" t="s">
        <v>146</v>
      </c>
      <c r="E210" s="173">
        <v>57980</v>
      </c>
      <c r="F210" s="174">
        <v>560</v>
      </c>
    </row>
    <row r="211" spans="2:6">
      <c r="B211" s="62" t="s">
        <v>139</v>
      </c>
      <c r="C211" s="62" t="s">
        <v>466</v>
      </c>
      <c r="D211" s="63" t="s">
        <v>145</v>
      </c>
      <c r="E211" s="173">
        <v>39550</v>
      </c>
      <c r="F211" s="174">
        <v>370</v>
      </c>
    </row>
    <row r="212" spans="2:6">
      <c r="B212" s="62" t="s">
        <v>139</v>
      </c>
      <c r="C212" s="64" t="s">
        <v>466</v>
      </c>
      <c r="D212" s="63" t="s">
        <v>146</v>
      </c>
      <c r="E212" s="173">
        <v>47000</v>
      </c>
      <c r="F212" s="174">
        <v>450</v>
      </c>
    </row>
    <row r="213" spans="2:6">
      <c r="B213" s="62" t="s">
        <v>139</v>
      </c>
      <c r="C213" s="64" t="s">
        <v>509</v>
      </c>
      <c r="D213" s="63" t="s">
        <v>145</v>
      </c>
      <c r="E213" s="173">
        <v>35140</v>
      </c>
      <c r="F213" s="174">
        <v>330</v>
      </c>
    </row>
    <row r="214" spans="2:6">
      <c r="B214" s="62" t="s">
        <v>139</v>
      </c>
      <c r="C214" s="64" t="s">
        <v>509</v>
      </c>
      <c r="D214" s="63" t="s">
        <v>146</v>
      </c>
      <c r="E214" s="173">
        <v>42590</v>
      </c>
      <c r="F214" s="174">
        <v>400</v>
      </c>
    </row>
    <row r="215" spans="2:6">
      <c r="B215" s="62" t="s">
        <v>139</v>
      </c>
      <c r="C215" s="62" t="s">
        <v>468</v>
      </c>
      <c r="D215" s="63" t="s">
        <v>145</v>
      </c>
      <c r="E215" s="173">
        <v>31200</v>
      </c>
      <c r="F215" s="174">
        <v>290</v>
      </c>
    </row>
    <row r="216" spans="2:6">
      <c r="B216" s="62" t="s">
        <v>139</v>
      </c>
      <c r="C216" s="64" t="s">
        <v>468</v>
      </c>
      <c r="D216" s="63" t="s">
        <v>146</v>
      </c>
      <c r="E216" s="173">
        <v>38650</v>
      </c>
      <c r="F216" s="174">
        <v>360</v>
      </c>
    </row>
    <row r="217" spans="2:6">
      <c r="B217" s="62" t="s">
        <v>139</v>
      </c>
      <c r="C217" s="64" t="s">
        <v>469</v>
      </c>
      <c r="D217" s="63" t="s">
        <v>145</v>
      </c>
      <c r="E217" s="173">
        <v>28880</v>
      </c>
      <c r="F217" s="174">
        <v>260</v>
      </c>
    </row>
    <row r="218" spans="2:6">
      <c r="B218" s="62" t="s">
        <v>139</v>
      </c>
      <c r="C218" s="64" t="s">
        <v>469</v>
      </c>
      <c r="D218" s="63" t="s">
        <v>146</v>
      </c>
      <c r="E218" s="173">
        <v>36330</v>
      </c>
      <c r="F218" s="174">
        <v>340</v>
      </c>
    </row>
    <row r="219" spans="2:6">
      <c r="B219" s="62" t="s">
        <v>139</v>
      </c>
      <c r="C219" s="62" t="s">
        <v>470</v>
      </c>
      <c r="D219" s="63" t="s">
        <v>145</v>
      </c>
      <c r="E219" s="173">
        <v>27290</v>
      </c>
      <c r="F219" s="174">
        <v>250</v>
      </c>
    </row>
    <row r="220" spans="2:6">
      <c r="B220" s="62" t="s">
        <v>139</v>
      </c>
      <c r="C220" s="64" t="s">
        <v>470</v>
      </c>
      <c r="D220" s="63" t="s">
        <v>146</v>
      </c>
      <c r="E220" s="173">
        <v>34740</v>
      </c>
      <c r="F220" s="174">
        <v>320</v>
      </c>
    </row>
    <row r="221" spans="2:6">
      <c r="B221" s="62" t="s">
        <v>139</v>
      </c>
      <c r="C221" s="64" t="s">
        <v>471</v>
      </c>
      <c r="D221" s="63" t="s">
        <v>145</v>
      </c>
      <c r="E221" s="173">
        <v>26840</v>
      </c>
      <c r="F221" s="174">
        <v>240</v>
      </c>
    </row>
    <row r="222" spans="2:6">
      <c r="B222" s="62" t="s">
        <v>139</v>
      </c>
      <c r="C222" s="64" t="s">
        <v>471</v>
      </c>
      <c r="D222" s="63" t="s">
        <v>146</v>
      </c>
      <c r="E222" s="173">
        <v>34290</v>
      </c>
      <c r="F222" s="174">
        <v>320</v>
      </c>
    </row>
    <row r="223" spans="2:6">
      <c r="B223" s="62" t="s">
        <v>139</v>
      </c>
      <c r="C223" s="62" t="s">
        <v>472</v>
      </c>
      <c r="D223" s="63" t="s">
        <v>145</v>
      </c>
      <c r="E223" s="173">
        <v>25930</v>
      </c>
      <c r="F223" s="174">
        <v>240</v>
      </c>
    </row>
    <row r="224" spans="2:6">
      <c r="B224" s="62" t="s">
        <v>139</v>
      </c>
      <c r="C224" s="62" t="s">
        <v>472</v>
      </c>
      <c r="D224" s="63" t="s">
        <v>146</v>
      </c>
      <c r="E224" s="173">
        <v>33380</v>
      </c>
      <c r="F224" s="174">
        <v>310</v>
      </c>
    </row>
    <row r="225" spans="2:6">
      <c r="B225" s="62" t="s">
        <v>139</v>
      </c>
      <c r="C225" s="62" t="s">
        <v>473</v>
      </c>
      <c r="D225" s="63" t="s">
        <v>145</v>
      </c>
      <c r="E225" s="173">
        <v>25200</v>
      </c>
      <c r="F225" s="174">
        <v>230</v>
      </c>
    </row>
    <row r="226" spans="2:6">
      <c r="B226" s="62" t="s">
        <v>139</v>
      </c>
      <c r="C226" s="62" t="s">
        <v>473</v>
      </c>
      <c r="D226" s="63" t="s">
        <v>146</v>
      </c>
      <c r="E226" s="173">
        <v>32650</v>
      </c>
      <c r="F226" s="174">
        <v>300</v>
      </c>
    </row>
    <row r="227" spans="2:6">
      <c r="B227" s="62" t="s">
        <v>139</v>
      </c>
      <c r="C227" s="62" t="s">
        <v>474</v>
      </c>
      <c r="D227" s="63" t="s">
        <v>145</v>
      </c>
      <c r="E227" s="173">
        <v>24640</v>
      </c>
      <c r="F227" s="174">
        <v>220</v>
      </c>
    </row>
    <row r="228" spans="2:6">
      <c r="B228" s="62" t="s">
        <v>139</v>
      </c>
      <c r="C228" s="64" t="s">
        <v>474</v>
      </c>
      <c r="D228" s="63" t="s">
        <v>146</v>
      </c>
      <c r="E228" s="173">
        <v>32090</v>
      </c>
      <c r="F228" s="174">
        <v>300</v>
      </c>
    </row>
    <row r="229" spans="2:6">
      <c r="B229" s="62" t="s">
        <v>139</v>
      </c>
      <c r="C229" s="64" t="s">
        <v>475</v>
      </c>
      <c r="D229" s="63" t="s">
        <v>145</v>
      </c>
      <c r="E229" s="173">
        <v>23780</v>
      </c>
      <c r="F229" s="174">
        <v>210</v>
      </c>
    </row>
    <row r="230" spans="2:6">
      <c r="B230" s="62" t="s">
        <v>139</v>
      </c>
      <c r="C230" s="64" t="s">
        <v>475</v>
      </c>
      <c r="D230" s="63" t="s">
        <v>146</v>
      </c>
      <c r="E230" s="173">
        <v>31230</v>
      </c>
      <c r="F230" s="174">
        <v>290</v>
      </c>
    </row>
    <row r="231" spans="2:6">
      <c r="B231" s="62" t="s">
        <v>139</v>
      </c>
      <c r="C231" s="62" t="s">
        <v>476</v>
      </c>
      <c r="D231" s="63" t="s">
        <v>145</v>
      </c>
      <c r="E231" s="173">
        <v>23150</v>
      </c>
      <c r="F231" s="174">
        <v>210</v>
      </c>
    </row>
    <row r="232" spans="2:6">
      <c r="B232" s="62" t="s">
        <v>139</v>
      </c>
      <c r="C232" s="64" t="s">
        <v>476</v>
      </c>
      <c r="D232" s="63" t="s">
        <v>146</v>
      </c>
      <c r="E232" s="173">
        <v>30600</v>
      </c>
      <c r="F232" s="174">
        <v>280</v>
      </c>
    </row>
    <row r="233" spans="2:6">
      <c r="B233" s="62" t="s">
        <v>139</v>
      </c>
      <c r="C233" s="64" t="s">
        <v>477</v>
      </c>
      <c r="D233" s="63" t="s">
        <v>145</v>
      </c>
      <c r="E233" s="173">
        <v>22700</v>
      </c>
      <c r="F233" s="174">
        <v>200</v>
      </c>
    </row>
    <row r="234" spans="2:6">
      <c r="B234" s="62" t="s">
        <v>139</v>
      </c>
      <c r="C234" s="64" t="s">
        <v>477</v>
      </c>
      <c r="D234" s="63" t="s">
        <v>146</v>
      </c>
      <c r="E234" s="173">
        <v>30150</v>
      </c>
      <c r="F234" s="174">
        <v>280</v>
      </c>
    </row>
    <row r="235" spans="2:6">
      <c r="B235" s="62" t="s">
        <v>139</v>
      </c>
      <c r="C235" s="62" t="s">
        <v>478</v>
      </c>
      <c r="D235" s="63" t="s">
        <v>145</v>
      </c>
      <c r="E235" s="173">
        <v>22340</v>
      </c>
      <c r="F235" s="174">
        <v>200</v>
      </c>
    </row>
    <row r="236" spans="2:6">
      <c r="B236" s="62" t="s">
        <v>139</v>
      </c>
      <c r="C236" s="64" t="s">
        <v>478</v>
      </c>
      <c r="D236" s="63" t="s">
        <v>146</v>
      </c>
      <c r="E236" s="173">
        <v>29790</v>
      </c>
      <c r="F236" s="174">
        <v>270</v>
      </c>
    </row>
    <row r="237" spans="2:6">
      <c r="B237" s="62" t="s">
        <v>139</v>
      </c>
      <c r="C237" s="64" t="s">
        <v>479</v>
      </c>
      <c r="D237" s="63" t="s">
        <v>145</v>
      </c>
      <c r="E237" s="173">
        <v>22050</v>
      </c>
      <c r="F237" s="174">
        <v>200</v>
      </c>
    </row>
    <row r="238" spans="2:6">
      <c r="B238" s="62" t="s">
        <v>139</v>
      </c>
      <c r="C238" s="64" t="s">
        <v>479</v>
      </c>
      <c r="D238" s="63" t="s">
        <v>146</v>
      </c>
      <c r="E238" s="173">
        <v>29500</v>
      </c>
      <c r="F238" s="174">
        <v>270</v>
      </c>
    </row>
    <row r="239" spans="2:6">
      <c r="B239" s="62" t="s">
        <v>139</v>
      </c>
      <c r="C239" s="62" t="s">
        <v>480</v>
      </c>
      <c r="D239" s="63" t="s">
        <v>145</v>
      </c>
      <c r="E239" s="173">
        <v>21820</v>
      </c>
      <c r="F239" s="174">
        <v>190</v>
      </c>
    </row>
    <row r="240" spans="2:6">
      <c r="B240" s="62" t="s">
        <v>139</v>
      </c>
      <c r="C240" s="64" t="s">
        <v>480</v>
      </c>
      <c r="D240" s="63" t="s">
        <v>146</v>
      </c>
      <c r="E240" s="173">
        <v>29270</v>
      </c>
      <c r="F240" s="174">
        <v>270</v>
      </c>
    </row>
    <row r="241" spans="2:6">
      <c r="B241" s="62" t="s">
        <v>140</v>
      </c>
      <c r="C241" s="62" t="s">
        <v>536</v>
      </c>
      <c r="D241" s="63" t="s">
        <v>145</v>
      </c>
      <c r="E241" s="173">
        <v>79400</v>
      </c>
      <c r="F241" s="174">
        <v>770</v>
      </c>
    </row>
    <row r="242" spans="2:6">
      <c r="B242" s="62" t="s">
        <v>140</v>
      </c>
      <c r="C242" s="64" t="s">
        <v>536</v>
      </c>
      <c r="D242" s="63" t="s">
        <v>146</v>
      </c>
      <c r="E242" s="173">
        <v>86650</v>
      </c>
      <c r="F242" s="174">
        <v>840</v>
      </c>
    </row>
    <row r="243" spans="2:6">
      <c r="B243" s="62" t="s">
        <v>140</v>
      </c>
      <c r="C243" s="64" t="s">
        <v>465</v>
      </c>
      <c r="D243" s="63" t="s">
        <v>145</v>
      </c>
      <c r="E243" s="173">
        <v>49450</v>
      </c>
      <c r="F243" s="174">
        <v>470</v>
      </c>
    </row>
    <row r="244" spans="2:6">
      <c r="B244" s="62" t="s">
        <v>140</v>
      </c>
      <c r="C244" s="64" t="s">
        <v>465</v>
      </c>
      <c r="D244" s="63" t="s">
        <v>146</v>
      </c>
      <c r="E244" s="173">
        <v>56700</v>
      </c>
      <c r="F244" s="174">
        <v>540</v>
      </c>
    </row>
    <row r="245" spans="2:6">
      <c r="B245" s="62" t="s">
        <v>140</v>
      </c>
      <c r="C245" s="62" t="s">
        <v>466</v>
      </c>
      <c r="D245" s="63" t="s">
        <v>145</v>
      </c>
      <c r="E245" s="173">
        <v>38720</v>
      </c>
      <c r="F245" s="174">
        <v>360</v>
      </c>
    </row>
    <row r="246" spans="2:6">
      <c r="B246" s="62" t="s">
        <v>140</v>
      </c>
      <c r="C246" s="64" t="s">
        <v>466</v>
      </c>
      <c r="D246" s="63" t="s">
        <v>146</v>
      </c>
      <c r="E246" s="173">
        <v>45970</v>
      </c>
      <c r="F246" s="174">
        <v>440</v>
      </c>
    </row>
    <row r="247" spans="2:6">
      <c r="B247" s="62" t="s">
        <v>140</v>
      </c>
      <c r="C247" s="64" t="s">
        <v>509</v>
      </c>
      <c r="D247" s="63" t="s">
        <v>145</v>
      </c>
      <c r="E247" s="173">
        <v>34410</v>
      </c>
      <c r="F247" s="174">
        <v>320</v>
      </c>
    </row>
    <row r="248" spans="2:6">
      <c r="B248" s="62" t="s">
        <v>140</v>
      </c>
      <c r="C248" s="64" t="s">
        <v>509</v>
      </c>
      <c r="D248" s="63" t="s">
        <v>146</v>
      </c>
      <c r="E248" s="173">
        <v>41660</v>
      </c>
      <c r="F248" s="174">
        <v>390</v>
      </c>
    </row>
    <row r="249" spans="2:6">
      <c r="B249" s="62" t="s">
        <v>140</v>
      </c>
      <c r="C249" s="62" t="s">
        <v>468</v>
      </c>
      <c r="D249" s="63" t="s">
        <v>145</v>
      </c>
      <c r="E249" s="173">
        <v>30550</v>
      </c>
      <c r="F249" s="174">
        <v>280</v>
      </c>
    </row>
    <row r="250" spans="2:6">
      <c r="B250" s="62" t="s">
        <v>140</v>
      </c>
      <c r="C250" s="64" t="s">
        <v>468</v>
      </c>
      <c r="D250" s="63" t="s">
        <v>146</v>
      </c>
      <c r="E250" s="173">
        <v>37800</v>
      </c>
      <c r="F250" s="174">
        <v>350</v>
      </c>
    </row>
    <row r="251" spans="2:6">
      <c r="B251" s="62" t="s">
        <v>140</v>
      </c>
      <c r="C251" s="64" t="s">
        <v>469</v>
      </c>
      <c r="D251" s="63" t="s">
        <v>145</v>
      </c>
      <c r="E251" s="173">
        <v>28280</v>
      </c>
      <c r="F251" s="174">
        <v>260</v>
      </c>
    </row>
    <row r="252" spans="2:6">
      <c r="B252" s="62" t="s">
        <v>140</v>
      </c>
      <c r="C252" s="64" t="s">
        <v>469</v>
      </c>
      <c r="D252" s="63" t="s">
        <v>146</v>
      </c>
      <c r="E252" s="173">
        <v>35530</v>
      </c>
      <c r="F252" s="174">
        <v>330</v>
      </c>
    </row>
    <row r="253" spans="2:6">
      <c r="B253" s="62" t="s">
        <v>140</v>
      </c>
      <c r="C253" s="62" t="s">
        <v>470</v>
      </c>
      <c r="D253" s="63" t="s">
        <v>145</v>
      </c>
      <c r="E253" s="173">
        <v>26730</v>
      </c>
      <c r="F253" s="174">
        <v>240</v>
      </c>
    </row>
    <row r="254" spans="2:6">
      <c r="B254" s="62" t="s">
        <v>140</v>
      </c>
      <c r="C254" s="64" t="s">
        <v>470</v>
      </c>
      <c r="D254" s="63" t="s">
        <v>146</v>
      </c>
      <c r="E254" s="173">
        <v>33980</v>
      </c>
      <c r="F254" s="174">
        <v>320</v>
      </c>
    </row>
    <row r="255" spans="2:6">
      <c r="B255" s="62" t="s">
        <v>140</v>
      </c>
      <c r="C255" s="64" t="s">
        <v>471</v>
      </c>
      <c r="D255" s="63" t="s">
        <v>145</v>
      </c>
      <c r="E255" s="173">
        <v>26300</v>
      </c>
      <c r="F255" s="174">
        <v>240</v>
      </c>
    </row>
    <row r="256" spans="2:6">
      <c r="B256" s="62" t="s">
        <v>140</v>
      </c>
      <c r="C256" s="64" t="s">
        <v>471</v>
      </c>
      <c r="D256" s="63" t="s">
        <v>146</v>
      </c>
      <c r="E256" s="173">
        <v>33550</v>
      </c>
      <c r="F256" s="174">
        <v>310</v>
      </c>
    </row>
    <row r="257" spans="2:6">
      <c r="B257" s="62" t="s">
        <v>140</v>
      </c>
      <c r="C257" s="62" t="s">
        <v>472</v>
      </c>
      <c r="D257" s="63" t="s">
        <v>145</v>
      </c>
      <c r="E257" s="173">
        <v>25410</v>
      </c>
      <c r="F257" s="174">
        <v>230</v>
      </c>
    </row>
    <row r="258" spans="2:6">
      <c r="B258" s="62" t="s">
        <v>140</v>
      </c>
      <c r="C258" s="62" t="s">
        <v>472</v>
      </c>
      <c r="D258" s="63" t="s">
        <v>146</v>
      </c>
      <c r="E258" s="173">
        <v>32660</v>
      </c>
      <c r="F258" s="174">
        <v>300</v>
      </c>
    </row>
    <row r="259" spans="2:6">
      <c r="B259" s="62" t="s">
        <v>140</v>
      </c>
      <c r="C259" s="62" t="s">
        <v>473</v>
      </c>
      <c r="D259" s="63" t="s">
        <v>145</v>
      </c>
      <c r="E259" s="173">
        <v>24700</v>
      </c>
      <c r="F259" s="174">
        <v>220</v>
      </c>
    </row>
    <row r="260" spans="2:6">
      <c r="B260" s="62" t="s">
        <v>140</v>
      </c>
      <c r="C260" s="62" t="s">
        <v>473</v>
      </c>
      <c r="D260" s="63" t="s">
        <v>146</v>
      </c>
      <c r="E260" s="173">
        <v>31950</v>
      </c>
      <c r="F260" s="174">
        <v>300</v>
      </c>
    </row>
    <row r="261" spans="2:6">
      <c r="B261" s="62" t="s">
        <v>140</v>
      </c>
      <c r="C261" s="62" t="s">
        <v>474</v>
      </c>
      <c r="D261" s="63" t="s">
        <v>145</v>
      </c>
      <c r="E261" s="173">
        <v>24150</v>
      </c>
      <c r="F261" s="174">
        <v>220</v>
      </c>
    </row>
    <row r="262" spans="2:6">
      <c r="B262" s="62" t="s">
        <v>140</v>
      </c>
      <c r="C262" s="64" t="s">
        <v>474</v>
      </c>
      <c r="D262" s="63" t="s">
        <v>146</v>
      </c>
      <c r="E262" s="173">
        <v>31400</v>
      </c>
      <c r="F262" s="174">
        <v>290</v>
      </c>
    </row>
    <row r="263" spans="2:6">
      <c r="B263" s="62" t="s">
        <v>140</v>
      </c>
      <c r="C263" s="64" t="s">
        <v>475</v>
      </c>
      <c r="D263" s="63" t="s">
        <v>145</v>
      </c>
      <c r="E263" s="173">
        <v>23310</v>
      </c>
      <c r="F263" s="174">
        <v>210</v>
      </c>
    </row>
    <row r="264" spans="2:6">
      <c r="B264" s="62" t="s">
        <v>140</v>
      </c>
      <c r="C264" s="64" t="s">
        <v>475</v>
      </c>
      <c r="D264" s="63" t="s">
        <v>146</v>
      </c>
      <c r="E264" s="173">
        <v>30560</v>
      </c>
      <c r="F264" s="174">
        <v>280</v>
      </c>
    </row>
    <row r="265" spans="2:6">
      <c r="B265" s="62" t="s">
        <v>140</v>
      </c>
      <c r="C265" s="62" t="s">
        <v>476</v>
      </c>
      <c r="D265" s="63" t="s">
        <v>145</v>
      </c>
      <c r="E265" s="173">
        <v>22690</v>
      </c>
      <c r="F265" s="174">
        <v>200</v>
      </c>
    </row>
    <row r="266" spans="2:6">
      <c r="B266" s="62" t="s">
        <v>140</v>
      </c>
      <c r="C266" s="64" t="s">
        <v>476</v>
      </c>
      <c r="D266" s="63" t="s">
        <v>146</v>
      </c>
      <c r="E266" s="173">
        <v>29940</v>
      </c>
      <c r="F266" s="174">
        <v>280</v>
      </c>
    </row>
    <row r="267" spans="2:6">
      <c r="B267" s="62" t="s">
        <v>140</v>
      </c>
      <c r="C267" s="64" t="s">
        <v>477</v>
      </c>
      <c r="D267" s="63" t="s">
        <v>145</v>
      </c>
      <c r="E267" s="173">
        <v>22240</v>
      </c>
      <c r="F267" s="174">
        <v>200</v>
      </c>
    </row>
    <row r="268" spans="2:6">
      <c r="B268" s="62" t="s">
        <v>140</v>
      </c>
      <c r="C268" s="64" t="s">
        <v>477</v>
      </c>
      <c r="D268" s="63" t="s">
        <v>146</v>
      </c>
      <c r="E268" s="173">
        <v>29490</v>
      </c>
      <c r="F268" s="174">
        <v>270</v>
      </c>
    </row>
    <row r="269" spans="2:6">
      <c r="B269" s="62" t="s">
        <v>140</v>
      </c>
      <c r="C269" s="62" t="s">
        <v>478</v>
      </c>
      <c r="D269" s="63" t="s">
        <v>145</v>
      </c>
      <c r="E269" s="173">
        <v>21890</v>
      </c>
      <c r="F269" s="174">
        <v>190</v>
      </c>
    </row>
    <row r="270" spans="2:6">
      <c r="B270" s="62" t="s">
        <v>140</v>
      </c>
      <c r="C270" s="64" t="s">
        <v>478</v>
      </c>
      <c r="D270" s="63" t="s">
        <v>146</v>
      </c>
      <c r="E270" s="173">
        <v>29140</v>
      </c>
      <c r="F270" s="174">
        <v>270</v>
      </c>
    </row>
    <row r="271" spans="2:6">
      <c r="B271" s="62" t="s">
        <v>140</v>
      </c>
      <c r="C271" s="64" t="s">
        <v>479</v>
      </c>
      <c r="D271" s="63" t="s">
        <v>145</v>
      </c>
      <c r="E271" s="173">
        <v>21610</v>
      </c>
      <c r="F271" s="174">
        <v>190</v>
      </c>
    </row>
    <row r="272" spans="2:6">
      <c r="B272" s="62" t="s">
        <v>140</v>
      </c>
      <c r="C272" s="64" t="s">
        <v>479</v>
      </c>
      <c r="D272" s="63" t="s">
        <v>146</v>
      </c>
      <c r="E272" s="173">
        <v>28860</v>
      </c>
      <c r="F272" s="174">
        <v>260</v>
      </c>
    </row>
    <row r="273" spans="2:6">
      <c r="B273" s="62" t="s">
        <v>140</v>
      </c>
      <c r="C273" s="62" t="s">
        <v>480</v>
      </c>
      <c r="D273" s="63" t="s">
        <v>145</v>
      </c>
      <c r="E273" s="173">
        <v>21380</v>
      </c>
      <c r="F273" s="174">
        <v>190</v>
      </c>
    </row>
    <row r="274" spans="2:6">
      <c r="B274" s="62" t="s">
        <v>140</v>
      </c>
      <c r="C274" s="64" t="s">
        <v>480</v>
      </c>
      <c r="D274" s="63" t="s">
        <v>146</v>
      </c>
      <c r="E274" s="173">
        <v>28630</v>
      </c>
      <c r="F274" s="174">
        <v>260</v>
      </c>
    </row>
  </sheetData>
  <mergeCells count="14">
    <mergeCell ref="H21:H22"/>
    <mergeCell ref="H23:H24"/>
    <mergeCell ref="H25:H26"/>
    <mergeCell ref="H7:H8"/>
    <mergeCell ref="H9:H10"/>
    <mergeCell ref="H11:H12"/>
    <mergeCell ref="H13:H14"/>
    <mergeCell ref="H15:H16"/>
    <mergeCell ref="H17:H18"/>
    <mergeCell ref="I2:M2"/>
    <mergeCell ref="N2:R2"/>
    <mergeCell ref="H3:H4"/>
    <mergeCell ref="H5:H6"/>
    <mergeCell ref="H19:H20"/>
  </mergeCells>
  <phoneticPr fontId="1"/>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CF568-1DD6-4CE1-BAFB-AE29BA82317A}">
  <sheetPr>
    <tabColor rgb="FF92D050"/>
  </sheetPr>
  <dimension ref="A1:BP580"/>
  <sheetViews>
    <sheetView zoomScale="80" zoomScaleNormal="80" workbookViewId="0">
      <selection activeCell="Q71" sqref="Q71:R71"/>
    </sheetView>
  </sheetViews>
  <sheetFormatPr defaultColWidth="9" defaultRowHeight="16.2"/>
  <cols>
    <col min="1" max="1" width="1.59765625" style="2" customWidth="1"/>
    <col min="2" max="5" width="7.3984375" style="2" customWidth="1"/>
    <col min="6" max="6" width="1.3984375" style="2" customWidth="1"/>
    <col min="7" max="7" width="5.5" style="2" customWidth="1"/>
    <col min="8" max="9" width="9" style="30"/>
    <col min="10" max="10" width="9" style="2"/>
    <col min="11" max="11" width="9" style="2" customWidth="1"/>
    <col min="12" max="12" width="1.59765625" style="2" customWidth="1"/>
    <col min="13" max="14" width="9.09765625" style="2" customWidth="1"/>
    <col min="15" max="15" width="1.59765625" style="2" customWidth="1"/>
    <col min="16" max="16" width="4.5" style="2" customWidth="1"/>
    <col min="17" max="18" width="6" style="30" customWidth="1"/>
    <col min="19" max="26" width="7.09765625" style="27" customWidth="1"/>
    <col min="27" max="27" width="1.69921875" style="2" customWidth="1"/>
    <col min="28" max="28" width="4.5" style="2" customWidth="1"/>
    <col min="29" max="30" width="6" style="30" customWidth="1"/>
    <col min="31" max="38" width="7.09765625" style="27" customWidth="1"/>
    <col min="39" max="39" width="1.5" style="2" customWidth="1"/>
    <col min="40" max="40" width="5.19921875" style="2" customWidth="1"/>
    <col min="41" max="48" width="7" style="2" customWidth="1"/>
    <col min="49" max="49" width="1.59765625" style="2" customWidth="1"/>
    <col min="50" max="50" width="5.19921875" style="2" customWidth="1"/>
    <col min="51" max="58" width="7" style="2" customWidth="1"/>
    <col min="59" max="59" width="1.59765625" style="2" customWidth="1"/>
    <col min="60" max="60" width="5.19921875" style="2" customWidth="1"/>
    <col min="61" max="68" width="7" style="2" customWidth="1"/>
    <col min="69" max="16384" width="9" style="2"/>
  </cols>
  <sheetData>
    <row r="1" spans="1:59" ht="8.25" customHeight="1" thickBot="1"/>
    <row r="2" spans="1:59" s="60" customFormat="1" ht="16.5" customHeight="1" thickBot="1">
      <c r="A2" s="54"/>
      <c r="B2" s="738" t="s">
        <v>578</v>
      </c>
      <c r="C2" s="739"/>
      <c r="D2" s="739"/>
      <c r="E2" s="740"/>
      <c r="F2" s="54"/>
      <c r="G2" s="54"/>
      <c r="H2" s="54"/>
    </row>
    <row r="3" spans="1:59">
      <c r="B3" s="90" t="s">
        <v>316</v>
      </c>
      <c r="G3" s="57"/>
      <c r="P3" s="2" t="s">
        <v>319</v>
      </c>
      <c r="AB3" s="2" t="s">
        <v>322</v>
      </c>
      <c r="AN3" s="753" t="s">
        <v>417</v>
      </c>
      <c r="AO3" s="753"/>
    </row>
    <row r="4" spans="1:59" ht="32.4">
      <c r="B4" s="118" t="s">
        <v>162</v>
      </c>
      <c r="C4" s="117" t="s">
        <v>105</v>
      </c>
      <c r="D4" s="113" t="s">
        <v>299</v>
      </c>
      <c r="E4" s="3" t="s">
        <v>304</v>
      </c>
      <c r="G4" s="573" t="s">
        <v>17</v>
      </c>
      <c r="H4" s="73" t="s">
        <v>162</v>
      </c>
      <c r="I4" s="83" t="s">
        <v>105</v>
      </c>
      <c r="J4" s="83" t="s">
        <v>299</v>
      </c>
      <c r="K4" s="105" t="s">
        <v>304</v>
      </c>
      <c r="M4" s="276"/>
      <c r="N4" s="105" t="s">
        <v>304</v>
      </c>
      <c r="P4" s="764"/>
      <c r="Q4" s="760" t="s">
        <v>321</v>
      </c>
      <c r="R4" s="761"/>
      <c r="S4" s="759" t="s">
        <v>11</v>
      </c>
      <c r="T4" s="759"/>
      <c r="U4" s="759"/>
      <c r="V4" s="759"/>
      <c r="W4" s="759" t="s">
        <v>12</v>
      </c>
      <c r="X4" s="759"/>
      <c r="Y4" s="759"/>
      <c r="Z4" s="759"/>
      <c r="AA4" s="28"/>
      <c r="AB4" s="759"/>
      <c r="AC4" s="766" t="s">
        <v>321</v>
      </c>
      <c r="AD4" s="767"/>
      <c r="AE4" s="759" t="s">
        <v>11</v>
      </c>
      <c r="AF4" s="759"/>
      <c r="AG4" s="759"/>
      <c r="AH4" s="759"/>
      <c r="AI4" s="759" t="s">
        <v>12</v>
      </c>
      <c r="AJ4" s="759"/>
      <c r="AK4" s="759"/>
      <c r="AL4" s="759"/>
      <c r="AN4" s="57" t="s">
        <v>350</v>
      </c>
    </row>
    <row r="5" spans="1:59">
      <c r="B5" s="64" t="s">
        <v>112</v>
      </c>
      <c r="C5" s="64" t="s">
        <v>535</v>
      </c>
      <c r="D5" s="64" t="s">
        <v>300</v>
      </c>
      <c r="E5" s="242">
        <v>0.01</v>
      </c>
      <c r="G5" s="573"/>
      <c r="H5" s="64">
        <f>基本情報!$C$4</f>
        <v>0</v>
      </c>
      <c r="I5" s="64" t="str">
        <f>利用定員!P35</f>
        <v/>
      </c>
      <c r="J5" s="1" t="str">
        <f>IF(②③加減算!O9="","",②③加減算!O9)</f>
        <v/>
      </c>
      <c r="K5" s="106" t="str">
        <f>IFERROR(IF(J4="",0,DGET($B$4:$E$580,K4,H4:J5)),"")</f>
        <v/>
      </c>
      <c r="M5" s="1" t="s">
        <v>17</v>
      </c>
      <c r="N5" s="244" t="str">
        <f>K5</f>
        <v/>
      </c>
      <c r="P5" s="764"/>
      <c r="Q5" s="762"/>
      <c r="R5" s="763"/>
      <c r="S5" s="172" t="s">
        <v>317</v>
      </c>
      <c r="T5" s="172" t="s">
        <v>216</v>
      </c>
      <c r="U5" s="172" t="s">
        <v>217</v>
      </c>
      <c r="V5" s="172" t="s">
        <v>10</v>
      </c>
      <c r="W5" s="172" t="s">
        <v>317</v>
      </c>
      <c r="X5" s="172" t="s">
        <v>216</v>
      </c>
      <c r="Y5" s="172" t="s">
        <v>217</v>
      </c>
      <c r="Z5" s="172" t="s">
        <v>10</v>
      </c>
      <c r="AA5" s="28"/>
      <c r="AB5" s="759"/>
      <c r="AC5" s="768"/>
      <c r="AD5" s="769"/>
      <c r="AE5" s="172" t="s">
        <v>317</v>
      </c>
      <c r="AF5" s="172" t="s">
        <v>216</v>
      </c>
      <c r="AG5" s="172" t="s">
        <v>217</v>
      </c>
      <c r="AH5" s="172" t="s">
        <v>10</v>
      </c>
      <c r="AI5" s="172" t="s">
        <v>317</v>
      </c>
      <c r="AJ5" s="172" t="s">
        <v>216</v>
      </c>
      <c r="AK5" s="172" t="s">
        <v>217</v>
      </c>
      <c r="AL5" s="172" t="s">
        <v>10</v>
      </c>
      <c r="AN5" s="765" t="s">
        <v>349</v>
      </c>
      <c r="AO5" s="759" t="s">
        <v>11</v>
      </c>
      <c r="AP5" s="759"/>
      <c r="AQ5" s="759"/>
      <c r="AR5" s="759"/>
      <c r="AS5" s="759" t="s">
        <v>12</v>
      </c>
      <c r="AT5" s="759"/>
      <c r="AU5" s="759"/>
      <c r="AV5" s="759"/>
      <c r="AW5" s="104"/>
      <c r="BG5" s="104"/>
    </row>
    <row r="6" spans="1:59">
      <c r="B6" s="64" t="s">
        <v>112</v>
      </c>
      <c r="C6" s="64" t="s">
        <v>464</v>
      </c>
      <c r="D6" s="64" t="s">
        <v>300</v>
      </c>
      <c r="E6" s="242">
        <v>0.01</v>
      </c>
      <c r="G6" s="573" t="s">
        <v>18</v>
      </c>
      <c r="H6" s="73" t="s">
        <v>162</v>
      </c>
      <c r="I6" s="83" t="s">
        <v>105</v>
      </c>
      <c r="J6" s="83" t="s">
        <v>299</v>
      </c>
      <c r="K6" s="105" t="s">
        <v>304</v>
      </c>
      <c r="M6" s="1" t="s">
        <v>18</v>
      </c>
      <c r="N6" s="244" t="str">
        <f>K7</f>
        <v/>
      </c>
      <c r="P6" s="561" t="s">
        <v>17</v>
      </c>
      <c r="Q6" s="613" t="s">
        <v>79</v>
      </c>
      <c r="R6" s="614"/>
      <c r="S6" s="196">
        <f>'②③基本分（本園）'!M6</f>
        <v>0</v>
      </c>
      <c r="T6" s="196">
        <f>'②③基本分（本園）'!N6</f>
        <v>0</v>
      </c>
      <c r="U6" s="196">
        <f>'②③基本分（本園）'!O6</f>
        <v>0</v>
      </c>
      <c r="V6" s="196">
        <f>'②③基本分（本園）'!P6</f>
        <v>0</v>
      </c>
      <c r="W6" s="196">
        <f>'②③基本分（本園）'!Q6</f>
        <v>0</v>
      </c>
      <c r="X6" s="196">
        <f>'②③基本分（本園）'!R6</f>
        <v>0</v>
      </c>
      <c r="Y6" s="196">
        <f>'②③基本分（本園）'!S6</f>
        <v>0</v>
      </c>
      <c r="Z6" s="196">
        <f>'②③基本分（本園）'!T6</f>
        <v>0</v>
      </c>
      <c r="AB6" s="561" t="s">
        <v>17</v>
      </c>
      <c r="AC6" s="613" t="s">
        <v>79</v>
      </c>
      <c r="AD6" s="614"/>
      <c r="AE6" s="196">
        <f>'②③基本分（分園）'!M6</f>
        <v>0</v>
      </c>
      <c r="AF6" s="196">
        <f>'②③基本分（分園）'!N6</f>
        <v>0</v>
      </c>
      <c r="AG6" s="196">
        <f>'②③基本分（分園）'!O6</f>
        <v>0</v>
      </c>
      <c r="AH6" s="196">
        <f>'②③基本分（分園）'!P6</f>
        <v>0</v>
      </c>
      <c r="AI6" s="196">
        <f>'②③基本分（分園）'!Q6</f>
        <v>0</v>
      </c>
      <c r="AJ6" s="196">
        <f>'②③基本分（分園）'!R6</f>
        <v>0</v>
      </c>
      <c r="AK6" s="196">
        <f>'②③基本分（分園）'!S6</f>
        <v>0</v>
      </c>
      <c r="AL6" s="196">
        <f>'②③基本分（分園）'!T6</f>
        <v>0</v>
      </c>
      <c r="AN6" s="765"/>
      <c r="AO6" s="172" t="s">
        <v>317</v>
      </c>
      <c r="AP6" s="172" t="s">
        <v>216</v>
      </c>
      <c r="AQ6" s="172" t="s">
        <v>217</v>
      </c>
      <c r="AR6" s="172" t="s">
        <v>10</v>
      </c>
      <c r="AS6" s="172" t="s">
        <v>317</v>
      </c>
      <c r="AT6" s="172" t="s">
        <v>216</v>
      </c>
      <c r="AU6" s="172" t="s">
        <v>217</v>
      </c>
      <c r="AV6" s="172" t="s">
        <v>10</v>
      </c>
      <c r="AW6" s="104"/>
      <c r="BG6" s="104"/>
    </row>
    <row r="7" spans="1:59" ht="18">
      <c r="B7" s="64" t="s">
        <v>112</v>
      </c>
      <c r="C7" s="64" t="s">
        <v>141</v>
      </c>
      <c r="D7" s="64" t="s">
        <v>300</v>
      </c>
      <c r="E7" s="242">
        <v>0.01</v>
      </c>
      <c r="G7" s="573"/>
      <c r="H7" s="64">
        <f>基本情報!$C$4</f>
        <v>0</v>
      </c>
      <c r="I7" s="64" t="str">
        <f>利用定員!P36</f>
        <v/>
      </c>
      <c r="J7" s="1" t="str">
        <f>IF(②③加減算!O10="","",②③加減算!O10)</f>
        <v/>
      </c>
      <c r="K7" s="106" t="str">
        <f>IFERROR(IF(J6="",0,DGET($B$4:$E$580,K6,H6:J7)),"")</f>
        <v/>
      </c>
      <c r="M7" s="1" t="s">
        <v>19</v>
      </c>
      <c r="N7" s="244" t="str">
        <f>K9</f>
        <v/>
      </c>
      <c r="P7" s="706"/>
      <c r="Q7" s="613" t="s">
        <v>247</v>
      </c>
      <c r="R7" s="614"/>
      <c r="S7" s="196">
        <f>'②③基本分（本園）'!M22</f>
        <v>0</v>
      </c>
      <c r="T7" s="196">
        <f>'②③基本分（本園）'!N22</f>
        <v>0</v>
      </c>
      <c r="U7" s="196">
        <f>'②③基本分（本園）'!O22</f>
        <v>0</v>
      </c>
      <c r="V7" s="196">
        <f>'②③基本分（本園）'!P22</f>
        <v>0</v>
      </c>
      <c r="W7" s="196">
        <f>'②③基本分（本園）'!Q22</f>
        <v>0</v>
      </c>
      <c r="X7" s="196">
        <f>'②③基本分（本園）'!R22</f>
        <v>0</v>
      </c>
      <c r="Y7" s="196">
        <f>'②③基本分（本園）'!S22</f>
        <v>0</v>
      </c>
      <c r="Z7" s="196">
        <f>'②③基本分（本園）'!T22</f>
        <v>0</v>
      </c>
      <c r="AB7" s="706"/>
      <c r="AC7" s="613" t="s">
        <v>247</v>
      </c>
      <c r="AD7" s="614"/>
      <c r="AE7" s="196">
        <f>'②③基本分（分園）'!M22</f>
        <v>0</v>
      </c>
      <c r="AF7" s="196">
        <f>'②③基本分（分園）'!N22</f>
        <v>0</v>
      </c>
      <c r="AG7" s="196">
        <f>'②③基本分（分園）'!O22</f>
        <v>0</v>
      </c>
      <c r="AH7" s="196">
        <f>'②③基本分（分園）'!P22</f>
        <v>0</v>
      </c>
      <c r="AI7" s="196">
        <f>'②③基本分（分園）'!Q22</f>
        <v>0</v>
      </c>
      <c r="AJ7" s="196">
        <f>'②③基本分（分園）'!R22</f>
        <v>0</v>
      </c>
      <c r="AK7" s="196">
        <f>'②③基本分（分園）'!S22</f>
        <v>0</v>
      </c>
      <c r="AL7" s="196">
        <f>'②③基本分（分園）'!T22</f>
        <v>0</v>
      </c>
      <c r="AN7" s="157" t="s">
        <v>347</v>
      </c>
      <c r="AO7" s="171">
        <f t="shared" ref="AO7:AV7" si="0">IFERROR(-S16,0)</f>
        <v>0</v>
      </c>
      <c r="AP7" s="171">
        <f t="shared" si="0"/>
        <v>0</v>
      </c>
      <c r="AQ7" s="171">
        <f t="shared" si="0"/>
        <v>0</v>
      </c>
      <c r="AR7" s="171">
        <f t="shared" si="0"/>
        <v>0</v>
      </c>
      <c r="AS7" s="171">
        <f t="shared" si="0"/>
        <v>0</v>
      </c>
      <c r="AT7" s="171">
        <f t="shared" si="0"/>
        <v>0</v>
      </c>
      <c r="AU7" s="171">
        <f t="shared" si="0"/>
        <v>0</v>
      </c>
      <c r="AV7" s="171">
        <f t="shared" si="0"/>
        <v>0</v>
      </c>
      <c r="AW7" s="104"/>
      <c r="BG7" s="104"/>
    </row>
    <row r="8" spans="1:59" ht="18">
      <c r="B8" s="64" t="s">
        <v>112</v>
      </c>
      <c r="C8" s="64" t="s">
        <v>142</v>
      </c>
      <c r="D8" s="64" t="s">
        <v>300</v>
      </c>
      <c r="E8" s="242">
        <v>0.01</v>
      </c>
      <c r="G8" s="573" t="s">
        <v>19</v>
      </c>
      <c r="H8" s="73" t="s">
        <v>162</v>
      </c>
      <c r="I8" s="83" t="s">
        <v>105</v>
      </c>
      <c r="J8" s="83" t="s">
        <v>299</v>
      </c>
      <c r="K8" s="105" t="s">
        <v>304</v>
      </c>
      <c r="M8" s="1" t="s">
        <v>20</v>
      </c>
      <c r="N8" s="244" t="str">
        <f>K11</f>
        <v/>
      </c>
      <c r="P8" s="706"/>
      <c r="Q8" s="741" t="s">
        <v>216</v>
      </c>
      <c r="R8" s="33" t="s">
        <v>79</v>
      </c>
      <c r="S8" s="198"/>
      <c r="T8" s="196">
        <f>②③３歳!$I$5</f>
        <v>0</v>
      </c>
      <c r="U8" s="198"/>
      <c r="V8" s="198"/>
      <c r="W8" s="198"/>
      <c r="X8" s="196">
        <f>②③３歳!$I$5</f>
        <v>0</v>
      </c>
      <c r="Y8" s="198"/>
      <c r="Z8" s="198"/>
      <c r="AB8" s="706"/>
      <c r="AC8" s="741" t="s">
        <v>216</v>
      </c>
      <c r="AD8" s="33" t="s">
        <v>79</v>
      </c>
      <c r="AE8" s="198"/>
      <c r="AF8" s="196">
        <f>②③３歳!$I$5</f>
        <v>0</v>
      </c>
      <c r="AG8" s="198"/>
      <c r="AH8" s="198"/>
      <c r="AI8" s="198"/>
      <c r="AJ8" s="196">
        <f>②③３歳!$I$5</f>
        <v>0</v>
      </c>
      <c r="AK8" s="198"/>
      <c r="AL8" s="198"/>
      <c r="AN8" s="157" t="s">
        <v>18</v>
      </c>
      <c r="AO8" s="171">
        <f t="shared" ref="AO8:AV8" si="1">IFERROR(-S29,0)</f>
        <v>0</v>
      </c>
      <c r="AP8" s="171">
        <f t="shared" si="1"/>
        <v>0</v>
      </c>
      <c r="AQ8" s="171">
        <f t="shared" si="1"/>
        <v>0</v>
      </c>
      <c r="AR8" s="171">
        <f t="shared" si="1"/>
        <v>0</v>
      </c>
      <c r="AS8" s="171">
        <f t="shared" si="1"/>
        <v>0</v>
      </c>
      <c r="AT8" s="171">
        <f t="shared" si="1"/>
        <v>0</v>
      </c>
      <c r="AU8" s="171">
        <f t="shared" si="1"/>
        <v>0</v>
      </c>
      <c r="AV8" s="171">
        <f t="shared" si="1"/>
        <v>0</v>
      </c>
      <c r="AW8" s="104"/>
      <c r="BG8" s="104"/>
    </row>
    <row r="9" spans="1:59" ht="18">
      <c r="B9" s="64" t="s">
        <v>112</v>
      </c>
      <c r="C9" s="64" t="s">
        <v>143</v>
      </c>
      <c r="D9" s="64" t="s">
        <v>300</v>
      </c>
      <c r="E9" s="242">
        <v>0.01</v>
      </c>
      <c r="G9" s="573"/>
      <c r="H9" s="64">
        <f>基本情報!$C$4</f>
        <v>0</v>
      </c>
      <c r="I9" s="64" t="str">
        <f>利用定員!P37</f>
        <v/>
      </c>
      <c r="J9" s="1" t="str">
        <f>IF(②③加減算!O11="","",②③加減算!O11)</f>
        <v/>
      </c>
      <c r="K9" s="106" t="str">
        <f>IFERROR(IF(J8="",0,DGET($B$4:$E$580,K8,H8:J9)),"")</f>
        <v/>
      </c>
      <c r="M9" s="1" t="s">
        <v>21</v>
      </c>
      <c r="N9" s="244" t="str">
        <f>K13</f>
        <v/>
      </c>
      <c r="P9" s="706"/>
      <c r="Q9" s="742"/>
      <c r="R9" s="33" t="s">
        <v>247</v>
      </c>
      <c r="S9" s="198"/>
      <c r="T9" s="196">
        <f>②③３歳!$K$5</f>
        <v>0</v>
      </c>
      <c r="U9" s="198"/>
      <c r="V9" s="198"/>
      <c r="W9" s="198"/>
      <c r="X9" s="196">
        <f>②③３歳!$K$5</f>
        <v>0</v>
      </c>
      <c r="Y9" s="198"/>
      <c r="Z9" s="198"/>
      <c r="AB9" s="706"/>
      <c r="AC9" s="742"/>
      <c r="AD9" s="33" t="s">
        <v>247</v>
      </c>
      <c r="AE9" s="198"/>
      <c r="AF9" s="196">
        <f>②③３歳!$K$5</f>
        <v>0</v>
      </c>
      <c r="AG9" s="198"/>
      <c r="AH9" s="198"/>
      <c r="AI9" s="198"/>
      <c r="AJ9" s="196">
        <f>②③３歳!$K$5</f>
        <v>0</v>
      </c>
      <c r="AK9" s="198"/>
      <c r="AL9" s="198"/>
      <c r="AN9" s="157" t="s">
        <v>19</v>
      </c>
      <c r="AO9" s="171">
        <f t="shared" ref="AO9:AV9" si="2">IFERROR(-S42,0)</f>
        <v>0</v>
      </c>
      <c r="AP9" s="171">
        <f t="shared" si="2"/>
        <v>0</v>
      </c>
      <c r="AQ9" s="171">
        <f t="shared" si="2"/>
        <v>0</v>
      </c>
      <c r="AR9" s="171">
        <f t="shared" si="2"/>
        <v>0</v>
      </c>
      <c r="AS9" s="171">
        <f t="shared" si="2"/>
        <v>0</v>
      </c>
      <c r="AT9" s="171">
        <f t="shared" si="2"/>
        <v>0</v>
      </c>
      <c r="AU9" s="171">
        <f t="shared" si="2"/>
        <v>0</v>
      </c>
      <c r="AV9" s="171">
        <f t="shared" si="2"/>
        <v>0</v>
      </c>
      <c r="AW9" s="104"/>
      <c r="BG9" s="104"/>
    </row>
    <row r="10" spans="1:59" ht="18" customHeight="1">
      <c r="B10" s="64" t="s">
        <v>112</v>
      </c>
      <c r="C10" s="64" t="s">
        <v>120</v>
      </c>
      <c r="D10" s="64" t="s">
        <v>300</v>
      </c>
      <c r="E10" s="242">
        <v>0.01</v>
      </c>
      <c r="G10" s="573" t="s">
        <v>20</v>
      </c>
      <c r="H10" s="73" t="s">
        <v>162</v>
      </c>
      <c r="I10" s="83" t="s">
        <v>105</v>
      </c>
      <c r="J10" s="83" t="s">
        <v>299</v>
      </c>
      <c r="K10" s="105" t="s">
        <v>304</v>
      </c>
      <c r="M10" s="1" t="s">
        <v>22</v>
      </c>
      <c r="N10" s="244" t="str">
        <f>K15</f>
        <v/>
      </c>
      <c r="P10" s="706"/>
      <c r="Q10" s="747" t="s">
        <v>602</v>
      </c>
      <c r="R10" s="33" t="s">
        <v>79</v>
      </c>
      <c r="S10" s="196">
        <f>②③４歳!I5</f>
        <v>0</v>
      </c>
      <c r="T10" s="198"/>
      <c r="U10" s="198"/>
      <c r="V10" s="198"/>
      <c r="W10" s="196">
        <f>②③４歳!I5</f>
        <v>0</v>
      </c>
      <c r="X10" s="198"/>
      <c r="Y10" s="198"/>
      <c r="Z10" s="198"/>
      <c r="AB10" s="706"/>
      <c r="AC10" s="748" t="s">
        <v>602</v>
      </c>
      <c r="AD10" s="33" t="s">
        <v>79</v>
      </c>
      <c r="AE10" s="196">
        <f>②③４歳!I5</f>
        <v>0</v>
      </c>
      <c r="AF10" s="198"/>
      <c r="AG10" s="198"/>
      <c r="AH10" s="198"/>
      <c r="AI10" s="196">
        <f>②③４歳!I5</f>
        <v>0</v>
      </c>
      <c r="AJ10" s="198"/>
      <c r="AK10" s="198"/>
      <c r="AL10" s="198"/>
      <c r="AM10" s="292"/>
      <c r="AN10" s="157" t="s">
        <v>20</v>
      </c>
      <c r="AO10" s="171">
        <f t="shared" ref="AO10:AV10" si="3">IFERROR(-S55,0)</f>
        <v>0</v>
      </c>
      <c r="AP10" s="171">
        <f t="shared" si="3"/>
        <v>0</v>
      </c>
      <c r="AQ10" s="171">
        <f t="shared" si="3"/>
        <v>0</v>
      </c>
      <c r="AR10" s="171">
        <f t="shared" si="3"/>
        <v>0</v>
      </c>
      <c r="AS10" s="171">
        <f t="shared" si="3"/>
        <v>0</v>
      </c>
      <c r="AT10" s="171">
        <f t="shared" si="3"/>
        <v>0</v>
      </c>
      <c r="AU10" s="171">
        <f t="shared" si="3"/>
        <v>0</v>
      </c>
      <c r="AV10" s="171">
        <f t="shared" si="3"/>
        <v>0</v>
      </c>
      <c r="AW10" s="104"/>
      <c r="BG10" s="104"/>
    </row>
    <row r="11" spans="1:59" ht="18">
      <c r="B11" s="64" t="s">
        <v>112</v>
      </c>
      <c r="C11" s="64" t="s">
        <v>121</v>
      </c>
      <c r="D11" s="64" t="s">
        <v>300</v>
      </c>
      <c r="E11" s="242">
        <v>0.01</v>
      </c>
      <c r="G11" s="573"/>
      <c r="H11" s="64">
        <f>基本情報!$C$4</f>
        <v>0</v>
      </c>
      <c r="I11" s="64" t="str">
        <f>利用定員!P38</f>
        <v/>
      </c>
      <c r="J11" s="1" t="str">
        <f>IF(②③加減算!O12="","",②③加減算!O12)</f>
        <v/>
      </c>
      <c r="K11" s="106" t="str">
        <f>IFERROR(IF(J10="",0,DGET($B$4:$E$580,K10,H10:J11)),"")</f>
        <v/>
      </c>
      <c r="M11" s="1" t="s">
        <v>23</v>
      </c>
      <c r="N11" s="244" t="str">
        <f>K17</f>
        <v/>
      </c>
      <c r="P11" s="706"/>
      <c r="Q11" s="742"/>
      <c r="R11" s="33" t="s">
        <v>247</v>
      </c>
      <c r="S11" s="196">
        <f>②③４歳!K5</f>
        <v>0</v>
      </c>
      <c r="T11" s="198"/>
      <c r="U11" s="198"/>
      <c r="V11" s="198"/>
      <c r="W11" s="196">
        <f>②③４歳!K5</f>
        <v>0</v>
      </c>
      <c r="X11" s="198"/>
      <c r="Y11" s="198"/>
      <c r="Z11" s="198"/>
      <c r="AB11" s="706"/>
      <c r="AC11" s="749"/>
      <c r="AD11" s="33" t="s">
        <v>247</v>
      </c>
      <c r="AE11" s="196">
        <f>②③４歳!K5</f>
        <v>0</v>
      </c>
      <c r="AF11" s="198"/>
      <c r="AG11" s="198"/>
      <c r="AH11" s="198"/>
      <c r="AI11" s="196">
        <f>②③４歳!K5</f>
        <v>0</v>
      </c>
      <c r="AJ11" s="198"/>
      <c r="AK11" s="198"/>
      <c r="AL11" s="198"/>
      <c r="AM11" s="292"/>
      <c r="AN11" s="157" t="s">
        <v>21</v>
      </c>
      <c r="AO11" s="171">
        <f t="shared" ref="AO11:AV11" si="4">IFERROR(-S68,0)</f>
        <v>0</v>
      </c>
      <c r="AP11" s="171">
        <f t="shared" si="4"/>
        <v>0</v>
      </c>
      <c r="AQ11" s="171">
        <f t="shared" si="4"/>
        <v>0</v>
      </c>
      <c r="AR11" s="171">
        <f t="shared" si="4"/>
        <v>0</v>
      </c>
      <c r="AS11" s="171">
        <f t="shared" si="4"/>
        <v>0</v>
      </c>
      <c r="AT11" s="171">
        <f t="shared" si="4"/>
        <v>0</v>
      </c>
      <c r="AU11" s="171">
        <f t="shared" si="4"/>
        <v>0</v>
      </c>
      <c r="AV11" s="171">
        <f t="shared" si="4"/>
        <v>0</v>
      </c>
      <c r="AW11" s="104"/>
      <c r="BG11" s="104"/>
    </row>
    <row r="12" spans="1:59" ht="18">
      <c r="B12" s="62" t="s">
        <v>112</v>
      </c>
      <c r="C12" s="62" t="s">
        <v>122</v>
      </c>
      <c r="D12" s="64" t="s">
        <v>300</v>
      </c>
      <c r="E12" s="242">
        <v>0.01</v>
      </c>
      <c r="G12" s="573" t="s">
        <v>21</v>
      </c>
      <c r="H12" s="73" t="s">
        <v>162</v>
      </c>
      <c r="I12" s="83" t="s">
        <v>105</v>
      </c>
      <c r="J12" s="83" t="s">
        <v>299</v>
      </c>
      <c r="K12" s="105" t="s">
        <v>304</v>
      </c>
      <c r="M12" s="1" t="s">
        <v>207</v>
      </c>
      <c r="N12" s="244" t="str">
        <f>K19</f>
        <v/>
      </c>
      <c r="P12" s="706"/>
      <c r="Q12" s="741" t="s">
        <v>320</v>
      </c>
      <c r="R12" s="33" t="s">
        <v>79</v>
      </c>
      <c r="S12" s="196">
        <f>②③夜間!$K$5</f>
        <v>0</v>
      </c>
      <c r="T12" s="196">
        <f>②③夜間!$K$5</f>
        <v>0</v>
      </c>
      <c r="U12" s="196">
        <f>②③夜間!$K$7</f>
        <v>0</v>
      </c>
      <c r="V12" s="196">
        <f>②③夜間!$K$7</f>
        <v>0</v>
      </c>
      <c r="W12" s="196">
        <f>②③夜間!$K$5</f>
        <v>0</v>
      </c>
      <c r="X12" s="196">
        <f>②③夜間!$K$5</f>
        <v>0</v>
      </c>
      <c r="Y12" s="196">
        <f>②③夜間!$K$7</f>
        <v>0</v>
      </c>
      <c r="Z12" s="196">
        <f>②③夜間!$K$7</f>
        <v>0</v>
      </c>
      <c r="AB12" s="706"/>
      <c r="AC12" s="741" t="s">
        <v>320</v>
      </c>
      <c r="AD12" s="33" t="s">
        <v>79</v>
      </c>
      <c r="AE12" s="196">
        <f>②③夜間!$K$5</f>
        <v>0</v>
      </c>
      <c r="AF12" s="196">
        <f>②③夜間!$K$5</f>
        <v>0</v>
      </c>
      <c r="AG12" s="196">
        <f>②③夜間!$K$7</f>
        <v>0</v>
      </c>
      <c r="AH12" s="196">
        <f>②③夜間!$K$7</f>
        <v>0</v>
      </c>
      <c r="AI12" s="196">
        <f>②③夜間!$K$5</f>
        <v>0</v>
      </c>
      <c r="AJ12" s="196">
        <f>②③夜間!$K$5</f>
        <v>0</v>
      </c>
      <c r="AK12" s="196">
        <f>②③夜間!$K$7</f>
        <v>0</v>
      </c>
      <c r="AL12" s="196">
        <f>②③夜間!$K$7</f>
        <v>0</v>
      </c>
      <c r="AN12" s="157" t="s">
        <v>22</v>
      </c>
      <c r="AO12" s="171">
        <f t="shared" ref="AO12:AV12" si="5">IFERROR(-S81,0)</f>
        <v>0</v>
      </c>
      <c r="AP12" s="171">
        <f t="shared" si="5"/>
        <v>0</v>
      </c>
      <c r="AQ12" s="171">
        <f t="shared" si="5"/>
        <v>0</v>
      </c>
      <c r="AR12" s="171">
        <f t="shared" si="5"/>
        <v>0</v>
      </c>
      <c r="AS12" s="171">
        <f t="shared" si="5"/>
        <v>0</v>
      </c>
      <c r="AT12" s="171">
        <f t="shared" si="5"/>
        <v>0</v>
      </c>
      <c r="AU12" s="171">
        <f t="shared" si="5"/>
        <v>0</v>
      </c>
      <c r="AV12" s="171">
        <f t="shared" si="5"/>
        <v>0</v>
      </c>
      <c r="AW12" s="104"/>
      <c r="BG12" s="104"/>
    </row>
    <row r="13" spans="1:59" ht="18">
      <c r="B13" s="62" t="s">
        <v>112</v>
      </c>
      <c r="C13" s="62" t="s">
        <v>123</v>
      </c>
      <c r="D13" s="64" t="s">
        <v>300</v>
      </c>
      <c r="E13" s="242">
        <v>0.01</v>
      </c>
      <c r="G13" s="573"/>
      <c r="H13" s="64">
        <f>基本情報!$C$4</f>
        <v>0</v>
      </c>
      <c r="I13" s="64" t="str">
        <f>利用定員!P39</f>
        <v/>
      </c>
      <c r="J13" s="1" t="str">
        <f>IF(②③加減算!O13="","",②③加減算!O13)</f>
        <v/>
      </c>
      <c r="K13" s="106" t="str">
        <f>IFERROR(IF(J12="",0,DGET($B$4:$E$580,K12,H12:J13)),"")</f>
        <v/>
      </c>
      <c r="M13" s="1" t="s">
        <v>208</v>
      </c>
      <c r="N13" s="244" t="str">
        <f>K21</f>
        <v/>
      </c>
      <c r="P13" s="706"/>
      <c r="Q13" s="742"/>
      <c r="R13" s="33" t="s">
        <v>247</v>
      </c>
      <c r="S13" s="196">
        <f>②③夜間!$M$5</f>
        <v>0</v>
      </c>
      <c r="T13" s="196">
        <f>②③夜間!$M$5</f>
        <v>0</v>
      </c>
      <c r="U13" s="196">
        <f>②③夜間!$M$7</f>
        <v>0</v>
      </c>
      <c r="V13" s="196">
        <f>②③夜間!$M$7</f>
        <v>0</v>
      </c>
      <c r="W13" s="196">
        <f>②③夜間!$M$5</f>
        <v>0</v>
      </c>
      <c r="X13" s="196">
        <f>②③夜間!$M$5</f>
        <v>0</v>
      </c>
      <c r="Y13" s="196">
        <f>②③夜間!$M$7</f>
        <v>0</v>
      </c>
      <c r="Z13" s="196">
        <f>②③夜間!$M$7</f>
        <v>0</v>
      </c>
      <c r="AB13" s="706"/>
      <c r="AC13" s="742"/>
      <c r="AD13" s="33" t="s">
        <v>247</v>
      </c>
      <c r="AE13" s="196">
        <f>②③夜間!$M$5</f>
        <v>0</v>
      </c>
      <c r="AF13" s="196">
        <f>②③夜間!$M$5</f>
        <v>0</v>
      </c>
      <c r="AG13" s="196">
        <f>②③夜間!$M$7</f>
        <v>0</v>
      </c>
      <c r="AH13" s="196">
        <f>②③夜間!$M$7</f>
        <v>0</v>
      </c>
      <c r="AI13" s="196">
        <f>②③夜間!$M$5</f>
        <v>0</v>
      </c>
      <c r="AJ13" s="196">
        <f>②③夜間!$M$5</f>
        <v>0</v>
      </c>
      <c r="AK13" s="196">
        <f>②③夜間!$M$7</f>
        <v>0</v>
      </c>
      <c r="AL13" s="196">
        <f>②③夜間!$M$7</f>
        <v>0</v>
      </c>
      <c r="AN13" s="157" t="s">
        <v>206</v>
      </c>
      <c r="AO13" s="171">
        <f t="shared" ref="AO13:AV13" si="6">IFERROR(-S94,0)</f>
        <v>0</v>
      </c>
      <c r="AP13" s="171">
        <f t="shared" si="6"/>
        <v>0</v>
      </c>
      <c r="AQ13" s="171">
        <f t="shared" si="6"/>
        <v>0</v>
      </c>
      <c r="AR13" s="171">
        <f t="shared" si="6"/>
        <v>0</v>
      </c>
      <c r="AS13" s="171">
        <f t="shared" si="6"/>
        <v>0</v>
      </c>
      <c r="AT13" s="171">
        <f t="shared" si="6"/>
        <v>0</v>
      </c>
      <c r="AU13" s="171">
        <f t="shared" si="6"/>
        <v>0</v>
      </c>
      <c r="AV13" s="171">
        <f t="shared" si="6"/>
        <v>0</v>
      </c>
      <c r="AW13" s="104"/>
      <c r="BG13" s="104"/>
    </row>
    <row r="14" spans="1:59" ht="18">
      <c r="B14" s="62" t="s">
        <v>112</v>
      </c>
      <c r="C14" s="62" t="s">
        <v>124</v>
      </c>
      <c r="D14" s="64" t="s">
        <v>300</v>
      </c>
      <c r="E14" s="242">
        <v>0.01</v>
      </c>
      <c r="G14" s="573" t="s">
        <v>22</v>
      </c>
      <c r="H14" s="73" t="s">
        <v>162</v>
      </c>
      <c r="I14" s="83" t="s">
        <v>105</v>
      </c>
      <c r="J14" s="83" t="s">
        <v>299</v>
      </c>
      <c r="K14" s="105" t="s">
        <v>304</v>
      </c>
      <c r="M14" s="1" t="s">
        <v>26</v>
      </c>
      <c r="N14" s="244" t="str">
        <f>K23</f>
        <v/>
      </c>
      <c r="P14" s="706"/>
      <c r="Q14" s="613" t="s">
        <v>29</v>
      </c>
      <c r="R14" s="614"/>
      <c r="S14" s="196">
        <f t="shared" ref="S14:Z14" si="7">SUM(S6:S13)</f>
        <v>0</v>
      </c>
      <c r="T14" s="196">
        <f t="shared" si="7"/>
        <v>0</v>
      </c>
      <c r="U14" s="196">
        <f t="shared" si="7"/>
        <v>0</v>
      </c>
      <c r="V14" s="196">
        <f t="shared" si="7"/>
        <v>0</v>
      </c>
      <c r="W14" s="196">
        <f t="shared" si="7"/>
        <v>0</v>
      </c>
      <c r="X14" s="196">
        <f t="shared" si="7"/>
        <v>0</v>
      </c>
      <c r="Y14" s="196">
        <f t="shared" si="7"/>
        <v>0</v>
      </c>
      <c r="Z14" s="196">
        <f t="shared" si="7"/>
        <v>0</v>
      </c>
      <c r="AB14" s="706"/>
      <c r="AC14" s="613" t="s">
        <v>29</v>
      </c>
      <c r="AD14" s="614"/>
      <c r="AE14" s="196">
        <f t="shared" ref="AE14:AL14" si="8">SUM(AE6:AE13)</f>
        <v>0</v>
      </c>
      <c r="AF14" s="196">
        <f t="shared" si="8"/>
        <v>0</v>
      </c>
      <c r="AG14" s="196">
        <f t="shared" si="8"/>
        <v>0</v>
      </c>
      <c r="AH14" s="196">
        <f t="shared" si="8"/>
        <v>0</v>
      </c>
      <c r="AI14" s="196">
        <f t="shared" si="8"/>
        <v>0</v>
      </c>
      <c r="AJ14" s="196">
        <f t="shared" si="8"/>
        <v>0</v>
      </c>
      <c r="AK14" s="196">
        <f t="shared" si="8"/>
        <v>0</v>
      </c>
      <c r="AL14" s="196">
        <f t="shared" si="8"/>
        <v>0</v>
      </c>
      <c r="AN14" s="157" t="s">
        <v>207</v>
      </c>
      <c r="AO14" s="171">
        <f t="shared" ref="AO14:AV14" si="9">IFERROR(-S107,0)</f>
        <v>0</v>
      </c>
      <c r="AP14" s="171">
        <f t="shared" si="9"/>
        <v>0</v>
      </c>
      <c r="AQ14" s="171">
        <f t="shared" si="9"/>
        <v>0</v>
      </c>
      <c r="AR14" s="171">
        <f t="shared" si="9"/>
        <v>0</v>
      </c>
      <c r="AS14" s="171">
        <f t="shared" si="9"/>
        <v>0</v>
      </c>
      <c r="AT14" s="171">
        <f t="shared" si="9"/>
        <v>0</v>
      </c>
      <c r="AU14" s="171">
        <f t="shared" si="9"/>
        <v>0</v>
      </c>
      <c r="AV14" s="171">
        <f t="shared" si="9"/>
        <v>0</v>
      </c>
      <c r="AW14" s="104"/>
      <c r="BG14" s="104"/>
    </row>
    <row r="15" spans="1:59" ht="18">
      <c r="B15" s="62" t="s">
        <v>112</v>
      </c>
      <c r="C15" s="62" t="s">
        <v>125</v>
      </c>
      <c r="D15" s="64" t="s">
        <v>300</v>
      </c>
      <c r="E15" s="242">
        <v>0.01</v>
      </c>
      <c r="G15" s="573"/>
      <c r="H15" s="64">
        <f>基本情報!$C$4</f>
        <v>0</v>
      </c>
      <c r="I15" s="64" t="str">
        <f>利用定員!P40</f>
        <v/>
      </c>
      <c r="J15" s="1" t="str">
        <f>IF(②③加減算!O14="","",②③加減算!O14)</f>
        <v/>
      </c>
      <c r="K15" s="106" t="str">
        <f>IFERROR(IF(J14="",0,DGET($B$4:$E$580,K14,H14:J15)),"")</f>
        <v/>
      </c>
      <c r="M15" s="1" t="s">
        <v>27</v>
      </c>
      <c r="N15" s="244" t="str">
        <f>K25</f>
        <v/>
      </c>
      <c r="P15" s="706"/>
      <c r="Q15" s="613" t="s">
        <v>318</v>
      </c>
      <c r="R15" s="614"/>
      <c r="S15" s="199" t="str">
        <f>$K$5</f>
        <v/>
      </c>
      <c r="T15" s="199" t="str">
        <f t="shared" ref="T15:Z15" si="10">$K$5</f>
        <v/>
      </c>
      <c r="U15" s="199" t="str">
        <f t="shared" si="10"/>
        <v/>
      </c>
      <c r="V15" s="199" t="str">
        <f t="shared" si="10"/>
        <v/>
      </c>
      <c r="W15" s="199" t="str">
        <f t="shared" si="10"/>
        <v/>
      </c>
      <c r="X15" s="199" t="str">
        <f t="shared" si="10"/>
        <v/>
      </c>
      <c r="Y15" s="199" t="str">
        <f t="shared" si="10"/>
        <v/>
      </c>
      <c r="Z15" s="199" t="str">
        <f t="shared" si="10"/>
        <v/>
      </c>
      <c r="AB15" s="706"/>
      <c r="AC15" s="613" t="s">
        <v>318</v>
      </c>
      <c r="AD15" s="614"/>
      <c r="AE15" s="199" t="str">
        <f>$K$5</f>
        <v/>
      </c>
      <c r="AF15" s="199" t="str">
        <f t="shared" ref="AF15:AL15" si="11">$K$5</f>
        <v/>
      </c>
      <c r="AG15" s="199" t="str">
        <f t="shared" si="11"/>
        <v/>
      </c>
      <c r="AH15" s="199" t="str">
        <f t="shared" si="11"/>
        <v/>
      </c>
      <c r="AI15" s="199" t="str">
        <f t="shared" si="11"/>
        <v/>
      </c>
      <c r="AJ15" s="199" t="str">
        <f t="shared" si="11"/>
        <v/>
      </c>
      <c r="AK15" s="199" t="str">
        <f t="shared" si="11"/>
        <v/>
      </c>
      <c r="AL15" s="199" t="str">
        <f t="shared" si="11"/>
        <v/>
      </c>
      <c r="AN15" s="157" t="s">
        <v>208</v>
      </c>
      <c r="AO15" s="171">
        <f t="shared" ref="AO15:AV15" si="12">IFERROR(-S120,0)</f>
        <v>0</v>
      </c>
      <c r="AP15" s="171">
        <f t="shared" si="12"/>
        <v>0</v>
      </c>
      <c r="AQ15" s="171">
        <f t="shared" si="12"/>
        <v>0</v>
      </c>
      <c r="AR15" s="171">
        <f t="shared" si="12"/>
        <v>0</v>
      </c>
      <c r="AS15" s="171">
        <f t="shared" si="12"/>
        <v>0</v>
      </c>
      <c r="AT15" s="171">
        <f t="shared" si="12"/>
        <v>0</v>
      </c>
      <c r="AU15" s="171">
        <f t="shared" si="12"/>
        <v>0</v>
      </c>
      <c r="AV15" s="171">
        <f t="shared" si="12"/>
        <v>0</v>
      </c>
      <c r="AW15" s="104"/>
      <c r="BG15" s="104"/>
    </row>
    <row r="16" spans="1:59" ht="18">
      <c r="B16" s="62" t="s">
        <v>112</v>
      </c>
      <c r="C16" s="62" t="s">
        <v>126</v>
      </c>
      <c r="D16" s="64" t="s">
        <v>300</v>
      </c>
      <c r="E16" s="242">
        <v>0.01</v>
      </c>
      <c r="G16" s="573" t="s">
        <v>23</v>
      </c>
      <c r="H16" s="73" t="s">
        <v>162</v>
      </c>
      <c r="I16" s="83" t="s">
        <v>105</v>
      </c>
      <c r="J16" s="83" t="s">
        <v>299</v>
      </c>
      <c r="K16" s="105" t="s">
        <v>304</v>
      </c>
      <c r="M16" s="1" t="s">
        <v>28</v>
      </c>
      <c r="N16" s="244" t="str">
        <f>K27</f>
        <v/>
      </c>
      <c r="P16" s="706"/>
      <c r="Q16" s="745" t="s">
        <v>323</v>
      </c>
      <c r="R16" s="746"/>
      <c r="S16" s="200">
        <f t="shared" ref="S16:Z16" si="13">IFERROR(ROUNDDOWN(S14*S15,-1),0)</f>
        <v>0</v>
      </c>
      <c r="T16" s="200">
        <f t="shared" si="13"/>
        <v>0</v>
      </c>
      <c r="U16" s="200">
        <f t="shared" si="13"/>
        <v>0</v>
      </c>
      <c r="V16" s="200">
        <f t="shared" si="13"/>
        <v>0</v>
      </c>
      <c r="W16" s="200">
        <f t="shared" si="13"/>
        <v>0</v>
      </c>
      <c r="X16" s="200">
        <f t="shared" si="13"/>
        <v>0</v>
      </c>
      <c r="Y16" s="200">
        <f t="shared" si="13"/>
        <v>0</v>
      </c>
      <c r="Z16" s="200">
        <f t="shared" si="13"/>
        <v>0</v>
      </c>
      <c r="AB16" s="706"/>
      <c r="AC16" s="745" t="s">
        <v>323</v>
      </c>
      <c r="AD16" s="746"/>
      <c r="AE16" s="200">
        <f t="shared" ref="AE16:AL16" si="14">IFERROR(ROUNDDOWN(AE14*AE15,-1),0)</f>
        <v>0</v>
      </c>
      <c r="AF16" s="200">
        <f t="shared" si="14"/>
        <v>0</v>
      </c>
      <c r="AG16" s="200">
        <f t="shared" si="14"/>
        <v>0</v>
      </c>
      <c r="AH16" s="200">
        <f t="shared" si="14"/>
        <v>0</v>
      </c>
      <c r="AI16" s="200">
        <f t="shared" si="14"/>
        <v>0</v>
      </c>
      <c r="AJ16" s="200">
        <f t="shared" si="14"/>
        <v>0</v>
      </c>
      <c r="AK16" s="200">
        <f t="shared" si="14"/>
        <v>0</v>
      </c>
      <c r="AL16" s="200">
        <f t="shared" si="14"/>
        <v>0</v>
      </c>
      <c r="AN16" s="157" t="s">
        <v>26</v>
      </c>
      <c r="AO16" s="171">
        <f t="shared" ref="AO16:AV16" si="15">IFERROR(-S133,0)</f>
        <v>0</v>
      </c>
      <c r="AP16" s="171">
        <f t="shared" si="15"/>
        <v>0</v>
      </c>
      <c r="AQ16" s="171">
        <f t="shared" si="15"/>
        <v>0</v>
      </c>
      <c r="AR16" s="171">
        <f t="shared" si="15"/>
        <v>0</v>
      </c>
      <c r="AS16" s="171">
        <f t="shared" si="15"/>
        <v>0</v>
      </c>
      <c r="AT16" s="171">
        <f t="shared" si="15"/>
        <v>0</v>
      </c>
      <c r="AU16" s="171">
        <f t="shared" si="15"/>
        <v>0</v>
      </c>
      <c r="AV16" s="171">
        <f t="shared" si="15"/>
        <v>0</v>
      </c>
      <c r="AW16" s="104"/>
      <c r="BG16" s="104"/>
    </row>
    <row r="17" spans="2:59" ht="18">
      <c r="B17" s="62" t="s">
        <v>112</v>
      </c>
      <c r="C17" s="62" t="s">
        <v>127</v>
      </c>
      <c r="D17" s="64" t="s">
        <v>300</v>
      </c>
      <c r="E17" s="242">
        <v>0.01</v>
      </c>
      <c r="G17" s="573"/>
      <c r="H17" s="64">
        <f>基本情報!$C$4</f>
        <v>0</v>
      </c>
      <c r="I17" s="64" t="str">
        <f>利用定員!P41</f>
        <v/>
      </c>
      <c r="J17" s="1" t="str">
        <f>IF(②③加減算!O15="","",②③加減算!O15)</f>
        <v/>
      </c>
      <c r="K17" s="106" t="str">
        <f>IFERROR(IF(J16="",0,DGET($B$4:$E$580,K16,H16:J17)),"")</f>
        <v/>
      </c>
      <c r="P17" s="706"/>
      <c r="Q17" s="743" t="s">
        <v>341</v>
      </c>
      <c r="R17" s="744"/>
      <c r="S17" s="201">
        <f t="shared" ref="S17:Z17" si="16">IFERROR(ROUND(S16*(S6+S8+S10+S12)/S14,0),0)</f>
        <v>0</v>
      </c>
      <c r="T17" s="201">
        <f t="shared" si="16"/>
        <v>0</v>
      </c>
      <c r="U17" s="201">
        <f t="shared" si="16"/>
        <v>0</v>
      </c>
      <c r="V17" s="201">
        <f t="shared" si="16"/>
        <v>0</v>
      </c>
      <c r="W17" s="201">
        <f t="shared" si="16"/>
        <v>0</v>
      </c>
      <c r="X17" s="201">
        <f t="shared" si="16"/>
        <v>0</v>
      </c>
      <c r="Y17" s="201">
        <f t="shared" si="16"/>
        <v>0</v>
      </c>
      <c r="Z17" s="201">
        <f t="shared" si="16"/>
        <v>0</v>
      </c>
      <c r="AB17" s="706"/>
      <c r="AC17" s="743" t="s">
        <v>341</v>
      </c>
      <c r="AD17" s="744"/>
      <c r="AE17" s="201">
        <f t="shared" ref="AE17:AL17" si="17">IFERROR(ROUND(AE16*(AE6+AE8+AE10+AE12)/AE14,0),0)</f>
        <v>0</v>
      </c>
      <c r="AF17" s="201">
        <f t="shared" si="17"/>
        <v>0</v>
      </c>
      <c r="AG17" s="201">
        <f t="shared" si="17"/>
        <v>0</v>
      </c>
      <c r="AH17" s="201">
        <f t="shared" si="17"/>
        <v>0</v>
      </c>
      <c r="AI17" s="201">
        <f t="shared" si="17"/>
        <v>0</v>
      </c>
      <c r="AJ17" s="201">
        <f t="shared" si="17"/>
        <v>0</v>
      </c>
      <c r="AK17" s="201">
        <f t="shared" si="17"/>
        <v>0</v>
      </c>
      <c r="AL17" s="201">
        <f t="shared" si="17"/>
        <v>0</v>
      </c>
      <c r="AN17" s="157" t="s">
        <v>27</v>
      </c>
      <c r="AO17" s="171">
        <f t="shared" ref="AO17:AV17" si="18">IFERROR(-S146,0)</f>
        <v>0</v>
      </c>
      <c r="AP17" s="171">
        <f t="shared" si="18"/>
        <v>0</v>
      </c>
      <c r="AQ17" s="171">
        <f t="shared" si="18"/>
        <v>0</v>
      </c>
      <c r="AR17" s="171">
        <f t="shared" si="18"/>
        <v>0</v>
      </c>
      <c r="AS17" s="171">
        <f t="shared" si="18"/>
        <v>0</v>
      </c>
      <c r="AT17" s="171">
        <f t="shared" si="18"/>
        <v>0</v>
      </c>
      <c r="AU17" s="171">
        <f t="shared" si="18"/>
        <v>0</v>
      </c>
      <c r="AV17" s="171">
        <f t="shared" si="18"/>
        <v>0</v>
      </c>
      <c r="AW17" s="104"/>
      <c r="BG17" s="104"/>
    </row>
    <row r="18" spans="2:59" ht="18">
      <c r="B18" s="62" t="s">
        <v>112</v>
      </c>
      <c r="C18" s="62" t="s">
        <v>128</v>
      </c>
      <c r="D18" s="64" t="s">
        <v>300</v>
      </c>
      <c r="E18" s="242">
        <v>0.01</v>
      </c>
      <c r="G18" s="573" t="s">
        <v>207</v>
      </c>
      <c r="H18" s="73" t="s">
        <v>162</v>
      </c>
      <c r="I18" s="83" t="s">
        <v>105</v>
      </c>
      <c r="J18" s="83" t="s">
        <v>299</v>
      </c>
      <c r="K18" s="105" t="s">
        <v>304</v>
      </c>
      <c r="P18" s="567"/>
      <c r="Q18" s="743" t="s">
        <v>342</v>
      </c>
      <c r="R18" s="744"/>
      <c r="S18" s="201">
        <f t="shared" ref="S18:Z18" si="19">IFERROR(S16-S17,0)</f>
        <v>0</v>
      </c>
      <c r="T18" s="201">
        <f t="shared" si="19"/>
        <v>0</v>
      </c>
      <c r="U18" s="201">
        <f t="shared" si="19"/>
        <v>0</v>
      </c>
      <c r="V18" s="201">
        <f t="shared" si="19"/>
        <v>0</v>
      </c>
      <c r="W18" s="201">
        <f t="shared" si="19"/>
        <v>0</v>
      </c>
      <c r="X18" s="201">
        <f t="shared" si="19"/>
        <v>0</v>
      </c>
      <c r="Y18" s="201">
        <f t="shared" si="19"/>
        <v>0</v>
      </c>
      <c r="Z18" s="201">
        <f t="shared" si="19"/>
        <v>0</v>
      </c>
      <c r="AB18" s="567"/>
      <c r="AC18" s="743" t="s">
        <v>342</v>
      </c>
      <c r="AD18" s="744"/>
      <c r="AE18" s="201">
        <f t="shared" ref="AE18:AL18" si="20">IFERROR(AE16-AE17,0)</f>
        <v>0</v>
      </c>
      <c r="AF18" s="201">
        <f t="shared" si="20"/>
        <v>0</v>
      </c>
      <c r="AG18" s="201">
        <f t="shared" si="20"/>
        <v>0</v>
      </c>
      <c r="AH18" s="201">
        <f t="shared" si="20"/>
        <v>0</v>
      </c>
      <c r="AI18" s="201">
        <f t="shared" si="20"/>
        <v>0</v>
      </c>
      <c r="AJ18" s="201">
        <f t="shared" si="20"/>
        <v>0</v>
      </c>
      <c r="AK18" s="201">
        <f t="shared" si="20"/>
        <v>0</v>
      </c>
      <c r="AL18" s="201">
        <f t="shared" si="20"/>
        <v>0</v>
      </c>
      <c r="AN18" s="157" t="s">
        <v>28</v>
      </c>
      <c r="AO18" s="171">
        <f t="shared" ref="AO18:AV18" si="21">IFERROR(-S159,0)</f>
        <v>0</v>
      </c>
      <c r="AP18" s="171">
        <f t="shared" si="21"/>
        <v>0</v>
      </c>
      <c r="AQ18" s="171">
        <f t="shared" si="21"/>
        <v>0</v>
      </c>
      <c r="AR18" s="171">
        <f t="shared" si="21"/>
        <v>0</v>
      </c>
      <c r="AS18" s="171">
        <f t="shared" si="21"/>
        <v>0</v>
      </c>
      <c r="AT18" s="171">
        <f t="shared" si="21"/>
        <v>0</v>
      </c>
      <c r="AU18" s="171">
        <f t="shared" si="21"/>
        <v>0</v>
      </c>
      <c r="AV18" s="171">
        <f t="shared" si="21"/>
        <v>0</v>
      </c>
      <c r="AW18" s="104"/>
      <c r="BG18" s="104"/>
    </row>
    <row r="19" spans="2:59">
      <c r="B19" s="62" t="s">
        <v>112</v>
      </c>
      <c r="C19" s="62" t="s">
        <v>129</v>
      </c>
      <c r="D19" s="64" t="s">
        <v>300</v>
      </c>
      <c r="E19" s="242">
        <v>0.01</v>
      </c>
      <c r="G19" s="573"/>
      <c r="H19" s="64">
        <f>基本情報!$C$4</f>
        <v>0</v>
      </c>
      <c r="I19" s="64" t="str">
        <f>利用定員!P42</f>
        <v/>
      </c>
      <c r="J19" s="1" t="str">
        <f>IF(②③加減算!O16="","",②③加減算!O16)</f>
        <v/>
      </c>
      <c r="K19" s="106" t="str">
        <f>IFERROR(IF(J18="",0,DGET($B$4:$E$580,K18,H18:J19)),"")</f>
        <v/>
      </c>
      <c r="P19" s="561" t="s">
        <v>18</v>
      </c>
      <c r="Q19" s="613" t="s">
        <v>79</v>
      </c>
      <c r="R19" s="614"/>
      <c r="S19" s="196">
        <f>'②③基本分（本園）'!M7</f>
        <v>0</v>
      </c>
      <c r="T19" s="196">
        <f>'②③基本分（本園）'!N7</f>
        <v>0</v>
      </c>
      <c r="U19" s="196">
        <f>'②③基本分（本園）'!O7</f>
        <v>0</v>
      </c>
      <c r="V19" s="196">
        <f>'②③基本分（本園）'!P7</f>
        <v>0</v>
      </c>
      <c r="W19" s="196">
        <f>'②③基本分（本園）'!Q7</f>
        <v>0</v>
      </c>
      <c r="X19" s="196">
        <f>'②③基本分（本園）'!R7</f>
        <v>0</v>
      </c>
      <c r="Y19" s="196">
        <f>'②③基本分（本園）'!S7</f>
        <v>0</v>
      </c>
      <c r="Z19" s="196">
        <f>'②③基本分（本園）'!T7</f>
        <v>0</v>
      </c>
      <c r="AB19" s="561" t="s">
        <v>18</v>
      </c>
      <c r="AC19" s="613" t="s">
        <v>79</v>
      </c>
      <c r="AD19" s="614"/>
      <c r="AE19" s="196">
        <f>'②③基本分（分園）'!M7</f>
        <v>0</v>
      </c>
      <c r="AF19" s="196">
        <f>'②③基本分（分園）'!N7</f>
        <v>0</v>
      </c>
      <c r="AG19" s="196">
        <f>'②③基本分（分園）'!O7</f>
        <v>0</v>
      </c>
      <c r="AH19" s="196">
        <f>'②③基本分（分園）'!P7</f>
        <v>0</v>
      </c>
      <c r="AI19" s="196">
        <f>'②③基本分（分園）'!Q7</f>
        <v>0</v>
      </c>
      <c r="AJ19" s="196">
        <f>'②③基本分（分園）'!R7</f>
        <v>0</v>
      </c>
      <c r="AK19" s="196">
        <f>'②③基本分（分園）'!S7</f>
        <v>0</v>
      </c>
      <c r="AL19" s="196">
        <f>'②③基本分（分園）'!T7</f>
        <v>0</v>
      </c>
      <c r="AN19" s="57" t="s">
        <v>351</v>
      </c>
      <c r="BG19" s="104"/>
    </row>
    <row r="20" spans="2:59">
      <c r="B20" s="62" t="s">
        <v>112</v>
      </c>
      <c r="C20" s="62" t="s">
        <v>130</v>
      </c>
      <c r="D20" s="64" t="s">
        <v>300</v>
      </c>
      <c r="E20" s="242">
        <v>0.01</v>
      </c>
      <c r="G20" s="573" t="s">
        <v>208</v>
      </c>
      <c r="H20" s="73" t="s">
        <v>162</v>
      </c>
      <c r="I20" s="83" t="s">
        <v>105</v>
      </c>
      <c r="J20" s="83" t="s">
        <v>299</v>
      </c>
      <c r="K20" s="105" t="s">
        <v>304</v>
      </c>
      <c r="P20" s="706"/>
      <c r="Q20" s="613" t="s">
        <v>247</v>
      </c>
      <c r="R20" s="614"/>
      <c r="S20" s="196">
        <f>'②③基本分（本園）'!M23</f>
        <v>0</v>
      </c>
      <c r="T20" s="196">
        <f>'②③基本分（本園）'!N23</f>
        <v>0</v>
      </c>
      <c r="U20" s="196">
        <f>'②③基本分（本園）'!O23</f>
        <v>0</v>
      </c>
      <c r="V20" s="196">
        <f>'②③基本分（本園）'!P23</f>
        <v>0</v>
      </c>
      <c r="W20" s="196">
        <f>'②③基本分（本園）'!Q23</f>
        <v>0</v>
      </c>
      <c r="X20" s="196">
        <f>'②③基本分（本園）'!R23</f>
        <v>0</v>
      </c>
      <c r="Y20" s="196">
        <f>'②③基本分（本園）'!S23</f>
        <v>0</v>
      </c>
      <c r="Z20" s="196">
        <f>'②③基本分（本園）'!T23</f>
        <v>0</v>
      </c>
      <c r="AB20" s="706"/>
      <c r="AC20" s="613" t="s">
        <v>247</v>
      </c>
      <c r="AD20" s="614"/>
      <c r="AE20" s="196">
        <f>'②③基本分（分園）'!M23</f>
        <v>0</v>
      </c>
      <c r="AF20" s="196">
        <f>'②③基本分（分園）'!N23</f>
        <v>0</v>
      </c>
      <c r="AG20" s="196">
        <f>'②③基本分（分園）'!O23</f>
        <v>0</v>
      </c>
      <c r="AH20" s="196">
        <f>'②③基本分（分園）'!P23</f>
        <v>0</v>
      </c>
      <c r="AI20" s="196">
        <f>'②③基本分（分園）'!Q23</f>
        <v>0</v>
      </c>
      <c r="AJ20" s="196">
        <f>'②③基本分（分園）'!R23</f>
        <v>0</v>
      </c>
      <c r="AK20" s="196">
        <f>'②③基本分（分園）'!S23</f>
        <v>0</v>
      </c>
      <c r="AL20" s="196">
        <f>'②③基本分（分園）'!T23</f>
        <v>0</v>
      </c>
      <c r="AN20" s="765" t="s">
        <v>349</v>
      </c>
      <c r="AO20" s="759" t="s">
        <v>11</v>
      </c>
      <c r="AP20" s="759"/>
      <c r="AQ20" s="759"/>
      <c r="AR20" s="759"/>
      <c r="AS20" s="759" t="s">
        <v>12</v>
      </c>
      <c r="AT20" s="759"/>
      <c r="AU20" s="759"/>
      <c r="AV20" s="759"/>
      <c r="BG20" s="104"/>
    </row>
    <row r="21" spans="2:59">
      <c r="B21" s="62" t="s">
        <v>112</v>
      </c>
      <c r="C21" s="62" t="s">
        <v>131</v>
      </c>
      <c r="D21" s="64" t="s">
        <v>300</v>
      </c>
      <c r="E21" s="242">
        <v>0.01</v>
      </c>
      <c r="G21" s="573"/>
      <c r="H21" s="64">
        <f>基本情報!$C$4</f>
        <v>0</v>
      </c>
      <c r="I21" s="64" t="str">
        <f>利用定員!P43</f>
        <v/>
      </c>
      <c r="J21" s="1" t="str">
        <f>IF(②③加減算!O17="","",②③加減算!O17)</f>
        <v/>
      </c>
      <c r="K21" s="106" t="str">
        <f>IFERROR(IF(J20="",0,DGET($B$4:$E$580,K20,H20:J21)),"")</f>
        <v/>
      </c>
      <c r="P21" s="706"/>
      <c r="Q21" s="741" t="s">
        <v>216</v>
      </c>
      <c r="R21" s="33" t="s">
        <v>79</v>
      </c>
      <c r="S21" s="198"/>
      <c r="T21" s="196">
        <f>②③３歳!$I$6</f>
        <v>0</v>
      </c>
      <c r="U21" s="198"/>
      <c r="V21" s="198"/>
      <c r="W21" s="198"/>
      <c r="X21" s="196">
        <f>②③３歳!$I$6</f>
        <v>0</v>
      </c>
      <c r="Y21" s="198"/>
      <c r="Z21" s="198"/>
      <c r="AB21" s="706"/>
      <c r="AC21" s="741" t="s">
        <v>216</v>
      </c>
      <c r="AD21" s="33" t="s">
        <v>79</v>
      </c>
      <c r="AE21" s="198"/>
      <c r="AF21" s="196">
        <f>②③３歳!$I$6</f>
        <v>0</v>
      </c>
      <c r="AG21" s="198"/>
      <c r="AH21" s="198"/>
      <c r="AI21" s="198"/>
      <c r="AJ21" s="196">
        <f>②③３歳!$I$6</f>
        <v>0</v>
      </c>
      <c r="AK21" s="198"/>
      <c r="AL21" s="198"/>
      <c r="AN21" s="765"/>
      <c r="AO21" s="172" t="s">
        <v>317</v>
      </c>
      <c r="AP21" s="172" t="s">
        <v>216</v>
      </c>
      <c r="AQ21" s="172" t="s">
        <v>217</v>
      </c>
      <c r="AR21" s="172" t="s">
        <v>10</v>
      </c>
      <c r="AS21" s="172" t="s">
        <v>317</v>
      </c>
      <c r="AT21" s="172" t="s">
        <v>216</v>
      </c>
      <c r="AU21" s="172" t="s">
        <v>217</v>
      </c>
      <c r="AV21" s="172" t="s">
        <v>10</v>
      </c>
      <c r="BG21" s="104"/>
    </row>
    <row r="22" spans="2:59" ht="18">
      <c r="B22" s="62" t="s">
        <v>112</v>
      </c>
      <c r="C22" s="62" t="s">
        <v>345</v>
      </c>
      <c r="D22" s="64" t="s">
        <v>300</v>
      </c>
      <c r="E22" s="242">
        <v>0.01</v>
      </c>
      <c r="G22" s="573" t="s">
        <v>26</v>
      </c>
      <c r="H22" s="73" t="s">
        <v>162</v>
      </c>
      <c r="I22" s="83" t="s">
        <v>105</v>
      </c>
      <c r="J22" s="83" t="s">
        <v>299</v>
      </c>
      <c r="K22" s="105" t="s">
        <v>304</v>
      </c>
      <c r="P22" s="706"/>
      <c r="Q22" s="742"/>
      <c r="R22" s="33" t="s">
        <v>247</v>
      </c>
      <c r="S22" s="198"/>
      <c r="T22" s="196">
        <f>②③３歳!$K$6</f>
        <v>0</v>
      </c>
      <c r="U22" s="198"/>
      <c r="V22" s="198"/>
      <c r="W22" s="198"/>
      <c r="X22" s="196">
        <f>②③３歳!$K$6</f>
        <v>0</v>
      </c>
      <c r="Y22" s="198"/>
      <c r="Z22" s="198"/>
      <c r="AB22" s="706"/>
      <c r="AC22" s="742"/>
      <c r="AD22" s="33" t="s">
        <v>247</v>
      </c>
      <c r="AE22" s="198"/>
      <c r="AF22" s="196">
        <f>②③３歳!$K$6</f>
        <v>0</v>
      </c>
      <c r="AG22" s="198"/>
      <c r="AH22" s="198"/>
      <c r="AI22" s="198"/>
      <c r="AJ22" s="196">
        <f>②③３歳!$K$6</f>
        <v>0</v>
      </c>
      <c r="AK22" s="198"/>
      <c r="AL22" s="198"/>
      <c r="AN22" s="157" t="s">
        <v>352</v>
      </c>
      <c r="AO22" s="171">
        <f t="shared" ref="AO22:AV22" si="22">IFERROR(-AE16,0)</f>
        <v>0</v>
      </c>
      <c r="AP22" s="171">
        <f t="shared" si="22"/>
        <v>0</v>
      </c>
      <c r="AQ22" s="171">
        <f t="shared" si="22"/>
        <v>0</v>
      </c>
      <c r="AR22" s="171">
        <f t="shared" si="22"/>
        <v>0</v>
      </c>
      <c r="AS22" s="171">
        <f t="shared" si="22"/>
        <v>0</v>
      </c>
      <c r="AT22" s="171">
        <f t="shared" si="22"/>
        <v>0</v>
      </c>
      <c r="AU22" s="171">
        <f t="shared" si="22"/>
        <v>0</v>
      </c>
      <c r="AV22" s="171">
        <f t="shared" si="22"/>
        <v>0</v>
      </c>
      <c r="BG22" s="104"/>
    </row>
    <row r="23" spans="2:59" ht="18" customHeight="1">
      <c r="B23" s="62" t="s">
        <v>274</v>
      </c>
      <c r="C23" s="64" t="s">
        <v>535</v>
      </c>
      <c r="D23" s="64" t="s">
        <v>300</v>
      </c>
      <c r="E23" s="242">
        <v>0.01</v>
      </c>
      <c r="G23" s="573"/>
      <c r="H23" s="64">
        <f>基本情報!$C$4</f>
        <v>0</v>
      </c>
      <c r="I23" s="64" t="str">
        <f>利用定員!P44</f>
        <v/>
      </c>
      <c r="J23" s="1" t="str">
        <f>IF(②③加減算!O18="","",②③加減算!O18)</f>
        <v/>
      </c>
      <c r="K23" s="106" t="str">
        <f>IFERROR(IF(J22="",0,DGET($B$4:$E$580,K22,H22:J23)),"")</f>
        <v/>
      </c>
      <c r="P23" s="706"/>
      <c r="Q23" s="747" t="s">
        <v>602</v>
      </c>
      <c r="R23" s="33" t="s">
        <v>79</v>
      </c>
      <c r="S23" s="196">
        <f>②③４歳!I6</f>
        <v>0</v>
      </c>
      <c r="T23" s="198"/>
      <c r="U23" s="198"/>
      <c r="V23" s="198"/>
      <c r="W23" s="196">
        <f>②③４歳!I6</f>
        <v>0</v>
      </c>
      <c r="X23" s="198"/>
      <c r="Y23" s="198"/>
      <c r="Z23" s="198"/>
      <c r="AB23" s="706"/>
      <c r="AC23" s="748" t="s">
        <v>602</v>
      </c>
      <c r="AD23" s="33" t="s">
        <v>79</v>
      </c>
      <c r="AE23" s="196">
        <f>②③４歳!I6</f>
        <v>0</v>
      </c>
      <c r="AF23" s="198"/>
      <c r="AG23" s="198"/>
      <c r="AH23" s="198"/>
      <c r="AI23" s="196">
        <f>②③４歳!I6</f>
        <v>0</v>
      </c>
      <c r="AJ23" s="198"/>
      <c r="AK23" s="198"/>
      <c r="AL23" s="198"/>
      <c r="AN23" s="157" t="s">
        <v>18</v>
      </c>
      <c r="AO23" s="171">
        <f t="shared" ref="AO23:AV23" si="23">IFERROR(-AE29,0)</f>
        <v>0</v>
      </c>
      <c r="AP23" s="171">
        <f t="shared" si="23"/>
        <v>0</v>
      </c>
      <c r="AQ23" s="171">
        <f t="shared" si="23"/>
        <v>0</v>
      </c>
      <c r="AR23" s="171">
        <f t="shared" si="23"/>
        <v>0</v>
      </c>
      <c r="AS23" s="171">
        <f t="shared" si="23"/>
        <v>0</v>
      </c>
      <c r="AT23" s="171">
        <f t="shared" si="23"/>
        <v>0</v>
      </c>
      <c r="AU23" s="171">
        <f t="shared" si="23"/>
        <v>0</v>
      </c>
      <c r="AV23" s="171">
        <f t="shared" si="23"/>
        <v>0</v>
      </c>
      <c r="AW23" s="170"/>
      <c r="BG23" s="104"/>
    </row>
    <row r="24" spans="2:59" ht="18">
      <c r="B24" s="62" t="s">
        <v>274</v>
      </c>
      <c r="C24" s="64" t="s">
        <v>464</v>
      </c>
      <c r="D24" s="64" t="s">
        <v>300</v>
      </c>
      <c r="E24" s="242">
        <v>0.01</v>
      </c>
      <c r="G24" s="573" t="s">
        <v>27</v>
      </c>
      <c r="H24" s="73" t="s">
        <v>162</v>
      </c>
      <c r="I24" s="83" t="s">
        <v>105</v>
      </c>
      <c r="J24" s="83" t="s">
        <v>299</v>
      </c>
      <c r="K24" s="105" t="s">
        <v>304</v>
      </c>
      <c r="P24" s="706"/>
      <c r="Q24" s="742"/>
      <c r="R24" s="33" t="s">
        <v>247</v>
      </c>
      <c r="S24" s="196">
        <f>②③４歳!K6</f>
        <v>0</v>
      </c>
      <c r="T24" s="198"/>
      <c r="U24" s="198"/>
      <c r="V24" s="198"/>
      <c r="W24" s="196">
        <f>②③４歳!K6</f>
        <v>0</v>
      </c>
      <c r="X24" s="198"/>
      <c r="Y24" s="198"/>
      <c r="Z24" s="198"/>
      <c r="AB24" s="706"/>
      <c r="AC24" s="749"/>
      <c r="AD24" s="33" t="s">
        <v>247</v>
      </c>
      <c r="AE24" s="196">
        <f>②③４歳!K6</f>
        <v>0</v>
      </c>
      <c r="AF24" s="198"/>
      <c r="AG24" s="198"/>
      <c r="AH24" s="198"/>
      <c r="AI24" s="196">
        <f>②③４歳!K6</f>
        <v>0</v>
      </c>
      <c r="AJ24" s="198"/>
      <c r="AK24" s="198"/>
      <c r="AL24" s="198"/>
      <c r="AN24" s="157" t="s">
        <v>19</v>
      </c>
      <c r="AO24" s="171">
        <f t="shared" ref="AO24:AV24" si="24">IFERROR(-AE42,0)</f>
        <v>0</v>
      </c>
      <c r="AP24" s="171">
        <f t="shared" si="24"/>
        <v>0</v>
      </c>
      <c r="AQ24" s="171">
        <f t="shared" si="24"/>
        <v>0</v>
      </c>
      <c r="AR24" s="171">
        <f t="shared" si="24"/>
        <v>0</v>
      </c>
      <c r="AS24" s="171">
        <f t="shared" si="24"/>
        <v>0</v>
      </c>
      <c r="AT24" s="171">
        <f t="shared" si="24"/>
        <v>0</v>
      </c>
      <c r="AU24" s="171">
        <f t="shared" si="24"/>
        <v>0</v>
      </c>
      <c r="AV24" s="171">
        <f t="shared" si="24"/>
        <v>0</v>
      </c>
      <c r="BG24" s="104"/>
    </row>
    <row r="25" spans="2:59" ht="18">
      <c r="B25" s="62" t="s">
        <v>274</v>
      </c>
      <c r="C25" s="64" t="s">
        <v>141</v>
      </c>
      <c r="D25" s="64" t="s">
        <v>300</v>
      </c>
      <c r="E25" s="242">
        <v>0.01</v>
      </c>
      <c r="G25" s="573"/>
      <c r="H25" s="64">
        <f>基本情報!$C$4</f>
        <v>0</v>
      </c>
      <c r="I25" s="64" t="str">
        <f>利用定員!P45</f>
        <v/>
      </c>
      <c r="J25" s="1" t="str">
        <f>IF(②③加減算!O19="","",②③加減算!O19)</f>
        <v/>
      </c>
      <c r="K25" s="106" t="str">
        <f>IFERROR(IF(J24="",0,DGET($B$4:$E$580,K24,H24:J25)),"")</f>
        <v/>
      </c>
      <c r="P25" s="706"/>
      <c r="Q25" s="741" t="s">
        <v>320</v>
      </c>
      <c r="R25" s="33" t="s">
        <v>79</v>
      </c>
      <c r="S25" s="196">
        <f>②③夜間!$K$9</f>
        <v>0</v>
      </c>
      <c r="T25" s="196">
        <f>②③夜間!$K$9</f>
        <v>0</v>
      </c>
      <c r="U25" s="196">
        <f>②③夜間!$K$11</f>
        <v>0</v>
      </c>
      <c r="V25" s="196">
        <f>②③夜間!$K$11</f>
        <v>0</v>
      </c>
      <c r="W25" s="196">
        <f>②③夜間!$K$9</f>
        <v>0</v>
      </c>
      <c r="X25" s="196">
        <f>②③夜間!$K$9</f>
        <v>0</v>
      </c>
      <c r="Y25" s="196">
        <f>②③夜間!$K$11</f>
        <v>0</v>
      </c>
      <c r="Z25" s="196">
        <f>②③夜間!$K$11</f>
        <v>0</v>
      </c>
      <c r="AB25" s="706"/>
      <c r="AC25" s="741" t="s">
        <v>320</v>
      </c>
      <c r="AD25" s="33" t="s">
        <v>79</v>
      </c>
      <c r="AE25" s="196">
        <f>②③夜間!$K$9</f>
        <v>0</v>
      </c>
      <c r="AF25" s="196">
        <f>②③夜間!$K$9</f>
        <v>0</v>
      </c>
      <c r="AG25" s="196">
        <f>②③夜間!$K$11</f>
        <v>0</v>
      </c>
      <c r="AH25" s="196">
        <f>②③夜間!$K$11</f>
        <v>0</v>
      </c>
      <c r="AI25" s="196">
        <f>②③夜間!$K$9</f>
        <v>0</v>
      </c>
      <c r="AJ25" s="196">
        <f>②③夜間!$K$9</f>
        <v>0</v>
      </c>
      <c r="AK25" s="196">
        <f>②③夜間!$K$11</f>
        <v>0</v>
      </c>
      <c r="AL25" s="196">
        <f>②③夜間!$K$11</f>
        <v>0</v>
      </c>
      <c r="AN25" s="157" t="s">
        <v>20</v>
      </c>
      <c r="AO25" s="171">
        <f t="shared" ref="AO25:AV25" si="25">IFERROR(-AE55,0)</f>
        <v>0</v>
      </c>
      <c r="AP25" s="171">
        <f t="shared" si="25"/>
        <v>0</v>
      </c>
      <c r="AQ25" s="171">
        <f t="shared" si="25"/>
        <v>0</v>
      </c>
      <c r="AR25" s="171">
        <f t="shared" si="25"/>
        <v>0</v>
      </c>
      <c r="AS25" s="171">
        <f t="shared" si="25"/>
        <v>0</v>
      </c>
      <c r="AT25" s="171">
        <f t="shared" si="25"/>
        <v>0</v>
      </c>
      <c r="AU25" s="171">
        <f t="shared" si="25"/>
        <v>0</v>
      </c>
      <c r="AV25" s="171">
        <f t="shared" si="25"/>
        <v>0</v>
      </c>
      <c r="BG25" s="104"/>
    </row>
    <row r="26" spans="2:59" ht="18">
      <c r="B26" s="62" t="s">
        <v>274</v>
      </c>
      <c r="C26" s="64" t="s">
        <v>142</v>
      </c>
      <c r="D26" s="64" t="s">
        <v>300</v>
      </c>
      <c r="E26" s="242">
        <v>0.01</v>
      </c>
      <c r="G26" s="573" t="s">
        <v>28</v>
      </c>
      <c r="H26" s="73" t="s">
        <v>162</v>
      </c>
      <c r="I26" s="83" t="s">
        <v>105</v>
      </c>
      <c r="J26" s="83" t="s">
        <v>299</v>
      </c>
      <c r="K26" s="105" t="s">
        <v>304</v>
      </c>
      <c r="P26" s="706"/>
      <c r="Q26" s="742"/>
      <c r="R26" s="33" t="s">
        <v>247</v>
      </c>
      <c r="S26" s="196">
        <f>②③夜間!$M$9</f>
        <v>0</v>
      </c>
      <c r="T26" s="196">
        <f>②③夜間!$M$9</f>
        <v>0</v>
      </c>
      <c r="U26" s="196">
        <f>②③夜間!$M$11</f>
        <v>0</v>
      </c>
      <c r="V26" s="196">
        <f>②③夜間!$M$11</f>
        <v>0</v>
      </c>
      <c r="W26" s="196">
        <f>②③夜間!$M$9</f>
        <v>0</v>
      </c>
      <c r="X26" s="196">
        <f>②③夜間!$M$9</f>
        <v>0</v>
      </c>
      <c r="Y26" s="196">
        <f>②③夜間!$M$11</f>
        <v>0</v>
      </c>
      <c r="Z26" s="196">
        <f>②③夜間!$M$11</f>
        <v>0</v>
      </c>
      <c r="AB26" s="706"/>
      <c r="AC26" s="742"/>
      <c r="AD26" s="33" t="s">
        <v>247</v>
      </c>
      <c r="AE26" s="196">
        <f>②③夜間!$M$9</f>
        <v>0</v>
      </c>
      <c r="AF26" s="196">
        <f>②③夜間!$M$9</f>
        <v>0</v>
      </c>
      <c r="AG26" s="196">
        <f>②③夜間!$M$11</f>
        <v>0</v>
      </c>
      <c r="AH26" s="196">
        <f>②③夜間!$M$11</f>
        <v>0</v>
      </c>
      <c r="AI26" s="196">
        <f>②③夜間!$M$9</f>
        <v>0</v>
      </c>
      <c r="AJ26" s="196">
        <f>②③夜間!$M$9</f>
        <v>0</v>
      </c>
      <c r="AK26" s="196">
        <f>②③夜間!$M$11</f>
        <v>0</v>
      </c>
      <c r="AL26" s="196">
        <f>②③夜間!$M$11</f>
        <v>0</v>
      </c>
      <c r="AN26" s="157" t="s">
        <v>21</v>
      </c>
      <c r="AO26" s="171">
        <f t="shared" ref="AO26:AV26" si="26">IFERROR(-AE68,0)</f>
        <v>0</v>
      </c>
      <c r="AP26" s="171">
        <f t="shared" si="26"/>
        <v>0</v>
      </c>
      <c r="AQ26" s="171">
        <f t="shared" si="26"/>
        <v>0</v>
      </c>
      <c r="AR26" s="171">
        <f t="shared" si="26"/>
        <v>0</v>
      </c>
      <c r="AS26" s="171">
        <f t="shared" si="26"/>
        <v>0</v>
      </c>
      <c r="AT26" s="171">
        <f t="shared" si="26"/>
        <v>0</v>
      </c>
      <c r="AU26" s="171">
        <f t="shared" si="26"/>
        <v>0</v>
      </c>
      <c r="AV26" s="171">
        <f t="shared" si="26"/>
        <v>0</v>
      </c>
      <c r="BG26" s="104"/>
    </row>
    <row r="27" spans="2:59" ht="18">
      <c r="B27" s="62" t="s">
        <v>274</v>
      </c>
      <c r="C27" s="64" t="s">
        <v>143</v>
      </c>
      <c r="D27" s="64" t="s">
        <v>300</v>
      </c>
      <c r="E27" s="242">
        <v>0.01</v>
      </c>
      <c r="G27" s="573"/>
      <c r="H27" s="64">
        <f>基本情報!$C$4</f>
        <v>0</v>
      </c>
      <c r="I27" s="64" t="str">
        <f>利用定員!P46</f>
        <v/>
      </c>
      <c r="J27" s="1" t="str">
        <f>IF(②③加減算!O20="","",②③加減算!O20)</f>
        <v/>
      </c>
      <c r="K27" s="106" t="str">
        <f>IFERROR(IF(J26="",0,DGET($B$4:$E$580,K26,H26:J27)),"")</f>
        <v/>
      </c>
      <c r="P27" s="706"/>
      <c r="Q27" s="613" t="s">
        <v>29</v>
      </c>
      <c r="R27" s="614"/>
      <c r="S27" s="196">
        <f t="shared" ref="S27:Z27" si="27">SUM(S19:S26)</f>
        <v>0</v>
      </c>
      <c r="T27" s="196">
        <f t="shared" si="27"/>
        <v>0</v>
      </c>
      <c r="U27" s="196">
        <f t="shared" si="27"/>
        <v>0</v>
      </c>
      <c r="V27" s="196">
        <f t="shared" si="27"/>
        <v>0</v>
      </c>
      <c r="W27" s="196">
        <f t="shared" si="27"/>
        <v>0</v>
      </c>
      <c r="X27" s="196">
        <f t="shared" si="27"/>
        <v>0</v>
      </c>
      <c r="Y27" s="196">
        <f t="shared" si="27"/>
        <v>0</v>
      </c>
      <c r="Z27" s="196">
        <f t="shared" si="27"/>
        <v>0</v>
      </c>
      <c r="AB27" s="706"/>
      <c r="AC27" s="613" t="s">
        <v>29</v>
      </c>
      <c r="AD27" s="614"/>
      <c r="AE27" s="196">
        <f t="shared" ref="AE27:AL27" si="28">SUM(AE19:AE26)</f>
        <v>0</v>
      </c>
      <c r="AF27" s="196">
        <f t="shared" si="28"/>
        <v>0</v>
      </c>
      <c r="AG27" s="196">
        <f t="shared" si="28"/>
        <v>0</v>
      </c>
      <c r="AH27" s="196">
        <f t="shared" si="28"/>
        <v>0</v>
      </c>
      <c r="AI27" s="196">
        <f t="shared" si="28"/>
        <v>0</v>
      </c>
      <c r="AJ27" s="196">
        <f t="shared" si="28"/>
        <v>0</v>
      </c>
      <c r="AK27" s="196">
        <f t="shared" si="28"/>
        <v>0</v>
      </c>
      <c r="AL27" s="196">
        <f t="shared" si="28"/>
        <v>0</v>
      </c>
      <c r="AN27" s="157" t="s">
        <v>22</v>
      </c>
      <c r="AO27" s="171">
        <f t="shared" ref="AO27:AV27" si="29">IFERROR(-AE81,0)</f>
        <v>0</v>
      </c>
      <c r="AP27" s="171">
        <f t="shared" si="29"/>
        <v>0</v>
      </c>
      <c r="AQ27" s="171">
        <f t="shared" si="29"/>
        <v>0</v>
      </c>
      <c r="AR27" s="171">
        <f t="shared" si="29"/>
        <v>0</v>
      </c>
      <c r="AS27" s="171">
        <f t="shared" si="29"/>
        <v>0</v>
      </c>
      <c r="AT27" s="171">
        <f t="shared" si="29"/>
        <v>0</v>
      </c>
      <c r="AU27" s="171">
        <f t="shared" si="29"/>
        <v>0</v>
      </c>
      <c r="AV27" s="171">
        <f t="shared" si="29"/>
        <v>0</v>
      </c>
    </row>
    <row r="28" spans="2:59" ht="18">
      <c r="B28" s="62" t="s">
        <v>274</v>
      </c>
      <c r="C28" s="64" t="s">
        <v>120</v>
      </c>
      <c r="D28" s="64" t="s">
        <v>300</v>
      </c>
      <c r="E28" s="242">
        <v>0.01</v>
      </c>
      <c r="P28" s="706"/>
      <c r="Q28" s="613" t="s">
        <v>318</v>
      </c>
      <c r="R28" s="614"/>
      <c r="S28" s="199" t="str">
        <f>$K$7</f>
        <v/>
      </c>
      <c r="T28" s="199" t="str">
        <f t="shared" ref="T28:Z28" si="30">$K$7</f>
        <v/>
      </c>
      <c r="U28" s="199" t="str">
        <f t="shared" si="30"/>
        <v/>
      </c>
      <c r="V28" s="199" t="str">
        <f t="shared" si="30"/>
        <v/>
      </c>
      <c r="W28" s="199" t="str">
        <f t="shared" si="30"/>
        <v/>
      </c>
      <c r="X28" s="199" t="str">
        <f t="shared" si="30"/>
        <v/>
      </c>
      <c r="Y28" s="199" t="str">
        <f t="shared" si="30"/>
        <v/>
      </c>
      <c r="Z28" s="199" t="str">
        <f t="shared" si="30"/>
        <v/>
      </c>
      <c r="AB28" s="706"/>
      <c r="AC28" s="613" t="s">
        <v>318</v>
      </c>
      <c r="AD28" s="614"/>
      <c r="AE28" s="199" t="str">
        <f>$K$7</f>
        <v/>
      </c>
      <c r="AF28" s="199" t="str">
        <f t="shared" ref="AF28:AL28" si="31">$K$7</f>
        <v/>
      </c>
      <c r="AG28" s="199" t="str">
        <f t="shared" si="31"/>
        <v/>
      </c>
      <c r="AH28" s="199" t="str">
        <f t="shared" si="31"/>
        <v/>
      </c>
      <c r="AI28" s="199" t="str">
        <f t="shared" si="31"/>
        <v/>
      </c>
      <c r="AJ28" s="199" t="str">
        <f t="shared" si="31"/>
        <v/>
      </c>
      <c r="AK28" s="199" t="str">
        <f t="shared" si="31"/>
        <v/>
      </c>
      <c r="AL28" s="199" t="str">
        <f t="shared" si="31"/>
        <v/>
      </c>
      <c r="AN28" s="157" t="s">
        <v>206</v>
      </c>
      <c r="AO28" s="171">
        <f t="shared" ref="AO28:AV28" si="32">IFERROR(-AE94,0)</f>
        <v>0</v>
      </c>
      <c r="AP28" s="171">
        <f t="shared" si="32"/>
        <v>0</v>
      </c>
      <c r="AQ28" s="171">
        <f t="shared" si="32"/>
        <v>0</v>
      </c>
      <c r="AR28" s="171">
        <f t="shared" si="32"/>
        <v>0</v>
      </c>
      <c r="AS28" s="171">
        <f t="shared" si="32"/>
        <v>0</v>
      </c>
      <c r="AT28" s="171">
        <f t="shared" si="32"/>
        <v>0</v>
      </c>
      <c r="AU28" s="171">
        <f t="shared" si="32"/>
        <v>0</v>
      </c>
      <c r="AV28" s="171">
        <f t="shared" si="32"/>
        <v>0</v>
      </c>
    </row>
    <row r="29" spans="2:59" ht="18">
      <c r="B29" s="62" t="s">
        <v>274</v>
      </c>
      <c r="C29" s="64" t="s">
        <v>121</v>
      </c>
      <c r="D29" s="64" t="s">
        <v>300</v>
      </c>
      <c r="E29" s="242">
        <v>0.01</v>
      </c>
      <c r="P29" s="706"/>
      <c r="Q29" s="745" t="s">
        <v>323</v>
      </c>
      <c r="R29" s="746"/>
      <c r="S29" s="200">
        <f t="shared" ref="S29:Z29" si="33">IFERROR(ROUNDDOWN(S27*S28,-1),0)</f>
        <v>0</v>
      </c>
      <c r="T29" s="200">
        <f t="shared" si="33"/>
        <v>0</v>
      </c>
      <c r="U29" s="200">
        <f t="shared" si="33"/>
        <v>0</v>
      </c>
      <c r="V29" s="200">
        <f t="shared" si="33"/>
        <v>0</v>
      </c>
      <c r="W29" s="200">
        <f t="shared" si="33"/>
        <v>0</v>
      </c>
      <c r="X29" s="200">
        <f t="shared" si="33"/>
        <v>0</v>
      </c>
      <c r="Y29" s="200">
        <f t="shared" si="33"/>
        <v>0</v>
      </c>
      <c r="Z29" s="200">
        <f t="shared" si="33"/>
        <v>0</v>
      </c>
      <c r="AB29" s="706"/>
      <c r="AC29" s="745" t="s">
        <v>323</v>
      </c>
      <c r="AD29" s="746"/>
      <c r="AE29" s="200">
        <f t="shared" ref="AE29:AL29" si="34">IFERROR(ROUNDDOWN(AE27*AE28,-1),0)</f>
        <v>0</v>
      </c>
      <c r="AF29" s="200">
        <f t="shared" si="34"/>
        <v>0</v>
      </c>
      <c r="AG29" s="200">
        <f t="shared" si="34"/>
        <v>0</v>
      </c>
      <c r="AH29" s="200">
        <f t="shared" si="34"/>
        <v>0</v>
      </c>
      <c r="AI29" s="200">
        <f t="shared" si="34"/>
        <v>0</v>
      </c>
      <c r="AJ29" s="200">
        <f t="shared" si="34"/>
        <v>0</v>
      </c>
      <c r="AK29" s="200">
        <f t="shared" si="34"/>
        <v>0</v>
      </c>
      <c r="AL29" s="200">
        <f t="shared" si="34"/>
        <v>0</v>
      </c>
      <c r="AN29" s="157" t="s">
        <v>207</v>
      </c>
      <c r="AO29" s="171">
        <f t="shared" ref="AO29:AV29" si="35">IFERROR(-AE107,0)</f>
        <v>0</v>
      </c>
      <c r="AP29" s="171">
        <f t="shared" si="35"/>
        <v>0</v>
      </c>
      <c r="AQ29" s="171">
        <f t="shared" si="35"/>
        <v>0</v>
      </c>
      <c r="AR29" s="171">
        <f t="shared" si="35"/>
        <v>0</v>
      </c>
      <c r="AS29" s="171">
        <f t="shared" si="35"/>
        <v>0</v>
      </c>
      <c r="AT29" s="171">
        <f t="shared" si="35"/>
        <v>0</v>
      </c>
      <c r="AU29" s="171">
        <f t="shared" si="35"/>
        <v>0</v>
      </c>
      <c r="AV29" s="171">
        <f t="shared" si="35"/>
        <v>0</v>
      </c>
    </row>
    <row r="30" spans="2:59" ht="18">
      <c r="B30" s="62" t="s">
        <v>274</v>
      </c>
      <c r="C30" s="62" t="s">
        <v>122</v>
      </c>
      <c r="D30" s="64" t="s">
        <v>300</v>
      </c>
      <c r="E30" s="242">
        <v>0.01</v>
      </c>
      <c r="P30" s="706"/>
      <c r="Q30" s="743" t="s">
        <v>341</v>
      </c>
      <c r="R30" s="744"/>
      <c r="S30" s="201">
        <f t="shared" ref="S30:Z30" si="36">IFERROR(ROUND(S29*(S19+S21+S23+S25)/S27,0),0)</f>
        <v>0</v>
      </c>
      <c r="T30" s="201">
        <f t="shared" si="36"/>
        <v>0</v>
      </c>
      <c r="U30" s="201">
        <f t="shared" si="36"/>
        <v>0</v>
      </c>
      <c r="V30" s="201">
        <f t="shared" si="36"/>
        <v>0</v>
      </c>
      <c r="W30" s="201">
        <f t="shared" si="36"/>
        <v>0</v>
      </c>
      <c r="X30" s="201">
        <f t="shared" si="36"/>
        <v>0</v>
      </c>
      <c r="Y30" s="201">
        <f t="shared" si="36"/>
        <v>0</v>
      </c>
      <c r="Z30" s="201">
        <f t="shared" si="36"/>
        <v>0</v>
      </c>
      <c r="AB30" s="706"/>
      <c r="AC30" s="743" t="s">
        <v>341</v>
      </c>
      <c r="AD30" s="744"/>
      <c r="AE30" s="201">
        <f t="shared" ref="AE30:AL30" si="37">IFERROR(ROUND(AE29*(AE19+AE21+AE23+AE25)/AE27,0),0)</f>
        <v>0</v>
      </c>
      <c r="AF30" s="201">
        <f t="shared" si="37"/>
        <v>0</v>
      </c>
      <c r="AG30" s="201">
        <f t="shared" si="37"/>
        <v>0</v>
      </c>
      <c r="AH30" s="201">
        <f t="shared" si="37"/>
        <v>0</v>
      </c>
      <c r="AI30" s="201">
        <f t="shared" si="37"/>
        <v>0</v>
      </c>
      <c r="AJ30" s="201">
        <f t="shared" si="37"/>
        <v>0</v>
      </c>
      <c r="AK30" s="201">
        <f t="shared" si="37"/>
        <v>0</v>
      </c>
      <c r="AL30" s="201">
        <f t="shared" si="37"/>
        <v>0</v>
      </c>
      <c r="AN30" s="157" t="s">
        <v>208</v>
      </c>
      <c r="AO30" s="171">
        <f t="shared" ref="AO30:AV30" si="38">IFERROR(-AE120,0)</f>
        <v>0</v>
      </c>
      <c r="AP30" s="171">
        <f t="shared" si="38"/>
        <v>0</v>
      </c>
      <c r="AQ30" s="171">
        <f t="shared" si="38"/>
        <v>0</v>
      </c>
      <c r="AR30" s="171">
        <f t="shared" si="38"/>
        <v>0</v>
      </c>
      <c r="AS30" s="171">
        <f t="shared" si="38"/>
        <v>0</v>
      </c>
      <c r="AT30" s="171">
        <f t="shared" si="38"/>
        <v>0</v>
      </c>
      <c r="AU30" s="171">
        <f t="shared" si="38"/>
        <v>0</v>
      </c>
      <c r="AV30" s="171">
        <f t="shared" si="38"/>
        <v>0</v>
      </c>
    </row>
    <row r="31" spans="2:59" ht="18">
      <c r="B31" s="62" t="s">
        <v>274</v>
      </c>
      <c r="C31" s="62" t="s">
        <v>123</v>
      </c>
      <c r="D31" s="64" t="s">
        <v>300</v>
      </c>
      <c r="E31" s="242">
        <v>0.01</v>
      </c>
      <c r="P31" s="567"/>
      <c r="Q31" s="743" t="s">
        <v>342</v>
      </c>
      <c r="R31" s="744"/>
      <c r="S31" s="201">
        <f t="shared" ref="S31:Z31" si="39">IFERROR(S29-S30,0)</f>
        <v>0</v>
      </c>
      <c r="T31" s="201">
        <f t="shared" si="39"/>
        <v>0</v>
      </c>
      <c r="U31" s="201">
        <f t="shared" si="39"/>
        <v>0</v>
      </c>
      <c r="V31" s="201">
        <f t="shared" si="39"/>
        <v>0</v>
      </c>
      <c r="W31" s="201">
        <f t="shared" si="39"/>
        <v>0</v>
      </c>
      <c r="X31" s="201">
        <f t="shared" si="39"/>
        <v>0</v>
      </c>
      <c r="Y31" s="201">
        <f t="shared" si="39"/>
        <v>0</v>
      </c>
      <c r="Z31" s="201">
        <f t="shared" si="39"/>
        <v>0</v>
      </c>
      <c r="AB31" s="567"/>
      <c r="AC31" s="743" t="s">
        <v>342</v>
      </c>
      <c r="AD31" s="744"/>
      <c r="AE31" s="201">
        <f t="shared" ref="AE31:AL31" si="40">IFERROR(AE29-AE30,0)</f>
        <v>0</v>
      </c>
      <c r="AF31" s="201">
        <f t="shared" si="40"/>
        <v>0</v>
      </c>
      <c r="AG31" s="201">
        <f t="shared" si="40"/>
        <v>0</v>
      </c>
      <c r="AH31" s="201">
        <f t="shared" si="40"/>
        <v>0</v>
      </c>
      <c r="AI31" s="201">
        <f t="shared" si="40"/>
        <v>0</v>
      </c>
      <c r="AJ31" s="201">
        <f t="shared" si="40"/>
        <v>0</v>
      </c>
      <c r="AK31" s="201">
        <f t="shared" si="40"/>
        <v>0</v>
      </c>
      <c r="AL31" s="201">
        <f t="shared" si="40"/>
        <v>0</v>
      </c>
      <c r="AN31" s="157" t="s">
        <v>26</v>
      </c>
      <c r="AO31" s="171">
        <f t="shared" ref="AO31:AV31" si="41">IFERROR(-AE133,0)</f>
        <v>0</v>
      </c>
      <c r="AP31" s="171">
        <f t="shared" si="41"/>
        <v>0</v>
      </c>
      <c r="AQ31" s="171">
        <f t="shared" si="41"/>
        <v>0</v>
      </c>
      <c r="AR31" s="171">
        <f t="shared" si="41"/>
        <v>0</v>
      </c>
      <c r="AS31" s="171">
        <f t="shared" si="41"/>
        <v>0</v>
      </c>
      <c r="AT31" s="171">
        <f t="shared" si="41"/>
        <v>0</v>
      </c>
      <c r="AU31" s="171">
        <f t="shared" si="41"/>
        <v>0</v>
      </c>
      <c r="AV31" s="171">
        <f t="shared" si="41"/>
        <v>0</v>
      </c>
    </row>
    <row r="32" spans="2:59" ht="18">
      <c r="B32" s="62" t="s">
        <v>274</v>
      </c>
      <c r="C32" s="62" t="s">
        <v>124</v>
      </c>
      <c r="D32" s="64" t="s">
        <v>300</v>
      </c>
      <c r="E32" s="242">
        <v>0.01</v>
      </c>
      <c r="P32" s="561" t="s">
        <v>19</v>
      </c>
      <c r="Q32" s="613" t="s">
        <v>79</v>
      </c>
      <c r="R32" s="614"/>
      <c r="S32" s="196">
        <f>'②③基本分（本園）'!M8</f>
        <v>0</v>
      </c>
      <c r="T32" s="196">
        <f>'②③基本分（本園）'!N8</f>
        <v>0</v>
      </c>
      <c r="U32" s="196">
        <f>'②③基本分（本園）'!O8</f>
        <v>0</v>
      </c>
      <c r="V32" s="196">
        <f>'②③基本分（本園）'!P8</f>
        <v>0</v>
      </c>
      <c r="W32" s="196">
        <f>'②③基本分（本園）'!Q8</f>
        <v>0</v>
      </c>
      <c r="X32" s="196">
        <f>'②③基本分（本園）'!R8</f>
        <v>0</v>
      </c>
      <c r="Y32" s="196">
        <f>'②③基本分（本園）'!S8</f>
        <v>0</v>
      </c>
      <c r="Z32" s="196">
        <f>'②③基本分（本園）'!T8</f>
        <v>0</v>
      </c>
      <c r="AB32" s="561" t="s">
        <v>19</v>
      </c>
      <c r="AC32" s="613" t="s">
        <v>79</v>
      </c>
      <c r="AD32" s="614"/>
      <c r="AE32" s="196">
        <f>'②③基本分（分園）'!M8</f>
        <v>0</v>
      </c>
      <c r="AF32" s="196">
        <f>'②③基本分（分園）'!N8</f>
        <v>0</v>
      </c>
      <c r="AG32" s="196">
        <f>'②③基本分（分園）'!O8</f>
        <v>0</v>
      </c>
      <c r="AH32" s="196">
        <f>'②③基本分（分園）'!P8</f>
        <v>0</v>
      </c>
      <c r="AI32" s="196">
        <f>'②③基本分（分園）'!Q8</f>
        <v>0</v>
      </c>
      <c r="AJ32" s="196">
        <f>'②③基本分（分園）'!R8</f>
        <v>0</v>
      </c>
      <c r="AK32" s="196">
        <f>'②③基本分（分園）'!S8</f>
        <v>0</v>
      </c>
      <c r="AL32" s="196">
        <f>'②③基本分（分園）'!T8</f>
        <v>0</v>
      </c>
      <c r="AN32" s="157" t="s">
        <v>27</v>
      </c>
      <c r="AO32" s="171">
        <f t="shared" ref="AO32:AV32" si="42">IFERROR(-AE146,0)</f>
        <v>0</v>
      </c>
      <c r="AP32" s="171">
        <f t="shared" si="42"/>
        <v>0</v>
      </c>
      <c r="AQ32" s="171">
        <f t="shared" si="42"/>
        <v>0</v>
      </c>
      <c r="AR32" s="171">
        <f t="shared" si="42"/>
        <v>0</v>
      </c>
      <c r="AS32" s="171">
        <f t="shared" si="42"/>
        <v>0</v>
      </c>
      <c r="AT32" s="171">
        <f t="shared" si="42"/>
        <v>0</v>
      </c>
      <c r="AU32" s="171">
        <f t="shared" si="42"/>
        <v>0</v>
      </c>
      <c r="AV32" s="171">
        <f t="shared" si="42"/>
        <v>0</v>
      </c>
    </row>
    <row r="33" spans="2:68" ht="18">
      <c r="B33" s="62" t="s">
        <v>274</v>
      </c>
      <c r="C33" s="62" t="s">
        <v>125</v>
      </c>
      <c r="D33" s="64" t="s">
        <v>300</v>
      </c>
      <c r="E33" s="242">
        <v>0.01</v>
      </c>
      <c r="P33" s="706"/>
      <c r="Q33" s="613" t="s">
        <v>247</v>
      </c>
      <c r="R33" s="614"/>
      <c r="S33" s="196">
        <f>'②③基本分（本園）'!M24</f>
        <v>0</v>
      </c>
      <c r="T33" s="196">
        <f>'②③基本分（本園）'!N24</f>
        <v>0</v>
      </c>
      <c r="U33" s="196">
        <f>'②③基本分（本園）'!O24</f>
        <v>0</v>
      </c>
      <c r="V33" s="196">
        <f>'②③基本分（本園）'!P24</f>
        <v>0</v>
      </c>
      <c r="W33" s="196">
        <f>'②③基本分（本園）'!Q24</f>
        <v>0</v>
      </c>
      <c r="X33" s="196">
        <f>'②③基本分（本園）'!R24</f>
        <v>0</v>
      </c>
      <c r="Y33" s="196">
        <f>'②③基本分（本園）'!S24</f>
        <v>0</v>
      </c>
      <c r="Z33" s="196">
        <f>'②③基本分（本園）'!T24</f>
        <v>0</v>
      </c>
      <c r="AB33" s="706"/>
      <c r="AC33" s="613" t="s">
        <v>247</v>
      </c>
      <c r="AD33" s="614"/>
      <c r="AE33" s="196">
        <f>'②③基本分（分園）'!M24</f>
        <v>0</v>
      </c>
      <c r="AF33" s="196">
        <f>'②③基本分（分園）'!N24</f>
        <v>0</v>
      </c>
      <c r="AG33" s="196">
        <f>'②③基本分（分園）'!O24</f>
        <v>0</v>
      </c>
      <c r="AH33" s="196">
        <f>'②③基本分（分園）'!P24</f>
        <v>0</v>
      </c>
      <c r="AI33" s="196">
        <f>'②③基本分（分園）'!Q24</f>
        <v>0</v>
      </c>
      <c r="AJ33" s="196">
        <f>'②③基本分（分園）'!R24</f>
        <v>0</v>
      </c>
      <c r="AK33" s="196">
        <f>'②③基本分（分園）'!S24</f>
        <v>0</v>
      </c>
      <c r="AL33" s="196">
        <f>'②③基本分（分園）'!T24</f>
        <v>0</v>
      </c>
      <c r="AN33" s="157" t="s">
        <v>28</v>
      </c>
      <c r="AO33" s="171">
        <f t="shared" ref="AO33:AV33" si="43">IFERROR(-AE159,0)</f>
        <v>0</v>
      </c>
      <c r="AP33" s="171">
        <f t="shared" si="43"/>
        <v>0</v>
      </c>
      <c r="AQ33" s="171">
        <f t="shared" si="43"/>
        <v>0</v>
      </c>
      <c r="AR33" s="171">
        <f t="shared" si="43"/>
        <v>0</v>
      </c>
      <c r="AS33" s="171">
        <f t="shared" si="43"/>
        <v>0</v>
      </c>
      <c r="AT33" s="171">
        <f t="shared" si="43"/>
        <v>0</v>
      </c>
      <c r="AU33" s="171">
        <f t="shared" si="43"/>
        <v>0</v>
      </c>
      <c r="AV33" s="171">
        <f t="shared" si="43"/>
        <v>0</v>
      </c>
    </row>
    <row r="34" spans="2:68">
      <c r="B34" s="62" t="s">
        <v>274</v>
      </c>
      <c r="C34" s="62" t="s">
        <v>126</v>
      </c>
      <c r="D34" s="64" t="s">
        <v>300</v>
      </c>
      <c r="E34" s="242">
        <v>0.01</v>
      </c>
      <c r="P34" s="706"/>
      <c r="Q34" s="741" t="s">
        <v>216</v>
      </c>
      <c r="R34" s="33" t="s">
        <v>79</v>
      </c>
      <c r="S34" s="198"/>
      <c r="T34" s="196">
        <f>②③３歳!$I$7</f>
        <v>0</v>
      </c>
      <c r="U34" s="198"/>
      <c r="V34" s="198"/>
      <c r="W34" s="198"/>
      <c r="X34" s="196">
        <f>②③３歳!$I$7</f>
        <v>0</v>
      </c>
      <c r="Y34" s="198"/>
      <c r="Z34" s="198"/>
      <c r="AB34" s="706"/>
      <c r="AC34" s="741" t="s">
        <v>216</v>
      </c>
      <c r="AD34" s="33" t="s">
        <v>79</v>
      </c>
      <c r="AE34" s="198"/>
      <c r="AF34" s="196">
        <f>②③３歳!$I$7</f>
        <v>0</v>
      </c>
      <c r="AG34" s="198"/>
      <c r="AH34" s="198"/>
      <c r="AI34" s="198"/>
      <c r="AJ34" s="196">
        <f>②③３歳!$I$7</f>
        <v>0</v>
      </c>
      <c r="AK34" s="198"/>
      <c r="AL34" s="198"/>
    </row>
    <row r="35" spans="2:68">
      <c r="B35" s="62" t="s">
        <v>274</v>
      </c>
      <c r="C35" s="62" t="s">
        <v>127</v>
      </c>
      <c r="D35" s="64" t="s">
        <v>300</v>
      </c>
      <c r="E35" s="242">
        <v>0.01</v>
      </c>
      <c r="P35" s="706"/>
      <c r="Q35" s="742"/>
      <c r="R35" s="33" t="s">
        <v>247</v>
      </c>
      <c r="S35" s="198"/>
      <c r="T35" s="196">
        <f>②③３歳!$K$7</f>
        <v>0</v>
      </c>
      <c r="U35" s="198"/>
      <c r="V35" s="198"/>
      <c r="W35" s="198"/>
      <c r="X35" s="196">
        <f>②③３歳!$K$7</f>
        <v>0</v>
      </c>
      <c r="Y35" s="198"/>
      <c r="Z35" s="198"/>
      <c r="AB35" s="706"/>
      <c r="AC35" s="742"/>
      <c r="AD35" s="33" t="s">
        <v>247</v>
      </c>
      <c r="AE35" s="198"/>
      <c r="AF35" s="196">
        <f>②③３歳!$K$7</f>
        <v>0</v>
      </c>
      <c r="AG35" s="198"/>
      <c r="AH35" s="198"/>
      <c r="AI35" s="198"/>
      <c r="AJ35" s="196">
        <f>②③３歳!$K$7</f>
        <v>0</v>
      </c>
      <c r="AK35" s="198"/>
      <c r="AL35" s="198"/>
      <c r="AN35" s="755" t="s">
        <v>371</v>
      </c>
      <c r="AO35" s="755"/>
      <c r="AX35" s="757" t="s">
        <v>399</v>
      </c>
      <c r="AY35" s="758"/>
      <c r="BH35" s="757" t="s">
        <v>418</v>
      </c>
      <c r="BI35" s="758"/>
    </row>
    <row r="36" spans="2:68" ht="16.5" customHeight="1">
      <c r="B36" s="62" t="s">
        <v>274</v>
      </c>
      <c r="C36" s="62" t="s">
        <v>128</v>
      </c>
      <c r="D36" s="64" t="s">
        <v>300</v>
      </c>
      <c r="E36" s="242">
        <v>0.01</v>
      </c>
      <c r="P36" s="706"/>
      <c r="Q36" s="747" t="s">
        <v>602</v>
      </c>
      <c r="R36" s="33" t="s">
        <v>79</v>
      </c>
      <c r="S36" s="196">
        <f>②③４歳!I7</f>
        <v>0</v>
      </c>
      <c r="T36" s="198"/>
      <c r="U36" s="198"/>
      <c r="V36" s="198"/>
      <c r="W36" s="196">
        <f>②③４歳!I7</f>
        <v>0</v>
      </c>
      <c r="X36" s="198"/>
      <c r="Y36" s="198"/>
      <c r="Z36" s="198"/>
      <c r="AB36" s="706"/>
      <c r="AC36" s="748" t="s">
        <v>602</v>
      </c>
      <c r="AD36" s="33" t="s">
        <v>79</v>
      </c>
      <c r="AE36" s="196">
        <f>②③４歳!I7</f>
        <v>0</v>
      </c>
      <c r="AF36" s="198"/>
      <c r="AG36" s="198"/>
      <c r="AH36" s="198"/>
      <c r="AI36" s="196">
        <f>②③４歳!I7</f>
        <v>0</v>
      </c>
      <c r="AJ36" s="198"/>
      <c r="AK36" s="198"/>
      <c r="AL36" s="198"/>
      <c r="AN36" s="57" t="s">
        <v>350</v>
      </c>
      <c r="AX36" s="57" t="s">
        <v>350</v>
      </c>
      <c r="BH36" s="57" t="s">
        <v>350</v>
      </c>
    </row>
    <row r="37" spans="2:68">
      <c r="B37" s="62" t="s">
        <v>274</v>
      </c>
      <c r="C37" s="62" t="s">
        <v>129</v>
      </c>
      <c r="D37" s="64" t="s">
        <v>300</v>
      </c>
      <c r="E37" s="242">
        <v>0.01</v>
      </c>
      <c r="P37" s="706"/>
      <c r="Q37" s="742"/>
      <c r="R37" s="33" t="s">
        <v>247</v>
      </c>
      <c r="S37" s="196">
        <f>②③４歳!K7</f>
        <v>0</v>
      </c>
      <c r="T37" s="198"/>
      <c r="U37" s="198"/>
      <c r="V37" s="198"/>
      <c r="W37" s="196">
        <f>②③４歳!K7</f>
        <v>0</v>
      </c>
      <c r="X37" s="198"/>
      <c r="Y37" s="198"/>
      <c r="Z37" s="198"/>
      <c r="AB37" s="706"/>
      <c r="AC37" s="749"/>
      <c r="AD37" s="33" t="s">
        <v>247</v>
      </c>
      <c r="AE37" s="196">
        <f>②③４歳!K7</f>
        <v>0</v>
      </c>
      <c r="AF37" s="198"/>
      <c r="AG37" s="198"/>
      <c r="AH37" s="198"/>
      <c r="AI37" s="196">
        <f>②③４歳!K7</f>
        <v>0</v>
      </c>
      <c r="AJ37" s="198"/>
      <c r="AK37" s="198"/>
      <c r="AL37" s="198"/>
      <c r="AN37" s="754" t="s">
        <v>204</v>
      </c>
      <c r="AO37" s="751" t="s">
        <v>11</v>
      </c>
      <c r="AP37" s="751"/>
      <c r="AQ37" s="751"/>
      <c r="AR37" s="751"/>
      <c r="AS37" s="751" t="s">
        <v>12</v>
      </c>
      <c r="AT37" s="751"/>
      <c r="AU37" s="751"/>
      <c r="AV37" s="751"/>
      <c r="AX37" s="754" t="s">
        <v>204</v>
      </c>
      <c r="AY37" s="751" t="s">
        <v>11</v>
      </c>
      <c r="AZ37" s="751"/>
      <c r="BA37" s="751"/>
      <c r="BB37" s="751"/>
      <c r="BC37" s="751" t="s">
        <v>12</v>
      </c>
      <c r="BD37" s="751"/>
      <c r="BE37" s="751"/>
      <c r="BF37" s="751"/>
      <c r="BH37" s="754" t="s">
        <v>204</v>
      </c>
      <c r="BI37" s="751" t="s">
        <v>11</v>
      </c>
      <c r="BJ37" s="751"/>
      <c r="BK37" s="751"/>
      <c r="BL37" s="751"/>
      <c r="BM37" s="751" t="s">
        <v>12</v>
      </c>
      <c r="BN37" s="751"/>
      <c r="BO37" s="751"/>
      <c r="BP37" s="751"/>
    </row>
    <row r="38" spans="2:68">
      <c r="B38" s="62" t="s">
        <v>274</v>
      </c>
      <c r="C38" s="62" t="s">
        <v>130</v>
      </c>
      <c r="D38" s="64" t="s">
        <v>300</v>
      </c>
      <c r="E38" s="242">
        <v>0.02</v>
      </c>
      <c r="P38" s="706"/>
      <c r="Q38" s="741" t="s">
        <v>320</v>
      </c>
      <c r="R38" s="33" t="s">
        <v>79</v>
      </c>
      <c r="S38" s="196">
        <f>②③夜間!$K$13</f>
        <v>0</v>
      </c>
      <c r="T38" s="196">
        <f>②③夜間!$K$13</f>
        <v>0</v>
      </c>
      <c r="U38" s="196">
        <f>②③夜間!$K$15</f>
        <v>0</v>
      </c>
      <c r="V38" s="196">
        <f>②③夜間!$K$15</f>
        <v>0</v>
      </c>
      <c r="W38" s="196">
        <f>②③夜間!$K$13</f>
        <v>0</v>
      </c>
      <c r="X38" s="196">
        <f>②③夜間!$K$13</f>
        <v>0</v>
      </c>
      <c r="Y38" s="196">
        <f>②③夜間!$K$15</f>
        <v>0</v>
      </c>
      <c r="Z38" s="196">
        <f>②③夜間!$K$15</f>
        <v>0</v>
      </c>
      <c r="AB38" s="706"/>
      <c r="AC38" s="741" t="s">
        <v>320</v>
      </c>
      <c r="AD38" s="33" t="s">
        <v>79</v>
      </c>
      <c r="AE38" s="196">
        <f>②③夜間!$K$13</f>
        <v>0</v>
      </c>
      <c r="AF38" s="196">
        <f>②③夜間!$K$13</f>
        <v>0</v>
      </c>
      <c r="AG38" s="196">
        <f>②③夜間!$K$15</f>
        <v>0</v>
      </c>
      <c r="AH38" s="196">
        <f>②③夜間!$K$15</f>
        <v>0</v>
      </c>
      <c r="AI38" s="196">
        <f>②③夜間!$K$13</f>
        <v>0</v>
      </c>
      <c r="AJ38" s="196">
        <f>②③夜間!$K$13</f>
        <v>0</v>
      </c>
      <c r="AK38" s="196">
        <f>②③夜間!$K$15</f>
        <v>0</v>
      </c>
      <c r="AL38" s="196">
        <f>②③夜間!$K$15</f>
        <v>0</v>
      </c>
      <c r="AN38" s="754"/>
      <c r="AO38" s="177" t="s">
        <v>317</v>
      </c>
      <c r="AP38" s="177" t="s">
        <v>216</v>
      </c>
      <c r="AQ38" s="177" t="s">
        <v>217</v>
      </c>
      <c r="AR38" s="177" t="s">
        <v>10</v>
      </c>
      <c r="AS38" s="177" t="s">
        <v>317</v>
      </c>
      <c r="AT38" s="177" t="s">
        <v>216</v>
      </c>
      <c r="AU38" s="177" t="s">
        <v>217</v>
      </c>
      <c r="AV38" s="177" t="s">
        <v>10</v>
      </c>
      <c r="AX38" s="754"/>
      <c r="AY38" s="177" t="s">
        <v>317</v>
      </c>
      <c r="AZ38" s="177" t="s">
        <v>216</v>
      </c>
      <c r="BA38" s="177" t="s">
        <v>217</v>
      </c>
      <c r="BB38" s="177" t="s">
        <v>10</v>
      </c>
      <c r="BC38" s="177" t="s">
        <v>317</v>
      </c>
      <c r="BD38" s="177" t="s">
        <v>216</v>
      </c>
      <c r="BE38" s="177" t="s">
        <v>217</v>
      </c>
      <c r="BF38" s="177" t="s">
        <v>10</v>
      </c>
      <c r="BH38" s="754"/>
      <c r="BI38" s="177" t="s">
        <v>317</v>
      </c>
      <c r="BJ38" s="177" t="s">
        <v>216</v>
      </c>
      <c r="BK38" s="177" t="s">
        <v>217</v>
      </c>
      <c r="BL38" s="177" t="s">
        <v>10</v>
      </c>
      <c r="BM38" s="177" t="s">
        <v>317</v>
      </c>
      <c r="BN38" s="177" t="s">
        <v>216</v>
      </c>
      <c r="BO38" s="177" t="s">
        <v>217</v>
      </c>
      <c r="BP38" s="177" t="s">
        <v>10</v>
      </c>
    </row>
    <row r="39" spans="2:68" ht="18">
      <c r="B39" s="62" t="s">
        <v>274</v>
      </c>
      <c r="C39" s="62" t="s">
        <v>131</v>
      </c>
      <c r="D39" s="64" t="s">
        <v>300</v>
      </c>
      <c r="E39" s="242">
        <v>0.02</v>
      </c>
      <c r="P39" s="706"/>
      <c r="Q39" s="742"/>
      <c r="R39" s="33" t="s">
        <v>247</v>
      </c>
      <c r="S39" s="196">
        <f>②③夜間!$M$13</f>
        <v>0</v>
      </c>
      <c r="T39" s="196">
        <f>②③夜間!$M$13</f>
        <v>0</v>
      </c>
      <c r="U39" s="196">
        <f>②③夜間!$M$15</f>
        <v>0</v>
      </c>
      <c r="V39" s="196">
        <f>②③夜間!$M$15</f>
        <v>0</v>
      </c>
      <c r="W39" s="196">
        <f>②③夜間!$M$13</f>
        <v>0</v>
      </c>
      <c r="X39" s="196">
        <f>②③夜間!$M$13</f>
        <v>0</v>
      </c>
      <c r="Y39" s="196">
        <f>②③夜間!$M$15</f>
        <v>0</v>
      </c>
      <c r="Z39" s="196">
        <f>②③夜間!$M$15</f>
        <v>0</v>
      </c>
      <c r="AB39" s="706"/>
      <c r="AC39" s="742"/>
      <c r="AD39" s="33" t="s">
        <v>247</v>
      </c>
      <c r="AE39" s="196">
        <f>②③夜間!$M$13</f>
        <v>0</v>
      </c>
      <c r="AF39" s="196">
        <f>②③夜間!$M$13</f>
        <v>0</v>
      </c>
      <c r="AG39" s="196">
        <f>②③夜間!$M$15</f>
        <v>0</v>
      </c>
      <c r="AH39" s="196">
        <f>②③夜間!$M$15</f>
        <v>0</v>
      </c>
      <c r="AI39" s="196">
        <f>②③夜間!$M$13</f>
        <v>0</v>
      </c>
      <c r="AJ39" s="196">
        <f>②③夜間!$M$13</f>
        <v>0</v>
      </c>
      <c r="AK39" s="196">
        <f>②③夜間!$M$15</f>
        <v>0</v>
      </c>
      <c r="AL39" s="196">
        <f>②③夜間!$M$15</f>
        <v>0</v>
      </c>
      <c r="AN39" s="157" t="s">
        <v>347</v>
      </c>
      <c r="AO39" s="171">
        <f t="shared" ref="AO39:AV39" si="44">IFERROR(-S17,0)</f>
        <v>0</v>
      </c>
      <c r="AP39" s="171">
        <f t="shared" si="44"/>
        <v>0</v>
      </c>
      <c r="AQ39" s="171">
        <f t="shared" si="44"/>
        <v>0</v>
      </c>
      <c r="AR39" s="171">
        <f t="shared" si="44"/>
        <v>0</v>
      </c>
      <c r="AS39" s="171">
        <f t="shared" si="44"/>
        <v>0</v>
      </c>
      <c r="AT39" s="171">
        <f t="shared" si="44"/>
        <v>0</v>
      </c>
      <c r="AU39" s="171">
        <f t="shared" si="44"/>
        <v>0</v>
      </c>
      <c r="AV39" s="171">
        <f t="shared" si="44"/>
        <v>0</v>
      </c>
      <c r="AX39" s="157" t="s">
        <v>347</v>
      </c>
      <c r="AY39" s="1">
        <f>月初児童数!I8</f>
        <v>0</v>
      </c>
      <c r="AZ39" s="1">
        <f>月初児童数!J8</f>
        <v>0</v>
      </c>
      <c r="BA39" s="1">
        <f>月初児童数!K8</f>
        <v>0</v>
      </c>
      <c r="BB39" s="1">
        <f>月初児童数!L8</f>
        <v>0</v>
      </c>
      <c r="BC39" s="1">
        <f>月初児童数!N8</f>
        <v>0</v>
      </c>
      <c r="BD39" s="1">
        <f>月初児童数!O8</f>
        <v>0</v>
      </c>
      <c r="BE39" s="1">
        <f>月初児童数!P8</f>
        <v>0</v>
      </c>
      <c r="BF39" s="1">
        <f>月初児童数!Q8</f>
        <v>0</v>
      </c>
      <c r="BH39" s="157" t="s">
        <v>347</v>
      </c>
      <c r="BI39" s="203">
        <f t="shared" ref="BI39:BI50" si="45">IFERROR(AO39*AY39,0)</f>
        <v>0</v>
      </c>
      <c r="BJ39" s="203">
        <f t="shared" ref="BJ39:BJ50" si="46">IFERROR(AP39*AZ39,0)</f>
        <v>0</v>
      </c>
      <c r="BK39" s="203">
        <f t="shared" ref="BK39:BK50" si="47">IFERROR(AQ39*BA39,0)</f>
        <v>0</v>
      </c>
      <c r="BL39" s="203">
        <f t="shared" ref="BL39:BL50" si="48">IFERROR(AR39*BB39,0)</f>
        <v>0</v>
      </c>
      <c r="BM39" s="203">
        <f t="shared" ref="BM39:BM50" si="49">IFERROR(AS39*BC39,0)</f>
        <v>0</v>
      </c>
      <c r="BN39" s="203">
        <f t="shared" ref="BN39:BN50" si="50">IFERROR(AT39*BD39,0)</f>
        <v>0</v>
      </c>
      <c r="BO39" s="203">
        <f t="shared" ref="BO39:BO50" si="51">IFERROR(AU39*BE39,0)</f>
        <v>0</v>
      </c>
      <c r="BP39" s="203">
        <f t="shared" ref="BP39:BP50" si="52">IFERROR(AV39*BF39,0)</f>
        <v>0</v>
      </c>
    </row>
    <row r="40" spans="2:68" ht="18">
      <c r="B40" s="62" t="s">
        <v>274</v>
      </c>
      <c r="C40" s="62" t="s">
        <v>345</v>
      </c>
      <c r="D40" s="64" t="s">
        <v>300</v>
      </c>
      <c r="E40" s="242">
        <v>0.02</v>
      </c>
      <c r="P40" s="706"/>
      <c r="Q40" s="613" t="s">
        <v>29</v>
      </c>
      <c r="R40" s="614"/>
      <c r="S40" s="196">
        <f t="shared" ref="S40:Z40" si="53">SUM(S32:S39)</f>
        <v>0</v>
      </c>
      <c r="T40" s="196">
        <f t="shared" si="53"/>
        <v>0</v>
      </c>
      <c r="U40" s="196">
        <f t="shared" si="53"/>
        <v>0</v>
      </c>
      <c r="V40" s="196">
        <f t="shared" si="53"/>
        <v>0</v>
      </c>
      <c r="W40" s="196">
        <f t="shared" si="53"/>
        <v>0</v>
      </c>
      <c r="X40" s="196">
        <f t="shared" si="53"/>
        <v>0</v>
      </c>
      <c r="Y40" s="196">
        <f t="shared" si="53"/>
        <v>0</v>
      </c>
      <c r="Z40" s="196">
        <f t="shared" si="53"/>
        <v>0</v>
      </c>
      <c r="AB40" s="706"/>
      <c r="AC40" s="613" t="s">
        <v>29</v>
      </c>
      <c r="AD40" s="614"/>
      <c r="AE40" s="196">
        <f t="shared" ref="AE40:AL40" si="54">SUM(AE32:AE39)</f>
        <v>0</v>
      </c>
      <c r="AF40" s="196">
        <f t="shared" si="54"/>
        <v>0</v>
      </c>
      <c r="AG40" s="196">
        <f t="shared" si="54"/>
        <v>0</v>
      </c>
      <c r="AH40" s="196">
        <f t="shared" si="54"/>
        <v>0</v>
      </c>
      <c r="AI40" s="196">
        <f t="shared" si="54"/>
        <v>0</v>
      </c>
      <c r="AJ40" s="196">
        <f t="shared" si="54"/>
        <v>0</v>
      </c>
      <c r="AK40" s="196">
        <f t="shared" si="54"/>
        <v>0</v>
      </c>
      <c r="AL40" s="196">
        <f t="shared" si="54"/>
        <v>0</v>
      </c>
      <c r="AN40" s="157" t="s">
        <v>18</v>
      </c>
      <c r="AO40" s="171">
        <f t="shared" ref="AO40:AV40" si="55">IFERROR(-S30,0)</f>
        <v>0</v>
      </c>
      <c r="AP40" s="171">
        <f t="shared" si="55"/>
        <v>0</v>
      </c>
      <c r="AQ40" s="171">
        <f t="shared" si="55"/>
        <v>0</v>
      </c>
      <c r="AR40" s="171">
        <f t="shared" si="55"/>
        <v>0</v>
      </c>
      <c r="AS40" s="171">
        <f t="shared" si="55"/>
        <v>0</v>
      </c>
      <c r="AT40" s="171">
        <f t="shared" si="55"/>
        <v>0</v>
      </c>
      <c r="AU40" s="171">
        <f t="shared" si="55"/>
        <v>0</v>
      </c>
      <c r="AV40" s="171">
        <f t="shared" si="55"/>
        <v>0</v>
      </c>
      <c r="AX40" s="157" t="s">
        <v>18</v>
      </c>
      <c r="AY40" s="1">
        <f>月初児童数!I9</f>
        <v>0</v>
      </c>
      <c r="AZ40" s="1">
        <f>月初児童数!J9</f>
        <v>0</v>
      </c>
      <c r="BA40" s="1">
        <f>月初児童数!K9</f>
        <v>0</v>
      </c>
      <c r="BB40" s="1">
        <f>月初児童数!L9</f>
        <v>0</v>
      </c>
      <c r="BC40" s="1">
        <f>月初児童数!N9</f>
        <v>0</v>
      </c>
      <c r="BD40" s="1">
        <f>月初児童数!O9</f>
        <v>0</v>
      </c>
      <c r="BE40" s="1">
        <f>月初児童数!P9</f>
        <v>0</v>
      </c>
      <c r="BF40" s="1">
        <f>月初児童数!Q9</f>
        <v>0</v>
      </c>
      <c r="BH40" s="157" t="s">
        <v>18</v>
      </c>
      <c r="BI40" s="203">
        <f t="shared" si="45"/>
        <v>0</v>
      </c>
      <c r="BJ40" s="203">
        <f t="shared" si="46"/>
        <v>0</v>
      </c>
      <c r="BK40" s="203">
        <f t="shared" si="47"/>
        <v>0</v>
      </c>
      <c r="BL40" s="203">
        <f t="shared" si="48"/>
        <v>0</v>
      </c>
      <c r="BM40" s="203">
        <f t="shared" si="49"/>
        <v>0</v>
      </c>
      <c r="BN40" s="203">
        <f t="shared" si="50"/>
        <v>0</v>
      </c>
      <c r="BO40" s="203">
        <f t="shared" si="51"/>
        <v>0</v>
      </c>
      <c r="BP40" s="203">
        <f t="shared" si="52"/>
        <v>0</v>
      </c>
    </row>
    <row r="41" spans="2:68" ht="18">
      <c r="B41" s="62" t="s">
        <v>275</v>
      </c>
      <c r="C41" s="64" t="s">
        <v>535</v>
      </c>
      <c r="D41" s="64" t="s">
        <v>300</v>
      </c>
      <c r="E41" s="242">
        <v>0.01</v>
      </c>
      <c r="P41" s="706"/>
      <c r="Q41" s="613" t="s">
        <v>318</v>
      </c>
      <c r="R41" s="614"/>
      <c r="S41" s="199" t="str">
        <f>$K$9</f>
        <v/>
      </c>
      <c r="T41" s="199" t="str">
        <f t="shared" ref="T41:Z41" si="56">$K$9</f>
        <v/>
      </c>
      <c r="U41" s="199" t="str">
        <f t="shared" si="56"/>
        <v/>
      </c>
      <c r="V41" s="199" t="str">
        <f t="shared" si="56"/>
        <v/>
      </c>
      <c r="W41" s="199" t="str">
        <f t="shared" si="56"/>
        <v/>
      </c>
      <c r="X41" s="199" t="str">
        <f t="shared" si="56"/>
        <v/>
      </c>
      <c r="Y41" s="199" t="str">
        <f t="shared" si="56"/>
        <v/>
      </c>
      <c r="Z41" s="199" t="str">
        <f t="shared" si="56"/>
        <v/>
      </c>
      <c r="AB41" s="706"/>
      <c r="AC41" s="613" t="s">
        <v>318</v>
      </c>
      <c r="AD41" s="614"/>
      <c r="AE41" s="199" t="str">
        <f>$K$9</f>
        <v/>
      </c>
      <c r="AF41" s="199" t="str">
        <f t="shared" ref="AF41:AL41" si="57">$K$9</f>
        <v/>
      </c>
      <c r="AG41" s="199" t="str">
        <f t="shared" si="57"/>
        <v/>
      </c>
      <c r="AH41" s="199" t="str">
        <f t="shared" si="57"/>
        <v/>
      </c>
      <c r="AI41" s="199" t="str">
        <f t="shared" si="57"/>
        <v/>
      </c>
      <c r="AJ41" s="199" t="str">
        <f t="shared" si="57"/>
        <v/>
      </c>
      <c r="AK41" s="199" t="str">
        <f t="shared" si="57"/>
        <v/>
      </c>
      <c r="AL41" s="199" t="str">
        <f t="shared" si="57"/>
        <v/>
      </c>
      <c r="AN41" s="157" t="s">
        <v>19</v>
      </c>
      <c r="AO41" s="171">
        <f t="shared" ref="AO41:AV41" si="58">IFERROR(-S43,0)</f>
        <v>0</v>
      </c>
      <c r="AP41" s="171">
        <f t="shared" si="58"/>
        <v>0</v>
      </c>
      <c r="AQ41" s="171">
        <f t="shared" si="58"/>
        <v>0</v>
      </c>
      <c r="AR41" s="171">
        <f t="shared" si="58"/>
        <v>0</v>
      </c>
      <c r="AS41" s="171">
        <f t="shared" si="58"/>
        <v>0</v>
      </c>
      <c r="AT41" s="171">
        <f t="shared" si="58"/>
        <v>0</v>
      </c>
      <c r="AU41" s="171">
        <f t="shared" si="58"/>
        <v>0</v>
      </c>
      <c r="AV41" s="171">
        <f t="shared" si="58"/>
        <v>0</v>
      </c>
      <c r="AX41" s="157" t="s">
        <v>19</v>
      </c>
      <c r="AY41" s="1">
        <f>月初児童数!I10</f>
        <v>0</v>
      </c>
      <c r="AZ41" s="1">
        <f>月初児童数!J10</f>
        <v>0</v>
      </c>
      <c r="BA41" s="1">
        <f>月初児童数!K10</f>
        <v>0</v>
      </c>
      <c r="BB41" s="1">
        <f>月初児童数!L10</f>
        <v>0</v>
      </c>
      <c r="BC41" s="1">
        <f>月初児童数!N10</f>
        <v>0</v>
      </c>
      <c r="BD41" s="1">
        <f>月初児童数!O10</f>
        <v>0</v>
      </c>
      <c r="BE41" s="1">
        <f>月初児童数!P10</f>
        <v>0</v>
      </c>
      <c r="BF41" s="1">
        <f>月初児童数!Q10</f>
        <v>0</v>
      </c>
      <c r="BH41" s="157" t="s">
        <v>19</v>
      </c>
      <c r="BI41" s="203">
        <f t="shared" si="45"/>
        <v>0</v>
      </c>
      <c r="BJ41" s="203">
        <f t="shared" si="46"/>
        <v>0</v>
      </c>
      <c r="BK41" s="203">
        <f t="shared" si="47"/>
        <v>0</v>
      </c>
      <c r="BL41" s="203">
        <f t="shared" si="48"/>
        <v>0</v>
      </c>
      <c r="BM41" s="203">
        <f t="shared" si="49"/>
        <v>0</v>
      </c>
      <c r="BN41" s="203">
        <f t="shared" si="50"/>
        <v>0</v>
      </c>
      <c r="BO41" s="203">
        <f t="shared" si="51"/>
        <v>0</v>
      </c>
      <c r="BP41" s="203">
        <f t="shared" si="52"/>
        <v>0</v>
      </c>
    </row>
    <row r="42" spans="2:68" ht="18">
      <c r="B42" s="62" t="s">
        <v>275</v>
      </c>
      <c r="C42" s="64" t="s">
        <v>464</v>
      </c>
      <c r="D42" s="64" t="s">
        <v>300</v>
      </c>
      <c r="E42" s="242">
        <v>0.01</v>
      </c>
      <c r="P42" s="706"/>
      <c r="Q42" s="745" t="s">
        <v>323</v>
      </c>
      <c r="R42" s="746"/>
      <c r="S42" s="200">
        <f t="shared" ref="S42:Z42" si="59">IFERROR(ROUNDDOWN(S40*S41,-1),0)</f>
        <v>0</v>
      </c>
      <c r="T42" s="200">
        <f t="shared" si="59"/>
        <v>0</v>
      </c>
      <c r="U42" s="200">
        <f t="shared" si="59"/>
        <v>0</v>
      </c>
      <c r="V42" s="200">
        <f t="shared" si="59"/>
        <v>0</v>
      </c>
      <c r="W42" s="200">
        <f t="shared" si="59"/>
        <v>0</v>
      </c>
      <c r="X42" s="200">
        <f t="shared" si="59"/>
        <v>0</v>
      </c>
      <c r="Y42" s="200">
        <f t="shared" si="59"/>
        <v>0</v>
      </c>
      <c r="Z42" s="200">
        <f t="shared" si="59"/>
        <v>0</v>
      </c>
      <c r="AB42" s="706"/>
      <c r="AC42" s="745" t="s">
        <v>323</v>
      </c>
      <c r="AD42" s="746"/>
      <c r="AE42" s="200">
        <f t="shared" ref="AE42:AL42" si="60">IFERROR(ROUNDDOWN(AE40*AE41,-1),0)</f>
        <v>0</v>
      </c>
      <c r="AF42" s="200">
        <f t="shared" si="60"/>
        <v>0</v>
      </c>
      <c r="AG42" s="200">
        <f t="shared" si="60"/>
        <v>0</v>
      </c>
      <c r="AH42" s="200">
        <f t="shared" si="60"/>
        <v>0</v>
      </c>
      <c r="AI42" s="200">
        <f t="shared" si="60"/>
        <v>0</v>
      </c>
      <c r="AJ42" s="200">
        <f t="shared" si="60"/>
        <v>0</v>
      </c>
      <c r="AK42" s="200">
        <f t="shared" si="60"/>
        <v>0</v>
      </c>
      <c r="AL42" s="200">
        <f t="shared" si="60"/>
        <v>0</v>
      </c>
      <c r="AN42" s="157" t="s">
        <v>20</v>
      </c>
      <c r="AO42" s="171">
        <f t="shared" ref="AO42:AV42" si="61">IFERROR(-S56,0)</f>
        <v>0</v>
      </c>
      <c r="AP42" s="171">
        <f t="shared" si="61"/>
        <v>0</v>
      </c>
      <c r="AQ42" s="171">
        <f t="shared" si="61"/>
        <v>0</v>
      </c>
      <c r="AR42" s="171">
        <f t="shared" si="61"/>
        <v>0</v>
      </c>
      <c r="AS42" s="171">
        <f t="shared" si="61"/>
        <v>0</v>
      </c>
      <c r="AT42" s="171">
        <f t="shared" si="61"/>
        <v>0</v>
      </c>
      <c r="AU42" s="171">
        <f t="shared" si="61"/>
        <v>0</v>
      </c>
      <c r="AV42" s="171">
        <f t="shared" si="61"/>
        <v>0</v>
      </c>
      <c r="AX42" s="157" t="s">
        <v>20</v>
      </c>
      <c r="AY42" s="1">
        <f>月初児童数!I11</f>
        <v>0</v>
      </c>
      <c r="AZ42" s="1">
        <f>月初児童数!J11</f>
        <v>0</v>
      </c>
      <c r="BA42" s="1">
        <f>月初児童数!K11</f>
        <v>0</v>
      </c>
      <c r="BB42" s="1">
        <f>月初児童数!L11</f>
        <v>0</v>
      </c>
      <c r="BC42" s="1">
        <f>月初児童数!N11</f>
        <v>0</v>
      </c>
      <c r="BD42" s="1">
        <f>月初児童数!O11</f>
        <v>0</v>
      </c>
      <c r="BE42" s="1">
        <f>月初児童数!P11</f>
        <v>0</v>
      </c>
      <c r="BF42" s="1">
        <f>月初児童数!Q11</f>
        <v>0</v>
      </c>
      <c r="BH42" s="157" t="s">
        <v>20</v>
      </c>
      <c r="BI42" s="203">
        <f t="shared" si="45"/>
        <v>0</v>
      </c>
      <c r="BJ42" s="203">
        <f t="shared" si="46"/>
        <v>0</v>
      </c>
      <c r="BK42" s="203">
        <f t="shared" si="47"/>
        <v>0</v>
      </c>
      <c r="BL42" s="203">
        <f t="shared" si="48"/>
        <v>0</v>
      </c>
      <c r="BM42" s="203">
        <f t="shared" si="49"/>
        <v>0</v>
      </c>
      <c r="BN42" s="203">
        <f t="shared" si="50"/>
        <v>0</v>
      </c>
      <c r="BO42" s="203">
        <f t="shared" si="51"/>
        <v>0</v>
      </c>
      <c r="BP42" s="203">
        <f t="shared" si="52"/>
        <v>0</v>
      </c>
    </row>
    <row r="43" spans="2:68" ht="18" customHeight="1">
      <c r="B43" s="62" t="s">
        <v>275</v>
      </c>
      <c r="C43" s="64" t="s">
        <v>141</v>
      </c>
      <c r="D43" s="64" t="s">
        <v>300</v>
      </c>
      <c r="E43" s="242">
        <v>0.01</v>
      </c>
      <c r="P43" s="706"/>
      <c r="Q43" s="743" t="s">
        <v>341</v>
      </c>
      <c r="R43" s="744"/>
      <c r="S43" s="201">
        <f t="shared" ref="S43:Z43" si="62">IFERROR(ROUND(S42*(S32+S34+S36+S38)/S40,0),0)</f>
        <v>0</v>
      </c>
      <c r="T43" s="201">
        <f t="shared" si="62"/>
        <v>0</v>
      </c>
      <c r="U43" s="201">
        <f t="shared" si="62"/>
        <v>0</v>
      </c>
      <c r="V43" s="201">
        <f t="shared" si="62"/>
        <v>0</v>
      </c>
      <c r="W43" s="201">
        <f t="shared" si="62"/>
        <v>0</v>
      </c>
      <c r="X43" s="201">
        <f t="shared" si="62"/>
        <v>0</v>
      </c>
      <c r="Y43" s="201">
        <f t="shared" si="62"/>
        <v>0</v>
      </c>
      <c r="Z43" s="201">
        <f t="shared" si="62"/>
        <v>0</v>
      </c>
      <c r="AB43" s="706"/>
      <c r="AC43" s="743" t="s">
        <v>341</v>
      </c>
      <c r="AD43" s="744"/>
      <c r="AE43" s="201">
        <f t="shared" ref="AE43:AL43" si="63">IFERROR(ROUND(AE42*(AE32+AE34+AE36+AE38)/AE40,0),0)</f>
        <v>0</v>
      </c>
      <c r="AF43" s="201">
        <f t="shared" si="63"/>
        <v>0</v>
      </c>
      <c r="AG43" s="201">
        <f t="shared" si="63"/>
        <v>0</v>
      </c>
      <c r="AH43" s="201">
        <f t="shared" si="63"/>
        <v>0</v>
      </c>
      <c r="AI43" s="201">
        <f t="shared" si="63"/>
        <v>0</v>
      </c>
      <c r="AJ43" s="201">
        <f t="shared" si="63"/>
        <v>0</v>
      </c>
      <c r="AK43" s="201">
        <f t="shared" si="63"/>
        <v>0</v>
      </c>
      <c r="AL43" s="201">
        <f t="shared" si="63"/>
        <v>0</v>
      </c>
      <c r="AN43" s="157" t="s">
        <v>21</v>
      </c>
      <c r="AO43" s="171">
        <f t="shared" ref="AO43:AV43" si="64">IFERROR(-S69,0)</f>
        <v>0</v>
      </c>
      <c r="AP43" s="171">
        <f t="shared" si="64"/>
        <v>0</v>
      </c>
      <c r="AQ43" s="171">
        <f t="shared" si="64"/>
        <v>0</v>
      </c>
      <c r="AR43" s="171">
        <f t="shared" si="64"/>
        <v>0</v>
      </c>
      <c r="AS43" s="171">
        <f t="shared" si="64"/>
        <v>0</v>
      </c>
      <c r="AT43" s="171">
        <f t="shared" si="64"/>
        <v>0</v>
      </c>
      <c r="AU43" s="171">
        <f t="shared" si="64"/>
        <v>0</v>
      </c>
      <c r="AV43" s="171">
        <f t="shared" si="64"/>
        <v>0</v>
      </c>
      <c r="AX43" s="157" t="s">
        <v>21</v>
      </c>
      <c r="AY43" s="1">
        <f>月初児童数!I12</f>
        <v>0</v>
      </c>
      <c r="AZ43" s="1">
        <f>月初児童数!J12</f>
        <v>0</v>
      </c>
      <c r="BA43" s="1">
        <f>月初児童数!K12</f>
        <v>0</v>
      </c>
      <c r="BB43" s="1">
        <f>月初児童数!L12</f>
        <v>0</v>
      </c>
      <c r="BC43" s="1">
        <f>月初児童数!N12</f>
        <v>0</v>
      </c>
      <c r="BD43" s="1">
        <f>月初児童数!O12</f>
        <v>0</v>
      </c>
      <c r="BE43" s="1">
        <f>月初児童数!P12</f>
        <v>0</v>
      </c>
      <c r="BF43" s="1">
        <f>月初児童数!Q12</f>
        <v>0</v>
      </c>
      <c r="BH43" s="157" t="s">
        <v>21</v>
      </c>
      <c r="BI43" s="203">
        <f t="shared" si="45"/>
        <v>0</v>
      </c>
      <c r="BJ43" s="203">
        <f t="shared" si="46"/>
        <v>0</v>
      </c>
      <c r="BK43" s="203">
        <f t="shared" si="47"/>
        <v>0</v>
      </c>
      <c r="BL43" s="203">
        <f t="shared" si="48"/>
        <v>0</v>
      </c>
      <c r="BM43" s="203">
        <f t="shared" si="49"/>
        <v>0</v>
      </c>
      <c r="BN43" s="203">
        <f t="shared" si="50"/>
        <v>0</v>
      </c>
      <c r="BO43" s="203">
        <f t="shared" si="51"/>
        <v>0</v>
      </c>
      <c r="BP43" s="203">
        <f t="shared" si="52"/>
        <v>0</v>
      </c>
    </row>
    <row r="44" spans="2:68" ht="18" customHeight="1">
      <c r="B44" s="62" t="s">
        <v>275</v>
      </c>
      <c r="C44" s="64" t="s">
        <v>142</v>
      </c>
      <c r="D44" s="64" t="s">
        <v>300</v>
      </c>
      <c r="E44" s="242">
        <v>0.01</v>
      </c>
      <c r="P44" s="567"/>
      <c r="Q44" s="743" t="s">
        <v>342</v>
      </c>
      <c r="R44" s="744"/>
      <c r="S44" s="201">
        <f t="shared" ref="S44:Z44" si="65">IFERROR(S42-S43,0)</f>
        <v>0</v>
      </c>
      <c r="T44" s="201">
        <f t="shared" si="65"/>
        <v>0</v>
      </c>
      <c r="U44" s="201">
        <f t="shared" si="65"/>
        <v>0</v>
      </c>
      <c r="V44" s="201">
        <f t="shared" si="65"/>
        <v>0</v>
      </c>
      <c r="W44" s="201">
        <f t="shared" si="65"/>
        <v>0</v>
      </c>
      <c r="X44" s="201">
        <f t="shared" si="65"/>
        <v>0</v>
      </c>
      <c r="Y44" s="201">
        <f t="shared" si="65"/>
        <v>0</v>
      </c>
      <c r="Z44" s="201">
        <f t="shared" si="65"/>
        <v>0</v>
      </c>
      <c r="AB44" s="567"/>
      <c r="AC44" s="743" t="s">
        <v>342</v>
      </c>
      <c r="AD44" s="744"/>
      <c r="AE44" s="201">
        <f t="shared" ref="AE44:AL44" si="66">IFERROR(AE42-AE43,0)</f>
        <v>0</v>
      </c>
      <c r="AF44" s="201">
        <f t="shared" si="66"/>
        <v>0</v>
      </c>
      <c r="AG44" s="201">
        <f t="shared" si="66"/>
        <v>0</v>
      </c>
      <c r="AH44" s="201">
        <f t="shared" si="66"/>
        <v>0</v>
      </c>
      <c r="AI44" s="201">
        <f t="shared" si="66"/>
        <v>0</v>
      </c>
      <c r="AJ44" s="201">
        <f t="shared" si="66"/>
        <v>0</v>
      </c>
      <c r="AK44" s="201">
        <f t="shared" si="66"/>
        <v>0</v>
      </c>
      <c r="AL44" s="201">
        <f t="shared" si="66"/>
        <v>0</v>
      </c>
      <c r="AN44" s="157" t="s">
        <v>22</v>
      </c>
      <c r="AO44" s="171">
        <f t="shared" ref="AO44:AV44" si="67">IFERROR(-S82,0)</f>
        <v>0</v>
      </c>
      <c r="AP44" s="171">
        <f t="shared" si="67"/>
        <v>0</v>
      </c>
      <c r="AQ44" s="171">
        <f t="shared" si="67"/>
        <v>0</v>
      </c>
      <c r="AR44" s="171">
        <f t="shared" si="67"/>
        <v>0</v>
      </c>
      <c r="AS44" s="171">
        <f t="shared" si="67"/>
        <v>0</v>
      </c>
      <c r="AT44" s="171">
        <f t="shared" si="67"/>
        <v>0</v>
      </c>
      <c r="AU44" s="171">
        <f t="shared" si="67"/>
        <v>0</v>
      </c>
      <c r="AV44" s="171">
        <f t="shared" si="67"/>
        <v>0</v>
      </c>
      <c r="AX44" s="157" t="s">
        <v>22</v>
      </c>
      <c r="AY44" s="1">
        <f>月初児童数!I13</f>
        <v>0</v>
      </c>
      <c r="AZ44" s="1">
        <f>月初児童数!J13</f>
        <v>0</v>
      </c>
      <c r="BA44" s="1">
        <f>月初児童数!K13</f>
        <v>0</v>
      </c>
      <c r="BB44" s="1">
        <f>月初児童数!L13</f>
        <v>0</v>
      </c>
      <c r="BC44" s="1">
        <f>月初児童数!N13</f>
        <v>0</v>
      </c>
      <c r="BD44" s="1">
        <f>月初児童数!O13</f>
        <v>0</v>
      </c>
      <c r="BE44" s="1">
        <f>月初児童数!P13</f>
        <v>0</v>
      </c>
      <c r="BF44" s="1">
        <f>月初児童数!Q13</f>
        <v>0</v>
      </c>
      <c r="BH44" s="157" t="s">
        <v>22</v>
      </c>
      <c r="BI44" s="203">
        <f t="shared" si="45"/>
        <v>0</v>
      </c>
      <c r="BJ44" s="203">
        <f t="shared" si="46"/>
        <v>0</v>
      </c>
      <c r="BK44" s="203">
        <f t="shared" si="47"/>
        <v>0</v>
      </c>
      <c r="BL44" s="203">
        <f t="shared" si="48"/>
        <v>0</v>
      </c>
      <c r="BM44" s="203">
        <f t="shared" si="49"/>
        <v>0</v>
      </c>
      <c r="BN44" s="203">
        <f t="shared" si="50"/>
        <v>0</v>
      </c>
      <c r="BO44" s="203">
        <f t="shared" si="51"/>
        <v>0</v>
      </c>
      <c r="BP44" s="203">
        <f t="shared" si="52"/>
        <v>0</v>
      </c>
    </row>
    <row r="45" spans="2:68" ht="18">
      <c r="B45" s="62" t="s">
        <v>275</v>
      </c>
      <c r="C45" s="64" t="s">
        <v>143</v>
      </c>
      <c r="D45" s="64" t="s">
        <v>300</v>
      </c>
      <c r="E45" s="242">
        <v>0.01</v>
      </c>
      <c r="P45" s="561" t="s">
        <v>20</v>
      </c>
      <c r="Q45" s="613" t="s">
        <v>79</v>
      </c>
      <c r="R45" s="614"/>
      <c r="S45" s="196">
        <f>'②③基本分（本園）'!M9</f>
        <v>0</v>
      </c>
      <c r="T45" s="196">
        <f>'②③基本分（本園）'!N9</f>
        <v>0</v>
      </c>
      <c r="U45" s="196">
        <f>'②③基本分（本園）'!O9</f>
        <v>0</v>
      </c>
      <c r="V45" s="196">
        <f>'②③基本分（本園）'!P9</f>
        <v>0</v>
      </c>
      <c r="W45" s="196">
        <f>'②③基本分（本園）'!Q9</f>
        <v>0</v>
      </c>
      <c r="X45" s="196">
        <f>'②③基本分（本園）'!R9</f>
        <v>0</v>
      </c>
      <c r="Y45" s="196">
        <f>'②③基本分（本園）'!S9</f>
        <v>0</v>
      </c>
      <c r="Z45" s="196">
        <f>'②③基本分（本園）'!T9</f>
        <v>0</v>
      </c>
      <c r="AB45" s="561" t="s">
        <v>20</v>
      </c>
      <c r="AC45" s="613" t="s">
        <v>79</v>
      </c>
      <c r="AD45" s="614"/>
      <c r="AE45" s="196">
        <f>'②③基本分（分園）'!M9</f>
        <v>0</v>
      </c>
      <c r="AF45" s="196">
        <f>'②③基本分（分園）'!N9</f>
        <v>0</v>
      </c>
      <c r="AG45" s="196">
        <f>'②③基本分（分園）'!O9</f>
        <v>0</v>
      </c>
      <c r="AH45" s="196">
        <f>'②③基本分（分園）'!P9</f>
        <v>0</v>
      </c>
      <c r="AI45" s="196">
        <f>'②③基本分（分園）'!Q9</f>
        <v>0</v>
      </c>
      <c r="AJ45" s="196">
        <f>'②③基本分（分園）'!R9</f>
        <v>0</v>
      </c>
      <c r="AK45" s="196">
        <f>'②③基本分（分園）'!S9</f>
        <v>0</v>
      </c>
      <c r="AL45" s="196">
        <f>'②③基本分（分園）'!T9</f>
        <v>0</v>
      </c>
      <c r="AN45" s="157" t="s">
        <v>206</v>
      </c>
      <c r="AO45" s="171">
        <f t="shared" ref="AO45:AV45" si="68">IFERROR(-S95,0)</f>
        <v>0</v>
      </c>
      <c r="AP45" s="171">
        <f t="shared" si="68"/>
        <v>0</v>
      </c>
      <c r="AQ45" s="171">
        <f t="shared" si="68"/>
        <v>0</v>
      </c>
      <c r="AR45" s="171">
        <f t="shared" si="68"/>
        <v>0</v>
      </c>
      <c r="AS45" s="171">
        <f t="shared" si="68"/>
        <v>0</v>
      </c>
      <c r="AT45" s="171">
        <f t="shared" si="68"/>
        <v>0</v>
      </c>
      <c r="AU45" s="171">
        <f t="shared" si="68"/>
        <v>0</v>
      </c>
      <c r="AV45" s="171">
        <f t="shared" si="68"/>
        <v>0</v>
      </c>
      <c r="AX45" s="157" t="s">
        <v>206</v>
      </c>
      <c r="AY45" s="1">
        <f>月初児童数!I14</f>
        <v>0</v>
      </c>
      <c r="AZ45" s="1">
        <f>月初児童数!J14</f>
        <v>0</v>
      </c>
      <c r="BA45" s="1">
        <f>月初児童数!K14</f>
        <v>0</v>
      </c>
      <c r="BB45" s="1">
        <f>月初児童数!L14</f>
        <v>0</v>
      </c>
      <c r="BC45" s="1">
        <f>月初児童数!N14</f>
        <v>0</v>
      </c>
      <c r="BD45" s="1">
        <f>月初児童数!O14</f>
        <v>0</v>
      </c>
      <c r="BE45" s="1">
        <f>月初児童数!P14</f>
        <v>0</v>
      </c>
      <c r="BF45" s="1">
        <f>月初児童数!Q14</f>
        <v>0</v>
      </c>
      <c r="BH45" s="157" t="s">
        <v>206</v>
      </c>
      <c r="BI45" s="203">
        <f t="shared" si="45"/>
        <v>0</v>
      </c>
      <c r="BJ45" s="203">
        <f t="shared" si="46"/>
        <v>0</v>
      </c>
      <c r="BK45" s="203">
        <f t="shared" si="47"/>
        <v>0</v>
      </c>
      <c r="BL45" s="203">
        <f t="shared" si="48"/>
        <v>0</v>
      </c>
      <c r="BM45" s="203">
        <f t="shared" si="49"/>
        <v>0</v>
      </c>
      <c r="BN45" s="203">
        <f t="shared" si="50"/>
        <v>0</v>
      </c>
      <c r="BO45" s="203">
        <f t="shared" si="51"/>
        <v>0</v>
      </c>
      <c r="BP45" s="203">
        <f t="shared" si="52"/>
        <v>0</v>
      </c>
    </row>
    <row r="46" spans="2:68" ht="18">
      <c r="B46" s="62" t="s">
        <v>275</v>
      </c>
      <c r="C46" s="64" t="s">
        <v>120</v>
      </c>
      <c r="D46" s="64" t="s">
        <v>300</v>
      </c>
      <c r="E46" s="242">
        <v>0.01</v>
      </c>
      <c r="P46" s="706"/>
      <c r="Q46" s="613" t="s">
        <v>247</v>
      </c>
      <c r="R46" s="614"/>
      <c r="S46" s="196">
        <f>'②③基本分（本園）'!M25</f>
        <v>0</v>
      </c>
      <c r="T46" s="196">
        <f>'②③基本分（本園）'!N25</f>
        <v>0</v>
      </c>
      <c r="U46" s="196">
        <f>'②③基本分（本園）'!O25</f>
        <v>0</v>
      </c>
      <c r="V46" s="196">
        <f>'②③基本分（本園）'!P25</f>
        <v>0</v>
      </c>
      <c r="W46" s="196">
        <f>'②③基本分（本園）'!Q25</f>
        <v>0</v>
      </c>
      <c r="X46" s="196">
        <f>'②③基本分（本園）'!R25</f>
        <v>0</v>
      </c>
      <c r="Y46" s="196">
        <f>'②③基本分（本園）'!S25</f>
        <v>0</v>
      </c>
      <c r="Z46" s="196">
        <f>'②③基本分（本園）'!T25</f>
        <v>0</v>
      </c>
      <c r="AB46" s="706"/>
      <c r="AC46" s="613" t="s">
        <v>247</v>
      </c>
      <c r="AD46" s="614"/>
      <c r="AE46" s="196">
        <f>'②③基本分（分園）'!M25</f>
        <v>0</v>
      </c>
      <c r="AF46" s="196">
        <f>'②③基本分（分園）'!N25</f>
        <v>0</v>
      </c>
      <c r="AG46" s="196">
        <f>'②③基本分（分園）'!O25</f>
        <v>0</v>
      </c>
      <c r="AH46" s="196">
        <f>'②③基本分（分園）'!P25</f>
        <v>0</v>
      </c>
      <c r="AI46" s="196">
        <f>'②③基本分（分園）'!Q25</f>
        <v>0</v>
      </c>
      <c r="AJ46" s="196">
        <f>'②③基本分（分園）'!R25</f>
        <v>0</v>
      </c>
      <c r="AK46" s="196">
        <f>'②③基本分（分園）'!S25</f>
        <v>0</v>
      </c>
      <c r="AL46" s="196">
        <f>'②③基本分（分園）'!T25</f>
        <v>0</v>
      </c>
      <c r="AN46" s="157" t="s">
        <v>207</v>
      </c>
      <c r="AO46" s="171">
        <f t="shared" ref="AO46:AV46" si="69">IFERROR(-S108,0)</f>
        <v>0</v>
      </c>
      <c r="AP46" s="171">
        <f t="shared" si="69"/>
        <v>0</v>
      </c>
      <c r="AQ46" s="171">
        <f t="shared" si="69"/>
        <v>0</v>
      </c>
      <c r="AR46" s="171">
        <f t="shared" si="69"/>
        <v>0</v>
      </c>
      <c r="AS46" s="171">
        <f t="shared" si="69"/>
        <v>0</v>
      </c>
      <c r="AT46" s="171">
        <f t="shared" si="69"/>
        <v>0</v>
      </c>
      <c r="AU46" s="171">
        <f t="shared" si="69"/>
        <v>0</v>
      </c>
      <c r="AV46" s="171">
        <f t="shared" si="69"/>
        <v>0</v>
      </c>
      <c r="AX46" s="157" t="s">
        <v>207</v>
      </c>
      <c r="AY46" s="1">
        <f>月初児童数!I15</f>
        <v>0</v>
      </c>
      <c r="AZ46" s="1">
        <f>月初児童数!J15</f>
        <v>0</v>
      </c>
      <c r="BA46" s="1">
        <f>月初児童数!K15</f>
        <v>0</v>
      </c>
      <c r="BB46" s="1">
        <f>月初児童数!L15</f>
        <v>0</v>
      </c>
      <c r="BC46" s="1">
        <f>月初児童数!N15</f>
        <v>0</v>
      </c>
      <c r="BD46" s="1">
        <f>月初児童数!O15</f>
        <v>0</v>
      </c>
      <c r="BE46" s="1">
        <f>月初児童数!P15</f>
        <v>0</v>
      </c>
      <c r="BF46" s="1">
        <f>月初児童数!Q15</f>
        <v>0</v>
      </c>
      <c r="BH46" s="157" t="s">
        <v>207</v>
      </c>
      <c r="BI46" s="203">
        <f t="shared" si="45"/>
        <v>0</v>
      </c>
      <c r="BJ46" s="203">
        <f t="shared" si="46"/>
        <v>0</v>
      </c>
      <c r="BK46" s="203">
        <f t="shared" si="47"/>
        <v>0</v>
      </c>
      <c r="BL46" s="203">
        <f t="shared" si="48"/>
        <v>0</v>
      </c>
      <c r="BM46" s="203">
        <f t="shared" si="49"/>
        <v>0</v>
      </c>
      <c r="BN46" s="203">
        <f t="shared" si="50"/>
        <v>0</v>
      </c>
      <c r="BO46" s="203">
        <f t="shared" si="51"/>
        <v>0</v>
      </c>
      <c r="BP46" s="203">
        <f t="shared" si="52"/>
        <v>0</v>
      </c>
    </row>
    <row r="47" spans="2:68" ht="18">
      <c r="B47" s="62" t="s">
        <v>275</v>
      </c>
      <c r="C47" s="64" t="s">
        <v>121</v>
      </c>
      <c r="D47" s="64" t="s">
        <v>300</v>
      </c>
      <c r="E47" s="242">
        <v>0.01</v>
      </c>
      <c r="P47" s="706"/>
      <c r="Q47" s="741" t="s">
        <v>216</v>
      </c>
      <c r="R47" s="33" t="s">
        <v>79</v>
      </c>
      <c r="S47" s="198"/>
      <c r="T47" s="196">
        <f>②③３歳!$I$8</f>
        <v>0</v>
      </c>
      <c r="U47" s="198"/>
      <c r="V47" s="198"/>
      <c r="W47" s="198"/>
      <c r="X47" s="196">
        <f>②③３歳!$I$8</f>
        <v>0</v>
      </c>
      <c r="Y47" s="198"/>
      <c r="Z47" s="198"/>
      <c r="AB47" s="706"/>
      <c r="AC47" s="741" t="s">
        <v>216</v>
      </c>
      <c r="AD47" s="33" t="s">
        <v>79</v>
      </c>
      <c r="AE47" s="198"/>
      <c r="AF47" s="196">
        <f>②③３歳!$I$8</f>
        <v>0</v>
      </c>
      <c r="AG47" s="198"/>
      <c r="AH47" s="198"/>
      <c r="AI47" s="198"/>
      <c r="AJ47" s="196">
        <f>②③３歳!$I$8</f>
        <v>0</v>
      </c>
      <c r="AK47" s="198"/>
      <c r="AL47" s="198"/>
      <c r="AN47" s="157" t="s">
        <v>208</v>
      </c>
      <c r="AO47" s="171">
        <f t="shared" ref="AO47:AV47" si="70">IFERROR(-S121,0)</f>
        <v>0</v>
      </c>
      <c r="AP47" s="171">
        <f t="shared" si="70"/>
        <v>0</v>
      </c>
      <c r="AQ47" s="171">
        <f t="shared" si="70"/>
        <v>0</v>
      </c>
      <c r="AR47" s="171">
        <f t="shared" si="70"/>
        <v>0</v>
      </c>
      <c r="AS47" s="171">
        <f t="shared" si="70"/>
        <v>0</v>
      </c>
      <c r="AT47" s="171">
        <f t="shared" si="70"/>
        <v>0</v>
      </c>
      <c r="AU47" s="171">
        <f t="shared" si="70"/>
        <v>0</v>
      </c>
      <c r="AV47" s="171">
        <f t="shared" si="70"/>
        <v>0</v>
      </c>
      <c r="AX47" s="157" t="s">
        <v>208</v>
      </c>
      <c r="AY47" s="1">
        <f>月初児童数!I16</f>
        <v>0</v>
      </c>
      <c r="AZ47" s="1">
        <f>月初児童数!J16</f>
        <v>0</v>
      </c>
      <c r="BA47" s="1">
        <f>月初児童数!K16</f>
        <v>0</v>
      </c>
      <c r="BB47" s="1">
        <f>月初児童数!L16</f>
        <v>0</v>
      </c>
      <c r="BC47" s="1">
        <f>月初児童数!N16</f>
        <v>0</v>
      </c>
      <c r="BD47" s="1">
        <f>月初児童数!O16</f>
        <v>0</v>
      </c>
      <c r="BE47" s="1">
        <f>月初児童数!P16</f>
        <v>0</v>
      </c>
      <c r="BF47" s="1">
        <f>月初児童数!Q16</f>
        <v>0</v>
      </c>
      <c r="BH47" s="157" t="s">
        <v>208</v>
      </c>
      <c r="BI47" s="203">
        <f t="shared" si="45"/>
        <v>0</v>
      </c>
      <c r="BJ47" s="203">
        <f t="shared" si="46"/>
        <v>0</v>
      </c>
      <c r="BK47" s="203">
        <f t="shared" si="47"/>
        <v>0</v>
      </c>
      <c r="BL47" s="203">
        <f t="shared" si="48"/>
        <v>0</v>
      </c>
      <c r="BM47" s="203">
        <f t="shared" si="49"/>
        <v>0</v>
      </c>
      <c r="BN47" s="203">
        <f t="shared" si="50"/>
        <v>0</v>
      </c>
      <c r="BO47" s="203">
        <f t="shared" si="51"/>
        <v>0</v>
      </c>
      <c r="BP47" s="203">
        <f t="shared" si="52"/>
        <v>0</v>
      </c>
    </row>
    <row r="48" spans="2:68" ht="18">
      <c r="B48" s="62" t="s">
        <v>275</v>
      </c>
      <c r="C48" s="62" t="s">
        <v>122</v>
      </c>
      <c r="D48" s="64" t="s">
        <v>300</v>
      </c>
      <c r="E48" s="242">
        <v>0.01</v>
      </c>
      <c r="P48" s="706"/>
      <c r="Q48" s="742"/>
      <c r="R48" s="33" t="s">
        <v>247</v>
      </c>
      <c r="S48" s="198"/>
      <c r="T48" s="196">
        <f>②③３歳!$K$8</f>
        <v>0</v>
      </c>
      <c r="U48" s="198"/>
      <c r="V48" s="198"/>
      <c r="W48" s="198"/>
      <c r="X48" s="196">
        <f>②③３歳!$K$8</f>
        <v>0</v>
      </c>
      <c r="Y48" s="198"/>
      <c r="Z48" s="198"/>
      <c r="AB48" s="706"/>
      <c r="AC48" s="742"/>
      <c r="AD48" s="33" t="s">
        <v>247</v>
      </c>
      <c r="AE48" s="198"/>
      <c r="AF48" s="196">
        <f>②③３歳!$K$8</f>
        <v>0</v>
      </c>
      <c r="AG48" s="198"/>
      <c r="AH48" s="198"/>
      <c r="AI48" s="198"/>
      <c r="AJ48" s="196">
        <f>②③３歳!$K$8</f>
        <v>0</v>
      </c>
      <c r="AK48" s="198"/>
      <c r="AL48" s="198"/>
      <c r="AN48" s="157" t="s">
        <v>26</v>
      </c>
      <c r="AO48" s="171">
        <f t="shared" ref="AO48:AV48" si="71">IFERROR(-S134,0)</f>
        <v>0</v>
      </c>
      <c r="AP48" s="171">
        <f t="shared" si="71"/>
        <v>0</v>
      </c>
      <c r="AQ48" s="171">
        <f t="shared" si="71"/>
        <v>0</v>
      </c>
      <c r="AR48" s="171">
        <f t="shared" si="71"/>
        <v>0</v>
      </c>
      <c r="AS48" s="171">
        <f t="shared" si="71"/>
        <v>0</v>
      </c>
      <c r="AT48" s="171">
        <f t="shared" si="71"/>
        <v>0</v>
      </c>
      <c r="AU48" s="171">
        <f t="shared" si="71"/>
        <v>0</v>
      </c>
      <c r="AV48" s="171">
        <f t="shared" si="71"/>
        <v>0</v>
      </c>
      <c r="AX48" s="157" t="s">
        <v>26</v>
      </c>
      <c r="AY48" s="1">
        <f>月初児童数!I17</f>
        <v>0</v>
      </c>
      <c r="AZ48" s="1">
        <f>月初児童数!J17</f>
        <v>0</v>
      </c>
      <c r="BA48" s="1">
        <f>月初児童数!K17</f>
        <v>0</v>
      </c>
      <c r="BB48" s="1">
        <f>月初児童数!L17</f>
        <v>0</v>
      </c>
      <c r="BC48" s="1">
        <f>月初児童数!N17</f>
        <v>0</v>
      </c>
      <c r="BD48" s="1">
        <f>月初児童数!O17</f>
        <v>0</v>
      </c>
      <c r="BE48" s="1">
        <f>月初児童数!P17</f>
        <v>0</v>
      </c>
      <c r="BF48" s="1">
        <f>月初児童数!Q17</f>
        <v>0</v>
      </c>
      <c r="BH48" s="157" t="s">
        <v>26</v>
      </c>
      <c r="BI48" s="203">
        <f t="shared" si="45"/>
        <v>0</v>
      </c>
      <c r="BJ48" s="203">
        <f t="shared" si="46"/>
        <v>0</v>
      </c>
      <c r="BK48" s="203">
        <f t="shared" si="47"/>
        <v>0</v>
      </c>
      <c r="BL48" s="203">
        <f t="shared" si="48"/>
        <v>0</v>
      </c>
      <c r="BM48" s="203">
        <f t="shared" si="49"/>
        <v>0</v>
      </c>
      <c r="BN48" s="203">
        <f t="shared" si="50"/>
        <v>0</v>
      </c>
      <c r="BO48" s="203">
        <f t="shared" si="51"/>
        <v>0</v>
      </c>
      <c r="BP48" s="203">
        <f t="shared" si="52"/>
        <v>0</v>
      </c>
    </row>
    <row r="49" spans="2:68" ht="18" customHeight="1">
      <c r="B49" s="62" t="s">
        <v>275</v>
      </c>
      <c r="C49" s="62" t="s">
        <v>123</v>
      </c>
      <c r="D49" s="64" t="s">
        <v>300</v>
      </c>
      <c r="E49" s="242">
        <v>0.01</v>
      </c>
      <c r="P49" s="706"/>
      <c r="Q49" s="747" t="s">
        <v>602</v>
      </c>
      <c r="R49" s="33" t="s">
        <v>79</v>
      </c>
      <c r="S49" s="196">
        <f>②③４歳!I8</f>
        <v>0</v>
      </c>
      <c r="T49" s="198"/>
      <c r="U49" s="198"/>
      <c r="V49" s="198"/>
      <c r="W49" s="196">
        <f>②③４歳!I8</f>
        <v>0</v>
      </c>
      <c r="X49" s="198"/>
      <c r="Y49" s="198"/>
      <c r="Z49" s="198"/>
      <c r="AB49" s="706"/>
      <c r="AC49" s="748" t="s">
        <v>602</v>
      </c>
      <c r="AD49" s="33" t="s">
        <v>79</v>
      </c>
      <c r="AE49" s="196">
        <f>②③４歳!I8</f>
        <v>0</v>
      </c>
      <c r="AF49" s="198"/>
      <c r="AG49" s="198"/>
      <c r="AH49" s="198"/>
      <c r="AI49" s="196">
        <f>②③４歳!I8</f>
        <v>0</v>
      </c>
      <c r="AJ49" s="198"/>
      <c r="AK49" s="198"/>
      <c r="AL49" s="198"/>
      <c r="AN49" s="157" t="s">
        <v>27</v>
      </c>
      <c r="AO49" s="171">
        <f t="shared" ref="AO49:AV49" si="72">IFERROR(-S147,0)</f>
        <v>0</v>
      </c>
      <c r="AP49" s="171">
        <f t="shared" si="72"/>
        <v>0</v>
      </c>
      <c r="AQ49" s="171">
        <f t="shared" si="72"/>
        <v>0</v>
      </c>
      <c r="AR49" s="171">
        <f t="shared" si="72"/>
        <v>0</v>
      </c>
      <c r="AS49" s="171">
        <f t="shared" si="72"/>
        <v>0</v>
      </c>
      <c r="AT49" s="171">
        <f t="shared" si="72"/>
        <v>0</v>
      </c>
      <c r="AU49" s="171">
        <f t="shared" si="72"/>
        <v>0</v>
      </c>
      <c r="AV49" s="171">
        <f t="shared" si="72"/>
        <v>0</v>
      </c>
      <c r="AX49" s="157" t="s">
        <v>27</v>
      </c>
      <c r="AY49" s="1">
        <f>月初児童数!I18</f>
        <v>0</v>
      </c>
      <c r="AZ49" s="1">
        <f>月初児童数!J18</f>
        <v>0</v>
      </c>
      <c r="BA49" s="1">
        <f>月初児童数!K18</f>
        <v>0</v>
      </c>
      <c r="BB49" s="1">
        <f>月初児童数!L18</f>
        <v>0</v>
      </c>
      <c r="BC49" s="1">
        <f>月初児童数!N18</f>
        <v>0</v>
      </c>
      <c r="BD49" s="1">
        <f>月初児童数!O18</f>
        <v>0</v>
      </c>
      <c r="BE49" s="1">
        <f>月初児童数!P18</f>
        <v>0</v>
      </c>
      <c r="BF49" s="1">
        <f>月初児童数!Q18</f>
        <v>0</v>
      </c>
      <c r="BH49" s="157" t="s">
        <v>27</v>
      </c>
      <c r="BI49" s="203">
        <f t="shared" si="45"/>
        <v>0</v>
      </c>
      <c r="BJ49" s="203">
        <f t="shared" si="46"/>
        <v>0</v>
      </c>
      <c r="BK49" s="203">
        <f t="shared" si="47"/>
        <v>0</v>
      </c>
      <c r="BL49" s="203">
        <f t="shared" si="48"/>
        <v>0</v>
      </c>
      <c r="BM49" s="203">
        <f t="shared" si="49"/>
        <v>0</v>
      </c>
      <c r="BN49" s="203">
        <f t="shared" si="50"/>
        <v>0</v>
      </c>
      <c r="BO49" s="203">
        <f t="shared" si="51"/>
        <v>0</v>
      </c>
      <c r="BP49" s="203">
        <f t="shared" si="52"/>
        <v>0</v>
      </c>
    </row>
    <row r="50" spans="2:68" ht="18">
      <c r="B50" s="62" t="s">
        <v>275</v>
      </c>
      <c r="C50" s="62" t="s">
        <v>124</v>
      </c>
      <c r="D50" s="64" t="s">
        <v>300</v>
      </c>
      <c r="E50" s="242">
        <v>0.01</v>
      </c>
      <c r="P50" s="706"/>
      <c r="Q50" s="742"/>
      <c r="R50" s="33" t="s">
        <v>247</v>
      </c>
      <c r="S50" s="196">
        <f>②③４歳!K8</f>
        <v>0</v>
      </c>
      <c r="T50" s="198"/>
      <c r="U50" s="198"/>
      <c r="V50" s="198"/>
      <c r="W50" s="196">
        <f>②③４歳!K8</f>
        <v>0</v>
      </c>
      <c r="X50" s="198"/>
      <c r="Y50" s="198"/>
      <c r="Z50" s="198"/>
      <c r="AB50" s="706"/>
      <c r="AC50" s="749"/>
      <c r="AD50" s="33" t="s">
        <v>247</v>
      </c>
      <c r="AE50" s="196">
        <f>②③４歳!K8</f>
        <v>0</v>
      </c>
      <c r="AF50" s="198"/>
      <c r="AG50" s="198"/>
      <c r="AH50" s="198"/>
      <c r="AI50" s="196">
        <f>②③４歳!K8</f>
        <v>0</v>
      </c>
      <c r="AJ50" s="198"/>
      <c r="AK50" s="198"/>
      <c r="AL50" s="198"/>
      <c r="AN50" s="157" t="s">
        <v>28</v>
      </c>
      <c r="AO50" s="171">
        <f t="shared" ref="AO50:AV50" si="73">IFERROR(-S160,0)</f>
        <v>0</v>
      </c>
      <c r="AP50" s="171">
        <f t="shared" si="73"/>
        <v>0</v>
      </c>
      <c r="AQ50" s="171">
        <f t="shared" si="73"/>
        <v>0</v>
      </c>
      <c r="AR50" s="171">
        <f t="shared" si="73"/>
        <v>0</v>
      </c>
      <c r="AS50" s="171">
        <f t="shared" si="73"/>
        <v>0</v>
      </c>
      <c r="AT50" s="171">
        <f t="shared" si="73"/>
        <v>0</v>
      </c>
      <c r="AU50" s="171">
        <f t="shared" si="73"/>
        <v>0</v>
      </c>
      <c r="AV50" s="171">
        <f t="shared" si="73"/>
        <v>0</v>
      </c>
      <c r="AX50" s="157" t="s">
        <v>28</v>
      </c>
      <c r="AY50" s="1">
        <f>月初児童数!I19</f>
        <v>0</v>
      </c>
      <c r="AZ50" s="1">
        <f>月初児童数!J19</f>
        <v>0</v>
      </c>
      <c r="BA50" s="1">
        <f>月初児童数!K19</f>
        <v>0</v>
      </c>
      <c r="BB50" s="1">
        <f>月初児童数!L19</f>
        <v>0</v>
      </c>
      <c r="BC50" s="1">
        <f>月初児童数!N19</f>
        <v>0</v>
      </c>
      <c r="BD50" s="1">
        <f>月初児童数!O19</f>
        <v>0</v>
      </c>
      <c r="BE50" s="1">
        <f>月初児童数!P19</f>
        <v>0</v>
      </c>
      <c r="BF50" s="1">
        <f>月初児童数!Q19</f>
        <v>0</v>
      </c>
      <c r="BH50" s="157" t="s">
        <v>28</v>
      </c>
      <c r="BI50" s="203">
        <f t="shared" si="45"/>
        <v>0</v>
      </c>
      <c r="BJ50" s="203">
        <f t="shared" si="46"/>
        <v>0</v>
      </c>
      <c r="BK50" s="203">
        <f t="shared" si="47"/>
        <v>0</v>
      </c>
      <c r="BL50" s="203">
        <f t="shared" si="48"/>
        <v>0</v>
      </c>
      <c r="BM50" s="203">
        <f t="shared" si="49"/>
        <v>0</v>
      </c>
      <c r="BN50" s="203">
        <f t="shared" si="50"/>
        <v>0</v>
      </c>
      <c r="BO50" s="203">
        <f t="shared" si="51"/>
        <v>0</v>
      </c>
      <c r="BP50" s="203">
        <f t="shared" si="52"/>
        <v>0</v>
      </c>
    </row>
    <row r="51" spans="2:68" ht="18">
      <c r="B51" s="62" t="s">
        <v>275</v>
      </c>
      <c r="C51" s="62" t="s">
        <v>125</v>
      </c>
      <c r="D51" s="64" t="s">
        <v>300</v>
      </c>
      <c r="E51" s="242">
        <v>0.01</v>
      </c>
      <c r="P51" s="706"/>
      <c r="Q51" s="741" t="s">
        <v>320</v>
      </c>
      <c r="R51" s="33" t="s">
        <v>79</v>
      </c>
      <c r="S51" s="196">
        <f>②③夜間!$K$17</f>
        <v>0</v>
      </c>
      <c r="T51" s="196">
        <f>②③夜間!$K$17</f>
        <v>0</v>
      </c>
      <c r="U51" s="196">
        <f>②③夜間!$K$19</f>
        <v>0</v>
      </c>
      <c r="V51" s="196">
        <f>②③夜間!$K$19</f>
        <v>0</v>
      </c>
      <c r="W51" s="196">
        <f>②③夜間!$K$17</f>
        <v>0</v>
      </c>
      <c r="X51" s="196">
        <f>②③夜間!$K$17</f>
        <v>0</v>
      </c>
      <c r="Y51" s="196">
        <f>②③夜間!$K$19</f>
        <v>0</v>
      </c>
      <c r="Z51" s="196">
        <f>②③夜間!$K$19</f>
        <v>0</v>
      </c>
      <c r="AB51" s="706"/>
      <c r="AC51" s="741" t="s">
        <v>320</v>
      </c>
      <c r="AD51" s="33" t="s">
        <v>79</v>
      </c>
      <c r="AE51" s="196">
        <f>②③夜間!$K$17</f>
        <v>0</v>
      </c>
      <c r="AF51" s="196">
        <f>②③夜間!$K$17</f>
        <v>0</v>
      </c>
      <c r="AG51" s="196">
        <f>②③夜間!$K$19</f>
        <v>0</v>
      </c>
      <c r="AH51" s="196">
        <f>②③夜間!$K$19</f>
        <v>0</v>
      </c>
      <c r="AI51" s="196">
        <f>②③夜間!$K$17</f>
        <v>0</v>
      </c>
      <c r="AJ51" s="196">
        <f>②③夜間!$K$17</f>
        <v>0</v>
      </c>
      <c r="AK51" s="196">
        <f>②③夜間!$K$19</f>
        <v>0</v>
      </c>
      <c r="AL51" s="196">
        <f>②③夜間!$K$19</f>
        <v>0</v>
      </c>
      <c r="AN51" s="202"/>
      <c r="AO51" s="191"/>
      <c r="AP51" s="191"/>
      <c r="AQ51" s="191"/>
      <c r="AR51" s="191"/>
      <c r="AS51" s="191"/>
      <c r="AT51" s="191"/>
      <c r="AU51" s="191"/>
      <c r="AV51" s="191"/>
      <c r="AX51" s="157" t="s">
        <v>398</v>
      </c>
      <c r="AY51" s="1">
        <f>SUM(AY39:AY50)</f>
        <v>0</v>
      </c>
      <c r="AZ51" s="1">
        <f t="shared" ref="AZ51:BF51" si="74">SUM(AZ39:AZ50)</f>
        <v>0</v>
      </c>
      <c r="BA51" s="1">
        <f t="shared" si="74"/>
        <v>0</v>
      </c>
      <c r="BB51" s="1">
        <f t="shared" si="74"/>
        <v>0</v>
      </c>
      <c r="BC51" s="1">
        <f t="shared" si="74"/>
        <v>0</v>
      </c>
      <c r="BD51" s="1">
        <f t="shared" si="74"/>
        <v>0</v>
      </c>
      <c r="BE51" s="1">
        <f t="shared" si="74"/>
        <v>0</v>
      </c>
      <c r="BF51" s="1">
        <f t="shared" si="74"/>
        <v>0</v>
      </c>
      <c r="BH51" s="157" t="s">
        <v>398</v>
      </c>
      <c r="BI51" s="203">
        <f>SUM(BI39:BI50)</f>
        <v>0</v>
      </c>
      <c r="BJ51" s="203">
        <f t="shared" ref="BJ51" si="75">SUM(BJ39:BJ50)</f>
        <v>0</v>
      </c>
      <c r="BK51" s="203">
        <f t="shared" ref="BK51" si="76">SUM(BK39:BK50)</f>
        <v>0</v>
      </c>
      <c r="BL51" s="203">
        <f t="shared" ref="BL51" si="77">SUM(BL39:BL50)</f>
        <v>0</v>
      </c>
      <c r="BM51" s="203">
        <f t="shared" ref="BM51" si="78">SUM(BM39:BM50)</f>
        <v>0</v>
      </c>
      <c r="BN51" s="203">
        <f t="shared" ref="BN51" si="79">SUM(BN39:BN50)</f>
        <v>0</v>
      </c>
      <c r="BO51" s="203">
        <f t="shared" ref="BO51" si="80">SUM(BO39:BO50)</f>
        <v>0</v>
      </c>
      <c r="BP51" s="203">
        <f t="shared" ref="BP51" si="81">SUM(BP39:BP50)</f>
        <v>0</v>
      </c>
    </row>
    <row r="52" spans="2:68">
      <c r="B52" s="62" t="s">
        <v>275</v>
      </c>
      <c r="C52" s="62" t="s">
        <v>126</v>
      </c>
      <c r="D52" s="64" t="s">
        <v>300</v>
      </c>
      <c r="E52" s="242">
        <v>0.01</v>
      </c>
      <c r="P52" s="706"/>
      <c r="Q52" s="742"/>
      <c r="R52" s="33" t="s">
        <v>247</v>
      </c>
      <c r="S52" s="196">
        <f>②③夜間!$M$17</f>
        <v>0</v>
      </c>
      <c r="T52" s="196">
        <f>②③夜間!$M$17</f>
        <v>0</v>
      </c>
      <c r="U52" s="196">
        <f>②③夜間!$M$19</f>
        <v>0</v>
      </c>
      <c r="V52" s="196">
        <f>②③夜間!$M$19</f>
        <v>0</v>
      </c>
      <c r="W52" s="196">
        <f>②③夜間!$M$17</f>
        <v>0</v>
      </c>
      <c r="X52" s="196">
        <f>②③夜間!$M$17</f>
        <v>0</v>
      </c>
      <c r="Y52" s="196">
        <f>②③夜間!$M$19</f>
        <v>0</v>
      </c>
      <c r="Z52" s="196">
        <f>②③夜間!$M$19</f>
        <v>0</v>
      </c>
      <c r="AB52" s="706"/>
      <c r="AC52" s="742"/>
      <c r="AD52" s="33" t="s">
        <v>247</v>
      </c>
      <c r="AE52" s="196">
        <f>②③夜間!$M$17</f>
        <v>0</v>
      </c>
      <c r="AF52" s="196">
        <f>②③夜間!$M$17</f>
        <v>0</v>
      </c>
      <c r="AG52" s="196">
        <f>②③夜間!$M$19</f>
        <v>0</v>
      </c>
      <c r="AH52" s="196">
        <f>②③夜間!$M$19</f>
        <v>0</v>
      </c>
      <c r="AI52" s="196">
        <f>②③夜間!$M$17</f>
        <v>0</v>
      </c>
      <c r="AJ52" s="196">
        <f>②③夜間!$M$17</f>
        <v>0</v>
      </c>
      <c r="AK52" s="196">
        <f>②③夜間!$M$19</f>
        <v>0</v>
      </c>
      <c r="AL52" s="196">
        <f>②③夜間!$M$19</f>
        <v>0</v>
      </c>
      <c r="AN52" s="57" t="s">
        <v>218</v>
      </c>
      <c r="AX52" s="57" t="s">
        <v>218</v>
      </c>
      <c r="BH52" s="57" t="s">
        <v>218</v>
      </c>
    </row>
    <row r="53" spans="2:68">
      <c r="B53" s="62" t="s">
        <v>275</v>
      </c>
      <c r="C53" s="62" t="s">
        <v>127</v>
      </c>
      <c r="D53" s="64" t="s">
        <v>300</v>
      </c>
      <c r="E53" s="242">
        <v>0.02</v>
      </c>
      <c r="P53" s="706"/>
      <c r="Q53" s="613" t="s">
        <v>29</v>
      </c>
      <c r="R53" s="614"/>
      <c r="S53" s="196">
        <f t="shared" ref="S53:Z53" si="82">SUM(S45:S52)</f>
        <v>0</v>
      </c>
      <c r="T53" s="196">
        <f t="shared" si="82"/>
        <v>0</v>
      </c>
      <c r="U53" s="196">
        <f t="shared" si="82"/>
        <v>0</v>
      </c>
      <c r="V53" s="196">
        <f t="shared" si="82"/>
        <v>0</v>
      </c>
      <c r="W53" s="196">
        <f t="shared" si="82"/>
        <v>0</v>
      </c>
      <c r="X53" s="196">
        <f t="shared" si="82"/>
        <v>0</v>
      </c>
      <c r="Y53" s="196">
        <f t="shared" si="82"/>
        <v>0</v>
      </c>
      <c r="Z53" s="196">
        <f t="shared" si="82"/>
        <v>0</v>
      </c>
      <c r="AB53" s="706"/>
      <c r="AC53" s="613" t="s">
        <v>29</v>
      </c>
      <c r="AD53" s="614"/>
      <c r="AE53" s="196">
        <f t="shared" ref="AE53:AL53" si="83">SUM(AE45:AE52)</f>
        <v>0</v>
      </c>
      <c r="AF53" s="196">
        <f t="shared" si="83"/>
        <v>0</v>
      </c>
      <c r="AG53" s="196">
        <f t="shared" si="83"/>
        <v>0</v>
      </c>
      <c r="AH53" s="196">
        <f t="shared" si="83"/>
        <v>0</v>
      </c>
      <c r="AI53" s="196">
        <f t="shared" si="83"/>
        <v>0</v>
      </c>
      <c r="AJ53" s="196">
        <f t="shared" si="83"/>
        <v>0</v>
      </c>
      <c r="AK53" s="196">
        <f t="shared" si="83"/>
        <v>0</v>
      </c>
      <c r="AL53" s="196">
        <f t="shared" si="83"/>
        <v>0</v>
      </c>
      <c r="AN53" s="754" t="s">
        <v>204</v>
      </c>
      <c r="AO53" s="751" t="s">
        <v>11</v>
      </c>
      <c r="AP53" s="751"/>
      <c r="AQ53" s="751"/>
      <c r="AR53" s="751"/>
      <c r="AS53" s="751" t="s">
        <v>12</v>
      </c>
      <c r="AT53" s="751"/>
      <c r="AU53" s="751"/>
      <c r="AV53" s="751"/>
      <c r="AX53" s="754" t="s">
        <v>204</v>
      </c>
      <c r="AY53" s="751" t="s">
        <v>11</v>
      </c>
      <c r="AZ53" s="751"/>
      <c r="BA53" s="751"/>
      <c r="BB53" s="751"/>
      <c r="BC53" s="751" t="s">
        <v>12</v>
      </c>
      <c r="BD53" s="751"/>
      <c r="BE53" s="751"/>
      <c r="BF53" s="751"/>
      <c r="BH53" s="754" t="s">
        <v>204</v>
      </c>
      <c r="BI53" s="751" t="s">
        <v>11</v>
      </c>
      <c r="BJ53" s="751"/>
      <c r="BK53" s="751"/>
      <c r="BL53" s="751"/>
      <c r="BM53" s="751" t="s">
        <v>12</v>
      </c>
      <c r="BN53" s="751"/>
      <c r="BO53" s="751"/>
      <c r="BP53" s="751"/>
    </row>
    <row r="54" spans="2:68">
      <c r="B54" s="62" t="s">
        <v>275</v>
      </c>
      <c r="C54" s="62" t="s">
        <v>128</v>
      </c>
      <c r="D54" s="64" t="s">
        <v>300</v>
      </c>
      <c r="E54" s="242">
        <v>0.02</v>
      </c>
      <c r="P54" s="706"/>
      <c r="Q54" s="613" t="s">
        <v>318</v>
      </c>
      <c r="R54" s="614"/>
      <c r="S54" s="199" t="str">
        <f>$K$11</f>
        <v/>
      </c>
      <c r="T54" s="199" t="str">
        <f t="shared" ref="T54:Z54" si="84">$K$11</f>
        <v/>
      </c>
      <c r="U54" s="199" t="str">
        <f t="shared" si="84"/>
        <v/>
      </c>
      <c r="V54" s="199" t="str">
        <f t="shared" si="84"/>
        <v/>
      </c>
      <c r="W54" s="199" t="str">
        <f t="shared" si="84"/>
        <v/>
      </c>
      <c r="X54" s="199" t="str">
        <f t="shared" si="84"/>
        <v/>
      </c>
      <c r="Y54" s="199" t="str">
        <f t="shared" si="84"/>
        <v/>
      </c>
      <c r="Z54" s="199" t="str">
        <f t="shared" si="84"/>
        <v/>
      </c>
      <c r="AB54" s="706"/>
      <c r="AC54" s="613" t="s">
        <v>318</v>
      </c>
      <c r="AD54" s="614"/>
      <c r="AE54" s="199" t="str">
        <f>$K$11</f>
        <v/>
      </c>
      <c r="AF54" s="199" t="str">
        <f t="shared" ref="AF54:AL54" si="85">$K$11</f>
        <v/>
      </c>
      <c r="AG54" s="199" t="str">
        <f t="shared" si="85"/>
        <v/>
      </c>
      <c r="AH54" s="199" t="str">
        <f t="shared" si="85"/>
        <v/>
      </c>
      <c r="AI54" s="199" t="str">
        <f t="shared" si="85"/>
        <v/>
      </c>
      <c r="AJ54" s="199" t="str">
        <f t="shared" si="85"/>
        <v/>
      </c>
      <c r="AK54" s="199" t="str">
        <f t="shared" si="85"/>
        <v/>
      </c>
      <c r="AL54" s="199" t="str">
        <f t="shared" si="85"/>
        <v/>
      </c>
      <c r="AN54" s="754"/>
      <c r="AO54" s="177" t="s">
        <v>317</v>
      </c>
      <c r="AP54" s="177" t="s">
        <v>216</v>
      </c>
      <c r="AQ54" s="177" t="s">
        <v>217</v>
      </c>
      <c r="AR54" s="177" t="s">
        <v>10</v>
      </c>
      <c r="AS54" s="177" t="s">
        <v>317</v>
      </c>
      <c r="AT54" s="177" t="s">
        <v>216</v>
      </c>
      <c r="AU54" s="177" t="s">
        <v>217</v>
      </c>
      <c r="AV54" s="177" t="s">
        <v>10</v>
      </c>
      <c r="AX54" s="754"/>
      <c r="AY54" s="177" t="s">
        <v>317</v>
      </c>
      <c r="AZ54" s="177" t="s">
        <v>216</v>
      </c>
      <c r="BA54" s="177" t="s">
        <v>217</v>
      </c>
      <c r="BB54" s="177" t="s">
        <v>10</v>
      </c>
      <c r="BC54" s="177" t="s">
        <v>317</v>
      </c>
      <c r="BD54" s="177" t="s">
        <v>216</v>
      </c>
      <c r="BE54" s="177" t="s">
        <v>217</v>
      </c>
      <c r="BF54" s="177" t="s">
        <v>10</v>
      </c>
      <c r="BH54" s="754"/>
      <c r="BI54" s="177" t="s">
        <v>317</v>
      </c>
      <c r="BJ54" s="177" t="s">
        <v>216</v>
      </c>
      <c r="BK54" s="177" t="s">
        <v>217</v>
      </c>
      <c r="BL54" s="177" t="s">
        <v>10</v>
      </c>
      <c r="BM54" s="177" t="s">
        <v>317</v>
      </c>
      <c r="BN54" s="177" t="s">
        <v>216</v>
      </c>
      <c r="BO54" s="177" t="s">
        <v>217</v>
      </c>
      <c r="BP54" s="177" t="s">
        <v>10</v>
      </c>
    </row>
    <row r="55" spans="2:68" ht="18">
      <c r="B55" s="62" t="s">
        <v>275</v>
      </c>
      <c r="C55" s="62" t="s">
        <v>129</v>
      </c>
      <c r="D55" s="64" t="s">
        <v>300</v>
      </c>
      <c r="E55" s="242">
        <v>0.02</v>
      </c>
      <c r="P55" s="706"/>
      <c r="Q55" s="745" t="s">
        <v>323</v>
      </c>
      <c r="R55" s="746"/>
      <c r="S55" s="200">
        <f t="shared" ref="S55:Z55" si="86">IFERROR(ROUNDDOWN(S53*S54,-1),0)</f>
        <v>0</v>
      </c>
      <c r="T55" s="200">
        <f t="shared" si="86"/>
        <v>0</v>
      </c>
      <c r="U55" s="200">
        <f t="shared" si="86"/>
        <v>0</v>
      </c>
      <c r="V55" s="200">
        <f t="shared" si="86"/>
        <v>0</v>
      </c>
      <c r="W55" s="200">
        <f t="shared" si="86"/>
        <v>0</v>
      </c>
      <c r="X55" s="200">
        <f t="shared" si="86"/>
        <v>0</v>
      </c>
      <c r="Y55" s="200">
        <f t="shared" si="86"/>
        <v>0</v>
      </c>
      <c r="Z55" s="200">
        <f t="shared" si="86"/>
        <v>0</v>
      </c>
      <c r="AB55" s="706"/>
      <c r="AC55" s="745" t="s">
        <v>323</v>
      </c>
      <c r="AD55" s="746"/>
      <c r="AE55" s="200">
        <f t="shared" ref="AE55:AL55" si="87">IFERROR(ROUNDDOWN(AE53*AE54,-1),0)</f>
        <v>0</v>
      </c>
      <c r="AF55" s="200">
        <f t="shared" si="87"/>
        <v>0</v>
      </c>
      <c r="AG55" s="200">
        <f t="shared" si="87"/>
        <v>0</v>
      </c>
      <c r="AH55" s="200">
        <f t="shared" si="87"/>
        <v>0</v>
      </c>
      <c r="AI55" s="200">
        <f t="shared" si="87"/>
        <v>0</v>
      </c>
      <c r="AJ55" s="200">
        <f t="shared" si="87"/>
        <v>0</v>
      </c>
      <c r="AK55" s="200">
        <f t="shared" si="87"/>
        <v>0</v>
      </c>
      <c r="AL55" s="200">
        <f t="shared" si="87"/>
        <v>0</v>
      </c>
      <c r="AN55" s="157" t="s">
        <v>352</v>
      </c>
      <c r="AO55" s="171">
        <f t="shared" ref="AO55:AV55" si="88">IFERROR(-AE17,0)</f>
        <v>0</v>
      </c>
      <c r="AP55" s="171">
        <f t="shared" si="88"/>
        <v>0</v>
      </c>
      <c r="AQ55" s="171">
        <f t="shared" si="88"/>
        <v>0</v>
      </c>
      <c r="AR55" s="171">
        <f t="shared" si="88"/>
        <v>0</v>
      </c>
      <c r="AS55" s="171">
        <f t="shared" si="88"/>
        <v>0</v>
      </c>
      <c r="AT55" s="171">
        <f t="shared" si="88"/>
        <v>0</v>
      </c>
      <c r="AU55" s="171">
        <f t="shared" si="88"/>
        <v>0</v>
      </c>
      <c r="AV55" s="171">
        <f t="shared" si="88"/>
        <v>0</v>
      </c>
      <c r="AX55" s="157" t="s">
        <v>352</v>
      </c>
      <c r="AY55" s="1">
        <f>月初児童数!V8</f>
        <v>0</v>
      </c>
      <c r="AZ55" s="1">
        <f>月初児童数!W8</f>
        <v>0</v>
      </c>
      <c r="BA55" s="1">
        <f>月初児童数!X8</f>
        <v>0</v>
      </c>
      <c r="BB55" s="1">
        <f>月初児童数!Y8</f>
        <v>0</v>
      </c>
      <c r="BC55" s="1">
        <f>月初児童数!AA8</f>
        <v>0</v>
      </c>
      <c r="BD55" s="1">
        <f>月初児童数!AB8</f>
        <v>0</v>
      </c>
      <c r="BE55" s="1">
        <f>月初児童数!AC8</f>
        <v>0</v>
      </c>
      <c r="BF55" s="1">
        <f>月初児童数!AD8</f>
        <v>0</v>
      </c>
      <c r="BH55" s="157" t="s">
        <v>352</v>
      </c>
      <c r="BI55" s="203">
        <f t="shared" ref="BI55:BI66" si="89">IFERROR(AO55*AY55,0)</f>
        <v>0</v>
      </c>
      <c r="BJ55" s="203">
        <f t="shared" ref="BJ55:BJ66" si="90">IFERROR(AP55*AZ55,0)</f>
        <v>0</v>
      </c>
      <c r="BK55" s="203">
        <f t="shared" ref="BK55:BK66" si="91">IFERROR(AQ55*BA55,0)</f>
        <v>0</v>
      </c>
      <c r="BL55" s="203">
        <f t="shared" ref="BL55:BL66" si="92">IFERROR(AR55*BB55,0)</f>
        <v>0</v>
      </c>
      <c r="BM55" s="203">
        <f t="shared" ref="BM55:BM66" si="93">IFERROR(AS55*BC55,0)</f>
        <v>0</v>
      </c>
      <c r="BN55" s="203">
        <f t="shared" ref="BN55:BN66" si="94">IFERROR(AT55*BD55,0)</f>
        <v>0</v>
      </c>
      <c r="BO55" s="203">
        <f t="shared" ref="BO55:BO66" si="95">IFERROR(AU55*BE55,0)</f>
        <v>0</v>
      </c>
      <c r="BP55" s="203">
        <f t="shared" ref="BP55:BP66" si="96">IFERROR(AV55*BF55,0)</f>
        <v>0</v>
      </c>
    </row>
    <row r="56" spans="2:68" ht="18" customHeight="1">
      <c r="B56" s="62" t="s">
        <v>275</v>
      </c>
      <c r="C56" s="62" t="s">
        <v>130</v>
      </c>
      <c r="D56" s="64" t="s">
        <v>300</v>
      </c>
      <c r="E56" s="242">
        <v>0.02</v>
      </c>
      <c r="P56" s="706"/>
      <c r="Q56" s="743" t="s">
        <v>341</v>
      </c>
      <c r="R56" s="744"/>
      <c r="S56" s="201">
        <f t="shared" ref="S56:Z56" si="97">IFERROR(ROUND(S55*(S45+S47+S49+S51)/S53,0),0)</f>
        <v>0</v>
      </c>
      <c r="T56" s="201">
        <f t="shared" si="97"/>
        <v>0</v>
      </c>
      <c r="U56" s="201">
        <f t="shared" si="97"/>
        <v>0</v>
      </c>
      <c r="V56" s="201">
        <f t="shared" si="97"/>
        <v>0</v>
      </c>
      <c r="W56" s="201">
        <f t="shared" si="97"/>
        <v>0</v>
      </c>
      <c r="X56" s="201">
        <f t="shared" si="97"/>
        <v>0</v>
      </c>
      <c r="Y56" s="201">
        <f t="shared" si="97"/>
        <v>0</v>
      </c>
      <c r="Z56" s="201">
        <f t="shared" si="97"/>
        <v>0</v>
      </c>
      <c r="AB56" s="706"/>
      <c r="AC56" s="743" t="s">
        <v>341</v>
      </c>
      <c r="AD56" s="744"/>
      <c r="AE56" s="201">
        <f t="shared" ref="AE56:AL56" si="98">IFERROR(ROUND(AE55*(AE45+AE47+AE49+AE51)/AE53,0),0)</f>
        <v>0</v>
      </c>
      <c r="AF56" s="201">
        <f t="shared" si="98"/>
        <v>0</v>
      </c>
      <c r="AG56" s="201">
        <f t="shared" si="98"/>
        <v>0</v>
      </c>
      <c r="AH56" s="201">
        <f t="shared" si="98"/>
        <v>0</v>
      </c>
      <c r="AI56" s="201">
        <f t="shared" si="98"/>
        <v>0</v>
      </c>
      <c r="AJ56" s="201">
        <f t="shared" si="98"/>
        <v>0</v>
      </c>
      <c r="AK56" s="201">
        <f t="shared" si="98"/>
        <v>0</v>
      </c>
      <c r="AL56" s="201">
        <f t="shared" si="98"/>
        <v>0</v>
      </c>
      <c r="AN56" s="157" t="s">
        <v>18</v>
      </c>
      <c r="AO56" s="171">
        <f t="shared" ref="AO56:AV56" si="99">IFERROR(-AE30,0)</f>
        <v>0</v>
      </c>
      <c r="AP56" s="171">
        <f t="shared" si="99"/>
        <v>0</v>
      </c>
      <c r="AQ56" s="171">
        <f t="shared" si="99"/>
        <v>0</v>
      </c>
      <c r="AR56" s="171">
        <f t="shared" si="99"/>
        <v>0</v>
      </c>
      <c r="AS56" s="171">
        <f t="shared" si="99"/>
        <v>0</v>
      </c>
      <c r="AT56" s="171">
        <f t="shared" si="99"/>
        <v>0</v>
      </c>
      <c r="AU56" s="171">
        <f t="shared" si="99"/>
        <v>0</v>
      </c>
      <c r="AV56" s="171">
        <f t="shared" si="99"/>
        <v>0</v>
      </c>
      <c r="AX56" s="157" t="s">
        <v>18</v>
      </c>
      <c r="AY56" s="1">
        <f>月初児童数!V9</f>
        <v>0</v>
      </c>
      <c r="AZ56" s="1">
        <f>月初児童数!W9</f>
        <v>0</v>
      </c>
      <c r="BA56" s="1">
        <f>月初児童数!X9</f>
        <v>0</v>
      </c>
      <c r="BB56" s="1">
        <f>月初児童数!Y9</f>
        <v>0</v>
      </c>
      <c r="BC56" s="1">
        <f>月初児童数!AA9</f>
        <v>0</v>
      </c>
      <c r="BD56" s="1">
        <f>月初児童数!AB9</f>
        <v>0</v>
      </c>
      <c r="BE56" s="1">
        <f>月初児童数!AC9</f>
        <v>0</v>
      </c>
      <c r="BF56" s="1">
        <f>月初児童数!AD9</f>
        <v>0</v>
      </c>
      <c r="BH56" s="157" t="s">
        <v>18</v>
      </c>
      <c r="BI56" s="203">
        <f t="shared" si="89"/>
        <v>0</v>
      </c>
      <c r="BJ56" s="203">
        <f t="shared" si="90"/>
        <v>0</v>
      </c>
      <c r="BK56" s="203">
        <f t="shared" si="91"/>
        <v>0</v>
      </c>
      <c r="BL56" s="203">
        <f t="shared" si="92"/>
        <v>0</v>
      </c>
      <c r="BM56" s="203">
        <f t="shared" si="93"/>
        <v>0</v>
      </c>
      <c r="BN56" s="203">
        <f t="shared" si="94"/>
        <v>0</v>
      </c>
      <c r="BO56" s="203">
        <f t="shared" si="95"/>
        <v>0</v>
      </c>
      <c r="BP56" s="203">
        <f t="shared" si="96"/>
        <v>0</v>
      </c>
    </row>
    <row r="57" spans="2:68" ht="18" customHeight="1">
      <c r="B57" s="62" t="s">
        <v>275</v>
      </c>
      <c r="C57" s="62" t="s">
        <v>131</v>
      </c>
      <c r="D57" s="64" t="s">
        <v>300</v>
      </c>
      <c r="E57" s="242">
        <v>0.02</v>
      </c>
      <c r="P57" s="567"/>
      <c r="Q57" s="743" t="s">
        <v>342</v>
      </c>
      <c r="R57" s="744"/>
      <c r="S57" s="201">
        <f t="shared" ref="S57:Z57" si="100">IFERROR(S55-S56,0)</f>
        <v>0</v>
      </c>
      <c r="T57" s="201">
        <f t="shared" si="100"/>
        <v>0</v>
      </c>
      <c r="U57" s="201">
        <f t="shared" si="100"/>
        <v>0</v>
      </c>
      <c r="V57" s="201">
        <f t="shared" si="100"/>
        <v>0</v>
      </c>
      <c r="W57" s="201">
        <f t="shared" si="100"/>
        <v>0</v>
      </c>
      <c r="X57" s="201">
        <f t="shared" si="100"/>
        <v>0</v>
      </c>
      <c r="Y57" s="201">
        <f t="shared" si="100"/>
        <v>0</v>
      </c>
      <c r="Z57" s="201">
        <f t="shared" si="100"/>
        <v>0</v>
      </c>
      <c r="AB57" s="567"/>
      <c r="AC57" s="743" t="s">
        <v>342</v>
      </c>
      <c r="AD57" s="744"/>
      <c r="AE57" s="201">
        <f t="shared" ref="AE57:AL57" si="101">IFERROR(AE55-AE56,0)</f>
        <v>0</v>
      </c>
      <c r="AF57" s="201">
        <f t="shared" si="101"/>
        <v>0</v>
      </c>
      <c r="AG57" s="201">
        <f t="shared" si="101"/>
        <v>0</v>
      </c>
      <c r="AH57" s="201">
        <f t="shared" si="101"/>
        <v>0</v>
      </c>
      <c r="AI57" s="201">
        <f t="shared" si="101"/>
        <v>0</v>
      </c>
      <c r="AJ57" s="201">
        <f t="shared" si="101"/>
        <v>0</v>
      </c>
      <c r="AK57" s="201">
        <f t="shared" si="101"/>
        <v>0</v>
      </c>
      <c r="AL57" s="201">
        <f t="shared" si="101"/>
        <v>0</v>
      </c>
      <c r="AN57" s="157" t="s">
        <v>19</v>
      </c>
      <c r="AO57" s="171">
        <f t="shared" ref="AO57:AV57" si="102">IFERROR(-AE43,0)</f>
        <v>0</v>
      </c>
      <c r="AP57" s="171">
        <f t="shared" si="102"/>
        <v>0</v>
      </c>
      <c r="AQ57" s="171">
        <f t="shared" si="102"/>
        <v>0</v>
      </c>
      <c r="AR57" s="171">
        <f t="shared" si="102"/>
        <v>0</v>
      </c>
      <c r="AS57" s="171">
        <f t="shared" si="102"/>
        <v>0</v>
      </c>
      <c r="AT57" s="171">
        <f t="shared" si="102"/>
        <v>0</v>
      </c>
      <c r="AU57" s="171">
        <f t="shared" si="102"/>
        <v>0</v>
      </c>
      <c r="AV57" s="171">
        <f t="shared" si="102"/>
        <v>0</v>
      </c>
      <c r="AX57" s="157" t="s">
        <v>19</v>
      </c>
      <c r="AY57" s="1">
        <f>月初児童数!V10</f>
        <v>0</v>
      </c>
      <c r="AZ57" s="1">
        <f>月初児童数!W10</f>
        <v>0</v>
      </c>
      <c r="BA57" s="1">
        <f>月初児童数!X10</f>
        <v>0</v>
      </c>
      <c r="BB57" s="1">
        <f>月初児童数!Y10</f>
        <v>0</v>
      </c>
      <c r="BC57" s="1">
        <f>月初児童数!AA10</f>
        <v>0</v>
      </c>
      <c r="BD57" s="1">
        <f>月初児童数!AB10</f>
        <v>0</v>
      </c>
      <c r="BE57" s="1">
        <f>月初児童数!AC10</f>
        <v>0</v>
      </c>
      <c r="BF57" s="1">
        <f>月初児童数!AD10</f>
        <v>0</v>
      </c>
      <c r="BH57" s="157" t="s">
        <v>19</v>
      </c>
      <c r="BI57" s="203">
        <f t="shared" si="89"/>
        <v>0</v>
      </c>
      <c r="BJ57" s="203">
        <f t="shared" si="90"/>
        <v>0</v>
      </c>
      <c r="BK57" s="203">
        <f t="shared" si="91"/>
        <v>0</v>
      </c>
      <c r="BL57" s="203">
        <f t="shared" si="92"/>
        <v>0</v>
      </c>
      <c r="BM57" s="203">
        <f t="shared" si="93"/>
        <v>0</v>
      </c>
      <c r="BN57" s="203">
        <f t="shared" si="94"/>
        <v>0</v>
      </c>
      <c r="BO57" s="203">
        <f t="shared" si="95"/>
        <v>0</v>
      </c>
      <c r="BP57" s="203">
        <f t="shared" si="96"/>
        <v>0</v>
      </c>
    </row>
    <row r="58" spans="2:68" ht="18">
      <c r="B58" s="62" t="s">
        <v>275</v>
      </c>
      <c r="C58" s="62" t="s">
        <v>345</v>
      </c>
      <c r="D58" s="64" t="s">
        <v>300</v>
      </c>
      <c r="E58" s="242">
        <v>0.02</v>
      </c>
      <c r="P58" s="561" t="s">
        <v>21</v>
      </c>
      <c r="Q58" s="613" t="s">
        <v>79</v>
      </c>
      <c r="R58" s="614"/>
      <c r="S58" s="196">
        <f>'②③基本分（本園）'!M10</f>
        <v>0</v>
      </c>
      <c r="T58" s="196">
        <f>'②③基本分（本園）'!N10</f>
        <v>0</v>
      </c>
      <c r="U58" s="196">
        <f>'②③基本分（本園）'!O10</f>
        <v>0</v>
      </c>
      <c r="V58" s="196">
        <f>'②③基本分（本園）'!P10</f>
        <v>0</v>
      </c>
      <c r="W58" s="196">
        <f>'②③基本分（本園）'!Q10</f>
        <v>0</v>
      </c>
      <c r="X58" s="196">
        <f>'②③基本分（本園）'!R10</f>
        <v>0</v>
      </c>
      <c r="Y58" s="196">
        <f>'②③基本分（本園）'!S10</f>
        <v>0</v>
      </c>
      <c r="Z58" s="196">
        <f>'②③基本分（本園）'!T10</f>
        <v>0</v>
      </c>
      <c r="AB58" s="561" t="s">
        <v>21</v>
      </c>
      <c r="AC58" s="613" t="s">
        <v>79</v>
      </c>
      <c r="AD58" s="614"/>
      <c r="AE58" s="196">
        <f>'②③基本分（分園）'!M10</f>
        <v>0</v>
      </c>
      <c r="AF58" s="196">
        <f>'②③基本分（分園）'!N10</f>
        <v>0</v>
      </c>
      <c r="AG58" s="196">
        <f>'②③基本分（分園）'!O10</f>
        <v>0</v>
      </c>
      <c r="AH58" s="196">
        <f>'②③基本分（分園）'!P10</f>
        <v>0</v>
      </c>
      <c r="AI58" s="196">
        <f>'②③基本分（分園）'!Q10</f>
        <v>0</v>
      </c>
      <c r="AJ58" s="196">
        <f>'②③基本分（分園）'!R10</f>
        <v>0</v>
      </c>
      <c r="AK58" s="196">
        <f>'②③基本分（分園）'!S10</f>
        <v>0</v>
      </c>
      <c r="AL58" s="196">
        <f>'②③基本分（分園）'!T10</f>
        <v>0</v>
      </c>
      <c r="AN58" s="157" t="s">
        <v>20</v>
      </c>
      <c r="AO58" s="171">
        <f t="shared" ref="AO58:AV58" si="103">IFERROR(-AE56,0)</f>
        <v>0</v>
      </c>
      <c r="AP58" s="171">
        <f t="shared" si="103"/>
        <v>0</v>
      </c>
      <c r="AQ58" s="171">
        <f t="shared" si="103"/>
        <v>0</v>
      </c>
      <c r="AR58" s="171">
        <f t="shared" si="103"/>
        <v>0</v>
      </c>
      <c r="AS58" s="171">
        <f t="shared" si="103"/>
        <v>0</v>
      </c>
      <c r="AT58" s="171">
        <f t="shared" si="103"/>
        <v>0</v>
      </c>
      <c r="AU58" s="171">
        <f t="shared" si="103"/>
        <v>0</v>
      </c>
      <c r="AV58" s="171">
        <f t="shared" si="103"/>
        <v>0</v>
      </c>
      <c r="AX58" s="157" t="s">
        <v>20</v>
      </c>
      <c r="AY58" s="1">
        <f>月初児童数!V11</f>
        <v>0</v>
      </c>
      <c r="AZ58" s="1">
        <f>月初児童数!W11</f>
        <v>0</v>
      </c>
      <c r="BA58" s="1">
        <f>月初児童数!X11</f>
        <v>0</v>
      </c>
      <c r="BB58" s="1">
        <f>月初児童数!Y11</f>
        <v>0</v>
      </c>
      <c r="BC58" s="1">
        <f>月初児童数!AA11</f>
        <v>0</v>
      </c>
      <c r="BD58" s="1">
        <f>月初児童数!AB11</f>
        <v>0</v>
      </c>
      <c r="BE58" s="1">
        <f>月初児童数!AC11</f>
        <v>0</v>
      </c>
      <c r="BF58" s="1">
        <f>月初児童数!AD11</f>
        <v>0</v>
      </c>
      <c r="BH58" s="157" t="s">
        <v>20</v>
      </c>
      <c r="BI58" s="203">
        <f t="shared" si="89"/>
        <v>0</v>
      </c>
      <c r="BJ58" s="203">
        <f t="shared" si="90"/>
        <v>0</v>
      </c>
      <c r="BK58" s="203">
        <f t="shared" si="91"/>
        <v>0</v>
      </c>
      <c r="BL58" s="203">
        <f t="shared" si="92"/>
        <v>0</v>
      </c>
      <c r="BM58" s="203">
        <f t="shared" si="93"/>
        <v>0</v>
      </c>
      <c r="BN58" s="203">
        <f t="shared" si="94"/>
        <v>0</v>
      </c>
      <c r="BO58" s="203">
        <f t="shared" si="95"/>
        <v>0</v>
      </c>
      <c r="BP58" s="203">
        <f t="shared" si="96"/>
        <v>0</v>
      </c>
    </row>
    <row r="59" spans="2:68" ht="18">
      <c r="B59" s="62" t="s">
        <v>276</v>
      </c>
      <c r="C59" s="64" t="s">
        <v>535</v>
      </c>
      <c r="D59" s="64" t="s">
        <v>300</v>
      </c>
      <c r="E59" s="242">
        <v>0.01</v>
      </c>
      <c r="P59" s="706"/>
      <c r="Q59" s="613" t="s">
        <v>247</v>
      </c>
      <c r="R59" s="614"/>
      <c r="S59" s="196">
        <f>'②③基本分（本園）'!M26</f>
        <v>0</v>
      </c>
      <c r="T59" s="196">
        <f>'②③基本分（本園）'!N26</f>
        <v>0</v>
      </c>
      <c r="U59" s="196">
        <f>'②③基本分（本園）'!O26</f>
        <v>0</v>
      </c>
      <c r="V59" s="196">
        <f>'②③基本分（本園）'!P26</f>
        <v>0</v>
      </c>
      <c r="W59" s="196">
        <f>'②③基本分（本園）'!Q26</f>
        <v>0</v>
      </c>
      <c r="X59" s="196">
        <f>'②③基本分（本園）'!R26</f>
        <v>0</v>
      </c>
      <c r="Y59" s="196">
        <f>'②③基本分（本園）'!S26</f>
        <v>0</v>
      </c>
      <c r="Z59" s="196">
        <f>'②③基本分（本園）'!T26</f>
        <v>0</v>
      </c>
      <c r="AB59" s="706"/>
      <c r="AC59" s="613" t="s">
        <v>247</v>
      </c>
      <c r="AD59" s="614"/>
      <c r="AE59" s="196">
        <f>'②③基本分（分園）'!M26</f>
        <v>0</v>
      </c>
      <c r="AF59" s="196">
        <f>'②③基本分（分園）'!N26</f>
        <v>0</v>
      </c>
      <c r="AG59" s="196">
        <f>'②③基本分（分園）'!O26</f>
        <v>0</v>
      </c>
      <c r="AH59" s="196">
        <f>'②③基本分（分園）'!P26</f>
        <v>0</v>
      </c>
      <c r="AI59" s="196">
        <f>'②③基本分（分園）'!Q26</f>
        <v>0</v>
      </c>
      <c r="AJ59" s="196">
        <f>'②③基本分（分園）'!R26</f>
        <v>0</v>
      </c>
      <c r="AK59" s="196">
        <f>'②③基本分（分園）'!S26</f>
        <v>0</v>
      </c>
      <c r="AL59" s="196">
        <f>'②③基本分（分園）'!T26</f>
        <v>0</v>
      </c>
      <c r="AN59" s="157" t="s">
        <v>21</v>
      </c>
      <c r="AO59" s="171">
        <f t="shared" ref="AO59:AV59" si="104">IFERROR(-AE69,0)</f>
        <v>0</v>
      </c>
      <c r="AP59" s="171">
        <f t="shared" si="104"/>
        <v>0</v>
      </c>
      <c r="AQ59" s="171">
        <f t="shared" si="104"/>
        <v>0</v>
      </c>
      <c r="AR59" s="171">
        <f t="shared" si="104"/>
        <v>0</v>
      </c>
      <c r="AS59" s="171">
        <f t="shared" si="104"/>
        <v>0</v>
      </c>
      <c r="AT59" s="171">
        <f t="shared" si="104"/>
        <v>0</v>
      </c>
      <c r="AU59" s="171">
        <f t="shared" si="104"/>
        <v>0</v>
      </c>
      <c r="AV59" s="171">
        <f t="shared" si="104"/>
        <v>0</v>
      </c>
      <c r="AX59" s="157" t="s">
        <v>21</v>
      </c>
      <c r="AY59" s="1">
        <f>月初児童数!V12</f>
        <v>0</v>
      </c>
      <c r="AZ59" s="1">
        <f>月初児童数!W12</f>
        <v>0</v>
      </c>
      <c r="BA59" s="1">
        <f>月初児童数!X12</f>
        <v>0</v>
      </c>
      <c r="BB59" s="1">
        <f>月初児童数!Y12</f>
        <v>0</v>
      </c>
      <c r="BC59" s="1">
        <f>月初児童数!AA12</f>
        <v>0</v>
      </c>
      <c r="BD59" s="1">
        <f>月初児童数!AB12</f>
        <v>0</v>
      </c>
      <c r="BE59" s="1">
        <f>月初児童数!AC12</f>
        <v>0</v>
      </c>
      <c r="BF59" s="1">
        <f>月初児童数!AD12</f>
        <v>0</v>
      </c>
      <c r="BH59" s="157" t="s">
        <v>21</v>
      </c>
      <c r="BI59" s="203">
        <f t="shared" si="89"/>
        <v>0</v>
      </c>
      <c r="BJ59" s="203">
        <f t="shared" si="90"/>
        <v>0</v>
      </c>
      <c r="BK59" s="203">
        <f t="shared" si="91"/>
        <v>0</v>
      </c>
      <c r="BL59" s="203">
        <f t="shared" si="92"/>
        <v>0</v>
      </c>
      <c r="BM59" s="203">
        <f t="shared" si="93"/>
        <v>0</v>
      </c>
      <c r="BN59" s="203">
        <f t="shared" si="94"/>
        <v>0</v>
      </c>
      <c r="BO59" s="203">
        <f t="shared" si="95"/>
        <v>0</v>
      </c>
      <c r="BP59" s="203">
        <f t="shared" si="96"/>
        <v>0</v>
      </c>
    </row>
    <row r="60" spans="2:68" ht="18">
      <c r="B60" s="62" t="s">
        <v>276</v>
      </c>
      <c r="C60" s="64" t="s">
        <v>464</v>
      </c>
      <c r="D60" s="64" t="s">
        <v>300</v>
      </c>
      <c r="E60" s="242">
        <v>0.01</v>
      </c>
      <c r="P60" s="706"/>
      <c r="Q60" s="741" t="s">
        <v>216</v>
      </c>
      <c r="R60" s="33" t="s">
        <v>79</v>
      </c>
      <c r="S60" s="198"/>
      <c r="T60" s="196">
        <f>②③３歳!$I$9</f>
        <v>0</v>
      </c>
      <c r="U60" s="198"/>
      <c r="V60" s="198"/>
      <c r="W60" s="198"/>
      <c r="X60" s="196">
        <f>②③３歳!$I$9</f>
        <v>0</v>
      </c>
      <c r="Y60" s="198"/>
      <c r="Z60" s="198"/>
      <c r="AB60" s="706"/>
      <c r="AC60" s="741" t="s">
        <v>216</v>
      </c>
      <c r="AD60" s="33" t="s">
        <v>79</v>
      </c>
      <c r="AE60" s="198"/>
      <c r="AF60" s="196">
        <f>②③３歳!$I$9</f>
        <v>0</v>
      </c>
      <c r="AG60" s="198"/>
      <c r="AH60" s="198"/>
      <c r="AI60" s="198"/>
      <c r="AJ60" s="196">
        <f>②③３歳!$I$9</f>
        <v>0</v>
      </c>
      <c r="AK60" s="198"/>
      <c r="AL60" s="198"/>
      <c r="AN60" s="157" t="s">
        <v>22</v>
      </c>
      <c r="AO60" s="171">
        <f t="shared" ref="AO60:AV60" si="105">IFERROR(-AE82,0)</f>
        <v>0</v>
      </c>
      <c r="AP60" s="171">
        <f t="shared" si="105"/>
        <v>0</v>
      </c>
      <c r="AQ60" s="171">
        <f t="shared" si="105"/>
        <v>0</v>
      </c>
      <c r="AR60" s="171">
        <f t="shared" si="105"/>
        <v>0</v>
      </c>
      <c r="AS60" s="171">
        <f t="shared" si="105"/>
        <v>0</v>
      </c>
      <c r="AT60" s="171">
        <f t="shared" si="105"/>
        <v>0</v>
      </c>
      <c r="AU60" s="171">
        <f t="shared" si="105"/>
        <v>0</v>
      </c>
      <c r="AV60" s="171">
        <f t="shared" si="105"/>
        <v>0</v>
      </c>
      <c r="AX60" s="157" t="s">
        <v>22</v>
      </c>
      <c r="AY60" s="1">
        <f>月初児童数!V13</f>
        <v>0</v>
      </c>
      <c r="AZ60" s="1">
        <f>月初児童数!W13</f>
        <v>0</v>
      </c>
      <c r="BA60" s="1">
        <f>月初児童数!X13</f>
        <v>0</v>
      </c>
      <c r="BB60" s="1">
        <f>月初児童数!Y13</f>
        <v>0</v>
      </c>
      <c r="BC60" s="1">
        <f>月初児童数!AA13</f>
        <v>0</v>
      </c>
      <c r="BD60" s="1">
        <f>月初児童数!AB13</f>
        <v>0</v>
      </c>
      <c r="BE60" s="1">
        <f>月初児童数!AC13</f>
        <v>0</v>
      </c>
      <c r="BF60" s="1">
        <f>月初児童数!AD13</f>
        <v>0</v>
      </c>
      <c r="BH60" s="157" t="s">
        <v>22</v>
      </c>
      <c r="BI60" s="203">
        <f t="shared" si="89"/>
        <v>0</v>
      </c>
      <c r="BJ60" s="203">
        <f t="shared" si="90"/>
        <v>0</v>
      </c>
      <c r="BK60" s="203">
        <f t="shared" si="91"/>
        <v>0</v>
      </c>
      <c r="BL60" s="203">
        <f t="shared" si="92"/>
        <v>0</v>
      </c>
      <c r="BM60" s="203">
        <f t="shared" si="93"/>
        <v>0</v>
      </c>
      <c r="BN60" s="203">
        <f t="shared" si="94"/>
        <v>0</v>
      </c>
      <c r="BO60" s="203">
        <f t="shared" si="95"/>
        <v>0</v>
      </c>
      <c r="BP60" s="203">
        <f t="shared" si="96"/>
        <v>0</v>
      </c>
    </row>
    <row r="61" spans="2:68" ht="18">
      <c r="B61" s="62" t="s">
        <v>276</v>
      </c>
      <c r="C61" s="64" t="s">
        <v>141</v>
      </c>
      <c r="D61" s="64" t="s">
        <v>300</v>
      </c>
      <c r="E61" s="242">
        <v>0.01</v>
      </c>
      <c r="P61" s="706"/>
      <c r="Q61" s="742"/>
      <c r="R61" s="33" t="s">
        <v>247</v>
      </c>
      <c r="S61" s="198"/>
      <c r="T61" s="196">
        <f>②③３歳!$K$9</f>
        <v>0</v>
      </c>
      <c r="U61" s="198"/>
      <c r="V61" s="198"/>
      <c r="W61" s="198"/>
      <c r="X61" s="196">
        <f>②③３歳!$K$9</f>
        <v>0</v>
      </c>
      <c r="Y61" s="198"/>
      <c r="Z61" s="198"/>
      <c r="AB61" s="706"/>
      <c r="AC61" s="742"/>
      <c r="AD61" s="33" t="s">
        <v>247</v>
      </c>
      <c r="AE61" s="198"/>
      <c r="AF61" s="196">
        <f>②③３歳!$K$9</f>
        <v>0</v>
      </c>
      <c r="AG61" s="198"/>
      <c r="AH61" s="198"/>
      <c r="AI61" s="198"/>
      <c r="AJ61" s="196">
        <f>②③３歳!$K$9</f>
        <v>0</v>
      </c>
      <c r="AK61" s="198"/>
      <c r="AL61" s="198"/>
      <c r="AN61" s="157" t="s">
        <v>206</v>
      </c>
      <c r="AO61" s="171">
        <f t="shared" ref="AO61:AV61" si="106">IFERROR(-AE95,0)</f>
        <v>0</v>
      </c>
      <c r="AP61" s="171">
        <f t="shared" si="106"/>
        <v>0</v>
      </c>
      <c r="AQ61" s="171">
        <f t="shared" si="106"/>
        <v>0</v>
      </c>
      <c r="AR61" s="171">
        <f t="shared" si="106"/>
        <v>0</v>
      </c>
      <c r="AS61" s="171">
        <f t="shared" si="106"/>
        <v>0</v>
      </c>
      <c r="AT61" s="171">
        <f t="shared" si="106"/>
        <v>0</v>
      </c>
      <c r="AU61" s="171">
        <f t="shared" si="106"/>
        <v>0</v>
      </c>
      <c r="AV61" s="171">
        <f t="shared" si="106"/>
        <v>0</v>
      </c>
      <c r="AX61" s="157" t="s">
        <v>206</v>
      </c>
      <c r="AY61" s="1">
        <f>月初児童数!V14</f>
        <v>0</v>
      </c>
      <c r="AZ61" s="1">
        <f>月初児童数!W14</f>
        <v>0</v>
      </c>
      <c r="BA61" s="1">
        <f>月初児童数!X14</f>
        <v>0</v>
      </c>
      <c r="BB61" s="1">
        <f>月初児童数!Y14</f>
        <v>0</v>
      </c>
      <c r="BC61" s="1">
        <f>月初児童数!AA14</f>
        <v>0</v>
      </c>
      <c r="BD61" s="1">
        <f>月初児童数!AB14</f>
        <v>0</v>
      </c>
      <c r="BE61" s="1">
        <f>月初児童数!AC14</f>
        <v>0</v>
      </c>
      <c r="BF61" s="1">
        <f>月初児童数!AD14</f>
        <v>0</v>
      </c>
      <c r="BH61" s="157" t="s">
        <v>206</v>
      </c>
      <c r="BI61" s="203">
        <f t="shared" si="89"/>
        <v>0</v>
      </c>
      <c r="BJ61" s="203">
        <f t="shared" si="90"/>
        <v>0</v>
      </c>
      <c r="BK61" s="203">
        <f t="shared" si="91"/>
        <v>0</v>
      </c>
      <c r="BL61" s="203">
        <f t="shared" si="92"/>
        <v>0</v>
      </c>
      <c r="BM61" s="203">
        <f t="shared" si="93"/>
        <v>0</v>
      </c>
      <c r="BN61" s="203">
        <f t="shared" si="94"/>
        <v>0</v>
      </c>
      <c r="BO61" s="203">
        <f t="shared" si="95"/>
        <v>0</v>
      </c>
      <c r="BP61" s="203">
        <f t="shared" si="96"/>
        <v>0</v>
      </c>
    </row>
    <row r="62" spans="2:68" ht="18" customHeight="1">
      <c r="B62" s="62" t="s">
        <v>276</v>
      </c>
      <c r="C62" s="64" t="s">
        <v>142</v>
      </c>
      <c r="D62" s="64" t="s">
        <v>300</v>
      </c>
      <c r="E62" s="242">
        <v>0.01</v>
      </c>
      <c r="P62" s="706"/>
      <c r="Q62" s="747" t="s">
        <v>602</v>
      </c>
      <c r="R62" s="33" t="s">
        <v>79</v>
      </c>
      <c r="S62" s="196">
        <f>②③４歳!I9</f>
        <v>0</v>
      </c>
      <c r="T62" s="198"/>
      <c r="U62" s="198"/>
      <c r="V62" s="198"/>
      <c r="W62" s="196">
        <f>②③４歳!I9</f>
        <v>0</v>
      </c>
      <c r="X62" s="198"/>
      <c r="Y62" s="198"/>
      <c r="Z62" s="198"/>
      <c r="AB62" s="706"/>
      <c r="AC62" s="748" t="s">
        <v>602</v>
      </c>
      <c r="AD62" s="33" t="s">
        <v>79</v>
      </c>
      <c r="AE62" s="196">
        <f>②③４歳!I9</f>
        <v>0</v>
      </c>
      <c r="AF62" s="198"/>
      <c r="AG62" s="198"/>
      <c r="AH62" s="198"/>
      <c r="AI62" s="196">
        <f>②③４歳!I9</f>
        <v>0</v>
      </c>
      <c r="AJ62" s="198"/>
      <c r="AK62" s="198"/>
      <c r="AL62" s="198"/>
      <c r="AN62" s="157" t="s">
        <v>207</v>
      </c>
      <c r="AO62" s="171">
        <f t="shared" ref="AO62:AV62" si="107">IFERROR(-AE108,0)</f>
        <v>0</v>
      </c>
      <c r="AP62" s="171">
        <f t="shared" si="107"/>
        <v>0</v>
      </c>
      <c r="AQ62" s="171">
        <f t="shared" si="107"/>
        <v>0</v>
      </c>
      <c r="AR62" s="171">
        <f t="shared" si="107"/>
        <v>0</v>
      </c>
      <c r="AS62" s="171">
        <f t="shared" si="107"/>
        <v>0</v>
      </c>
      <c r="AT62" s="171">
        <f t="shared" si="107"/>
        <v>0</v>
      </c>
      <c r="AU62" s="171">
        <f t="shared" si="107"/>
        <v>0</v>
      </c>
      <c r="AV62" s="171">
        <f t="shared" si="107"/>
        <v>0</v>
      </c>
      <c r="AX62" s="157" t="s">
        <v>207</v>
      </c>
      <c r="AY62" s="1">
        <f>月初児童数!V15</f>
        <v>0</v>
      </c>
      <c r="AZ62" s="1">
        <f>月初児童数!W15</f>
        <v>0</v>
      </c>
      <c r="BA62" s="1">
        <f>月初児童数!X15</f>
        <v>0</v>
      </c>
      <c r="BB62" s="1">
        <f>月初児童数!Y15</f>
        <v>0</v>
      </c>
      <c r="BC62" s="1">
        <f>月初児童数!AA15</f>
        <v>0</v>
      </c>
      <c r="BD62" s="1">
        <f>月初児童数!AB15</f>
        <v>0</v>
      </c>
      <c r="BE62" s="1">
        <f>月初児童数!AC15</f>
        <v>0</v>
      </c>
      <c r="BF62" s="1">
        <f>月初児童数!AD15</f>
        <v>0</v>
      </c>
      <c r="BH62" s="157" t="s">
        <v>207</v>
      </c>
      <c r="BI62" s="203">
        <f t="shared" si="89"/>
        <v>0</v>
      </c>
      <c r="BJ62" s="203">
        <f t="shared" si="90"/>
        <v>0</v>
      </c>
      <c r="BK62" s="203">
        <f t="shared" si="91"/>
        <v>0</v>
      </c>
      <c r="BL62" s="203">
        <f t="shared" si="92"/>
        <v>0</v>
      </c>
      <c r="BM62" s="203">
        <f t="shared" si="93"/>
        <v>0</v>
      </c>
      <c r="BN62" s="203">
        <f t="shared" si="94"/>
        <v>0</v>
      </c>
      <c r="BO62" s="203">
        <f t="shared" si="95"/>
        <v>0</v>
      </c>
      <c r="BP62" s="203">
        <f t="shared" si="96"/>
        <v>0</v>
      </c>
    </row>
    <row r="63" spans="2:68" ht="18">
      <c r="B63" s="62" t="s">
        <v>276</v>
      </c>
      <c r="C63" s="64" t="s">
        <v>143</v>
      </c>
      <c r="D63" s="64" t="s">
        <v>300</v>
      </c>
      <c r="E63" s="242">
        <v>0.01</v>
      </c>
      <c r="P63" s="706"/>
      <c r="Q63" s="742"/>
      <c r="R63" s="33" t="s">
        <v>247</v>
      </c>
      <c r="S63" s="196">
        <f>②③４歳!K9</f>
        <v>0</v>
      </c>
      <c r="T63" s="198"/>
      <c r="U63" s="198"/>
      <c r="V63" s="198"/>
      <c r="W63" s="196">
        <f>②③４歳!K9</f>
        <v>0</v>
      </c>
      <c r="X63" s="198"/>
      <c r="Y63" s="198"/>
      <c r="Z63" s="198"/>
      <c r="AB63" s="706"/>
      <c r="AC63" s="749"/>
      <c r="AD63" s="33" t="s">
        <v>247</v>
      </c>
      <c r="AE63" s="196">
        <f>②③４歳!K9</f>
        <v>0</v>
      </c>
      <c r="AF63" s="198"/>
      <c r="AG63" s="198"/>
      <c r="AH63" s="198"/>
      <c r="AI63" s="196">
        <f>②③４歳!K9</f>
        <v>0</v>
      </c>
      <c r="AJ63" s="198"/>
      <c r="AK63" s="198"/>
      <c r="AL63" s="198"/>
      <c r="AN63" s="157" t="s">
        <v>208</v>
      </c>
      <c r="AO63" s="171">
        <f t="shared" ref="AO63:AV63" si="108">IFERROR(-AE121,0)</f>
        <v>0</v>
      </c>
      <c r="AP63" s="171">
        <f t="shared" si="108"/>
        <v>0</v>
      </c>
      <c r="AQ63" s="171">
        <f t="shared" si="108"/>
        <v>0</v>
      </c>
      <c r="AR63" s="171">
        <f t="shared" si="108"/>
        <v>0</v>
      </c>
      <c r="AS63" s="171">
        <f t="shared" si="108"/>
        <v>0</v>
      </c>
      <c r="AT63" s="171">
        <f t="shared" si="108"/>
        <v>0</v>
      </c>
      <c r="AU63" s="171">
        <f t="shared" si="108"/>
        <v>0</v>
      </c>
      <c r="AV63" s="171">
        <f t="shared" si="108"/>
        <v>0</v>
      </c>
      <c r="AX63" s="157" t="s">
        <v>208</v>
      </c>
      <c r="AY63" s="1">
        <f>月初児童数!V16</f>
        <v>0</v>
      </c>
      <c r="AZ63" s="1">
        <f>月初児童数!W16</f>
        <v>0</v>
      </c>
      <c r="BA63" s="1">
        <f>月初児童数!X16</f>
        <v>0</v>
      </c>
      <c r="BB63" s="1">
        <f>月初児童数!Y16</f>
        <v>0</v>
      </c>
      <c r="BC63" s="1">
        <f>月初児童数!AA16</f>
        <v>0</v>
      </c>
      <c r="BD63" s="1">
        <f>月初児童数!AB16</f>
        <v>0</v>
      </c>
      <c r="BE63" s="1">
        <f>月初児童数!AC16</f>
        <v>0</v>
      </c>
      <c r="BF63" s="1">
        <f>月初児童数!AD16</f>
        <v>0</v>
      </c>
      <c r="BH63" s="157" t="s">
        <v>208</v>
      </c>
      <c r="BI63" s="203">
        <f t="shared" si="89"/>
        <v>0</v>
      </c>
      <c r="BJ63" s="203">
        <f t="shared" si="90"/>
        <v>0</v>
      </c>
      <c r="BK63" s="203">
        <f t="shared" si="91"/>
        <v>0</v>
      </c>
      <c r="BL63" s="203">
        <f t="shared" si="92"/>
        <v>0</v>
      </c>
      <c r="BM63" s="203">
        <f t="shared" si="93"/>
        <v>0</v>
      </c>
      <c r="BN63" s="203">
        <f t="shared" si="94"/>
        <v>0</v>
      </c>
      <c r="BO63" s="203">
        <f t="shared" si="95"/>
        <v>0</v>
      </c>
      <c r="BP63" s="203">
        <f t="shared" si="96"/>
        <v>0</v>
      </c>
    </row>
    <row r="64" spans="2:68" ht="18">
      <c r="B64" s="62" t="s">
        <v>276</v>
      </c>
      <c r="C64" s="64" t="s">
        <v>120</v>
      </c>
      <c r="D64" s="64" t="s">
        <v>300</v>
      </c>
      <c r="E64" s="242">
        <v>0.01</v>
      </c>
      <c r="P64" s="706"/>
      <c r="Q64" s="741" t="s">
        <v>320</v>
      </c>
      <c r="R64" s="33" t="s">
        <v>79</v>
      </c>
      <c r="S64" s="196">
        <f>②③夜間!$K$21</f>
        <v>0</v>
      </c>
      <c r="T64" s="196">
        <f>②③夜間!$K$21</f>
        <v>0</v>
      </c>
      <c r="U64" s="196">
        <f>②③夜間!$K$23</f>
        <v>0</v>
      </c>
      <c r="V64" s="196">
        <f>②③夜間!$K$23</f>
        <v>0</v>
      </c>
      <c r="W64" s="196">
        <f>②③夜間!$K$21</f>
        <v>0</v>
      </c>
      <c r="X64" s="196">
        <f>②③夜間!$K$21</f>
        <v>0</v>
      </c>
      <c r="Y64" s="196">
        <f>②③夜間!$K$23</f>
        <v>0</v>
      </c>
      <c r="Z64" s="196">
        <f>②③夜間!$K$23</f>
        <v>0</v>
      </c>
      <c r="AB64" s="706"/>
      <c r="AC64" s="741" t="s">
        <v>320</v>
      </c>
      <c r="AD64" s="33" t="s">
        <v>79</v>
      </c>
      <c r="AE64" s="196">
        <f>②③夜間!$K$21</f>
        <v>0</v>
      </c>
      <c r="AF64" s="196">
        <f>②③夜間!$K$21</f>
        <v>0</v>
      </c>
      <c r="AG64" s="196">
        <f>②③夜間!$K$23</f>
        <v>0</v>
      </c>
      <c r="AH64" s="196">
        <f>②③夜間!$K$23</f>
        <v>0</v>
      </c>
      <c r="AI64" s="196">
        <f>②③夜間!$K$21</f>
        <v>0</v>
      </c>
      <c r="AJ64" s="196">
        <f>②③夜間!$K$21</f>
        <v>0</v>
      </c>
      <c r="AK64" s="196">
        <f>②③夜間!$K$23</f>
        <v>0</v>
      </c>
      <c r="AL64" s="196">
        <f>②③夜間!$K$23</f>
        <v>0</v>
      </c>
      <c r="AN64" s="157" t="s">
        <v>26</v>
      </c>
      <c r="AO64" s="171">
        <f t="shared" ref="AO64:AV64" si="109">IFERROR(-AE134,0)</f>
        <v>0</v>
      </c>
      <c r="AP64" s="171">
        <f t="shared" si="109"/>
        <v>0</v>
      </c>
      <c r="AQ64" s="171">
        <f t="shared" si="109"/>
        <v>0</v>
      </c>
      <c r="AR64" s="171">
        <f t="shared" si="109"/>
        <v>0</v>
      </c>
      <c r="AS64" s="171">
        <f t="shared" si="109"/>
        <v>0</v>
      </c>
      <c r="AT64" s="171">
        <f t="shared" si="109"/>
        <v>0</v>
      </c>
      <c r="AU64" s="171">
        <f t="shared" si="109"/>
        <v>0</v>
      </c>
      <c r="AV64" s="171">
        <f t="shared" si="109"/>
        <v>0</v>
      </c>
      <c r="AX64" s="157" t="s">
        <v>26</v>
      </c>
      <c r="AY64" s="1">
        <f>月初児童数!V17</f>
        <v>0</v>
      </c>
      <c r="AZ64" s="1">
        <f>月初児童数!W17</f>
        <v>0</v>
      </c>
      <c r="BA64" s="1">
        <f>月初児童数!X17</f>
        <v>0</v>
      </c>
      <c r="BB64" s="1">
        <f>月初児童数!Y17</f>
        <v>0</v>
      </c>
      <c r="BC64" s="1">
        <f>月初児童数!AA17</f>
        <v>0</v>
      </c>
      <c r="BD64" s="1">
        <f>月初児童数!AB17</f>
        <v>0</v>
      </c>
      <c r="BE64" s="1">
        <f>月初児童数!AC17</f>
        <v>0</v>
      </c>
      <c r="BF64" s="1">
        <f>月初児童数!AD17</f>
        <v>0</v>
      </c>
      <c r="BH64" s="157" t="s">
        <v>26</v>
      </c>
      <c r="BI64" s="203">
        <f t="shared" si="89"/>
        <v>0</v>
      </c>
      <c r="BJ64" s="203">
        <f t="shared" si="90"/>
        <v>0</v>
      </c>
      <c r="BK64" s="203">
        <f t="shared" si="91"/>
        <v>0</v>
      </c>
      <c r="BL64" s="203">
        <f t="shared" si="92"/>
        <v>0</v>
      </c>
      <c r="BM64" s="203">
        <f t="shared" si="93"/>
        <v>0</v>
      </c>
      <c r="BN64" s="203">
        <f t="shared" si="94"/>
        <v>0</v>
      </c>
      <c r="BO64" s="203">
        <f t="shared" si="95"/>
        <v>0</v>
      </c>
      <c r="BP64" s="203">
        <f t="shared" si="96"/>
        <v>0</v>
      </c>
    </row>
    <row r="65" spans="2:68" ht="18">
      <c r="B65" s="62" t="s">
        <v>276</v>
      </c>
      <c r="C65" s="64" t="s">
        <v>121</v>
      </c>
      <c r="D65" s="64" t="s">
        <v>300</v>
      </c>
      <c r="E65" s="242">
        <v>0.01</v>
      </c>
      <c r="P65" s="706"/>
      <c r="Q65" s="742"/>
      <c r="R65" s="33" t="s">
        <v>247</v>
      </c>
      <c r="S65" s="196">
        <f>②③夜間!$M$21</f>
        <v>0</v>
      </c>
      <c r="T65" s="196">
        <f>②③夜間!$M$21</f>
        <v>0</v>
      </c>
      <c r="U65" s="196">
        <f>②③夜間!$M$23</f>
        <v>0</v>
      </c>
      <c r="V65" s="196">
        <f>②③夜間!$M$23</f>
        <v>0</v>
      </c>
      <c r="W65" s="196">
        <f>②③夜間!$M$21</f>
        <v>0</v>
      </c>
      <c r="X65" s="196">
        <f>②③夜間!$M$21</f>
        <v>0</v>
      </c>
      <c r="Y65" s="196">
        <f>②③夜間!$M$23</f>
        <v>0</v>
      </c>
      <c r="Z65" s="196">
        <f>②③夜間!$M$23</f>
        <v>0</v>
      </c>
      <c r="AB65" s="706"/>
      <c r="AC65" s="742"/>
      <c r="AD65" s="33" t="s">
        <v>247</v>
      </c>
      <c r="AE65" s="196">
        <f>②③夜間!$M$21</f>
        <v>0</v>
      </c>
      <c r="AF65" s="196">
        <f>②③夜間!$M$21</f>
        <v>0</v>
      </c>
      <c r="AG65" s="196">
        <f>②③夜間!$M$23</f>
        <v>0</v>
      </c>
      <c r="AH65" s="196">
        <f>②③夜間!$M$23</f>
        <v>0</v>
      </c>
      <c r="AI65" s="196">
        <f>②③夜間!$M$21</f>
        <v>0</v>
      </c>
      <c r="AJ65" s="196">
        <f>②③夜間!$M$21</f>
        <v>0</v>
      </c>
      <c r="AK65" s="196">
        <f>②③夜間!$M$23</f>
        <v>0</v>
      </c>
      <c r="AL65" s="196">
        <f>②③夜間!$M$23</f>
        <v>0</v>
      </c>
      <c r="AN65" s="157" t="s">
        <v>27</v>
      </c>
      <c r="AO65" s="171">
        <f t="shared" ref="AO65:AV65" si="110">IFERROR(-AE147,0)</f>
        <v>0</v>
      </c>
      <c r="AP65" s="171">
        <f t="shared" si="110"/>
        <v>0</v>
      </c>
      <c r="AQ65" s="171">
        <f t="shared" si="110"/>
        <v>0</v>
      </c>
      <c r="AR65" s="171">
        <f t="shared" si="110"/>
        <v>0</v>
      </c>
      <c r="AS65" s="171">
        <f t="shared" si="110"/>
        <v>0</v>
      </c>
      <c r="AT65" s="171">
        <f t="shared" si="110"/>
        <v>0</v>
      </c>
      <c r="AU65" s="171">
        <f t="shared" si="110"/>
        <v>0</v>
      </c>
      <c r="AV65" s="171">
        <f t="shared" si="110"/>
        <v>0</v>
      </c>
      <c r="AX65" s="157" t="s">
        <v>27</v>
      </c>
      <c r="AY65" s="1">
        <f>月初児童数!V18</f>
        <v>0</v>
      </c>
      <c r="AZ65" s="1">
        <f>月初児童数!W18</f>
        <v>0</v>
      </c>
      <c r="BA65" s="1">
        <f>月初児童数!X18</f>
        <v>0</v>
      </c>
      <c r="BB65" s="1">
        <f>月初児童数!Y18</f>
        <v>0</v>
      </c>
      <c r="BC65" s="1">
        <f>月初児童数!AA18</f>
        <v>0</v>
      </c>
      <c r="BD65" s="1">
        <f>月初児童数!AB18</f>
        <v>0</v>
      </c>
      <c r="BE65" s="1">
        <f>月初児童数!AC18</f>
        <v>0</v>
      </c>
      <c r="BF65" s="1">
        <f>月初児童数!AD18</f>
        <v>0</v>
      </c>
      <c r="BH65" s="157" t="s">
        <v>27</v>
      </c>
      <c r="BI65" s="203">
        <f t="shared" si="89"/>
        <v>0</v>
      </c>
      <c r="BJ65" s="203">
        <f t="shared" si="90"/>
        <v>0</v>
      </c>
      <c r="BK65" s="203">
        <f t="shared" si="91"/>
        <v>0</v>
      </c>
      <c r="BL65" s="203">
        <f t="shared" si="92"/>
        <v>0</v>
      </c>
      <c r="BM65" s="203">
        <f t="shared" si="93"/>
        <v>0</v>
      </c>
      <c r="BN65" s="203">
        <f t="shared" si="94"/>
        <v>0</v>
      </c>
      <c r="BO65" s="203">
        <f t="shared" si="95"/>
        <v>0</v>
      </c>
      <c r="BP65" s="203">
        <f t="shared" si="96"/>
        <v>0</v>
      </c>
    </row>
    <row r="66" spans="2:68" ht="18">
      <c r="B66" s="62" t="s">
        <v>276</v>
      </c>
      <c r="C66" s="62" t="s">
        <v>122</v>
      </c>
      <c r="D66" s="64" t="s">
        <v>300</v>
      </c>
      <c r="E66" s="242">
        <v>0.01</v>
      </c>
      <c r="P66" s="706"/>
      <c r="Q66" s="613" t="s">
        <v>29</v>
      </c>
      <c r="R66" s="614"/>
      <c r="S66" s="196">
        <f t="shared" ref="S66:Z66" si="111">SUM(S58:S65)</f>
        <v>0</v>
      </c>
      <c r="T66" s="196">
        <f t="shared" si="111"/>
        <v>0</v>
      </c>
      <c r="U66" s="196">
        <f t="shared" si="111"/>
        <v>0</v>
      </c>
      <c r="V66" s="196">
        <f t="shared" si="111"/>
        <v>0</v>
      </c>
      <c r="W66" s="196">
        <f t="shared" si="111"/>
        <v>0</v>
      </c>
      <c r="X66" s="196">
        <f t="shared" si="111"/>
        <v>0</v>
      </c>
      <c r="Y66" s="196">
        <f t="shared" si="111"/>
        <v>0</v>
      </c>
      <c r="Z66" s="196">
        <f t="shared" si="111"/>
        <v>0</v>
      </c>
      <c r="AB66" s="706"/>
      <c r="AC66" s="613" t="s">
        <v>29</v>
      </c>
      <c r="AD66" s="614"/>
      <c r="AE66" s="196">
        <f t="shared" ref="AE66:AL66" si="112">SUM(AE58:AE65)</f>
        <v>0</v>
      </c>
      <c r="AF66" s="196">
        <f t="shared" si="112"/>
        <v>0</v>
      </c>
      <c r="AG66" s="196">
        <f t="shared" si="112"/>
        <v>0</v>
      </c>
      <c r="AH66" s="196">
        <f t="shared" si="112"/>
        <v>0</v>
      </c>
      <c r="AI66" s="196">
        <f t="shared" si="112"/>
        <v>0</v>
      </c>
      <c r="AJ66" s="196">
        <f t="shared" si="112"/>
        <v>0</v>
      </c>
      <c r="AK66" s="196">
        <f t="shared" si="112"/>
        <v>0</v>
      </c>
      <c r="AL66" s="196">
        <f t="shared" si="112"/>
        <v>0</v>
      </c>
      <c r="AN66" s="157" t="s">
        <v>28</v>
      </c>
      <c r="AO66" s="171">
        <f t="shared" ref="AO66:AV66" si="113">IFERROR(-AE160,0)</f>
        <v>0</v>
      </c>
      <c r="AP66" s="171">
        <f t="shared" si="113"/>
        <v>0</v>
      </c>
      <c r="AQ66" s="171">
        <f t="shared" si="113"/>
        <v>0</v>
      </c>
      <c r="AR66" s="171">
        <f t="shared" si="113"/>
        <v>0</v>
      </c>
      <c r="AS66" s="171">
        <f t="shared" si="113"/>
        <v>0</v>
      </c>
      <c r="AT66" s="171">
        <f t="shared" si="113"/>
        <v>0</v>
      </c>
      <c r="AU66" s="171">
        <f t="shared" si="113"/>
        <v>0</v>
      </c>
      <c r="AV66" s="171">
        <f t="shared" si="113"/>
        <v>0</v>
      </c>
      <c r="AX66" s="157" t="s">
        <v>28</v>
      </c>
      <c r="AY66" s="1">
        <f>月初児童数!V19</f>
        <v>0</v>
      </c>
      <c r="AZ66" s="1">
        <f>月初児童数!W19</f>
        <v>0</v>
      </c>
      <c r="BA66" s="1">
        <f>月初児童数!X19</f>
        <v>0</v>
      </c>
      <c r="BB66" s="1">
        <f>月初児童数!Y19</f>
        <v>0</v>
      </c>
      <c r="BC66" s="1">
        <f>月初児童数!AA19</f>
        <v>0</v>
      </c>
      <c r="BD66" s="1">
        <f>月初児童数!AB19</f>
        <v>0</v>
      </c>
      <c r="BE66" s="1">
        <f>月初児童数!AC19</f>
        <v>0</v>
      </c>
      <c r="BF66" s="1">
        <f>月初児童数!AD19</f>
        <v>0</v>
      </c>
      <c r="BH66" s="157" t="s">
        <v>28</v>
      </c>
      <c r="BI66" s="203">
        <f t="shared" si="89"/>
        <v>0</v>
      </c>
      <c r="BJ66" s="203">
        <f t="shared" si="90"/>
        <v>0</v>
      </c>
      <c r="BK66" s="203">
        <f t="shared" si="91"/>
        <v>0</v>
      </c>
      <c r="BL66" s="203">
        <f t="shared" si="92"/>
        <v>0</v>
      </c>
      <c r="BM66" s="203">
        <f t="shared" si="93"/>
        <v>0</v>
      </c>
      <c r="BN66" s="203">
        <f t="shared" si="94"/>
        <v>0</v>
      </c>
      <c r="BO66" s="203">
        <f t="shared" si="95"/>
        <v>0</v>
      </c>
      <c r="BP66" s="203">
        <f t="shared" si="96"/>
        <v>0</v>
      </c>
    </row>
    <row r="67" spans="2:68" ht="18">
      <c r="B67" s="62" t="s">
        <v>276</v>
      </c>
      <c r="C67" s="62" t="s">
        <v>123</v>
      </c>
      <c r="D67" s="64" t="s">
        <v>300</v>
      </c>
      <c r="E67" s="242">
        <v>0.01</v>
      </c>
      <c r="P67" s="706"/>
      <c r="Q67" s="613" t="s">
        <v>318</v>
      </c>
      <c r="R67" s="614"/>
      <c r="S67" s="199" t="str">
        <f>$K$13</f>
        <v/>
      </c>
      <c r="T67" s="199" t="str">
        <f t="shared" ref="T67:Z67" si="114">$K$13</f>
        <v/>
      </c>
      <c r="U67" s="199" t="str">
        <f t="shared" si="114"/>
        <v/>
      </c>
      <c r="V67" s="199" t="str">
        <f t="shared" si="114"/>
        <v/>
      </c>
      <c r="W67" s="199" t="str">
        <f t="shared" si="114"/>
        <v/>
      </c>
      <c r="X67" s="199" t="str">
        <f t="shared" si="114"/>
        <v/>
      </c>
      <c r="Y67" s="199" t="str">
        <f t="shared" si="114"/>
        <v/>
      </c>
      <c r="Z67" s="199" t="str">
        <f t="shared" si="114"/>
        <v/>
      </c>
      <c r="AB67" s="706"/>
      <c r="AC67" s="613" t="s">
        <v>318</v>
      </c>
      <c r="AD67" s="614"/>
      <c r="AE67" s="199" t="str">
        <f>$K$13</f>
        <v/>
      </c>
      <c r="AF67" s="199" t="str">
        <f t="shared" ref="AF67:AL67" si="115">$K$13</f>
        <v/>
      </c>
      <c r="AG67" s="199" t="str">
        <f t="shared" si="115"/>
        <v/>
      </c>
      <c r="AH67" s="199" t="str">
        <f t="shared" si="115"/>
        <v/>
      </c>
      <c r="AI67" s="199" t="str">
        <f t="shared" si="115"/>
        <v/>
      </c>
      <c r="AJ67" s="199" t="str">
        <f t="shared" si="115"/>
        <v/>
      </c>
      <c r="AK67" s="199" t="str">
        <f t="shared" si="115"/>
        <v/>
      </c>
      <c r="AL67" s="199" t="str">
        <f t="shared" si="115"/>
        <v/>
      </c>
      <c r="AN67" s="202"/>
      <c r="AO67" s="191"/>
      <c r="AP67" s="191"/>
      <c r="AQ67" s="191"/>
      <c r="AR67" s="191"/>
      <c r="AS67" s="191"/>
      <c r="AT67" s="191"/>
      <c r="AU67" s="191"/>
      <c r="AV67" s="191"/>
      <c r="AX67" s="157" t="s">
        <v>398</v>
      </c>
      <c r="AY67" s="1">
        <f>SUM(AY55:AY66)</f>
        <v>0</v>
      </c>
      <c r="AZ67" s="1">
        <f t="shared" ref="AZ67" si="116">SUM(AZ55:AZ66)</f>
        <v>0</v>
      </c>
      <c r="BA67" s="1">
        <f t="shared" ref="BA67" si="117">SUM(BA55:BA66)</f>
        <v>0</v>
      </c>
      <c r="BB67" s="1">
        <f t="shared" ref="BB67" si="118">SUM(BB55:BB66)</f>
        <v>0</v>
      </c>
      <c r="BC67" s="1">
        <f t="shared" ref="BC67" si="119">SUM(BC55:BC66)</f>
        <v>0</v>
      </c>
      <c r="BD67" s="1">
        <f t="shared" ref="BD67" si="120">SUM(BD55:BD66)</f>
        <v>0</v>
      </c>
      <c r="BE67" s="1">
        <f t="shared" ref="BE67" si="121">SUM(BE55:BE66)</f>
        <v>0</v>
      </c>
      <c r="BF67" s="1">
        <f t="shared" ref="BF67" si="122">SUM(BF55:BF66)</f>
        <v>0</v>
      </c>
      <c r="BH67" s="157" t="s">
        <v>398</v>
      </c>
      <c r="BI67" s="203">
        <f>SUM(BI55:BI66)</f>
        <v>0</v>
      </c>
      <c r="BJ67" s="203">
        <f t="shared" ref="BJ67" si="123">SUM(BJ55:BJ66)</f>
        <v>0</v>
      </c>
      <c r="BK67" s="203">
        <f t="shared" ref="BK67" si="124">SUM(BK55:BK66)</f>
        <v>0</v>
      </c>
      <c r="BL67" s="203">
        <f t="shared" ref="BL67" si="125">SUM(BL55:BL66)</f>
        <v>0</v>
      </c>
      <c r="BM67" s="203">
        <f t="shared" ref="BM67" si="126">SUM(BM55:BM66)</f>
        <v>0</v>
      </c>
      <c r="BN67" s="203">
        <f t="shared" ref="BN67" si="127">SUM(BN55:BN66)</f>
        <v>0</v>
      </c>
      <c r="BO67" s="203">
        <f t="shared" ref="BO67" si="128">SUM(BO55:BO66)</f>
        <v>0</v>
      </c>
      <c r="BP67" s="203">
        <f t="shared" ref="BP67" si="129">SUM(BP55:BP66)</f>
        <v>0</v>
      </c>
    </row>
    <row r="68" spans="2:68">
      <c r="B68" s="62" t="s">
        <v>276</v>
      </c>
      <c r="C68" s="62" t="s">
        <v>124</v>
      </c>
      <c r="D68" s="64" t="s">
        <v>300</v>
      </c>
      <c r="E68" s="242">
        <v>0.02</v>
      </c>
      <c r="P68" s="706"/>
      <c r="Q68" s="745" t="s">
        <v>323</v>
      </c>
      <c r="R68" s="746"/>
      <c r="S68" s="200">
        <f t="shared" ref="S68:Z68" si="130">IFERROR(ROUNDDOWN(S66*S67,-1),0)</f>
        <v>0</v>
      </c>
      <c r="T68" s="200">
        <f t="shared" si="130"/>
        <v>0</v>
      </c>
      <c r="U68" s="200">
        <f t="shared" si="130"/>
        <v>0</v>
      </c>
      <c r="V68" s="200">
        <f t="shared" si="130"/>
        <v>0</v>
      </c>
      <c r="W68" s="200">
        <f t="shared" si="130"/>
        <v>0</v>
      </c>
      <c r="X68" s="200">
        <f t="shared" si="130"/>
        <v>0</v>
      </c>
      <c r="Y68" s="200">
        <f t="shared" si="130"/>
        <v>0</v>
      </c>
      <c r="Z68" s="200">
        <f t="shared" si="130"/>
        <v>0</v>
      </c>
      <c r="AB68" s="706"/>
      <c r="AC68" s="745" t="s">
        <v>323</v>
      </c>
      <c r="AD68" s="746"/>
      <c r="AE68" s="200">
        <f t="shared" ref="AE68:AL68" si="131">IFERROR(ROUNDDOWN(AE66*AE67,-1),0)</f>
        <v>0</v>
      </c>
      <c r="AF68" s="200">
        <f t="shared" si="131"/>
        <v>0</v>
      </c>
      <c r="AG68" s="200">
        <f t="shared" si="131"/>
        <v>0</v>
      </c>
      <c r="AH68" s="200">
        <f t="shared" si="131"/>
        <v>0</v>
      </c>
      <c r="AI68" s="200">
        <f t="shared" si="131"/>
        <v>0</v>
      </c>
      <c r="AJ68" s="200">
        <f t="shared" si="131"/>
        <v>0</v>
      </c>
      <c r="AK68" s="200">
        <f t="shared" si="131"/>
        <v>0</v>
      </c>
      <c r="AL68" s="200">
        <f t="shared" si="131"/>
        <v>0</v>
      </c>
    </row>
    <row r="69" spans="2:68" ht="16.5" customHeight="1">
      <c r="B69" s="62" t="s">
        <v>276</v>
      </c>
      <c r="C69" s="62" t="s">
        <v>125</v>
      </c>
      <c r="D69" s="64" t="s">
        <v>300</v>
      </c>
      <c r="E69" s="242">
        <v>0.02</v>
      </c>
      <c r="P69" s="706"/>
      <c r="Q69" s="743" t="s">
        <v>341</v>
      </c>
      <c r="R69" s="744"/>
      <c r="S69" s="201">
        <f t="shared" ref="S69:Z69" si="132">IFERROR(ROUND(S68*(S58+S60+S62+S64)/S66,0),0)</f>
        <v>0</v>
      </c>
      <c r="T69" s="201">
        <f t="shared" si="132"/>
        <v>0</v>
      </c>
      <c r="U69" s="201">
        <f t="shared" si="132"/>
        <v>0</v>
      </c>
      <c r="V69" s="201">
        <f t="shared" si="132"/>
        <v>0</v>
      </c>
      <c r="W69" s="201">
        <f t="shared" si="132"/>
        <v>0</v>
      </c>
      <c r="X69" s="201">
        <f t="shared" si="132"/>
        <v>0</v>
      </c>
      <c r="Y69" s="201">
        <f t="shared" si="132"/>
        <v>0</v>
      </c>
      <c r="Z69" s="201">
        <f t="shared" si="132"/>
        <v>0</v>
      </c>
      <c r="AB69" s="706"/>
      <c r="AC69" s="743" t="s">
        <v>341</v>
      </c>
      <c r="AD69" s="744"/>
      <c r="AE69" s="201">
        <f t="shared" ref="AE69:AL69" si="133">IFERROR(ROUND(AE68*(AE58+AE60+AE62+AE64)/AE66,0),0)</f>
        <v>0</v>
      </c>
      <c r="AF69" s="201">
        <f t="shared" si="133"/>
        <v>0</v>
      </c>
      <c r="AG69" s="201">
        <f t="shared" si="133"/>
        <v>0</v>
      </c>
      <c r="AH69" s="201">
        <f t="shared" si="133"/>
        <v>0</v>
      </c>
      <c r="AI69" s="201">
        <f t="shared" si="133"/>
        <v>0</v>
      </c>
      <c r="AJ69" s="201">
        <f t="shared" si="133"/>
        <v>0</v>
      </c>
      <c r="AK69" s="201">
        <f t="shared" si="133"/>
        <v>0</v>
      </c>
      <c r="AL69" s="201">
        <f t="shared" si="133"/>
        <v>0</v>
      </c>
      <c r="AN69" s="756" t="s">
        <v>370</v>
      </c>
      <c r="AO69" s="756"/>
    </row>
    <row r="70" spans="2:68" ht="16.5" customHeight="1">
      <c r="B70" s="62" t="s">
        <v>276</v>
      </c>
      <c r="C70" s="62" t="s">
        <v>126</v>
      </c>
      <c r="D70" s="64" t="s">
        <v>300</v>
      </c>
      <c r="E70" s="242">
        <v>0.02</v>
      </c>
      <c r="P70" s="567"/>
      <c r="Q70" s="743" t="s">
        <v>342</v>
      </c>
      <c r="R70" s="744"/>
      <c r="S70" s="201">
        <f t="shared" ref="S70:Z70" si="134">IFERROR(S68-S69,0)</f>
        <v>0</v>
      </c>
      <c r="T70" s="201">
        <f t="shared" si="134"/>
        <v>0</v>
      </c>
      <c r="U70" s="201">
        <f t="shared" si="134"/>
        <v>0</v>
      </c>
      <c r="V70" s="201">
        <f t="shared" si="134"/>
        <v>0</v>
      </c>
      <c r="W70" s="201">
        <f t="shared" si="134"/>
        <v>0</v>
      </c>
      <c r="X70" s="201">
        <f t="shared" si="134"/>
        <v>0</v>
      </c>
      <c r="Y70" s="201">
        <f t="shared" si="134"/>
        <v>0</v>
      </c>
      <c r="Z70" s="201">
        <f t="shared" si="134"/>
        <v>0</v>
      </c>
      <c r="AB70" s="567"/>
      <c r="AC70" s="743" t="s">
        <v>342</v>
      </c>
      <c r="AD70" s="744"/>
      <c r="AE70" s="201">
        <f t="shared" ref="AE70:AL70" si="135">IFERROR(AE68-AE69,0)</f>
        <v>0</v>
      </c>
      <c r="AF70" s="201">
        <f t="shared" si="135"/>
        <v>0</v>
      </c>
      <c r="AG70" s="201">
        <f t="shared" si="135"/>
        <v>0</v>
      </c>
      <c r="AH70" s="201">
        <f t="shared" si="135"/>
        <v>0</v>
      </c>
      <c r="AI70" s="201">
        <f t="shared" si="135"/>
        <v>0</v>
      </c>
      <c r="AJ70" s="201">
        <f t="shared" si="135"/>
        <v>0</v>
      </c>
      <c r="AK70" s="201">
        <f t="shared" si="135"/>
        <v>0</v>
      </c>
      <c r="AL70" s="201">
        <f t="shared" si="135"/>
        <v>0</v>
      </c>
      <c r="AN70" s="57" t="s">
        <v>350</v>
      </c>
      <c r="AX70" s="57" t="s">
        <v>350</v>
      </c>
      <c r="BH70" s="57" t="s">
        <v>350</v>
      </c>
    </row>
    <row r="71" spans="2:68">
      <c r="B71" s="64" t="s">
        <v>276</v>
      </c>
      <c r="C71" s="62" t="s">
        <v>127</v>
      </c>
      <c r="D71" s="64" t="s">
        <v>300</v>
      </c>
      <c r="E71" s="242">
        <v>0.02</v>
      </c>
      <c r="P71" s="561" t="s">
        <v>22</v>
      </c>
      <c r="Q71" s="613" t="s">
        <v>79</v>
      </c>
      <c r="R71" s="614"/>
      <c r="S71" s="196">
        <f>'②③基本分（本園）'!M11</f>
        <v>0</v>
      </c>
      <c r="T71" s="196">
        <f>'②③基本分（本園）'!N11</f>
        <v>0</v>
      </c>
      <c r="U71" s="196">
        <f>'②③基本分（本園）'!O11</f>
        <v>0</v>
      </c>
      <c r="V71" s="196">
        <f>'②③基本分（本園）'!P11</f>
        <v>0</v>
      </c>
      <c r="W71" s="196">
        <f>'②③基本分（本園）'!Q11</f>
        <v>0</v>
      </c>
      <c r="X71" s="196">
        <f>'②③基本分（本園）'!R11</f>
        <v>0</v>
      </c>
      <c r="Y71" s="196">
        <f>'②③基本分（本園）'!S11</f>
        <v>0</v>
      </c>
      <c r="Z71" s="196">
        <f>'②③基本分（本園）'!T11</f>
        <v>0</v>
      </c>
      <c r="AB71" s="561" t="s">
        <v>22</v>
      </c>
      <c r="AC71" s="613" t="s">
        <v>79</v>
      </c>
      <c r="AD71" s="614"/>
      <c r="AE71" s="196">
        <f>'②③基本分（分園）'!M11</f>
        <v>0</v>
      </c>
      <c r="AF71" s="196">
        <f>'②③基本分（分園）'!N11</f>
        <v>0</v>
      </c>
      <c r="AG71" s="196">
        <f>'②③基本分（分園）'!O11</f>
        <v>0</v>
      </c>
      <c r="AH71" s="196">
        <f>'②③基本分（分園）'!P11</f>
        <v>0</v>
      </c>
      <c r="AI71" s="196">
        <f>'②③基本分（分園）'!Q11</f>
        <v>0</v>
      </c>
      <c r="AJ71" s="196">
        <f>'②③基本分（分園）'!R11</f>
        <v>0</v>
      </c>
      <c r="AK71" s="196">
        <f>'②③基本分（分園）'!S11</f>
        <v>0</v>
      </c>
      <c r="AL71" s="196">
        <f>'②③基本分（分園）'!T11</f>
        <v>0</v>
      </c>
      <c r="AN71" s="750" t="s">
        <v>204</v>
      </c>
      <c r="AO71" s="752" t="s">
        <v>11</v>
      </c>
      <c r="AP71" s="752"/>
      <c r="AQ71" s="752"/>
      <c r="AR71" s="752"/>
      <c r="AS71" s="752" t="s">
        <v>12</v>
      </c>
      <c r="AT71" s="752"/>
      <c r="AU71" s="752"/>
      <c r="AV71" s="752"/>
      <c r="AX71" s="750" t="s">
        <v>204</v>
      </c>
      <c r="AY71" s="752" t="s">
        <v>11</v>
      </c>
      <c r="AZ71" s="752"/>
      <c r="BA71" s="752"/>
      <c r="BB71" s="752"/>
      <c r="BC71" s="752" t="s">
        <v>12</v>
      </c>
      <c r="BD71" s="752"/>
      <c r="BE71" s="752"/>
      <c r="BF71" s="752"/>
      <c r="BH71" s="750" t="s">
        <v>204</v>
      </c>
      <c r="BI71" s="752" t="s">
        <v>11</v>
      </c>
      <c r="BJ71" s="752"/>
      <c r="BK71" s="752"/>
      <c r="BL71" s="752"/>
      <c r="BM71" s="752" t="s">
        <v>12</v>
      </c>
      <c r="BN71" s="752"/>
      <c r="BO71" s="752"/>
      <c r="BP71" s="752"/>
    </row>
    <row r="72" spans="2:68">
      <c r="B72" s="64" t="s">
        <v>276</v>
      </c>
      <c r="C72" s="62" t="s">
        <v>128</v>
      </c>
      <c r="D72" s="64" t="s">
        <v>300</v>
      </c>
      <c r="E72" s="242">
        <v>0.02</v>
      </c>
      <c r="P72" s="706"/>
      <c r="Q72" s="613" t="s">
        <v>247</v>
      </c>
      <c r="R72" s="614"/>
      <c r="S72" s="196">
        <f>'②③基本分（本園）'!M27</f>
        <v>0</v>
      </c>
      <c r="T72" s="196">
        <f>'②③基本分（本園）'!N27</f>
        <v>0</v>
      </c>
      <c r="U72" s="196">
        <f>'②③基本分（本園）'!O27</f>
        <v>0</v>
      </c>
      <c r="V72" s="196">
        <f>'②③基本分（本園）'!P27</f>
        <v>0</v>
      </c>
      <c r="W72" s="196">
        <f>'②③基本分（本園）'!Q27</f>
        <v>0</v>
      </c>
      <c r="X72" s="196">
        <f>'②③基本分（本園）'!R27</f>
        <v>0</v>
      </c>
      <c r="Y72" s="196">
        <f>'②③基本分（本園）'!S27</f>
        <v>0</v>
      </c>
      <c r="Z72" s="196">
        <f>'②③基本分（本園）'!T27</f>
        <v>0</v>
      </c>
      <c r="AB72" s="706"/>
      <c r="AC72" s="613" t="s">
        <v>247</v>
      </c>
      <c r="AD72" s="614"/>
      <c r="AE72" s="196">
        <f>'②③基本分（分園）'!M27</f>
        <v>0</v>
      </c>
      <c r="AF72" s="196">
        <f>'②③基本分（分園）'!N27</f>
        <v>0</v>
      </c>
      <c r="AG72" s="196">
        <f>'②③基本分（分園）'!O27</f>
        <v>0</v>
      </c>
      <c r="AH72" s="196">
        <f>'②③基本分（分園）'!P27</f>
        <v>0</v>
      </c>
      <c r="AI72" s="196">
        <f>'②③基本分（分園）'!Q27</f>
        <v>0</v>
      </c>
      <c r="AJ72" s="196">
        <f>'②③基本分（分園）'!R27</f>
        <v>0</v>
      </c>
      <c r="AK72" s="196">
        <f>'②③基本分（分園）'!S27</f>
        <v>0</v>
      </c>
      <c r="AL72" s="196">
        <f>'②③基本分（分園）'!T27</f>
        <v>0</v>
      </c>
      <c r="AN72" s="750"/>
      <c r="AO72" s="178" t="s">
        <v>317</v>
      </c>
      <c r="AP72" s="178" t="s">
        <v>216</v>
      </c>
      <c r="AQ72" s="178" t="s">
        <v>217</v>
      </c>
      <c r="AR72" s="178" t="s">
        <v>10</v>
      </c>
      <c r="AS72" s="178" t="s">
        <v>317</v>
      </c>
      <c r="AT72" s="178" t="s">
        <v>216</v>
      </c>
      <c r="AU72" s="178" t="s">
        <v>217</v>
      </c>
      <c r="AV72" s="178" t="s">
        <v>10</v>
      </c>
      <c r="AX72" s="750"/>
      <c r="AY72" s="178" t="s">
        <v>317</v>
      </c>
      <c r="AZ72" s="178" t="s">
        <v>216</v>
      </c>
      <c r="BA72" s="178" t="s">
        <v>217</v>
      </c>
      <c r="BB72" s="178" t="s">
        <v>10</v>
      </c>
      <c r="BC72" s="178" t="s">
        <v>317</v>
      </c>
      <c r="BD72" s="178" t="s">
        <v>216</v>
      </c>
      <c r="BE72" s="178" t="s">
        <v>217</v>
      </c>
      <c r="BF72" s="178" t="s">
        <v>10</v>
      </c>
      <c r="BH72" s="750"/>
      <c r="BI72" s="178" t="s">
        <v>317</v>
      </c>
      <c r="BJ72" s="178" t="s">
        <v>216</v>
      </c>
      <c r="BK72" s="178" t="s">
        <v>217</v>
      </c>
      <c r="BL72" s="178" t="s">
        <v>10</v>
      </c>
      <c r="BM72" s="178" t="s">
        <v>317</v>
      </c>
      <c r="BN72" s="178" t="s">
        <v>216</v>
      </c>
      <c r="BO72" s="178" t="s">
        <v>217</v>
      </c>
      <c r="BP72" s="178" t="s">
        <v>10</v>
      </c>
    </row>
    <row r="73" spans="2:68" ht="18">
      <c r="B73" s="64" t="s">
        <v>276</v>
      </c>
      <c r="C73" s="62" t="s">
        <v>129</v>
      </c>
      <c r="D73" s="64" t="s">
        <v>300</v>
      </c>
      <c r="E73" s="242">
        <v>0.02</v>
      </c>
      <c r="P73" s="706"/>
      <c r="Q73" s="741" t="s">
        <v>216</v>
      </c>
      <c r="R73" s="33" t="s">
        <v>79</v>
      </c>
      <c r="S73" s="198"/>
      <c r="T73" s="196">
        <f>②③３歳!$I$10</f>
        <v>0</v>
      </c>
      <c r="U73" s="198"/>
      <c r="V73" s="198"/>
      <c r="W73" s="198"/>
      <c r="X73" s="196">
        <f>②③３歳!$I$10</f>
        <v>0</v>
      </c>
      <c r="Y73" s="198"/>
      <c r="Z73" s="198"/>
      <c r="AB73" s="706"/>
      <c r="AC73" s="741" t="s">
        <v>216</v>
      </c>
      <c r="AD73" s="33" t="s">
        <v>79</v>
      </c>
      <c r="AE73" s="198"/>
      <c r="AF73" s="196">
        <f>②③３歳!$I$10</f>
        <v>0</v>
      </c>
      <c r="AG73" s="198"/>
      <c r="AH73" s="198"/>
      <c r="AI73" s="198"/>
      <c r="AJ73" s="196">
        <f>②③３歳!$I$10</f>
        <v>0</v>
      </c>
      <c r="AK73" s="198"/>
      <c r="AL73" s="198"/>
      <c r="AN73" s="157" t="s">
        <v>347</v>
      </c>
      <c r="AO73" s="171">
        <f t="shared" ref="AO73:AV73" si="136">IFERROR(-S18,0)</f>
        <v>0</v>
      </c>
      <c r="AP73" s="171">
        <f t="shared" si="136"/>
        <v>0</v>
      </c>
      <c r="AQ73" s="171">
        <f t="shared" si="136"/>
        <v>0</v>
      </c>
      <c r="AR73" s="171">
        <f t="shared" si="136"/>
        <v>0</v>
      </c>
      <c r="AS73" s="171">
        <f t="shared" si="136"/>
        <v>0</v>
      </c>
      <c r="AT73" s="171">
        <f t="shared" si="136"/>
        <v>0</v>
      </c>
      <c r="AU73" s="171">
        <f t="shared" si="136"/>
        <v>0</v>
      </c>
      <c r="AV73" s="171">
        <f t="shared" si="136"/>
        <v>0</v>
      </c>
      <c r="AX73" s="157" t="s">
        <v>347</v>
      </c>
      <c r="AY73" s="1">
        <f>月初児童数!I8</f>
        <v>0</v>
      </c>
      <c r="AZ73" s="1">
        <f>月初児童数!J8</f>
        <v>0</v>
      </c>
      <c r="BA73" s="1">
        <f>月初児童数!K8</f>
        <v>0</v>
      </c>
      <c r="BB73" s="1">
        <f>月初児童数!L8</f>
        <v>0</v>
      </c>
      <c r="BC73" s="1">
        <f>月初児童数!N8</f>
        <v>0</v>
      </c>
      <c r="BD73" s="1">
        <f>月初児童数!O8</f>
        <v>0</v>
      </c>
      <c r="BE73" s="1">
        <f>月初児童数!P8</f>
        <v>0</v>
      </c>
      <c r="BF73" s="1">
        <f>月初児童数!Q8</f>
        <v>0</v>
      </c>
      <c r="BH73" s="157" t="s">
        <v>347</v>
      </c>
      <c r="BI73" s="203">
        <f t="shared" ref="BI73:BI84" si="137">IFERROR(AO73*AY73,0)</f>
        <v>0</v>
      </c>
      <c r="BJ73" s="203">
        <f t="shared" ref="BJ73:BJ84" si="138">IFERROR(AP73*AZ73,0)</f>
        <v>0</v>
      </c>
      <c r="BK73" s="203">
        <f t="shared" ref="BK73:BK84" si="139">IFERROR(AQ73*BA73,0)</f>
        <v>0</v>
      </c>
      <c r="BL73" s="203">
        <f t="shared" ref="BL73:BL84" si="140">IFERROR(AR73*BB73,0)</f>
        <v>0</v>
      </c>
      <c r="BM73" s="203">
        <f t="shared" ref="BM73:BM84" si="141">IFERROR(AS73*BC73,0)</f>
        <v>0</v>
      </c>
      <c r="BN73" s="203">
        <f t="shared" ref="BN73:BN84" si="142">IFERROR(AT73*BD73,0)</f>
        <v>0</v>
      </c>
      <c r="BO73" s="203">
        <f t="shared" ref="BO73:BO84" si="143">IFERROR(AU73*BE73,0)</f>
        <v>0</v>
      </c>
      <c r="BP73" s="203">
        <f t="shared" ref="BP73:BP84" si="144">IFERROR(AV73*BF73,0)</f>
        <v>0</v>
      </c>
    </row>
    <row r="74" spans="2:68" ht="18">
      <c r="B74" s="64" t="s">
        <v>276</v>
      </c>
      <c r="C74" s="62" t="s">
        <v>130</v>
      </c>
      <c r="D74" s="64" t="s">
        <v>300</v>
      </c>
      <c r="E74" s="242">
        <v>0.02</v>
      </c>
      <c r="P74" s="706"/>
      <c r="Q74" s="742"/>
      <c r="R74" s="33" t="s">
        <v>247</v>
      </c>
      <c r="S74" s="198"/>
      <c r="T74" s="196">
        <f>②③３歳!$K$10</f>
        <v>0</v>
      </c>
      <c r="U74" s="198"/>
      <c r="V74" s="198"/>
      <c r="W74" s="198"/>
      <c r="X74" s="196">
        <f>②③３歳!$K$10</f>
        <v>0</v>
      </c>
      <c r="Y74" s="198"/>
      <c r="Z74" s="198"/>
      <c r="AB74" s="706"/>
      <c r="AC74" s="742"/>
      <c r="AD74" s="33" t="s">
        <v>247</v>
      </c>
      <c r="AE74" s="198"/>
      <c r="AF74" s="196">
        <f>②③３歳!$K$10</f>
        <v>0</v>
      </c>
      <c r="AG74" s="198"/>
      <c r="AH74" s="198"/>
      <c r="AI74" s="198"/>
      <c r="AJ74" s="196">
        <f>②③３歳!$K$10</f>
        <v>0</v>
      </c>
      <c r="AK74" s="198"/>
      <c r="AL74" s="198"/>
      <c r="AN74" s="157" t="s">
        <v>18</v>
      </c>
      <c r="AO74" s="171">
        <f t="shared" ref="AO74:AV74" si="145">IFERROR(-S31,0)</f>
        <v>0</v>
      </c>
      <c r="AP74" s="171">
        <f t="shared" si="145"/>
        <v>0</v>
      </c>
      <c r="AQ74" s="171">
        <f t="shared" si="145"/>
        <v>0</v>
      </c>
      <c r="AR74" s="171">
        <f t="shared" si="145"/>
        <v>0</v>
      </c>
      <c r="AS74" s="171">
        <f t="shared" si="145"/>
        <v>0</v>
      </c>
      <c r="AT74" s="171">
        <f t="shared" si="145"/>
        <v>0</v>
      </c>
      <c r="AU74" s="171">
        <f t="shared" si="145"/>
        <v>0</v>
      </c>
      <c r="AV74" s="171">
        <f t="shared" si="145"/>
        <v>0</v>
      </c>
      <c r="AX74" s="157" t="s">
        <v>18</v>
      </c>
      <c r="AY74" s="1">
        <f>月初児童数!I9</f>
        <v>0</v>
      </c>
      <c r="AZ74" s="1">
        <f>月初児童数!J9</f>
        <v>0</v>
      </c>
      <c r="BA74" s="1">
        <f>月初児童数!K9</f>
        <v>0</v>
      </c>
      <c r="BB74" s="1">
        <f>月初児童数!L9</f>
        <v>0</v>
      </c>
      <c r="BC74" s="1">
        <f>月初児童数!N9</f>
        <v>0</v>
      </c>
      <c r="BD74" s="1">
        <f>月初児童数!O9</f>
        <v>0</v>
      </c>
      <c r="BE74" s="1">
        <f>月初児童数!P9</f>
        <v>0</v>
      </c>
      <c r="BF74" s="1">
        <f>月初児童数!Q9</f>
        <v>0</v>
      </c>
      <c r="BH74" s="157" t="s">
        <v>18</v>
      </c>
      <c r="BI74" s="203">
        <f t="shared" si="137"/>
        <v>0</v>
      </c>
      <c r="BJ74" s="203">
        <f t="shared" si="138"/>
        <v>0</v>
      </c>
      <c r="BK74" s="203">
        <f t="shared" si="139"/>
        <v>0</v>
      </c>
      <c r="BL74" s="203">
        <f t="shared" si="140"/>
        <v>0</v>
      </c>
      <c r="BM74" s="203">
        <f t="shared" si="141"/>
        <v>0</v>
      </c>
      <c r="BN74" s="203">
        <f t="shared" si="142"/>
        <v>0</v>
      </c>
      <c r="BO74" s="203">
        <f t="shared" si="143"/>
        <v>0</v>
      </c>
      <c r="BP74" s="203">
        <f t="shared" si="144"/>
        <v>0</v>
      </c>
    </row>
    <row r="75" spans="2:68" ht="18" customHeight="1">
      <c r="B75" s="64" t="s">
        <v>276</v>
      </c>
      <c r="C75" s="62" t="s">
        <v>131</v>
      </c>
      <c r="D75" s="64" t="s">
        <v>300</v>
      </c>
      <c r="E75" s="242">
        <v>0.02</v>
      </c>
      <c r="P75" s="706"/>
      <c r="Q75" s="747" t="s">
        <v>602</v>
      </c>
      <c r="R75" s="33" t="s">
        <v>79</v>
      </c>
      <c r="S75" s="196">
        <f>②③４歳!I10</f>
        <v>0</v>
      </c>
      <c r="T75" s="198"/>
      <c r="U75" s="198"/>
      <c r="V75" s="198"/>
      <c r="W75" s="196">
        <f>②③４歳!I10</f>
        <v>0</v>
      </c>
      <c r="X75" s="198"/>
      <c r="Y75" s="198"/>
      <c r="Z75" s="198"/>
      <c r="AB75" s="706"/>
      <c r="AC75" s="748" t="s">
        <v>602</v>
      </c>
      <c r="AD75" s="33" t="s">
        <v>79</v>
      </c>
      <c r="AE75" s="196">
        <f>②③４歳!I10</f>
        <v>0</v>
      </c>
      <c r="AF75" s="198"/>
      <c r="AG75" s="198"/>
      <c r="AH75" s="198"/>
      <c r="AI75" s="196">
        <f>②③４歳!I10</f>
        <v>0</v>
      </c>
      <c r="AJ75" s="198"/>
      <c r="AK75" s="198"/>
      <c r="AL75" s="198"/>
      <c r="AN75" s="157" t="s">
        <v>19</v>
      </c>
      <c r="AO75" s="171">
        <f t="shared" ref="AO75:AV75" si="146">IFERROR(-S44,0)</f>
        <v>0</v>
      </c>
      <c r="AP75" s="171">
        <f t="shared" si="146"/>
        <v>0</v>
      </c>
      <c r="AQ75" s="171">
        <f t="shared" si="146"/>
        <v>0</v>
      </c>
      <c r="AR75" s="171">
        <f t="shared" si="146"/>
        <v>0</v>
      </c>
      <c r="AS75" s="171">
        <f t="shared" si="146"/>
        <v>0</v>
      </c>
      <c r="AT75" s="171">
        <f t="shared" si="146"/>
        <v>0</v>
      </c>
      <c r="AU75" s="171">
        <f t="shared" si="146"/>
        <v>0</v>
      </c>
      <c r="AV75" s="171">
        <f t="shared" si="146"/>
        <v>0</v>
      </c>
      <c r="AX75" s="157" t="s">
        <v>19</v>
      </c>
      <c r="AY75" s="1">
        <f>月初児童数!I10</f>
        <v>0</v>
      </c>
      <c r="AZ75" s="1">
        <f>月初児童数!J10</f>
        <v>0</v>
      </c>
      <c r="BA75" s="1">
        <f>月初児童数!K10</f>
        <v>0</v>
      </c>
      <c r="BB75" s="1">
        <f>月初児童数!L10</f>
        <v>0</v>
      </c>
      <c r="BC75" s="1">
        <f>月初児童数!N10</f>
        <v>0</v>
      </c>
      <c r="BD75" s="1">
        <f>月初児童数!O10</f>
        <v>0</v>
      </c>
      <c r="BE75" s="1">
        <f>月初児童数!P10</f>
        <v>0</v>
      </c>
      <c r="BF75" s="1">
        <f>月初児童数!Q10</f>
        <v>0</v>
      </c>
      <c r="BH75" s="157" t="s">
        <v>19</v>
      </c>
      <c r="BI75" s="203">
        <f t="shared" si="137"/>
        <v>0</v>
      </c>
      <c r="BJ75" s="203">
        <f t="shared" si="138"/>
        <v>0</v>
      </c>
      <c r="BK75" s="203">
        <f t="shared" si="139"/>
        <v>0</v>
      </c>
      <c r="BL75" s="203">
        <f t="shared" si="140"/>
        <v>0</v>
      </c>
      <c r="BM75" s="203">
        <f t="shared" si="141"/>
        <v>0</v>
      </c>
      <c r="BN75" s="203">
        <f t="shared" si="142"/>
        <v>0</v>
      </c>
      <c r="BO75" s="203">
        <f t="shared" si="143"/>
        <v>0</v>
      </c>
      <c r="BP75" s="203">
        <f t="shared" si="144"/>
        <v>0</v>
      </c>
    </row>
    <row r="76" spans="2:68" ht="18">
      <c r="B76" s="64" t="s">
        <v>276</v>
      </c>
      <c r="C76" s="62" t="s">
        <v>345</v>
      </c>
      <c r="D76" s="64" t="s">
        <v>300</v>
      </c>
      <c r="E76" s="242">
        <v>0.02</v>
      </c>
      <c r="P76" s="706"/>
      <c r="Q76" s="742"/>
      <c r="R76" s="33" t="s">
        <v>247</v>
      </c>
      <c r="S76" s="196">
        <f>②③４歳!K10</f>
        <v>0</v>
      </c>
      <c r="T76" s="198"/>
      <c r="U76" s="198"/>
      <c r="V76" s="198"/>
      <c r="W76" s="196">
        <f>②③４歳!K10</f>
        <v>0</v>
      </c>
      <c r="X76" s="198"/>
      <c r="Y76" s="198"/>
      <c r="Z76" s="198"/>
      <c r="AB76" s="706"/>
      <c r="AC76" s="749"/>
      <c r="AD76" s="33" t="s">
        <v>247</v>
      </c>
      <c r="AE76" s="196">
        <f>②③４歳!K10</f>
        <v>0</v>
      </c>
      <c r="AF76" s="198"/>
      <c r="AG76" s="198"/>
      <c r="AH76" s="198"/>
      <c r="AI76" s="196">
        <f>②③４歳!K10</f>
        <v>0</v>
      </c>
      <c r="AJ76" s="198"/>
      <c r="AK76" s="198"/>
      <c r="AL76" s="198"/>
      <c r="AN76" s="157" t="s">
        <v>20</v>
      </c>
      <c r="AO76" s="171">
        <f t="shared" ref="AO76:AV76" si="147">IFERROR(-S57,0)</f>
        <v>0</v>
      </c>
      <c r="AP76" s="171">
        <f t="shared" si="147"/>
        <v>0</v>
      </c>
      <c r="AQ76" s="171">
        <f t="shared" si="147"/>
        <v>0</v>
      </c>
      <c r="AR76" s="171">
        <f t="shared" si="147"/>
        <v>0</v>
      </c>
      <c r="AS76" s="171">
        <f t="shared" si="147"/>
        <v>0</v>
      </c>
      <c r="AT76" s="171">
        <f t="shared" si="147"/>
        <v>0</v>
      </c>
      <c r="AU76" s="171">
        <f t="shared" si="147"/>
        <v>0</v>
      </c>
      <c r="AV76" s="171">
        <f t="shared" si="147"/>
        <v>0</v>
      </c>
      <c r="AX76" s="157" t="s">
        <v>20</v>
      </c>
      <c r="AY76" s="1">
        <f>月初児童数!I11</f>
        <v>0</v>
      </c>
      <c r="AZ76" s="1">
        <f>月初児童数!J11</f>
        <v>0</v>
      </c>
      <c r="BA76" s="1">
        <f>月初児童数!K11</f>
        <v>0</v>
      </c>
      <c r="BB76" s="1">
        <f>月初児童数!L11</f>
        <v>0</v>
      </c>
      <c r="BC76" s="1">
        <f>月初児童数!N11</f>
        <v>0</v>
      </c>
      <c r="BD76" s="1">
        <f>月初児童数!O11</f>
        <v>0</v>
      </c>
      <c r="BE76" s="1">
        <f>月初児童数!P11</f>
        <v>0</v>
      </c>
      <c r="BF76" s="1">
        <f>月初児童数!Q11</f>
        <v>0</v>
      </c>
      <c r="BH76" s="157" t="s">
        <v>20</v>
      </c>
      <c r="BI76" s="203">
        <f t="shared" si="137"/>
        <v>0</v>
      </c>
      <c r="BJ76" s="203">
        <f t="shared" si="138"/>
        <v>0</v>
      </c>
      <c r="BK76" s="203">
        <f t="shared" si="139"/>
        <v>0</v>
      </c>
      <c r="BL76" s="203">
        <f t="shared" si="140"/>
        <v>0</v>
      </c>
      <c r="BM76" s="203">
        <f t="shared" si="141"/>
        <v>0</v>
      </c>
      <c r="BN76" s="203">
        <f t="shared" si="142"/>
        <v>0</v>
      </c>
      <c r="BO76" s="203">
        <f t="shared" si="143"/>
        <v>0</v>
      </c>
      <c r="BP76" s="203">
        <f t="shared" si="144"/>
        <v>0</v>
      </c>
    </row>
    <row r="77" spans="2:68" ht="18">
      <c r="B77" s="64" t="s">
        <v>277</v>
      </c>
      <c r="C77" s="64" t="s">
        <v>535</v>
      </c>
      <c r="D77" s="64" t="s">
        <v>300</v>
      </c>
      <c r="E77" s="242">
        <v>0.01</v>
      </c>
      <c r="P77" s="706"/>
      <c r="Q77" s="741" t="s">
        <v>320</v>
      </c>
      <c r="R77" s="33" t="s">
        <v>79</v>
      </c>
      <c r="S77" s="196">
        <f>②③夜間!$K$25</f>
        <v>0</v>
      </c>
      <c r="T77" s="196">
        <f>②③夜間!$K$25</f>
        <v>0</v>
      </c>
      <c r="U77" s="196">
        <f>②③夜間!$K$27</f>
        <v>0</v>
      </c>
      <c r="V77" s="196">
        <f>②③夜間!$K$27</f>
        <v>0</v>
      </c>
      <c r="W77" s="196">
        <f>②③夜間!$K$25</f>
        <v>0</v>
      </c>
      <c r="X77" s="196">
        <f>②③夜間!$K$25</f>
        <v>0</v>
      </c>
      <c r="Y77" s="196">
        <f>②③夜間!$K$27</f>
        <v>0</v>
      </c>
      <c r="Z77" s="196">
        <f>②③夜間!$K$27</f>
        <v>0</v>
      </c>
      <c r="AB77" s="706"/>
      <c r="AC77" s="741" t="s">
        <v>320</v>
      </c>
      <c r="AD77" s="33" t="s">
        <v>79</v>
      </c>
      <c r="AE77" s="196">
        <f>②③夜間!$K$25</f>
        <v>0</v>
      </c>
      <c r="AF77" s="196">
        <f>②③夜間!$K$25</f>
        <v>0</v>
      </c>
      <c r="AG77" s="196">
        <f>②③夜間!$K$27</f>
        <v>0</v>
      </c>
      <c r="AH77" s="196">
        <f>②③夜間!$K$27</f>
        <v>0</v>
      </c>
      <c r="AI77" s="196">
        <f>②③夜間!$K$25</f>
        <v>0</v>
      </c>
      <c r="AJ77" s="196">
        <f>②③夜間!$K$25</f>
        <v>0</v>
      </c>
      <c r="AK77" s="196">
        <f>②③夜間!$K$27</f>
        <v>0</v>
      </c>
      <c r="AL77" s="196">
        <f>②③夜間!$K$27</f>
        <v>0</v>
      </c>
      <c r="AN77" s="157" t="s">
        <v>21</v>
      </c>
      <c r="AO77" s="171">
        <f t="shared" ref="AO77:AV77" si="148">IFERROR(-S70,0)</f>
        <v>0</v>
      </c>
      <c r="AP77" s="171">
        <f t="shared" si="148"/>
        <v>0</v>
      </c>
      <c r="AQ77" s="171">
        <f t="shared" si="148"/>
        <v>0</v>
      </c>
      <c r="AR77" s="171">
        <f t="shared" si="148"/>
        <v>0</v>
      </c>
      <c r="AS77" s="171">
        <f t="shared" si="148"/>
        <v>0</v>
      </c>
      <c r="AT77" s="171">
        <f t="shared" si="148"/>
        <v>0</v>
      </c>
      <c r="AU77" s="171">
        <f t="shared" si="148"/>
        <v>0</v>
      </c>
      <c r="AV77" s="171">
        <f t="shared" si="148"/>
        <v>0</v>
      </c>
      <c r="AX77" s="157" t="s">
        <v>21</v>
      </c>
      <c r="AY77" s="1">
        <f>月初児童数!I12</f>
        <v>0</v>
      </c>
      <c r="AZ77" s="1">
        <f>月初児童数!J12</f>
        <v>0</v>
      </c>
      <c r="BA77" s="1">
        <f>月初児童数!K12</f>
        <v>0</v>
      </c>
      <c r="BB77" s="1">
        <f>月初児童数!L12</f>
        <v>0</v>
      </c>
      <c r="BC77" s="1">
        <f>月初児童数!N12</f>
        <v>0</v>
      </c>
      <c r="BD77" s="1">
        <f>月初児童数!O12</f>
        <v>0</v>
      </c>
      <c r="BE77" s="1">
        <f>月初児童数!P12</f>
        <v>0</v>
      </c>
      <c r="BF77" s="1">
        <f>月初児童数!Q12</f>
        <v>0</v>
      </c>
      <c r="BH77" s="157" t="s">
        <v>21</v>
      </c>
      <c r="BI77" s="203">
        <f t="shared" si="137"/>
        <v>0</v>
      </c>
      <c r="BJ77" s="203">
        <f t="shared" si="138"/>
        <v>0</v>
      </c>
      <c r="BK77" s="203">
        <f t="shared" si="139"/>
        <v>0</v>
      </c>
      <c r="BL77" s="203">
        <f t="shared" si="140"/>
        <v>0</v>
      </c>
      <c r="BM77" s="203">
        <f t="shared" si="141"/>
        <v>0</v>
      </c>
      <c r="BN77" s="203">
        <f t="shared" si="142"/>
        <v>0</v>
      </c>
      <c r="BO77" s="203">
        <f t="shared" si="143"/>
        <v>0</v>
      </c>
      <c r="BP77" s="203">
        <f t="shared" si="144"/>
        <v>0</v>
      </c>
    </row>
    <row r="78" spans="2:68" ht="18">
      <c r="B78" s="64" t="s">
        <v>277</v>
      </c>
      <c r="C78" s="64" t="s">
        <v>464</v>
      </c>
      <c r="D78" s="64" t="s">
        <v>300</v>
      </c>
      <c r="E78" s="242">
        <v>0.01</v>
      </c>
      <c r="P78" s="706"/>
      <c r="Q78" s="742"/>
      <c r="R78" s="33" t="s">
        <v>247</v>
      </c>
      <c r="S78" s="196">
        <f>②③夜間!$M$25</f>
        <v>0</v>
      </c>
      <c r="T78" s="196">
        <f>②③夜間!$M$25</f>
        <v>0</v>
      </c>
      <c r="U78" s="196">
        <f>②③夜間!$M$27</f>
        <v>0</v>
      </c>
      <c r="V78" s="196">
        <f>②③夜間!$M$27</f>
        <v>0</v>
      </c>
      <c r="W78" s="196">
        <f>②③夜間!$M$25</f>
        <v>0</v>
      </c>
      <c r="X78" s="196">
        <f>②③夜間!$M$25</f>
        <v>0</v>
      </c>
      <c r="Y78" s="196">
        <f>②③夜間!$M$27</f>
        <v>0</v>
      </c>
      <c r="Z78" s="196">
        <f>②③夜間!$M$27</f>
        <v>0</v>
      </c>
      <c r="AB78" s="706"/>
      <c r="AC78" s="742"/>
      <c r="AD78" s="33" t="s">
        <v>247</v>
      </c>
      <c r="AE78" s="196">
        <f>②③夜間!$M$25</f>
        <v>0</v>
      </c>
      <c r="AF78" s="196">
        <f>②③夜間!$M$25</f>
        <v>0</v>
      </c>
      <c r="AG78" s="196">
        <f>②③夜間!$M$27</f>
        <v>0</v>
      </c>
      <c r="AH78" s="196">
        <f>②③夜間!$M$27</f>
        <v>0</v>
      </c>
      <c r="AI78" s="196">
        <f>②③夜間!$M$25</f>
        <v>0</v>
      </c>
      <c r="AJ78" s="196">
        <f>②③夜間!$M$25</f>
        <v>0</v>
      </c>
      <c r="AK78" s="196">
        <f>②③夜間!$M$27</f>
        <v>0</v>
      </c>
      <c r="AL78" s="196">
        <f>②③夜間!$M$27</f>
        <v>0</v>
      </c>
      <c r="AN78" s="157" t="s">
        <v>22</v>
      </c>
      <c r="AO78" s="171">
        <f t="shared" ref="AO78:AV78" si="149">IFERROR(-S83,0)</f>
        <v>0</v>
      </c>
      <c r="AP78" s="171">
        <f t="shared" si="149"/>
        <v>0</v>
      </c>
      <c r="AQ78" s="171">
        <f t="shared" si="149"/>
        <v>0</v>
      </c>
      <c r="AR78" s="171">
        <f t="shared" si="149"/>
        <v>0</v>
      </c>
      <c r="AS78" s="171">
        <f t="shared" si="149"/>
        <v>0</v>
      </c>
      <c r="AT78" s="171">
        <f t="shared" si="149"/>
        <v>0</v>
      </c>
      <c r="AU78" s="171">
        <f t="shared" si="149"/>
        <v>0</v>
      </c>
      <c r="AV78" s="171">
        <f t="shared" si="149"/>
        <v>0</v>
      </c>
      <c r="AX78" s="157" t="s">
        <v>22</v>
      </c>
      <c r="AY78" s="1">
        <f>月初児童数!I13</f>
        <v>0</v>
      </c>
      <c r="AZ78" s="1">
        <f>月初児童数!J13</f>
        <v>0</v>
      </c>
      <c r="BA78" s="1">
        <f>月初児童数!K13</f>
        <v>0</v>
      </c>
      <c r="BB78" s="1">
        <f>月初児童数!L13</f>
        <v>0</v>
      </c>
      <c r="BC78" s="1">
        <f>月初児童数!N13</f>
        <v>0</v>
      </c>
      <c r="BD78" s="1">
        <f>月初児童数!O13</f>
        <v>0</v>
      </c>
      <c r="BE78" s="1">
        <f>月初児童数!P13</f>
        <v>0</v>
      </c>
      <c r="BF78" s="1">
        <f>月初児童数!Q13</f>
        <v>0</v>
      </c>
      <c r="BH78" s="157" t="s">
        <v>22</v>
      </c>
      <c r="BI78" s="203">
        <f t="shared" si="137"/>
        <v>0</v>
      </c>
      <c r="BJ78" s="203">
        <f t="shared" si="138"/>
        <v>0</v>
      </c>
      <c r="BK78" s="203">
        <f t="shared" si="139"/>
        <v>0</v>
      </c>
      <c r="BL78" s="203">
        <f t="shared" si="140"/>
        <v>0</v>
      </c>
      <c r="BM78" s="203">
        <f t="shared" si="141"/>
        <v>0</v>
      </c>
      <c r="BN78" s="203">
        <f t="shared" si="142"/>
        <v>0</v>
      </c>
      <c r="BO78" s="203">
        <f t="shared" si="143"/>
        <v>0</v>
      </c>
      <c r="BP78" s="203">
        <f t="shared" si="144"/>
        <v>0</v>
      </c>
    </row>
    <row r="79" spans="2:68" ht="18">
      <c r="B79" s="64" t="s">
        <v>277</v>
      </c>
      <c r="C79" s="64" t="s">
        <v>141</v>
      </c>
      <c r="D79" s="64" t="s">
        <v>300</v>
      </c>
      <c r="E79" s="242">
        <v>0.01</v>
      </c>
      <c r="P79" s="706"/>
      <c r="Q79" s="613" t="s">
        <v>29</v>
      </c>
      <c r="R79" s="614"/>
      <c r="S79" s="196">
        <f t="shared" ref="S79:Z79" si="150">SUM(S71:S78)</f>
        <v>0</v>
      </c>
      <c r="T79" s="196">
        <f t="shared" si="150"/>
        <v>0</v>
      </c>
      <c r="U79" s="196">
        <f t="shared" si="150"/>
        <v>0</v>
      </c>
      <c r="V79" s="196">
        <f t="shared" si="150"/>
        <v>0</v>
      </c>
      <c r="W79" s="196">
        <f t="shared" si="150"/>
        <v>0</v>
      </c>
      <c r="X79" s="196">
        <f t="shared" si="150"/>
        <v>0</v>
      </c>
      <c r="Y79" s="196">
        <f t="shared" si="150"/>
        <v>0</v>
      </c>
      <c r="Z79" s="196">
        <f t="shared" si="150"/>
        <v>0</v>
      </c>
      <c r="AB79" s="706"/>
      <c r="AC79" s="613" t="s">
        <v>29</v>
      </c>
      <c r="AD79" s="614"/>
      <c r="AE79" s="196">
        <f t="shared" ref="AE79:AL79" si="151">SUM(AE71:AE78)</f>
        <v>0</v>
      </c>
      <c r="AF79" s="196">
        <f t="shared" si="151"/>
        <v>0</v>
      </c>
      <c r="AG79" s="196">
        <f t="shared" si="151"/>
        <v>0</v>
      </c>
      <c r="AH79" s="196">
        <f t="shared" si="151"/>
        <v>0</v>
      </c>
      <c r="AI79" s="196">
        <f t="shared" si="151"/>
        <v>0</v>
      </c>
      <c r="AJ79" s="196">
        <f t="shared" si="151"/>
        <v>0</v>
      </c>
      <c r="AK79" s="196">
        <f t="shared" si="151"/>
        <v>0</v>
      </c>
      <c r="AL79" s="196">
        <f t="shared" si="151"/>
        <v>0</v>
      </c>
      <c r="AN79" s="157" t="s">
        <v>206</v>
      </c>
      <c r="AO79" s="171">
        <f t="shared" ref="AO79:AV79" si="152">IFERROR(-S96,0)</f>
        <v>0</v>
      </c>
      <c r="AP79" s="171">
        <f t="shared" si="152"/>
        <v>0</v>
      </c>
      <c r="AQ79" s="171">
        <f t="shared" si="152"/>
        <v>0</v>
      </c>
      <c r="AR79" s="171">
        <f t="shared" si="152"/>
        <v>0</v>
      </c>
      <c r="AS79" s="171">
        <f t="shared" si="152"/>
        <v>0</v>
      </c>
      <c r="AT79" s="171">
        <f t="shared" si="152"/>
        <v>0</v>
      </c>
      <c r="AU79" s="171">
        <f t="shared" si="152"/>
        <v>0</v>
      </c>
      <c r="AV79" s="171">
        <f t="shared" si="152"/>
        <v>0</v>
      </c>
      <c r="AX79" s="157" t="s">
        <v>206</v>
      </c>
      <c r="AY79" s="1">
        <f>月初児童数!I14</f>
        <v>0</v>
      </c>
      <c r="AZ79" s="1">
        <f>月初児童数!J14</f>
        <v>0</v>
      </c>
      <c r="BA79" s="1">
        <f>月初児童数!K14</f>
        <v>0</v>
      </c>
      <c r="BB79" s="1">
        <f>月初児童数!L14</f>
        <v>0</v>
      </c>
      <c r="BC79" s="1">
        <f>月初児童数!N14</f>
        <v>0</v>
      </c>
      <c r="BD79" s="1">
        <f>月初児童数!O14</f>
        <v>0</v>
      </c>
      <c r="BE79" s="1">
        <f>月初児童数!P14</f>
        <v>0</v>
      </c>
      <c r="BF79" s="1">
        <f>月初児童数!Q14</f>
        <v>0</v>
      </c>
      <c r="BH79" s="157" t="s">
        <v>206</v>
      </c>
      <c r="BI79" s="203">
        <f t="shared" si="137"/>
        <v>0</v>
      </c>
      <c r="BJ79" s="203">
        <f t="shared" si="138"/>
        <v>0</v>
      </c>
      <c r="BK79" s="203">
        <f t="shared" si="139"/>
        <v>0</v>
      </c>
      <c r="BL79" s="203">
        <f t="shared" si="140"/>
        <v>0</v>
      </c>
      <c r="BM79" s="203">
        <f t="shared" si="141"/>
        <v>0</v>
      </c>
      <c r="BN79" s="203">
        <f t="shared" si="142"/>
        <v>0</v>
      </c>
      <c r="BO79" s="203">
        <f t="shared" si="143"/>
        <v>0</v>
      </c>
      <c r="BP79" s="203">
        <f t="shared" si="144"/>
        <v>0</v>
      </c>
    </row>
    <row r="80" spans="2:68" ht="18">
      <c r="B80" s="62" t="s">
        <v>277</v>
      </c>
      <c r="C80" s="64" t="s">
        <v>142</v>
      </c>
      <c r="D80" s="64" t="s">
        <v>300</v>
      </c>
      <c r="E80" s="242">
        <v>0.01</v>
      </c>
      <c r="P80" s="706"/>
      <c r="Q80" s="613" t="s">
        <v>318</v>
      </c>
      <c r="R80" s="614"/>
      <c r="S80" s="199" t="str">
        <f>$K$15</f>
        <v/>
      </c>
      <c r="T80" s="199" t="str">
        <f t="shared" ref="T80:Z80" si="153">$K$15</f>
        <v/>
      </c>
      <c r="U80" s="199" t="str">
        <f t="shared" si="153"/>
        <v/>
      </c>
      <c r="V80" s="199" t="str">
        <f t="shared" si="153"/>
        <v/>
      </c>
      <c r="W80" s="199" t="str">
        <f t="shared" si="153"/>
        <v/>
      </c>
      <c r="X80" s="199" t="str">
        <f t="shared" si="153"/>
        <v/>
      </c>
      <c r="Y80" s="199" t="str">
        <f t="shared" si="153"/>
        <v/>
      </c>
      <c r="Z80" s="199" t="str">
        <f t="shared" si="153"/>
        <v/>
      </c>
      <c r="AB80" s="706"/>
      <c r="AC80" s="613" t="s">
        <v>318</v>
      </c>
      <c r="AD80" s="614"/>
      <c r="AE80" s="199" t="str">
        <f>$K$15</f>
        <v/>
      </c>
      <c r="AF80" s="199" t="str">
        <f t="shared" ref="AF80:AL80" si="154">$K$15</f>
        <v/>
      </c>
      <c r="AG80" s="199" t="str">
        <f t="shared" si="154"/>
        <v/>
      </c>
      <c r="AH80" s="199" t="str">
        <f t="shared" si="154"/>
        <v/>
      </c>
      <c r="AI80" s="199" t="str">
        <f t="shared" si="154"/>
        <v/>
      </c>
      <c r="AJ80" s="199" t="str">
        <f t="shared" si="154"/>
        <v/>
      </c>
      <c r="AK80" s="199" t="str">
        <f t="shared" si="154"/>
        <v/>
      </c>
      <c r="AL80" s="199" t="str">
        <f t="shared" si="154"/>
        <v/>
      </c>
      <c r="AN80" s="157" t="s">
        <v>207</v>
      </c>
      <c r="AO80" s="171">
        <f t="shared" ref="AO80:AV80" si="155">IFERROR(-S109,0)</f>
        <v>0</v>
      </c>
      <c r="AP80" s="171">
        <f t="shared" si="155"/>
        <v>0</v>
      </c>
      <c r="AQ80" s="171">
        <f t="shared" si="155"/>
        <v>0</v>
      </c>
      <c r="AR80" s="171">
        <f t="shared" si="155"/>
        <v>0</v>
      </c>
      <c r="AS80" s="171">
        <f t="shared" si="155"/>
        <v>0</v>
      </c>
      <c r="AT80" s="171">
        <f t="shared" si="155"/>
        <v>0</v>
      </c>
      <c r="AU80" s="171">
        <f t="shared" si="155"/>
        <v>0</v>
      </c>
      <c r="AV80" s="171">
        <f t="shared" si="155"/>
        <v>0</v>
      </c>
      <c r="AX80" s="157" t="s">
        <v>207</v>
      </c>
      <c r="AY80" s="1">
        <f>月初児童数!I15</f>
        <v>0</v>
      </c>
      <c r="AZ80" s="1">
        <f>月初児童数!J15</f>
        <v>0</v>
      </c>
      <c r="BA80" s="1">
        <f>月初児童数!K15</f>
        <v>0</v>
      </c>
      <c r="BB80" s="1">
        <f>月初児童数!L15</f>
        <v>0</v>
      </c>
      <c r="BC80" s="1">
        <f>月初児童数!N15</f>
        <v>0</v>
      </c>
      <c r="BD80" s="1">
        <f>月初児童数!O15</f>
        <v>0</v>
      </c>
      <c r="BE80" s="1">
        <f>月初児童数!P15</f>
        <v>0</v>
      </c>
      <c r="BF80" s="1">
        <f>月初児童数!Q15</f>
        <v>0</v>
      </c>
      <c r="BH80" s="157" t="s">
        <v>207</v>
      </c>
      <c r="BI80" s="203">
        <f t="shared" si="137"/>
        <v>0</v>
      </c>
      <c r="BJ80" s="203">
        <f t="shared" si="138"/>
        <v>0</v>
      </c>
      <c r="BK80" s="203">
        <f t="shared" si="139"/>
        <v>0</v>
      </c>
      <c r="BL80" s="203">
        <f t="shared" si="140"/>
        <v>0</v>
      </c>
      <c r="BM80" s="203">
        <f t="shared" si="141"/>
        <v>0</v>
      </c>
      <c r="BN80" s="203">
        <f t="shared" si="142"/>
        <v>0</v>
      </c>
      <c r="BO80" s="203">
        <f t="shared" si="143"/>
        <v>0</v>
      </c>
      <c r="BP80" s="203">
        <f t="shared" si="144"/>
        <v>0</v>
      </c>
    </row>
    <row r="81" spans="2:68" ht="18">
      <c r="B81" s="62" t="s">
        <v>277</v>
      </c>
      <c r="C81" s="64" t="s">
        <v>143</v>
      </c>
      <c r="D81" s="64" t="s">
        <v>300</v>
      </c>
      <c r="E81" s="242">
        <v>0.01</v>
      </c>
      <c r="P81" s="706"/>
      <c r="Q81" s="745" t="s">
        <v>323</v>
      </c>
      <c r="R81" s="746"/>
      <c r="S81" s="200">
        <f t="shared" ref="S81:Z81" si="156">IFERROR(ROUNDDOWN(S79*S80,-1),0)</f>
        <v>0</v>
      </c>
      <c r="T81" s="200">
        <f t="shared" si="156"/>
        <v>0</v>
      </c>
      <c r="U81" s="200">
        <f t="shared" si="156"/>
        <v>0</v>
      </c>
      <c r="V81" s="200">
        <f t="shared" si="156"/>
        <v>0</v>
      </c>
      <c r="W81" s="200">
        <f t="shared" si="156"/>
        <v>0</v>
      </c>
      <c r="X81" s="200">
        <f t="shared" si="156"/>
        <v>0</v>
      </c>
      <c r="Y81" s="200">
        <f t="shared" si="156"/>
        <v>0</v>
      </c>
      <c r="Z81" s="200">
        <f t="shared" si="156"/>
        <v>0</v>
      </c>
      <c r="AB81" s="706"/>
      <c r="AC81" s="745" t="s">
        <v>323</v>
      </c>
      <c r="AD81" s="746"/>
      <c r="AE81" s="200">
        <f t="shared" ref="AE81:AL81" si="157">IFERROR(ROUNDDOWN(AE79*AE80,-1),0)</f>
        <v>0</v>
      </c>
      <c r="AF81" s="200">
        <f t="shared" si="157"/>
        <v>0</v>
      </c>
      <c r="AG81" s="200">
        <f t="shared" si="157"/>
        <v>0</v>
      </c>
      <c r="AH81" s="200">
        <f t="shared" si="157"/>
        <v>0</v>
      </c>
      <c r="AI81" s="200">
        <f t="shared" si="157"/>
        <v>0</v>
      </c>
      <c r="AJ81" s="200">
        <f t="shared" si="157"/>
        <v>0</v>
      </c>
      <c r="AK81" s="200">
        <f t="shared" si="157"/>
        <v>0</v>
      </c>
      <c r="AL81" s="200">
        <f t="shared" si="157"/>
        <v>0</v>
      </c>
      <c r="AN81" s="157" t="s">
        <v>208</v>
      </c>
      <c r="AO81" s="171">
        <f t="shared" ref="AO81:AV81" si="158">IFERROR(-S122,0)</f>
        <v>0</v>
      </c>
      <c r="AP81" s="171">
        <f t="shared" si="158"/>
        <v>0</v>
      </c>
      <c r="AQ81" s="171">
        <f t="shared" si="158"/>
        <v>0</v>
      </c>
      <c r="AR81" s="171">
        <f t="shared" si="158"/>
        <v>0</v>
      </c>
      <c r="AS81" s="171">
        <f t="shared" si="158"/>
        <v>0</v>
      </c>
      <c r="AT81" s="171">
        <f t="shared" si="158"/>
        <v>0</v>
      </c>
      <c r="AU81" s="171">
        <f t="shared" si="158"/>
        <v>0</v>
      </c>
      <c r="AV81" s="171">
        <f t="shared" si="158"/>
        <v>0</v>
      </c>
      <c r="AX81" s="157" t="s">
        <v>208</v>
      </c>
      <c r="AY81" s="1">
        <f>月初児童数!I16</f>
        <v>0</v>
      </c>
      <c r="AZ81" s="1">
        <f>月初児童数!J16</f>
        <v>0</v>
      </c>
      <c r="BA81" s="1">
        <f>月初児童数!K16</f>
        <v>0</v>
      </c>
      <c r="BB81" s="1">
        <f>月初児童数!L16</f>
        <v>0</v>
      </c>
      <c r="BC81" s="1">
        <f>月初児童数!N16</f>
        <v>0</v>
      </c>
      <c r="BD81" s="1">
        <f>月初児童数!O16</f>
        <v>0</v>
      </c>
      <c r="BE81" s="1">
        <f>月初児童数!P16</f>
        <v>0</v>
      </c>
      <c r="BF81" s="1">
        <f>月初児童数!Q16</f>
        <v>0</v>
      </c>
      <c r="BH81" s="157" t="s">
        <v>208</v>
      </c>
      <c r="BI81" s="203">
        <f t="shared" si="137"/>
        <v>0</v>
      </c>
      <c r="BJ81" s="203">
        <f t="shared" si="138"/>
        <v>0</v>
      </c>
      <c r="BK81" s="203">
        <f t="shared" si="139"/>
        <v>0</v>
      </c>
      <c r="BL81" s="203">
        <f t="shared" si="140"/>
        <v>0</v>
      </c>
      <c r="BM81" s="203">
        <f t="shared" si="141"/>
        <v>0</v>
      </c>
      <c r="BN81" s="203">
        <f t="shared" si="142"/>
        <v>0</v>
      </c>
      <c r="BO81" s="203">
        <f t="shared" si="143"/>
        <v>0</v>
      </c>
      <c r="BP81" s="203">
        <f t="shared" si="144"/>
        <v>0</v>
      </c>
    </row>
    <row r="82" spans="2:68" ht="18" customHeight="1">
      <c r="B82" s="62" t="s">
        <v>277</v>
      </c>
      <c r="C82" s="64" t="s">
        <v>120</v>
      </c>
      <c r="D82" s="64" t="s">
        <v>300</v>
      </c>
      <c r="E82" s="242">
        <v>0.01</v>
      </c>
      <c r="P82" s="706"/>
      <c r="Q82" s="743" t="s">
        <v>341</v>
      </c>
      <c r="R82" s="744"/>
      <c r="S82" s="201">
        <f t="shared" ref="S82:Z82" si="159">IFERROR(ROUND(S81*(S71+S73+S75+S77)/S79,0),0)</f>
        <v>0</v>
      </c>
      <c r="T82" s="201">
        <f t="shared" si="159"/>
        <v>0</v>
      </c>
      <c r="U82" s="201">
        <f t="shared" si="159"/>
        <v>0</v>
      </c>
      <c r="V82" s="201">
        <f t="shared" si="159"/>
        <v>0</v>
      </c>
      <c r="W82" s="201">
        <f t="shared" si="159"/>
        <v>0</v>
      </c>
      <c r="X82" s="201">
        <f t="shared" si="159"/>
        <v>0</v>
      </c>
      <c r="Y82" s="201">
        <f t="shared" si="159"/>
        <v>0</v>
      </c>
      <c r="Z82" s="201">
        <f t="shared" si="159"/>
        <v>0</v>
      </c>
      <c r="AB82" s="706"/>
      <c r="AC82" s="743" t="s">
        <v>341</v>
      </c>
      <c r="AD82" s="744"/>
      <c r="AE82" s="201">
        <f t="shared" ref="AE82:AL82" si="160">IFERROR(ROUND(AE81*(AE71+AE73+AE75+AE77)/AE79,0),0)</f>
        <v>0</v>
      </c>
      <c r="AF82" s="201">
        <f t="shared" si="160"/>
        <v>0</v>
      </c>
      <c r="AG82" s="201">
        <f t="shared" si="160"/>
        <v>0</v>
      </c>
      <c r="AH82" s="201">
        <f t="shared" si="160"/>
        <v>0</v>
      </c>
      <c r="AI82" s="201">
        <f t="shared" si="160"/>
        <v>0</v>
      </c>
      <c r="AJ82" s="201">
        <f t="shared" si="160"/>
        <v>0</v>
      </c>
      <c r="AK82" s="201">
        <f t="shared" si="160"/>
        <v>0</v>
      </c>
      <c r="AL82" s="201">
        <f t="shared" si="160"/>
        <v>0</v>
      </c>
      <c r="AN82" s="157" t="s">
        <v>26</v>
      </c>
      <c r="AO82" s="171">
        <f t="shared" ref="AO82:AV82" si="161">IFERROR(-S135,0)</f>
        <v>0</v>
      </c>
      <c r="AP82" s="171">
        <f t="shared" si="161"/>
        <v>0</v>
      </c>
      <c r="AQ82" s="171">
        <f t="shared" si="161"/>
        <v>0</v>
      </c>
      <c r="AR82" s="171">
        <f t="shared" si="161"/>
        <v>0</v>
      </c>
      <c r="AS82" s="171">
        <f t="shared" si="161"/>
        <v>0</v>
      </c>
      <c r="AT82" s="171">
        <f t="shared" si="161"/>
        <v>0</v>
      </c>
      <c r="AU82" s="171">
        <f t="shared" si="161"/>
        <v>0</v>
      </c>
      <c r="AV82" s="171">
        <f t="shared" si="161"/>
        <v>0</v>
      </c>
      <c r="AX82" s="157" t="s">
        <v>26</v>
      </c>
      <c r="AY82" s="1">
        <f>月初児童数!I17</f>
        <v>0</v>
      </c>
      <c r="AZ82" s="1">
        <f>月初児童数!J17</f>
        <v>0</v>
      </c>
      <c r="BA82" s="1">
        <f>月初児童数!K17</f>
        <v>0</v>
      </c>
      <c r="BB82" s="1">
        <f>月初児童数!L17</f>
        <v>0</v>
      </c>
      <c r="BC82" s="1">
        <f>月初児童数!N17</f>
        <v>0</v>
      </c>
      <c r="BD82" s="1">
        <f>月初児童数!O17</f>
        <v>0</v>
      </c>
      <c r="BE82" s="1">
        <f>月初児童数!P17</f>
        <v>0</v>
      </c>
      <c r="BF82" s="1">
        <f>月初児童数!Q17</f>
        <v>0</v>
      </c>
      <c r="BH82" s="157" t="s">
        <v>26</v>
      </c>
      <c r="BI82" s="203">
        <f t="shared" si="137"/>
        <v>0</v>
      </c>
      <c r="BJ82" s="203">
        <f t="shared" si="138"/>
        <v>0</v>
      </c>
      <c r="BK82" s="203">
        <f t="shared" si="139"/>
        <v>0</v>
      </c>
      <c r="BL82" s="203">
        <f t="shared" si="140"/>
        <v>0</v>
      </c>
      <c r="BM82" s="203">
        <f t="shared" si="141"/>
        <v>0</v>
      </c>
      <c r="BN82" s="203">
        <f t="shared" si="142"/>
        <v>0</v>
      </c>
      <c r="BO82" s="203">
        <f t="shared" si="143"/>
        <v>0</v>
      </c>
      <c r="BP82" s="203">
        <f t="shared" si="144"/>
        <v>0</v>
      </c>
    </row>
    <row r="83" spans="2:68" ht="18" customHeight="1">
      <c r="B83" s="62" t="s">
        <v>277</v>
      </c>
      <c r="C83" s="64" t="s">
        <v>121</v>
      </c>
      <c r="D83" s="64" t="s">
        <v>300</v>
      </c>
      <c r="E83" s="242">
        <v>0.01</v>
      </c>
      <c r="P83" s="567"/>
      <c r="Q83" s="743" t="s">
        <v>342</v>
      </c>
      <c r="R83" s="744"/>
      <c r="S83" s="201">
        <f t="shared" ref="S83:Z83" si="162">IFERROR(S81-S82,0)</f>
        <v>0</v>
      </c>
      <c r="T83" s="201">
        <f t="shared" si="162"/>
        <v>0</v>
      </c>
      <c r="U83" s="201">
        <f t="shared" si="162"/>
        <v>0</v>
      </c>
      <c r="V83" s="201">
        <f t="shared" si="162"/>
        <v>0</v>
      </c>
      <c r="W83" s="201">
        <f t="shared" si="162"/>
        <v>0</v>
      </c>
      <c r="X83" s="201">
        <f t="shared" si="162"/>
        <v>0</v>
      </c>
      <c r="Y83" s="201">
        <f t="shared" si="162"/>
        <v>0</v>
      </c>
      <c r="Z83" s="201">
        <f t="shared" si="162"/>
        <v>0</v>
      </c>
      <c r="AB83" s="567"/>
      <c r="AC83" s="743" t="s">
        <v>342</v>
      </c>
      <c r="AD83" s="744"/>
      <c r="AE83" s="201">
        <f t="shared" ref="AE83:AL83" si="163">IFERROR(AE81-AE82,0)</f>
        <v>0</v>
      </c>
      <c r="AF83" s="201">
        <f t="shared" si="163"/>
        <v>0</v>
      </c>
      <c r="AG83" s="201">
        <f t="shared" si="163"/>
        <v>0</v>
      </c>
      <c r="AH83" s="201">
        <f t="shared" si="163"/>
        <v>0</v>
      </c>
      <c r="AI83" s="201">
        <f t="shared" si="163"/>
        <v>0</v>
      </c>
      <c r="AJ83" s="201">
        <f t="shared" si="163"/>
        <v>0</v>
      </c>
      <c r="AK83" s="201">
        <f t="shared" si="163"/>
        <v>0</v>
      </c>
      <c r="AL83" s="201">
        <f t="shared" si="163"/>
        <v>0</v>
      </c>
      <c r="AN83" s="157" t="s">
        <v>27</v>
      </c>
      <c r="AO83" s="171">
        <f t="shared" ref="AO83:AV83" si="164">IFERROR(-S148,0)</f>
        <v>0</v>
      </c>
      <c r="AP83" s="171">
        <f t="shared" si="164"/>
        <v>0</v>
      </c>
      <c r="AQ83" s="171">
        <f t="shared" si="164"/>
        <v>0</v>
      </c>
      <c r="AR83" s="171">
        <f t="shared" si="164"/>
        <v>0</v>
      </c>
      <c r="AS83" s="171">
        <f t="shared" si="164"/>
        <v>0</v>
      </c>
      <c r="AT83" s="171">
        <f t="shared" si="164"/>
        <v>0</v>
      </c>
      <c r="AU83" s="171">
        <f t="shared" si="164"/>
        <v>0</v>
      </c>
      <c r="AV83" s="171">
        <f t="shared" si="164"/>
        <v>0</v>
      </c>
      <c r="AX83" s="157" t="s">
        <v>27</v>
      </c>
      <c r="AY83" s="1">
        <f>月初児童数!I18</f>
        <v>0</v>
      </c>
      <c r="AZ83" s="1">
        <f>月初児童数!J18</f>
        <v>0</v>
      </c>
      <c r="BA83" s="1">
        <f>月初児童数!K18</f>
        <v>0</v>
      </c>
      <c r="BB83" s="1">
        <f>月初児童数!L18</f>
        <v>0</v>
      </c>
      <c r="BC83" s="1">
        <f>月初児童数!N18</f>
        <v>0</v>
      </c>
      <c r="BD83" s="1">
        <f>月初児童数!O18</f>
        <v>0</v>
      </c>
      <c r="BE83" s="1">
        <f>月初児童数!P18</f>
        <v>0</v>
      </c>
      <c r="BF83" s="1">
        <f>月初児童数!Q18</f>
        <v>0</v>
      </c>
      <c r="BH83" s="157" t="s">
        <v>27</v>
      </c>
      <c r="BI83" s="203">
        <f t="shared" si="137"/>
        <v>0</v>
      </c>
      <c r="BJ83" s="203">
        <f t="shared" si="138"/>
        <v>0</v>
      </c>
      <c r="BK83" s="203">
        <f t="shared" si="139"/>
        <v>0</v>
      </c>
      <c r="BL83" s="203">
        <f t="shared" si="140"/>
        <v>0</v>
      </c>
      <c r="BM83" s="203">
        <f t="shared" si="141"/>
        <v>0</v>
      </c>
      <c r="BN83" s="203">
        <f t="shared" si="142"/>
        <v>0</v>
      </c>
      <c r="BO83" s="203">
        <f t="shared" si="143"/>
        <v>0</v>
      </c>
      <c r="BP83" s="203">
        <f t="shared" si="144"/>
        <v>0</v>
      </c>
    </row>
    <row r="84" spans="2:68" ht="18">
      <c r="B84" s="62" t="s">
        <v>277</v>
      </c>
      <c r="C84" s="62" t="s">
        <v>122</v>
      </c>
      <c r="D84" s="64" t="s">
        <v>300</v>
      </c>
      <c r="E84" s="242">
        <v>0.02</v>
      </c>
      <c r="P84" s="561" t="s">
        <v>23</v>
      </c>
      <c r="Q84" s="613" t="s">
        <v>79</v>
      </c>
      <c r="R84" s="614"/>
      <c r="S84" s="196">
        <f>'②③基本分（本園）'!M12</f>
        <v>0</v>
      </c>
      <c r="T84" s="196">
        <f>'②③基本分（本園）'!N12</f>
        <v>0</v>
      </c>
      <c r="U84" s="196">
        <f>'②③基本分（本園）'!O12</f>
        <v>0</v>
      </c>
      <c r="V84" s="196">
        <f>'②③基本分（本園）'!P12</f>
        <v>0</v>
      </c>
      <c r="W84" s="196">
        <f>'②③基本分（本園）'!Q12</f>
        <v>0</v>
      </c>
      <c r="X84" s="196">
        <f>'②③基本分（本園）'!R12</f>
        <v>0</v>
      </c>
      <c r="Y84" s="196">
        <f>'②③基本分（本園）'!S12</f>
        <v>0</v>
      </c>
      <c r="Z84" s="196">
        <f>'②③基本分（本園）'!T12</f>
        <v>0</v>
      </c>
      <c r="AB84" s="561" t="s">
        <v>23</v>
      </c>
      <c r="AC84" s="613" t="s">
        <v>79</v>
      </c>
      <c r="AD84" s="614"/>
      <c r="AE84" s="196">
        <f>'②③基本分（分園）'!M12</f>
        <v>0</v>
      </c>
      <c r="AF84" s="196">
        <f>'②③基本分（分園）'!N12</f>
        <v>0</v>
      </c>
      <c r="AG84" s="196">
        <f>'②③基本分（分園）'!O12</f>
        <v>0</v>
      </c>
      <c r="AH84" s="196">
        <f>'②③基本分（分園）'!P12</f>
        <v>0</v>
      </c>
      <c r="AI84" s="196">
        <f>'②③基本分（分園）'!Q12</f>
        <v>0</v>
      </c>
      <c r="AJ84" s="196">
        <f>'②③基本分（分園）'!R12</f>
        <v>0</v>
      </c>
      <c r="AK84" s="196">
        <f>'②③基本分（分園）'!S12</f>
        <v>0</v>
      </c>
      <c r="AL84" s="196">
        <f>'②③基本分（分園）'!T12</f>
        <v>0</v>
      </c>
      <c r="AN84" s="157" t="s">
        <v>28</v>
      </c>
      <c r="AO84" s="171">
        <f t="shared" ref="AO84:AV84" si="165">IFERROR(-S161,0)</f>
        <v>0</v>
      </c>
      <c r="AP84" s="171">
        <f t="shared" si="165"/>
        <v>0</v>
      </c>
      <c r="AQ84" s="171">
        <f t="shared" si="165"/>
        <v>0</v>
      </c>
      <c r="AR84" s="171">
        <f t="shared" si="165"/>
        <v>0</v>
      </c>
      <c r="AS84" s="171">
        <f t="shared" si="165"/>
        <v>0</v>
      </c>
      <c r="AT84" s="171">
        <f t="shared" si="165"/>
        <v>0</v>
      </c>
      <c r="AU84" s="171">
        <f t="shared" si="165"/>
        <v>0</v>
      </c>
      <c r="AV84" s="171">
        <f t="shared" si="165"/>
        <v>0</v>
      </c>
      <c r="AX84" s="157" t="s">
        <v>28</v>
      </c>
      <c r="AY84" s="1">
        <f>月初児童数!I19</f>
        <v>0</v>
      </c>
      <c r="AZ84" s="1">
        <f>月初児童数!J19</f>
        <v>0</v>
      </c>
      <c r="BA84" s="1">
        <f>月初児童数!K19</f>
        <v>0</v>
      </c>
      <c r="BB84" s="1">
        <f>月初児童数!L19</f>
        <v>0</v>
      </c>
      <c r="BC84" s="1">
        <f>月初児童数!N19</f>
        <v>0</v>
      </c>
      <c r="BD84" s="1">
        <f>月初児童数!O19</f>
        <v>0</v>
      </c>
      <c r="BE84" s="1">
        <f>月初児童数!P19</f>
        <v>0</v>
      </c>
      <c r="BF84" s="1">
        <f>月初児童数!Q19</f>
        <v>0</v>
      </c>
      <c r="BH84" s="157" t="s">
        <v>28</v>
      </c>
      <c r="BI84" s="203">
        <f t="shared" si="137"/>
        <v>0</v>
      </c>
      <c r="BJ84" s="203">
        <f t="shared" si="138"/>
        <v>0</v>
      </c>
      <c r="BK84" s="203">
        <f t="shared" si="139"/>
        <v>0</v>
      </c>
      <c r="BL84" s="203">
        <f t="shared" si="140"/>
        <v>0</v>
      </c>
      <c r="BM84" s="203">
        <f t="shared" si="141"/>
        <v>0</v>
      </c>
      <c r="BN84" s="203">
        <f t="shared" si="142"/>
        <v>0</v>
      </c>
      <c r="BO84" s="203">
        <f t="shared" si="143"/>
        <v>0</v>
      </c>
      <c r="BP84" s="203">
        <f t="shared" si="144"/>
        <v>0</v>
      </c>
    </row>
    <row r="85" spans="2:68" ht="18">
      <c r="B85" s="62" t="s">
        <v>277</v>
      </c>
      <c r="C85" s="62" t="s">
        <v>123</v>
      </c>
      <c r="D85" s="64" t="s">
        <v>300</v>
      </c>
      <c r="E85" s="242">
        <v>0.02</v>
      </c>
      <c r="P85" s="706"/>
      <c r="Q85" s="613" t="s">
        <v>247</v>
      </c>
      <c r="R85" s="614"/>
      <c r="S85" s="196">
        <f>'②③基本分（本園）'!M28</f>
        <v>0</v>
      </c>
      <c r="T85" s="196">
        <f>'②③基本分（本園）'!N28</f>
        <v>0</v>
      </c>
      <c r="U85" s="196">
        <f>'②③基本分（本園）'!O28</f>
        <v>0</v>
      </c>
      <c r="V85" s="196">
        <f>'②③基本分（本園）'!P28</f>
        <v>0</v>
      </c>
      <c r="W85" s="196">
        <f>'②③基本分（本園）'!Q28</f>
        <v>0</v>
      </c>
      <c r="X85" s="196">
        <f>'②③基本分（本園）'!R28</f>
        <v>0</v>
      </c>
      <c r="Y85" s="196">
        <f>'②③基本分（本園）'!S28</f>
        <v>0</v>
      </c>
      <c r="Z85" s="196">
        <f>'②③基本分（本園）'!T28</f>
        <v>0</v>
      </c>
      <c r="AB85" s="706"/>
      <c r="AC85" s="613" t="s">
        <v>247</v>
      </c>
      <c r="AD85" s="614"/>
      <c r="AE85" s="196">
        <f>'②③基本分（分園）'!M28</f>
        <v>0</v>
      </c>
      <c r="AF85" s="196">
        <f>'②③基本分（分園）'!N28</f>
        <v>0</v>
      </c>
      <c r="AG85" s="196">
        <f>'②③基本分（分園）'!O28</f>
        <v>0</v>
      </c>
      <c r="AH85" s="196">
        <f>'②③基本分（分園）'!P28</f>
        <v>0</v>
      </c>
      <c r="AI85" s="196">
        <f>'②③基本分（分園）'!Q28</f>
        <v>0</v>
      </c>
      <c r="AJ85" s="196">
        <f>'②③基本分（分園）'!R28</f>
        <v>0</v>
      </c>
      <c r="AK85" s="196">
        <f>'②③基本分（分園）'!S28</f>
        <v>0</v>
      </c>
      <c r="AL85" s="196">
        <f>'②③基本分（分園）'!T28</f>
        <v>0</v>
      </c>
      <c r="AN85" s="202"/>
      <c r="AO85" s="191"/>
      <c r="AP85" s="191"/>
      <c r="AQ85" s="191"/>
      <c r="AR85" s="191"/>
      <c r="AS85" s="191"/>
      <c r="AT85" s="191"/>
      <c r="AU85" s="191"/>
      <c r="AV85" s="191"/>
      <c r="AX85" s="157" t="s">
        <v>398</v>
      </c>
      <c r="AY85" s="1">
        <f>SUM(AY73:AY84)</f>
        <v>0</v>
      </c>
      <c r="AZ85" s="1">
        <f t="shared" ref="AZ85" si="166">SUM(AZ73:AZ84)</f>
        <v>0</v>
      </c>
      <c r="BA85" s="1">
        <f t="shared" ref="BA85" si="167">SUM(BA73:BA84)</f>
        <v>0</v>
      </c>
      <c r="BB85" s="1">
        <f t="shared" ref="BB85" si="168">SUM(BB73:BB84)</f>
        <v>0</v>
      </c>
      <c r="BC85" s="1">
        <f t="shared" ref="BC85" si="169">SUM(BC73:BC84)</f>
        <v>0</v>
      </c>
      <c r="BD85" s="1">
        <f t="shared" ref="BD85" si="170">SUM(BD73:BD84)</f>
        <v>0</v>
      </c>
      <c r="BE85" s="1">
        <f t="shared" ref="BE85" si="171">SUM(BE73:BE84)</f>
        <v>0</v>
      </c>
      <c r="BF85" s="1">
        <f t="shared" ref="BF85" si="172">SUM(BF73:BF84)</f>
        <v>0</v>
      </c>
      <c r="BH85" s="157" t="s">
        <v>398</v>
      </c>
      <c r="BI85" s="203">
        <f>SUM(BI73:BI84)</f>
        <v>0</v>
      </c>
      <c r="BJ85" s="203">
        <f t="shared" ref="BJ85" si="173">SUM(BJ73:BJ84)</f>
        <v>0</v>
      </c>
      <c r="BK85" s="203">
        <f t="shared" ref="BK85" si="174">SUM(BK73:BK84)</f>
        <v>0</v>
      </c>
      <c r="BL85" s="203">
        <f t="shared" ref="BL85" si="175">SUM(BL73:BL84)</f>
        <v>0</v>
      </c>
      <c r="BM85" s="203">
        <f t="shared" ref="BM85" si="176">SUM(BM73:BM84)</f>
        <v>0</v>
      </c>
      <c r="BN85" s="203">
        <f t="shared" ref="BN85" si="177">SUM(BN73:BN84)</f>
        <v>0</v>
      </c>
      <c r="BO85" s="203">
        <f t="shared" ref="BO85" si="178">SUM(BO73:BO84)</f>
        <v>0</v>
      </c>
      <c r="BP85" s="203">
        <f t="shared" ref="BP85" si="179">SUM(BP73:BP84)</f>
        <v>0</v>
      </c>
    </row>
    <row r="86" spans="2:68">
      <c r="B86" s="62" t="s">
        <v>277</v>
      </c>
      <c r="C86" s="62" t="s">
        <v>124</v>
      </c>
      <c r="D86" s="64" t="s">
        <v>300</v>
      </c>
      <c r="E86" s="242">
        <v>0.02</v>
      </c>
      <c r="P86" s="706"/>
      <c r="Q86" s="741" t="s">
        <v>216</v>
      </c>
      <c r="R86" s="33" t="s">
        <v>79</v>
      </c>
      <c r="S86" s="198"/>
      <c r="T86" s="196">
        <f>②③３歳!$I$11</f>
        <v>0</v>
      </c>
      <c r="U86" s="198"/>
      <c r="V86" s="198"/>
      <c r="W86" s="198"/>
      <c r="X86" s="196">
        <f>②③３歳!$I$11</f>
        <v>0</v>
      </c>
      <c r="Y86" s="198"/>
      <c r="Z86" s="198"/>
      <c r="AB86" s="706"/>
      <c r="AC86" s="741" t="s">
        <v>216</v>
      </c>
      <c r="AD86" s="33" t="s">
        <v>79</v>
      </c>
      <c r="AE86" s="198"/>
      <c r="AF86" s="196">
        <f>②③３歳!$I$11</f>
        <v>0</v>
      </c>
      <c r="AG86" s="198"/>
      <c r="AH86" s="198"/>
      <c r="AI86" s="198"/>
      <c r="AJ86" s="196">
        <f>②③３歳!$I$11</f>
        <v>0</v>
      </c>
      <c r="AK86" s="198"/>
      <c r="AL86" s="198"/>
      <c r="AN86" s="57" t="s">
        <v>218</v>
      </c>
      <c r="AX86" s="57" t="s">
        <v>218</v>
      </c>
      <c r="BH86" s="57" t="s">
        <v>218</v>
      </c>
    </row>
    <row r="87" spans="2:68">
      <c r="B87" s="62" t="s">
        <v>277</v>
      </c>
      <c r="C87" s="62" t="s">
        <v>125</v>
      </c>
      <c r="D87" s="64" t="s">
        <v>300</v>
      </c>
      <c r="E87" s="242">
        <v>0.02</v>
      </c>
      <c r="P87" s="706"/>
      <c r="Q87" s="742"/>
      <c r="R87" s="33" t="s">
        <v>247</v>
      </c>
      <c r="S87" s="198"/>
      <c r="T87" s="196">
        <f>②③３歳!$K$11</f>
        <v>0</v>
      </c>
      <c r="U87" s="198"/>
      <c r="V87" s="198"/>
      <c r="W87" s="198"/>
      <c r="X87" s="196">
        <f>②③３歳!$K$11</f>
        <v>0</v>
      </c>
      <c r="Y87" s="198"/>
      <c r="Z87" s="198"/>
      <c r="AB87" s="706"/>
      <c r="AC87" s="742"/>
      <c r="AD87" s="33" t="s">
        <v>247</v>
      </c>
      <c r="AE87" s="198"/>
      <c r="AF87" s="196">
        <f>②③３歳!$K$11</f>
        <v>0</v>
      </c>
      <c r="AG87" s="198"/>
      <c r="AH87" s="198"/>
      <c r="AI87" s="198"/>
      <c r="AJ87" s="196">
        <f>②③３歳!$K$11</f>
        <v>0</v>
      </c>
      <c r="AK87" s="198"/>
      <c r="AL87" s="198"/>
      <c r="AN87" s="750" t="s">
        <v>204</v>
      </c>
      <c r="AO87" s="752" t="s">
        <v>11</v>
      </c>
      <c r="AP87" s="752"/>
      <c r="AQ87" s="752"/>
      <c r="AR87" s="752"/>
      <c r="AS87" s="752" t="s">
        <v>12</v>
      </c>
      <c r="AT87" s="752"/>
      <c r="AU87" s="752"/>
      <c r="AV87" s="752"/>
      <c r="AX87" s="750" t="s">
        <v>204</v>
      </c>
      <c r="AY87" s="752" t="s">
        <v>11</v>
      </c>
      <c r="AZ87" s="752"/>
      <c r="BA87" s="752"/>
      <c r="BB87" s="752"/>
      <c r="BC87" s="752" t="s">
        <v>12</v>
      </c>
      <c r="BD87" s="752"/>
      <c r="BE87" s="752"/>
      <c r="BF87" s="752"/>
      <c r="BH87" s="750" t="s">
        <v>204</v>
      </c>
      <c r="BI87" s="752" t="s">
        <v>11</v>
      </c>
      <c r="BJ87" s="752"/>
      <c r="BK87" s="752"/>
      <c r="BL87" s="752"/>
      <c r="BM87" s="752" t="s">
        <v>12</v>
      </c>
      <c r="BN87" s="752"/>
      <c r="BO87" s="752"/>
      <c r="BP87" s="752"/>
    </row>
    <row r="88" spans="2:68" ht="16.5" customHeight="1">
      <c r="B88" s="62" t="s">
        <v>277</v>
      </c>
      <c r="C88" s="62" t="s">
        <v>126</v>
      </c>
      <c r="D88" s="64" t="s">
        <v>300</v>
      </c>
      <c r="E88" s="242">
        <v>0.02</v>
      </c>
      <c r="P88" s="706"/>
      <c r="Q88" s="747" t="s">
        <v>602</v>
      </c>
      <c r="R88" s="33" t="s">
        <v>79</v>
      </c>
      <c r="S88" s="196">
        <f>②③４歳!I11</f>
        <v>0</v>
      </c>
      <c r="T88" s="198"/>
      <c r="U88" s="198"/>
      <c r="V88" s="198"/>
      <c r="W88" s="196">
        <f>②③４歳!I11</f>
        <v>0</v>
      </c>
      <c r="X88" s="198"/>
      <c r="Y88" s="198"/>
      <c r="Z88" s="198"/>
      <c r="AB88" s="706"/>
      <c r="AC88" s="748" t="s">
        <v>602</v>
      </c>
      <c r="AD88" s="33" t="s">
        <v>79</v>
      </c>
      <c r="AE88" s="196">
        <f>②③４歳!I11</f>
        <v>0</v>
      </c>
      <c r="AF88" s="198"/>
      <c r="AG88" s="198"/>
      <c r="AH88" s="198"/>
      <c r="AI88" s="196">
        <f>②③４歳!I11</f>
        <v>0</v>
      </c>
      <c r="AJ88" s="198"/>
      <c r="AK88" s="198"/>
      <c r="AL88" s="198"/>
      <c r="AN88" s="750"/>
      <c r="AO88" s="178" t="s">
        <v>317</v>
      </c>
      <c r="AP88" s="178" t="s">
        <v>216</v>
      </c>
      <c r="AQ88" s="178" t="s">
        <v>217</v>
      </c>
      <c r="AR88" s="178" t="s">
        <v>10</v>
      </c>
      <c r="AS88" s="178" t="s">
        <v>317</v>
      </c>
      <c r="AT88" s="178" t="s">
        <v>216</v>
      </c>
      <c r="AU88" s="178" t="s">
        <v>217</v>
      </c>
      <c r="AV88" s="178" t="s">
        <v>10</v>
      </c>
      <c r="AX88" s="750"/>
      <c r="AY88" s="178" t="s">
        <v>317</v>
      </c>
      <c r="AZ88" s="178" t="s">
        <v>216</v>
      </c>
      <c r="BA88" s="178" t="s">
        <v>217</v>
      </c>
      <c r="BB88" s="178" t="s">
        <v>10</v>
      </c>
      <c r="BC88" s="178" t="s">
        <v>317</v>
      </c>
      <c r="BD88" s="178" t="s">
        <v>216</v>
      </c>
      <c r="BE88" s="178" t="s">
        <v>217</v>
      </c>
      <c r="BF88" s="178" t="s">
        <v>10</v>
      </c>
      <c r="BH88" s="750"/>
      <c r="BI88" s="178" t="s">
        <v>317</v>
      </c>
      <c r="BJ88" s="178" t="s">
        <v>216</v>
      </c>
      <c r="BK88" s="178" t="s">
        <v>217</v>
      </c>
      <c r="BL88" s="178" t="s">
        <v>10</v>
      </c>
      <c r="BM88" s="178" t="s">
        <v>317</v>
      </c>
      <c r="BN88" s="178" t="s">
        <v>216</v>
      </c>
      <c r="BO88" s="178" t="s">
        <v>217</v>
      </c>
      <c r="BP88" s="178" t="s">
        <v>10</v>
      </c>
    </row>
    <row r="89" spans="2:68" ht="18">
      <c r="B89" s="62" t="s">
        <v>277</v>
      </c>
      <c r="C89" s="62" t="s">
        <v>127</v>
      </c>
      <c r="D89" s="64" t="s">
        <v>300</v>
      </c>
      <c r="E89" s="242">
        <v>0.02</v>
      </c>
      <c r="P89" s="706"/>
      <c r="Q89" s="742"/>
      <c r="R89" s="33" t="s">
        <v>247</v>
      </c>
      <c r="S89" s="196">
        <f>②③４歳!K11</f>
        <v>0</v>
      </c>
      <c r="T89" s="198"/>
      <c r="U89" s="198"/>
      <c r="V89" s="198"/>
      <c r="W89" s="196">
        <f>②③４歳!K11</f>
        <v>0</v>
      </c>
      <c r="X89" s="198"/>
      <c r="Y89" s="198"/>
      <c r="Z89" s="198"/>
      <c r="AB89" s="706"/>
      <c r="AC89" s="749"/>
      <c r="AD89" s="33" t="s">
        <v>247</v>
      </c>
      <c r="AE89" s="196">
        <f>②③４歳!K11</f>
        <v>0</v>
      </c>
      <c r="AF89" s="198"/>
      <c r="AG89" s="198"/>
      <c r="AH89" s="198"/>
      <c r="AI89" s="196">
        <f>②③４歳!K11</f>
        <v>0</v>
      </c>
      <c r="AJ89" s="198"/>
      <c r="AK89" s="198"/>
      <c r="AL89" s="198"/>
      <c r="AN89" s="157" t="s">
        <v>352</v>
      </c>
      <c r="AO89" s="171">
        <f t="shared" ref="AO89:AV89" si="180">IFERROR(-AE18,0)</f>
        <v>0</v>
      </c>
      <c r="AP89" s="171">
        <f t="shared" si="180"/>
        <v>0</v>
      </c>
      <c r="AQ89" s="171">
        <f t="shared" si="180"/>
        <v>0</v>
      </c>
      <c r="AR89" s="171">
        <f t="shared" si="180"/>
        <v>0</v>
      </c>
      <c r="AS89" s="171">
        <f t="shared" si="180"/>
        <v>0</v>
      </c>
      <c r="AT89" s="171">
        <f t="shared" si="180"/>
        <v>0</v>
      </c>
      <c r="AU89" s="171">
        <f t="shared" si="180"/>
        <v>0</v>
      </c>
      <c r="AV89" s="171">
        <f t="shared" si="180"/>
        <v>0</v>
      </c>
      <c r="AX89" s="157" t="s">
        <v>352</v>
      </c>
      <c r="AY89" s="1">
        <f>月初児童数!V8</f>
        <v>0</v>
      </c>
      <c r="AZ89" s="1">
        <f>月初児童数!W8</f>
        <v>0</v>
      </c>
      <c r="BA89" s="1">
        <f>月初児童数!X8</f>
        <v>0</v>
      </c>
      <c r="BB89" s="1">
        <f>月初児童数!Y8</f>
        <v>0</v>
      </c>
      <c r="BC89" s="1">
        <f>月初児童数!AA8</f>
        <v>0</v>
      </c>
      <c r="BD89" s="1">
        <f>月初児童数!AB8</f>
        <v>0</v>
      </c>
      <c r="BE89" s="1">
        <f>月初児童数!AC8</f>
        <v>0</v>
      </c>
      <c r="BF89" s="1">
        <f>月初児童数!AD8</f>
        <v>0</v>
      </c>
      <c r="BH89" s="157" t="s">
        <v>352</v>
      </c>
      <c r="BI89" s="203">
        <f t="shared" ref="BI89:BI100" si="181">IFERROR(AO89*AY89,0)</f>
        <v>0</v>
      </c>
      <c r="BJ89" s="203">
        <f t="shared" ref="BJ89:BJ100" si="182">IFERROR(AP89*AZ89,0)</f>
        <v>0</v>
      </c>
      <c r="BK89" s="203">
        <f t="shared" ref="BK89:BK100" si="183">IFERROR(AQ89*BA89,0)</f>
        <v>0</v>
      </c>
      <c r="BL89" s="203">
        <f t="shared" ref="BL89:BL100" si="184">IFERROR(AR89*BB89,0)</f>
        <v>0</v>
      </c>
      <c r="BM89" s="203">
        <f t="shared" ref="BM89:BM100" si="185">IFERROR(AS89*BC89,0)</f>
        <v>0</v>
      </c>
      <c r="BN89" s="203">
        <f t="shared" ref="BN89:BN100" si="186">IFERROR(AT89*BD89,0)</f>
        <v>0</v>
      </c>
      <c r="BO89" s="203">
        <f t="shared" ref="BO89:BO100" si="187">IFERROR(AU89*BE89,0)</f>
        <v>0</v>
      </c>
      <c r="BP89" s="203">
        <f t="shared" ref="BP89:BP100" si="188">IFERROR(AV89*BF89,0)</f>
        <v>0</v>
      </c>
    </row>
    <row r="90" spans="2:68" ht="18">
      <c r="B90" s="62" t="s">
        <v>277</v>
      </c>
      <c r="C90" s="62" t="s">
        <v>128</v>
      </c>
      <c r="D90" s="64" t="s">
        <v>300</v>
      </c>
      <c r="E90" s="242">
        <v>0.02</v>
      </c>
      <c r="P90" s="706"/>
      <c r="Q90" s="741" t="s">
        <v>320</v>
      </c>
      <c r="R90" s="33" t="s">
        <v>79</v>
      </c>
      <c r="S90" s="196">
        <f>②③夜間!$K$29</f>
        <v>0</v>
      </c>
      <c r="T90" s="196">
        <f>②③夜間!$K$29</f>
        <v>0</v>
      </c>
      <c r="U90" s="196">
        <f>②③夜間!$K$31</f>
        <v>0</v>
      </c>
      <c r="V90" s="196">
        <f>②③夜間!$K$31</f>
        <v>0</v>
      </c>
      <c r="W90" s="196">
        <f>②③夜間!$K$29</f>
        <v>0</v>
      </c>
      <c r="X90" s="196">
        <f>②③夜間!$K$29</f>
        <v>0</v>
      </c>
      <c r="Y90" s="196">
        <f>②③夜間!$K$31</f>
        <v>0</v>
      </c>
      <c r="Z90" s="196">
        <f>②③夜間!$K$31</f>
        <v>0</v>
      </c>
      <c r="AB90" s="706"/>
      <c r="AC90" s="741" t="s">
        <v>320</v>
      </c>
      <c r="AD90" s="33" t="s">
        <v>79</v>
      </c>
      <c r="AE90" s="196">
        <f>②③夜間!$K$29</f>
        <v>0</v>
      </c>
      <c r="AF90" s="196">
        <f>②③夜間!$K$29</f>
        <v>0</v>
      </c>
      <c r="AG90" s="196">
        <f>②③夜間!$K$31</f>
        <v>0</v>
      </c>
      <c r="AH90" s="196">
        <f>②③夜間!$K$31</f>
        <v>0</v>
      </c>
      <c r="AI90" s="196">
        <f>②③夜間!$K$29</f>
        <v>0</v>
      </c>
      <c r="AJ90" s="196">
        <f>②③夜間!$K$29</f>
        <v>0</v>
      </c>
      <c r="AK90" s="196">
        <f>②③夜間!$K$31</f>
        <v>0</v>
      </c>
      <c r="AL90" s="196">
        <f>②③夜間!$K$31</f>
        <v>0</v>
      </c>
      <c r="AN90" s="157" t="s">
        <v>18</v>
      </c>
      <c r="AO90" s="171">
        <f t="shared" ref="AO90:AV90" si="189">IFERROR(-AE31,0)</f>
        <v>0</v>
      </c>
      <c r="AP90" s="171">
        <f t="shared" si="189"/>
        <v>0</v>
      </c>
      <c r="AQ90" s="171">
        <f t="shared" si="189"/>
        <v>0</v>
      </c>
      <c r="AR90" s="171">
        <f t="shared" si="189"/>
        <v>0</v>
      </c>
      <c r="AS90" s="171">
        <f t="shared" si="189"/>
        <v>0</v>
      </c>
      <c r="AT90" s="171">
        <f t="shared" si="189"/>
        <v>0</v>
      </c>
      <c r="AU90" s="171">
        <f t="shared" si="189"/>
        <v>0</v>
      </c>
      <c r="AV90" s="171">
        <f t="shared" si="189"/>
        <v>0</v>
      </c>
      <c r="AX90" s="157" t="s">
        <v>18</v>
      </c>
      <c r="AY90" s="1">
        <f>月初児童数!V9</f>
        <v>0</v>
      </c>
      <c r="AZ90" s="1">
        <f>月初児童数!W9</f>
        <v>0</v>
      </c>
      <c r="BA90" s="1">
        <f>月初児童数!X9</f>
        <v>0</v>
      </c>
      <c r="BB90" s="1">
        <f>月初児童数!Y9</f>
        <v>0</v>
      </c>
      <c r="BC90" s="1">
        <f>月初児童数!AA9</f>
        <v>0</v>
      </c>
      <c r="BD90" s="1">
        <f>月初児童数!AB9</f>
        <v>0</v>
      </c>
      <c r="BE90" s="1">
        <f>月初児童数!AC9</f>
        <v>0</v>
      </c>
      <c r="BF90" s="1">
        <f>月初児童数!AD9</f>
        <v>0</v>
      </c>
      <c r="BH90" s="157" t="s">
        <v>18</v>
      </c>
      <c r="BI90" s="203">
        <f t="shared" si="181"/>
        <v>0</v>
      </c>
      <c r="BJ90" s="203">
        <f t="shared" si="182"/>
        <v>0</v>
      </c>
      <c r="BK90" s="203">
        <f t="shared" si="183"/>
        <v>0</v>
      </c>
      <c r="BL90" s="203">
        <f t="shared" si="184"/>
        <v>0</v>
      </c>
      <c r="BM90" s="203">
        <f t="shared" si="185"/>
        <v>0</v>
      </c>
      <c r="BN90" s="203">
        <f t="shared" si="186"/>
        <v>0</v>
      </c>
      <c r="BO90" s="203">
        <f t="shared" si="187"/>
        <v>0</v>
      </c>
      <c r="BP90" s="203">
        <f t="shared" si="188"/>
        <v>0</v>
      </c>
    </row>
    <row r="91" spans="2:68" ht="18">
      <c r="B91" s="62" t="s">
        <v>277</v>
      </c>
      <c r="C91" s="62" t="s">
        <v>129</v>
      </c>
      <c r="D91" s="64" t="s">
        <v>300</v>
      </c>
      <c r="E91" s="242">
        <v>0.02</v>
      </c>
      <c r="P91" s="706"/>
      <c r="Q91" s="742"/>
      <c r="R91" s="33" t="s">
        <v>247</v>
      </c>
      <c r="S91" s="196">
        <f>②③夜間!$M$29</f>
        <v>0</v>
      </c>
      <c r="T91" s="196">
        <f>②③夜間!$M$29</f>
        <v>0</v>
      </c>
      <c r="U91" s="196">
        <f>②③夜間!$M$31</f>
        <v>0</v>
      </c>
      <c r="V91" s="196">
        <f>②③夜間!$M$31</f>
        <v>0</v>
      </c>
      <c r="W91" s="196">
        <f>②③夜間!$M$29</f>
        <v>0</v>
      </c>
      <c r="X91" s="196">
        <f>②③夜間!$M$29</f>
        <v>0</v>
      </c>
      <c r="Y91" s="196">
        <f>②③夜間!$M$31</f>
        <v>0</v>
      </c>
      <c r="Z91" s="196">
        <f>②③夜間!$M$31</f>
        <v>0</v>
      </c>
      <c r="AB91" s="706"/>
      <c r="AC91" s="742"/>
      <c r="AD91" s="33" t="s">
        <v>247</v>
      </c>
      <c r="AE91" s="196">
        <f>②③夜間!$M$29</f>
        <v>0</v>
      </c>
      <c r="AF91" s="196">
        <f>②③夜間!$M$29</f>
        <v>0</v>
      </c>
      <c r="AG91" s="196">
        <f>②③夜間!$M$31</f>
        <v>0</v>
      </c>
      <c r="AH91" s="196">
        <f>②③夜間!$M$31</f>
        <v>0</v>
      </c>
      <c r="AI91" s="196">
        <f>②③夜間!$M$29</f>
        <v>0</v>
      </c>
      <c r="AJ91" s="196">
        <f>②③夜間!$M$29</f>
        <v>0</v>
      </c>
      <c r="AK91" s="196">
        <f>②③夜間!$M$31</f>
        <v>0</v>
      </c>
      <c r="AL91" s="196">
        <f>②③夜間!$M$31</f>
        <v>0</v>
      </c>
      <c r="AN91" s="157" t="s">
        <v>19</v>
      </c>
      <c r="AO91" s="171">
        <f t="shared" ref="AO91:AV91" si="190">IFERROR(-AE44,0)</f>
        <v>0</v>
      </c>
      <c r="AP91" s="171">
        <f t="shared" si="190"/>
        <v>0</v>
      </c>
      <c r="AQ91" s="171">
        <f t="shared" si="190"/>
        <v>0</v>
      </c>
      <c r="AR91" s="171">
        <f t="shared" si="190"/>
        <v>0</v>
      </c>
      <c r="AS91" s="171">
        <f t="shared" si="190"/>
        <v>0</v>
      </c>
      <c r="AT91" s="171">
        <f t="shared" si="190"/>
        <v>0</v>
      </c>
      <c r="AU91" s="171">
        <f t="shared" si="190"/>
        <v>0</v>
      </c>
      <c r="AV91" s="171">
        <f t="shared" si="190"/>
        <v>0</v>
      </c>
      <c r="AX91" s="157" t="s">
        <v>19</v>
      </c>
      <c r="AY91" s="1">
        <f>月初児童数!V10</f>
        <v>0</v>
      </c>
      <c r="AZ91" s="1">
        <f>月初児童数!W10</f>
        <v>0</v>
      </c>
      <c r="BA91" s="1">
        <f>月初児童数!X10</f>
        <v>0</v>
      </c>
      <c r="BB91" s="1">
        <f>月初児童数!Y10</f>
        <v>0</v>
      </c>
      <c r="BC91" s="1">
        <f>月初児童数!AA10</f>
        <v>0</v>
      </c>
      <c r="BD91" s="1">
        <f>月初児童数!AB10</f>
        <v>0</v>
      </c>
      <c r="BE91" s="1">
        <f>月初児童数!AC10</f>
        <v>0</v>
      </c>
      <c r="BF91" s="1">
        <f>月初児童数!AD10</f>
        <v>0</v>
      </c>
      <c r="BH91" s="157" t="s">
        <v>19</v>
      </c>
      <c r="BI91" s="203">
        <f t="shared" si="181"/>
        <v>0</v>
      </c>
      <c r="BJ91" s="203">
        <f t="shared" si="182"/>
        <v>0</v>
      </c>
      <c r="BK91" s="203">
        <f t="shared" si="183"/>
        <v>0</v>
      </c>
      <c r="BL91" s="203">
        <f t="shared" si="184"/>
        <v>0</v>
      </c>
      <c r="BM91" s="203">
        <f t="shared" si="185"/>
        <v>0</v>
      </c>
      <c r="BN91" s="203">
        <f t="shared" si="186"/>
        <v>0</v>
      </c>
      <c r="BO91" s="203">
        <f t="shared" si="187"/>
        <v>0</v>
      </c>
      <c r="BP91" s="203">
        <f t="shared" si="188"/>
        <v>0</v>
      </c>
    </row>
    <row r="92" spans="2:68" ht="18">
      <c r="B92" s="62" t="s">
        <v>277</v>
      </c>
      <c r="C92" s="62" t="s">
        <v>130</v>
      </c>
      <c r="D92" s="64" t="s">
        <v>300</v>
      </c>
      <c r="E92" s="242">
        <v>0.02</v>
      </c>
      <c r="P92" s="706"/>
      <c r="Q92" s="613" t="s">
        <v>29</v>
      </c>
      <c r="R92" s="614"/>
      <c r="S92" s="196">
        <f t="shared" ref="S92:Z92" si="191">SUM(S84:S91)</f>
        <v>0</v>
      </c>
      <c r="T92" s="196">
        <f t="shared" si="191"/>
        <v>0</v>
      </c>
      <c r="U92" s="196">
        <f t="shared" si="191"/>
        <v>0</v>
      </c>
      <c r="V92" s="196">
        <f t="shared" si="191"/>
        <v>0</v>
      </c>
      <c r="W92" s="196">
        <f t="shared" si="191"/>
        <v>0</v>
      </c>
      <c r="X92" s="196">
        <f t="shared" si="191"/>
        <v>0</v>
      </c>
      <c r="Y92" s="196">
        <f t="shared" si="191"/>
        <v>0</v>
      </c>
      <c r="Z92" s="196">
        <f t="shared" si="191"/>
        <v>0</v>
      </c>
      <c r="AB92" s="706"/>
      <c r="AC92" s="613" t="s">
        <v>29</v>
      </c>
      <c r="AD92" s="614"/>
      <c r="AE92" s="196">
        <f t="shared" ref="AE92:AL92" si="192">SUM(AE84:AE91)</f>
        <v>0</v>
      </c>
      <c r="AF92" s="196">
        <f t="shared" si="192"/>
        <v>0</v>
      </c>
      <c r="AG92" s="196">
        <f t="shared" si="192"/>
        <v>0</v>
      </c>
      <c r="AH92" s="196">
        <f t="shared" si="192"/>
        <v>0</v>
      </c>
      <c r="AI92" s="196">
        <f t="shared" si="192"/>
        <v>0</v>
      </c>
      <c r="AJ92" s="196">
        <f t="shared" si="192"/>
        <v>0</v>
      </c>
      <c r="AK92" s="196">
        <f t="shared" si="192"/>
        <v>0</v>
      </c>
      <c r="AL92" s="196">
        <f t="shared" si="192"/>
        <v>0</v>
      </c>
      <c r="AN92" s="157" t="s">
        <v>20</v>
      </c>
      <c r="AO92" s="171">
        <f t="shared" ref="AO92:AV92" si="193">IFERROR(-AE57,0)</f>
        <v>0</v>
      </c>
      <c r="AP92" s="171">
        <f t="shared" si="193"/>
        <v>0</v>
      </c>
      <c r="AQ92" s="171">
        <f t="shared" si="193"/>
        <v>0</v>
      </c>
      <c r="AR92" s="171">
        <f t="shared" si="193"/>
        <v>0</v>
      </c>
      <c r="AS92" s="171">
        <f t="shared" si="193"/>
        <v>0</v>
      </c>
      <c r="AT92" s="171">
        <f t="shared" si="193"/>
        <v>0</v>
      </c>
      <c r="AU92" s="171">
        <f t="shared" si="193"/>
        <v>0</v>
      </c>
      <c r="AV92" s="171">
        <f t="shared" si="193"/>
        <v>0</v>
      </c>
      <c r="AX92" s="157" t="s">
        <v>20</v>
      </c>
      <c r="AY92" s="1">
        <f>月初児童数!V11</f>
        <v>0</v>
      </c>
      <c r="AZ92" s="1">
        <f>月初児童数!W11</f>
        <v>0</v>
      </c>
      <c r="BA92" s="1">
        <f>月初児童数!X11</f>
        <v>0</v>
      </c>
      <c r="BB92" s="1">
        <f>月初児童数!Y11</f>
        <v>0</v>
      </c>
      <c r="BC92" s="1">
        <f>月初児童数!AA11</f>
        <v>0</v>
      </c>
      <c r="BD92" s="1">
        <f>月初児童数!AB11</f>
        <v>0</v>
      </c>
      <c r="BE92" s="1">
        <f>月初児童数!AC11</f>
        <v>0</v>
      </c>
      <c r="BF92" s="1">
        <f>月初児童数!AD11</f>
        <v>0</v>
      </c>
      <c r="BH92" s="157" t="s">
        <v>20</v>
      </c>
      <c r="BI92" s="203">
        <f t="shared" si="181"/>
        <v>0</v>
      </c>
      <c r="BJ92" s="203">
        <f t="shared" si="182"/>
        <v>0</v>
      </c>
      <c r="BK92" s="203">
        <f t="shared" si="183"/>
        <v>0</v>
      </c>
      <c r="BL92" s="203">
        <f t="shared" si="184"/>
        <v>0</v>
      </c>
      <c r="BM92" s="203">
        <f t="shared" si="185"/>
        <v>0</v>
      </c>
      <c r="BN92" s="203">
        <f t="shared" si="186"/>
        <v>0</v>
      </c>
      <c r="BO92" s="203">
        <f t="shared" si="187"/>
        <v>0</v>
      </c>
      <c r="BP92" s="203">
        <f t="shared" si="188"/>
        <v>0</v>
      </c>
    </row>
    <row r="93" spans="2:68" ht="18">
      <c r="B93" s="62" t="s">
        <v>277</v>
      </c>
      <c r="C93" s="62" t="s">
        <v>131</v>
      </c>
      <c r="D93" s="64" t="s">
        <v>300</v>
      </c>
      <c r="E93" s="242">
        <v>0.02</v>
      </c>
      <c r="P93" s="706"/>
      <c r="Q93" s="613" t="s">
        <v>318</v>
      </c>
      <c r="R93" s="614"/>
      <c r="S93" s="199" t="str">
        <f>$K$17</f>
        <v/>
      </c>
      <c r="T93" s="199" t="str">
        <f t="shared" ref="T93:Z93" si="194">$K$17</f>
        <v/>
      </c>
      <c r="U93" s="199" t="str">
        <f t="shared" si="194"/>
        <v/>
      </c>
      <c r="V93" s="199" t="str">
        <f t="shared" si="194"/>
        <v/>
      </c>
      <c r="W93" s="199" t="str">
        <f t="shared" si="194"/>
        <v/>
      </c>
      <c r="X93" s="199" t="str">
        <f t="shared" si="194"/>
        <v/>
      </c>
      <c r="Y93" s="199" t="str">
        <f t="shared" si="194"/>
        <v/>
      </c>
      <c r="Z93" s="199" t="str">
        <f t="shared" si="194"/>
        <v/>
      </c>
      <c r="AB93" s="706"/>
      <c r="AC93" s="613" t="s">
        <v>318</v>
      </c>
      <c r="AD93" s="614"/>
      <c r="AE93" s="199" t="str">
        <f>$K$17</f>
        <v/>
      </c>
      <c r="AF93" s="199" t="str">
        <f t="shared" ref="AF93:AL93" si="195">$K$17</f>
        <v/>
      </c>
      <c r="AG93" s="199" t="str">
        <f t="shared" si="195"/>
        <v/>
      </c>
      <c r="AH93" s="199" t="str">
        <f t="shared" si="195"/>
        <v/>
      </c>
      <c r="AI93" s="199" t="str">
        <f t="shared" si="195"/>
        <v/>
      </c>
      <c r="AJ93" s="199" t="str">
        <f t="shared" si="195"/>
        <v/>
      </c>
      <c r="AK93" s="199" t="str">
        <f t="shared" si="195"/>
        <v/>
      </c>
      <c r="AL93" s="199" t="str">
        <f t="shared" si="195"/>
        <v/>
      </c>
      <c r="AN93" s="157" t="s">
        <v>21</v>
      </c>
      <c r="AO93" s="171">
        <f t="shared" ref="AO93:AV93" si="196">IFERROR(-AE70,0)</f>
        <v>0</v>
      </c>
      <c r="AP93" s="171">
        <f t="shared" si="196"/>
        <v>0</v>
      </c>
      <c r="AQ93" s="171">
        <f t="shared" si="196"/>
        <v>0</v>
      </c>
      <c r="AR93" s="171">
        <f t="shared" si="196"/>
        <v>0</v>
      </c>
      <c r="AS93" s="171">
        <f t="shared" si="196"/>
        <v>0</v>
      </c>
      <c r="AT93" s="171">
        <f t="shared" si="196"/>
        <v>0</v>
      </c>
      <c r="AU93" s="171">
        <f t="shared" si="196"/>
        <v>0</v>
      </c>
      <c r="AV93" s="171">
        <f t="shared" si="196"/>
        <v>0</v>
      </c>
      <c r="AX93" s="157" t="s">
        <v>21</v>
      </c>
      <c r="AY93" s="1">
        <f>月初児童数!V12</f>
        <v>0</v>
      </c>
      <c r="AZ93" s="1">
        <f>月初児童数!W12</f>
        <v>0</v>
      </c>
      <c r="BA93" s="1">
        <f>月初児童数!X12</f>
        <v>0</v>
      </c>
      <c r="BB93" s="1">
        <f>月初児童数!Y12</f>
        <v>0</v>
      </c>
      <c r="BC93" s="1">
        <f>月初児童数!AA12</f>
        <v>0</v>
      </c>
      <c r="BD93" s="1">
        <f>月初児童数!AB12</f>
        <v>0</v>
      </c>
      <c r="BE93" s="1">
        <f>月初児童数!AC12</f>
        <v>0</v>
      </c>
      <c r="BF93" s="1">
        <f>月初児童数!AD12</f>
        <v>0</v>
      </c>
      <c r="BH93" s="157" t="s">
        <v>21</v>
      </c>
      <c r="BI93" s="203">
        <f t="shared" si="181"/>
        <v>0</v>
      </c>
      <c r="BJ93" s="203">
        <f t="shared" si="182"/>
        <v>0</v>
      </c>
      <c r="BK93" s="203">
        <f t="shared" si="183"/>
        <v>0</v>
      </c>
      <c r="BL93" s="203">
        <f t="shared" si="184"/>
        <v>0</v>
      </c>
      <c r="BM93" s="203">
        <f t="shared" si="185"/>
        <v>0</v>
      </c>
      <c r="BN93" s="203">
        <f t="shared" si="186"/>
        <v>0</v>
      </c>
      <c r="BO93" s="203">
        <f t="shared" si="187"/>
        <v>0</v>
      </c>
      <c r="BP93" s="203">
        <f t="shared" si="188"/>
        <v>0</v>
      </c>
    </row>
    <row r="94" spans="2:68" ht="18">
      <c r="B94" s="62" t="s">
        <v>277</v>
      </c>
      <c r="C94" s="62" t="s">
        <v>345</v>
      </c>
      <c r="D94" s="64" t="s">
        <v>300</v>
      </c>
      <c r="E94" s="242">
        <v>0.02</v>
      </c>
      <c r="P94" s="706"/>
      <c r="Q94" s="745" t="s">
        <v>323</v>
      </c>
      <c r="R94" s="746"/>
      <c r="S94" s="200">
        <f t="shared" ref="S94:Z94" si="197">IFERROR(ROUNDDOWN(S92*S93,-1),0)</f>
        <v>0</v>
      </c>
      <c r="T94" s="200">
        <f t="shared" si="197"/>
        <v>0</v>
      </c>
      <c r="U94" s="200">
        <f t="shared" si="197"/>
        <v>0</v>
      </c>
      <c r="V94" s="200">
        <f t="shared" si="197"/>
        <v>0</v>
      </c>
      <c r="W94" s="200">
        <f t="shared" si="197"/>
        <v>0</v>
      </c>
      <c r="X94" s="200">
        <f t="shared" si="197"/>
        <v>0</v>
      </c>
      <c r="Y94" s="200">
        <f t="shared" si="197"/>
        <v>0</v>
      </c>
      <c r="Z94" s="200">
        <f t="shared" si="197"/>
        <v>0</v>
      </c>
      <c r="AB94" s="706"/>
      <c r="AC94" s="745" t="s">
        <v>323</v>
      </c>
      <c r="AD94" s="746"/>
      <c r="AE94" s="200">
        <f t="shared" ref="AE94:AL94" si="198">IFERROR(ROUNDDOWN(AE92*AE93,-1),0)</f>
        <v>0</v>
      </c>
      <c r="AF94" s="200">
        <f t="shared" si="198"/>
        <v>0</v>
      </c>
      <c r="AG94" s="200">
        <f t="shared" si="198"/>
        <v>0</v>
      </c>
      <c r="AH94" s="200">
        <f t="shared" si="198"/>
        <v>0</v>
      </c>
      <c r="AI94" s="200">
        <f t="shared" si="198"/>
        <v>0</v>
      </c>
      <c r="AJ94" s="200">
        <f t="shared" si="198"/>
        <v>0</v>
      </c>
      <c r="AK94" s="200">
        <f t="shared" si="198"/>
        <v>0</v>
      </c>
      <c r="AL94" s="200">
        <f t="shared" si="198"/>
        <v>0</v>
      </c>
      <c r="AN94" s="157" t="s">
        <v>22</v>
      </c>
      <c r="AO94" s="171">
        <f t="shared" ref="AO94:AV94" si="199">IFERROR(-AE83,0)</f>
        <v>0</v>
      </c>
      <c r="AP94" s="171">
        <f t="shared" si="199"/>
        <v>0</v>
      </c>
      <c r="AQ94" s="171">
        <f t="shared" si="199"/>
        <v>0</v>
      </c>
      <c r="AR94" s="171">
        <f t="shared" si="199"/>
        <v>0</v>
      </c>
      <c r="AS94" s="171">
        <f t="shared" si="199"/>
        <v>0</v>
      </c>
      <c r="AT94" s="171">
        <f t="shared" si="199"/>
        <v>0</v>
      </c>
      <c r="AU94" s="171">
        <f t="shared" si="199"/>
        <v>0</v>
      </c>
      <c r="AV94" s="171">
        <f t="shared" si="199"/>
        <v>0</v>
      </c>
      <c r="AX94" s="157" t="s">
        <v>22</v>
      </c>
      <c r="AY94" s="1">
        <f>月初児童数!V13</f>
        <v>0</v>
      </c>
      <c r="AZ94" s="1">
        <f>月初児童数!W13</f>
        <v>0</v>
      </c>
      <c r="BA94" s="1">
        <f>月初児童数!X13</f>
        <v>0</v>
      </c>
      <c r="BB94" s="1">
        <f>月初児童数!Y13</f>
        <v>0</v>
      </c>
      <c r="BC94" s="1">
        <f>月初児童数!AA13</f>
        <v>0</v>
      </c>
      <c r="BD94" s="1">
        <f>月初児童数!AB13</f>
        <v>0</v>
      </c>
      <c r="BE94" s="1">
        <f>月初児童数!AC13</f>
        <v>0</v>
      </c>
      <c r="BF94" s="1">
        <f>月初児童数!AD13</f>
        <v>0</v>
      </c>
      <c r="BH94" s="157" t="s">
        <v>22</v>
      </c>
      <c r="BI94" s="203">
        <f t="shared" si="181"/>
        <v>0</v>
      </c>
      <c r="BJ94" s="203">
        <f t="shared" si="182"/>
        <v>0</v>
      </c>
      <c r="BK94" s="203">
        <f t="shared" si="183"/>
        <v>0</v>
      </c>
      <c r="BL94" s="203">
        <f t="shared" si="184"/>
        <v>0</v>
      </c>
      <c r="BM94" s="203">
        <f t="shared" si="185"/>
        <v>0</v>
      </c>
      <c r="BN94" s="203">
        <f t="shared" si="186"/>
        <v>0</v>
      </c>
      <c r="BO94" s="203">
        <f t="shared" si="187"/>
        <v>0</v>
      </c>
      <c r="BP94" s="203">
        <f t="shared" si="188"/>
        <v>0</v>
      </c>
    </row>
    <row r="95" spans="2:68" ht="18" customHeight="1">
      <c r="B95" s="62" t="s">
        <v>278</v>
      </c>
      <c r="C95" s="64" t="s">
        <v>535</v>
      </c>
      <c r="D95" s="64" t="s">
        <v>300</v>
      </c>
      <c r="E95" s="242">
        <v>0.01</v>
      </c>
      <c r="P95" s="706"/>
      <c r="Q95" s="743" t="s">
        <v>341</v>
      </c>
      <c r="R95" s="744"/>
      <c r="S95" s="201">
        <f t="shared" ref="S95:Z95" si="200">IFERROR(ROUND(S94*(S84+S86+S88+S90)/S92,0),0)</f>
        <v>0</v>
      </c>
      <c r="T95" s="201">
        <f t="shared" si="200"/>
        <v>0</v>
      </c>
      <c r="U95" s="201">
        <f t="shared" si="200"/>
        <v>0</v>
      </c>
      <c r="V95" s="201">
        <f t="shared" si="200"/>
        <v>0</v>
      </c>
      <c r="W95" s="201">
        <f t="shared" si="200"/>
        <v>0</v>
      </c>
      <c r="X95" s="201">
        <f t="shared" si="200"/>
        <v>0</v>
      </c>
      <c r="Y95" s="201">
        <f t="shared" si="200"/>
        <v>0</v>
      </c>
      <c r="Z95" s="201">
        <f t="shared" si="200"/>
        <v>0</v>
      </c>
      <c r="AB95" s="706"/>
      <c r="AC95" s="743" t="s">
        <v>341</v>
      </c>
      <c r="AD95" s="744"/>
      <c r="AE95" s="201">
        <f t="shared" ref="AE95:AL95" si="201">IFERROR(ROUND(AE94*(AE84+AE86+AE88+AE90)/AE92,0),0)</f>
        <v>0</v>
      </c>
      <c r="AF95" s="201">
        <f t="shared" si="201"/>
        <v>0</v>
      </c>
      <c r="AG95" s="201">
        <f t="shared" si="201"/>
        <v>0</v>
      </c>
      <c r="AH95" s="201">
        <f t="shared" si="201"/>
        <v>0</v>
      </c>
      <c r="AI95" s="201">
        <f t="shared" si="201"/>
        <v>0</v>
      </c>
      <c r="AJ95" s="201">
        <f t="shared" si="201"/>
        <v>0</v>
      </c>
      <c r="AK95" s="201">
        <f t="shared" si="201"/>
        <v>0</v>
      </c>
      <c r="AL95" s="201">
        <f t="shared" si="201"/>
        <v>0</v>
      </c>
      <c r="AN95" s="157" t="s">
        <v>206</v>
      </c>
      <c r="AO95" s="171">
        <f t="shared" ref="AO95:AV95" si="202">IFERROR(-AE96,0)</f>
        <v>0</v>
      </c>
      <c r="AP95" s="171">
        <f t="shared" si="202"/>
        <v>0</v>
      </c>
      <c r="AQ95" s="171">
        <f t="shared" si="202"/>
        <v>0</v>
      </c>
      <c r="AR95" s="171">
        <f t="shared" si="202"/>
        <v>0</v>
      </c>
      <c r="AS95" s="171">
        <f t="shared" si="202"/>
        <v>0</v>
      </c>
      <c r="AT95" s="171">
        <f t="shared" si="202"/>
        <v>0</v>
      </c>
      <c r="AU95" s="171">
        <f t="shared" si="202"/>
        <v>0</v>
      </c>
      <c r="AV95" s="171">
        <f t="shared" si="202"/>
        <v>0</v>
      </c>
      <c r="AX95" s="157" t="s">
        <v>206</v>
      </c>
      <c r="AY95" s="1">
        <f>月初児童数!V14</f>
        <v>0</v>
      </c>
      <c r="AZ95" s="1">
        <f>月初児童数!W14</f>
        <v>0</v>
      </c>
      <c r="BA95" s="1">
        <f>月初児童数!X14</f>
        <v>0</v>
      </c>
      <c r="BB95" s="1">
        <f>月初児童数!Y14</f>
        <v>0</v>
      </c>
      <c r="BC95" s="1">
        <f>月初児童数!AA14</f>
        <v>0</v>
      </c>
      <c r="BD95" s="1">
        <f>月初児童数!AB14</f>
        <v>0</v>
      </c>
      <c r="BE95" s="1">
        <f>月初児童数!AC14</f>
        <v>0</v>
      </c>
      <c r="BF95" s="1">
        <f>月初児童数!AD14</f>
        <v>0</v>
      </c>
      <c r="BH95" s="157" t="s">
        <v>206</v>
      </c>
      <c r="BI95" s="203">
        <f t="shared" si="181"/>
        <v>0</v>
      </c>
      <c r="BJ95" s="203">
        <f t="shared" si="182"/>
        <v>0</v>
      </c>
      <c r="BK95" s="203">
        <f t="shared" si="183"/>
        <v>0</v>
      </c>
      <c r="BL95" s="203">
        <f t="shared" si="184"/>
        <v>0</v>
      </c>
      <c r="BM95" s="203">
        <f t="shared" si="185"/>
        <v>0</v>
      </c>
      <c r="BN95" s="203">
        <f t="shared" si="186"/>
        <v>0</v>
      </c>
      <c r="BO95" s="203">
        <f t="shared" si="187"/>
        <v>0</v>
      </c>
      <c r="BP95" s="203">
        <f t="shared" si="188"/>
        <v>0</v>
      </c>
    </row>
    <row r="96" spans="2:68" ht="18" customHeight="1">
      <c r="B96" s="62" t="s">
        <v>278</v>
      </c>
      <c r="C96" s="64" t="s">
        <v>464</v>
      </c>
      <c r="D96" s="64" t="s">
        <v>300</v>
      </c>
      <c r="E96" s="242">
        <v>0.01</v>
      </c>
      <c r="P96" s="567"/>
      <c r="Q96" s="743" t="s">
        <v>342</v>
      </c>
      <c r="R96" s="744"/>
      <c r="S96" s="201">
        <f t="shared" ref="S96:Z96" si="203">IFERROR(S94-S95,0)</f>
        <v>0</v>
      </c>
      <c r="T96" s="201">
        <f t="shared" si="203"/>
        <v>0</v>
      </c>
      <c r="U96" s="201">
        <f t="shared" si="203"/>
        <v>0</v>
      </c>
      <c r="V96" s="201">
        <f t="shared" si="203"/>
        <v>0</v>
      </c>
      <c r="W96" s="201">
        <f t="shared" si="203"/>
        <v>0</v>
      </c>
      <c r="X96" s="201">
        <f t="shared" si="203"/>
        <v>0</v>
      </c>
      <c r="Y96" s="201">
        <f t="shared" si="203"/>
        <v>0</v>
      </c>
      <c r="Z96" s="201">
        <f t="shared" si="203"/>
        <v>0</v>
      </c>
      <c r="AB96" s="567"/>
      <c r="AC96" s="743" t="s">
        <v>342</v>
      </c>
      <c r="AD96" s="744"/>
      <c r="AE96" s="201">
        <f t="shared" ref="AE96:AL96" si="204">IFERROR(AE94-AE95,0)</f>
        <v>0</v>
      </c>
      <c r="AF96" s="201">
        <f t="shared" si="204"/>
        <v>0</v>
      </c>
      <c r="AG96" s="201">
        <f t="shared" si="204"/>
        <v>0</v>
      </c>
      <c r="AH96" s="201">
        <f t="shared" si="204"/>
        <v>0</v>
      </c>
      <c r="AI96" s="201">
        <f t="shared" si="204"/>
        <v>0</v>
      </c>
      <c r="AJ96" s="201">
        <f t="shared" si="204"/>
        <v>0</v>
      </c>
      <c r="AK96" s="201">
        <f t="shared" si="204"/>
        <v>0</v>
      </c>
      <c r="AL96" s="201">
        <f t="shared" si="204"/>
        <v>0</v>
      </c>
      <c r="AN96" s="157" t="s">
        <v>207</v>
      </c>
      <c r="AO96" s="171">
        <f t="shared" ref="AO96:AV96" si="205">IFERROR(-AE109,0)</f>
        <v>0</v>
      </c>
      <c r="AP96" s="171">
        <f t="shared" si="205"/>
        <v>0</v>
      </c>
      <c r="AQ96" s="171">
        <f t="shared" si="205"/>
        <v>0</v>
      </c>
      <c r="AR96" s="171">
        <f t="shared" si="205"/>
        <v>0</v>
      </c>
      <c r="AS96" s="171">
        <f t="shared" si="205"/>
        <v>0</v>
      </c>
      <c r="AT96" s="171">
        <f t="shared" si="205"/>
        <v>0</v>
      </c>
      <c r="AU96" s="171">
        <f t="shared" si="205"/>
        <v>0</v>
      </c>
      <c r="AV96" s="171">
        <f t="shared" si="205"/>
        <v>0</v>
      </c>
      <c r="AX96" s="157" t="s">
        <v>207</v>
      </c>
      <c r="AY96" s="1">
        <f>月初児童数!V15</f>
        <v>0</v>
      </c>
      <c r="AZ96" s="1">
        <f>月初児童数!W15</f>
        <v>0</v>
      </c>
      <c r="BA96" s="1">
        <f>月初児童数!X15</f>
        <v>0</v>
      </c>
      <c r="BB96" s="1">
        <f>月初児童数!Y15</f>
        <v>0</v>
      </c>
      <c r="BC96" s="1">
        <f>月初児童数!AA15</f>
        <v>0</v>
      </c>
      <c r="BD96" s="1">
        <f>月初児童数!AB15</f>
        <v>0</v>
      </c>
      <c r="BE96" s="1">
        <f>月初児童数!AC15</f>
        <v>0</v>
      </c>
      <c r="BF96" s="1">
        <f>月初児童数!AD15</f>
        <v>0</v>
      </c>
      <c r="BH96" s="157" t="s">
        <v>207</v>
      </c>
      <c r="BI96" s="203">
        <f t="shared" si="181"/>
        <v>0</v>
      </c>
      <c r="BJ96" s="203">
        <f t="shared" si="182"/>
        <v>0</v>
      </c>
      <c r="BK96" s="203">
        <f t="shared" si="183"/>
        <v>0</v>
      </c>
      <c r="BL96" s="203">
        <f t="shared" si="184"/>
        <v>0</v>
      </c>
      <c r="BM96" s="203">
        <f t="shared" si="185"/>
        <v>0</v>
      </c>
      <c r="BN96" s="203">
        <f t="shared" si="186"/>
        <v>0</v>
      </c>
      <c r="BO96" s="203">
        <f t="shared" si="187"/>
        <v>0</v>
      </c>
      <c r="BP96" s="203">
        <f t="shared" si="188"/>
        <v>0</v>
      </c>
    </row>
    <row r="97" spans="2:68" ht="18">
      <c r="B97" s="62" t="s">
        <v>278</v>
      </c>
      <c r="C97" s="64" t="s">
        <v>141</v>
      </c>
      <c r="D97" s="64" t="s">
        <v>300</v>
      </c>
      <c r="E97" s="242">
        <v>0.01</v>
      </c>
      <c r="P97" s="561" t="s">
        <v>207</v>
      </c>
      <c r="Q97" s="613" t="s">
        <v>79</v>
      </c>
      <c r="R97" s="614"/>
      <c r="S97" s="196">
        <f>'②③基本分（本園）'!M13</f>
        <v>0</v>
      </c>
      <c r="T97" s="196">
        <f>'②③基本分（本園）'!N13</f>
        <v>0</v>
      </c>
      <c r="U97" s="196">
        <f>'②③基本分（本園）'!O13</f>
        <v>0</v>
      </c>
      <c r="V97" s="196">
        <f>'②③基本分（本園）'!P13</f>
        <v>0</v>
      </c>
      <c r="W97" s="196">
        <f>'②③基本分（本園）'!Q13</f>
        <v>0</v>
      </c>
      <c r="X97" s="196">
        <f>'②③基本分（本園）'!R13</f>
        <v>0</v>
      </c>
      <c r="Y97" s="196">
        <f>'②③基本分（本園）'!S13</f>
        <v>0</v>
      </c>
      <c r="Z97" s="196">
        <f>'②③基本分（本園）'!T13</f>
        <v>0</v>
      </c>
      <c r="AB97" s="561" t="s">
        <v>207</v>
      </c>
      <c r="AC97" s="613" t="s">
        <v>79</v>
      </c>
      <c r="AD97" s="614"/>
      <c r="AE97" s="196">
        <f>'②③基本分（分園）'!M13</f>
        <v>0</v>
      </c>
      <c r="AF97" s="196">
        <f>'②③基本分（分園）'!N13</f>
        <v>0</v>
      </c>
      <c r="AG97" s="196">
        <f>'②③基本分（分園）'!O13</f>
        <v>0</v>
      </c>
      <c r="AH97" s="196">
        <f>'②③基本分（分園）'!P13</f>
        <v>0</v>
      </c>
      <c r="AI97" s="196">
        <f>'②③基本分（分園）'!Q13</f>
        <v>0</v>
      </c>
      <c r="AJ97" s="196">
        <f>'②③基本分（分園）'!R13</f>
        <v>0</v>
      </c>
      <c r="AK97" s="196">
        <f>'②③基本分（分園）'!S13</f>
        <v>0</v>
      </c>
      <c r="AL97" s="196">
        <f>'②③基本分（分園）'!T13</f>
        <v>0</v>
      </c>
      <c r="AN97" s="157" t="s">
        <v>208</v>
      </c>
      <c r="AO97" s="171">
        <f t="shared" ref="AO97:AV97" si="206">IFERROR(-AE122,0)</f>
        <v>0</v>
      </c>
      <c r="AP97" s="171">
        <f t="shared" si="206"/>
        <v>0</v>
      </c>
      <c r="AQ97" s="171">
        <f t="shared" si="206"/>
        <v>0</v>
      </c>
      <c r="AR97" s="171">
        <f t="shared" si="206"/>
        <v>0</v>
      </c>
      <c r="AS97" s="171">
        <f t="shared" si="206"/>
        <v>0</v>
      </c>
      <c r="AT97" s="171">
        <f t="shared" si="206"/>
        <v>0</v>
      </c>
      <c r="AU97" s="171">
        <f t="shared" si="206"/>
        <v>0</v>
      </c>
      <c r="AV97" s="171">
        <f t="shared" si="206"/>
        <v>0</v>
      </c>
      <c r="AX97" s="157" t="s">
        <v>208</v>
      </c>
      <c r="AY97" s="1">
        <f>月初児童数!V16</f>
        <v>0</v>
      </c>
      <c r="AZ97" s="1">
        <f>月初児童数!W16</f>
        <v>0</v>
      </c>
      <c r="BA97" s="1">
        <f>月初児童数!X16</f>
        <v>0</v>
      </c>
      <c r="BB97" s="1">
        <f>月初児童数!Y16</f>
        <v>0</v>
      </c>
      <c r="BC97" s="1">
        <f>月初児童数!AA16</f>
        <v>0</v>
      </c>
      <c r="BD97" s="1">
        <f>月初児童数!AB16</f>
        <v>0</v>
      </c>
      <c r="BE97" s="1">
        <f>月初児童数!AC16</f>
        <v>0</v>
      </c>
      <c r="BF97" s="1">
        <f>月初児童数!AD16</f>
        <v>0</v>
      </c>
      <c r="BH97" s="157" t="s">
        <v>208</v>
      </c>
      <c r="BI97" s="203">
        <f t="shared" si="181"/>
        <v>0</v>
      </c>
      <c r="BJ97" s="203">
        <f t="shared" si="182"/>
        <v>0</v>
      </c>
      <c r="BK97" s="203">
        <f t="shared" si="183"/>
        <v>0</v>
      </c>
      <c r="BL97" s="203">
        <f t="shared" si="184"/>
        <v>0</v>
      </c>
      <c r="BM97" s="203">
        <f t="shared" si="185"/>
        <v>0</v>
      </c>
      <c r="BN97" s="203">
        <f t="shared" si="186"/>
        <v>0</v>
      </c>
      <c r="BO97" s="203">
        <f t="shared" si="187"/>
        <v>0</v>
      </c>
      <c r="BP97" s="203">
        <f t="shared" si="188"/>
        <v>0</v>
      </c>
    </row>
    <row r="98" spans="2:68" ht="18">
      <c r="B98" s="62" t="s">
        <v>278</v>
      </c>
      <c r="C98" s="64" t="s">
        <v>142</v>
      </c>
      <c r="D98" s="64" t="s">
        <v>300</v>
      </c>
      <c r="E98" s="242">
        <v>0.01</v>
      </c>
      <c r="P98" s="706"/>
      <c r="Q98" s="613" t="s">
        <v>247</v>
      </c>
      <c r="R98" s="614"/>
      <c r="S98" s="196">
        <f>'②③基本分（本園）'!M29</f>
        <v>0</v>
      </c>
      <c r="T98" s="196">
        <f>'②③基本分（本園）'!N29</f>
        <v>0</v>
      </c>
      <c r="U98" s="196">
        <f>'②③基本分（本園）'!O29</f>
        <v>0</v>
      </c>
      <c r="V98" s="196">
        <f>'②③基本分（本園）'!P29</f>
        <v>0</v>
      </c>
      <c r="W98" s="196">
        <f>'②③基本分（本園）'!Q29</f>
        <v>0</v>
      </c>
      <c r="X98" s="196">
        <f>'②③基本分（本園）'!R29</f>
        <v>0</v>
      </c>
      <c r="Y98" s="196">
        <f>'②③基本分（本園）'!S29</f>
        <v>0</v>
      </c>
      <c r="Z98" s="196">
        <f>'②③基本分（本園）'!T29</f>
        <v>0</v>
      </c>
      <c r="AB98" s="706"/>
      <c r="AC98" s="613" t="s">
        <v>247</v>
      </c>
      <c r="AD98" s="614"/>
      <c r="AE98" s="196">
        <f>'②③基本分（分園）'!M29</f>
        <v>0</v>
      </c>
      <c r="AF98" s="196">
        <f>'②③基本分（分園）'!N29</f>
        <v>0</v>
      </c>
      <c r="AG98" s="196">
        <f>'②③基本分（分園）'!O29</f>
        <v>0</v>
      </c>
      <c r="AH98" s="196">
        <f>'②③基本分（分園）'!P29</f>
        <v>0</v>
      </c>
      <c r="AI98" s="196">
        <f>'②③基本分（分園）'!Q29</f>
        <v>0</v>
      </c>
      <c r="AJ98" s="196">
        <f>'②③基本分（分園）'!R29</f>
        <v>0</v>
      </c>
      <c r="AK98" s="196">
        <f>'②③基本分（分園）'!S29</f>
        <v>0</v>
      </c>
      <c r="AL98" s="196">
        <f>'②③基本分（分園）'!T29</f>
        <v>0</v>
      </c>
      <c r="AN98" s="157" t="s">
        <v>26</v>
      </c>
      <c r="AO98" s="171">
        <f t="shared" ref="AO98:AV98" si="207">IFERROR(-AE135,0)</f>
        <v>0</v>
      </c>
      <c r="AP98" s="171">
        <f t="shared" si="207"/>
        <v>0</v>
      </c>
      <c r="AQ98" s="171">
        <f t="shared" si="207"/>
        <v>0</v>
      </c>
      <c r="AR98" s="171">
        <f t="shared" si="207"/>
        <v>0</v>
      </c>
      <c r="AS98" s="171">
        <f t="shared" si="207"/>
        <v>0</v>
      </c>
      <c r="AT98" s="171">
        <f t="shared" si="207"/>
        <v>0</v>
      </c>
      <c r="AU98" s="171">
        <f t="shared" si="207"/>
        <v>0</v>
      </c>
      <c r="AV98" s="171">
        <f t="shared" si="207"/>
        <v>0</v>
      </c>
      <c r="AX98" s="157" t="s">
        <v>26</v>
      </c>
      <c r="AY98" s="1">
        <f>月初児童数!V17</f>
        <v>0</v>
      </c>
      <c r="AZ98" s="1">
        <f>月初児童数!W17</f>
        <v>0</v>
      </c>
      <c r="BA98" s="1">
        <f>月初児童数!X17</f>
        <v>0</v>
      </c>
      <c r="BB98" s="1">
        <f>月初児童数!Y17</f>
        <v>0</v>
      </c>
      <c r="BC98" s="1">
        <f>月初児童数!AA17</f>
        <v>0</v>
      </c>
      <c r="BD98" s="1">
        <f>月初児童数!AB17</f>
        <v>0</v>
      </c>
      <c r="BE98" s="1">
        <f>月初児童数!AC17</f>
        <v>0</v>
      </c>
      <c r="BF98" s="1">
        <f>月初児童数!AD17</f>
        <v>0</v>
      </c>
      <c r="BH98" s="157" t="s">
        <v>26</v>
      </c>
      <c r="BI98" s="203">
        <f t="shared" si="181"/>
        <v>0</v>
      </c>
      <c r="BJ98" s="203">
        <f t="shared" si="182"/>
        <v>0</v>
      </c>
      <c r="BK98" s="203">
        <f t="shared" si="183"/>
        <v>0</v>
      </c>
      <c r="BL98" s="203">
        <f t="shared" si="184"/>
        <v>0</v>
      </c>
      <c r="BM98" s="203">
        <f t="shared" si="185"/>
        <v>0</v>
      </c>
      <c r="BN98" s="203">
        <f t="shared" si="186"/>
        <v>0</v>
      </c>
      <c r="BO98" s="203">
        <f t="shared" si="187"/>
        <v>0</v>
      </c>
      <c r="BP98" s="203">
        <f t="shared" si="188"/>
        <v>0</v>
      </c>
    </row>
    <row r="99" spans="2:68" ht="18">
      <c r="B99" s="62" t="s">
        <v>278</v>
      </c>
      <c r="C99" s="64" t="s">
        <v>143</v>
      </c>
      <c r="D99" s="64" t="s">
        <v>300</v>
      </c>
      <c r="E99" s="242">
        <v>0.02</v>
      </c>
      <c r="P99" s="706"/>
      <c r="Q99" s="741" t="s">
        <v>216</v>
      </c>
      <c r="R99" s="33" t="s">
        <v>79</v>
      </c>
      <c r="S99" s="198"/>
      <c r="T99" s="196">
        <f>②③３歳!$I$12</f>
        <v>0</v>
      </c>
      <c r="U99" s="198"/>
      <c r="V99" s="198"/>
      <c r="W99" s="198"/>
      <c r="X99" s="196">
        <f>②③３歳!$I$12</f>
        <v>0</v>
      </c>
      <c r="Y99" s="198"/>
      <c r="Z99" s="198"/>
      <c r="AB99" s="706"/>
      <c r="AC99" s="741" t="s">
        <v>216</v>
      </c>
      <c r="AD99" s="33" t="s">
        <v>79</v>
      </c>
      <c r="AE99" s="198"/>
      <c r="AF99" s="196">
        <f>②③３歳!$I$12</f>
        <v>0</v>
      </c>
      <c r="AG99" s="198"/>
      <c r="AH99" s="198"/>
      <c r="AI99" s="198"/>
      <c r="AJ99" s="196">
        <f>②③３歳!$I$12</f>
        <v>0</v>
      </c>
      <c r="AK99" s="198"/>
      <c r="AL99" s="198"/>
      <c r="AN99" s="157" t="s">
        <v>27</v>
      </c>
      <c r="AO99" s="171">
        <f t="shared" ref="AO99:AV99" si="208">IFERROR(-AE148,0)</f>
        <v>0</v>
      </c>
      <c r="AP99" s="171">
        <f t="shared" si="208"/>
        <v>0</v>
      </c>
      <c r="AQ99" s="171">
        <f t="shared" si="208"/>
        <v>0</v>
      </c>
      <c r="AR99" s="171">
        <f t="shared" si="208"/>
        <v>0</v>
      </c>
      <c r="AS99" s="171">
        <f t="shared" si="208"/>
        <v>0</v>
      </c>
      <c r="AT99" s="171">
        <f t="shared" si="208"/>
        <v>0</v>
      </c>
      <c r="AU99" s="171">
        <f t="shared" si="208"/>
        <v>0</v>
      </c>
      <c r="AV99" s="171">
        <f t="shared" si="208"/>
        <v>0</v>
      </c>
      <c r="AX99" s="157" t="s">
        <v>27</v>
      </c>
      <c r="AY99" s="1">
        <f>月初児童数!V18</f>
        <v>0</v>
      </c>
      <c r="AZ99" s="1">
        <f>月初児童数!W18</f>
        <v>0</v>
      </c>
      <c r="BA99" s="1">
        <f>月初児童数!X18</f>
        <v>0</v>
      </c>
      <c r="BB99" s="1">
        <f>月初児童数!Y18</f>
        <v>0</v>
      </c>
      <c r="BC99" s="1">
        <f>月初児童数!AA18</f>
        <v>0</v>
      </c>
      <c r="BD99" s="1">
        <f>月初児童数!AB18</f>
        <v>0</v>
      </c>
      <c r="BE99" s="1">
        <f>月初児童数!AC18</f>
        <v>0</v>
      </c>
      <c r="BF99" s="1">
        <f>月初児童数!AD18</f>
        <v>0</v>
      </c>
      <c r="BH99" s="157" t="s">
        <v>27</v>
      </c>
      <c r="BI99" s="203">
        <f t="shared" si="181"/>
        <v>0</v>
      </c>
      <c r="BJ99" s="203">
        <f t="shared" si="182"/>
        <v>0</v>
      </c>
      <c r="BK99" s="203">
        <f t="shared" si="183"/>
        <v>0</v>
      </c>
      <c r="BL99" s="203">
        <f t="shared" si="184"/>
        <v>0</v>
      </c>
      <c r="BM99" s="203">
        <f t="shared" si="185"/>
        <v>0</v>
      </c>
      <c r="BN99" s="203">
        <f t="shared" si="186"/>
        <v>0</v>
      </c>
      <c r="BO99" s="203">
        <f t="shared" si="187"/>
        <v>0</v>
      </c>
      <c r="BP99" s="203">
        <f t="shared" si="188"/>
        <v>0</v>
      </c>
    </row>
    <row r="100" spans="2:68" ht="18">
      <c r="B100" s="62" t="s">
        <v>278</v>
      </c>
      <c r="C100" s="64" t="s">
        <v>120</v>
      </c>
      <c r="D100" s="64" t="s">
        <v>300</v>
      </c>
      <c r="E100" s="242">
        <v>0.02</v>
      </c>
      <c r="P100" s="706"/>
      <c r="Q100" s="742"/>
      <c r="R100" s="33" t="s">
        <v>247</v>
      </c>
      <c r="S100" s="198"/>
      <c r="T100" s="196">
        <f>②③３歳!$K$12</f>
        <v>0</v>
      </c>
      <c r="U100" s="198"/>
      <c r="V100" s="198"/>
      <c r="W100" s="198"/>
      <c r="X100" s="196">
        <f>②③３歳!$K$12</f>
        <v>0</v>
      </c>
      <c r="Y100" s="198"/>
      <c r="Z100" s="198"/>
      <c r="AB100" s="706"/>
      <c r="AC100" s="742"/>
      <c r="AD100" s="33" t="s">
        <v>247</v>
      </c>
      <c r="AE100" s="198"/>
      <c r="AF100" s="196">
        <f>②③３歳!$K$12</f>
        <v>0</v>
      </c>
      <c r="AG100" s="198"/>
      <c r="AH100" s="198"/>
      <c r="AI100" s="198"/>
      <c r="AJ100" s="196">
        <f>②③３歳!$K$12</f>
        <v>0</v>
      </c>
      <c r="AK100" s="198"/>
      <c r="AL100" s="198"/>
      <c r="AN100" s="157" t="s">
        <v>28</v>
      </c>
      <c r="AO100" s="171">
        <f t="shared" ref="AO100:AV100" si="209">IFERROR(-AE161,0)</f>
        <v>0</v>
      </c>
      <c r="AP100" s="171">
        <f t="shared" si="209"/>
        <v>0</v>
      </c>
      <c r="AQ100" s="171">
        <f t="shared" si="209"/>
        <v>0</v>
      </c>
      <c r="AR100" s="171">
        <f t="shared" si="209"/>
        <v>0</v>
      </c>
      <c r="AS100" s="171">
        <f t="shared" si="209"/>
        <v>0</v>
      </c>
      <c r="AT100" s="171">
        <f t="shared" si="209"/>
        <v>0</v>
      </c>
      <c r="AU100" s="171">
        <f t="shared" si="209"/>
        <v>0</v>
      </c>
      <c r="AV100" s="171">
        <f t="shared" si="209"/>
        <v>0</v>
      </c>
      <c r="AX100" s="157" t="s">
        <v>28</v>
      </c>
      <c r="AY100" s="1">
        <f>月初児童数!V19</f>
        <v>0</v>
      </c>
      <c r="AZ100" s="1">
        <f>月初児童数!W19</f>
        <v>0</v>
      </c>
      <c r="BA100" s="1">
        <f>月初児童数!X19</f>
        <v>0</v>
      </c>
      <c r="BB100" s="1">
        <f>月初児童数!Y19</f>
        <v>0</v>
      </c>
      <c r="BC100" s="1">
        <f>月初児童数!AA19</f>
        <v>0</v>
      </c>
      <c r="BD100" s="1">
        <f>月初児童数!AB19</f>
        <v>0</v>
      </c>
      <c r="BE100" s="1">
        <f>月初児童数!AC19</f>
        <v>0</v>
      </c>
      <c r="BF100" s="1">
        <f>月初児童数!AD19</f>
        <v>0</v>
      </c>
      <c r="BH100" s="157" t="s">
        <v>28</v>
      </c>
      <c r="BI100" s="203">
        <f t="shared" si="181"/>
        <v>0</v>
      </c>
      <c r="BJ100" s="203">
        <f t="shared" si="182"/>
        <v>0</v>
      </c>
      <c r="BK100" s="203">
        <f t="shared" si="183"/>
        <v>0</v>
      </c>
      <c r="BL100" s="203">
        <f t="shared" si="184"/>
        <v>0</v>
      </c>
      <c r="BM100" s="203">
        <f t="shared" si="185"/>
        <v>0</v>
      </c>
      <c r="BN100" s="203">
        <f t="shared" si="186"/>
        <v>0</v>
      </c>
      <c r="BO100" s="203">
        <f t="shared" si="187"/>
        <v>0</v>
      </c>
      <c r="BP100" s="203">
        <f t="shared" si="188"/>
        <v>0</v>
      </c>
    </row>
    <row r="101" spans="2:68" ht="18" customHeight="1">
      <c r="B101" s="62" t="s">
        <v>278</v>
      </c>
      <c r="C101" s="64" t="s">
        <v>121</v>
      </c>
      <c r="D101" s="64" t="s">
        <v>300</v>
      </c>
      <c r="E101" s="242">
        <v>0.02</v>
      </c>
      <c r="P101" s="706"/>
      <c r="Q101" s="747" t="s">
        <v>602</v>
      </c>
      <c r="R101" s="33" t="s">
        <v>79</v>
      </c>
      <c r="S101" s="196">
        <f>②③４歳!I12</f>
        <v>0</v>
      </c>
      <c r="T101" s="198"/>
      <c r="U101" s="198"/>
      <c r="V101" s="198"/>
      <c r="W101" s="196">
        <f>②③４歳!I12</f>
        <v>0</v>
      </c>
      <c r="X101" s="198"/>
      <c r="Y101" s="198"/>
      <c r="Z101" s="198"/>
      <c r="AB101" s="706"/>
      <c r="AC101" s="748" t="s">
        <v>602</v>
      </c>
      <c r="AD101" s="33" t="s">
        <v>79</v>
      </c>
      <c r="AE101" s="196">
        <f>②③４歳!I12</f>
        <v>0</v>
      </c>
      <c r="AF101" s="198"/>
      <c r="AG101" s="198"/>
      <c r="AH101" s="198"/>
      <c r="AI101" s="196">
        <f>②③４歳!I12</f>
        <v>0</v>
      </c>
      <c r="AJ101" s="198"/>
      <c r="AK101" s="198"/>
      <c r="AL101" s="198"/>
      <c r="AX101" s="157" t="s">
        <v>398</v>
      </c>
      <c r="AY101" s="1">
        <f>SUM(AY89:AY100)</f>
        <v>0</v>
      </c>
      <c r="AZ101" s="1">
        <f t="shared" ref="AZ101" si="210">SUM(AZ89:AZ100)</f>
        <v>0</v>
      </c>
      <c r="BA101" s="1">
        <f t="shared" ref="BA101" si="211">SUM(BA89:BA100)</f>
        <v>0</v>
      </c>
      <c r="BB101" s="1">
        <f t="shared" ref="BB101" si="212">SUM(BB89:BB100)</f>
        <v>0</v>
      </c>
      <c r="BC101" s="1">
        <f t="shared" ref="BC101" si="213">SUM(BC89:BC100)</f>
        <v>0</v>
      </c>
      <c r="BD101" s="1">
        <f t="shared" ref="BD101" si="214">SUM(BD89:BD100)</f>
        <v>0</v>
      </c>
      <c r="BE101" s="1">
        <f t="shared" ref="BE101" si="215">SUM(BE89:BE100)</f>
        <v>0</v>
      </c>
      <c r="BF101" s="1">
        <f t="shared" ref="BF101" si="216">SUM(BF89:BF100)</f>
        <v>0</v>
      </c>
      <c r="BH101" s="157" t="s">
        <v>398</v>
      </c>
      <c r="BI101" s="203">
        <f>SUM(BI89:BI100)</f>
        <v>0</v>
      </c>
      <c r="BJ101" s="203">
        <f t="shared" ref="BJ101" si="217">SUM(BJ89:BJ100)</f>
        <v>0</v>
      </c>
      <c r="BK101" s="203">
        <f t="shared" ref="BK101" si="218">SUM(BK89:BK100)</f>
        <v>0</v>
      </c>
      <c r="BL101" s="203">
        <f t="shared" ref="BL101" si="219">SUM(BL89:BL100)</f>
        <v>0</v>
      </c>
      <c r="BM101" s="203">
        <f t="shared" ref="BM101" si="220">SUM(BM89:BM100)</f>
        <v>0</v>
      </c>
      <c r="BN101" s="203">
        <f t="shared" ref="BN101" si="221">SUM(BN89:BN100)</f>
        <v>0</v>
      </c>
      <c r="BO101" s="203">
        <f t="shared" ref="BO101" si="222">SUM(BO89:BO100)</f>
        <v>0</v>
      </c>
      <c r="BP101" s="203">
        <f t="shared" ref="BP101" si="223">SUM(BP89:BP100)</f>
        <v>0</v>
      </c>
    </row>
    <row r="102" spans="2:68">
      <c r="B102" s="62" t="s">
        <v>278</v>
      </c>
      <c r="C102" s="62" t="s">
        <v>122</v>
      </c>
      <c r="D102" s="64" t="s">
        <v>300</v>
      </c>
      <c r="E102" s="242">
        <v>0.02</v>
      </c>
      <c r="P102" s="706"/>
      <c r="Q102" s="742"/>
      <c r="R102" s="33" t="s">
        <v>247</v>
      </c>
      <c r="S102" s="196">
        <f>②③４歳!K12</f>
        <v>0</v>
      </c>
      <c r="T102" s="198"/>
      <c r="U102" s="198"/>
      <c r="V102" s="198"/>
      <c r="W102" s="196">
        <f>②③４歳!K12</f>
        <v>0</v>
      </c>
      <c r="X102" s="198"/>
      <c r="Y102" s="198"/>
      <c r="Z102" s="198"/>
      <c r="AB102" s="706"/>
      <c r="AC102" s="749"/>
      <c r="AD102" s="33" t="s">
        <v>247</v>
      </c>
      <c r="AE102" s="196">
        <f>②③４歳!K12</f>
        <v>0</v>
      </c>
      <c r="AF102" s="198"/>
      <c r="AG102" s="198"/>
      <c r="AH102" s="198"/>
      <c r="AI102" s="196">
        <f>②③４歳!K12</f>
        <v>0</v>
      </c>
      <c r="AJ102" s="198"/>
      <c r="AK102" s="198"/>
      <c r="AL102" s="198"/>
    </row>
    <row r="103" spans="2:68">
      <c r="B103" s="62" t="s">
        <v>278</v>
      </c>
      <c r="C103" s="62" t="s">
        <v>123</v>
      </c>
      <c r="D103" s="64" t="s">
        <v>300</v>
      </c>
      <c r="E103" s="242">
        <v>0.02</v>
      </c>
      <c r="P103" s="706"/>
      <c r="Q103" s="741" t="s">
        <v>320</v>
      </c>
      <c r="R103" s="33" t="s">
        <v>79</v>
      </c>
      <c r="S103" s="196">
        <f>②③夜間!$K$33</f>
        <v>0</v>
      </c>
      <c r="T103" s="196">
        <f>②③夜間!$K$33</f>
        <v>0</v>
      </c>
      <c r="U103" s="196">
        <f>②③夜間!$K$35</f>
        <v>0</v>
      </c>
      <c r="V103" s="196">
        <f>②③夜間!$K$35</f>
        <v>0</v>
      </c>
      <c r="W103" s="196">
        <f>②③夜間!$K$33</f>
        <v>0</v>
      </c>
      <c r="X103" s="196">
        <f>②③夜間!$K$33</f>
        <v>0</v>
      </c>
      <c r="Y103" s="196">
        <f>②③夜間!$K$35</f>
        <v>0</v>
      </c>
      <c r="Z103" s="196">
        <f>②③夜間!$K$35</f>
        <v>0</v>
      </c>
      <c r="AB103" s="706"/>
      <c r="AC103" s="741" t="s">
        <v>320</v>
      </c>
      <c r="AD103" s="33" t="s">
        <v>79</v>
      </c>
      <c r="AE103" s="196">
        <f>②③夜間!$K$33</f>
        <v>0</v>
      </c>
      <c r="AF103" s="196">
        <f>②③夜間!$K$33</f>
        <v>0</v>
      </c>
      <c r="AG103" s="196">
        <f>②③夜間!$K$35</f>
        <v>0</v>
      </c>
      <c r="AH103" s="196">
        <f>②③夜間!$K$35</f>
        <v>0</v>
      </c>
      <c r="AI103" s="196">
        <f>②③夜間!$K$33</f>
        <v>0</v>
      </c>
      <c r="AJ103" s="196">
        <f>②③夜間!$K$33</f>
        <v>0</v>
      </c>
      <c r="AK103" s="196">
        <f>②③夜間!$K$35</f>
        <v>0</v>
      </c>
      <c r="AL103" s="196">
        <f>②③夜間!$K$35</f>
        <v>0</v>
      </c>
      <c r="BM103" s="587" t="s">
        <v>419</v>
      </c>
      <c r="BN103" s="588"/>
      <c r="BO103" s="593">
        <f>SUM(BI51:BP51)+SUM(BI67:BP67)</f>
        <v>0</v>
      </c>
      <c r="BP103" s="594"/>
    </row>
    <row r="104" spans="2:68">
      <c r="B104" s="62" t="s">
        <v>278</v>
      </c>
      <c r="C104" s="62" t="s">
        <v>124</v>
      </c>
      <c r="D104" s="64" t="s">
        <v>300</v>
      </c>
      <c r="E104" s="242">
        <v>0.02</v>
      </c>
      <c r="P104" s="706"/>
      <c r="Q104" s="742"/>
      <c r="R104" s="33" t="s">
        <v>247</v>
      </c>
      <c r="S104" s="196">
        <f>②③夜間!$M$33</f>
        <v>0</v>
      </c>
      <c r="T104" s="196">
        <f>②③夜間!$M$33</f>
        <v>0</v>
      </c>
      <c r="U104" s="196">
        <f>②③夜間!$M$35</f>
        <v>0</v>
      </c>
      <c r="V104" s="196">
        <f>②③夜間!$M$35</f>
        <v>0</v>
      </c>
      <c r="W104" s="196">
        <f>②③夜間!$M$33</f>
        <v>0</v>
      </c>
      <c r="X104" s="196">
        <f>②③夜間!$M$33</f>
        <v>0</v>
      </c>
      <c r="Y104" s="196">
        <f>②③夜間!$M$35</f>
        <v>0</v>
      </c>
      <c r="Z104" s="196">
        <f>②③夜間!$M$35</f>
        <v>0</v>
      </c>
      <c r="AB104" s="706"/>
      <c r="AC104" s="742"/>
      <c r="AD104" s="33" t="s">
        <v>247</v>
      </c>
      <c r="AE104" s="196">
        <f>②③夜間!$M$33</f>
        <v>0</v>
      </c>
      <c r="AF104" s="196">
        <f>②③夜間!$M$33</f>
        <v>0</v>
      </c>
      <c r="AG104" s="196">
        <f>②③夜間!$M$35</f>
        <v>0</v>
      </c>
      <c r="AH104" s="196">
        <f>②③夜間!$M$35</f>
        <v>0</v>
      </c>
      <c r="AI104" s="196">
        <f>②③夜間!$M$33</f>
        <v>0</v>
      </c>
      <c r="AJ104" s="196">
        <f>②③夜間!$M$33</f>
        <v>0</v>
      </c>
      <c r="AK104" s="196">
        <f>②③夜間!$M$35</f>
        <v>0</v>
      </c>
      <c r="AL104" s="196">
        <f>②③夜間!$M$35</f>
        <v>0</v>
      </c>
      <c r="BM104" s="587" t="s">
        <v>420</v>
      </c>
      <c r="BN104" s="588"/>
      <c r="BO104" s="593">
        <f>SUM(BI85:BP85)+SUM(BI101:BP101)</f>
        <v>0</v>
      </c>
      <c r="BP104" s="594"/>
    </row>
    <row r="105" spans="2:68">
      <c r="B105" s="62" t="s">
        <v>278</v>
      </c>
      <c r="C105" s="62" t="s">
        <v>125</v>
      </c>
      <c r="D105" s="64" t="s">
        <v>300</v>
      </c>
      <c r="E105" s="242">
        <v>0.02</v>
      </c>
      <c r="P105" s="706"/>
      <c r="Q105" s="613" t="s">
        <v>29</v>
      </c>
      <c r="R105" s="614"/>
      <c r="S105" s="196">
        <f t="shared" ref="S105:Z105" si="224">SUM(S97:S104)</f>
        <v>0</v>
      </c>
      <c r="T105" s="196">
        <f t="shared" si="224"/>
        <v>0</v>
      </c>
      <c r="U105" s="196">
        <f t="shared" si="224"/>
        <v>0</v>
      </c>
      <c r="V105" s="196">
        <f t="shared" si="224"/>
        <v>0</v>
      </c>
      <c r="W105" s="196">
        <f t="shared" si="224"/>
        <v>0</v>
      </c>
      <c r="X105" s="196">
        <f t="shared" si="224"/>
        <v>0</v>
      </c>
      <c r="Y105" s="196">
        <f t="shared" si="224"/>
        <v>0</v>
      </c>
      <c r="Z105" s="196">
        <f t="shared" si="224"/>
        <v>0</v>
      </c>
      <c r="AB105" s="706"/>
      <c r="AC105" s="613" t="s">
        <v>29</v>
      </c>
      <c r="AD105" s="614"/>
      <c r="AE105" s="196">
        <f t="shared" ref="AE105:AL105" si="225">SUM(AE97:AE104)</f>
        <v>0</v>
      </c>
      <c r="AF105" s="196">
        <f t="shared" si="225"/>
        <v>0</v>
      </c>
      <c r="AG105" s="196">
        <f t="shared" si="225"/>
        <v>0</v>
      </c>
      <c r="AH105" s="196">
        <f t="shared" si="225"/>
        <v>0</v>
      </c>
      <c r="AI105" s="196">
        <f t="shared" si="225"/>
        <v>0</v>
      </c>
      <c r="AJ105" s="196">
        <f t="shared" si="225"/>
        <v>0</v>
      </c>
      <c r="AK105" s="196">
        <f t="shared" si="225"/>
        <v>0</v>
      </c>
      <c r="AL105" s="196">
        <f t="shared" si="225"/>
        <v>0</v>
      </c>
    </row>
    <row r="106" spans="2:68">
      <c r="B106" s="62" t="s">
        <v>278</v>
      </c>
      <c r="C106" s="62" t="s">
        <v>126</v>
      </c>
      <c r="D106" s="64" t="s">
        <v>300</v>
      </c>
      <c r="E106" s="242">
        <v>0.02</v>
      </c>
      <c r="P106" s="706"/>
      <c r="Q106" s="613" t="s">
        <v>318</v>
      </c>
      <c r="R106" s="614"/>
      <c r="S106" s="199" t="str">
        <f>$K$19</f>
        <v/>
      </c>
      <c r="T106" s="199" t="str">
        <f t="shared" ref="T106:Z106" si="226">$K$19</f>
        <v/>
      </c>
      <c r="U106" s="199" t="str">
        <f t="shared" si="226"/>
        <v/>
      </c>
      <c r="V106" s="199" t="str">
        <f t="shared" si="226"/>
        <v/>
      </c>
      <c r="W106" s="199" t="str">
        <f t="shared" si="226"/>
        <v/>
      </c>
      <c r="X106" s="199" t="str">
        <f t="shared" si="226"/>
        <v/>
      </c>
      <c r="Y106" s="199" t="str">
        <f t="shared" si="226"/>
        <v/>
      </c>
      <c r="Z106" s="199" t="str">
        <f t="shared" si="226"/>
        <v/>
      </c>
      <c r="AB106" s="706"/>
      <c r="AC106" s="613" t="s">
        <v>318</v>
      </c>
      <c r="AD106" s="614"/>
      <c r="AE106" s="199" t="str">
        <f>$K$19</f>
        <v/>
      </c>
      <c r="AF106" s="199" t="str">
        <f t="shared" ref="AF106:AL106" si="227">$K$19</f>
        <v/>
      </c>
      <c r="AG106" s="199" t="str">
        <f t="shared" si="227"/>
        <v/>
      </c>
      <c r="AH106" s="199" t="str">
        <f t="shared" si="227"/>
        <v/>
      </c>
      <c r="AI106" s="199" t="str">
        <f t="shared" si="227"/>
        <v/>
      </c>
      <c r="AJ106" s="199" t="str">
        <f t="shared" si="227"/>
        <v/>
      </c>
      <c r="AK106" s="199" t="str">
        <f t="shared" si="227"/>
        <v/>
      </c>
      <c r="AL106" s="199" t="str">
        <f t="shared" si="227"/>
        <v/>
      </c>
    </row>
    <row r="107" spans="2:68">
      <c r="B107" s="62" t="s">
        <v>278</v>
      </c>
      <c r="C107" s="62" t="s">
        <v>127</v>
      </c>
      <c r="D107" s="64" t="s">
        <v>300</v>
      </c>
      <c r="E107" s="242">
        <v>0.02</v>
      </c>
      <c r="P107" s="706"/>
      <c r="Q107" s="745" t="s">
        <v>323</v>
      </c>
      <c r="R107" s="746"/>
      <c r="S107" s="200">
        <f t="shared" ref="S107:Z107" si="228">IFERROR(ROUNDDOWN(S105*S106,-1),0)</f>
        <v>0</v>
      </c>
      <c r="T107" s="200">
        <f t="shared" si="228"/>
        <v>0</v>
      </c>
      <c r="U107" s="200">
        <f t="shared" si="228"/>
        <v>0</v>
      </c>
      <c r="V107" s="200">
        <f t="shared" si="228"/>
        <v>0</v>
      </c>
      <c r="W107" s="200">
        <f t="shared" si="228"/>
        <v>0</v>
      </c>
      <c r="X107" s="200">
        <f t="shared" si="228"/>
        <v>0</v>
      </c>
      <c r="Y107" s="200">
        <f t="shared" si="228"/>
        <v>0</v>
      </c>
      <c r="Z107" s="200">
        <f t="shared" si="228"/>
        <v>0</v>
      </c>
      <c r="AB107" s="706"/>
      <c r="AC107" s="745" t="s">
        <v>323</v>
      </c>
      <c r="AD107" s="746"/>
      <c r="AE107" s="200">
        <f t="shared" ref="AE107:AL107" si="229">IFERROR(ROUNDDOWN(AE105*AE106,-1),0)</f>
        <v>0</v>
      </c>
      <c r="AF107" s="200">
        <f t="shared" si="229"/>
        <v>0</v>
      </c>
      <c r="AG107" s="200">
        <f t="shared" si="229"/>
        <v>0</v>
      </c>
      <c r="AH107" s="200">
        <f t="shared" si="229"/>
        <v>0</v>
      </c>
      <c r="AI107" s="200">
        <f t="shared" si="229"/>
        <v>0</v>
      </c>
      <c r="AJ107" s="200">
        <f t="shared" si="229"/>
        <v>0</v>
      </c>
      <c r="AK107" s="200">
        <f t="shared" si="229"/>
        <v>0</v>
      </c>
      <c r="AL107" s="200">
        <f t="shared" si="229"/>
        <v>0</v>
      </c>
    </row>
    <row r="108" spans="2:68" ht="16.5" customHeight="1">
      <c r="B108" s="62" t="s">
        <v>278</v>
      </c>
      <c r="C108" s="62" t="s">
        <v>128</v>
      </c>
      <c r="D108" s="64" t="s">
        <v>300</v>
      </c>
      <c r="E108" s="242">
        <v>0.02</v>
      </c>
      <c r="P108" s="706"/>
      <c r="Q108" s="743" t="s">
        <v>341</v>
      </c>
      <c r="R108" s="744"/>
      <c r="S108" s="201">
        <f t="shared" ref="S108:Z108" si="230">IFERROR(ROUND(S107*(S97+S99+S101+S103)/S105,0),0)</f>
        <v>0</v>
      </c>
      <c r="T108" s="201">
        <f t="shared" si="230"/>
        <v>0</v>
      </c>
      <c r="U108" s="201">
        <f t="shared" si="230"/>
        <v>0</v>
      </c>
      <c r="V108" s="201">
        <f t="shared" si="230"/>
        <v>0</v>
      </c>
      <c r="W108" s="201">
        <f t="shared" si="230"/>
        <v>0</v>
      </c>
      <c r="X108" s="201">
        <f t="shared" si="230"/>
        <v>0</v>
      </c>
      <c r="Y108" s="201">
        <f t="shared" si="230"/>
        <v>0</v>
      </c>
      <c r="Z108" s="201">
        <f t="shared" si="230"/>
        <v>0</v>
      </c>
      <c r="AB108" s="706"/>
      <c r="AC108" s="743" t="s">
        <v>341</v>
      </c>
      <c r="AD108" s="744"/>
      <c r="AE108" s="201">
        <f t="shared" ref="AE108:AL108" si="231">IFERROR(ROUND(AE107*(AE97+AE99+AE101+AE103)/AE105,0),0)</f>
        <v>0</v>
      </c>
      <c r="AF108" s="201">
        <f t="shared" si="231"/>
        <v>0</v>
      </c>
      <c r="AG108" s="201">
        <f t="shared" si="231"/>
        <v>0</v>
      </c>
      <c r="AH108" s="201">
        <f t="shared" si="231"/>
        <v>0</v>
      </c>
      <c r="AI108" s="201">
        <f t="shared" si="231"/>
        <v>0</v>
      </c>
      <c r="AJ108" s="201">
        <f t="shared" si="231"/>
        <v>0</v>
      </c>
      <c r="AK108" s="201">
        <f t="shared" si="231"/>
        <v>0</v>
      </c>
      <c r="AL108" s="201">
        <f t="shared" si="231"/>
        <v>0</v>
      </c>
    </row>
    <row r="109" spans="2:68" ht="16.5" customHeight="1">
      <c r="B109" s="62" t="s">
        <v>278</v>
      </c>
      <c r="C109" s="62" t="s">
        <v>129</v>
      </c>
      <c r="D109" s="64" t="s">
        <v>300</v>
      </c>
      <c r="E109" s="242">
        <v>0.02</v>
      </c>
      <c r="P109" s="567"/>
      <c r="Q109" s="743" t="s">
        <v>342</v>
      </c>
      <c r="R109" s="744"/>
      <c r="S109" s="201">
        <f t="shared" ref="S109:Z109" si="232">IFERROR(S107-S108,0)</f>
        <v>0</v>
      </c>
      <c r="T109" s="201">
        <f t="shared" si="232"/>
        <v>0</v>
      </c>
      <c r="U109" s="201">
        <f t="shared" si="232"/>
        <v>0</v>
      </c>
      <c r="V109" s="201">
        <f t="shared" si="232"/>
        <v>0</v>
      </c>
      <c r="W109" s="201">
        <f t="shared" si="232"/>
        <v>0</v>
      </c>
      <c r="X109" s="201">
        <f t="shared" si="232"/>
        <v>0</v>
      </c>
      <c r="Y109" s="201">
        <f t="shared" si="232"/>
        <v>0</v>
      </c>
      <c r="Z109" s="201">
        <f t="shared" si="232"/>
        <v>0</v>
      </c>
      <c r="AB109" s="567"/>
      <c r="AC109" s="743" t="s">
        <v>342</v>
      </c>
      <c r="AD109" s="744"/>
      <c r="AE109" s="201">
        <f t="shared" ref="AE109:AL109" si="233">IFERROR(AE107-AE108,0)</f>
        <v>0</v>
      </c>
      <c r="AF109" s="201">
        <f t="shared" si="233"/>
        <v>0</v>
      </c>
      <c r="AG109" s="201">
        <f t="shared" si="233"/>
        <v>0</v>
      </c>
      <c r="AH109" s="201">
        <f t="shared" si="233"/>
        <v>0</v>
      </c>
      <c r="AI109" s="201">
        <f t="shared" si="233"/>
        <v>0</v>
      </c>
      <c r="AJ109" s="201">
        <f t="shared" si="233"/>
        <v>0</v>
      </c>
      <c r="AK109" s="201">
        <f t="shared" si="233"/>
        <v>0</v>
      </c>
      <c r="AL109" s="201">
        <f t="shared" si="233"/>
        <v>0</v>
      </c>
    </row>
    <row r="110" spans="2:68">
      <c r="B110" s="62" t="s">
        <v>278</v>
      </c>
      <c r="C110" s="62" t="s">
        <v>130</v>
      </c>
      <c r="D110" s="64" t="s">
        <v>300</v>
      </c>
      <c r="E110" s="242">
        <v>0.02</v>
      </c>
      <c r="P110" s="561" t="s">
        <v>208</v>
      </c>
      <c r="Q110" s="613" t="s">
        <v>79</v>
      </c>
      <c r="R110" s="614"/>
      <c r="S110" s="196">
        <f>'②③基本分（本園）'!M14</f>
        <v>0</v>
      </c>
      <c r="T110" s="196">
        <f>'②③基本分（本園）'!N14</f>
        <v>0</v>
      </c>
      <c r="U110" s="196">
        <f>'②③基本分（本園）'!O14</f>
        <v>0</v>
      </c>
      <c r="V110" s="196">
        <f>'②③基本分（本園）'!P14</f>
        <v>0</v>
      </c>
      <c r="W110" s="196">
        <f>'②③基本分（本園）'!Q14</f>
        <v>0</v>
      </c>
      <c r="X110" s="196">
        <f>'②③基本分（本園）'!R14</f>
        <v>0</v>
      </c>
      <c r="Y110" s="196">
        <f>'②③基本分（本園）'!S14</f>
        <v>0</v>
      </c>
      <c r="Z110" s="196">
        <f>'②③基本分（本園）'!T14</f>
        <v>0</v>
      </c>
      <c r="AB110" s="561" t="s">
        <v>208</v>
      </c>
      <c r="AC110" s="613" t="s">
        <v>79</v>
      </c>
      <c r="AD110" s="614"/>
      <c r="AE110" s="196">
        <f>'②③基本分（分園）'!M14</f>
        <v>0</v>
      </c>
      <c r="AF110" s="196">
        <f>'②③基本分（分園）'!N14</f>
        <v>0</v>
      </c>
      <c r="AG110" s="196">
        <f>'②③基本分（分園）'!O14</f>
        <v>0</v>
      </c>
      <c r="AH110" s="196">
        <f>'②③基本分（分園）'!P14</f>
        <v>0</v>
      </c>
      <c r="AI110" s="196">
        <f>'②③基本分（分園）'!Q14</f>
        <v>0</v>
      </c>
      <c r="AJ110" s="196">
        <f>'②③基本分（分園）'!R14</f>
        <v>0</v>
      </c>
      <c r="AK110" s="196">
        <f>'②③基本分（分園）'!S14</f>
        <v>0</v>
      </c>
      <c r="AL110" s="196">
        <f>'②③基本分（分園）'!T14</f>
        <v>0</v>
      </c>
    </row>
    <row r="111" spans="2:68">
      <c r="B111" s="62" t="s">
        <v>278</v>
      </c>
      <c r="C111" s="62" t="s">
        <v>131</v>
      </c>
      <c r="D111" s="64" t="s">
        <v>300</v>
      </c>
      <c r="E111" s="242">
        <v>0.02</v>
      </c>
      <c r="P111" s="706"/>
      <c r="Q111" s="613" t="s">
        <v>247</v>
      </c>
      <c r="R111" s="614"/>
      <c r="S111" s="196">
        <f>'②③基本分（本園）'!M30</f>
        <v>0</v>
      </c>
      <c r="T111" s="196">
        <f>'②③基本分（本園）'!N30</f>
        <v>0</v>
      </c>
      <c r="U111" s="196">
        <f>'②③基本分（本園）'!O30</f>
        <v>0</v>
      </c>
      <c r="V111" s="196">
        <f>'②③基本分（本園）'!P30</f>
        <v>0</v>
      </c>
      <c r="W111" s="196">
        <f>'②③基本分（本園）'!Q30</f>
        <v>0</v>
      </c>
      <c r="X111" s="196">
        <f>'②③基本分（本園）'!R30</f>
        <v>0</v>
      </c>
      <c r="Y111" s="196">
        <f>'②③基本分（本園）'!S30</f>
        <v>0</v>
      </c>
      <c r="Z111" s="196">
        <f>'②③基本分（本園）'!T30</f>
        <v>0</v>
      </c>
      <c r="AB111" s="706"/>
      <c r="AC111" s="613" t="s">
        <v>247</v>
      </c>
      <c r="AD111" s="614"/>
      <c r="AE111" s="196">
        <f>'②③基本分（分園）'!M30</f>
        <v>0</v>
      </c>
      <c r="AF111" s="196">
        <f>'②③基本分（分園）'!N30</f>
        <v>0</v>
      </c>
      <c r="AG111" s="196">
        <f>'②③基本分（分園）'!O30</f>
        <v>0</v>
      </c>
      <c r="AH111" s="196">
        <f>'②③基本分（分園）'!P30</f>
        <v>0</v>
      </c>
      <c r="AI111" s="196">
        <f>'②③基本分（分園）'!Q30</f>
        <v>0</v>
      </c>
      <c r="AJ111" s="196">
        <f>'②③基本分（分園）'!R30</f>
        <v>0</v>
      </c>
      <c r="AK111" s="196">
        <f>'②③基本分（分園）'!S30</f>
        <v>0</v>
      </c>
      <c r="AL111" s="196">
        <f>'②③基本分（分園）'!T30</f>
        <v>0</v>
      </c>
    </row>
    <row r="112" spans="2:68">
      <c r="B112" s="62" t="s">
        <v>278</v>
      </c>
      <c r="C112" s="62" t="s">
        <v>345</v>
      </c>
      <c r="D112" s="64" t="s">
        <v>300</v>
      </c>
      <c r="E112" s="242">
        <v>0.02</v>
      </c>
      <c r="P112" s="706"/>
      <c r="Q112" s="741" t="s">
        <v>216</v>
      </c>
      <c r="R112" s="33" t="s">
        <v>79</v>
      </c>
      <c r="S112" s="198"/>
      <c r="T112" s="196">
        <f>②③３歳!$I$13</f>
        <v>0</v>
      </c>
      <c r="U112" s="198"/>
      <c r="V112" s="198"/>
      <c r="W112" s="198"/>
      <c r="X112" s="196">
        <f>②③３歳!$I$13</f>
        <v>0</v>
      </c>
      <c r="Y112" s="198"/>
      <c r="Z112" s="198"/>
      <c r="AB112" s="706"/>
      <c r="AC112" s="741" t="s">
        <v>216</v>
      </c>
      <c r="AD112" s="33" t="s">
        <v>79</v>
      </c>
      <c r="AE112" s="198"/>
      <c r="AF112" s="196">
        <f>②③３歳!$I$13</f>
        <v>0</v>
      </c>
      <c r="AG112" s="198"/>
      <c r="AH112" s="198"/>
      <c r="AI112" s="198"/>
      <c r="AJ112" s="196">
        <f>②③３歳!$I$13</f>
        <v>0</v>
      </c>
      <c r="AK112" s="198"/>
      <c r="AL112" s="198"/>
    </row>
    <row r="113" spans="2:38">
      <c r="B113" s="62" t="s">
        <v>279</v>
      </c>
      <c r="C113" s="64" t="s">
        <v>535</v>
      </c>
      <c r="D113" s="64" t="s">
        <v>300</v>
      </c>
      <c r="E113" s="242">
        <v>0.01</v>
      </c>
      <c r="P113" s="706"/>
      <c r="Q113" s="742"/>
      <c r="R113" s="33" t="s">
        <v>247</v>
      </c>
      <c r="S113" s="198"/>
      <c r="T113" s="196">
        <f>②③３歳!$K$13</f>
        <v>0</v>
      </c>
      <c r="U113" s="198"/>
      <c r="V113" s="198"/>
      <c r="W113" s="198"/>
      <c r="X113" s="196">
        <f>②③３歳!$K$13</f>
        <v>0</v>
      </c>
      <c r="Y113" s="198"/>
      <c r="Z113" s="198"/>
      <c r="AB113" s="706"/>
      <c r="AC113" s="742"/>
      <c r="AD113" s="33" t="s">
        <v>247</v>
      </c>
      <c r="AE113" s="198"/>
      <c r="AF113" s="196">
        <f>②③３歳!$K$13</f>
        <v>0</v>
      </c>
      <c r="AG113" s="198"/>
      <c r="AH113" s="198"/>
      <c r="AI113" s="198"/>
      <c r="AJ113" s="196">
        <f>②③３歳!$K$13</f>
        <v>0</v>
      </c>
      <c r="AK113" s="198"/>
      <c r="AL113" s="198"/>
    </row>
    <row r="114" spans="2:38" ht="16.5" customHeight="1">
      <c r="B114" s="62" t="s">
        <v>279</v>
      </c>
      <c r="C114" s="64" t="s">
        <v>464</v>
      </c>
      <c r="D114" s="64" t="s">
        <v>300</v>
      </c>
      <c r="E114" s="242">
        <v>0.01</v>
      </c>
      <c r="P114" s="706"/>
      <c r="Q114" s="747" t="s">
        <v>602</v>
      </c>
      <c r="R114" s="33" t="s">
        <v>79</v>
      </c>
      <c r="S114" s="196">
        <f>②③４歳!I13</f>
        <v>0</v>
      </c>
      <c r="T114" s="198"/>
      <c r="U114" s="198"/>
      <c r="V114" s="198"/>
      <c r="W114" s="196">
        <f>②③４歳!I13</f>
        <v>0</v>
      </c>
      <c r="X114" s="198"/>
      <c r="Y114" s="198"/>
      <c r="Z114" s="198"/>
      <c r="AB114" s="706"/>
      <c r="AC114" s="748" t="s">
        <v>602</v>
      </c>
      <c r="AD114" s="33" t="s">
        <v>79</v>
      </c>
      <c r="AE114" s="196">
        <f>②③４歳!I13</f>
        <v>0</v>
      </c>
      <c r="AF114" s="198"/>
      <c r="AG114" s="198"/>
      <c r="AH114" s="198"/>
      <c r="AI114" s="196">
        <f>②③４歳!I13</f>
        <v>0</v>
      </c>
      <c r="AJ114" s="198"/>
      <c r="AK114" s="198"/>
      <c r="AL114" s="198"/>
    </row>
    <row r="115" spans="2:38">
      <c r="B115" s="62" t="s">
        <v>279</v>
      </c>
      <c r="C115" s="64" t="s">
        <v>141</v>
      </c>
      <c r="D115" s="64" t="s">
        <v>300</v>
      </c>
      <c r="E115" s="242">
        <v>0.01</v>
      </c>
      <c r="P115" s="706"/>
      <c r="Q115" s="742"/>
      <c r="R115" s="33" t="s">
        <v>247</v>
      </c>
      <c r="S115" s="196">
        <f>②③４歳!K13</f>
        <v>0</v>
      </c>
      <c r="T115" s="198"/>
      <c r="U115" s="198"/>
      <c r="V115" s="198"/>
      <c r="W115" s="196">
        <f>②③４歳!K13</f>
        <v>0</v>
      </c>
      <c r="X115" s="198"/>
      <c r="Y115" s="198"/>
      <c r="Z115" s="198"/>
      <c r="AB115" s="706"/>
      <c r="AC115" s="749"/>
      <c r="AD115" s="33" t="s">
        <v>247</v>
      </c>
      <c r="AE115" s="196">
        <f>②③４歳!K13</f>
        <v>0</v>
      </c>
      <c r="AF115" s="198"/>
      <c r="AG115" s="198"/>
      <c r="AH115" s="198"/>
      <c r="AI115" s="196">
        <f>②③４歳!K13</f>
        <v>0</v>
      </c>
      <c r="AJ115" s="198"/>
      <c r="AK115" s="198"/>
      <c r="AL115" s="198"/>
    </row>
    <row r="116" spans="2:38">
      <c r="B116" s="62" t="s">
        <v>279</v>
      </c>
      <c r="C116" s="64" t="s">
        <v>142</v>
      </c>
      <c r="D116" s="64" t="s">
        <v>300</v>
      </c>
      <c r="E116" s="242">
        <v>0.02</v>
      </c>
      <c r="P116" s="706"/>
      <c r="Q116" s="741" t="s">
        <v>320</v>
      </c>
      <c r="R116" s="33" t="s">
        <v>79</v>
      </c>
      <c r="S116" s="196">
        <f>②③夜間!$K$37</f>
        <v>0</v>
      </c>
      <c r="T116" s="196">
        <f>②③夜間!$K$37</f>
        <v>0</v>
      </c>
      <c r="U116" s="196">
        <f>②③夜間!$K$39</f>
        <v>0</v>
      </c>
      <c r="V116" s="196">
        <f>②③夜間!$K$39</f>
        <v>0</v>
      </c>
      <c r="W116" s="196">
        <f>②③夜間!$K$37</f>
        <v>0</v>
      </c>
      <c r="X116" s="196">
        <f>②③夜間!$K$37</f>
        <v>0</v>
      </c>
      <c r="Y116" s="196">
        <f>②③夜間!$K$39</f>
        <v>0</v>
      </c>
      <c r="Z116" s="196">
        <f>②③夜間!$K$39</f>
        <v>0</v>
      </c>
      <c r="AB116" s="706"/>
      <c r="AC116" s="741" t="s">
        <v>320</v>
      </c>
      <c r="AD116" s="33" t="s">
        <v>79</v>
      </c>
      <c r="AE116" s="196">
        <f>②③夜間!$K$37</f>
        <v>0</v>
      </c>
      <c r="AF116" s="196">
        <f>②③夜間!$K$37</f>
        <v>0</v>
      </c>
      <c r="AG116" s="196">
        <f>②③夜間!$K$39</f>
        <v>0</v>
      </c>
      <c r="AH116" s="196">
        <f>②③夜間!$K$39</f>
        <v>0</v>
      </c>
      <c r="AI116" s="196">
        <f>②③夜間!$K$37</f>
        <v>0</v>
      </c>
      <c r="AJ116" s="196">
        <f>②③夜間!$K$37</f>
        <v>0</v>
      </c>
      <c r="AK116" s="196">
        <f>②③夜間!$K$39</f>
        <v>0</v>
      </c>
      <c r="AL116" s="196">
        <f>②③夜間!$K$39</f>
        <v>0</v>
      </c>
    </row>
    <row r="117" spans="2:38">
      <c r="B117" s="62" t="s">
        <v>279</v>
      </c>
      <c r="C117" s="64" t="s">
        <v>143</v>
      </c>
      <c r="D117" s="64" t="s">
        <v>300</v>
      </c>
      <c r="E117" s="242">
        <v>0.02</v>
      </c>
      <c r="P117" s="706"/>
      <c r="Q117" s="742"/>
      <c r="R117" s="33" t="s">
        <v>247</v>
      </c>
      <c r="S117" s="196">
        <f>②③夜間!$M$37</f>
        <v>0</v>
      </c>
      <c r="T117" s="196">
        <f>②③夜間!$M$37</f>
        <v>0</v>
      </c>
      <c r="U117" s="196">
        <f>②③夜間!$M$39</f>
        <v>0</v>
      </c>
      <c r="V117" s="196">
        <f>②③夜間!$M$39</f>
        <v>0</v>
      </c>
      <c r="W117" s="196">
        <f>②③夜間!$M$37</f>
        <v>0</v>
      </c>
      <c r="X117" s="196">
        <f>②③夜間!$M$37</f>
        <v>0</v>
      </c>
      <c r="Y117" s="196">
        <f>②③夜間!$M$39</f>
        <v>0</v>
      </c>
      <c r="Z117" s="196">
        <f>②③夜間!$M$39</f>
        <v>0</v>
      </c>
      <c r="AB117" s="706"/>
      <c r="AC117" s="742"/>
      <c r="AD117" s="33" t="s">
        <v>247</v>
      </c>
      <c r="AE117" s="196">
        <f>②③夜間!$M$37</f>
        <v>0</v>
      </c>
      <c r="AF117" s="196">
        <f>②③夜間!$M$37</f>
        <v>0</v>
      </c>
      <c r="AG117" s="196">
        <f>②③夜間!$M$39</f>
        <v>0</v>
      </c>
      <c r="AH117" s="196">
        <f>②③夜間!$M$39</f>
        <v>0</v>
      </c>
      <c r="AI117" s="196">
        <f>②③夜間!$M$37</f>
        <v>0</v>
      </c>
      <c r="AJ117" s="196">
        <f>②③夜間!$M$37</f>
        <v>0</v>
      </c>
      <c r="AK117" s="196">
        <f>②③夜間!$M$39</f>
        <v>0</v>
      </c>
      <c r="AL117" s="196">
        <f>②③夜間!$M$39</f>
        <v>0</v>
      </c>
    </row>
    <row r="118" spans="2:38">
      <c r="B118" s="62" t="s">
        <v>279</v>
      </c>
      <c r="C118" s="64" t="s">
        <v>120</v>
      </c>
      <c r="D118" s="64" t="s">
        <v>300</v>
      </c>
      <c r="E118" s="242">
        <v>0.02</v>
      </c>
      <c r="P118" s="706"/>
      <c r="Q118" s="613" t="s">
        <v>29</v>
      </c>
      <c r="R118" s="614"/>
      <c r="S118" s="196">
        <f t="shared" ref="S118:Z118" si="234">SUM(S110:S117)</f>
        <v>0</v>
      </c>
      <c r="T118" s="196">
        <f t="shared" si="234"/>
        <v>0</v>
      </c>
      <c r="U118" s="196">
        <f t="shared" si="234"/>
        <v>0</v>
      </c>
      <c r="V118" s="196">
        <f t="shared" si="234"/>
        <v>0</v>
      </c>
      <c r="W118" s="196">
        <f t="shared" si="234"/>
        <v>0</v>
      </c>
      <c r="X118" s="196">
        <f t="shared" si="234"/>
        <v>0</v>
      </c>
      <c r="Y118" s="196">
        <f t="shared" si="234"/>
        <v>0</v>
      </c>
      <c r="Z118" s="196">
        <f t="shared" si="234"/>
        <v>0</v>
      </c>
      <c r="AB118" s="706"/>
      <c r="AC118" s="613" t="s">
        <v>29</v>
      </c>
      <c r="AD118" s="614"/>
      <c r="AE118" s="196">
        <f t="shared" ref="AE118:AL118" si="235">SUM(AE110:AE117)</f>
        <v>0</v>
      </c>
      <c r="AF118" s="196">
        <f t="shared" si="235"/>
        <v>0</v>
      </c>
      <c r="AG118" s="196">
        <f t="shared" si="235"/>
        <v>0</v>
      </c>
      <c r="AH118" s="196">
        <f t="shared" si="235"/>
        <v>0</v>
      </c>
      <c r="AI118" s="196">
        <f t="shared" si="235"/>
        <v>0</v>
      </c>
      <c r="AJ118" s="196">
        <f t="shared" si="235"/>
        <v>0</v>
      </c>
      <c r="AK118" s="196">
        <f t="shared" si="235"/>
        <v>0</v>
      </c>
      <c r="AL118" s="196">
        <f t="shared" si="235"/>
        <v>0</v>
      </c>
    </row>
    <row r="119" spans="2:38">
      <c r="B119" s="62" t="s">
        <v>279</v>
      </c>
      <c r="C119" s="64" t="s">
        <v>121</v>
      </c>
      <c r="D119" s="64" t="s">
        <v>300</v>
      </c>
      <c r="E119" s="242">
        <v>0.02</v>
      </c>
      <c r="P119" s="706"/>
      <c r="Q119" s="613" t="s">
        <v>318</v>
      </c>
      <c r="R119" s="614"/>
      <c r="S119" s="199" t="str">
        <f>$K$21</f>
        <v/>
      </c>
      <c r="T119" s="199" t="str">
        <f t="shared" ref="T119:Z119" si="236">$K$21</f>
        <v/>
      </c>
      <c r="U119" s="199" t="str">
        <f t="shared" si="236"/>
        <v/>
      </c>
      <c r="V119" s="199" t="str">
        <f t="shared" si="236"/>
        <v/>
      </c>
      <c r="W119" s="199" t="str">
        <f t="shared" si="236"/>
        <v/>
      </c>
      <c r="X119" s="199" t="str">
        <f t="shared" si="236"/>
        <v/>
      </c>
      <c r="Y119" s="199" t="str">
        <f t="shared" si="236"/>
        <v/>
      </c>
      <c r="Z119" s="199" t="str">
        <f t="shared" si="236"/>
        <v/>
      </c>
      <c r="AB119" s="706"/>
      <c r="AC119" s="613" t="s">
        <v>318</v>
      </c>
      <c r="AD119" s="614"/>
      <c r="AE119" s="199" t="str">
        <f>$K$21</f>
        <v/>
      </c>
      <c r="AF119" s="199" t="str">
        <f t="shared" ref="AF119:AL119" si="237">$K$21</f>
        <v/>
      </c>
      <c r="AG119" s="199" t="str">
        <f t="shared" si="237"/>
        <v/>
      </c>
      <c r="AH119" s="199" t="str">
        <f t="shared" si="237"/>
        <v/>
      </c>
      <c r="AI119" s="199" t="str">
        <f t="shared" si="237"/>
        <v/>
      </c>
      <c r="AJ119" s="199" t="str">
        <f t="shared" si="237"/>
        <v/>
      </c>
      <c r="AK119" s="199" t="str">
        <f t="shared" si="237"/>
        <v/>
      </c>
      <c r="AL119" s="199" t="str">
        <f t="shared" si="237"/>
        <v/>
      </c>
    </row>
    <row r="120" spans="2:38">
      <c r="B120" s="62" t="s">
        <v>279</v>
      </c>
      <c r="C120" s="62" t="s">
        <v>122</v>
      </c>
      <c r="D120" s="64" t="s">
        <v>300</v>
      </c>
      <c r="E120" s="242">
        <v>0.02</v>
      </c>
      <c r="P120" s="706"/>
      <c r="Q120" s="745" t="s">
        <v>323</v>
      </c>
      <c r="R120" s="746"/>
      <c r="S120" s="200">
        <f t="shared" ref="S120:Z120" si="238">IFERROR(ROUNDDOWN(S118*S119,-1),0)</f>
        <v>0</v>
      </c>
      <c r="T120" s="200">
        <f t="shared" si="238"/>
        <v>0</v>
      </c>
      <c r="U120" s="200">
        <f t="shared" si="238"/>
        <v>0</v>
      </c>
      <c r="V120" s="200">
        <f t="shared" si="238"/>
        <v>0</v>
      </c>
      <c r="W120" s="200">
        <f t="shared" si="238"/>
        <v>0</v>
      </c>
      <c r="X120" s="200">
        <f t="shared" si="238"/>
        <v>0</v>
      </c>
      <c r="Y120" s="200">
        <f t="shared" si="238"/>
        <v>0</v>
      </c>
      <c r="Z120" s="200">
        <f t="shared" si="238"/>
        <v>0</v>
      </c>
      <c r="AB120" s="706"/>
      <c r="AC120" s="745" t="s">
        <v>323</v>
      </c>
      <c r="AD120" s="746"/>
      <c r="AE120" s="200">
        <f t="shared" ref="AE120:AL120" si="239">IFERROR(ROUNDDOWN(AE118*AE119,-1),0)</f>
        <v>0</v>
      </c>
      <c r="AF120" s="200">
        <f t="shared" si="239"/>
        <v>0</v>
      </c>
      <c r="AG120" s="200">
        <f t="shared" si="239"/>
        <v>0</v>
      </c>
      <c r="AH120" s="200">
        <f t="shared" si="239"/>
        <v>0</v>
      </c>
      <c r="AI120" s="200">
        <f t="shared" si="239"/>
        <v>0</v>
      </c>
      <c r="AJ120" s="200">
        <f t="shared" si="239"/>
        <v>0</v>
      </c>
      <c r="AK120" s="200">
        <f t="shared" si="239"/>
        <v>0</v>
      </c>
      <c r="AL120" s="200">
        <f t="shared" si="239"/>
        <v>0</v>
      </c>
    </row>
    <row r="121" spans="2:38" ht="16.5" customHeight="1">
      <c r="B121" s="62" t="s">
        <v>279</v>
      </c>
      <c r="C121" s="62" t="s">
        <v>123</v>
      </c>
      <c r="D121" s="64" t="s">
        <v>300</v>
      </c>
      <c r="E121" s="242">
        <v>0.02</v>
      </c>
      <c r="P121" s="706"/>
      <c r="Q121" s="743" t="s">
        <v>341</v>
      </c>
      <c r="R121" s="744"/>
      <c r="S121" s="201">
        <f t="shared" ref="S121:Z121" si="240">IFERROR(ROUND(S120*(S110+S112+S114+S116)/S118,0),0)</f>
        <v>0</v>
      </c>
      <c r="T121" s="201">
        <f t="shared" si="240"/>
        <v>0</v>
      </c>
      <c r="U121" s="201">
        <f t="shared" si="240"/>
        <v>0</v>
      </c>
      <c r="V121" s="201">
        <f t="shared" si="240"/>
        <v>0</v>
      </c>
      <c r="W121" s="201">
        <f t="shared" si="240"/>
        <v>0</v>
      </c>
      <c r="X121" s="201">
        <f t="shared" si="240"/>
        <v>0</v>
      </c>
      <c r="Y121" s="201">
        <f t="shared" si="240"/>
        <v>0</v>
      </c>
      <c r="Z121" s="201">
        <f t="shared" si="240"/>
        <v>0</v>
      </c>
      <c r="AB121" s="706"/>
      <c r="AC121" s="743" t="s">
        <v>341</v>
      </c>
      <c r="AD121" s="744"/>
      <c r="AE121" s="201">
        <f t="shared" ref="AE121:AL121" si="241">IFERROR(ROUND(AE120*(AE110+AE112+AE114+AE116)/AE118,0),0)</f>
        <v>0</v>
      </c>
      <c r="AF121" s="201">
        <f t="shared" si="241"/>
        <v>0</v>
      </c>
      <c r="AG121" s="201">
        <f t="shared" si="241"/>
        <v>0</v>
      </c>
      <c r="AH121" s="201">
        <f t="shared" si="241"/>
        <v>0</v>
      </c>
      <c r="AI121" s="201">
        <f t="shared" si="241"/>
        <v>0</v>
      </c>
      <c r="AJ121" s="201">
        <f t="shared" si="241"/>
        <v>0</v>
      </c>
      <c r="AK121" s="201">
        <f t="shared" si="241"/>
        <v>0</v>
      </c>
      <c r="AL121" s="201">
        <f t="shared" si="241"/>
        <v>0</v>
      </c>
    </row>
    <row r="122" spans="2:38" ht="16.5" customHeight="1">
      <c r="B122" s="62" t="s">
        <v>279</v>
      </c>
      <c r="C122" s="62" t="s">
        <v>124</v>
      </c>
      <c r="D122" s="64" t="s">
        <v>300</v>
      </c>
      <c r="E122" s="242">
        <v>0.02</v>
      </c>
      <c r="P122" s="567"/>
      <c r="Q122" s="743" t="s">
        <v>342</v>
      </c>
      <c r="R122" s="744"/>
      <c r="S122" s="201">
        <f t="shared" ref="S122:Z122" si="242">IFERROR(S120-S121,0)</f>
        <v>0</v>
      </c>
      <c r="T122" s="201">
        <f t="shared" si="242"/>
        <v>0</v>
      </c>
      <c r="U122" s="201">
        <f t="shared" si="242"/>
        <v>0</v>
      </c>
      <c r="V122" s="201">
        <f t="shared" si="242"/>
        <v>0</v>
      </c>
      <c r="W122" s="201">
        <f t="shared" si="242"/>
        <v>0</v>
      </c>
      <c r="X122" s="201">
        <f t="shared" si="242"/>
        <v>0</v>
      </c>
      <c r="Y122" s="201">
        <f t="shared" si="242"/>
        <v>0</v>
      </c>
      <c r="Z122" s="201">
        <f t="shared" si="242"/>
        <v>0</v>
      </c>
      <c r="AB122" s="567"/>
      <c r="AC122" s="743" t="s">
        <v>342</v>
      </c>
      <c r="AD122" s="744"/>
      <c r="AE122" s="201">
        <f t="shared" ref="AE122:AL122" si="243">IFERROR(AE120-AE121,0)</f>
        <v>0</v>
      </c>
      <c r="AF122" s="201">
        <f t="shared" si="243"/>
        <v>0</v>
      </c>
      <c r="AG122" s="201">
        <f t="shared" si="243"/>
        <v>0</v>
      </c>
      <c r="AH122" s="201">
        <f t="shared" si="243"/>
        <v>0</v>
      </c>
      <c r="AI122" s="201">
        <f t="shared" si="243"/>
        <v>0</v>
      </c>
      <c r="AJ122" s="201">
        <f t="shared" si="243"/>
        <v>0</v>
      </c>
      <c r="AK122" s="201">
        <f t="shared" si="243"/>
        <v>0</v>
      </c>
      <c r="AL122" s="201">
        <f t="shared" si="243"/>
        <v>0</v>
      </c>
    </row>
    <row r="123" spans="2:38">
      <c r="B123" s="62" t="s">
        <v>279</v>
      </c>
      <c r="C123" s="62" t="s">
        <v>125</v>
      </c>
      <c r="D123" s="64" t="s">
        <v>300</v>
      </c>
      <c r="E123" s="242">
        <v>0.02</v>
      </c>
      <c r="P123" s="561" t="s">
        <v>26</v>
      </c>
      <c r="Q123" s="613" t="s">
        <v>79</v>
      </c>
      <c r="R123" s="614"/>
      <c r="S123" s="196">
        <f>'②③基本分（本園）'!M15</f>
        <v>0</v>
      </c>
      <c r="T123" s="196">
        <f>'②③基本分（本園）'!N15</f>
        <v>0</v>
      </c>
      <c r="U123" s="196">
        <f>'②③基本分（本園）'!O15</f>
        <v>0</v>
      </c>
      <c r="V123" s="196">
        <f>'②③基本分（本園）'!P15</f>
        <v>0</v>
      </c>
      <c r="W123" s="196">
        <f>'②③基本分（本園）'!Q15</f>
        <v>0</v>
      </c>
      <c r="X123" s="196">
        <f>'②③基本分（本園）'!R15</f>
        <v>0</v>
      </c>
      <c r="Y123" s="196">
        <f>'②③基本分（本園）'!S15</f>
        <v>0</v>
      </c>
      <c r="Z123" s="196">
        <f>'②③基本分（本園）'!T15</f>
        <v>0</v>
      </c>
      <c r="AB123" s="561" t="s">
        <v>26</v>
      </c>
      <c r="AC123" s="613" t="s">
        <v>79</v>
      </c>
      <c r="AD123" s="614"/>
      <c r="AE123" s="196">
        <f>'②③基本分（分園）'!M15</f>
        <v>0</v>
      </c>
      <c r="AF123" s="196">
        <f>'②③基本分（分園）'!N15</f>
        <v>0</v>
      </c>
      <c r="AG123" s="196">
        <f>'②③基本分（分園）'!O15</f>
        <v>0</v>
      </c>
      <c r="AH123" s="196">
        <f>'②③基本分（分園）'!P15</f>
        <v>0</v>
      </c>
      <c r="AI123" s="196">
        <f>'②③基本分（分園）'!Q15</f>
        <v>0</v>
      </c>
      <c r="AJ123" s="196">
        <f>'②③基本分（分園）'!R15</f>
        <v>0</v>
      </c>
      <c r="AK123" s="196">
        <f>'②③基本分（分園）'!S15</f>
        <v>0</v>
      </c>
      <c r="AL123" s="196">
        <f>'②③基本分（分園）'!T15</f>
        <v>0</v>
      </c>
    </row>
    <row r="124" spans="2:38">
      <c r="B124" s="62" t="s">
        <v>279</v>
      </c>
      <c r="C124" s="62" t="s">
        <v>126</v>
      </c>
      <c r="D124" s="64" t="s">
        <v>300</v>
      </c>
      <c r="E124" s="242">
        <v>0.02</v>
      </c>
      <c r="P124" s="706"/>
      <c r="Q124" s="613" t="s">
        <v>247</v>
      </c>
      <c r="R124" s="614"/>
      <c r="S124" s="196">
        <f>'②③基本分（本園）'!M31</f>
        <v>0</v>
      </c>
      <c r="T124" s="196">
        <f>'②③基本分（本園）'!N31</f>
        <v>0</v>
      </c>
      <c r="U124" s="196">
        <f>'②③基本分（本園）'!O31</f>
        <v>0</v>
      </c>
      <c r="V124" s="196">
        <f>'②③基本分（本園）'!P31</f>
        <v>0</v>
      </c>
      <c r="W124" s="196">
        <f>'②③基本分（本園）'!Q31</f>
        <v>0</v>
      </c>
      <c r="X124" s="196">
        <f>'②③基本分（本園）'!R31</f>
        <v>0</v>
      </c>
      <c r="Y124" s="196">
        <f>'②③基本分（本園）'!S31</f>
        <v>0</v>
      </c>
      <c r="Z124" s="196">
        <f>'②③基本分（本園）'!T31</f>
        <v>0</v>
      </c>
      <c r="AB124" s="706"/>
      <c r="AC124" s="613" t="s">
        <v>247</v>
      </c>
      <c r="AD124" s="614"/>
      <c r="AE124" s="196">
        <f>'②③基本分（分園）'!M31</f>
        <v>0</v>
      </c>
      <c r="AF124" s="196">
        <f>'②③基本分（分園）'!N31</f>
        <v>0</v>
      </c>
      <c r="AG124" s="196">
        <f>'②③基本分（分園）'!O31</f>
        <v>0</v>
      </c>
      <c r="AH124" s="196">
        <f>'②③基本分（分園）'!P31</f>
        <v>0</v>
      </c>
      <c r="AI124" s="196">
        <f>'②③基本分（分園）'!Q31</f>
        <v>0</v>
      </c>
      <c r="AJ124" s="196">
        <f>'②③基本分（分園）'!R31</f>
        <v>0</v>
      </c>
      <c r="AK124" s="196">
        <f>'②③基本分（分園）'!S31</f>
        <v>0</v>
      </c>
      <c r="AL124" s="196">
        <f>'②③基本分（分園）'!T31</f>
        <v>0</v>
      </c>
    </row>
    <row r="125" spans="2:38">
      <c r="B125" s="62" t="s">
        <v>279</v>
      </c>
      <c r="C125" s="62" t="s">
        <v>127</v>
      </c>
      <c r="D125" s="64" t="s">
        <v>300</v>
      </c>
      <c r="E125" s="242">
        <v>0.02</v>
      </c>
      <c r="P125" s="706"/>
      <c r="Q125" s="741" t="s">
        <v>216</v>
      </c>
      <c r="R125" s="33" t="s">
        <v>79</v>
      </c>
      <c r="S125" s="198"/>
      <c r="T125" s="196">
        <f>②③３歳!$I$14</f>
        <v>0</v>
      </c>
      <c r="U125" s="198"/>
      <c r="V125" s="198"/>
      <c r="W125" s="198"/>
      <c r="X125" s="196">
        <f>②③３歳!$I$14</f>
        <v>0</v>
      </c>
      <c r="Y125" s="198"/>
      <c r="Z125" s="198"/>
      <c r="AB125" s="706"/>
      <c r="AC125" s="741" t="s">
        <v>216</v>
      </c>
      <c r="AD125" s="33" t="s">
        <v>79</v>
      </c>
      <c r="AE125" s="198"/>
      <c r="AF125" s="196">
        <f>②③３歳!$I$14</f>
        <v>0</v>
      </c>
      <c r="AG125" s="198"/>
      <c r="AH125" s="198"/>
      <c r="AI125" s="198"/>
      <c r="AJ125" s="196">
        <f>②③３歳!$I$14</f>
        <v>0</v>
      </c>
      <c r="AK125" s="198"/>
      <c r="AL125" s="198"/>
    </row>
    <row r="126" spans="2:38">
      <c r="B126" s="62" t="s">
        <v>279</v>
      </c>
      <c r="C126" s="62" t="s">
        <v>128</v>
      </c>
      <c r="D126" s="64" t="s">
        <v>300</v>
      </c>
      <c r="E126" s="242">
        <v>0.02</v>
      </c>
      <c r="P126" s="706"/>
      <c r="Q126" s="742"/>
      <c r="R126" s="33" t="s">
        <v>247</v>
      </c>
      <c r="S126" s="198"/>
      <c r="T126" s="196">
        <f>②③３歳!$K$14</f>
        <v>0</v>
      </c>
      <c r="U126" s="198"/>
      <c r="V126" s="198"/>
      <c r="W126" s="198"/>
      <c r="X126" s="196">
        <f>②③３歳!$K$14</f>
        <v>0</v>
      </c>
      <c r="Y126" s="198"/>
      <c r="Z126" s="198"/>
      <c r="AB126" s="706"/>
      <c r="AC126" s="742"/>
      <c r="AD126" s="33" t="s">
        <v>247</v>
      </c>
      <c r="AE126" s="198"/>
      <c r="AF126" s="196">
        <f>②③３歳!$K$14</f>
        <v>0</v>
      </c>
      <c r="AG126" s="198"/>
      <c r="AH126" s="198"/>
      <c r="AI126" s="198"/>
      <c r="AJ126" s="196">
        <f>②③３歳!$K$14</f>
        <v>0</v>
      </c>
      <c r="AK126" s="198"/>
      <c r="AL126" s="198"/>
    </row>
    <row r="127" spans="2:38" ht="16.5" customHeight="1">
      <c r="B127" s="62" t="s">
        <v>279</v>
      </c>
      <c r="C127" s="62" t="s">
        <v>129</v>
      </c>
      <c r="D127" s="64" t="s">
        <v>300</v>
      </c>
      <c r="E127" s="242">
        <v>0.02</v>
      </c>
      <c r="P127" s="706"/>
      <c r="Q127" s="747" t="s">
        <v>602</v>
      </c>
      <c r="R127" s="33" t="s">
        <v>79</v>
      </c>
      <c r="S127" s="196">
        <f>②③４歳!I14</f>
        <v>0</v>
      </c>
      <c r="T127" s="198"/>
      <c r="U127" s="198"/>
      <c r="V127" s="198"/>
      <c r="W127" s="196">
        <f>②③４歳!I14</f>
        <v>0</v>
      </c>
      <c r="X127" s="198"/>
      <c r="Y127" s="198"/>
      <c r="Z127" s="198"/>
      <c r="AB127" s="706"/>
      <c r="AC127" s="748" t="s">
        <v>602</v>
      </c>
      <c r="AD127" s="33" t="s">
        <v>79</v>
      </c>
      <c r="AE127" s="196">
        <f>②③４歳!I14</f>
        <v>0</v>
      </c>
      <c r="AF127" s="198"/>
      <c r="AG127" s="198"/>
      <c r="AH127" s="198"/>
      <c r="AI127" s="196">
        <f>②③４歳!I14</f>
        <v>0</v>
      </c>
      <c r="AJ127" s="198"/>
      <c r="AK127" s="198"/>
      <c r="AL127" s="198"/>
    </row>
    <row r="128" spans="2:38">
      <c r="B128" s="62" t="s">
        <v>279</v>
      </c>
      <c r="C128" s="62" t="s">
        <v>130</v>
      </c>
      <c r="D128" s="64" t="s">
        <v>300</v>
      </c>
      <c r="E128" s="242">
        <v>0.02</v>
      </c>
      <c r="P128" s="706"/>
      <c r="Q128" s="742"/>
      <c r="R128" s="33" t="s">
        <v>247</v>
      </c>
      <c r="S128" s="196">
        <f>②③４歳!K14</f>
        <v>0</v>
      </c>
      <c r="T128" s="198"/>
      <c r="U128" s="198"/>
      <c r="V128" s="198"/>
      <c r="W128" s="196">
        <f>②③４歳!K14</f>
        <v>0</v>
      </c>
      <c r="X128" s="198"/>
      <c r="Y128" s="198"/>
      <c r="Z128" s="198"/>
      <c r="AB128" s="706"/>
      <c r="AC128" s="749"/>
      <c r="AD128" s="33" t="s">
        <v>247</v>
      </c>
      <c r="AE128" s="196">
        <f>②③４歳!K14</f>
        <v>0</v>
      </c>
      <c r="AF128" s="198"/>
      <c r="AG128" s="198"/>
      <c r="AH128" s="198"/>
      <c r="AI128" s="196">
        <f>②③４歳!K14</f>
        <v>0</v>
      </c>
      <c r="AJ128" s="198"/>
      <c r="AK128" s="198"/>
      <c r="AL128" s="198"/>
    </row>
    <row r="129" spans="2:38">
      <c r="B129" s="62" t="s">
        <v>279</v>
      </c>
      <c r="C129" s="62" t="s">
        <v>131</v>
      </c>
      <c r="D129" s="64" t="s">
        <v>300</v>
      </c>
      <c r="E129" s="242">
        <v>0.02</v>
      </c>
      <c r="P129" s="706"/>
      <c r="Q129" s="741" t="s">
        <v>320</v>
      </c>
      <c r="R129" s="33" t="s">
        <v>79</v>
      </c>
      <c r="S129" s="196">
        <f>②③夜間!$K$41</f>
        <v>0</v>
      </c>
      <c r="T129" s="196">
        <f>②③夜間!$K$41</f>
        <v>0</v>
      </c>
      <c r="U129" s="196">
        <f>②③夜間!$K$43</f>
        <v>0</v>
      </c>
      <c r="V129" s="196">
        <f>②③夜間!$K$43</f>
        <v>0</v>
      </c>
      <c r="W129" s="196">
        <f>②③夜間!$K$41</f>
        <v>0</v>
      </c>
      <c r="X129" s="196">
        <f>②③夜間!$K$41</f>
        <v>0</v>
      </c>
      <c r="Y129" s="196">
        <f>②③夜間!$K$43</f>
        <v>0</v>
      </c>
      <c r="Z129" s="196">
        <f>②③夜間!$K$43</f>
        <v>0</v>
      </c>
      <c r="AB129" s="706"/>
      <c r="AC129" s="741" t="s">
        <v>320</v>
      </c>
      <c r="AD129" s="33" t="s">
        <v>79</v>
      </c>
      <c r="AE129" s="196">
        <f>②③夜間!$K$41</f>
        <v>0</v>
      </c>
      <c r="AF129" s="196">
        <f>②③夜間!$K$41</f>
        <v>0</v>
      </c>
      <c r="AG129" s="196">
        <f>②③夜間!$K$43</f>
        <v>0</v>
      </c>
      <c r="AH129" s="196">
        <f>②③夜間!$K$43</f>
        <v>0</v>
      </c>
      <c r="AI129" s="196">
        <f>②③夜間!$K$41</f>
        <v>0</v>
      </c>
      <c r="AJ129" s="196">
        <f>②③夜間!$K$41</f>
        <v>0</v>
      </c>
      <c r="AK129" s="196">
        <f>②③夜間!$K$43</f>
        <v>0</v>
      </c>
      <c r="AL129" s="196">
        <f>②③夜間!$K$43</f>
        <v>0</v>
      </c>
    </row>
    <row r="130" spans="2:38">
      <c r="B130" s="62" t="s">
        <v>279</v>
      </c>
      <c r="C130" s="62" t="s">
        <v>345</v>
      </c>
      <c r="D130" s="64" t="s">
        <v>300</v>
      </c>
      <c r="E130" s="242">
        <v>0.02</v>
      </c>
      <c r="P130" s="706"/>
      <c r="Q130" s="742"/>
      <c r="R130" s="33" t="s">
        <v>247</v>
      </c>
      <c r="S130" s="196">
        <f>②③夜間!$M$41</f>
        <v>0</v>
      </c>
      <c r="T130" s="196">
        <f>②③夜間!$M$41</f>
        <v>0</v>
      </c>
      <c r="U130" s="196">
        <f>②③夜間!$M$43</f>
        <v>0</v>
      </c>
      <c r="V130" s="196">
        <f>②③夜間!$M$43</f>
        <v>0</v>
      </c>
      <c r="W130" s="196">
        <f>②③夜間!$M$41</f>
        <v>0</v>
      </c>
      <c r="X130" s="196">
        <f>②③夜間!$M$41</f>
        <v>0</v>
      </c>
      <c r="Y130" s="196">
        <f>②③夜間!$M$43</f>
        <v>0</v>
      </c>
      <c r="Z130" s="196">
        <f>②③夜間!$M$43</f>
        <v>0</v>
      </c>
      <c r="AB130" s="706"/>
      <c r="AC130" s="742"/>
      <c r="AD130" s="33" t="s">
        <v>247</v>
      </c>
      <c r="AE130" s="196">
        <f>②③夜間!$M$41</f>
        <v>0</v>
      </c>
      <c r="AF130" s="196">
        <f>②③夜間!$M$41</f>
        <v>0</v>
      </c>
      <c r="AG130" s="196">
        <f>②③夜間!$M$43</f>
        <v>0</v>
      </c>
      <c r="AH130" s="196">
        <f>②③夜間!$M$43</f>
        <v>0</v>
      </c>
      <c r="AI130" s="196">
        <f>②③夜間!$M$41</f>
        <v>0</v>
      </c>
      <c r="AJ130" s="196">
        <f>②③夜間!$M$41</f>
        <v>0</v>
      </c>
      <c r="AK130" s="196">
        <f>②③夜間!$M$43</f>
        <v>0</v>
      </c>
      <c r="AL130" s="196">
        <f>②③夜間!$M$43</f>
        <v>0</v>
      </c>
    </row>
    <row r="131" spans="2:38">
      <c r="B131" s="62" t="s">
        <v>280</v>
      </c>
      <c r="C131" s="64" t="s">
        <v>535</v>
      </c>
      <c r="D131" s="64" t="s">
        <v>300</v>
      </c>
      <c r="E131" s="242">
        <v>0.01</v>
      </c>
      <c r="P131" s="706"/>
      <c r="Q131" s="613" t="s">
        <v>29</v>
      </c>
      <c r="R131" s="614"/>
      <c r="S131" s="196">
        <f t="shared" ref="S131:Z131" si="244">SUM(S123:S130)</f>
        <v>0</v>
      </c>
      <c r="T131" s="196">
        <f t="shared" si="244"/>
        <v>0</v>
      </c>
      <c r="U131" s="196">
        <f t="shared" si="244"/>
        <v>0</v>
      </c>
      <c r="V131" s="196">
        <f t="shared" si="244"/>
        <v>0</v>
      </c>
      <c r="W131" s="196">
        <f t="shared" si="244"/>
        <v>0</v>
      </c>
      <c r="X131" s="196">
        <f t="shared" si="244"/>
        <v>0</v>
      </c>
      <c r="Y131" s="196">
        <f t="shared" si="244"/>
        <v>0</v>
      </c>
      <c r="Z131" s="196">
        <f t="shared" si="244"/>
        <v>0</v>
      </c>
      <c r="AB131" s="706"/>
      <c r="AC131" s="613" t="s">
        <v>29</v>
      </c>
      <c r="AD131" s="614"/>
      <c r="AE131" s="196">
        <f t="shared" ref="AE131:AL131" si="245">SUM(AE123:AE130)</f>
        <v>0</v>
      </c>
      <c r="AF131" s="196">
        <f t="shared" si="245"/>
        <v>0</v>
      </c>
      <c r="AG131" s="196">
        <f t="shared" si="245"/>
        <v>0</v>
      </c>
      <c r="AH131" s="196">
        <f t="shared" si="245"/>
        <v>0</v>
      </c>
      <c r="AI131" s="196">
        <f t="shared" si="245"/>
        <v>0</v>
      </c>
      <c r="AJ131" s="196">
        <f t="shared" si="245"/>
        <v>0</v>
      </c>
      <c r="AK131" s="196">
        <f t="shared" si="245"/>
        <v>0</v>
      </c>
      <c r="AL131" s="196">
        <f t="shared" si="245"/>
        <v>0</v>
      </c>
    </row>
    <row r="132" spans="2:38">
      <c r="B132" s="62" t="s">
        <v>280</v>
      </c>
      <c r="C132" s="64" t="s">
        <v>464</v>
      </c>
      <c r="D132" s="64" t="s">
        <v>300</v>
      </c>
      <c r="E132" s="242">
        <v>0.01</v>
      </c>
      <c r="P132" s="706"/>
      <c r="Q132" s="613" t="s">
        <v>318</v>
      </c>
      <c r="R132" s="614"/>
      <c r="S132" s="199" t="str">
        <f>$K$23</f>
        <v/>
      </c>
      <c r="T132" s="199" t="str">
        <f t="shared" ref="T132:Y132" si="246">$K$23</f>
        <v/>
      </c>
      <c r="U132" s="199" t="str">
        <f t="shared" si="246"/>
        <v/>
      </c>
      <c r="V132" s="199" t="str">
        <f t="shared" si="246"/>
        <v/>
      </c>
      <c r="W132" s="199" t="str">
        <f t="shared" si="246"/>
        <v/>
      </c>
      <c r="X132" s="199" t="str">
        <f t="shared" si="246"/>
        <v/>
      </c>
      <c r="Y132" s="199" t="str">
        <f t="shared" si="246"/>
        <v/>
      </c>
      <c r="Z132" s="199" t="str">
        <f>$K$23</f>
        <v/>
      </c>
      <c r="AB132" s="706"/>
      <c r="AC132" s="613" t="s">
        <v>318</v>
      </c>
      <c r="AD132" s="614"/>
      <c r="AE132" s="199" t="str">
        <f>$K$23</f>
        <v/>
      </c>
      <c r="AF132" s="199" t="str">
        <f t="shared" ref="AF132:AK132" si="247">$K$23</f>
        <v/>
      </c>
      <c r="AG132" s="199" t="str">
        <f t="shared" si="247"/>
        <v/>
      </c>
      <c r="AH132" s="199" t="str">
        <f t="shared" si="247"/>
        <v/>
      </c>
      <c r="AI132" s="199" t="str">
        <f t="shared" si="247"/>
        <v/>
      </c>
      <c r="AJ132" s="199" t="str">
        <f t="shared" si="247"/>
        <v/>
      </c>
      <c r="AK132" s="199" t="str">
        <f t="shared" si="247"/>
        <v/>
      </c>
      <c r="AL132" s="199" t="str">
        <f>$K$23</f>
        <v/>
      </c>
    </row>
    <row r="133" spans="2:38">
      <c r="B133" s="62" t="s">
        <v>280</v>
      </c>
      <c r="C133" s="64" t="s">
        <v>141</v>
      </c>
      <c r="D133" s="64" t="s">
        <v>300</v>
      </c>
      <c r="E133" s="242">
        <v>0.02</v>
      </c>
      <c r="P133" s="706"/>
      <c r="Q133" s="745" t="s">
        <v>323</v>
      </c>
      <c r="R133" s="746"/>
      <c r="S133" s="200">
        <f t="shared" ref="S133:Z133" si="248">IFERROR(ROUNDDOWN(S131*S132,-1),0)</f>
        <v>0</v>
      </c>
      <c r="T133" s="200">
        <f t="shared" si="248"/>
        <v>0</v>
      </c>
      <c r="U133" s="200">
        <f t="shared" si="248"/>
        <v>0</v>
      </c>
      <c r="V133" s="200">
        <f t="shared" si="248"/>
        <v>0</v>
      </c>
      <c r="W133" s="200">
        <f t="shared" si="248"/>
        <v>0</v>
      </c>
      <c r="X133" s="200">
        <f t="shared" si="248"/>
        <v>0</v>
      </c>
      <c r="Y133" s="200">
        <f t="shared" si="248"/>
        <v>0</v>
      </c>
      <c r="Z133" s="200">
        <f t="shared" si="248"/>
        <v>0</v>
      </c>
      <c r="AB133" s="706"/>
      <c r="AC133" s="745" t="s">
        <v>323</v>
      </c>
      <c r="AD133" s="746"/>
      <c r="AE133" s="200">
        <f t="shared" ref="AE133:AL133" si="249">IFERROR(ROUNDDOWN(AE131*AE132,-1),0)</f>
        <v>0</v>
      </c>
      <c r="AF133" s="200">
        <f t="shared" si="249"/>
        <v>0</v>
      </c>
      <c r="AG133" s="200">
        <f t="shared" si="249"/>
        <v>0</v>
      </c>
      <c r="AH133" s="200">
        <f t="shared" si="249"/>
        <v>0</v>
      </c>
      <c r="AI133" s="200">
        <f t="shared" si="249"/>
        <v>0</v>
      </c>
      <c r="AJ133" s="200">
        <f t="shared" si="249"/>
        <v>0</v>
      </c>
      <c r="AK133" s="200">
        <f t="shared" si="249"/>
        <v>0</v>
      </c>
      <c r="AL133" s="200">
        <f t="shared" si="249"/>
        <v>0</v>
      </c>
    </row>
    <row r="134" spans="2:38" ht="16.5" customHeight="1">
      <c r="B134" s="62" t="s">
        <v>280</v>
      </c>
      <c r="C134" s="64" t="s">
        <v>142</v>
      </c>
      <c r="D134" s="64" t="s">
        <v>300</v>
      </c>
      <c r="E134" s="242">
        <v>0.02</v>
      </c>
      <c r="P134" s="706"/>
      <c r="Q134" s="743" t="s">
        <v>341</v>
      </c>
      <c r="R134" s="744"/>
      <c r="S134" s="201">
        <f t="shared" ref="S134:Z134" si="250">IFERROR(ROUND(S133*(S123+S125+S127+S129)/S131,0),0)</f>
        <v>0</v>
      </c>
      <c r="T134" s="201">
        <f t="shared" si="250"/>
        <v>0</v>
      </c>
      <c r="U134" s="201">
        <f t="shared" si="250"/>
        <v>0</v>
      </c>
      <c r="V134" s="201">
        <f t="shared" si="250"/>
        <v>0</v>
      </c>
      <c r="W134" s="201">
        <f t="shared" si="250"/>
        <v>0</v>
      </c>
      <c r="X134" s="201">
        <f t="shared" si="250"/>
        <v>0</v>
      </c>
      <c r="Y134" s="201">
        <f t="shared" si="250"/>
        <v>0</v>
      </c>
      <c r="Z134" s="201">
        <f t="shared" si="250"/>
        <v>0</v>
      </c>
      <c r="AB134" s="706"/>
      <c r="AC134" s="743" t="s">
        <v>341</v>
      </c>
      <c r="AD134" s="744"/>
      <c r="AE134" s="201">
        <f t="shared" ref="AE134:AL134" si="251">IFERROR(ROUND(AE133*(AE123+AE125+AE127+AE129)/AE131,0),0)</f>
        <v>0</v>
      </c>
      <c r="AF134" s="201">
        <f t="shared" si="251"/>
        <v>0</v>
      </c>
      <c r="AG134" s="201">
        <f t="shared" si="251"/>
        <v>0</v>
      </c>
      <c r="AH134" s="201">
        <f t="shared" si="251"/>
        <v>0</v>
      </c>
      <c r="AI134" s="201">
        <f t="shared" si="251"/>
        <v>0</v>
      </c>
      <c r="AJ134" s="201">
        <f t="shared" si="251"/>
        <v>0</v>
      </c>
      <c r="AK134" s="201">
        <f t="shared" si="251"/>
        <v>0</v>
      </c>
      <c r="AL134" s="201">
        <f t="shared" si="251"/>
        <v>0</v>
      </c>
    </row>
    <row r="135" spans="2:38" ht="16.5" customHeight="1">
      <c r="B135" s="62" t="s">
        <v>280</v>
      </c>
      <c r="C135" s="64" t="s">
        <v>143</v>
      </c>
      <c r="D135" s="64" t="s">
        <v>300</v>
      </c>
      <c r="E135" s="242">
        <v>0.02</v>
      </c>
      <c r="P135" s="567"/>
      <c r="Q135" s="743" t="s">
        <v>342</v>
      </c>
      <c r="R135" s="744"/>
      <c r="S135" s="201">
        <f t="shared" ref="S135:Z135" si="252">IFERROR(S133-S134,0)</f>
        <v>0</v>
      </c>
      <c r="T135" s="201">
        <f t="shared" si="252"/>
        <v>0</v>
      </c>
      <c r="U135" s="201">
        <f t="shared" si="252"/>
        <v>0</v>
      </c>
      <c r="V135" s="201">
        <f t="shared" si="252"/>
        <v>0</v>
      </c>
      <c r="W135" s="201">
        <f t="shared" si="252"/>
        <v>0</v>
      </c>
      <c r="X135" s="201">
        <f t="shared" si="252"/>
        <v>0</v>
      </c>
      <c r="Y135" s="201">
        <f t="shared" si="252"/>
        <v>0</v>
      </c>
      <c r="Z135" s="201">
        <f t="shared" si="252"/>
        <v>0</v>
      </c>
      <c r="AB135" s="567"/>
      <c r="AC135" s="743" t="s">
        <v>342</v>
      </c>
      <c r="AD135" s="744"/>
      <c r="AE135" s="201">
        <f t="shared" ref="AE135:AL135" si="253">IFERROR(AE133-AE134,0)</f>
        <v>0</v>
      </c>
      <c r="AF135" s="201">
        <f t="shared" si="253"/>
        <v>0</v>
      </c>
      <c r="AG135" s="201">
        <f t="shared" si="253"/>
        <v>0</v>
      </c>
      <c r="AH135" s="201">
        <f t="shared" si="253"/>
        <v>0</v>
      </c>
      <c r="AI135" s="201">
        <f t="shared" si="253"/>
        <v>0</v>
      </c>
      <c r="AJ135" s="201">
        <f t="shared" si="253"/>
        <v>0</v>
      </c>
      <c r="AK135" s="201">
        <f t="shared" si="253"/>
        <v>0</v>
      </c>
      <c r="AL135" s="201">
        <f t="shared" si="253"/>
        <v>0</v>
      </c>
    </row>
    <row r="136" spans="2:38">
      <c r="B136" s="62" t="s">
        <v>280</v>
      </c>
      <c r="C136" s="64" t="s">
        <v>120</v>
      </c>
      <c r="D136" s="64" t="s">
        <v>300</v>
      </c>
      <c r="E136" s="242">
        <v>0.02</v>
      </c>
      <c r="P136" s="561" t="s">
        <v>27</v>
      </c>
      <c r="Q136" s="613" t="s">
        <v>79</v>
      </c>
      <c r="R136" s="614"/>
      <c r="S136" s="196">
        <f>'②③基本分（本園）'!M16</f>
        <v>0</v>
      </c>
      <c r="T136" s="196">
        <f>'②③基本分（本園）'!N16</f>
        <v>0</v>
      </c>
      <c r="U136" s="196">
        <f>'②③基本分（本園）'!O16</f>
        <v>0</v>
      </c>
      <c r="V136" s="196">
        <f>'②③基本分（本園）'!P16</f>
        <v>0</v>
      </c>
      <c r="W136" s="196">
        <f>'②③基本分（本園）'!Q16</f>
        <v>0</v>
      </c>
      <c r="X136" s="196">
        <f>'②③基本分（本園）'!R16</f>
        <v>0</v>
      </c>
      <c r="Y136" s="196">
        <f>'②③基本分（本園）'!S16</f>
        <v>0</v>
      </c>
      <c r="Z136" s="196">
        <f>'②③基本分（本園）'!T16</f>
        <v>0</v>
      </c>
      <c r="AB136" s="561" t="s">
        <v>27</v>
      </c>
      <c r="AC136" s="613" t="s">
        <v>79</v>
      </c>
      <c r="AD136" s="614"/>
      <c r="AE136" s="196">
        <f>'②③基本分（分園）'!M16</f>
        <v>0</v>
      </c>
      <c r="AF136" s="196">
        <f>'②③基本分（分園）'!N16</f>
        <v>0</v>
      </c>
      <c r="AG136" s="196">
        <f>'②③基本分（分園）'!O16</f>
        <v>0</v>
      </c>
      <c r="AH136" s="196">
        <f>'②③基本分（分園）'!P16</f>
        <v>0</v>
      </c>
      <c r="AI136" s="196">
        <f>'②③基本分（分園）'!Q16</f>
        <v>0</v>
      </c>
      <c r="AJ136" s="196">
        <f>'②③基本分（分園）'!R16</f>
        <v>0</v>
      </c>
      <c r="AK136" s="196">
        <f>'②③基本分（分園）'!S16</f>
        <v>0</v>
      </c>
      <c r="AL136" s="196">
        <f>'②③基本分（分園）'!T16</f>
        <v>0</v>
      </c>
    </row>
    <row r="137" spans="2:38">
      <c r="B137" s="62" t="s">
        <v>280</v>
      </c>
      <c r="C137" s="64" t="s">
        <v>121</v>
      </c>
      <c r="D137" s="64" t="s">
        <v>300</v>
      </c>
      <c r="E137" s="242">
        <v>0.02</v>
      </c>
      <c r="P137" s="706"/>
      <c r="Q137" s="613" t="s">
        <v>247</v>
      </c>
      <c r="R137" s="614"/>
      <c r="S137" s="196">
        <f>'②③基本分（本園）'!M32</f>
        <v>0</v>
      </c>
      <c r="T137" s="196">
        <f>'②③基本分（本園）'!N32</f>
        <v>0</v>
      </c>
      <c r="U137" s="196">
        <f>'②③基本分（本園）'!O32</f>
        <v>0</v>
      </c>
      <c r="V137" s="196">
        <f>'②③基本分（本園）'!P32</f>
        <v>0</v>
      </c>
      <c r="W137" s="196">
        <f>'②③基本分（本園）'!Q32</f>
        <v>0</v>
      </c>
      <c r="X137" s="196">
        <f>'②③基本分（本園）'!R32</f>
        <v>0</v>
      </c>
      <c r="Y137" s="196">
        <f>'②③基本分（本園）'!S32</f>
        <v>0</v>
      </c>
      <c r="Z137" s="196">
        <f>'②③基本分（本園）'!T32</f>
        <v>0</v>
      </c>
      <c r="AB137" s="706"/>
      <c r="AC137" s="613" t="s">
        <v>247</v>
      </c>
      <c r="AD137" s="614"/>
      <c r="AE137" s="196">
        <f>'②③基本分（分園）'!M32</f>
        <v>0</v>
      </c>
      <c r="AF137" s="196">
        <f>'②③基本分（分園）'!N32</f>
        <v>0</v>
      </c>
      <c r="AG137" s="196">
        <f>'②③基本分（分園）'!O32</f>
        <v>0</v>
      </c>
      <c r="AH137" s="196">
        <f>'②③基本分（分園）'!P32</f>
        <v>0</v>
      </c>
      <c r="AI137" s="196">
        <f>'②③基本分（分園）'!Q32</f>
        <v>0</v>
      </c>
      <c r="AJ137" s="196">
        <f>'②③基本分（分園）'!R32</f>
        <v>0</v>
      </c>
      <c r="AK137" s="196">
        <f>'②③基本分（分園）'!S32</f>
        <v>0</v>
      </c>
      <c r="AL137" s="196">
        <f>'②③基本分（分園）'!T32</f>
        <v>0</v>
      </c>
    </row>
    <row r="138" spans="2:38">
      <c r="B138" s="62" t="s">
        <v>280</v>
      </c>
      <c r="C138" s="62" t="s">
        <v>122</v>
      </c>
      <c r="D138" s="64" t="s">
        <v>300</v>
      </c>
      <c r="E138" s="242">
        <v>0.02</v>
      </c>
      <c r="P138" s="706"/>
      <c r="Q138" s="741" t="s">
        <v>216</v>
      </c>
      <c r="R138" s="33" t="s">
        <v>79</v>
      </c>
      <c r="S138" s="198"/>
      <c r="T138" s="196">
        <f>②③３歳!$I$15</f>
        <v>0</v>
      </c>
      <c r="U138" s="198"/>
      <c r="V138" s="198"/>
      <c r="W138" s="198"/>
      <c r="X138" s="196">
        <f>②③３歳!$I$15</f>
        <v>0</v>
      </c>
      <c r="Y138" s="198"/>
      <c r="Z138" s="198"/>
      <c r="AB138" s="706"/>
      <c r="AC138" s="741" t="s">
        <v>216</v>
      </c>
      <c r="AD138" s="33" t="s">
        <v>79</v>
      </c>
      <c r="AE138" s="198"/>
      <c r="AF138" s="196">
        <f>②③３歳!$I$15</f>
        <v>0</v>
      </c>
      <c r="AG138" s="198"/>
      <c r="AH138" s="198"/>
      <c r="AI138" s="198"/>
      <c r="AJ138" s="196">
        <f>②③３歳!$I$15</f>
        <v>0</v>
      </c>
      <c r="AK138" s="198"/>
      <c r="AL138" s="198"/>
    </row>
    <row r="139" spans="2:38">
      <c r="B139" s="62" t="s">
        <v>280</v>
      </c>
      <c r="C139" s="62" t="s">
        <v>123</v>
      </c>
      <c r="D139" s="64" t="s">
        <v>300</v>
      </c>
      <c r="E139" s="242">
        <v>0.02</v>
      </c>
      <c r="P139" s="706"/>
      <c r="Q139" s="742"/>
      <c r="R139" s="33" t="s">
        <v>247</v>
      </c>
      <c r="S139" s="198"/>
      <c r="T139" s="196">
        <f>②③３歳!$K$15</f>
        <v>0</v>
      </c>
      <c r="U139" s="198"/>
      <c r="V139" s="198"/>
      <c r="W139" s="198"/>
      <c r="X139" s="196">
        <f>②③３歳!$K$15</f>
        <v>0</v>
      </c>
      <c r="Y139" s="198"/>
      <c r="Z139" s="198"/>
      <c r="AB139" s="706"/>
      <c r="AC139" s="742"/>
      <c r="AD139" s="33" t="s">
        <v>247</v>
      </c>
      <c r="AE139" s="198"/>
      <c r="AF139" s="196">
        <f>②③３歳!$K$15</f>
        <v>0</v>
      </c>
      <c r="AG139" s="198"/>
      <c r="AH139" s="198"/>
      <c r="AI139" s="198"/>
      <c r="AJ139" s="196">
        <f>②③３歳!$K$15</f>
        <v>0</v>
      </c>
      <c r="AK139" s="198"/>
      <c r="AL139" s="198"/>
    </row>
    <row r="140" spans="2:38" ht="16.5" customHeight="1">
      <c r="B140" s="62" t="s">
        <v>280</v>
      </c>
      <c r="C140" s="62" t="s">
        <v>124</v>
      </c>
      <c r="D140" s="64" t="s">
        <v>300</v>
      </c>
      <c r="E140" s="242">
        <v>0.02</v>
      </c>
      <c r="P140" s="706"/>
      <c r="Q140" s="747" t="s">
        <v>602</v>
      </c>
      <c r="R140" s="33" t="s">
        <v>79</v>
      </c>
      <c r="S140" s="196">
        <f>②③４歳!I15</f>
        <v>0</v>
      </c>
      <c r="T140" s="198"/>
      <c r="U140" s="198"/>
      <c r="V140" s="198"/>
      <c r="W140" s="196">
        <f>②③４歳!I15</f>
        <v>0</v>
      </c>
      <c r="X140" s="198"/>
      <c r="Y140" s="198"/>
      <c r="Z140" s="198"/>
      <c r="AB140" s="706"/>
      <c r="AC140" s="748" t="s">
        <v>602</v>
      </c>
      <c r="AD140" s="33" t="s">
        <v>79</v>
      </c>
      <c r="AE140" s="196">
        <f>②③４歳!I15</f>
        <v>0</v>
      </c>
      <c r="AF140" s="198"/>
      <c r="AG140" s="198"/>
      <c r="AH140" s="198"/>
      <c r="AI140" s="196">
        <f>②③４歳!I15</f>
        <v>0</v>
      </c>
      <c r="AJ140" s="198"/>
      <c r="AK140" s="198"/>
      <c r="AL140" s="198"/>
    </row>
    <row r="141" spans="2:38">
      <c r="B141" s="62" t="s">
        <v>280</v>
      </c>
      <c r="C141" s="62" t="s">
        <v>125</v>
      </c>
      <c r="D141" s="64" t="s">
        <v>300</v>
      </c>
      <c r="E141" s="242">
        <v>0.02</v>
      </c>
      <c r="P141" s="706"/>
      <c r="Q141" s="742"/>
      <c r="R141" s="33" t="s">
        <v>247</v>
      </c>
      <c r="S141" s="196">
        <f>②③４歳!K15</f>
        <v>0</v>
      </c>
      <c r="T141" s="198"/>
      <c r="U141" s="198"/>
      <c r="V141" s="198"/>
      <c r="W141" s="196">
        <f>②③４歳!K15</f>
        <v>0</v>
      </c>
      <c r="X141" s="198"/>
      <c r="Y141" s="198"/>
      <c r="Z141" s="198"/>
      <c r="AB141" s="706"/>
      <c r="AC141" s="749"/>
      <c r="AD141" s="33" t="s">
        <v>247</v>
      </c>
      <c r="AE141" s="196">
        <f>②③４歳!K15</f>
        <v>0</v>
      </c>
      <c r="AF141" s="198"/>
      <c r="AG141" s="198"/>
      <c r="AH141" s="198"/>
      <c r="AI141" s="196">
        <f>②③４歳!K15</f>
        <v>0</v>
      </c>
      <c r="AJ141" s="198"/>
      <c r="AK141" s="198"/>
      <c r="AL141" s="198"/>
    </row>
    <row r="142" spans="2:38">
      <c r="B142" s="62" t="s">
        <v>280</v>
      </c>
      <c r="C142" s="62" t="s">
        <v>126</v>
      </c>
      <c r="D142" s="64" t="s">
        <v>300</v>
      </c>
      <c r="E142" s="242">
        <v>0.02</v>
      </c>
      <c r="P142" s="706"/>
      <c r="Q142" s="741" t="s">
        <v>320</v>
      </c>
      <c r="R142" s="33" t="s">
        <v>79</v>
      </c>
      <c r="S142" s="196">
        <f>②③夜間!$K$45</f>
        <v>0</v>
      </c>
      <c r="T142" s="196">
        <f>②③夜間!$K$45</f>
        <v>0</v>
      </c>
      <c r="U142" s="196">
        <f>②③夜間!$K$47</f>
        <v>0</v>
      </c>
      <c r="V142" s="196">
        <f>②③夜間!$K$47</f>
        <v>0</v>
      </c>
      <c r="W142" s="196">
        <f>②③夜間!$K$45</f>
        <v>0</v>
      </c>
      <c r="X142" s="196">
        <f>②③夜間!$K$45</f>
        <v>0</v>
      </c>
      <c r="Y142" s="196">
        <f>②③夜間!$K$47</f>
        <v>0</v>
      </c>
      <c r="Z142" s="196">
        <f>②③夜間!$K$47</f>
        <v>0</v>
      </c>
      <c r="AB142" s="706"/>
      <c r="AC142" s="741" t="s">
        <v>320</v>
      </c>
      <c r="AD142" s="33" t="s">
        <v>79</v>
      </c>
      <c r="AE142" s="196">
        <f>②③夜間!$K$45</f>
        <v>0</v>
      </c>
      <c r="AF142" s="196">
        <f>②③夜間!$K$45</f>
        <v>0</v>
      </c>
      <c r="AG142" s="196">
        <f>②③夜間!$K$47</f>
        <v>0</v>
      </c>
      <c r="AH142" s="196">
        <f>②③夜間!$K$47</f>
        <v>0</v>
      </c>
      <c r="AI142" s="196">
        <f>②③夜間!$K$45</f>
        <v>0</v>
      </c>
      <c r="AJ142" s="196">
        <f>②③夜間!$K$45</f>
        <v>0</v>
      </c>
      <c r="AK142" s="196">
        <f>②③夜間!$K$47</f>
        <v>0</v>
      </c>
      <c r="AL142" s="196">
        <f>②③夜間!$K$47</f>
        <v>0</v>
      </c>
    </row>
    <row r="143" spans="2:38">
      <c r="B143" s="64" t="s">
        <v>280</v>
      </c>
      <c r="C143" s="62" t="s">
        <v>127</v>
      </c>
      <c r="D143" s="64" t="s">
        <v>300</v>
      </c>
      <c r="E143" s="242">
        <v>0.02</v>
      </c>
      <c r="P143" s="706"/>
      <c r="Q143" s="742"/>
      <c r="R143" s="33" t="s">
        <v>247</v>
      </c>
      <c r="S143" s="196">
        <f>②③夜間!$M$45</f>
        <v>0</v>
      </c>
      <c r="T143" s="196">
        <f>②③夜間!$M$45</f>
        <v>0</v>
      </c>
      <c r="U143" s="196">
        <f>②③夜間!$M$47</f>
        <v>0</v>
      </c>
      <c r="V143" s="196">
        <f>②③夜間!$M$47</f>
        <v>0</v>
      </c>
      <c r="W143" s="196">
        <f>②③夜間!$M$45</f>
        <v>0</v>
      </c>
      <c r="X143" s="196">
        <f>②③夜間!$M$45</f>
        <v>0</v>
      </c>
      <c r="Y143" s="196">
        <f>②③夜間!$M$47</f>
        <v>0</v>
      </c>
      <c r="Z143" s="196">
        <f>②③夜間!$M$47</f>
        <v>0</v>
      </c>
      <c r="AB143" s="706"/>
      <c r="AC143" s="742"/>
      <c r="AD143" s="33" t="s">
        <v>247</v>
      </c>
      <c r="AE143" s="196">
        <f>②③夜間!$M$45</f>
        <v>0</v>
      </c>
      <c r="AF143" s="196">
        <f>②③夜間!$M$45</f>
        <v>0</v>
      </c>
      <c r="AG143" s="196">
        <f>②③夜間!$M$47</f>
        <v>0</v>
      </c>
      <c r="AH143" s="196">
        <f>②③夜間!$M$47</f>
        <v>0</v>
      </c>
      <c r="AI143" s="196">
        <f>②③夜間!$M$45</f>
        <v>0</v>
      </c>
      <c r="AJ143" s="196">
        <f>②③夜間!$M$45</f>
        <v>0</v>
      </c>
      <c r="AK143" s="196">
        <f>②③夜間!$M$47</f>
        <v>0</v>
      </c>
      <c r="AL143" s="196">
        <f>②③夜間!$M$47</f>
        <v>0</v>
      </c>
    </row>
    <row r="144" spans="2:38">
      <c r="B144" s="64" t="s">
        <v>280</v>
      </c>
      <c r="C144" s="62" t="s">
        <v>128</v>
      </c>
      <c r="D144" s="64" t="s">
        <v>300</v>
      </c>
      <c r="E144" s="242">
        <v>0.02</v>
      </c>
      <c r="P144" s="706"/>
      <c r="Q144" s="613" t="s">
        <v>29</v>
      </c>
      <c r="R144" s="614"/>
      <c r="S144" s="196">
        <f t="shared" ref="S144:Z144" si="254">SUM(S136:S143)</f>
        <v>0</v>
      </c>
      <c r="T144" s="196">
        <f t="shared" si="254"/>
        <v>0</v>
      </c>
      <c r="U144" s="196">
        <f t="shared" si="254"/>
        <v>0</v>
      </c>
      <c r="V144" s="196">
        <f t="shared" si="254"/>
        <v>0</v>
      </c>
      <c r="W144" s="196">
        <f t="shared" si="254"/>
        <v>0</v>
      </c>
      <c r="X144" s="196">
        <f t="shared" si="254"/>
        <v>0</v>
      </c>
      <c r="Y144" s="196">
        <f t="shared" si="254"/>
        <v>0</v>
      </c>
      <c r="Z144" s="196">
        <f t="shared" si="254"/>
        <v>0</v>
      </c>
      <c r="AB144" s="706"/>
      <c r="AC144" s="613" t="s">
        <v>29</v>
      </c>
      <c r="AD144" s="614"/>
      <c r="AE144" s="196">
        <f t="shared" ref="AE144:AL144" si="255">SUM(AE136:AE143)</f>
        <v>0</v>
      </c>
      <c r="AF144" s="196">
        <f t="shared" si="255"/>
        <v>0</v>
      </c>
      <c r="AG144" s="196">
        <f t="shared" si="255"/>
        <v>0</v>
      </c>
      <c r="AH144" s="196">
        <f t="shared" si="255"/>
        <v>0</v>
      </c>
      <c r="AI144" s="196">
        <f t="shared" si="255"/>
        <v>0</v>
      </c>
      <c r="AJ144" s="196">
        <f t="shared" si="255"/>
        <v>0</v>
      </c>
      <c r="AK144" s="196">
        <f t="shared" si="255"/>
        <v>0</v>
      </c>
      <c r="AL144" s="196">
        <f t="shared" si="255"/>
        <v>0</v>
      </c>
    </row>
    <row r="145" spans="2:38">
      <c r="B145" s="64" t="s">
        <v>280</v>
      </c>
      <c r="C145" s="62" t="s">
        <v>129</v>
      </c>
      <c r="D145" s="64" t="s">
        <v>300</v>
      </c>
      <c r="E145" s="242">
        <v>0.02</v>
      </c>
      <c r="P145" s="706"/>
      <c r="Q145" s="613" t="s">
        <v>318</v>
      </c>
      <c r="R145" s="614"/>
      <c r="S145" s="199" t="str">
        <f>$K$25</f>
        <v/>
      </c>
      <c r="T145" s="199" t="str">
        <f t="shared" ref="T145:Z145" si="256">$K$25</f>
        <v/>
      </c>
      <c r="U145" s="199" t="str">
        <f t="shared" si="256"/>
        <v/>
      </c>
      <c r="V145" s="199" t="str">
        <f t="shared" si="256"/>
        <v/>
      </c>
      <c r="W145" s="199" t="str">
        <f t="shared" si="256"/>
        <v/>
      </c>
      <c r="X145" s="199" t="str">
        <f t="shared" si="256"/>
        <v/>
      </c>
      <c r="Y145" s="199" t="str">
        <f t="shared" si="256"/>
        <v/>
      </c>
      <c r="Z145" s="199" t="str">
        <f t="shared" si="256"/>
        <v/>
      </c>
      <c r="AB145" s="706"/>
      <c r="AC145" s="613" t="s">
        <v>318</v>
      </c>
      <c r="AD145" s="614"/>
      <c r="AE145" s="199" t="str">
        <f>$K$25</f>
        <v/>
      </c>
      <c r="AF145" s="199" t="str">
        <f t="shared" ref="AF145:AL145" si="257">$K$25</f>
        <v/>
      </c>
      <c r="AG145" s="199" t="str">
        <f t="shared" si="257"/>
        <v/>
      </c>
      <c r="AH145" s="199" t="str">
        <f t="shared" si="257"/>
        <v/>
      </c>
      <c r="AI145" s="199" t="str">
        <f t="shared" si="257"/>
        <v/>
      </c>
      <c r="AJ145" s="199" t="str">
        <f t="shared" si="257"/>
        <v/>
      </c>
      <c r="AK145" s="199" t="str">
        <f t="shared" si="257"/>
        <v/>
      </c>
      <c r="AL145" s="199" t="str">
        <f t="shared" si="257"/>
        <v/>
      </c>
    </row>
    <row r="146" spans="2:38">
      <c r="B146" s="64" t="s">
        <v>280</v>
      </c>
      <c r="C146" s="62" t="s">
        <v>130</v>
      </c>
      <c r="D146" s="64" t="s">
        <v>300</v>
      </c>
      <c r="E146" s="242">
        <v>0.02</v>
      </c>
      <c r="P146" s="706"/>
      <c r="Q146" s="745" t="s">
        <v>323</v>
      </c>
      <c r="R146" s="746"/>
      <c r="S146" s="200">
        <f t="shared" ref="S146:Z146" si="258">IFERROR(ROUNDDOWN(S144*S145,-1),0)</f>
        <v>0</v>
      </c>
      <c r="T146" s="200">
        <f t="shared" si="258"/>
        <v>0</v>
      </c>
      <c r="U146" s="200">
        <f t="shared" si="258"/>
        <v>0</v>
      </c>
      <c r="V146" s="200">
        <f t="shared" si="258"/>
        <v>0</v>
      </c>
      <c r="W146" s="200">
        <f t="shared" si="258"/>
        <v>0</v>
      </c>
      <c r="X146" s="200">
        <f t="shared" si="258"/>
        <v>0</v>
      </c>
      <c r="Y146" s="200">
        <f t="shared" si="258"/>
        <v>0</v>
      </c>
      <c r="Z146" s="200">
        <f t="shared" si="258"/>
        <v>0</v>
      </c>
      <c r="AB146" s="706"/>
      <c r="AC146" s="745" t="s">
        <v>323</v>
      </c>
      <c r="AD146" s="746"/>
      <c r="AE146" s="200">
        <f t="shared" ref="AE146:AL146" si="259">IFERROR(ROUNDDOWN(AE144*AE145,-1),0)</f>
        <v>0</v>
      </c>
      <c r="AF146" s="200">
        <f t="shared" si="259"/>
        <v>0</v>
      </c>
      <c r="AG146" s="200">
        <f t="shared" si="259"/>
        <v>0</v>
      </c>
      <c r="AH146" s="200">
        <f t="shared" si="259"/>
        <v>0</v>
      </c>
      <c r="AI146" s="200">
        <f t="shared" si="259"/>
        <v>0</v>
      </c>
      <c r="AJ146" s="200">
        <f t="shared" si="259"/>
        <v>0</v>
      </c>
      <c r="AK146" s="200">
        <f t="shared" si="259"/>
        <v>0</v>
      </c>
      <c r="AL146" s="200">
        <f t="shared" si="259"/>
        <v>0</v>
      </c>
    </row>
    <row r="147" spans="2:38" ht="16.5" customHeight="1">
      <c r="B147" s="64" t="s">
        <v>280</v>
      </c>
      <c r="C147" s="62" t="s">
        <v>131</v>
      </c>
      <c r="D147" s="64" t="s">
        <v>300</v>
      </c>
      <c r="E147" s="242">
        <v>0.02</v>
      </c>
      <c r="P147" s="706"/>
      <c r="Q147" s="743" t="s">
        <v>341</v>
      </c>
      <c r="R147" s="744"/>
      <c r="S147" s="201">
        <f t="shared" ref="S147:Z147" si="260">IFERROR(ROUND(S146*(S136+S138+S140+S142)/S144,0),0)</f>
        <v>0</v>
      </c>
      <c r="T147" s="201">
        <f t="shared" si="260"/>
        <v>0</v>
      </c>
      <c r="U147" s="201">
        <f t="shared" si="260"/>
        <v>0</v>
      </c>
      <c r="V147" s="201">
        <f t="shared" si="260"/>
        <v>0</v>
      </c>
      <c r="W147" s="201">
        <f t="shared" si="260"/>
        <v>0</v>
      </c>
      <c r="X147" s="201">
        <f t="shared" si="260"/>
        <v>0</v>
      </c>
      <c r="Y147" s="201">
        <f t="shared" si="260"/>
        <v>0</v>
      </c>
      <c r="Z147" s="201">
        <f t="shared" si="260"/>
        <v>0</v>
      </c>
      <c r="AB147" s="706"/>
      <c r="AC147" s="743" t="s">
        <v>341</v>
      </c>
      <c r="AD147" s="744"/>
      <c r="AE147" s="201">
        <f t="shared" ref="AE147:AL147" si="261">IFERROR(ROUND(AE146*(AE136+AE138+AE140+AE142)/AE144,0),0)</f>
        <v>0</v>
      </c>
      <c r="AF147" s="201">
        <f t="shared" si="261"/>
        <v>0</v>
      </c>
      <c r="AG147" s="201">
        <f t="shared" si="261"/>
        <v>0</v>
      </c>
      <c r="AH147" s="201">
        <f t="shared" si="261"/>
        <v>0</v>
      </c>
      <c r="AI147" s="201">
        <f t="shared" si="261"/>
        <v>0</v>
      </c>
      <c r="AJ147" s="201">
        <f t="shared" si="261"/>
        <v>0</v>
      </c>
      <c r="AK147" s="201">
        <f t="shared" si="261"/>
        <v>0</v>
      </c>
      <c r="AL147" s="201">
        <f t="shared" si="261"/>
        <v>0</v>
      </c>
    </row>
    <row r="148" spans="2:38" ht="16.5" customHeight="1">
      <c r="B148" s="64" t="s">
        <v>280</v>
      </c>
      <c r="C148" s="62" t="s">
        <v>345</v>
      </c>
      <c r="D148" s="64" t="s">
        <v>300</v>
      </c>
      <c r="E148" s="242">
        <v>0.02</v>
      </c>
      <c r="P148" s="567"/>
      <c r="Q148" s="743" t="s">
        <v>342</v>
      </c>
      <c r="R148" s="744"/>
      <c r="S148" s="201">
        <f t="shared" ref="S148:Z148" si="262">IFERROR(S146-S147,0)</f>
        <v>0</v>
      </c>
      <c r="T148" s="201">
        <f t="shared" si="262"/>
        <v>0</v>
      </c>
      <c r="U148" s="201">
        <f t="shared" si="262"/>
        <v>0</v>
      </c>
      <c r="V148" s="201">
        <f t="shared" si="262"/>
        <v>0</v>
      </c>
      <c r="W148" s="201">
        <f t="shared" si="262"/>
        <v>0</v>
      </c>
      <c r="X148" s="201">
        <f t="shared" si="262"/>
        <v>0</v>
      </c>
      <c r="Y148" s="201">
        <f t="shared" si="262"/>
        <v>0</v>
      </c>
      <c r="Z148" s="201">
        <f t="shared" si="262"/>
        <v>0</v>
      </c>
      <c r="AB148" s="567"/>
      <c r="AC148" s="743" t="s">
        <v>342</v>
      </c>
      <c r="AD148" s="744"/>
      <c r="AE148" s="201">
        <f t="shared" ref="AE148:AL148" si="263">IFERROR(AE146-AE147,0)</f>
        <v>0</v>
      </c>
      <c r="AF148" s="201">
        <f t="shared" si="263"/>
        <v>0</v>
      </c>
      <c r="AG148" s="201">
        <f t="shared" si="263"/>
        <v>0</v>
      </c>
      <c r="AH148" s="201">
        <f t="shared" si="263"/>
        <v>0</v>
      </c>
      <c r="AI148" s="201">
        <f t="shared" si="263"/>
        <v>0</v>
      </c>
      <c r="AJ148" s="201">
        <f t="shared" si="263"/>
        <v>0</v>
      </c>
      <c r="AK148" s="201">
        <f t="shared" si="263"/>
        <v>0</v>
      </c>
      <c r="AL148" s="201">
        <f t="shared" si="263"/>
        <v>0</v>
      </c>
    </row>
    <row r="149" spans="2:38">
      <c r="B149" s="64" t="s">
        <v>112</v>
      </c>
      <c r="C149" s="64" t="s">
        <v>535</v>
      </c>
      <c r="D149" s="64" t="s">
        <v>301</v>
      </c>
      <c r="E149" s="242">
        <v>0.02</v>
      </c>
      <c r="P149" s="561" t="s">
        <v>28</v>
      </c>
      <c r="Q149" s="613" t="s">
        <v>79</v>
      </c>
      <c r="R149" s="614"/>
      <c r="S149" s="196">
        <f>'②③基本分（本園）'!M17</f>
        <v>0</v>
      </c>
      <c r="T149" s="196">
        <f>'②③基本分（本園）'!N17</f>
        <v>0</v>
      </c>
      <c r="U149" s="196">
        <f>'②③基本分（本園）'!O17</f>
        <v>0</v>
      </c>
      <c r="V149" s="196">
        <f>'②③基本分（本園）'!P17</f>
        <v>0</v>
      </c>
      <c r="W149" s="196">
        <f>'②③基本分（本園）'!Q17</f>
        <v>0</v>
      </c>
      <c r="X149" s="196">
        <f>'②③基本分（本園）'!R17</f>
        <v>0</v>
      </c>
      <c r="Y149" s="196">
        <f>'②③基本分（本園）'!S17</f>
        <v>0</v>
      </c>
      <c r="Z149" s="196">
        <f>'②③基本分（本園）'!T17</f>
        <v>0</v>
      </c>
      <c r="AB149" s="561" t="s">
        <v>28</v>
      </c>
      <c r="AC149" s="613" t="s">
        <v>79</v>
      </c>
      <c r="AD149" s="614"/>
      <c r="AE149" s="196">
        <f>'②③基本分（分園）'!M17</f>
        <v>0</v>
      </c>
      <c r="AF149" s="196">
        <f>'②③基本分（分園）'!N17</f>
        <v>0</v>
      </c>
      <c r="AG149" s="196">
        <f>'②③基本分（分園）'!O17</f>
        <v>0</v>
      </c>
      <c r="AH149" s="196">
        <f>'②③基本分（分園）'!P17</f>
        <v>0</v>
      </c>
      <c r="AI149" s="196">
        <f>'②③基本分（分園）'!Q17</f>
        <v>0</v>
      </c>
      <c r="AJ149" s="196">
        <f>'②③基本分（分園）'!R17</f>
        <v>0</v>
      </c>
      <c r="AK149" s="196">
        <f>'②③基本分（分園）'!S17</f>
        <v>0</v>
      </c>
      <c r="AL149" s="196">
        <f>'②③基本分（分園）'!T17</f>
        <v>0</v>
      </c>
    </row>
    <row r="150" spans="2:38">
      <c r="B150" s="64" t="s">
        <v>112</v>
      </c>
      <c r="C150" s="64" t="s">
        <v>464</v>
      </c>
      <c r="D150" s="64" t="s">
        <v>301</v>
      </c>
      <c r="E150" s="242">
        <v>0.02</v>
      </c>
      <c r="P150" s="706"/>
      <c r="Q150" s="613" t="s">
        <v>247</v>
      </c>
      <c r="R150" s="614"/>
      <c r="S150" s="196">
        <f>'②③基本分（本園）'!M33</f>
        <v>0</v>
      </c>
      <c r="T150" s="196">
        <f>'②③基本分（本園）'!N33</f>
        <v>0</v>
      </c>
      <c r="U150" s="196">
        <f>'②③基本分（本園）'!O33</f>
        <v>0</v>
      </c>
      <c r="V150" s="196">
        <f>'②③基本分（本園）'!P33</f>
        <v>0</v>
      </c>
      <c r="W150" s="196">
        <f>'②③基本分（本園）'!Q33</f>
        <v>0</v>
      </c>
      <c r="X150" s="196">
        <f>'②③基本分（本園）'!R33</f>
        <v>0</v>
      </c>
      <c r="Y150" s="196">
        <f>'②③基本分（本園）'!S33</f>
        <v>0</v>
      </c>
      <c r="Z150" s="196">
        <f>'②③基本分（本園）'!T33</f>
        <v>0</v>
      </c>
      <c r="AB150" s="706"/>
      <c r="AC150" s="613" t="s">
        <v>247</v>
      </c>
      <c r="AD150" s="614"/>
      <c r="AE150" s="196">
        <f>'②③基本分（分園）'!M33</f>
        <v>0</v>
      </c>
      <c r="AF150" s="196">
        <f>'②③基本分（分園）'!N33</f>
        <v>0</v>
      </c>
      <c r="AG150" s="196">
        <f>'②③基本分（分園）'!O33</f>
        <v>0</v>
      </c>
      <c r="AH150" s="196">
        <f>'②③基本分（分園）'!P33</f>
        <v>0</v>
      </c>
      <c r="AI150" s="196">
        <f>'②③基本分（分園）'!Q33</f>
        <v>0</v>
      </c>
      <c r="AJ150" s="196">
        <f>'②③基本分（分園）'!R33</f>
        <v>0</v>
      </c>
      <c r="AK150" s="196">
        <f>'②③基本分（分園）'!S33</f>
        <v>0</v>
      </c>
      <c r="AL150" s="196">
        <f>'②③基本分（分園）'!T33</f>
        <v>0</v>
      </c>
    </row>
    <row r="151" spans="2:38" ht="16.5" customHeight="1">
      <c r="B151" s="64" t="s">
        <v>112</v>
      </c>
      <c r="C151" s="64" t="s">
        <v>141</v>
      </c>
      <c r="D151" s="64" t="s">
        <v>301</v>
      </c>
      <c r="E151" s="242">
        <v>0.03</v>
      </c>
      <c r="P151" s="706"/>
      <c r="Q151" s="741" t="s">
        <v>216</v>
      </c>
      <c r="R151" s="33" t="s">
        <v>79</v>
      </c>
      <c r="S151" s="198"/>
      <c r="T151" s="196">
        <f>②③３歳!$I$16</f>
        <v>0</v>
      </c>
      <c r="U151" s="198"/>
      <c r="V151" s="198"/>
      <c r="W151" s="198"/>
      <c r="X151" s="196">
        <f>②③３歳!$I$16</f>
        <v>0</v>
      </c>
      <c r="Y151" s="198"/>
      <c r="Z151" s="198"/>
      <c r="AB151" s="706"/>
      <c r="AC151" s="741" t="s">
        <v>216</v>
      </c>
      <c r="AD151" s="33" t="s">
        <v>79</v>
      </c>
      <c r="AE151" s="198"/>
      <c r="AF151" s="196">
        <f>②③３歳!$I$16</f>
        <v>0</v>
      </c>
      <c r="AG151" s="198"/>
      <c r="AH151" s="198"/>
      <c r="AI151" s="198"/>
      <c r="AJ151" s="196">
        <f>②③３歳!$I$16</f>
        <v>0</v>
      </c>
      <c r="AK151" s="198"/>
      <c r="AL151" s="198"/>
    </row>
    <row r="152" spans="2:38">
      <c r="B152" s="64" t="s">
        <v>112</v>
      </c>
      <c r="C152" s="64" t="s">
        <v>142</v>
      </c>
      <c r="D152" s="64" t="s">
        <v>301</v>
      </c>
      <c r="E152" s="242">
        <v>0.03</v>
      </c>
      <c r="P152" s="706"/>
      <c r="Q152" s="742"/>
      <c r="R152" s="33" t="s">
        <v>247</v>
      </c>
      <c r="S152" s="198"/>
      <c r="T152" s="196">
        <f>②③３歳!$K$16</f>
        <v>0</v>
      </c>
      <c r="U152" s="198"/>
      <c r="V152" s="198"/>
      <c r="W152" s="198"/>
      <c r="X152" s="196">
        <f>②③３歳!$K$16</f>
        <v>0</v>
      </c>
      <c r="Y152" s="198"/>
      <c r="Z152" s="198"/>
      <c r="AB152" s="706"/>
      <c r="AC152" s="742"/>
      <c r="AD152" s="33" t="s">
        <v>247</v>
      </c>
      <c r="AE152" s="198"/>
      <c r="AF152" s="196">
        <f>②③３歳!$K$16</f>
        <v>0</v>
      </c>
      <c r="AG152" s="198"/>
      <c r="AH152" s="198"/>
      <c r="AI152" s="198"/>
      <c r="AJ152" s="196">
        <f>②③３歳!$K$16</f>
        <v>0</v>
      </c>
      <c r="AK152" s="198"/>
      <c r="AL152" s="198"/>
    </row>
    <row r="153" spans="2:38" ht="16.5" customHeight="1">
      <c r="B153" s="64" t="s">
        <v>112</v>
      </c>
      <c r="C153" s="64" t="s">
        <v>143</v>
      </c>
      <c r="D153" s="64" t="s">
        <v>301</v>
      </c>
      <c r="E153" s="242">
        <v>0.03</v>
      </c>
      <c r="P153" s="706"/>
      <c r="Q153" s="748" t="s">
        <v>602</v>
      </c>
      <c r="R153" s="33" t="s">
        <v>79</v>
      </c>
      <c r="S153" s="196">
        <f>②③４歳!I16</f>
        <v>0</v>
      </c>
      <c r="T153" s="198"/>
      <c r="U153" s="198"/>
      <c r="V153" s="198"/>
      <c r="W153" s="196">
        <f>②③４歳!I16</f>
        <v>0</v>
      </c>
      <c r="X153" s="198"/>
      <c r="Y153" s="198"/>
      <c r="Z153" s="198"/>
      <c r="AB153" s="706"/>
      <c r="AC153" s="748" t="s">
        <v>602</v>
      </c>
      <c r="AD153" s="33" t="s">
        <v>79</v>
      </c>
      <c r="AE153" s="196">
        <f>②③４歳!I16</f>
        <v>0</v>
      </c>
      <c r="AF153" s="198"/>
      <c r="AG153" s="198"/>
      <c r="AH153" s="198"/>
      <c r="AI153" s="196">
        <f>②③４歳!I16</f>
        <v>0</v>
      </c>
      <c r="AJ153" s="198"/>
      <c r="AK153" s="198"/>
      <c r="AL153" s="198"/>
    </row>
    <row r="154" spans="2:38">
      <c r="B154" s="64" t="s">
        <v>112</v>
      </c>
      <c r="C154" s="64" t="s">
        <v>120</v>
      </c>
      <c r="D154" s="64" t="s">
        <v>301</v>
      </c>
      <c r="E154" s="242">
        <v>0.03</v>
      </c>
      <c r="P154" s="706"/>
      <c r="Q154" s="749"/>
      <c r="R154" s="33" t="s">
        <v>247</v>
      </c>
      <c r="S154" s="196">
        <f>②③４歳!K16</f>
        <v>0</v>
      </c>
      <c r="T154" s="198"/>
      <c r="U154" s="198"/>
      <c r="V154" s="198"/>
      <c r="W154" s="196">
        <f>②③４歳!K16</f>
        <v>0</v>
      </c>
      <c r="X154" s="198"/>
      <c r="Y154" s="198"/>
      <c r="Z154" s="198"/>
      <c r="AB154" s="706"/>
      <c r="AC154" s="749"/>
      <c r="AD154" s="33" t="s">
        <v>247</v>
      </c>
      <c r="AE154" s="196">
        <f>②③４歳!K16</f>
        <v>0</v>
      </c>
      <c r="AF154" s="198"/>
      <c r="AG154" s="198"/>
      <c r="AH154" s="198"/>
      <c r="AI154" s="196">
        <f>②③４歳!K16</f>
        <v>0</v>
      </c>
      <c r="AJ154" s="198"/>
      <c r="AK154" s="198"/>
      <c r="AL154" s="198"/>
    </row>
    <row r="155" spans="2:38">
      <c r="B155" s="64" t="s">
        <v>112</v>
      </c>
      <c r="C155" s="64" t="s">
        <v>121</v>
      </c>
      <c r="D155" s="64" t="s">
        <v>301</v>
      </c>
      <c r="E155" s="242">
        <v>0.03</v>
      </c>
      <c r="P155" s="706"/>
      <c r="Q155" s="741" t="s">
        <v>320</v>
      </c>
      <c r="R155" s="33" t="s">
        <v>79</v>
      </c>
      <c r="S155" s="196">
        <f>②③夜間!$K$49</f>
        <v>0</v>
      </c>
      <c r="T155" s="196">
        <f>②③夜間!$K$49</f>
        <v>0</v>
      </c>
      <c r="U155" s="196">
        <f>②③夜間!$K$51</f>
        <v>0</v>
      </c>
      <c r="V155" s="196">
        <f>②③夜間!$K$51</f>
        <v>0</v>
      </c>
      <c r="W155" s="196">
        <f>②③夜間!$K$49</f>
        <v>0</v>
      </c>
      <c r="X155" s="196">
        <f>②③夜間!$K$49</f>
        <v>0</v>
      </c>
      <c r="Y155" s="196">
        <f>②③夜間!$K$51</f>
        <v>0</v>
      </c>
      <c r="Z155" s="196">
        <f>②③夜間!$K$51</f>
        <v>0</v>
      </c>
      <c r="AB155" s="706"/>
      <c r="AC155" s="741" t="s">
        <v>320</v>
      </c>
      <c r="AD155" s="33" t="s">
        <v>79</v>
      </c>
      <c r="AE155" s="196">
        <f>②③夜間!$K$49</f>
        <v>0</v>
      </c>
      <c r="AF155" s="196">
        <f>②③夜間!$K$49</f>
        <v>0</v>
      </c>
      <c r="AG155" s="196">
        <f>②③夜間!$K$51</f>
        <v>0</v>
      </c>
      <c r="AH155" s="196">
        <f>②③夜間!$K$51</f>
        <v>0</v>
      </c>
      <c r="AI155" s="196">
        <f>②③夜間!$K$49</f>
        <v>0</v>
      </c>
      <c r="AJ155" s="196">
        <f>②③夜間!$K$49</f>
        <v>0</v>
      </c>
      <c r="AK155" s="196">
        <f>②③夜間!$K$51</f>
        <v>0</v>
      </c>
      <c r="AL155" s="196">
        <f>②③夜間!$K$51</f>
        <v>0</v>
      </c>
    </row>
    <row r="156" spans="2:38">
      <c r="B156" s="62" t="s">
        <v>112</v>
      </c>
      <c r="C156" s="62" t="s">
        <v>122</v>
      </c>
      <c r="D156" s="64" t="s">
        <v>301</v>
      </c>
      <c r="E156" s="242">
        <v>0.03</v>
      </c>
      <c r="P156" s="706"/>
      <c r="Q156" s="742"/>
      <c r="R156" s="33" t="s">
        <v>247</v>
      </c>
      <c r="S156" s="196">
        <f>②③夜間!$M$49</f>
        <v>0</v>
      </c>
      <c r="T156" s="196">
        <f>②③夜間!$M$49</f>
        <v>0</v>
      </c>
      <c r="U156" s="196">
        <f>②③夜間!$M$51</f>
        <v>0</v>
      </c>
      <c r="V156" s="196">
        <f>②③夜間!$M$51</f>
        <v>0</v>
      </c>
      <c r="W156" s="196">
        <f>②③夜間!$M$49</f>
        <v>0</v>
      </c>
      <c r="X156" s="196">
        <f>②③夜間!$M$49</f>
        <v>0</v>
      </c>
      <c r="Y156" s="196">
        <f>②③夜間!$M$51</f>
        <v>0</v>
      </c>
      <c r="Z156" s="196">
        <f>②③夜間!$M$51</f>
        <v>0</v>
      </c>
      <c r="AB156" s="706"/>
      <c r="AC156" s="742"/>
      <c r="AD156" s="33" t="s">
        <v>247</v>
      </c>
      <c r="AE156" s="196">
        <f>②③夜間!$M$49</f>
        <v>0</v>
      </c>
      <c r="AF156" s="196">
        <f>②③夜間!$M$49</f>
        <v>0</v>
      </c>
      <c r="AG156" s="196">
        <f>②③夜間!$M$51</f>
        <v>0</v>
      </c>
      <c r="AH156" s="196">
        <f>②③夜間!$M$51</f>
        <v>0</v>
      </c>
      <c r="AI156" s="196">
        <f>②③夜間!$M$49</f>
        <v>0</v>
      </c>
      <c r="AJ156" s="196">
        <f>②③夜間!$M$49</f>
        <v>0</v>
      </c>
      <c r="AK156" s="196">
        <f>②③夜間!$M$51</f>
        <v>0</v>
      </c>
      <c r="AL156" s="196">
        <f>②③夜間!$M$51</f>
        <v>0</v>
      </c>
    </row>
    <row r="157" spans="2:38">
      <c r="B157" s="62" t="s">
        <v>112</v>
      </c>
      <c r="C157" s="62" t="s">
        <v>123</v>
      </c>
      <c r="D157" s="64" t="s">
        <v>301</v>
      </c>
      <c r="E157" s="242">
        <v>0.03</v>
      </c>
      <c r="P157" s="706"/>
      <c r="Q157" s="613" t="s">
        <v>29</v>
      </c>
      <c r="R157" s="614"/>
      <c r="S157" s="196">
        <f t="shared" ref="S157:Z157" si="264">SUM(S149:S156)</f>
        <v>0</v>
      </c>
      <c r="T157" s="196">
        <f t="shared" si="264"/>
        <v>0</v>
      </c>
      <c r="U157" s="196">
        <f t="shared" si="264"/>
        <v>0</v>
      </c>
      <c r="V157" s="196">
        <f t="shared" si="264"/>
        <v>0</v>
      </c>
      <c r="W157" s="196">
        <f t="shared" si="264"/>
        <v>0</v>
      </c>
      <c r="X157" s="196">
        <f t="shared" si="264"/>
        <v>0</v>
      </c>
      <c r="Y157" s="196">
        <f t="shared" si="264"/>
        <v>0</v>
      </c>
      <c r="Z157" s="196">
        <f t="shared" si="264"/>
        <v>0</v>
      </c>
      <c r="AB157" s="706"/>
      <c r="AC157" s="613" t="s">
        <v>29</v>
      </c>
      <c r="AD157" s="614"/>
      <c r="AE157" s="196">
        <f t="shared" ref="AE157:AL157" si="265">SUM(AE149:AE156)</f>
        <v>0</v>
      </c>
      <c r="AF157" s="196">
        <f t="shared" si="265"/>
        <v>0</v>
      </c>
      <c r="AG157" s="196">
        <f t="shared" si="265"/>
        <v>0</v>
      </c>
      <c r="AH157" s="196">
        <f t="shared" si="265"/>
        <v>0</v>
      </c>
      <c r="AI157" s="196">
        <f t="shared" si="265"/>
        <v>0</v>
      </c>
      <c r="AJ157" s="196">
        <f t="shared" si="265"/>
        <v>0</v>
      </c>
      <c r="AK157" s="196">
        <f t="shared" si="265"/>
        <v>0</v>
      </c>
      <c r="AL157" s="196">
        <f t="shared" si="265"/>
        <v>0</v>
      </c>
    </row>
    <row r="158" spans="2:38">
      <c r="B158" s="62" t="s">
        <v>112</v>
      </c>
      <c r="C158" s="62" t="s">
        <v>124</v>
      </c>
      <c r="D158" s="64" t="s">
        <v>301</v>
      </c>
      <c r="E158" s="242">
        <v>0.03</v>
      </c>
      <c r="P158" s="706"/>
      <c r="Q158" s="613" t="s">
        <v>318</v>
      </c>
      <c r="R158" s="614"/>
      <c r="S158" s="199" t="str">
        <f>$K$27</f>
        <v/>
      </c>
      <c r="T158" s="199" t="str">
        <f t="shared" ref="T158:Z158" si="266">$K$27</f>
        <v/>
      </c>
      <c r="U158" s="199" t="str">
        <f t="shared" si="266"/>
        <v/>
      </c>
      <c r="V158" s="199" t="str">
        <f t="shared" si="266"/>
        <v/>
      </c>
      <c r="W158" s="199" t="str">
        <f t="shared" si="266"/>
        <v/>
      </c>
      <c r="X158" s="199" t="str">
        <f t="shared" si="266"/>
        <v/>
      </c>
      <c r="Y158" s="199" t="str">
        <f t="shared" si="266"/>
        <v/>
      </c>
      <c r="Z158" s="199" t="str">
        <f t="shared" si="266"/>
        <v/>
      </c>
      <c r="AB158" s="706"/>
      <c r="AC158" s="613" t="s">
        <v>318</v>
      </c>
      <c r="AD158" s="614"/>
      <c r="AE158" s="199" t="str">
        <f>$K$27</f>
        <v/>
      </c>
      <c r="AF158" s="199" t="str">
        <f t="shared" ref="AF158:AK158" si="267">$K$27</f>
        <v/>
      </c>
      <c r="AG158" s="199" t="str">
        <f t="shared" si="267"/>
        <v/>
      </c>
      <c r="AH158" s="199" t="str">
        <f t="shared" si="267"/>
        <v/>
      </c>
      <c r="AI158" s="199" t="str">
        <f t="shared" si="267"/>
        <v/>
      </c>
      <c r="AJ158" s="199" t="str">
        <f t="shared" si="267"/>
        <v/>
      </c>
      <c r="AK158" s="199" t="str">
        <f t="shared" si="267"/>
        <v/>
      </c>
      <c r="AL158" s="199" t="str">
        <f>$K$27</f>
        <v/>
      </c>
    </row>
    <row r="159" spans="2:38">
      <c r="B159" s="62" t="s">
        <v>112</v>
      </c>
      <c r="C159" s="62" t="s">
        <v>125</v>
      </c>
      <c r="D159" s="64" t="s">
        <v>301</v>
      </c>
      <c r="E159" s="242">
        <v>0.03</v>
      </c>
      <c r="P159" s="706"/>
      <c r="Q159" s="745" t="s">
        <v>323</v>
      </c>
      <c r="R159" s="746"/>
      <c r="S159" s="200">
        <f t="shared" ref="S159:Z159" si="268">IFERROR(ROUNDDOWN(S157*S158,-1),0)</f>
        <v>0</v>
      </c>
      <c r="T159" s="200">
        <f t="shared" si="268"/>
        <v>0</v>
      </c>
      <c r="U159" s="200">
        <f t="shared" si="268"/>
        <v>0</v>
      </c>
      <c r="V159" s="200">
        <f t="shared" si="268"/>
        <v>0</v>
      </c>
      <c r="W159" s="200">
        <f t="shared" si="268"/>
        <v>0</v>
      </c>
      <c r="X159" s="200">
        <f t="shared" si="268"/>
        <v>0</v>
      </c>
      <c r="Y159" s="200">
        <f t="shared" si="268"/>
        <v>0</v>
      </c>
      <c r="Z159" s="200">
        <f t="shared" si="268"/>
        <v>0</v>
      </c>
      <c r="AB159" s="706"/>
      <c r="AC159" s="745" t="s">
        <v>323</v>
      </c>
      <c r="AD159" s="746"/>
      <c r="AE159" s="200">
        <f t="shared" ref="AE159:AL159" si="269">IFERROR(ROUNDDOWN(AE157*AE158,-1),0)</f>
        <v>0</v>
      </c>
      <c r="AF159" s="200">
        <f t="shared" si="269"/>
        <v>0</v>
      </c>
      <c r="AG159" s="200">
        <f t="shared" si="269"/>
        <v>0</v>
      </c>
      <c r="AH159" s="200">
        <f t="shared" si="269"/>
        <v>0</v>
      </c>
      <c r="AI159" s="200">
        <f t="shared" si="269"/>
        <v>0</v>
      </c>
      <c r="AJ159" s="200">
        <f t="shared" si="269"/>
        <v>0</v>
      </c>
      <c r="AK159" s="200">
        <f t="shared" si="269"/>
        <v>0</v>
      </c>
      <c r="AL159" s="200">
        <f t="shared" si="269"/>
        <v>0</v>
      </c>
    </row>
    <row r="160" spans="2:38" ht="16.5" customHeight="1">
      <c r="B160" s="62" t="s">
        <v>112</v>
      </c>
      <c r="C160" s="62" t="s">
        <v>126</v>
      </c>
      <c r="D160" s="64" t="s">
        <v>301</v>
      </c>
      <c r="E160" s="242">
        <v>0.03</v>
      </c>
      <c r="P160" s="706"/>
      <c r="Q160" s="743" t="s">
        <v>341</v>
      </c>
      <c r="R160" s="744"/>
      <c r="S160" s="201">
        <f t="shared" ref="S160:Z160" si="270">IFERROR(ROUND(S159*(S149+S151+S153+S155)/S157,0),0)</f>
        <v>0</v>
      </c>
      <c r="T160" s="201">
        <f t="shared" si="270"/>
        <v>0</v>
      </c>
      <c r="U160" s="201">
        <f t="shared" si="270"/>
        <v>0</v>
      </c>
      <c r="V160" s="201">
        <f t="shared" si="270"/>
        <v>0</v>
      </c>
      <c r="W160" s="201">
        <f t="shared" si="270"/>
        <v>0</v>
      </c>
      <c r="X160" s="201">
        <f t="shared" si="270"/>
        <v>0</v>
      </c>
      <c r="Y160" s="201">
        <f t="shared" si="270"/>
        <v>0</v>
      </c>
      <c r="Z160" s="201">
        <f t="shared" si="270"/>
        <v>0</v>
      </c>
      <c r="AB160" s="706"/>
      <c r="AC160" s="743" t="s">
        <v>341</v>
      </c>
      <c r="AD160" s="744"/>
      <c r="AE160" s="201">
        <f t="shared" ref="AE160:AL160" si="271">IFERROR(ROUND(AE159*(AE149+AE151+AE153+AE155)/AE157,0),0)</f>
        <v>0</v>
      </c>
      <c r="AF160" s="201">
        <f t="shared" si="271"/>
        <v>0</v>
      </c>
      <c r="AG160" s="201">
        <f t="shared" si="271"/>
        <v>0</v>
      </c>
      <c r="AH160" s="201">
        <f t="shared" si="271"/>
        <v>0</v>
      </c>
      <c r="AI160" s="201">
        <f t="shared" si="271"/>
        <v>0</v>
      </c>
      <c r="AJ160" s="201">
        <f t="shared" si="271"/>
        <v>0</v>
      </c>
      <c r="AK160" s="201">
        <f t="shared" si="271"/>
        <v>0</v>
      </c>
      <c r="AL160" s="201">
        <f t="shared" si="271"/>
        <v>0</v>
      </c>
    </row>
    <row r="161" spans="2:38" ht="16.5" customHeight="1">
      <c r="B161" s="62" t="s">
        <v>112</v>
      </c>
      <c r="C161" s="62" t="s">
        <v>127</v>
      </c>
      <c r="D161" s="64" t="s">
        <v>301</v>
      </c>
      <c r="E161" s="242">
        <v>0.03</v>
      </c>
      <c r="P161" s="567"/>
      <c r="Q161" s="743" t="s">
        <v>342</v>
      </c>
      <c r="R161" s="744"/>
      <c r="S161" s="201">
        <f t="shared" ref="S161:Z161" si="272">IFERROR(S159-S160,0)</f>
        <v>0</v>
      </c>
      <c r="T161" s="201">
        <f t="shared" si="272"/>
        <v>0</v>
      </c>
      <c r="U161" s="201">
        <f t="shared" si="272"/>
        <v>0</v>
      </c>
      <c r="V161" s="201">
        <f t="shared" si="272"/>
        <v>0</v>
      </c>
      <c r="W161" s="201">
        <f t="shared" si="272"/>
        <v>0</v>
      </c>
      <c r="X161" s="201">
        <f t="shared" si="272"/>
        <v>0</v>
      </c>
      <c r="Y161" s="201">
        <f t="shared" si="272"/>
        <v>0</v>
      </c>
      <c r="Z161" s="201">
        <f t="shared" si="272"/>
        <v>0</v>
      </c>
      <c r="AB161" s="567"/>
      <c r="AC161" s="743" t="s">
        <v>342</v>
      </c>
      <c r="AD161" s="744"/>
      <c r="AE161" s="201">
        <f t="shared" ref="AE161:AL161" si="273">IFERROR(AE159-AE160,0)</f>
        <v>0</v>
      </c>
      <c r="AF161" s="201">
        <f t="shared" si="273"/>
        <v>0</v>
      </c>
      <c r="AG161" s="201">
        <f t="shared" si="273"/>
        <v>0</v>
      </c>
      <c r="AH161" s="201">
        <f t="shared" si="273"/>
        <v>0</v>
      </c>
      <c r="AI161" s="201">
        <f t="shared" si="273"/>
        <v>0</v>
      </c>
      <c r="AJ161" s="201">
        <f t="shared" si="273"/>
        <v>0</v>
      </c>
      <c r="AK161" s="201">
        <f t="shared" si="273"/>
        <v>0</v>
      </c>
      <c r="AL161" s="201">
        <f t="shared" si="273"/>
        <v>0</v>
      </c>
    </row>
    <row r="162" spans="2:38">
      <c r="B162" s="62" t="s">
        <v>112</v>
      </c>
      <c r="C162" s="62" t="s">
        <v>128</v>
      </c>
      <c r="D162" s="64" t="s">
        <v>301</v>
      </c>
      <c r="E162" s="242">
        <v>0.03</v>
      </c>
    </row>
    <row r="163" spans="2:38">
      <c r="B163" s="62" t="s">
        <v>112</v>
      </c>
      <c r="C163" s="62" t="s">
        <v>129</v>
      </c>
      <c r="D163" s="64" t="s">
        <v>301</v>
      </c>
      <c r="E163" s="242">
        <v>0.03</v>
      </c>
    </row>
    <row r="164" spans="2:38">
      <c r="B164" s="62" t="s">
        <v>112</v>
      </c>
      <c r="C164" s="62" t="s">
        <v>130</v>
      </c>
      <c r="D164" s="64" t="s">
        <v>301</v>
      </c>
      <c r="E164" s="242">
        <v>0.03</v>
      </c>
    </row>
    <row r="165" spans="2:38">
      <c r="B165" s="62" t="s">
        <v>112</v>
      </c>
      <c r="C165" s="62" t="s">
        <v>131</v>
      </c>
      <c r="D165" s="64" t="s">
        <v>301</v>
      </c>
      <c r="E165" s="242">
        <v>0.03</v>
      </c>
    </row>
    <row r="166" spans="2:38">
      <c r="B166" s="62" t="s">
        <v>112</v>
      </c>
      <c r="C166" s="62" t="s">
        <v>345</v>
      </c>
      <c r="D166" s="64" t="s">
        <v>301</v>
      </c>
      <c r="E166" s="242">
        <v>0.03</v>
      </c>
    </row>
    <row r="167" spans="2:38">
      <c r="B167" s="62" t="s">
        <v>274</v>
      </c>
      <c r="C167" s="64" t="s">
        <v>535</v>
      </c>
      <c r="D167" s="64" t="s">
        <v>301</v>
      </c>
      <c r="E167" s="242">
        <v>0.02</v>
      </c>
    </row>
    <row r="168" spans="2:38">
      <c r="B168" s="62" t="s">
        <v>274</v>
      </c>
      <c r="C168" s="64" t="s">
        <v>464</v>
      </c>
      <c r="D168" s="64" t="s">
        <v>301</v>
      </c>
      <c r="E168" s="242">
        <v>0.03</v>
      </c>
    </row>
    <row r="169" spans="2:38">
      <c r="B169" s="62" t="s">
        <v>274</v>
      </c>
      <c r="C169" s="64" t="s">
        <v>141</v>
      </c>
      <c r="D169" s="64" t="s">
        <v>301</v>
      </c>
      <c r="E169" s="242">
        <v>0.03</v>
      </c>
    </row>
    <row r="170" spans="2:38">
      <c r="B170" s="62" t="s">
        <v>274</v>
      </c>
      <c r="C170" s="64" t="s">
        <v>142</v>
      </c>
      <c r="D170" s="64" t="s">
        <v>301</v>
      </c>
      <c r="E170" s="242">
        <v>0.03</v>
      </c>
    </row>
    <row r="171" spans="2:38">
      <c r="B171" s="62" t="s">
        <v>274</v>
      </c>
      <c r="C171" s="64" t="s">
        <v>143</v>
      </c>
      <c r="D171" s="64" t="s">
        <v>301</v>
      </c>
      <c r="E171" s="242">
        <v>0.03</v>
      </c>
    </row>
    <row r="172" spans="2:38">
      <c r="B172" s="62" t="s">
        <v>274</v>
      </c>
      <c r="C172" s="64" t="s">
        <v>120</v>
      </c>
      <c r="D172" s="64" t="s">
        <v>301</v>
      </c>
      <c r="E172" s="242">
        <v>0.03</v>
      </c>
    </row>
    <row r="173" spans="2:38">
      <c r="B173" s="62" t="s">
        <v>274</v>
      </c>
      <c r="C173" s="64" t="s">
        <v>121</v>
      </c>
      <c r="D173" s="64" t="s">
        <v>301</v>
      </c>
      <c r="E173" s="242">
        <v>0.03</v>
      </c>
    </row>
    <row r="174" spans="2:38">
      <c r="B174" s="62" t="s">
        <v>274</v>
      </c>
      <c r="C174" s="62" t="s">
        <v>122</v>
      </c>
      <c r="D174" s="64" t="s">
        <v>301</v>
      </c>
      <c r="E174" s="242">
        <v>0.03</v>
      </c>
    </row>
    <row r="175" spans="2:38">
      <c r="B175" s="62" t="s">
        <v>274</v>
      </c>
      <c r="C175" s="62" t="s">
        <v>123</v>
      </c>
      <c r="D175" s="64" t="s">
        <v>301</v>
      </c>
      <c r="E175" s="242">
        <v>0.03</v>
      </c>
    </row>
    <row r="176" spans="2:38">
      <c r="B176" s="62" t="s">
        <v>274</v>
      </c>
      <c r="C176" s="62" t="s">
        <v>124</v>
      </c>
      <c r="D176" s="64" t="s">
        <v>301</v>
      </c>
      <c r="E176" s="242">
        <v>0.03</v>
      </c>
    </row>
    <row r="177" spans="2:5">
      <c r="B177" s="62" t="s">
        <v>274</v>
      </c>
      <c r="C177" s="62" t="s">
        <v>125</v>
      </c>
      <c r="D177" s="64" t="s">
        <v>301</v>
      </c>
      <c r="E177" s="242">
        <v>0.03</v>
      </c>
    </row>
    <row r="178" spans="2:5">
      <c r="B178" s="62" t="s">
        <v>274</v>
      </c>
      <c r="C178" s="62" t="s">
        <v>126</v>
      </c>
      <c r="D178" s="64" t="s">
        <v>301</v>
      </c>
      <c r="E178" s="242">
        <v>0.03</v>
      </c>
    </row>
    <row r="179" spans="2:5">
      <c r="B179" s="62" t="s">
        <v>274</v>
      </c>
      <c r="C179" s="62" t="s">
        <v>127</v>
      </c>
      <c r="D179" s="64" t="s">
        <v>301</v>
      </c>
      <c r="E179" s="242">
        <v>0.03</v>
      </c>
    </row>
    <row r="180" spans="2:5">
      <c r="B180" s="62" t="s">
        <v>274</v>
      </c>
      <c r="C180" s="62" t="s">
        <v>128</v>
      </c>
      <c r="D180" s="64" t="s">
        <v>301</v>
      </c>
      <c r="E180" s="242">
        <v>0.03</v>
      </c>
    </row>
    <row r="181" spans="2:5">
      <c r="B181" s="62" t="s">
        <v>274</v>
      </c>
      <c r="C181" s="62" t="s">
        <v>129</v>
      </c>
      <c r="D181" s="64" t="s">
        <v>301</v>
      </c>
      <c r="E181" s="242">
        <v>0.03</v>
      </c>
    </row>
    <row r="182" spans="2:5">
      <c r="B182" s="62" t="s">
        <v>274</v>
      </c>
      <c r="C182" s="62" t="s">
        <v>130</v>
      </c>
      <c r="D182" s="64" t="s">
        <v>301</v>
      </c>
      <c r="E182" s="242">
        <v>0.03</v>
      </c>
    </row>
    <row r="183" spans="2:5">
      <c r="B183" s="62" t="s">
        <v>274</v>
      </c>
      <c r="C183" s="62" t="s">
        <v>131</v>
      </c>
      <c r="D183" s="64" t="s">
        <v>301</v>
      </c>
      <c r="E183" s="242">
        <v>0.03</v>
      </c>
    </row>
    <row r="184" spans="2:5">
      <c r="B184" s="62" t="s">
        <v>274</v>
      </c>
      <c r="C184" s="62" t="s">
        <v>345</v>
      </c>
      <c r="D184" s="64" t="s">
        <v>301</v>
      </c>
      <c r="E184" s="242">
        <v>0.03</v>
      </c>
    </row>
    <row r="185" spans="2:5">
      <c r="B185" s="62" t="s">
        <v>275</v>
      </c>
      <c r="C185" s="64" t="s">
        <v>535</v>
      </c>
      <c r="D185" s="64" t="s">
        <v>301</v>
      </c>
      <c r="E185" s="242">
        <v>0.02</v>
      </c>
    </row>
    <row r="186" spans="2:5">
      <c r="B186" s="62" t="s">
        <v>275</v>
      </c>
      <c r="C186" s="64" t="s">
        <v>464</v>
      </c>
      <c r="D186" s="64" t="s">
        <v>301</v>
      </c>
      <c r="E186" s="242">
        <v>0.03</v>
      </c>
    </row>
    <row r="187" spans="2:5">
      <c r="B187" s="62" t="s">
        <v>275</v>
      </c>
      <c r="C187" s="64" t="s">
        <v>141</v>
      </c>
      <c r="D187" s="64" t="s">
        <v>301</v>
      </c>
      <c r="E187" s="242">
        <v>0.03</v>
      </c>
    </row>
    <row r="188" spans="2:5">
      <c r="B188" s="62" t="s">
        <v>275</v>
      </c>
      <c r="C188" s="64" t="s">
        <v>142</v>
      </c>
      <c r="D188" s="64" t="s">
        <v>301</v>
      </c>
      <c r="E188" s="242">
        <v>0.03</v>
      </c>
    </row>
    <row r="189" spans="2:5">
      <c r="B189" s="62" t="s">
        <v>275</v>
      </c>
      <c r="C189" s="64" t="s">
        <v>143</v>
      </c>
      <c r="D189" s="64" t="s">
        <v>301</v>
      </c>
      <c r="E189" s="242">
        <v>0.03</v>
      </c>
    </row>
    <row r="190" spans="2:5">
      <c r="B190" s="62" t="s">
        <v>275</v>
      </c>
      <c r="C190" s="64" t="s">
        <v>120</v>
      </c>
      <c r="D190" s="64" t="s">
        <v>301</v>
      </c>
      <c r="E190" s="242">
        <v>0.03</v>
      </c>
    </row>
    <row r="191" spans="2:5">
      <c r="B191" s="62" t="s">
        <v>275</v>
      </c>
      <c r="C191" s="64" t="s">
        <v>121</v>
      </c>
      <c r="D191" s="64" t="s">
        <v>301</v>
      </c>
      <c r="E191" s="242">
        <v>0.03</v>
      </c>
    </row>
    <row r="192" spans="2:5">
      <c r="B192" s="62" t="s">
        <v>275</v>
      </c>
      <c r="C192" s="62" t="s">
        <v>122</v>
      </c>
      <c r="D192" s="64" t="s">
        <v>301</v>
      </c>
      <c r="E192" s="242">
        <v>0.03</v>
      </c>
    </row>
    <row r="193" spans="2:5">
      <c r="B193" s="62" t="s">
        <v>275</v>
      </c>
      <c r="C193" s="62" t="s">
        <v>123</v>
      </c>
      <c r="D193" s="64" t="s">
        <v>301</v>
      </c>
      <c r="E193" s="242">
        <v>0.03</v>
      </c>
    </row>
    <row r="194" spans="2:5">
      <c r="B194" s="62" t="s">
        <v>275</v>
      </c>
      <c r="C194" s="62" t="s">
        <v>124</v>
      </c>
      <c r="D194" s="64" t="s">
        <v>301</v>
      </c>
      <c r="E194" s="242">
        <v>0.03</v>
      </c>
    </row>
    <row r="195" spans="2:5">
      <c r="B195" s="62" t="s">
        <v>275</v>
      </c>
      <c r="C195" s="62" t="s">
        <v>125</v>
      </c>
      <c r="D195" s="64" t="s">
        <v>301</v>
      </c>
      <c r="E195" s="242">
        <v>0.03</v>
      </c>
    </row>
    <row r="196" spans="2:5">
      <c r="B196" s="62" t="s">
        <v>275</v>
      </c>
      <c r="C196" s="62" t="s">
        <v>126</v>
      </c>
      <c r="D196" s="64" t="s">
        <v>301</v>
      </c>
      <c r="E196" s="242">
        <v>0.03</v>
      </c>
    </row>
    <row r="197" spans="2:5">
      <c r="B197" s="62" t="s">
        <v>275</v>
      </c>
      <c r="C197" s="62" t="s">
        <v>127</v>
      </c>
      <c r="D197" s="64" t="s">
        <v>301</v>
      </c>
      <c r="E197" s="242">
        <v>0.03</v>
      </c>
    </row>
    <row r="198" spans="2:5">
      <c r="B198" s="62" t="s">
        <v>275</v>
      </c>
      <c r="C198" s="62" t="s">
        <v>128</v>
      </c>
      <c r="D198" s="64" t="s">
        <v>301</v>
      </c>
      <c r="E198" s="242">
        <v>0.03</v>
      </c>
    </row>
    <row r="199" spans="2:5">
      <c r="B199" s="62" t="s">
        <v>275</v>
      </c>
      <c r="C199" s="62" t="s">
        <v>129</v>
      </c>
      <c r="D199" s="64" t="s">
        <v>301</v>
      </c>
      <c r="E199" s="242">
        <v>0.03</v>
      </c>
    </row>
    <row r="200" spans="2:5">
      <c r="B200" s="62" t="s">
        <v>275</v>
      </c>
      <c r="C200" s="62" t="s">
        <v>130</v>
      </c>
      <c r="D200" s="64" t="s">
        <v>301</v>
      </c>
      <c r="E200" s="242">
        <v>0.03</v>
      </c>
    </row>
    <row r="201" spans="2:5">
      <c r="B201" s="62" t="s">
        <v>275</v>
      </c>
      <c r="C201" s="62" t="s">
        <v>131</v>
      </c>
      <c r="D201" s="64" t="s">
        <v>301</v>
      </c>
      <c r="E201" s="242">
        <v>0.03</v>
      </c>
    </row>
    <row r="202" spans="2:5">
      <c r="B202" s="62" t="s">
        <v>275</v>
      </c>
      <c r="C202" s="62" t="s">
        <v>345</v>
      </c>
      <c r="D202" s="64" t="s">
        <v>301</v>
      </c>
      <c r="E202" s="242">
        <v>0.03</v>
      </c>
    </row>
    <row r="203" spans="2:5">
      <c r="B203" s="62" t="s">
        <v>276</v>
      </c>
      <c r="C203" s="64" t="s">
        <v>535</v>
      </c>
      <c r="D203" s="64" t="s">
        <v>301</v>
      </c>
      <c r="E203" s="242">
        <v>0.02</v>
      </c>
    </row>
    <row r="204" spans="2:5">
      <c r="B204" s="62" t="s">
        <v>276</v>
      </c>
      <c r="C204" s="64" t="s">
        <v>464</v>
      </c>
      <c r="D204" s="64" t="s">
        <v>301</v>
      </c>
      <c r="E204" s="242">
        <v>0.03</v>
      </c>
    </row>
    <row r="205" spans="2:5">
      <c r="B205" s="62" t="s">
        <v>276</v>
      </c>
      <c r="C205" s="64" t="s">
        <v>141</v>
      </c>
      <c r="D205" s="64" t="s">
        <v>301</v>
      </c>
      <c r="E205" s="242">
        <v>0.03</v>
      </c>
    </row>
    <row r="206" spans="2:5">
      <c r="B206" s="62" t="s">
        <v>276</v>
      </c>
      <c r="C206" s="64" t="s">
        <v>142</v>
      </c>
      <c r="D206" s="64" t="s">
        <v>301</v>
      </c>
      <c r="E206" s="242">
        <v>0.03</v>
      </c>
    </row>
    <row r="207" spans="2:5">
      <c r="B207" s="62" t="s">
        <v>276</v>
      </c>
      <c r="C207" s="64" t="s">
        <v>143</v>
      </c>
      <c r="D207" s="64" t="s">
        <v>301</v>
      </c>
      <c r="E207" s="242">
        <v>0.03</v>
      </c>
    </row>
    <row r="208" spans="2:5">
      <c r="B208" s="62" t="s">
        <v>276</v>
      </c>
      <c r="C208" s="64" t="s">
        <v>120</v>
      </c>
      <c r="D208" s="64" t="s">
        <v>301</v>
      </c>
      <c r="E208" s="242">
        <v>0.03</v>
      </c>
    </row>
    <row r="209" spans="2:5">
      <c r="B209" s="62" t="s">
        <v>276</v>
      </c>
      <c r="C209" s="64" t="s">
        <v>121</v>
      </c>
      <c r="D209" s="64" t="s">
        <v>301</v>
      </c>
      <c r="E209" s="242">
        <v>0.03</v>
      </c>
    </row>
    <row r="210" spans="2:5">
      <c r="B210" s="62" t="s">
        <v>276</v>
      </c>
      <c r="C210" s="62" t="s">
        <v>122</v>
      </c>
      <c r="D210" s="64" t="s">
        <v>301</v>
      </c>
      <c r="E210" s="242">
        <v>0.03</v>
      </c>
    </row>
    <row r="211" spans="2:5">
      <c r="B211" s="62" t="s">
        <v>276</v>
      </c>
      <c r="C211" s="62" t="s">
        <v>123</v>
      </c>
      <c r="D211" s="64" t="s">
        <v>301</v>
      </c>
      <c r="E211" s="242">
        <v>0.03</v>
      </c>
    </row>
    <row r="212" spans="2:5">
      <c r="B212" s="62" t="s">
        <v>276</v>
      </c>
      <c r="C212" s="62" t="s">
        <v>124</v>
      </c>
      <c r="D212" s="64" t="s">
        <v>301</v>
      </c>
      <c r="E212" s="242">
        <v>0.03</v>
      </c>
    </row>
    <row r="213" spans="2:5">
      <c r="B213" s="62" t="s">
        <v>276</v>
      </c>
      <c r="C213" s="62" t="s">
        <v>125</v>
      </c>
      <c r="D213" s="64" t="s">
        <v>301</v>
      </c>
      <c r="E213" s="242">
        <v>0.03</v>
      </c>
    </row>
    <row r="214" spans="2:5">
      <c r="B214" s="62" t="s">
        <v>276</v>
      </c>
      <c r="C214" s="62" t="s">
        <v>126</v>
      </c>
      <c r="D214" s="64" t="s">
        <v>301</v>
      </c>
      <c r="E214" s="242">
        <v>0.03</v>
      </c>
    </row>
    <row r="215" spans="2:5">
      <c r="B215" s="64" t="s">
        <v>276</v>
      </c>
      <c r="C215" s="62" t="s">
        <v>127</v>
      </c>
      <c r="D215" s="64" t="s">
        <v>301</v>
      </c>
      <c r="E215" s="242">
        <v>0.03</v>
      </c>
    </row>
    <row r="216" spans="2:5">
      <c r="B216" s="64" t="s">
        <v>276</v>
      </c>
      <c r="C216" s="62" t="s">
        <v>128</v>
      </c>
      <c r="D216" s="64" t="s">
        <v>301</v>
      </c>
      <c r="E216" s="242">
        <v>0.03</v>
      </c>
    </row>
    <row r="217" spans="2:5">
      <c r="B217" s="64" t="s">
        <v>276</v>
      </c>
      <c r="C217" s="62" t="s">
        <v>129</v>
      </c>
      <c r="D217" s="64" t="s">
        <v>301</v>
      </c>
      <c r="E217" s="242">
        <v>0.03</v>
      </c>
    </row>
    <row r="218" spans="2:5">
      <c r="B218" s="64" t="s">
        <v>276</v>
      </c>
      <c r="C218" s="62" t="s">
        <v>130</v>
      </c>
      <c r="D218" s="64" t="s">
        <v>301</v>
      </c>
      <c r="E218" s="242">
        <v>0.03</v>
      </c>
    </row>
    <row r="219" spans="2:5">
      <c r="B219" s="64" t="s">
        <v>276</v>
      </c>
      <c r="C219" s="62" t="s">
        <v>131</v>
      </c>
      <c r="D219" s="64" t="s">
        <v>301</v>
      </c>
      <c r="E219" s="242">
        <v>0.03</v>
      </c>
    </row>
    <row r="220" spans="2:5">
      <c r="B220" s="64" t="s">
        <v>276</v>
      </c>
      <c r="C220" s="62" t="s">
        <v>345</v>
      </c>
      <c r="D220" s="64" t="s">
        <v>301</v>
      </c>
      <c r="E220" s="242">
        <v>0.03</v>
      </c>
    </row>
    <row r="221" spans="2:5">
      <c r="B221" s="64" t="s">
        <v>277</v>
      </c>
      <c r="C221" s="64" t="s">
        <v>535</v>
      </c>
      <c r="D221" s="64" t="s">
        <v>301</v>
      </c>
      <c r="E221" s="242">
        <v>0.02</v>
      </c>
    </row>
    <row r="222" spans="2:5">
      <c r="B222" s="64" t="s">
        <v>277</v>
      </c>
      <c r="C222" s="64" t="s">
        <v>464</v>
      </c>
      <c r="D222" s="64" t="s">
        <v>301</v>
      </c>
      <c r="E222" s="242">
        <v>0.03</v>
      </c>
    </row>
    <row r="223" spans="2:5">
      <c r="B223" s="64" t="s">
        <v>277</v>
      </c>
      <c r="C223" s="64" t="s">
        <v>141</v>
      </c>
      <c r="D223" s="64" t="s">
        <v>301</v>
      </c>
      <c r="E223" s="242">
        <v>0.03</v>
      </c>
    </row>
    <row r="224" spans="2:5">
      <c r="B224" s="62" t="s">
        <v>277</v>
      </c>
      <c r="C224" s="64" t="s">
        <v>142</v>
      </c>
      <c r="D224" s="64" t="s">
        <v>301</v>
      </c>
      <c r="E224" s="242">
        <v>0.03</v>
      </c>
    </row>
    <row r="225" spans="2:5">
      <c r="B225" s="62" t="s">
        <v>277</v>
      </c>
      <c r="C225" s="64" t="s">
        <v>143</v>
      </c>
      <c r="D225" s="64" t="s">
        <v>301</v>
      </c>
      <c r="E225" s="242">
        <v>0.03</v>
      </c>
    </row>
    <row r="226" spans="2:5">
      <c r="B226" s="62" t="s">
        <v>277</v>
      </c>
      <c r="C226" s="64" t="s">
        <v>120</v>
      </c>
      <c r="D226" s="64" t="s">
        <v>301</v>
      </c>
      <c r="E226" s="242">
        <v>0.03</v>
      </c>
    </row>
    <row r="227" spans="2:5">
      <c r="B227" s="62" t="s">
        <v>277</v>
      </c>
      <c r="C227" s="64" t="s">
        <v>121</v>
      </c>
      <c r="D227" s="64" t="s">
        <v>301</v>
      </c>
      <c r="E227" s="242">
        <v>0.03</v>
      </c>
    </row>
    <row r="228" spans="2:5">
      <c r="B228" s="62" t="s">
        <v>277</v>
      </c>
      <c r="C228" s="62" t="s">
        <v>122</v>
      </c>
      <c r="D228" s="64" t="s">
        <v>301</v>
      </c>
      <c r="E228" s="242">
        <v>0.03</v>
      </c>
    </row>
    <row r="229" spans="2:5">
      <c r="B229" s="62" t="s">
        <v>277</v>
      </c>
      <c r="C229" s="62" t="s">
        <v>123</v>
      </c>
      <c r="D229" s="64" t="s">
        <v>301</v>
      </c>
      <c r="E229" s="242">
        <v>0.03</v>
      </c>
    </row>
    <row r="230" spans="2:5">
      <c r="B230" s="62" t="s">
        <v>277</v>
      </c>
      <c r="C230" s="62" t="s">
        <v>124</v>
      </c>
      <c r="D230" s="64" t="s">
        <v>301</v>
      </c>
      <c r="E230" s="242">
        <v>0.03</v>
      </c>
    </row>
    <row r="231" spans="2:5">
      <c r="B231" s="62" t="s">
        <v>277</v>
      </c>
      <c r="C231" s="62" t="s">
        <v>125</v>
      </c>
      <c r="D231" s="64" t="s">
        <v>301</v>
      </c>
      <c r="E231" s="242">
        <v>0.03</v>
      </c>
    </row>
    <row r="232" spans="2:5">
      <c r="B232" s="62" t="s">
        <v>277</v>
      </c>
      <c r="C232" s="62" t="s">
        <v>126</v>
      </c>
      <c r="D232" s="64" t="s">
        <v>301</v>
      </c>
      <c r="E232" s="242">
        <v>0.03</v>
      </c>
    </row>
    <row r="233" spans="2:5">
      <c r="B233" s="62" t="s">
        <v>277</v>
      </c>
      <c r="C233" s="62" t="s">
        <v>127</v>
      </c>
      <c r="D233" s="64" t="s">
        <v>301</v>
      </c>
      <c r="E233" s="242">
        <v>0.03</v>
      </c>
    </row>
    <row r="234" spans="2:5">
      <c r="B234" s="62" t="s">
        <v>277</v>
      </c>
      <c r="C234" s="62" t="s">
        <v>128</v>
      </c>
      <c r="D234" s="64" t="s">
        <v>301</v>
      </c>
      <c r="E234" s="242">
        <v>0.03</v>
      </c>
    </row>
    <row r="235" spans="2:5">
      <c r="B235" s="62" t="s">
        <v>277</v>
      </c>
      <c r="C235" s="62" t="s">
        <v>129</v>
      </c>
      <c r="D235" s="64" t="s">
        <v>301</v>
      </c>
      <c r="E235" s="242">
        <v>0.03</v>
      </c>
    </row>
    <row r="236" spans="2:5">
      <c r="B236" s="62" t="s">
        <v>277</v>
      </c>
      <c r="C236" s="62" t="s">
        <v>130</v>
      </c>
      <c r="D236" s="64" t="s">
        <v>301</v>
      </c>
      <c r="E236" s="242">
        <v>0.03</v>
      </c>
    </row>
    <row r="237" spans="2:5">
      <c r="B237" s="62" t="s">
        <v>277</v>
      </c>
      <c r="C237" s="62" t="s">
        <v>131</v>
      </c>
      <c r="D237" s="64" t="s">
        <v>301</v>
      </c>
      <c r="E237" s="242">
        <v>0.03</v>
      </c>
    </row>
    <row r="238" spans="2:5">
      <c r="B238" s="62" t="s">
        <v>277</v>
      </c>
      <c r="C238" s="62" t="s">
        <v>345</v>
      </c>
      <c r="D238" s="64" t="s">
        <v>301</v>
      </c>
      <c r="E238" s="242">
        <v>0.03</v>
      </c>
    </row>
    <row r="239" spans="2:5">
      <c r="B239" s="62" t="s">
        <v>278</v>
      </c>
      <c r="C239" s="64" t="s">
        <v>535</v>
      </c>
      <c r="D239" s="64" t="s">
        <v>301</v>
      </c>
      <c r="E239" s="242">
        <v>0.02</v>
      </c>
    </row>
    <row r="240" spans="2:5">
      <c r="B240" s="62" t="s">
        <v>278</v>
      </c>
      <c r="C240" s="64" t="s">
        <v>464</v>
      </c>
      <c r="D240" s="64" t="s">
        <v>301</v>
      </c>
      <c r="E240" s="242">
        <v>0.03</v>
      </c>
    </row>
    <row r="241" spans="2:5">
      <c r="B241" s="62" t="s">
        <v>278</v>
      </c>
      <c r="C241" s="64" t="s">
        <v>141</v>
      </c>
      <c r="D241" s="64" t="s">
        <v>301</v>
      </c>
      <c r="E241" s="242">
        <v>0.03</v>
      </c>
    </row>
    <row r="242" spans="2:5">
      <c r="B242" s="62" t="s">
        <v>278</v>
      </c>
      <c r="C242" s="64" t="s">
        <v>142</v>
      </c>
      <c r="D242" s="64" t="s">
        <v>301</v>
      </c>
      <c r="E242" s="242">
        <v>0.03</v>
      </c>
    </row>
    <row r="243" spans="2:5">
      <c r="B243" s="62" t="s">
        <v>278</v>
      </c>
      <c r="C243" s="64" t="s">
        <v>143</v>
      </c>
      <c r="D243" s="64" t="s">
        <v>301</v>
      </c>
      <c r="E243" s="242">
        <v>0.03</v>
      </c>
    </row>
    <row r="244" spans="2:5">
      <c r="B244" s="62" t="s">
        <v>278</v>
      </c>
      <c r="C244" s="64" t="s">
        <v>120</v>
      </c>
      <c r="D244" s="64" t="s">
        <v>301</v>
      </c>
      <c r="E244" s="242">
        <v>0.03</v>
      </c>
    </row>
    <row r="245" spans="2:5">
      <c r="B245" s="62" t="s">
        <v>278</v>
      </c>
      <c r="C245" s="64" t="s">
        <v>121</v>
      </c>
      <c r="D245" s="64" t="s">
        <v>301</v>
      </c>
      <c r="E245" s="242">
        <v>0.03</v>
      </c>
    </row>
    <row r="246" spans="2:5">
      <c r="B246" s="62" t="s">
        <v>278</v>
      </c>
      <c r="C246" s="62" t="s">
        <v>122</v>
      </c>
      <c r="D246" s="64" t="s">
        <v>301</v>
      </c>
      <c r="E246" s="242">
        <v>0.03</v>
      </c>
    </row>
    <row r="247" spans="2:5">
      <c r="B247" s="62" t="s">
        <v>278</v>
      </c>
      <c r="C247" s="62" t="s">
        <v>123</v>
      </c>
      <c r="D247" s="64" t="s">
        <v>301</v>
      </c>
      <c r="E247" s="242">
        <v>0.03</v>
      </c>
    </row>
    <row r="248" spans="2:5">
      <c r="B248" s="62" t="s">
        <v>278</v>
      </c>
      <c r="C248" s="62" t="s">
        <v>124</v>
      </c>
      <c r="D248" s="64" t="s">
        <v>301</v>
      </c>
      <c r="E248" s="242">
        <v>0.03</v>
      </c>
    </row>
    <row r="249" spans="2:5">
      <c r="B249" s="62" t="s">
        <v>278</v>
      </c>
      <c r="C249" s="62" t="s">
        <v>125</v>
      </c>
      <c r="D249" s="64" t="s">
        <v>301</v>
      </c>
      <c r="E249" s="242">
        <v>0.03</v>
      </c>
    </row>
    <row r="250" spans="2:5">
      <c r="B250" s="62" t="s">
        <v>278</v>
      </c>
      <c r="C250" s="62" t="s">
        <v>126</v>
      </c>
      <c r="D250" s="64" t="s">
        <v>301</v>
      </c>
      <c r="E250" s="242">
        <v>0.03</v>
      </c>
    </row>
    <row r="251" spans="2:5">
      <c r="B251" s="62" t="s">
        <v>278</v>
      </c>
      <c r="C251" s="62" t="s">
        <v>127</v>
      </c>
      <c r="D251" s="64" t="s">
        <v>301</v>
      </c>
      <c r="E251" s="242">
        <v>0.03</v>
      </c>
    </row>
    <row r="252" spans="2:5">
      <c r="B252" s="62" t="s">
        <v>278</v>
      </c>
      <c r="C252" s="62" t="s">
        <v>128</v>
      </c>
      <c r="D252" s="64" t="s">
        <v>301</v>
      </c>
      <c r="E252" s="242">
        <v>0.03</v>
      </c>
    </row>
    <row r="253" spans="2:5">
      <c r="B253" s="62" t="s">
        <v>278</v>
      </c>
      <c r="C253" s="62" t="s">
        <v>129</v>
      </c>
      <c r="D253" s="64" t="s">
        <v>301</v>
      </c>
      <c r="E253" s="242">
        <v>0.03</v>
      </c>
    </row>
    <row r="254" spans="2:5">
      <c r="B254" s="62" t="s">
        <v>278</v>
      </c>
      <c r="C254" s="62" t="s">
        <v>130</v>
      </c>
      <c r="D254" s="64" t="s">
        <v>301</v>
      </c>
      <c r="E254" s="242">
        <v>0.03</v>
      </c>
    </row>
    <row r="255" spans="2:5">
      <c r="B255" s="62" t="s">
        <v>278</v>
      </c>
      <c r="C255" s="62" t="s">
        <v>131</v>
      </c>
      <c r="D255" s="64" t="s">
        <v>301</v>
      </c>
      <c r="E255" s="242">
        <v>0.03</v>
      </c>
    </row>
    <row r="256" spans="2:5">
      <c r="B256" s="62" t="s">
        <v>278</v>
      </c>
      <c r="C256" s="62" t="s">
        <v>345</v>
      </c>
      <c r="D256" s="64" t="s">
        <v>301</v>
      </c>
      <c r="E256" s="242">
        <v>0.03</v>
      </c>
    </row>
    <row r="257" spans="2:5">
      <c r="B257" s="62" t="s">
        <v>279</v>
      </c>
      <c r="C257" s="64" t="s">
        <v>535</v>
      </c>
      <c r="D257" s="64" t="s">
        <v>301</v>
      </c>
      <c r="E257" s="242">
        <v>0.02</v>
      </c>
    </row>
    <row r="258" spans="2:5">
      <c r="B258" s="62" t="s">
        <v>279</v>
      </c>
      <c r="C258" s="64" t="s">
        <v>464</v>
      </c>
      <c r="D258" s="64" t="s">
        <v>301</v>
      </c>
      <c r="E258" s="242">
        <v>0.03</v>
      </c>
    </row>
    <row r="259" spans="2:5">
      <c r="B259" s="62" t="s">
        <v>279</v>
      </c>
      <c r="C259" s="64" t="s">
        <v>141</v>
      </c>
      <c r="D259" s="64" t="s">
        <v>301</v>
      </c>
      <c r="E259" s="242">
        <v>0.03</v>
      </c>
    </row>
    <row r="260" spans="2:5">
      <c r="B260" s="62" t="s">
        <v>279</v>
      </c>
      <c r="C260" s="64" t="s">
        <v>142</v>
      </c>
      <c r="D260" s="64" t="s">
        <v>301</v>
      </c>
      <c r="E260" s="242">
        <v>0.03</v>
      </c>
    </row>
    <row r="261" spans="2:5">
      <c r="B261" s="62" t="s">
        <v>279</v>
      </c>
      <c r="C261" s="64" t="s">
        <v>143</v>
      </c>
      <c r="D261" s="64" t="s">
        <v>301</v>
      </c>
      <c r="E261" s="242">
        <v>0.03</v>
      </c>
    </row>
    <row r="262" spans="2:5">
      <c r="B262" s="62" t="s">
        <v>279</v>
      </c>
      <c r="C262" s="64" t="s">
        <v>120</v>
      </c>
      <c r="D262" s="64" t="s">
        <v>301</v>
      </c>
      <c r="E262" s="242">
        <v>0.03</v>
      </c>
    </row>
    <row r="263" spans="2:5">
      <c r="B263" s="62" t="s">
        <v>279</v>
      </c>
      <c r="C263" s="64" t="s">
        <v>121</v>
      </c>
      <c r="D263" s="64" t="s">
        <v>301</v>
      </c>
      <c r="E263" s="242">
        <v>0.03</v>
      </c>
    </row>
    <row r="264" spans="2:5">
      <c r="B264" s="62" t="s">
        <v>279</v>
      </c>
      <c r="C264" s="62" t="s">
        <v>122</v>
      </c>
      <c r="D264" s="64" t="s">
        <v>301</v>
      </c>
      <c r="E264" s="242">
        <v>0.03</v>
      </c>
    </row>
    <row r="265" spans="2:5">
      <c r="B265" s="62" t="s">
        <v>279</v>
      </c>
      <c r="C265" s="62" t="s">
        <v>123</v>
      </c>
      <c r="D265" s="64" t="s">
        <v>301</v>
      </c>
      <c r="E265" s="242">
        <v>0.03</v>
      </c>
    </row>
    <row r="266" spans="2:5">
      <c r="B266" s="62" t="s">
        <v>279</v>
      </c>
      <c r="C266" s="62" t="s">
        <v>124</v>
      </c>
      <c r="D266" s="64" t="s">
        <v>301</v>
      </c>
      <c r="E266" s="242">
        <v>0.03</v>
      </c>
    </row>
    <row r="267" spans="2:5">
      <c r="B267" s="62" t="s">
        <v>279</v>
      </c>
      <c r="C267" s="62" t="s">
        <v>125</v>
      </c>
      <c r="D267" s="64" t="s">
        <v>301</v>
      </c>
      <c r="E267" s="242">
        <v>0.03</v>
      </c>
    </row>
    <row r="268" spans="2:5">
      <c r="B268" s="62" t="s">
        <v>279</v>
      </c>
      <c r="C268" s="62" t="s">
        <v>126</v>
      </c>
      <c r="D268" s="64" t="s">
        <v>301</v>
      </c>
      <c r="E268" s="242">
        <v>0.03</v>
      </c>
    </row>
    <row r="269" spans="2:5">
      <c r="B269" s="62" t="s">
        <v>279</v>
      </c>
      <c r="C269" s="62" t="s">
        <v>127</v>
      </c>
      <c r="D269" s="64" t="s">
        <v>301</v>
      </c>
      <c r="E269" s="242">
        <v>0.03</v>
      </c>
    </row>
    <row r="270" spans="2:5">
      <c r="B270" s="62" t="s">
        <v>279</v>
      </c>
      <c r="C270" s="62" t="s">
        <v>128</v>
      </c>
      <c r="D270" s="64" t="s">
        <v>301</v>
      </c>
      <c r="E270" s="242">
        <v>0.03</v>
      </c>
    </row>
    <row r="271" spans="2:5">
      <c r="B271" s="62" t="s">
        <v>279</v>
      </c>
      <c r="C271" s="62" t="s">
        <v>129</v>
      </c>
      <c r="D271" s="64" t="s">
        <v>301</v>
      </c>
      <c r="E271" s="242">
        <v>0.03</v>
      </c>
    </row>
    <row r="272" spans="2:5">
      <c r="B272" s="62" t="s">
        <v>279</v>
      </c>
      <c r="C272" s="62" t="s">
        <v>130</v>
      </c>
      <c r="D272" s="64" t="s">
        <v>301</v>
      </c>
      <c r="E272" s="242">
        <v>0.03</v>
      </c>
    </row>
    <row r="273" spans="2:5">
      <c r="B273" s="62" t="s">
        <v>279</v>
      </c>
      <c r="C273" s="62" t="s">
        <v>131</v>
      </c>
      <c r="D273" s="64" t="s">
        <v>301</v>
      </c>
      <c r="E273" s="242">
        <v>0.03</v>
      </c>
    </row>
    <row r="274" spans="2:5">
      <c r="B274" s="62" t="s">
        <v>279</v>
      </c>
      <c r="C274" s="62" t="s">
        <v>345</v>
      </c>
      <c r="D274" s="64" t="s">
        <v>301</v>
      </c>
      <c r="E274" s="242">
        <v>0.03</v>
      </c>
    </row>
    <row r="275" spans="2:5">
      <c r="B275" s="62" t="s">
        <v>280</v>
      </c>
      <c r="C275" s="64" t="s">
        <v>535</v>
      </c>
      <c r="D275" s="64" t="s">
        <v>301</v>
      </c>
      <c r="E275" s="242">
        <v>0.03</v>
      </c>
    </row>
    <row r="276" spans="2:5">
      <c r="B276" s="62" t="s">
        <v>280</v>
      </c>
      <c r="C276" s="64" t="s">
        <v>464</v>
      </c>
      <c r="D276" s="64" t="s">
        <v>301</v>
      </c>
      <c r="E276" s="242">
        <v>0.03</v>
      </c>
    </row>
    <row r="277" spans="2:5">
      <c r="B277" s="62" t="s">
        <v>280</v>
      </c>
      <c r="C277" s="64" t="s">
        <v>141</v>
      </c>
      <c r="D277" s="64" t="s">
        <v>301</v>
      </c>
      <c r="E277" s="242">
        <v>0.03</v>
      </c>
    </row>
    <row r="278" spans="2:5">
      <c r="B278" s="62" t="s">
        <v>280</v>
      </c>
      <c r="C278" s="64" t="s">
        <v>142</v>
      </c>
      <c r="D278" s="64" t="s">
        <v>301</v>
      </c>
      <c r="E278" s="242">
        <v>0.03</v>
      </c>
    </row>
    <row r="279" spans="2:5">
      <c r="B279" s="62" t="s">
        <v>280</v>
      </c>
      <c r="C279" s="64" t="s">
        <v>143</v>
      </c>
      <c r="D279" s="64" t="s">
        <v>301</v>
      </c>
      <c r="E279" s="242">
        <v>0.03</v>
      </c>
    </row>
    <row r="280" spans="2:5">
      <c r="B280" s="62" t="s">
        <v>280</v>
      </c>
      <c r="C280" s="64" t="s">
        <v>120</v>
      </c>
      <c r="D280" s="64" t="s">
        <v>301</v>
      </c>
      <c r="E280" s="242">
        <v>0.03</v>
      </c>
    </row>
    <row r="281" spans="2:5">
      <c r="B281" s="62" t="s">
        <v>280</v>
      </c>
      <c r="C281" s="64" t="s">
        <v>121</v>
      </c>
      <c r="D281" s="64" t="s">
        <v>301</v>
      </c>
      <c r="E281" s="242">
        <v>0.03</v>
      </c>
    </row>
    <row r="282" spans="2:5">
      <c r="B282" s="62" t="s">
        <v>280</v>
      </c>
      <c r="C282" s="62" t="s">
        <v>122</v>
      </c>
      <c r="D282" s="64" t="s">
        <v>301</v>
      </c>
      <c r="E282" s="242">
        <v>0.03</v>
      </c>
    </row>
    <row r="283" spans="2:5">
      <c r="B283" s="62" t="s">
        <v>280</v>
      </c>
      <c r="C283" s="62" t="s">
        <v>123</v>
      </c>
      <c r="D283" s="64" t="s">
        <v>301</v>
      </c>
      <c r="E283" s="242">
        <v>0.03</v>
      </c>
    </row>
    <row r="284" spans="2:5">
      <c r="B284" s="62" t="s">
        <v>280</v>
      </c>
      <c r="C284" s="62" t="s">
        <v>124</v>
      </c>
      <c r="D284" s="64" t="s">
        <v>301</v>
      </c>
      <c r="E284" s="242">
        <v>0.03</v>
      </c>
    </row>
    <row r="285" spans="2:5">
      <c r="B285" s="62" t="s">
        <v>280</v>
      </c>
      <c r="C285" s="62" t="s">
        <v>125</v>
      </c>
      <c r="D285" s="64" t="s">
        <v>301</v>
      </c>
      <c r="E285" s="242">
        <v>0.03</v>
      </c>
    </row>
    <row r="286" spans="2:5">
      <c r="B286" s="62" t="s">
        <v>280</v>
      </c>
      <c r="C286" s="62" t="s">
        <v>126</v>
      </c>
      <c r="D286" s="64" t="s">
        <v>301</v>
      </c>
      <c r="E286" s="242">
        <v>0.03</v>
      </c>
    </row>
    <row r="287" spans="2:5">
      <c r="B287" s="64" t="s">
        <v>280</v>
      </c>
      <c r="C287" s="62" t="s">
        <v>127</v>
      </c>
      <c r="D287" s="64" t="s">
        <v>301</v>
      </c>
      <c r="E287" s="242">
        <v>0.03</v>
      </c>
    </row>
    <row r="288" spans="2:5">
      <c r="B288" s="64" t="s">
        <v>280</v>
      </c>
      <c r="C288" s="62" t="s">
        <v>128</v>
      </c>
      <c r="D288" s="64" t="s">
        <v>301</v>
      </c>
      <c r="E288" s="242">
        <v>0.03</v>
      </c>
    </row>
    <row r="289" spans="2:5">
      <c r="B289" s="64" t="s">
        <v>280</v>
      </c>
      <c r="C289" s="62" t="s">
        <v>129</v>
      </c>
      <c r="D289" s="64" t="s">
        <v>301</v>
      </c>
      <c r="E289" s="242">
        <v>0.03</v>
      </c>
    </row>
    <row r="290" spans="2:5">
      <c r="B290" s="64" t="s">
        <v>280</v>
      </c>
      <c r="C290" s="62" t="s">
        <v>130</v>
      </c>
      <c r="D290" s="64" t="s">
        <v>301</v>
      </c>
      <c r="E290" s="242">
        <v>0.03</v>
      </c>
    </row>
    <row r="291" spans="2:5">
      <c r="B291" s="64" t="s">
        <v>280</v>
      </c>
      <c r="C291" s="62" t="s">
        <v>131</v>
      </c>
      <c r="D291" s="64" t="s">
        <v>301</v>
      </c>
      <c r="E291" s="242">
        <v>0.03</v>
      </c>
    </row>
    <row r="292" spans="2:5">
      <c r="B292" s="64" t="s">
        <v>280</v>
      </c>
      <c r="C292" s="62" t="s">
        <v>345</v>
      </c>
      <c r="D292" s="64" t="s">
        <v>301</v>
      </c>
      <c r="E292" s="242">
        <v>0.03</v>
      </c>
    </row>
    <row r="293" spans="2:5">
      <c r="B293" s="64" t="s">
        <v>112</v>
      </c>
      <c r="C293" s="64" t="s">
        <v>535</v>
      </c>
      <c r="D293" s="64" t="s">
        <v>302</v>
      </c>
      <c r="E293" s="242">
        <v>0.03</v>
      </c>
    </row>
    <row r="294" spans="2:5">
      <c r="B294" s="64" t="s">
        <v>112</v>
      </c>
      <c r="C294" s="64" t="s">
        <v>464</v>
      </c>
      <c r="D294" s="64" t="s">
        <v>302</v>
      </c>
      <c r="E294" s="242">
        <v>0.04</v>
      </c>
    </row>
    <row r="295" spans="2:5">
      <c r="B295" s="64" t="s">
        <v>112</v>
      </c>
      <c r="C295" s="64" t="s">
        <v>141</v>
      </c>
      <c r="D295" s="64" t="s">
        <v>302</v>
      </c>
      <c r="E295" s="242">
        <v>0.04</v>
      </c>
    </row>
    <row r="296" spans="2:5">
      <c r="B296" s="64" t="s">
        <v>112</v>
      </c>
      <c r="C296" s="64" t="s">
        <v>142</v>
      </c>
      <c r="D296" s="64" t="s">
        <v>302</v>
      </c>
      <c r="E296" s="242">
        <v>0.04</v>
      </c>
    </row>
    <row r="297" spans="2:5">
      <c r="B297" s="64" t="s">
        <v>112</v>
      </c>
      <c r="C297" s="64" t="s">
        <v>143</v>
      </c>
      <c r="D297" s="64" t="s">
        <v>302</v>
      </c>
      <c r="E297" s="242">
        <v>0.04</v>
      </c>
    </row>
    <row r="298" spans="2:5">
      <c r="B298" s="64" t="s">
        <v>112</v>
      </c>
      <c r="C298" s="64" t="s">
        <v>120</v>
      </c>
      <c r="D298" s="64" t="s">
        <v>302</v>
      </c>
      <c r="E298" s="242">
        <v>0.04</v>
      </c>
    </row>
    <row r="299" spans="2:5">
      <c r="B299" s="64" t="s">
        <v>112</v>
      </c>
      <c r="C299" s="64" t="s">
        <v>121</v>
      </c>
      <c r="D299" s="64" t="s">
        <v>302</v>
      </c>
      <c r="E299" s="242">
        <v>0.04</v>
      </c>
    </row>
    <row r="300" spans="2:5">
      <c r="B300" s="62" t="s">
        <v>112</v>
      </c>
      <c r="C300" s="62" t="s">
        <v>122</v>
      </c>
      <c r="D300" s="64" t="s">
        <v>302</v>
      </c>
      <c r="E300" s="242">
        <v>0.04</v>
      </c>
    </row>
    <row r="301" spans="2:5">
      <c r="B301" s="62" t="s">
        <v>112</v>
      </c>
      <c r="C301" s="62" t="s">
        <v>123</v>
      </c>
      <c r="D301" s="64" t="s">
        <v>302</v>
      </c>
      <c r="E301" s="242">
        <v>0.04</v>
      </c>
    </row>
    <row r="302" spans="2:5">
      <c r="B302" s="62" t="s">
        <v>112</v>
      </c>
      <c r="C302" s="62" t="s">
        <v>124</v>
      </c>
      <c r="D302" s="64" t="s">
        <v>302</v>
      </c>
      <c r="E302" s="242">
        <v>0.04</v>
      </c>
    </row>
    <row r="303" spans="2:5">
      <c r="B303" s="62" t="s">
        <v>112</v>
      </c>
      <c r="C303" s="62" t="s">
        <v>125</v>
      </c>
      <c r="D303" s="64" t="s">
        <v>302</v>
      </c>
      <c r="E303" s="242">
        <v>0.04</v>
      </c>
    </row>
    <row r="304" spans="2:5">
      <c r="B304" s="62" t="s">
        <v>112</v>
      </c>
      <c r="C304" s="62" t="s">
        <v>126</v>
      </c>
      <c r="D304" s="64" t="s">
        <v>302</v>
      </c>
      <c r="E304" s="242">
        <v>0.04</v>
      </c>
    </row>
    <row r="305" spans="2:5">
      <c r="B305" s="62" t="s">
        <v>112</v>
      </c>
      <c r="C305" s="62" t="s">
        <v>127</v>
      </c>
      <c r="D305" s="64" t="s">
        <v>302</v>
      </c>
      <c r="E305" s="242">
        <v>0.04</v>
      </c>
    </row>
    <row r="306" spans="2:5">
      <c r="B306" s="62" t="s">
        <v>112</v>
      </c>
      <c r="C306" s="62" t="s">
        <v>128</v>
      </c>
      <c r="D306" s="64" t="s">
        <v>302</v>
      </c>
      <c r="E306" s="242">
        <v>0.04</v>
      </c>
    </row>
    <row r="307" spans="2:5">
      <c r="B307" s="62" t="s">
        <v>112</v>
      </c>
      <c r="C307" s="62" t="s">
        <v>129</v>
      </c>
      <c r="D307" s="64" t="s">
        <v>302</v>
      </c>
      <c r="E307" s="242">
        <v>0.04</v>
      </c>
    </row>
    <row r="308" spans="2:5">
      <c r="B308" s="62" t="s">
        <v>112</v>
      </c>
      <c r="C308" s="62" t="s">
        <v>130</v>
      </c>
      <c r="D308" s="64" t="s">
        <v>302</v>
      </c>
      <c r="E308" s="242">
        <v>0.04</v>
      </c>
    </row>
    <row r="309" spans="2:5">
      <c r="B309" s="62" t="s">
        <v>112</v>
      </c>
      <c r="C309" s="62" t="s">
        <v>131</v>
      </c>
      <c r="D309" s="64" t="s">
        <v>302</v>
      </c>
      <c r="E309" s="242">
        <v>0.04</v>
      </c>
    </row>
    <row r="310" spans="2:5">
      <c r="B310" s="62" t="s">
        <v>112</v>
      </c>
      <c r="C310" s="62" t="s">
        <v>345</v>
      </c>
      <c r="D310" s="64" t="s">
        <v>302</v>
      </c>
      <c r="E310" s="242">
        <v>0.04</v>
      </c>
    </row>
    <row r="311" spans="2:5">
      <c r="B311" s="62" t="s">
        <v>274</v>
      </c>
      <c r="C311" s="64" t="s">
        <v>535</v>
      </c>
      <c r="D311" s="64" t="s">
        <v>302</v>
      </c>
      <c r="E311" s="242">
        <v>0.03</v>
      </c>
    </row>
    <row r="312" spans="2:5">
      <c r="B312" s="62" t="s">
        <v>274</v>
      </c>
      <c r="C312" s="64" t="s">
        <v>464</v>
      </c>
      <c r="D312" s="64" t="s">
        <v>302</v>
      </c>
      <c r="E312" s="242">
        <v>0.04</v>
      </c>
    </row>
    <row r="313" spans="2:5">
      <c r="B313" s="62" t="s">
        <v>274</v>
      </c>
      <c r="C313" s="64" t="s">
        <v>141</v>
      </c>
      <c r="D313" s="64" t="s">
        <v>302</v>
      </c>
      <c r="E313" s="242">
        <v>0.04</v>
      </c>
    </row>
    <row r="314" spans="2:5">
      <c r="B314" s="62" t="s">
        <v>274</v>
      </c>
      <c r="C314" s="64" t="s">
        <v>142</v>
      </c>
      <c r="D314" s="64" t="s">
        <v>302</v>
      </c>
      <c r="E314" s="242">
        <v>0.04</v>
      </c>
    </row>
    <row r="315" spans="2:5">
      <c r="B315" s="62" t="s">
        <v>274</v>
      </c>
      <c r="C315" s="64" t="s">
        <v>143</v>
      </c>
      <c r="D315" s="64" t="s">
        <v>302</v>
      </c>
      <c r="E315" s="242">
        <v>0.04</v>
      </c>
    </row>
    <row r="316" spans="2:5">
      <c r="B316" s="62" t="s">
        <v>274</v>
      </c>
      <c r="C316" s="64" t="s">
        <v>120</v>
      </c>
      <c r="D316" s="64" t="s">
        <v>302</v>
      </c>
      <c r="E316" s="242">
        <v>0.04</v>
      </c>
    </row>
    <row r="317" spans="2:5">
      <c r="B317" s="62" t="s">
        <v>274</v>
      </c>
      <c r="C317" s="64" t="s">
        <v>121</v>
      </c>
      <c r="D317" s="64" t="s">
        <v>302</v>
      </c>
      <c r="E317" s="242">
        <v>0.04</v>
      </c>
    </row>
    <row r="318" spans="2:5">
      <c r="B318" s="62" t="s">
        <v>274</v>
      </c>
      <c r="C318" s="62" t="s">
        <v>122</v>
      </c>
      <c r="D318" s="64" t="s">
        <v>302</v>
      </c>
      <c r="E318" s="242">
        <v>0.04</v>
      </c>
    </row>
    <row r="319" spans="2:5">
      <c r="B319" s="62" t="s">
        <v>274</v>
      </c>
      <c r="C319" s="62" t="s">
        <v>123</v>
      </c>
      <c r="D319" s="64" t="s">
        <v>302</v>
      </c>
      <c r="E319" s="242">
        <v>0.04</v>
      </c>
    </row>
    <row r="320" spans="2:5">
      <c r="B320" s="62" t="s">
        <v>274</v>
      </c>
      <c r="C320" s="62" t="s">
        <v>124</v>
      </c>
      <c r="D320" s="64" t="s">
        <v>302</v>
      </c>
      <c r="E320" s="242">
        <v>0.04</v>
      </c>
    </row>
    <row r="321" spans="2:5">
      <c r="B321" s="62" t="s">
        <v>274</v>
      </c>
      <c r="C321" s="62" t="s">
        <v>125</v>
      </c>
      <c r="D321" s="64" t="s">
        <v>302</v>
      </c>
      <c r="E321" s="242">
        <v>0.04</v>
      </c>
    </row>
    <row r="322" spans="2:5">
      <c r="B322" s="62" t="s">
        <v>274</v>
      </c>
      <c r="C322" s="62" t="s">
        <v>126</v>
      </c>
      <c r="D322" s="64" t="s">
        <v>302</v>
      </c>
      <c r="E322" s="242">
        <v>0.04</v>
      </c>
    </row>
    <row r="323" spans="2:5">
      <c r="B323" s="62" t="s">
        <v>274</v>
      </c>
      <c r="C323" s="62" t="s">
        <v>127</v>
      </c>
      <c r="D323" s="64" t="s">
        <v>302</v>
      </c>
      <c r="E323" s="242">
        <v>0.04</v>
      </c>
    </row>
    <row r="324" spans="2:5">
      <c r="B324" s="62" t="s">
        <v>274</v>
      </c>
      <c r="C324" s="62" t="s">
        <v>128</v>
      </c>
      <c r="D324" s="64" t="s">
        <v>302</v>
      </c>
      <c r="E324" s="242">
        <v>0.04</v>
      </c>
    </row>
    <row r="325" spans="2:5">
      <c r="B325" s="62" t="s">
        <v>274</v>
      </c>
      <c r="C325" s="62" t="s">
        <v>129</v>
      </c>
      <c r="D325" s="64" t="s">
        <v>302</v>
      </c>
      <c r="E325" s="242">
        <v>0.04</v>
      </c>
    </row>
    <row r="326" spans="2:5">
      <c r="B326" s="62" t="s">
        <v>274</v>
      </c>
      <c r="C326" s="62" t="s">
        <v>130</v>
      </c>
      <c r="D326" s="64" t="s">
        <v>302</v>
      </c>
      <c r="E326" s="242">
        <v>0.05</v>
      </c>
    </row>
    <row r="327" spans="2:5">
      <c r="B327" s="62" t="s">
        <v>274</v>
      </c>
      <c r="C327" s="62" t="s">
        <v>131</v>
      </c>
      <c r="D327" s="64" t="s">
        <v>302</v>
      </c>
      <c r="E327" s="242">
        <v>0.05</v>
      </c>
    </row>
    <row r="328" spans="2:5">
      <c r="B328" s="62" t="s">
        <v>274</v>
      </c>
      <c r="C328" s="62" t="s">
        <v>345</v>
      </c>
      <c r="D328" s="64" t="s">
        <v>302</v>
      </c>
      <c r="E328" s="242">
        <v>0.05</v>
      </c>
    </row>
    <row r="329" spans="2:5">
      <c r="B329" s="62" t="s">
        <v>275</v>
      </c>
      <c r="C329" s="64" t="s">
        <v>535</v>
      </c>
      <c r="D329" s="64" t="s">
        <v>302</v>
      </c>
      <c r="E329" s="242">
        <v>0.03</v>
      </c>
    </row>
    <row r="330" spans="2:5">
      <c r="B330" s="62" t="s">
        <v>275</v>
      </c>
      <c r="C330" s="64" t="s">
        <v>464</v>
      </c>
      <c r="D330" s="64" t="s">
        <v>302</v>
      </c>
      <c r="E330" s="242">
        <v>0.04</v>
      </c>
    </row>
    <row r="331" spans="2:5">
      <c r="B331" s="62" t="s">
        <v>275</v>
      </c>
      <c r="C331" s="64" t="s">
        <v>141</v>
      </c>
      <c r="D331" s="64" t="s">
        <v>302</v>
      </c>
      <c r="E331" s="242">
        <v>0.04</v>
      </c>
    </row>
    <row r="332" spans="2:5">
      <c r="B332" s="62" t="s">
        <v>275</v>
      </c>
      <c r="C332" s="64" t="s">
        <v>142</v>
      </c>
      <c r="D332" s="64" t="s">
        <v>302</v>
      </c>
      <c r="E332" s="242">
        <v>0.04</v>
      </c>
    </row>
    <row r="333" spans="2:5">
      <c r="B333" s="62" t="s">
        <v>275</v>
      </c>
      <c r="C333" s="64" t="s">
        <v>143</v>
      </c>
      <c r="D333" s="64" t="s">
        <v>302</v>
      </c>
      <c r="E333" s="242">
        <v>0.04</v>
      </c>
    </row>
    <row r="334" spans="2:5">
      <c r="B334" s="62" t="s">
        <v>275</v>
      </c>
      <c r="C334" s="64" t="s">
        <v>120</v>
      </c>
      <c r="D334" s="64" t="s">
        <v>302</v>
      </c>
      <c r="E334" s="242">
        <v>0.04</v>
      </c>
    </row>
    <row r="335" spans="2:5">
      <c r="B335" s="62" t="s">
        <v>275</v>
      </c>
      <c r="C335" s="64" t="s">
        <v>121</v>
      </c>
      <c r="D335" s="64" t="s">
        <v>302</v>
      </c>
      <c r="E335" s="242">
        <v>0.04</v>
      </c>
    </row>
    <row r="336" spans="2:5">
      <c r="B336" s="62" t="s">
        <v>275</v>
      </c>
      <c r="C336" s="62" t="s">
        <v>122</v>
      </c>
      <c r="D336" s="64" t="s">
        <v>302</v>
      </c>
      <c r="E336" s="242">
        <v>0.04</v>
      </c>
    </row>
    <row r="337" spans="2:5">
      <c r="B337" s="62" t="s">
        <v>275</v>
      </c>
      <c r="C337" s="62" t="s">
        <v>123</v>
      </c>
      <c r="D337" s="64" t="s">
        <v>302</v>
      </c>
      <c r="E337" s="242">
        <v>0.04</v>
      </c>
    </row>
    <row r="338" spans="2:5">
      <c r="B338" s="62" t="s">
        <v>275</v>
      </c>
      <c r="C338" s="62" t="s">
        <v>124</v>
      </c>
      <c r="D338" s="64" t="s">
        <v>302</v>
      </c>
      <c r="E338" s="242">
        <v>0.04</v>
      </c>
    </row>
    <row r="339" spans="2:5">
      <c r="B339" s="62" t="s">
        <v>275</v>
      </c>
      <c r="C339" s="62" t="s">
        <v>125</v>
      </c>
      <c r="D339" s="64" t="s">
        <v>302</v>
      </c>
      <c r="E339" s="242">
        <v>0.04</v>
      </c>
    </row>
    <row r="340" spans="2:5">
      <c r="B340" s="62" t="s">
        <v>275</v>
      </c>
      <c r="C340" s="62" t="s">
        <v>126</v>
      </c>
      <c r="D340" s="64" t="s">
        <v>302</v>
      </c>
      <c r="E340" s="242">
        <v>0.04</v>
      </c>
    </row>
    <row r="341" spans="2:5">
      <c r="B341" s="62" t="s">
        <v>275</v>
      </c>
      <c r="C341" s="62" t="s">
        <v>127</v>
      </c>
      <c r="D341" s="64" t="s">
        <v>302</v>
      </c>
      <c r="E341" s="242">
        <v>0.05</v>
      </c>
    </row>
    <row r="342" spans="2:5">
      <c r="B342" s="62" t="s">
        <v>275</v>
      </c>
      <c r="C342" s="62" t="s">
        <v>128</v>
      </c>
      <c r="D342" s="64" t="s">
        <v>302</v>
      </c>
      <c r="E342" s="242">
        <v>0.05</v>
      </c>
    </row>
    <row r="343" spans="2:5">
      <c r="B343" s="62" t="s">
        <v>275</v>
      </c>
      <c r="C343" s="62" t="s">
        <v>129</v>
      </c>
      <c r="D343" s="64" t="s">
        <v>302</v>
      </c>
      <c r="E343" s="242">
        <v>0.05</v>
      </c>
    </row>
    <row r="344" spans="2:5">
      <c r="B344" s="62" t="s">
        <v>275</v>
      </c>
      <c r="C344" s="62" t="s">
        <v>130</v>
      </c>
      <c r="D344" s="64" t="s">
        <v>302</v>
      </c>
      <c r="E344" s="242">
        <v>0.05</v>
      </c>
    </row>
    <row r="345" spans="2:5">
      <c r="B345" s="62" t="s">
        <v>275</v>
      </c>
      <c r="C345" s="62" t="s">
        <v>131</v>
      </c>
      <c r="D345" s="64" t="s">
        <v>302</v>
      </c>
      <c r="E345" s="242">
        <v>0.05</v>
      </c>
    </row>
    <row r="346" spans="2:5">
      <c r="B346" s="62" t="s">
        <v>275</v>
      </c>
      <c r="C346" s="62" t="s">
        <v>345</v>
      </c>
      <c r="D346" s="64" t="s">
        <v>302</v>
      </c>
      <c r="E346" s="242">
        <v>0.05</v>
      </c>
    </row>
    <row r="347" spans="2:5">
      <c r="B347" s="62" t="s">
        <v>276</v>
      </c>
      <c r="C347" s="64" t="s">
        <v>535</v>
      </c>
      <c r="D347" s="64" t="s">
        <v>302</v>
      </c>
      <c r="E347" s="242">
        <v>0.04</v>
      </c>
    </row>
    <row r="348" spans="2:5">
      <c r="B348" s="62" t="s">
        <v>276</v>
      </c>
      <c r="C348" s="64" t="s">
        <v>464</v>
      </c>
      <c r="D348" s="64" t="s">
        <v>302</v>
      </c>
      <c r="E348" s="242">
        <v>0.04</v>
      </c>
    </row>
    <row r="349" spans="2:5">
      <c r="B349" s="62" t="s">
        <v>276</v>
      </c>
      <c r="C349" s="64" t="s">
        <v>141</v>
      </c>
      <c r="D349" s="64" t="s">
        <v>302</v>
      </c>
      <c r="E349" s="242">
        <v>0.04</v>
      </c>
    </row>
    <row r="350" spans="2:5">
      <c r="B350" s="62" t="s">
        <v>276</v>
      </c>
      <c r="C350" s="64" t="s">
        <v>142</v>
      </c>
      <c r="D350" s="64" t="s">
        <v>302</v>
      </c>
      <c r="E350" s="242">
        <v>0.04</v>
      </c>
    </row>
    <row r="351" spans="2:5">
      <c r="B351" s="62" t="s">
        <v>276</v>
      </c>
      <c r="C351" s="64" t="s">
        <v>143</v>
      </c>
      <c r="D351" s="64" t="s">
        <v>302</v>
      </c>
      <c r="E351" s="242">
        <v>0.04</v>
      </c>
    </row>
    <row r="352" spans="2:5">
      <c r="B352" s="62" t="s">
        <v>276</v>
      </c>
      <c r="C352" s="64" t="s">
        <v>120</v>
      </c>
      <c r="D352" s="64" t="s">
        <v>302</v>
      </c>
      <c r="E352" s="242">
        <v>0.04</v>
      </c>
    </row>
    <row r="353" spans="2:5">
      <c r="B353" s="62" t="s">
        <v>276</v>
      </c>
      <c r="C353" s="64" t="s">
        <v>121</v>
      </c>
      <c r="D353" s="64" t="s">
        <v>302</v>
      </c>
      <c r="E353" s="242">
        <v>0.04</v>
      </c>
    </row>
    <row r="354" spans="2:5">
      <c r="B354" s="62" t="s">
        <v>276</v>
      </c>
      <c r="C354" s="62" t="s">
        <v>122</v>
      </c>
      <c r="D354" s="64" t="s">
        <v>302</v>
      </c>
      <c r="E354" s="242">
        <v>0.04</v>
      </c>
    </row>
    <row r="355" spans="2:5">
      <c r="B355" s="62" t="s">
        <v>276</v>
      </c>
      <c r="C355" s="62" t="s">
        <v>123</v>
      </c>
      <c r="D355" s="64" t="s">
        <v>302</v>
      </c>
      <c r="E355" s="242">
        <v>0.04</v>
      </c>
    </row>
    <row r="356" spans="2:5">
      <c r="B356" s="62" t="s">
        <v>276</v>
      </c>
      <c r="C356" s="62" t="s">
        <v>124</v>
      </c>
      <c r="D356" s="64" t="s">
        <v>302</v>
      </c>
      <c r="E356" s="242">
        <v>0.05</v>
      </c>
    </row>
    <row r="357" spans="2:5">
      <c r="B357" s="62" t="s">
        <v>276</v>
      </c>
      <c r="C357" s="62" t="s">
        <v>125</v>
      </c>
      <c r="D357" s="64" t="s">
        <v>302</v>
      </c>
      <c r="E357" s="242">
        <v>0.05</v>
      </c>
    </row>
    <row r="358" spans="2:5">
      <c r="B358" s="62" t="s">
        <v>276</v>
      </c>
      <c r="C358" s="62" t="s">
        <v>126</v>
      </c>
      <c r="D358" s="64" t="s">
        <v>302</v>
      </c>
      <c r="E358" s="242">
        <v>0.05</v>
      </c>
    </row>
    <row r="359" spans="2:5">
      <c r="B359" s="64" t="s">
        <v>276</v>
      </c>
      <c r="C359" s="62" t="s">
        <v>127</v>
      </c>
      <c r="D359" s="64" t="s">
        <v>302</v>
      </c>
      <c r="E359" s="242">
        <v>0.05</v>
      </c>
    </row>
    <row r="360" spans="2:5">
      <c r="B360" s="64" t="s">
        <v>276</v>
      </c>
      <c r="C360" s="62" t="s">
        <v>128</v>
      </c>
      <c r="D360" s="64" t="s">
        <v>302</v>
      </c>
      <c r="E360" s="242">
        <v>0.05</v>
      </c>
    </row>
    <row r="361" spans="2:5">
      <c r="B361" s="64" t="s">
        <v>276</v>
      </c>
      <c r="C361" s="62" t="s">
        <v>129</v>
      </c>
      <c r="D361" s="64" t="s">
        <v>302</v>
      </c>
      <c r="E361" s="242">
        <v>0.05</v>
      </c>
    </row>
    <row r="362" spans="2:5">
      <c r="B362" s="64" t="s">
        <v>276</v>
      </c>
      <c r="C362" s="62" t="s">
        <v>130</v>
      </c>
      <c r="D362" s="64" t="s">
        <v>302</v>
      </c>
      <c r="E362" s="242">
        <v>0.05</v>
      </c>
    </row>
    <row r="363" spans="2:5">
      <c r="B363" s="64" t="s">
        <v>276</v>
      </c>
      <c r="C363" s="62" t="s">
        <v>131</v>
      </c>
      <c r="D363" s="64" t="s">
        <v>302</v>
      </c>
      <c r="E363" s="242">
        <v>0.05</v>
      </c>
    </row>
    <row r="364" spans="2:5">
      <c r="B364" s="64" t="s">
        <v>276</v>
      </c>
      <c r="C364" s="62" t="s">
        <v>345</v>
      </c>
      <c r="D364" s="64" t="s">
        <v>302</v>
      </c>
      <c r="E364" s="242">
        <v>0.05</v>
      </c>
    </row>
    <row r="365" spans="2:5">
      <c r="B365" s="64" t="s">
        <v>277</v>
      </c>
      <c r="C365" s="64" t="s">
        <v>535</v>
      </c>
      <c r="D365" s="64" t="s">
        <v>302</v>
      </c>
      <c r="E365" s="242">
        <v>0.04</v>
      </c>
    </row>
    <row r="366" spans="2:5">
      <c r="B366" s="64" t="s">
        <v>277</v>
      </c>
      <c r="C366" s="64" t="s">
        <v>464</v>
      </c>
      <c r="D366" s="64" t="s">
        <v>302</v>
      </c>
      <c r="E366" s="242">
        <v>0.04</v>
      </c>
    </row>
    <row r="367" spans="2:5">
      <c r="B367" s="64" t="s">
        <v>277</v>
      </c>
      <c r="C367" s="64" t="s">
        <v>141</v>
      </c>
      <c r="D367" s="64" t="s">
        <v>302</v>
      </c>
      <c r="E367" s="242">
        <v>0.04</v>
      </c>
    </row>
    <row r="368" spans="2:5">
      <c r="B368" s="62" t="s">
        <v>277</v>
      </c>
      <c r="C368" s="64" t="s">
        <v>142</v>
      </c>
      <c r="D368" s="64" t="s">
        <v>302</v>
      </c>
      <c r="E368" s="242">
        <v>0.04</v>
      </c>
    </row>
    <row r="369" spans="2:5">
      <c r="B369" s="62" t="s">
        <v>277</v>
      </c>
      <c r="C369" s="64" t="s">
        <v>143</v>
      </c>
      <c r="D369" s="64" t="s">
        <v>302</v>
      </c>
      <c r="E369" s="242">
        <v>0.04</v>
      </c>
    </row>
    <row r="370" spans="2:5">
      <c r="B370" s="62" t="s">
        <v>277</v>
      </c>
      <c r="C370" s="64" t="s">
        <v>120</v>
      </c>
      <c r="D370" s="64" t="s">
        <v>302</v>
      </c>
      <c r="E370" s="242">
        <v>0.04</v>
      </c>
    </row>
    <row r="371" spans="2:5">
      <c r="B371" s="62" t="s">
        <v>277</v>
      </c>
      <c r="C371" s="64" t="s">
        <v>121</v>
      </c>
      <c r="D371" s="64" t="s">
        <v>302</v>
      </c>
      <c r="E371" s="242">
        <v>0.04</v>
      </c>
    </row>
    <row r="372" spans="2:5">
      <c r="B372" s="62" t="s">
        <v>277</v>
      </c>
      <c r="C372" s="62" t="s">
        <v>122</v>
      </c>
      <c r="D372" s="64" t="s">
        <v>302</v>
      </c>
      <c r="E372" s="242">
        <v>0.05</v>
      </c>
    </row>
    <row r="373" spans="2:5">
      <c r="B373" s="62" t="s">
        <v>277</v>
      </c>
      <c r="C373" s="62" t="s">
        <v>123</v>
      </c>
      <c r="D373" s="64" t="s">
        <v>302</v>
      </c>
      <c r="E373" s="242">
        <v>0.05</v>
      </c>
    </row>
    <row r="374" spans="2:5">
      <c r="B374" s="62" t="s">
        <v>277</v>
      </c>
      <c r="C374" s="62" t="s">
        <v>124</v>
      </c>
      <c r="D374" s="64" t="s">
        <v>302</v>
      </c>
      <c r="E374" s="242">
        <v>0.05</v>
      </c>
    </row>
    <row r="375" spans="2:5">
      <c r="B375" s="62" t="s">
        <v>277</v>
      </c>
      <c r="C375" s="62" t="s">
        <v>125</v>
      </c>
      <c r="D375" s="64" t="s">
        <v>302</v>
      </c>
      <c r="E375" s="242">
        <v>0.05</v>
      </c>
    </row>
    <row r="376" spans="2:5">
      <c r="B376" s="62" t="s">
        <v>277</v>
      </c>
      <c r="C376" s="62" t="s">
        <v>126</v>
      </c>
      <c r="D376" s="64" t="s">
        <v>302</v>
      </c>
      <c r="E376" s="242">
        <v>0.05</v>
      </c>
    </row>
    <row r="377" spans="2:5">
      <c r="B377" s="62" t="s">
        <v>277</v>
      </c>
      <c r="C377" s="62" t="s">
        <v>127</v>
      </c>
      <c r="D377" s="64" t="s">
        <v>302</v>
      </c>
      <c r="E377" s="242">
        <v>0.05</v>
      </c>
    </row>
    <row r="378" spans="2:5">
      <c r="B378" s="62" t="s">
        <v>277</v>
      </c>
      <c r="C378" s="62" t="s">
        <v>128</v>
      </c>
      <c r="D378" s="64" t="s">
        <v>302</v>
      </c>
      <c r="E378" s="242">
        <v>0.05</v>
      </c>
    </row>
    <row r="379" spans="2:5">
      <c r="B379" s="62" t="s">
        <v>277</v>
      </c>
      <c r="C379" s="62" t="s">
        <v>129</v>
      </c>
      <c r="D379" s="64" t="s">
        <v>302</v>
      </c>
      <c r="E379" s="242">
        <v>0.05</v>
      </c>
    </row>
    <row r="380" spans="2:5">
      <c r="B380" s="62" t="s">
        <v>277</v>
      </c>
      <c r="C380" s="62" t="s">
        <v>130</v>
      </c>
      <c r="D380" s="64" t="s">
        <v>302</v>
      </c>
      <c r="E380" s="242">
        <v>0.05</v>
      </c>
    </row>
    <row r="381" spans="2:5">
      <c r="B381" s="62" t="s">
        <v>277</v>
      </c>
      <c r="C381" s="62" t="s">
        <v>131</v>
      </c>
      <c r="D381" s="64" t="s">
        <v>302</v>
      </c>
      <c r="E381" s="242">
        <v>0.05</v>
      </c>
    </row>
    <row r="382" spans="2:5">
      <c r="B382" s="62" t="s">
        <v>277</v>
      </c>
      <c r="C382" s="62" t="s">
        <v>345</v>
      </c>
      <c r="D382" s="64" t="s">
        <v>302</v>
      </c>
      <c r="E382" s="242">
        <v>0.05</v>
      </c>
    </row>
    <row r="383" spans="2:5">
      <c r="B383" s="62" t="s">
        <v>278</v>
      </c>
      <c r="C383" s="64" t="s">
        <v>535</v>
      </c>
      <c r="D383" s="64" t="s">
        <v>302</v>
      </c>
      <c r="E383" s="242">
        <v>0.04</v>
      </c>
    </row>
    <row r="384" spans="2:5">
      <c r="B384" s="62" t="s">
        <v>278</v>
      </c>
      <c r="C384" s="64" t="s">
        <v>464</v>
      </c>
      <c r="D384" s="64" t="s">
        <v>302</v>
      </c>
      <c r="E384" s="242">
        <v>0.04</v>
      </c>
    </row>
    <row r="385" spans="2:5">
      <c r="B385" s="62" t="s">
        <v>278</v>
      </c>
      <c r="C385" s="64" t="s">
        <v>141</v>
      </c>
      <c r="D385" s="64" t="s">
        <v>302</v>
      </c>
      <c r="E385" s="242">
        <v>0.04</v>
      </c>
    </row>
    <row r="386" spans="2:5">
      <c r="B386" s="62" t="s">
        <v>278</v>
      </c>
      <c r="C386" s="64" t="s">
        <v>142</v>
      </c>
      <c r="D386" s="64" t="s">
        <v>302</v>
      </c>
      <c r="E386" s="242">
        <v>0.04</v>
      </c>
    </row>
    <row r="387" spans="2:5">
      <c r="B387" s="62" t="s">
        <v>278</v>
      </c>
      <c r="C387" s="64" t="s">
        <v>143</v>
      </c>
      <c r="D387" s="64" t="s">
        <v>302</v>
      </c>
      <c r="E387" s="242">
        <v>0.05</v>
      </c>
    </row>
    <row r="388" spans="2:5">
      <c r="B388" s="62" t="s">
        <v>278</v>
      </c>
      <c r="C388" s="64" t="s">
        <v>120</v>
      </c>
      <c r="D388" s="64" t="s">
        <v>302</v>
      </c>
      <c r="E388" s="242">
        <v>0.05</v>
      </c>
    </row>
    <row r="389" spans="2:5">
      <c r="B389" s="62" t="s">
        <v>278</v>
      </c>
      <c r="C389" s="64" t="s">
        <v>121</v>
      </c>
      <c r="D389" s="64" t="s">
        <v>302</v>
      </c>
      <c r="E389" s="242">
        <v>0.05</v>
      </c>
    </row>
    <row r="390" spans="2:5">
      <c r="B390" s="62" t="s">
        <v>278</v>
      </c>
      <c r="C390" s="62" t="s">
        <v>122</v>
      </c>
      <c r="D390" s="64" t="s">
        <v>302</v>
      </c>
      <c r="E390" s="242">
        <v>0.05</v>
      </c>
    </row>
    <row r="391" spans="2:5">
      <c r="B391" s="62" t="s">
        <v>278</v>
      </c>
      <c r="C391" s="62" t="s">
        <v>123</v>
      </c>
      <c r="D391" s="64" t="s">
        <v>302</v>
      </c>
      <c r="E391" s="242">
        <v>0.05</v>
      </c>
    </row>
    <row r="392" spans="2:5">
      <c r="B392" s="62" t="s">
        <v>278</v>
      </c>
      <c r="C392" s="62" t="s">
        <v>124</v>
      </c>
      <c r="D392" s="64" t="s">
        <v>302</v>
      </c>
      <c r="E392" s="242">
        <v>0.05</v>
      </c>
    </row>
    <row r="393" spans="2:5">
      <c r="B393" s="62" t="s">
        <v>278</v>
      </c>
      <c r="C393" s="62" t="s">
        <v>125</v>
      </c>
      <c r="D393" s="64" t="s">
        <v>302</v>
      </c>
      <c r="E393" s="242">
        <v>0.05</v>
      </c>
    </row>
    <row r="394" spans="2:5">
      <c r="B394" s="62" t="s">
        <v>278</v>
      </c>
      <c r="C394" s="62" t="s">
        <v>126</v>
      </c>
      <c r="D394" s="64" t="s">
        <v>302</v>
      </c>
      <c r="E394" s="242">
        <v>0.05</v>
      </c>
    </row>
    <row r="395" spans="2:5">
      <c r="B395" s="62" t="s">
        <v>278</v>
      </c>
      <c r="C395" s="62" t="s">
        <v>127</v>
      </c>
      <c r="D395" s="64" t="s">
        <v>302</v>
      </c>
      <c r="E395" s="242">
        <v>0.05</v>
      </c>
    </row>
    <row r="396" spans="2:5">
      <c r="B396" s="62" t="s">
        <v>278</v>
      </c>
      <c r="C396" s="62" t="s">
        <v>128</v>
      </c>
      <c r="D396" s="64" t="s">
        <v>302</v>
      </c>
      <c r="E396" s="242">
        <v>0.05</v>
      </c>
    </row>
    <row r="397" spans="2:5">
      <c r="B397" s="62" t="s">
        <v>278</v>
      </c>
      <c r="C397" s="62" t="s">
        <v>129</v>
      </c>
      <c r="D397" s="64" t="s">
        <v>302</v>
      </c>
      <c r="E397" s="242">
        <v>0.05</v>
      </c>
    </row>
    <row r="398" spans="2:5">
      <c r="B398" s="62" t="s">
        <v>278</v>
      </c>
      <c r="C398" s="62" t="s">
        <v>130</v>
      </c>
      <c r="D398" s="64" t="s">
        <v>302</v>
      </c>
      <c r="E398" s="242">
        <v>0.05</v>
      </c>
    </row>
    <row r="399" spans="2:5">
      <c r="B399" s="62" t="s">
        <v>278</v>
      </c>
      <c r="C399" s="62" t="s">
        <v>131</v>
      </c>
      <c r="D399" s="64" t="s">
        <v>302</v>
      </c>
      <c r="E399" s="242">
        <v>0.05</v>
      </c>
    </row>
    <row r="400" spans="2:5">
      <c r="B400" s="62" t="s">
        <v>278</v>
      </c>
      <c r="C400" s="62" t="s">
        <v>345</v>
      </c>
      <c r="D400" s="64" t="s">
        <v>302</v>
      </c>
      <c r="E400" s="242">
        <v>0.05</v>
      </c>
    </row>
    <row r="401" spans="2:5">
      <c r="B401" s="62" t="s">
        <v>279</v>
      </c>
      <c r="C401" s="64" t="s">
        <v>535</v>
      </c>
      <c r="D401" s="64" t="s">
        <v>302</v>
      </c>
      <c r="E401" s="242">
        <v>0.04</v>
      </c>
    </row>
    <row r="402" spans="2:5">
      <c r="B402" s="62" t="s">
        <v>279</v>
      </c>
      <c r="C402" s="64" t="s">
        <v>464</v>
      </c>
      <c r="D402" s="64" t="s">
        <v>302</v>
      </c>
      <c r="E402" s="242">
        <v>0.04</v>
      </c>
    </row>
    <row r="403" spans="2:5">
      <c r="B403" s="62" t="s">
        <v>279</v>
      </c>
      <c r="C403" s="64" t="s">
        <v>141</v>
      </c>
      <c r="D403" s="64" t="s">
        <v>302</v>
      </c>
      <c r="E403" s="242">
        <v>0.04</v>
      </c>
    </row>
    <row r="404" spans="2:5">
      <c r="B404" s="62" t="s">
        <v>279</v>
      </c>
      <c r="C404" s="64" t="s">
        <v>142</v>
      </c>
      <c r="D404" s="64" t="s">
        <v>302</v>
      </c>
      <c r="E404" s="242">
        <v>0.04</v>
      </c>
    </row>
    <row r="405" spans="2:5">
      <c r="B405" s="62" t="s">
        <v>279</v>
      </c>
      <c r="C405" s="64" t="s">
        <v>143</v>
      </c>
      <c r="D405" s="64" t="s">
        <v>302</v>
      </c>
      <c r="E405" s="242">
        <v>0.05</v>
      </c>
    </row>
    <row r="406" spans="2:5">
      <c r="B406" s="62" t="s">
        <v>279</v>
      </c>
      <c r="C406" s="64" t="s">
        <v>120</v>
      </c>
      <c r="D406" s="64" t="s">
        <v>302</v>
      </c>
      <c r="E406" s="242">
        <v>0.05</v>
      </c>
    </row>
    <row r="407" spans="2:5">
      <c r="B407" s="62" t="s">
        <v>279</v>
      </c>
      <c r="C407" s="64" t="s">
        <v>121</v>
      </c>
      <c r="D407" s="64" t="s">
        <v>302</v>
      </c>
      <c r="E407" s="242">
        <v>0.05</v>
      </c>
    </row>
    <row r="408" spans="2:5">
      <c r="B408" s="62" t="s">
        <v>279</v>
      </c>
      <c r="C408" s="62" t="s">
        <v>122</v>
      </c>
      <c r="D408" s="64" t="s">
        <v>302</v>
      </c>
      <c r="E408" s="242">
        <v>0.05</v>
      </c>
    </row>
    <row r="409" spans="2:5">
      <c r="B409" s="62" t="s">
        <v>279</v>
      </c>
      <c r="C409" s="62" t="s">
        <v>123</v>
      </c>
      <c r="D409" s="64" t="s">
        <v>302</v>
      </c>
      <c r="E409" s="242">
        <v>0.05</v>
      </c>
    </row>
    <row r="410" spans="2:5">
      <c r="B410" s="62" t="s">
        <v>279</v>
      </c>
      <c r="C410" s="62" t="s">
        <v>124</v>
      </c>
      <c r="D410" s="64" t="s">
        <v>302</v>
      </c>
      <c r="E410" s="242">
        <v>0.05</v>
      </c>
    </row>
    <row r="411" spans="2:5">
      <c r="B411" s="62" t="s">
        <v>279</v>
      </c>
      <c r="C411" s="62" t="s">
        <v>125</v>
      </c>
      <c r="D411" s="64" t="s">
        <v>302</v>
      </c>
      <c r="E411" s="242">
        <v>0.05</v>
      </c>
    </row>
    <row r="412" spans="2:5">
      <c r="B412" s="62" t="s">
        <v>279</v>
      </c>
      <c r="C412" s="62" t="s">
        <v>126</v>
      </c>
      <c r="D412" s="64" t="s">
        <v>302</v>
      </c>
      <c r="E412" s="242">
        <v>0.05</v>
      </c>
    </row>
    <row r="413" spans="2:5">
      <c r="B413" s="62" t="s">
        <v>279</v>
      </c>
      <c r="C413" s="62" t="s">
        <v>127</v>
      </c>
      <c r="D413" s="64" t="s">
        <v>302</v>
      </c>
      <c r="E413" s="242">
        <v>0.05</v>
      </c>
    </row>
    <row r="414" spans="2:5">
      <c r="B414" s="62" t="s">
        <v>279</v>
      </c>
      <c r="C414" s="62" t="s">
        <v>128</v>
      </c>
      <c r="D414" s="64" t="s">
        <v>302</v>
      </c>
      <c r="E414" s="242">
        <v>0.05</v>
      </c>
    </row>
    <row r="415" spans="2:5">
      <c r="B415" s="62" t="s">
        <v>279</v>
      </c>
      <c r="C415" s="62" t="s">
        <v>129</v>
      </c>
      <c r="D415" s="64" t="s">
        <v>302</v>
      </c>
      <c r="E415" s="242">
        <v>0.05</v>
      </c>
    </row>
    <row r="416" spans="2:5">
      <c r="B416" s="62" t="s">
        <v>279</v>
      </c>
      <c r="C416" s="62" t="s">
        <v>130</v>
      </c>
      <c r="D416" s="64" t="s">
        <v>302</v>
      </c>
      <c r="E416" s="242">
        <v>0.05</v>
      </c>
    </row>
    <row r="417" spans="2:5">
      <c r="B417" s="62" t="s">
        <v>279</v>
      </c>
      <c r="C417" s="62" t="s">
        <v>131</v>
      </c>
      <c r="D417" s="64" t="s">
        <v>302</v>
      </c>
      <c r="E417" s="242">
        <v>0.05</v>
      </c>
    </row>
    <row r="418" spans="2:5">
      <c r="B418" s="62" t="s">
        <v>279</v>
      </c>
      <c r="C418" s="62" t="s">
        <v>345</v>
      </c>
      <c r="D418" s="64" t="s">
        <v>302</v>
      </c>
      <c r="E418" s="242">
        <v>0.05</v>
      </c>
    </row>
    <row r="419" spans="2:5">
      <c r="B419" s="62" t="s">
        <v>280</v>
      </c>
      <c r="C419" s="64" t="s">
        <v>535</v>
      </c>
      <c r="D419" s="64" t="s">
        <v>302</v>
      </c>
      <c r="E419" s="242">
        <v>0.04</v>
      </c>
    </row>
    <row r="420" spans="2:5">
      <c r="B420" s="62" t="s">
        <v>280</v>
      </c>
      <c r="C420" s="64" t="s">
        <v>464</v>
      </c>
      <c r="D420" s="64" t="s">
        <v>302</v>
      </c>
      <c r="E420" s="242">
        <v>0.04</v>
      </c>
    </row>
    <row r="421" spans="2:5">
      <c r="B421" s="62" t="s">
        <v>280</v>
      </c>
      <c r="C421" s="64" t="s">
        <v>141</v>
      </c>
      <c r="D421" s="64" t="s">
        <v>302</v>
      </c>
      <c r="E421" s="242">
        <v>0.04</v>
      </c>
    </row>
    <row r="422" spans="2:5">
      <c r="B422" s="62" t="s">
        <v>280</v>
      </c>
      <c r="C422" s="64" t="s">
        <v>142</v>
      </c>
      <c r="D422" s="64" t="s">
        <v>302</v>
      </c>
      <c r="E422" s="242">
        <v>0.04</v>
      </c>
    </row>
    <row r="423" spans="2:5">
      <c r="B423" s="62" t="s">
        <v>280</v>
      </c>
      <c r="C423" s="64" t="s">
        <v>143</v>
      </c>
      <c r="D423" s="64" t="s">
        <v>302</v>
      </c>
      <c r="E423" s="242">
        <v>0.05</v>
      </c>
    </row>
    <row r="424" spans="2:5">
      <c r="B424" s="62" t="s">
        <v>280</v>
      </c>
      <c r="C424" s="64" t="s">
        <v>120</v>
      </c>
      <c r="D424" s="64" t="s">
        <v>302</v>
      </c>
      <c r="E424" s="242">
        <v>0.05</v>
      </c>
    </row>
    <row r="425" spans="2:5">
      <c r="B425" s="62" t="s">
        <v>280</v>
      </c>
      <c r="C425" s="64" t="s">
        <v>121</v>
      </c>
      <c r="D425" s="64" t="s">
        <v>302</v>
      </c>
      <c r="E425" s="242">
        <v>0.05</v>
      </c>
    </row>
    <row r="426" spans="2:5">
      <c r="B426" s="62" t="s">
        <v>280</v>
      </c>
      <c r="C426" s="62" t="s">
        <v>122</v>
      </c>
      <c r="D426" s="64" t="s">
        <v>302</v>
      </c>
      <c r="E426" s="242">
        <v>0.05</v>
      </c>
    </row>
    <row r="427" spans="2:5">
      <c r="B427" s="62" t="s">
        <v>280</v>
      </c>
      <c r="C427" s="62" t="s">
        <v>123</v>
      </c>
      <c r="D427" s="64" t="s">
        <v>302</v>
      </c>
      <c r="E427" s="242">
        <v>0.05</v>
      </c>
    </row>
    <row r="428" spans="2:5">
      <c r="B428" s="62" t="s">
        <v>280</v>
      </c>
      <c r="C428" s="62" t="s">
        <v>124</v>
      </c>
      <c r="D428" s="64" t="s">
        <v>302</v>
      </c>
      <c r="E428" s="242">
        <v>0.05</v>
      </c>
    </row>
    <row r="429" spans="2:5">
      <c r="B429" s="62" t="s">
        <v>280</v>
      </c>
      <c r="C429" s="62" t="s">
        <v>125</v>
      </c>
      <c r="D429" s="64" t="s">
        <v>302</v>
      </c>
      <c r="E429" s="242">
        <v>0.05</v>
      </c>
    </row>
    <row r="430" spans="2:5">
      <c r="B430" s="62" t="s">
        <v>280</v>
      </c>
      <c r="C430" s="62" t="s">
        <v>126</v>
      </c>
      <c r="D430" s="64" t="s">
        <v>302</v>
      </c>
      <c r="E430" s="242">
        <v>0.05</v>
      </c>
    </row>
    <row r="431" spans="2:5">
      <c r="B431" s="64" t="s">
        <v>280</v>
      </c>
      <c r="C431" s="62" t="s">
        <v>127</v>
      </c>
      <c r="D431" s="64" t="s">
        <v>302</v>
      </c>
      <c r="E431" s="242">
        <v>0.05</v>
      </c>
    </row>
    <row r="432" spans="2:5">
      <c r="B432" s="64" t="s">
        <v>280</v>
      </c>
      <c r="C432" s="62" t="s">
        <v>128</v>
      </c>
      <c r="D432" s="64" t="s">
        <v>302</v>
      </c>
      <c r="E432" s="242">
        <v>0.05</v>
      </c>
    </row>
    <row r="433" spans="2:5">
      <c r="B433" s="64" t="s">
        <v>280</v>
      </c>
      <c r="C433" s="62" t="s">
        <v>129</v>
      </c>
      <c r="D433" s="64" t="s">
        <v>302</v>
      </c>
      <c r="E433" s="242">
        <v>0.05</v>
      </c>
    </row>
    <row r="434" spans="2:5">
      <c r="B434" s="64" t="s">
        <v>280</v>
      </c>
      <c r="C434" s="62" t="s">
        <v>130</v>
      </c>
      <c r="D434" s="64" t="s">
        <v>302</v>
      </c>
      <c r="E434" s="242">
        <v>0.05</v>
      </c>
    </row>
    <row r="435" spans="2:5">
      <c r="B435" s="64" t="s">
        <v>280</v>
      </c>
      <c r="C435" s="62" t="s">
        <v>131</v>
      </c>
      <c r="D435" s="64" t="s">
        <v>302</v>
      </c>
      <c r="E435" s="242">
        <v>0.05</v>
      </c>
    </row>
    <row r="436" spans="2:5">
      <c r="B436" s="64" t="s">
        <v>280</v>
      </c>
      <c r="C436" s="62" t="s">
        <v>345</v>
      </c>
      <c r="D436" s="64" t="s">
        <v>302</v>
      </c>
      <c r="E436" s="242">
        <v>0.05</v>
      </c>
    </row>
    <row r="437" spans="2:5">
      <c r="B437" s="64" t="s">
        <v>112</v>
      </c>
      <c r="C437" s="64" t="s">
        <v>535</v>
      </c>
      <c r="D437" s="64" t="s">
        <v>303</v>
      </c>
      <c r="E437" s="242">
        <v>0.04</v>
      </c>
    </row>
    <row r="438" spans="2:5">
      <c r="B438" s="64" t="s">
        <v>112</v>
      </c>
      <c r="C438" s="64" t="s">
        <v>464</v>
      </c>
      <c r="D438" s="64" t="s">
        <v>303</v>
      </c>
      <c r="E438" s="242">
        <v>0.05</v>
      </c>
    </row>
    <row r="439" spans="2:5">
      <c r="B439" s="64" t="s">
        <v>112</v>
      </c>
      <c r="C439" s="64" t="s">
        <v>141</v>
      </c>
      <c r="D439" s="64" t="s">
        <v>303</v>
      </c>
      <c r="E439" s="242">
        <v>0.05</v>
      </c>
    </row>
    <row r="440" spans="2:5">
      <c r="B440" s="64" t="s">
        <v>112</v>
      </c>
      <c r="C440" s="64" t="s">
        <v>142</v>
      </c>
      <c r="D440" s="64" t="s">
        <v>303</v>
      </c>
      <c r="E440" s="242">
        <v>0.05</v>
      </c>
    </row>
    <row r="441" spans="2:5">
      <c r="B441" s="64" t="s">
        <v>112</v>
      </c>
      <c r="C441" s="64" t="s">
        <v>143</v>
      </c>
      <c r="D441" s="64" t="s">
        <v>303</v>
      </c>
      <c r="E441" s="242">
        <v>0.05</v>
      </c>
    </row>
    <row r="442" spans="2:5">
      <c r="B442" s="64" t="s">
        <v>112</v>
      </c>
      <c r="C442" s="64" t="s">
        <v>120</v>
      </c>
      <c r="D442" s="64" t="s">
        <v>303</v>
      </c>
      <c r="E442" s="242">
        <v>0.05</v>
      </c>
    </row>
    <row r="443" spans="2:5">
      <c r="B443" s="64" t="s">
        <v>112</v>
      </c>
      <c r="C443" s="64" t="s">
        <v>121</v>
      </c>
      <c r="D443" s="64" t="s">
        <v>303</v>
      </c>
      <c r="E443" s="242">
        <v>0.06</v>
      </c>
    </row>
    <row r="444" spans="2:5">
      <c r="B444" s="62" t="s">
        <v>112</v>
      </c>
      <c r="C444" s="62" t="s">
        <v>122</v>
      </c>
      <c r="D444" s="64" t="s">
        <v>303</v>
      </c>
      <c r="E444" s="242">
        <v>0.06</v>
      </c>
    </row>
    <row r="445" spans="2:5">
      <c r="B445" s="62" t="s">
        <v>112</v>
      </c>
      <c r="C445" s="62" t="s">
        <v>123</v>
      </c>
      <c r="D445" s="64" t="s">
        <v>303</v>
      </c>
      <c r="E445" s="242">
        <v>0.06</v>
      </c>
    </row>
    <row r="446" spans="2:5">
      <c r="B446" s="62" t="s">
        <v>112</v>
      </c>
      <c r="C446" s="62" t="s">
        <v>124</v>
      </c>
      <c r="D446" s="64" t="s">
        <v>303</v>
      </c>
      <c r="E446" s="242">
        <v>0.06</v>
      </c>
    </row>
    <row r="447" spans="2:5">
      <c r="B447" s="62" t="s">
        <v>112</v>
      </c>
      <c r="C447" s="62" t="s">
        <v>125</v>
      </c>
      <c r="D447" s="64" t="s">
        <v>303</v>
      </c>
      <c r="E447" s="242">
        <v>0.06</v>
      </c>
    </row>
    <row r="448" spans="2:5">
      <c r="B448" s="62" t="s">
        <v>112</v>
      </c>
      <c r="C448" s="62" t="s">
        <v>126</v>
      </c>
      <c r="D448" s="64" t="s">
        <v>303</v>
      </c>
      <c r="E448" s="242">
        <v>0.06</v>
      </c>
    </row>
    <row r="449" spans="2:5">
      <c r="B449" s="62" t="s">
        <v>112</v>
      </c>
      <c r="C449" s="62" t="s">
        <v>127</v>
      </c>
      <c r="D449" s="64" t="s">
        <v>303</v>
      </c>
      <c r="E449" s="242">
        <v>0.06</v>
      </c>
    </row>
    <row r="450" spans="2:5">
      <c r="B450" s="62" t="s">
        <v>112</v>
      </c>
      <c r="C450" s="62" t="s">
        <v>128</v>
      </c>
      <c r="D450" s="64" t="s">
        <v>303</v>
      </c>
      <c r="E450" s="242">
        <v>0.06</v>
      </c>
    </row>
    <row r="451" spans="2:5">
      <c r="B451" s="62" t="s">
        <v>112</v>
      </c>
      <c r="C451" s="62" t="s">
        <v>129</v>
      </c>
      <c r="D451" s="64" t="s">
        <v>303</v>
      </c>
      <c r="E451" s="242">
        <v>0.06</v>
      </c>
    </row>
    <row r="452" spans="2:5">
      <c r="B452" s="62" t="s">
        <v>112</v>
      </c>
      <c r="C452" s="62" t="s">
        <v>130</v>
      </c>
      <c r="D452" s="64" t="s">
        <v>303</v>
      </c>
      <c r="E452" s="242">
        <v>0.06</v>
      </c>
    </row>
    <row r="453" spans="2:5">
      <c r="B453" s="62" t="s">
        <v>112</v>
      </c>
      <c r="C453" s="62" t="s">
        <v>131</v>
      </c>
      <c r="D453" s="64" t="s">
        <v>303</v>
      </c>
      <c r="E453" s="242">
        <v>0.06</v>
      </c>
    </row>
    <row r="454" spans="2:5">
      <c r="B454" s="62" t="s">
        <v>112</v>
      </c>
      <c r="C454" s="62" t="s">
        <v>345</v>
      </c>
      <c r="D454" s="64" t="s">
        <v>303</v>
      </c>
      <c r="E454" s="242">
        <v>0.06</v>
      </c>
    </row>
    <row r="455" spans="2:5">
      <c r="B455" s="62" t="s">
        <v>274</v>
      </c>
      <c r="C455" s="64" t="s">
        <v>535</v>
      </c>
      <c r="D455" s="64" t="s">
        <v>303</v>
      </c>
      <c r="E455" s="242">
        <v>0.05</v>
      </c>
    </row>
    <row r="456" spans="2:5">
      <c r="B456" s="62" t="s">
        <v>274</v>
      </c>
      <c r="C456" s="64" t="s">
        <v>464</v>
      </c>
      <c r="D456" s="64" t="s">
        <v>303</v>
      </c>
      <c r="E456" s="242">
        <v>0.05</v>
      </c>
    </row>
    <row r="457" spans="2:5">
      <c r="B457" s="62" t="s">
        <v>274</v>
      </c>
      <c r="C457" s="64" t="s">
        <v>141</v>
      </c>
      <c r="D457" s="64" t="s">
        <v>303</v>
      </c>
      <c r="E457" s="242">
        <v>0.05</v>
      </c>
    </row>
    <row r="458" spans="2:5">
      <c r="B458" s="62" t="s">
        <v>274</v>
      </c>
      <c r="C458" s="64" t="s">
        <v>142</v>
      </c>
      <c r="D458" s="64" t="s">
        <v>303</v>
      </c>
      <c r="E458" s="242">
        <v>0.05</v>
      </c>
    </row>
    <row r="459" spans="2:5">
      <c r="B459" s="62" t="s">
        <v>274</v>
      </c>
      <c r="C459" s="64" t="s">
        <v>143</v>
      </c>
      <c r="D459" s="64" t="s">
        <v>303</v>
      </c>
      <c r="E459" s="242">
        <v>0.05</v>
      </c>
    </row>
    <row r="460" spans="2:5">
      <c r="B460" s="62" t="s">
        <v>274</v>
      </c>
      <c r="C460" s="64" t="s">
        <v>120</v>
      </c>
      <c r="D460" s="64" t="s">
        <v>303</v>
      </c>
      <c r="E460" s="242">
        <v>0.06</v>
      </c>
    </row>
    <row r="461" spans="2:5">
      <c r="B461" s="62" t="s">
        <v>274</v>
      </c>
      <c r="C461" s="64" t="s">
        <v>121</v>
      </c>
      <c r="D461" s="64" t="s">
        <v>303</v>
      </c>
      <c r="E461" s="242">
        <v>0.06</v>
      </c>
    </row>
    <row r="462" spans="2:5">
      <c r="B462" s="62" t="s">
        <v>274</v>
      </c>
      <c r="C462" s="62" t="s">
        <v>122</v>
      </c>
      <c r="D462" s="64" t="s">
        <v>303</v>
      </c>
      <c r="E462" s="242">
        <v>0.06</v>
      </c>
    </row>
    <row r="463" spans="2:5">
      <c r="B463" s="62" t="s">
        <v>274</v>
      </c>
      <c r="C463" s="62" t="s">
        <v>123</v>
      </c>
      <c r="D463" s="64" t="s">
        <v>303</v>
      </c>
      <c r="E463" s="242">
        <v>0.06</v>
      </c>
    </row>
    <row r="464" spans="2:5">
      <c r="B464" s="62" t="s">
        <v>274</v>
      </c>
      <c r="C464" s="62" t="s">
        <v>124</v>
      </c>
      <c r="D464" s="64" t="s">
        <v>303</v>
      </c>
      <c r="E464" s="242">
        <v>0.06</v>
      </c>
    </row>
    <row r="465" spans="2:5">
      <c r="B465" s="62" t="s">
        <v>274</v>
      </c>
      <c r="C465" s="62" t="s">
        <v>125</v>
      </c>
      <c r="D465" s="64" t="s">
        <v>303</v>
      </c>
      <c r="E465" s="242">
        <v>0.06</v>
      </c>
    </row>
    <row r="466" spans="2:5">
      <c r="B466" s="62" t="s">
        <v>274</v>
      </c>
      <c r="C466" s="62" t="s">
        <v>126</v>
      </c>
      <c r="D466" s="64" t="s">
        <v>303</v>
      </c>
      <c r="E466" s="242">
        <v>0.06</v>
      </c>
    </row>
    <row r="467" spans="2:5">
      <c r="B467" s="62" t="s">
        <v>274</v>
      </c>
      <c r="C467" s="62" t="s">
        <v>127</v>
      </c>
      <c r="D467" s="64" t="s">
        <v>303</v>
      </c>
      <c r="E467" s="242">
        <v>0.06</v>
      </c>
    </row>
    <row r="468" spans="2:5">
      <c r="B468" s="62" t="s">
        <v>274</v>
      </c>
      <c r="C468" s="62" t="s">
        <v>128</v>
      </c>
      <c r="D468" s="64" t="s">
        <v>303</v>
      </c>
      <c r="E468" s="242">
        <v>0.06</v>
      </c>
    </row>
    <row r="469" spans="2:5">
      <c r="B469" s="62" t="s">
        <v>274</v>
      </c>
      <c r="C469" s="62" t="s">
        <v>129</v>
      </c>
      <c r="D469" s="64" t="s">
        <v>303</v>
      </c>
      <c r="E469" s="242">
        <v>0.06</v>
      </c>
    </row>
    <row r="470" spans="2:5">
      <c r="B470" s="62" t="s">
        <v>274</v>
      </c>
      <c r="C470" s="62" t="s">
        <v>130</v>
      </c>
      <c r="D470" s="64" t="s">
        <v>303</v>
      </c>
      <c r="E470" s="242">
        <v>0.06</v>
      </c>
    </row>
    <row r="471" spans="2:5">
      <c r="B471" s="62" t="s">
        <v>274</v>
      </c>
      <c r="C471" s="62" t="s">
        <v>131</v>
      </c>
      <c r="D471" s="64" t="s">
        <v>303</v>
      </c>
      <c r="E471" s="242">
        <v>0.06</v>
      </c>
    </row>
    <row r="472" spans="2:5">
      <c r="B472" s="62" t="s">
        <v>274</v>
      </c>
      <c r="C472" s="62" t="s">
        <v>345</v>
      </c>
      <c r="D472" s="64" t="s">
        <v>303</v>
      </c>
      <c r="E472" s="242">
        <v>0.06</v>
      </c>
    </row>
    <row r="473" spans="2:5">
      <c r="B473" s="62" t="s">
        <v>275</v>
      </c>
      <c r="C473" s="64" t="s">
        <v>535</v>
      </c>
      <c r="D473" s="64" t="s">
        <v>303</v>
      </c>
      <c r="E473" s="242">
        <v>0.05</v>
      </c>
    </row>
    <row r="474" spans="2:5">
      <c r="B474" s="62" t="s">
        <v>275</v>
      </c>
      <c r="C474" s="64" t="s">
        <v>464</v>
      </c>
      <c r="D474" s="64" t="s">
        <v>303</v>
      </c>
      <c r="E474" s="242">
        <v>0.05</v>
      </c>
    </row>
    <row r="475" spans="2:5">
      <c r="B475" s="62" t="s">
        <v>275</v>
      </c>
      <c r="C475" s="64" t="s">
        <v>141</v>
      </c>
      <c r="D475" s="64" t="s">
        <v>303</v>
      </c>
      <c r="E475" s="242">
        <v>0.05</v>
      </c>
    </row>
    <row r="476" spans="2:5">
      <c r="B476" s="62" t="s">
        <v>275</v>
      </c>
      <c r="C476" s="64" t="s">
        <v>142</v>
      </c>
      <c r="D476" s="64" t="s">
        <v>303</v>
      </c>
      <c r="E476" s="242">
        <v>0.05</v>
      </c>
    </row>
    <row r="477" spans="2:5">
      <c r="B477" s="62" t="s">
        <v>275</v>
      </c>
      <c r="C477" s="64" t="s">
        <v>143</v>
      </c>
      <c r="D477" s="64" t="s">
        <v>303</v>
      </c>
      <c r="E477" s="242">
        <v>0.05</v>
      </c>
    </row>
    <row r="478" spans="2:5">
      <c r="B478" s="62" t="s">
        <v>275</v>
      </c>
      <c r="C478" s="64" t="s">
        <v>120</v>
      </c>
      <c r="D478" s="64" t="s">
        <v>303</v>
      </c>
      <c r="E478" s="242">
        <v>0.06</v>
      </c>
    </row>
    <row r="479" spans="2:5">
      <c r="B479" s="62" t="s">
        <v>275</v>
      </c>
      <c r="C479" s="64" t="s">
        <v>121</v>
      </c>
      <c r="D479" s="64" t="s">
        <v>303</v>
      </c>
      <c r="E479" s="242">
        <v>0.06</v>
      </c>
    </row>
    <row r="480" spans="2:5">
      <c r="B480" s="62" t="s">
        <v>275</v>
      </c>
      <c r="C480" s="62" t="s">
        <v>122</v>
      </c>
      <c r="D480" s="64" t="s">
        <v>303</v>
      </c>
      <c r="E480" s="242">
        <v>0.06</v>
      </c>
    </row>
    <row r="481" spans="2:5">
      <c r="B481" s="62" t="s">
        <v>275</v>
      </c>
      <c r="C481" s="62" t="s">
        <v>123</v>
      </c>
      <c r="D481" s="64" t="s">
        <v>303</v>
      </c>
      <c r="E481" s="242">
        <v>0.06</v>
      </c>
    </row>
    <row r="482" spans="2:5">
      <c r="B482" s="62" t="s">
        <v>275</v>
      </c>
      <c r="C482" s="62" t="s">
        <v>124</v>
      </c>
      <c r="D482" s="64" t="s">
        <v>303</v>
      </c>
      <c r="E482" s="242">
        <v>0.06</v>
      </c>
    </row>
    <row r="483" spans="2:5">
      <c r="B483" s="62" t="s">
        <v>275</v>
      </c>
      <c r="C483" s="62" t="s">
        <v>125</v>
      </c>
      <c r="D483" s="64" t="s">
        <v>303</v>
      </c>
      <c r="E483" s="242">
        <v>0.06</v>
      </c>
    </row>
    <row r="484" spans="2:5">
      <c r="B484" s="62" t="s">
        <v>275</v>
      </c>
      <c r="C484" s="62" t="s">
        <v>126</v>
      </c>
      <c r="D484" s="64" t="s">
        <v>303</v>
      </c>
      <c r="E484" s="242">
        <v>0.06</v>
      </c>
    </row>
    <row r="485" spans="2:5">
      <c r="B485" s="62" t="s">
        <v>275</v>
      </c>
      <c r="C485" s="62" t="s">
        <v>127</v>
      </c>
      <c r="D485" s="64" t="s">
        <v>303</v>
      </c>
      <c r="E485" s="242">
        <v>0.06</v>
      </c>
    </row>
    <row r="486" spans="2:5">
      <c r="B486" s="62" t="s">
        <v>275</v>
      </c>
      <c r="C486" s="62" t="s">
        <v>128</v>
      </c>
      <c r="D486" s="64" t="s">
        <v>303</v>
      </c>
      <c r="E486" s="242">
        <v>0.06</v>
      </c>
    </row>
    <row r="487" spans="2:5">
      <c r="B487" s="62" t="s">
        <v>275</v>
      </c>
      <c r="C487" s="62" t="s">
        <v>129</v>
      </c>
      <c r="D487" s="64" t="s">
        <v>303</v>
      </c>
      <c r="E487" s="242">
        <v>0.06</v>
      </c>
    </row>
    <row r="488" spans="2:5">
      <c r="B488" s="62" t="s">
        <v>275</v>
      </c>
      <c r="C488" s="62" t="s">
        <v>130</v>
      </c>
      <c r="D488" s="64" t="s">
        <v>303</v>
      </c>
      <c r="E488" s="242">
        <v>0.06</v>
      </c>
    </row>
    <row r="489" spans="2:5">
      <c r="B489" s="62" t="s">
        <v>275</v>
      </c>
      <c r="C489" s="62" t="s">
        <v>131</v>
      </c>
      <c r="D489" s="64" t="s">
        <v>303</v>
      </c>
      <c r="E489" s="242">
        <v>0.06</v>
      </c>
    </row>
    <row r="490" spans="2:5">
      <c r="B490" s="62" t="s">
        <v>275</v>
      </c>
      <c r="C490" s="62" t="s">
        <v>345</v>
      </c>
      <c r="D490" s="64" t="s">
        <v>303</v>
      </c>
      <c r="E490" s="242">
        <v>0.06</v>
      </c>
    </row>
    <row r="491" spans="2:5">
      <c r="B491" s="62" t="s">
        <v>276</v>
      </c>
      <c r="C491" s="64" t="s">
        <v>535</v>
      </c>
      <c r="D491" s="64" t="s">
        <v>303</v>
      </c>
      <c r="E491" s="242">
        <v>0.05</v>
      </c>
    </row>
    <row r="492" spans="2:5">
      <c r="B492" s="62" t="s">
        <v>276</v>
      </c>
      <c r="C492" s="64" t="s">
        <v>464</v>
      </c>
      <c r="D492" s="64" t="s">
        <v>303</v>
      </c>
      <c r="E492" s="242">
        <v>0.05</v>
      </c>
    </row>
    <row r="493" spans="2:5">
      <c r="B493" s="62" t="s">
        <v>276</v>
      </c>
      <c r="C493" s="64" t="s">
        <v>141</v>
      </c>
      <c r="D493" s="64" t="s">
        <v>303</v>
      </c>
      <c r="E493" s="242">
        <v>0.05</v>
      </c>
    </row>
    <row r="494" spans="2:5">
      <c r="B494" s="62" t="s">
        <v>276</v>
      </c>
      <c r="C494" s="64" t="s">
        <v>142</v>
      </c>
      <c r="D494" s="64" t="s">
        <v>303</v>
      </c>
      <c r="E494" s="242">
        <v>0.05</v>
      </c>
    </row>
    <row r="495" spans="2:5">
      <c r="B495" s="62" t="s">
        <v>276</v>
      </c>
      <c r="C495" s="64" t="s">
        <v>143</v>
      </c>
      <c r="D495" s="64" t="s">
        <v>303</v>
      </c>
      <c r="E495" s="242">
        <v>0.06</v>
      </c>
    </row>
    <row r="496" spans="2:5">
      <c r="B496" s="62" t="s">
        <v>276</v>
      </c>
      <c r="C496" s="64" t="s">
        <v>120</v>
      </c>
      <c r="D496" s="64" t="s">
        <v>303</v>
      </c>
      <c r="E496" s="242">
        <v>0.06</v>
      </c>
    </row>
    <row r="497" spans="2:5">
      <c r="B497" s="62" t="s">
        <v>276</v>
      </c>
      <c r="C497" s="64" t="s">
        <v>121</v>
      </c>
      <c r="D497" s="64" t="s">
        <v>303</v>
      </c>
      <c r="E497" s="242">
        <v>0.06</v>
      </c>
    </row>
    <row r="498" spans="2:5">
      <c r="B498" s="62" t="s">
        <v>276</v>
      </c>
      <c r="C498" s="62" t="s">
        <v>122</v>
      </c>
      <c r="D498" s="64" t="s">
        <v>303</v>
      </c>
      <c r="E498" s="242">
        <v>0.06</v>
      </c>
    </row>
    <row r="499" spans="2:5">
      <c r="B499" s="62" t="s">
        <v>276</v>
      </c>
      <c r="C499" s="62" t="s">
        <v>123</v>
      </c>
      <c r="D499" s="64" t="s">
        <v>303</v>
      </c>
      <c r="E499" s="242">
        <v>0.06</v>
      </c>
    </row>
    <row r="500" spans="2:5">
      <c r="B500" s="62" t="s">
        <v>276</v>
      </c>
      <c r="C500" s="62" t="s">
        <v>124</v>
      </c>
      <c r="D500" s="64" t="s">
        <v>303</v>
      </c>
      <c r="E500" s="242">
        <v>0.06</v>
      </c>
    </row>
    <row r="501" spans="2:5">
      <c r="B501" s="62" t="s">
        <v>276</v>
      </c>
      <c r="C501" s="62" t="s">
        <v>125</v>
      </c>
      <c r="D501" s="64" t="s">
        <v>303</v>
      </c>
      <c r="E501" s="242">
        <v>0.06</v>
      </c>
    </row>
    <row r="502" spans="2:5">
      <c r="B502" s="62" t="s">
        <v>276</v>
      </c>
      <c r="C502" s="62" t="s">
        <v>126</v>
      </c>
      <c r="D502" s="64" t="s">
        <v>303</v>
      </c>
      <c r="E502" s="242">
        <v>0.06</v>
      </c>
    </row>
    <row r="503" spans="2:5">
      <c r="B503" s="64" t="s">
        <v>276</v>
      </c>
      <c r="C503" s="62" t="s">
        <v>127</v>
      </c>
      <c r="D503" s="64" t="s">
        <v>303</v>
      </c>
      <c r="E503" s="242">
        <v>0.06</v>
      </c>
    </row>
    <row r="504" spans="2:5">
      <c r="B504" s="64" t="s">
        <v>276</v>
      </c>
      <c r="C504" s="62" t="s">
        <v>128</v>
      </c>
      <c r="D504" s="64" t="s">
        <v>303</v>
      </c>
      <c r="E504" s="242">
        <v>0.06</v>
      </c>
    </row>
    <row r="505" spans="2:5">
      <c r="B505" s="64" t="s">
        <v>276</v>
      </c>
      <c r="C505" s="62" t="s">
        <v>129</v>
      </c>
      <c r="D505" s="64" t="s">
        <v>303</v>
      </c>
      <c r="E505" s="242">
        <v>0.06</v>
      </c>
    </row>
    <row r="506" spans="2:5">
      <c r="B506" s="64" t="s">
        <v>276</v>
      </c>
      <c r="C506" s="62" t="s">
        <v>130</v>
      </c>
      <c r="D506" s="64" t="s">
        <v>303</v>
      </c>
      <c r="E506" s="242">
        <v>0.06</v>
      </c>
    </row>
    <row r="507" spans="2:5">
      <c r="B507" s="64" t="s">
        <v>276</v>
      </c>
      <c r="C507" s="62" t="s">
        <v>131</v>
      </c>
      <c r="D507" s="64" t="s">
        <v>303</v>
      </c>
      <c r="E507" s="242">
        <v>0.06</v>
      </c>
    </row>
    <row r="508" spans="2:5">
      <c r="B508" s="64" t="s">
        <v>276</v>
      </c>
      <c r="C508" s="62" t="s">
        <v>345</v>
      </c>
      <c r="D508" s="64" t="s">
        <v>303</v>
      </c>
      <c r="E508" s="242">
        <v>0.06</v>
      </c>
    </row>
    <row r="509" spans="2:5">
      <c r="B509" s="64" t="s">
        <v>277</v>
      </c>
      <c r="C509" s="64" t="s">
        <v>535</v>
      </c>
      <c r="D509" s="64" t="s">
        <v>303</v>
      </c>
      <c r="E509" s="242">
        <v>0.05</v>
      </c>
    </row>
    <row r="510" spans="2:5">
      <c r="B510" s="64" t="s">
        <v>277</v>
      </c>
      <c r="C510" s="64" t="s">
        <v>464</v>
      </c>
      <c r="D510" s="64" t="s">
        <v>303</v>
      </c>
      <c r="E510" s="242">
        <v>0.05</v>
      </c>
    </row>
    <row r="511" spans="2:5">
      <c r="B511" s="64" t="s">
        <v>277</v>
      </c>
      <c r="C511" s="64" t="s">
        <v>141</v>
      </c>
      <c r="D511" s="64" t="s">
        <v>303</v>
      </c>
      <c r="E511" s="242">
        <v>0.05</v>
      </c>
    </row>
    <row r="512" spans="2:5">
      <c r="B512" s="62" t="s">
        <v>277</v>
      </c>
      <c r="C512" s="64" t="s">
        <v>142</v>
      </c>
      <c r="D512" s="64" t="s">
        <v>303</v>
      </c>
      <c r="E512" s="242">
        <v>0.05</v>
      </c>
    </row>
    <row r="513" spans="2:5">
      <c r="B513" s="62" t="s">
        <v>277</v>
      </c>
      <c r="C513" s="64" t="s">
        <v>143</v>
      </c>
      <c r="D513" s="64" t="s">
        <v>303</v>
      </c>
      <c r="E513" s="242">
        <v>0.06</v>
      </c>
    </row>
    <row r="514" spans="2:5">
      <c r="B514" s="62" t="s">
        <v>277</v>
      </c>
      <c r="C514" s="64" t="s">
        <v>120</v>
      </c>
      <c r="D514" s="64" t="s">
        <v>303</v>
      </c>
      <c r="E514" s="242">
        <v>0.06</v>
      </c>
    </row>
    <row r="515" spans="2:5">
      <c r="B515" s="62" t="s">
        <v>277</v>
      </c>
      <c r="C515" s="64" t="s">
        <v>121</v>
      </c>
      <c r="D515" s="64" t="s">
        <v>303</v>
      </c>
      <c r="E515" s="242">
        <v>0.06</v>
      </c>
    </row>
    <row r="516" spans="2:5">
      <c r="B516" s="62" t="s">
        <v>277</v>
      </c>
      <c r="C516" s="62" t="s">
        <v>122</v>
      </c>
      <c r="D516" s="64" t="s">
        <v>303</v>
      </c>
      <c r="E516" s="242">
        <v>0.06</v>
      </c>
    </row>
    <row r="517" spans="2:5">
      <c r="B517" s="62" t="s">
        <v>277</v>
      </c>
      <c r="C517" s="62" t="s">
        <v>123</v>
      </c>
      <c r="D517" s="64" t="s">
        <v>303</v>
      </c>
      <c r="E517" s="242">
        <v>0.06</v>
      </c>
    </row>
    <row r="518" spans="2:5">
      <c r="B518" s="62" t="s">
        <v>277</v>
      </c>
      <c r="C518" s="62" t="s">
        <v>124</v>
      </c>
      <c r="D518" s="64" t="s">
        <v>303</v>
      </c>
      <c r="E518" s="242">
        <v>0.06</v>
      </c>
    </row>
    <row r="519" spans="2:5">
      <c r="B519" s="62" t="s">
        <v>277</v>
      </c>
      <c r="C519" s="62" t="s">
        <v>125</v>
      </c>
      <c r="D519" s="64" t="s">
        <v>303</v>
      </c>
      <c r="E519" s="242">
        <v>0.06</v>
      </c>
    </row>
    <row r="520" spans="2:5">
      <c r="B520" s="62" t="s">
        <v>277</v>
      </c>
      <c r="C520" s="62" t="s">
        <v>126</v>
      </c>
      <c r="D520" s="64" t="s">
        <v>303</v>
      </c>
      <c r="E520" s="242">
        <v>0.06</v>
      </c>
    </row>
    <row r="521" spans="2:5">
      <c r="B521" s="62" t="s">
        <v>277</v>
      </c>
      <c r="C521" s="62" t="s">
        <v>127</v>
      </c>
      <c r="D521" s="64" t="s">
        <v>303</v>
      </c>
      <c r="E521" s="242">
        <v>0.06</v>
      </c>
    </row>
    <row r="522" spans="2:5">
      <c r="B522" s="62" t="s">
        <v>277</v>
      </c>
      <c r="C522" s="62" t="s">
        <v>128</v>
      </c>
      <c r="D522" s="64" t="s">
        <v>303</v>
      </c>
      <c r="E522" s="242">
        <v>0.06</v>
      </c>
    </row>
    <row r="523" spans="2:5">
      <c r="B523" s="62" t="s">
        <v>277</v>
      </c>
      <c r="C523" s="62" t="s">
        <v>129</v>
      </c>
      <c r="D523" s="64" t="s">
        <v>303</v>
      </c>
      <c r="E523" s="242">
        <v>0.06</v>
      </c>
    </row>
    <row r="524" spans="2:5">
      <c r="B524" s="62" t="s">
        <v>277</v>
      </c>
      <c r="C524" s="62" t="s">
        <v>130</v>
      </c>
      <c r="D524" s="64" t="s">
        <v>303</v>
      </c>
      <c r="E524" s="242">
        <v>0.06</v>
      </c>
    </row>
    <row r="525" spans="2:5">
      <c r="B525" s="62" t="s">
        <v>277</v>
      </c>
      <c r="C525" s="62" t="s">
        <v>131</v>
      </c>
      <c r="D525" s="64" t="s">
        <v>303</v>
      </c>
      <c r="E525" s="242">
        <v>0.06</v>
      </c>
    </row>
    <row r="526" spans="2:5">
      <c r="B526" s="62" t="s">
        <v>277</v>
      </c>
      <c r="C526" s="62" t="s">
        <v>345</v>
      </c>
      <c r="D526" s="64" t="s">
        <v>303</v>
      </c>
      <c r="E526" s="242">
        <v>0.06</v>
      </c>
    </row>
    <row r="527" spans="2:5">
      <c r="B527" s="62" t="s">
        <v>278</v>
      </c>
      <c r="C527" s="64" t="s">
        <v>535</v>
      </c>
      <c r="D527" s="64" t="s">
        <v>303</v>
      </c>
      <c r="E527" s="242">
        <v>0.05</v>
      </c>
    </row>
    <row r="528" spans="2:5">
      <c r="B528" s="62" t="s">
        <v>278</v>
      </c>
      <c r="C528" s="64" t="s">
        <v>464</v>
      </c>
      <c r="D528" s="64" t="s">
        <v>303</v>
      </c>
      <c r="E528" s="242">
        <v>0.05</v>
      </c>
    </row>
    <row r="529" spans="2:5">
      <c r="B529" s="62" t="s">
        <v>278</v>
      </c>
      <c r="C529" s="64" t="s">
        <v>141</v>
      </c>
      <c r="D529" s="64" t="s">
        <v>303</v>
      </c>
      <c r="E529" s="242">
        <v>0.05</v>
      </c>
    </row>
    <row r="530" spans="2:5">
      <c r="B530" s="62" t="s">
        <v>278</v>
      </c>
      <c r="C530" s="64" t="s">
        <v>142</v>
      </c>
      <c r="D530" s="64" t="s">
        <v>303</v>
      </c>
      <c r="E530" s="242">
        <v>0.05</v>
      </c>
    </row>
    <row r="531" spans="2:5">
      <c r="B531" s="62" t="s">
        <v>278</v>
      </c>
      <c r="C531" s="64" t="s">
        <v>143</v>
      </c>
      <c r="D531" s="64" t="s">
        <v>303</v>
      </c>
      <c r="E531" s="242">
        <v>0.06</v>
      </c>
    </row>
    <row r="532" spans="2:5">
      <c r="B532" s="62" t="s">
        <v>278</v>
      </c>
      <c r="C532" s="64" t="s">
        <v>120</v>
      </c>
      <c r="D532" s="64" t="s">
        <v>303</v>
      </c>
      <c r="E532" s="242">
        <v>0.06</v>
      </c>
    </row>
    <row r="533" spans="2:5">
      <c r="B533" s="62" t="s">
        <v>278</v>
      </c>
      <c r="C533" s="64" t="s">
        <v>121</v>
      </c>
      <c r="D533" s="64" t="s">
        <v>303</v>
      </c>
      <c r="E533" s="242">
        <v>0.06</v>
      </c>
    </row>
    <row r="534" spans="2:5">
      <c r="B534" s="62" t="s">
        <v>278</v>
      </c>
      <c r="C534" s="62" t="s">
        <v>122</v>
      </c>
      <c r="D534" s="64" t="s">
        <v>303</v>
      </c>
      <c r="E534" s="242">
        <v>0.06</v>
      </c>
    </row>
    <row r="535" spans="2:5">
      <c r="B535" s="62" t="s">
        <v>278</v>
      </c>
      <c r="C535" s="62" t="s">
        <v>123</v>
      </c>
      <c r="D535" s="64" t="s">
        <v>303</v>
      </c>
      <c r="E535" s="242">
        <v>0.06</v>
      </c>
    </row>
    <row r="536" spans="2:5">
      <c r="B536" s="62" t="s">
        <v>278</v>
      </c>
      <c r="C536" s="62" t="s">
        <v>124</v>
      </c>
      <c r="D536" s="64" t="s">
        <v>303</v>
      </c>
      <c r="E536" s="242">
        <v>0.06</v>
      </c>
    </row>
    <row r="537" spans="2:5">
      <c r="B537" s="62" t="s">
        <v>278</v>
      </c>
      <c r="C537" s="62" t="s">
        <v>125</v>
      </c>
      <c r="D537" s="64" t="s">
        <v>303</v>
      </c>
      <c r="E537" s="242">
        <v>0.06</v>
      </c>
    </row>
    <row r="538" spans="2:5">
      <c r="B538" s="62" t="s">
        <v>278</v>
      </c>
      <c r="C538" s="62" t="s">
        <v>126</v>
      </c>
      <c r="D538" s="64" t="s">
        <v>303</v>
      </c>
      <c r="E538" s="242">
        <v>0.06</v>
      </c>
    </row>
    <row r="539" spans="2:5">
      <c r="B539" s="62" t="s">
        <v>278</v>
      </c>
      <c r="C539" s="62" t="s">
        <v>127</v>
      </c>
      <c r="D539" s="64" t="s">
        <v>303</v>
      </c>
      <c r="E539" s="242">
        <v>0.06</v>
      </c>
    </row>
    <row r="540" spans="2:5">
      <c r="B540" s="62" t="s">
        <v>278</v>
      </c>
      <c r="C540" s="62" t="s">
        <v>128</v>
      </c>
      <c r="D540" s="64" t="s">
        <v>303</v>
      </c>
      <c r="E540" s="242">
        <v>0.06</v>
      </c>
    </row>
    <row r="541" spans="2:5">
      <c r="B541" s="62" t="s">
        <v>278</v>
      </c>
      <c r="C541" s="62" t="s">
        <v>129</v>
      </c>
      <c r="D541" s="64" t="s">
        <v>303</v>
      </c>
      <c r="E541" s="242">
        <v>0.06</v>
      </c>
    </row>
    <row r="542" spans="2:5">
      <c r="B542" s="62" t="s">
        <v>278</v>
      </c>
      <c r="C542" s="62" t="s">
        <v>130</v>
      </c>
      <c r="D542" s="64" t="s">
        <v>303</v>
      </c>
      <c r="E542" s="242">
        <v>7.0000000000000007E-2</v>
      </c>
    </row>
    <row r="543" spans="2:5">
      <c r="B543" s="62" t="s">
        <v>278</v>
      </c>
      <c r="C543" s="62" t="s">
        <v>131</v>
      </c>
      <c r="D543" s="64" t="s">
        <v>303</v>
      </c>
      <c r="E543" s="242">
        <v>7.0000000000000007E-2</v>
      </c>
    </row>
    <row r="544" spans="2:5">
      <c r="B544" s="62" t="s">
        <v>278</v>
      </c>
      <c r="C544" s="62" t="s">
        <v>345</v>
      </c>
      <c r="D544" s="64" t="s">
        <v>303</v>
      </c>
      <c r="E544" s="242">
        <v>7.0000000000000007E-2</v>
      </c>
    </row>
    <row r="545" spans="2:5">
      <c r="B545" s="62" t="s">
        <v>279</v>
      </c>
      <c r="C545" s="64" t="s">
        <v>535</v>
      </c>
      <c r="D545" s="64" t="s">
        <v>303</v>
      </c>
      <c r="E545" s="242">
        <v>0.05</v>
      </c>
    </row>
    <row r="546" spans="2:5">
      <c r="B546" s="62" t="s">
        <v>279</v>
      </c>
      <c r="C546" s="64" t="s">
        <v>464</v>
      </c>
      <c r="D546" s="64" t="s">
        <v>303</v>
      </c>
      <c r="E546" s="242">
        <v>0.05</v>
      </c>
    </row>
    <row r="547" spans="2:5">
      <c r="B547" s="62" t="s">
        <v>279</v>
      </c>
      <c r="C547" s="64" t="s">
        <v>141</v>
      </c>
      <c r="D547" s="64" t="s">
        <v>303</v>
      </c>
      <c r="E547" s="242">
        <v>0.05</v>
      </c>
    </row>
    <row r="548" spans="2:5">
      <c r="B548" s="62" t="s">
        <v>279</v>
      </c>
      <c r="C548" s="64" t="s">
        <v>142</v>
      </c>
      <c r="D548" s="64" t="s">
        <v>303</v>
      </c>
      <c r="E548" s="242">
        <v>0.05</v>
      </c>
    </row>
    <row r="549" spans="2:5">
      <c r="B549" s="62" t="s">
        <v>279</v>
      </c>
      <c r="C549" s="64" t="s">
        <v>143</v>
      </c>
      <c r="D549" s="64" t="s">
        <v>303</v>
      </c>
      <c r="E549" s="242">
        <v>0.06</v>
      </c>
    </row>
    <row r="550" spans="2:5">
      <c r="B550" s="62" t="s">
        <v>279</v>
      </c>
      <c r="C550" s="64" t="s">
        <v>120</v>
      </c>
      <c r="D550" s="64" t="s">
        <v>303</v>
      </c>
      <c r="E550" s="242">
        <v>0.06</v>
      </c>
    </row>
    <row r="551" spans="2:5">
      <c r="B551" s="62" t="s">
        <v>279</v>
      </c>
      <c r="C551" s="64" t="s">
        <v>121</v>
      </c>
      <c r="D551" s="64" t="s">
        <v>303</v>
      </c>
      <c r="E551" s="242">
        <v>0.06</v>
      </c>
    </row>
    <row r="552" spans="2:5">
      <c r="B552" s="62" t="s">
        <v>279</v>
      </c>
      <c r="C552" s="62" t="s">
        <v>122</v>
      </c>
      <c r="D552" s="64" t="s">
        <v>303</v>
      </c>
      <c r="E552" s="242">
        <v>0.06</v>
      </c>
    </row>
    <row r="553" spans="2:5">
      <c r="B553" s="62" t="s">
        <v>279</v>
      </c>
      <c r="C553" s="62" t="s">
        <v>123</v>
      </c>
      <c r="D553" s="64" t="s">
        <v>303</v>
      </c>
      <c r="E553" s="242">
        <v>0.06</v>
      </c>
    </row>
    <row r="554" spans="2:5">
      <c r="B554" s="62" t="s">
        <v>279</v>
      </c>
      <c r="C554" s="62" t="s">
        <v>124</v>
      </c>
      <c r="D554" s="64" t="s">
        <v>303</v>
      </c>
      <c r="E554" s="242">
        <v>7.0000000000000007E-2</v>
      </c>
    </row>
    <row r="555" spans="2:5">
      <c r="B555" s="62" t="s">
        <v>279</v>
      </c>
      <c r="C555" s="62" t="s">
        <v>125</v>
      </c>
      <c r="D555" s="64" t="s">
        <v>303</v>
      </c>
      <c r="E555" s="242">
        <v>7.0000000000000007E-2</v>
      </c>
    </row>
    <row r="556" spans="2:5">
      <c r="B556" s="62" t="s">
        <v>279</v>
      </c>
      <c r="C556" s="62" t="s">
        <v>126</v>
      </c>
      <c r="D556" s="64" t="s">
        <v>303</v>
      </c>
      <c r="E556" s="242">
        <v>7.0000000000000007E-2</v>
      </c>
    </row>
    <row r="557" spans="2:5">
      <c r="B557" s="62" t="s">
        <v>279</v>
      </c>
      <c r="C557" s="62" t="s">
        <v>127</v>
      </c>
      <c r="D557" s="64" t="s">
        <v>303</v>
      </c>
      <c r="E557" s="242">
        <v>7.0000000000000007E-2</v>
      </c>
    </row>
    <row r="558" spans="2:5">
      <c r="B558" s="62" t="s">
        <v>279</v>
      </c>
      <c r="C558" s="62" t="s">
        <v>128</v>
      </c>
      <c r="D558" s="64" t="s">
        <v>303</v>
      </c>
      <c r="E558" s="242">
        <v>7.0000000000000007E-2</v>
      </c>
    </row>
    <row r="559" spans="2:5">
      <c r="B559" s="62" t="s">
        <v>279</v>
      </c>
      <c r="C559" s="62" t="s">
        <v>129</v>
      </c>
      <c r="D559" s="64" t="s">
        <v>303</v>
      </c>
      <c r="E559" s="242">
        <v>7.0000000000000007E-2</v>
      </c>
    </row>
    <row r="560" spans="2:5">
      <c r="B560" s="62" t="s">
        <v>279</v>
      </c>
      <c r="C560" s="62" t="s">
        <v>130</v>
      </c>
      <c r="D560" s="64" t="s">
        <v>303</v>
      </c>
      <c r="E560" s="242">
        <v>7.0000000000000007E-2</v>
      </c>
    </row>
    <row r="561" spans="2:5">
      <c r="B561" s="62" t="s">
        <v>279</v>
      </c>
      <c r="C561" s="62" t="s">
        <v>131</v>
      </c>
      <c r="D561" s="64" t="s">
        <v>303</v>
      </c>
      <c r="E561" s="242">
        <v>7.0000000000000007E-2</v>
      </c>
    </row>
    <row r="562" spans="2:5">
      <c r="B562" s="62" t="s">
        <v>279</v>
      </c>
      <c r="C562" s="62" t="s">
        <v>345</v>
      </c>
      <c r="D562" s="64" t="s">
        <v>303</v>
      </c>
      <c r="E562" s="242">
        <v>7.0000000000000007E-2</v>
      </c>
    </row>
    <row r="563" spans="2:5">
      <c r="B563" s="62" t="s">
        <v>280</v>
      </c>
      <c r="C563" s="64" t="s">
        <v>535</v>
      </c>
      <c r="D563" s="64" t="s">
        <v>303</v>
      </c>
      <c r="E563" s="242">
        <v>0.05</v>
      </c>
    </row>
    <row r="564" spans="2:5">
      <c r="B564" s="62" t="s">
        <v>280</v>
      </c>
      <c r="C564" s="64" t="s">
        <v>464</v>
      </c>
      <c r="D564" s="64" t="s">
        <v>303</v>
      </c>
      <c r="E564" s="242">
        <v>0.05</v>
      </c>
    </row>
    <row r="565" spans="2:5">
      <c r="B565" s="62" t="s">
        <v>280</v>
      </c>
      <c r="C565" s="64" t="s">
        <v>141</v>
      </c>
      <c r="D565" s="64" t="s">
        <v>303</v>
      </c>
      <c r="E565" s="242">
        <v>0.06</v>
      </c>
    </row>
    <row r="566" spans="2:5">
      <c r="B566" s="62" t="s">
        <v>280</v>
      </c>
      <c r="C566" s="64" t="s">
        <v>142</v>
      </c>
      <c r="D566" s="64" t="s">
        <v>303</v>
      </c>
      <c r="E566" s="242">
        <v>0.05</v>
      </c>
    </row>
    <row r="567" spans="2:5">
      <c r="B567" s="62" t="s">
        <v>280</v>
      </c>
      <c r="C567" s="64" t="s">
        <v>143</v>
      </c>
      <c r="D567" s="64" t="s">
        <v>303</v>
      </c>
      <c r="E567" s="242">
        <v>0.06</v>
      </c>
    </row>
    <row r="568" spans="2:5">
      <c r="B568" s="62" t="s">
        <v>280</v>
      </c>
      <c r="C568" s="64" t="s">
        <v>120</v>
      </c>
      <c r="D568" s="64" t="s">
        <v>303</v>
      </c>
      <c r="E568" s="242">
        <v>0.06</v>
      </c>
    </row>
    <row r="569" spans="2:5">
      <c r="B569" s="62" t="s">
        <v>280</v>
      </c>
      <c r="C569" s="64" t="s">
        <v>121</v>
      </c>
      <c r="D569" s="64" t="s">
        <v>303</v>
      </c>
      <c r="E569" s="242">
        <v>0.06</v>
      </c>
    </row>
    <row r="570" spans="2:5">
      <c r="B570" s="62" t="s">
        <v>280</v>
      </c>
      <c r="C570" s="62" t="s">
        <v>122</v>
      </c>
      <c r="D570" s="64" t="s">
        <v>303</v>
      </c>
      <c r="E570" s="242">
        <v>0.06</v>
      </c>
    </row>
    <row r="571" spans="2:5">
      <c r="B571" s="62" t="s">
        <v>280</v>
      </c>
      <c r="C571" s="62" t="s">
        <v>123</v>
      </c>
      <c r="D571" s="64" t="s">
        <v>303</v>
      </c>
      <c r="E571" s="242">
        <v>0.06</v>
      </c>
    </row>
    <row r="572" spans="2:5">
      <c r="B572" s="62" t="s">
        <v>280</v>
      </c>
      <c r="C572" s="62" t="s">
        <v>124</v>
      </c>
      <c r="D572" s="64" t="s">
        <v>303</v>
      </c>
      <c r="E572" s="242">
        <v>7.0000000000000007E-2</v>
      </c>
    </row>
    <row r="573" spans="2:5">
      <c r="B573" s="62" t="s">
        <v>280</v>
      </c>
      <c r="C573" s="62" t="s">
        <v>125</v>
      </c>
      <c r="D573" s="64" t="s">
        <v>303</v>
      </c>
      <c r="E573" s="242">
        <v>7.0000000000000007E-2</v>
      </c>
    </row>
    <row r="574" spans="2:5">
      <c r="B574" s="62" t="s">
        <v>280</v>
      </c>
      <c r="C574" s="62" t="s">
        <v>126</v>
      </c>
      <c r="D574" s="64" t="s">
        <v>303</v>
      </c>
      <c r="E574" s="242">
        <v>7.0000000000000007E-2</v>
      </c>
    </row>
    <row r="575" spans="2:5">
      <c r="B575" s="64" t="s">
        <v>280</v>
      </c>
      <c r="C575" s="62" t="s">
        <v>127</v>
      </c>
      <c r="D575" s="64" t="s">
        <v>303</v>
      </c>
      <c r="E575" s="242">
        <v>7.0000000000000007E-2</v>
      </c>
    </row>
    <row r="576" spans="2:5">
      <c r="B576" s="64" t="s">
        <v>280</v>
      </c>
      <c r="C576" s="62" t="s">
        <v>128</v>
      </c>
      <c r="D576" s="64" t="s">
        <v>303</v>
      </c>
      <c r="E576" s="242">
        <v>7.0000000000000007E-2</v>
      </c>
    </row>
    <row r="577" spans="2:5">
      <c r="B577" s="64" t="s">
        <v>280</v>
      </c>
      <c r="C577" s="62" t="s">
        <v>129</v>
      </c>
      <c r="D577" s="64" t="s">
        <v>303</v>
      </c>
      <c r="E577" s="242">
        <v>7.0000000000000007E-2</v>
      </c>
    </row>
    <row r="578" spans="2:5">
      <c r="B578" s="64" t="s">
        <v>280</v>
      </c>
      <c r="C578" s="62" t="s">
        <v>130</v>
      </c>
      <c r="D578" s="64" t="s">
        <v>303</v>
      </c>
      <c r="E578" s="242">
        <v>7.0000000000000007E-2</v>
      </c>
    </row>
    <row r="579" spans="2:5">
      <c r="B579" s="64" t="s">
        <v>280</v>
      </c>
      <c r="C579" s="62" t="s">
        <v>131</v>
      </c>
      <c r="D579" s="64" t="s">
        <v>303</v>
      </c>
      <c r="E579" s="242">
        <v>7.0000000000000007E-2</v>
      </c>
    </row>
    <row r="580" spans="2:5">
      <c r="B580" s="64" t="s">
        <v>280</v>
      </c>
      <c r="C580" s="62" t="s">
        <v>345</v>
      </c>
      <c r="D580" s="64" t="s">
        <v>303</v>
      </c>
      <c r="E580" s="242">
        <v>7.0000000000000007E-2</v>
      </c>
    </row>
  </sheetData>
  <mergeCells count="336">
    <mergeCell ref="AO20:AR20"/>
    <mergeCell ref="AS20:AV20"/>
    <mergeCell ref="AN5:AN6"/>
    <mergeCell ref="AN20:AN21"/>
    <mergeCell ref="AE4:AH4"/>
    <mergeCell ref="AI4:AL4"/>
    <mergeCell ref="W4:Z4"/>
    <mergeCell ref="AC21:AC22"/>
    <mergeCell ref="AC25:AC26"/>
    <mergeCell ref="AC4:AD5"/>
    <mergeCell ref="AC6:AD6"/>
    <mergeCell ref="AC7:AD7"/>
    <mergeCell ref="AC8:AC9"/>
    <mergeCell ref="AC12:AC13"/>
    <mergeCell ref="AC14:AD14"/>
    <mergeCell ref="AC15:AD15"/>
    <mergeCell ref="AC16:AD16"/>
    <mergeCell ref="AB4:AB5"/>
    <mergeCell ref="AC17:AD17"/>
    <mergeCell ref="AC18:AD18"/>
    <mergeCell ref="AB19:AB31"/>
    <mergeCell ref="AO5:AR5"/>
    <mergeCell ref="AS5:AV5"/>
    <mergeCell ref="AB6:AB18"/>
    <mergeCell ref="Q23:Q24"/>
    <mergeCell ref="Q36:Q37"/>
    <mergeCell ref="P4:P5"/>
    <mergeCell ref="G26:G27"/>
    <mergeCell ref="G24:G25"/>
    <mergeCell ref="G22:G23"/>
    <mergeCell ref="G20:G21"/>
    <mergeCell ref="G18:G19"/>
    <mergeCell ref="G16:G17"/>
    <mergeCell ref="G14:G15"/>
    <mergeCell ref="G12:G13"/>
    <mergeCell ref="G10:G11"/>
    <mergeCell ref="G8:G9"/>
    <mergeCell ref="G6:G7"/>
    <mergeCell ref="G4:G5"/>
    <mergeCell ref="P6:P18"/>
    <mergeCell ref="P19:P31"/>
    <mergeCell ref="S4:V4"/>
    <mergeCell ref="Q12:Q13"/>
    <mergeCell ref="Q14:R14"/>
    <mergeCell ref="Q15:R15"/>
    <mergeCell ref="Q16:R16"/>
    <mergeCell ref="Q4:R5"/>
    <mergeCell ref="Q17:R17"/>
    <mergeCell ref="Q18:R18"/>
    <mergeCell ref="Q19:R19"/>
    <mergeCell ref="Q6:R6"/>
    <mergeCell ref="Q7:R7"/>
    <mergeCell ref="Q8:Q9"/>
    <mergeCell ref="Q10:Q11"/>
    <mergeCell ref="Q47:Q48"/>
    <mergeCell ref="Q51:Q52"/>
    <mergeCell ref="Q53:R53"/>
    <mergeCell ref="Q49:Q50"/>
    <mergeCell ref="Q62:Q63"/>
    <mergeCell ref="Q34:Q35"/>
    <mergeCell ref="Q38:Q39"/>
    <mergeCell ref="Q40:R40"/>
    <mergeCell ref="Q41:R41"/>
    <mergeCell ref="Q42:R42"/>
    <mergeCell ref="Q44:R44"/>
    <mergeCell ref="AC101:AC102"/>
    <mergeCell ref="AC114:AC115"/>
    <mergeCell ref="AC51:AC52"/>
    <mergeCell ref="AC67:AD67"/>
    <mergeCell ref="AC68:AD68"/>
    <mergeCell ref="AC56:AD56"/>
    <mergeCell ref="AC57:AD57"/>
    <mergeCell ref="AC69:AD69"/>
    <mergeCell ref="AC95:AD95"/>
    <mergeCell ref="AC96:AD96"/>
    <mergeCell ref="AC97:AD97"/>
    <mergeCell ref="AC98:AD98"/>
    <mergeCell ref="AC99:AC100"/>
    <mergeCell ref="AC103:AC104"/>
    <mergeCell ref="AC105:AD105"/>
    <mergeCell ref="AC106:AD106"/>
    <mergeCell ref="AC107:AD107"/>
    <mergeCell ref="AC88:AC89"/>
    <mergeCell ref="AC85:AD85"/>
    <mergeCell ref="AC86:AC87"/>
    <mergeCell ref="AC64:AC65"/>
    <mergeCell ref="AC66:AD66"/>
    <mergeCell ref="AC108:AD108"/>
    <mergeCell ref="AC138:AC139"/>
    <mergeCell ref="AC142:AC143"/>
    <mergeCell ref="AC144:AD144"/>
    <mergeCell ref="AC135:AD135"/>
    <mergeCell ref="AC123:AD123"/>
    <mergeCell ref="AC124:AD124"/>
    <mergeCell ref="AC125:AC126"/>
    <mergeCell ref="AC129:AC130"/>
    <mergeCell ref="Q137:R137"/>
    <mergeCell ref="Q138:Q139"/>
    <mergeCell ref="AC136:AD136"/>
    <mergeCell ref="AC137:AD137"/>
    <mergeCell ref="AC131:AD131"/>
    <mergeCell ref="AC132:AD132"/>
    <mergeCell ref="Q129:Q130"/>
    <mergeCell ref="Q131:R131"/>
    <mergeCell ref="Q132:R132"/>
    <mergeCell ref="Q133:R133"/>
    <mergeCell ref="Q136:R136"/>
    <mergeCell ref="Q135:R135"/>
    <mergeCell ref="Q123:R123"/>
    <mergeCell ref="Q124:R124"/>
    <mergeCell ref="Q125:Q126"/>
    <mergeCell ref="AC140:AC141"/>
    <mergeCell ref="Q109:R109"/>
    <mergeCell ref="AC133:AD133"/>
    <mergeCell ref="Q110:R110"/>
    <mergeCell ref="Q111:R111"/>
    <mergeCell ref="Q112:Q113"/>
    <mergeCell ref="Q116:Q117"/>
    <mergeCell ref="Q118:R118"/>
    <mergeCell ref="AC110:AD110"/>
    <mergeCell ref="AC127:AC128"/>
    <mergeCell ref="Q120:R120"/>
    <mergeCell ref="AC111:AD111"/>
    <mergeCell ref="AC112:AC113"/>
    <mergeCell ref="AC116:AC117"/>
    <mergeCell ref="AC118:AD118"/>
    <mergeCell ref="AC119:AD119"/>
    <mergeCell ref="AC120:AD120"/>
    <mergeCell ref="AC20:AD20"/>
    <mergeCell ref="AC121:AD121"/>
    <mergeCell ref="Q122:R122"/>
    <mergeCell ref="AC122:AD122"/>
    <mergeCell ref="Q134:R134"/>
    <mergeCell ref="AC134:AD134"/>
    <mergeCell ref="AC109:AD109"/>
    <mergeCell ref="Q30:R30"/>
    <mergeCell ref="Q31:R31"/>
    <mergeCell ref="AC30:AD30"/>
    <mergeCell ref="AC31:AD31"/>
    <mergeCell ref="Q43:R43"/>
    <mergeCell ref="AC43:AD43"/>
    <mergeCell ref="AC27:AD27"/>
    <mergeCell ref="Q27:R27"/>
    <mergeCell ref="Q28:R28"/>
    <mergeCell ref="AC80:AD80"/>
    <mergeCell ref="AC44:AD44"/>
    <mergeCell ref="AC45:AD45"/>
    <mergeCell ref="AC46:AD46"/>
    <mergeCell ref="AC47:AC48"/>
    <mergeCell ref="AC93:AD93"/>
    <mergeCell ref="AC94:AD94"/>
    <mergeCell ref="Q108:R108"/>
    <mergeCell ref="Q153:Q154"/>
    <mergeCell ref="AC161:AD161"/>
    <mergeCell ref="Q151:Q152"/>
    <mergeCell ref="Q155:Q156"/>
    <mergeCell ref="Q20:R20"/>
    <mergeCell ref="Q21:Q22"/>
    <mergeCell ref="Q25:Q26"/>
    <mergeCell ref="AC82:AD82"/>
    <mergeCell ref="Q29:R29"/>
    <mergeCell ref="Q32:R32"/>
    <mergeCell ref="Q33:R33"/>
    <mergeCell ref="AC83:AD83"/>
    <mergeCell ref="AC71:AD71"/>
    <mergeCell ref="AC72:AD72"/>
    <mergeCell ref="AC73:AC74"/>
    <mergeCell ref="AC77:AC78"/>
    <mergeCell ref="AC79:AD79"/>
    <mergeCell ref="AC54:AD54"/>
    <mergeCell ref="AC55:AD55"/>
    <mergeCell ref="AC58:AD58"/>
    <mergeCell ref="AC59:AD59"/>
    <mergeCell ref="AC60:AC61"/>
    <mergeCell ref="AC160:AD160"/>
    <mergeCell ref="AC147:AD147"/>
    <mergeCell ref="AC148:AD148"/>
    <mergeCell ref="AC145:AD145"/>
    <mergeCell ref="AC146:AD146"/>
    <mergeCell ref="AC149:AD149"/>
    <mergeCell ref="AC150:AD150"/>
    <mergeCell ref="AC153:AC154"/>
    <mergeCell ref="AC155:AC156"/>
    <mergeCell ref="AC157:AD157"/>
    <mergeCell ref="AC158:AD158"/>
    <mergeCell ref="AC159:AD159"/>
    <mergeCell ref="AC151:AC152"/>
    <mergeCell ref="AY37:BB37"/>
    <mergeCell ref="AN87:AN88"/>
    <mergeCell ref="AO87:AR87"/>
    <mergeCell ref="AS87:AV87"/>
    <mergeCell ref="AN37:AN38"/>
    <mergeCell ref="AO37:AR37"/>
    <mergeCell ref="AS37:AV37"/>
    <mergeCell ref="AN53:AN54"/>
    <mergeCell ref="AO53:AR53"/>
    <mergeCell ref="AS53:AV53"/>
    <mergeCell ref="AN71:AN72"/>
    <mergeCell ref="AO71:AR71"/>
    <mergeCell ref="AS71:AV71"/>
    <mergeCell ref="AC90:AC91"/>
    <mergeCell ref="AC92:AD92"/>
    <mergeCell ref="AC70:AD70"/>
    <mergeCell ref="AC53:AD53"/>
    <mergeCell ref="AC81:AD81"/>
    <mergeCell ref="AC84:AD84"/>
    <mergeCell ref="AC49:AC50"/>
    <mergeCell ref="AC62:AC63"/>
    <mergeCell ref="AC75:AC76"/>
    <mergeCell ref="BI87:BL87"/>
    <mergeCell ref="BM87:BP87"/>
    <mergeCell ref="BM103:BN103"/>
    <mergeCell ref="BO103:BP103"/>
    <mergeCell ref="BM104:BN104"/>
    <mergeCell ref="BO104:BP104"/>
    <mergeCell ref="BH35:BI35"/>
    <mergeCell ref="BH37:BH38"/>
    <mergeCell ref="BI37:BL37"/>
    <mergeCell ref="BM37:BP37"/>
    <mergeCell ref="BH53:BH54"/>
    <mergeCell ref="BI53:BL53"/>
    <mergeCell ref="BM53:BP53"/>
    <mergeCell ref="BH71:BH72"/>
    <mergeCell ref="BI71:BL71"/>
    <mergeCell ref="BM71:BP71"/>
    <mergeCell ref="B2:E2"/>
    <mergeCell ref="BH87:BH88"/>
    <mergeCell ref="BC37:BF37"/>
    <mergeCell ref="AY53:BB53"/>
    <mergeCell ref="BC53:BF53"/>
    <mergeCell ref="AY71:BB71"/>
    <mergeCell ref="BC71:BF71"/>
    <mergeCell ref="AY87:BB87"/>
    <mergeCell ref="BC87:BF87"/>
    <mergeCell ref="AN3:AO3"/>
    <mergeCell ref="AX37:AX38"/>
    <mergeCell ref="AX53:AX54"/>
    <mergeCell ref="AX71:AX72"/>
    <mergeCell ref="AX87:AX88"/>
    <mergeCell ref="AN35:AO35"/>
    <mergeCell ref="AN69:AO69"/>
    <mergeCell ref="AX35:AY35"/>
    <mergeCell ref="AC10:AC11"/>
    <mergeCell ref="AC23:AC24"/>
    <mergeCell ref="AC28:AD28"/>
    <mergeCell ref="AC29:AD29"/>
    <mergeCell ref="AC32:AD32"/>
    <mergeCell ref="AC33:AD33"/>
    <mergeCell ref="AC19:AD19"/>
    <mergeCell ref="AC34:AC35"/>
    <mergeCell ref="AC38:AC39"/>
    <mergeCell ref="AC40:AD40"/>
    <mergeCell ref="AC41:AD41"/>
    <mergeCell ref="AC42:AD42"/>
    <mergeCell ref="AC36:AC37"/>
    <mergeCell ref="P32:P44"/>
    <mergeCell ref="P45:P57"/>
    <mergeCell ref="P58:P70"/>
    <mergeCell ref="Q64:Q65"/>
    <mergeCell ref="Q66:R66"/>
    <mergeCell ref="Q67:R67"/>
    <mergeCell ref="Q68:R68"/>
    <mergeCell ref="Q54:R54"/>
    <mergeCell ref="Q55:R55"/>
    <mergeCell ref="Q58:R58"/>
    <mergeCell ref="Q59:R59"/>
    <mergeCell ref="Q60:Q61"/>
    <mergeCell ref="Q56:R56"/>
    <mergeCell ref="Q57:R57"/>
    <mergeCell ref="Q69:R69"/>
    <mergeCell ref="Q70:R70"/>
    <mergeCell ref="Q45:R45"/>
    <mergeCell ref="Q46:R46"/>
    <mergeCell ref="P71:P83"/>
    <mergeCell ref="P84:P96"/>
    <mergeCell ref="Q85:R85"/>
    <mergeCell ref="Q86:Q87"/>
    <mergeCell ref="Q90:Q91"/>
    <mergeCell ref="Q72:R72"/>
    <mergeCell ref="Q73:Q74"/>
    <mergeCell ref="Q77:Q78"/>
    <mergeCell ref="Q79:R79"/>
    <mergeCell ref="Q80:R80"/>
    <mergeCell ref="Q82:R82"/>
    <mergeCell ref="Q83:R83"/>
    <mergeCell ref="Q88:Q89"/>
    <mergeCell ref="Q71:R71"/>
    <mergeCell ref="Q75:Q76"/>
    <mergeCell ref="P97:P109"/>
    <mergeCell ref="P110:P122"/>
    <mergeCell ref="P123:P135"/>
    <mergeCell ref="P136:P148"/>
    <mergeCell ref="P149:P161"/>
    <mergeCell ref="Q101:Q102"/>
    <mergeCell ref="Q114:Q115"/>
    <mergeCell ref="Q127:Q128"/>
    <mergeCell ref="Q140:Q141"/>
    <mergeCell ref="Q161:R161"/>
    <mergeCell ref="Q142:Q143"/>
    <mergeCell ref="Q144:R144"/>
    <mergeCell ref="Q145:R145"/>
    <mergeCell ref="Q121:R121"/>
    <mergeCell ref="Q160:R160"/>
    <mergeCell ref="Q157:R157"/>
    <mergeCell ref="Q158:R158"/>
    <mergeCell ref="Q159:R159"/>
    <mergeCell ref="Q149:R149"/>
    <mergeCell ref="Q150:R150"/>
    <mergeCell ref="Q146:R146"/>
    <mergeCell ref="Q147:R147"/>
    <mergeCell ref="Q148:R148"/>
    <mergeCell ref="Q119:R119"/>
    <mergeCell ref="Q103:Q104"/>
    <mergeCell ref="Q105:R105"/>
    <mergeCell ref="Q106:R106"/>
    <mergeCell ref="Q95:R95"/>
    <mergeCell ref="Q96:R96"/>
    <mergeCell ref="AB149:AB161"/>
    <mergeCell ref="AB32:AB44"/>
    <mergeCell ref="AB45:AB57"/>
    <mergeCell ref="AB58:AB70"/>
    <mergeCell ref="AB71:AB83"/>
    <mergeCell ref="AB84:AB96"/>
    <mergeCell ref="AB97:AB109"/>
    <mergeCell ref="AB110:AB122"/>
    <mergeCell ref="AB123:AB135"/>
    <mergeCell ref="AB136:AB148"/>
    <mergeCell ref="Q99:Q100"/>
    <mergeCell ref="Q107:R107"/>
    <mergeCell ref="Q92:R92"/>
    <mergeCell ref="Q93:R93"/>
    <mergeCell ref="Q94:R94"/>
    <mergeCell ref="Q97:R97"/>
    <mergeCell ref="Q98:R98"/>
    <mergeCell ref="Q81:R81"/>
    <mergeCell ref="Q84:R84"/>
  </mergeCells>
  <phoneticPr fontId="1"/>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14058-0EB4-47C7-90C3-14B3AB618DBC}">
  <sheetPr>
    <tabColor rgb="FF92D050"/>
  </sheetPr>
  <dimension ref="A1:AJ198"/>
  <sheetViews>
    <sheetView workbookViewId="0">
      <selection activeCell="Q71" sqref="Q71:R71"/>
    </sheetView>
  </sheetViews>
  <sheetFormatPr defaultColWidth="9" defaultRowHeight="16.2"/>
  <cols>
    <col min="1" max="1" width="0.69921875" style="54" customWidth="1"/>
    <col min="2" max="4" width="7.59765625" style="54" customWidth="1"/>
    <col min="5" max="5" width="1.09765625" style="54" customWidth="1"/>
    <col min="6" max="7" width="5.59765625" style="54" customWidth="1"/>
    <col min="8" max="11" width="7.59765625" style="54" customWidth="1"/>
    <col min="12" max="12" width="1.19921875" style="104" customWidth="1"/>
    <col min="13" max="13" width="5.59765625" style="104" customWidth="1"/>
    <col min="14" max="18" width="7.59765625" style="104" customWidth="1"/>
    <col min="19" max="19" width="6.59765625" style="104" customWidth="1"/>
    <col min="20" max="20" width="5.59765625" style="104" customWidth="1"/>
    <col min="21" max="22" width="7.59765625" style="104" customWidth="1"/>
    <col min="23" max="23" width="1.59765625" style="104" customWidth="1"/>
    <col min="24" max="24" width="5.59765625" style="104" customWidth="1"/>
    <col min="25" max="26" width="7.59765625" style="104" customWidth="1"/>
    <col min="27" max="27" width="1.59765625" style="104" customWidth="1"/>
    <col min="28" max="29" width="5.59765625" style="104" customWidth="1"/>
    <col min="30" max="31" width="7.59765625" style="104" customWidth="1"/>
    <col min="32" max="32" width="1.59765625" style="104" customWidth="1"/>
    <col min="33" max="34" width="5.59765625" style="104" customWidth="1"/>
    <col min="35" max="36" width="7.59765625" style="104" customWidth="1"/>
    <col min="37" max="16384" width="9" style="104"/>
  </cols>
  <sheetData>
    <row r="1" spans="1:36" ht="6.75" customHeight="1" thickBot="1"/>
    <row r="2" spans="1:36" s="60" customFormat="1" ht="16.5" customHeight="1" thickBot="1">
      <c r="A2" s="54"/>
      <c r="B2" s="738" t="s">
        <v>579</v>
      </c>
      <c r="C2" s="739"/>
      <c r="D2" s="739"/>
      <c r="E2" s="739"/>
      <c r="F2" s="739"/>
      <c r="G2" s="739"/>
      <c r="H2" s="739"/>
      <c r="I2" s="739"/>
      <c r="J2" s="740"/>
      <c r="N2" s="573" t="s">
        <v>293</v>
      </c>
      <c r="O2" s="573"/>
      <c r="P2" s="72">
        <f>IF(基本情報!G6="","",基本情報!G6)</f>
        <v>0</v>
      </c>
      <c r="Q2" s="54" t="s">
        <v>7</v>
      </c>
    </row>
    <row r="3" spans="1:36">
      <c r="A3" s="52"/>
      <c r="B3" s="90" t="s">
        <v>315</v>
      </c>
      <c r="C3" s="52"/>
      <c r="D3" s="52"/>
      <c r="E3" s="52"/>
      <c r="F3" s="57" t="s">
        <v>350</v>
      </c>
      <c r="G3" s="12"/>
      <c r="H3" s="52"/>
      <c r="I3" s="89"/>
      <c r="J3" s="89"/>
      <c r="K3" s="104"/>
      <c r="M3" s="57" t="s">
        <v>218</v>
      </c>
      <c r="N3" s="12"/>
      <c r="O3" s="52"/>
      <c r="P3" s="89"/>
      <c r="Q3" s="89"/>
      <c r="T3" s="57" t="s">
        <v>350</v>
      </c>
      <c r="X3" s="57" t="s">
        <v>351</v>
      </c>
      <c r="AB3" s="2" t="s">
        <v>414</v>
      </c>
      <c r="AC3" s="2"/>
      <c r="AG3" s="2" t="s">
        <v>415</v>
      </c>
      <c r="AH3" s="2"/>
    </row>
    <row r="4" spans="1:36" s="193" customFormat="1">
      <c r="A4" s="192"/>
      <c r="B4" s="117" t="s">
        <v>105</v>
      </c>
      <c r="C4" s="111" t="s">
        <v>152</v>
      </c>
      <c r="D4" s="112" t="s">
        <v>247</v>
      </c>
      <c r="E4" s="192"/>
      <c r="F4" s="770" t="s">
        <v>17</v>
      </c>
      <c r="G4" s="770" t="str">
        <f>IF(②③加減算!P9="","",②③加減算!P9)</f>
        <v/>
      </c>
      <c r="H4" s="107" t="s">
        <v>105</v>
      </c>
      <c r="I4" s="158" t="s">
        <v>248</v>
      </c>
      <c r="J4" s="74" t="s">
        <v>247</v>
      </c>
      <c r="K4" s="102" t="s">
        <v>292</v>
      </c>
      <c r="M4" s="770" t="s">
        <v>17</v>
      </c>
      <c r="N4" s="770" t="str">
        <f>IF(②③加減算!P9="","",②③加減算!P9)</f>
        <v/>
      </c>
      <c r="O4" s="107" t="s">
        <v>105</v>
      </c>
      <c r="P4" s="158" t="s">
        <v>248</v>
      </c>
      <c r="Q4" s="74" t="s">
        <v>247</v>
      </c>
      <c r="R4" s="102" t="s">
        <v>292</v>
      </c>
      <c r="T4" s="194" t="s">
        <v>349</v>
      </c>
      <c r="U4" s="161" t="s">
        <v>291</v>
      </c>
      <c r="V4" s="103" t="s">
        <v>292</v>
      </c>
      <c r="X4" s="194" t="s">
        <v>349</v>
      </c>
      <c r="Y4" s="161" t="s">
        <v>291</v>
      </c>
      <c r="Z4" s="103" t="s">
        <v>292</v>
      </c>
      <c r="AB4" s="195"/>
      <c r="AC4" s="29" t="s">
        <v>399</v>
      </c>
      <c r="AD4" s="29" t="s">
        <v>401</v>
      </c>
      <c r="AE4" s="29" t="s">
        <v>402</v>
      </c>
      <c r="AG4" s="195"/>
      <c r="AH4" s="29" t="s">
        <v>399</v>
      </c>
      <c r="AI4" s="29" t="s">
        <v>401</v>
      </c>
      <c r="AJ4" s="29" t="s">
        <v>402</v>
      </c>
    </row>
    <row r="5" spans="1:36" s="193" customFormat="1">
      <c r="A5" s="88"/>
      <c r="B5" s="285" t="s">
        <v>535</v>
      </c>
      <c r="C5" s="240">
        <v>13290</v>
      </c>
      <c r="D5" s="240">
        <v>130</v>
      </c>
      <c r="E5" s="88"/>
      <c r="F5" s="770"/>
      <c r="G5" s="770"/>
      <c r="H5" s="64" t="str">
        <f>利用定員!M35</f>
        <v/>
      </c>
      <c r="I5" s="116">
        <f>IFERROR(IF(G4="",0,DGET($B$4:$C$22,I4,H4:H5)),0)</f>
        <v>0</v>
      </c>
      <c r="J5" s="116">
        <f>IFERROR(IF(G4="",0,DGET($B$4:$D$22,J4,H4:H5)),0)</f>
        <v>0</v>
      </c>
      <c r="K5" s="190">
        <f>IFERROR(J5*$P$2,0)</f>
        <v>0</v>
      </c>
      <c r="M5" s="770"/>
      <c r="N5" s="770"/>
      <c r="O5" s="64" t="str">
        <f>利用定員!N35</f>
        <v/>
      </c>
      <c r="P5" s="116">
        <f>IFERROR(IF(N4="",0,DGET($B$4:$C$22,P4,O4:O5)),0)</f>
        <v>0</v>
      </c>
      <c r="Q5" s="116">
        <f>IFERROR(IF(N4="",0,DGET($B$4:$D$22,Q4,O4:O5)),0)</f>
        <v>0</v>
      </c>
      <c r="R5" s="190">
        <f>IFERROR(Q5*$P$2,0)</f>
        <v>0</v>
      </c>
      <c r="T5" s="64" t="s">
        <v>347</v>
      </c>
      <c r="U5" s="197">
        <f>IFERROR(-I5,0)</f>
        <v>0</v>
      </c>
      <c r="V5" s="197">
        <f>IFERROR(-K5,0)</f>
        <v>0</v>
      </c>
      <c r="X5" s="64" t="s">
        <v>347</v>
      </c>
      <c r="Y5" s="197">
        <f>IFERROR(-P5,0)</f>
        <v>0</v>
      </c>
      <c r="Z5" s="197">
        <f>IFERROR(-R5,0)</f>
        <v>0</v>
      </c>
      <c r="AB5" s="64" t="s">
        <v>347</v>
      </c>
      <c r="AC5" s="64">
        <f>月初児童数!M8+月初児童数!R8</f>
        <v>0</v>
      </c>
      <c r="AD5" s="196">
        <f t="shared" ref="AD5:AD16" si="0">IFERROR(U5*AC5,0)</f>
        <v>0</v>
      </c>
      <c r="AE5" s="196">
        <f t="shared" ref="AE5:AE16" si="1">IFERROR(V5*AC5,0)</f>
        <v>0</v>
      </c>
      <c r="AG5" s="64" t="s">
        <v>347</v>
      </c>
      <c r="AH5" s="64">
        <f>月初児童数!AF8</f>
        <v>0</v>
      </c>
      <c r="AI5" s="196">
        <f t="shared" ref="AI5:AI16" si="2">IFERROR(Y5*AH5,0)</f>
        <v>0</v>
      </c>
      <c r="AJ5" s="196">
        <f t="shared" ref="AJ5:AJ16" si="3">IFERROR(Z5*AH5,0)</f>
        <v>0</v>
      </c>
    </row>
    <row r="6" spans="1:36" s="193" customFormat="1">
      <c r="A6" s="88"/>
      <c r="B6" s="64" t="s">
        <v>568</v>
      </c>
      <c r="C6" s="240">
        <v>6640</v>
      </c>
      <c r="D6" s="240">
        <v>60</v>
      </c>
      <c r="E6" s="88"/>
      <c r="F6" s="770" t="s">
        <v>18</v>
      </c>
      <c r="G6" s="770" t="str">
        <f>IF(②③加減算!P10="","",②③加減算!P10)</f>
        <v/>
      </c>
      <c r="H6" s="107" t="s">
        <v>105</v>
      </c>
      <c r="I6" s="158" t="s">
        <v>248</v>
      </c>
      <c r="J6" s="74" t="s">
        <v>247</v>
      </c>
      <c r="K6" s="102" t="s">
        <v>292</v>
      </c>
      <c r="M6" s="770" t="s">
        <v>18</v>
      </c>
      <c r="N6" s="771" t="str">
        <f>IF(②③加減算!P10="","",②③加減算!P10)</f>
        <v/>
      </c>
      <c r="O6" s="107" t="s">
        <v>105</v>
      </c>
      <c r="P6" s="158" t="s">
        <v>248</v>
      </c>
      <c r="Q6" s="74" t="s">
        <v>247</v>
      </c>
      <c r="R6" s="102" t="s">
        <v>292</v>
      </c>
      <c r="T6" s="64" t="s">
        <v>18</v>
      </c>
      <c r="U6" s="197">
        <f>IFERROR(-I7,0)</f>
        <v>0</v>
      </c>
      <c r="V6" s="197">
        <f>IFERROR(-K7,0)</f>
        <v>0</v>
      </c>
      <c r="X6" s="64" t="s">
        <v>18</v>
      </c>
      <c r="Y6" s="197">
        <f>IFERROR(-P7,0)</f>
        <v>0</v>
      </c>
      <c r="Z6" s="197">
        <f>IFERROR(-R7,0)</f>
        <v>0</v>
      </c>
      <c r="AB6" s="64" t="s">
        <v>18</v>
      </c>
      <c r="AC6" s="64">
        <f>月初児童数!M9+月初児童数!R9</f>
        <v>0</v>
      </c>
      <c r="AD6" s="196">
        <f t="shared" si="0"/>
        <v>0</v>
      </c>
      <c r="AE6" s="196">
        <f t="shared" si="1"/>
        <v>0</v>
      </c>
      <c r="AG6" s="64" t="s">
        <v>18</v>
      </c>
      <c r="AH6" s="64">
        <f>月初児童数!AF9</f>
        <v>0</v>
      </c>
      <c r="AI6" s="196">
        <f t="shared" si="2"/>
        <v>0</v>
      </c>
      <c r="AJ6" s="196">
        <f t="shared" si="3"/>
        <v>0</v>
      </c>
    </row>
    <row r="7" spans="1:36" s="193" customFormat="1">
      <c r="A7" s="88"/>
      <c r="B7" s="64" t="s">
        <v>114</v>
      </c>
      <c r="C7" s="240">
        <v>4430</v>
      </c>
      <c r="D7" s="240">
        <v>40</v>
      </c>
      <c r="E7" s="88"/>
      <c r="F7" s="770"/>
      <c r="G7" s="770"/>
      <c r="H7" s="64" t="str">
        <f>利用定員!M36</f>
        <v/>
      </c>
      <c r="I7" s="116">
        <f>IFERROR(IF(G6="",0,DGET($B$4:$C$22,I6,H6:H7)),0)</f>
        <v>0</v>
      </c>
      <c r="J7" s="116">
        <f>IFERROR(IF(G6="",0,DGET($B$4:$D$22,J6,H6:H7)),0)</f>
        <v>0</v>
      </c>
      <c r="K7" s="190">
        <f>IFERROR(J7*$P$2,0)</f>
        <v>0</v>
      </c>
      <c r="M7" s="770"/>
      <c r="N7" s="772"/>
      <c r="O7" s="64" t="str">
        <f>利用定員!N36</f>
        <v/>
      </c>
      <c r="P7" s="116">
        <f>IFERROR(IF(N6="",0,DGET($B$4:$C$22,P6,O6:O7)),0)</f>
        <v>0</v>
      </c>
      <c r="Q7" s="116">
        <f>IFERROR(IF(N6="",0,DGET($B$4:$D$22,Q6,O6:O7)),0)</f>
        <v>0</v>
      </c>
      <c r="R7" s="190">
        <f>IFERROR(Q7*$P$2,0)</f>
        <v>0</v>
      </c>
      <c r="T7" s="64" t="s">
        <v>19</v>
      </c>
      <c r="U7" s="197">
        <f>IFERROR(-I9,0)</f>
        <v>0</v>
      </c>
      <c r="V7" s="197">
        <f>IFERROR(-K9,0)</f>
        <v>0</v>
      </c>
      <c r="X7" s="64" t="s">
        <v>19</v>
      </c>
      <c r="Y7" s="197">
        <f>IFERROR(-P9,0)</f>
        <v>0</v>
      </c>
      <c r="Z7" s="197">
        <f>IFERROR(-R9,0)</f>
        <v>0</v>
      </c>
      <c r="AB7" s="64" t="s">
        <v>19</v>
      </c>
      <c r="AC7" s="64">
        <f>月初児童数!M10+月初児童数!R10</f>
        <v>0</v>
      </c>
      <c r="AD7" s="196">
        <f t="shared" si="0"/>
        <v>0</v>
      </c>
      <c r="AE7" s="196">
        <f t="shared" si="1"/>
        <v>0</v>
      </c>
      <c r="AG7" s="64" t="s">
        <v>19</v>
      </c>
      <c r="AH7" s="64">
        <f>月初児童数!AF10</f>
        <v>0</v>
      </c>
      <c r="AI7" s="196">
        <f t="shared" si="2"/>
        <v>0</v>
      </c>
      <c r="AJ7" s="196">
        <f t="shared" si="3"/>
        <v>0</v>
      </c>
    </row>
    <row r="8" spans="1:36" s="193" customFormat="1">
      <c r="A8" s="77"/>
      <c r="B8" s="64" t="s">
        <v>116</v>
      </c>
      <c r="C8" s="240">
        <v>3320</v>
      </c>
      <c r="D8" s="240">
        <v>30</v>
      </c>
      <c r="E8" s="77"/>
      <c r="F8" s="770" t="s">
        <v>19</v>
      </c>
      <c r="G8" s="770" t="str">
        <f>IF(②③加減算!P11="","",②③加減算!P11)</f>
        <v/>
      </c>
      <c r="H8" s="107" t="s">
        <v>105</v>
      </c>
      <c r="I8" s="158" t="s">
        <v>248</v>
      </c>
      <c r="J8" s="74" t="s">
        <v>247</v>
      </c>
      <c r="K8" s="102" t="s">
        <v>292</v>
      </c>
      <c r="M8" s="770" t="s">
        <v>19</v>
      </c>
      <c r="N8" s="771" t="str">
        <f>IF(②③加減算!P11="","",②③加減算!P11)</f>
        <v/>
      </c>
      <c r="O8" s="107" t="s">
        <v>105</v>
      </c>
      <c r="P8" s="158" t="s">
        <v>248</v>
      </c>
      <c r="Q8" s="74" t="s">
        <v>247</v>
      </c>
      <c r="R8" s="102" t="s">
        <v>292</v>
      </c>
      <c r="T8" s="64" t="s">
        <v>20</v>
      </c>
      <c r="U8" s="197">
        <f>IFERROR(-I11,0)</f>
        <v>0</v>
      </c>
      <c r="V8" s="197">
        <f>IFERROR(-K11,0)</f>
        <v>0</v>
      </c>
      <c r="X8" s="64" t="s">
        <v>20</v>
      </c>
      <c r="Y8" s="197">
        <f>IFERROR(-P11,0)</f>
        <v>0</v>
      </c>
      <c r="Z8" s="197">
        <f>IFERROR(-R11,0)</f>
        <v>0</v>
      </c>
      <c r="AB8" s="64" t="s">
        <v>20</v>
      </c>
      <c r="AC8" s="64">
        <f>月初児童数!M11+月初児童数!R11</f>
        <v>0</v>
      </c>
      <c r="AD8" s="196">
        <f t="shared" si="0"/>
        <v>0</v>
      </c>
      <c r="AE8" s="196">
        <f t="shared" si="1"/>
        <v>0</v>
      </c>
      <c r="AG8" s="64" t="s">
        <v>20</v>
      </c>
      <c r="AH8" s="64">
        <f>月初児童数!AF11</f>
        <v>0</v>
      </c>
      <c r="AI8" s="196">
        <f t="shared" si="2"/>
        <v>0</v>
      </c>
      <c r="AJ8" s="196">
        <f t="shared" si="3"/>
        <v>0</v>
      </c>
    </row>
    <row r="9" spans="1:36" s="193" customFormat="1">
      <c r="A9" s="88"/>
      <c r="B9" s="64" t="s">
        <v>118</v>
      </c>
      <c r="C9" s="240">
        <v>2650</v>
      </c>
      <c r="D9" s="240">
        <v>20</v>
      </c>
      <c r="E9" s="88"/>
      <c r="F9" s="770"/>
      <c r="G9" s="770"/>
      <c r="H9" s="64" t="str">
        <f>利用定員!M37</f>
        <v/>
      </c>
      <c r="I9" s="116">
        <f>IFERROR(IF(G8="",0,DGET($B$4:$C$22,I8,H8:H9)),0)</f>
        <v>0</v>
      </c>
      <c r="J9" s="116">
        <f>IFERROR(IF(G8="",0,DGET($B$4:$D$22,J8,H8:H9)),0)</f>
        <v>0</v>
      </c>
      <c r="K9" s="190">
        <f>IFERROR(J9*$P$2,0)</f>
        <v>0</v>
      </c>
      <c r="M9" s="770"/>
      <c r="N9" s="772"/>
      <c r="O9" s="64" t="str">
        <f>利用定員!N37</f>
        <v/>
      </c>
      <c r="P9" s="116">
        <f>IFERROR(IF(N8="",0,DGET($B$4:$C$22,P8,O8:O9)),0)</f>
        <v>0</v>
      </c>
      <c r="Q9" s="116">
        <f>IFERROR(IF(N8="",0,DGET($B$4:$D$22,Q8,O8:O9)),0)</f>
        <v>0</v>
      </c>
      <c r="R9" s="190">
        <f>IFERROR(Q9*$P$2,0)</f>
        <v>0</v>
      </c>
      <c r="T9" s="64" t="s">
        <v>21</v>
      </c>
      <c r="U9" s="197">
        <f>IFERROR(-I13,0)</f>
        <v>0</v>
      </c>
      <c r="V9" s="197">
        <f>IFERROR(-K13,0)</f>
        <v>0</v>
      </c>
      <c r="X9" s="64" t="s">
        <v>21</v>
      </c>
      <c r="Y9" s="197">
        <f>IFERROR(-P13,0)</f>
        <v>0</v>
      </c>
      <c r="Z9" s="197">
        <f>IFERROR(-R13,0)</f>
        <v>0</v>
      </c>
      <c r="AB9" s="64" t="s">
        <v>21</v>
      </c>
      <c r="AC9" s="64">
        <f>月初児童数!M12+月初児童数!R12</f>
        <v>0</v>
      </c>
      <c r="AD9" s="196">
        <f t="shared" si="0"/>
        <v>0</v>
      </c>
      <c r="AE9" s="196">
        <f t="shared" si="1"/>
        <v>0</v>
      </c>
      <c r="AG9" s="64" t="s">
        <v>21</v>
      </c>
      <c r="AH9" s="64">
        <f>月初児童数!AF12</f>
        <v>0</v>
      </c>
      <c r="AI9" s="196">
        <f t="shared" si="2"/>
        <v>0</v>
      </c>
      <c r="AJ9" s="196">
        <f t="shared" si="3"/>
        <v>0</v>
      </c>
    </row>
    <row r="10" spans="1:36" s="193" customFormat="1">
      <c r="A10" s="88"/>
      <c r="B10" s="64" t="s">
        <v>120</v>
      </c>
      <c r="C10" s="240">
        <v>2210</v>
      </c>
      <c r="D10" s="240">
        <v>20</v>
      </c>
      <c r="E10" s="88"/>
      <c r="F10" s="770" t="s">
        <v>20</v>
      </c>
      <c r="G10" s="770" t="str">
        <f>IF(②③加減算!P12="","",②③加減算!P12)</f>
        <v/>
      </c>
      <c r="H10" s="107" t="s">
        <v>105</v>
      </c>
      <c r="I10" s="158" t="s">
        <v>248</v>
      </c>
      <c r="J10" s="74" t="s">
        <v>247</v>
      </c>
      <c r="K10" s="102" t="s">
        <v>292</v>
      </c>
      <c r="M10" s="770" t="s">
        <v>20</v>
      </c>
      <c r="N10" s="771" t="str">
        <f>IF(②③加減算!P12="","",②③加減算!P12)</f>
        <v/>
      </c>
      <c r="O10" s="107" t="s">
        <v>105</v>
      </c>
      <c r="P10" s="158" t="s">
        <v>248</v>
      </c>
      <c r="Q10" s="74" t="s">
        <v>247</v>
      </c>
      <c r="R10" s="102" t="s">
        <v>292</v>
      </c>
      <c r="T10" s="64" t="s">
        <v>22</v>
      </c>
      <c r="U10" s="197">
        <f>IFERROR(-I15,0)</f>
        <v>0</v>
      </c>
      <c r="V10" s="197">
        <f>IFERROR(-K15,0)</f>
        <v>0</v>
      </c>
      <c r="X10" s="64" t="s">
        <v>22</v>
      </c>
      <c r="Y10" s="197">
        <f>IFERROR(-P15,0)</f>
        <v>0</v>
      </c>
      <c r="Z10" s="197">
        <f>IFERROR(-R15,0)</f>
        <v>0</v>
      </c>
      <c r="AB10" s="64" t="s">
        <v>22</v>
      </c>
      <c r="AC10" s="64">
        <f>月初児童数!M13+月初児童数!R13</f>
        <v>0</v>
      </c>
      <c r="AD10" s="196">
        <f t="shared" si="0"/>
        <v>0</v>
      </c>
      <c r="AE10" s="196">
        <f t="shared" si="1"/>
        <v>0</v>
      </c>
      <c r="AG10" s="64" t="s">
        <v>22</v>
      </c>
      <c r="AH10" s="64">
        <f>月初児童数!AF13</f>
        <v>0</v>
      </c>
      <c r="AI10" s="196">
        <f t="shared" si="2"/>
        <v>0</v>
      </c>
      <c r="AJ10" s="196">
        <f t="shared" si="3"/>
        <v>0</v>
      </c>
    </row>
    <row r="11" spans="1:36" s="193" customFormat="1">
      <c r="A11" s="88"/>
      <c r="B11" s="64" t="s">
        <v>263</v>
      </c>
      <c r="C11" s="240">
        <v>1890</v>
      </c>
      <c r="D11" s="240">
        <v>10</v>
      </c>
      <c r="E11" s="88"/>
      <c r="F11" s="770"/>
      <c r="G11" s="770"/>
      <c r="H11" s="64" t="str">
        <f>利用定員!M38</f>
        <v/>
      </c>
      <c r="I11" s="116">
        <f>IFERROR(IF(G10="",0,DGET($B$4:$C$22,I10,H10:H11)),0)</f>
        <v>0</v>
      </c>
      <c r="J11" s="116">
        <f>IFERROR(IF(G10="",0,DGET($B$4:$D$22,J10,H10:H11)),0)</f>
        <v>0</v>
      </c>
      <c r="K11" s="190">
        <f>IFERROR(J11*$P$2,0)</f>
        <v>0</v>
      </c>
      <c r="M11" s="770"/>
      <c r="N11" s="772"/>
      <c r="O11" s="64" t="str">
        <f>利用定員!N38</f>
        <v/>
      </c>
      <c r="P11" s="116">
        <f>IFERROR(IF(N10="",0,DGET($B$4:$C$22,P10,O10:O11)),0)</f>
        <v>0</v>
      </c>
      <c r="Q11" s="116">
        <f>IFERROR(IF(N10="",0,DGET($B$4:$D$22,Q10,O10:O11)),0)</f>
        <v>0</v>
      </c>
      <c r="R11" s="190">
        <f>IFERROR(Q11*$P$2,0)</f>
        <v>0</v>
      </c>
      <c r="T11" s="64" t="s">
        <v>357</v>
      </c>
      <c r="U11" s="197">
        <f>IFERROR(-I17,0)</f>
        <v>0</v>
      </c>
      <c r="V11" s="197">
        <f>IFERROR(-K17,0)</f>
        <v>0</v>
      </c>
      <c r="X11" s="64" t="s">
        <v>206</v>
      </c>
      <c r="Y11" s="197">
        <f>IFERROR(-P17,0)</f>
        <v>0</v>
      </c>
      <c r="Z11" s="197">
        <f>IFERROR(-R17,0)</f>
        <v>0</v>
      </c>
      <c r="AB11" s="64" t="s">
        <v>23</v>
      </c>
      <c r="AC11" s="64">
        <f>月初児童数!M14+月初児童数!R14</f>
        <v>0</v>
      </c>
      <c r="AD11" s="196">
        <f t="shared" si="0"/>
        <v>0</v>
      </c>
      <c r="AE11" s="196">
        <f t="shared" si="1"/>
        <v>0</v>
      </c>
      <c r="AG11" s="64" t="s">
        <v>23</v>
      </c>
      <c r="AH11" s="64">
        <f>月初児童数!AF14</f>
        <v>0</v>
      </c>
      <c r="AI11" s="196">
        <f t="shared" si="2"/>
        <v>0</v>
      </c>
      <c r="AJ11" s="196">
        <f t="shared" si="3"/>
        <v>0</v>
      </c>
    </row>
    <row r="12" spans="1:36" s="193" customFormat="1">
      <c r="A12" s="88"/>
      <c r="B12" s="64" t="s">
        <v>264</v>
      </c>
      <c r="C12" s="241">
        <v>1660</v>
      </c>
      <c r="D12" s="241">
        <v>10</v>
      </c>
      <c r="E12" s="88"/>
      <c r="F12" s="770" t="s">
        <v>21</v>
      </c>
      <c r="G12" s="770" t="str">
        <f>IF(②③加減算!P13="","",②③加減算!P13)</f>
        <v/>
      </c>
      <c r="H12" s="107" t="s">
        <v>105</v>
      </c>
      <c r="I12" s="158" t="s">
        <v>248</v>
      </c>
      <c r="J12" s="74" t="s">
        <v>247</v>
      </c>
      <c r="K12" s="102" t="s">
        <v>292</v>
      </c>
      <c r="M12" s="770" t="s">
        <v>21</v>
      </c>
      <c r="N12" s="771" t="str">
        <f>IF(②③加減算!P13="","",②③加減算!P13)</f>
        <v/>
      </c>
      <c r="O12" s="107" t="s">
        <v>105</v>
      </c>
      <c r="P12" s="158" t="s">
        <v>248</v>
      </c>
      <c r="Q12" s="74" t="s">
        <v>247</v>
      </c>
      <c r="R12" s="102" t="s">
        <v>292</v>
      </c>
      <c r="T12" s="64" t="s">
        <v>207</v>
      </c>
      <c r="U12" s="197">
        <f>IFERROR(-I19,0)</f>
        <v>0</v>
      </c>
      <c r="V12" s="197">
        <f>IFERROR(-K19,0)</f>
        <v>0</v>
      </c>
      <c r="X12" s="64" t="s">
        <v>207</v>
      </c>
      <c r="Y12" s="197">
        <f>IFERROR(-P19,0)</f>
        <v>0</v>
      </c>
      <c r="Z12" s="197">
        <f>IFERROR(-R19,0)</f>
        <v>0</v>
      </c>
      <c r="AB12" s="64" t="s">
        <v>207</v>
      </c>
      <c r="AC12" s="64">
        <f>月初児童数!M15+月初児童数!R15</f>
        <v>0</v>
      </c>
      <c r="AD12" s="196">
        <f t="shared" si="0"/>
        <v>0</v>
      </c>
      <c r="AE12" s="196">
        <f t="shared" si="1"/>
        <v>0</v>
      </c>
      <c r="AG12" s="64" t="s">
        <v>207</v>
      </c>
      <c r="AH12" s="64">
        <f>月初児童数!AF15</f>
        <v>0</v>
      </c>
      <c r="AI12" s="196">
        <f t="shared" si="2"/>
        <v>0</v>
      </c>
      <c r="AJ12" s="196">
        <f t="shared" si="3"/>
        <v>0</v>
      </c>
    </row>
    <row r="13" spans="1:36" s="193" customFormat="1">
      <c r="A13" s="88"/>
      <c r="B13" s="62" t="s">
        <v>265</v>
      </c>
      <c r="C13" s="241">
        <v>1470</v>
      </c>
      <c r="D13" s="241">
        <v>10</v>
      </c>
      <c r="E13" s="88"/>
      <c r="F13" s="770"/>
      <c r="G13" s="770"/>
      <c r="H13" s="64" t="str">
        <f>利用定員!M39</f>
        <v/>
      </c>
      <c r="I13" s="116">
        <f>IFERROR(IF(G12="",0,DGET($B$4:$C$22,I12,H12:H13)),0)</f>
        <v>0</v>
      </c>
      <c r="J13" s="116">
        <f>IFERROR(IF(G12="",0,DGET($B$4:$D$22,J12,H12:H13)),0)</f>
        <v>0</v>
      </c>
      <c r="K13" s="190">
        <f>IFERROR(J13*$P$2,0)</f>
        <v>0</v>
      </c>
      <c r="M13" s="770"/>
      <c r="N13" s="772"/>
      <c r="O13" s="64" t="str">
        <f>利用定員!N39</f>
        <v/>
      </c>
      <c r="P13" s="116">
        <f>IFERROR(IF(N12="",0,DGET($B$4:$C$22,P12,O12:O13)),0)</f>
        <v>0</v>
      </c>
      <c r="Q13" s="116">
        <f>IFERROR(IF(N12="",0,DGET($B$4:$D$22,Q12,O12:O13)),0)</f>
        <v>0</v>
      </c>
      <c r="R13" s="190">
        <f>IFERROR(Q13*$P$2,0)</f>
        <v>0</v>
      </c>
      <c r="T13" s="64" t="s">
        <v>208</v>
      </c>
      <c r="U13" s="197">
        <f>IFERROR(-I21,0)</f>
        <v>0</v>
      </c>
      <c r="V13" s="197">
        <f>IFERROR(-K21,0)</f>
        <v>0</v>
      </c>
      <c r="X13" s="64" t="s">
        <v>208</v>
      </c>
      <c r="Y13" s="197">
        <f>IFERROR(-P21,0)</f>
        <v>0</v>
      </c>
      <c r="Z13" s="197">
        <f>IFERROR(-R21,0)</f>
        <v>0</v>
      </c>
      <c r="AB13" s="64" t="s">
        <v>208</v>
      </c>
      <c r="AC13" s="64">
        <f>月初児童数!M16+月初児童数!R16</f>
        <v>0</v>
      </c>
      <c r="AD13" s="196">
        <f t="shared" si="0"/>
        <v>0</v>
      </c>
      <c r="AE13" s="196">
        <f t="shared" si="1"/>
        <v>0</v>
      </c>
      <c r="AG13" s="64" t="s">
        <v>208</v>
      </c>
      <c r="AH13" s="64">
        <f>月初児童数!AF16</f>
        <v>0</v>
      </c>
      <c r="AI13" s="196">
        <f t="shared" si="2"/>
        <v>0</v>
      </c>
      <c r="AJ13" s="196">
        <f t="shared" si="3"/>
        <v>0</v>
      </c>
    </row>
    <row r="14" spans="1:36" s="193" customFormat="1">
      <c r="A14" s="88"/>
      <c r="B14" s="62" t="s">
        <v>266</v>
      </c>
      <c r="C14" s="241">
        <v>1330</v>
      </c>
      <c r="D14" s="241">
        <v>10</v>
      </c>
      <c r="E14" s="88"/>
      <c r="F14" s="770" t="s">
        <v>22</v>
      </c>
      <c r="G14" s="770" t="str">
        <f>IF(②③加減算!P14="","",②③加減算!P14)</f>
        <v/>
      </c>
      <c r="H14" s="107" t="s">
        <v>105</v>
      </c>
      <c r="I14" s="158" t="s">
        <v>248</v>
      </c>
      <c r="J14" s="74" t="s">
        <v>247</v>
      </c>
      <c r="K14" s="102" t="s">
        <v>292</v>
      </c>
      <c r="M14" s="770" t="s">
        <v>22</v>
      </c>
      <c r="N14" s="771" t="str">
        <f>IF(②③加減算!P14="","",②③加減算!P14)</f>
        <v/>
      </c>
      <c r="O14" s="107" t="s">
        <v>105</v>
      </c>
      <c r="P14" s="158" t="s">
        <v>248</v>
      </c>
      <c r="Q14" s="74" t="s">
        <v>247</v>
      </c>
      <c r="R14" s="102" t="s">
        <v>292</v>
      </c>
      <c r="T14" s="64" t="s">
        <v>26</v>
      </c>
      <c r="U14" s="197">
        <f>IFERROR(-I23,0)</f>
        <v>0</v>
      </c>
      <c r="V14" s="197">
        <f>IFERROR(-K23,0)</f>
        <v>0</v>
      </c>
      <c r="X14" s="64" t="s">
        <v>26</v>
      </c>
      <c r="Y14" s="197">
        <f>IFERROR(-P23,0)</f>
        <v>0</v>
      </c>
      <c r="Z14" s="197">
        <f>IFERROR(-R23,0)</f>
        <v>0</v>
      </c>
      <c r="AB14" s="64" t="s">
        <v>26</v>
      </c>
      <c r="AC14" s="64">
        <f>月初児童数!M17+月初児童数!R17</f>
        <v>0</v>
      </c>
      <c r="AD14" s="196">
        <f t="shared" si="0"/>
        <v>0</v>
      </c>
      <c r="AE14" s="196">
        <f t="shared" si="1"/>
        <v>0</v>
      </c>
      <c r="AG14" s="64" t="s">
        <v>26</v>
      </c>
      <c r="AH14" s="64">
        <f>月初児童数!AF17</f>
        <v>0</v>
      </c>
      <c r="AI14" s="196">
        <f t="shared" si="2"/>
        <v>0</v>
      </c>
      <c r="AJ14" s="196">
        <f t="shared" si="3"/>
        <v>0</v>
      </c>
    </row>
    <row r="15" spans="1:36" s="193" customFormat="1">
      <c r="A15" s="88"/>
      <c r="B15" s="62" t="s">
        <v>267</v>
      </c>
      <c r="C15" s="241">
        <v>1200</v>
      </c>
      <c r="D15" s="241">
        <v>10</v>
      </c>
      <c r="E15" s="88"/>
      <c r="F15" s="770"/>
      <c r="G15" s="770"/>
      <c r="H15" s="64" t="str">
        <f>利用定員!M40</f>
        <v/>
      </c>
      <c r="I15" s="116">
        <f>IFERROR(IF(G14="",0,DGET($B$4:$C$22,I14,H14:H15)),0)</f>
        <v>0</v>
      </c>
      <c r="J15" s="116">
        <f>IFERROR(IF(G14="",0,DGET($B$4:$D$22,J14,H14:H15)),0)</f>
        <v>0</v>
      </c>
      <c r="K15" s="190">
        <f>IFERROR(J15*$P$2,0)</f>
        <v>0</v>
      </c>
      <c r="M15" s="770"/>
      <c r="N15" s="772"/>
      <c r="O15" s="64" t="str">
        <f>利用定員!N40</f>
        <v/>
      </c>
      <c r="P15" s="116">
        <f>IFERROR(IF(N14="",0,DGET($B$4:$C$22,P14,O14:O15)),0)</f>
        <v>0</v>
      </c>
      <c r="Q15" s="116">
        <f>IFERROR(IF(N14="",0,DGET($B$4:$D$22,Q14,O14:O15)),0)</f>
        <v>0</v>
      </c>
      <c r="R15" s="190">
        <f>IFERROR(Q15*$P$2,0)</f>
        <v>0</v>
      </c>
      <c r="T15" s="64" t="s">
        <v>27</v>
      </c>
      <c r="U15" s="197">
        <f>IFERROR(-I25,0)</f>
        <v>0</v>
      </c>
      <c r="V15" s="197">
        <f>IFERROR(-K25,0)</f>
        <v>0</v>
      </c>
      <c r="X15" s="64" t="s">
        <v>27</v>
      </c>
      <c r="Y15" s="197">
        <f>IFERROR(-P25,0)</f>
        <v>0</v>
      </c>
      <c r="Z15" s="197">
        <f>IFERROR(-R25,0)</f>
        <v>0</v>
      </c>
      <c r="AB15" s="64" t="s">
        <v>27</v>
      </c>
      <c r="AC15" s="64">
        <f>月初児童数!M18+月初児童数!R18</f>
        <v>0</v>
      </c>
      <c r="AD15" s="196">
        <f t="shared" si="0"/>
        <v>0</v>
      </c>
      <c r="AE15" s="196">
        <f t="shared" si="1"/>
        <v>0</v>
      </c>
      <c r="AG15" s="64" t="s">
        <v>27</v>
      </c>
      <c r="AH15" s="64">
        <f>月初児童数!AF18</f>
        <v>0</v>
      </c>
      <c r="AI15" s="196">
        <f t="shared" si="2"/>
        <v>0</v>
      </c>
      <c r="AJ15" s="196">
        <f t="shared" si="3"/>
        <v>0</v>
      </c>
    </row>
    <row r="16" spans="1:36" s="193" customFormat="1">
      <c r="A16" s="88"/>
      <c r="B16" s="62" t="s">
        <v>268</v>
      </c>
      <c r="C16" s="241">
        <v>1100</v>
      </c>
      <c r="D16" s="241">
        <v>10</v>
      </c>
      <c r="E16" s="88"/>
      <c r="F16" s="770" t="s">
        <v>23</v>
      </c>
      <c r="G16" s="770" t="str">
        <f>IF(②③加減算!P15="","",②③加減算!P15)</f>
        <v/>
      </c>
      <c r="H16" s="107" t="s">
        <v>105</v>
      </c>
      <c r="I16" s="158" t="s">
        <v>248</v>
      </c>
      <c r="J16" s="74" t="s">
        <v>247</v>
      </c>
      <c r="K16" s="102" t="s">
        <v>292</v>
      </c>
      <c r="M16" s="770" t="s">
        <v>23</v>
      </c>
      <c r="N16" s="771" t="str">
        <f>IF(②③加減算!P15="","",②③加減算!P15)</f>
        <v/>
      </c>
      <c r="O16" s="107" t="s">
        <v>105</v>
      </c>
      <c r="P16" s="158" t="s">
        <v>248</v>
      </c>
      <c r="Q16" s="74" t="s">
        <v>247</v>
      </c>
      <c r="R16" s="102" t="s">
        <v>292</v>
      </c>
      <c r="T16" s="64" t="s">
        <v>28</v>
      </c>
      <c r="U16" s="197">
        <f>IFERROR(-I27,0)</f>
        <v>0</v>
      </c>
      <c r="V16" s="197">
        <f>IFERROR(-K27,0)</f>
        <v>0</v>
      </c>
      <c r="X16" s="64" t="s">
        <v>28</v>
      </c>
      <c r="Y16" s="197">
        <f>IFERROR(-P27,0)</f>
        <v>0</v>
      </c>
      <c r="Z16" s="197">
        <f>IFERROR(-R27,0)</f>
        <v>0</v>
      </c>
      <c r="AB16" s="64" t="s">
        <v>28</v>
      </c>
      <c r="AC16" s="64">
        <f>月初児童数!M19+月初児童数!R19</f>
        <v>0</v>
      </c>
      <c r="AD16" s="196">
        <f t="shared" si="0"/>
        <v>0</v>
      </c>
      <c r="AE16" s="196">
        <f t="shared" si="1"/>
        <v>0</v>
      </c>
      <c r="AG16" s="64" t="s">
        <v>28</v>
      </c>
      <c r="AH16" s="64">
        <f>月初児童数!AF19</f>
        <v>0</v>
      </c>
      <c r="AI16" s="196">
        <f t="shared" si="2"/>
        <v>0</v>
      </c>
      <c r="AJ16" s="196">
        <f t="shared" si="3"/>
        <v>0</v>
      </c>
    </row>
    <row r="17" spans="1:36" s="193" customFormat="1">
      <c r="A17" s="88"/>
      <c r="B17" s="62" t="s">
        <v>269</v>
      </c>
      <c r="C17" s="241">
        <v>1020</v>
      </c>
      <c r="D17" s="241">
        <v>10</v>
      </c>
      <c r="E17" s="88"/>
      <c r="F17" s="770"/>
      <c r="G17" s="770"/>
      <c r="H17" s="64" t="str">
        <f>利用定員!M41</f>
        <v/>
      </c>
      <c r="I17" s="116">
        <f>IFERROR(IF(G16="",0,DGET($B$4:$C$22,I16,H16:H17)),0)</f>
        <v>0</v>
      </c>
      <c r="J17" s="116">
        <f>IFERROR(IF(G16="",0,DGET($B$4:$D$22,J16,H16:H17)),0)</f>
        <v>0</v>
      </c>
      <c r="K17" s="190">
        <f>IFERROR(J17*$P$2,0)</f>
        <v>0</v>
      </c>
      <c r="M17" s="770"/>
      <c r="N17" s="772"/>
      <c r="O17" s="64" t="str">
        <f>利用定員!N41</f>
        <v/>
      </c>
      <c r="P17" s="116">
        <f>IFERROR(IF(N16="",0,DGET($B$4:$C$22,P16,O16:O17)),0)</f>
        <v>0</v>
      </c>
      <c r="Q17" s="116">
        <f>IFERROR(IF(N16="",0,DGET($B$4:$D$22,Q16,O16:O17)),0)</f>
        <v>0</v>
      </c>
      <c r="R17" s="190">
        <f>IFERROR(Q17*$P$2,0)</f>
        <v>0</v>
      </c>
      <c r="AB17" s="29" t="s">
        <v>398</v>
      </c>
      <c r="AC17" s="29">
        <f>SUM(AC5:AC16)</f>
        <v>0</v>
      </c>
      <c r="AD17" s="196">
        <f>IFERROR(SUM(AD5:AD16),0)</f>
        <v>0</v>
      </c>
      <c r="AE17" s="196">
        <f>IFERROR(SUM(AE5:AE16),0)</f>
        <v>0</v>
      </c>
      <c r="AG17" s="29" t="s">
        <v>398</v>
      </c>
      <c r="AH17" s="29">
        <f>SUM(AH5:AH16)</f>
        <v>0</v>
      </c>
      <c r="AI17" s="196">
        <f>IFERROR(SUM(AI5:AI16),0)</f>
        <v>0</v>
      </c>
      <c r="AJ17" s="196">
        <f>IFERROR(SUM(AJ5:AJ16),0)</f>
        <v>0</v>
      </c>
    </row>
    <row r="18" spans="1:36" s="193" customFormat="1">
      <c r="A18" s="88"/>
      <c r="B18" s="62" t="s">
        <v>270</v>
      </c>
      <c r="C18" s="241">
        <v>950</v>
      </c>
      <c r="D18" s="241">
        <v>10</v>
      </c>
      <c r="E18" s="88"/>
      <c r="F18" s="770" t="s">
        <v>207</v>
      </c>
      <c r="G18" s="770" t="str">
        <f>IF(②③加減算!P16="","",②③加減算!P16)</f>
        <v/>
      </c>
      <c r="H18" s="107" t="s">
        <v>105</v>
      </c>
      <c r="I18" s="158" t="s">
        <v>248</v>
      </c>
      <c r="J18" s="74" t="s">
        <v>247</v>
      </c>
      <c r="K18" s="102" t="s">
        <v>292</v>
      </c>
      <c r="M18" s="770" t="s">
        <v>207</v>
      </c>
      <c r="N18" s="771" t="str">
        <f>IF(②③加減算!P16="","",②③加減算!P16)</f>
        <v/>
      </c>
      <c r="O18" s="107" t="s">
        <v>105</v>
      </c>
      <c r="P18" s="158" t="s">
        <v>248</v>
      </c>
      <c r="Q18" s="74" t="s">
        <v>247</v>
      </c>
      <c r="R18" s="102" t="s">
        <v>292</v>
      </c>
    </row>
    <row r="19" spans="1:36" s="193" customFormat="1">
      <c r="A19" s="88"/>
      <c r="B19" s="62" t="s">
        <v>271</v>
      </c>
      <c r="C19" s="241">
        <v>880</v>
      </c>
      <c r="D19" s="241">
        <v>9</v>
      </c>
      <c r="E19" s="88"/>
      <c r="F19" s="770"/>
      <c r="G19" s="770"/>
      <c r="H19" s="64" t="str">
        <f>利用定員!M42</f>
        <v/>
      </c>
      <c r="I19" s="116">
        <f>IFERROR(IF(G18="",0,DGET($B$4:$C$22,I18,H18:H19)),0)</f>
        <v>0</v>
      </c>
      <c r="J19" s="116">
        <f>IFERROR(IF(G18="",0,DGET($B$4:$D$22,J18,H18:H19)),0)</f>
        <v>0</v>
      </c>
      <c r="K19" s="190">
        <f>IFERROR(J19*$P$2,0)</f>
        <v>0</v>
      </c>
      <c r="M19" s="770"/>
      <c r="N19" s="772"/>
      <c r="O19" s="64" t="str">
        <f>利用定員!N42</f>
        <v/>
      </c>
      <c r="P19" s="116">
        <f>IFERROR(IF(N18="",0,DGET($B$4:$C$22,P18,O18:O19)),0)</f>
        <v>0</v>
      </c>
      <c r="Q19" s="116">
        <f>IFERROR(IF(N18="",0,DGET($B$4:$D$22,Q18,O18:O19)),0)</f>
        <v>0</v>
      </c>
      <c r="R19" s="190">
        <f>IFERROR(Q19*$P$2,0)</f>
        <v>0</v>
      </c>
      <c r="AG19" s="28" t="s">
        <v>416</v>
      </c>
      <c r="AH19" s="29">
        <f>AC17+AH17</f>
        <v>0</v>
      </c>
      <c r="AI19" s="196">
        <f>IFERROR(AD17+AI17,0)</f>
        <v>0</v>
      </c>
      <c r="AJ19" s="196">
        <f>IFERROR(AE17+AJ17,0)</f>
        <v>0</v>
      </c>
    </row>
    <row r="20" spans="1:36" s="193" customFormat="1">
      <c r="A20" s="88"/>
      <c r="B20" s="62" t="s">
        <v>272</v>
      </c>
      <c r="C20" s="241">
        <v>830</v>
      </c>
      <c r="D20" s="241">
        <v>8</v>
      </c>
      <c r="E20" s="88"/>
      <c r="F20" s="770" t="s">
        <v>208</v>
      </c>
      <c r="G20" s="770" t="str">
        <f>IF(②③加減算!P17="","",②③加減算!P17)</f>
        <v/>
      </c>
      <c r="H20" s="107" t="s">
        <v>105</v>
      </c>
      <c r="I20" s="158" t="s">
        <v>248</v>
      </c>
      <c r="J20" s="74" t="s">
        <v>247</v>
      </c>
      <c r="K20" s="102" t="s">
        <v>292</v>
      </c>
      <c r="M20" s="770" t="s">
        <v>208</v>
      </c>
      <c r="N20" s="771" t="str">
        <f>IF(②③加減算!P17="","",②③加減算!P17)</f>
        <v/>
      </c>
      <c r="O20" s="107" t="s">
        <v>105</v>
      </c>
      <c r="P20" s="158" t="s">
        <v>248</v>
      </c>
      <c r="Q20" s="74" t="s">
        <v>247</v>
      </c>
      <c r="R20" s="102" t="s">
        <v>292</v>
      </c>
    </row>
    <row r="21" spans="1:36" s="193" customFormat="1">
      <c r="A21" s="88"/>
      <c r="B21" s="62" t="s">
        <v>273</v>
      </c>
      <c r="C21" s="241">
        <v>780</v>
      </c>
      <c r="D21" s="241">
        <v>8</v>
      </c>
      <c r="E21" s="88"/>
      <c r="F21" s="770"/>
      <c r="G21" s="770"/>
      <c r="H21" s="64" t="str">
        <f>利用定員!M43</f>
        <v/>
      </c>
      <c r="I21" s="116">
        <f>IFERROR(IF(G20="",0,DGET($B$4:$C$22,I20,H20:H21)),0)</f>
        <v>0</v>
      </c>
      <c r="J21" s="116">
        <f>IFERROR(IF(G20="",0,DGET($B$4:$D$22,J20,H20:H21)),0)</f>
        <v>0</v>
      </c>
      <c r="K21" s="190">
        <f>IFERROR(J21*$P$2,0)</f>
        <v>0</v>
      </c>
      <c r="M21" s="770"/>
      <c r="N21" s="772"/>
      <c r="O21" s="64" t="str">
        <f>利用定員!N43</f>
        <v/>
      </c>
      <c r="P21" s="116">
        <f>IFERROR(IF(N20="",0,DGET($B$4:$C$22,P20,O20:O21)),0)</f>
        <v>0</v>
      </c>
      <c r="Q21" s="116">
        <f>IFERROR(IF(N20="",0,DGET($B$4:$D$22,Q20,O20:O21)),0)</f>
        <v>0</v>
      </c>
      <c r="R21" s="190">
        <f>IFERROR(Q21*$P$2,0)</f>
        <v>0</v>
      </c>
    </row>
    <row r="22" spans="1:36" s="193" customFormat="1">
      <c r="A22" s="88"/>
      <c r="B22" s="62" t="s">
        <v>132</v>
      </c>
      <c r="C22" s="241">
        <v>730</v>
      </c>
      <c r="D22" s="241">
        <v>7</v>
      </c>
      <c r="E22" s="88"/>
      <c r="F22" s="770" t="s">
        <v>26</v>
      </c>
      <c r="G22" s="770" t="str">
        <f>IF(②③加減算!P18="","",②③加減算!P18)</f>
        <v/>
      </c>
      <c r="H22" s="107" t="s">
        <v>105</v>
      </c>
      <c r="I22" s="158" t="s">
        <v>248</v>
      </c>
      <c r="J22" s="74" t="s">
        <v>247</v>
      </c>
      <c r="K22" s="102" t="s">
        <v>292</v>
      </c>
      <c r="M22" s="770" t="s">
        <v>26</v>
      </c>
      <c r="N22" s="771" t="str">
        <f>IF(②③加減算!P18="","",②③加減算!P18)</f>
        <v/>
      </c>
      <c r="O22" s="107" t="s">
        <v>105</v>
      </c>
      <c r="P22" s="158" t="s">
        <v>248</v>
      </c>
      <c r="Q22" s="74" t="s">
        <v>247</v>
      </c>
      <c r="R22" s="102" t="s">
        <v>292</v>
      </c>
    </row>
    <row r="23" spans="1:36" s="193" customFormat="1">
      <c r="A23" s="88"/>
      <c r="B23" s="54"/>
      <c r="C23" s="54"/>
      <c r="D23" s="54"/>
      <c r="E23" s="88"/>
      <c r="F23" s="770"/>
      <c r="G23" s="770"/>
      <c r="H23" s="64" t="str">
        <f>利用定員!M44</f>
        <v/>
      </c>
      <c r="I23" s="116">
        <f>IFERROR(IF(G22="",0,DGET($B$4:$C$22,I22,H22:H23)),0)</f>
        <v>0</v>
      </c>
      <c r="J23" s="116">
        <f>IFERROR(IF(G22="",0,DGET($B$4:$D$22,J22,H22:H23)),0)</f>
        <v>0</v>
      </c>
      <c r="K23" s="190">
        <f>IFERROR(J23*$P$2,0)</f>
        <v>0</v>
      </c>
      <c r="M23" s="770"/>
      <c r="N23" s="772"/>
      <c r="O23" s="64" t="str">
        <f>利用定員!N44</f>
        <v/>
      </c>
      <c r="P23" s="116">
        <f>IFERROR(IF(N22="",0,DGET($B$4:$C$22,P22,O22:O23)),0)</f>
        <v>0</v>
      </c>
      <c r="Q23" s="116">
        <f>IFERROR(IF(N22="",0,DGET($B$4:$D$22,Q22,O22:O23)),0)</f>
        <v>0</v>
      </c>
      <c r="R23" s="190">
        <f>IFERROR(Q23*$P$2,0)</f>
        <v>0</v>
      </c>
    </row>
    <row r="24" spans="1:36" s="193" customFormat="1">
      <c r="A24" s="88"/>
      <c r="B24" s="54"/>
      <c r="C24" s="54"/>
      <c r="D24" s="54"/>
      <c r="E24" s="88"/>
      <c r="F24" s="770" t="s">
        <v>27</v>
      </c>
      <c r="G24" s="770" t="str">
        <f>IF(②③加減算!P19="","",②③加減算!P19)</f>
        <v/>
      </c>
      <c r="H24" s="107" t="s">
        <v>105</v>
      </c>
      <c r="I24" s="158" t="s">
        <v>248</v>
      </c>
      <c r="J24" s="74" t="s">
        <v>247</v>
      </c>
      <c r="K24" s="102" t="s">
        <v>292</v>
      </c>
      <c r="M24" s="770" t="s">
        <v>27</v>
      </c>
      <c r="N24" s="771" t="str">
        <f>IF(②③加減算!P19="","",②③加減算!P19)</f>
        <v/>
      </c>
      <c r="O24" s="107" t="s">
        <v>105</v>
      </c>
      <c r="P24" s="158" t="s">
        <v>248</v>
      </c>
      <c r="Q24" s="74" t="s">
        <v>247</v>
      </c>
      <c r="R24" s="102" t="s">
        <v>292</v>
      </c>
    </row>
    <row r="25" spans="1:36" s="193" customFormat="1">
      <c r="A25" s="88"/>
      <c r="B25" s="54"/>
      <c r="C25" s="54"/>
      <c r="D25" s="54"/>
      <c r="E25" s="88"/>
      <c r="F25" s="770"/>
      <c r="G25" s="770"/>
      <c r="H25" s="64" t="str">
        <f>利用定員!M45</f>
        <v/>
      </c>
      <c r="I25" s="116">
        <f>IFERROR(IF(G24="",0,DGET($B$4:$C$22,I24,H24:H25)),0)</f>
        <v>0</v>
      </c>
      <c r="J25" s="116">
        <f>IFERROR(IF(G24="",0,DGET($B$4:$D$22,J24,H24:H25)),0)</f>
        <v>0</v>
      </c>
      <c r="K25" s="190">
        <f>IFERROR(J25*$P$2,0)</f>
        <v>0</v>
      </c>
      <c r="M25" s="770"/>
      <c r="N25" s="772"/>
      <c r="O25" s="64" t="str">
        <f>利用定員!N45</f>
        <v/>
      </c>
      <c r="P25" s="116">
        <f>IFERROR(IF(N24="",0,DGET($B$4:$C$22,P24,O24:O25)),0)</f>
        <v>0</v>
      </c>
      <c r="Q25" s="116">
        <f>IFERROR(IF(N24="",0,DGET($B$4:$D$22,Q24,O24:O25)),0)</f>
        <v>0</v>
      </c>
      <c r="R25" s="190">
        <f>IFERROR(Q25*$P$2,0)</f>
        <v>0</v>
      </c>
    </row>
    <row r="26" spans="1:36" s="193" customFormat="1">
      <c r="A26" s="88"/>
      <c r="B26" s="54"/>
      <c r="C26" s="54"/>
      <c r="D26" s="54"/>
      <c r="E26" s="88"/>
      <c r="F26" s="770" t="s">
        <v>28</v>
      </c>
      <c r="G26" s="770" t="str">
        <f>IF(②③加減算!P20="","",②③加減算!P20)</f>
        <v/>
      </c>
      <c r="H26" s="107" t="s">
        <v>105</v>
      </c>
      <c r="I26" s="158" t="s">
        <v>248</v>
      </c>
      <c r="J26" s="74" t="s">
        <v>247</v>
      </c>
      <c r="K26" s="102" t="s">
        <v>292</v>
      </c>
      <c r="M26" s="770" t="s">
        <v>28</v>
      </c>
      <c r="N26" s="771" t="str">
        <f>IF(②③加減算!P20="","",②③加減算!P20)</f>
        <v/>
      </c>
      <c r="O26" s="107" t="s">
        <v>105</v>
      </c>
      <c r="P26" s="158" t="s">
        <v>248</v>
      </c>
      <c r="Q26" s="74" t="s">
        <v>247</v>
      </c>
      <c r="R26" s="102" t="s">
        <v>292</v>
      </c>
    </row>
    <row r="27" spans="1:36" s="193" customFormat="1">
      <c r="A27" s="88"/>
      <c r="B27" s="54"/>
      <c r="C27" s="54"/>
      <c r="D27" s="54"/>
      <c r="E27" s="88"/>
      <c r="F27" s="770"/>
      <c r="G27" s="770"/>
      <c r="H27" s="64" t="str">
        <f>利用定員!M46</f>
        <v/>
      </c>
      <c r="I27" s="116">
        <f>IFERROR(IF(G26="",0,DGET($B$4:$C$22,I26,H26:H27)),0)</f>
        <v>0</v>
      </c>
      <c r="J27" s="116">
        <f>IFERROR(IF(G26="",0,DGET($B$4:$D$22,J26,H26:H27)),0)</f>
        <v>0</v>
      </c>
      <c r="K27" s="190">
        <f>IFERROR(J27*$P$2,0)</f>
        <v>0</v>
      </c>
      <c r="M27" s="770"/>
      <c r="N27" s="772"/>
      <c r="O27" s="64" t="str">
        <f>利用定員!N46</f>
        <v/>
      </c>
      <c r="P27" s="116">
        <f>IFERROR(IF(N26="",0,DGET($B$4:$C$22,P26,O26:O27)),0)</f>
        <v>0</v>
      </c>
      <c r="Q27" s="116">
        <f>IFERROR(IF(N26="",0,DGET($B$4:$D$22,Q26,O26:O27)),0)</f>
        <v>0</v>
      </c>
      <c r="R27" s="190">
        <f>IFERROR(Q27*$P$2,0)</f>
        <v>0</v>
      </c>
    </row>
    <row r="28" spans="1:36" s="193" customFormat="1">
      <c r="A28" s="88"/>
      <c r="B28" s="54"/>
      <c r="C28" s="54"/>
      <c r="D28" s="54"/>
      <c r="E28" s="88"/>
      <c r="F28" s="88"/>
      <c r="G28" s="88"/>
      <c r="H28" s="189"/>
      <c r="I28" s="189"/>
      <c r="J28" s="189"/>
    </row>
    <row r="29" spans="1:36" s="193" customFormat="1">
      <c r="A29" s="88"/>
      <c r="B29" s="54"/>
      <c r="C29" s="54"/>
      <c r="D29" s="54"/>
      <c r="E29" s="88"/>
      <c r="F29" s="88"/>
      <c r="G29" s="88"/>
    </row>
    <row r="30" spans="1:36" s="193" customFormat="1">
      <c r="A30" s="88"/>
      <c r="B30" s="54"/>
      <c r="C30" s="54"/>
      <c r="D30" s="54"/>
      <c r="E30" s="88"/>
      <c r="F30" s="88"/>
      <c r="G30" s="88"/>
    </row>
    <row r="31" spans="1:36" s="193" customFormat="1">
      <c r="A31" s="88"/>
      <c r="B31" s="54"/>
      <c r="C31" s="54"/>
      <c r="D31" s="54"/>
      <c r="E31" s="88"/>
      <c r="F31" s="88"/>
      <c r="G31" s="88"/>
    </row>
    <row r="32" spans="1:36" s="193" customFormat="1">
      <c r="A32" s="88"/>
      <c r="B32" s="54"/>
      <c r="C32" s="54"/>
      <c r="D32" s="54"/>
      <c r="E32" s="88"/>
      <c r="F32" s="88"/>
      <c r="G32" s="88"/>
    </row>
    <row r="33" spans="1:7" s="193" customFormat="1">
      <c r="A33" s="88"/>
      <c r="B33" s="54"/>
      <c r="C33" s="54"/>
      <c r="D33" s="54"/>
      <c r="E33" s="88"/>
      <c r="F33" s="88"/>
      <c r="G33" s="88"/>
    </row>
    <row r="34" spans="1:7" s="193" customFormat="1">
      <c r="A34" s="88"/>
      <c r="B34" s="54"/>
      <c r="C34" s="54"/>
      <c r="D34" s="54"/>
      <c r="E34" s="88"/>
      <c r="F34" s="88"/>
      <c r="G34" s="88"/>
    </row>
    <row r="35" spans="1:7" s="193" customFormat="1">
      <c r="A35" s="88"/>
      <c r="B35" s="54"/>
      <c r="C35" s="54"/>
      <c r="D35" s="54"/>
      <c r="E35" s="88"/>
      <c r="F35" s="88"/>
      <c r="G35" s="88"/>
    </row>
    <row r="36" spans="1:7" s="193" customFormat="1">
      <c r="A36" s="88"/>
      <c r="B36" s="54"/>
      <c r="C36" s="54"/>
      <c r="D36" s="54"/>
      <c r="E36" s="88"/>
      <c r="F36" s="88"/>
      <c r="G36" s="88"/>
    </row>
    <row r="37" spans="1:7" s="193" customFormat="1">
      <c r="A37" s="88"/>
      <c r="B37" s="54"/>
      <c r="C37" s="54"/>
      <c r="D37" s="54"/>
      <c r="E37" s="88"/>
      <c r="F37" s="88"/>
      <c r="G37" s="88"/>
    </row>
    <row r="38" spans="1:7" s="193" customFormat="1">
      <c r="A38" s="88"/>
      <c r="B38" s="54"/>
      <c r="C38" s="54"/>
      <c r="D38" s="54"/>
      <c r="E38" s="88"/>
      <c r="F38" s="88"/>
      <c r="G38" s="88"/>
    </row>
    <row r="39" spans="1:7" s="193" customFormat="1">
      <c r="A39" s="88"/>
      <c r="B39" s="54"/>
      <c r="C39" s="54"/>
      <c r="D39" s="54"/>
      <c r="E39" s="88"/>
      <c r="F39" s="88"/>
      <c r="G39" s="88"/>
    </row>
    <row r="40" spans="1:7" s="193" customFormat="1">
      <c r="A40" s="88"/>
      <c r="B40" s="54"/>
      <c r="C40" s="54"/>
      <c r="D40" s="54"/>
      <c r="E40" s="88"/>
      <c r="F40" s="88"/>
      <c r="G40" s="88"/>
    </row>
    <row r="41" spans="1:7" s="193" customFormat="1">
      <c r="A41" s="88"/>
      <c r="B41" s="54"/>
      <c r="C41" s="54"/>
      <c r="D41" s="54"/>
      <c r="E41" s="88"/>
      <c r="F41" s="88"/>
      <c r="G41" s="88"/>
    </row>
    <row r="42" spans="1:7" s="193" customFormat="1">
      <c r="A42" s="88"/>
      <c r="B42" s="54"/>
      <c r="C42" s="54"/>
      <c r="D42" s="54"/>
      <c r="E42" s="88"/>
      <c r="F42" s="88"/>
      <c r="G42" s="88"/>
    </row>
    <row r="43" spans="1:7" s="193" customFormat="1">
      <c r="A43" s="88"/>
      <c r="B43" s="54"/>
      <c r="C43" s="54"/>
      <c r="D43" s="54"/>
      <c r="E43" s="88"/>
      <c r="F43" s="88"/>
      <c r="G43" s="88"/>
    </row>
    <row r="44" spans="1:7" s="193" customFormat="1">
      <c r="A44" s="88"/>
      <c r="B44" s="54"/>
      <c r="C44" s="54"/>
      <c r="D44" s="54"/>
      <c r="E44" s="88"/>
      <c r="F44" s="88"/>
      <c r="G44" s="88"/>
    </row>
    <row r="45" spans="1:7" s="193" customFormat="1">
      <c r="A45" s="88"/>
      <c r="B45" s="54"/>
      <c r="C45" s="54"/>
      <c r="D45" s="54"/>
      <c r="E45" s="88"/>
      <c r="F45" s="88"/>
      <c r="G45" s="88"/>
    </row>
    <row r="46" spans="1:7" s="193" customFormat="1">
      <c r="A46" s="88"/>
      <c r="B46" s="54"/>
      <c r="C46" s="54"/>
      <c r="D46" s="54"/>
      <c r="E46" s="88"/>
      <c r="F46" s="88"/>
      <c r="G46" s="88"/>
    </row>
    <row r="47" spans="1:7" s="193" customFormat="1">
      <c r="A47" s="88"/>
      <c r="B47" s="54"/>
      <c r="C47" s="54"/>
      <c r="D47" s="54"/>
      <c r="E47" s="88"/>
      <c r="F47" s="88"/>
      <c r="G47" s="88"/>
    </row>
    <row r="48" spans="1:7" s="193" customFormat="1">
      <c r="A48" s="88"/>
      <c r="B48" s="54"/>
      <c r="C48" s="54"/>
      <c r="D48" s="54"/>
      <c r="E48" s="88"/>
      <c r="F48" s="88"/>
      <c r="G48" s="88"/>
    </row>
    <row r="49" spans="1:7" s="193" customFormat="1">
      <c r="A49" s="88"/>
      <c r="B49" s="54"/>
      <c r="C49" s="54"/>
      <c r="D49" s="54"/>
      <c r="E49" s="88"/>
      <c r="F49" s="88"/>
      <c r="G49" s="88"/>
    </row>
    <row r="50" spans="1:7" s="193" customFormat="1">
      <c r="A50" s="88"/>
      <c r="B50" s="54"/>
      <c r="C50" s="54"/>
      <c r="D50" s="54"/>
      <c r="E50" s="88"/>
      <c r="F50" s="88"/>
      <c r="G50" s="88"/>
    </row>
    <row r="51" spans="1:7" s="193" customFormat="1">
      <c r="A51" s="88"/>
      <c r="B51" s="54"/>
      <c r="C51" s="54"/>
      <c r="D51" s="54"/>
      <c r="E51" s="88"/>
      <c r="F51" s="88"/>
      <c r="G51" s="88"/>
    </row>
    <row r="52" spans="1:7" s="193" customFormat="1">
      <c r="A52" s="88"/>
      <c r="B52" s="54"/>
      <c r="C52" s="54"/>
      <c r="D52" s="54"/>
      <c r="E52" s="88"/>
      <c r="F52" s="88"/>
      <c r="G52" s="88"/>
    </row>
    <row r="53" spans="1:7" s="193" customFormat="1">
      <c r="A53" s="88"/>
      <c r="B53" s="54"/>
      <c r="C53" s="54"/>
      <c r="D53" s="54"/>
      <c r="E53" s="88"/>
      <c r="F53" s="88"/>
      <c r="G53" s="88"/>
    </row>
    <row r="54" spans="1:7" s="193" customFormat="1">
      <c r="A54" s="88"/>
      <c r="B54" s="54"/>
      <c r="C54" s="54"/>
      <c r="D54" s="54"/>
      <c r="E54" s="88"/>
      <c r="F54" s="88"/>
      <c r="G54" s="88"/>
    </row>
    <row r="55" spans="1:7" s="193" customFormat="1">
      <c r="A55" s="88"/>
      <c r="B55" s="54"/>
      <c r="C55" s="54"/>
      <c r="D55" s="54"/>
      <c r="E55" s="88"/>
      <c r="F55" s="88"/>
      <c r="G55" s="88"/>
    </row>
    <row r="56" spans="1:7" s="193" customFormat="1">
      <c r="A56" s="88"/>
      <c r="B56" s="54"/>
      <c r="C56" s="54"/>
      <c r="D56" s="54"/>
      <c r="E56" s="88"/>
      <c r="F56" s="88"/>
      <c r="G56" s="88"/>
    </row>
    <row r="57" spans="1:7" s="193" customFormat="1">
      <c r="A57" s="88"/>
      <c r="B57" s="54"/>
      <c r="C57" s="54"/>
      <c r="D57" s="54"/>
      <c r="E57" s="88"/>
      <c r="F57" s="88"/>
      <c r="G57" s="88"/>
    </row>
    <row r="58" spans="1:7" s="193" customFormat="1">
      <c r="A58" s="88"/>
      <c r="B58" s="54"/>
      <c r="C58" s="54"/>
      <c r="D58" s="54"/>
      <c r="E58" s="88"/>
      <c r="F58" s="88"/>
      <c r="G58" s="88"/>
    </row>
    <row r="59" spans="1:7" s="193" customFormat="1">
      <c r="A59" s="88"/>
      <c r="B59" s="54"/>
      <c r="C59" s="54"/>
      <c r="D59" s="54"/>
      <c r="E59" s="88"/>
      <c r="F59" s="88"/>
      <c r="G59" s="88"/>
    </row>
    <row r="60" spans="1:7" s="193" customFormat="1">
      <c r="A60" s="88"/>
      <c r="B60" s="54"/>
      <c r="C60" s="54"/>
      <c r="D60" s="54"/>
      <c r="E60" s="88"/>
      <c r="F60" s="88"/>
      <c r="G60" s="88"/>
    </row>
    <row r="61" spans="1:7" s="193" customFormat="1">
      <c r="A61" s="88"/>
      <c r="B61" s="54"/>
      <c r="C61" s="54"/>
      <c r="D61" s="54"/>
      <c r="E61" s="88"/>
      <c r="F61" s="88"/>
      <c r="G61" s="88"/>
    </row>
    <row r="62" spans="1:7" s="193" customFormat="1">
      <c r="A62" s="88"/>
      <c r="B62" s="54"/>
      <c r="C62" s="54"/>
      <c r="D62" s="54"/>
      <c r="E62" s="88"/>
      <c r="F62" s="88"/>
      <c r="G62" s="88"/>
    </row>
    <row r="63" spans="1:7" s="193" customFormat="1">
      <c r="A63" s="88"/>
      <c r="B63" s="54"/>
      <c r="C63" s="54"/>
      <c r="D63" s="54"/>
      <c r="E63" s="88"/>
      <c r="F63" s="88"/>
      <c r="G63" s="88"/>
    </row>
    <row r="64" spans="1:7" s="193" customFormat="1">
      <c r="A64" s="88"/>
      <c r="B64" s="54"/>
      <c r="C64" s="54"/>
      <c r="D64" s="54"/>
      <c r="E64" s="88"/>
      <c r="F64" s="88"/>
      <c r="G64" s="88"/>
    </row>
    <row r="65" spans="1:7" s="193" customFormat="1">
      <c r="A65" s="88"/>
      <c r="B65" s="54"/>
      <c r="C65" s="54"/>
      <c r="D65" s="54"/>
      <c r="E65" s="88"/>
      <c r="F65" s="88"/>
      <c r="G65" s="88"/>
    </row>
    <row r="66" spans="1:7" s="193" customFormat="1">
      <c r="A66" s="88"/>
      <c r="B66" s="54"/>
      <c r="C66" s="54"/>
      <c r="D66" s="54"/>
      <c r="E66" s="88"/>
      <c r="F66" s="88"/>
      <c r="G66" s="88"/>
    </row>
    <row r="67" spans="1:7" s="193" customFormat="1">
      <c r="A67" s="88"/>
      <c r="B67" s="54"/>
      <c r="C67" s="54"/>
      <c r="D67" s="54"/>
      <c r="E67" s="88"/>
      <c r="F67" s="88"/>
      <c r="G67" s="88"/>
    </row>
    <row r="68" spans="1:7" s="193" customFormat="1">
      <c r="A68" s="88"/>
      <c r="B68" s="54"/>
      <c r="C68" s="54"/>
      <c r="D68" s="54"/>
      <c r="E68" s="88"/>
      <c r="F68" s="88"/>
      <c r="G68" s="88"/>
    </row>
    <row r="69" spans="1:7" s="193" customFormat="1">
      <c r="A69" s="88"/>
      <c r="B69" s="54"/>
      <c r="C69" s="54"/>
      <c r="D69" s="54"/>
      <c r="E69" s="88"/>
      <c r="F69" s="88"/>
      <c r="G69" s="88"/>
    </row>
    <row r="70" spans="1:7" s="193" customFormat="1">
      <c r="A70" s="88"/>
      <c r="B70" s="54"/>
      <c r="C70" s="54"/>
      <c r="D70" s="54"/>
      <c r="E70" s="88"/>
      <c r="F70" s="88"/>
      <c r="G70" s="88"/>
    </row>
    <row r="71" spans="1:7" s="193" customFormat="1">
      <c r="A71" s="88"/>
      <c r="B71" s="54"/>
      <c r="C71" s="54"/>
      <c r="D71" s="54"/>
      <c r="E71" s="88"/>
      <c r="F71" s="88"/>
      <c r="G71" s="88"/>
    </row>
    <row r="72" spans="1:7" s="193" customFormat="1">
      <c r="A72" s="88"/>
      <c r="B72" s="54"/>
      <c r="C72" s="54"/>
      <c r="D72" s="54"/>
      <c r="E72" s="88"/>
      <c r="F72" s="88"/>
      <c r="G72" s="88"/>
    </row>
    <row r="73" spans="1:7" s="193" customFormat="1">
      <c r="A73" s="88"/>
      <c r="B73" s="54"/>
      <c r="C73" s="54"/>
      <c r="D73" s="54"/>
      <c r="E73" s="88"/>
      <c r="F73" s="88"/>
      <c r="G73" s="88"/>
    </row>
    <row r="74" spans="1:7" s="193" customFormat="1">
      <c r="A74" s="88"/>
      <c r="B74" s="54"/>
      <c r="C74" s="54"/>
      <c r="D74" s="54"/>
      <c r="E74" s="88"/>
      <c r="F74" s="88"/>
      <c r="G74" s="88"/>
    </row>
    <row r="75" spans="1:7" s="193" customFormat="1">
      <c r="A75" s="88"/>
      <c r="B75" s="54"/>
      <c r="C75" s="54"/>
      <c r="D75" s="54"/>
      <c r="E75" s="88"/>
      <c r="F75" s="88"/>
      <c r="G75" s="88"/>
    </row>
    <row r="76" spans="1:7" s="193" customFormat="1">
      <c r="A76" s="88"/>
      <c r="B76" s="54"/>
      <c r="C76" s="54"/>
      <c r="D76" s="54"/>
      <c r="E76" s="88"/>
      <c r="F76" s="88"/>
      <c r="G76" s="88"/>
    </row>
    <row r="77" spans="1:7" s="193" customFormat="1">
      <c r="A77" s="88"/>
      <c r="B77" s="54"/>
      <c r="C77" s="54"/>
      <c r="D77" s="54"/>
      <c r="E77" s="88"/>
      <c r="F77" s="88"/>
      <c r="G77" s="88"/>
    </row>
    <row r="78" spans="1:7" s="193" customFormat="1">
      <c r="A78" s="88"/>
      <c r="B78" s="54"/>
      <c r="C78" s="54"/>
      <c r="D78" s="54"/>
      <c r="E78" s="88"/>
      <c r="F78" s="88"/>
      <c r="G78" s="88"/>
    </row>
    <row r="79" spans="1:7" s="193" customFormat="1">
      <c r="A79" s="88"/>
      <c r="B79" s="54"/>
      <c r="C79" s="54"/>
      <c r="D79" s="54"/>
      <c r="E79" s="88"/>
      <c r="F79" s="88"/>
      <c r="G79" s="88"/>
    </row>
    <row r="80" spans="1:7" s="193" customFormat="1">
      <c r="A80" s="88"/>
      <c r="B80" s="54"/>
      <c r="C80" s="54"/>
      <c r="D80" s="54"/>
      <c r="E80" s="88"/>
      <c r="F80" s="88"/>
      <c r="G80" s="88"/>
    </row>
    <row r="81" spans="1:7" s="193" customFormat="1">
      <c r="A81" s="88"/>
      <c r="B81" s="54"/>
      <c r="C81" s="54"/>
      <c r="D81" s="54"/>
      <c r="E81" s="88"/>
      <c r="F81" s="88"/>
      <c r="G81" s="88"/>
    </row>
    <row r="82" spans="1:7" s="193" customFormat="1">
      <c r="A82" s="88"/>
      <c r="B82" s="54"/>
      <c r="C82" s="54"/>
      <c r="D82" s="54"/>
      <c r="E82" s="88"/>
      <c r="F82" s="88"/>
      <c r="G82" s="88"/>
    </row>
    <row r="83" spans="1:7" s="193" customFormat="1">
      <c r="A83" s="88"/>
      <c r="B83" s="54"/>
      <c r="C83" s="54"/>
      <c r="D83" s="54"/>
      <c r="E83" s="88"/>
      <c r="F83" s="88"/>
      <c r="G83" s="88"/>
    </row>
    <row r="84" spans="1:7" s="193" customFormat="1">
      <c r="A84" s="88"/>
      <c r="B84" s="54"/>
      <c r="C84" s="54"/>
      <c r="D84" s="54"/>
      <c r="E84" s="88"/>
      <c r="F84" s="88"/>
      <c r="G84" s="88"/>
    </row>
    <row r="85" spans="1:7" s="193" customFormat="1">
      <c r="A85" s="88"/>
      <c r="B85" s="54"/>
      <c r="C85" s="54"/>
      <c r="D85" s="54"/>
      <c r="E85" s="88"/>
      <c r="F85" s="88"/>
      <c r="G85" s="88"/>
    </row>
    <row r="86" spans="1:7" s="193" customFormat="1">
      <c r="A86" s="88"/>
      <c r="B86" s="54"/>
      <c r="C86" s="54"/>
      <c r="D86" s="54"/>
      <c r="E86" s="88"/>
      <c r="F86" s="88"/>
      <c r="G86" s="88"/>
    </row>
    <row r="87" spans="1:7" s="193" customFormat="1">
      <c r="A87" s="88"/>
      <c r="B87" s="54"/>
      <c r="C87" s="54"/>
      <c r="D87" s="54"/>
      <c r="E87" s="88"/>
      <c r="F87" s="88"/>
      <c r="G87" s="88"/>
    </row>
    <row r="88" spans="1:7" s="193" customFormat="1">
      <c r="A88" s="88"/>
      <c r="B88" s="54"/>
      <c r="C88" s="54"/>
      <c r="D88" s="54"/>
      <c r="E88" s="88"/>
      <c r="F88" s="88"/>
      <c r="G88" s="88"/>
    </row>
    <row r="89" spans="1:7" s="193" customFormat="1">
      <c r="A89" s="88"/>
      <c r="B89" s="54"/>
      <c r="C89" s="54"/>
      <c r="D89" s="54"/>
      <c r="E89" s="88"/>
      <c r="F89" s="88"/>
      <c r="G89" s="88"/>
    </row>
    <row r="90" spans="1:7" s="193" customFormat="1">
      <c r="A90" s="88"/>
      <c r="B90" s="54"/>
      <c r="C90" s="54"/>
      <c r="D90" s="54"/>
      <c r="E90" s="88"/>
      <c r="F90" s="88"/>
      <c r="G90" s="88"/>
    </row>
    <row r="91" spans="1:7" s="193" customFormat="1">
      <c r="A91" s="88"/>
      <c r="B91" s="54"/>
      <c r="C91" s="54"/>
      <c r="D91" s="54"/>
      <c r="E91" s="88"/>
      <c r="F91" s="88"/>
      <c r="G91" s="88"/>
    </row>
    <row r="92" spans="1:7" s="193" customFormat="1">
      <c r="A92" s="88"/>
      <c r="B92" s="54"/>
      <c r="C92" s="54"/>
      <c r="D92" s="54"/>
      <c r="E92" s="88"/>
      <c r="F92" s="88"/>
      <c r="G92" s="88"/>
    </row>
    <row r="93" spans="1:7" s="193" customFormat="1">
      <c r="A93" s="88"/>
      <c r="B93" s="54"/>
      <c r="C93" s="54"/>
      <c r="D93" s="54"/>
      <c r="E93" s="88"/>
      <c r="F93" s="88"/>
      <c r="G93" s="88"/>
    </row>
    <row r="94" spans="1:7" s="193" customFormat="1">
      <c r="A94" s="88"/>
      <c r="B94" s="54"/>
      <c r="C94" s="54"/>
      <c r="D94" s="54"/>
      <c r="E94" s="88"/>
      <c r="F94" s="88"/>
      <c r="G94" s="88"/>
    </row>
    <row r="95" spans="1:7" s="193" customFormat="1">
      <c r="A95" s="88"/>
      <c r="B95" s="54"/>
      <c r="C95" s="54"/>
      <c r="D95" s="54"/>
      <c r="E95" s="88"/>
      <c r="F95" s="88"/>
      <c r="G95" s="88"/>
    </row>
    <row r="96" spans="1:7" s="193" customFormat="1">
      <c r="A96" s="88"/>
      <c r="B96" s="54"/>
      <c r="C96" s="54"/>
      <c r="D96" s="54"/>
      <c r="E96" s="88"/>
      <c r="F96" s="88"/>
      <c r="G96" s="88"/>
    </row>
    <row r="97" spans="1:7" s="193" customFormat="1">
      <c r="A97" s="88"/>
      <c r="B97" s="54"/>
      <c r="C97" s="54"/>
      <c r="D97" s="54"/>
      <c r="E97" s="88"/>
      <c r="F97" s="88"/>
      <c r="G97" s="88"/>
    </row>
    <row r="98" spans="1:7" s="193" customFormat="1">
      <c r="A98" s="88"/>
      <c r="B98" s="54"/>
      <c r="C98" s="54"/>
      <c r="D98" s="54"/>
      <c r="E98" s="88"/>
      <c r="F98" s="88"/>
      <c r="G98" s="88"/>
    </row>
    <row r="99" spans="1:7" s="193" customFormat="1">
      <c r="A99" s="88"/>
      <c r="B99" s="54"/>
      <c r="C99" s="54"/>
      <c r="D99" s="54"/>
      <c r="E99" s="88"/>
      <c r="F99" s="88"/>
      <c r="G99" s="88"/>
    </row>
    <row r="100" spans="1:7" s="193" customFormat="1">
      <c r="A100" s="88"/>
      <c r="B100" s="54"/>
      <c r="C100" s="54"/>
      <c r="D100" s="54"/>
      <c r="E100" s="88"/>
      <c r="F100" s="88"/>
      <c r="G100" s="88"/>
    </row>
    <row r="101" spans="1:7" s="193" customFormat="1">
      <c r="A101" s="88"/>
      <c r="B101" s="54"/>
      <c r="C101" s="54"/>
      <c r="D101" s="54"/>
      <c r="E101" s="88"/>
      <c r="F101" s="88"/>
      <c r="G101" s="88"/>
    </row>
    <row r="102" spans="1:7" s="193" customFormat="1">
      <c r="A102" s="88"/>
      <c r="B102" s="54"/>
      <c r="C102" s="54"/>
      <c r="D102" s="54"/>
      <c r="E102" s="88"/>
      <c r="F102" s="88"/>
      <c r="G102" s="88"/>
    </row>
    <row r="103" spans="1:7" s="193" customFormat="1">
      <c r="A103" s="88"/>
      <c r="B103" s="54"/>
      <c r="C103" s="54"/>
      <c r="D103" s="54"/>
      <c r="E103" s="88"/>
      <c r="F103" s="88"/>
      <c r="G103" s="88"/>
    </row>
    <row r="104" spans="1:7" s="193" customFormat="1">
      <c r="A104" s="88"/>
      <c r="B104" s="54"/>
      <c r="C104" s="54"/>
      <c r="D104" s="54"/>
      <c r="E104" s="88"/>
      <c r="F104" s="88"/>
      <c r="G104" s="88"/>
    </row>
    <row r="105" spans="1:7" s="193" customFormat="1">
      <c r="A105" s="88"/>
      <c r="B105" s="54"/>
      <c r="C105" s="54"/>
      <c r="D105" s="54"/>
      <c r="E105" s="88"/>
      <c r="F105" s="88"/>
      <c r="G105" s="88"/>
    </row>
    <row r="106" spans="1:7" s="193" customFormat="1">
      <c r="A106" s="88"/>
      <c r="B106" s="54"/>
      <c r="C106" s="54"/>
      <c r="D106" s="54"/>
      <c r="E106" s="88"/>
      <c r="F106" s="88"/>
      <c r="G106" s="88"/>
    </row>
    <row r="107" spans="1:7" s="193" customFormat="1">
      <c r="A107" s="88"/>
      <c r="B107" s="54"/>
      <c r="C107" s="54"/>
      <c r="D107" s="54"/>
      <c r="E107" s="88"/>
      <c r="F107" s="88"/>
      <c r="G107" s="88"/>
    </row>
    <row r="108" spans="1:7" s="193" customFormat="1">
      <c r="A108" s="88"/>
      <c r="B108" s="54"/>
      <c r="C108" s="54"/>
      <c r="D108" s="54"/>
      <c r="E108" s="88"/>
      <c r="F108" s="88"/>
      <c r="G108" s="88"/>
    </row>
    <row r="109" spans="1:7" s="193" customFormat="1">
      <c r="A109" s="88"/>
      <c r="B109" s="54"/>
      <c r="C109" s="54"/>
      <c r="D109" s="54"/>
      <c r="E109" s="88"/>
      <c r="F109" s="88"/>
      <c r="G109" s="88"/>
    </row>
    <row r="110" spans="1:7" s="193" customFormat="1">
      <c r="A110" s="88"/>
      <c r="B110" s="54"/>
      <c r="C110" s="54"/>
      <c r="D110" s="54"/>
      <c r="E110" s="88"/>
      <c r="F110" s="88"/>
      <c r="G110" s="88"/>
    </row>
    <row r="111" spans="1:7" s="193" customFormat="1">
      <c r="A111" s="88"/>
      <c r="B111" s="54"/>
      <c r="C111" s="54"/>
      <c r="D111" s="54"/>
      <c r="E111" s="88"/>
      <c r="F111" s="88"/>
      <c r="G111" s="88"/>
    </row>
    <row r="112" spans="1:7" s="193" customFormat="1">
      <c r="A112" s="88"/>
      <c r="B112" s="54"/>
      <c r="C112" s="54"/>
      <c r="D112" s="54"/>
      <c r="E112" s="88"/>
      <c r="F112" s="88"/>
      <c r="G112" s="88"/>
    </row>
    <row r="113" spans="1:7" s="193" customFormat="1">
      <c r="A113" s="88"/>
      <c r="B113" s="54"/>
      <c r="C113" s="54"/>
      <c r="D113" s="54"/>
      <c r="E113" s="88"/>
      <c r="F113" s="88"/>
      <c r="G113" s="88"/>
    </row>
    <row r="114" spans="1:7" s="193" customFormat="1">
      <c r="A114" s="88"/>
      <c r="B114" s="54"/>
      <c r="C114" s="54"/>
      <c r="D114" s="54"/>
      <c r="E114" s="88"/>
      <c r="F114" s="88"/>
      <c r="G114" s="88"/>
    </row>
    <row r="115" spans="1:7" s="193" customFormat="1">
      <c r="A115" s="88"/>
      <c r="B115" s="54"/>
      <c r="C115" s="54"/>
      <c r="D115" s="54"/>
      <c r="E115" s="88"/>
      <c r="F115" s="88"/>
      <c r="G115" s="88"/>
    </row>
    <row r="116" spans="1:7" s="193" customFormat="1">
      <c r="A116" s="88"/>
      <c r="B116" s="54"/>
      <c r="C116" s="54"/>
      <c r="D116" s="54"/>
      <c r="E116" s="88"/>
      <c r="F116" s="88"/>
      <c r="G116" s="88"/>
    </row>
    <row r="117" spans="1:7" s="193" customFormat="1">
      <c r="A117" s="88"/>
      <c r="B117" s="54"/>
      <c r="C117" s="54"/>
      <c r="D117" s="54"/>
      <c r="E117" s="88"/>
      <c r="F117" s="88"/>
      <c r="G117" s="88"/>
    </row>
    <row r="118" spans="1:7" s="193" customFormat="1">
      <c r="A118" s="88"/>
      <c r="B118" s="54"/>
      <c r="C118" s="54"/>
      <c r="D118" s="54"/>
      <c r="E118" s="88"/>
      <c r="F118" s="88"/>
      <c r="G118" s="88"/>
    </row>
    <row r="119" spans="1:7" s="193" customFormat="1">
      <c r="A119" s="88"/>
      <c r="B119" s="54"/>
      <c r="C119" s="54"/>
      <c r="D119" s="54"/>
      <c r="E119" s="88"/>
      <c r="F119" s="88"/>
      <c r="G119" s="88"/>
    </row>
    <row r="120" spans="1:7" s="193" customFormat="1">
      <c r="A120" s="88"/>
      <c r="B120" s="54"/>
      <c r="C120" s="54"/>
      <c r="D120" s="54"/>
      <c r="E120" s="88"/>
      <c r="F120" s="88"/>
      <c r="G120" s="88"/>
    </row>
    <row r="121" spans="1:7" s="193" customFormat="1">
      <c r="A121" s="88"/>
      <c r="B121" s="54"/>
      <c r="C121" s="54"/>
      <c r="D121" s="54"/>
      <c r="E121" s="88"/>
      <c r="F121" s="88"/>
      <c r="G121" s="88"/>
    </row>
    <row r="122" spans="1:7" s="193" customFormat="1">
      <c r="A122" s="88"/>
      <c r="B122" s="54"/>
      <c r="C122" s="54"/>
      <c r="D122" s="54"/>
      <c r="E122" s="88"/>
      <c r="F122" s="88"/>
      <c r="G122" s="88"/>
    </row>
    <row r="123" spans="1:7" s="193" customFormat="1">
      <c r="A123" s="88"/>
      <c r="B123" s="54"/>
      <c r="C123" s="54"/>
      <c r="D123" s="54"/>
      <c r="E123" s="88"/>
      <c r="F123" s="88"/>
      <c r="G123" s="88"/>
    </row>
    <row r="124" spans="1:7" s="193" customFormat="1">
      <c r="A124" s="88"/>
      <c r="B124" s="54"/>
      <c r="C124" s="54"/>
      <c r="D124" s="54"/>
      <c r="E124" s="88"/>
      <c r="F124" s="88"/>
      <c r="G124" s="88"/>
    </row>
    <row r="125" spans="1:7" s="193" customFormat="1">
      <c r="A125" s="88"/>
      <c r="B125" s="54"/>
      <c r="C125" s="54"/>
      <c r="D125" s="54"/>
      <c r="E125" s="88"/>
      <c r="F125" s="88"/>
      <c r="G125" s="88"/>
    </row>
    <row r="126" spans="1:7" s="193" customFormat="1">
      <c r="A126" s="88"/>
      <c r="B126" s="54"/>
      <c r="C126" s="54"/>
      <c r="D126" s="54"/>
      <c r="E126" s="88"/>
      <c r="F126" s="88"/>
      <c r="G126" s="88"/>
    </row>
    <row r="127" spans="1:7" s="193" customFormat="1">
      <c r="A127" s="88"/>
      <c r="B127" s="54"/>
      <c r="C127" s="54"/>
      <c r="D127" s="54"/>
      <c r="E127" s="88"/>
      <c r="F127" s="88"/>
      <c r="G127" s="88"/>
    </row>
    <row r="128" spans="1:7" s="193" customFormat="1">
      <c r="A128" s="88"/>
      <c r="B128" s="54"/>
      <c r="C128" s="54"/>
      <c r="D128" s="54"/>
      <c r="E128" s="88"/>
      <c r="F128" s="88"/>
      <c r="G128" s="88"/>
    </row>
    <row r="129" spans="1:11" s="193" customFormat="1">
      <c r="A129" s="88"/>
      <c r="B129" s="54"/>
      <c r="C129" s="54"/>
      <c r="D129" s="54"/>
      <c r="E129" s="88"/>
      <c r="F129" s="88"/>
      <c r="G129" s="88"/>
    </row>
    <row r="130" spans="1:11" s="193" customFormat="1">
      <c r="A130" s="88"/>
      <c r="B130" s="54"/>
      <c r="C130" s="54"/>
      <c r="D130" s="54"/>
      <c r="E130" s="88"/>
      <c r="F130" s="88"/>
      <c r="G130" s="88"/>
    </row>
    <row r="131" spans="1:11" s="193" customFormat="1">
      <c r="A131" s="88"/>
      <c r="B131" s="54"/>
      <c r="C131" s="54"/>
      <c r="D131" s="54"/>
      <c r="E131" s="88"/>
      <c r="F131" s="88"/>
      <c r="G131" s="88"/>
    </row>
    <row r="132" spans="1:11" s="193" customFormat="1">
      <c r="A132" s="88"/>
      <c r="B132" s="54"/>
      <c r="C132" s="54"/>
      <c r="D132" s="54"/>
      <c r="E132" s="88"/>
      <c r="F132" s="88"/>
      <c r="G132" s="88"/>
    </row>
    <row r="133" spans="1:11" s="193" customFormat="1">
      <c r="A133" s="88"/>
      <c r="B133" s="54"/>
      <c r="C133" s="54"/>
      <c r="D133" s="54"/>
      <c r="E133" s="88"/>
      <c r="F133" s="88"/>
      <c r="G133" s="88"/>
    </row>
    <row r="134" spans="1:11" s="193" customFormat="1">
      <c r="A134" s="88"/>
      <c r="B134" s="54"/>
      <c r="C134" s="54"/>
      <c r="D134" s="54"/>
      <c r="E134" s="88"/>
      <c r="F134" s="88"/>
      <c r="G134" s="88"/>
    </row>
    <row r="135" spans="1:11" s="193" customFormat="1">
      <c r="A135" s="88"/>
      <c r="B135" s="54"/>
      <c r="C135" s="54"/>
      <c r="D135" s="54"/>
      <c r="E135" s="88"/>
      <c r="F135" s="88"/>
      <c r="G135" s="88"/>
    </row>
    <row r="136" spans="1:11" s="193" customFormat="1">
      <c r="A136" s="88"/>
      <c r="B136" s="54"/>
      <c r="C136" s="54"/>
      <c r="D136" s="54"/>
      <c r="E136" s="88"/>
      <c r="F136" s="88"/>
      <c r="G136" s="88"/>
    </row>
    <row r="137" spans="1:11" s="193" customFormat="1">
      <c r="A137" s="88"/>
      <c r="B137" s="54"/>
      <c r="C137" s="54"/>
      <c r="D137" s="54"/>
      <c r="E137" s="88"/>
      <c r="F137" s="88"/>
      <c r="G137" s="88"/>
    </row>
    <row r="138" spans="1:11" s="193" customFormat="1">
      <c r="A138" s="88"/>
      <c r="B138" s="54"/>
      <c r="C138" s="54"/>
      <c r="D138" s="54"/>
      <c r="E138" s="88"/>
      <c r="F138" s="88"/>
      <c r="G138" s="88"/>
    </row>
    <row r="139" spans="1:11" s="193" customFormat="1">
      <c r="A139" s="88"/>
      <c r="B139" s="54"/>
      <c r="C139" s="54"/>
      <c r="D139" s="54"/>
      <c r="E139" s="88"/>
      <c r="F139" s="88"/>
      <c r="G139" s="88"/>
    </row>
    <row r="140" spans="1:11" s="193" customFormat="1">
      <c r="A140" s="88"/>
      <c r="B140" s="54"/>
      <c r="C140" s="54"/>
      <c r="D140" s="54"/>
      <c r="E140" s="88"/>
      <c r="F140" s="88"/>
      <c r="G140" s="88"/>
    </row>
    <row r="141" spans="1:11" s="193" customFormat="1">
      <c r="A141" s="88"/>
      <c r="B141" s="54"/>
      <c r="C141" s="54"/>
      <c r="D141" s="54"/>
      <c r="E141" s="88"/>
      <c r="F141" s="88"/>
      <c r="G141" s="88"/>
    </row>
    <row r="142" spans="1:11" s="193" customFormat="1">
      <c r="A142" s="88"/>
      <c r="B142" s="54"/>
      <c r="C142" s="54"/>
      <c r="D142" s="54"/>
      <c r="E142" s="88"/>
      <c r="F142" s="88"/>
      <c r="G142" s="88"/>
    </row>
    <row r="143" spans="1:11">
      <c r="H143" s="104"/>
      <c r="I143" s="104"/>
      <c r="J143" s="104"/>
      <c r="K143" s="104"/>
    </row>
    <row r="144" spans="1:11">
      <c r="H144" s="104"/>
      <c r="I144" s="104"/>
      <c r="J144" s="104"/>
      <c r="K144" s="104"/>
    </row>
    <row r="145" spans="8:11">
      <c r="H145" s="104"/>
      <c r="I145" s="104"/>
      <c r="J145" s="104"/>
      <c r="K145" s="104"/>
    </row>
    <row r="146" spans="8:11">
      <c r="H146" s="104"/>
      <c r="I146" s="104"/>
      <c r="J146" s="104"/>
      <c r="K146" s="104"/>
    </row>
    <row r="147" spans="8:11">
      <c r="H147" s="104"/>
      <c r="I147" s="104"/>
      <c r="J147" s="104"/>
      <c r="K147" s="104"/>
    </row>
    <row r="148" spans="8:11">
      <c r="H148" s="104"/>
      <c r="I148" s="104"/>
      <c r="J148" s="104"/>
      <c r="K148" s="104"/>
    </row>
    <row r="149" spans="8:11">
      <c r="H149" s="104"/>
      <c r="I149" s="104"/>
      <c r="J149" s="104"/>
      <c r="K149" s="104"/>
    </row>
    <row r="150" spans="8:11">
      <c r="H150" s="104"/>
      <c r="I150" s="104"/>
      <c r="J150" s="104"/>
      <c r="K150" s="104"/>
    </row>
    <row r="151" spans="8:11">
      <c r="H151" s="104"/>
      <c r="I151" s="104"/>
      <c r="J151" s="104"/>
      <c r="K151" s="104"/>
    </row>
    <row r="152" spans="8:11">
      <c r="H152" s="104"/>
      <c r="I152" s="104"/>
      <c r="J152" s="104"/>
      <c r="K152" s="104"/>
    </row>
    <row r="153" spans="8:11">
      <c r="H153" s="104"/>
      <c r="I153" s="104"/>
      <c r="J153" s="104"/>
      <c r="K153" s="104"/>
    </row>
    <row r="154" spans="8:11">
      <c r="H154" s="104"/>
      <c r="I154" s="104"/>
      <c r="J154" s="104"/>
      <c r="K154" s="104"/>
    </row>
    <row r="155" spans="8:11">
      <c r="H155" s="104"/>
      <c r="I155" s="104"/>
      <c r="J155" s="104"/>
      <c r="K155" s="104"/>
    </row>
    <row r="156" spans="8:11">
      <c r="H156" s="104"/>
      <c r="I156" s="104"/>
      <c r="J156" s="104"/>
      <c r="K156" s="104"/>
    </row>
    <row r="157" spans="8:11">
      <c r="H157" s="104"/>
      <c r="I157" s="104"/>
      <c r="J157" s="104"/>
      <c r="K157" s="104"/>
    </row>
    <row r="158" spans="8:11">
      <c r="H158" s="104"/>
      <c r="I158" s="104"/>
      <c r="J158" s="104"/>
      <c r="K158" s="104"/>
    </row>
    <row r="159" spans="8:11">
      <c r="H159" s="104"/>
      <c r="I159" s="104"/>
      <c r="J159" s="104"/>
      <c r="K159" s="104"/>
    </row>
    <row r="160" spans="8:11">
      <c r="H160" s="104"/>
      <c r="I160" s="104"/>
      <c r="J160" s="104"/>
      <c r="K160" s="104"/>
    </row>
    <row r="161" spans="8:11">
      <c r="H161" s="104"/>
      <c r="I161" s="104"/>
      <c r="J161" s="104"/>
      <c r="K161" s="104"/>
    </row>
    <row r="162" spans="8:11">
      <c r="H162" s="104"/>
      <c r="I162" s="104"/>
      <c r="J162" s="104"/>
      <c r="K162" s="104"/>
    </row>
    <row r="163" spans="8:11">
      <c r="H163" s="104"/>
      <c r="I163" s="104"/>
      <c r="J163" s="104"/>
      <c r="K163" s="104"/>
    </row>
    <row r="164" spans="8:11">
      <c r="H164" s="104"/>
      <c r="I164" s="104"/>
      <c r="J164" s="104"/>
      <c r="K164" s="104"/>
    </row>
    <row r="165" spans="8:11">
      <c r="H165" s="104"/>
      <c r="I165" s="104"/>
      <c r="J165" s="104"/>
      <c r="K165" s="104"/>
    </row>
    <row r="188" spans="8:11">
      <c r="H188" s="14"/>
      <c r="I188" s="14"/>
      <c r="J188" s="70"/>
      <c r="K188" s="70"/>
    </row>
    <row r="189" spans="8:11">
      <c r="H189" s="14"/>
      <c r="I189" s="14"/>
      <c r="J189" s="70"/>
      <c r="K189" s="70"/>
    </row>
    <row r="190" spans="8:11">
      <c r="H190" s="94"/>
      <c r="I190" s="95"/>
      <c r="J190" s="96"/>
      <c r="K190" s="96"/>
    </row>
    <row r="191" spans="8:11">
      <c r="H191" s="94"/>
      <c r="I191" s="65"/>
      <c r="J191" s="97"/>
      <c r="K191" s="97"/>
    </row>
    <row r="192" spans="8:11">
      <c r="I192" s="65"/>
      <c r="J192" s="97"/>
      <c r="K192" s="97"/>
    </row>
    <row r="193" spans="8:11">
      <c r="H193" s="94"/>
      <c r="I193" s="65"/>
      <c r="J193" s="97"/>
      <c r="K193" s="97"/>
    </row>
    <row r="194" spans="8:11">
      <c r="I194" s="65"/>
      <c r="J194" s="97"/>
      <c r="K194" s="97"/>
    </row>
    <row r="195" spans="8:11">
      <c r="I195" s="65"/>
      <c r="J195" s="97"/>
      <c r="K195" s="97"/>
    </row>
    <row r="196" spans="8:11">
      <c r="I196" s="65"/>
      <c r="J196" s="97"/>
      <c r="K196" s="97"/>
    </row>
    <row r="197" spans="8:11">
      <c r="I197" s="65"/>
      <c r="J197" s="97"/>
      <c r="K197" s="97"/>
    </row>
    <row r="198" spans="8:11">
      <c r="I198" s="65"/>
      <c r="J198" s="97"/>
      <c r="K198" s="97"/>
    </row>
  </sheetData>
  <mergeCells count="50">
    <mergeCell ref="F26:F27"/>
    <mergeCell ref="G26:G27"/>
    <mergeCell ref="M26:M27"/>
    <mergeCell ref="N26:N27"/>
    <mergeCell ref="F24:F25"/>
    <mergeCell ref="G24:G25"/>
    <mergeCell ref="M24:M25"/>
    <mergeCell ref="N24:N25"/>
    <mergeCell ref="F22:F23"/>
    <mergeCell ref="G22:G23"/>
    <mergeCell ref="M22:M23"/>
    <mergeCell ref="N22:N23"/>
    <mergeCell ref="F20:F21"/>
    <mergeCell ref="G20:G21"/>
    <mergeCell ref="M20:M21"/>
    <mergeCell ref="N20:N21"/>
    <mergeCell ref="F18:F19"/>
    <mergeCell ref="G18:G19"/>
    <mergeCell ref="M18:M19"/>
    <mergeCell ref="N18:N19"/>
    <mergeCell ref="F16:F17"/>
    <mergeCell ref="G16:G17"/>
    <mergeCell ref="M16:M17"/>
    <mergeCell ref="N16:N17"/>
    <mergeCell ref="F14:F15"/>
    <mergeCell ref="G14:G15"/>
    <mergeCell ref="M14:M15"/>
    <mergeCell ref="N14:N15"/>
    <mergeCell ref="F12:F13"/>
    <mergeCell ref="G12:G13"/>
    <mergeCell ref="M12:M13"/>
    <mergeCell ref="N12:N13"/>
    <mergeCell ref="F10:F11"/>
    <mergeCell ref="G10:G11"/>
    <mergeCell ref="M10:M11"/>
    <mergeCell ref="N10:N11"/>
    <mergeCell ref="F8:F9"/>
    <mergeCell ref="G8:G9"/>
    <mergeCell ref="M8:M9"/>
    <mergeCell ref="N8:N9"/>
    <mergeCell ref="B2:J2"/>
    <mergeCell ref="F6:F7"/>
    <mergeCell ref="G6:G7"/>
    <mergeCell ref="M6:M7"/>
    <mergeCell ref="N6:N7"/>
    <mergeCell ref="N2:O2"/>
    <mergeCell ref="F4:F5"/>
    <mergeCell ref="G4:G5"/>
    <mergeCell ref="M4:M5"/>
    <mergeCell ref="N4:N5"/>
  </mergeCells>
  <phoneticPr fontId="1"/>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AC956-76AE-4E5A-BF91-A562305B836F}">
  <sheetPr>
    <tabColor rgb="FF92D050"/>
  </sheetPr>
  <dimension ref="A1:AM148"/>
  <sheetViews>
    <sheetView workbookViewId="0">
      <selection activeCell="Q71" sqref="Q71:R71"/>
    </sheetView>
  </sheetViews>
  <sheetFormatPr defaultColWidth="9" defaultRowHeight="16.2"/>
  <cols>
    <col min="1" max="1" width="0.69921875" style="54" customWidth="1"/>
    <col min="2" max="5" width="7.59765625" style="54" customWidth="1"/>
    <col min="6" max="6" width="1.59765625" style="54" customWidth="1"/>
    <col min="7" max="7" width="5.59765625" style="54" customWidth="1"/>
    <col min="8" max="12" width="7.59765625" style="54" customWidth="1"/>
    <col min="13" max="13" width="7.59765625" style="104" customWidth="1"/>
    <col min="14" max="14" width="1.59765625" style="104" customWidth="1"/>
    <col min="15" max="21" width="7.59765625" style="104" customWidth="1"/>
    <col min="22" max="22" width="1.59765625" style="104" customWidth="1"/>
    <col min="23" max="25" width="7.59765625" style="104" customWidth="1"/>
    <col min="26" max="26" width="1.09765625" style="104" customWidth="1"/>
    <col min="27" max="29" width="7.59765625" style="104" customWidth="1"/>
    <col min="30" max="30" width="1.09765625" style="104" customWidth="1"/>
    <col min="31" max="34" width="7.59765625" style="104" customWidth="1"/>
    <col min="35" max="35" width="1.09765625" style="104" customWidth="1"/>
    <col min="36" max="39" width="7.59765625" style="104" customWidth="1"/>
    <col min="40" max="16384" width="9" style="104"/>
  </cols>
  <sheetData>
    <row r="1" spans="1:39" ht="6.75" customHeight="1" thickBot="1"/>
    <row r="2" spans="1:39" s="60" customFormat="1" ht="16.5" customHeight="1" thickBot="1">
      <c r="A2" s="54"/>
      <c r="B2" s="738" t="s">
        <v>580</v>
      </c>
      <c r="C2" s="739"/>
      <c r="D2" s="739"/>
      <c r="E2" s="740"/>
      <c r="H2" s="573" t="s">
        <v>293</v>
      </c>
      <c r="I2" s="573"/>
      <c r="J2" s="72">
        <f>IF(基本情報!G6="","",基本情報!G6)</f>
        <v>0</v>
      </c>
      <c r="K2" s="54" t="s">
        <v>7</v>
      </c>
    </row>
    <row r="3" spans="1:39">
      <c r="A3" s="52"/>
      <c r="B3" s="90" t="s">
        <v>315</v>
      </c>
      <c r="C3" s="90"/>
      <c r="D3" s="52"/>
      <c r="E3" s="52"/>
      <c r="F3" s="52"/>
      <c r="G3" s="57" t="s">
        <v>350</v>
      </c>
      <c r="H3" s="12"/>
      <c r="I3" s="12"/>
      <c r="J3" s="52"/>
      <c r="K3" s="89"/>
      <c r="L3" s="89"/>
      <c r="O3" s="57" t="s">
        <v>218</v>
      </c>
      <c r="P3" s="12"/>
      <c r="Q3" s="12"/>
      <c r="R3" s="52"/>
      <c r="S3" s="89"/>
      <c r="T3" s="89"/>
      <c r="W3" s="57" t="s">
        <v>350</v>
      </c>
      <c r="AA3" s="57" t="s">
        <v>218</v>
      </c>
      <c r="AE3" s="2" t="s">
        <v>414</v>
      </c>
      <c r="AF3" s="2"/>
      <c r="AJ3" s="2" t="s">
        <v>415</v>
      </c>
      <c r="AK3" s="2"/>
    </row>
    <row r="4" spans="1:39" s="193" customFormat="1">
      <c r="A4" s="192"/>
      <c r="B4" s="117" t="s">
        <v>162</v>
      </c>
      <c r="C4" s="117" t="s">
        <v>105</v>
      </c>
      <c r="D4" s="111" t="s">
        <v>152</v>
      </c>
      <c r="E4" s="112" t="s">
        <v>247</v>
      </c>
      <c r="F4" s="192"/>
      <c r="G4" s="770" t="s">
        <v>17</v>
      </c>
      <c r="H4" s="770" t="str">
        <f>IF(②③加減算!Q9="","",②③加減算!Q9)</f>
        <v/>
      </c>
      <c r="I4" s="73" t="s">
        <v>162</v>
      </c>
      <c r="J4" s="107" t="s">
        <v>105</v>
      </c>
      <c r="K4" s="158" t="s">
        <v>248</v>
      </c>
      <c r="L4" s="74" t="s">
        <v>247</v>
      </c>
      <c r="M4" s="102" t="s">
        <v>292</v>
      </c>
      <c r="O4" s="770" t="s">
        <v>17</v>
      </c>
      <c r="P4" s="770" t="str">
        <f>IF(②③加減算!Q9="","",②③加減算!Q9)</f>
        <v/>
      </c>
      <c r="Q4" s="73" t="s">
        <v>162</v>
      </c>
      <c r="R4" s="107" t="s">
        <v>105</v>
      </c>
      <c r="S4" s="158" t="s">
        <v>248</v>
      </c>
      <c r="T4" s="74" t="s">
        <v>247</v>
      </c>
      <c r="U4" s="102" t="s">
        <v>292</v>
      </c>
      <c r="W4" s="194" t="s">
        <v>204</v>
      </c>
      <c r="X4" s="161" t="s">
        <v>291</v>
      </c>
      <c r="Y4" s="103" t="s">
        <v>292</v>
      </c>
      <c r="AA4" s="194" t="s">
        <v>204</v>
      </c>
      <c r="AB4" s="161" t="s">
        <v>291</v>
      </c>
      <c r="AC4" s="103" t="s">
        <v>292</v>
      </c>
      <c r="AE4" s="195"/>
      <c r="AF4" s="29" t="s">
        <v>397</v>
      </c>
      <c r="AG4" s="29" t="s">
        <v>79</v>
      </c>
      <c r="AH4" s="29" t="s">
        <v>247</v>
      </c>
      <c r="AJ4" s="195"/>
      <c r="AK4" s="29" t="s">
        <v>397</v>
      </c>
      <c r="AL4" s="29" t="s">
        <v>79</v>
      </c>
      <c r="AM4" s="29" t="s">
        <v>247</v>
      </c>
    </row>
    <row r="5" spans="1:39" s="193" customFormat="1">
      <c r="A5" s="88"/>
      <c r="B5" s="64" t="s">
        <v>112</v>
      </c>
      <c r="C5" s="285" t="s">
        <v>535</v>
      </c>
      <c r="D5" s="240">
        <v>49760</v>
      </c>
      <c r="E5" s="240">
        <v>490</v>
      </c>
      <c r="F5" s="88"/>
      <c r="G5" s="770"/>
      <c r="H5" s="770"/>
      <c r="I5" s="64" t="str">
        <f>IF(基本情報!$C$4="","",基本情報!$C$4)</f>
        <v/>
      </c>
      <c r="J5" s="64" t="str">
        <f>利用定員!M35</f>
        <v/>
      </c>
      <c r="K5" s="116">
        <f>IFERROR(IF(H4="",0,DGET($A$4:$D$148,K4,I4:J5)),0)</f>
        <v>0</v>
      </c>
      <c r="L5" s="116">
        <f>IFERROR(IF(H4="",0,DGET($B$4:$E$148,L4,I4:J5)),0)</f>
        <v>0</v>
      </c>
      <c r="M5" s="190">
        <f>IFERROR(L5*$J$2,0)</f>
        <v>0</v>
      </c>
      <c r="O5" s="770"/>
      <c r="P5" s="770"/>
      <c r="Q5" s="64" t="str">
        <f>IF(基本情報!$C$4="","",基本情報!$C$4)</f>
        <v/>
      </c>
      <c r="R5" s="64" t="str">
        <f>利用定員!N35</f>
        <v/>
      </c>
      <c r="S5" s="116">
        <f>IFERROR(IF(P4="",0,DGET($B$4:$D$148,S4,Q4:R5)),0)</f>
        <v>0</v>
      </c>
      <c r="T5" s="116">
        <f>IFERROR(IF(P4="",0,DGET($B$4:$E$148,T4,Q4:R5)),0)</f>
        <v>0</v>
      </c>
      <c r="U5" s="190">
        <f>IFERROR(T5*$J$2,0)</f>
        <v>0</v>
      </c>
      <c r="W5" s="64" t="s">
        <v>347</v>
      </c>
      <c r="X5" s="197">
        <f>IFERROR(-K5,0)</f>
        <v>0</v>
      </c>
      <c r="Y5" s="197">
        <f>IFERROR(-M5,0)</f>
        <v>0</v>
      </c>
      <c r="AA5" s="64" t="s">
        <v>347</v>
      </c>
      <c r="AB5" s="197">
        <f>IFERROR(-S5,0)</f>
        <v>0</v>
      </c>
      <c r="AC5" s="197">
        <f>IFERROR(-U5,0)</f>
        <v>0</v>
      </c>
      <c r="AE5" s="64" t="s">
        <v>347</v>
      </c>
      <c r="AF5" s="64">
        <f>月初児童数!M8+月初児童数!R8</f>
        <v>0</v>
      </c>
      <c r="AG5" s="196">
        <f t="shared" ref="AG5:AG16" si="0">IFERROR(X5*AF5,0)</f>
        <v>0</v>
      </c>
      <c r="AH5" s="196">
        <f t="shared" ref="AH5:AH16" si="1">IFERROR(Y5*AF5,0)</f>
        <v>0</v>
      </c>
      <c r="AJ5" s="64" t="s">
        <v>347</v>
      </c>
      <c r="AK5" s="64">
        <f>月初児童数!AF8</f>
        <v>0</v>
      </c>
      <c r="AL5" s="196">
        <f t="shared" ref="AL5:AL16" si="2">IFERROR(AB5*AK5,0)</f>
        <v>0</v>
      </c>
      <c r="AM5" s="196">
        <f t="shared" ref="AM5:AM16" si="3">IFERROR(AC5*AK5,0)</f>
        <v>0</v>
      </c>
    </row>
    <row r="6" spans="1:39" s="193" customFormat="1">
      <c r="A6" s="88"/>
      <c r="B6" s="64" t="s">
        <v>112</v>
      </c>
      <c r="C6" s="64" t="s">
        <v>568</v>
      </c>
      <c r="D6" s="240">
        <v>24880</v>
      </c>
      <c r="E6" s="240">
        <v>240</v>
      </c>
      <c r="F6" s="88"/>
      <c r="G6" s="770" t="s">
        <v>18</v>
      </c>
      <c r="H6" s="770" t="str">
        <f>IF(②③加減算!Q10="","",②③加減算!Q10)</f>
        <v/>
      </c>
      <c r="I6" s="73" t="s">
        <v>162</v>
      </c>
      <c r="J6" s="107" t="s">
        <v>105</v>
      </c>
      <c r="K6" s="158" t="s">
        <v>248</v>
      </c>
      <c r="L6" s="74" t="s">
        <v>247</v>
      </c>
      <c r="M6" s="102" t="s">
        <v>292</v>
      </c>
      <c r="O6" s="770" t="s">
        <v>18</v>
      </c>
      <c r="P6" s="770" t="str">
        <f>IF(②③加減算!Q10="","",②③加減算!Q10)</f>
        <v/>
      </c>
      <c r="Q6" s="73" t="s">
        <v>162</v>
      </c>
      <c r="R6" s="107" t="s">
        <v>105</v>
      </c>
      <c r="S6" s="158" t="s">
        <v>248</v>
      </c>
      <c r="T6" s="74" t="s">
        <v>247</v>
      </c>
      <c r="U6" s="102" t="s">
        <v>292</v>
      </c>
      <c r="W6" s="64" t="s">
        <v>18</v>
      </c>
      <c r="X6" s="197">
        <f>IFERROR(-K7,0)</f>
        <v>0</v>
      </c>
      <c r="Y6" s="197">
        <f>IFERROR(-M7,0)</f>
        <v>0</v>
      </c>
      <c r="AA6" s="64" t="s">
        <v>18</v>
      </c>
      <c r="AB6" s="197">
        <f>IFERROR(-S7,0)</f>
        <v>0</v>
      </c>
      <c r="AC6" s="197">
        <f>IFERROR(-U7,0)</f>
        <v>0</v>
      </c>
      <c r="AE6" s="64" t="s">
        <v>18</v>
      </c>
      <c r="AF6" s="64">
        <f>月初児童数!M9+月初児童数!R9</f>
        <v>0</v>
      </c>
      <c r="AG6" s="196">
        <f t="shared" si="0"/>
        <v>0</v>
      </c>
      <c r="AH6" s="196">
        <f t="shared" si="1"/>
        <v>0</v>
      </c>
      <c r="AJ6" s="64" t="s">
        <v>18</v>
      </c>
      <c r="AK6" s="64">
        <f>月初児童数!AF9</f>
        <v>0</v>
      </c>
      <c r="AL6" s="196">
        <f t="shared" si="2"/>
        <v>0</v>
      </c>
      <c r="AM6" s="196">
        <f t="shared" si="3"/>
        <v>0</v>
      </c>
    </row>
    <row r="7" spans="1:39" s="193" customFormat="1">
      <c r="A7" s="88"/>
      <c r="B7" s="64" t="s">
        <v>112</v>
      </c>
      <c r="C7" s="64" t="s">
        <v>114</v>
      </c>
      <c r="D7" s="240">
        <v>16580</v>
      </c>
      <c r="E7" s="240">
        <v>160</v>
      </c>
      <c r="F7" s="88"/>
      <c r="G7" s="770"/>
      <c r="H7" s="770"/>
      <c r="I7" s="64" t="str">
        <f>IF(基本情報!$C$4="","",基本情報!$C$4)</f>
        <v/>
      </c>
      <c r="J7" s="64" t="str">
        <f>利用定員!M36</f>
        <v/>
      </c>
      <c r="K7" s="116">
        <f>IFERROR(IF(H6="",0,DGET($A$4:$D$148,K6,I6:J7)),0)</f>
        <v>0</v>
      </c>
      <c r="L7" s="116">
        <f>IFERROR(IF(H6="",0,DGET($B$4:$E$148,L6,I6:J7)),0)</f>
        <v>0</v>
      </c>
      <c r="M7" s="190">
        <f>IFERROR(L7*$J$2,0)</f>
        <v>0</v>
      </c>
      <c r="O7" s="770"/>
      <c r="P7" s="770"/>
      <c r="Q7" s="64" t="str">
        <f>IF(基本情報!$C$4="","",基本情報!$C$4)</f>
        <v/>
      </c>
      <c r="R7" s="64" t="str">
        <f>利用定員!N36</f>
        <v/>
      </c>
      <c r="S7" s="116">
        <f>IFERROR(IF(P6="",0,DGET($C$4:$D$22,S6,R6:R7)),0)</f>
        <v>0</v>
      </c>
      <c r="T7" s="116">
        <f>IFERROR(IF(P6="",0,DGET($C$4:$E$22,T6,R6:R7)),0)</f>
        <v>0</v>
      </c>
      <c r="U7" s="190">
        <f>IFERROR(T7*$J$2,0)</f>
        <v>0</v>
      </c>
      <c r="W7" s="64" t="s">
        <v>19</v>
      </c>
      <c r="X7" s="197">
        <f>IFERROR(-K9,0)</f>
        <v>0</v>
      </c>
      <c r="Y7" s="197">
        <f>IFERROR(-M9,0)</f>
        <v>0</v>
      </c>
      <c r="AA7" s="64" t="s">
        <v>19</v>
      </c>
      <c r="AB7" s="197">
        <f>IFERROR(-S9,0)</f>
        <v>0</v>
      </c>
      <c r="AC7" s="197">
        <f>IFERROR(-U9,0)</f>
        <v>0</v>
      </c>
      <c r="AE7" s="64" t="s">
        <v>19</v>
      </c>
      <c r="AF7" s="64">
        <f>月初児童数!M10+月初児童数!R10</f>
        <v>0</v>
      </c>
      <c r="AG7" s="196">
        <f t="shared" si="0"/>
        <v>0</v>
      </c>
      <c r="AH7" s="196">
        <f t="shared" si="1"/>
        <v>0</v>
      </c>
      <c r="AJ7" s="64" t="s">
        <v>19</v>
      </c>
      <c r="AK7" s="64">
        <f>月初児童数!AF10</f>
        <v>0</v>
      </c>
      <c r="AL7" s="196">
        <f t="shared" si="2"/>
        <v>0</v>
      </c>
      <c r="AM7" s="196">
        <f t="shared" si="3"/>
        <v>0</v>
      </c>
    </row>
    <row r="8" spans="1:39" s="193" customFormat="1">
      <c r="A8" s="77"/>
      <c r="B8" s="64" t="s">
        <v>112</v>
      </c>
      <c r="C8" s="64" t="s">
        <v>116</v>
      </c>
      <c r="D8" s="240">
        <v>12440</v>
      </c>
      <c r="E8" s="240">
        <v>120</v>
      </c>
      <c r="F8" s="77"/>
      <c r="G8" s="770" t="s">
        <v>19</v>
      </c>
      <c r="H8" s="770" t="str">
        <f>IF(②③加減算!Q11="","",②③加減算!Q11)</f>
        <v/>
      </c>
      <c r="I8" s="73" t="s">
        <v>162</v>
      </c>
      <c r="J8" s="107" t="s">
        <v>105</v>
      </c>
      <c r="K8" s="158" t="s">
        <v>248</v>
      </c>
      <c r="L8" s="74" t="s">
        <v>247</v>
      </c>
      <c r="M8" s="102" t="s">
        <v>292</v>
      </c>
      <c r="O8" s="770" t="s">
        <v>19</v>
      </c>
      <c r="P8" s="770" t="str">
        <f>IF(②③加減算!Q11="","",②③加減算!Q11)</f>
        <v/>
      </c>
      <c r="Q8" s="73" t="s">
        <v>162</v>
      </c>
      <c r="R8" s="107" t="s">
        <v>105</v>
      </c>
      <c r="S8" s="158" t="s">
        <v>248</v>
      </c>
      <c r="T8" s="74" t="s">
        <v>247</v>
      </c>
      <c r="U8" s="102" t="s">
        <v>292</v>
      </c>
      <c r="W8" s="64" t="s">
        <v>20</v>
      </c>
      <c r="X8" s="197">
        <f>IFERROR(-K11,0)</f>
        <v>0</v>
      </c>
      <c r="Y8" s="197">
        <f>IFERROR(-M11,0)</f>
        <v>0</v>
      </c>
      <c r="AA8" s="64" t="s">
        <v>20</v>
      </c>
      <c r="AB8" s="197">
        <f>IFERROR(-S11,0)</f>
        <v>0</v>
      </c>
      <c r="AC8" s="197">
        <f>IFERROR(-U11,0)</f>
        <v>0</v>
      </c>
      <c r="AE8" s="64" t="s">
        <v>20</v>
      </c>
      <c r="AF8" s="64">
        <f>月初児童数!M11+月初児童数!R11</f>
        <v>0</v>
      </c>
      <c r="AG8" s="196">
        <f t="shared" si="0"/>
        <v>0</v>
      </c>
      <c r="AH8" s="196">
        <f t="shared" si="1"/>
        <v>0</v>
      </c>
      <c r="AJ8" s="64" t="s">
        <v>20</v>
      </c>
      <c r="AK8" s="64">
        <f>月初児童数!AF11</f>
        <v>0</v>
      </c>
      <c r="AL8" s="196">
        <f t="shared" si="2"/>
        <v>0</v>
      </c>
      <c r="AM8" s="196">
        <f t="shared" si="3"/>
        <v>0</v>
      </c>
    </row>
    <row r="9" spans="1:39" s="193" customFormat="1">
      <c r="A9" s="88"/>
      <c r="B9" s="64" t="s">
        <v>112</v>
      </c>
      <c r="C9" s="64" t="s">
        <v>118</v>
      </c>
      <c r="D9" s="240">
        <v>9950</v>
      </c>
      <c r="E9" s="240">
        <v>100</v>
      </c>
      <c r="F9" s="88"/>
      <c r="G9" s="770"/>
      <c r="H9" s="770"/>
      <c r="I9" s="64" t="str">
        <f>IF(基本情報!$C$4="","",基本情報!$C$4)</f>
        <v/>
      </c>
      <c r="J9" s="64" t="str">
        <f>利用定員!M37</f>
        <v/>
      </c>
      <c r="K9" s="116">
        <f>IFERROR(IF(H8="",0,DGET($A$4:$D$148,K8,I8:J9)),0)</f>
        <v>0</v>
      </c>
      <c r="L9" s="116">
        <f>IFERROR(IF(H8="",0,DGET($B$4:$E$148,L8,I8:J9)),0)</f>
        <v>0</v>
      </c>
      <c r="M9" s="190">
        <f>IFERROR(L9*$J$2,0)</f>
        <v>0</v>
      </c>
      <c r="O9" s="770"/>
      <c r="P9" s="770"/>
      <c r="Q9" s="64" t="str">
        <f>IF(基本情報!$C$4="","",基本情報!$C$4)</f>
        <v/>
      </c>
      <c r="R9" s="64" t="str">
        <f>利用定員!N37</f>
        <v/>
      </c>
      <c r="S9" s="116">
        <f>IFERROR(IF(P8="",0,DGET($C$4:$D$22,S8,R8:R9)),0)</f>
        <v>0</v>
      </c>
      <c r="T9" s="116">
        <f>IFERROR(IF(P8="",0,DGET($C$4:$E$22,T8,R8:R9)),0)</f>
        <v>0</v>
      </c>
      <c r="U9" s="190">
        <f>IFERROR(T9*$J$2,0)</f>
        <v>0</v>
      </c>
      <c r="W9" s="64" t="s">
        <v>21</v>
      </c>
      <c r="X9" s="197">
        <f>IFERROR(-K13,0)</f>
        <v>0</v>
      </c>
      <c r="Y9" s="197">
        <f>IFERROR(-M13,0)</f>
        <v>0</v>
      </c>
      <c r="AA9" s="64" t="s">
        <v>21</v>
      </c>
      <c r="AB9" s="197">
        <f>IFERROR(-S13,0)</f>
        <v>0</v>
      </c>
      <c r="AC9" s="197">
        <f>IFERROR(-U13,0)</f>
        <v>0</v>
      </c>
      <c r="AE9" s="64" t="s">
        <v>21</v>
      </c>
      <c r="AF9" s="64">
        <f>月初児童数!M12+月初児童数!R12</f>
        <v>0</v>
      </c>
      <c r="AG9" s="196">
        <f t="shared" si="0"/>
        <v>0</v>
      </c>
      <c r="AH9" s="196">
        <f t="shared" si="1"/>
        <v>0</v>
      </c>
      <c r="AJ9" s="64" t="s">
        <v>21</v>
      </c>
      <c r="AK9" s="64">
        <f>月初児童数!AF12</f>
        <v>0</v>
      </c>
      <c r="AL9" s="196">
        <f t="shared" si="2"/>
        <v>0</v>
      </c>
      <c r="AM9" s="196">
        <f t="shared" si="3"/>
        <v>0</v>
      </c>
    </row>
    <row r="10" spans="1:39" s="193" customFormat="1">
      <c r="A10" s="88"/>
      <c r="B10" s="64" t="s">
        <v>112</v>
      </c>
      <c r="C10" s="64" t="s">
        <v>120</v>
      </c>
      <c r="D10" s="240">
        <v>8290</v>
      </c>
      <c r="E10" s="240">
        <v>80</v>
      </c>
      <c r="F10" s="88"/>
      <c r="G10" s="770" t="s">
        <v>20</v>
      </c>
      <c r="H10" s="770" t="str">
        <f>IF(②③加減算!Q12="","",②③加減算!Q12)</f>
        <v/>
      </c>
      <c r="I10" s="73" t="s">
        <v>162</v>
      </c>
      <c r="J10" s="107" t="s">
        <v>105</v>
      </c>
      <c r="K10" s="158" t="s">
        <v>248</v>
      </c>
      <c r="L10" s="74" t="s">
        <v>247</v>
      </c>
      <c r="M10" s="102" t="s">
        <v>292</v>
      </c>
      <c r="O10" s="770" t="s">
        <v>20</v>
      </c>
      <c r="P10" s="770" t="str">
        <f>IF(②③加減算!Q12="","",②③加減算!Q12)</f>
        <v/>
      </c>
      <c r="Q10" s="73" t="s">
        <v>162</v>
      </c>
      <c r="R10" s="107" t="s">
        <v>105</v>
      </c>
      <c r="S10" s="158" t="s">
        <v>248</v>
      </c>
      <c r="T10" s="74" t="s">
        <v>247</v>
      </c>
      <c r="U10" s="102" t="s">
        <v>292</v>
      </c>
      <c r="W10" s="64" t="s">
        <v>22</v>
      </c>
      <c r="X10" s="197">
        <f>IFERROR(-K15,0)</f>
        <v>0</v>
      </c>
      <c r="Y10" s="197">
        <f>IFERROR(-M15,0)</f>
        <v>0</v>
      </c>
      <c r="AA10" s="64" t="s">
        <v>22</v>
      </c>
      <c r="AB10" s="197">
        <f>IFERROR(-S15,0)</f>
        <v>0</v>
      </c>
      <c r="AC10" s="197">
        <f>IFERROR(-U15,0)</f>
        <v>0</v>
      </c>
      <c r="AE10" s="64" t="s">
        <v>22</v>
      </c>
      <c r="AF10" s="64">
        <f>月初児童数!M13+月初児童数!R13</f>
        <v>0</v>
      </c>
      <c r="AG10" s="196">
        <f t="shared" si="0"/>
        <v>0</v>
      </c>
      <c r="AH10" s="196">
        <f t="shared" si="1"/>
        <v>0</v>
      </c>
      <c r="AJ10" s="64" t="s">
        <v>22</v>
      </c>
      <c r="AK10" s="64">
        <f>月初児童数!AF13</f>
        <v>0</v>
      </c>
      <c r="AL10" s="196">
        <f t="shared" si="2"/>
        <v>0</v>
      </c>
      <c r="AM10" s="196">
        <f t="shared" si="3"/>
        <v>0</v>
      </c>
    </row>
    <row r="11" spans="1:39" s="193" customFormat="1">
      <c r="A11" s="88"/>
      <c r="B11" s="64" t="s">
        <v>112</v>
      </c>
      <c r="C11" s="64" t="s">
        <v>263</v>
      </c>
      <c r="D11" s="240">
        <v>7100</v>
      </c>
      <c r="E11" s="240">
        <v>70</v>
      </c>
      <c r="F11" s="88"/>
      <c r="G11" s="770"/>
      <c r="H11" s="770"/>
      <c r="I11" s="64" t="str">
        <f>IF(基本情報!$C$4="","",基本情報!$C$4)</f>
        <v/>
      </c>
      <c r="J11" s="64" t="str">
        <f>利用定員!M38</f>
        <v/>
      </c>
      <c r="K11" s="116">
        <f>IFERROR(IF(H10="",0,DGET($A$4:$D$148,K10,I10:J11)),0)</f>
        <v>0</v>
      </c>
      <c r="L11" s="116">
        <f>IFERROR(IF(H10="",0,DGET($B$4:$E$148,L10,I10:J11)),0)</f>
        <v>0</v>
      </c>
      <c r="M11" s="190">
        <f>IFERROR(L11*$J$2,0)</f>
        <v>0</v>
      </c>
      <c r="O11" s="770"/>
      <c r="P11" s="770"/>
      <c r="Q11" s="64" t="str">
        <f>IF(基本情報!$C$4="","",基本情報!$C$4)</f>
        <v/>
      </c>
      <c r="R11" s="64" t="str">
        <f>利用定員!N38</f>
        <v/>
      </c>
      <c r="S11" s="116">
        <f>IFERROR(IF(P10="",0,DGET($C$4:$D$22,S10,R10:R11)),0)</f>
        <v>0</v>
      </c>
      <c r="T11" s="116">
        <f>IFERROR(IF(P10="",0,DGET($C$4:$E$22,T10,R10:R11)),0)</f>
        <v>0</v>
      </c>
      <c r="U11" s="190">
        <f>IFERROR(T11*$J$2,0)</f>
        <v>0</v>
      </c>
      <c r="W11" s="64" t="s">
        <v>23</v>
      </c>
      <c r="X11" s="197">
        <f>IFERROR(-K17,0)</f>
        <v>0</v>
      </c>
      <c r="Y11" s="197">
        <f>IFERROR(-M17,0)</f>
        <v>0</v>
      </c>
      <c r="AA11" s="64" t="s">
        <v>206</v>
      </c>
      <c r="AB11" s="197">
        <f>IFERROR(-S17,0)</f>
        <v>0</v>
      </c>
      <c r="AC11" s="197">
        <f>IFERROR(-U17,0)</f>
        <v>0</v>
      </c>
      <c r="AE11" s="64" t="s">
        <v>23</v>
      </c>
      <c r="AF11" s="64">
        <f>月初児童数!M14+月初児童数!R14</f>
        <v>0</v>
      </c>
      <c r="AG11" s="196">
        <f t="shared" si="0"/>
        <v>0</v>
      </c>
      <c r="AH11" s="196">
        <f t="shared" si="1"/>
        <v>0</v>
      </c>
      <c r="AJ11" s="64" t="s">
        <v>23</v>
      </c>
      <c r="AK11" s="64">
        <f>月初児童数!AF14</f>
        <v>0</v>
      </c>
      <c r="AL11" s="196">
        <f t="shared" si="2"/>
        <v>0</v>
      </c>
      <c r="AM11" s="196">
        <f t="shared" si="3"/>
        <v>0</v>
      </c>
    </row>
    <row r="12" spans="1:39" s="193" customFormat="1">
      <c r="A12" s="88"/>
      <c r="B12" s="62" t="s">
        <v>112</v>
      </c>
      <c r="C12" s="64" t="s">
        <v>264</v>
      </c>
      <c r="D12" s="241">
        <v>6220</v>
      </c>
      <c r="E12" s="241">
        <v>60</v>
      </c>
      <c r="F12" s="88"/>
      <c r="G12" s="770" t="s">
        <v>21</v>
      </c>
      <c r="H12" s="770" t="str">
        <f>IF(②③加減算!Q13="","",②③加減算!Q13)</f>
        <v/>
      </c>
      <c r="I12" s="73" t="s">
        <v>162</v>
      </c>
      <c r="J12" s="107" t="s">
        <v>105</v>
      </c>
      <c r="K12" s="158" t="s">
        <v>248</v>
      </c>
      <c r="L12" s="74" t="s">
        <v>247</v>
      </c>
      <c r="M12" s="102" t="s">
        <v>292</v>
      </c>
      <c r="O12" s="770" t="s">
        <v>21</v>
      </c>
      <c r="P12" s="770" t="str">
        <f>IF(②③加減算!Q13="","",②③加減算!Q13)</f>
        <v/>
      </c>
      <c r="Q12" s="73" t="s">
        <v>162</v>
      </c>
      <c r="R12" s="107" t="s">
        <v>105</v>
      </c>
      <c r="S12" s="158" t="s">
        <v>248</v>
      </c>
      <c r="T12" s="74" t="s">
        <v>247</v>
      </c>
      <c r="U12" s="102" t="s">
        <v>292</v>
      </c>
      <c r="W12" s="64" t="s">
        <v>207</v>
      </c>
      <c r="X12" s="197">
        <f>IFERROR(-K19,0)</f>
        <v>0</v>
      </c>
      <c r="Y12" s="197">
        <f>IFERROR(-M19,0)</f>
        <v>0</v>
      </c>
      <c r="AA12" s="64" t="s">
        <v>207</v>
      </c>
      <c r="AB12" s="197">
        <f>IFERROR(-S19,0)</f>
        <v>0</v>
      </c>
      <c r="AC12" s="197">
        <f>IFERROR(-U19,0)</f>
        <v>0</v>
      </c>
      <c r="AE12" s="64" t="s">
        <v>207</v>
      </c>
      <c r="AF12" s="64">
        <f>月初児童数!M15+月初児童数!R15</f>
        <v>0</v>
      </c>
      <c r="AG12" s="196">
        <f t="shared" si="0"/>
        <v>0</v>
      </c>
      <c r="AH12" s="196">
        <f t="shared" si="1"/>
        <v>0</v>
      </c>
      <c r="AJ12" s="64" t="s">
        <v>207</v>
      </c>
      <c r="AK12" s="64">
        <f>月初児童数!AF15</f>
        <v>0</v>
      </c>
      <c r="AL12" s="196">
        <f t="shared" si="2"/>
        <v>0</v>
      </c>
      <c r="AM12" s="196">
        <f t="shared" si="3"/>
        <v>0</v>
      </c>
    </row>
    <row r="13" spans="1:39" s="193" customFormat="1">
      <c r="A13" s="88"/>
      <c r="B13" s="62" t="s">
        <v>112</v>
      </c>
      <c r="C13" s="62" t="s">
        <v>265</v>
      </c>
      <c r="D13" s="241">
        <v>5520</v>
      </c>
      <c r="E13" s="241">
        <v>50</v>
      </c>
      <c r="F13" s="88"/>
      <c r="G13" s="770"/>
      <c r="H13" s="770"/>
      <c r="I13" s="64" t="str">
        <f>IF(基本情報!$C$4="","",基本情報!$C$4)</f>
        <v/>
      </c>
      <c r="J13" s="64" t="str">
        <f>利用定員!M39</f>
        <v/>
      </c>
      <c r="K13" s="116">
        <f>IFERROR(IF(H12="",0,DGET($A$4:$D$148,K12,I12:J13)),0)</f>
        <v>0</v>
      </c>
      <c r="L13" s="116">
        <f>IFERROR(IF(H12="",0,DGET($B$4:$E$148,L12,I12:J13)),0)</f>
        <v>0</v>
      </c>
      <c r="M13" s="190">
        <f>IFERROR(L13*$J$2,0)</f>
        <v>0</v>
      </c>
      <c r="O13" s="770"/>
      <c r="P13" s="770"/>
      <c r="Q13" s="64" t="str">
        <f>IF(基本情報!$C$4="","",基本情報!$C$4)</f>
        <v/>
      </c>
      <c r="R13" s="64" t="str">
        <f>利用定員!N39</f>
        <v/>
      </c>
      <c r="S13" s="116">
        <f>IFERROR(IF(P12="",0,DGET($C$4:$D$22,S12,R12:R13)),0)</f>
        <v>0</v>
      </c>
      <c r="T13" s="116">
        <f>IFERROR(IF(P12="",0,DGET($C$4:$E$22,T12,R12:R13)),0)</f>
        <v>0</v>
      </c>
      <c r="U13" s="190">
        <f>IFERROR(T13*$J$2,0)</f>
        <v>0</v>
      </c>
      <c r="W13" s="64" t="s">
        <v>208</v>
      </c>
      <c r="X13" s="197">
        <f>IFERROR(-K21,0)</f>
        <v>0</v>
      </c>
      <c r="Y13" s="197">
        <f>IFERROR(-M21,0)</f>
        <v>0</v>
      </c>
      <c r="AA13" s="64" t="s">
        <v>208</v>
      </c>
      <c r="AB13" s="197">
        <f>IFERROR(-S21,0)</f>
        <v>0</v>
      </c>
      <c r="AC13" s="197">
        <f>IFERROR(-U21,0)</f>
        <v>0</v>
      </c>
      <c r="AE13" s="64" t="s">
        <v>208</v>
      </c>
      <c r="AF13" s="64">
        <f>月初児童数!M16+月初児童数!R16</f>
        <v>0</v>
      </c>
      <c r="AG13" s="196">
        <f t="shared" si="0"/>
        <v>0</v>
      </c>
      <c r="AH13" s="196">
        <f t="shared" si="1"/>
        <v>0</v>
      </c>
      <c r="AJ13" s="64" t="s">
        <v>208</v>
      </c>
      <c r="AK13" s="64">
        <f>月初児童数!AF16</f>
        <v>0</v>
      </c>
      <c r="AL13" s="196">
        <f t="shared" si="2"/>
        <v>0</v>
      </c>
      <c r="AM13" s="196">
        <f t="shared" si="3"/>
        <v>0</v>
      </c>
    </row>
    <row r="14" spans="1:39" s="193" customFormat="1">
      <c r="A14" s="88"/>
      <c r="B14" s="62" t="s">
        <v>112</v>
      </c>
      <c r="C14" s="62" t="s">
        <v>266</v>
      </c>
      <c r="D14" s="241">
        <v>4970</v>
      </c>
      <c r="E14" s="241">
        <v>50</v>
      </c>
      <c r="F14" s="88"/>
      <c r="G14" s="770" t="s">
        <v>22</v>
      </c>
      <c r="H14" s="770" t="str">
        <f>IF(②③加減算!Q14="","",②③加減算!Q14)</f>
        <v/>
      </c>
      <c r="I14" s="73" t="s">
        <v>162</v>
      </c>
      <c r="J14" s="107" t="s">
        <v>105</v>
      </c>
      <c r="K14" s="158" t="s">
        <v>248</v>
      </c>
      <c r="L14" s="74" t="s">
        <v>247</v>
      </c>
      <c r="M14" s="102" t="s">
        <v>292</v>
      </c>
      <c r="O14" s="770" t="s">
        <v>22</v>
      </c>
      <c r="P14" s="770" t="str">
        <f>IF(②③加減算!Q14="","",②③加減算!Q14)</f>
        <v/>
      </c>
      <c r="Q14" s="73" t="s">
        <v>162</v>
      </c>
      <c r="R14" s="107" t="s">
        <v>105</v>
      </c>
      <c r="S14" s="158" t="s">
        <v>248</v>
      </c>
      <c r="T14" s="74" t="s">
        <v>247</v>
      </c>
      <c r="U14" s="102" t="s">
        <v>292</v>
      </c>
      <c r="W14" s="64" t="s">
        <v>26</v>
      </c>
      <c r="X14" s="197">
        <f>IFERROR(-K23,0)</f>
        <v>0</v>
      </c>
      <c r="Y14" s="197">
        <f>IFERROR(-M23,0)</f>
        <v>0</v>
      </c>
      <c r="AA14" s="64" t="s">
        <v>26</v>
      </c>
      <c r="AB14" s="197">
        <f>IFERROR(-S23,0)</f>
        <v>0</v>
      </c>
      <c r="AC14" s="197">
        <f>IFERROR(-U23,0)</f>
        <v>0</v>
      </c>
      <c r="AE14" s="64" t="s">
        <v>26</v>
      </c>
      <c r="AF14" s="64">
        <f>月初児童数!M17+月初児童数!R17</f>
        <v>0</v>
      </c>
      <c r="AG14" s="196">
        <f t="shared" si="0"/>
        <v>0</v>
      </c>
      <c r="AH14" s="196">
        <f t="shared" si="1"/>
        <v>0</v>
      </c>
      <c r="AJ14" s="64" t="s">
        <v>26</v>
      </c>
      <c r="AK14" s="64">
        <f>月初児童数!AF17</f>
        <v>0</v>
      </c>
      <c r="AL14" s="196">
        <f t="shared" si="2"/>
        <v>0</v>
      </c>
      <c r="AM14" s="196">
        <f t="shared" si="3"/>
        <v>0</v>
      </c>
    </row>
    <row r="15" spans="1:39" s="193" customFormat="1">
      <c r="A15" s="88"/>
      <c r="B15" s="62" t="s">
        <v>112</v>
      </c>
      <c r="C15" s="62" t="s">
        <v>267</v>
      </c>
      <c r="D15" s="241">
        <v>4520</v>
      </c>
      <c r="E15" s="241">
        <v>40</v>
      </c>
      <c r="F15" s="88"/>
      <c r="G15" s="770"/>
      <c r="H15" s="770"/>
      <c r="I15" s="64" t="str">
        <f>IF(基本情報!$C$4="","",基本情報!$C$4)</f>
        <v/>
      </c>
      <c r="J15" s="64" t="str">
        <f>利用定員!M40</f>
        <v/>
      </c>
      <c r="K15" s="116">
        <f>IFERROR(IF(H14="",0,DGET($A$4:$D$148,K14,I14:J15)),0)</f>
        <v>0</v>
      </c>
      <c r="L15" s="116">
        <f>IFERROR(IF(H14="",0,DGET($B$4:$E$148,L14,I14:J15)),0)</f>
        <v>0</v>
      </c>
      <c r="M15" s="190">
        <f>IFERROR(L15*$J$2,0)</f>
        <v>0</v>
      </c>
      <c r="O15" s="770"/>
      <c r="P15" s="770"/>
      <c r="Q15" s="64" t="str">
        <f>IF(基本情報!$C$4="","",基本情報!$C$4)</f>
        <v/>
      </c>
      <c r="R15" s="64" t="str">
        <f>利用定員!N40</f>
        <v/>
      </c>
      <c r="S15" s="116">
        <f>IFERROR(IF(P14="",0,DGET($C$4:$D$22,S14,R14:R15)),0)</f>
        <v>0</v>
      </c>
      <c r="T15" s="116">
        <f>IFERROR(IF(P14="",0,DGET($C$4:$E$22,T14,R14:R15)),0)</f>
        <v>0</v>
      </c>
      <c r="U15" s="190">
        <f>IFERROR(T15*$J$2,0)</f>
        <v>0</v>
      </c>
      <c r="W15" s="64" t="s">
        <v>27</v>
      </c>
      <c r="X15" s="197">
        <f>IFERROR(-K25,0)</f>
        <v>0</v>
      </c>
      <c r="Y15" s="197">
        <f>IFERROR(-M25,0)</f>
        <v>0</v>
      </c>
      <c r="AA15" s="64" t="s">
        <v>27</v>
      </c>
      <c r="AB15" s="197">
        <f>IFERROR(-S25,0)</f>
        <v>0</v>
      </c>
      <c r="AC15" s="197">
        <f>IFERROR(-U25,0)</f>
        <v>0</v>
      </c>
      <c r="AE15" s="64" t="s">
        <v>27</v>
      </c>
      <c r="AF15" s="64">
        <f>月初児童数!M18+月初児童数!R18</f>
        <v>0</v>
      </c>
      <c r="AG15" s="196">
        <f t="shared" si="0"/>
        <v>0</v>
      </c>
      <c r="AH15" s="196">
        <f t="shared" si="1"/>
        <v>0</v>
      </c>
      <c r="AJ15" s="64" t="s">
        <v>27</v>
      </c>
      <c r="AK15" s="64">
        <f>月初児童数!AF18</f>
        <v>0</v>
      </c>
      <c r="AL15" s="196">
        <f t="shared" si="2"/>
        <v>0</v>
      </c>
      <c r="AM15" s="196">
        <f t="shared" si="3"/>
        <v>0</v>
      </c>
    </row>
    <row r="16" spans="1:39" s="193" customFormat="1">
      <c r="A16" s="88"/>
      <c r="B16" s="62" t="s">
        <v>112</v>
      </c>
      <c r="C16" s="62" t="s">
        <v>268</v>
      </c>
      <c r="D16" s="241">
        <v>4140</v>
      </c>
      <c r="E16" s="241">
        <v>40</v>
      </c>
      <c r="F16" s="88"/>
      <c r="G16" s="770" t="s">
        <v>23</v>
      </c>
      <c r="H16" s="770" t="str">
        <f>IF(②③加減算!Q15="","",②③加減算!Q15)</f>
        <v/>
      </c>
      <c r="I16" s="73" t="s">
        <v>162</v>
      </c>
      <c r="J16" s="107" t="s">
        <v>105</v>
      </c>
      <c r="K16" s="158" t="s">
        <v>248</v>
      </c>
      <c r="L16" s="74" t="s">
        <v>247</v>
      </c>
      <c r="M16" s="102" t="s">
        <v>292</v>
      </c>
      <c r="O16" s="770" t="s">
        <v>23</v>
      </c>
      <c r="P16" s="770" t="str">
        <f>IF(②③加減算!Q15="","",②③加減算!Q15)</f>
        <v/>
      </c>
      <c r="Q16" s="73" t="s">
        <v>162</v>
      </c>
      <c r="R16" s="107" t="s">
        <v>105</v>
      </c>
      <c r="S16" s="158" t="s">
        <v>248</v>
      </c>
      <c r="T16" s="74" t="s">
        <v>247</v>
      </c>
      <c r="U16" s="102" t="s">
        <v>292</v>
      </c>
      <c r="W16" s="64" t="s">
        <v>28</v>
      </c>
      <c r="X16" s="197">
        <f>IFERROR(-K27,0)</f>
        <v>0</v>
      </c>
      <c r="Y16" s="197">
        <f>IFERROR(-M27,0)</f>
        <v>0</v>
      </c>
      <c r="AA16" s="64" t="s">
        <v>28</v>
      </c>
      <c r="AB16" s="197">
        <f>IFERROR(-S27,0)</f>
        <v>0</v>
      </c>
      <c r="AC16" s="197">
        <f>IFERROR(-U27,0)</f>
        <v>0</v>
      </c>
      <c r="AE16" s="64" t="s">
        <v>28</v>
      </c>
      <c r="AF16" s="64">
        <f>月初児童数!M19+月初児童数!R19</f>
        <v>0</v>
      </c>
      <c r="AG16" s="196">
        <f t="shared" si="0"/>
        <v>0</v>
      </c>
      <c r="AH16" s="196">
        <f t="shared" si="1"/>
        <v>0</v>
      </c>
      <c r="AJ16" s="64" t="s">
        <v>28</v>
      </c>
      <c r="AK16" s="64">
        <f>月初児童数!AF19</f>
        <v>0</v>
      </c>
      <c r="AL16" s="196">
        <f t="shared" si="2"/>
        <v>0</v>
      </c>
      <c r="AM16" s="196">
        <f t="shared" si="3"/>
        <v>0</v>
      </c>
    </row>
    <row r="17" spans="1:39" s="193" customFormat="1">
      <c r="A17" s="88"/>
      <c r="B17" s="62" t="s">
        <v>112</v>
      </c>
      <c r="C17" s="62" t="s">
        <v>269</v>
      </c>
      <c r="D17" s="241">
        <v>3820</v>
      </c>
      <c r="E17" s="241">
        <v>30</v>
      </c>
      <c r="F17" s="88"/>
      <c r="G17" s="770"/>
      <c r="H17" s="770"/>
      <c r="I17" s="64" t="str">
        <f>IF(基本情報!$C$4="","",基本情報!$C$4)</f>
        <v/>
      </c>
      <c r="J17" s="64" t="str">
        <f>利用定員!M41</f>
        <v/>
      </c>
      <c r="K17" s="116">
        <f>IFERROR(IF(H16="",0,DGET($A$4:$D$148,K16,I16:J17)),0)</f>
        <v>0</v>
      </c>
      <c r="L17" s="116">
        <f>IFERROR(IF(H16="",0,DGET($B$4:$E$148,L16,I16:J17)),0)</f>
        <v>0</v>
      </c>
      <c r="M17" s="190">
        <f>IFERROR(L17*$J$2,0)</f>
        <v>0</v>
      </c>
      <c r="O17" s="770"/>
      <c r="P17" s="770"/>
      <c r="Q17" s="64" t="str">
        <f>IF(基本情報!$C$4="","",基本情報!$C$4)</f>
        <v/>
      </c>
      <c r="R17" s="64" t="str">
        <f>利用定員!N41</f>
        <v/>
      </c>
      <c r="S17" s="116">
        <f>IFERROR(IF(P16="",0,DGET($C$4:$D$22,S16,R16:R17)),0)</f>
        <v>0</v>
      </c>
      <c r="T17" s="116">
        <f>IFERROR(IF(P16="",0,DGET($C$4:$E$22,T16,R16:R17)),0)</f>
        <v>0</v>
      </c>
      <c r="U17" s="190">
        <f>IFERROR(T17*$J$2,0)</f>
        <v>0</v>
      </c>
      <c r="AE17" s="29" t="s">
        <v>29</v>
      </c>
      <c r="AF17" s="29">
        <f>SUM(AF5:AF16)</f>
        <v>0</v>
      </c>
      <c r="AG17" s="196">
        <f>IFERROR(SUM(AG5:AG16),0)</f>
        <v>0</v>
      </c>
      <c r="AH17" s="196">
        <f>IFERROR(SUM(AH5:AH16),0)</f>
        <v>0</v>
      </c>
      <c r="AJ17" s="29" t="s">
        <v>29</v>
      </c>
      <c r="AK17" s="29">
        <f>SUM(AK5:AK16)</f>
        <v>0</v>
      </c>
      <c r="AL17" s="196">
        <f>IFERROR(SUM(AL5:AL16),0)</f>
        <v>0</v>
      </c>
      <c r="AM17" s="196">
        <f>IFERROR(SUM(AM5:AM16),0)</f>
        <v>0</v>
      </c>
    </row>
    <row r="18" spans="1:39" s="193" customFormat="1">
      <c r="A18" s="88"/>
      <c r="B18" s="62" t="s">
        <v>112</v>
      </c>
      <c r="C18" s="62" t="s">
        <v>270</v>
      </c>
      <c r="D18" s="241">
        <v>3550</v>
      </c>
      <c r="E18" s="241">
        <v>30</v>
      </c>
      <c r="F18" s="88"/>
      <c r="G18" s="770" t="s">
        <v>207</v>
      </c>
      <c r="H18" s="770" t="str">
        <f>IF(②③加減算!Q16="","",②③加減算!Q16)</f>
        <v/>
      </c>
      <c r="I18" s="73" t="s">
        <v>162</v>
      </c>
      <c r="J18" s="107" t="s">
        <v>105</v>
      </c>
      <c r="K18" s="158" t="s">
        <v>248</v>
      </c>
      <c r="L18" s="74" t="s">
        <v>247</v>
      </c>
      <c r="M18" s="102" t="s">
        <v>292</v>
      </c>
      <c r="O18" s="770" t="s">
        <v>207</v>
      </c>
      <c r="P18" s="770" t="str">
        <f>IF(②③加減算!Q16="","",②③加減算!Q16)</f>
        <v/>
      </c>
      <c r="Q18" s="73" t="s">
        <v>162</v>
      </c>
      <c r="R18" s="107" t="s">
        <v>105</v>
      </c>
      <c r="S18" s="158" t="s">
        <v>248</v>
      </c>
      <c r="T18" s="74" t="s">
        <v>247</v>
      </c>
      <c r="U18" s="102" t="s">
        <v>292</v>
      </c>
    </row>
    <row r="19" spans="1:39" s="193" customFormat="1">
      <c r="A19" s="88"/>
      <c r="B19" s="62" t="s">
        <v>112</v>
      </c>
      <c r="C19" s="62" t="s">
        <v>271</v>
      </c>
      <c r="D19" s="241">
        <v>3310</v>
      </c>
      <c r="E19" s="241">
        <v>30</v>
      </c>
      <c r="F19" s="88"/>
      <c r="G19" s="770"/>
      <c r="H19" s="770"/>
      <c r="I19" s="64" t="str">
        <f>IF(基本情報!$C$4="","",基本情報!$C$4)</f>
        <v/>
      </c>
      <c r="J19" s="64" t="str">
        <f>利用定員!M42</f>
        <v/>
      </c>
      <c r="K19" s="116">
        <f>IFERROR(IF(H18="",0,DGET($A$4:$D$148,K18,I18:J19)),0)</f>
        <v>0</v>
      </c>
      <c r="L19" s="116">
        <f>IFERROR(IF(H18="",0,DGET($B$4:$E$148,L18,I18:J19)),0)</f>
        <v>0</v>
      </c>
      <c r="M19" s="190">
        <f>IFERROR(L19*$J$2,0)</f>
        <v>0</v>
      </c>
      <c r="O19" s="770"/>
      <c r="P19" s="770"/>
      <c r="Q19" s="64" t="str">
        <f>IF(基本情報!$C$4="","",基本情報!$C$4)</f>
        <v/>
      </c>
      <c r="R19" s="64" t="str">
        <f>利用定員!N42</f>
        <v/>
      </c>
      <c r="S19" s="116">
        <f>IFERROR(IF(P18="",0,DGET($C$4:$D$22,S18,R18:R19)),0)</f>
        <v>0</v>
      </c>
      <c r="T19" s="116">
        <f>IFERROR(IF(P18="",0,DGET($C$4:$E$22,T18,R18:R19)),0)</f>
        <v>0</v>
      </c>
      <c r="U19" s="190">
        <f>IFERROR(T19*$J$2,0)</f>
        <v>0</v>
      </c>
      <c r="AJ19" s="28" t="s">
        <v>416</v>
      </c>
      <c r="AK19" s="29">
        <f>AF17+AK17</f>
        <v>0</v>
      </c>
      <c r="AL19" s="196">
        <f>IFERROR(AG17+AL17,0)</f>
        <v>0</v>
      </c>
      <c r="AM19" s="196">
        <f>IFERROR(AH17+AM17,0)</f>
        <v>0</v>
      </c>
    </row>
    <row r="20" spans="1:39" s="193" customFormat="1">
      <c r="A20" s="88"/>
      <c r="B20" s="62" t="s">
        <v>112</v>
      </c>
      <c r="C20" s="62" t="s">
        <v>272</v>
      </c>
      <c r="D20" s="241">
        <v>3110</v>
      </c>
      <c r="E20" s="241">
        <v>30</v>
      </c>
      <c r="F20" s="88"/>
      <c r="G20" s="770" t="s">
        <v>208</v>
      </c>
      <c r="H20" s="770" t="str">
        <f>IF(②③加減算!Q17="","",②③加減算!Q17)</f>
        <v/>
      </c>
      <c r="I20" s="73" t="s">
        <v>162</v>
      </c>
      <c r="J20" s="107" t="s">
        <v>105</v>
      </c>
      <c r="K20" s="158" t="s">
        <v>248</v>
      </c>
      <c r="L20" s="74" t="s">
        <v>247</v>
      </c>
      <c r="M20" s="102" t="s">
        <v>292</v>
      </c>
      <c r="O20" s="770" t="s">
        <v>208</v>
      </c>
      <c r="P20" s="770" t="str">
        <f>IF(②③加減算!Q17="","",②③加減算!Q17)</f>
        <v/>
      </c>
      <c r="Q20" s="73" t="s">
        <v>162</v>
      </c>
      <c r="R20" s="107" t="s">
        <v>105</v>
      </c>
      <c r="S20" s="158" t="s">
        <v>248</v>
      </c>
      <c r="T20" s="74" t="s">
        <v>247</v>
      </c>
      <c r="U20" s="102" t="s">
        <v>292</v>
      </c>
    </row>
    <row r="21" spans="1:39" s="193" customFormat="1">
      <c r="A21" s="88"/>
      <c r="B21" s="62" t="s">
        <v>112</v>
      </c>
      <c r="C21" s="62" t="s">
        <v>273</v>
      </c>
      <c r="D21" s="241">
        <v>2920</v>
      </c>
      <c r="E21" s="241">
        <v>20</v>
      </c>
      <c r="F21" s="88"/>
      <c r="G21" s="770"/>
      <c r="H21" s="770"/>
      <c r="I21" s="64" t="str">
        <f>IF(基本情報!$C$4="","",基本情報!$C$4)</f>
        <v/>
      </c>
      <c r="J21" s="64" t="str">
        <f>利用定員!M43</f>
        <v/>
      </c>
      <c r="K21" s="116">
        <f>IFERROR(IF(H20="",0,DGET($A$4:$D$148,K20,I20:J21)),0)</f>
        <v>0</v>
      </c>
      <c r="L21" s="116">
        <f>IFERROR(IF(H20="",0,DGET($B$4:$E$148,L20,I20:J21)),0)</f>
        <v>0</v>
      </c>
      <c r="M21" s="190">
        <f>IFERROR(L21*$J$2,0)</f>
        <v>0</v>
      </c>
      <c r="O21" s="770"/>
      <c r="P21" s="770"/>
      <c r="Q21" s="64" t="str">
        <f>IF(基本情報!$C$4="","",基本情報!$C$4)</f>
        <v/>
      </c>
      <c r="R21" s="64" t="str">
        <f>利用定員!N43</f>
        <v/>
      </c>
      <c r="S21" s="116">
        <f>IFERROR(IF(P20="",0,DGET($C$4:$D$22,S20,R20:R21)),0)</f>
        <v>0</v>
      </c>
      <c r="T21" s="116">
        <f>IFERROR(IF(P20="",0,DGET($C$4:$E$22,T20,R20:R21)),0)</f>
        <v>0</v>
      </c>
      <c r="U21" s="190">
        <f>IFERROR(T21*$J$2,0)</f>
        <v>0</v>
      </c>
    </row>
    <row r="22" spans="1:39" s="193" customFormat="1">
      <c r="A22" s="88"/>
      <c r="B22" s="62" t="s">
        <v>112</v>
      </c>
      <c r="C22" s="62" t="s">
        <v>132</v>
      </c>
      <c r="D22" s="241">
        <v>2760</v>
      </c>
      <c r="E22" s="241">
        <v>20</v>
      </c>
      <c r="F22" s="88"/>
      <c r="G22" s="770" t="s">
        <v>26</v>
      </c>
      <c r="H22" s="770" t="str">
        <f>IF(②③加減算!Q18="","",②③加減算!Q18)</f>
        <v/>
      </c>
      <c r="I22" s="73" t="s">
        <v>162</v>
      </c>
      <c r="J22" s="107" t="s">
        <v>105</v>
      </c>
      <c r="K22" s="158" t="s">
        <v>248</v>
      </c>
      <c r="L22" s="74" t="s">
        <v>247</v>
      </c>
      <c r="M22" s="102" t="s">
        <v>292</v>
      </c>
      <c r="O22" s="770" t="s">
        <v>26</v>
      </c>
      <c r="P22" s="770" t="str">
        <f>IF(②③加減算!Q18="","",②③加減算!Q18)</f>
        <v/>
      </c>
      <c r="Q22" s="73" t="s">
        <v>162</v>
      </c>
      <c r="R22" s="107" t="s">
        <v>105</v>
      </c>
      <c r="S22" s="158" t="s">
        <v>248</v>
      </c>
      <c r="T22" s="74" t="s">
        <v>247</v>
      </c>
      <c r="U22" s="102" t="s">
        <v>292</v>
      </c>
    </row>
    <row r="23" spans="1:39" s="193" customFormat="1">
      <c r="A23" s="88"/>
      <c r="B23" s="62" t="s">
        <v>274</v>
      </c>
      <c r="C23" s="285" t="s">
        <v>535</v>
      </c>
      <c r="D23" s="240">
        <v>48260</v>
      </c>
      <c r="E23" s="240">
        <v>480</v>
      </c>
      <c r="F23" s="88"/>
      <c r="G23" s="770"/>
      <c r="H23" s="770"/>
      <c r="I23" s="64" t="str">
        <f>IF(基本情報!$C$4="","",基本情報!$C$4)</f>
        <v/>
      </c>
      <c r="J23" s="64" t="str">
        <f>利用定員!M44</f>
        <v/>
      </c>
      <c r="K23" s="116">
        <f>IFERROR(IF(H22="",0,DGET($A$4:$D$148,K22,I22:J23)),0)</f>
        <v>0</v>
      </c>
      <c r="L23" s="116">
        <f>IFERROR(IF(H22="",0,DGET($B$4:$E$148,L22,I22:J23)),0)</f>
        <v>0</v>
      </c>
      <c r="M23" s="190">
        <f>IFERROR(L23*$J$2,0)</f>
        <v>0</v>
      </c>
      <c r="O23" s="770"/>
      <c r="P23" s="770"/>
      <c r="Q23" s="64" t="str">
        <f>IF(基本情報!$C$4="","",基本情報!$C$4)</f>
        <v/>
      </c>
      <c r="R23" s="64" t="str">
        <f>利用定員!N44</f>
        <v/>
      </c>
      <c r="S23" s="116">
        <f>IFERROR(IF(P22="",0,DGET($C$4:$D$22,S22,R22:R23)),0)</f>
        <v>0</v>
      </c>
      <c r="T23" s="116">
        <f>IFERROR(IF(P22="",0,DGET($C$4:$E$22,T22,R22:R23)),0)</f>
        <v>0</v>
      </c>
      <c r="U23" s="190">
        <f>IFERROR(T23*$J$2,0)</f>
        <v>0</v>
      </c>
    </row>
    <row r="24" spans="1:39" s="193" customFormat="1">
      <c r="A24" s="88"/>
      <c r="B24" s="62" t="s">
        <v>274</v>
      </c>
      <c r="C24" s="64" t="s">
        <v>568</v>
      </c>
      <c r="D24" s="240">
        <v>24130</v>
      </c>
      <c r="E24" s="240">
        <v>240</v>
      </c>
      <c r="F24" s="88"/>
      <c r="G24" s="770" t="s">
        <v>27</v>
      </c>
      <c r="H24" s="770" t="str">
        <f>IF(②③加減算!Q19="","",②③加減算!Q19)</f>
        <v/>
      </c>
      <c r="I24" s="73" t="s">
        <v>162</v>
      </c>
      <c r="J24" s="107" t="s">
        <v>105</v>
      </c>
      <c r="K24" s="158" t="s">
        <v>248</v>
      </c>
      <c r="L24" s="74" t="s">
        <v>247</v>
      </c>
      <c r="M24" s="102" t="s">
        <v>292</v>
      </c>
      <c r="O24" s="770" t="s">
        <v>27</v>
      </c>
      <c r="P24" s="770" t="str">
        <f>IF(②③加減算!Q19="","",②③加減算!Q19)</f>
        <v/>
      </c>
      <c r="Q24" s="73" t="s">
        <v>162</v>
      </c>
      <c r="R24" s="107" t="s">
        <v>105</v>
      </c>
      <c r="S24" s="158" t="s">
        <v>248</v>
      </c>
      <c r="T24" s="74" t="s">
        <v>247</v>
      </c>
      <c r="U24" s="102" t="s">
        <v>292</v>
      </c>
    </row>
    <row r="25" spans="1:39" s="193" customFormat="1">
      <c r="A25" s="88"/>
      <c r="B25" s="62" t="s">
        <v>274</v>
      </c>
      <c r="C25" s="64" t="s">
        <v>114</v>
      </c>
      <c r="D25" s="240">
        <v>16080</v>
      </c>
      <c r="E25" s="240">
        <v>160</v>
      </c>
      <c r="F25" s="88"/>
      <c r="G25" s="770"/>
      <c r="H25" s="770"/>
      <c r="I25" s="64" t="str">
        <f>IF(基本情報!$C$4="","",基本情報!$C$4)</f>
        <v/>
      </c>
      <c r="J25" s="64" t="str">
        <f>利用定員!M45</f>
        <v/>
      </c>
      <c r="K25" s="116">
        <f>IFERROR(IF(H24="",0,DGET($A$4:$D$148,K24,I24:J25)),0)</f>
        <v>0</v>
      </c>
      <c r="L25" s="116">
        <f>IFERROR(IF(H24="",0,DGET($B$4:$E$148,L24,I24:J25)),0)</f>
        <v>0</v>
      </c>
      <c r="M25" s="190">
        <f>IFERROR(L25*$J$2,0)</f>
        <v>0</v>
      </c>
      <c r="O25" s="770"/>
      <c r="P25" s="770"/>
      <c r="Q25" s="64" t="str">
        <f>IF(基本情報!$C$4="","",基本情報!$C$4)</f>
        <v/>
      </c>
      <c r="R25" s="64" t="str">
        <f>利用定員!N45</f>
        <v/>
      </c>
      <c r="S25" s="116">
        <f>IFERROR(IF(P24="",0,DGET($C$4:$D$22,S24,R24:R25)),0)</f>
        <v>0</v>
      </c>
      <c r="T25" s="116">
        <f>IFERROR(IF(P24="",0,DGET($C$4:$E$22,T24,R24:R25)),0)</f>
        <v>0</v>
      </c>
      <c r="U25" s="190">
        <f>IFERROR(T25*$J$2,0)</f>
        <v>0</v>
      </c>
    </row>
    <row r="26" spans="1:39" s="193" customFormat="1">
      <c r="A26" s="88"/>
      <c r="B26" s="62" t="s">
        <v>274</v>
      </c>
      <c r="C26" s="64" t="s">
        <v>116</v>
      </c>
      <c r="D26" s="240">
        <v>12060</v>
      </c>
      <c r="E26" s="240">
        <v>120</v>
      </c>
      <c r="F26" s="88"/>
      <c r="G26" s="770" t="s">
        <v>28</v>
      </c>
      <c r="H26" s="770" t="str">
        <f>IF(②③加減算!Q20="","",②③加減算!Q20)</f>
        <v/>
      </c>
      <c r="I26" s="73" t="s">
        <v>162</v>
      </c>
      <c r="J26" s="107" t="s">
        <v>105</v>
      </c>
      <c r="K26" s="158" t="s">
        <v>248</v>
      </c>
      <c r="L26" s="74" t="s">
        <v>247</v>
      </c>
      <c r="M26" s="102" t="s">
        <v>292</v>
      </c>
      <c r="O26" s="770" t="s">
        <v>28</v>
      </c>
      <c r="P26" s="770" t="str">
        <f>IF(②③加減算!Q20="","",②③加減算!Q20)</f>
        <v/>
      </c>
      <c r="Q26" s="73" t="s">
        <v>162</v>
      </c>
      <c r="R26" s="107" t="s">
        <v>105</v>
      </c>
      <c r="S26" s="158" t="s">
        <v>248</v>
      </c>
      <c r="T26" s="74" t="s">
        <v>247</v>
      </c>
      <c r="U26" s="102" t="s">
        <v>292</v>
      </c>
    </row>
    <row r="27" spans="1:39" s="193" customFormat="1">
      <c r="A27" s="88"/>
      <c r="B27" s="62" t="s">
        <v>274</v>
      </c>
      <c r="C27" s="64" t="s">
        <v>118</v>
      </c>
      <c r="D27" s="240">
        <v>9650</v>
      </c>
      <c r="E27" s="240">
        <v>90</v>
      </c>
      <c r="F27" s="88"/>
      <c r="G27" s="770"/>
      <c r="H27" s="770"/>
      <c r="I27" s="64" t="str">
        <f>IF(基本情報!$C$4="","",基本情報!$C$4)</f>
        <v/>
      </c>
      <c r="J27" s="64" t="str">
        <f>利用定員!M46</f>
        <v/>
      </c>
      <c r="K27" s="116">
        <f>IFERROR(IF(H26="",0,DGET($A$4:$D$148,K26,I26:J27)),0)</f>
        <v>0</v>
      </c>
      <c r="L27" s="116">
        <f>IFERROR(IF(H26="",0,DGET($B$4:$E$148,L26,I26:J27)),0)</f>
        <v>0</v>
      </c>
      <c r="M27" s="190">
        <f>IFERROR(L27*$J$2,0)</f>
        <v>0</v>
      </c>
      <c r="O27" s="770"/>
      <c r="P27" s="770"/>
      <c r="Q27" s="64" t="str">
        <f>IF(基本情報!$C$4="","",基本情報!$C$4)</f>
        <v/>
      </c>
      <c r="R27" s="64" t="str">
        <f>利用定員!N46</f>
        <v/>
      </c>
      <c r="S27" s="116">
        <f>IFERROR(IF(P26="",0,DGET($C$4:$D$22,S26,R26:R27)),0)</f>
        <v>0</v>
      </c>
      <c r="T27" s="116">
        <f>IFERROR(IF(P26="",0,DGET($C$4:$E$22,T26,R26:R27)),0)</f>
        <v>0</v>
      </c>
      <c r="U27" s="190">
        <f>IFERROR(T27*$J$2,0)</f>
        <v>0</v>
      </c>
    </row>
    <row r="28" spans="1:39" s="193" customFormat="1">
      <c r="A28" s="88"/>
      <c r="B28" s="62" t="s">
        <v>274</v>
      </c>
      <c r="C28" s="64" t="s">
        <v>120</v>
      </c>
      <c r="D28" s="240">
        <v>8040</v>
      </c>
      <c r="E28" s="240">
        <v>80</v>
      </c>
      <c r="F28" s="88"/>
      <c r="G28" s="88"/>
      <c r="H28" s="88"/>
      <c r="I28" s="88"/>
      <c r="J28" s="189"/>
      <c r="K28" s="189"/>
      <c r="L28" s="189"/>
    </row>
    <row r="29" spans="1:39" s="193" customFormat="1">
      <c r="A29" s="88"/>
      <c r="B29" s="62" t="s">
        <v>274</v>
      </c>
      <c r="C29" s="64" t="s">
        <v>263</v>
      </c>
      <c r="D29" s="240">
        <v>6890</v>
      </c>
      <c r="E29" s="240">
        <v>60</v>
      </c>
      <c r="F29" s="88"/>
      <c r="G29" s="88"/>
      <c r="H29" s="88"/>
      <c r="I29" s="88"/>
    </row>
    <row r="30" spans="1:39" s="193" customFormat="1">
      <c r="A30" s="88"/>
      <c r="B30" s="62" t="s">
        <v>274</v>
      </c>
      <c r="C30" s="64" t="s">
        <v>264</v>
      </c>
      <c r="D30" s="241">
        <v>6030</v>
      </c>
      <c r="E30" s="241">
        <v>60</v>
      </c>
      <c r="F30" s="88"/>
      <c r="G30" s="88"/>
    </row>
    <row r="31" spans="1:39" s="193" customFormat="1">
      <c r="A31" s="88"/>
      <c r="B31" s="62" t="s">
        <v>274</v>
      </c>
      <c r="C31" s="62" t="s">
        <v>265</v>
      </c>
      <c r="D31" s="241">
        <v>5360</v>
      </c>
      <c r="E31" s="241">
        <v>50</v>
      </c>
      <c r="F31" s="88"/>
      <c r="G31" s="88"/>
    </row>
    <row r="32" spans="1:39" s="193" customFormat="1">
      <c r="A32" s="88"/>
      <c r="B32" s="62" t="s">
        <v>274</v>
      </c>
      <c r="C32" s="62" t="s">
        <v>266</v>
      </c>
      <c r="D32" s="241">
        <v>4820</v>
      </c>
      <c r="E32" s="241">
        <v>40</v>
      </c>
      <c r="F32" s="88"/>
      <c r="G32" s="88"/>
    </row>
    <row r="33" spans="1:7" s="193" customFormat="1">
      <c r="A33" s="88"/>
      <c r="B33" s="62" t="s">
        <v>274</v>
      </c>
      <c r="C33" s="62" t="s">
        <v>267</v>
      </c>
      <c r="D33" s="241">
        <v>4380</v>
      </c>
      <c r="E33" s="241">
        <v>40</v>
      </c>
      <c r="F33" s="88"/>
      <c r="G33" s="88"/>
    </row>
    <row r="34" spans="1:7" s="193" customFormat="1">
      <c r="A34" s="88"/>
      <c r="B34" s="62" t="s">
        <v>274</v>
      </c>
      <c r="C34" s="62" t="s">
        <v>268</v>
      </c>
      <c r="D34" s="241">
        <v>4020</v>
      </c>
      <c r="E34" s="241">
        <v>40</v>
      </c>
      <c r="F34" s="88"/>
      <c r="G34" s="88"/>
    </row>
    <row r="35" spans="1:7" s="193" customFormat="1">
      <c r="A35" s="88"/>
      <c r="B35" s="62" t="s">
        <v>274</v>
      </c>
      <c r="C35" s="62" t="s">
        <v>269</v>
      </c>
      <c r="D35" s="241">
        <v>3710</v>
      </c>
      <c r="E35" s="241">
        <v>30</v>
      </c>
      <c r="F35" s="88"/>
      <c r="G35" s="88"/>
    </row>
    <row r="36" spans="1:7" s="193" customFormat="1">
      <c r="A36" s="88"/>
      <c r="B36" s="62" t="s">
        <v>274</v>
      </c>
      <c r="C36" s="62" t="s">
        <v>270</v>
      </c>
      <c r="D36" s="241">
        <v>3440</v>
      </c>
      <c r="E36" s="241">
        <v>30</v>
      </c>
      <c r="F36" s="88"/>
      <c r="G36" s="88"/>
    </row>
    <row r="37" spans="1:7" s="193" customFormat="1">
      <c r="A37" s="88"/>
      <c r="B37" s="62" t="s">
        <v>274</v>
      </c>
      <c r="C37" s="62" t="s">
        <v>271</v>
      </c>
      <c r="D37" s="241">
        <v>3210</v>
      </c>
      <c r="E37" s="241">
        <v>30</v>
      </c>
      <c r="F37" s="88"/>
      <c r="G37" s="88"/>
    </row>
    <row r="38" spans="1:7" s="193" customFormat="1">
      <c r="A38" s="88"/>
      <c r="B38" s="62" t="s">
        <v>274</v>
      </c>
      <c r="C38" s="62" t="s">
        <v>272</v>
      </c>
      <c r="D38" s="241">
        <v>3010</v>
      </c>
      <c r="E38" s="241">
        <v>30</v>
      </c>
      <c r="F38" s="88"/>
      <c r="G38" s="88"/>
    </row>
    <row r="39" spans="1:7" s="193" customFormat="1">
      <c r="A39" s="88"/>
      <c r="B39" s="62" t="s">
        <v>274</v>
      </c>
      <c r="C39" s="62" t="s">
        <v>273</v>
      </c>
      <c r="D39" s="241">
        <v>2830</v>
      </c>
      <c r="E39" s="241">
        <v>20</v>
      </c>
      <c r="F39" s="88"/>
      <c r="G39" s="88"/>
    </row>
    <row r="40" spans="1:7" s="193" customFormat="1">
      <c r="A40" s="88"/>
      <c r="B40" s="62" t="s">
        <v>274</v>
      </c>
      <c r="C40" s="62" t="s">
        <v>132</v>
      </c>
      <c r="D40" s="241">
        <v>2680</v>
      </c>
      <c r="E40" s="241">
        <v>20</v>
      </c>
      <c r="F40" s="88"/>
      <c r="G40" s="88"/>
    </row>
    <row r="41" spans="1:7" s="193" customFormat="1">
      <c r="A41" s="88"/>
      <c r="B41" s="62" t="s">
        <v>275</v>
      </c>
      <c r="C41" s="285" t="s">
        <v>535</v>
      </c>
      <c r="D41" s="240">
        <v>47880</v>
      </c>
      <c r="E41" s="240">
        <v>470</v>
      </c>
      <c r="F41" s="88"/>
      <c r="G41" s="88"/>
    </row>
    <row r="42" spans="1:7" s="193" customFormat="1">
      <c r="A42" s="88"/>
      <c r="B42" s="62" t="s">
        <v>275</v>
      </c>
      <c r="C42" s="64" t="s">
        <v>568</v>
      </c>
      <c r="D42" s="240">
        <v>23940</v>
      </c>
      <c r="E42" s="240">
        <v>230</v>
      </c>
      <c r="F42" s="88"/>
      <c r="G42" s="88"/>
    </row>
    <row r="43" spans="1:7" s="193" customFormat="1">
      <c r="A43" s="88"/>
      <c r="B43" s="62" t="s">
        <v>275</v>
      </c>
      <c r="C43" s="64" t="s">
        <v>114</v>
      </c>
      <c r="D43" s="240">
        <v>15960</v>
      </c>
      <c r="E43" s="240">
        <v>160</v>
      </c>
      <c r="F43" s="88"/>
      <c r="G43" s="88"/>
    </row>
    <row r="44" spans="1:7" s="193" customFormat="1">
      <c r="A44" s="88"/>
      <c r="B44" s="62" t="s">
        <v>275</v>
      </c>
      <c r="C44" s="64" t="s">
        <v>116</v>
      </c>
      <c r="D44" s="240">
        <v>11970</v>
      </c>
      <c r="E44" s="240">
        <v>120</v>
      </c>
      <c r="F44" s="88"/>
      <c r="G44" s="88"/>
    </row>
    <row r="45" spans="1:7" s="193" customFormat="1">
      <c r="A45" s="88"/>
      <c r="B45" s="62" t="s">
        <v>275</v>
      </c>
      <c r="C45" s="64" t="s">
        <v>118</v>
      </c>
      <c r="D45" s="240">
        <v>9570</v>
      </c>
      <c r="E45" s="240">
        <v>90</v>
      </c>
      <c r="F45" s="88"/>
      <c r="G45" s="88"/>
    </row>
    <row r="46" spans="1:7" s="193" customFormat="1">
      <c r="A46" s="88"/>
      <c r="B46" s="62" t="s">
        <v>275</v>
      </c>
      <c r="C46" s="64" t="s">
        <v>120</v>
      </c>
      <c r="D46" s="240">
        <v>7980</v>
      </c>
      <c r="E46" s="240">
        <v>80</v>
      </c>
      <c r="F46" s="88"/>
      <c r="G46" s="88"/>
    </row>
    <row r="47" spans="1:7" s="193" customFormat="1">
      <c r="A47" s="88"/>
      <c r="B47" s="62" t="s">
        <v>275</v>
      </c>
      <c r="C47" s="64" t="s">
        <v>263</v>
      </c>
      <c r="D47" s="240">
        <v>6840</v>
      </c>
      <c r="E47" s="240">
        <v>60</v>
      </c>
      <c r="F47" s="88"/>
      <c r="G47" s="88"/>
    </row>
    <row r="48" spans="1:7" s="193" customFormat="1">
      <c r="A48" s="88"/>
      <c r="B48" s="62" t="s">
        <v>275</v>
      </c>
      <c r="C48" s="64" t="s">
        <v>264</v>
      </c>
      <c r="D48" s="241">
        <v>5980</v>
      </c>
      <c r="E48" s="241">
        <v>60</v>
      </c>
      <c r="F48" s="88"/>
      <c r="G48" s="88"/>
    </row>
    <row r="49" spans="1:7" s="193" customFormat="1">
      <c r="A49" s="88"/>
      <c r="B49" s="62" t="s">
        <v>275</v>
      </c>
      <c r="C49" s="62" t="s">
        <v>265</v>
      </c>
      <c r="D49" s="241">
        <v>5320</v>
      </c>
      <c r="E49" s="241">
        <v>50</v>
      </c>
      <c r="F49" s="88"/>
      <c r="G49" s="88"/>
    </row>
    <row r="50" spans="1:7" s="193" customFormat="1">
      <c r="A50" s="88"/>
      <c r="B50" s="62" t="s">
        <v>275</v>
      </c>
      <c r="C50" s="62" t="s">
        <v>266</v>
      </c>
      <c r="D50" s="241">
        <v>4780</v>
      </c>
      <c r="E50" s="241">
        <v>40</v>
      </c>
      <c r="F50" s="88"/>
      <c r="G50" s="88"/>
    </row>
    <row r="51" spans="1:7" s="193" customFormat="1">
      <c r="A51" s="88"/>
      <c r="B51" s="62" t="s">
        <v>275</v>
      </c>
      <c r="C51" s="62" t="s">
        <v>267</v>
      </c>
      <c r="D51" s="241">
        <v>4350</v>
      </c>
      <c r="E51" s="241">
        <v>40</v>
      </c>
      <c r="F51" s="88"/>
      <c r="G51" s="88"/>
    </row>
    <row r="52" spans="1:7" s="193" customFormat="1">
      <c r="A52" s="88"/>
      <c r="B52" s="62" t="s">
        <v>275</v>
      </c>
      <c r="C52" s="62" t="s">
        <v>268</v>
      </c>
      <c r="D52" s="241">
        <v>3990</v>
      </c>
      <c r="E52" s="241">
        <v>40</v>
      </c>
      <c r="F52" s="88"/>
      <c r="G52" s="88"/>
    </row>
    <row r="53" spans="1:7" s="193" customFormat="1">
      <c r="A53" s="88"/>
      <c r="B53" s="62" t="s">
        <v>275</v>
      </c>
      <c r="C53" s="62" t="s">
        <v>269</v>
      </c>
      <c r="D53" s="241">
        <v>3680</v>
      </c>
      <c r="E53" s="241">
        <v>30</v>
      </c>
      <c r="F53" s="88"/>
      <c r="G53" s="88"/>
    </row>
    <row r="54" spans="1:7" s="193" customFormat="1">
      <c r="A54" s="88"/>
      <c r="B54" s="62" t="s">
        <v>275</v>
      </c>
      <c r="C54" s="62" t="s">
        <v>270</v>
      </c>
      <c r="D54" s="241">
        <v>3420</v>
      </c>
      <c r="E54" s="241">
        <v>30</v>
      </c>
      <c r="F54" s="88"/>
      <c r="G54" s="88"/>
    </row>
    <row r="55" spans="1:7" s="193" customFormat="1">
      <c r="A55" s="88"/>
      <c r="B55" s="62" t="s">
        <v>275</v>
      </c>
      <c r="C55" s="62" t="s">
        <v>271</v>
      </c>
      <c r="D55" s="241">
        <v>3190</v>
      </c>
      <c r="E55" s="241">
        <v>30</v>
      </c>
      <c r="F55" s="88"/>
      <c r="G55" s="88"/>
    </row>
    <row r="56" spans="1:7" s="193" customFormat="1">
      <c r="A56" s="88"/>
      <c r="B56" s="62" t="s">
        <v>275</v>
      </c>
      <c r="C56" s="62" t="s">
        <v>272</v>
      </c>
      <c r="D56" s="241">
        <v>2990</v>
      </c>
      <c r="E56" s="241">
        <v>30</v>
      </c>
      <c r="F56" s="88"/>
      <c r="G56" s="88"/>
    </row>
    <row r="57" spans="1:7" s="193" customFormat="1">
      <c r="A57" s="88"/>
      <c r="B57" s="62" t="s">
        <v>275</v>
      </c>
      <c r="C57" s="62" t="s">
        <v>273</v>
      </c>
      <c r="D57" s="241">
        <v>2810</v>
      </c>
      <c r="E57" s="241">
        <v>20</v>
      </c>
      <c r="F57" s="88"/>
      <c r="G57" s="88"/>
    </row>
    <row r="58" spans="1:7" s="193" customFormat="1">
      <c r="A58" s="88"/>
      <c r="B58" s="62" t="s">
        <v>275</v>
      </c>
      <c r="C58" s="62" t="s">
        <v>132</v>
      </c>
      <c r="D58" s="241">
        <v>2660</v>
      </c>
      <c r="E58" s="241">
        <v>20</v>
      </c>
      <c r="F58" s="88"/>
      <c r="G58" s="88"/>
    </row>
    <row r="59" spans="1:7" s="193" customFormat="1">
      <c r="A59" s="88"/>
      <c r="B59" s="62" t="s">
        <v>276</v>
      </c>
      <c r="C59" s="285" t="s">
        <v>535</v>
      </c>
      <c r="D59" s="240">
        <v>46760</v>
      </c>
      <c r="E59" s="240">
        <v>460</v>
      </c>
      <c r="F59" s="88"/>
      <c r="G59" s="88"/>
    </row>
    <row r="60" spans="1:7" s="193" customFormat="1">
      <c r="A60" s="88"/>
      <c r="B60" s="62" t="s">
        <v>276</v>
      </c>
      <c r="C60" s="64" t="s">
        <v>568</v>
      </c>
      <c r="D60" s="240">
        <v>23380</v>
      </c>
      <c r="E60" s="240">
        <v>230</v>
      </c>
      <c r="F60" s="88"/>
      <c r="G60" s="88"/>
    </row>
    <row r="61" spans="1:7" s="193" customFormat="1">
      <c r="A61" s="88"/>
      <c r="B61" s="62" t="s">
        <v>276</v>
      </c>
      <c r="C61" s="64" t="s">
        <v>114</v>
      </c>
      <c r="D61" s="240">
        <v>15580</v>
      </c>
      <c r="E61" s="240">
        <v>150</v>
      </c>
      <c r="F61" s="88"/>
      <c r="G61" s="88"/>
    </row>
    <row r="62" spans="1:7" s="193" customFormat="1">
      <c r="A62" s="88"/>
      <c r="B62" s="62" t="s">
        <v>276</v>
      </c>
      <c r="C62" s="64" t="s">
        <v>116</v>
      </c>
      <c r="D62" s="240">
        <v>11690</v>
      </c>
      <c r="E62" s="240">
        <v>110</v>
      </c>
      <c r="F62" s="88"/>
      <c r="G62" s="88"/>
    </row>
    <row r="63" spans="1:7" s="193" customFormat="1">
      <c r="A63" s="88"/>
      <c r="B63" s="62" t="s">
        <v>276</v>
      </c>
      <c r="C63" s="64" t="s">
        <v>118</v>
      </c>
      <c r="D63" s="240">
        <v>9350</v>
      </c>
      <c r="E63" s="240">
        <v>90</v>
      </c>
      <c r="F63" s="88"/>
      <c r="G63" s="88"/>
    </row>
    <row r="64" spans="1:7" s="193" customFormat="1">
      <c r="A64" s="88"/>
      <c r="B64" s="62" t="s">
        <v>276</v>
      </c>
      <c r="C64" s="64" t="s">
        <v>120</v>
      </c>
      <c r="D64" s="240">
        <v>7790</v>
      </c>
      <c r="E64" s="240">
        <v>70</v>
      </c>
      <c r="F64" s="88"/>
      <c r="G64" s="88"/>
    </row>
    <row r="65" spans="1:7" s="193" customFormat="1">
      <c r="A65" s="88"/>
      <c r="B65" s="62" t="s">
        <v>276</v>
      </c>
      <c r="C65" s="64" t="s">
        <v>263</v>
      </c>
      <c r="D65" s="240">
        <v>6680</v>
      </c>
      <c r="E65" s="240">
        <v>60</v>
      </c>
      <c r="F65" s="88"/>
      <c r="G65" s="88"/>
    </row>
    <row r="66" spans="1:7" s="193" customFormat="1">
      <c r="A66" s="88"/>
      <c r="B66" s="62" t="s">
        <v>276</v>
      </c>
      <c r="C66" s="64" t="s">
        <v>264</v>
      </c>
      <c r="D66" s="241">
        <v>5840</v>
      </c>
      <c r="E66" s="241">
        <v>50</v>
      </c>
      <c r="F66" s="88"/>
      <c r="G66" s="88"/>
    </row>
    <row r="67" spans="1:7" s="193" customFormat="1">
      <c r="A67" s="88"/>
      <c r="B67" s="62" t="s">
        <v>276</v>
      </c>
      <c r="C67" s="62" t="s">
        <v>265</v>
      </c>
      <c r="D67" s="241">
        <v>5190</v>
      </c>
      <c r="E67" s="241">
        <v>50</v>
      </c>
      <c r="F67" s="88"/>
      <c r="G67" s="88"/>
    </row>
    <row r="68" spans="1:7" s="193" customFormat="1">
      <c r="A68" s="88"/>
      <c r="B68" s="62" t="s">
        <v>276</v>
      </c>
      <c r="C68" s="62" t="s">
        <v>266</v>
      </c>
      <c r="D68" s="241">
        <v>4670</v>
      </c>
      <c r="E68" s="241">
        <v>40</v>
      </c>
      <c r="F68" s="88"/>
      <c r="G68" s="88"/>
    </row>
    <row r="69" spans="1:7" s="193" customFormat="1">
      <c r="A69" s="88"/>
      <c r="B69" s="62" t="s">
        <v>276</v>
      </c>
      <c r="C69" s="62" t="s">
        <v>267</v>
      </c>
      <c r="D69" s="241">
        <v>4250</v>
      </c>
      <c r="E69" s="241">
        <v>40</v>
      </c>
      <c r="F69" s="88"/>
      <c r="G69" s="88"/>
    </row>
    <row r="70" spans="1:7" s="193" customFormat="1">
      <c r="A70" s="88"/>
      <c r="B70" s="62" t="s">
        <v>276</v>
      </c>
      <c r="C70" s="62" t="s">
        <v>268</v>
      </c>
      <c r="D70" s="241">
        <v>3890</v>
      </c>
      <c r="E70" s="241">
        <v>30</v>
      </c>
      <c r="F70" s="88"/>
      <c r="G70" s="88"/>
    </row>
    <row r="71" spans="1:7" s="193" customFormat="1">
      <c r="A71" s="88"/>
      <c r="B71" s="64" t="s">
        <v>276</v>
      </c>
      <c r="C71" s="62" t="s">
        <v>269</v>
      </c>
      <c r="D71" s="241">
        <v>3590</v>
      </c>
      <c r="E71" s="241">
        <v>30</v>
      </c>
      <c r="F71" s="88"/>
      <c r="G71" s="88"/>
    </row>
    <row r="72" spans="1:7" s="193" customFormat="1">
      <c r="A72" s="88"/>
      <c r="B72" s="64" t="s">
        <v>276</v>
      </c>
      <c r="C72" s="62" t="s">
        <v>270</v>
      </c>
      <c r="D72" s="241">
        <v>3340</v>
      </c>
      <c r="E72" s="241">
        <v>30</v>
      </c>
      <c r="F72" s="88"/>
      <c r="G72" s="88"/>
    </row>
    <row r="73" spans="1:7" s="193" customFormat="1">
      <c r="A73" s="88"/>
      <c r="B73" s="64" t="s">
        <v>276</v>
      </c>
      <c r="C73" s="62" t="s">
        <v>271</v>
      </c>
      <c r="D73" s="241">
        <v>3110</v>
      </c>
      <c r="E73" s="241">
        <v>30</v>
      </c>
      <c r="F73" s="88"/>
      <c r="G73" s="88"/>
    </row>
    <row r="74" spans="1:7" s="193" customFormat="1">
      <c r="A74" s="88"/>
      <c r="B74" s="64" t="s">
        <v>276</v>
      </c>
      <c r="C74" s="62" t="s">
        <v>272</v>
      </c>
      <c r="D74" s="241">
        <v>2920</v>
      </c>
      <c r="E74" s="241">
        <v>20</v>
      </c>
      <c r="F74" s="88"/>
      <c r="G74" s="88"/>
    </row>
    <row r="75" spans="1:7" s="193" customFormat="1">
      <c r="A75" s="88"/>
      <c r="B75" s="64" t="s">
        <v>276</v>
      </c>
      <c r="C75" s="62" t="s">
        <v>273</v>
      </c>
      <c r="D75" s="241">
        <v>2750</v>
      </c>
      <c r="E75" s="241">
        <v>20</v>
      </c>
      <c r="F75" s="88"/>
      <c r="G75" s="88"/>
    </row>
    <row r="76" spans="1:7" s="193" customFormat="1">
      <c r="A76" s="88"/>
      <c r="B76" s="64" t="s">
        <v>276</v>
      </c>
      <c r="C76" s="62" t="s">
        <v>132</v>
      </c>
      <c r="D76" s="241">
        <v>2590</v>
      </c>
      <c r="E76" s="241">
        <v>20</v>
      </c>
      <c r="F76" s="88"/>
      <c r="G76" s="88"/>
    </row>
    <row r="77" spans="1:7" s="193" customFormat="1">
      <c r="A77" s="88"/>
      <c r="B77" s="64" t="s">
        <v>277</v>
      </c>
      <c r="C77" s="285" t="s">
        <v>535</v>
      </c>
      <c r="D77" s="240">
        <v>46010</v>
      </c>
      <c r="E77" s="240">
        <v>460</v>
      </c>
      <c r="F77" s="88"/>
      <c r="G77" s="88"/>
    </row>
    <row r="78" spans="1:7" s="193" customFormat="1">
      <c r="A78" s="88"/>
      <c r="B78" s="64" t="s">
        <v>277</v>
      </c>
      <c r="C78" s="64" t="s">
        <v>568</v>
      </c>
      <c r="D78" s="240">
        <v>23000</v>
      </c>
      <c r="E78" s="240">
        <v>230</v>
      </c>
      <c r="F78" s="88"/>
      <c r="G78" s="88"/>
    </row>
    <row r="79" spans="1:7" s="193" customFormat="1">
      <c r="A79" s="88"/>
      <c r="B79" s="64" t="s">
        <v>277</v>
      </c>
      <c r="C79" s="64" t="s">
        <v>114</v>
      </c>
      <c r="D79" s="240">
        <v>15330</v>
      </c>
      <c r="E79" s="240">
        <v>150</v>
      </c>
      <c r="F79" s="88"/>
      <c r="G79" s="88"/>
    </row>
    <row r="80" spans="1:7" s="193" customFormat="1">
      <c r="A80" s="88"/>
      <c r="B80" s="62" t="s">
        <v>277</v>
      </c>
      <c r="C80" s="64" t="s">
        <v>116</v>
      </c>
      <c r="D80" s="240">
        <v>11500</v>
      </c>
      <c r="E80" s="240">
        <v>110</v>
      </c>
      <c r="F80" s="88"/>
      <c r="G80" s="88"/>
    </row>
    <row r="81" spans="1:7" s="193" customFormat="1">
      <c r="A81" s="88"/>
      <c r="B81" s="62" t="s">
        <v>277</v>
      </c>
      <c r="C81" s="64" t="s">
        <v>118</v>
      </c>
      <c r="D81" s="240">
        <v>9200</v>
      </c>
      <c r="E81" s="240">
        <v>90</v>
      </c>
      <c r="F81" s="88"/>
      <c r="G81" s="88"/>
    </row>
    <row r="82" spans="1:7" s="193" customFormat="1">
      <c r="A82" s="88"/>
      <c r="B82" s="62" t="s">
        <v>277</v>
      </c>
      <c r="C82" s="64" t="s">
        <v>120</v>
      </c>
      <c r="D82" s="240">
        <v>7660</v>
      </c>
      <c r="E82" s="240">
        <v>70</v>
      </c>
      <c r="F82" s="88"/>
      <c r="G82" s="88"/>
    </row>
    <row r="83" spans="1:7" s="193" customFormat="1">
      <c r="A83" s="88"/>
      <c r="B83" s="62" t="s">
        <v>277</v>
      </c>
      <c r="C83" s="64" t="s">
        <v>263</v>
      </c>
      <c r="D83" s="240">
        <v>6570</v>
      </c>
      <c r="E83" s="240">
        <v>60</v>
      </c>
      <c r="F83" s="88"/>
      <c r="G83" s="88"/>
    </row>
    <row r="84" spans="1:7" s="193" customFormat="1">
      <c r="A84" s="88"/>
      <c r="B84" s="62" t="s">
        <v>277</v>
      </c>
      <c r="C84" s="64" t="s">
        <v>264</v>
      </c>
      <c r="D84" s="241">
        <v>5750</v>
      </c>
      <c r="E84" s="241">
        <v>50</v>
      </c>
      <c r="F84" s="88"/>
      <c r="G84" s="88"/>
    </row>
    <row r="85" spans="1:7" s="193" customFormat="1">
      <c r="A85" s="88"/>
      <c r="B85" s="62" t="s">
        <v>277</v>
      </c>
      <c r="C85" s="62" t="s">
        <v>265</v>
      </c>
      <c r="D85" s="241">
        <v>5110</v>
      </c>
      <c r="E85" s="241">
        <v>50</v>
      </c>
      <c r="F85" s="88"/>
      <c r="G85" s="88"/>
    </row>
    <row r="86" spans="1:7" s="193" customFormat="1">
      <c r="A86" s="88"/>
      <c r="B86" s="62" t="s">
        <v>277</v>
      </c>
      <c r="C86" s="62" t="s">
        <v>266</v>
      </c>
      <c r="D86" s="241">
        <v>4600</v>
      </c>
      <c r="E86" s="241">
        <v>40</v>
      </c>
      <c r="F86" s="88"/>
      <c r="G86" s="88"/>
    </row>
    <row r="87" spans="1:7" s="193" customFormat="1">
      <c r="A87" s="88"/>
      <c r="B87" s="62" t="s">
        <v>277</v>
      </c>
      <c r="C87" s="62" t="s">
        <v>267</v>
      </c>
      <c r="D87" s="241">
        <v>4180</v>
      </c>
      <c r="E87" s="241">
        <v>40</v>
      </c>
      <c r="F87" s="88"/>
      <c r="G87" s="88"/>
    </row>
    <row r="88" spans="1:7" s="193" customFormat="1">
      <c r="A88" s="88"/>
      <c r="B88" s="62" t="s">
        <v>277</v>
      </c>
      <c r="C88" s="62" t="s">
        <v>268</v>
      </c>
      <c r="D88" s="241">
        <v>3830</v>
      </c>
      <c r="E88" s="241">
        <v>30</v>
      </c>
      <c r="F88" s="88"/>
      <c r="G88" s="88"/>
    </row>
    <row r="89" spans="1:7" s="193" customFormat="1">
      <c r="A89" s="88"/>
      <c r="B89" s="62" t="s">
        <v>277</v>
      </c>
      <c r="C89" s="62" t="s">
        <v>269</v>
      </c>
      <c r="D89" s="241">
        <v>3540</v>
      </c>
      <c r="E89" s="241">
        <v>30</v>
      </c>
      <c r="F89" s="88"/>
      <c r="G89" s="88"/>
    </row>
    <row r="90" spans="1:7" s="193" customFormat="1">
      <c r="A90" s="88"/>
      <c r="B90" s="62" t="s">
        <v>277</v>
      </c>
      <c r="C90" s="62" t="s">
        <v>270</v>
      </c>
      <c r="D90" s="241">
        <v>3280</v>
      </c>
      <c r="E90" s="241">
        <v>30</v>
      </c>
      <c r="F90" s="88"/>
      <c r="G90" s="88"/>
    </row>
    <row r="91" spans="1:7" s="193" customFormat="1">
      <c r="A91" s="88"/>
      <c r="B91" s="62" t="s">
        <v>277</v>
      </c>
      <c r="C91" s="62" t="s">
        <v>271</v>
      </c>
      <c r="D91" s="241">
        <v>3060</v>
      </c>
      <c r="E91" s="241">
        <v>30</v>
      </c>
      <c r="F91" s="88"/>
      <c r="G91" s="88"/>
    </row>
    <row r="92" spans="1:7" s="193" customFormat="1">
      <c r="A92" s="88"/>
      <c r="B92" s="62" t="s">
        <v>277</v>
      </c>
      <c r="C92" s="62" t="s">
        <v>272</v>
      </c>
      <c r="D92" s="241">
        <v>2870</v>
      </c>
      <c r="E92" s="241">
        <v>20</v>
      </c>
      <c r="F92" s="88"/>
      <c r="G92" s="88"/>
    </row>
    <row r="93" spans="1:7" s="193" customFormat="1">
      <c r="A93" s="88"/>
      <c r="B93" s="62" t="s">
        <v>277</v>
      </c>
      <c r="C93" s="62" t="s">
        <v>273</v>
      </c>
      <c r="D93" s="241">
        <v>2700</v>
      </c>
      <c r="E93" s="241">
        <v>20</v>
      </c>
      <c r="F93" s="88"/>
      <c r="G93" s="88"/>
    </row>
    <row r="94" spans="1:7" s="193" customFormat="1">
      <c r="A94" s="88"/>
      <c r="B94" s="62" t="s">
        <v>277</v>
      </c>
      <c r="C94" s="62" t="s">
        <v>132</v>
      </c>
      <c r="D94" s="241">
        <v>2550</v>
      </c>
      <c r="E94" s="241">
        <v>20</v>
      </c>
      <c r="F94" s="88"/>
      <c r="G94" s="88"/>
    </row>
    <row r="95" spans="1:7" s="193" customFormat="1">
      <c r="A95" s="88"/>
      <c r="B95" s="62" t="s">
        <v>278</v>
      </c>
      <c r="C95" s="285" t="s">
        <v>535</v>
      </c>
      <c r="D95" s="240">
        <v>44510</v>
      </c>
      <c r="E95" s="240">
        <v>440</v>
      </c>
      <c r="F95" s="88"/>
      <c r="G95" s="88"/>
    </row>
    <row r="96" spans="1:7" s="193" customFormat="1">
      <c r="A96" s="88"/>
      <c r="B96" s="62" t="s">
        <v>278</v>
      </c>
      <c r="C96" s="64" t="s">
        <v>568</v>
      </c>
      <c r="D96" s="240">
        <v>22250</v>
      </c>
      <c r="E96" s="240">
        <v>220</v>
      </c>
      <c r="F96" s="88"/>
      <c r="G96" s="88"/>
    </row>
    <row r="97" spans="1:7" s="193" customFormat="1">
      <c r="A97" s="88"/>
      <c r="B97" s="62" t="s">
        <v>278</v>
      </c>
      <c r="C97" s="64" t="s">
        <v>114</v>
      </c>
      <c r="D97" s="240">
        <v>14840</v>
      </c>
      <c r="E97" s="240">
        <v>140</v>
      </c>
      <c r="F97" s="88"/>
      <c r="G97" s="88"/>
    </row>
    <row r="98" spans="1:7" s="193" customFormat="1">
      <c r="A98" s="88"/>
      <c r="B98" s="62" t="s">
        <v>278</v>
      </c>
      <c r="C98" s="64" t="s">
        <v>116</v>
      </c>
      <c r="D98" s="240">
        <v>11130</v>
      </c>
      <c r="E98" s="240">
        <v>110</v>
      </c>
      <c r="F98" s="88"/>
      <c r="G98" s="88"/>
    </row>
    <row r="99" spans="1:7" s="193" customFormat="1">
      <c r="A99" s="88"/>
      <c r="B99" s="62" t="s">
        <v>278</v>
      </c>
      <c r="C99" s="64" t="s">
        <v>118</v>
      </c>
      <c r="D99" s="240">
        <v>8900</v>
      </c>
      <c r="E99" s="240">
        <v>80</v>
      </c>
      <c r="F99" s="88"/>
      <c r="G99" s="88"/>
    </row>
    <row r="100" spans="1:7" s="193" customFormat="1">
      <c r="A100" s="88"/>
      <c r="B100" s="62" t="s">
        <v>278</v>
      </c>
      <c r="C100" s="64" t="s">
        <v>120</v>
      </c>
      <c r="D100" s="240">
        <v>7420</v>
      </c>
      <c r="E100" s="240">
        <v>70</v>
      </c>
      <c r="F100" s="88"/>
      <c r="G100" s="88"/>
    </row>
    <row r="101" spans="1:7" s="193" customFormat="1">
      <c r="A101" s="88"/>
      <c r="B101" s="62" t="s">
        <v>278</v>
      </c>
      <c r="C101" s="64" t="s">
        <v>263</v>
      </c>
      <c r="D101" s="240">
        <v>6360</v>
      </c>
      <c r="E101" s="240">
        <v>60</v>
      </c>
      <c r="F101" s="88"/>
      <c r="G101" s="88"/>
    </row>
    <row r="102" spans="1:7" s="193" customFormat="1">
      <c r="A102" s="88"/>
      <c r="B102" s="62" t="s">
        <v>278</v>
      </c>
      <c r="C102" s="64" t="s">
        <v>264</v>
      </c>
      <c r="D102" s="241">
        <v>5560</v>
      </c>
      <c r="E102" s="241">
        <v>50</v>
      </c>
      <c r="F102" s="88"/>
      <c r="G102" s="88"/>
    </row>
    <row r="103" spans="1:7" s="193" customFormat="1">
      <c r="A103" s="88"/>
      <c r="B103" s="62" t="s">
        <v>278</v>
      </c>
      <c r="C103" s="62" t="s">
        <v>265</v>
      </c>
      <c r="D103" s="241">
        <v>4940</v>
      </c>
      <c r="E103" s="241">
        <v>40</v>
      </c>
      <c r="F103" s="88"/>
      <c r="G103" s="88"/>
    </row>
    <row r="104" spans="1:7" s="193" customFormat="1">
      <c r="A104" s="88"/>
      <c r="B104" s="62" t="s">
        <v>278</v>
      </c>
      <c r="C104" s="62" t="s">
        <v>266</v>
      </c>
      <c r="D104" s="241">
        <v>4450</v>
      </c>
      <c r="E104" s="241">
        <v>40</v>
      </c>
      <c r="F104" s="88"/>
      <c r="G104" s="88"/>
    </row>
    <row r="105" spans="1:7" s="193" customFormat="1">
      <c r="A105" s="88"/>
      <c r="B105" s="62" t="s">
        <v>278</v>
      </c>
      <c r="C105" s="62" t="s">
        <v>267</v>
      </c>
      <c r="D105" s="241">
        <v>4040</v>
      </c>
      <c r="E105" s="241">
        <v>40</v>
      </c>
      <c r="F105" s="88"/>
      <c r="G105" s="88"/>
    </row>
    <row r="106" spans="1:7" s="193" customFormat="1">
      <c r="A106" s="88"/>
      <c r="B106" s="62" t="s">
        <v>278</v>
      </c>
      <c r="C106" s="62" t="s">
        <v>268</v>
      </c>
      <c r="D106" s="241">
        <v>3710</v>
      </c>
      <c r="E106" s="241">
        <v>30</v>
      </c>
      <c r="F106" s="88"/>
      <c r="G106" s="88"/>
    </row>
    <row r="107" spans="1:7" s="193" customFormat="1">
      <c r="A107" s="88"/>
      <c r="B107" s="62" t="s">
        <v>278</v>
      </c>
      <c r="C107" s="62" t="s">
        <v>269</v>
      </c>
      <c r="D107" s="241">
        <v>3420</v>
      </c>
      <c r="E107" s="241">
        <v>30</v>
      </c>
      <c r="F107" s="88"/>
      <c r="G107" s="88"/>
    </row>
    <row r="108" spans="1:7" s="193" customFormat="1">
      <c r="A108" s="88"/>
      <c r="B108" s="62" t="s">
        <v>278</v>
      </c>
      <c r="C108" s="62" t="s">
        <v>270</v>
      </c>
      <c r="D108" s="241">
        <v>3180</v>
      </c>
      <c r="E108" s="241">
        <v>30</v>
      </c>
      <c r="F108" s="88"/>
      <c r="G108" s="88"/>
    </row>
    <row r="109" spans="1:7" s="193" customFormat="1">
      <c r="A109" s="88"/>
      <c r="B109" s="62" t="s">
        <v>278</v>
      </c>
      <c r="C109" s="62" t="s">
        <v>271</v>
      </c>
      <c r="D109" s="241">
        <v>2960</v>
      </c>
      <c r="E109" s="241">
        <v>30</v>
      </c>
      <c r="F109" s="88"/>
      <c r="G109" s="88"/>
    </row>
    <row r="110" spans="1:7" s="193" customFormat="1">
      <c r="A110" s="88"/>
      <c r="B110" s="62" t="s">
        <v>278</v>
      </c>
      <c r="C110" s="62" t="s">
        <v>272</v>
      </c>
      <c r="D110" s="241">
        <v>2780</v>
      </c>
      <c r="E110" s="241">
        <v>20</v>
      </c>
      <c r="F110" s="88"/>
      <c r="G110" s="88"/>
    </row>
    <row r="111" spans="1:7" s="193" customFormat="1">
      <c r="A111" s="88"/>
      <c r="B111" s="62" t="s">
        <v>278</v>
      </c>
      <c r="C111" s="62" t="s">
        <v>273</v>
      </c>
      <c r="D111" s="241">
        <v>2610</v>
      </c>
      <c r="E111" s="241">
        <v>20</v>
      </c>
      <c r="F111" s="88"/>
      <c r="G111" s="88"/>
    </row>
    <row r="112" spans="1:7" s="193" customFormat="1">
      <c r="A112" s="88"/>
      <c r="B112" s="62" t="s">
        <v>278</v>
      </c>
      <c r="C112" s="62" t="s">
        <v>132</v>
      </c>
      <c r="D112" s="241">
        <v>2470</v>
      </c>
      <c r="E112" s="241">
        <v>20</v>
      </c>
      <c r="F112" s="88"/>
      <c r="G112" s="88"/>
    </row>
    <row r="113" spans="1:7" s="193" customFormat="1">
      <c r="A113" s="88"/>
      <c r="B113" s="62" t="s">
        <v>279</v>
      </c>
      <c r="C113" s="285" t="s">
        <v>535</v>
      </c>
      <c r="D113" s="240">
        <v>43390</v>
      </c>
      <c r="E113" s="240">
        <v>430</v>
      </c>
      <c r="F113" s="88"/>
      <c r="G113" s="88"/>
    </row>
    <row r="114" spans="1:7" s="193" customFormat="1">
      <c r="A114" s="88"/>
      <c r="B114" s="62" t="s">
        <v>279</v>
      </c>
      <c r="C114" s="64" t="s">
        <v>568</v>
      </c>
      <c r="D114" s="240">
        <v>21690</v>
      </c>
      <c r="E114" s="240">
        <v>210</v>
      </c>
      <c r="F114" s="88"/>
      <c r="G114" s="88"/>
    </row>
    <row r="115" spans="1:7" s="193" customFormat="1">
      <c r="A115" s="88"/>
      <c r="B115" s="62" t="s">
        <v>279</v>
      </c>
      <c r="C115" s="64" t="s">
        <v>114</v>
      </c>
      <c r="D115" s="240">
        <v>14460</v>
      </c>
      <c r="E115" s="240">
        <v>140</v>
      </c>
      <c r="F115" s="88"/>
      <c r="G115" s="88"/>
    </row>
    <row r="116" spans="1:7" s="193" customFormat="1">
      <c r="A116" s="88"/>
      <c r="B116" s="62" t="s">
        <v>279</v>
      </c>
      <c r="C116" s="64" t="s">
        <v>116</v>
      </c>
      <c r="D116" s="240">
        <v>10840</v>
      </c>
      <c r="E116" s="240">
        <v>100</v>
      </c>
      <c r="F116" s="88"/>
      <c r="G116" s="88"/>
    </row>
    <row r="117" spans="1:7" s="193" customFormat="1">
      <c r="A117" s="88"/>
      <c r="B117" s="62" t="s">
        <v>279</v>
      </c>
      <c r="C117" s="64" t="s">
        <v>118</v>
      </c>
      <c r="D117" s="240">
        <v>8670</v>
      </c>
      <c r="E117" s="240">
        <v>80</v>
      </c>
      <c r="F117" s="88"/>
      <c r="G117" s="88"/>
    </row>
    <row r="118" spans="1:7" s="193" customFormat="1">
      <c r="A118" s="88"/>
      <c r="B118" s="62" t="s">
        <v>279</v>
      </c>
      <c r="C118" s="64" t="s">
        <v>120</v>
      </c>
      <c r="D118" s="240">
        <v>7230</v>
      </c>
      <c r="E118" s="240">
        <v>70</v>
      </c>
      <c r="F118" s="88"/>
      <c r="G118" s="88"/>
    </row>
    <row r="119" spans="1:7" s="193" customFormat="1">
      <c r="A119" s="88"/>
      <c r="B119" s="62" t="s">
        <v>279</v>
      </c>
      <c r="C119" s="64" t="s">
        <v>263</v>
      </c>
      <c r="D119" s="240">
        <v>6190</v>
      </c>
      <c r="E119" s="240">
        <v>60</v>
      </c>
      <c r="F119" s="88"/>
      <c r="G119" s="88"/>
    </row>
    <row r="120" spans="1:7" s="193" customFormat="1">
      <c r="A120" s="88"/>
      <c r="B120" s="62" t="s">
        <v>279</v>
      </c>
      <c r="C120" s="64" t="s">
        <v>264</v>
      </c>
      <c r="D120" s="241">
        <v>5420</v>
      </c>
      <c r="E120" s="241">
        <v>50</v>
      </c>
      <c r="F120" s="88"/>
      <c r="G120" s="88"/>
    </row>
    <row r="121" spans="1:7" s="193" customFormat="1">
      <c r="A121" s="88"/>
      <c r="B121" s="62" t="s">
        <v>279</v>
      </c>
      <c r="C121" s="62" t="s">
        <v>265</v>
      </c>
      <c r="D121" s="241">
        <v>4820</v>
      </c>
      <c r="E121" s="241">
        <v>40</v>
      </c>
      <c r="F121" s="88"/>
      <c r="G121" s="88"/>
    </row>
    <row r="122" spans="1:7" s="193" customFormat="1">
      <c r="A122" s="88"/>
      <c r="B122" s="62" t="s">
        <v>279</v>
      </c>
      <c r="C122" s="62" t="s">
        <v>266</v>
      </c>
      <c r="D122" s="241">
        <v>4330</v>
      </c>
      <c r="E122" s="241">
        <v>40</v>
      </c>
      <c r="F122" s="88"/>
      <c r="G122" s="88"/>
    </row>
    <row r="123" spans="1:7" s="193" customFormat="1">
      <c r="A123" s="88"/>
      <c r="B123" s="62" t="s">
        <v>279</v>
      </c>
      <c r="C123" s="62" t="s">
        <v>267</v>
      </c>
      <c r="D123" s="241">
        <v>3940</v>
      </c>
      <c r="E123" s="241">
        <v>30</v>
      </c>
      <c r="F123" s="88"/>
      <c r="G123" s="88"/>
    </row>
    <row r="124" spans="1:7" s="193" customFormat="1">
      <c r="A124" s="88"/>
      <c r="B124" s="62" t="s">
        <v>279</v>
      </c>
      <c r="C124" s="62" t="s">
        <v>268</v>
      </c>
      <c r="D124" s="241">
        <v>3610</v>
      </c>
      <c r="E124" s="241">
        <v>30</v>
      </c>
      <c r="F124" s="88"/>
      <c r="G124" s="88"/>
    </row>
    <row r="125" spans="1:7" s="193" customFormat="1">
      <c r="A125" s="88"/>
      <c r="B125" s="62" t="s">
        <v>279</v>
      </c>
      <c r="C125" s="62" t="s">
        <v>269</v>
      </c>
      <c r="D125" s="241">
        <v>3330</v>
      </c>
      <c r="E125" s="241">
        <v>30</v>
      </c>
      <c r="F125" s="88"/>
      <c r="G125" s="88"/>
    </row>
    <row r="126" spans="1:7" s="193" customFormat="1">
      <c r="A126" s="88"/>
      <c r="B126" s="62" t="s">
        <v>279</v>
      </c>
      <c r="C126" s="62" t="s">
        <v>270</v>
      </c>
      <c r="D126" s="241">
        <v>3100</v>
      </c>
      <c r="E126" s="241">
        <v>30</v>
      </c>
      <c r="F126" s="88"/>
      <c r="G126" s="88"/>
    </row>
    <row r="127" spans="1:7" s="193" customFormat="1">
      <c r="A127" s="88"/>
      <c r="B127" s="62" t="s">
        <v>279</v>
      </c>
      <c r="C127" s="62" t="s">
        <v>271</v>
      </c>
      <c r="D127" s="241">
        <v>2890</v>
      </c>
      <c r="E127" s="241">
        <v>20</v>
      </c>
      <c r="F127" s="88"/>
      <c r="G127" s="88"/>
    </row>
    <row r="128" spans="1:7" s="193" customFormat="1">
      <c r="A128" s="88"/>
      <c r="B128" s="62" t="s">
        <v>279</v>
      </c>
      <c r="C128" s="62" t="s">
        <v>272</v>
      </c>
      <c r="D128" s="241">
        <v>2710</v>
      </c>
      <c r="E128" s="241">
        <v>20</v>
      </c>
      <c r="F128" s="88"/>
      <c r="G128" s="88"/>
    </row>
    <row r="129" spans="1:12" s="193" customFormat="1">
      <c r="A129" s="88"/>
      <c r="B129" s="62" t="s">
        <v>279</v>
      </c>
      <c r="C129" s="62" t="s">
        <v>273</v>
      </c>
      <c r="D129" s="241">
        <v>2550</v>
      </c>
      <c r="E129" s="241">
        <v>20</v>
      </c>
      <c r="F129" s="88"/>
      <c r="G129" s="88"/>
    </row>
    <row r="130" spans="1:12" s="193" customFormat="1">
      <c r="A130" s="88"/>
      <c r="B130" s="62" t="s">
        <v>279</v>
      </c>
      <c r="C130" s="62" t="s">
        <v>132</v>
      </c>
      <c r="D130" s="241">
        <v>2410</v>
      </c>
      <c r="E130" s="241">
        <v>20</v>
      </c>
      <c r="F130" s="88"/>
      <c r="G130" s="88"/>
    </row>
    <row r="131" spans="1:12" s="193" customFormat="1">
      <c r="A131" s="88"/>
      <c r="B131" s="62" t="s">
        <v>280</v>
      </c>
      <c r="C131" s="285" t="s">
        <v>535</v>
      </c>
      <c r="D131" s="240">
        <v>42270</v>
      </c>
      <c r="E131" s="240">
        <v>420</v>
      </c>
      <c r="F131" s="88"/>
      <c r="G131" s="88"/>
    </row>
    <row r="132" spans="1:12" s="193" customFormat="1">
      <c r="A132" s="88"/>
      <c r="B132" s="62" t="s">
        <v>280</v>
      </c>
      <c r="C132" s="64" t="s">
        <v>568</v>
      </c>
      <c r="D132" s="240">
        <v>21130</v>
      </c>
      <c r="E132" s="240">
        <v>210</v>
      </c>
      <c r="F132" s="88"/>
      <c r="G132" s="88"/>
    </row>
    <row r="133" spans="1:12" s="193" customFormat="1">
      <c r="A133" s="88"/>
      <c r="B133" s="62" t="s">
        <v>280</v>
      </c>
      <c r="C133" s="64" t="s">
        <v>114</v>
      </c>
      <c r="D133" s="240">
        <v>14090</v>
      </c>
      <c r="E133" s="240">
        <v>140</v>
      </c>
      <c r="F133" s="88"/>
      <c r="G133" s="88"/>
    </row>
    <row r="134" spans="1:12" s="193" customFormat="1">
      <c r="A134" s="88"/>
      <c r="B134" s="62" t="s">
        <v>280</v>
      </c>
      <c r="C134" s="64" t="s">
        <v>116</v>
      </c>
      <c r="D134" s="240">
        <v>10560</v>
      </c>
      <c r="E134" s="240">
        <v>100</v>
      </c>
      <c r="F134" s="88"/>
      <c r="G134" s="88"/>
    </row>
    <row r="135" spans="1:12" s="193" customFormat="1">
      <c r="A135" s="88"/>
      <c r="B135" s="62" t="s">
        <v>280</v>
      </c>
      <c r="C135" s="64" t="s">
        <v>118</v>
      </c>
      <c r="D135" s="240">
        <v>8450</v>
      </c>
      <c r="E135" s="240">
        <v>80</v>
      </c>
      <c r="F135" s="88"/>
      <c r="G135" s="88"/>
    </row>
    <row r="136" spans="1:12" s="193" customFormat="1">
      <c r="A136" s="88"/>
      <c r="B136" s="62" t="s">
        <v>280</v>
      </c>
      <c r="C136" s="64" t="s">
        <v>120</v>
      </c>
      <c r="D136" s="240">
        <v>7040</v>
      </c>
      <c r="E136" s="240">
        <v>70</v>
      </c>
      <c r="F136" s="88"/>
      <c r="G136" s="88"/>
    </row>
    <row r="137" spans="1:12" s="193" customFormat="1">
      <c r="A137" s="88"/>
      <c r="B137" s="62" t="s">
        <v>280</v>
      </c>
      <c r="C137" s="64" t="s">
        <v>263</v>
      </c>
      <c r="D137" s="240">
        <v>6030</v>
      </c>
      <c r="E137" s="240">
        <v>60</v>
      </c>
      <c r="F137" s="88"/>
      <c r="G137" s="88"/>
    </row>
    <row r="138" spans="1:12" s="193" customFormat="1">
      <c r="A138" s="88"/>
      <c r="B138" s="62" t="s">
        <v>280</v>
      </c>
      <c r="C138" s="64" t="s">
        <v>264</v>
      </c>
      <c r="D138" s="241">
        <v>5280</v>
      </c>
      <c r="E138" s="241">
        <v>50</v>
      </c>
      <c r="F138" s="88"/>
      <c r="G138" s="88"/>
    </row>
    <row r="139" spans="1:12" s="193" customFormat="1">
      <c r="A139" s="88"/>
      <c r="B139" s="62" t="s">
        <v>280</v>
      </c>
      <c r="C139" s="62" t="s">
        <v>265</v>
      </c>
      <c r="D139" s="241">
        <v>4690</v>
      </c>
      <c r="E139" s="241">
        <v>40</v>
      </c>
      <c r="F139" s="88"/>
      <c r="G139" s="88"/>
    </row>
    <row r="140" spans="1:12" s="193" customFormat="1">
      <c r="A140" s="88"/>
      <c r="B140" s="62" t="s">
        <v>280</v>
      </c>
      <c r="C140" s="62" t="s">
        <v>266</v>
      </c>
      <c r="D140" s="241">
        <v>4220</v>
      </c>
      <c r="E140" s="241">
        <v>40</v>
      </c>
      <c r="F140" s="88"/>
      <c r="G140" s="88"/>
    </row>
    <row r="141" spans="1:12" s="193" customFormat="1">
      <c r="A141" s="88"/>
      <c r="B141" s="62" t="s">
        <v>280</v>
      </c>
      <c r="C141" s="62" t="s">
        <v>267</v>
      </c>
      <c r="D141" s="241">
        <v>3840</v>
      </c>
      <c r="E141" s="241">
        <v>30</v>
      </c>
      <c r="F141" s="88"/>
      <c r="G141" s="88"/>
    </row>
    <row r="142" spans="1:12" s="193" customFormat="1">
      <c r="A142" s="88"/>
      <c r="B142" s="62" t="s">
        <v>280</v>
      </c>
      <c r="C142" s="62" t="s">
        <v>268</v>
      </c>
      <c r="D142" s="241">
        <v>3520</v>
      </c>
      <c r="E142" s="241">
        <v>30</v>
      </c>
      <c r="F142" s="88"/>
      <c r="G142" s="88"/>
    </row>
    <row r="143" spans="1:12">
      <c r="B143" s="64" t="s">
        <v>280</v>
      </c>
      <c r="C143" s="62" t="s">
        <v>269</v>
      </c>
      <c r="D143" s="241">
        <v>3250</v>
      </c>
      <c r="E143" s="241">
        <v>30</v>
      </c>
      <c r="H143" s="104"/>
      <c r="I143" s="104"/>
      <c r="J143" s="104"/>
      <c r="K143" s="104"/>
      <c r="L143" s="104"/>
    </row>
    <row r="144" spans="1:12">
      <c r="B144" s="64" t="s">
        <v>280</v>
      </c>
      <c r="C144" s="62" t="s">
        <v>270</v>
      </c>
      <c r="D144" s="241">
        <v>3010</v>
      </c>
      <c r="E144" s="241">
        <v>30</v>
      </c>
      <c r="H144" s="104"/>
      <c r="I144" s="104"/>
      <c r="J144" s="104"/>
      <c r="K144" s="104"/>
      <c r="L144" s="104"/>
    </row>
    <row r="145" spans="2:12">
      <c r="B145" s="64" t="s">
        <v>280</v>
      </c>
      <c r="C145" s="62" t="s">
        <v>271</v>
      </c>
      <c r="D145" s="241">
        <v>2810</v>
      </c>
      <c r="E145" s="241">
        <v>20</v>
      </c>
      <c r="H145" s="104"/>
      <c r="I145" s="104"/>
      <c r="J145" s="104"/>
      <c r="K145" s="104"/>
      <c r="L145" s="104"/>
    </row>
    <row r="146" spans="2:12">
      <c r="B146" s="64" t="s">
        <v>280</v>
      </c>
      <c r="C146" s="62" t="s">
        <v>272</v>
      </c>
      <c r="D146" s="241">
        <v>2640</v>
      </c>
      <c r="E146" s="241">
        <v>20</v>
      </c>
      <c r="H146" s="104"/>
      <c r="I146" s="104"/>
      <c r="J146" s="104"/>
      <c r="K146" s="104"/>
      <c r="L146" s="104"/>
    </row>
    <row r="147" spans="2:12">
      <c r="B147" s="64" t="s">
        <v>280</v>
      </c>
      <c r="C147" s="62" t="s">
        <v>273</v>
      </c>
      <c r="D147" s="241">
        <v>2480</v>
      </c>
      <c r="E147" s="241">
        <v>20</v>
      </c>
      <c r="H147" s="104"/>
      <c r="I147" s="104"/>
      <c r="J147" s="104"/>
      <c r="K147" s="104"/>
      <c r="L147" s="104"/>
    </row>
    <row r="148" spans="2:12">
      <c r="B148" s="64" t="s">
        <v>280</v>
      </c>
      <c r="C148" s="62" t="s">
        <v>132</v>
      </c>
      <c r="D148" s="241">
        <v>2340</v>
      </c>
      <c r="E148" s="241">
        <v>20</v>
      </c>
      <c r="H148" s="104"/>
      <c r="I148" s="104"/>
      <c r="J148" s="104"/>
      <c r="K148" s="104"/>
      <c r="L148" s="104"/>
    </row>
  </sheetData>
  <mergeCells count="50">
    <mergeCell ref="H2:I2"/>
    <mergeCell ref="G4:G5"/>
    <mergeCell ref="H4:H5"/>
    <mergeCell ref="O4:O5"/>
    <mergeCell ref="P4:P5"/>
    <mergeCell ref="G6:G7"/>
    <mergeCell ref="H6:H7"/>
    <mergeCell ref="O6:O7"/>
    <mergeCell ref="P6:P7"/>
    <mergeCell ref="G8:G9"/>
    <mergeCell ref="H8:H9"/>
    <mergeCell ref="O8:O9"/>
    <mergeCell ref="P8:P9"/>
    <mergeCell ref="G10:G11"/>
    <mergeCell ref="H10:H11"/>
    <mergeCell ref="O10:O11"/>
    <mergeCell ref="P10:P11"/>
    <mergeCell ref="G12:G13"/>
    <mergeCell ref="H12:H13"/>
    <mergeCell ref="O12:O13"/>
    <mergeCell ref="P12:P13"/>
    <mergeCell ref="G14:G15"/>
    <mergeCell ref="H14:H15"/>
    <mergeCell ref="O14:O15"/>
    <mergeCell ref="P14:P15"/>
    <mergeCell ref="G16:G17"/>
    <mergeCell ref="H16:H17"/>
    <mergeCell ref="O16:O17"/>
    <mergeCell ref="P16:P17"/>
    <mergeCell ref="P18:P19"/>
    <mergeCell ref="G20:G21"/>
    <mergeCell ref="H20:H21"/>
    <mergeCell ref="O20:O21"/>
    <mergeCell ref="P20:P21"/>
    <mergeCell ref="G26:G27"/>
    <mergeCell ref="H26:H27"/>
    <mergeCell ref="O26:O27"/>
    <mergeCell ref="P26:P27"/>
    <mergeCell ref="B2:E2"/>
    <mergeCell ref="G22:G23"/>
    <mergeCell ref="H22:H23"/>
    <mergeCell ref="O22:O23"/>
    <mergeCell ref="P22:P23"/>
    <mergeCell ref="G24:G25"/>
    <mergeCell ref="H24:H25"/>
    <mergeCell ref="O24:O25"/>
    <mergeCell ref="P24:P25"/>
    <mergeCell ref="G18:G19"/>
    <mergeCell ref="H18:H19"/>
    <mergeCell ref="O18:O19"/>
  </mergeCells>
  <phoneticPr fontId="1"/>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816BC-C957-4ACD-A66A-FC3EC6796CD0}">
  <sheetPr>
    <tabColor rgb="FF92D050"/>
  </sheetPr>
  <dimension ref="A1:AM148"/>
  <sheetViews>
    <sheetView workbookViewId="0">
      <selection activeCell="Q71" sqref="Q71:R71"/>
    </sheetView>
  </sheetViews>
  <sheetFormatPr defaultColWidth="9" defaultRowHeight="16.2"/>
  <cols>
    <col min="1" max="1" width="0.69921875" style="54" customWidth="1"/>
    <col min="2" max="5" width="7.59765625" style="54" customWidth="1"/>
    <col min="6" max="6" width="1.59765625" style="54" customWidth="1"/>
    <col min="7" max="7" width="5.59765625" style="54" customWidth="1"/>
    <col min="8" max="12" width="7.59765625" style="54" customWidth="1"/>
    <col min="13" max="13" width="7.59765625" style="104" customWidth="1"/>
    <col min="14" max="14" width="1.59765625" style="104" customWidth="1"/>
    <col min="15" max="21" width="7.59765625" style="104" customWidth="1"/>
    <col min="22" max="22" width="1.59765625" style="104" customWidth="1"/>
    <col min="23" max="25" width="7.59765625" style="104" customWidth="1"/>
    <col min="26" max="26" width="1.09765625" style="104" customWidth="1"/>
    <col min="27" max="29" width="7.59765625" style="104" customWidth="1"/>
    <col min="30" max="30" width="1.09765625" style="104" customWidth="1"/>
    <col min="31" max="34" width="7.59765625" style="104" customWidth="1"/>
    <col min="35" max="35" width="1.09765625" style="104" customWidth="1"/>
    <col min="36" max="39" width="7.59765625" style="104" customWidth="1"/>
    <col min="40" max="16384" width="9" style="104"/>
  </cols>
  <sheetData>
    <row r="1" spans="1:39" ht="6.75" customHeight="1" thickBot="1"/>
    <row r="2" spans="1:39" s="60" customFormat="1" ht="16.5" customHeight="1" thickBot="1">
      <c r="A2" s="54"/>
      <c r="B2" s="738" t="s">
        <v>581</v>
      </c>
      <c r="C2" s="739"/>
      <c r="D2" s="739"/>
      <c r="E2" s="739"/>
      <c r="F2" s="739"/>
      <c r="G2" s="740"/>
      <c r="I2" s="573" t="s">
        <v>293</v>
      </c>
      <c r="J2" s="573"/>
      <c r="K2" s="72">
        <f>IF(基本情報!G6="","",基本情報!G6)</f>
        <v>0</v>
      </c>
      <c r="L2" s="54" t="s">
        <v>7</v>
      </c>
    </row>
    <row r="3" spans="1:39">
      <c r="A3" s="52"/>
      <c r="B3" s="90" t="s">
        <v>315</v>
      </c>
      <c r="C3" s="90"/>
      <c r="D3" s="52"/>
      <c r="E3" s="52"/>
      <c r="F3" s="52"/>
      <c r="G3" s="57" t="s">
        <v>350</v>
      </c>
      <c r="H3" s="12"/>
      <c r="I3" s="12"/>
      <c r="J3" s="52"/>
      <c r="K3" s="89"/>
      <c r="L3" s="89"/>
      <c r="O3" s="57" t="s">
        <v>218</v>
      </c>
      <c r="P3" s="12"/>
      <c r="Q3" s="12"/>
      <c r="R3" s="52"/>
      <c r="S3" s="89"/>
      <c r="T3" s="89"/>
      <c r="W3" s="57" t="s">
        <v>350</v>
      </c>
      <c r="AA3" s="57" t="s">
        <v>218</v>
      </c>
      <c r="AE3" s="2" t="s">
        <v>414</v>
      </c>
      <c r="AF3" s="2"/>
      <c r="AJ3" s="2" t="s">
        <v>415</v>
      </c>
      <c r="AK3" s="2"/>
    </row>
    <row r="4" spans="1:39" s="193" customFormat="1">
      <c r="A4" s="192"/>
      <c r="B4" s="117" t="s">
        <v>162</v>
      </c>
      <c r="C4" s="117" t="s">
        <v>105</v>
      </c>
      <c r="D4" s="111" t="s">
        <v>152</v>
      </c>
      <c r="E4" s="112" t="s">
        <v>247</v>
      </c>
      <c r="F4" s="192"/>
      <c r="G4" s="770" t="s">
        <v>17</v>
      </c>
      <c r="H4" s="770" t="str">
        <f>IF(②③加減算!R9="","",②③加減算!R9)</f>
        <v/>
      </c>
      <c r="I4" s="73" t="s">
        <v>162</v>
      </c>
      <c r="J4" s="107" t="s">
        <v>105</v>
      </c>
      <c r="K4" s="158" t="s">
        <v>248</v>
      </c>
      <c r="L4" s="74" t="s">
        <v>247</v>
      </c>
      <c r="M4" s="102" t="s">
        <v>292</v>
      </c>
      <c r="O4" s="770" t="s">
        <v>17</v>
      </c>
      <c r="P4" s="770" t="str">
        <f>IF(②③加減算!R9="","",②③加減算!R9)</f>
        <v/>
      </c>
      <c r="Q4" s="73" t="s">
        <v>162</v>
      </c>
      <c r="R4" s="107" t="s">
        <v>105</v>
      </c>
      <c r="S4" s="158" t="s">
        <v>248</v>
      </c>
      <c r="T4" s="74" t="s">
        <v>247</v>
      </c>
      <c r="U4" s="102" t="s">
        <v>292</v>
      </c>
      <c r="W4" s="194" t="s">
        <v>204</v>
      </c>
      <c r="X4" s="161" t="s">
        <v>291</v>
      </c>
      <c r="Y4" s="103" t="s">
        <v>292</v>
      </c>
      <c r="AA4" s="194" t="s">
        <v>204</v>
      </c>
      <c r="AB4" s="161" t="s">
        <v>291</v>
      </c>
      <c r="AC4" s="103" t="s">
        <v>292</v>
      </c>
      <c r="AE4" s="195"/>
      <c r="AF4" s="29" t="s">
        <v>397</v>
      </c>
      <c r="AG4" s="29" t="s">
        <v>79</v>
      </c>
      <c r="AH4" s="29" t="s">
        <v>247</v>
      </c>
      <c r="AJ4" s="195"/>
      <c r="AK4" s="29" t="s">
        <v>397</v>
      </c>
      <c r="AL4" s="29" t="s">
        <v>79</v>
      </c>
      <c r="AM4" s="29" t="s">
        <v>247</v>
      </c>
    </row>
    <row r="5" spans="1:39" s="193" customFormat="1">
      <c r="A5" s="88"/>
      <c r="B5" s="64" t="s">
        <v>112</v>
      </c>
      <c r="C5" s="285" t="s">
        <v>535</v>
      </c>
      <c r="D5" s="240">
        <v>33010</v>
      </c>
      <c r="E5" s="240">
        <v>330</v>
      </c>
      <c r="F5" s="88"/>
      <c r="G5" s="770"/>
      <c r="H5" s="770"/>
      <c r="I5" s="64" t="str">
        <f>IF(基本情報!$C$4="","",基本情報!$C$4)</f>
        <v/>
      </c>
      <c r="J5" s="64" t="str">
        <f>利用定員!M35</f>
        <v/>
      </c>
      <c r="K5" s="116">
        <f>IFERROR(IF(H4="",0,DGET($A$4:$D$148,K4,I4:J5)),0)</f>
        <v>0</v>
      </c>
      <c r="L5" s="116">
        <f>IFERROR(IF(H4="",0,DGET($B$4:$E$148,L4,I4:J5)),0)</f>
        <v>0</v>
      </c>
      <c r="M5" s="190">
        <f>IFERROR(L5*$K$2,0)</f>
        <v>0</v>
      </c>
      <c r="O5" s="770"/>
      <c r="P5" s="770"/>
      <c r="Q5" s="64" t="str">
        <f>IF(基本情報!$C$4="","",基本情報!$C$4)</f>
        <v/>
      </c>
      <c r="R5" s="64" t="str">
        <f>利用定員!N35</f>
        <v/>
      </c>
      <c r="S5" s="116">
        <f>IFERROR(IF(P4="",0,DGET($B$4:$D$148,S4,Q4:R5)),0)</f>
        <v>0</v>
      </c>
      <c r="T5" s="116">
        <f>IFERROR(IF(P4="",0,DGET($B$4:$E$148,T4,Q4:R5)),0)</f>
        <v>0</v>
      </c>
      <c r="U5" s="190">
        <f>IFERROR(T5*$K$2,0)</f>
        <v>0</v>
      </c>
      <c r="W5" s="64" t="s">
        <v>347</v>
      </c>
      <c r="X5" s="197">
        <f>IFERROR(-K5,0)</f>
        <v>0</v>
      </c>
      <c r="Y5" s="197">
        <f>IFERROR(-M5,0)</f>
        <v>0</v>
      </c>
      <c r="AA5" s="64" t="s">
        <v>347</v>
      </c>
      <c r="AB5" s="197">
        <f>IFERROR(-S5,0)</f>
        <v>0</v>
      </c>
      <c r="AC5" s="197">
        <f>IFERROR(-U5,0)</f>
        <v>0</v>
      </c>
      <c r="AE5" s="64" t="s">
        <v>347</v>
      </c>
      <c r="AF5" s="64">
        <f>月初児童数!M8+月初児童数!R8</f>
        <v>0</v>
      </c>
      <c r="AG5" s="196">
        <f t="shared" ref="AG5:AG16" si="0">IFERROR(X5*AF5,0)</f>
        <v>0</v>
      </c>
      <c r="AH5" s="196">
        <f t="shared" ref="AH5:AH16" si="1">IFERROR(Y5*AF5,0)</f>
        <v>0</v>
      </c>
      <c r="AJ5" s="64" t="s">
        <v>347</v>
      </c>
      <c r="AK5" s="64">
        <f>月初児童数!AF8</f>
        <v>0</v>
      </c>
      <c r="AL5" s="196">
        <f t="shared" ref="AL5:AL16" si="2">IFERROR(AB5*AK5,0)</f>
        <v>0</v>
      </c>
      <c r="AM5" s="196">
        <f t="shared" ref="AM5:AM16" si="3">IFERROR(AC5*AK5,0)</f>
        <v>0</v>
      </c>
    </row>
    <row r="6" spans="1:39" s="193" customFormat="1">
      <c r="A6" s="88"/>
      <c r="B6" s="64" t="s">
        <v>112</v>
      </c>
      <c r="C6" s="64" t="s">
        <v>568</v>
      </c>
      <c r="D6" s="240">
        <v>16500</v>
      </c>
      <c r="E6" s="240">
        <v>160</v>
      </c>
      <c r="F6" s="88"/>
      <c r="G6" s="770" t="s">
        <v>18</v>
      </c>
      <c r="H6" s="770" t="str">
        <f>IF(②③加減算!R10="","",②③加減算!R10)</f>
        <v/>
      </c>
      <c r="I6" s="73" t="s">
        <v>162</v>
      </c>
      <c r="J6" s="107" t="s">
        <v>105</v>
      </c>
      <c r="K6" s="158" t="s">
        <v>248</v>
      </c>
      <c r="L6" s="74" t="s">
        <v>247</v>
      </c>
      <c r="M6" s="102" t="s">
        <v>292</v>
      </c>
      <c r="O6" s="770" t="s">
        <v>18</v>
      </c>
      <c r="P6" s="770" t="str">
        <f>IF(②③加減算!R10="","",②③加減算!R10)</f>
        <v/>
      </c>
      <c r="Q6" s="73" t="s">
        <v>162</v>
      </c>
      <c r="R6" s="107" t="s">
        <v>105</v>
      </c>
      <c r="S6" s="158" t="s">
        <v>248</v>
      </c>
      <c r="T6" s="74" t="s">
        <v>247</v>
      </c>
      <c r="U6" s="102" t="s">
        <v>292</v>
      </c>
      <c r="W6" s="64" t="s">
        <v>18</v>
      </c>
      <c r="X6" s="197">
        <f>IFERROR(-K7,0)</f>
        <v>0</v>
      </c>
      <c r="Y6" s="197">
        <f>IFERROR(-M7,0)</f>
        <v>0</v>
      </c>
      <c r="AA6" s="64" t="s">
        <v>18</v>
      </c>
      <c r="AB6" s="197">
        <f>IFERROR(-S7,0)</f>
        <v>0</v>
      </c>
      <c r="AC6" s="197">
        <f>IFERROR(-U7,0)</f>
        <v>0</v>
      </c>
      <c r="AE6" s="64" t="s">
        <v>18</v>
      </c>
      <c r="AF6" s="64">
        <f>月初児童数!M9+月初児童数!R9</f>
        <v>0</v>
      </c>
      <c r="AG6" s="196">
        <f t="shared" si="0"/>
        <v>0</v>
      </c>
      <c r="AH6" s="196">
        <f t="shared" si="1"/>
        <v>0</v>
      </c>
      <c r="AJ6" s="64" t="s">
        <v>18</v>
      </c>
      <c r="AK6" s="64">
        <f>月初児童数!AF9</f>
        <v>0</v>
      </c>
      <c r="AL6" s="196">
        <f t="shared" si="2"/>
        <v>0</v>
      </c>
      <c r="AM6" s="196">
        <f t="shared" si="3"/>
        <v>0</v>
      </c>
    </row>
    <row r="7" spans="1:39" s="193" customFormat="1">
      <c r="A7" s="88"/>
      <c r="B7" s="64" t="s">
        <v>112</v>
      </c>
      <c r="C7" s="64" t="s">
        <v>114</v>
      </c>
      <c r="D7" s="240">
        <v>11000</v>
      </c>
      <c r="E7" s="240">
        <v>110</v>
      </c>
      <c r="F7" s="88"/>
      <c r="G7" s="770"/>
      <c r="H7" s="770"/>
      <c r="I7" s="64" t="str">
        <f>IF(基本情報!$C$4="","",基本情報!$C$4)</f>
        <v/>
      </c>
      <c r="J7" s="64" t="str">
        <f>利用定員!M36</f>
        <v/>
      </c>
      <c r="K7" s="116">
        <f>IFERROR(IF(H6="",0,DGET($A$4:$D$148,K6,I6:J7)),0)</f>
        <v>0</v>
      </c>
      <c r="L7" s="116">
        <f>IFERROR(IF(H6="",0,DGET($B$4:$E$148,L6,I6:J7)),0)</f>
        <v>0</v>
      </c>
      <c r="M7" s="190">
        <f>IFERROR(L7*$K$2,0)</f>
        <v>0</v>
      </c>
      <c r="O7" s="770"/>
      <c r="P7" s="770"/>
      <c r="Q7" s="64" t="str">
        <f>IF(基本情報!$C$4="","",基本情報!$C$4)</f>
        <v/>
      </c>
      <c r="R7" s="64" t="str">
        <f>利用定員!N36</f>
        <v/>
      </c>
      <c r="S7" s="116">
        <f>IFERROR(IF(P6="",0,DGET($C$4:$D$22,S6,R6:R7)),0)</f>
        <v>0</v>
      </c>
      <c r="T7" s="116">
        <f>IFERROR(IF(P6="",0,DGET($C$4:$E$22,T6,R6:R7)),0)</f>
        <v>0</v>
      </c>
      <c r="U7" s="190">
        <f>IFERROR(T7*$K$2,0)</f>
        <v>0</v>
      </c>
      <c r="W7" s="64" t="s">
        <v>19</v>
      </c>
      <c r="X7" s="197">
        <f>IFERROR(-K9,0)</f>
        <v>0</v>
      </c>
      <c r="Y7" s="197">
        <f>IFERROR(-M9,0)</f>
        <v>0</v>
      </c>
      <c r="AA7" s="64" t="s">
        <v>19</v>
      </c>
      <c r="AB7" s="197">
        <f>IFERROR(-S9,0)</f>
        <v>0</v>
      </c>
      <c r="AC7" s="197">
        <f>IFERROR(-U9,0)</f>
        <v>0</v>
      </c>
      <c r="AE7" s="64" t="s">
        <v>19</v>
      </c>
      <c r="AF7" s="64">
        <f>月初児童数!M10+月初児童数!R10</f>
        <v>0</v>
      </c>
      <c r="AG7" s="196">
        <f t="shared" si="0"/>
        <v>0</v>
      </c>
      <c r="AH7" s="196">
        <f t="shared" si="1"/>
        <v>0</v>
      </c>
      <c r="AJ7" s="64" t="s">
        <v>19</v>
      </c>
      <c r="AK7" s="64">
        <f>月初児童数!AF10</f>
        <v>0</v>
      </c>
      <c r="AL7" s="196">
        <f t="shared" si="2"/>
        <v>0</v>
      </c>
      <c r="AM7" s="196">
        <f t="shared" si="3"/>
        <v>0</v>
      </c>
    </row>
    <row r="8" spans="1:39" s="193" customFormat="1">
      <c r="A8" s="77"/>
      <c r="B8" s="64" t="s">
        <v>112</v>
      </c>
      <c r="C8" s="64" t="s">
        <v>116</v>
      </c>
      <c r="D8" s="240">
        <v>8250</v>
      </c>
      <c r="E8" s="240">
        <v>80</v>
      </c>
      <c r="F8" s="77"/>
      <c r="G8" s="770" t="s">
        <v>19</v>
      </c>
      <c r="H8" s="770" t="str">
        <f>IF(②③加減算!R11="","",②③加減算!R11)</f>
        <v/>
      </c>
      <c r="I8" s="73" t="s">
        <v>162</v>
      </c>
      <c r="J8" s="107" t="s">
        <v>105</v>
      </c>
      <c r="K8" s="158" t="s">
        <v>248</v>
      </c>
      <c r="L8" s="74" t="s">
        <v>247</v>
      </c>
      <c r="M8" s="102" t="s">
        <v>292</v>
      </c>
      <c r="O8" s="770" t="s">
        <v>19</v>
      </c>
      <c r="P8" s="770" t="str">
        <f>IF(②③加減算!R11="","",②③加減算!R11)</f>
        <v/>
      </c>
      <c r="Q8" s="73" t="s">
        <v>162</v>
      </c>
      <c r="R8" s="107" t="s">
        <v>105</v>
      </c>
      <c r="S8" s="158" t="s">
        <v>248</v>
      </c>
      <c r="T8" s="74" t="s">
        <v>247</v>
      </c>
      <c r="U8" s="102" t="s">
        <v>292</v>
      </c>
      <c r="W8" s="64" t="s">
        <v>20</v>
      </c>
      <c r="X8" s="197">
        <f>IFERROR(-K11,0)</f>
        <v>0</v>
      </c>
      <c r="Y8" s="197">
        <f>IFERROR(-M11,0)</f>
        <v>0</v>
      </c>
      <c r="AA8" s="64" t="s">
        <v>20</v>
      </c>
      <c r="AB8" s="197">
        <f>IFERROR(-S11,0)</f>
        <v>0</v>
      </c>
      <c r="AC8" s="197">
        <f>IFERROR(-U11,0)</f>
        <v>0</v>
      </c>
      <c r="AE8" s="64" t="s">
        <v>20</v>
      </c>
      <c r="AF8" s="64">
        <f>月初児童数!M11+月初児童数!R11</f>
        <v>0</v>
      </c>
      <c r="AG8" s="196">
        <f t="shared" si="0"/>
        <v>0</v>
      </c>
      <c r="AH8" s="196">
        <f t="shared" si="1"/>
        <v>0</v>
      </c>
      <c r="AJ8" s="64" t="s">
        <v>20</v>
      </c>
      <c r="AK8" s="64">
        <f>月初児童数!AF11</f>
        <v>0</v>
      </c>
      <c r="AL8" s="196">
        <f t="shared" si="2"/>
        <v>0</v>
      </c>
      <c r="AM8" s="196">
        <f t="shared" si="3"/>
        <v>0</v>
      </c>
    </row>
    <row r="9" spans="1:39" s="193" customFormat="1">
      <c r="A9" s="88"/>
      <c r="B9" s="64" t="s">
        <v>112</v>
      </c>
      <c r="C9" s="64" t="s">
        <v>118</v>
      </c>
      <c r="D9" s="240">
        <v>6600</v>
      </c>
      <c r="E9" s="240">
        <v>60</v>
      </c>
      <c r="F9" s="88"/>
      <c r="G9" s="770"/>
      <c r="H9" s="770"/>
      <c r="I9" s="64" t="str">
        <f>IF(基本情報!$C$4="","",基本情報!$C$4)</f>
        <v/>
      </c>
      <c r="J9" s="64" t="str">
        <f>利用定員!M37</f>
        <v/>
      </c>
      <c r="K9" s="116">
        <f>IFERROR(IF(H8="",0,DGET($A$4:$D$148,K8,I8:J9)),0)</f>
        <v>0</v>
      </c>
      <c r="L9" s="116">
        <f>IFERROR(IF(H8="",0,DGET($B$4:$E$148,L8,I8:J9)),0)</f>
        <v>0</v>
      </c>
      <c r="M9" s="190">
        <f>IFERROR(L9*$K$2,0)</f>
        <v>0</v>
      </c>
      <c r="O9" s="770"/>
      <c r="P9" s="770"/>
      <c r="Q9" s="64" t="str">
        <f>IF(基本情報!$C$4="","",基本情報!$C$4)</f>
        <v/>
      </c>
      <c r="R9" s="64" t="str">
        <f>利用定員!N37</f>
        <v/>
      </c>
      <c r="S9" s="116">
        <f>IFERROR(IF(P8="",0,DGET($C$4:$D$22,S8,R8:R9)),0)</f>
        <v>0</v>
      </c>
      <c r="T9" s="116">
        <f>IFERROR(IF(P8="",0,DGET($C$4:$E$22,T8,R8:R9)),0)</f>
        <v>0</v>
      </c>
      <c r="U9" s="190">
        <f>IFERROR(T9*$K$2,0)</f>
        <v>0</v>
      </c>
      <c r="W9" s="64" t="s">
        <v>21</v>
      </c>
      <c r="X9" s="197">
        <f>IFERROR(-K13,0)</f>
        <v>0</v>
      </c>
      <c r="Y9" s="197">
        <f>IFERROR(-M13,0)</f>
        <v>0</v>
      </c>
      <c r="AA9" s="64" t="s">
        <v>21</v>
      </c>
      <c r="AB9" s="197">
        <f>IFERROR(-S13,0)</f>
        <v>0</v>
      </c>
      <c r="AC9" s="197">
        <f>IFERROR(-U13,0)</f>
        <v>0</v>
      </c>
      <c r="AE9" s="64" t="s">
        <v>21</v>
      </c>
      <c r="AF9" s="64">
        <f>月初児童数!M12+月初児童数!R12</f>
        <v>0</v>
      </c>
      <c r="AG9" s="196">
        <f t="shared" si="0"/>
        <v>0</v>
      </c>
      <c r="AH9" s="196">
        <f t="shared" si="1"/>
        <v>0</v>
      </c>
      <c r="AJ9" s="64" t="s">
        <v>21</v>
      </c>
      <c r="AK9" s="64">
        <f>月初児童数!AF12</f>
        <v>0</v>
      </c>
      <c r="AL9" s="196">
        <f t="shared" si="2"/>
        <v>0</v>
      </c>
      <c r="AM9" s="196">
        <f t="shared" si="3"/>
        <v>0</v>
      </c>
    </row>
    <row r="10" spans="1:39" s="193" customFormat="1">
      <c r="A10" s="88"/>
      <c r="B10" s="64" t="s">
        <v>112</v>
      </c>
      <c r="C10" s="64" t="s">
        <v>120</v>
      </c>
      <c r="D10" s="240">
        <v>5500</v>
      </c>
      <c r="E10" s="240">
        <v>50</v>
      </c>
      <c r="F10" s="88"/>
      <c r="G10" s="770" t="s">
        <v>20</v>
      </c>
      <c r="H10" s="770" t="str">
        <f>IF(②③加減算!R12="","",②③加減算!R12)</f>
        <v/>
      </c>
      <c r="I10" s="73" t="s">
        <v>162</v>
      </c>
      <c r="J10" s="107" t="s">
        <v>105</v>
      </c>
      <c r="K10" s="158" t="s">
        <v>248</v>
      </c>
      <c r="L10" s="74" t="s">
        <v>247</v>
      </c>
      <c r="M10" s="102" t="s">
        <v>292</v>
      </c>
      <c r="O10" s="770" t="s">
        <v>20</v>
      </c>
      <c r="P10" s="770" t="str">
        <f>IF(②③加減算!R12="","",②③加減算!R12)</f>
        <v/>
      </c>
      <c r="Q10" s="73" t="s">
        <v>162</v>
      </c>
      <c r="R10" s="107" t="s">
        <v>105</v>
      </c>
      <c r="S10" s="158" t="s">
        <v>248</v>
      </c>
      <c r="T10" s="74" t="s">
        <v>247</v>
      </c>
      <c r="U10" s="102" t="s">
        <v>292</v>
      </c>
      <c r="W10" s="64" t="s">
        <v>22</v>
      </c>
      <c r="X10" s="197">
        <f>IFERROR(-K15,0)</f>
        <v>0</v>
      </c>
      <c r="Y10" s="197">
        <f>IFERROR(-M15,0)</f>
        <v>0</v>
      </c>
      <c r="AA10" s="64" t="s">
        <v>22</v>
      </c>
      <c r="AB10" s="197">
        <f>IFERROR(-S15,0)</f>
        <v>0</v>
      </c>
      <c r="AC10" s="197">
        <f>IFERROR(-U15,0)</f>
        <v>0</v>
      </c>
      <c r="AE10" s="64" t="s">
        <v>22</v>
      </c>
      <c r="AF10" s="64">
        <f>月初児童数!M13+月初児童数!R13</f>
        <v>0</v>
      </c>
      <c r="AG10" s="196">
        <f t="shared" si="0"/>
        <v>0</v>
      </c>
      <c r="AH10" s="196">
        <f t="shared" si="1"/>
        <v>0</v>
      </c>
      <c r="AJ10" s="64" t="s">
        <v>22</v>
      </c>
      <c r="AK10" s="64">
        <f>月初児童数!AF13</f>
        <v>0</v>
      </c>
      <c r="AL10" s="196">
        <f t="shared" si="2"/>
        <v>0</v>
      </c>
      <c r="AM10" s="196">
        <f t="shared" si="3"/>
        <v>0</v>
      </c>
    </row>
    <row r="11" spans="1:39" s="193" customFormat="1">
      <c r="A11" s="88"/>
      <c r="B11" s="64" t="s">
        <v>112</v>
      </c>
      <c r="C11" s="64" t="s">
        <v>263</v>
      </c>
      <c r="D11" s="240">
        <v>4710</v>
      </c>
      <c r="E11" s="240">
        <v>40</v>
      </c>
      <c r="F11" s="88"/>
      <c r="G11" s="770"/>
      <c r="H11" s="770"/>
      <c r="I11" s="64" t="str">
        <f>IF(基本情報!$C$4="","",基本情報!$C$4)</f>
        <v/>
      </c>
      <c r="J11" s="64" t="str">
        <f>利用定員!M38</f>
        <v/>
      </c>
      <c r="K11" s="116">
        <f>IFERROR(IF(H10="",0,DGET($A$4:$D$148,K10,I10:J11)),0)</f>
        <v>0</v>
      </c>
      <c r="L11" s="116">
        <f>IFERROR(IF(H10="",0,DGET($B$4:$E$148,L10,I10:J11)),0)</f>
        <v>0</v>
      </c>
      <c r="M11" s="190">
        <f>IFERROR(L11*$K$2,0)</f>
        <v>0</v>
      </c>
      <c r="O11" s="770"/>
      <c r="P11" s="770"/>
      <c r="Q11" s="64" t="str">
        <f>IF(基本情報!$C$4="","",基本情報!$C$4)</f>
        <v/>
      </c>
      <c r="R11" s="64" t="str">
        <f>利用定員!N38</f>
        <v/>
      </c>
      <c r="S11" s="116">
        <f>IFERROR(IF(P10="",0,DGET($C$4:$D$22,S10,R10:R11)),0)</f>
        <v>0</v>
      </c>
      <c r="T11" s="116">
        <f>IFERROR(IF(P10="",0,DGET($C$4:$E$22,T10,R10:R11)),0)</f>
        <v>0</v>
      </c>
      <c r="U11" s="190">
        <f>IFERROR(T11*$K$2,0)</f>
        <v>0</v>
      </c>
      <c r="W11" s="64" t="s">
        <v>23</v>
      </c>
      <c r="X11" s="197">
        <f>IFERROR(-K17,0)</f>
        <v>0</v>
      </c>
      <c r="Y11" s="197">
        <f>IFERROR(-M17,0)</f>
        <v>0</v>
      </c>
      <c r="AA11" s="64" t="s">
        <v>206</v>
      </c>
      <c r="AB11" s="197">
        <f>IFERROR(-S17,0)</f>
        <v>0</v>
      </c>
      <c r="AC11" s="197">
        <f>IFERROR(-U17,0)</f>
        <v>0</v>
      </c>
      <c r="AE11" s="64" t="s">
        <v>23</v>
      </c>
      <c r="AF11" s="64">
        <f>月初児童数!M14+月初児童数!R14</f>
        <v>0</v>
      </c>
      <c r="AG11" s="196">
        <f t="shared" si="0"/>
        <v>0</v>
      </c>
      <c r="AH11" s="196">
        <f t="shared" si="1"/>
        <v>0</v>
      </c>
      <c r="AJ11" s="64" t="s">
        <v>23</v>
      </c>
      <c r="AK11" s="64">
        <f>月初児童数!AF14</f>
        <v>0</v>
      </c>
      <c r="AL11" s="196">
        <f t="shared" si="2"/>
        <v>0</v>
      </c>
      <c r="AM11" s="196">
        <f t="shared" si="3"/>
        <v>0</v>
      </c>
    </row>
    <row r="12" spans="1:39" s="193" customFormat="1">
      <c r="A12" s="88"/>
      <c r="B12" s="62" t="s">
        <v>112</v>
      </c>
      <c r="C12" s="64" t="s">
        <v>264</v>
      </c>
      <c r="D12" s="241">
        <v>4120</v>
      </c>
      <c r="E12" s="241">
        <v>40</v>
      </c>
      <c r="F12" s="88"/>
      <c r="G12" s="770" t="s">
        <v>21</v>
      </c>
      <c r="H12" s="770" t="str">
        <f>IF(②③加減算!R13="","",②③加減算!R13)</f>
        <v/>
      </c>
      <c r="I12" s="73" t="s">
        <v>162</v>
      </c>
      <c r="J12" s="107" t="s">
        <v>105</v>
      </c>
      <c r="K12" s="158" t="s">
        <v>248</v>
      </c>
      <c r="L12" s="74" t="s">
        <v>247</v>
      </c>
      <c r="M12" s="102" t="s">
        <v>292</v>
      </c>
      <c r="O12" s="770" t="s">
        <v>21</v>
      </c>
      <c r="P12" s="770" t="str">
        <f>IF(②③加減算!R13="","",②③加減算!R13)</f>
        <v/>
      </c>
      <c r="Q12" s="73" t="s">
        <v>162</v>
      </c>
      <c r="R12" s="107" t="s">
        <v>105</v>
      </c>
      <c r="S12" s="158" t="s">
        <v>248</v>
      </c>
      <c r="T12" s="74" t="s">
        <v>247</v>
      </c>
      <c r="U12" s="102" t="s">
        <v>292</v>
      </c>
      <c r="W12" s="64" t="s">
        <v>207</v>
      </c>
      <c r="X12" s="197">
        <f>IFERROR(-K19,0)</f>
        <v>0</v>
      </c>
      <c r="Y12" s="197">
        <f>IFERROR(-M19,0)</f>
        <v>0</v>
      </c>
      <c r="AA12" s="64" t="s">
        <v>207</v>
      </c>
      <c r="AB12" s="197">
        <f>IFERROR(-S19,0)</f>
        <v>0</v>
      </c>
      <c r="AC12" s="197">
        <f>IFERROR(-U19,0)</f>
        <v>0</v>
      </c>
      <c r="AE12" s="64" t="s">
        <v>207</v>
      </c>
      <c r="AF12" s="64">
        <f>月初児童数!M15+月初児童数!R15</f>
        <v>0</v>
      </c>
      <c r="AG12" s="196">
        <f t="shared" si="0"/>
        <v>0</v>
      </c>
      <c r="AH12" s="196">
        <f t="shared" si="1"/>
        <v>0</v>
      </c>
      <c r="AJ12" s="64" t="s">
        <v>207</v>
      </c>
      <c r="AK12" s="64">
        <f>月初児童数!AF15</f>
        <v>0</v>
      </c>
      <c r="AL12" s="196">
        <f t="shared" si="2"/>
        <v>0</v>
      </c>
      <c r="AM12" s="196">
        <f t="shared" si="3"/>
        <v>0</v>
      </c>
    </row>
    <row r="13" spans="1:39" s="193" customFormat="1">
      <c r="A13" s="88"/>
      <c r="B13" s="62" t="s">
        <v>112</v>
      </c>
      <c r="C13" s="62" t="s">
        <v>265</v>
      </c>
      <c r="D13" s="241">
        <v>3660</v>
      </c>
      <c r="E13" s="241">
        <v>30</v>
      </c>
      <c r="F13" s="88"/>
      <c r="G13" s="770"/>
      <c r="H13" s="770"/>
      <c r="I13" s="64" t="str">
        <f>IF(基本情報!$C$4="","",基本情報!$C$4)</f>
        <v/>
      </c>
      <c r="J13" s="64" t="str">
        <f>利用定員!M39</f>
        <v/>
      </c>
      <c r="K13" s="116">
        <f>IFERROR(IF(H12="",0,DGET($A$4:$D$148,K12,I12:J13)),0)</f>
        <v>0</v>
      </c>
      <c r="L13" s="116">
        <f>IFERROR(IF(H12="",0,DGET($B$4:$E$148,L12,I12:J13)),0)</f>
        <v>0</v>
      </c>
      <c r="M13" s="190">
        <f>IFERROR(L13*$K$2,0)</f>
        <v>0</v>
      </c>
      <c r="O13" s="770"/>
      <c r="P13" s="770"/>
      <c r="Q13" s="64" t="str">
        <f>IF(基本情報!$C$4="","",基本情報!$C$4)</f>
        <v/>
      </c>
      <c r="R13" s="64" t="str">
        <f>利用定員!N39</f>
        <v/>
      </c>
      <c r="S13" s="116">
        <f>IFERROR(IF(P12="",0,DGET($C$4:$D$22,S12,R12:R13)),0)</f>
        <v>0</v>
      </c>
      <c r="T13" s="116">
        <f>IFERROR(IF(P12="",0,DGET($C$4:$E$22,T12,R12:R13)),0)</f>
        <v>0</v>
      </c>
      <c r="U13" s="190">
        <f>IFERROR(T13*$K$2,0)</f>
        <v>0</v>
      </c>
      <c r="W13" s="64" t="s">
        <v>208</v>
      </c>
      <c r="X13" s="197">
        <f>IFERROR(-K21,0)</f>
        <v>0</v>
      </c>
      <c r="Y13" s="197">
        <f>IFERROR(-M21,0)</f>
        <v>0</v>
      </c>
      <c r="AA13" s="64" t="s">
        <v>208</v>
      </c>
      <c r="AB13" s="197">
        <f>IFERROR(-S21,0)</f>
        <v>0</v>
      </c>
      <c r="AC13" s="197">
        <f>IFERROR(-U21,0)</f>
        <v>0</v>
      </c>
      <c r="AE13" s="64" t="s">
        <v>208</v>
      </c>
      <c r="AF13" s="64">
        <f>月初児童数!M16+月初児童数!R16</f>
        <v>0</v>
      </c>
      <c r="AG13" s="196">
        <f t="shared" si="0"/>
        <v>0</v>
      </c>
      <c r="AH13" s="196">
        <f t="shared" si="1"/>
        <v>0</v>
      </c>
      <c r="AJ13" s="64" t="s">
        <v>208</v>
      </c>
      <c r="AK13" s="64">
        <f>月初児童数!AF16</f>
        <v>0</v>
      </c>
      <c r="AL13" s="196">
        <f t="shared" si="2"/>
        <v>0</v>
      </c>
      <c r="AM13" s="196">
        <f t="shared" si="3"/>
        <v>0</v>
      </c>
    </row>
    <row r="14" spans="1:39" s="193" customFormat="1">
      <c r="A14" s="88"/>
      <c r="B14" s="62" t="s">
        <v>112</v>
      </c>
      <c r="C14" s="62" t="s">
        <v>266</v>
      </c>
      <c r="D14" s="241">
        <v>3300</v>
      </c>
      <c r="E14" s="241">
        <v>30</v>
      </c>
      <c r="F14" s="88"/>
      <c r="G14" s="770" t="s">
        <v>22</v>
      </c>
      <c r="H14" s="770" t="str">
        <f>IF(②③加減算!R14="","",②③加減算!R14)</f>
        <v/>
      </c>
      <c r="I14" s="73" t="s">
        <v>162</v>
      </c>
      <c r="J14" s="107" t="s">
        <v>105</v>
      </c>
      <c r="K14" s="158" t="s">
        <v>248</v>
      </c>
      <c r="L14" s="74" t="s">
        <v>247</v>
      </c>
      <c r="M14" s="102" t="s">
        <v>292</v>
      </c>
      <c r="O14" s="770" t="s">
        <v>22</v>
      </c>
      <c r="P14" s="770" t="str">
        <f>IF(②③加減算!R14="","",②③加減算!R14)</f>
        <v/>
      </c>
      <c r="Q14" s="73" t="s">
        <v>162</v>
      </c>
      <c r="R14" s="107" t="s">
        <v>105</v>
      </c>
      <c r="S14" s="158" t="s">
        <v>248</v>
      </c>
      <c r="T14" s="74" t="s">
        <v>247</v>
      </c>
      <c r="U14" s="102" t="s">
        <v>292</v>
      </c>
      <c r="W14" s="64" t="s">
        <v>26</v>
      </c>
      <c r="X14" s="197">
        <f>IFERROR(-K23,0)</f>
        <v>0</v>
      </c>
      <c r="Y14" s="197">
        <f>IFERROR(-M23,0)</f>
        <v>0</v>
      </c>
      <c r="AA14" s="64" t="s">
        <v>26</v>
      </c>
      <c r="AB14" s="197">
        <f>IFERROR(-S23,0)</f>
        <v>0</v>
      </c>
      <c r="AC14" s="197">
        <f>IFERROR(-U23,0)</f>
        <v>0</v>
      </c>
      <c r="AE14" s="64" t="s">
        <v>26</v>
      </c>
      <c r="AF14" s="64">
        <f>月初児童数!M17+月初児童数!R17</f>
        <v>0</v>
      </c>
      <c r="AG14" s="196">
        <f t="shared" si="0"/>
        <v>0</v>
      </c>
      <c r="AH14" s="196">
        <f t="shared" si="1"/>
        <v>0</v>
      </c>
      <c r="AJ14" s="64" t="s">
        <v>26</v>
      </c>
      <c r="AK14" s="64">
        <f>月初児童数!AF17</f>
        <v>0</v>
      </c>
      <c r="AL14" s="196">
        <f t="shared" si="2"/>
        <v>0</v>
      </c>
      <c r="AM14" s="196">
        <f t="shared" si="3"/>
        <v>0</v>
      </c>
    </row>
    <row r="15" spans="1:39" s="193" customFormat="1">
      <c r="A15" s="88"/>
      <c r="B15" s="62" t="s">
        <v>112</v>
      </c>
      <c r="C15" s="62" t="s">
        <v>267</v>
      </c>
      <c r="D15" s="241">
        <v>3000</v>
      </c>
      <c r="E15" s="241">
        <v>30</v>
      </c>
      <c r="F15" s="88"/>
      <c r="G15" s="770"/>
      <c r="H15" s="770"/>
      <c r="I15" s="64" t="str">
        <f>IF(基本情報!$C$4="","",基本情報!$C$4)</f>
        <v/>
      </c>
      <c r="J15" s="64" t="str">
        <f>利用定員!M40</f>
        <v/>
      </c>
      <c r="K15" s="116">
        <f>IFERROR(IF(H14="",0,DGET($A$4:$D$148,K14,I14:J15)),0)</f>
        <v>0</v>
      </c>
      <c r="L15" s="116">
        <f>IFERROR(IF(H14="",0,DGET($B$4:$E$148,L14,I14:J15)),0)</f>
        <v>0</v>
      </c>
      <c r="M15" s="190">
        <f>IFERROR(L15*$K$2,0)</f>
        <v>0</v>
      </c>
      <c r="O15" s="770"/>
      <c r="P15" s="770"/>
      <c r="Q15" s="64" t="str">
        <f>IF(基本情報!$C$4="","",基本情報!$C$4)</f>
        <v/>
      </c>
      <c r="R15" s="64" t="str">
        <f>利用定員!N40</f>
        <v/>
      </c>
      <c r="S15" s="116">
        <f>IFERROR(IF(P14="",0,DGET($C$4:$D$22,S14,R14:R15)),0)</f>
        <v>0</v>
      </c>
      <c r="T15" s="116">
        <f>IFERROR(IF(P14="",0,DGET($C$4:$E$22,T14,R14:R15)),0)</f>
        <v>0</v>
      </c>
      <c r="U15" s="190">
        <f>IFERROR(T15*$K$2,0)</f>
        <v>0</v>
      </c>
      <c r="W15" s="64" t="s">
        <v>27</v>
      </c>
      <c r="X15" s="197">
        <f>IFERROR(-K25,0)</f>
        <v>0</v>
      </c>
      <c r="Y15" s="197">
        <f>IFERROR(-M25,0)</f>
        <v>0</v>
      </c>
      <c r="AA15" s="64" t="s">
        <v>27</v>
      </c>
      <c r="AB15" s="197">
        <f>IFERROR(-S25,0)</f>
        <v>0</v>
      </c>
      <c r="AC15" s="197">
        <f>IFERROR(-U25,0)</f>
        <v>0</v>
      </c>
      <c r="AE15" s="64" t="s">
        <v>27</v>
      </c>
      <c r="AF15" s="64">
        <f>月初児童数!M18+月初児童数!R18</f>
        <v>0</v>
      </c>
      <c r="AG15" s="196">
        <f t="shared" si="0"/>
        <v>0</v>
      </c>
      <c r="AH15" s="196">
        <f t="shared" si="1"/>
        <v>0</v>
      </c>
      <c r="AJ15" s="64" t="s">
        <v>27</v>
      </c>
      <c r="AK15" s="64">
        <f>月初児童数!AF18</f>
        <v>0</v>
      </c>
      <c r="AL15" s="196">
        <f t="shared" si="2"/>
        <v>0</v>
      </c>
      <c r="AM15" s="196">
        <f t="shared" si="3"/>
        <v>0</v>
      </c>
    </row>
    <row r="16" spans="1:39" s="193" customFormat="1">
      <c r="A16" s="88"/>
      <c r="B16" s="62" t="s">
        <v>112</v>
      </c>
      <c r="C16" s="62" t="s">
        <v>268</v>
      </c>
      <c r="D16" s="241">
        <v>2750</v>
      </c>
      <c r="E16" s="241">
        <v>20</v>
      </c>
      <c r="F16" s="88"/>
      <c r="G16" s="770" t="s">
        <v>23</v>
      </c>
      <c r="H16" s="770" t="str">
        <f>IF(②③加減算!R15="","",②③加減算!R15)</f>
        <v/>
      </c>
      <c r="I16" s="73" t="s">
        <v>162</v>
      </c>
      <c r="J16" s="107" t="s">
        <v>105</v>
      </c>
      <c r="K16" s="158" t="s">
        <v>248</v>
      </c>
      <c r="L16" s="74" t="s">
        <v>247</v>
      </c>
      <c r="M16" s="102" t="s">
        <v>292</v>
      </c>
      <c r="O16" s="770" t="s">
        <v>23</v>
      </c>
      <c r="P16" s="770" t="str">
        <f>IF(②③加減算!R15="","",②③加減算!R15)</f>
        <v/>
      </c>
      <c r="Q16" s="73" t="s">
        <v>162</v>
      </c>
      <c r="R16" s="107" t="s">
        <v>105</v>
      </c>
      <c r="S16" s="158" t="s">
        <v>248</v>
      </c>
      <c r="T16" s="74" t="s">
        <v>247</v>
      </c>
      <c r="U16" s="102" t="s">
        <v>292</v>
      </c>
      <c r="W16" s="64" t="s">
        <v>28</v>
      </c>
      <c r="X16" s="197">
        <f>IFERROR(-K27,0)</f>
        <v>0</v>
      </c>
      <c r="Y16" s="197">
        <f>IFERROR(-M27,0)</f>
        <v>0</v>
      </c>
      <c r="AA16" s="64" t="s">
        <v>28</v>
      </c>
      <c r="AB16" s="197">
        <f>IFERROR(-S27,0)</f>
        <v>0</v>
      </c>
      <c r="AC16" s="197">
        <f>IFERROR(-U27,0)</f>
        <v>0</v>
      </c>
      <c r="AE16" s="64" t="s">
        <v>28</v>
      </c>
      <c r="AF16" s="64">
        <f>月初児童数!M19+月初児童数!R19</f>
        <v>0</v>
      </c>
      <c r="AG16" s="196">
        <f t="shared" si="0"/>
        <v>0</v>
      </c>
      <c r="AH16" s="196">
        <f t="shared" si="1"/>
        <v>0</v>
      </c>
      <c r="AJ16" s="64" t="s">
        <v>28</v>
      </c>
      <c r="AK16" s="64">
        <f>月初児童数!AF19</f>
        <v>0</v>
      </c>
      <c r="AL16" s="196">
        <f t="shared" si="2"/>
        <v>0</v>
      </c>
      <c r="AM16" s="196">
        <f t="shared" si="3"/>
        <v>0</v>
      </c>
    </row>
    <row r="17" spans="1:39" s="193" customFormat="1">
      <c r="A17" s="88"/>
      <c r="B17" s="62" t="s">
        <v>112</v>
      </c>
      <c r="C17" s="62" t="s">
        <v>269</v>
      </c>
      <c r="D17" s="241">
        <v>2540</v>
      </c>
      <c r="E17" s="241">
        <v>20</v>
      </c>
      <c r="F17" s="88"/>
      <c r="G17" s="770"/>
      <c r="H17" s="770"/>
      <c r="I17" s="64" t="str">
        <f>IF(基本情報!$C$4="","",基本情報!$C$4)</f>
        <v/>
      </c>
      <c r="J17" s="64" t="str">
        <f>利用定員!M41</f>
        <v/>
      </c>
      <c r="K17" s="116">
        <f>IFERROR(IF(H16="",0,DGET($A$4:$D$148,K16,I16:J17)),0)</f>
        <v>0</v>
      </c>
      <c r="L17" s="116">
        <f>IFERROR(IF(H16="",0,DGET($B$4:$E$148,L16,I16:J17)),0)</f>
        <v>0</v>
      </c>
      <c r="M17" s="190">
        <f>IFERROR(L17*$K$2,0)</f>
        <v>0</v>
      </c>
      <c r="O17" s="770"/>
      <c r="P17" s="770"/>
      <c r="Q17" s="64" t="str">
        <f>IF(基本情報!$C$4="","",基本情報!$C$4)</f>
        <v/>
      </c>
      <c r="R17" s="64" t="str">
        <f>利用定員!N41</f>
        <v/>
      </c>
      <c r="S17" s="116">
        <f>IFERROR(IF(P16="",0,DGET($C$4:$D$22,S16,R16:R17)),0)</f>
        <v>0</v>
      </c>
      <c r="T17" s="116">
        <f>IFERROR(IF(P16="",0,DGET($C$4:$E$22,T16,R16:R17)),0)</f>
        <v>0</v>
      </c>
      <c r="U17" s="190">
        <f>IFERROR(T17*$K$2,0)</f>
        <v>0</v>
      </c>
      <c r="AE17" s="29" t="s">
        <v>29</v>
      </c>
      <c r="AF17" s="29">
        <f>SUM(AF5:AF16)</f>
        <v>0</v>
      </c>
      <c r="AG17" s="196">
        <f>IFERROR(SUM(AG5:AG16),0)</f>
        <v>0</v>
      </c>
      <c r="AH17" s="196">
        <f>IFERROR(SUM(AH5:AH16),0)</f>
        <v>0</v>
      </c>
      <c r="AJ17" s="29" t="s">
        <v>29</v>
      </c>
      <c r="AK17" s="29">
        <f>SUM(AK5:AK16)</f>
        <v>0</v>
      </c>
      <c r="AL17" s="196">
        <f>IFERROR(SUM(AL5:AL16),0)</f>
        <v>0</v>
      </c>
      <c r="AM17" s="196">
        <f>IFERROR(SUM(AM5:AM16),0)</f>
        <v>0</v>
      </c>
    </row>
    <row r="18" spans="1:39" s="193" customFormat="1">
      <c r="A18" s="88"/>
      <c r="B18" s="62" t="s">
        <v>112</v>
      </c>
      <c r="C18" s="62" t="s">
        <v>270</v>
      </c>
      <c r="D18" s="241">
        <v>2350</v>
      </c>
      <c r="E18" s="241">
        <v>20</v>
      </c>
      <c r="F18" s="88"/>
      <c r="G18" s="770" t="s">
        <v>207</v>
      </c>
      <c r="H18" s="770" t="str">
        <f>IF(②③加減算!R16="","",②③加減算!R16)</f>
        <v/>
      </c>
      <c r="I18" s="73" t="s">
        <v>162</v>
      </c>
      <c r="J18" s="107" t="s">
        <v>105</v>
      </c>
      <c r="K18" s="158" t="s">
        <v>248</v>
      </c>
      <c r="L18" s="74" t="s">
        <v>247</v>
      </c>
      <c r="M18" s="102" t="s">
        <v>292</v>
      </c>
      <c r="O18" s="770" t="s">
        <v>207</v>
      </c>
      <c r="P18" s="770" t="str">
        <f>IF(②③加減算!R16="","",②③加減算!R16)</f>
        <v/>
      </c>
      <c r="Q18" s="73" t="s">
        <v>162</v>
      </c>
      <c r="R18" s="107" t="s">
        <v>105</v>
      </c>
      <c r="S18" s="158" t="s">
        <v>248</v>
      </c>
      <c r="T18" s="74" t="s">
        <v>247</v>
      </c>
      <c r="U18" s="102" t="s">
        <v>292</v>
      </c>
    </row>
    <row r="19" spans="1:39" s="193" customFormat="1">
      <c r="A19" s="88"/>
      <c r="B19" s="62" t="s">
        <v>112</v>
      </c>
      <c r="C19" s="62" t="s">
        <v>271</v>
      </c>
      <c r="D19" s="241">
        <v>2200</v>
      </c>
      <c r="E19" s="241">
        <v>20</v>
      </c>
      <c r="F19" s="88"/>
      <c r="G19" s="770"/>
      <c r="H19" s="770"/>
      <c r="I19" s="64" t="str">
        <f>IF(基本情報!$C$4="","",基本情報!$C$4)</f>
        <v/>
      </c>
      <c r="J19" s="64" t="str">
        <f>利用定員!M42</f>
        <v/>
      </c>
      <c r="K19" s="116">
        <f>IFERROR(IF(H18="",0,DGET($A$4:$D$148,K18,I18:J19)),0)</f>
        <v>0</v>
      </c>
      <c r="L19" s="116">
        <f>IFERROR(IF(H18="",0,DGET($B$4:$E$148,L18,I18:J19)),0)</f>
        <v>0</v>
      </c>
      <c r="M19" s="190">
        <f>IFERROR(L19*$K$2,0)</f>
        <v>0</v>
      </c>
      <c r="O19" s="770"/>
      <c r="P19" s="770"/>
      <c r="Q19" s="64" t="str">
        <f>IF(基本情報!$C$4="","",基本情報!$C$4)</f>
        <v/>
      </c>
      <c r="R19" s="64" t="str">
        <f>利用定員!N42</f>
        <v/>
      </c>
      <c r="S19" s="116">
        <f>IFERROR(IF(P18="",0,DGET($C$4:$D$22,S18,R18:R19)),0)</f>
        <v>0</v>
      </c>
      <c r="T19" s="116">
        <f>IFERROR(IF(P18="",0,DGET($C$4:$E$22,T18,R18:R19)),0)</f>
        <v>0</v>
      </c>
      <c r="U19" s="190">
        <f>IFERROR(T19*$K$2,0)</f>
        <v>0</v>
      </c>
      <c r="AJ19" s="28" t="s">
        <v>416</v>
      </c>
      <c r="AK19" s="313">
        <f>AF17+AK17</f>
        <v>0</v>
      </c>
      <c r="AL19" s="196">
        <f>IFERROR(AG17+AL17,0)</f>
        <v>0</v>
      </c>
      <c r="AM19" s="196">
        <f>IFERROR(AH17+AM17,0)</f>
        <v>0</v>
      </c>
    </row>
    <row r="20" spans="1:39" s="193" customFormat="1">
      <c r="A20" s="88"/>
      <c r="B20" s="62" t="s">
        <v>112</v>
      </c>
      <c r="C20" s="62" t="s">
        <v>272</v>
      </c>
      <c r="D20" s="241">
        <v>2060</v>
      </c>
      <c r="E20" s="241">
        <v>20</v>
      </c>
      <c r="F20" s="88"/>
      <c r="G20" s="770" t="s">
        <v>208</v>
      </c>
      <c r="H20" s="770" t="str">
        <f>IF(②③加減算!R17="","",②③加減算!R17)</f>
        <v/>
      </c>
      <c r="I20" s="73" t="s">
        <v>162</v>
      </c>
      <c r="J20" s="107" t="s">
        <v>105</v>
      </c>
      <c r="K20" s="158" t="s">
        <v>248</v>
      </c>
      <c r="L20" s="74" t="s">
        <v>247</v>
      </c>
      <c r="M20" s="102" t="s">
        <v>292</v>
      </c>
      <c r="O20" s="770" t="s">
        <v>208</v>
      </c>
      <c r="P20" s="770" t="str">
        <f>IF(②③加減算!R17="","",②③加減算!R17)</f>
        <v/>
      </c>
      <c r="Q20" s="73" t="s">
        <v>162</v>
      </c>
      <c r="R20" s="107" t="s">
        <v>105</v>
      </c>
      <c r="S20" s="158" t="s">
        <v>248</v>
      </c>
      <c r="T20" s="74" t="s">
        <v>247</v>
      </c>
      <c r="U20" s="102" t="s">
        <v>292</v>
      </c>
    </row>
    <row r="21" spans="1:39" s="193" customFormat="1">
      <c r="A21" s="88"/>
      <c r="B21" s="62" t="s">
        <v>112</v>
      </c>
      <c r="C21" s="62" t="s">
        <v>273</v>
      </c>
      <c r="D21" s="241">
        <v>1940</v>
      </c>
      <c r="E21" s="241">
        <v>10</v>
      </c>
      <c r="F21" s="88"/>
      <c r="G21" s="770"/>
      <c r="H21" s="770"/>
      <c r="I21" s="64" t="str">
        <f>IF(基本情報!$C$4="","",基本情報!$C$4)</f>
        <v/>
      </c>
      <c r="J21" s="64" t="str">
        <f>利用定員!M43</f>
        <v/>
      </c>
      <c r="K21" s="116">
        <f>IFERROR(IF(H20="",0,DGET($A$4:$D$148,K20,I20:J21)),0)</f>
        <v>0</v>
      </c>
      <c r="L21" s="116">
        <f>IFERROR(IF(H20="",0,DGET($B$4:$E$148,L20,I20:J21)),0)</f>
        <v>0</v>
      </c>
      <c r="M21" s="190">
        <f>IFERROR(L21*$K$2,0)</f>
        <v>0</v>
      </c>
      <c r="O21" s="770"/>
      <c r="P21" s="770"/>
      <c r="Q21" s="64" t="str">
        <f>IF(基本情報!$C$4="","",基本情報!$C$4)</f>
        <v/>
      </c>
      <c r="R21" s="64" t="str">
        <f>利用定員!N43</f>
        <v/>
      </c>
      <c r="S21" s="116">
        <f>IFERROR(IF(P20="",0,DGET($C$4:$D$22,S20,R20:R21)),0)</f>
        <v>0</v>
      </c>
      <c r="T21" s="116">
        <f>IFERROR(IF(P20="",0,DGET($C$4:$E$22,T20,R20:R21)),0)</f>
        <v>0</v>
      </c>
      <c r="U21" s="190">
        <f>IFERROR(T21*$K$2,0)</f>
        <v>0</v>
      </c>
    </row>
    <row r="22" spans="1:39" s="193" customFormat="1">
      <c r="A22" s="88"/>
      <c r="B22" s="62" t="s">
        <v>112</v>
      </c>
      <c r="C22" s="62" t="s">
        <v>132</v>
      </c>
      <c r="D22" s="241">
        <v>1830</v>
      </c>
      <c r="E22" s="241">
        <v>10</v>
      </c>
      <c r="F22" s="88"/>
      <c r="G22" s="770" t="s">
        <v>26</v>
      </c>
      <c r="H22" s="770" t="str">
        <f>IF(②③加減算!R18="","",②③加減算!R18)</f>
        <v/>
      </c>
      <c r="I22" s="73" t="s">
        <v>162</v>
      </c>
      <c r="J22" s="107" t="s">
        <v>105</v>
      </c>
      <c r="K22" s="158" t="s">
        <v>248</v>
      </c>
      <c r="L22" s="74" t="s">
        <v>247</v>
      </c>
      <c r="M22" s="102" t="s">
        <v>292</v>
      </c>
      <c r="O22" s="770" t="s">
        <v>26</v>
      </c>
      <c r="P22" s="770" t="str">
        <f>IF(②③加減算!R18="","",②③加減算!R18)</f>
        <v/>
      </c>
      <c r="Q22" s="73" t="s">
        <v>162</v>
      </c>
      <c r="R22" s="107" t="s">
        <v>105</v>
      </c>
      <c r="S22" s="158" t="s">
        <v>248</v>
      </c>
      <c r="T22" s="74" t="s">
        <v>247</v>
      </c>
      <c r="U22" s="102" t="s">
        <v>292</v>
      </c>
    </row>
    <row r="23" spans="1:39" s="193" customFormat="1">
      <c r="A23" s="88"/>
      <c r="B23" s="62" t="s">
        <v>274</v>
      </c>
      <c r="C23" s="285" t="s">
        <v>535</v>
      </c>
      <c r="D23" s="240">
        <v>31510</v>
      </c>
      <c r="E23" s="240">
        <v>310</v>
      </c>
      <c r="F23" s="88"/>
      <c r="G23" s="770"/>
      <c r="H23" s="770"/>
      <c r="I23" s="64" t="str">
        <f>IF(基本情報!$C$4="","",基本情報!$C$4)</f>
        <v/>
      </c>
      <c r="J23" s="64" t="str">
        <f>利用定員!M44</f>
        <v/>
      </c>
      <c r="K23" s="116">
        <f>IFERROR(IF(H22="",0,DGET($A$4:$D$148,K22,I22:J23)),0)</f>
        <v>0</v>
      </c>
      <c r="L23" s="116">
        <f>IFERROR(IF(H22="",0,DGET($B$4:$E$148,L22,I22:J23)),0)</f>
        <v>0</v>
      </c>
      <c r="M23" s="190">
        <f>IFERROR(L23*$K$2,0)</f>
        <v>0</v>
      </c>
      <c r="O23" s="770"/>
      <c r="P23" s="770"/>
      <c r="Q23" s="64" t="str">
        <f>IF(基本情報!$C$4="","",基本情報!$C$4)</f>
        <v/>
      </c>
      <c r="R23" s="64" t="str">
        <f>利用定員!N44</f>
        <v/>
      </c>
      <c r="S23" s="116">
        <f>IFERROR(IF(P22="",0,DGET($C$4:$D$22,S22,R22:R23)),0)</f>
        <v>0</v>
      </c>
      <c r="T23" s="116">
        <f>IFERROR(IF(P22="",0,DGET($C$4:$E$22,T22,R22:R23)),0)</f>
        <v>0</v>
      </c>
      <c r="U23" s="190">
        <f>IFERROR(T23*$K$2,0)</f>
        <v>0</v>
      </c>
    </row>
    <row r="24" spans="1:39" s="193" customFormat="1">
      <c r="A24" s="88"/>
      <c r="B24" s="62" t="s">
        <v>274</v>
      </c>
      <c r="C24" s="64" t="s">
        <v>568</v>
      </c>
      <c r="D24" s="240">
        <v>15750</v>
      </c>
      <c r="E24" s="240">
        <v>150</v>
      </c>
      <c r="F24" s="88"/>
      <c r="G24" s="770" t="s">
        <v>27</v>
      </c>
      <c r="H24" s="770" t="str">
        <f>IF(②③加減算!R19="","",②③加減算!R19)</f>
        <v/>
      </c>
      <c r="I24" s="73" t="s">
        <v>162</v>
      </c>
      <c r="J24" s="107" t="s">
        <v>105</v>
      </c>
      <c r="K24" s="158" t="s">
        <v>248</v>
      </c>
      <c r="L24" s="74" t="s">
        <v>247</v>
      </c>
      <c r="M24" s="102" t="s">
        <v>292</v>
      </c>
      <c r="O24" s="770" t="s">
        <v>27</v>
      </c>
      <c r="P24" s="770" t="str">
        <f>IF(②③加減算!R19="","",②③加減算!R19)</f>
        <v/>
      </c>
      <c r="Q24" s="73" t="s">
        <v>162</v>
      </c>
      <c r="R24" s="107" t="s">
        <v>105</v>
      </c>
      <c r="S24" s="158" t="s">
        <v>248</v>
      </c>
      <c r="T24" s="74" t="s">
        <v>247</v>
      </c>
      <c r="U24" s="102" t="s">
        <v>292</v>
      </c>
    </row>
    <row r="25" spans="1:39" s="193" customFormat="1">
      <c r="A25" s="88"/>
      <c r="B25" s="62" t="s">
        <v>274</v>
      </c>
      <c r="C25" s="64" t="s">
        <v>114</v>
      </c>
      <c r="D25" s="240">
        <v>10500</v>
      </c>
      <c r="E25" s="240">
        <v>100</v>
      </c>
      <c r="F25" s="88"/>
      <c r="G25" s="770"/>
      <c r="H25" s="770"/>
      <c r="I25" s="64" t="str">
        <f>IF(基本情報!$C$4="","",基本情報!$C$4)</f>
        <v/>
      </c>
      <c r="J25" s="64" t="str">
        <f>利用定員!M45</f>
        <v/>
      </c>
      <c r="K25" s="116">
        <f>IFERROR(IF(H24="",0,DGET($A$4:$D$148,K24,I24:J25)),0)</f>
        <v>0</v>
      </c>
      <c r="L25" s="116">
        <f>IFERROR(IF(H24="",0,DGET($B$4:$E$148,L24,I24:J25)),0)</f>
        <v>0</v>
      </c>
      <c r="M25" s="190">
        <f>IFERROR(L25*$K$2,0)</f>
        <v>0</v>
      </c>
      <c r="O25" s="770"/>
      <c r="P25" s="770"/>
      <c r="Q25" s="64" t="str">
        <f>IF(基本情報!$C$4="","",基本情報!$C$4)</f>
        <v/>
      </c>
      <c r="R25" s="64" t="str">
        <f>利用定員!N45</f>
        <v/>
      </c>
      <c r="S25" s="116">
        <f>IFERROR(IF(P24="",0,DGET($C$4:$D$22,S24,R24:R25)),0)</f>
        <v>0</v>
      </c>
      <c r="T25" s="116">
        <f>IFERROR(IF(P24="",0,DGET($C$4:$E$22,T24,R24:R25)),0)</f>
        <v>0</v>
      </c>
      <c r="U25" s="190">
        <f>IFERROR(T25*$K$2,0)</f>
        <v>0</v>
      </c>
    </row>
    <row r="26" spans="1:39" s="193" customFormat="1">
      <c r="A26" s="88"/>
      <c r="B26" s="62" t="s">
        <v>274</v>
      </c>
      <c r="C26" s="64" t="s">
        <v>116</v>
      </c>
      <c r="D26" s="240">
        <v>7880</v>
      </c>
      <c r="E26" s="240">
        <v>70</v>
      </c>
      <c r="F26" s="88"/>
      <c r="G26" s="770" t="s">
        <v>28</v>
      </c>
      <c r="H26" s="770" t="str">
        <f>IF(②③加減算!R20="","",②③加減算!R20)</f>
        <v/>
      </c>
      <c r="I26" s="73" t="s">
        <v>162</v>
      </c>
      <c r="J26" s="107" t="s">
        <v>105</v>
      </c>
      <c r="K26" s="158" t="s">
        <v>248</v>
      </c>
      <c r="L26" s="74" t="s">
        <v>247</v>
      </c>
      <c r="M26" s="102" t="s">
        <v>292</v>
      </c>
      <c r="O26" s="770" t="s">
        <v>28</v>
      </c>
      <c r="P26" s="770" t="str">
        <f>IF(②③加減算!R20="","",②③加減算!R20)</f>
        <v/>
      </c>
      <c r="Q26" s="73" t="s">
        <v>162</v>
      </c>
      <c r="R26" s="107" t="s">
        <v>105</v>
      </c>
      <c r="S26" s="158" t="s">
        <v>248</v>
      </c>
      <c r="T26" s="74" t="s">
        <v>247</v>
      </c>
      <c r="U26" s="102" t="s">
        <v>292</v>
      </c>
    </row>
    <row r="27" spans="1:39" s="193" customFormat="1">
      <c r="A27" s="88"/>
      <c r="B27" s="62" t="s">
        <v>274</v>
      </c>
      <c r="C27" s="64" t="s">
        <v>118</v>
      </c>
      <c r="D27" s="240">
        <v>6300</v>
      </c>
      <c r="E27" s="240">
        <v>60</v>
      </c>
      <c r="F27" s="88"/>
      <c r="G27" s="770"/>
      <c r="H27" s="770"/>
      <c r="I27" s="64" t="str">
        <f>IF(基本情報!$C$4="","",基本情報!$C$4)</f>
        <v/>
      </c>
      <c r="J27" s="64" t="str">
        <f>利用定員!M46</f>
        <v/>
      </c>
      <c r="K27" s="116">
        <f>IFERROR(IF(H26="",0,DGET($A$4:$D$148,K26,I26:J27)),0)</f>
        <v>0</v>
      </c>
      <c r="L27" s="116">
        <f>IFERROR(IF(H26="",0,DGET($B$4:$E$148,L26,I26:J27)),0)</f>
        <v>0</v>
      </c>
      <c r="M27" s="190">
        <f>IFERROR(L27*$K$2,0)</f>
        <v>0</v>
      </c>
      <c r="O27" s="770"/>
      <c r="P27" s="770"/>
      <c r="Q27" s="64" t="str">
        <f>IF(基本情報!$C$4="","",基本情報!$C$4)</f>
        <v/>
      </c>
      <c r="R27" s="64" t="str">
        <f>利用定員!N46</f>
        <v/>
      </c>
      <c r="S27" s="116">
        <f>IFERROR(IF(P26="",0,DGET($C$4:$D$22,S26,R26:R27)),0)</f>
        <v>0</v>
      </c>
      <c r="T27" s="116">
        <f>IFERROR(IF(P26="",0,DGET($C$4:$E$22,T26,R26:R27)),0)</f>
        <v>0</v>
      </c>
      <c r="U27" s="190">
        <f>IFERROR(T27*$K$2,0)</f>
        <v>0</v>
      </c>
    </row>
    <row r="28" spans="1:39" s="193" customFormat="1">
      <c r="A28" s="88"/>
      <c r="B28" s="62" t="s">
        <v>274</v>
      </c>
      <c r="C28" s="64" t="s">
        <v>120</v>
      </c>
      <c r="D28" s="240">
        <v>5250</v>
      </c>
      <c r="E28" s="240">
        <v>50</v>
      </c>
      <c r="F28" s="88"/>
      <c r="G28" s="88"/>
      <c r="H28" s="88"/>
      <c r="I28" s="88"/>
      <c r="J28" s="189"/>
      <c r="K28" s="189"/>
      <c r="L28" s="189"/>
    </row>
    <row r="29" spans="1:39" s="193" customFormat="1">
      <c r="A29" s="88"/>
      <c r="B29" s="62" t="s">
        <v>274</v>
      </c>
      <c r="C29" s="64" t="s">
        <v>263</v>
      </c>
      <c r="D29" s="240">
        <v>4500</v>
      </c>
      <c r="E29" s="240">
        <v>40</v>
      </c>
      <c r="F29" s="88"/>
      <c r="G29" s="88"/>
      <c r="H29" s="88"/>
      <c r="I29" s="88"/>
    </row>
    <row r="30" spans="1:39" s="193" customFormat="1">
      <c r="A30" s="88"/>
      <c r="B30" s="62" t="s">
        <v>274</v>
      </c>
      <c r="C30" s="64" t="s">
        <v>264</v>
      </c>
      <c r="D30" s="241">
        <v>3940</v>
      </c>
      <c r="E30" s="241">
        <v>30</v>
      </c>
      <c r="F30" s="88"/>
      <c r="G30" s="88"/>
    </row>
    <row r="31" spans="1:39" s="193" customFormat="1">
      <c r="A31" s="88"/>
      <c r="B31" s="62" t="s">
        <v>274</v>
      </c>
      <c r="C31" s="62" t="s">
        <v>265</v>
      </c>
      <c r="D31" s="241">
        <v>3500</v>
      </c>
      <c r="E31" s="241">
        <v>30</v>
      </c>
      <c r="F31" s="88"/>
      <c r="G31" s="88"/>
    </row>
    <row r="32" spans="1:39" s="193" customFormat="1">
      <c r="A32" s="88"/>
      <c r="B32" s="62" t="s">
        <v>274</v>
      </c>
      <c r="C32" s="62" t="s">
        <v>266</v>
      </c>
      <c r="D32" s="241">
        <v>3150</v>
      </c>
      <c r="E32" s="241">
        <v>30</v>
      </c>
      <c r="F32" s="88"/>
      <c r="G32" s="88"/>
    </row>
    <row r="33" spans="1:7" s="193" customFormat="1">
      <c r="A33" s="88"/>
      <c r="B33" s="62" t="s">
        <v>274</v>
      </c>
      <c r="C33" s="62" t="s">
        <v>267</v>
      </c>
      <c r="D33" s="241">
        <v>2860</v>
      </c>
      <c r="E33" s="241">
        <v>20</v>
      </c>
      <c r="F33" s="88"/>
      <c r="G33" s="88"/>
    </row>
    <row r="34" spans="1:7" s="193" customFormat="1">
      <c r="A34" s="88"/>
      <c r="B34" s="62" t="s">
        <v>274</v>
      </c>
      <c r="C34" s="62" t="s">
        <v>268</v>
      </c>
      <c r="D34" s="241">
        <v>2620</v>
      </c>
      <c r="E34" s="241">
        <v>20</v>
      </c>
      <c r="F34" s="88"/>
      <c r="G34" s="88"/>
    </row>
    <row r="35" spans="1:7" s="193" customFormat="1">
      <c r="A35" s="88"/>
      <c r="B35" s="62" t="s">
        <v>274</v>
      </c>
      <c r="C35" s="62" t="s">
        <v>269</v>
      </c>
      <c r="D35" s="241">
        <v>2420</v>
      </c>
      <c r="E35" s="241">
        <v>20</v>
      </c>
      <c r="F35" s="88"/>
      <c r="G35" s="88"/>
    </row>
    <row r="36" spans="1:7" s="193" customFormat="1">
      <c r="A36" s="88"/>
      <c r="B36" s="62" t="s">
        <v>274</v>
      </c>
      <c r="C36" s="62" t="s">
        <v>270</v>
      </c>
      <c r="D36" s="241">
        <v>2250</v>
      </c>
      <c r="E36" s="241">
        <v>20</v>
      </c>
      <c r="F36" s="88"/>
      <c r="G36" s="88"/>
    </row>
    <row r="37" spans="1:7" s="193" customFormat="1">
      <c r="A37" s="88"/>
      <c r="B37" s="62" t="s">
        <v>274</v>
      </c>
      <c r="C37" s="62" t="s">
        <v>271</v>
      </c>
      <c r="D37" s="241">
        <v>2100</v>
      </c>
      <c r="E37" s="241">
        <v>20</v>
      </c>
      <c r="F37" s="88"/>
      <c r="G37" s="88"/>
    </row>
    <row r="38" spans="1:7" s="193" customFormat="1">
      <c r="A38" s="88"/>
      <c r="B38" s="62" t="s">
        <v>274</v>
      </c>
      <c r="C38" s="62" t="s">
        <v>272</v>
      </c>
      <c r="D38" s="241">
        <v>1970</v>
      </c>
      <c r="E38" s="241">
        <v>20</v>
      </c>
      <c r="F38" s="88"/>
      <c r="G38" s="88"/>
    </row>
    <row r="39" spans="1:7" s="193" customFormat="1">
      <c r="A39" s="88"/>
      <c r="B39" s="62" t="s">
        <v>274</v>
      </c>
      <c r="C39" s="62" t="s">
        <v>273</v>
      </c>
      <c r="D39" s="241">
        <v>1850</v>
      </c>
      <c r="E39" s="241">
        <v>10</v>
      </c>
      <c r="F39" s="88"/>
      <c r="G39" s="88"/>
    </row>
    <row r="40" spans="1:7" s="193" customFormat="1">
      <c r="A40" s="88"/>
      <c r="B40" s="62" t="s">
        <v>274</v>
      </c>
      <c r="C40" s="62" t="s">
        <v>132</v>
      </c>
      <c r="D40" s="241">
        <v>1750</v>
      </c>
      <c r="E40" s="241">
        <v>10</v>
      </c>
      <c r="F40" s="88"/>
      <c r="G40" s="88"/>
    </row>
    <row r="41" spans="1:7" s="193" customFormat="1">
      <c r="A41" s="88"/>
      <c r="B41" s="62" t="s">
        <v>275</v>
      </c>
      <c r="C41" s="285" t="s">
        <v>535</v>
      </c>
      <c r="D41" s="240">
        <v>31140</v>
      </c>
      <c r="E41" s="240">
        <v>310</v>
      </c>
      <c r="F41" s="88"/>
      <c r="G41" s="88"/>
    </row>
    <row r="42" spans="1:7" s="193" customFormat="1">
      <c r="A42" s="88"/>
      <c r="B42" s="62" t="s">
        <v>275</v>
      </c>
      <c r="C42" s="64" t="s">
        <v>568</v>
      </c>
      <c r="D42" s="240">
        <v>15570</v>
      </c>
      <c r="E42" s="240">
        <v>150</v>
      </c>
      <c r="F42" s="88"/>
      <c r="G42" s="88"/>
    </row>
    <row r="43" spans="1:7" s="193" customFormat="1">
      <c r="A43" s="88"/>
      <c r="B43" s="62" t="s">
        <v>275</v>
      </c>
      <c r="C43" s="64" t="s">
        <v>114</v>
      </c>
      <c r="D43" s="240">
        <v>10380</v>
      </c>
      <c r="E43" s="240">
        <v>100</v>
      </c>
      <c r="F43" s="88"/>
      <c r="G43" s="88"/>
    </row>
    <row r="44" spans="1:7" s="193" customFormat="1">
      <c r="A44" s="88"/>
      <c r="B44" s="62" t="s">
        <v>275</v>
      </c>
      <c r="C44" s="64" t="s">
        <v>116</v>
      </c>
      <c r="D44" s="240">
        <v>7780</v>
      </c>
      <c r="E44" s="240">
        <v>70</v>
      </c>
      <c r="F44" s="88"/>
      <c r="G44" s="88"/>
    </row>
    <row r="45" spans="1:7" s="193" customFormat="1">
      <c r="A45" s="88"/>
      <c r="B45" s="62" t="s">
        <v>275</v>
      </c>
      <c r="C45" s="64" t="s">
        <v>118</v>
      </c>
      <c r="D45" s="240">
        <v>6220</v>
      </c>
      <c r="E45" s="240">
        <v>60</v>
      </c>
      <c r="F45" s="88"/>
      <c r="G45" s="88"/>
    </row>
    <row r="46" spans="1:7" s="193" customFormat="1">
      <c r="A46" s="88"/>
      <c r="B46" s="62" t="s">
        <v>275</v>
      </c>
      <c r="C46" s="64" t="s">
        <v>120</v>
      </c>
      <c r="D46" s="240">
        <v>5190</v>
      </c>
      <c r="E46" s="240">
        <v>50</v>
      </c>
      <c r="F46" s="88"/>
      <c r="G46" s="88"/>
    </row>
    <row r="47" spans="1:7" s="193" customFormat="1">
      <c r="A47" s="88"/>
      <c r="B47" s="62" t="s">
        <v>275</v>
      </c>
      <c r="C47" s="64" t="s">
        <v>263</v>
      </c>
      <c r="D47" s="240">
        <v>4440</v>
      </c>
      <c r="E47" s="240">
        <v>40</v>
      </c>
      <c r="F47" s="88"/>
      <c r="G47" s="88"/>
    </row>
    <row r="48" spans="1:7" s="193" customFormat="1">
      <c r="A48" s="88"/>
      <c r="B48" s="62" t="s">
        <v>275</v>
      </c>
      <c r="C48" s="64" t="s">
        <v>264</v>
      </c>
      <c r="D48" s="241">
        <v>3890</v>
      </c>
      <c r="E48" s="241">
        <v>30</v>
      </c>
      <c r="F48" s="88"/>
      <c r="G48" s="88"/>
    </row>
    <row r="49" spans="1:7" s="193" customFormat="1">
      <c r="A49" s="88"/>
      <c r="B49" s="62" t="s">
        <v>275</v>
      </c>
      <c r="C49" s="62" t="s">
        <v>265</v>
      </c>
      <c r="D49" s="241">
        <v>3460</v>
      </c>
      <c r="E49" s="241">
        <v>30</v>
      </c>
      <c r="F49" s="88"/>
      <c r="G49" s="88"/>
    </row>
    <row r="50" spans="1:7" s="193" customFormat="1">
      <c r="A50" s="88"/>
      <c r="B50" s="62" t="s">
        <v>275</v>
      </c>
      <c r="C50" s="62" t="s">
        <v>266</v>
      </c>
      <c r="D50" s="241">
        <v>3110</v>
      </c>
      <c r="E50" s="241">
        <v>30</v>
      </c>
      <c r="F50" s="88"/>
      <c r="G50" s="88"/>
    </row>
    <row r="51" spans="1:7" s="193" customFormat="1">
      <c r="A51" s="88"/>
      <c r="B51" s="62" t="s">
        <v>275</v>
      </c>
      <c r="C51" s="62" t="s">
        <v>267</v>
      </c>
      <c r="D51" s="241">
        <v>2830</v>
      </c>
      <c r="E51" s="241">
        <v>20</v>
      </c>
      <c r="F51" s="88"/>
      <c r="G51" s="88"/>
    </row>
    <row r="52" spans="1:7" s="193" customFormat="1">
      <c r="A52" s="88"/>
      <c r="B52" s="62" t="s">
        <v>275</v>
      </c>
      <c r="C52" s="62" t="s">
        <v>268</v>
      </c>
      <c r="D52" s="241">
        <v>2590</v>
      </c>
      <c r="E52" s="241">
        <v>20</v>
      </c>
      <c r="F52" s="88"/>
      <c r="G52" s="88"/>
    </row>
    <row r="53" spans="1:7" s="193" customFormat="1">
      <c r="A53" s="88"/>
      <c r="B53" s="62" t="s">
        <v>275</v>
      </c>
      <c r="C53" s="62" t="s">
        <v>269</v>
      </c>
      <c r="D53" s="241">
        <v>2390</v>
      </c>
      <c r="E53" s="241">
        <v>20</v>
      </c>
      <c r="F53" s="88"/>
      <c r="G53" s="88"/>
    </row>
    <row r="54" spans="1:7" s="193" customFormat="1">
      <c r="A54" s="88"/>
      <c r="B54" s="62" t="s">
        <v>275</v>
      </c>
      <c r="C54" s="62" t="s">
        <v>270</v>
      </c>
      <c r="D54" s="241">
        <v>2220</v>
      </c>
      <c r="E54" s="241">
        <v>20</v>
      </c>
      <c r="F54" s="88"/>
      <c r="G54" s="88"/>
    </row>
    <row r="55" spans="1:7" s="193" customFormat="1">
      <c r="A55" s="88"/>
      <c r="B55" s="62" t="s">
        <v>275</v>
      </c>
      <c r="C55" s="62" t="s">
        <v>271</v>
      </c>
      <c r="D55" s="241">
        <v>2070</v>
      </c>
      <c r="E55" s="241">
        <v>20</v>
      </c>
      <c r="F55" s="88"/>
      <c r="G55" s="88"/>
    </row>
    <row r="56" spans="1:7" s="193" customFormat="1">
      <c r="A56" s="88"/>
      <c r="B56" s="62" t="s">
        <v>275</v>
      </c>
      <c r="C56" s="62" t="s">
        <v>272</v>
      </c>
      <c r="D56" s="241">
        <v>1940</v>
      </c>
      <c r="E56" s="241">
        <v>10</v>
      </c>
      <c r="F56" s="88"/>
      <c r="G56" s="88"/>
    </row>
    <row r="57" spans="1:7" s="193" customFormat="1">
      <c r="A57" s="88"/>
      <c r="B57" s="62" t="s">
        <v>275</v>
      </c>
      <c r="C57" s="62" t="s">
        <v>273</v>
      </c>
      <c r="D57" s="241">
        <v>1830</v>
      </c>
      <c r="E57" s="241">
        <v>10</v>
      </c>
      <c r="F57" s="88"/>
      <c r="G57" s="88"/>
    </row>
    <row r="58" spans="1:7" s="193" customFormat="1">
      <c r="A58" s="88"/>
      <c r="B58" s="62" t="s">
        <v>275</v>
      </c>
      <c r="C58" s="62" t="s">
        <v>132</v>
      </c>
      <c r="D58" s="241">
        <v>1730</v>
      </c>
      <c r="E58" s="241">
        <v>10</v>
      </c>
      <c r="F58" s="88"/>
      <c r="G58" s="88"/>
    </row>
    <row r="59" spans="1:7" s="193" customFormat="1">
      <c r="A59" s="88"/>
      <c r="B59" s="62" t="s">
        <v>276</v>
      </c>
      <c r="C59" s="285" t="s">
        <v>535</v>
      </c>
      <c r="D59" s="240">
        <v>30020</v>
      </c>
      <c r="E59" s="240">
        <v>300</v>
      </c>
      <c r="F59" s="88"/>
      <c r="G59" s="88"/>
    </row>
    <row r="60" spans="1:7" s="193" customFormat="1">
      <c r="A60" s="88"/>
      <c r="B60" s="62" t="s">
        <v>276</v>
      </c>
      <c r="C60" s="64" t="s">
        <v>568</v>
      </c>
      <c r="D60" s="240">
        <v>15010</v>
      </c>
      <c r="E60" s="240">
        <v>150</v>
      </c>
      <c r="F60" s="88"/>
      <c r="G60" s="88"/>
    </row>
    <row r="61" spans="1:7" s="193" customFormat="1">
      <c r="A61" s="88"/>
      <c r="B61" s="62" t="s">
        <v>276</v>
      </c>
      <c r="C61" s="64" t="s">
        <v>114</v>
      </c>
      <c r="D61" s="240">
        <v>10000</v>
      </c>
      <c r="E61" s="240">
        <v>100</v>
      </c>
      <c r="F61" s="88"/>
      <c r="G61" s="88"/>
    </row>
    <row r="62" spans="1:7" s="193" customFormat="1">
      <c r="A62" s="88"/>
      <c r="B62" s="62" t="s">
        <v>276</v>
      </c>
      <c r="C62" s="64" t="s">
        <v>116</v>
      </c>
      <c r="D62" s="240">
        <v>7500</v>
      </c>
      <c r="E62" s="240">
        <v>70</v>
      </c>
      <c r="F62" s="88"/>
      <c r="G62" s="88"/>
    </row>
    <row r="63" spans="1:7" s="193" customFormat="1">
      <c r="A63" s="88"/>
      <c r="B63" s="62" t="s">
        <v>276</v>
      </c>
      <c r="C63" s="64" t="s">
        <v>118</v>
      </c>
      <c r="D63" s="240">
        <v>6000</v>
      </c>
      <c r="E63" s="240">
        <v>60</v>
      </c>
      <c r="F63" s="88"/>
      <c r="G63" s="88"/>
    </row>
    <row r="64" spans="1:7" s="193" customFormat="1">
      <c r="A64" s="88"/>
      <c r="B64" s="62" t="s">
        <v>276</v>
      </c>
      <c r="C64" s="64" t="s">
        <v>120</v>
      </c>
      <c r="D64" s="240">
        <v>5000</v>
      </c>
      <c r="E64" s="240">
        <v>50</v>
      </c>
      <c r="F64" s="88"/>
      <c r="G64" s="88"/>
    </row>
    <row r="65" spans="1:7" s="193" customFormat="1">
      <c r="A65" s="88"/>
      <c r="B65" s="62" t="s">
        <v>276</v>
      </c>
      <c r="C65" s="64" t="s">
        <v>263</v>
      </c>
      <c r="D65" s="240">
        <v>4280</v>
      </c>
      <c r="E65" s="240">
        <v>40</v>
      </c>
      <c r="F65" s="88"/>
      <c r="G65" s="88"/>
    </row>
    <row r="66" spans="1:7" s="193" customFormat="1">
      <c r="A66" s="88"/>
      <c r="B66" s="62" t="s">
        <v>276</v>
      </c>
      <c r="C66" s="64" t="s">
        <v>264</v>
      </c>
      <c r="D66" s="241">
        <v>3750</v>
      </c>
      <c r="E66" s="241">
        <v>30</v>
      </c>
      <c r="F66" s="88"/>
      <c r="G66" s="88"/>
    </row>
    <row r="67" spans="1:7" s="193" customFormat="1">
      <c r="A67" s="88"/>
      <c r="B67" s="62" t="s">
        <v>276</v>
      </c>
      <c r="C67" s="62" t="s">
        <v>265</v>
      </c>
      <c r="D67" s="241">
        <v>3330</v>
      </c>
      <c r="E67" s="241">
        <v>30</v>
      </c>
      <c r="F67" s="88"/>
      <c r="G67" s="88"/>
    </row>
    <row r="68" spans="1:7" s="193" customFormat="1">
      <c r="A68" s="88"/>
      <c r="B68" s="62" t="s">
        <v>276</v>
      </c>
      <c r="C68" s="62" t="s">
        <v>266</v>
      </c>
      <c r="D68" s="241">
        <v>3000</v>
      </c>
      <c r="E68" s="241">
        <v>30</v>
      </c>
      <c r="F68" s="88"/>
      <c r="G68" s="88"/>
    </row>
    <row r="69" spans="1:7" s="193" customFormat="1">
      <c r="A69" s="88"/>
      <c r="B69" s="62" t="s">
        <v>276</v>
      </c>
      <c r="C69" s="62" t="s">
        <v>267</v>
      </c>
      <c r="D69" s="241">
        <v>2720</v>
      </c>
      <c r="E69" s="241">
        <v>20</v>
      </c>
      <c r="F69" s="88"/>
      <c r="G69" s="88"/>
    </row>
    <row r="70" spans="1:7" s="193" customFormat="1">
      <c r="A70" s="88"/>
      <c r="B70" s="62" t="s">
        <v>276</v>
      </c>
      <c r="C70" s="62" t="s">
        <v>268</v>
      </c>
      <c r="D70" s="241">
        <v>2500</v>
      </c>
      <c r="E70" s="241">
        <v>20</v>
      </c>
      <c r="F70" s="88"/>
      <c r="G70" s="88"/>
    </row>
    <row r="71" spans="1:7" s="193" customFormat="1">
      <c r="A71" s="88"/>
      <c r="B71" s="64" t="s">
        <v>276</v>
      </c>
      <c r="C71" s="62" t="s">
        <v>269</v>
      </c>
      <c r="D71" s="241">
        <v>2300</v>
      </c>
      <c r="E71" s="241">
        <v>20</v>
      </c>
      <c r="F71" s="88"/>
      <c r="G71" s="88"/>
    </row>
    <row r="72" spans="1:7" s="193" customFormat="1">
      <c r="A72" s="88"/>
      <c r="B72" s="64" t="s">
        <v>276</v>
      </c>
      <c r="C72" s="62" t="s">
        <v>270</v>
      </c>
      <c r="D72" s="241">
        <v>2140</v>
      </c>
      <c r="E72" s="241">
        <v>20</v>
      </c>
      <c r="F72" s="88"/>
      <c r="G72" s="88"/>
    </row>
    <row r="73" spans="1:7" s="193" customFormat="1">
      <c r="A73" s="88"/>
      <c r="B73" s="64" t="s">
        <v>276</v>
      </c>
      <c r="C73" s="62" t="s">
        <v>271</v>
      </c>
      <c r="D73" s="241">
        <v>2000</v>
      </c>
      <c r="E73" s="241">
        <v>20</v>
      </c>
      <c r="F73" s="88"/>
      <c r="G73" s="88"/>
    </row>
    <row r="74" spans="1:7" s="193" customFormat="1">
      <c r="A74" s="88"/>
      <c r="B74" s="64" t="s">
        <v>276</v>
      </c>
      <c r="C74" s="62" t="s">
        <v>272</v>
      </c>
      <c r="D74" s="241">
        <v>1870</v>
      </c>
      <c r="E74" s="241">
        <v>10</v>
      </c>
      <c r="F74" s="88"/>
      <c r="G74" s="88"/>
    </row>
    <row r="75" spans="1:7" s="193" customFormat="1">
      <c r="A75" s="88"/>
      <c r="B75" s="64" t="s">
        <v>276</v>
      </c>
      <c r="C75" s="62" t="s">
        <v>273</v>
      </c>
      <c r="D75" s="241">
        <v>1760</v>
      </c>
      <c r="E75" s="241">
        <v>10</v>
      </c>
      <c r="F75" s="88"/>
      <c r="G75" s="88"/>
    </row>
    <row r="76" spans="1:7" s="193" customFormat="1">
      <c r="A76" s="88"/>
      <c r="B76" s="64" t="s">
        <v>276</v>
      </c>
      <c r="C76" s="62" t="s">
        <v>132</v>
      </c>
      <c r="D76" s="241">
        <v>1660</v>
      </c>
      <c r="E76" s="241">
        <v>10</v>
      </c>
      <c r="F76" s="88"/>
      <c r="G76" s="88"/>
    </row>
    <row r="77" spans="1:7" s="193" customFormat="1">
      <c r="A77" s="88"/>
      <c r="B77" s="64" t="s">
        <v>277</v>
      </c>
      <c r="C77" s="285" t="s">
        <v>535</v>
      </c>
      <c r="D77" s="240">
        <v>29270</v>
      </c>
      <c r="E77" s="240">
        <v>290</v>
      </c>
      <c r="F77" s="88"/>
      <c r="G77" s="88"/>
    </row>
    <row r="78" spans="1:7" s="193" customFormat="1">
      <c r="A78" s="88"/>
      <c r="B78" s="64" t="s">
        <v>277</v>
      </c>
      <c r="C78" s="64" t="s">
        <v>568</v>
      </c>
      <c r="D78" s="240">
        <v>14630</v>
      </c>
      <c r="E78" s="240">
        <v>140</v>
      </c>
      <c r="F78" s="88"/>
      <c r="G78" s="88"/>
    </row>
    <row r="79" spans="1:7" s="193" customFormat="1">
      <c r="A79" s="88"/>
      <c r="B79" s="64" t="s">
        <v>277</v>
      </c>
      <c r="C79" s="64" t="s">
        <v>114</v>
      </c>
      <c r="D79" s="240">
        <v>9750</v>
      </c>
      <c r="E79" s="240">
        <v>90</v>
      </c>
      <c r="F79" s="88"/>
      <c r="G79" s="88"/>
    </row>
    <row r="80" spans="1:7" s="193" customFormat="1">
      <c r="A80" s="88"/>
      <c r="B80" s="62" t="s">
        <v>277</v>
      </c>
      <c r="C80" s="64" t="s">
        <v>116</v>
      </c>
      <c r="D80" s="240">
        <v>7310</v>
      </c>
      <c r="E80" s="240">
        <v>70</v>
      </c>
      <c r="F80" s="88"/>
      <c r="G80" s="88"/>
    </row>
    <row r="81" spans="1:7" s="193" customFormat="1">
      <c r="A81" s="88"/>
      <c r="B81" s="62" t="s">
        <v>277</v>
      </c>
      <c r="C81" s="64" t="s">
        <v>118</v>
      </c>
      <c r="D81" s="240">
        <v>5850</v>
      </c>
      <c r="E81" s="240">
        <v>50</v>
      </c>
      <c r="F81" s="88"/>
      <c r="G81" s="88"/>
    </row>
    <row r="82" spans="1:7" s="193" customFormat="1">
      <c r="A82" s="88"/>
      <c r="B82" s="62" t="s">
        <v>277</v>
      </c>
      <c r="C82" s="64" t="s">
        <v>120</v>
      </c>
      <c r="D82" s="240">
        <v>4870</v>
      </c>
      <c r="E82" s="240">
        <v>40</v>
      </c>
      <c r="F82" s="88"/>
      <c r="G82" s="88"/>
    </row>
    <row r="83" spans="1:7" s="193" customFormat="1">
      <c r="A83" s="88"/>
      <c r="B83" s="62" t="s">
        <v>277</v>
      </c>
      <c r="C83" s="64" t="s">
        <v>263</v>
      </c>
      <c r="D83" s="240">
        <v>4180</v>
      </c>
      <c r="E83" s="240">
        <v>40</v>
      </c>
      <c r="F83" s="88"/>
      <c r="G83" s="88"/>
    </row>
    <row r="84" spans="1:7" s="193" customFormat="1">
      <c r="A84" s="88"/>
      <c r="B84" s="62" t="s">
        <v>277</v>
      </c>
      <c r="C84" s="64" t="s">
        <v>264</v>
      </c>
      <c r="D84" s="241">
        <v>3650</v>
      </c>
      <c r="E84" s="241">
        <v>30</v>
      </c>
      <c r="F84" s="88"/>
      <c r="G84" s="88"/>
    </row>
    <row r="85" spans="1:7" s="193" customFormat="1">
      <c r="A85" s="88"/>
      <c r="B85" s="62" t="s">
        <v>277</v>
      </c>
      <c r="C85" s="62" t="s">
        <v>265</v>
      </c>
      <c r="D85" s="241">
        <v>3250</v>
      </c>
      <c r="E85" s="241">
        <v>30</v>
      </c>
      <c r="F85" s="88"/>
      <c r="G85" s="88"/>
    </row>
    <row r="86" spans="1:7" s="193" customFormat="1">
      <c r="A86" s="88"/>
      <c r="B86" s="62" t="s">
        <v>277</v>
      </c>
      <c r="C86" s="62" t="s">
        <v>266</v>
      </c>
      <c r="D86" s="241">
        <v>2920</v>
      </c>
      <c r="E86" s="241">
        <v>20</v>
      </c>
      <c r="F86" s="88"/>
      <c r="G86" s="88"/>
    </row>
    <row r="87" spans="1:7" s="193" customFormat="1">
      <c r="A87" s="88"/>
      <c r="B87" s="62" t="s">
        <v>277</v>
      </c>
      <c r="C87" s="62" t="s">
        <v>267</v>
      </c>
      <c r="D87" s="241">
        <v>2660</v>
      </c>
      <c r="E87" s="241">
        <v>20</v>
      </c>
      <c r="F87" s="88"/>
      <c r="G87" s="88"/>
    </row>
    <row r="88" spans="1:7" s="193" customFormat="1">
      <c r="A88" s="88"/>
      <c r="B88" s="62" t="s">
        <v>277</v>
      </c>
      <c r="C88" s="62" t="s">
        <v>268</v>
      </c>
      <c r="D88" s="241">
        <v>2430</v>
      </c>
      <c r="E88" s="241">
        <v>20</v>
      </c>
      <c r="F88" s="88"/>
      <c r="G88" s="88"/>
    </row>
    <row r="89" spans="1:7" s="193" customFormat="1">
      <c r="A89" s="88"/>
      <c r="B89" s="62" t="s">
        <v>277</v>
      </c>
      <c r="C89" s="62" t="s">
        <v>269</v>
      </c>
      <c r="D89" s="241">
        <v>2250</v>
      </c>
      <c r="E89" s="241">
        <v>20</v>
      </c>
      <c r="F89" s="88"/>
      <c r="G89" s="88"/>
    </row>
    <row r="90" spans="1:7" s="193" customFormat="1">
      <c r="A90" s="88"/>
      <c r="B90" s="62" t="s">
        <v>277</v>
      </c>
      <c r="C90" s="62" t="s">
        <v>270</v>
      </c>
      <c r="D90" s="241">
        <v>2090</v>
      </c>
      <c r="E90" s="241">
        <v>20</v>
      </c>
      <c r="F90" s="88"/>
      <c r="G90" s="88"/>
    </row>
    <row r="91" spans="1:7" s="193" customFormat="1">
      <c r="A91" s="88"/>
      <c r="B91" s="62" t="s">
        <v>277</v>
      </c>
      <c r="C91" s="62" t="s">
        <v>271</v>
      </c>
      <c r="D91" s="241">
        <v>1950</v>
      </c>
      <c r="E91" s="241">
        <v>20</v>
      </c>
      <c r="F91" s="88"/>
      <c r="G91" s="88"/>
    </row>
    <row r="92" spans="1:7" s="193" customFormat="1">
      <c r="A92" s="88"/>
      <c r="B92" s="62" t="s">
        <v>277</v>
      </c>
      <c r="C92" s="62" t="s">
        <v>272</v>
      </c>
      <c r="D92" s="241">
        <v>1830</v>
      </c>
      <c r="E92" s="241">
        <v>10</v>
      </c>
      <c r="F92" s="88"/>
      <c r="G92" s="88"/>
    </row>
    <row r="93" spans="1:7" s="193" customFormat="1">
      <c r="A93" s="88"/>
      <c r="B93" s="62" t="s">
        <v>277</v>
      </c>
      <c r="C93" s="62" t="s">
        <v>273</v>
      </c>
      <c r="D93" s="241">
        <v>1720</v>
      </c>
      <c r="E93" s="241">
        <v>10</v>
      </c>
      <c r="F93" s="88"/>
      <c r="G93" s="88"/>
    </row>
    <row r="94" spans="1:7" s="193" customFormat="1">
      <c r="A94" s="88"/>
      <c r="B94" s="62" t="s">
        <v>277</v>
      </c>
      <c r="C94" s="62" t="s">
        <v>132</v>
      </c>
      <c r="D94" s="241">
        <v>1620</v>
      </c>
      <c r="E94" s="241">
        <v>10</v>
      </c>
      <c r="F94" s="88"/>
      <c r="G94" s="88"/>
    </row>
    <row r="95" spans="1:7" s="193" customFormat="1">
      <c r="A95" s="88"/>
      <c r="B95" s="62" t="s">
        <v>278</v>
      </c>
      <c r="C95" s="285" t="s">
        <v>535</v>
      </c>
      <c r="D95" s="240">
        <v>27770</v>
      </c>
      <c r="E95" s="240">
        <v>270</v>
      </c>
      <c r="F95" s="88"/>
      <c r="G95" s="88"/>
    </row>
    <row r="96" spans="1:7" s="193" customFormat="1">
      <c r="A96" s="88"/>
      <c r="B96" s="62" t="s">
        <v>278</v>
      </c>
      <c r="C96" s="64" t="s">
        <v>568</v>
      </c>
      <c r="D96" s="240">
        <v>13880</v>
      </c>
      <c r="E96" s="240">
        <v>130</v>
      </c>
      <c r="F96" s="88"/>
      <c r="G96" s="88"/>
    </row>
    <row r="97" spans="1:7" s="193" customFormat="1">
      <c r="A97" s="88"/>
      <c r="B97" s="62" t="s">
        <v>278</v>
      </c>
      <c r="C97" s="64" t="s">
        <v>114</v>
      </c>
      <c r="D97" s="240">
        <v>9250</v>
      </c>
      <c r="E97" s="240">
        <v>90</v>
      </c>
      <c r="F97" s="88"/>
      <c r="G97" s="88"/>
    </row>
    <row r="98" spans="1:7" s="193" customFormat="1">
      <c r="A98" s="88"/>
      <c r="B98" s="62" t="s">
        <v>278</v>
      </c>
      <c r="C98" s="64" t="s">
        <v>116</v>
      </c>
      <c r="D98" s="240">
        <v>6940</v>
      </c>
      <c r="E98" s="240">
        <v>60</v>
      </c>
      <c r="F98" s="88"/>
      <c r="G98" s="88"/>
    </row>
    <row r="99" spans="1:7" s="193" customFormat="1">
      <c r="A99" s="88"/>
      <c r="B99" s="62" t="s">
        <v>278</v>
      </c>
      <c r="C99" s="64" t="s">
        <v>118</v>
      </c>
      <c r="D99" s="240">
        <v>5550</v>
      </c>
      <c r="E99" s="240">
        <v>50</v>
      </c>
      <c r="F99" s="88"/>
      <c r="G99" s="88"/>
    </row>
    <row r="100" spans="1:7" s="193" customFormat="1">
      <c r="A100" s="88"/>
      <c r="B100" s="62" t="s">
        <v>278</v>
      </c>
      <c r="C100" s="64" t="s">
        <v>120</v>
      </c>
      <c r="D100" s="240">
        <v>4620</v>
      </c>
      <c r="E100" s="240">
        <v>40</v>
      </c>
      <c r="F100" s="88"/>
      <c r="G100" s="88"/>
    </row>
    <row r="101" spans="1:7" s="193" customFormat="1">
      <c r="A101" s="88"/>
      <c r="B101" s="62" t="s">
        <v>278</v>
      </c>
      <c r="C101" s="64" t="s">
        <v>263</v>
      </c>
      <c r="D101" s="240">
        <v>3960</v>
      </c>
      <c r="E101" s="240">
        <v>40</v>
      </c>
      <c r="F101" s="88"/>
      <c r="G101" s="88"/>
    </row>
    <row r="102" spans="1:7" s="193" customFormat="1">
      <c r="A102" s="88"/>
      <c r="B102" s="62" t="s">
        <v>278</v>
      </c>
      <c r="C102" s="64" t="s">
        <v>264</v>
      </c>
      <c r="D102" s="241">
        <v>3470</v>
      </c>
      <c r="E102" s="241">
        <v>30</v>
      </c>
      <c r="F102" s="88"/>
      <c r="G102" s="88"/>
    </row>
    <row r="103" spans="1:7" s="193" customFormat="1">
      <c r="A103" s="88"/>
      <c r="B103" s="62" t="s">
        <v>278</v>
      </c>
      <c r="C103" s="62" t="s">
        <v>265</v>
      </c>
      <c r="D103" s="241">
        <v>3080</v>
      </c>
      <c r="E103" s="241">
        <v>30</v>
      </c>
      <c r="F103" s="88"/>
      <c r="G103" s="88"/>
    </row>
    <row r="104" spans="1:7" s="193" customFormat="1">
      <c r="A104" s="88"/>
      <c r="B104" s="62" t="s">
        <v>278</v>
      </c>
      <c r="C104" s="62" t="s">
        <v>266</v>
      </c>
      <c r="D104" s="241">
        <v>2770</v>
      </c>
      <c r="E104" s="241">
        <v>20</v>
      </c>
      <c r="F104" s="88"/>
      <c r="G104" s="88"/>
    </row>
    <row r="105" spans="1:7" s="193" customFormat="1">
      <c r="A105" s="88"/>
      <c r="B105" s="62" t="s">
        <v>278</v>
      </c>
      <c r="C105" s="62" t="s">
        <v>267</v>
      </c>
      <c r="D105" s="241">
        <v>2520</v>
      </c>
      <c r="E105" s="241">
        <v>20</v>
      </c>
      <c r="F105" s="88"/>
      <c r="G105" s="88"/>
    </row>
    <row r="106" spans="1:7" s="193" customFormat="1">
      <c r="A106" s="88"/>
      <c r="B106" s="62" t="s">
        <v>278</v>
      </c>
      <c r="C106" s="62" t="s">
        <v>268</v>
      </c>
      <c r="D106" s="241">
        <v>2310</v>
      </c>
      <c r="E106" s="241">
        <v>20</v>
      </c>
      <c r="F106" s="88"/>
      <c r="G106" s="88"/>
    </row>
    <row r="107" spans="1:7" s="193" customFormat="1">
      <c r="A107" s="88"/>
      <c r="B107" s="62" t="s">
        <v>278</v>
      </c>
      <c r="C107" s="62" t="s">
        <v>269</v>
      </c>
      <c r="D107" s="241">
        <v>2130</v>
      </c>
      <c r="E107" s="241">
        <v>20</v>
      </c>
      <c r="F107" s="88"/>
      <c r="G107" s="88"/>
    </row>
    <row r="108" spans="1:7" s="193" customFormat="1">
      <c r="A108" s="88"/>
      <c r="B108" s="62" t="s">
        <v>278</v>
      </c>
      <c r="C108" s="62" t="s">
        <v>270</v>
      </c>
      <c r="D108" s="241">
        <v>1980</v>
      </c>
      <c r="E108" s="241">
        <v>20</v>
      </c>
      <c r="F108" s="88"/>
      <c r="G108" s="88"/>
    </row>
    <row r="109" spans="1:7" s="193" customFormat="1">
      <c r="A109" s="88"/>
      <c r="B109" s="62" t="s">
        <v>278</v>
      </c>
      <c r="C109" s="62" t="s">
        <v>271</v>
      </c>
      <c r="D109" s="241">
        <v>1850</v>
      </c>
      <c r="E109" s="241">
        <v>10</v>
      </c>
      <c r="F109" s="88"/>
      <c r="G109" s="88"/>
    </row>
    <row r="110" spans="1:7" s="193" customFormat="1">
      <c r="A110" s="88"/>
      <c r="B110" s="62" t="s">
        <v>278</v>
      </c>
      <c r="C110" s="62" t="s">
        <v>272</v>
      </c>
      <c r="D110" s="241">
        <v>1730</v>
      </c>
      <c r="E110" s="241">
        <v>10</v>
      </c>
      <c r="F110" s="88"/>
      <c r="G110" s="88"/>
    </row>
    <row r="111" spans="1:7" s="193" customFormat="1">
      <c r="A111" s="88"/>
      <c r="B111" s="62" t="s">
        <v>278</v>
      </c>
      <c r="C111" s="62" t="s">
        <v>273</v>
      </c>
      <c r="D111" s="241">
        <v>1630</v>
      </c>
      <c r="E111" s="241">
        <v>10</v>
      </c>
      <c r="F111" s="88"/>
      <c r="G111" s="88"/>
    </row>
    <row r="112" spans="1:7" s="193" customFormat="1">
      <c r="A112" s="88"/>
      <c r="B112" s="62" t="s">
        <v>278</v>
      </c>
      <c r="C112" s="62" t="s">
        <v>132</v>
      </c>
      <c r="D112" s="241">
        <v>1540</v>
      </c>
      <c r="E112" s="241">
        <v>10</v>
      </c>
      <c r="F112" s="88"/>
      <c r="G112" s="88"/>
    </row>
    <row r="113" spans="1:7" s="193" customFormat="1">
      <c r="A113" s="88"/>
      <c r="B113" s="62" t="s">
        <v>279</v>
      </c>
      <c r="C113" s="285" t="s">
        <v>535</v>
      </c>
      <c r="D113" s="240">
        <v>26650</v>
      </c>
      <c r="E113" s="240">
        <v>260</v>
      </c>
      <c r="F113" s="88"/>
      <c r="G113" s="88"/>
    </row>
    <row r="114" spans="1:7" s="193" customFormat="1">
      <c r="A114" s="88"/>
      <c r="B114" s="62" t="s">
        <v>279</v>
      </c>
      <c r="C114" s="64" t="s">
        <v>568</v>
      </c>
      <c r="D114" s="240">
        <v>13320</v>
      </c>
      <c r="E114" s="240">
        <v>130</v>
      </c>
      <c r="F114" s="88"/>
      <c r="G114" s="88"/>
    </row>
    <row r="115" spans="1:7" s="193" customFormat="1">
      <c r="A115" s="88"/>
      <c r="B115" s="62" t="s">
        <v>279</v>
      </c>
      <c r="C115" s="64" t="s">
        <v>114</v>
      </c>
      <c r="D115" s="240">
        <v>8880</v>
      </c>
      <c r="E115" s="240">
        <v>80</v>
      </c>
      <c r="F115" s="88"/>
      <c r="G115" s="88"/>
    </row>
    <row r="116" spans="1:7" s="193" customFormat="1">
      <c r="A116" s="88"/>
      <c r="B116" s="62" t="s">
        <v>279</v>
      </c>
      <c r="C116" s="64" t="s">
        <v>116</v>
      </c>
      <c r="D116" s="240">
        <v>6660</v>
      </c>
      <c r="E116" s="240">
        <v>60</v>
      </c>
      <c r="F116" s="88"/>
      <c r="G116" s="88"/>
    </row>
    <row r="117" spans="1:7" s="193" customFormat="1">
      <c r="A117" s="88"/>
      <c r="B117" s="62" t="s">
        <v>279</v>
      </c>
      <c r="C117" s="64" t="s">
        <v>118</v>
      </c>
      <c r="D117" s="240">
        <v>5330</v>
      </c>
      <c r="E117" s="240">
        <v>50</v>
      </c>
      <c r="F117" s="88"/>
      <c r="G117" s="88"/>
    </row>
    <row r="118" spans="1:7" s="193" customFormat="1">
      <c r="A118" s="88"/>
      <c r="B118" s="62" t="s">
        <v>279</v>
      </c>
      <c r="C118" s="64" t="s">
        <v>120</v>
      </c>
      <c r="D118" s="240">
        <v>4440</v>
      </c>
      <c r="E118" s="240">
        <v>40</v>
      </c>
      <c r="F118" s="88"/>
      <c r="G118" s="88"/>
    </row>
    <row r="119" spans="1:7" s="193" customFormat="1">
      <c r="A119" s="88"/>
      <c r="B119" s="62" t="s">
        <v>279</v>
      </c>
      <c r="C119" s="64" t="s">
        <v>263</v>
      </c>
      <c r="D119" s="240">
        <v>3800</v>
      </c>
      <c r="E119" s="240">
        <v>30</v>
      </c>
      <c r="F119" s="88"/>
      <c r="G119" s="88"/>
    </row>
    <row r="120" spans="1:7" s="193" customFormat="1">
      <c r="A120" s="88"/>
      <c r="B120" s="62" t="s">
        <v>279</v>
      </c>
      <c r="C120" s="64" t="s">
        <v>264</v>
      </c>
      <c r="D120" s="241">
        <v>3330</v>
      </c>
      <c r="E120" s="241">
        <v>30</v>
      </c>
      <c r="F120" s="88"/>
      <c r="G120" s="88"/>
    </row>
    <row r="121" spans="1:7" s="193" customFormat="1">
      <c r="A121" s="88"/>
      <c r="B121" s="62" t="s">
        <v>279</v>
      </c>
      <c r="C121" s="62" t="s">
        <v>265</v>
      </c>
      <c r="D121" s="241">
        <v>2960</v>
      </c>
      <c r="E121" s="241">
        <v>30</v>
      </c>
      <c r="F121" s="88"/>
      <c r="G121" s="88"/>
    </row>
    <row r="122" spans="1:7" s="193" customFormat="1">
      <c r="A122" s="88"/>
      <c r="B122" s="62" t="s">
        <v>279</v>
      </c>
      <c r="C122" s="62" t="s">
        <v>266</v>
      </c>
      <c r="D122" s="241">
        <v>2660</v>
      </c>
      <c r="E122" s="241">
        <v>20</v>
      </c>
      <c r="F122" s="88"/>
      <c r="G122" s="88"/>
    </row>
    <row r="123" spans="1:7" s="193" customFormat="1">
      <c r="A123" s="88"/>
      <c r="B123" s="62" t="s">
        <v>279</v>
      </c>
      <c r="C123" s="62" t="s">
        <v>267</v>
      </c>
      <c r="D123" s="241">
        <v>2420</v>
      </c>
      <c r="E123" s="241">
        <v>20</v>
      </c>
      <c r="F123" s="88"/>
      <c r="G123" s="88"/>
    </row>
    <row r="124" spans="1:7" s="193" customFormat="1">
      <c r="A124" s="88"/>
      <c r="B124" s="62" t="s">
        <v>279</v>
      </c>
      <c r="C124" s="62" t="s">
        <v>268</v>
      </c>
      <c r="D124" s="241">
        <v>2220</v>
      </c>
      <c r="E124" s="241">
        <v>20</v>
      </c>
      <c r="F124" s="88"/>
      <c r="G124" s="88"/>
    </row>
    <row r="125" spans="1:7" s="193" customFormat="1">
      <c r="A125" s="88"/>
      <c r="B125" s="62" t="s">
        <v>279</v>
      </c>
      <c r="C125" s="62" t="s">
        <v>269</v>
      </c>
      <c r="D125" s="241">
        <v>2050</v>
      </c>
      <c r="E125" s="241">
        <v>20</v>
      </c>
      <c r="F125" s="88"/>
      <c r="G125" s="88"/>
    </row>
    <row r="126" spans="1:7" s="193" customFormat="1">
      <c r="A126" s="88"/>
      <c r="B126" s="62" t="s">
        <v>279</v>
      </c>
      <c r="C126" s="62" t="s">
        <v>270</v>
      </c>
      <c r="D126" s="241">
        <v>1900</v>
      </c>
      <c r="E126" s="241">
        <v>10</v>
      </c>
      <c r="F126" s="88"/>
      <c r="G126" s="88"/>
    </row>
    <row r="127" spans="1:7" s="193" customFormat="1">
      <c r="A127" s="88"/>
      <c r="B127" s="62" t="s">
        <v>279</v>
      </c>
      <c r="C127" s="62" t="s">
        <v>271</v>
      </c>
      <c r="D127" s="241">
        <v>1770</v>
      </c>
      <c r="E127" s="241">
        <v>10</v>
      </c>
      <c r="F127" s="88"/>
      <c r="G127" s="88"/>
    </row>
    <row r="128" spans="1:7" s="193" customFormat="1">
      <c r="A128" s="88"/>
      <c r="B128" s="62" t="s">
        <v>279</v>
      </c>
      <c r="C128" s="62" t="s">
        <v>272</v>
      </c>
      <c r="D128" s="241">
        <v>1660</v>
      </c>
      <c r="E128" s="241">
        <v>10</v>
      </c>
      <c r="F128" s="88"/>
      <c r="G128" s="88"/>
    </row>
    <row r="129" spans="1:12" s="193" customFormat="1">
      <c r="A129" s="88"/>
      <c r="B129" s="62" t="s">
        <v>279</v>
      </c>
      <c r="C129" s="62" t="s">
        <v>273</v>
      </c>
      <c r="D129" s="241">
        <v>1560</v>
      </c>
      <c r="E129" s="241">
        <v>10</v>
      </c>
      <c r="F129" s="88"/>
      <c r="G129" s="88"/>
    </row>
    <row r="130" spans="1:12" s="193" customFormat="1">
      <c r="A130" s="88"/>
      <c r="B130" s="62" t="s">
        <v>279</v>
      </c>
      <c r="C130" s="62" t="s">
        <v>132</v>
      </c>
      <c r="D130" s="241">
        <v>1480</v>
      </c>
      <c r="E130" s="241">
        <v>10</v>
      </c>
      <c r="F130" s="88"/>
      <c r="G130" s="88"/>
    </row>
    <row r="131" spans="1:12" s="193" customFormat="1">
      <c r="A131" s="88"/>
      <c r="B131" s="62" t="s">
        <v>280</v>
      </c>
      <c r="C131" s="285" t="s">
        <v>535</v>
      </c>
      <c r="D131" s="240">
        <v>25520</v>
      </c>
      <c r="E131" s="240">
        <v>250</v>
      </c>
      <c r="F131" s="88"/>
      <c r="G131" s="88"/>
    </row>
    <row r="132" spans="1:12" s="193" customFormat="1">
      <c r="A132" s="88"/>
      <c r="B132" s="62" t="s">
        <v>280</v>
      </c>
      <c r="C132" s="64" t="s">
        <v>568</v>
      </c>
      <c r="D132" s="240">
        <v>12760</v>
      </c>
      <c r="E132" s="240">
        <v>120</v>
      </c>
      <c r="F132" s="88"/>
      <c r="G132" s="88"/>
    </row>
    <row r="133" spans="1:12" s="193" customFormat="1">
      <c r="A133" s="88"/>
      <c r="B133" s="62" t="s">
        <v>280</v>
      </c>
      <c r="C133" s="64" t="s">
        <v>114</v>
      </c>
      <c r="D133" s="240">
        <v>8500</v>
      </c>
      <c r="E133" s="240">
        <v>80</v>
      </c>
      <c r="F133" s="88"/>
      <c r="G133" s="88"/>
    </row>
    <row r="134" spans="1:12" s="193" customFormat="1">
      <c r="A134" s="88"/>
      <c r="B134" s="62" t="s">
        <v>280</v>
      </c>
      <c r="C134" s="64" t="s">
        <v>116</v>
      </c>
      <c r="D134" s="240">
        <v>6380</v>
      </c>
      <c r="E134" s="240">
        <v>60</v>
      </c>
      <c r="F134" s="88"/>
      <c r="G134" s="88"/>
    </row>
    <row r="135" spans="1:12" s="193" customFormat="1">
      <c r="A135" s="88"/>
      <c r="B135" s="62" t="s">
        <v>280</v>
      </c>
      <c r="C135" s="64" t="s">
        <v>118</v>
      </c>
      <c r="D135" s="240">
        <v>5100</v>
      </c>
      <c r="E135" s="240">
        <v>50</v>
      </c>
      <c r="F135" s="88"/>
      <c r="G135" s="88"/>
    </row>
    <row r="136" spans="1:12" s="193" customFormat="1">
      <c r="A136" s="88"/>
      <c r="B136" s="62" t="s">
        <v>280</v>
      </c>
      <c r="C136" s="64" t="s">
        <v>120</v>
      </c>
      <c r="D136" s="240">
        <v>4250</v>
      </c>
      <c r="E136" s="240">
        <v>40</v>
      </c>
      <c r="F136" s="88"/>
      <c r="G136" s="88"/>
    </row>
    <row r="137" spans="1:12" s="193" customFormat="1">
      <c r="A137" s="88"/>
      <c r="B137" s="62" t="s">
        <v>280</v>
      </c>
      <c r="C137" s="64" t="s">
        <v>263</v>
      </c>
      <c r="D137" s="240">
        <v>3640</v>
      </c>
      <c r="E137" s="240">
        <v>30</v>
      </c>
      <c r="F137" s="88"/>
      <c r="G137" s="88"/>
    </row>
    <row r="138" spans="1:12" s="193" customFormat="1">
      <c r="A138" s="88"/>
      <c r="B138" s="62" t="s">
        <v>280</v>
      </c>
      <c r="C138" s="64" t="s">
        <v>264</v>
      </c>
      <c r="D138" s="241">
        <v>3190</v>
      </c>
      <c r="E138" s="241">
        <v>30</v>
      </c>
      <c r="F138" s="88"/>
      <c r="G138" s="88"/>
    </row>
    <row r="139" spans="1:12" s="193" customFormat="1">
      <c r="A139" s="88"/>
      <c r="B139" s="62" t="s">
        <v>280</v>
      </c>
      <c r="C139" s="62" t="s">
        <v>265</v>
      </c>
      <c r="D139" s="241">
        <v>2830</v>
      </c>
      <c r="E139" s="241">
        <v>20</v>
      </c>
      <c r="F139" s="88"/>
      <c r="G139" s="88"/>
    </row>
    <row r="140" spans="1:12" s="193" customFormat="1">
      <c r="A140" s="88"/>
      <c r="B140" s="62" t="s">
        <v>280</v>
      </c>
      <c r="C140" s="62" t="s">
        <v>266</v>
      </c>
      <c r="D140" s="241">
        <v>2550</v>
      </c>
      <c r="E140" s="241">
        <v>20</v>
      </c>
      <c r="F140" s="88"/>
      <c r="G140" s="88"/>
    </row>
    <row r="141" spans="1:12" s="193" customFormat="1">
      <c r="A141" s="88"/>
      <c r="B141" s="62" t="s">
        <v>280</v>
      </c>
      <c r="C141" s="62" t="s">
        <v>267</v>
      </c>
      <c r="D141" s="241">
        <v>2320</v>
      </c>
      <c r="E141" s="241">
        <v>20</v>
      </c>
      <c r="F141" s="88"/>
      <c r="G141" s="88"/>
    </row>
    <row r="142" spans="1:12" s="193" customFormat="1">
      <c r="A142" s="88"/>
      <c r="B142" s="62" t="s">
        <v>280</v>
      </c>
      <c r="C142" s="62" t="s">
        <v>268</v>
      </c>
      <c r="D142" s="241">
        <v>2120</v>
      </c>
      <c r="E142" s="241">
        <v>20</v>
      </c>
      <c r="F142" s="88"/>
      <c r="G142" s="88"/>
    </row>
    <row r="143" spans="1:12">
      <c r="B143" s="64" t="s">
        <v>280</v>
      </c>
      <c r="C143" s="62" t="s">
        <v>269</v>
      </c>
      <c r="D143" s="241">
        <v>1960</v>
      </c>
      <c r="E143" s="241">
        <v>20</v>
      </c>
      <c r="H143" s="104"/>
      <c r="I143" s="104"/>
      <c r="J143" s="104"/>
      <c r="K143" s="104"/>
      <c r="L143" s="104"/>
    </row>
    <row r="144" spans="1:12">
      <c r="B144" s="64" t="s">
        <v>280</v>
      </c>
      <c r="C144" s="62" t="s">
        <v>270</v>
      </c>
      <c r="D144" s="241">
        <v>1820</v>
      </c>
      <c r="E144" s="241">
        <v>10</v>
      </c>
      <c r="H144" s="104"/>
      <c r="I144" s="104"/>
      <c r="J144" s="104"/>
      <c r="K144" s="104"/>
      <c r="L144" s="104"/>
    </row>
    <row r="145" spans="2:12">
      <c r="B145" s="64" t="s">
        <v>280</v>
      </c>
      <c r="C145" s="62" t="s">
        <v>271</v>
      </c>
      <c r="D145" s="241">
        <v>1700</v>
      </c>
      <c r="E145" s="241">
        <v>10</v>
      </c>
      <c r="H145" s="104"/>
      <c r="I145" s="104"/>
      <c r="J145" s="104"/>
      <c r="K145" s="104"/>
      <c r="L145" s="104"/>
    </row>
    <row r="146" spans="2:12">
      <c r="B146" s="64" t="s">
        <v>280</v>
      </c>
      <c r="C146" s="62" t="s">
        <v>272</v>
      </c>
      <c r="D146" s="241">
        <v>1590</v>
      </c>
      <c r="E146" s="241">
        <v>10</v>
      </c>
      <c r="H146" s="104"/>
      <c r="I146" s="104"/>
      <c r="J146" s="104"/>
      <c r="K146" s="104"/>
      <c r="L146" s="104"/>
    </row>
    <row r="147" spans="2:12">
      <c r="B147" s="64" t="s">
        <v>280</v>
      </c>
      <c r="C147" s="62" t="s">
        <v>273</v>
      </c>
      <c r="D147" s="241">
        <v>1500</v>
      </c>
      <c r="E147" s="241">
        <v>10</v>
      </c>
      <c r="H147" s="104"/>
      <c r="I147" s="104"/>
      <c r="J147" s="104"/>
      <c r="K147" s="104"/>
      <c r="L147" s="104"/>
    </row>
    <row r="148" spans="2:12">
      <c r="B148" s="64" t="s">
        <v>280</v>
      </c>
      <c r="C148" s="62" t="s">
        <v>132</v>
      </c>
      <c r="D148" s="241">
        <v>1410</v>
      </c>
      <c r="E148" s="241">
        <v>10</v>
      </c>
      <c r="H148" s="104"/>
      <c r="I148" s="104"/>
      <c r="J148" s="104"/>
      <c r="K148" s="104"/>
      <c r="L148" s="104"/>
    </row>
  </sheetData>
  <mergeCells count="50">
    <mergeCell ref="I2:J2"/>
    <mergeCell ref="G4:G5"/>
    <mergeCell ref="H4:H5"/>
    <mergeCell ref="O4:O5"/>
    <mergeCell ref="P4:P5"/>
    <mergeCell ref="G6:G7"/>
    <mergeCell ref="H6:H7"/>
    <mergeCell ref="O6:O7"/>
    <mergeCell ref="P6:P7"/>
    <mergeCell ref="G8:G9"/>
    <mergeCell ref="H8:H9"/>
    <mergeCell ref="O8:O9"/>
    <mergeCell ref="P8:P9"/>
    <mergeCell ref="G10:G11"/>
    <mergeCell ref="H10:H11"/>
    <mergeCell ref="O10:O11"/>
    <mergeCell ref="P10:P11"/>
    <mergeCell ref="G12:G13"/>
    <mergeCell ref="H12:H13"/>
    <mergeCell ref="O12:O13"/>
    <mergeCell ref="P12:P13"/>
    <mergeCell ref="G14:G15"/>
    <mergeCell ref="H14:H15"/>
    <mergeCell ref="O14:O15"/>
    <mergeCell ref="P14:P15"/>
    <mergeCell ref="G16:G17"/>
    <mergeCell ref="H16:H17"/>
    <mergeCell ref="O16:O17"/>
    <mergeCell ref="P16:P17"/>
    <mergeCell ref="P18:P19"/>
    <mergeCell ref="G20:G21"/>
    <mergeCell ref="H20:H21"/>
    <mergeCell ref="O20:O21"/>
    <mergeCell ref="P20:P21"/>
    <mergeCell ref="G26:G27"/>
    <mergeCell ref="H26:H27"/>
    <mergeCell ref="O26:O27"/>
    <mergeCell ref="P26:P27"/>
    <mergeCell ref="B2:G2"/>
    <mergeCell ref="G22:G23"/>
    <mergeCell ref="H22:H23"/>
    <mergeCell ref="O22:O23"/>
    <mergeCell ref="P22:P23"/>
    <mergeCell ref="G24:G25"/>
    <mergeCell ref="H24:H25"/>
    <mergeCell ref="O24:O25"/>
    <mergeCell ref="P24:P25"/>
    <mergeCell ref="G18:G19"/>
    <mergeCell ref="H18:H19"/>
    <mergeCell ref="O18:O19"/>
  </mergeCells>
  <phoneticPr fontId="1"/>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D0FCE-7651-43E9-9C38-DC1BBFD3211F}">
  <sheetPr>
    <tabColor rgb="FF92D050"/>
  </sheetPr>
  <dimension ref="A1:BG2596"/>
  <sheetViews>
    <sheetView zoomScale="80" zoomScaleNormal="80" workbookViewId="0">
      <selection activeCell="Q71" sqref="Q71:R71"/>
    </sheetView>
  </sheetViews>
  <sheetFormatPr defaultColWidth="9" defaultRowHeight="16.2"/>
  <cols>
    <col min="1" max="1" width="1.5" style="54" customWidth="1"/>
    <col min="2" max="5" width="7" style="54" customWidth="1"/>
    <col min="6" max="6" width="1.09765625" style="54" customWidth="1"/>
    <col min="7" max="7" width="4.69921875" style="2" customWidth="1"/>
    <col min="8" max="8" width="9" style="27"/>
    <col min="9" max="12" width="9" style="2"/>
    <col min="13" max="13" width="1.09765625" style="2" customWidth="1"/>
    <col min="14" max="14" width="5.09765625" style="2" customWidth="1"/>
    <col min="15" max="15" width="5.09765625" style="27" customWidth="1"/>
    <col min="16" max="31" width="6.59765625" style="2" customWidth="1"/>
    <col min="32" max="32" width="1.09765625" style="2" customWidth="1"/>
    <col min="33" max="33" width="5.69921875" style="2" customWidth="1"/>
    <col min="34" max="41" width="7.09765625" style="2" customWidth="1"/>
    <col min="42" max="42" width="1" style="2" customWidth="1"/>
    <col min="43" max="50" width="7.09765625" style="2" customWidth="1"/>
    <col min="51" max="51" width="1" style="2" customWidth="1"/>
    <col min="52" max="59" width="7.09765625" style="2" customWidth="1"/>
    <col min="60" max="16384" width="9" style="2"/>
  </cols>
  <sheetData>
    <row r="1" spans="1:59" ht="6.75" customHeight="1" thickBot="1"/>
    <row r="2" spans="1:59" ht="17.25" customHeight="1" thickBot="1">
      <c r="B2" s="738" t="s">
        <v>583</v>
      </c>
      <c r="C2" s="739"/>
      <c r="D2" s="739"/>
      <c r="E2" s="740"/>
    </row>
    <row r="3" spans="1:59">
      <c r="B3" s="90" t="s">
        <v>316</v>
      </c>
      <c r="C3" s="52"/>
      <c r="D3" s="52"/>
      <c r="E3" s="52"/>
      <c r="F3" s="52"/>
      <c r="G3" s="57" t="s">
        <v>306</v>
      </c>
      <c r="N3" s="57" t="s">
        <v>350</v>
      </c>
    </row>
    <row r="4" spans="1:59">
      <c r="A4" s="52"/>
      <c r="B4" s="118" t="s">
        <v>162</v>
      </c>
      <c r="C4" s="117" t="s">
        <v>105</v>
      </c>
      <c r="D4" s="117" t="s">
        <v>307</v>
      </c>
      <c r="E4" s="3" t="s">
        <v>324</v>
      </c>
      <c r="F4" s="52"/>
      <c r="G4" s="573" t="s">
        <v>17</v>
      </c>
      <c r="H4" s="108" t="s">
        <v>162</v>
      </c>
      <c r="I4" s="83" t="s">
        <v>105</v>
      </c>
      <c r="J4" s="107" t="s">
        <v>307</v>
      </c>
      <c r="K4" s="105" t="s">
        <v>325</v>
      </c>
      <c r="L4" s="105" t="s">
        <v>304</v>
      </c>
      <c r="N4" s="781"/>
      <c r="O4" s="781"/>
      <c r="P4" s="773" t="s">
        <v>639</v>
      </c>
      <c r="Q4" s="773"/>
      <c r="R4" s="773"/>
      <c r="S4" s="773"/>
      <c r="T4" s="773"/>
      <c r="U4" s="773"/>
      <c r="V4" s="773"/>
      <c r="W4" s="773"/>
      <c r="X4" s="773" t="s">
        <v>641</v>
      </c>
      <c r="Y4" s="773"/>
      <c r="Z4" s="773"/>
      <c r="AA4" s="773"/>
      <c r="AB4" s="773"/>
      <c r="AC4" s="773"/>
      <c r="AD4" s="773"/>
      <c r="AE4" s="773"/>
      <c r="AG4" s="560" t="s">
        <v>421</v>
      </c>
      <c r="AH4" s="560"/>
      <c r="AI4" s="560"/>
      <c r="AJ4" s="560"/>
      <c r="AK4" s="560"/>
      <c r="AL4" s="560"/>
      <c r="AM4" s="560"/>
      <c r="AN4" s="560"/>
      <c r="AO4" s="560"/>
      <c r="AQ4" s="773" t="s">
        <v>422</v>
      </c>
      <c r="AR4" s="773"/>
      <c r="AS4" s="773"/>
      <c r="AT4" s="773"/>
      <c r="AU4" s="773"/>
      <c r="AV4" s="773"/>
      <c r="AW4" s="773"/>
      <c r="AX4" s="773"/>
      <c r="AZ4" s="773" t="s">
        <v>423</v>
      </c>
      <c r="BA4" s="773"/>
      <c r="BB4" s="773"/>
      <c r="BC4" s="773"/>
      <c r="BD4" s="773"/>
      <c r="BE4" s="773"/>
      <c r="BF4" s="773"/>
      <c r="BG4" s="773"/>
    </row>
    <row r="5" spans="1:59">
      <c r="A5" s="52"/>
      <c r="B5" s="243" t="s">
        <v>112</v>
      </c>
      <c r="C5" s="20" t="s">
        <v>535</v>
      </c>
      <c r="D5" s="20" t="s">
        <v>535</v>
      </c>
      <c r="E5" s="289">
        <v>1</v>
      </c>
      <c r="G5" s="573"/>
      <c r="H5" s="64" t="str">
        <f>IF(基本情報!$C$4="","",基本情報!$C$4)</f>
        <v/>
      </c>
      <c r="I5" s="64" t="str">
        <f>利用定員!P35</f>
        <v/>
      </c>
      <c r="J5" s="29" t="str">
        <f>IF(②③加減算!S9="","",②③加減算!S9)</f>
        <v/>
      </c>
      <c r="K5" s="106" t="str">
        <f>IFERROR(IF(J4="",0,DGET($B$4:$E$328,K4,H4:J5)),"")</f>
        <v/>
      </c>
      <c r="L5" s="244" t="str">
        <f>IFERROR(1-K5,"")</f>
        <v/>
      </c>
      <c r="N5" s="781"/>
      <c r="O5" s="781"/>
      <c r="P5" s="782" t="s">
        <v>11</v>
      </c>
      <c r="Q5" s="782"/>
      <c r="R5" s="782"/>
      <c r="S5" s="782"/>
      <c r="T5" s="782" t="s">
        <v>12</v>
      </c>
      <c r="U5" s="782"/>
      <c r="V5" s="782"/>
      <c r="W5" s="782"/>
      <c r="X5" s="782" t="s">
        <v>11</v>
      </c>
      <c r="Y5" s="782"/>
      <c r="Z5" s="782"/>
      <c r="AA5" s="782"/>
      <c r="AB5" s="782" t="s">
        <v>12</v>
      </c>
      <c r="AC5" s="782"/>
      <c r="AD5" s="782"/>
      <c r="AE5" s="782"/>
      <c r="AG5" s="777"/>
      <c r="AH5" s="778" t="s">
        <v>11</v>
      </c>
      <c r="AI5" s="778"/>
      <c r="AJ5" s="778"/>
      <c r="AK5" s="778"/>
      <c r="AL5" s="778" t="s">
        <v>12</v>
      </c>
      <c r="AM5" s="778"/>
      <c r="AN5" s="778"/>
      <c r="AO5" s="778"/>
      <c r="AQ5" s="774" t="s">
        <v>11</v>
      </c>
      <c r="AR5" s="774"/>
      <c r="AS5" s="774"/>
      <c r="AT5" s="774"/>
      <c r="AU5" s="774" t="s">
        <v>12</v>
      </c>
      <c r="AV5" s="774"/>
      <c r="AW5" s="774"/>
      <c r="AX5" s="774"/>
      <c r="AZ5" s="774" t="s">
        <v>11</v>
      </c>
      <c r="BA5" s="774"/>
      <c r="BB5" s="774"/>
      <c r="BC5" s="774"/>
      <c r="BD5" s="774" t="s">
        <v>12</v>
      </c>
      <c r="BE5" s="774"/>
      <c r="BF5" s="774"/>
      <c r="BG5" s="774"/>
    </row>
    <row r="6" spans="1:59">
      <c r="B6" s="243" t="s">
        <v>112</v>
      </c>
      <c r="C6" s="20" t="s">
        <v>535</v>
      </c>
      <c r="D6" s="20" t="s">
        <v>464</v>
      </c>
      <c r="E6" s="289">
        <v>0.61</v>
      </c>
      <c r="G6" s="573" t="s">
        <v>18</v>
      </c>
      <c r="H6" s="108" t="s">
        <v>162</v>
      </c>
      <c r="I6" s="83" t="s">
        <v>105</v>
      </c>
      <c r="J6" s="107" t="s">
        <v>307</v>
      </c>
      <c r="K6" s="105" t="s">
        <v>325</v>
      </c>
      <c r="L6" s="105" t="s">
        <v>304</v>
      </c>
      <c r="N6" s="335" t="s">
        <v>349</v>
      </c>
      <c r="O6" s="247" t="s">
        <v>304</v>
      </c>
      <c r="P6" s="333" t="s">
        <v>3</v>
      </c>
      <c r="Q6" s="333" t="s">
        <v>4</v>
      </c>
      <c r="R6" s="333" t="s">
        <v>5</v>
      </c>
      <c r="S6" s="333" t="s">
        <v>6</v>
      </c>
      <c r="T6" s="333" t="s">
        <v>3</v>
      </c>
      <c r="U6" s="333" t="s">
        <v>4</v>
      </c>
      <c r="V6" s="333" t="s">
        <v>5</v>
      </c>
      <c r="W6" s="333" t="s">
        <v>6</v>
      </c>
      <c r="X6" s="333" t="s">
        <v>3</v>
      </c>
      <c r="Y6" s="333" t="s">
        <v>4</v>
      </c>
      <c r="Z6" s="333" t="s">
        <v>5</v>
      </c>
      <c r="AA6" s="333" t="s">
        <v>6</v>
      </c>
      <c r="AB6" s="333" t="s">
        <v>3</v>
      </c>
      <c r="AC6" s="333" t="s">
        <v>4</v>
      </c>
      <c r="AD6" s="333" t="s">
        <v>5</v>
      </c>
      <c r="AE6" s="333" t="s">
        <v>6</v>
      </c>
      <c r="AG6" s="777"/>
      <c r="AH6" s="245" t="s">
        <v>317</v>
      </c>
      <c r="AI6" s="245" t="s">
        <v>216</v>
      </c>
      <c r="AJ6" s="245" t="s">
        <v>217</v>
      </c>
      <c r="AK6" s="245" t="s">
        <v>10</v>
      </c>
      <c r="AL6" s="245" t="s">
        <v>317</v>
      </c>
      <c r="AM6" s="245" t="s">
        <v>216</v>
      </c>
      <c r="AN6" s="245" t="s">
        <v>217</v>
      </c>
      <c r="AO6" s="245" t="s">
        <v>10</v>
      </c>
      <c r="AQ6" s="246" t="s">
        <v>317</v>
      </c>
      <c r="AR6" s="246" t="s">
        <v>216</v>
      </c>
      <c r="AS6" s="246" t="s">
        <v>217</v>
      </c>
      <c r="AT6" s="246" t="s">
        <v>10</v>
      </c>
      <c r="AU6" s="246" t="s">
        <v>317</v>
      </c>
      <c r="AV6" s="246" t="s">
        <v>216</v>
      </c>
      <c r="AW6" s="246" t="s">
        <v>217</v>
      </c>
      <c r="AX6" s="246" t="s">
        <v>10</v>
      </c>
      <c r="AZ6" s="246" t="s">
        <v>317</v>
      </c>
      <c r="BA6" s="246" t="s">
        <v>216</v>
      </c>
      <c r="BB6" s="246" t="s">
        <v>217</v>
      </c>
      <c r="BC6" s="246" t="s">
        <v>10</v>
      </c>
      <c r="BD6" s="246" t="s">
        <v>317</v>
      </c>
      <c r="BE6" s="246" t="s">
        <v>216</v>
      </c>
      <c r="BF6" s="246" t="s">
        <v>217</v>
      </c>
      <c r="BG6" s="246" t="s">
        <v>10</v>
      </c>
    </row>
    <row r="7" spans="1:59" ht="18">
      <c r="B7" s="243" t="s">
        <v>112</v>
      </c>
      <c r="C7" s="20" t="s">
        <v>535</v>
      </c>
      <c r="D7" s="20" t="s">
        <v>141</v>
      </c>
      <c r="E7" s="289">
        <v>0.48</v>
      </c>
      <c r="G7" s="573"/>
      <c r="H7" s="64" t="str">
        <f>IF(基本情報!$C$4="","",基本情報!$C$4)</f>
        <v/>
      </c>
      <c r="I7" s="64" t="str">
        <f>利用定員!P36</f>
        <v/>
      </c>
      <c r="J7" s="29" t="str">
        <f>IF(②③加減算!S10="","",②③加減算!S10)</f>
        <v/>
      </c>
      <c r="K7" s="106" t="str">
        <f>IFERROR(IF(J6="",0,DGET($B$4:$E$328,K6,H6:J7)),"")</f>
        <v/>
      </c>
      <c r="L7" s="244" t="str">
        <f>IFERROR(1-K7,"")</f>
        <v/>
      </c>
      <c r="N7" s="157" t="s">
        <v>347</v>
      </c>
      <c r="O7" s="199" t="str">
        <f>$L$5</f>
        <v/>
      </c>
      <c r="P7" s="196">
        <f>②③４月!G31</f>
        <v>0</v>
      </c>
      <c r="Q7" s="196">
        <f>②③４月!H31</f>
        <v>0</v>
      </c>
      <c r="R7" s="196">
        <f>②③４月!I31</f>
        <v>0</v>
      </c>
      <c r="S7" s="196">
        <f>②③４月!J31</f>
        <v>0</v>
      </c>
      <c r="T7" s="196">
        <f>②③４月!K31</f>
        <v>0</v>
      </c>
      <c r="U7" s="196">
        <f>②③４月!L31</f>
        <v>0</v>
      </c>
      <c r="V7" s="196">
        <f>②③４月!M31</f>
        <v>0</v>
      </c>
      <c r="W7" s="196">
        <f>②③４月!N31</f>
        <v>0</v>
      </c>
      <c r="X7" s="196">
        <f>②③４月!G32</f>
        <v>0</v>
      </c>
      <c r="Y7" s="196">
        <f>②③４月!H32</f>
        <v>0</v>
      </c>
      <c r="Z7" s="196">
        <f>②③４月!I32</f>
        <v>0</v>
      </c>
      <c r="AA7" s="196">
        <f>②③４月!J32</f>
        <v>0</v>
      </c>
      <c r="AB7" s="196">
        <f>②③４月!K32</f>
        <v>0</v>
      </c>
      <c r="AC7" s="196">
        <f>②③４月!L32</f>
        <v>0</v>
      </c>
      <c r="AD7" s="196">
        <f>②③４月!M32</f>
        <v>0</v>
      </c>
      <c r="AE7" s="196">
        <f>②③４月!N32</f>
        <v>0</v>
      </c>
      <c r="AG7" s="157" t="s">
        <v>347</v>
      </c>
      <c r="AH7" s="1">
        <f>月初児童数!I8</f>
        <v>0</v>
      </c>
      <c r="AI7" s="1">
        <f>月初児童数!J8</f>
        <v>0</v>
      </c>
      <c r="AJ7" s="1">
        <f>月初児童数!K8</f>
        <v>0</v>
      </c>
      <c r="AK7" s="1">
        <f>月初児童数!L8</f>
        <v>0</v>
      </c>
      <c r="AL7" s="1">
        <f>月初児童数!N8</f>
        <v>0</v>
      </c>
      <c r="AM7" s="1">
        <f>月初児童数!O8</f>
        <v>0</v>
      </c>
      <c r="AN7" s="1">
        <f>月初児童数!P8</f>
        <v>0</v>
      </c>
      <c r="AO7" s="1">
        <f>月初児童数!Q8</f>
        <v>0</v>
      </c>
      <c r="AQ7" s="203">
        <f>IFERROR(P7*AH7,0)</f>
        <v>0</v>
      </c>
      <c r="AR7" s="203">
        <f t="shared" ref="AR7:AX7" si="0">IFERROR(Q7*AI7,0)</f>
        <v>0</v>
      </c>
      <c r="AS7" s="203">
        <f t="shared" si="0"/>
        <v>0</v>
      </c>
      <c r="AT7" s="203">
        <f t="shared" si="0"/>
        <v>0</v>
      </c>
      <c r="AU7" s="203">
        <f t="shared" si="0"/>
        <v>0</v>
      </c>
      <c r="AV7" s="203">
        <f t="shared" si="0"/>
        <v>0</v>
      </c>
      <c r="AW7" s="203">
        <f t="shared" si="0"/>
        <v>0</v>
      </c>
      <c r="AX7" s="203">
        <f t="shared" si="0"/>
        <v>0</v>
      </c>
      <c r="AZ7" s="203">
        <f t="shared" ref="AZ7:AZ18" si="1">IFERROR(X7*AH7,0)</f>
        <v>0</v>
      </c>
      <c r="BA7" s="203">
        <f t="shared" ref="BA7:BA18" si="2">IFERROR(Y7*AI7,0)</f>
        <v>0</v>
      </c>
      <c r="BB7" s="203">
        <f t="shared" ref="BB7:BB18" si="3">IFERROR(Z7*AJ7,0)</f>
        <v>0</v>
      </c>
      <c r="BC7" s="203">
        <f t="shared" ref="BC7:BC18" si="4">IFERROR(AA7*AK7,0)</f>
        <v>0</v>
      </c>
      <c r="BD7" s="203">
        <f t="shared" ref="BD7:BD18" si="5">IFERROR(AB7*AL7,0)</f>
        <v>0</v>
      </c>
      <c r="BE7" s="203">
        <f t="shared" ref="BE7:BE18" si="6">IFERROR(AC7*AM7,0)</f>
        <v>0</v>
      </c>
      <c r="BF7" s="203">
        <f t="shared" ref="BF7:BF18" si="7">IFERROR(AD7*AN7,0)</f>
        <v>0</v>
      </c>
      <c r="BG7" s="203">
        <f t="shared" ref="BG7:BG18" si="8">IFERROR(AE7*AO7,0)</f>
        <v>0</v>
      </c>
    </row>
    <row r="8" spans="1:59" ht="18">
      <c r="B8" s="243" t="s">
        <v>112</v>
      </c>
      <c r="C8" s="20" t="s">
        <v>535</v>
      </c>
      <c r="D8" s="20" t="s">
        <v>142</v>
      </c>
      <c r="E8" s="289">
        <v>0.42</v>
      </c>
      <c r="F8" s="77"/>
      <c r="G8" s="573" t="s">
        <v>19</v>
      </c>
      <c r="H8" s="108" t="s">
        <v>162</v>
      </c>
      <c r="I8" s="83" t="s">
        <v>105</v>
      </c>
      <c r="J8" s="107" t="s">
        <v>307</v>
      </c>
      <c r="K8" s="105" t="s">
        <v>325</v>
      </c>
      <c r="L8" s="105" t="s">
        <v>304</v>
      </c>
      <c r="N8" s="157" t="s">
        <v>18</v>
      </c>
      <c r="O8" s="199" t="str">
        <f>$L$7</f>
        <v/>
      </c>
      <c r="P8" s="196">
        <f>②③５月!G31</f>
        <v>0</v>
      </c>
      <c r="Q8" s="196">
        <f>②③５月!H31</f>
        <v>0</v>
      </c>
      <c r="R8" s="196">
        <f>②③５月!I31</f>
        <v>0</v>
      </c>
      <c r="S8" s="196">
        <f>②③５月!J31</f>
        <v>0</v>
      </c>
      <c r="T8" s="196">
        <f>②③５月!K31</f>
        <v>0</v>
      </c>
      <c r="U8" s="196">
        <f>②③５月!L31</f>
        <v>0</v>
      </c>
      <c r="V8" s="196">
        <f>②③５月!M31</f>
        <v>0</v>
      </c>
      <c r="W8" s="196">
        <f>②③５月!N31</f>
        <v>0</v>
      </c>
      <c r="X8" s="196">
        <f>②③５月!G32</f>
        <v>0</v>
      </c>
      <c r="Y8" s="196">
        <f>②③５月!H32</f>
        <v>0</v>
      </c>
      <c r="Z8" s="196">
        <f>②③５月!I32</f>
        <v>0</v>
      </c>
      <c r="AA8" s="196">
        <f>②③５月!J32</f>
        <v>0</v>
      </c>
      <c r="AB8" s="196">
        <f>②③５月!K32</f>
        <v>0</v>
      </c>
      <c r="AC8" s="196">
        <f>②③５月!L32</f>
        <v>0</v>
      </c>
      <c r="AD8" s="196">
        <f>②③５月!M32</f>
        <v>0</v>
      </c>
      <c r="AE8" s="196">
        <f>②③５月!N32</f>
        <v>0</v>
      </c>
      <c r="AG8" s="157" t="s">
        <v>18</v>
      </c>
      <c r="AH8" s="1">
        <f>月初児童数!I9</f>
        <v>0</v>
      </c>
      <c r="AI8" s="1">
        <f>月初児童数!J9</f>
        <v>0</v>
      </c>
      <c r="AJ8" s="1">
        <f>月初児童数!K9</f>
        <v>0</v>
      </c>
      <c r="AK8" s="1">
        <f>月初児童数!L9</f>
        <v>0</v>
      </c>
      <c r="AL8" s="1">
        <f>月初児童数!N9</f>
        <v>0</v>
      </c>
      <c r="AM8" s="1">
        <f>月初児童数!O9</f>
        <v>0</v>
      </c>
      <c r="AN8" s="1">
        <f>月初児童数!P9</f>
        <v>0</v>
      </c>
      <c r="AO8" s="1">
        <f>月初児童数!Q9</f>
        <v>0</v>
      </c>
      <c r="AQ8" s="203">
        <f t="shared" ref="AQ8:AQ18" si="9">IFERROR(P8*AH8,0)</f>
        <v>0</v>
      </c>
      <c r="AR8" s="203">
        <f t="shared" ref="AR8:AR18" si="10">IFERROR(Q8*AI8,0)</f>
        <v>0</v>
      </c>
      <c r="AS8" s="203">
        <f t="shared" ref="AS8:AS18" si="11">IFERROR(R8*AJ8,0)</f>
        <v>0</v>
      </c>
      <c r="AT8" s="203">
        <f t="shared" ref="AT8:AT18" si="12">IFERROR(S8*AK8,0)</f>
        <v>0</v>
      </c>
      <c r="AU8" s="203">
        <f t="shared" ref="AU8:AU18" si="13">IFERROR(T8*AL8,0)</f>
        <v>0</v>
      </c>
      <c r="AV8" s="203">
        <f t="shared" ref="AV8:AV18" si="14">IFERROR(U8*AM8,0)</f>
        <v>0</v>
      </c>
      <c r="AW8" s="203">
        <f t="shared" ref="AW8:AW18" si="15">IFERROR(V8*AN8,0)</f>
        <v>0</v>
      </c>
      <c r="AX8" s="203">
        <f t="shared" ref="AX8:AX18" si="16">IFERROR(W8*AO8,0)</f>
        <v>0</v>
      </c>
      <c r="AZ8" s="203">
        <f t="shared" si="1"/>
        <v>0</v>
      </c>
      <c r="BA8" s="203">
        <f t="shared" si="2"/>
        <v>0</v>
      </c>
      <c r="BB8" s="203">
        <f t="shared" si="3"/>
        <v>0</v>
      </c>
      <c r="BC8" s="203">
        <f t="shared" si="4"/>
        <v>0</v>
      </c>
      <c r="BD8" s="203">
        <f t="shared" si="5"/>
        <v>0</v>
      </c>
      <c r="BE8" s="203">
        <f t="shared" si="6"/>
        <v>0</v>
      </c>
      <c r="BF8" s="203">
        <f t="shared" si="7"/>
        <v>0</v>
      </c>
      <c r="BG8" s="203">
        <f t="shared" si="8"/>
        <v>0</v>
      </c>
    </row>
    <row r="9" spans="1:59" ht="18">
      <c r="A9" s="77"/>
      <c r="B9" s="243" t="s">
        <v>112</v>
      </c>
      <c r="C9" s="20" t="s">
        <v>535</v>
      </c>
      <c r="D9" s="20" t="s">
        <v>143</v>
      </c>
      <c r="E9" s="289">
        <v>0.4</v>
      </c>
      <c r="G9" s="573"/>
      <c r="H9" s="64" t="str">
        <f>IF(基本情報!$C$4="","",基本情報!$C$4)</f>
        <v/>
      </c>
      <c r="I9" s="64" t="str">
        <f>利用定員!P37</f>
        <v/>
      </c>
      <c r="J9" s="29" t="str">
        <f>IF(②③加減算!S11="","",②③加減算!S11)</f>
        <v/>
      </c>
      <c r="K9" s="106" t="str">
        <f>IFERROR(IF(J8="",0,DGET($B$4:$E$328,K8,H8:J9)),"")</f>
        <v/>
      </c>
      <c r="L9" s="244" t="str">
        <f>IFERROR(1-K9,"")</f>
        <v/>
      </c>
      <c r="N9" s="157" t="s">
        <v>19</v>
      </c>
      <c r="O9" s="199" t="str">
        <f>$L$9</f>
        <v/>
      </c>
      <c r="P9" s="196">
        <f>②③６月!G31</f>
        <v>0</v>
      </c>
      <c r="Q9" s="196">
        <f>②③６月!H31</f>
        <v>0</v>
      </c>
      <c r="R9" s="196">
        <f>②③６月!I31</f>
        <v>0</v>
      </c>
      <c r="S9" s="196">
        <f>②③６月!J31</f>
        <v>0</v>
      </c>
      <c r="T9" s="196">
        <f>②③６月!K31</f>
        <v>0</v>
      </c>
      <c r="U9" s="196">
        <f>②③６月!L31</f>
        <v>0</v>
      </c>
      <c r="V9" s="196">
        <f>②③６月!M31</f>
        <v>0</v>
      </c>
      <c r="W9" s="196">
        <f>②③６月!N31</f>
        <v>0</v>
      </c>
      <c r="X9" s="196">
        <f>②③６月!G32</f>
        <v>0</v>
      </c>
      <c r="Y9" s="196">
        <f>②③６月!H32</f>
        <v>0</v>
      </c>
      <c r="Z9" s="196">
        <f>②③６月!I32</f>
        <v>0</v>
      </c>
      <c r="AA9" s="196">
        <f>②③６月!J32</f>
        <v>0</v>
      </c>
      <c r="AB9" s="196">
        <f>②③６月!K32</f>
        <v>0</v>
      </c>
      <c r="AC9" s="196">
        <f>②③６月!L32</f>
        <v>0</v>
      </c>
      <c r="AD9" s="196">
        <f>②③６月!M32</f>
        <v>0</v>
      </c>
      <c r="AE9" s="196">
        <f>②③６月!N32</f>
        <v>0</v>
      </c>
      <c r="AG9" s="157" t="s">
        <v>19</v>
      </c>
      <c r="AH9" s="1">
        <f>月初児童数!I10</f>
        <v>0</v>
      </c>
      <c r="AI9" s="1">
        <f>月初児童数!J10</f>
        <v>0</v>
      </c>
      <c r="AJ9" s="1">
        <f>月初児童数!K10</f>
        <v>0</v>
      </c>
      <c r="AK9" s="1">
        <f>月初児童数!L10</f>
        <v>0</v>
      </c>
      <c r="AL9" s="1">
        <f>月初児童数!N10</f>
        <v>0</v>
      </c>
      <c r="AM9" s="1">
        <f>月初児童数!O10</f>
        <v>0</v>
      </c>
      <c r="AN9" s="1">
        <f>月初児童数!P10</f>
        <v>0</v>
      </c>
      <c r="AO9" s="1">
        <f>月初児童数!Q10</f>
        <v>0</v>
      </c>
      <c r="AQ9" s="203">
        <f t="shared" si="9"/>
        <v>0</v>
      </c>
      <c r="AR9" s="203">
        <f t="shared" si="10"/>
        <v>0</v>
      </c>
      <c r="AS9" s="203">
        <f t="shared" si="11"/>
        <v>0</v>
      </c>
      <c r="AT9" s="203">
        <f t="shared" si="12"/>
        <v>0</v>
      </c>
      <c r="AU9" s="203">
        <f t="shared" si="13"/>
        <v>0</v>
      </c>
      <c r="AV9" s="203">
        <f t="shared" si="14"/>
        <v>0</v>
      </c>
      <c r="AW9" s="203">
        <f t="shared" si="15"/>
        <v>0</v>
      </c>
      <c r="AX9" s="203">
        <f t="shared" si="16"/>
        <v>0</v>
      </c>
      <c r="AZ9" s="203">
        <f t="shared" si="1"/>
        <v>0</v>
      </c>
      <c r="BA9" s="203">
        <f t="shared" si="2"/>
        <v>0</v>
      </c>
      <c r="BB9" s="203">
        <f t="shared" si="3"/>
        <v>0</v>
      </c>
      <c r="BC9" s="203">
        <f t="shared" si="4"/>
        <v>0</v>
      </c>
      <c r="BD9" s="203">
        <f t="shared" si="5"/>
        <v>0</v>
      </c>
      <c r="BE9" s="203">
        <f t="shared" si="6"/>
        <v>0</v>
      </c>
      <c r="BF9" s="203">
        <f t="shared" si="7"/>
        <v>0</v>
      </c>
      <c r="BG9" s="203">
        <f t="shared" si="8"/>
        <v>0</v>
      </c>
    </row>
    <row r="10" spans="1:59" ht="18">
      <c r="B10" s="243" t="s">
        <v>112</v>
      </c>
      <c r="C10" s="20" t="s">
        <v>535</v>
      </c>
      <c r="D10" s="20" t="s">
        <v>119</v>
      </c>
      <c r="E10" s="289">
        <v>0.37</v>
      </c>
      <c r="G10" s="573" t="s">
        <v>20</v>
      </c>
      <c r="H10" s="108" t="s">
        <v>162</v>
      </c>
      <c r="I10" s="83" t="s">
        <v>105</v>
      </c>
      <c r="J10" s="107" t="s">
        <v>307</v>
      </c>
      <c r="K10" s="105" t="s">
        <v>325</v>
      </c>
      <c r="L10" s="105" t="s">
        <v>304</v>
      </c>
      <c r="N10" s="157" t="s">
        <v>20</v>
      </c>
      <c r="O10" s="199" t="str">
        <f>$L$11</f>
        <v/>
      </c>
      <c r="P10" s="196">
        <f>②③７月!G31</f>
        <v>0</v>
      </c>
      <c r="Q10" s="196">
        <f>②③７月!H31</f>
        <v>0</v>
      </c>
      <c r="R10" s="196">
        <f>②③７月!I31</f>
        <v>0</v>
      </c>
      <c r="S10" s="196">
        <f>②③７月!J31</f>
        <v>0</v>
      </c>
      <c r="T10" s="196">
        <f>②③７月!K31</f>
        <v>0</v>
      </c>
      <c r="U10" s="196">
        <f>②③７月!L31</f>
        <v>0</v>
      </c>
      <c r="V10" s="196">
        <f>②③７月!M31</f>
        <v>0</v>
      </c>
      <c r="W10" s="196">
        <f>②③７月!N31</f>
        <v>0</v>
      </c>
      <c r="X10" s="196">
        <f>②③７月!G32</f>
        <v>0</v>
      </c>
      <c r="Y10" s="196">
        <f>②③７月!H32</f>
        <v>0</v>
      </c>
      <c r="Z10" s="196">
        <f>②③７月!I32</f>
        <v>0</v>
      </c>
      <c r="AA10" s="196">
        <f>②③７月!J32</f>
        <v>0</v>
      </c>
      <c r="AB10" s="196">
        <f>②③７月!K32</f>
        <v>0</v>
      </c>
      <c r="AC10" s="196">
        <f>②③７月!L32</f>
        <v>0</v>
      </c>
      <c r="AD10" s="196">
        <f>②③７月!M32</f>
        <v>0</v>
      </c>
      <c r="AE10" s="196">
        <f>②③７月!N32</f>
        <v>0</v>
      </c>
      <c r="AG10" s="157" t="s">
        <v>20</v>
      </c>
      <c r="AH10" s="1">
        <f>月初児童数!I11</f>
        <v>0</v>
      </c>
      <c r="AI10" s="1">
        <f>月初児童数!J11</f>
        <v>0</v>
      </c>
      <c r="AJ10" s="1">
        <f>月初児童数!K11</f>
        <v>0</v>
      </c>
      <c r="AK10" s="1">
        <f>月初児童数!L11</f>
        <v>0</v>
      </c>
      <c r="AL10" s="1">
        <f>月初児童数!N11</f>
        <v>0</v>
      </c>
      <c r="AM10" s="1">
        <f>月初児童数!O11</f>
        <v>0</v>
      </c>
      <c r="AN10" s="1">
        <f>月初児童数!P11</f>
        <v>0</v>
      </c>
      <c r="AO10" s="1">
        <f>月初児童数!Q11</f>
        <v>0</v>
      </c>
      <c r="AQ10" s="203">
        <f t="shared" si="9"/>
        <v>0</v>
      </c>
      <c r="AR10" s="203">
        <f t="shared" si="10"/>
        <v>0</v>
      </c>
      <c r="AS10" s="203">
        <f t="shared" si="11"/>
        <v>0</v>
      </c>
      <c r="AT10" s="203">
        <f t="shared" si="12"/>
        <v>0</v>
      </c>
      <c r="AU10" s="203">
        <f t="shared" si="13"/>
        <v>0</v>
      </c>
      <c r="AV10" s="203">
        <f t="shared" si="14"/>
        <v>0</v>
      </c>
      <c r="AW10" s="203">
        <f t="shared" si="15"/>
        <v>0</v>
      </c>
      <c r="AX10" s="203">
        <f t="shared" si="16"/>
        <v>0</v>
      </c>
      <c r="AZ10" s="203">
        <f t="shared" si="1"/>
        <v>0</v>
      </c>
      <c r="BA10" s="203">
        <f t="shared" si="2"/>
        <v>0</v>
      </c>
      <c r="BB10" s="203">
        <f t="shared" si="3"/>
        <v>0</v>
      </c>
      <c r="BC10" s="203">
        <f t="shared" si="4"/>
        <v>0</v>
      </c>
      <c r="BD10" s="203">
        <f t="shared" si="5"/>
        <v>0</v>
      </c>
      <c r="BE10" s="203">
        <f t="shared" si="6"/>
        <v>0</v>
      </c>
      <c r="BF10" s="203">
        <f t="shared" si="7"/>
        <v>0</v>
      </c>
      <c r="BG10" s="203">
        <f t="shared" si="8"/>
        <v>0</v>
      </c>
    </row>
    <row r="11" spans="1:59" ht="18">
      <c r="B11" s="243" t="s">
        <v>112</v>
      </c>
      <c r="C11" s="20" t="s">
        <v>535</v>
      </c>
      <c r="D11" s="20" t="s">
        <v>121</v>
      </c>
      <c r="E11" s="289">
        <v>0.35</v>
      </c>
      <c r="G11" s="573"/>
      <c r="H11" s="64" t="str">
        <f>IF(基本情報!$C$4="","",基本情報!$C$4)</f>
        <v/>
      </c>
      <c r="I11" s="64" t="str">
        <f>利用定員!P38</f>
        <v/>
      </c>
      <c r="J11" s="29" t="str">
        <f>IF(②③加減算!S12="","",②③加減算!S12)</f>
        <v/>
      </c>
      <c r="K11" s="106" t="str">
        <f>IFERROR(IF(J10="",0,DGET($B$4:$E$328,K10,H10:J11)),"")</f>
        <v/>
      </c>
      <c r="L11" s="244" t="str">
        <f>IFERROR(1-K11,"")</f>
        <v/>
      </c>
      <c r="N11" s="157" t="s">
        <v>21</v>
      </c>
      <c r="O11" s="199" t="str">
        <f>$L$13</f>
        <v/>
      </c>
      <c r="P11" s="196">
        <f>②③８月!G31</f>
        <v>0</v>
      </c>
      <c r="Q11" s="196">
        <f>②③８月!H31</f>
        <v>0</v>
      </c>
      <c r="R11" s="196">
        <f>②③８月!I31</f>
        <v>0</v>
      </c>
      <c r="S11" s="196">
        <f>②③８月!J31</f>
        <v>0</v>
      </c>
      <c r="T11" s="196">
        <f>②③８月!K31</f>
        <v>0</v>
      </c>
      <c r="U11" s="196">
        <f>②③８月!L31</f>
        <v>0</v>
      </c>
      <c r="V11" s="196">
        <f>②③８月!M31</f>
        <v>0</v>
      </c>
      <c r="W11" s="196">
        <f>②③８月!N31</f>
        <v>0</v>
      </c>
      <c r="X11" s="196">
        <f>②③８月!G32</f>
        <v>0</v>
      </c>
      <c r="Y11" s="196">
        <f>②③８月!H32</f>
        <v>0</v>
      </c>
      <c r="Z11" s="196">
        <f>②③８月!I32</f>
        <v>0</v>
      </c>
      <c r="AA11" s="196">
        <f>②③８月!J32</f>
        <v>0</v>
      </c>
      <c r="AB11" s="196">
        <f>②③８月!K32</f>
        <v>0</v>
      </c>
      <c r="AC11" s="196">
        <f>②③８月!L32</f>
        <v>0</v>
      </c>
      <c r="AD11" s="196">
        <f>②③８月!M32</f>
        <v>0</v>
      </c>
      <c r="AE11" s="196">
        <f>②③８月!N32</f>
        <v>0</v>
      </c>
      <c r="AG11" s="157" t="s">
        <v>21</v>
      </c>
      <c r="AH11" s="1">
        <f>月初児童数!I12</f>
        <v>0</v>
      </c>
      <c r="AI11" s="1">
        <f>月初児童数!J12</f>
        <v>0</v>
      </c>
      <c r="AJ11" s="1">
        <f>月初児童数!K12</f>
        <v>0</v>
      </c>
      <c r="AK11" s="1">
        <f>月初児童数!L12</f>
        <v>0</v>
      </c>
      <c r="AL11" s="1">
        <f>月初児童数!N12</f>
        <v>0</v>
      </c>
      <c r="AM11" s="1">
        <f>月初児童数!O12</f>
        <v>0</v>
      </c>
      <c r="AN11" s="1">
        <f>月初児童数!P12</f>
        <v>0</v>
      </c>
      <c r="AO11" s="1">
        <f>月初児童数!Q12</f>
        <v>0</v>
      </c>
      <c r="AQ11" s="203">
        <f t="shared" si="9"/>
        <v>0</v>
      </c>
      <c r="AR11" s="203">
        <f t="shared" si="10"/>
        <v>0</v>
      </c>
      <c r="AS11" s="203">
        <f t="shared" si="11"/>
        <v>0</v>
      </c>
      <c r="AT11" s="203">
        <f t="shared" si="12"/>
        <v>0</v>
      </c>
      <c r="AU11" s="203">
        <f t="shared" si="13"/>
        <v>0</v>
      </c>
      <c r="AV11" s="203">
        <f t="shared" si="14"/>
        <v>0</v>
      </c>
      <c r="AW11" s="203">
        <f t="shared" si="15"/>
        <v>0</v>
      </c>
      <c r="AX11" s="203">
        <f t="shared" si="16"/>
        <v>0</v>
      </c>
      <c r="AZ11" s="203">
        <f t="shared" si="1"/>
        <v>0</v>
      </c>
      <c r="BA11" s="203">
        <f t="shared" si="2"/>
        <v>0</v>
      </c>
      <c r="BB11" s="203">
        <f t="shared" si="3"/>
        <v>0</v>
      </c>
      <c r="BC11" s="203">
        <f t="shared" si="4"/>
        <v>0</v>
      </c>
      <c r="BD11" s="203">
        <f t="shared" si="5"/>
        <v>0</v>
      </c>
      <c r="BE11" s="203">
        <f t="shared" si="6"/>
        <v>0</v>
      </c>
      <c r="BF11" s="203">
        <f t="shared" si="7"/>
        <v>0</v>
      </c>
      <c r="BG11" s="203">
        <f t="shared" si="8"/>
        <v>0</v>
      </c>
    </row>
    <row r="12" spans="1:59" ht="18">
      <c r="B12" s="243" t="s">
        <v>112</v>
      </c>
      <c r="C12" s="20" t="s">
        <v>535</v>
      </c>
      <c r="D12" s="20" t="s">
        <v>122</v>
      </c>
      <c r="E12" s="289">
        <v>0.33</v>
      </c>
      <c r="G12" s="573" t="s">
        <v>21</v>
      </c>
      <c r="H12" s="108" t="s">
        <v>162</v>
      </c>
      <c r="I12" s="83" t="s">
        <v>105</v>
      </c>
      <c r="J12" s="107" t="s">
        <v>307</v>
      </c>
      <c r="K12" s="105" t="s">
        <v>325</v>
      </c>
      <c r="L12" s="105" t="s">
        <v>304</v>
      </c>
      <c r="N12" s="157" t="s">
        <v>22</v>
      </c>
      <c r="O12" s="199" t="str">
        <f>$L$15</f>
        <v/>
      </c>
      <c r="P12" s="196">
        <f>②③９月!G31</f>
        <v>0</v>
      </c>
      <c r="Q12" s="196">
        <f>②③９月!H31</f>
        <v>0</v>
      </c>
      <c r="R12" s="196">
        <f>②③９月!I31</f>
        <v>0</v>
      </c>
      <c r="S12" s="196">
        <f>②③９月!J31</f>
        <v>0</v>
      </c>
      <c r="T12" s="196">
        <f>②③９月!K31</f>
        <v>0</v>
      </c>
      <c r="U12" s="196">
        <f>②③９月!L31</f>
        <v>0</v>
      </c>
      <c r="V12" s="196">
        <f>②③９月!M31</f>
        <v>0</v>
      </c>
      <c r="W12" s="196">
        <f>②③９月!N31</f>
        <v>0</v>
      </c>
      <c r="X12" s="196">
        <f>②③９月!G32</f>
        <v>0</v>
      </c>
      <c r="Y12" s="196">
        <f>②③９月!H32</f>
        <v>0</v>
      </c>
      <c r="Z12" s="196">
        <f>②③９月!I32</f>
        <v>0</v>
      </c>
      <c r="AA12" s="196">
        <f>②③９月!J32</f>
        <v>0</v>
      </c>
      <c r="AB12" s="196">
        <f>②③９月!K32</f>
        <v>0</v>
      </c>
      <c r="AC12" s="196">
        <f>②③９月!L32</f>
        <v>0</v>
      </c>
      <c r="AD12" s="196">
        <f>②③９月!M32</f>
        <v>0</v>
      </c>
      <c r="AE12" s="196">
        <f>②③９月!N32</f>
        <v>0</v>
      </c>
      <c r="AG12" s="157" t="s">
        <v>22</v>
      </c>
      <c r="AH12" s="1">
        <f>月初児童数!I13</f>
        <v>0</v>
      </c>
      <c r="AI12" s="1">
        <f>月初児童数!J13</f>
        <v>0</v>
      </c>
      <c r="AJ12" s="1">
        <f>月初児童数!K13</f>
        <v>0</v>
      </c>
      <c r="AK12" s="1">
        <f>月初児童数!L13</f>
        <v>0</v>
      </c>
      <c r="AL12" s="1">
        <f>月初児童数!N13</f>
        <v>0</v>
      </c>
      <c r="AM12" s="1">
        <f>月初児童数!O13</f>
        <v>0</v>
      </c>
      <c r="AN12" s="1">
        <f>月初児童数!P13</f>
        <v>0</v>
      </c>
      <c r="AO12" s="1">
        <f>月初児童数!Q13</f>
        <v>0</v>
      </c>
      <c r="AQ12" s="203">
        <f t="shared" si="9"/>
        <v>0</v>
      </c>
      <c r="AR12" s="203">
        <f t="shared" si="10"/>
        <v>0</v>
      </c>
      <c r="AS12" s="203">
        <f t="shared" si="11"/>
        <v>0</v>
      </c>
      <c r="AT12" s="203">
        <f t="shared" si="12"/>
        <v>0</v>
      </c>
      <c r="AU12" s="203">
        <f t="shared" si="13"/>
        <v>0</v>
      </c>
      <c r="AV12" s="203">
        <f t="shared" si="14"/>
        <v>0</v>
      </c>
      <c r="AW12" s="203">
        <f t="shared" si="15"/>
        <v>0</v>
      </c>
      <c r="AX12" s="203">
        <f t="shared" si="16"/>
        <v>0</v>
      </c>
      <c r="AZ12" s="203">
        <f t="shared" si="1"/>
        <v>0</v>
      </c>
      <c r="BA12" s="203">
        <f t="shared" si="2"/>
        <v>0</v>
      </c>
      <c r="BB12" s="203">
        <f t="shared" si="3"/>
        <v>0</v>
      </c>
      <c r="BC12" s="203">
        <f t="shared" si="4"/>
        <v>0</v>
      </c>
      <c r="BD12" s="203">
        <f t="shared" si="5"/>
        <v>0</v>
      </c>
      <c r="BE12" s="203">
        <f t="shared" si="6"/>
        <v>0</v>
      </c>
      <c r="BF12" s="203">
        <f t="shared" si="7"/>
        <v>0</v>
      </c>
      <c r="BG12" s="203">
        <f t="shared" si="8"/>
        <v>0</v>
      </c>
    </row>
    <row r="13" spans="1:59" ht="18">
      <c r="B13" s="243" t="s">
        <v>112</v>
      </c>
      <c r="C13" s="20" t="s">
        <v>535</v>
      </c>
      <c r="D13" s="20" t="s">
        <v>123</v>
      </c>
      <c r="E13" s="289">
        <v>0.32</v>
      </c>
      <c r="G13" s="573"/>
      <c r="H13" s="64" t="str">
        <f>IF(基本情報!$C$4="","",基本情報!$C$4)</f>
        <v/>
      </c>
      <c r="I13" s="64" t="str">
        <f>利用定員!P39</f>
        <v/>
      </c>
      <c r="J13" s="29" t="str">
        <f>IF(②③加減算!S13="","",②③加減算!S13)</f>
        <v/>
      </c>
      <c r="K13" s="106" t="str">
        <f>IFERROR(IF(J12="",0,DGET($B$4:$E$328,K12,H12:J13)),"")</f>
        <v/>
      </c>
      <c r="L13" s="244" t="str">
        <f>IFERROR(1-K13,"")</f>
        <v/>
      </c>
      <c r="N13" s="157" t="s">
        <v>206</v>
      </c>
      <c r="O13" s="199" t="str">
        <f>$L$17</f>
        <v/>
      </c>
      <c r="P13" s="196">
        <f>②③10月!G31</f>
        <v>0</v>
      </c>
      <c r="Q13" s="196">
        <f>②③10月!H31</f>
        <v>0</v>
      </c>
      <c r="R13" s="196">
        <f>②③10月!I31</f>
        <v>0</v>
      </c>
      <c r="S13" s="196">
        <f>②③10月!J31</f>
        <v>0</v>
      </c>
      <c r="T13" s="196">
        <f>②③10月!K31</f>
        <v>0</v>
      </c>
      <c r="U13" s="196">
        <f>②③10月!L31</f>
        <v>0</v>
      </c>
      <c r="V13" s="196">
        <f>②③10月!M31</f>
        <v>0</v>
      </c>
      <c r="W13" s="196">
        <f>②③10月!N31</f>
        <v>0</v>
      </c>
      <c r="X13" s="196">
        <f>②③10月!G32</f>
        <v>0</v>
      </c>
      <c r="Y13" s="196">
        <f>②③10月!H32</f>
        <v>0</v>
      </c>
      <c r="Z13" s="196">
        <f>②③10月!I32</f>
        <v>0</v>
      </c>
      <c r="AA13" s="196">
        <f>②③10月!J32</f>
        <v>0</v>
      </c>
      <c r="AB13" s="196">
        <f>②③10月!K32</f>
        <v>0</v>
      </c>
      <c r="AC13" s="196">
        <f>②③10月!L32</f>
        <v>0</v>
      </c>
      <c r="AD13" s="196">
        <f>②③10月!M32</f>
        <v>0</v>
      </c>
      <c r="AE13" s="196">
        <f>②③10月!N32</f>
        <v>0</v>
      </c>
      <c r="AG13" s="157" t="s">
        <v>206</v>
      </c>
      <c r="AH13" s="1">
        <f>月初児童数!I14</f>
        <v>0</v>
      </c>
      <c r="AI13" s="1">
        <f>月初児童数!J14</f>
        <v>0</v>
      </c>
      <c r="AJ13" s="1">
        <f>月初児童数!K14</f>
        <v>0</v>
      </c>
      <c r="AK13" s="1">
        <f>月初児童数!L14</f>
        <v>0</v>
      </c>
      <c r="AL13" s="1">
        <f>月初児童数!N14</f>
        <v>0</v>
      </c>
      <c r="AM13" s="1">
        <f>月初児童数!O14</f>
        <v>0</v>
      </c>
      <c r="AN13" s="1">
        <f>月初児童数!P14</f>
        <v>0</v>
      </c>
      <c r="AO13" s="1">
        <f>月初児童数!Q14</f>
        <v>0</v>
      </c>
      <c r="AQ13" s="203">
        <f t="shared" si="9"/>
        <v>0</v>
      </c>
      <c r="AR13" s="203">
        <f t="shared" si="10"/>
        <v>0</v>
      </c>
      <c r="AS13" s="203">
        <f t="shared" si="11"/>
        <v>0</v>
      </c>
      <c r="AT13" s="203">
        <f t="shared" si="12"/>
        <v>0</v>
      </c>
      <c r="AU13" s="203">
        <f t="shared" si="13"/>
        <v>0</v>
      </c>
      <c r="AV13" s="203">
        <f t="shared" si="14"/>
        <v>0</v>
      </c>
      <c r="AW13" s="203">
        <f t="shared" si="15"/>
        <v>0</v>
      </c>
      <c r="AX13" s="203">
        <f t="shared" si="16"/>
        <v>0</v>
      </c>
      <c r="AZ13" s="203">
        <f t="shared" si="1"/>
        <v>0</v>
      </c>
      <c r="BA13" s="203">
        <f t="shared" si="2"/>
        <v>0</v>
      </c>
      <c r="BB13" s="203">
        <f t="shared" si="3"/>
        <v>0</v>
      </c>
      <c r="BC13" s="203">
        <f t="shared" si="4"/>
        <v>0</v>
      </c>
      <c r="BD13" s="203">
        <f t="shared" si="5"/>
        <v>0</v>
      </c>
      <c r="BE13" s="203">
        <f t="shared" si="6"/>
        <v>0</v>
      </c>
      <c r="BF13" s="203">
        <f t="shared" si="7"/>
        <v>0</v>
      </c>
      <c r="BG13" s="203">
        <f t="shared" si="8"/>
        <v>0</v>
      </c>
    </row>
    <row r="14" spans="1:59" ht="18">
      <c r="B14" s="243" t="s">
        <v>112</v>
      </c>
      <c r="C14" s="20" t="s">
        <v>535</v>
      </c>
      <c r="D14" s="20" t="s">
        <v>124</v>
      </c>
      <c r="E14" s="289">
        <v>0.28999999999999998</v>
      </c>
      <c r="G14" s="573" t="s">
        <v>22</v>
      </c>
      <c r="H14" s="108" t="s">
        <v>162</v>
      </c>
      <c r="I14" s="83" t="s">
        <v>105</v>
      </c>
      <c r="J14" s="107" t="s">
        <v>307</v>
      </c>
      <c r="K14" s="105" t="s">
        <v>325</v>
      </c>
      <c r="L14" s="105" t="s">
        <v>304</v>
      </c>
      <c r="N14" s="157" t="s">
        <v>207</v>
      </c>
      <c r="O14" s="199" t="str">
        <f>$L$19</f>
        <v/>
      </c>
      <c r="P14" s="196">
        <f>②③11月!G31</f>
        <v>0</v>
      </c>
      <c r="Q14" s="196">
        <f>②③11月!H31</f>
        <v>0</v>
      </c>
      <c r="R14" s="196">
        <f>②③11月!I31</f>
        <v>0</v>
      </c>
      <c r="S14" s="196">
        <f>②③11月!J31</f>
        <v>0</v>
      </c>
      <c r="T14" s="196">
        <f>②③11月!K31</f>
        <v>0</v>
      </c>
      <c r="U14" s="196">
        <f>②③11月!L31</f>
        <v>0</v>
      </c>
      <c r="V14" s="196">
        <f>②③11月!M31</f>
        <v>0</v>
      </c>
      <c r="W14" s="196">
        <f>②③11月!N31</f>
        <v>0</v>
      </c>
      <c r="X14" s="196">
        <f>②③11月!G32</f>
        <v>0</v>
      </c>
      <c r="Y14" s="196">
        <f>②③11月!H32</f>
        <v>0</v>
      </c>
      <c r="Z14" s="196">
        <f>②③11月!I32</f>
        <v>0</v>
      </c>
      <c r="AA14" s="196">
        <f>②③11月!J32</f>
        <v>0</v>
      </c>
      <c r="AB14" s="196">
        <f>②③11月!K32</f>
        <v>0</v>
      </c>
      <c r="AC14" s="196">
        <f>②③11月!L32</f>
        <v>0</v>
      </c>
      <c r="AD14" s="196">
        <f>②③11月!M32</f>
        <v>0</v>
      </c>
      <c r="AE14" s="196">
        <f>②③11月!N32</f>
        <v>0</v>
      </c>
      <c r="AG14" s="157" t="s">
        <v>207</v>
      </c>
      <c r="AH14" s="1">
        <f>月初児童数!I15</f>
        <v>0</v>
      </c>
      <c r="AI14" s="1">
        <f>月初児童数!J15</f>
        <v>0</v>
      </c>
      <c r="AJ14" s="1">
        <f>月初児童数!K15</f>
        <v>0</v>
      </c>
      <c r="AK14" s="1">
        <f>月初児童数!L15</f>
        <v>0</v>
      </c>
      <c r="AL14" s="1">
        <f>月初児童数!N15</f>
        <v>0</v>
      </c>
      <c r="AM14" s="1">
        <f>月初児童数!O15</f>
        <v>0</v>
      </c>
      <c r="AN14" s="1">
        <f>月初児童数!P15</f>
        <v>0</v>
      </c>
      <c r="AO14" s="1">
        <f>月初児童数!Q15</f>
        <v>0</v>
      </c>
      <c r="AQ14" s="203">
        <f t="shared" si="9"/>
        <v>0</v>
      </c>
      <c r="AR14" s="203">
        <f t="shared" si="10"/>
        <v>0</v>
      </c>
      <c r="AS14" s="203">
        <f t="shared" si="11"/>
        <v>0</v>
      </c>
      <c r="AT14" s="203">
        <f t="shared" si="12"/>
        <v>0</v>
      </c>
      <c r="AU14" s="203">
        <f t="shared" si="13"/>
        <v>0</v>
      </c>
      <c r="AV14" s="203">
        <f t="shared" si="14"/>
        <v>0</v>
      </c>
      <c r="AW14" s="203">
        <f t="shared" si="15"/>
        <v>0</v>
      </c>
      <c r="AX14" s="203">
        <f t="shared" si="16"/>
        <v>0</v>
      </c>
      <c r="AZ14" s="203">
        <f t="shared" si="1"/>
        <v>0</v>
      </c>
      <c r="BA14" s="203">
        <f t="shared" si="2"/>
        <v>0</v>
      </c>
      <c r="BB14" s="203">
        <f t="shared" si="3"/>
        <v>0</v>
      </c>
      <c r="BC14" s="203">
        <f t="shared" si="4"/>
        <v>0</v>
      </c>
      <c r="BD14" s="203">
        <f t="shared" si="5"/>
        <v>0</v>
      </c>
      <c r="BE14" s="203">
        <f t="shared" si="6"/>
        <v>0</v>
      </c>
      <c r="BF14" s="203">
        <f t="shared" si="7"/>
        <v>0</v>
      </c>
      <c r="BG14" s="203">
        <f t="shared" si="8"/>
        <v>0</v>
      </c>
    </row>
    <row r="15" spans="1:59" ht="18">
      <c r="B15" s="243" t="s">
        <v>112</v>
      </c>
      <c r="C15" s="20" t="s">
        <v>535</v>
      </c>
      <c r="D15" s="20" t="s">
        <v>125</v>
      </c>
      <c r="E15" s="289">
        <v>0.28999999999999998</v>
      </c>
      <c r="G15" s="573"/>
      <c r="H15" s="64" t="str">
        <f>IF(基本情報!$C$4="","",基本情報!$C$4)</f>
        <v/>
      </c>
      <c r="I15" s="64" t="str">
        <f>利用定員!P40</f>
        <v/>
      </c>
      <c r="J15" s="29" t="str">
        <f>IF(②③加減算!S14="","",②③加減算!S14)</f>
        <v/>
      </c>
      <c r="K15" s="106" t="str">
        <f>IFERROR(IF(J14="",0,DGET($B$4:$E$328,K14,H14:J15)),"")</f>
        <v/>
      </c>
      <c r="L15" s="244" t="str">
        <f>IFERROR(1-K15,"")</f>
        <v/>
      </c>
      <c r="N15" s="157" t="s">
        <v>208</v>
      </c>
      <c r="O15" s="199" t="str">
        <f>$L$21</f>
        <v/>
      </c>
      <c r="P15" s="196">
        <f>②③12月!G31</f>
        <v>0</v>
      </c>
      <c r="Q15" s="196">
        <f>②③12月!H31</f>
        <v>0</v>
      </c>
      <c r="R15" s="196">
        <f>②③12月!I31</f>
        <v>0</v>
      </c>
      <c r="S15" s="196">
        <f>②③12月!J31</f>
        <v>0</v>
      </c>
      <c r="T15" s="196">
        <f>②③12月!K31</f>
        <v>0</v>
      </c>
      <c r="U15" s="196">
        <f>②③12月!L31</f>
        <v>0</v>
      </c>
      <c r="V15" s="196">
        <f>②③12月!M31</f>
        <v>0</v>
      </c>
      <c r="W15" s="196">
        <f>②③12月!N31</f>
        <v>0</v>
      </c>
      <c r="X15" s="196">
        <f>②③12月!G32</f>
        <v>0</v>
      </c>
      <c r="Y15" s="196">
        <f>②③12月!H32</f>
        <v>0</v>
      </c>
      <c r="Z15" s="196">
        <f>②③12月!I32</f>
        <v>0</v>
      </c>
      <c r="AA15" s="196">
        <f>②③12月!J32</f>
        <v>0</v>
      </c>
      <c r="AB15" s="196">
        <f>②③12月!K32</f>
        <v>0</v>
      </c>
      <c r="AC15" s="196">
        <f>②③12月!L32</f>
        <v>0</v>
      </c>
      <c r="AD15" s="196">
        <f>②③12月!M32</f>
        <v>0</v>
      </c>
      <c r="AE15" s="196">
        <f>②③12月!N32</f>
        <v>0</v>
      </c>
      <c r="AG15" s="157" t="s">
        <v>208</v>
      </c>
      <c r="AH15" s="1">
        <f>月初児童数!I16</f>
        <v>0</v>
      </c>
      <c r="AI15" s="1">
        <f>月初児童数!J16</f>
        <v>0</v>
      </c>
      <c r="AJ15" s="1">
        <f>月初児童数!K16</f>
        <v>0</v>
      </c>
      <c r="AK15" s="1">
        <f>月初児童数!L16</f>
        <v>0</v>
      </c>
      <c r="AL15" s="1">
        <f>月初児童数!N16</f>
        <v>0</v>
      </c>
      <c r="AM15" s="1">
        <f>月初児童数!O16</f>
        <v>0</v>
      </c>
      <c r="AN15" s="1">
        <f>月初児童数!P16</f>
        <v>0</v>
      </c>
      <c r="AO15" s="1">
        <f>月初児童数!Q16</f>
        <v>0</v>
      </c>
      <c r="AQ15" s="203">
        <f t="shared" si="9"/>
        <v>0</v>
      </c>
      <c r="AR15" s="203">
        <f t="shared" si="10"/>
        <v>0</v>
      </c>
      <c r="AS15" s="203">
        <f t="shared" si="11"/>
        <v>0</v>
      </c>
      <c r="AT15" s="203">
        <f t="shared" si="12"/>
        <v>0</v>
      </c>
      <c r="AU15" s="203">
        <f t="shared" si="13"/>
        <v>0</v>
      </c>
      <c r="AV15" s="203">
        <f t="shared" si="14"/>
        <v>0</v>
      </c>
      <c r="AW15" s="203">
        <f t="shared" si="15"/>
        <v>0</v>
      </c>
      <c r="AX15" s="203">
        <f t="shared" si="16"/>
        <v>0</v>
      </c>
      <c r="AZ15" s="203">
        <f t="shared" si="1"/>
        <v>0</v>
      </c>
      <c r="BA15" s="203">
        <f t="shared" si="2"/>
        <v>0</v>
      </c>
      <c r="BB15" s="203">
        <f t="shared" si="3"/>
        <v>0</v>
      </c>
      <c r="BC15" s="203">
        <f t="shared" si="4"/>
        <v>0</v>
      </c>
      <c r="BD15" s="203">
        <f t="shared" si="5"/>
        <v>0</v>
      </c>
      <c r="BE15" s="203">
        <f t="shared" si="6"/>
        <v>0</v>
      </c>
      <c r="BF15" s="203">
        <f t="shared" si="7"/>
        <v>0</v>
      </c>
      <c r="BG15" s="203">
        <f t="shared" si="8"/>
        <v>0</v>
      </c>
    </row>
    <row r="16" spans="1:59" ht="18">
      <c r="B16" s="243" t="s">
        <v>112</v>
      </c>
      <c r="C16" s="20" t="s">
        <v>535</v>
      </c>
      <c r="D16" s="20" t="s">
        <v>126</v>
      </c>
      <c r="E16" s="289">
        <v>0.28000000000000003</v>
      </c>
      <c r="G16" s="573" t="s">
        <v>23</v>
      </c>
      <c r="H16" s="108" t="s">
        <v>162</v>
      </c>
      <c r="I16" s="83" t="s">
        <v>105</v>
      </c>
      <c r="J16" s="107" t="s">
        <v>307</v>
      </c>
      <c r="K16" s="105" t="s">
        <v>325</v>
      </c>
      <c r="L16" s="105" t="s">
        <v>304</v>
      </c>
      <c r="N16" s="157" t="s">
        <v>26</v>
      </c>
      <c r="O16" s="199" t="str">
        <f>$L$23</f>
        <v/>
      </c>
      <c r="P16" s="196">
        <f>②③１月!G31</f>
        <v>0</v>
      </c>
      <c r="Q16" s="196">
        <f>②③１月!H31</f>
        <v>0</v>
      </c>
      <c r="R16" s="196">
        <f>②③１月!I31</f>
        <v>0</v>
      </c>
      <c r="S16" s="196">
        <f>②③１月!J31</f>
        <v>0</v>
      </c>
      <c r="T16" s="196">
        <f>②③１月!K31</f>
        <v>0</v>
      </c>
      <c r="U16" s="196">
        <f>②③１月!L31</f>
        <v>0</v>
      </c>
      <c r="V16" s="196">
        <f>②③１月!M31</f>
        <v>0</v>
      </c>
      <c r="W16" s="196">
        <f>②③１月!N31</f>
        <v>0</v>
      </c>
      <c r="X16" s="196">
        <f>②③１月!G32</f>
        <v>0</v>
      </c>
      <c r="Y16" s="196">
        <f>②③１月!H32</f>
        <v>0</v>
      </c>
      <c r="Z16" s="196">
        <f>②③１月!I32</f>
        <v>0</v>
      </c>
      <c r="AA16" s="196">
        <f>②③１月!J32</f>
        <v>0</v>
      </c>
      <c r="AB16" s="196">
        <f>②③１月!K32</f>
        <v>0</v>
      </c>
      <c r="AC16" s="196">
        <f>②③１月!L32</f>
        <v>0</v>
      </c>
      <c r="AD16" s="196">
        <f>②③１月!M32</f>
        <v>0</v>
      </c>
      <c r="AE16" s="196">
        <f>②③１月!N32</f>
        <v>0</v>
      </c>
      <c r="AG16" s="157" t="s">
        <v>26</v>
      </c>
      <c r="AH16" s="1">
        <f>月初児童数!I17</f>
        <v>0</v>
      </c>
      <c r="AI16" s="1">
        <f>月初児童数!J17</f>
        <v>0</v>
      </c>
      <c r="AJ16" s="1">
        <f>月初児童数!K17</f>
        <v>0</v>
      </c>
      <c r="AK16" s="1">
        <f>月初児童数!L17</f>
        <v>0</v>
      </c>
      <c r="AL16" s="1">
        <f>月初児童数!N17</f>
        <v>0</v>
      </c>
      <c r="AM16" s="1">
        <f>月初児童数!O17</f>
        <v>0</v>
      </c>
      <c r="AN16" s="1">
        <f>月初児童数!P17</f>
        <v>0</v>
      </c>
      <c r="AO16" s="1">
        <f>月初児童数!Q17</f>
        <v>0</v>
      </c>
      <c r="AQ16" s="203">
        <f t="shared" si="9"/>
        <v>0</v>
      </c>
      <c r="AR16" s="203">
        <f t="shared" si="10"/>
        <v>0</v>
      </c>
      <c r="AS16" s="203">
        <f t="shared" si="11"/>
        <v>0</v>
      </c>
      <c r="AT16" s="203">
        <f t="shared" si="12"/>
        <v>0</v>
      </c>
      <c r="AU16" s="203">
        <f t="shared" si="13"/>
        <v>0</v>
      </c>
      <c r="AV16" s="203">
        <f t="shared" si="14"/>
        <v>0</v>
      </c>
      <c r="AW16" s="203">
        <f t="shared" si="15"/>
        <v>0</v>
      </c>
      <c r="AX16" s="203">
        <f t="shared" si="16"/>
        <v>0</v>
      </c>
      <c r="AZ16" s="203">
        <f t="shared" si="1"/>
        <v>0</v>
      </c>
      <c r="BA16" s="203">
        <f t="shared" si="2"/>
        <v>0</v>
      </c>
      <c r="BB16" s="203">
        <f t="shared" si="3"/>
        <v>0</v>
      </c>
      <c r="BC16" s="203">
        <f t="shared" si="4"/>
        <v>0</v>
      </c>
      <c r="BD16" s="203">
        <f t="shared" si="5"/>
        <v>0</v>
      </c>
      <c r="BE16" s="203">
        <f t="shared" si="6"/>
        <v>0</v>
      </c>
      <c r="BF16" s="203">
        <f t="shared" si="7"/>
        <v>0</v>
      </c>
      <c r="BG16" s="203">
        <f t="shared" si="8"/>
        <v>0</v>
      </c>
    </row>
    <row r="17" spans="2:59" ht="18">
      <c r="B17" s="243" t="s">
        <v>112</v>
      </c>
      <c r="C17" s="20" t="s">
        <v>535</v>
      </c>
      <c r="D17" s="20" t="s">
        <v>127</v>
      </c>
      <c r="E17" s="289">
        <v>0.27</v>
      </c>
      <c r="G17" s="573"/>
      <c r="H17" s="64" t="str">
        <f>IF(基本情報!$C$4="","",基本情報!$C$4)</f>
        <v/>
      </c>
      <c r="I17" s="64" t="str">
        <f>利用定員!P41</f>
        <v/>
      </c>
      <c r="J17" s="29" t="str">
        <f>IF(②③加減算!S15="","",②③加減算!S15)</f>
        <v/>
      </c>
      <c r="K17" s="106" t="str">
        <f>IFERROR(IF(J16="",0,DGET($B$4:$E$328,K16,H16:J17)),"")</f>
        <v/>
      </c>
      <c r="L17" s="244" t="str">
        <f>IFERROR(1-K17,"")</f>
        <v/>
      </c>
      <c r="N17" s="157" t="s">
        <v>27</v>
      </c>
      <c r="O17" s="199" t="str">
        <f>$L$25</f>
        <v/>
      </c>
      <c r="P17" s="196">
        <f>②③２月!G31</f>
        <v>0</v>
      </c>
      <c r="Q17" s="196">
        <f>②③２月!H31</f>
        <v>0</v>
      </c>
      <c r="R17" s="196">
        <f>②③２月!I31</f>
        <v>0</v>
      </c>
      <c r="S17" s="196">
        <f>②③２月!J31</f>
        <v>0</v>
      </c>
      <c r="T17" s="196">
        <f>②③２月!K31</f>
        <v>0</v>
      </c>
      <c r="U17" s="196">
        <f>②③２月!L31</f>
        <v>0</v>
      </c>
      <c r="V17" s="196">
        <f>②③２月!M31</f>
        <v>0</v>
      </c>
      <c r="W17" s="196">
        <f>②③２月!N31</f>
        <v>0</v>
      </c>
      <c r="X17" s="196">
        <f>②③２月!G32</f>
        <v>0</v>
      </c>
      <c r="Y17" s="196">
        <f>②③２月!H32</f>
        <v>0</v>
      </c>
      <c r="Z17" s="196">
        <f>②③２月!I32</f>
        <v>0</v>
      </c>
      <c r="AA17" s="196">
        <f>②③２月!J32</f>
        <v>0</v>
      </c>
      <c r="AB17" s="196">
        <f>②③２月!K32</f>
        <v>0</v>
      </c>
      <c r="AC17" s="196">
        <f>②③２月!L32</f>
        <v>0</v>
      </c>
      <c r="AD17" s="196">
        <f>②③２月!M32</f>
        <v>0</v>
      </c>
      <c r="AE17" s="196">
        <f>②③２月!N32</f>
        <v>0</v>
      </c>
      <c r="AG17" s="157" t="s">
        <v>27</v>
      </c>
      <c r="AH17" s="1">
        <f>月初児童数!I18</f>
        <v>0</v>
      </c>
      <c r="AI17" s="1">
        <f>月初児童数!J18</f>
        <v>0</v>
      </c>
      <c r="AJ17" s="1">
        <f>月初児童数!K18</f>
        <v>0</v>
      </c>
      <c r="AK17" s="1">
        <f>月初児童数!L18</f>
        <v>0</v>
      </c>
      <c r="AL17" s="1">
        <f>月初児童数!N18</f>
        <v>0</v>
      </c>
      <c r="AM17" s="1">
        <f>月初児童数!O18</f>
        <v>0</v>
      </c>
      <c r="AN17" s="1">
        <f>月初児童数!P18</f>
        <v>0</v>
      </c>
      <c r="AO17" s="1">
        <f>月初児童数!Q18</f>
        <v>0</v>
      </c>
      <c r="AQ17" s="203">
        <f t="shared" si="9"/>
        <v>0</v>
      </c>
      <c r="AR17" s="203">
        <f t="shared" si="10"/>
        <v>0</v>
      </c>
      <c r="AS17" s="203">
        <f t="shared" si="11"/>
        <v>0</v>
      </c>
      <c r="AT17" s="203">
        <f t="shared" si="12"/>
        <v>0</v>
      </c>
      <c r="AU17" s="203">
        <f t="shared" si="13"/>
        <v>0</v>
      </c>
      <c r="AV17" s="203">
        <f t="shared" si="14"/>
        <v>0</v>
      </c>
      <c r="AW17" s="203">
        <f t="shared" si="15"/>
        <v>0</v>
      </c>
      <c r="AX17" s="203">
        <f t="shared" si="16"/>
        <v>0</v>
      </c>
      <c r="AZ17" s="203">
        <f t="shared" si="1"/>
        <v>0</v>
      </c>
      <c r="BA17" s="203">
        <f t="shared" si="2"/>
        <v>0</v>
      </c>
      <c r="BB17" s="203">
        <f t="shared" si="3"/>
        <v>0</v>
      </c>
      <c r="BC17" s="203">
        <f t="shared" si="4"/>
        <v>0</v>
      </c>
      <c r="BD17" s="203">
        <f t="shared" si="5"/>
        <v>0</v>
      </c>
      <c r="BE17" s="203">
        <f t="shared" si="6"/>
        <v>0</v>
      </c>
      <c r="BF17" s="203">
        <f t="shared" si="7"/>
        <v>0</v>
      </c>
      <c r="BG17" s="203">
        <f t="shared" si="8"/>
        <v>0</v>
      </c>
    </row>
    <row r="18" spans="2:59" ht="18">
      <c r="B18" s="243" t="s">
        <v>112</v>
      </c>
      <c r="C18" s="20" t="s">
        <v>535</v>
      </c>
      <c r="D18" s="20" t="s">
        <v>128</v>
      </c>
      <c r="E18" s="289">
        <v>0.27</v>
      </c>
      <c r="G18" s="573" t="s">
        <v>207</v>
      </c>
      <c r="H18" s="108" t="s">
        <v>162</v>
      </c>
      <c r="I18" s="83" t="s">
        <v>105</v>
      </c>
      <c r="J18" s="107" t="s">
        <v>307</v>
      </c>
      <c r="K18" s="105" t="s">
        <v>325</v>
      </c>
      <c r="L18" s="105" t="s">
        <v>304</v>
      </c>
      <c r="N18" s="157" t="s">
        <v>28</v>
      </c>
      <c r="O18" s="199" t="str">
        <f>$L$27</f>
        <v/>
      </c>
      <c r="P18" s="196">
        <f>②③３月!G31</f>
        <v>0</v>
      </c>
      <c r="Q18" s="196">
        <f>②③３月!H31</f>
        <v>0</v>
      </c>
      <c r="R18" s="196">
        <f>②③３月!I31</f>
        <v>0</v>
      </c>
      <c r="S18" s="196">
        <f>②③３月!J31</f>
        <v>0</v>
      </c>
      <c r="T18" s="196">
        <f>②③３月!K31</f>
        <v>0</v>
      </c>
      <c r="U18" s="196">
        <f>②③３月!L31</f>
        <v>0</v>
      </c>
      <c r="V18" s="196">
        <f>②③３月!M31</f>
        <v>0</v>
      </c>
      <c r="W18" s="196">
        <f>②③３月!N31</f>
        <v>0</v>
      </c>
      <c r="X18" s="196">
        <f>②③３月!G32</f>
        <v>0</v>
      </c>
      <c r="Y18" s="196">
        <f>②③３月!H32</f>
        <v>0</v>
      </c>
      <c r="Z18" s="196">
        <f>②③３月!I32</f>
        <v>0</v>
      </c>
      <c r="AA18" s="196">
        <f>②③３月!J32</f>
        <v>0</v>
      </c>
      <c r="AB18" s="196">
        <f>②③３月!K32</f>
        <v>0</v>
      </c>
      <c r="AC18" s="196">
        <f>②③３月!L32</f>
        <v>0</v>
      </c>
      <c r="AD18" s="196">
        <f>②③３月!M32</f>
        <v>0</v>
      </c>
      <c r="AE18" s="196">
        <f>②③３月!N32</f>
        <v>0</v>
      </c>
      <c r="AG18" s="157" t="s">
        <v>28</v>
      </c>
      <c r="AH18" s="1">
        <f>月初児童数!I19</f>
        <v>0</v>
      </c>
      <c r="AI18" s="1">
        <f>月初児童数!J19</f>
        <v>0</v>
      </c>
      <c r="AJ18" s="1">
        <f>月初児童数!K19</f>
        <v>0</v>
      </c>
      <c r="AK18" s="1">
        <f>月初児童数!L19</f>
        <v>0</v>
      </c>
      <c r="AL18" s="1">
        <f>月初児童数!N19</f>
        <v>0</v>
      </c>
      <c r="AM18" s="1">
        <f>月初児童数!O19</f>
        <v>0</v>
      </c>
      <c r="AN18" s="1">
        <f>月初児童数!P19</f>
        <v>0</v>
      </c>
      <c r="AO18" s="1">
        <f>月初児童数!Q19</f>
        <v>0</v>
      </c>
      <c r="AQ18" s="203">
        <f t="shared" si="9"/>
        <v>0</v>
      </c>
      <c r="AR18" s="203">
        <f t="shared" si="10"/>
        <v>0</v>
      </c>
      <c r="AS18" s="203">
        <f t="shared" si="11"/>
        <v>0</v>
      </c>
      <c r="AT18" s="203">
        <f t="shared" si="12"/>
        <v>0</v>
      </c>
      <c r="AU18" s="203">
        <f t="shared" si="13"/>
        <v>0</v>
      </c>
      <c r="AV18" s="203">
        <f t="shared" si="14"/>
        <v>0</v>
      </c>
      <c r="AW18" s="203">
        <f t="shared" si="15"/>
        <v>0</v>
      </c>
      <c r="AX18" s="203">
        <f t="shared" si="16"/>
        <v>0</v>
      </c>
      <c r="AZ18" s="203">
        <f t="shared" si="1"/>
        <v>0</v>
      </c>
      <c r="BA18" s="203">
        <f t="shared" si="2"/>
        <v>0</v>
      </c>
      <c r="BB18" s="203">
        <f t="shared" si="3"/>
        <v>0</v>
      </c>
      <c r="BC18" s="203">
        <f t="shared" si="4"/>
        <v>0</v>
      </c>
      <c r="BD18" s="203">
        <f t="shared" si="5"/>
        <v>0</v>
      </c>
      <c r="BE18" s="203">
        <f t="shared" si="6"/>
        <v>0</v>
      </c>
      <c r="BF18" s="203">
        <f t="shared" si="7"/>
        <v>0</v>
      </c>
      <c r="BG18" s="203">
        <f t="shared" si="8"/>
        <v>0</v>
      </c>
    </row>
    <row r="19" spans="2:59" ht="18">
      <c r="B19" s="243" t="s">
        <v>112</v>
      </c>
      <c r="C19" s="20" t="s">
        <v>535</v>
      </c>
      <c r="D19" s="20" t="s">
        <v>129</v>
      </c>
      <c r="E19" s="289">
        <v>0.27</v>
      </c>
      <c r="G19" s="573"/>
      <c r="H19" s="64" t="str">
        <f>IF(基本情報!$C$4="","",基本情報!$C$4)</f>
        <v/>
      </c>
      <c r="I19" s="64" t="str">
        <f>利用定員!P42</f>
        <v/>
      </c>
      <c r="J19" s="29" t="str">
        <f>IF(②③加減算!S16="","",②③加減算!S16)</f>
        <v/>
      </c>
      <c r="K19" s="106" t="str">
        <f>IFERROR(IF(J18="",0,DGET($B$4:$E$328,K18,H18:J19)),"")</f>
        <v/>
      </c>
      <c r="L19" s="244" t="str">
        <f>IFERROR(1-K19,"")</f>
        <v/>
      </c>
      <c r="N19" s="202"/>
      <c r="O19" s="248"/>
      <c r="P19" s="249"/>
      <c r="Q19" s="249"/>
      <c r="R19" s="249"/>
      <c r="S19" s="249"/>
      <c r="T19" s="249"/>
      <c r="U19" s="249"/>
      <c r="V19" s="249"/>
      <c r="W19" s="249"/>
      <c r="X19" s="249"/>
      <c r="Y19" s="249"/>
      <c r="Z19" s="249"/>
      <c r="AA19" s="249"/>
      <c r="AB19" s="249"/>
      <c r="AC19" s="249"/>
      <c r="AD19" s="249"/>
      <c r="AE19" s="249"/>
      <c r="AG19" s="157" t="s">
        <v>398</v>
      </c>
      <c r="AH19" s="1">
        <f>SUM(AH7:AH18)</f>
        <v>0</v>
      </c>
      <c r="AI19" s="1">
        <f t="shared" ref="AI19" si="17">SUM(AI7:AI18)</f>
        <v>0</v>
      </c>
      <c r="AJ19" s="1">
        <f t="shared" ref="AJ19" si="18">SUM(AJ7:AJ18)</f>
        <v>0</v>
      </c>
      <c r="AK19" s="1">
        <f t="shared" ref="AK19" si="19">SUM(AK7:AK18)</f>
        <v>0</v>
      </c>
      <c r="AL19" s="1">
        <f t="shared" ref="AL19" si="20">SUM(AL7:AL18)</f>
        <v>0</v>
      </c>
      <c r="AM19" s="1">
        <f t="shared" ref="AM19" si="21">SUM(AM7:AM18)</f>
        <v>0</v>
      </c>
      <c r="AN19" s="1">
        <f t="shared" ref="AN19" si="22">SUM(AN7:AN18)</f>
        <v>0</v>
      </c>
      <c r="AO19" s="1">
        <f t="shared" ref="AO19" si="23">SUM(AO7:AO18)</f>
        <v>0</v>
      </c>
      <c r="AQ19" s="203">
        <f>IFERROR(SUM(AQ7:AQ18),0)</f>
        <v>0</v>
      </c>
      <c r="AR19" s="203">
        <f t="shared" ref="AR19" si="24">IFERROR(SUM(AR7:AR18),0)</f>
        <v>0</v>
      </c>
      <c r="AS19" s="203">
        <f t="shared" ref="AS19" si="25">IFERROR(SUM(AS7:AS18),0)</f>
        <v>0</v>
      </c>
      <c r="AT19" s="203">
        <f t="shared" ref="AT19" si="26">IFERROR(SUM(AT7:AT18),0)</f>
        <v>0</v>
      </c>
      <c r="AU19" s="203">
        <f t="shared" ref="AU19" si="27">IFERROR(SUM(AU7:AU18),0)</f>
        <v>0</v>
      </c>
      <c r="AV19" s="203">
        <f t="shared" ref="AV19" si="28">IFERROR(SUM(AV7:AV18),0)</f>
        <v>0</v>
      </c>
      <c r="AW19" s="203">
        <f t="shared" ref="AW19" si="29">IFERROR(SUM(AW7:AW18),0)</f>
        <v>0</v>
      </c>
      <c r="AX19" s="203">
        <f t="shared" ref="AX19" si="30">IFERROR(SUM(AX7:AX18),0)</f>
        <v>0</v>
      </c>
      <c r="AZ19" s="203">
        <f>IFERROR(SUM(AZ7:AZ18),0)</f>
        <v>0</v>
      </c>
      <c r="BA19" s="203">
        <f t="shared" ref="BA19:BG19" si="31">IFERROR(SUM(BA7:BA18),0)</f>
        <v>0</v>
      </c>
      <c r="BB19" s="203">
        <f t="shared" si="31"/>
        <v>0</v>
      </c>
      <c r="BC19" s="203">
        <f t="shared" si="31"/>
        <v>0</v>
      </c>
      <c r="BD19" s="203">
        <f t="shared" si="31"/>
        <v>0</v>
      </c>
      <c r="BE19" s="203">
        <f t="shared" si="31"/>
        <v>0</v>
      </c>
      <c r="BF19" s="203">
        <f t="shared" si="31"/>
        <v>0</v>
      </c>
      <c r="BG19" s="203">
        <f t="shared" si="31"/>
        <v>0</v>
      </c>
    </row>
    <row r="20" spans="2:59" ht="18">
      <c r="B20" s="243" t="s">
        <v>112</v>
      </c>
      <c r="C20" s="20" t="s">
        <v>535</v>
      </c>
      <c r="D20" s="20" t="s">
        <v>130</v>
      </c>
      <c r="E20" s="289">
        <v>0.26</v>
      </c>
      <c r="G20" s="573" t="s">
        <v>208</v>
      </c>
      <c r="H20" s="108" t="s">
        <v>162</v>
      </c>
      <c r="I20" s="83" t="s">
        <v>105</v>
      </c>
      <c r="J20" s="107" t="s">
        <v>307</v>
      </c>
      <c r="K20" s="105" t="s">
        <v>325</v>
      </c>
      <c r="L20" s="105" t="s">
        <v>304</v>
      </c>
      <c r="N20" s="57" t="s">
        <v>218</v>
      </c>
      <c r="AG20" s="202"/>
      <c r="AH20" s="30"/>
      <c r="AI20" s="30"/>
      <c r="AJ20" s="30"/>
      <c r="AK20" s="30"/>
      <c r="AL20" s="30"/>
      <c r="AM20" s="30"/>
      <c r="AN20" s="30"/>
      <c r="AO20" s="30"/>
      <c r="AQ20" s="30"/>
      <c r="AR20" s="30"/>
      <c r="AS20" s="30"/>
      <c r="AT20" s="30"/>
      <c r="AU20" s="30"/>
      <c r="AV20" s="30"/>
      <c r="AW20" s="30"/>
      <c r="AX20" s="30"/>
      <c r="AZ20" s="30"/>
      <c r="BA20" s="30"/>
      <c r="BB20" s="30"/>
      <c r="BC20" s="30"/>
      <c r="BD20" s="30"/>
      <c r="BE20" s="30"/>
      <c r="BF20" s="30"/>
      <c r="BG20" s="30"/>
    </row>
    <row r="21" spans="2:59">
      <c r="B21" s="243" t="s">
        <v>112</v>
      </c>
      <c r="C21" s="20" t="s">
        <v>535</v>
      </c>
      <c r="D21" s="20" t="s">
        <v>131</v>
      </c>
      <c r="E21" s="289">
        <v>0.26</v>
      </c>
      <c r="G21" s="573"/>
      <c r="H21" s="64" t="str">
        <f>IF(基本情報!$C$4="","",基本情報!$C$4)</f>
        <v/>
      </c>
      <c r="I21" s="64" t="str">
        <f>利用定員!P43</f>
        <v/>
      </c>
      <c r="J21" s="29" t="str">
        <f>IF(②③加減算!S17="","",②③加減算!S17)</f>
        <v/>
      </c>
      <c r="K21" s="106" t="str">
        <f>IFERROR(IF(J20="",0,DGET($B$4:$E$328,K20,H20:J21)),"")</f>
        <v/>
      </c>
      <c r="L21" s="244" t="str">
        <f>IFERROR(1-K21,"")</f>
        <v/>
      </c>
      <c r="N21" s="779"/>
      <c r="O21" s="779"/>
      <c r="P21" s="776" t="s">
        <v>640</v>
      </c>
      <c r="Q21" s="776"/>
      <c r="R21" s="776"/>
      <c r="S21" s="776"/>
      <c r="T21" s="776"/>
      <c r="U21" s="776"/>
      <c r="V21" s="776"/>
      <c r="W21" s="776"/>
      <c r="X21" s="776" t="s">
        <v>641</v>
      </c>
      <c r="Y21" s="776"/>
      <c r="Z21" s="776"/>
      <c r="AA21" s="776"/>
      <c r="AB21" s="776"/>
      <c r="AC21" s="776"/>
      <c r="AD21" s="776"/>
      <c r="AE21" s="776"/>
      <c r="AG21" s="560" t="s">
        <v>421</v>
      </c>
      <c r="AH21" s="560"/>
      <c r="AI21" s="560"/>
      <c r="AJ21" s="560"/>
      <c r="AK21" s="560"/>
      <c r="AL21" s="560"/>
      <c r="AM21" s="560"/>
      <c r="AN21" s="560"/>
      <c r="AO21" s="560"/>
      <c r="AQ21" s="776" t="s">
        <v>422</v>
      </c>
      <c r="AR21" s="776"/>
      <c r="AS21" s="776"/>
      <c r="AT21" s="776"/>
      <c r="AU21" s="776"/>
      <c r="AV21" s="776"/>
      <c r="AW21" s="776"/>
      <c r="AX21" s="776"/>
      <c r="AZ21" s="776" t="s">
        <v>423</v>
      </c>
      <c r="BA21" s="776"/>
      <c r="BB21" s="776"/>
      <c r="BC21" s="776"/>
      <c r="BD21" s="776"/>
      <c r="BE21" s="776"/>
      <c r="BF21" s="776"/>
      <c r="BG21" s="776"/>
    </row>
    <row r="22" spans="2:59">
      <c r="B22" s="243" t="s">
        <v>112</v>
      </c>
      <c r="C22" s="20" t="s">
        <v>535</v>
      </c>
      <c r="D22" s="29" t="s">
        <v>345</v>
      </c>
      <c r="E22" s="289">
        <v>0.26</v>
      </c>
      <c r="G22" s="573" t="s">
        <v>26</v>
      </c>
      <c r="H22" s="108" t="s">
        <v>162</v>
      </c>
      <c r="I22" s="83" t="s">
        <v>105</v>
      </c>
      <c r="J22" s="107" t="s">
        <v>307</v>
      </c>
      <c r="K22" s="105" t="s">
        <v>325</v>
      </c>
      <c r="L22" s="105" t="s">
        <v>304</v>
      </c>
      <c r="N22" s="779"/>
      <c r="O22" s="779"/>
      <c r="P22" s="780" t="s">
        <v>11</v>
      </c>
      <c r="Q22" s="780"/>
      <c r="R22" s="780"/>
      <c r="S22" s="780"/>
      <c r="T22" s="780" t="s">
        <v>12</v>
      </c>
      <c r="U22" s="780"/>
      <c r="V22" s="780"/>
      <c r="W22" s="780"/>
      <c r="X22" s="780" t="s">
        <v>11</v>
      </c>
      <c r="Y22" s="780"/>
      <c r="Z22" s="780"/>
      <c r="AA22" s="780"/>
      <c r="AB22" s="780" t="s">
        <v>12</v>
      </c>
      <c r="AC22" s="780"/>
      <c r="AD22" s="780"/>
      <c r="AE22" s="780"/>
      <c r="AG22" s="777"/>
      <c r="AH22" s="778" t="s">
        <v>11</v>
      </c>
      <c r="AI22" s="778"/>
      <c r="AJ22" s="778"/>
      <c r="AK22" s="778"/>
      <c r="AL22" s="778" t="s">
        <v>12</v>
      </c>
      <c r="AM22" s="778"/>
      <c r="AN22" s="778"/>
      <c r="AO22" s="778"/>
      <c r="AQ22" s="775" t="s">
        <v>11</v>
      </c>
      <c r="AR22" s="775"/>
      <c r="AS22" s="775"/>
      <c r="AT22" s="775"/>
      <c r="AU22" s="775" t="s">
        <v>12</v>
      </c>
      <c r="AV22" s="775"/>
      <c r="AW22" s="775"/>
      <c r="AX22" s="775"/>
      <c r="AZ22" s="775" t="s">
        <v>11</v>
      </c>
      <c r="BA22" s="775"/>
      <c r="BB22" s="775"/>
      <c r="BC22" s="775"/>
      <c r="BD22" s="775" t="s">
        <v>12</v>
      </c>
      <c r="BE22" s="775"/>
      <c r="BF22" s="775"/>
      <c r="BG22" s="775"/>
    </row>
    <row r="23" spans="2:59">
      <c r="B23" s="243" t="s">
        <v>112</v>
      </c>
      <c r="C23" s="20" t="s">
        <v>464</v>
      </c>
      <c r="D23" s="20" t="s">
        <v>535</v>
      </c>
      <c r="E23" s="289">
        <v>1</v>
      </c>
      <c r="G23" s="573"/>
      <c r="H23" s="64" t="str">
        <f>IF(基本情報!$C$4="","",基本情報!$C$4)</f>
        <v/>
      </c>
      <c r="I23" s="64" t="str">
        <f>利用定員!P44</f>
        <v/>
      </c>
      <c r="J23" s="29" t="str">
        <f>IF(②③加減算!S18="","",②③加減算!S18)</f>
        <v/>
      </c>
      <c r="K23" s="106" t="str">
        <f>IFERROR(IF(J22="",0,DGET($B$4:$E$328,K22,H22:J23)),"")</f>
        <v/>
      </c>
      <c r="L23" s="244" t="str">
        <f>IFERROR(1-K23,"")</f>
        <v/>
      </c>
      <c r="N23" s="336" t="s">
        <v>204</v>
      </c>
      <c r="O23" s="247" t="s">
        <v>304</v>
      </c>
      <c r="P23" s="334" t="s">
        <v>3</v>
      </c>
      <c r="Q23" s="334" t="s">
        <v>4</v>
      </c>
      <c r="R23" s="334" t="s">
        <v>5</v>
      </c>
      <c r="S23" s="334" t="s">
        <v>6</v>
      </c>
      <c r="T23" s="334" t="s">
        <v>3</v>
      </c>
      <c r="U23" s="334" t="s">
        <v>4</v>
      </c>
      <c r="V23" s="334" t="s">
        <v>5</v>
      </c>
      <c r="W23" s="334" t="s">
        <v>6</v>
      </c>
      <c r="X23" s="334" t="s">
        <v>3</v>
      </c>
      <c r="Y23" s="334" t="s">
        <v>4</v>
      </c>
      <c r="Z23" s="334" t="s">
        <v>5</v>
      </c>
      <c r="AA23" s="334" t="s">
        <v>6</v>
      </c>
      <c r="AB23" s="334" t="s">
        <v>3</v>
      </c>
      <c r="AC23" s="334" t="s">
        <v>4</v>
      </c>
      <c r="AD23" s="334" t="s">
        <v>5</v>
      </c>
      <c r="AE23" s="334" t="s">
        <v>6</v>
      </c>
      <c r="AG23" s="777"/>
      <c r="AH23" s="245" t="s">
        <v>317</v>
      </c>
      <c r="AI23" s="245" t="s">
        <v>216</v>
      </c>
      <c r="AJ23" s="245" t="s">
        <v>217</v>
      </c>
      <c r="AK23" s="245" t="s">
        <v>10</v>
      </c>
      <c r="AL23" s="245" t="s">
        <v>317</v>
      </c>
      <c r="AM23" s="245" t="s">
        <v>216</v>
      </c>
      <c r="AN23" s="245" t="s">
        <v>217</v>
      </c>
      <c r="AO23" s="245" t="s">
        <v>10</v>
      </c>
      <c r="AQ23" s="250" t="s">
        <v>317</v>
      </c>
      <c r="AR23" s="250" t="s">
        <v>216</v>
      </c>
      <c r="AS23" s="250" t="s">
        <v>217</v>
      </c>
      <c r="AT23" s="250" t="s">
        <v>10</v>
      </c>
      <c r="AU23" s="250" t="s">
        <v>317</v>
      </c>
      <c r="AV23" s="250" t="s">
        <v>216</v>
      </c>
      <c r="AW23" s="250" t="s">
        <v>217</v>
      </c>
      <c r="AX23" s="250" t="s">
        <v>10</v>
      </c>
      <c r="AZ23" s="250" t="s">
        <v>317</v>
      </c>
      <c r="BA23" s="250" t="s">
        <v>216</v>
      </c>
      <c r="BB23" s="250" t="s">
        <v>217</v>
      </c>
      <c r="BC23" s="250" t="s">
        <v>10</v>
      </c>
      <c r="BD23" s="250" t="s">
        <v>317</v>
      </c>
      <c r="BE23" s="250" t="s">
        <v>216</v>
      </c>
      <c r="BF23" s="250" t="s">
        <v>217</v>
      </c>
      <c r="BG23" s="250" t="s">
        <v>10</v>
      </c>
    </row>
    <row r="24" spans="2:59" ht="18">
      <c r="B24" s="243" t="s">
        <v>112</v>
      </c>
      <c r="C24" s="20" t="s">
        <v>464</v>
      </c>
      <c r="D24" s="20" t="s">
        <v>464</v>
      </c>
      <c r="E24" s="251">
        <v>1</v>
      </c>
      <c r="G24" s="573" t="s">
        <v>27</v>
      </c>
      <c r="H24" s="108" t="s">
        <v>162</v>
      </c>
      <c r="I24" s="83" t="s">
        <v>105</v>
      </c>
      <c r="J24" s="107" t="s">
        <v>307</v>
      </c>
      <c r="K24" s="105" t="s">
        <v>325</v>
      </c>
      <c r="L24" s="105" t="s">
        <v>304</v>
      </c>
      <c r="N24" s="157" t="s">
        <v>347</v>
      </c>
      <c r="O24" s="199" t="str">
        <f>$L$5</f>
        <v/>
      </c>
      <c r="P24" s="196">
        <f>②③４月!G81</f>
        <v>0</v>
      </c>
      <c r="Q24" s="196">
        <f>②③４月!H81</f>
        <v>0</v>
      </c>
      <c r="R24" s="196">
        <f>②③４月!I81</f>
        <v>0</v>
      </c>
      <c r="S24" s="196">
        <f>②③４月!J81</f>
        <v>0</v>
      </c>
      <c r="T24" s="196">
        <f>②③４月!K81</f>
        <v>0</v>
      </c>
      <c r="U24" s="196">
        <f>②③４月!L81</f>
        <v>0</v>
      </c>
      <c r="V24" s="196">
        <f>②③４月!M81</f>
        <v>0</v>
      </c>
      <c r="W24" s="196">
        <f>②③４月!N81</f>
        <v>0</v>
      </c>
      <c r="X24" s="196">
        <f>②③４月!G82</f>
        <v>0</v>
      </c>
      <c r="Y24" s="196">
        <f>②③４月!H82</f>
        <v>0</v>
      </c>
      <c r="Z24" s="196">
        <f>②③４月!I82</f>
        <v>0</v>
      </c>
      <c r="AA24" s="196">
        <f>②③４月!J82</f>
        <v>0</v>
      </c>
      <c r="AB24" s="196">
        <f>②③４月!K82</f>
        <v>0</v>
      </c>
      <c r="AC24" s="196">
        <f>②③４月!L82</f>
        <v>0</v>
      </c>
      <c r="AD24" s="196">
        <f>②③４月!M82</f>
        <v>0</v>
      </c>
      <c r="AE24" s="196">
        <f>②③４月!N82</f>
        <v>0</v>
      </c>
      <c r="AG24" s="157" t="s">
        <v>347</v>
      </c>
      <c r="AH24" s="1">
        <f>月初児童数!V8</f>
        <v>0</v>
      </c>
      <c r="AI24" s="1">
        <f>月初児童数!W8</f>
        <v>0</v>
      </c>
      <c r="AJ24" s="1">
        <f>月初児童数!X8</f>
        <v>0</v>
      </c>
      <c r="AK24" s="1">
        <f>月初児童数!Y8</f>
        <v>0</v>
      </c>
      <c r="AL24" s="1">
        <f>月初児童数!AA8</f>
        <v>0</v>
      </c>
      <c r="AM24" s="1">
        <f>月初児童数!AB8</f>
        <v>0</v>
      </c>
      <c r="AN24" s="1">
        <f>月初児童数!AC8</f>
        <v>0</v>
      </c>
      <c r="AO24" s="1">
        <f>月初児童数!AD8</f>
        <v>0</v>
      </c>
      <c r="AQ24" s="203">
        <f>IFERROR(P24*AH24,0)</f>
        <v>0</v>
      </c>
      <c r="AR24" s="203">
        <f t="shared" ref="AR24:AR35" si="32">IFERROR(Q24*AI24,0)</f>
        <v>0</v>
      </c>
      <c r="AS24" s="203">
        <f t="shared" ref="AS24:AS35" si="33">IFERROR(R24*AJ24,0)</f>
        <v>0</v>
      </c>
      <c r="AT24" s="203">
        <f t="shared" ref="AT24:AT35" si="34">IFERROR(S24*AK24,0)</f>
        <v>0</v>
      </c>
      <c r="AU24" s="203">
        <f t="shared" ref="AU24:AU35" si="35">IFERROR(T24*AL24,0)</f>
        <v>0</v>
      </c>
      <c r="AV24" s="203">
        <f t="shared" ref="AV24:AV35" si="36">IFERROR(U24*AM24,0)</f>
        <v>0</v>
      </c>
      <c r="AW24" s="203">
        <f t="shared" ref="AW24:AW35" si="37">IFERROR(V24*AN24,0)</f>
        <v>0</v>
      </c>
      <c r="AX24" s="203">
        <f t="shared" ref="AX24:AX34" si="38">IFERROR(W24*AO24,0)</f>
        <v>0</v>
      </c>
      <c r="AZ24" s="203">
        <f t="shared" ref="AZ24:AZ35" si="39">IFERROR(X24*AH24,0)</f>
        <v>0</v>
      </c>
      <c r="BA24" s="203">
        <f t="shared" ref="BA24:BA35" si="40">IFERROR(Y24*AI24,0)</f>
        <v>0</v>
      </c>
      <c r="BB24" s="203">
        <f t="shared" ref="BB24:BB35" si="41">IFERROR(Z24*AJ24,0)</f>
        <v>0</v>
      </c>
      <c r="BC24" s="203">
        <f t="shared" ref="BC24:BC35" si="42">IFERROR(AA24*AK24,0)</f>
        <v>0</v>
      </c>
      <c r="BD24" s="203">
        <f t="shared" ref="BD24:BD35" si="43">IFERROR(AB24*AL24,0)</f>
        <v>0</v>
      </c>
      <c r="BE24" s="203">
        <f t="shared" ref="BE24:BE35" si="44">IFERROR(AC24*AM24,0)</f>
        <v>0</v>
      </c>
      <c r="BF24" s="203">
        <f t="shared" ref="BF24:BF35" si="45">IFERROR(AD24*AN24,0)</f>
        <v>0</v>
      </c>
      <c r="BG24" s="203">
        <f t="shared" ref="BG24:BG35" si="46">IFERROR(AE24*AO24,0)</f>
        <v>0</v>
      </c>
    </row>
    <row r="25" spans="2:59" ht="18">
      <c r="B25" s="243" t="s">
        <v>112</v>
      </c>
      <c r="C25" s="20" t="s">
        <v>464</v>
      </c>
      <c r="D25" s="20" t="s">
        <v>141</v>
      </c>
      <c r="E25" s="251">
        <v>0.79</v>
      </c>
      <c r="G25" s="573"/>
      <c r="H25" s="64" t="str">
        <f>IF(基本情報!$C$4="","",基本情報!$C$4)</f>
        <v/>
      </c>
      <c r="I25" s="64" t="str">
        <f>利用定員!P45</f>
        <v/>
      </c>
      <c r="J25" s="29" t="str">
        <f>IF(②③加減算!S19="","",②③加減算!S19)</f>
        <v/>
      </c>
      <c r="K25" s="106" t="str">
        <f>IFERROR(IF(J24="",0,DGET($B$4:$E$328,K24,H24:J25)),"")</f>
        <v/>
      </c>
      <c r="L25" s="244" t="str">
        <f>IFERROR(1-K25,"")</f>
        <v/>
      </c>
      <c r="N25" s="157" t="s">
        <v>18</v>
      </c>
      <c r="O25" s="199" t="str">
        <f>$L$7</f>
        <v/>
      </c>
      <c r="P25" s="196">
        <f>②③５月!G81</f>
        <v>0</v>
      </c>
      <c r="Q25" s="196">
        <f>②③５月!H81</f>
        <v>0</v>
      </c>
      <c r="R25" s="196">
        <f>②③５月!I81</f>
        <v>0</v>
      </c>
      <c r="S25" s="196">
        <f>②③５月!J81</f>
        <v>0</v>
      </c>
      <c r="T25" s="196">
        <f>②③５月!K81</f>
        <v>0</v>
      </c>
      <c r="U25" s="196">
        <f>②③５月!L81</f>
        <v>0</v>
      </c>
      <c r="V25" s="196">
        <f>②③５月!M81</f>
        <v>0</v>
      </c>
      <c r="W25" s="196">
        <f>②③５月!N81</f>
        <v>0</v>
      </c>
      <c r="X25" s="196">
        <f>②③５月!G82</f>
        <v>0</v>
      </c>
      <c r="Y25" s="196">
        <f>②③５月!H82</f>
        <v>0</v>
      </c>
      <c r="Z25" s="196">
        <f>②③５月!I82</f>
        <v>0</v>
      </c>
      <c r="AA25" s="196">
        <f>②③５月!J82</f>
        <v>0</v>
      </c>
      <c r="AB25" s="196">
        <f>②③５月!K82</f>
        <v>0</v>
      </c>
      <c r="AC25" s="196">
        <f>②③５月!L82</f>
        <v>0</v>
      </c>
      <c r="AD25" s="196">
        <f>②③５月!M82</f>
        <v>0</v>
      </c>
      <c r="AE25" s="196">
        <f>②③５月!N82</f>
        <v>0</v>
      </c>
      <c r="AG25" s="157" t="s">
        <v>18</v>
      </c>
      <c r="AH25" s="1">
        <f>月初児童数!V9</f>
        <v>0</v>
      </c>
      <c r="AI25" s="1">
        <f>月初児童数!W9</f>
        <v>0</v>
      </c>
      <c r="AJ25" s="1">
        <f>月初児童数!X9</f>
        <v>0</v>
      </c>
      <c r="AK25" s="1">
        <f>月初児童数!Y9</f>
        <v>0</v>
      </c>
      <c r="AL25" s="1">
        <f>月初児童数!AA9</f>
        <v>0</v>
      </c>
      <c r="AM25" s="1">
        <f>月初児童数!AB9</f>
        <v>0</v>
      </c>
      <c r="AN25" s="1">
        <f>月初児童数!AC9</f>
        <v>0</v>
      </c>
      <c r="AO25" s="1">
        <f>月初児童数!AD9</f>
        <v>0</v>
      </c>
      <c r="AQ25" s="203">
        <f t="shared" ref="AQ25:AQ35" si="47">IFERROR(P25*AH25,0)</f>
        <v>0</v>
      </c>
      <c r="AR25" s="203">
        <f t="shared" si="32"/>
        <v>0</v>
      </c>
      <c r="AS25" s="203">
        <f t="shared" si="33"/>
        <v>0</v>
      </c>
      <c r="AT25" s="203">
        <f t="shared" si="34"/>
        <v>0</v>
      </c>
      <c r="AU25" s="203">
        <f t="shared" si="35"/>
        <v>0</v>
      </c>
      <c r="AV25" s="203">
        <f t="shared" si="36"/>
        <v>0</v>
      </c>
      <c r="AW25" s="203">
        <f t="shared" si="37"/>
        <v>0</v>
      </c>
      <c r="AX25" s="203">
        <f t="shared" si="38"/>
        <v>0</v>
      </c>
      <c r="AZ25" s="203">
        <f t="shared" si="39"/>
        <v>0</v>
      </c>
      <c r="BA25" s="203">
        <f t="shared" si="40"/>
        <v>0</v>
      </c>
      <c r="BB25" s="203">
        <f t="shared" si="41"/>
        <v>0</v>
      </c>
      <c r="BC25" s="203">
        <f t="shared" si="42"/>
        <v>0</v>
      </c>
      <c r="BD25" s="203">
        <f t="shared" si="43"/>
        <v>0</v>
      </c>
      <c r="BE25" s="203">
        <f t="shared" si="44"/>
        <v>0</v>
      </c>
      <c r="BF25" s="203">
        <f t="shared" si="45"/>
        <v>0</v>
      </c>
      <c r="BG25" s="203">
        <f t="shared" si="46"/>
        <v>0</v>
      </c>
    </row>
    <row r="26" spans="2:59" ht="18">
      <c r="B26" s="243" t="s">
        <v>112</v>
      </c>
      <c r="C26" s="20" t="s">
        <v>464</v>
      </c>
      <c r="D26" s="20" t="s">
        <v>142</v>
      </c>
      <c r="E26" s="251">
        <v>0.69</v>
      </c>
      <c r="G26" s="573" t="s">
        <v>28</v>
      </c>
      <c r="H26" s="108" t="s">
        <v>162</v>
      </c>
      <c r="I26" s="83" t="s">
        <v>105</v>
      </c>
      <c r="J26" s="107" t="s">
        <v>307</v>
      </c>
      <c r="K26" s="105" t="s">
        <v>325</v>
      </c>
      <c r="L26" s="105" t="s">
        <v>304</v>
      </c>
      <c r="N26" s="157" t="s">
        <v>19</v>
      </c>
      <c r="O26" s="199" t="str">
        <f>$L$9</f>
        <v/>
      </c>
      <c r="P26" s="196">
        <f>②③６月!G81</f>
        <v>0</v>
      </c>
      <c r="Q26" s="196">
        <f>②③６月!H81</f>
        <v>0</v>
      </c>
      <c r="R26" s="196">
        <f>②③６月!I81</f>
        <v>0</v>
      </c>
      <c r="S26" s="196">
        <f>②③６月!J81</f>
        <v>0</v>
      </c>
      <c r="T26" s="196">
        <f>②③６月!K81</f>
        <v>0</v>
      </c>
      <c r="U26" s="196">
        <f>②③６月!L81</f>
        <v>0</v>
      </c>
      <c r="V26" s="196">
        <f>②③６月!M81</f>
        <v>0</v>
      </c>
      <c r="W26" s="196">
        <f>②③６月!N81</f>
        <v>0</v>
      </c>
      <c r="X26" s="196">
        <f>②③６月!G82</f>
        <v>0</v>
      </c>
      <c r="Y26" s="196">
        <f>②③６月!H82</f>
        <v>0</v>
      </c>
      <c r="Z26" s="196">
        <f>②③６月!I82</f>
        <v>0</v>
      </c>
      <c r="AA26" s="196">
        <f>②③６月!J82</f>
        <v>0</v>
      </c>
      <c r="AB26" s="196">
        <f>②③６月!K82</f>
        <v>0</v>
      </c>
      <c r="AC26" s="196">
        <f>②③６月!L82</f>
        <v>0</v>
      </c>
      <c r="AD26" s="196">
        <f>②③６月!M82</f>
        <v>0</v>
      </c>
      <c r="AE26" s="196">
        <f>②③６月!N82</f>
        <v>0</v>
      </c>
      <c r="AG26" s="157" t="s">
        <v>19</v>
      </c>
      <c r="AH26" s="1">
        <f>月初児童数!V10</f>
        <v>0</v>
      </c>
      <c r="AI26" s="1">
        <f>月初児童数!W10</f>
        <v>0</v>
      </c>
      <c r="AJ26" s="1">
        <f>月初児童数!X10</f>
        <v>0</v>
      </c>
      <c r="AK26" s="1">
        <f>月初児童数!Y10</f>
        <v>0</v>
      </c>
      <c r="AL26" s="1">
        <f>月初児童数!AA10</f>
        <v>0</v>
      </c>
      <c r="AM26" s="1">
        <f>月初児童数!AB10</f>
        <v>0</v>
      </c>
      <c r="AN26" s="1">
        <f>月初児童数!AC10</f>
        <v>0</v>
      </c>
      <c r="AO26" s="1">
        <f>月初児童数!AD10</f>
        <v>0</v>
      </c>
      <c r="AQ26" s="203">
        <f t="shared" si="47"/>
        <v>0</v>
      </c>
      <c r="AR26" s="203">
        <f t="shared" si="32"/>
        <v>0</v>
      </c>
      <c r="AS26" s="203">
        <f t="shared" si="33"/>
        <v>0</v>
      </c>
      <c r="AT26" s="203">
        <f t="shared" si="34"/>
        <v>0</v>
      </c>
      <c r="AU26" s="203">
        <f t="shared" si="35"/>
        <v>0</v>
      </c>
      <c r="AV26" s="203">
        <f t="shared" si="36"/>
        <v>0</v>
      </c>
      <c r="AW26" s="203">
        <f t="shared" si="37"/>
        <v>0</v>
      </c>
      <c r="AX26" s="203">
        <f t="shared" si="38"/>
        <v>0</v>
      </c>
      <c r="AZ26" s="203">
        <f t="shared" si="39"/>
        <v>0</v>
      </c>
      <c r="BA26" s="203">
        <f t="shared" si="40"/>
        <v>0</v>
      </c>
      <c r="BB26" s="203">
        <f t="shared" si="41"/>
        <v>0</v>
      </c>
      <c r="BC26" s="203">
        <f t="shared" si="42"/>
        <v>0</v>
      </c>
      <c r="BD26" s="203">
        <f t="shared" si="43"/>
        <v>0</v>
      </c>
      <c r="BE26" s="203">
        <f t="shared" si="44"/>
        <v>0</v>
      </c>
      <c r="BF26" s="203">
        <f t="shared" si="45"/>
        <v>0</v>
      </c>
      <c r="BG26" s="203">
        <f t="shared" si="46"/>
        <v>0</v>
      </c>
    </row>
    <row r="27" spans="2:59" ht="18">
      <c r="B27" s="243" t="s">
        <v>112</v>
      </c>
      <c r="C27" s="20" t="s">
        <v>464</v>
      </c>
      <c r="D27" s="20" t="s">
        <v>143</v>
      </c>
      <c r="E27" s="251">
        <v>0.66</v>
      </c>
      <c r="G27" s="573"/>
      <c r="H27" s="64" t="str">
        <f>IF(基本情報!$C$4="","",基本情報!$C$4)</f>
        <v/>
      </c>
      <c r="I27" s="64" t="str">
        <f>利用定員!P46</f>
        <v/>
      </c>
      <c r="J27" s="29" t="str">
        <f>IF(②③加減算!S20="","",②③加減算!S20)</f>
        <v/>
      </c>
      <c r="K27" s="106" t="str">
        <f>IFERROR(IF(J26="",0,DGET($B$4:$E$328,K26,H26:J27)),"")</f>
        <v/>
      </c>
      <c r="L27" s="244" t="str">
        <f>IFERROR(1-K27,"")</f>
        <v/>
      </c>
      <c r="N27" s="157" t="s">
        <v>20</v>
      </c>
      <c r="O27" s="199" t="str">
        <f>$L$11</f>
        <v/>
      </c>
      <c r="P27" s="196">
        <f>②③７月!G81</f>
        <v>0</v>
      </c>
      <c r="Q27" s="196">
        <f>②③７月!H81</f>
        <v>0</v>
      </c>
      <c r="R27" s="196">
        <f>②③７月!I81</f>
        <v>0</v>
      </c>
      <c r="S27" s="196">
        <f>②③７月!J81</f>
        <v>0</v>
      </c>
      <c r="T27" s="196">
        <f>②③７月!K81</f>
        <v>0</v>
      </c>
      <c r="U27" s="196">
        <f>②③７月!L81</f>
        <v>0</v>
      </c>
      <c r="V27" s="196">
        <f>②③７月!M81</f>
        <v>0</v>
      </c>
      <c r="W27" s="196">
        <f>②③７月!N81</f>
        <v>0</v>
      </c>
      <c r="X27" s="196">
        <f>②③７月!G82</f>
        <v>0</v>
      </c>
      <c r="Y27" s="196">
        <f>②③７月!H82</f>
        <v>0</v>
      </c>
      <c r="Z27" s="196">
        <f>②③７月!I82</f>
        <v>0</v>
      </c>
      <c r="AA27" s="196">
        <f>②③７月!J82</f>
        <v>0</v>
      </c>
      <c r="AB27" s="196">
        <f>②③７月!K82</f>
        <v>0</v>
      </c>
      <c r="AC27" s="196">
        <f>②③７月!L82</f>
        <v>0</v>
      </c>
      <c r="AD27" s="196">
        <f>②③７月!M82</f>
        <v>0</v>
      </c>
      <c r="AE27" s="196">
        <f>②③７月!N82</f>
        <v>0</v>
      </c>
      <c r="AG27" s="157" t="s">
        <v>20</v>
      </c>
      <c r="AH27" s="1">
        <f>月初児童数!V11</f>
        <v>0</v>
      </c>
      <c r="AI27" s="1">
        <f>月初児童数!W11</f>
        <v>0</v>
      </c>
      <c r="AJ27" s="1">
        <f>月初児童数!X11</f>
        <v>0</v>
      </c>
      <c r="AK27" s="1">
        <f>月初児童数!Y11</f>
        <v>0</v>
      </c>
      <c r="AL27" s="1">
        <f>月初児童数!AA11</f>
        <v>0</v>
      </c>
      <c r="AM27" s="1">
        <f>月初児童数!AB11</f>
        <v>0</v>
      </c>
      <c r="AN27" s="1">
        <f>月初児童数!AC11</f>
        <v>0</v>
      </c>
      <c r="AO27" s="1">
        <f>月初児童数!AD11</f>
        <v>0</v>
      </c>
      <c r="AQ27" s="203">
        <f t="shared" si="47"/>
        <v>0</v>
      </c>
      <c r="AR27" s="203">
        <f t="shared" si="32"/>
        <v>0</v>
      </c>
      <c r="AS27" s="203">
        <f t="shared" si="33"/>
        <v>0</v>
      </c>
      <c r="AT27" s="203">
        <f t="shared" si="34"/>
        <v>0</v>
      </c>
      <c r="AU27" s="203">
        <f t="shared" si="35"/>
        <v>0</v>
      </c>
      <c r="AV27" s="203">
        <f t="shared" si="36"/>
        <v>0</v>
      </c>
      <c r="AW27" s="203">
        <f t="shared" si="37"/>
        <v>0</v>
      </c>
      <c r="AX27" s="203">
        <f t="shared" si="38"/>
        <v>0</v>
      </c>
      <c r="AZ27" s="203">
        <f t="shared" si="39"/>
        <v>0</v>
      </c>
      <c r="BA27" s="203">
        <f t="shared" si="40"/>
        <v>0</v>
      </c>
      <c r="BB27" s="203">
        <f t="shared" si="41"/>
        <v>0</v>
      </c>
      <c r="BC27" s="203">
        <f t="shared" si="42"/>
        <v>0</v>
      </c>
      <c r="BD27" s="203">
        <f t="shared" si="43"/>
        <v>0</v>
      </c>
      <c r="BE27" s="203">
        <f t="shared" si="44"/>
        <v>0</v>
      </c>
      <c r="BF27" s="203">
        <f t="shared" si="45"/>
        <v>0</v>
      </c>
      <c r="BG27" s="203">
        <f t="shared" si="46"/>
        <v>0</v>
      </c>
    </row>
    <row r="28" spans="2:59" ht="18">
      <c r="B28" s="243" t="s">
        <v>112</v>
      </c>
      <c r="C28" s="20" t="s">
        <v>464</v>
      </c>
      <c r="D28" s="20" t="s">
        <v>119</v>
      </c>
      <c r="E28" s="251">
        <v>0.61</v>
      </c>
      <c r="N28" s="157" t="s">
        <v>21</v>
      </c>
      <c r="O28" s="199" t="str">
        <f>$L$13</f>
        <v/>
      </c>
      <c r="P28" s="196">
        <f>②③８月!G81</f>
        <v>0</v>
      </c>
      <c r="Q28" s="196">
        <f>②③８月!H81</f>
        <v>0</v>
      </c>
      <c r="R28" s="196">
        <f>②③８月!I81</f>
        <v>0</v>
      </c>
      <c r="S28" s="196">
        <f>②③８月!J81</f>
        <v>0</v>
      </c>
      <c r="T28" s="196">
        <f>②③８月!K81</f>
        <v>0</v>
      </c>
      <c r="U28" s="196">
        <f>②③８月!L81</f>
        <v>0</v>
      </c>
      <c r="V28" s="196">
        <f>②③８月!M81</f>
        <v>0</v>
      </c>
      <c r="W28" s="196">
        <f>②③８月!N81</f>
        <v>0</v>
      </c>
      <c r="X28" s="196">
        <f>②③８月!G82</f>
        <v>0</v>
      </c>
      <c r="Y28" s="196">
        <f>②③８月!H82</f>
        <v>0</v>
      </c>
      <c r="Z28" s="196">
        <f>②③８月!I82</f>
        <v>0</v>
      </c>
      <c r="AA28" s="196">
        <f>②③８月!J82</f>
        <v>0</v>
      </c>
      <c r="AB28" s="196">
        <f>②③８月!K82</f>
        <v>0</v>
      </c>
      <c r="AC28" s="196">
        <f>②③８月!L82</f>
        <v>0</v>
      </c>
      <c r="AD28" s="196">
        <f>②③８月!M82</f>
        <v>0</v>
      </c>
      <c r="AE28" s="196">
        <f>②③８月!N82</f>
        <v>0</v>
      </c>
      <c r="AG28" s="157" t="s">
        <v>21</v>
      </c>
      <c r="AH28" s="1">
        <f>月初児童数!V12</f>
        <v>0</v>
      </c>
      <c r="AI28" s="1">
        <f>月初児童数!W12</f>
        <v>0</v>
      </c>
      <c r="AJ28" s="1">
        <f>月初児童数!X12</f>
        <v>0</v>
      </c>
      <c r="AK28" s="1">
        <f>月初児童数!Y12</f>
        <v>0</v>
      </c>
      <c r="AL28" s="1">
        <f>月初児童数!AA12</f>
        <v>0</v>
      </c>
      <c r="AM28" s="1">
        <f>月初児童数!AB12</f>
        <v>0</v>
      </c>
      <c r="AN28" s="1">
        <f>月初児童数!AC12</f>
        <v>0</v>
      </c>
      <c r="AO28" s="1">
        <f>月初児童数!AD12</f>
        <v>0</v>
      </c>
      <c r="AQ28" s="203">
        <f t="shared" si="47"/>
        <v>0</v>
      </c>
      <c r="AR28" s="203">
        <f t="shared" si="32"/>
        <v>0</v>
      </c>
      <c r="AS28" s="203">
        <f t="shared" si="33"/>
        <v>0</v>
      </c>
      <c r="AT28" s="203">
        <f t="shared" si="34"/>
        <v>0</v>
      </c>
      <c r="AU28" s="203">
        <f t="shared" si="35"/>
        <v>0</v>
      </c>
      <c r="AV28" s="203">
        <f t="shared" si="36"/>
        <v>0</v>
      </c>
      <c r="AW28" s="203">
        <f t="shared" si="37"/>
        <v>0</v>
      </c>
      <c r="AX28" s="203">
        <f t="shared" si="38"/>
        <v>0</v>
      </c>
      <c r="AZ28" s="203">
        <f t="shared" si="39"/>
        <v>0</v>
      </c>
      <c r="BA28" s="203">
        <f t="shared" si="40"/>
        <v>0</v>
      </c>
      <c r="BB28" s="203">
        <f t="shared" si="41"/>
        <v>0</v>
      </c>
      <c r="BC28" s="203">
        <f t="shared" si="42"/>
        <v>0</v>
      </c>
      <c r="BD28" s="203">
        <f t="shared" si="43"/>
        <v>0</v>
      </c>
      <c r="BE28" s="203">
        <f t="shared" si="44"/>
        <v>0</v>
      </c>
      <c r="BF28" s="203">
        <f t="shared" si="45"/>
        <v>0</v>
      </c>
      <c r="BG28" s="203">
        <f t="shared" si="46"/>
        <v>0</v>
      </c>
    </row>
    <row r="29" spans="2:59" ht="18">
      <c r="B29" s="243" t="s">
        <v>112</v>
      </c>
      <c r="C29" s="20" t="s">
        <v>464</v>
      </c>
      <c r="D29" s="20" t="s">
        <v>121</v>
      </c>
      <c r="E29" s="251">
        <v>0.56999999999999995</v>
      </c>
      <c r="H29" s="2"/>
      <c r="N29" s="157" t="s">
        <v>22</v>
      </c>
      <c r="O29" s="199" t="str">
        <f>$L$15</f>
        <v/>
      </c>
      <c r="P29" s="196">
        <f>②③９月!G81</f>
        <v>0</v>
      </c>
      <c r="Q29" s="196">
        <f>②③９月!H81</f>
        <v>0</v>
      </c>
      <c r="R29" s="196">
        <f>②③９月!I81</f>
        <v>0</v>
      </c>
      <c r="S29" s="196">
        <f>②③９月!J81</f>
        <v>0</v>
      </c>
      <c r="T29" s="196">
        <f>②③９月!K81</f>
        <v>0</v>
      </c>
      <c r="U29" s="196">
        <f>②③９月!L81</f>
        <v>0</v>
      </c>
      <c r="V29" s="196">
        <f>②③９月!M81</f>
        <v>0</v>
      </c>
      <c r="W29" s="196">
        <f>②③９月!N81</f>
        <v>0</v>
      </c>
      <c r="X29" s="196">
        <f>②③９月!G82</f>
        <v>0</v>
      </c>
      <c r="Y29" s="196">
        <f>②③９月!H82</f>
        <v>0</v>
      </c>
      <c r="Z29" s="196">
        <f>②③９月!I82</f>
        <v>0</v>
      </c>
      <c r="AA29" s="196">
        <f>②③９月!J82</f>
        <v>0</v>
      </c>
      <c r="AB29" s="196">
        <f>②③９月!K82</f>
        <v>0</v>
      </c>
      <c r="AC29" s="196">
        <f>②③９月!L82</f>
        <v>0</v>
      </c>
      <c r="AD29" s="196">
        <f>②③９月!M82</f>
        <v>0</v>
      </c>
      <c r="AE29" s="196">
        <f>②③９月!N82</f>
        <v>0</v>
      </c>
      <c r="AG29" s="157" t="s">
        <v>22</v>
      </c>
      <c r="AH29" s="1">
        <f>月初児童数!V13</f>
        <v>0</v>
      </c>
      <c r="AI29" s="1">
        <f>月初児童数!W13</f>
        <v>0</v>
      </c>
      <c r="AJ29" s="1">
        <f>月初児童数!X13</f>
        <v>0</v>
      </c>
      <c r="AK29" s="1">
        <f>月初児童数!Y13</f>
        <v>0</v>
      </c>
      <c r="AL29" s="1">
        <f>月初児童数!AA13</f>
        <v>0</v>
      </c>
      <c r="AM29" s="1">
        <f>月初児童数!AB13</f>
        <v>0</v>
      </c>
      <c r="AN29" s="1">
        <f>月初児童数!AC13</f>
        <v>0</v>
      </c>
      <c r="AO29" s="1">
        <f>月初児童数!AD13</f>
        <v>0</v>
      </c>
      <c r="AQ29" s="203">
        <f t="shared" si="47"/>
        <v>0</v>
      </c>
      <c r="AR29" s="203">
        <f t="shared" si="32"/>
        <v>0</v>
      </c>
      <c r="AS29" s="203">
        <f t="shared" si="33"/>
        <v>0</v>
      </c>
      <c r="AT29" s="203">
        <f t="shared" si="34"/>
        <v>0</v>
      </c>
      <c r="AU29" s="203">
        <f t="shared" si="35"/>
        <v>0</v>
      </c>
      <c r="AV29" s="203">
        <f t="shared" si="36"/>
        <v>0</v>
      </c>
      <c r="AW29" s="203">
        <f t="shared" si="37"/>
        <v>0</v>
      </c>
      <c r="AX29" s="203">
        <f t="shared" si="38"/>
        <v>0</v>
      </c>
      <c r="AZ29" s="203">
        <f t="shared" si="39"/>
        <v>0</v>
      </c>
      <c r="BA29" s="203">
        <f t="shared" si="40"/>
        <v>0</v>
      </c>
      <c r="BB29" s="203">
        <f t="shared" si="41"/>
        <v>0</v>
      </c>
      <c r="BC29" s="203">
        <f t="shared" si="42"/>
        <v>0</v>
      </c>
      <c r="BD29" s="203">
        <f t="shared" si="43"/>
        <v>0</v>
      </c>
      <c r="BE29" s="203">
        <f t="shared" si="44"/>
        <v>0</v>
      </c>
      <c r="BF29" s="203">
        <f t="shared" si="45"/>
        <v>0</v>
      </c>
      <c r="BG29" s="203">
        <f t="shared" si="46"/>
        <v>0</v>
      </c>
    </row>
    <row r="30" spans="2:59" ht="18">
      <c r="B30" s="243" t="s">
        <v>112</v>
      </c>
      <c r="C30" s="20" t="s">
        <v>464</v>
      </c>
      <c r="D30" s="20" t="s">
        <v>122</v>
      </c>
      <c r="E30" s="251">
        <v>0.54</v>
      </c>
      <c r="H30" s="2"/>
      <c r="N30" s="157" t="s">
        <v>206</v>
      </c>
      <c r="O30" s="199" t="str">
        <f>$L$17</f>
        <v/>
      </c>
      <c r="P30" s="196">
        <f>②③10月!G81</f>
        <v>0</v>
      </c>
      <c r="Q30" s="196">
        <f>②③10月!H81</f>
        <v>0</v>
      </c>
      <c r="R30" s="196">
        <f>②③10月!I81</f>
        <v>0</v>
      </c>
      <c r="S30" s="196">
        <f>②③10月!J81</f>
        <v>0</v>
      </c>
      <c r="T30" s="196">
        <f>②③10月!K81</f>
        <v>0</v>
      </c>
      <c r="U30" s="196">
        <f>②③10月!L81</f>
        <v>0</v>
      </c>
      <c r="V30" s="196">
        <f>②③10月!M81</f>
        <v>0</v>
      </c>
      <c r="W30" s="196">
        <f>②③10月!N81</f>
        <v>0</v>
      </c>
      <c r="X30" s="196">
        <f>②③10月!G82</f>
        <v>0</v>
      </c>
      <c r="Y30" s="196">
        <f>②③10月!H82</f>
        <v>0</v>
      </c>
      <c r="Z30" s="196">
        <f>②③10月!I82</f>
        <v>0</v>
      </c>
      <c r="AA30" s="196">
        <f>②③10月!J82</f>
        <v>0</v>
      </c>
      <c r="AB30" s="196">
        <f>②③10月!K82</f>
        <v>0</v>
      </c>
      <c r="AC30" s="196">
        <f>②③10月!L82</f>
        <v>0</v>
      </c>
      <c r="AD30" s="196">
        <f>②③10月!M82</f>
        <v>0</v>
      </c>
      <c r="AE30" s="196">
        <f>②③10月!N82</f>
        <v>0</v>
      </c>
      <c r="AG30" s="157" t="s">
        <v>206</v>
      </c>
      <c r="AH30" s="1">
        <f>月初児童数!V14</f>
        <v>0</v>
      </c>
      <c r="AI30" s="1">
        <f>月初児童数!W14</f>
        <v>0</v>
      </c>
      <c r="AJ30" s="1">
        <f>月初児童数!X14</f>
        <v>0</v>
      </c>
      <c r="AK30" s="1">
        <f>月初児童数!Y14</f>
        <v>0</v>
      </c>
      <c r="AL30" s="1">
        <f>月初児童数!AA14</f>
        <v>0</v>
      </c>
      <c r="AM30" s="1">
        <f>月初児童数!AB14</f>
        <v>0</v>
      </c>
      <c r="AN30" s="1">
        <f>月初児童数!AC14</f>
        <v>0</v>
      </c>
      <c r="AO30" s="1">
        <f>月初児童数!AD14</f>
        <v>0</v>
      </c>
      <c r="AQ30" s="203">
        <f t="shared" si="47"/>
        <v>0</v>
      </c>
      <c r="AR30" s="203">
        <f t="shared" si="32"/>
        <v>0</v>
      </c>
      <c r="AS30" s="203">
        <f t="shared" si="33"/>
        <v>0</v>
      </c>
      <c r="AT30" s="203">
        <f t="shared" si="34"/>
        <v>0</v>
      </c>
      <c r="AU30" s="203">
        <f t="shared" si="35"/>
        <v>0</v>
      </c>
      <c r="AV30" s="203">
        <f t="shared" si="36"/>
        <v>0</v>
      </c>
      <c r="AW30" s="203">
        <f t="shared" si="37"/>
        <v>0</v>
      </c>
      <c r="AX30" s="203">
        <f t="shared" si="38"/>
        <v>0</v>
      </c>
      <c r="AZ30" s="203">
        <f t="shared" si="39"/>
        <v>0</v>
      </c>
      <c r="BA30" s="203">
        <f t="shared" si="40"/>
        <v>0</v>
      </c>
      <c r="BB30" s="203">
        <f t="shared" si="41"/>
        <v>0</v>
      </c>
      <c r="BC30" s="203">
        <f t="shared" si="42"/>
        <v>0</v>
      </c>
      <c r="BD30" s="203">
        <f t="shared" si="43"/>
        <v>0</v>
      </c>
      <c r="BE30" s="203">
        <f t="shared" si="44"/>
        <v>0</v>
      </c>
      <c r="BF30" s="203">
        <f t="shared" si="45"/>
        <v>0</v>
      </c>
      <c r="BG30" s="203">
        <f t="shared" si="46"/>
        <v>0</v>
      </c>
    </row>
    <row r="31" spans="2:59" ht="18">
      <c r="B31" s="243" t="s">
        <v>112</v>
      </c>
      <c r="C31" s="20" t="s">
        <v>464</v>
      </c>
      <c r="D31" s="20" t="s">
        <v>123</v>
      </c>
      <c r="E31" s="251">
        <v>0.52</v>
      </c>
      <c r="H31" s="2"/>
      <c r="N31" s="157" t="s">
        <v>207</v>
      </c>
      <c r="O31" s="199" t="str">
        <f>$L$19</f>
        <v/>
      </c>
      <c r="P31" s="196">
        <f>②③11月!G81</f>
        <v>0</v>
      </c>
      <c r="Q31" s="196">
        <f>②③11月!H81</f>
        <v>0</v>
      </c>
      <c r="R31" s="196">
        <f>②③11月!I81</f>
        <v>0</v>
      </c>
      <c r="S31" s="196">
        <f>②③11月!J81</f>
        <v>0</v>
      </c>
      <c r="T31" s="196">
        <f>②③11月!K81</f>
        <v>0</v>
      </c>
      <c r="U31" s="196">
        <f>②③11月!L81</f>
        <v>0</v>
      </c>
      <c r="V31" s="196">
        <f>②③11月!M81</f>
        <v>0</v>
      </c>
      <c r="W31" s="196">
        <f>②③11月!N81</f>
        <v>0</v>
      </c>
      <c r="X31" s="196">
        <f>②③11月!G82</f>
        <v>0</v>
      </c>
      <c r="Y31" s="196">
        <f>②③11月!H82</f>
        <v>0</v>
      </c>
      <c r="Z31" s="196">
        <f>②③11月!I82</f>
        <v>0</v>
      </c>
      <c r="AA31" s="196">
        <f>②③11月!J82</f>
        <v>0</v>
      </c>
      <c r="AB31" s="196">
        <f>②③11月!K82</f>
        <v>0</v>
      </c>
      <c r="AC31" s="196">
        <f>②③11月!L82</f>
        <v>0</v>
      </c>
      <c r="AD31" s="196">
        <f>②③11月!M82</f>
        <v>0</v>
      </c>
      <c r="AE31" s="196">
        <f>②③11月!N82</f>
        <v>0</v>
      </c>
      <c r="AG31" s="157" t="s">
        <v>207</v>
      </c>
      <c r="AH31" s="1">
        <f>月初児童数!V15</f>
        <v>0</v>
      </c>
      <c r="AI31" s="1">
        <f>月初児童数!W15</f>
        <v>0</v>
      </c>
      <c r="AJ31" s="1">
        <f>月初児童数!X15</f>
        <v>0</v>
      </c>
      <c r="AK31" s="1">
        <f>月初児童数!Y15</f>
        <v>0</v>
      </c>
      <c r="AL31" s="1">
        <f>月初児童数!AA15</f>
        <v>0</v>
      </c>
      <c r="AM31" s="1">
        <f>月初児童数!AB15</f>
        <v>0</v>
      </c>
      <c r="AN31" s="1">
        <f>月初児童数!AC15</f>
        <v>0</v>
      </c>
      <c r="AO31" s="1">
        <f>月初児童数!AD15</f>
        <v>0</v>
      </c>
      <c r="AQ31" s="203">
        <f t="shared" si="47"/>
        <v>0</v>
      </c>
      <c r="AR31" s="203">
        <f t="shared" si="32"/>
        <v>0</v>
      </c>
      <c r="AS31" s="203">
        <f t="shared" si="33"/>
        <v>0</v>
      </c>
      <c r="AT31" s="203">
        <f t="shared" si="34"/>
        <v>0</v>
      </c>
      <c r="AU31" s="203">
        <f t="shared" si="35"/>
        <v>0</v>
      </c>
      <c r="AV31" s="203">
        <f t="shared" si="36"/>
        <v>0</v>
      </c>
      <c r="AW31" s="203">
        <f t="shared" si="37"/>
        <v>0</v>
      </c>
      <c r="AX31" s="203">
        <f t="shared" si="38"/>
        <v>0</v>
      </c>
      <c r="AZ31" s="203">
        <f t="shared" si="39"/>
        <v>0</v>
      </c>
      <c r="BA31" s="203">
        <f t="shared" si="40"/>
        <v>0</v>
      </c>
      <c r="BB31" s="203">
        <f t="shared" si="41"/>
        <v>0</v>
      </c>
      <c r="BC31" s="203">
        <f t="shared" si="42"/>
        <v>0</v>
      </c>
      <c r="BD31" s="203">
        <f t="shared" si="43"/>
        <v>0</v>
      </c>
      <c r="BE31" s="203">
        <f t="shared" si="44"/>
        <v>0</v>
      </c>
      <c r="BF31" s="203">
        <f t="shared" si="45"/>
        <v>0</v>
      </c>
      <c r="BG31" s="203">
        <f t="shared" si="46"/>
        <v>0</v>
      </c>
    </row>
    <row r="32" spans="2:59" ht="18">
      <c r="B32" s="243" t="s">
        <v>112</v>
      </c>
      <c r="C32" s="20" t="s">
        <v>464</v>
      </c>
      <c r="D32" s="20" t="s">
        <v>124</v>
      </c>
      <c r="E32" s="251">
        <v>0.48</v>
      </c>
      <c r="H32" s="2"/>
      <c r="N32" s="157" t="s">
        <v>208</v>
      </c>
      <c r="O32" s="199" t="str">
        <f>$L$21</f>
        <v/>
      </c>
      <c r="P32" s="196">
        <f>②③12月!G81</f>
        <v>0</v>
      </c>
      <c r="Q32" s="196">
        <f>②③12月!H81</f>
        <v>0</v>
      </c>
      <c r="R32" s="196">
        <f>②③12月!I81</f>
        <v>0</v>
      </c>
      <c r="S32" s="196">
        <f>②③12月!J81</f>
        <v>0</v>
      </c>
      <c r="T32" s="196">
        <f>②③12月!K81</f>
        <v>0</v>
      </c>
      <c r="U32" s="196">
        <f>②③12月!L81</f>
        <v>0</v>
      </c>
      <c r="V32" s="196">
        <f>②③12月!M81</f>
        <v>0</v>
      </c>
      <c r="W32" s="196">
        <f>②③12月!N81</f>
        <v>0</v>
      </c>
      <c r="X32" s="196">
        <f>②③12月!G82</f>
        <v>0</v>
      </c>
      <c r="Y32" s="196">
        <f>②③12月!H82</f>
        <v>0</v>
      </c>
      <c r="Z32" s="196">
        <f>②③12月!I82</f>
        <v>0</v>
      </c>
      <c r="AA32" s="196">
        <f>②③12月!J82</f>
        <v>0</v>
      </c>
      <c r="AB32" s="196">
        <f>②③12月!K82</f>
        <v>0</v>
      </c>
      <c r="AC32" s="196">
        <f>②③12月!L82</f>
        <v>0</v>
      </c>
      <c r="AD32" s="196">
        <f>②③12月!M82</f>
        <v>0</v>
      </c>
      <c r="AE32" s="196">
        <f>②③12月!N82</f>
        <v>0</v>
      </c>
      <c r="AG32" s="157" t="s">
        <v>208</v>
      </c>
      <c r="AH32" s="1">
        <f>月初児童数!V16</f>
        <v>0</v>
      </c>
      <c r="AI32" s="1">
        <f>月初児童数!W16</f>
        <v>0</v>
      </c>
      <c r="AJ32" s="1">
        <f>月初児童数!X16</f>
        <v>0</v>
      </c>
      <c r="AK32" s="1">
        <f>月初児童数!Y16</f>
        <v>0</v>
      </c>
      <c r="AL32" s="1">
        <f>月初児童数!AA16</f>
        <v>0</v>
      </c>
      <c r="AM32" s="1">
        <f>月初児童数!AB16</f>
        <v>0</v>
      </c>
      <c r="AN32" s="1">
        <f>月初児童数!AC16</f>
        <v>0</v>
      </c>
      <c r="AO32" s="1">
        <f>月初児童数!AD16</f>
        <v>0</v>
      </c>
      <c r="AQ32" s="203">
        <f t="shared" si="47"/>
        <v>0</v>
      </c>
      <c r="AR32" s="203">
        <f t="shared" si="32"/>
        <v>0</v>
      </c>
      <c r="AS32" s="203">
        <f t="shared" si="33"/>
        <v>0</v>
      </c>
      <c r="AT32" s="203">
        <f t="shared" si="34"/>
        <v>0</v>
      </c>
      <c r="AU32" s="203">
        <f t="shared" si="35"/>
        <v>0</v>
      </c>
      <c r="AV32" s="203">
        <f t="shared" si="36"/>
        <v>0</v>
      </c>
      <c r="AW32" s="203">
        <f t="shared" si="37"/>
        <v>0</v>
      </c>
      <c r="AX32" s="203">
        <f t="shared" si="38"/>
        <v>0</v>
      </c>
      <c r="AZ32" s="203">
        <f t="shared" si="39"/>
        <v>0</v>
      </c>
      <c r="BA32" s="203">
        <f t="shared" si="40"/>
        <v>0</v>
      </c>
      <c r="BB32" s="203">
        <f t="shared" si="41"/>
        <v>0</v>
      </c>
      <c r="BC32" s="203">
        <f t="shared" si="42"/>
        <v>0</v>
      </c>
      <c r="BD32" s="203">
        <f t="shared" si="43"/>
        <v>0</v>
      </c>
      <c r="BE32" s="203">
        <f t="shared" si="44"/>
        <v>0</v>
      </c>
      <c r="BF32" s="203">
        <f t="shared" si="45"/>
        <v>0</v>
      </c>
      <c r="BG32" s="203">
        <f t="shared" si="46"/>
        <v>0</v>
      </c>
    </row>
    <row r="33" spans="2:59" ht="18">
      <c r="B33" s="243" t="s">
        <v>112</v>
      </c>
      <c r="C33" s="20" t="s">
        <v>464</v>
      </c>
      <c r="D33" s="20" t="s">
        <v>125</v>
      </c>
      <c r="E33" s="251">
        <v>0.47</v>
      </c>
      <c r="H33" s="2"/>
      <c r="N33" s="157" t="s">
        <v>26</v>
      </c>
      <c r="O33" s="199" t="str">
        <f>$L$23</f>
        <v/>
      </c>
      <c r="P33" s="196">
        <f>②③１月!G81</f>
        <v>0</v>
      </c>
      <c r="Q33" s="196">
        <f>②③１月!H81</f>
        <v>0</v>
      </c>
      <c r="R33" s="196">
        <f>②③１月!I81</f>
        <v>0</v>
      </c>
      <c r="S33" s="196">
        <f>②③１月!J81</f>
        <v>0</v>
      </c>
      <c r="T33" s="196">
        <f>②③１月!K81</f>
        <v>0</v>
      </c>
      <c r="U33" s="196">
        <f>②③１月!L81</f>
        <v>0</v>
      </c>
      <c r="V33" s="196">
        <f>②③１月!M81</f>
        <v>0</v>
      </c>
      <c r="W33" s="196">
        <f>②③１月!N81</f>
        <v>0</v>
      </c>
      <c r="X33" s="196">
        <f>②③１月!G82</f>
        <v>0</v>
      </c>
      <c r="Y33" s="196">
        <f>②③１月!H82</f>
        <v>0</v>
      </c>
      <c r="Z33" s="196">
        <f>②③１月!I82</f>
        <v>0</v>
      </c>
      <c r="AA33" s="196">
        <f>②③１月!J82</f>
        <v>0</v>
      </c>
      <c r="AB33" s="196">
        <f>②③１月!K82</f>
        <v>0</v>
      </c>
      <c r="AC33" s="196">
        <f>②③１月!L82</f>
        <v>0</v>
      </c>
      <c r="AD33" s="196">
        <f>②③１月!M82</f>
        <v>0</v>
      </c>
      <c r="AE33" s="196">
        <f>②③１月!N82</f>
        <v>0</v>
      </c>
      <c r="AG33" s="157" t="s">
        <v>26</v>
      </c>
      <c r="AH33" s="1">
        <f>月初児童数!V17</f>
        <v>0</v>
      </c>
      <c r="AI33" s="1">
        <f>月初児童数!W17</f>
        <v>0</v>
      </c>
      <c r="AJ33" s="1">
        <f>月初児童数!X17</f>
        <v>0</v>
      </c>
      <c r="AK33" s="1">
        <f>月初児童数!Y17</f>
        <v>0</v>
      </c>
      <c r="AL33" s="1">
        <f>月初児童数!AA17</f>
        <v>0</v>
      </c>
      <c r="AM33" s="1">
        <f>月初児童数!AB17</f>
        <v>0</v>
      </c>
      <c r="AN33" s="1">
        <f>月初児童数!AC17</f>
        <v>0</v>
      </c>
      <c r="AO33" s="1">
        <f>月初児童数!AD17</f>
        <v>0</v>
      </c>
      <c r="AQ33" s="203">
        <f t="shared" si="47"/>
        <v>0</v>
      </c>
      <c r="AR33" s="203">
        <f t="shared" si="32"/>
        <v>0</v>
      </c>
      <c r="AS33" s="203">
        <f t="shared" si="33"/>
        <v>0</v>
      </c>
      <c r="AT33" s="203">
        <f t="shared" si="34"/>
        <v>0</v>
      </c>
      <c r="AU33" s="203">
        <f t="shared" si="35"/>
        <v>0</v>
      </c>
      <c r="AV33" s="203">
        <f t="shared" si="36"/>
        <v>0</v>
      </c>
      <c r="AW33" s="203">
        <f t="shared" si="37"/>
        <v>0</v>
      </c>
      <c r="AX33" s="203">
        <f t="shared" si="38"/>
        <v>0</v>
      </c>
      <c r="AZ33" s="203">
        <f t="shared" si="39"/>
        <v>0</v>
      </c>
      <c r="BA33" s="203">
        <f t="shared" si="40"/>
        <v>0</v>
      </c>
      <c r="BB33" s="203">
        <f t="shared" si="41"/>
        <v>0</v>
      </c>
      <c r="BC33" s="203">
        <f t="shared" si="42"/>
        <v>0</v>
      </c>
      <c r="BD33" s="203">
        <f t="shared" si="43"/>
        <v>0</v>
      </c>
      <c r="BE33" s="203">
        <f t="shared" si="44"/>
        <v>0</v>
      </c>
      <c r="BF33" s="203">
        <f t="shared" si="45"/>
        <v>0</v>
      </c>
      <c r="BG33" s="203">
        <f t="shared" si="46"/>
        <v>0</v>
      </c>
    </row>
    <row r="34" spans="2:59" ht="18">
      <c r="B34" s="243" t="s">
        <v>112</v>
      </c>
      <c r="C34" s="20" t="s">
        <v>464</v>
      </c>
      <c r="D34" s="20" t="s">
        <v>126</v>
      </c>
      <c r="E34" s="251">
        <v>0.46</v>
      </c>
      <c r="H34" s="2"/>
      <c r="N34" s="157" t="s">
        <v>27</v>
      </c>
      <c r="O34" s="199" t="str">
        <f>$L$25</f>
        <v/>
      </c>
      <c r="P34" s="196">
        <f>②③２月!G81</f>
        <v>0</v>
      </c>
      <c r="Q34" s="196">
        <f>②③２月!H81</f>
        <v>0</v>
      </c>
      <c r="R34" s="196">
        <f>②③２月!I81</f>
        <v>0</v>
      </c>
      <c r="S34" s="196">
        <f>②③２月!J81</f>
        <v>0</v>
      </c>
      <c r="T34" s="196">
        <f>②③２月!K81</f>
        <v>0</v>
      </c>
      <c r="U34" s="196">
        <f>②③２月!L81</f>
        <v>0</v>
      </c>
      <c r="V34" s="196">
        <f>②③２月!M81</f>
        <v>0</v>
      </c>
      <c r="W34" s="196">
        <f>②③２月!N81</f>
        <v>0</v>
      </c>
      <c r="X34" s="196">
        <f>②③２月!G82</f>
        <v>0</v>
      </c>
      <c r="Y34" s="196">
        <f>②③２月!H82</f>
        <v>0</v>
      </c>
      <c r="Z34" s="196">
        <f>②③２月!I82</f>
        <v>0</v>
      </c>
      <c r="AA34" s="196">
        <f>②③２月!J82</f>
        <v>0</v>
      </c>
      <c r="AB34" s="196">
        <f>②③２月!K82</f>
        <v>0</v>
      </c>
      <c r="AC34" s="196">
        <f>②③２月!L82</f>
        <v>0</v>
      </c>
      <c r="AD34" s="196">
        <f>②③２月!M82</f>
        <v>0</v>
      </c>
      <c r="AE34" s="196">
        <f>②③２月!N82</f>
        <v>0</v>
      </c>
      <c r="AG34" s="157" t="s">
        <v>27</v>
      </c>
      <c r="AH34" s="1">
        <f>月初児童数!V18</f>
        <v>0</v>
      </c>
      <c r="AI34" s="1">
        <f>月初児童数!W18</f>
        <v>0</v>
      </c>
      <c r="AJ34" s="1">
        <f>月初児童数!X18</f>
        <v>0</v>
      </c>
      <c r="AK34" s="1">
        <f>月初児童数!Y18</f>
        <v>0</v>
      </c>
      <c r="AL34" s="1">
        <f>月初児童数!AA18</f>
        <v>0</v>
      </c>
      <c r="AM34" s="1">
        <f>月初児童数!AB18</f>
        <v>0</v>
      </c>
      <c r="AN34" s="1">
        <f>月初児童数!AC18</f>
        <v>0</v>
      </c>
      <c r="AO34" s="1">
        <f>月初児童数!AD18</f>
        <v>0</v>
      </c>
      <c r="AQ34" s="203">
        <f t="shared" si="47"/>
        <v>0</v>
      </c>
      <c r="AR34" s="203">
        <f t="shared" si="32"/>
        <v>0</v>
      </c>
      <c r="AS34" s="203">
        <f t="shared" si="33"/>
        <v>0</v>
      </c>
      <c r="AT34" s="203">
        <f t="shared" si="34"/>
        <v>0</v>
      </c>
      <c r="AU34" s="203">
        <f t="shared" si="35"/>
        <v>0</v>
      </c>
      <c r="AV34" s="203">
        <f t="shared" si="36"/>
        <v>0</v>
      </c>
      <c r="AW34" s="203">
        <f t="shared" si="37"/>
        <v>0</v>
      </c>
      <c r="AX34" s="203">
        <f t="shared" si="38"/>
        <v>0</v>
      </c>
      <c r="AZ34" s="203">
        <f t="shared" si="39"/>
        <v>0</v>
      </c>
      <c r="BA34" s="203">
        <f t="shared" si="40"/>
        <v>0</v>
      </c>
      <c r="BB34" s="203">
        <f t="shared" si="41"/>
        <v>0</v>
      </c>
      <c r="BC34" s="203">
        <f t="shared" si="42"/>
        <v>0</v>
      </c>
      <c r="BD34" s="203">
        <f t="shared" si="43"/>
        <v>0</v>
      </c>
      <c r="BE34" s="203">
        <f t="shared" si="44"/>
        <v>0</v>
      </c>
      <c r="BF34" s="203">
        <f t="shared" si="45"/>
        <v>0</v>
      </c>
      <c r="BG34" s="203">
        <f t="shared" si="46"/>
        <v>0</v>
      </c>
    </row>
    <row r="35" spans="2:59" ht="18">
      <c r="B35" s="243" t="s">
        <v>112</v>
      </c>
      <c r="C35" s="20" t="s">
        <v>464</v>
      </c>
      <c r="D35" s="20" t="s">
        <v>127</v>
      </c>
      <c r="E35" s="251">
        <v>0.45</v>
      </c>
      <c r="H35" s="2"/>
      <c r="N35" s="157" t="s">
        <v>28</v>
      </c>
      <c r="O35" s="199" t="str">
        <f>$L$27</f>
        <v/>
      </c>
      <c r="P35" s="196">
        <f>②③３月!G81</f>
        <v>0</v>
      </c>
      <c r="Q35" s="196">
        <f>②③３月!H81</f>
        <v>0</v>
      </c>
      <c r="R35" s="196">
        <f>②③３月!I81</f>
        <v>0</v>
      </c>
      <c r="S35" s="196">
        <f>②③３月!J81</f>
        <v>0</v>
      </c>
      <c r="T35" s="196">
        <f>②③３月!K81</f>
        <v>0</v>
      </c>
      <c r="U35" s="196">
        <f>②③３月!L81</f>
        <v>0</v>
      </c>
      <c r="V35" s="196">
        <f>②③３月!M81</f>
        <v>0</v>
      </c>
      <c r="W35" s="196">
        <f>②③３月!N81</f>
        <v>0</v>
      </c>
      <c r="X35" s="196">
        <f>②③３月!G82</f>
        <v>0</v>
      </c>
      <c r="Y35" s="196">
        <f>②③３月!H82</f>
        <v>0</v>
      </c>
      <c r="Z35" s="196">
        <f>②③３月!I82</f>
        <v>0</v>
      </c>
      <c r="AA35" s="196">
        <f>②③３月!J82</f>
        <v>0</v>
      </c>
      <c r="AB35" s="196">
        <f>②③３月!K82</f>
        <v>0</v>
      </c>
      <c r="AC35" s="196">
        <f>②③３月!L82</f>
        <v>0</v>
      </c>
      <c r="AD35" s="196">
        <f>②③３月!M82</f>
        <v>0</v>
      </c>
      <c r="AE35" s="196">
        <f>②③３月!N82</f>
        <v>0</v>
      </c>
      <c r="AG35" s="157" t="s">
        <v>28</v>
      </c>
      <c r="AH35" s="1">
        <f>月初児童数!V19</f>
        <v>0</v>
      </c>
      <c r="AI35" s="1">
        <f>月初児童数!W19</f>
        <v>0</v>
      </c>
      <c r="AJ35" s="1">
        <f>月初児童数!X19</f>
        <v>0</v>
      </c>
      <c r="AK35" s="1">
        <f>月初児童数!Y19</f>
        <v>0</v>
      </c>
      <c r="AL35" s="1">
        <f>月初児童数!AA19</f>
        <v>0</v>
      </c>
      <c r="AM35" s="1">
        <f>月初児童数!AB19</f>
        <v>0</v>
      </c>
      <c r="AN35" s="1">
        <f>月初児童数!AC19</f>
        <v>0</v>
      </c>
      <c r="AO35" s="1">
        <f>月初児童数!AD19</f>
        <v>0</v>
      </c>
      <c r="AQ35" s="203">
        <f t="shared" si="47"/>
        <v>0</v>
      </c>
      <c r="AR35" s="203">
        <f t="shared" si="32"/>
        <v>0</v>
      </c>
      <c r="AS35" s="203">
        <f t="shared" si="33"/>
        <v>0</v>
      </c>
      <c r="AT35" s="203">
        <f t="shared" si="34"/>
        <v>0</v>
      </c>
      <c r="AU35" s="203">
        <f t="shared" si="35"/>
        <v>0</v>
      </c>
      <c r="AV35" s="203">
        <f t="shared" si="36"/>
        <v>0</v>
      </c>
      <c r="AW35" s="203">
        <f t="shared" si="37"/>
        <v>0</v>
      </c>
      <c r="AX35" s="203">
        <f>IFERROR(W35*AO35,0)</f>
        <v>0</v>
      </c>
      <c r="AZ35" s="203">
        <f t="shared" si="39"/>
        <v>0</v>
      </c>
      <c r="BA35" s="203">
        <f t="shared" si="40"/>
        <v>0</v>
      </c>
      <c r="BB35" s="203">
        <f t="shared" si="41"/>
        <v>0</v>
      </c>
      <c r="BC35" s="203">
        <f t="shared" si="42"/>
        <v>0</v>
      </c>
      <c r="BD35" s="203">
        <f t="shared" si="43"/>
        <v>0</v>
      </c>
      <c r="BE35" s="203">
        <f t="shared" si="44"/>
        <v>0</v>
      </c>
      <c r="BF35" s="203">
        <f t="shared" si="45"/>
        <v>0</v>
      </c>
      <c r="BG35" s="203">
        <f t="shared" si="46"/>
        <v>0</v>
      </c>
    </row>
    <row r="36" spans="2:59" ht="18">
      <c r="B36" s="243" t="s">
        <v>112</v>
      </c>
      <c r="C36" s="20" t="s">
        <v>464</v>
      </c>
      <c r="D36" s="20" t="s">
        <v>128</v>
      </c>
      <c r="E36" s="251">
        <v>0.44</v>
      </c>
      <c r="H36" s="2"/>
      <c r="AG36" s="157" t="s">
        <v>398</v>
      </c>
      <c r="AH36" s="1">
        <f>SUM(AH24:AH35)</f>
        <v>0</v>
      </c>
      <c r="AI36" s="1">
        <f t="shared" ref="AI36:AO36" si="48">SUM(AI24:AI35)</f>
        <v>0</v>
      </c>
      <c r="AJ36" s="1">
        <f t="shared" si="48"/>
        <v>0</v>
      </c>
      <c r="AK36" s="1">
        <f t="shared" si="48"/>
        <v>0</v>
      </c>
      <c r="AL36" s="1">
        <f t="shared" si="48"/>
        <v>0</v>
      </c>
      <c r="AM36" s="1">
        <f t="shared" si="48"/>
        <v>0</v>
      </c>
      <c r="AN36" s="1">
        <f t="shared" si="48"/>
        <v>0</v>
      </c>
      <c r="AO36" s="1">
        <f t="shared" si="48"/>
        <v>0</v>
      </c>
      <c r="AQ36" s="203">
        <f>IFERROR(SUM(AQ24:AQ35),0)</f>
        <v>0</v>
      </c>
      <c r="AR36" s="203">
        <f t="shared" ref="AR36" si="49">IFERROR(SUM(AR24:AR35),0)</f>
        <v>0</v>
      </c>
      <c r="AS36" s="203">
        <f t="shared" ref="AS36" si="50">IFERROR(SUM(AS24:AS35),0)</f>
        <v>0</v>
      </c>
      <c r="AT36" s="203">
        <f t="shared" ref="AT36" si="51">IFERROR(SUM(AT24:AT35),0)</f>
        <v>0</v>
      </c>
      <c r="AU36" s="203">
        <f t="shared" ref="AU36" si="52">IFERROR(SUM(AU24:AU35),0)</f>
        <v>0</v>
      </c>
      <c r="AV36" s="203">
        <f t="shared" ref="AV36" si="53">IFERROR(SUM(AV24:AV35),0)</f>
        <v>0</v>
      </c>
      <c r="AW36" s="203">
        <f t="shared" ref="AW36" si="54">IFERROR(SUM(AW24:AW35),0)</f>
        <v>0</v>
      </c>
      <c r="AX36" s="203">
        <f t="shared" ref="AX36" si="55">IFERROR(SUM(AX24:AX35),0)</f>
        <v>0</v>
      </c>
      <c r="AZ36" s="203">
        <f>IFERROR(SUM(AZ24:AZ35),0)</f>
        <v>0</v>
      </c>
      <c r="BA36" s="203">
        <f t="shared" ref="BA36" si="56">IFERROR(SUM(BA24:BA35),0)</f>
        <v>0</v>
      </c>
      <c r="BB36" s="203">
        <f t="shared" ref="BB36" si="57">IFERROR(SUM(BB24:BB35),0)</f>
        <v>0</v>
      </c>
      <c r="BC36" s="203">
        <f t="shared" ref="BC36" si="58">IFERROR(SUM(BC24:BC35),0)</f>
        <v>0</v>
      </c>
      <c r="BD36" s="203">
        <f t="shared" ref="BD36" si="59">IFERROR(SUM(BD24:BD35),0)</f>
        <v>0</v>
      </c>
      <c r="BE36" s="203">
        <f t="shared" ref="BE36" si="60">IFERROR(SUM(BE24:BE35),0)</f>
        <v>0</v>
      </c>
      <c r="BF36" s="203">
        <f t="shared" ref="BF36" si="61">IFERROR(SUM(BF24:BF35),0)</f>
        <v>0</v>
      </c>
      <c r="BG36" s="203">
        <f t="shared" ref="BG36" si="62">IFERROR(SUM(BG24:BG35),0)</f>
        <v>0</v>
      </c>
    </row>
    <row r="37" spans="2:59">
      <c r="B37" s="243" t="s">
        <v>112</v>
      </c>
      <c r="C37" s="20" t="s">
        <v>464</v>
      </c>
      <c r="D37" s="20" t="s">
        <v>129</v>
      </c>
      <c r="E37" s="251">
        <v>0.44</v>
      </c>
      <c r="H37" s="2"/>
    </row>
    <row r="38" spans="2:59">
      <c r="B38" s="243" t="s">
        <v>112</v>
      </c>
      <c r="C38" s="20" t="s">
        <v>464</v>
      </c>
      <c r="D38" s="20" t="s">
        <v>130</v>
      </c>
      <c r="E38" s="251">
        <v>0.43</v>
      </c>
      <c r="H38" s="2"/>
      <c r="BD38" s="587" t="s">
        <v>419</v>
      </c>
      <c r="BE38" s="588"/>
      <c r="BF38" s="593">
        <f>SUM(AQ19:AX19)+SUM(AQ36:AX36)</f>
        <v>0</v>
      </c>
      <c r="BG38" s="594"/>
    </row>
    <row r="39" spans="2:59">
      <c r="B39" s="243" t="s">
        <v>112</v>
      </c>
      <c r="C39" s="20" t="s">
        <v>464</v>
      </c>
      <c r="D39" s="20" t="s">
        <v>131</v>
      </c>
      <c r="E39" s="251">
        <v>0.43</v>
      </c>
      <c r="H39" s="2"/>
      <c r="BD39" s="587" t="s">
        <v>420</v>
      </c>
      <c r="BE39" s="588"/>
      <c r="BF39" s="593">
        <f>SUM(AZ19:BG19)+SUM(AZ36:BG36)</f>
        <v>0</v>
      </c>
      <c r="BG39" s="594"/>
    </row>
    <row r="40" spans="2:59">
      <c r="B40" s="243" t="s">
        <v>112</v>
      </c>
      <c r="C40" s="20" t="s">
        <v>464</v>
      </c>
      <c r="D40" s="29" t="s">
        <v>345</v>
      </c>
      <c r="E40" s="251">
        <v>0.42</v>
      </c>
      <c r="H40" s="2"/>
    </row>
    <row r="41" spans="2:59">
      <c r="B41" s="243" t="s">
        <v>112</v>
      </c>
      <c r="C41" s="20" t="s">
        <v>141</v>
      </c>
      <c r="D41" s="20" t="s">
        <v>535</v>
      </c>
      <c r="E41" s="251">
        <v>1</v>
      </c>
      <c r="H41" s="2"/>
    </row>
    <row r="42" spans="2:59">
      <c r="B42" s="243" t="s">
        <v>112</v>
      </c>
      <c r="C42" s="20" t="s">
        <v>141</v>
      </c>
      <c r="D42" s="20" t="s">
        <v>464</v>
      </c>
      <c r="E42" s="251">
        <v>1</v>
      </c>
      <c r="H42" s="2"/>
    </row>
    <row r="43" spans="2:59">
      <c r="B43" s="243" t="s">
        <v>112</v>
      </c>
      <c r="C43" s="20" t="s">
        <v>141</v>
      </c>
      <c r="D43" s="20" t="s">
        <v>141</v>
      </c>
      <c r="E43" s="251">
        <v>1</v>
      </c>
      <c r="H43" s="2"/>
    </row>
    <row r="44" spans="2:59">
      <c r="B44" s="243" t="s">
        <v>112</v>
      </c>
      <c r="C44" s="20" t="s">
        <v>141</v>
      </c>
      <c r="D44" s="20" t="s">
        <v>142</v>
      </c>
      <c r="E44" s="251">
        <v>0.87</v>
      </c>
      <c r="H44" s="2"/>
    </row>
    <row r="45" spans="2:59">
      <c r="B45" s="243" t="s">
        <v>112</v>
      </c>
      <c r="C45" s="20" t="s">
        <v>141</v>
      </c>
      <c r="D45" s="20" t="s">
        <v>143</v>
      </c>
      <c r="E45" s="251">
        <v>0.84</v>
      </c>
      <c r="H45" s="2"/>
    </row>
    <row r="46" spans="2:59">
      <c r="B46" s="243" t="s">
        <v>112</v>
      </c>
      <c r="C46" s="20" t="s">
        <v>141</v>
      </c>
      <c r="D46" s="20" t="s">
        <v>119</v>
      </c>
      <c r="E46" s="251">
        <v>0.77</v>
      </c>
      <c r="H46" s="2"/>
    </row>
    <row r="47" spans="2:59">
      <c r="B47" s="243" t="s">
        <v>112</v>
      </c>
      <c r="C47" s="20" t="s">
        <v>141</v>
      </c>
      <c r="D47" s="20" t="s">
        <v>121</v>
      </c>
      <c r="E47" s="251">
        <v>0.72</v>
      </c>
      <c r="H47" s="2"/>
    </row>
    <row r="48" spans="2:59">
      <c r="B48" s="243" t="s">
        <v>112</v>
      </c>
      <c r="C48" s="20" t="s">
        <v>141</v>
      </c>
      <c r="D48" s="20" t="s">
        <v>122</v>
      </c>
      <c r="E48" s="251">
        <v>0.69</v>
      </c>
      <c r="H48" s="2"/>
    </row>
    <row r="49" spans="2:8">
      <c r="B49" s="243" t="s">
        <v>112</v>
      </c>
      <c r="C49" s="20" t="s">
        <v>141</v>
      </c>
      <c r="D49" s="20" t="s">
        <v>123</v>
      </c>
      <c r="E49" s="251">
        <v>0.66</v>
      </c>
      <c r="H49" s="2"/>
    </row>
    <row r="50" spans="2:8">
      <c r="B50" s="243" t="s">
        <v>112</v>
      </c>
      <c r="C50" s="20" t="s">
        <v>141</v>
      </c>
      <c r="D50" s="20" t="s">
        <v>124</v>
      </c>
      <c r="E50" s="251">
        <v>0.61</v>
      </c>
      <c r="H50" s="2"/>
    </row>
    <row r="51" spans="2:8">
      <c r="B51" s="243" t="s">
        <v>112</v>
      </c>
      <c r="C51" s="20" t="s">
        <v>141</v>
      </c>
      <c r="D51" s="20" t="s">
        <v>125</v>
      </c>
      <c r="E51" s="251">
        <v>0.59</v>
      </c>
      <c r="H51" s="2"/>
    </row>
    <row r="52" spans="2:8">
      <c r="B52" s="243" t="s">
        <v>112</v>
      </c>
      <c r="C52" s="20" t="s">
        <v>141</v>
      </c>
      <c r="D52" s="20" t="s">
        <v>126</v>
      </c>
      <c r="E52" s="251">
        <v>0.57999999999999996</v>
      </c>
      <c r="H52" s="2"/>
    </row>
    <row r="53" spans="2:8">
      <c r="B53" s="243" t="s">
        <v>112</v>
      </c>
      <c r="C53" s="20" t="s">
        <v>141</v>
      </c>
      <c r="D53" s="20" t="s">
        <v>127</v>
      </c>
      <c r="E53" s="251">
        <v>0.56999999999999995</v>
      </c>
      <c r="H53" s="2"/>
    </row>
    <row r="54" spans="2:8">
      <c r="B54" s="243" t="s">
        <v>112</v>
      </c>
      <c r="C54" s="20" t="s">
        <v>141</v>
      </c>
      <c r="D54" s="20" t="s">
        <v>128</v>
      </c>
      <c r="E54" s="251">
        <v>0.56000000000000005</v>
      </c>
      <c r="H54" s="2"/>
    </row>
    <row r="55" spans="2:8">
      <c r="B55" s="243" t="s">
        <v>112</v>
      </c>
      <c r="C55" s="20" t="s">
        <v>141</v>
      </c>
      <c r="D55" s="20" t="s">
        <v>129</v>
      </c>
      <c r="E55" s="251">
        <v>0.55000000000000004</v>
      </c>
      <c r="H55" s="2"/>
    </row>
    <row r="56" spans="2:8">
      <c r="B56" s="243" t="s">
        <v>112</v>
      </c>
      <c r="C56" s="20" t="s">
        <v>141</v>
      </c>
      <c r="D56" s="20" t="s">
        <v>130</v>
      </c>
      <c r="E56" s="251">
        <v>0.55000000000000004</v>
      </c>
      <c r="H56" s="2"/>
    </row>
    <row r="57" spans="2:8">
      <c r="B57" s="243" t="s">
        <v>112</v>
      </c>
      <c r="C57" s="20" t="s">
        <v>141</v>
      </c>
      <c r="D57" s="20" t="s">
        <v>131</v>
      </c>
      <c r="E57" s="251">
        <v>0.54</v>
      </c>
      <c r="H57" s="2"/>
    </row>
    <row r="58" spans="2:8">
      <c r="B58" s="243" t="s">
        <v>112</v>
      </c>
      <c r="C58" s="20" t="s">
        <v>141</v>
      </c>
      <c r="D58" s="29" t="s">
        <v>345</v>
      </c>
      <c r="E58" s="251">
        <v>0.54</v>
      </c>
      <c r="H58" s="2"/>
    </row>
    <row r="59" spans="2:8">
      <c r="B59" s="243" t="s">
        <v>112</v>
      </c>
      <c r="C59" s="20" t="s">
        <v>142</v>
      </c>
      <c r="D59" s="20" t="s">
        <v>535</v>
      </c>
      <c r="E59" s="251">
        <v>1</v>
      </c>
      <c r="H59" s="2"/>
    </row>
    <row r="60" spans="2:8">
      <c r="B60" s="243" t="s">
        <v>112</v>
      </c>
      <c r="C60" s="20" t="s">
        <v>142</v>
      </c>
      <c r="D60" s="20" t="s">
        <v>464</v>
      </c>
      <c r="E60" s="251">
        <v>1</v>
      </c>
      <c r="H60" s="2"/>
    </row>
    <row r="61" spans="2:8">
      <c r="B61" s="243" t="s">
        <v>112</v>
      </c>
      <c r="C61" s="20" t="s">
        <v>142</v>
      </c>
      <c r="D61" s="20" t="s">
        <v>141</v>
      </c>
      <c r="E61" s="251">
        <v>1</v>
      </c>
      <c r="H61" s="2"/>
    </row>
    <row r="62" spans="2:8">
      <c r="B62" s="243" t="s">
        <v>112</v>
      </c>
      <c r="C62" s="20" t="s">
        <v>142</v>
      </c>
      <c r="D62" s="20" t="s">
        <v>142</v>
      </c>
      <c r="E62" s="251">
        <v>1</v>
      </c>
      <c r="H62" s="2"/>
    </row>
    <row r="63" spans="2:8">
      <c r="B63" s="243" t="s">
        <v>112</v>
      </c>
      <c r="C63" s="20" t="s">
        <v>142</v>
      </c>
      <c r="D63" s="20" t="s">
        <v>143</v>
      </c>
      <c r="E63" s="251">
        <v>0.96</v>
      </c>
      <c r="H63" s="2"/>
    </row>
    <row r="64" spans="2:8">
      <c r="B64" s="243" t="s">
        <v>112</v>
      </c>
      <c r="C64" s="20" t="s">
        <v>142</v>
      </c>
      <c r="D64" s="20" t="s">
        <v>119</v>
      </c>
      <c r="E64" s="251">
        <v>0.88</v>
      </c>
      <c r="H64" s="2"/>
    </row>
    <row r="65" spans="2:8">
      <c r="B65" s="243" t="s">
        <v>112</v>
      </c>
      <c r="C65" s="20" t="s">
        <v>142</v>
      </c>
      <c r="D65" s="20" t="s">
        <v>121</v>
      </c>
      <c r="E65" s="251">
        <v>0.83</v>
      </c>
      <c r="H65" s="2"/>
    </row>
    <row r="66" spans="2:8">
      <c r="B66" s="243" t="s">
        <v>112</v>
      </c>
      <c r="C66" s="20" t="s">
        <v>142</v>
      </c>
      <c r="D66" s="20" t="s">
        <v>122</v>
      </c>
      <c r="E66" s="251">
        <v>0.79</v>
      </c>
      <c r="H66" s="2"/>
    </row>
    <row r="67" spans="2:8">
      <c r="B67" s="243" t="s">
        <v>112</v>
      </c>
      <c r="C67" s="20" t="s">
        <v>142</v>
      </c>
      <c r="D67" s="20" t="s">
        <v>123</v>
      </c>
      <c r="E67" s="251">
        <v>0.76</v>
      </c>
      <c r="H67" s="2"/>
    </row>
    <row r="68" spans="2:8">
      <c r="B68" s="243" t="s">
        <v>112</v>
      </c>
      <c r="C68" s="20" t="s">
        <v>142</v>
      </c>
      <c r="D68" s="20" t="s">
        <v>124</v>
      </c>
      <c r="E68" s="251">
        <v>0.7</v>
      </c>
      <c r="H68" s="2"/>
    </row>
    <row r="69" spans="2:8">
      <c r="B69" s="243" t="s">
        <v>112</v>
      </c>
      <c r="C69" s="20" t="s">
        <v>142</v>
      </c>
      <c r="D69" s="20" t="s">
        <v>125</v>
      </c>
      <c r="E69" s="251">
        <v>0.68</v>
      </c>
      <c r="H69" s="2"/>
    </row>
    <row r="70" spans="2:8">
      <c r="B70" s="243" t="s">
        <v>112</v>
      </c>
      <c r="C70" s="20" t="s">
        <v>142</v>
      </c>
      <c r="D70" s="20" t="s">
        <v>126</v>
      </c>
      <c r="E70" s="251">
        <v>0.67</v>
      </c>
      <c r="H70" s="2"/>
    </row>
    <row r="71" spans="2:8">
      <c r="B71" s="243" t="s">
        <v>112</v>
      </c>
      <c r="C71" s="20" t="s">
        <v>142</v>
      </c>
      <c r="D71" s="20" t="s">
        <v>127</v>
      </c>
      <c r="E71" s="251">
        <v>0.66</v>
      </c>
      <c r="H71" s="2"/>
    </row>
    <row r="72" spans="2:8">
      <c r="B72" s="243" t="s">
        <v>112</v>
      </c>
      <c r="C72" s="20" t="s">
        <v>142</v>
      </c>
      <c r="D72" s="20" t="s">
        <v>128</v>
      </c>
      <c r="E72" s="251">
        <v>0.64</v>
      </c>
      <c r="H72" s="2"/>
    </row>
    <row r="73" spans="2:8">
      <c r="B73" s="243" t="s">
        <v>112</v>
      </c>
      <c r="C73" s="20" t="s">
        <v>142</v>
      </c>
      <c r="D73" s="20" t="s">
        <v>129</v>
      </c>
      <c r="E73" s="251">
        <v>0.64</v>
      </c>
      <c r="H73" s="2"/>
    </row>
    <row r="74" spans="2:8">
      <c r="B74" s="243" t="s">
        <v>112</v>
      </c>
      <c r="C74" s="20" t="s">
        <v>142</v>
      </c>
      <c r="D74" s="20" t="s">
        <v>130</v>
      </c>
      <c r="E74" s="251">
        <v>0.63</v>
      </c>
      <c r="H74" s="2"/>
    </row>
    <row r="75" spans="2:8">
      <c r="B75" s="243" t="s">
        <v>112</v>
      </c>
      <c r="C75" s="20" t="s">
        <v>142</v>
      </c>
      <c r="D75" s="20" t="s">
        <v>131</v>
      </c>
      <c r="E75" s="251">
        <v>0.62</v>
      </c>
      <c r="H75" s="2"/>
    </row>
    <row r="76" spans="2:8">
      <c r="B76" s="243" t="s">
        <v>112</v>
      </c>
      <c r="C76" s="20" t="s">
        <v>142</v>
      </c>
      <c r="D76" s="29" t="s">
        <v>345</v>
      </c>
      <c r="E76" s="251">
        <v>0.62</v>
      </c>
      <c r="H76" s="2"/>
    </row>
    <row r="77" spans="2:8">
      <c r="B77" s="243" t="s">
        <v>112</v>
      </c>
      <c r="C77" s="20" t="s">
        <v>143</v>
      </c>
      <c r="D77" s="20" t="s">
        <v>535</v>
      </c>
      <c r="E77" s="251">
        <v>1</v>
      </c>
      <c r="H77" s="2"/>
    </row>
    <row r="78" spans="2:8">
      <c r="B78" s="243" t="s">
        <v>112</v>
      </c>
      <c r="C78" s="20" t="s">
        <v>143</v>
      </c>
      <c r="D78" s="20" t="s">
        <v>464</v>
      </c>
      <c r="E78" s="251">
        <v>1</v>
      </c>
      <c r="H78" s="2"/>
    </row>
    <row r="79" spans="2:8">
      <c r="B79" s="243" t="s">
        <v>112</v>
      </c>
      <c r="C79" s="20" t="s">
        <v>143</v>
      </c>
      <c r="D79" s="20" t="s">
        <v>141</v>
      </c>
      <c r="E79" s="251">
        <v>1</v>
      </c>
      <c r="H79" s="2"/>
    </row>
    <row r="80" spans="2:8">
      <c r="B80" s="243" t="s">
        <v>112</v>
      </c>
      <c r="C80" s="20" t="s">
        <v>143</v>
      </c>
      <c r="D80" s="20" t="s">
        <v>142</v>
      </c>
      <c r="E80" s="251">
        <v>1</v>
      </c>
      <c r="H80" s="2"/>
    </row>
    <row r="81" spans="2:8">
      <c r="B81" s="243" t="s">
        <v>112</v>
      </c>
      <c r="C81" s="20" t="s">
        <v>143</v>
      </c>
      <c r="D81" s="20" t="s">
        <v>143</v>
      </c>
      <c r="E81" s="251">
        <v>1</v>
      </c>
      <c r="H81" s="2"/>
    </row>
    <row r="82" spans="2:8">
      <c r="B82" s="243" t="s">
        <v>112</v>
      </c>
      <c r="C82" s="20" t="s">
        <v>143</v>
      </c>
      <c r="D82" s="20" t="s">
        <v>119</v>
      </c>
      <c r="E82" s="251">
        <v>0.92</v>
      </c>
      <c r="H82" s="2"/>
    </row>
    <row r="83" spans="2:8">
      <c r="B83" s="243" t="s">
        <v>112</v>
      </c>
      <c r="C83" s="20" t="s">
        <v>143</v>
      </c>
      <c r="D83" s="20" t="s">
        <v>121</v>
      </c>
      <c r="E83" s="251">
        <v>0.86</v>
      </c>
      <c r="H83" s="2"/>
    </row>
    <row r="84" spans="2:8">
      <c r="B84" s="243" t="s">
        <v>112</v>
      </c>
      <c r="C84" s="20" t="s">
        <v>143</v>
      </c>
      <c r="D84" s="20" t="s">
        <v>122</v>
      </c>
      <c r="E84" s="251">
        <v>0.82</v>
      </c>
      <c r="H84" s="2"/>
    </row>
    <row r="85" spans="2:8">
      <c r="B85" s="243" t="s">
        <v>112</v>
      </c>
      <c r="C85" s="20" t="s">
        <v>143</v>
      </c>
      <c r="D85" s="20" t="s">
        <v>123</v>
      </c>
      <c r="E85" s="251">
        <v>0.79</v>
      </c>
      <c r="H85" s="2"/>
    </row>
    <row r="86" spans="2:8">
      <c r="B86" s="243" t="s">
        <v>112</v>
      </c>
      <c r="C86" s="20" t="s">
        <v>143</v>
      </c>
      <c r="D86" s="20" t="s">
        <v>124</v>
      </c>
      <c r="E86" s="251">
        <v>0.73</v>
      </c>
      <c r="H86" s="2"/>
    </row>
    <row r="87" spans="2:8">
      <c r="B87" s="243" t="s">
        <v>112</v>
      </c>
      <c r="C87" s="20" t="s">
        <v>143</v>
      </c>
      <c r="D87" s="20" t="s">
        <v>125</v>
      </c>
      <c r="E87" s="251">
        <v>0.71</v>
      </c>
      <c r="H87" s="2"/>
    </row>
    <row r="88" spans="2:8">
      <c r="B88" s="243" t="s">
        <v>112</v>
      </c>
      <c r="C88" s="20" t="s">
        <v>143</v>
      </c>
      <c r="D88" s="20" t="s">
        <v>126</v>
      </c>
      <c r="E88" s="251">
        <v>0.7</v>
      </c>
      <c r="H88" s="2"/>
    </row>
    <row r="89" spans="2:8">
      <c r="B89" s="243" t="s">
        <v>112</v>
      </c>
      <c r="C89" s="20" t="s">
        <v>143</v>
      </c>
      <c r="D89" s="20" t="s">
        <v>127</v>
      </c>
      <c r="E89" s="251">
        <v>0.68</v>
      </c>
      <c r="H89" s="2"/>
    </row>
    <row r="90" spans="2:8">
      <c r="B90" s="243" t="s">
        <v>112</v>
      </c>
      <c r="C90" s="20" t="s">
        <v>143</v>
      </c>
      <c r="D90" s="20" t="s">
        <v>128</v>
      </c>
      <c r="E90" s="251">
        <v>0.67</v>
      </c>
      <c r="H90" s="2"/>
    </row>
    <row r="91" spans="2:8">
      <c r="B91" s="243" t="s">
        <v>112</v>
      </c>
      <c r="C91" s="20" t="s">
        <v>143</v>
      </c>
      <c r="D91" s="20" t="s">
        <v>129</v>
      </c>
      <c r="E91" s="251">
        <v>0.66</v>
      </c>
      <c r="H91" s="2"/>
    </row>
    <row r="92" spans="2:8">
      <c r="B92" s="243" t="s">
        <v>112</v>
      </c>
      <c r="C92" s="20" t="s">
        <v>143</v>
      </c>
      <c r="D92" s="20" t="s">
        <v>130</v>
      </c>
      <c r="E92" s="251">
        <v>0.66</v>
      </c>
      <c r="H92" s="2"/>
    </row>
    <row r="93" spans="2:8">
      <c r="B93" s="243" t="s">
        <v>112</v>
      </c>
      <c r="C93" s="20" t="s">
        <v>143</v>
      </c>
      <c r="D93" s="20" t="s">
        <v>131</v>
      </c>
      <c r="E93" s="251">
        <v>0.65</v>
      </c>
      <c r="H93" s="2"/>
    </row>
    <row r="94" spans="2:8">
      <c r="B94" s="243" t="s">
        <v>112</v>
      </c>
      <c r="C94" s="20" t="s">
        <v>143</v>
      </c>
      <c r="D94" s="29" t="s">
        <v>345</v>
      </c>
      <c r="E94" s="251">
        <v>0.64</v>
      </c>
      <c r="H94" s="2"/>
    </row>
    <row r="95" spans="2:8">
      <c r="B95" s="243" t="s">
        <v>112</v>
      </c>
      <c r="C95" s="20" t="s">
        <v>120</v>
      </c>
      <c r="D95" s="20" t="s">
        <v>535</v>
      </c>
      <c r="E95" s="251">
        <v>1</v>
      </c>
      <c r="H95" s="2"/>
    </row>
    <row r="96" spans="2:8">
      <c r="B96" s="243" t="s">
        <v>112</v>
      </c>
      <c r="C96" s="20" t="s">
        <v>120</v>
      </c>
      <c r="D96" s="20" t="s">
        <v>464</v>
      </c>
      <c r="E96" s="251">
        <v>1</v>
      </c>
      <c r="H96" s="2"/>
    </row>
    <row r="97" spans="2:8">
      <c r="B97" s="243" t="s">
        <v>112</v>
      </c>
      <c r="C97" s="20" t="s">
        <v>120</v>
      </c>
      <c r="D97" s="20" t="s">
        <v>141</v>
      </c>
      <c r="E97" s="251">
        <v>1</v>
      </c>
      <c r="H97" s="2"/>
    </row>
    <row r="98" spans="2:8">
      <c r="B98" s="243" t="s">
        <v>112</v>
      </c>
      <c r="C98" s="20" t="s">
        <v>120</v>
      </c>
      <c r="D98" s="20" t="s">
        <v>142</v>
      </c>
      <c r="E98" s="251">
        <v>1</v>
      </c>
      <c r="H98" s="2"/>
    </row>
    <row r="99" spans="2:8">
      <c r="B99" s="243" t="s">
        <v>112</v>
      </c>
      <c r="C99" s="20" t="s">
        <v>120</v>
      </c>
      <c r="D99" s="20" t="s">
        <v>143</v>
      </c>
      <c r="E99" s="251">
        <v>1</v>
      </c>
      <c r="H99" s="2"/>
    </row>
    <row r="100" spans="2:8">
      <c r="B100" s="243" t="s">
        <v>112</v>
      </c>
      <c r="C100" s="20" t="s">
        <v>120</v>
      </c>
      <c r="D100" s="20" t="s">
        <v>119</v>
      </c>
      <c r="E100" s="251">
        <v>1</v>
      </c>
      <c r="H100" s="2"/>
    </row>
    <row r="101" spans="2:8">
      <c r="B101" s="243" t="s">
        <v>112</v>
      </c>
      <c r="C101" s="20" t="s">
        <v>120</v>
      </c>
      <c r="D101" s="20" t="s">
        <v>121</v>
      </c>
      <c r="E101" s="251">
        <v>0.94</v>
      </c>
      <c r="H101" s="2"/>
    </row>
    <row r="102" spans="2:8">
      <c r="B102" s="243" t="s">
        <v>112</v>
      </c>
      <c r="C102" s="20" t="s">
        <v>120</v>
      </c>
      <c r="D102" s="20" t="s">
        <v>122</v>
      </c>
      <c r="E102" s="251">
        <v>0.89</v>
      </c>
      <c r="H102" s="2"/>
    </row>
    <row r="103" spans="2:8">
      <c r="B103" s="243" t="s">
        <v>112</v>
      </c>
      <c r="C103" s="20" t="s">
        <v>120</v>
      </c>
      <c r="D103" s="20" t="s">
        <v>123</v>
      </c>
      <c r="E103" s="251">
        <v>0.86</v>
      </c>
      <c r="H103" s="2"/>
    </row>
    <row r="104" spans="2:8">
      <c r="B104" s="243" t="s">
        <v>112</v>
      </c>
      <c r="C104" s="20" t="s">
        <v>120</v>
      </c>
      <c r="D104" s="20" t="s">
        <v>124</v>
      </c>
      <c r="E104" s="251">
        <v>0.79</v>
      </c>
      <c r="H104" s="2"/>
    </row>
    <row r="105" spans="2:8">
      <c r="B105" s="243" t="s">
        <v>112</v>
      </c>
      <c r="C105" s="20" t="s">
        <v>120</v>
      </c>
      <c r="D105" s="20" t="s">
        <v>125</v>
      </c>
      <c r="E105" s="251">
        <v>0.77</v>
      </c>
      <c r="H105" s="2"/>
    </row>
    <row r="106" spans="2:8">
      <c r="B106" s="243" t="s">
        <v>112</v>
      </c>
      <c r="C106" s="20" t="s">
        <v>120</v>
      </c>
      <c r="D106" s="20" t="s">
        <v>126</v>
      </c>
      <c r="E106" s="251">
        <v>0.76</v>
      </c>
      <c r="H106" s="2"/>
    </row>
    <row r="107" spans="2:8">
      <c r="B107" s="243" t="s">
        <v>112</v>
      </c>
      <c r="C107" s="20" t="s">
        <v>120</v>
      </c>
      <c r="D107" s="20" t="s">
        <v>127</v>
      </c>
      <c r="E107" s="251">
        <v>0.74</v>
      </c>
      <c r="H107" s="2"/>
    </row>
    <row r="108" spans="2:8">
      <c r="B108" s="243" t="s">
        <v>112</v>
      </c>
      <c r="C108" s="20" t="s">
        <v>120</v>
      </c>
      <c r="D108" s="20" t="s">
        <v>128</v>
      </c>
      <c r="E108" s="251">
        <v>0.73</v>
      </c>
      <c r="H108" s="2"/>
    </row>
    <row r="109" spans="2:8">
      <c r="B109" s="243" t="s">
        <v>112</v>
      </c>
      <c r="C109" s="20" t="s">
        <v>120</v>
      </c>
      <c r="D109" s="20" t="s">
        <v>129</v>
      </c>
      <c r="E109" s="251">
        <v>0.72</v>
      </c>
      <c r="H109" s="2"/>
    </row>
    <row r="110" spans="2:8">
      <c r="B110" s="243" t="s">
        <v>112</v>
      </c>
      <c r="C110" s="20" t="s">
        <v>120</v>
      </c>
      <c r="D110" s="20" t="s">
        <v>130</v>
      </c>
      <c r="E110" s="251">
        <v>0.71</v>
      </c>
      <c r="H110" s="2"/>
    </row>
    <row r="111" spans="2:8">
      <c r="B111" s="243" t="s">
        <v>112</v>
      </c>
      <c r="C111" s="20" t="s">
        <v>120</v>
      </c>
      <c r="D111" s="20" t="s">
        <v>131</v>
      </c>
      <c r="E111" s="251">
        <v>0.71</v>
      </c>
      <c r="H111" s="2"/>
    </row>
    <row r="112" spans="2:8">
      <c r="B112" s="243" t="s">
        <v>112</v>
      </c>
      <c r="C112" s="20" t="s">
        <v>120</v>
      </c>
      <c r="D112" s="29" t="s">
        <v>345</v>
      </c>
      <c r="E112" s="251">
        <v>0.7</v>
      </c>
      <c r="H112" s="2"/>
    </row>
    <row r="113" spans="2:8">
      <c r="B113" s="243" t="s">
        <v>112</v>
      </c>
      <c r="C113" s="20" t="s">
        <v>121</v>
      </c>
      <c r="D113" s="20" t="s">
        <v>535</v>
      </c>
      <c r="E113" s="251">
        <v>1</v>
      </c>
      <c r="H113" s="2"/>
    </row>
    <row r="114" spans="2:8">
      <c r="B114" s="243" t="s">
        <v>112</v>
      </c>
      <c r="C114" s="20" t="s">
        <v>121</v>
      </c>
      <c r="D114" s="20" t="s">
        <v>464</v>
      </c>
      <c r="E114" s="251">
        <v>1</v>
      </c>
      <c r="H114" s="2"/>
    </row>
    <row r="115" spans="2:8">
      <c r="B115" s="243" t="s">
        <v>112</v>
      </c>
      <c r="C115" s="20" t="s">
        <v>121</v>
      </c>
      <c r="D115" s="20" t="s">
        <v>141</v>
      </c>
      <c r="E115" s="251">
        <v>1</v>
      </c>
      <c r="H115" s="2"/>
    </row>
    <row r="116" spans="2:8">
      <c r="B116" s="243" t="s">
        <v>112</v>
      </c>
      <c r="C116" s="20" t="s">
        <v>121</v>
      </c>
      <c r="D116" s="20" t="s">
        <v>142</v>
      </c>
      <c r="E116" s="251">
        <v>1</v>
      </c>
      <c r="H116" s="2"/>
    </row>
    <row r="117" spans="2:8">
      <c r="B117" s="243" t="s">
        <v>112</v>
      </c>
      <c r="C117" s="20" t="s">
        <v>121</v>
      </c>
      <c r="D117" s="20" t="s">
        <v>143</v>
      </c>
      <c r="E117" s="251">
        <v>1</v>
      </c>
      <c r="H117" s="2"/>
    </row>
    <row r="118" spans="2:8">
      <c r="B118" s="243" t="s">
        <v>112</v>
      </c>
      <c r="C118" s="20" t="s">
        <v>121</v>
      </c>
      <c r="D118" s="20" t="s">
        <v>119</v>
      </c>
      <c r="E118" s="251">
        <v>1</v>
      </c>
      <c r="H118" s="2"/>
    </row>
    <row r="119" spans="2:8">
      <c r="B119" s="243" t="s">
        <v>112</v>
      </c>
      <c r="C119" s="20" t="s">
        <v>121</v>
      </c>
      <c r="D119" s="20" t="s">
        <v>121</v>
      </c>
      <c r="E119" s="251">
        <v>1</v>
      </c>
      <c r="H119" s="2"/>
    </row>
    <row r="120" spans="2:8">
      <c r="B120" s="243" t="s">
        <v>112</v>
      </c>
      <c r="C120" s="20" t="s">
        <v>121</v>
      </c>
      <c r="D120" s="20" t="s">
        <v>122</v>
      </c>
      <c r="E120" s="251">
        <v>0.95</v>
      </c>
      <c r="H120" s="2"/>
    </row>
    <row r="121" spans="2:8">
      <c r="B121" s="243" t="s">
        <v>112</v>
      </c>
      <c r="C121" s="20" t="s">
        <v>121</v>
      </c>
      <c r="D121" s="20" t="s">
        <v>123</v>
      </c>
      <c r="E121" s="251">
        <v>0.91</v>
      </c>
      <c r="H121" s="2"/>
    </row>
    <row r="122" spans="2:8">
      <c r="B122" s="243" t="s">
        <v>112</v>
      </c>
      <c r="C122" s="20" t="s">
        <v>121</v>
      </c>
      <c r="D122" s="20" t="s">
        <v>124</v>
      </c>
      <c r="E122" s="251">
        <v>0.84</v>
      </c>
      <c r="H122" s="2"/>
    </row>
    <row r="123" spans="2:8">
      <c r="B123" s="243" t="s">
        <v>112</v>
      </c>
      <c r="C123" s="20" t="s">
        <v>121</v>
      </c>
      <c r="D123" s="20" t="s">
        <v>125</v>
      </c>
      <c r="E123" s="251">
        <v>0.82</v>
      </c>
      <c r="H123" s="2"/>
    </row>
    <row r="124" spans="2:8">
      <c r="B124" s="243" t="s">
        <v>112</v>
      </c>
      <c r="C124" s="20" t="s">
        <v>121</v>
      </c>
      <c r="D124" s="20" t="s">
        <v>126</v>
      </c>
      <c r="E124" s="251">
        <v>0.81</v>
      </c>
      <c r="H124" s="2"/>
    </row>
    <row r="125" spans="2:8">
      <c r="B125" s="243" t="s">
        <v>112</v>
      </c>
      <c r="C125" s="20" t="s">
        <v>121</v>
      </c>
      <c r="D125" s="20" t="s">
        <v>127</v>
      </c>
      <c r="E125" s="251">
        <v>0.79</v>
      </c>
      <c r="H125" s="2"/>
    </row>
    <row r="126" spans="2:8">
      <c r="B126" s="243" t="s">
        <v>112</v>
      </c>
      <c r="C126" s="20" t="s">
        <v>121</v>
      </c>
      <c r="D126" s="20" t="s">
        <v>128</v>
      </c>
      <c r="E126" s="251">
        <v>0.77</v>
      </c>
      <c r="H126" s="2"/>
    </row>
    <row r="127" spans="2:8">
      <c r="B127" s="243" t="s">
        <v>112</v>
      </c>
      <c r="C127" s="20" t="s">
        <v>121</v>
      </c>
      <c r="D127" s="20" t="s">
        <v>129</v>
      </c>
      <c r="E127" s="251">
        <v>0.77</v>
      </c>
      <c r="H127" s="2"/>
    </row>
    <row r="128" spans="2:8">
      <c r="B128" s="243" t="s">
        <v>112</v>
      </c>
      <c r="C128" s="20" t="s">
        <v>121</v>
      </c>
      <c r="D128" s="20" t="s">
        <v>130</v>
      </c>
      <c r="E128" s="251">
        <v>0.76</v>
      </c>
      <c r="H128" s="2"/>
    </row>
    <row r="129" spans="2:8">
      <c r="B129" s="243" t="s">
        <v>112</v>
      </c>
      <c r="C129" s="20" t="s">
        <v>121</v>
      </c>
      <c r="D129" s="20" t="s">
        <v>131</v>
      </c>
      <c r="E129" s="251">
        <v>0.75</v>
      </c>
      <c r="H129" s="2"/>
    </row>
    <row r="130" spans="2:8">
      <c r="B130" s="243" t="s">
        <v>112</v>
      </c>
      <c r="C130" s="20" t="s">
        <v>121</v>
      </c>
      <c r="D130" s="29" t="s">
        <v>345</v>
      </c>
      <c r="E130" s="251">
        <v>0.74</v>
      </c>
      <c r="H130" s="2"/>
    </row>
    <row r="131" spans="2:8">
      <c r="B131" s="243" t="s">
        <v>112</v>
      </c>
      <c r="C131" s="20" t="s">
        <v>122</v>
      </c>
      <c r="D131" s="20" t="s">
        <v>535</v>
      </c>
      <c r="E131" s="251">
        <v>1</v>
      </c>
      <c r="H131" s="2"/>
    </row>
    <row r="132" spans="2:8">
      <c r="B132" s="243" t="s">
        <v>112</v>
      </c>
      <c r="C132" s="20" t="s">
        <v>122</v>
      </c>
      <c r="D132" s="20" t="s">
        <v>464</v>
      </c>
      <c r="E132" s="251">
        <v>1</v>
      </c>
      <c r="H132" s="2"/>
    </row>
    <row r="133" spans="2:8">
      <c r="B133" s="243" t="s">
        <v>112</v>
      </c>
      <c r="C133" s="20" t="s">
        <v>122</v>
      </c>
      <c r="D133" s="20" t="s">
        <v>141</v>
      </c>
      <c r="E133" s="251">
        <v>1</v>
      </c>
      <c r="H133" s="2"/>
    </row>
    <row r="134" spans="2:8">
      <c r="B134" s="243" t="s">
        <v>112</v>
      </c>
      <c r="C134" s="20" t="s">
        <v>122</v>
      </c>
      <c r="D134" s="20" t="s">
        <v>142</v>
      </c>
      <c r="E134" s="251">
        <v>1</v>
      </c>
      <c r="H134" s="2"/>
    </row>
    <row r="135" spans="2:8">
      <c r="B135" s="243" t="s">
        <v>112</v>
      </c>
      <c r="C135" s="20" t="s">
        <v>122</v>
      </c>
      <c r="D135" s="20" t="s">
        <v>143</v>
      </c>
      <c r="E135" s="251">
        <v>1</v>
      </c>
      <c r="H135" s="2"/>
    </row>
    <row r="136" spans="2:8">
      <c r="B136" s="243" t="s">
        <v>112</v>
      </c>
      <c r="C136" s="20" t="s">
        <v>122</v>
      </c>
      <c r="D136" s="20" t="s">
        <v>119</v>
      </c>
      <c r="E136" s="251">
        <v>1</v>
      </c>
      <c r="H136" s="2"/>
    </row>
    <row r="137" spans="2:8">
      <c r="B137" s="243" t="s">
        <v>112</v>
      </c>
      <c r="C137" s="20" t="s">
        <v>122</v>
      </c>
      <c r="D137" s="20" t="s">
        <v>121</v>
      </c>
      <c r="E137" s="251">
        <v>1</v>
      </c>
      <c r="H137" s="2"/>
    </row>
    <row r="138" spans="2:8">
      <c r="B138" s="243" t="s">
        <v>112</v>
      </c>
      <c r="C138" s="20" t="s">
        <v>122</v>
      </c>
      <c r="D138" s="20" t="s">
        <v>122</v>
      </c>
      <c r="E138" s="251">
        <v>1</v>
      </c>
      <c r="H138" s="2"/>
    </row>
    <row r="139" spans="2:8">
      <c r="B139" s="243" t="s">
        <v>112</v>
      </c>
      <c r="C139" s="20" t="s">
        <v>122</v>
      </c>
      <c r="D139" s="20" t="s">
        <v>123</v>
      </c>
      <c r="E139" s="251">
        <v>0.96</v>
      </c>
      <c r="H139" s="2"/>
    </row>
    <row r="140" spans="2:8">
      <c r="B140" s="243" t="s">
        <v>112</v>
      </c>
      <c r="C140" s="20" t="s">
        <v>122</v>
      </c>
      <c r="D140" s="20" t="s">
        <v>124</v>
      </c>
      <c r="E140" s="251">
        <v>0.88</v>
      </c>
      <c r="H140" s="2"/>
    </row>
    <row r="141" spans="2:8">
      <c r="B141" s="243" t="s">
        <v>112</v>
      </c>
      <c r="C141" s="20" t="s">
        <v>122</v>
      </c>
      <c r="D141" s="20" t="s">
        <v>125</v>
      </c>
      <c r="E141" s="251">
        <v>0.87</v>
      </c>
      <c r="H141" s="2"/>
    </row>
    <row r="142" spans="2:8">
      <c r="B142" s="243" t="s">
        <v>112</v>
      </c>
      <c r="C142" s="20" t="s">
        <v>122</v>
      </c>
      <c r="D142" s="20" t="s">
        <v>126</v>
      </c>
      <c r="E142" s="251">
        <v>0.85</v>
      </c>
      <c r="H142" s="2"/>
    </row>
    <row r="143" spans="2:8">
      <c r="B143" s="243" t="s">
        <v>112</v>
      </c>
      <c r="C143" s="20" t="s">
        <v>122</v>
      </c>
      <c r="D143" s="20" t="s">
        <v>127</v>
      </c>
      <c r="E143" s="251">
        <v>0.83</v>
      </c>
      <c r="H143" s="2"/>
    </row>
    <row r="144" spans="2:8">
      <c r="B144" s="243" t="s">
        <v>112</v>
      </c>
      <c r="C144" s="20" t="s">
        <v>122</v>
      </c>
      <c r="D144" s="20" t="s">
        <v>128</v>
      </c>
      <c r="E144" s="251">
        <v>0.81</v>
      </c>
      <c r="H144" s="2"/>
    </row>
    <row r="145" spans="2:8">
      <c r="B145" s="243" t="s">
        <v>112</v>
      </c>
      <c r="C145" s="20" t="s">
        <v>122</v>
      </c>
      <c r="D145" s="20" t="s">
        <v>129</v>
      </c>
      <c r="E145" s="251">
        <v>0.81</v>
      </c>
      <c r="H145" s="2"/>
    </row>
    <row r="146" spans="2:8">
      <c r="B146" s="243" t="s">
        <v>112</v>
      </c>
      <c r="C146" s="20" t="s">
        <v>122</v>
      </c>
      <c r="D146" s="20" t="s">
        <v>130</v>
      </c>
      <c r="E146" s="251">
        <v>0.8</v>
      </c>
      <c r="H146" s="2"/>
    </row>
    <row r="147" spans="2:8">
      <c r="B147" s="243" t="s">
        <v>112</v>
      </c>
      <c r="C147" s="20" t="s">
        <v>122</v>
      </c>
      <c r="D147" s="20" t="s">
        <v>131</v>
      </c>
      <c r="E147" s="251">
        <v>0.79</v>
      </c>
      <c r="H147" s="2"/>
    </row>
    <row r="148" spans="2:8">
      <c r="B148" s="243" t="s">
        <v>112</v>
      </c>
      <c r="C148" s="20" t="s">
        <v>122</v>
      </c>
      <c r="D148" s="29" t="s">
        <v>345</v>
      </c>
      <c r="E148" s="251">
        <v>0.78</v>
      </c>
      <c r="H148" s="2"/>
    </row>
    <row r="149" spans="2:8">
      <c r="B149" s="243" t="s">
        <v>112</v>
      </c>
      <c r="C149" s="20" t="s">
        <v>123</v>
      </c>
      <c r="D149" s="20" t="s">
        <v>535</v>
      </c>
      <c r="E149" s="251">
        <v>1</v>
      </c>
      <c r="H149" s="2"/>
    </row>
    <row r="150" spans="2:8">
      <c r="B150" s="243" t="s">
        <v>112</v>
      </c>
      <c r="C150" s="20" t="s">
        <v>123</v>
      </c>
      <c r="D150" s="20" t="s">
        <v>464</v>
      </c>
      <c r="E150" s="251">
        <v>1</v>
      </c>
      <c r="H150" s="2"/>
    </row>
    <row r="151" spans="2:8">
      <c r="B151" s="243" t="s">
        <v>112</v>
      </c>
      <c r="C151" s="20" t="s">
        <v>123</v>
      </c>
      <c r="D151" s="20" t="s">
        <v>141</v>
      </c>
      <c r="E151" s="251">
        <v>1</v>
      </c>
      <c r="H151" s="2"/>
    </row>
    <row r="152" spans="2:8">
      <c r="B152" s="243" t="s">
        <v>112</v>
      </c>
      <c r="C152" s="20" t="s">
        <v>123</v>
      </c>
      <c r="D152" s="20" t="s">
        <v>142</v>
      </c>
      <c r="E152" s="251">
        <v>1</v>
      </c>
      <c r="H152" s="2"/>
    </row>
    <row r="153" spans="2:8">
      <c r="B153" s="243" t="s">
        <v>112</v>
      </c>
      <c r="C153" s="20" t="s">
        <v>123</v>
      </c>
      <c r="D153" s="20" t="s">
        <v>143</v>
      </c>
      <c r="E153" s="251">
        <v>1</v>
      </c>
      <c r="H153" s="2"/>
    </row>
    <row r="154" spans="2:8">
      <c r="B154" s="243" t="s">
        <v>112</v>
      </c>
      <c r="C154" s="20" t="s">
        <v>123</v>
      </c>
      <c r="D154" s="20" t="s">
        <v>119</v>
      </c>
      <c r="E154" s="251">
        <v>1</v>
      </c>
      <c r="H154" s="2"/>
    </row>
    <row r="155" spans="2:8">
      <c r="B155" s="243" t="s">
        <v>112</v>
      </c>
      <c r="C155" s="20" t="s">
        <v>123</v>
      </c>
      <c r="D155" s="20" t="s">
        <v>121</v>
      </c>
      <c r="E155" s="251">
        <v>1</v>
      </c>
      <c r="H155" s="2"/>
    </row>
    <row r="156" spans="2:8">
      <c r="B156" s="243" t="s">
        <v>112</v>
      </c>
      <c r="C156" s="20" t="s">
        <v>123</v>
      </c>
      <c r="D156" s="20" t="s">
        <v>122</v>
      </c>
      <c r="E156" s="251">
        <v>1</v>
      </c>
      <c r="H156" s="2"/>
    </row>
    <row r="157" spans="2:8">
      <c r="B157" s="243" t="s">
        <v>112</v>
      </c>
      <c r="C157" s="20" t="s">
        <v>123</v>
      </c>
      <c r="D157" s="20" t="s">
        <v>123</v>
      </c>
      <c r="E157" s="251">
        <v>1</v>
      </c>
      <c r="H157" s="2"/>
    </row>
    <row r="158" spans="2:8">
      <c r="B158" s="243" t="s">
        <v>112</v>
      </c>
      <c r="C158" s="20" t="s">
        <v>123</v>
      </c>
      <c r="D158" s="20" t="s">
        <v>124</v>
      </c>
      <c r="E158" s="251">
        <v>0.92</v>
      </c>
      <c r="H158" s="2"/>
    </row>
    <row r="159" spans="2:8">
      <c r="B159" s="243" t="s">
        <v>112</v>
      </c>
      <c r="C159" s="20" t="s">
        <v>123</v>
      </c>
      <c r="D159" s="20" t="s">
        <v>125</v>
      </c>
      <c r="E159" s="251">
        <v>0.9</v>
      </c>
      <c r="H159" s="2"/>
    </row>
    <row r="160" spans="2:8">
      <c r="B160" s="243" t="s">
        <v>112</v>
      </c>
      <c r="C160" s="20" t="s">
        <v>123</v>
      </c>
      <c r="D160" s="20" t="s">
        <v>126</v>
      </c>
      <c r="E160" s="251">
        <v>0.88</v>
      </c>
      <c r="H160" s="2"/>
    </row>
    <row r="161" spans="2:8">
      <c r="B161" s="243" t="s">
        <v>112</v>
      </c>
      <c r="C161" s="20" t="s">
        <v>123</v>
      </c>
      <c r="D161" s="20" t="s">
        <v>127</v>
      </c>
      <c r="E161" s="251">
        <v>0.87</v>
      </c>
      <c r="H161" s="2"/>
    </row>
    <row r="162" spans="2:8">
      <c r="B162" s="243" t="s">
        <v>112</v>
      </c>
      <c r="C162" s="20" t="s">
        <v>123</v>
      </c>
      <c r="D162" s="20" t="s">
        <v>128</v>
      </c>
      <c r="E162" s="251">
        <v>0.85</v>
      </c>
      <c r="H162" s="2"/>
    </row>
    <row r="163" spans="2:8">
      <c r="B163" s="243" t="s">
        <v>112</v>
      </c>
      <c r="C163" s="20" t="s">
        <v>123</v>
      </c>
      <c r="D163" s="20" t="s">
        <v>129</v>
      </c>
      <c r="E163" s="251">
        <v>0.84</v>
      </c>
      <c r="H163" s="2"/>
    </row>
    <row r="164" spans="2:8">
      <c r="B164" s="243" t="s">
        <v>112</v>
      </c>
      <c r="C164" s="20" t="s">
        <v>123</v>
      </c>
      <c r="D164" s="20" t="s">
        <v>130</v>
      </c>
      <c r="E164" s="251">
        <v>0.83</v>
      </c>
      <c r="H164" s="2"/>
    </row>
    <row r="165" spans="2:8">
      <c r="B165" s="243" t="s">
        <v>112</v>
      </c>
      <c r="C165" s="20" t="s">
        <v>123</v>
      </c>
      <c r="D165" s="20" t="s">
        <v>131</v>
      </c>
      <c r="E165" s="251">
        <v>0.82</v>
      </c>
      <c r="H165" s="2"/>
    </row>
    <row r="166" spans="2:8">
      <c r="B166" s="243" t="s">
        <v>112</v>
      </c>
      <c r="C166" s="20" t="s">
        <v>123</v>
      </c>
      <c r="D166" s="29" t="s">
        <v>345</v>
      </c>
      <c r="E166" s="251">
        <v>0.82</v>
      </c>
      <c r="H166" s="2"/>
    </row>
    <row r="167" spans="2:8">
      <c r="B167" s="243" t="s">
        <v>112</v>
      </c>
      <c r="C167" s="20" t="s">
        <v>124</v>
      </c>
      <c r="D167" s="20" t="s">
        <v>535</v>
      </c>
      <c r="E167" s="251">
        <v>1</v>
      </c>
      <c r="H167" s="2"/>
    </row>
    <row r="168" spans="2:8">
      <c r="B168" s="243" t="s">
        <v>112</v>
      </c>
      <c r="C168" s="20" t="s">
        <v>124</v>
      </c>
      <c r="D168" s="20" t="s">
        <v>464</v>
      </c>
      <c r="E168" s="252">
        <v>1</v>
      </c>
      <c r="H168" s="2"/>
    </row>
    <row r="169" spans="2:8">
      <c r="B169" s="243" t="s">
        <v>112</v>
      </c>
      <c r="C169" s="20" t="s">
        <v>124</v>
      </c>
      <c r="D169" s="20" t="s">
        <v>141</v>
      </c>
      <c r="E169" s="252">
        <v>1</v>
      </c>
      <c r="H169" s="2"/>
    </row>
    <row r="170" spans="2:8">
      <c r="B170" s="243" t="s">
        <v>112</v>
      </c>
      <c r="C170" s="20" t="s">
        <v>124</v>
      </c>
      <c r="D170" s="20" t="s">
        <v>142</v>
      </c>
      <c r="E170" s="252">
        <v>1</v>
      </c>
      <c r="H170" s="2"/>
    </row>
    <row r="171" spans="2:8">
      <c r="B171" s="243" t="s">
        <v>112</v>
      </c>
      <c r="C171" s="20" t="s">
        <v>124</v>
      </c>
      <c r="D171" s="20" t="s">
        <v>143</v>
      </c>
      <c r="E171" s="252">
        <v>1</v>
      </c>
      <c r="H171" s="2"/>
    </row>
    <row r="172" spans="2:8">
      <c r="B172" s="243" t="s">
        <v>112</v>
      </c>
      <c r="C172" s="20" t="s">
        <v>124</v>
      </c>
      <c r="D172" s="20" t="s">
        <v>119</v>
      </c>
      <c r="E172" s="252">
        <v>1</v>
      </c>
      <c r="H172" s="2"/>
    </row>
    <row r="173" spans="2:8">
      <c r="B173" s="243" t="s">
        <v>112</v>
      </c>
      <c r="C173" s="20" t="s">
        <v>124</v>
      </c>
      <c r="D173" s="20" t="s">
        <v>121</v>
      </c>
      <c r="E173" s="252">
        <v>1</v>
      </c>
      <c r="H173" s="2"/>
    </row>
    <row r="174" spans="2:8">
      <c r="B174" s="243" t="s">
        <v>112</v>
      </c>
      <c r="C174" s="20" t="s">
        <v>124</v>
      </c>
      <c r="D174" s="20" t="s">
        <v>122</v>
      </c>
      <c r="E174" s="252">
        <v>1</v>
      </c>
      <c r="H174" s="2"/>
    </row>
    <row r="175" spans="2:8">
      <c r="B175" s="243" t="s">
        <v>112</v>
      </c>
      <c r="C175" s="20" t="s">
        <v>124</v>
      </c>
      <c r="D175" s="20" t="s">
        <v>123</v>
      </c>
      <c r="E175" s="252">
        <v>1</v>
      </c>
      <c r="H175" s="2"/>
    </row>
    <row r="176" spans="2:8">
      <c r="B176" s="243" t="s">
        <v>112</v>
      </c>
      <c r="C176" s="20" t="s">
        <v>124</v>
      </c>
      <c r="D176" s="20" t="s">
        <v>124</v>
      </c>
      <c r="E176" s="252">
        <v>1</v>
      </c>
      <c r="H176" s="2"/>
    </row>
    <row r="177" spans="2:8">
      <c r="B177" s="243" t="s">
        <v>112</v>
      </c>
      <c r="C177" s="20" t="s">
        <v>124</v>
      </c>
      <c r="D177" s="20" t="s">
        <v>125</v>
      </c>
      <c r="E177" s="251">
        <v>0.98</v>
      </c>
      <c r="H177" s="2"/>
    </row>
    <row r="178" spans="2:8">
      <c r="B178" s="243" t="s">
        <v>112</v>
      </c>
      <c r="C178" s="20" t="s">
        <v>124</v>
      </c>
      <c r="D178" s="20" t="s">
        <v>126</v>
      </c>
      <c r="E178" s="251">
        <v>0.96</v>
      </c>
      <c r="H178" s="2"/>
    </row>
    <row r="179" spans="2:8">
      <c r="B179" s="243" t="s">
        <v>112</v>
      </c>
      <c r="C179" s="20" t="s">
        <v>124</v>
      </c>
      <c r="D179" s="20" t="s">
        <v>127</v>
      </c>
      <c r="E179" s="251">
        <v>0.94</v>
      </c>
      <c r="H179" s="2"/>
    </row>
    <row r="180" spans="2:8">
      <c r="B180" s="243" t="s">
        <v>112</v>
      </c>
      <c r="C180" s="20" t="s">
        <v>124</v>
      </c>
      <c r="D180" s="20" t="s">
        <v>128</v>
      </c>
      <c r="E180" s="251">
        <v>0.92</v>
      </c>
      <c r="H180" s="2"/>
    </row>
    <row r="181" spans="2:8">
      <c r="B181" s="243" t="s">
        <v>112</v>
      </c>
      <c r="C181" s="20" t="s">
        <v>124</v>
      </c>
      <c r="D181" s="20" t="s">
        <v>129</v>
      </c>
      <c r="E181" s="251">
        <v>0.91</v>
      </c>
      <c r="H181" s="2"/>
    </row>
    <row r="182" spans="2:8">
      <c r="B182" s="243" t="s">
        <v>112</v>
      </c>
      <c r="C182" s="20" t="s">
        <v>124</v>
      </c>
      <c r="D182" s="20" t="s">
        <v>130</v>
      </c>
      <c r="E182" s="251">
        <v>0.9</v>
      </c>
      <c r="H182" s="2"/>
    </row>
    <row r="183" spans="2:8">
      <c r="B183" s="243" t="s">
        <v>112</v>
      </c>
      <c r="C183" s="20" t="s">
        <v>124</v>
      </c>
      <c r="D183" s="20" t="s">
        <v>131</v>
      </c>
      <c r="E183" s="251">
        <v>0.89</v>
      </c>
      <c r="H183" s="2"/>
    </row>
    <row r="184" spans="2:8">
      <c r="B184" s="243" t="s">
        <v>112</v>
      </c>
      <c r="C184" s="20" t="s">
        <v>124</v>
      </c>
      <c r="D184" s="29" t="s">
        <v>345</v>
      </c>
      <c r="E184" s="251">
        <v>0.89</v>
      </c>
      <c r="H184" s="2"/>
    </row>
    <row r="185" spans="2:8">
      <c r="B185" s="243" t="s">
        <v>112</v>
      </c>
      <c r="C185" s="20" t="s">
        <v>125</v>
      </c>
      <c r="D185" s="20" t="s">
        <v>535</v>
      </c>
      <c r="E185" s="251">
        <v>1</v>
      </c>
      <c r="H185" s="2"/>
    </row>
    <row r="186" spans="2:8">
      <c r="B186" s="243" t="s">
        <v>112</v>
      </c>
      <c r="C186" s="20" t="s">
        <v>125</v>
      </c>
      <c r="D186" s="20" t="s">
        <v>464</v>
      </c>
      <c r="E186" s="252">
        <v>1</v>
      </c>
      <c r="H186" s="2"/>
    </row>
    <row r="187" spans="2:8">
      <c r="B187" s="243" t="s">
        <v>112</v>
      </c>
      <c r="C187" s="20" t="s">
        <v>125</v>
      </c>
      <c r="D187" s="20" t="s">
        <v>141</v>
      </c>
      <c r="E187" s="252">
        <v>1</v>
      </c>
      <c r="H187" s="2"/>
    </row>
    <row r="188" spans="2:8">
      <c r="B188" s="243" t="s">
        <v>112</v>
      </c>
      <c r="C188" s="20" t="s">
        <v>125</v>
      </c>
      <c r="D188" s="20" t="s">
        <v>142</v>
      </c>
      <c r="E188" s="252">
        <v>1</v>
      </c>
      <c r="H188" s="2"/>
    </row>
    <row r="189" spans="2:8">
      <c r="B189" s="243" t="s">
        <v>112</v>
      </c>
      <c r="C189" s="20" t="s">
        <v>125</v>
      </c>
      <c r="D189" s="20" t="s">
        <v>143</v>
      </c>
      <c r="E189" s="252">
        <v>1</v>
      </c>
      <c r="H189" s="2"/>
    </row>
    <row r="190" spans="2:8">
      <c r="B190" s="243" t="s">
        <v>112</v>
      </c>
      <c r="C190" s="20" t="s">
        <v>125</v>
      </c>
      <c r="D190" s="20" t="s">
        <v>119</v>
      </c>
      <c r="E190" s="252">
        <v>1</v>
      </c>
      <c r="H190" s="2"/>
    </row>
    <row r="191" spans="2:8">
      <c r="B191" s="243" t="s">
        <v>112</v>
      </c>
      <c r="C191" s="20" t="s">
        <v>125</v>
      </c>
      <c r="D191" s="20" t="s">
        <v>121</v>
      </c>
      <c r="E191" s="252">
        <v>1</v>
      </c>
      <c r="H191" s="2"/>
    </row>
    <row r="192" spans="2:8">
      <c r="B192" s="243" t="s">
        <v>112</v>
      </c>
      <c r="C192" s="20" t="s">
        <v>125</v>
      </c>
      <c r="D192" s="20" t="s">
        <v>122</v>
      </c>
      <c r="E192" s="252">
        <v>1</v>
      </c>
      <c r="H192" s="2"/>
    </row>
    <row r="193" spans="2:8">
      <c r="B193" s="243" t="s">
        <v>112</v>
      </c>
      <c r="C193" s="20" t="s">
        <v>125</v>
      </c>
      <c r="D193" s="20" t="s">
        <v>123</v>
      </c>
      <c r="E193" s="252">
        <v>1</v>
      </c>
      <c r="H193" s="2"/>
    </row>
    <row r="194" spans="2:8">
      <c r="B194" s="243" t="s">
        <v>112</v>
      </c>
      <c r="C194" s="20" t="s">
        <v>125</v>
      </c>
      <c r="D194" s="20" t="s">
        <v>124</v>
      </c>
      <c r="E194" s="252">
        <v>1</v>
      </c>
      <c r="H194" s="2"/>
    </row>
    <row r="195" spans="2:8">
      <c r="B195" s="243" t="s">
        <v>112</v>
      </c>
      <c r="C195" s="20" t="s">
        <v>125</v>
      </c>
      <c r="D195" s="20" t="s">
        <v>125</v>
      </c>
      <c r="E195" s="252">
        <v>1</v>
      </c>
      <c r="H195" s="2"/>
    </row>
    <row r="196" spans="2:8">
      <c r="B196" s="243" t="s">
        <v>112</v>
      </c>
      <c r="C196" s="20" t="s">
        <v>125</v>
      </c>
      <c r="D196" s="20" t="s">
        <v>126</v>
      </c>
      <c r="E196" s="251">
        <v>0.98</v>
      </c>
      <c r="H196" s="2"/>
    </row>
    <row r="197" spans="2:8">
      <c r="B197" s="243" t="s">
        <v>112</v>
      </c>
      <c r="C197" s="20" t="s">
        <v>125</v>
      </c>
      <c r="D197" s="20" t="s">
        <v>127</v>
      </c>
      <c r="E197" s="251">
        <v>0.96</v>
      </c>
      <c r="H197" s="2"/>
    </row>
    <row r="198" spans="2:8">
      <c r="B198" s="243" t="s">
        <v>112</v>
      </c>
      <c r="C198" s="20" t="s">
        <v>125</v>
      </c>
      <c r="D198" s="20" t="s">
        <v>128</v>
      </c>
      <c r="E198" s="251">
        <v>0.94</v>
      </c>
      <c r="H198" s="2"/>
    </row>
    <row r="199" spans="2:8">
      <c r="B199" s="243" t="s">
        <v>112</v>
      </c>
      <c r="C199" s="20" t="s">
        <v>125</v>
      </c>
      <c r="D199" s="20" t="s">
        <v>129</v>
      </c>
      <c r="E199" s="251">
        <v>0.93</v>
      </c>
      <c r="H199" s="2"/>
    </row>
    <row r="200" spans="2:8">
      <c r="B200" s="243" t="s">
        <v>112</v>
      </c>
      <c r="C200" s="20" t="s">
        <v>125</v>
      </c>
      <c r="D200" s="20" t="s">
        <v>130</v>
      </c>
      <c r="E200" s="251">
        <v>0.92</v>
      </c>
      <c r="H200" s="2"/>
    </row>
    <row r="201" spans="2:8">
      <c r="B201" s="243" t="s">
        <v>112</v>
      </c>
      <c r="C201" s="20" t="s">
        <v>125</v>
      </c>
      <c r="D201" s="20" t="s">
        <v>131</v>
      </c>
      <c r="E201" s="251">
        <v>0.91</v>
      </c>
      <c r="H201" s="2"/>
    </row>
    <row r="202" spans="2:8">
      <c r="B202" s="243" t="s">
        <v>112</v>
      </c>
      <c r="C202" s="20" t="s">
        <v>125</v>
      </c>
      <c r="D202" s="29" t="s">
        <v>345</v>
      </c>
      <c r="E202" s="251">
        <v>0.9</v>
      </c>
      <c r="H202" s="2"/>
    </row>
    <row r="203" spans="2:8">
      <c r="B203" s="243" t="s">
        <v>112</v>
      </c>
      <c r="C203" s="20" t="s">
        <v>126</v>
      </c>
      <c r="D203" s="20" t="s">
        <v>535</v>
      </c>
      <c r="E203" s="251">
        <v>1</v>
      </c>
      <c r="H203" s="2"/>
    </row>
    <row r="204" spans="2:8">
      <c r="B204" s="243" t="s">
        <v>112</v>
      </c>
      <c r="C204" s="20" t="s">
        <v>126</v>
      </c>
      <c r="D204" s="20" t="s">
        <v>464</v>
      </c>
      <c r="E204" s="252">
        <v>1</v>
      </c>
      <c r="H204" s="2"/>
    </row>
    <row r="205" spans="2:8">
      <c r="B205" s="243" t="s">
        <v>112</v>
      </c>
      <c r="C205" s="20" t="s">
        <v>126</v>
      </c>
      <c r="D205" s="20" t="s">
        <v>141</v>
      </c>
      <c r="E205" s="252">
        <v>1</v>
      </c>
      <c r="H205" s="2"/>
    </row>
    <row r="206" spans="2:8">
      <c r="B206" s="243" t="s">
        <v>112</v>
      </c>
      <c r="C206" s="20" t="s">
        <v>126</v>
      </c>
      <c r="D206" s="20" t="s">
        <v>142</v>
      </c>
      <c r="E206" s="252">
        <v>1</v>
      </c>
      <c r="H206" s="2"/>
    </row>
    <row r="207" spans="2:8">
      <c r="B207" s="243" t="s">
        <v>112</v>
      </c>
      <c r="C207" s="20" t="s">
        <v>126</v>
      </c>
      <c r="D207" s="20" t="s">
        <v>143</v>
      </c>
      <c r="E207" s="252">
        <v>1</v>
      </c>
      <c r="H207" s="2"/>
    </row>
    <row r="208" spans="2:8">
      <c r="B208" s="243" t="s">
        <v>112</v>
      </c>
      <c r="C208" s="20" t="s">
        <v>126</v>
      </c>
      <c r="D208" s="20" t="s">
        <v>119</v>
      </c>
      <c r="E208" s="252">
        <v>1</v>
      </c>
      <c r="H208" s="2"/>
    </row>
    <row r="209" spans="2:8">
      <c r="B209" s="243" t="s">
        <v>112</v>
      </c>
      <c r="C209" s="20" t="s">
        <v>126</v>
      </c>
      <c r="D209" s="20" t="s">
        <v>121</v>
      </c>
      <c r="E209" s="252">
        <v>1</v>
      </c>
      <c r="H209" s="2"/>
    </row>
    <row r="210" spans="2:8">
      <c r="B210" s="243" t="s">
        <v>112</v>
      </c>
      <c r="C210" s="20" t="s">
        <v>126</v>
      </c>
      <c r="D210" s="20" t="s">
        <v>122</v>
      </c>
      <c r="E210" s="252">
        <v>1</v>
      </c>
      <c r="H210" s="2"/>
    </row>
    <row r="211" spans="2:8">
      <c r="B211" s="243" t="s">
        <v>112</v>
      </c>
      <c r="C211" s="20" t="s">
        <v>126</v>
      </c>
      <c r="D211" s="20" t="s">
        <v>123</v>
      </c>
      <c r="E211" s="252">
        <v>1</v>
      </c>
      <c r="H211" s="2"/>
    </row>
    <row r="212" spans="2:8">
      <c r="B212" s="243" t="s">
        <v>112</v>
      </c>
      <c r="C212" s="20" t="s">
        <v>126</v>
      </c>
      <c r="D212" s="20" t="s">
        <v>124</v>
      </c>
      <c r="E212" s="252">
        <v>1</v>
      </c>
      <c r="H212" s="2"/>
    </row>
    <row r="213" spans="2:8">
      <c r="B213" s="243" t="s">
        <v>112</v>
      </c>
      <c r="C213" s="20" t="s">
        <v>126</v>
      </c>
      <c r="D213" s="20" t="s">
        <v>125</v>
      </c>
      <c r="E213" s="252">
        <v>1</v>
      </c>
      <c r="H213" s="2"/>
    </row>
    <row r="214" spans="2:8">
      <c r="B214" s="243" t="s">
        <v>112</v>
      </c>
      <c r="C214" s="20" t="s">
        <v>126</v>
      </c>
      <c r="D214" s="20" t="s">
        <v>126</v>
      </c>
      <c r="E214" s="252">
        <v>1</v>
      </c>
      <c r="H214" s="2"/>
    </row>
    <row r="215" spans="2:8">
      <c r="B215" s="243" t="s">
        <v>112</v>
      </c>
      <c r="C215" s="20" t="s">
        <v>126</v>
      </c>
      <c r="D215" s="20" t="s">
        <v>127</v>
      </c>
      <c r="E215" s="251">
        <v>0.98</v>
      </c>
      <c r="H215" s="2"/>
    </row>
    <row r="216" spans="2:8">
      <c r="B216" s="243" t="s">
        <v>112</v>
      </c>
      <c r="C216" s="20" t="s">
        <v>126</v>
      </c>
      <c r="D216" s="20" t="s">
        <v>128</v>
      </c>
      <c r="E216" s="251">
        <v>0.96</v>
      </c>
      <c r="H216" s="2"/>
    </row>
    <row r="217" spans="2:8">
      <c r="B217" s="243" t="s">
        <v>112</v>
      </c>
      <c r="C217" s="20" t="s">
        <v>126</v>
      </c>
      <c r="D217" s="20" t="s">
        <v>129</v>
      </c>
      <c r="E217" s="251">
        <v>0.95</v>
      </c>
      <c r="H217" s="2"/>
    </row>
    <row r="218" spans="2:8">
      <c r="B218" s="243" t="s">
        <v>112</v>
      </c>
      <c r="C218" s="20" t="s">
        <v>126</v>
      </c>
      <c r="D218" s="20" t="s">
        <v>130</v>
      </c>
      <c r="E218" s="251">
        <v>0.94</v>
      </c>
      <c r="H218" s="2"/>
    </row>
    <row r="219" spans="2:8">
      <c r="B219" s="243" t="s">
        <v>112</v>
      </c>
      <c r="C219" s="20" t="s">
        <v>126</v>
      </c>
      <c r="D219" s="20" t="s">
        <v>131</v>
      </c>
      <c r="E219" s="251">
        <v>0.93</v>
      </c>
      <c r="H219" s="2"/>
    </row>
    <row r="220" spans="2:8">
      <c r="B220" s="243" t="s">
        <v>112</v>
      </c>
      <c r="C220" s="20" t="s">
        <v>126</v>
      </c>
      <c r="D220" s="29" t="s">
        <v>345</v>
      </c>
      <c r="E220" s="251">
        <v>0.92</v>
      </c>
      <c r="H220" s="2"/>
    </row>
    <row r="221" spans="2:8">
      <c r="B221" s="243" t="s">
        <v>112</v>
      </c>
      <c r="C221" s="20" t="s">
        <v>127</v>
      </c>
      <c r="D221" s="20" t="s">
        <v>535</v>
      </c>
      <c r="E221" s="251">
        <v>1</v>
      </c>
      <c r="H221" s="2"/>
    </row>
    <row r="222" spans="2:8">
      <c r="B222" s="243" t="s">
        <v>112</v>
      </c>
      <c r="C222" s="20" t="s">
        <v>127</v>
      </c>
      <c r="D222" s="20" t="s">
        <v>464</v>
      </c>
      <c r="E222" s="252">
        <v>1</v>
      </c>
      <c r="H222" s="2"/>
    </row>
    <row r="223" spans="2:8">
      <c r="B223" s="243" t="s">
        <v>112</v>
      </c>
      <c r="C223" s="20" t="s">
        <v>127</v>
      </c>
      <c r="D223" s="20" t="s">
        <v>141</v>
      </c>
      <c r="E223" s="252">
        <v>1</v>
      </c>
      <c r="H223" s="2"/>
    </row>
    <row r="224" spans="2:8">
      <c r="B224" s="243" t="s">
        <v>112</v>
      </c>
      <c r="C224" s="20" t="s">
        <v>127</v>
      </c>
      <c r="D224" s="20" t="s">
        <v>142</v>
      </c>
      <c r="E224" s="252">
        <v>1</v>
      </c>
      <c r="H224" s="2"/>
    </row>
    <row r="225" spans="2:8">
      <c r="B225" s="243" t="s">
        <v>112</v>
      </c>
      <c r="C225" s="20" t="s">
        <v>127</v>
      </c>
      <c r="D225" s="20" t="s">
        <v>143</v>
      </c>
      <c r="E225" s="252">
        <v>1</v>
      </c>
      <c r="H225" s="2"/>
    </row>
    <row r="226" spans="2:8">
      <c r="B226" s="243" t="s">
        <v>112</v>
      </c>
      <c r="C226" s="20" t="s">
        <v>127</v>
      </c>
      <c r="D226" s="20" t="s">
        <v>119</v>
      </c>
      <c r="E226" s="252">
        <v>1</v>
      </c>
      <c r="H226" s="2"/>
    </row>
    <row r="227" spans="2:8">
      <c r="B227" s="243" t="s">
        <v>112</v>
      </c>
      <c r="C227" s="20" t="s">
        <v>127</v>
      </c>
      <c r="D227" s="20" t="s">
        <v>121</v>
      </c>
      <c r="E227" s="252">
        <v>1</v>
      </c>
      <c r="H227" s="2"/>
    </row>
    <row r="228" spans="2:8">
      <c r="B228" s="243" t="s">
        <v>112</v>
      </c>
      <c r="C228" s="20" t="s">
        <v>127</v>
      </c>
      <c r="D228" s="20" t="s">
        <v>122</v>
      </c>
      <c r="E228" s="252">
        <v>1</v>
      </c>
      <c r="H228" s="2"/>
    </row>
    <row r="229" spans="2:8">
      <c r="B229" s="243" t="s">
        <v>112</v>
      </c>
      <c r="C229" s="20" t="s">
        <v>127</v>
      </c>
      <c r="D229" s="20" t="s">
        <v>123</v>
      </c>
      <c r="E229" s="252">
        <v>1</v>
      </c>
      <c r="H229" s="2"/>
    </row>
    <row r="230" spans="2:8">
      <c r="B230" s="243" t="s">
        <v>112</v>
      </c>
      <c r="C230" s="20" t="s">
        <v>127</v>
      </c>
      <c r="D230" s="20" t="s">
        <v>124</v>
      </c>
      <c r="E230" s="252">
        <v>1</v>
      </c>
      <c r="H230" s="2"/>
    </row>
    <row r="231" spans="2:8">
      <c r="B231" s="243" t="s">
        <v>112</v>
      </c>
      <c r="C231" s="20" t="s">
        <v>127</v>
      </c>
      <c r="D231" s="20" t="s">
        <v>125</v>
      </c>
      <c r="E231" s="252">
        <v>1</v>
      </c>
      <c r="H231" s="2"/>
    </row>
    <row r="232" spans="2:8">
      <c r="B232" s="243" t="s">
        <v>112</v>
      </c>
      <c r="C232" s="20" t="s">
        <v>127</v>
      </c>
      <c r="D232" s="20" t="s">
        <v>126</v>
      </c>
      <c r="E232" s="252">
        <v>1</v>
      </c>
      <c r="H232" s="2"/>
    </row>
    <row r="233" spans="2:8">
      <c r="B233" s="243" t="s">
        <v>112</v>
      </c>
      <c r="C233" s="20" t="s">
        <v>127</v>
      </c>
      <c r="D233" s="20" t="s">
        <v>127</v>
      </c>
      <c r="E233" s="252">
        <v>1</v>
      </c>
      <c r="H233" s="2"/>
    </row>
    <row r="234" spans="2:8">
      <c r="B234" s="243" t="s">
        <v>112</v>
      </c>
      <c r="C234" s="20" t="s">
        <v>127</v>
      </c>
      <c r="D234" s="20" t="s">
        <v>128</v>
      </c>
      <c r="E234" s="251">
        <v>0.98</v>
      </c>
      <c r="H234" s="2"/>
    </row>
    <row r="235" spans="2:8">
      <c r="B235" s="243" t="s">
        <v>112</v>
      </c>
      <c r="C235" s="20" t="s">
        <v>127</v>
      </c>
      <c r="D235" s="20" t="s">
        <v>129</v>
      </c>
      <c r="E235" s="251">
        <v>0.97</v>
      </c>
      <c r="H235" s="2"/>
    </row>
    <row r="236" spans="2:8">
      <c r="B236" s="243" t="s">
        <v>112</v>
      </c>
      <c r="C236" s="20" t="s">
        <v>127</v>
      </c>
      <c r="D236" s="20" t="s">
        <v>130</v>
      </c>
      <c r="E236" s="251">
        <v>0.96</v>
      </c>
      <c r="H236" s="2"/>
    </row>
    <row r="237" spans="2:8">
      <c r="B237" s="243" t="s">
        <v>112</v>
      </c>
      <c r="C237" s="20" t="s">
        <v>127</v>
      </c>
      <c r="D237" s="20" t="s">
        <v>131</v>
      </c>
      <c r="E237" s="251">
        <v>0.95</v>
      </c>
      <c r="H237" s="2"/>
    </row>
    <row r="238" spans="2:8">
      <c r="B238" s="243" t="s">
        <v>112</v>
      </c>
      <c r="C238" s="20" t="s">
        <v>127</v>
      </c>
      <c r="D238" s="29" t="s">
        <v>345</v>
      </c>
      <c r="E238" s="251">
        <v>0.94</v>
      </c>
      <c r="H238" s="2"/>
    </row>
    <row r="239" spans="2:8">
      <c r="B239" s="243" t="s">
        <v>112</v>
      </c>
      <c r="C239" s="20" t="s">
        <v>128</v>
      </c>
      <c r="D239" s="20" t="s">
        <v>535</v>
      </c>
      <c r="E239" s="251">
        <v>1</v>
      </c>
      <c r="H239" s="2"/>
    </row>
    <row r="240" spans="2:8">
      <c r="B240" s="243" t="s">
        <v>112</v>
      </c>
      <c r="C240" s="20" t="s">
        <v>128</v>
      </c>
      <c r="D240" s="20" t="s">
        <v>464</v>
      </c>
      <c r="E240" s="252">
        <v>1</v>
      </c>
      <c r="H240" s="2"/>
    </row>
    <row r="241" spans="2:8">
      <c r="B241" s="243" t="s">
        <v>112</v>
      </c>
      <c r="C241" s="20" t="s">
        <v>128</v>
      </c>
      <c r="D241" s="20" t="s">
        <v>141</v>
      </c>
      <c r="E241" s="252">
        <v>1</v>
      </c>
      <c r="H241" s="2"/>
    </row>
    <row r="242" spans="2:8">
      <c r="B242" s="243" t="s">
        <v>112</v>
      </c>
      <c r="C242" s="20" t="s">
        <v>128</v>
      </c>
      <c r="D242" s="20" t="s">
        <v>142</v>
      </c>
      <c r="E242" s="252">
        <v>1</v>
      </c>
      <c r="H242" s="2"/>
    </row>
    <row r="243" spans="2:8">
      <c r="B243" s="243" t="s">
        <v>112</v>
      </c>
      <c r="C243" s="20" t="s">
        <v>128</v>
      </c>
      <c r="D243" s="20" t="s">
        <v>143</v>
      </c>
      <c r="E243" s="252">
        <v>1</v>
      </c>
      <c r="H243" s="2"/>
    </row>
    <row r="244" spans="2:8">
      <c r="B244" s="243" t="s">
        <v>112</v>
      </c>
      <c r="C244" s="20" t="s">
        <v>128</v>
      </c>
      <c r="D244" s="20" t="s">
        <v>119</v>
      </c>
      <c r="E244" s="252">
        <v>1</v>
      </c>
      <c r="H244" s="2"/>
    </row>
    <row r="245" spans="2:8">
      <c r="B245" s="243" t="s">
        <v>112</v>
      </c>
      <c r="C245" s="20" t="s">
        <v>128</v>
      </c>
      <c r="D245" s="20" t="s">
        <v>121</v>
      </c>
      <c r="E245" s="252">
        <v>1</v>
      </c>
      <c r="H245" s="2"/>
    </row>
    <row r="246" spans="2:8">
      <c r="B246" s="243" t="s">
        <v>112</v>
      </c>
      <c r="C246" s="20" t="s">
        <v>128</v>
      </c>
      <c r="D246" s="20" t="s">
        <v>122</v>
      </c>
      <c r="E246" s="252">
        <v>1</v>
      </c>
      <c r="H246" s="2"/>
    </row>
    <row r="247" spans="2:8">
      <c r="B247" s="243" t="s">
        <v>112</v>
      </c>
      <c r="C247" s="20" t="s">
        <v>128</v>
      </c>
      <c r="D247" s="20" t="s">
        <v>123</v>
      </c>
      <c r="E247" s="252">
        <v>1</v>
      </c>
      <c r="H247" s="2"/>
    </row>
    <row r="248" spans="2:8">
      <c r="B248" s="243" t="s">
        <v>112</v>
      </c>
      <c r="C248" s="20" t="s">
        <v>128</v>
      </c>
      <c r="D248" s="20" t="s">
        <v>124</v>
      </c>
      <c r="E248" s="252">
        <v>1</v>
      </c>
      <c r="H248" s="2"/>
    </row>
    <row r="249" spans="2:8">
      <c r="B249" s="243" t="s">
        <v>112</v>
      </c>
      <c r="C249" s="20" t="s">
        <v>128</v>
      </c>
      <c r="D249" s="20" t="s">
        <v>125</v>
      </c>
      <c r="E249" s="252">
        <v>1</v>
      </c>
      <c r="H249" s="2"/>
    </row>
    <row r="250" spans="2:8">
      <c r="B250" s="243" t="s">
        <v>112</v>
      </c>
      <c r="C250" s="20" t="s">
        <v>128</v>
      </c>
      <c r="D250" s="20" t="s">
        <v>126</v>
      </c>
      <c r="E250" s="252">
        <v>1</v>
      </c>
      <c r="H250" s="2"/>
    </row>
    <row r="251" spans="2:8">
      <c r="B251" s="243" t="s">
        <v>112</v>
      </c>
      <c r="C251" s="20" t="s">
        <v>128</v>
      </c>
      <c r="D251" s="20" t="s">
        <v>127</v>
      </c>
      <c r="E251" s="252">
        <v>1</v>
      </c>
      <c r="H251" s="2"/>
    </row>
    <row r="252" spans="2:8">
      <c r="B252" s="243" t="s">
        <v>112</v>
      </c>
      <c r="C252" s="20" t="s">
        <v>128</v>
      </c>
      <c r="D252" s="20" t="s">
        <v>128</v>
      </c>
      <c r="E252" s="252">
        <v>1</v>
      </c>
      <c r="H252" s="2"/>
    </row>
    <row r="253" spans="2:8">
      <c r="B253" s="243" t="s">
        <v>112</v>
      </c>
      <c r="C253" s="20" t="s">
        <v>128</v>
      </c>
      <c r="D253" s="20" t="s">
        <v>129</v>
      </c>
      <c r="E253" s="251">
        <v>0.99</v>
      </c>
      <c r="H253" s="2"/>
    </row>
    <row r="254" spans="2:8">
      <c r="B254" s="243" t="s">
        <v>112</v>
      </c>
      <c r="C254" s="20" t="s">
        <v>128</v>
      </c>
      <c r="D254" s="20" t="s">
        <v>130</v>
      </c>
      <c r="E254" s="251">
        <v>0.98</v>
      </c>
      <c r="H254" s="2"/>
    </row>
    <row r="255" spans="2:8">
      <c r="B255" s="243" t="s">
        <v>112</v>
      </c>
      <c r="C255" s="20" t="s">
        <v>128</v>
      </c>
      <c r="D255" s="20" t="s">
        <v>131</v>
      </c>
      <c r="E255" s="251">
        <v>0.97</v>
      </c>
      <c r="H255" s="2"/>
    </row>
    <row r="256" spans="2:8">
      <c r="B256" s="243" t="s">
        <v>112</v>
      </c>
      <c r="C256" s="20" t="s">
        <v>128</v>
      </c>
      <c r="D256" s="29" t="s">
        <v>345</v>
      </c>
      <c r="E256" s="251">
        <v>0.96</v>
      </c>
      <c r="H256" s="2"/>
    </row>
    <row r="257" spans="2:8">
      <c r="B257" s="243" t="s">
        <v>112</v>
      </c>
      <c r="C257" s="20" t="s">
        <v>129</v>
      </c>
      <c r="D257" s="20" t="s">
        <v>535</v>
      </c>
      <c r="E257" s="251">
        <v>1</v>
      </c>
      <c r="H257" s="2"/>
    </row>
    <row r="258" spans="2:8">
      <c r="B258" s="243" t="s">
        <v>112</v>
      </c>
      <c r="C258" s="20" t="s">
        <v>129</v>
      </c>
      <c r="D258" s="20" t="s">
        <v>464</v>
      </c>
      <c r="E258" s="252">
        <v>1</v>
      </c>
      <c r="H258" s="2"/>
    </row>
    <row r="259" spans="2:8">
      <c r="B259" s="243" t="s">
        <v>112</v>
      </c>
      <c r="C259" s="20" t="s">
        <v>129</v>
      </c>
      <c r="D259" s="20" t="s">
        <v>141</v>
      </c>
      <c r="E259" s="252">
        <v>1</v>
      </c>
      <c r="H259" s="2"/>
    </row>
    <row r="260" spans="2:8">
      <c r="B260" s="243" t="s">
        <v>112</v>
      </c>
      <c r="C260" s="20" t="s">
        <v>129</v>
      </c>
      <c r="D260" s="20" t="s">
        <v>142</v>
      </c>
      <c r="E260" s="252">
        <v>1</v>
      </c>
      <c r="H260" s="2"/>
    </row>
    <row r="261" spans="2:8">
      <c r="B261" s="243" t="s">
        <v>112</v>
      </c>
      <c r="C261" s="20" t="s">
        <v>129</v>
      </c>
      <c r="D261" s="20" t="s">
        <v>143</v>
      </c>
      <c r="E261" s="252">
        <v>1</v>
      </c>
      <c r="H261" s="2"/>
    </row>
    <row r="262" spans="2:8">
      <c r="B262" s="243" t="s">
        <v>112</v>
      </c>
      <c r="C262" s="20" t="s">
        <v>129</v>
      </c>
      <c r="D262" s="20" t="s">
        <v>119</v>
      </c>
      <c r="E262" s="252">
        <v>1</v>
      </c>
      <c r="H262" s="2"/>
    </row>
    <row r="263" spans="2:8">
      <c r="B263" s="243" t="s">
        <v>112</v>
      </c>
      <c r="C263" s="20" t="s">
        <v>129</v>
      </c>
      <c r="D263" s="20" t="s">
        <v>121</v>
      </c>
      <c r="E263" s="252">
        <v>1</v>
      </c>
      <c r="H263" s="2"/>
    </row>
    <row r="264" spans="2:8">
      <c r="B264" s="243" t="s">
        <v>112</v>
      </c>
      <c r="C264" s="20" t="s">
        <v>129</v>
      </c>
      <c r="D264" s="20" t="s">
        <v>122</v>
      </c>
      <c r="E264" s="252">
        <v>1</v>
      </c>
      <c r="H264" s="2"/>
    </row>
    <row r="265" spans="2:8">
      <c r="B265" s="243" t="s">
        <v>112</v>
      </c>
      <c r="C265" s="20" t="s">
        <v>129</v>
      </c>
      <c r="D265" s="20" t="s">
        <v>123</v>
      </c>
      <c r="E265" s="252">
        <v>1</v>
      </c>
      <c r="H265" s="2"/>
    </row>
    <row r="266" spans="2:8">
      <c r="B266" s="243" t="s">
        <v>112</v>
      </c>
      <c r="C266" s="20" t="s">
        <v>129</v>
      </c>
      <c r="D266" s="20" t="s">
        <v>124</v>
      </c>
      <c r="E266" s="252">
        <v>1</v>
      </c>
      <c r="H266" s="2"/>
    </row>
    <row r="267" spans="2:8">
      <c r="B267" s="243" t="s">
        <v>112</v>
      </c>
      <c r="C267" s="20" t="s">
        <v>129</v>
      </c>
      <c r="D267" s="20" t="s">
        <v>125</v>
      </c>
      <c r="E267" s="252">
        <v>1</v>
      </c>
      <c r="H267" s="2"/>
    </row>
    <row r="268" spans="2:8">
      <c r="B268" s="243" t="s">
        <v>112</v>
      </c>
      <c r="C268" s="20" t="s">
        <v>129</v>
      </c>
      <c r="D268" s="20" t="s">
        <v>126</v>
      </c>
      <c r="E268" s="252">
        <v>1</v>
      </c>
      <c r="H268" s="2"/>
    </row>
    <row r="269" spans="2:8">
      <c r="B269" s="243" t="s">
        <v>112</v>
      </c>
      <c r="C269" s="20" t="s">
        <v>129</v>
      </c>
      <c r="D269" s="20" t="s">
        <v>127</v>
      </c>
      <c r="E269" s="252">
        <v>1</v>
      </c>
      <c r="H269" s="2"/>
    </row>
    <row r="270" spans="2:8">
      <c r="B270" s="243" t="s">
        <v>112</v>
      </c>
      <c r="C270" s="20" t="s">
        <v>129</v>
      </c>
      <c r="D270" s="20" t="s">
        <v>128</v>
      </c>
      <c r="E270" s="252">
        <v>1</v>
      </c>
      <c r="H270" s="2"/>
    </row>
    <row r="271" spans="2:8">
      <c r="B271" s="243" t="s">
        <v>112</v>
      </c>
      <c r="C271" s="20" t="s">
        <v>129</v>
      </c>
      <c r="D271" s="20" t="s">
        <v>129</v>
      </c>
      <c r="E271" s="252">
        <v>1</v>
      </c>
      <c r="H271" s="2"/>
    </row>
    <row r="272" spans="2:8">
      <c r="B272" s="243" t="s">
        <v>112</v>
      </c>
      <c r="C272" s="20" t="s">
        <v>129</v>
      </c>
      <c r="D272" s="20" t="s">
        <v>130</v>
      </c>
      <c r="E272" s="251">
        <v>0.99</v>
      </c>
      <c r="H272" s="2"/>
    </row>
    <row r="273" spans="2:8">
      <c r="B273" s="243" t="s">
        <v>112</v>
      </c>
      <c r="C273" s="20" t="s">
        <v>129</v>
      </c>
      <c r="D273" s="20" t="s">
        <v>131</v>
      </c>
      <c r="E273" s="251">
        <v>0.98</v>
      </c>
      <c r="H273" s="2"/>
    </row>
    <row r="274" spans="2:8">
      <c r="B274" s="243" t="s">
        <v>112</v>
      </c>
      <c r="C274" s="20" t="s">
        <v>129</v>
      </c>
      <c r="D274" s="29" t="s">
        <v>345</v>
      </c>
      <c r="E274" s="251">
        <v>0.97</v>
      </c>
      <c r="H274" s="2"/>
    </row>
    <row r="275" spans="2:8">
      <c r="B275" s="243" t="s">
        <v>112</v>
      </c>
      <c r="C275" s="20" t="s">
        <v>130</v>
      </c>
      <c r="D275" s="20" t="s">
        <v>535</v>
      </c>
      <c r="E275" s="251">
        <v>1</v>
      </c>
      <c r="H275" s="2"/>
    </row>
    <row r="276" spans="2:8">
      <c r="B276" s="243" t="s">
        <v>112</v>
      </c>
      <c r="C276" s="20" t="s">
        <v>130</v>
      </c>
      <c r="D276" s="20" t="s">
        <v>464</v>
      </c>
      <c r="E276" s="252">
        <v>1</v>
      </c>
      <c r="H276" s="2"/>
    </row>
    <row r="277" spans="2:8">
      <c r="B277" s="243" t="s">
        <v>112</v>
      </c>
      <c r="C277" s="20" t="s">
        <v>130</v>
      </c>
      <c r="D277" s="20" t="s">
        <v>141</v>
      </c>
      <c r="E277" s="252">
        <v>1</v>
      </c>
      <c r="H277" s="2"/>
    </row>
    <row r="278" spans="2:8">
      <c r="B278" s="243" t="s">
        <v>112</v>
      </c>
      <c r="C278" s="20" t="s">
        <v>130</v>
      </c>
      <c r="D278" s="20" t="s">
        <v>142</v>
      </c>
      <c r="E278" s="252">
        <v>1</v>
      </c>
      <c r="H278" s="2"/>
    </row>
    <row r="279" spans="2:8">
      <c r="B279" s="243" t="s">
        <v>112</v>
      </c>
      <c r="C279" s="20" t="s">
        <v>130</v>
      </c>
      <c r="D279" s="20" t="s">
        <v>143</v>
      </c>
      <c r="E279" s="252">
        <v>1</v>
      </c>
      <c r="H279" s="2"/>
    </row>
    <row r="280" spans="2:8">
      <c r="B280" s="243" t="s">
        <v>112</v>
      </c>
      <c r="C280" s="20" t="s">
        <v>130</v>
      </c>
      <c r="D280" s="20" t="s">
        <v>119</v>
      </c>
      <c r="E280" s="252">
        <v>1</v>
      </c>
      <c r="H280" s="2"/>
    </row>
    <row r="281" spans="2:8">
      <c r="B281" s="243" t="s">
        <v>112</v>
      </c>
      <c r="C281" s="20" t="s">
        <v>130</v>
      </c>
      <c r="D281" s="20" t="s">
        <v>121</v>
      </c>
      <c r="E281" s="252">
        <v>1</v>
      </c>
      <c r="H281" s="2"/>
    </row>
    <row r="282" spans="2:8">
      <c r="B282" s="243" t="s">
        <v>112</v>
      </c>
      <c r="C282" s="20" t="s">
        <v>130</v>
      </c>
      <c r="D282" s="20" t="s">
        <v>122</v>
      </c>
      <c r="E282" s="252">
        <v>1</v>
      </c>
      <c r="H282" s="2"/>
    </row>
    <row r="283" spans="2:8">
      <c r="B283" s="243" t="s">
        <v>112</v>
      </c>
      <c r="C283" s="20" t="s">
        <v>130</v>
      </c>
      <c r="D283" s="20" t="s">
        <v>123</v>
      </c>
      <c r="E283" s="252">
        <v>1</v>
      </c>
      <c r="H283" s="2"/>
    </row>
    <row r="284" spans="2:8">
      <c r="B284" s="243" t="s">
        <v>112</v>
      </c>
      <c r="C284" s="20" t="s">
        <v>130</v>
      </c>
      <c r="D284" s="20" t="s">
        <v>124</v>
      </c>
      <c r="E284" s="252">
        <v>1</v>
      </c>
      <c r="H284" s="2"/>
    </row>
    <row r="285" spans="2:8">
      <c r="B285" s="243" t="s">
        <v>112</v>
      </c>
      <c r="C285" s="20" t="s">
        <v>130</v>
      </c>
      <c r="D285" s="20" t="s">
        <v>125</v>
      </c>
      <c r="E285" s="252">
        <v>1</v>
      </c>
      <c r="H285" s="2"/>
    </row>
    <row r="286" spans="2:8">
      <c r="B286" s="243" t="s">
        <v>112</v>
      </c>
      <c r="C286" s="20" t="s">
        <v>130</v>
      </c>
      <c r="D286" s="20" t="s">
        <v>126</v>
      </c>
      <c r="E286" s="252">
        <v>1</v>
      </c>
      <c r="H286" s="2"/>
    </row>
    <row r="287" spans="2:8">
      <c r="B287" s="243" t="s">
        <v>112</v>
      </c>
      <c r="C287" s="20" t="s">
        <v>130</v>
      </c>
      <c r="D287" s="20" t="s">
        <v>127</v>
      </c>
      <c r="E287" s="252">
        <v>1</v>
      </c>
      <c r="H287" s="2"/>
    </row>
    <row r="288" spans="2:8">
      <c r="B288" s="243" t="s">
        <v>112</v>
      </c>
      <c r="C288" s="20" t="s">
        <v>130</v>
      </c>
      <c r="D288" s="20" t="s">
        <v>128</v>
      </c>
      <c r="E288" s="252">
        <v>1</v>
      </c>
      <c r="H288" s="2"/>
    </row>
    <row r="289" spans="2:8">
      <c r="B289" s="243" t="s">
        <v>112</v>
      </c>
      <c r="C289" s="20" t="s">
        <v>130</v>
      </c>
      <c r="D289" s="20" t="s">
        <v>129</v>
      </c>
      <c r="E289" s="252">
        <v>1</v>
      </c>
      <c r="H289" s="2"/>
    </row>
    <row r="290" spans="2:8">
      <c r="B290" s="243" t="s">
        <v>112</v>
      </c>
      <c r="C290" s="20" t="s">
        <v>130</v>
      </c>
      <c r="D290" s="20" t="s">
        <v>130</v>
      </c>
      <c r="E290" s="252">
        <v>1</v>
      </c>
      <c r="H290" s="2"/>
    </row>
    <row r="291" spans="2:8">
      <c r="B291" s="243" t="s">
        <v>112</v>
      </c>
      <c r="C291" s="20" t="s">
        <v>130</v>
      </c>
      <c r="D291" s="20" t="s">
        <v>131</v>
      </c>
      <c r="E291" s="251">
        <v>0.99</v>
      </c>
      <c r="H291" s="2"/>
    </row>
    <row r="292" spans="2:8">
      <c r="B292" s="243" t="s">
        <v>112</v>
      </c>
      <c r="C292" s="20" t="s">
        <v>130</v>
      </c>
      <c r="D292" s="29" t="s">
        <v>345</v>
      </c>
      <c r="E292" s="251">
        <v>0.98</v>
      </c>
      <c r="H292" s="2"/>
    </row>
    <row r="293" spans="2:8">
      <c r="B293" s="243" t="s">
        <v>112</v>
      </c>
      <c r="C293" s="20" t="s">
        <v>131</v>
      </c>
      <c r="D293" s="20" t="s">
        <v>535</v>
      </c>
      <c r="E293" s="251">
        <v>1</v>
      </c>
      <c r="H293" s="2"/>
    </row>
    <row r="294" spans="2:8">
      <c r="B294" s="243" t="s">
        <v>112</v>
      </c>
      <c r="C294" s="20" t="s">
        <v>131</v>
      </c>
      <c r="D294" s="20" t="s">
        <v>464</v>
      </c>
      <c r="E294" s="252">
        <v>1</v>
      </c>
      <c r="H294" s="2"/>
    </row>
    <row r="295" spans="2:8">
      <c r="B295" s="243" t="s">
        <v>112</v>
      </c>
      <c r="C295" s="20" t="s">
        <v>131</v>
      </c>
      <c r="D295" s="20" t="s">
        <v>141</v>
      </c>
      <c r="E295" s="252">
        <v>1</v>
      </c>
      <c r="H295" s="2"/>
    </row>
    <row r="296" spans="2:8">
      <c r="B296" s="243" t="s">
        <v>112</v>
      </c>
      <c r="C296" s="20" t="s">
        <v>131</v>
      </c>
      <c r="D296" s="20" t="s">
        <v>142</v>
      </c>
      <c r="E296" s="252">
        <v>1</v>
      </c>
      <c r="H296" s="2"/>
    </row>
    <row r="297" spans="2:8">
      <c r="B297" s="243" t="s">
        <v>112</v>
      </c>
      <c r="C297" s="20" t="s">
        <v>131</v>
      </c>
      <c r="D297" s="20" t="s">
        <v>143</v>
      </c>
      <c r="E297" s="252">
        <v>1</v>
      </c>
      <c r="H297" s="2"/>
    </row>
    <row r="298" spans="2:8">
      <c r="B298" s="243" t="s">
        <v>112</v>
      </c>
      <c r="C298" s="20" t="s">
        <v>131</v>
      </c>
      <c r="D298" s="20" t="s">
        <v>119</v>
      </c>
      <c r="E298" s="252">
        <v>1</v>
      </c>
      <c r="H298" s="2"/>
    </row>
    <row r="299" spans="2:8">
      <c r="B299" s="243" t="s">
        <v>112</v>
      </c>
      <c r="C299" s="20" t="s">
        <v>131</v>
      </c>
      <c r="D299" s="20" t="s">
        <v>121</v>
      </c>
      <c r="E299" s="252">
        <v>1</v>
      </c>
      <c r="H299" s="2"/>
    </row>
    <row r="300" spans="2:8">
      <c r="B300" s="243" t="s">
        <v>112</v>
      </c>
      <c r="C300" s="20" t="s">
        <v>131</v>
      </c>
      <c r="D300" s="20" t="s">
        <v>122</v>
      </c>
      <c r="E300" s="252">
        <v>1</v>
      </c>
      <c r="H300" s="2"/>
    </row>
    <row r="301" spans="2:8">
      <c r="B301" s="243" t="s">
        <v>112</v>
      </c>
      <c r="C301" s="20" t="s">
        <v>131</v>
      </c>
      <c r="D301" s="20" t="s">
        <v>123</v>
      </c>
      <c r="E301" s="252">
        <v>1</v>
      </c>
      <c r="H301" s="2"/>
    </row>
    <row r="302" spans="2:8">
      <c r="B302" s="243" t="s">
        <v>112</v>
      </c>
      <c r="C302" s="20" t="s">
        <v>131</v>
      </c>
      <c r="D302" s="20" t="s">
        <v>124</v>
      </c>
      <c r="E302" s="252">
        <v>1</v>
      </c>
      <c r="H302" s="2"/>
    </row>
    <row r="303" spans="2:8">
      <c r="B303" s="243" t="s">
        <v>112</v>
      </c>
      <c r="C303" s="20" t="s">
        <v>131</v>
      </c>
      <c r="D303" s="20" t="s">
        <v>125</v>
      </c>
      <c r="E303" s="252">
        <v>1</v>
      </c>
      <c r="H303" s="2"/>
    </row>
    <row r="304" spans="2:8">
      <c r="B304" s="243" t="s">
        <v>112</v>
      </c>
      <c r="C304" s="20" t="s">
        <v>131</v>
      </c>
      <c r="D304" s="20" t="s">
        <v>126</v>
      </c>
      <c r="E304" s="252">
        <v>1</v>
      </c>
      <c r="H304" s="2"/>
    </row>
    <row r="305" spans="2:8">
      <c r="B305" s="243" t="s">
        <v>112</v>
      </c>
      <c r="C305" s="20" t="s">
        <v>131</v>
      </c>
      <c r="D305" s="20" t="s">
        <v>127</v>
      </c>
      <c r="E305" s="252">
        <v>1</v>
      </c>
      <c r="H305" s="2"/>
    </row>
    <row r="306" spans="2:8">
      <c r="B306" s="243" t="s">
        <v>112</v>
      </c>
      <c r="C306" s="20" t="s">
        <v>131</v>
      </c>
      <c r="D306" s="20" t="s">
        <v>128</v>
      </c>
      <c r="E306" s="252">
        <v>1</v>
      </c>
      <c r="H306" s="2"/>
    </row>
    <row r="307" spans="2:8">
      <c r="B307" s="243" t="s">
        <v>112</v>
      </c>
      <c r="C307" s="20" t="s">
        <v>131</v>
      </c>
      <c r="D307" s="20" t="s">
        <v>129</v>
      </c>
      <c r="E307" s="252">
        <v>1</v>
      </c>
      <c r="H307" s="2"/>
    </row>
    <row r="308" spans="2:8">
      <c r="B308" s="243" t="s">
        <v>112</v>
      </c>
      <c r="C308" s="20" t="s">
        <v>131</v>
      </c>
      <c r="D308" s="20" t="s">
        <v>130</v>
      </c>
      <c r="E308" s="252">
        <v>1</v>
      </c>
      <c r="H308" s="2"/>
    </row>
    <row r="309" spans="2:8">
      <c r="B309" s="243" t="s">
        <v>112</v>
      </c>
      <c r="C309" s="20" t="s">
        <v>131</v>
      </c>
      <c r="D309" s="20" t="s">
        <v>131</v>
      </c>
      <c r="E309" s="252">
        <v>1</v>
      </c>
      <c r="H309" s="2"/>
    </row>
    <row r="310" spans="2:8">
      <c r="B310" s="243" t="s">
        <v>112</v>
      </c>
      <c r="C310" s="20" t="s">
        <v>131</v>
      </c>
      <c r="D310" s="29" t="s">
        <v>345</v>
      </c>
      <c r="E310" s="251">
        <v>0.99</v>
      </c>
      <c r="H310" s="2"/>
    </row>
    <row r="311" spans="2:8">
      <c r="B311" s="243" t="s">
        <v>112</v>
      </c>
      <c r="C311" s="20" t="s">
        <v>345</v>
      </c>
      <c r="D311" s="20" t="s">
        <v>535</v>
      </c>
      <c r="E311" s="251">
        <v>1</v>
      </c>
      <c r="H311" s="2"/>
    </row>
    <row r="312" spans="2:8">
      <c r="B312" s="243" t="s">
        <v>112</v>
      </c>
      <c r="C312" s="20" t="s">
        <v>345</v>
      </c>
      <c r="D312" s="20" t="s">
        <v>464</v>
      </c>
      <c r="E312" s="252">
        <v>1</v>
      </c>
      <c r="H312" s="2"/>
    </row>
    <row r="313" spans="2:8">
      <c r="B313" s="243" t="s">
        <v>112</v>
      </c>
      <c r="C313" s="20" t="s">
        <v>345</v>
      </c>
      <c r="D313" s="20" t="s">
        <v>141</v>
      </c>
      <c r="E313" s="252">
        <v>1</v>
      </c>
      <c r="H313" s="2"/>
    </row>
    <row r="314" spans="2:8">
      <c r="B314" s="243" t="s">
        <v>112</v>
      </c>
      <c r="C314" s="20" t="s">
        <v>345</v>
      </c>
      <c r="D314" s="20" t="s">
        <v>142</v>
      </c>
      <c r="E314" s="252">
        <v>1</v>
      </c>
      <c r="H314" s="2"/>
    </row>
    <row r="315" spans="2:8">
      <c r="B315" s="243" t="s">
        <v>112</v>
      </c>
      <c r="C315" s="20" t="s">
        <v>345</v>
      </c>
      <c r="D315" s="20" t="s">
        <v>143</v>
      </c>
      <c r="E315" s="252">
        <v>1</v>
      </c>
      <c r="H315" s="2"/>
    </row>
    <row r="316" spans="2:8">
      <c r="B316" s="243" t="s">
        <v>112</v>
      </c>
      <c r="C316" s="20" t="s">
        <v>345</v>
      </c>
      <c r="D316" s="20" t="s">
        <v>119</v>
      </c>
      <c r="E316" s="252">
        <v>1</v>
      </c>
      <c r="H316" s="2"/>
    </row>
    <row r="317" spans="2:8">
      <c r="B317" s="243" t="s">
        <v>112</v>
      </c>
      <c r="C317" s="20" t="s">
        <v>345</v>
      </c>
      <c r="D317" s="20" t="s">
        <v>121</v>
      </c>
      <c r="E317" s="252">
        <v>1</v>
      </c>
      <c r="H317" s="2"/>
    </row>
    <row r="318" spans="2:8">
      <c r="B318" s="243" t="s">
        <v>112</v>
      </c>
      <c r="C318" s="20" t="s">
        <v>345</v>
      </c>
      <c r="D318" s="20" t="s">
        <v>122</v>
      </c>
      <c r="E318" s="252">
        <v>1</v>
      </c>
      <c r="H318" s="2"/>
    </row>
    <row r="319" spans="2:8">
      <c r="B319" s="243" t="s">
        <v>112</v>
      </c>
      <c r="C319" s="20" t="s">
        <v>345</v>
      </c>
      <c r="D319" s="20" t="s">
        <v>123</v>
      </c>
      <c r="E319" s="252">
        <v>1</v>
      </c>
      <c r="H319" s="2"/>
    </row>
    <row r="320" spans="2:8">
      <c r="B320" s="243" t="s">
        <v>112</v>
      </c>
      <c r="C320" s="20" t="s">
        <v>345</v>
      </c>
      <c r="D320" s="20" t="s">
        <v>124</v>
      </c>
      <c r="E320" s="252">
        <v>1</v>
      </c>
      <c r="H320" s="2"/>
    </row>
    <row r="321" spans="2:8">
      <c r="B321" s="243" t="s">
        <v>112</v>
      </c>
      <c r="C321" s="20" t="s">
        <v>345</v>
      </c>
      <c r="D321" s="20" t="s">
        <v>125</v>
      </c>
      <c r="E321" s="252">
        <v>1</v>
      </c>
      <c r="H321" s="2"/>
    </row>
    <row r="322" spans="2:8">
      <c r="B322" s="243" t="s">
        <v>112</v>
      </c>
      <c r="C322" s="20" t="s">
        <v>345</v>
      </c>
      <c r="D322" s="20" t="s">
        <v>126</v>
      </c>
      <c r="E322" s="252">
        <v>1</v>
      </c>
      <c r="H322" s="2"/>
    </row>
    <row r="323" spans="2:8">
      <c r="B323" s="243" t="s">
        <v>112</v>
      </c>
      <c r="C323" s="20" t="s">
        <v>345</v>
      </c>
      <c r="D323" s="20" t="s">
        <v>127</v>
      </c>
      <c r="E323" s="252">
        <v>1</v>
      </c>
      <c r="H323" s="2"/>
    </row>
    <row r="324" spans="2:8">
      <c r="B324" s="243" t="s">
        <v>112</v>
      </c>
      <c r="C324" s="20" t="s">
        <v>345</v>
      </c>
      <c r="D324" s="20" t="s">
        <v>128</v>
      </c>
      <c r="E324" s="252">
        <v>1</v>
      </c>
      <c r="H324" s="2"/>
    </row>
    <row r="325" spans="2:8">
      <c r="B325" s="243" t="s">
        <v>112</v>
      </c>
      <c r="C325" s="20" t="s">
        <v>345</v>
      </c>
      <c r="D325" s="20" t="s">
        <v>129</v>
      </c>
      <c r="E325" s="252">
        <v>1</v>
      </c>
      <c r="H325" s="2"/>
    </row>
    <row r="326" spans="2:8">
      <c r="B326" s="243" t="s">
        <v>112</v>
      </c>
      <c r="C326" s="20" t="s">
        <v>345</v>
      </c>
      <c r="D326" s="20" t="s">
        <v>130</v>
      </c>
      <c r="E326" s="252">
        <v>1</v>
      </c>
      <c r="H326" s="2"/>
    </row>
    <row r="327" spans="2:8">
      <c r="B327" s="243" t="s">
        <v>112</v>
      </c>
      <c r="C327" s="20" t="s">
        <v>345</v>
      </c>
      <c r="D327" s="20" t="s">
        <v>131</v>
      </c>
      <c r="E327" s="252">
        <v>1</v>
      </c>
      <c r="H327" s="2"/>
    </row>
    <row r="328" spans="2:8">
      <c r="B328" s="243" t="s">
        <v>112</v>
      </c>
      <c r="C328" s="20" t="s">
        <v>345</v>
      </c>
      <c r="D328" s="29" t="s">
        <v>345</v>
      </c>
      <c r="E328" s="252">
        <v>1</v>
      </c>
      <c r="H328" s="2"/>
    </row>
    <row r="329" spans="2:8">
      <c r="B329" s="288" t="s">
        <v>134</v>
      </c>
      <c r="C329" s="20" t="s">
        <v>535</v>
      </c>
      <c r="D329" s="20" t="s">
        <v>535</v>
      </c>
      <c r="E329" s="289">
        <v>1</v>
      </c>
    </row>
    <row r="330" spans="2:8">
      <c r="B330" s="288" t="s">
        <v>134</v>
      </c>
      <c r="C330" s="20" t="s">
        <v>535</v>
      </c>
      <c r="D330" s="20" t="s">
        <v>464</v>
      </c>
      <c r="E330" s="289">
        <v>0.61</v>
      </c>
    </row>
    <row r="331" spans="2:8">
      <c r="B331" s="288" t="s">
        <v>134</v>
      </c>
      <c r="C331" s="20" t="s">
        <v>535</v>
      </c>
      <c r="D331" s="20" t="s">
        <v>141</v>
      </c>
      <c r="E331" s="289">
        <v>0.48</v>
      </c>
    </row>
    <row r="332" spans="2:8">
      <c r="B332" s="288" t="s">
        <v>134</v>
      </c>
      <c r="C332" s="20" t="s">
        <v>535</v>
      </c>
      <c r="D332" s="20" t="s">
        <v>142</v>
      </c>
      <c r="E332" s="289">
        <v>0.42</v>
      </c>
    </row>
    <row r="333" spans="2:8">
      <c r="B333" s="288" t="s">
        <v>134</v>
      </c>
      <c r="C333" s="20" t="s">
        <v>535</v>
      </c>
      <c r="D333" s="20" t="s">
        <v>143</v>
      </c>
      <c r="E333" s="289">
        <v>0.4</v>
      </c>
    </row>
    <row r="334" spans="2:8">
      <c r="B334" s="288" t="s">
        <v>134</v>
      </c>
      <c r="C334" s="20" t="s">
        <v>535</v>
      </c>
      <c r="D334" s="20" t="s">
        <v>119</v>
      </c>
      <c r="E334" s="289">
        <v>0.37</v>
      </c>
    </row>
    <row r="335" spans="2:8">
      <c r="B335" s="288" t="s">
        <v>134</v>
      </c>
      <c r="C335" s="20" t="s">
        <v>535</v>
      </c>
      <c r="D335" s="20" t="s">
        <v>121</v>
      </c>
      <c r="E335" s="289">
        <v>0.35</v>
      </c>
    </row>
    <row r="336" spans="2:8">
      <c r="B336" s="288" t="s">
        <v>134</v>
      </c>
      <c r="C336" s="20" t="s">
        <v>535</v>
      </c>
      <c r="D336" s="20" t="s">
        <v>122</v>
      </c>
      <c r="E336" s="289">
        <v>0.33</v>
      </c>
    </row>
    <row r="337" spans="2:5">
      <c r="B337" s="288" t="s">
        <v>134</v>
      </c>
      <c r="C337" s="20" t="s">
        <v>535</v>
      </c>
      <c r="D337" s="20" t="s">
        <v>123</v>
      </c>
      <c r="E337" s="289">
        <v>0.32</v>
      </c>
    </row>
    <row r="338" spans="2:5">
      <c r="B338" s="288" t="s">
        <v>134</v>
      </c>
      <c r="C338" s="20" t="s">
        <v>535</v>
      </c>
      <c r="D338" s="20" t="s">
        <v>124</v>
      </c>
      <c r="E338" s="289">
        <v>0.3</v>
      </c>
    </row>
    <row r="339" spans="2:5">
      <c r="B339" s="288" t="s">
        <v>134</v>
      </c>
      <c r="C339" s="20" t="s">
        <v>535</v>
      </c>
      <c r="D339" s="20" t="s">
        <v>125</v>
      </c>
      <c r="E339" s="289">
        <v>0.28999999999999998</v>
      </c>
    </row>
    <row r="340" spans="2:5">
      <c r="B340" s="288" t="s">
        <v>134</v>
      </c>
      <c r="C340" s="20" t="s">
        <v>535</v>
      </c>
      <c r="D340" s="20" t="s">
        <v>126</v>
      </c>
      <c r="E340" s="289">
        <v>0.28000000000000003</v>
      </c>
    </row>
    <row r="341" spans="2:5">
      <c r="B341" s="288" t="s">
        <v>134</v>
      </c>
      <c r="C341" s="20" t="s">
        <v>535</v>
      </c>
      <c r="D341" s="20" t="s">
        <v>127</v>
      </c>
      <c r="E341" s="289">
        <v>0.28000000000000003</v>
      </c>
    </row>
    <row r="342" spans="2:5">
      <c r="B342" s="288" t="s">
        <v>134</v>
      </c>
      <c r="C342" s="20" t="s">
        <v>535</v>
      </c>
      <c r="D342" s="20" t="s">
        <v>128</v>
      </c>
      <c r="E342" s="289">
        <v>0.27</v>
      </c>
    </row>
    <row r="343" spans="2:5">
      <c r="B343" s="288" t="s">
        <v>134</v>
      </c>
      <c r="C343" s="20" t="s">
        <v>535</v>
      </c>
      <c r="D343" s="20" t="s">
        <v>129</v>
      </c>
      <c r="E343" s="289">
        <v>0.27</v>
      </c>
    </row>
    <row r="344" spans="2:5">
      <c r="B344" s="288" t="s">
        <v>134</v>
      </c>
      <c r="C344" s="20" t="s">
        <v>535</v>
      </c>
      <c r="D344" s="20" t="s">
        <v>130</v>
      </c>
      <c r="E344" s="289">
        <v>0.27</v>
      </c>
    </row>
    <row r="345" spans="2:5">
      <c r="B345" s="288" t="s">
        <v>134</v>
      </c>
      <c r="C345" s="20" t="s">
        <v>535</v>
      </c>
      <c r="D345" s="20" t="s">
        <v>131</v>
      </c>
      <c r="E345" s="289">
        <v>0.26</v>
      </c>
    </row>
    <row r="346" spans="2:5">
      <c r="B346" s="288" t="s">
        <v>134</v>
      </c>
      <c r="C346" s="20" t="s">
        <v>535</v>
      </c>
      <c r="D346" s="29" t="s">
        <v>345</v>
      </c>
      <c r="E346" s="289">
        <v>0.26</v>
      </c>
    </row>
    <row r="347" spans="2:5">
      <c r="B347" s="288" t="s">
        <v>134</v>
      </c>
      <c r="C347" s="20" t="s">
        <v>464</v>
      </c>
      <c r="D347" s="20" t="s">
        <v>535</v>
      </c>
      <c r="E347" s="289">
        <v>1</v>
      </c>
    </row>
    <row r="348" spans="2:5">
      <c r="B348" s="288" t="s">
        <v>134</v>
      </c>
      <c r="C348" s="20" t="s">
        <v>464</v>
      </c>
      <c r="D348" s="20" t="s">
        <v>464</v>
      </c>
      <c r="E348" s="251">
        <v>1</v>
      </c>
    </row>
    <row r="349" spans="2:5">
      <c r="B349" s="288" t="s">
        <v>134</v>
      </c>
      <c r="C349" s="20" t="s">
        <v>464</v>
      </c>
      <c r="D349" s="20" t="s">
        <v>141</v>
      </c>
      <c r="E349" s="251">
        <v>0.79</v>
      </c>
    </row>
    <row r="350" spans="2:5">
      <c r="B350" s="288" t="s">
        <v>134</v>
      </c>
      <c r="C350" s="20" t="s">
        <v>464</v>
      </c>
      <c r="D350" s="20" t="s">
        <v>142</v>
      </c>
      <c r="E350" s="251">
        <v>0.69</v>
      </c>
    </row>
    <row r="351" spans="2:5">
      <c r="B351" s="288" t="s">
        <v>134</v>
      </c>
      <c r="C351" s="20" t="s">
        <v>464</v>
      </c>
      <c r="D351" s="20" t="s">
        <v>143</v>
      </c>
      <c r="E351" s="251">
        <v>0.66</v>
      </c>
    </row>
    <row r="352" spans="2:5">
      <c r="B352" s="288" t="s">
        <v>134</v>
      </c>
      <c r="C352" s="20" t="s">
        <v>464</v>
      </c>
      <c r="D352" s="20" t="s">
        <v>119</v>
      </c>
      <c r="E352" s="251">
        <v>0.61</v>
      </c>
    </row>
    <row r="353" spans="2:5">
      <c r="B353" s="288" t="s">
        <v>134</v>
      </c>
      <c r="C353" s="20" t="s">
        <v>464</v>
      </c>
      <c r="D353" s="20" t="s">
        <v>121</v>
      </c>
      <c r="E353" s="251">
        <v>0.56999999999999995</v>
      </c>
    </row>
    <row r="354" spans="2:5">
      <c r="B354" s="288" t="s">
        <v>134</v>
      </c>
      <c r="C354" s="20" t="s">
        <v>464</v>
      </c>
      <c r="D354" s="20" t="s">
        <v>122</v>
      </c>
      <c r="E354" s="251">
        <v>0.54</v>
      </c>
    </row>
    <row r="355" spans="2:5">
      <c r="B355" s="288" t="s">
        <v>134</v>
      </c>
      <c r="C355" s="20" t="s">
        <v>464</v>
      </c>
      <c r="D355" s="20" t="s">
        <v>123</v>
      </c>
      <c r="E355" s="251">
        <v>0.52</v>
      </c>
    </row>
    <row r="356" spans="2:5">
      <c r="B356" s="288" t="s">
        <v>134</v>
      </c>
      <c r="C356" s="20" t="s">
        <v>464</v>
      </c>
      <c r="D356" s="20" t="s">
        <v>124</v>
      </c>
      <c r="E356" s="251">
        <v>0.48</v>
      </c>
    </row>
    <row r="357" spans="2:5">
      <c r="B357" s="288" t="s">
        <v>134</v>
      </c>
      <c r="C357" s="20" t="s">
        <v>464</v>
      </c>
      <c r="D357" s="20" t="s">
        <v>125</v>
      </c>
      <c r="E357" s="251">
        <v>0.47</v>
      </c>
    </row>
    <row r="358" spans="2:5">
      <c r="B358" s="288" t="s">
        <v>134</v>
      </c>
      <c r="C358" s="20" t="s">
        <v>464</v>
      </c>
      <c r="D358" s="20" t="s">
        <v>126</v>
      </c>
      <c r="E358" s="251">
        <v>0.46</v>
      </c>
    </row>
    <row r="359" spans="2:5">
      <c r="B359" s="288" t="s">
        <v>134</v>
      </c>
      <c r="C359" s="20" t="s">
        <v>464</v>
      </c>
      <c r="D359" s="20" t="s">
        <v>127</v>
      </c>
      <c r="E359" s="251">
        <v>0.46</v>
      </c>
    </row>
    <row r="360" spans="2:5">
      <c r="B360" s="288" t="s">
        <v>134</v>
      </c>
      <c r="C360" s="20" t="s">
        <v>464</v>
      </c>
      <c r="D360" s="20" t="s">
        <v>128</v>
      </c>
      <c r="E360" s="251">
        <v>0.45</v>
      </c>
    </row>
    <row r="361" spans="2:5">
      <c r="B361" s="288" t="s">
        <v>134</v>
      </c>
      <c r="C361" s="20" t="s">
        <v>464</v>
      </c>
      <c r="D361" s="20" t="s">
        <v>129</v>
      </c>
      <c r="E361" s="251">
        <v>0.44</v>
      </c>
    </row>
    <row r="362" spans="2:5">
      <c r="B362" s="288" t="s">
        <v>134</v>
      </c>
      <c r="C362" s="20" t="s">
        <v>464</v>
      </c>
      <c r="D362" s="20" t="s">
        <v>130</v>
      </c>
      <c r="E362" s="251">
        <v>0.44</v>
      </c>
    </row>
    <row r="363" spans="2:5">
      <c r="B363" s="288" t="s">
        <v>134</v>
      </c>
      <c r="C363" s="20" t="s">
        <v>464</v>
      </c>
      <c r="D363" s="20" t="s">
        <v>131</v>
      </c>
      <c r="E363" s="251">
        <v>0.43</v>
      </c>
    </row>
    <row r="364" spans="2:5">
      <c r="B364" s="288" t="s">
        <v>134</v>
      </c>
      <c r="C364" s="20" t="s">
        <v>464</v>
      </c>
      <c r="D364" s="29" t="s">
        <v>345</v>
      </c>
      <c r="E364" s="251">
        <v>0.43</v>
      </c>
    </row>
    <row r="365" spans="2:5">
      <c r="B365" s="288" t="s">
        <v>134</v>
      </c>
      <c r="C365" s="20" t="s">
        <v>141</v>
      </c>
      <c r="D365" s="20" t="s">
        <v>535</v>
      </c>
      <c r="E365" s="251">
        <v>1</v>
      </c>
    </row>
    <row r="366" spans="2:5">
      <c r="B366" s="288" t="s">
        <v>134</v>
      </c>
      <c r="C366" s="20" t="s">
        <v>141</v>
      </c>
      <c r="D366" s="20" t="s">
        <v>464</v>
      </c>
      <c r="E366" s="251">
        <v>1</v>
      </c>
    </row>
    <row r="367" spans="2:5">
      <c r="B367" s="288" t="s">
        <v>134</v>
      </c>
      <c r="C367" s="20" t="s">
        <v>141</v>
      </c>
      <c r="D367" s="20" t="s">
        <v>141</v>
      </c>
      <c r="E367" s="251">
        <v>1</v>
      </c>
    </row>
    <row r="368" spans="2:5">
      <c r="B368" s="288" t="s">
        <v>134</v>
      </c>
      <c r="C368" s="20" t="s">
        <v>141</v>
      </c>
      <c r="D368" s="20" t="s">
        <v>142</v>
      </c>
      <c r="E368" s="251">
        <v>0.87</v>
      </c>
    </row>
    <row r="369" spans="2:5">
      <c r="B369" s="288" t="s">
        <v>134</v>
      </c>
      <c r="C369" s="20" t="s">
        <v>141</v>
      </c>
      <c r="D369" s="20" t="s">
        <v>143</v>
      </c>
      <c r="E369" s="251">
        <v>0.84</v>
      </c>
    </row>
    <row r="370" spans="2:5">
      <c r="B370" s="288" t="s">
        <v>134</v>
      </c>
      <c r="C370" s="20" t="s">
        <v>141</v>
      </c>
      <c r="D370" s="20" t="s">
        <v>119</v>
      </c>
      <c r="E370" s="251">
        <v>0.77</v>
      </c>
    </row>
    <row r="371" spans="2:5">
      <c r="B371" s="288" t="s">
        <v>134</v>
      </c>
      <c r="C371" s="20" t="s">
        <v>141</v>
      </c>
      <c r="D371" s="20" t="s">
        <v>121</v>
      </c>
      <c r="E371" s="251">
        <v>0.72</v>
      </c>
    </row>
    <row r="372" spans="2:5">
      <c r="B372" s="288" t="s">
        <v>134</v>
      </c>
      <c r="C372" s="20" t="s">
        <v>141</v>
      </c>
      <c r="D372" s="20" t="s">
        <v>122</v>
      </c>
      <c r="E372" s="251">
        <v>0.69</v>
      </c>
    </row>
    <row r="373" spans="2:5">
      <c r="B373" s="288" t="s">
        <v>134</v>
      </c>
      <c r="C373" s="20" t="s">
        <v>141</v>
      </c>
      <c r="D373" s="20" t="s">
        <v>123</v>
      </c>
      <c r="E373" s="251">
        <v>0.66</v>
      </c>
    </row>
    <row r="374" spans="2:5">
      <c r="B374" s="288" t="s">
        <v>134</v>
      </c>
      <c r="C374" s="20" t="s">
        <v>141</v>
      </c>
      <c r="D374" s="20" t="s">
        <v>124</v>
      </c>
      <c r="E374" s="251">
        <v>0.61</v>
      </c>
    </row>
    <row r="375" spans="2:5">
      <c r="B375" s="288" t="s">
        <v>134</v>
      </c>
      <c r="C375" s="20" t="s">
        <v>141</v>
      </c>
      <c r="D375" s="20" t="s">
        <v>125</v>
      </c>
      <c r="E375" s="251">
        <v>0.6</v>
      </c>
    </row>
    <row r="376" spans="2:5">
      <c r="B376" s="288" t="s">
        <v>134</v>
      </c>
      <c r="C376" s="20" t="s">
        <v>141</v>
      </c>
      <c r="D376" s="20" t="s">
        <v>126</v>
      </c>
      <c r="E376" s="251">
        <v>0.59</v>
      </c>
    </row>
    <row r="377" spans="2:5">
      <c r="B377" s="288" t="s">
        <v>134</v>
      </c>
      <c r="C377" s="20" t="s">
        <v>141</v>
      </c>
      <c r="D377" s="20" t="s">
        <v>127</v>
      </c>
      <c r="E377" s="251">
        <v>0.57999999999999996</v>
      </c>
    </row>
    <row r="378" spans="2:5">
      <c r="B378" s="288" t="s">
        <v>134</v>
      </c>
      <c r="C378" s="20" t="s">
        <v>141</v>
      </c>
      <c r="D378" s="20" t="s">
        <v>128</v>
      </c>
      <c r="E378" s="251">
        <v>0.56999999999999995</v>
      </c>
    </row>
    <row r="379" spans="2:5">
      <c r="B379" s="288" t="s">
        <v>134</v>
      </c>
      <c r="C379" s="20" t="s">
        <v>141</v>
      </c>
      <c r="D379" s="20" t="s">
        <v>129</v>
      </c>
      <c r="E379" s="251">
        <v>0.56000000000000005</v>
      </c>
    </row>
    <row r="380" spans="2:5">
      <c r="B380" s="288" t="s">
        <v>134</v>
      </c>
      <c r="C380" s="20" t="s">
        <v>141</v>
      </c>
      <c r="D380" s="20" t="s">
        <v>130</v>
      </c>
      <c r="E380" s="251">
        <v>0.55000000000000004</v>
      </c>
    </row>
    <row r="381" spans="2:5">
      <c r="B381" s="288" t="s">
        <v>134</v>
      </c>
      <c r="C381" s="20" t="s">
        <v>141</v>
      </c>
      <c r="D381" s="20" t="s">
        <v>131</v>
      </c>
      <c r="E381" s="251">
        <v>0.55000000000000004</v>
      </c>
    </row>
    <row r="382" spans="2:5">
      <c r="B382" s="288" t="s">
        <v>134</v>
      </c>
      <c r="C382" s="20" t="s">
        <v>141</v>
      </c>
      <c r="D382" s="29" t="s">
        <v>345</v>
      </c>
      <c r="E382" s="251">
        <v>0.54</v>
      </c>
    </row>
    <row r="383" spans="2:5">
      <c r="B383" s="288" t="s">
        <v>134</v>
      </c>
      <c r="C383" s="20" t="s">
        <v>142</v>
      </c>
      <c r="D383" s="20" t="s">
        <v>535</v>
      </c>
      <c r="E383" s="251">
        <v>1</v>
      </c>
    </row>
    <row r="384" spans="2:5">
      <c r="B384" s="288" t="s">
        <v>134</v>
      </c>
      <c r="C384" s="20" t="s">
        <v>142</v>
      </c>
      <c r="D384" s="20" t="s">
        <v>464</v>
      </c>
      <c r="E384" s="251">
        <v>1</v>
      </c>
    </row>
    <row r="385" spans="2:5">
      <c r="B385" s="288" t="s">
        <v>134</v>
      </c>
      <c r="C385" s="20" t="s">
        <v>142</v>
      </c>
      <c r="D385" s="20" t="s">
        <v>141</v>
      </c>
      <c r="E385" s="251">
        <v>1</v>
      </c>
    </row>
    <row r="386" spans="2:5">
      <c r="B386" s="288" t="s">
        <v>134</v>
      </c>
      <c r="C386" s="20" t="s">
        <v>142</v>
      </c>
      <c r="D386" s="20" t="s">
        <v>142</v>
      </c>
      <c r="E386" s="251">
        <v>1</v>
      </c>
    </row>
    <row r="387" spans="2:5">
      <c r="B387" s="288" t="s">
        <v>134</v>
      </c>
      <c r="C387" s="20" t="s">
        <v>142</v>
      </c>
      <c r="D387" s="20" t="s">
        <v>143</v>
      </c>
      <c r="E387" s="251">
        <v>0.96</v>
      </c>
    </row>
    <row r="388" spans="2:5">
      <c r="B388" s="288" t="s">
        <v>134</v>
      </c>
      <c r="C388" s="20" t="s">
        <v>142</v>
      </c>
      <c r="D388" s="20" t="s">
        <v>119</v>
      </c>
      <c r="E388" s="251">
        <v>0.88</v>
      </c>
    </row>
    <row r="389" spans="2:5">
      <c r="B389" s="288" t="s">
        <v>134</v>
      </c>
      <c r="C389" s="20" t="s">
        <v>142</v>
      </c>
      <c r="D389" s="20" t="s">
        <v>121</v>
      </c>
      <c r="E389" s="251">
        <v>0.83</v>
      </c>
    </row>
    <row r="390" spans="2:5">
      <c r="B390" s="288" t="s">
        <v>134</v>
      </c>
      <c r="C390" s="20" t="s">
        <v>142</v>
      </c>
      <c r="D390" s="20" t="s">
        <v>122</v>
      </c>
      <c r="E390" s="251">
        <v>0.79</v>
      </c>
    </row>
    <row r="391" spans="2:5">
      <c r="B391" s="288" t="s">
        <v>134</v>
      </c>
      <c r="C391" s="20" t="s">
        <v>142</v>
      </c>
      <c r="D391" s="20" t="s">
        <v>123</v>
      </c>
      <c r="E391" s="251">
        <v>0.76</v>
      </c>
    </row>
    <row r="392" spans="2:5">
      <c r="B392" s="288" t="s">
        <v>134</v>
      </c>
      <c r="C392" s="20" t="s">
        <v>142</v>
      </c>
      <c r="D392" s="20" t="s">
        <v>124</v>
      </c>
      <c r="E392" s="251">
        <v>0.7</v>
      </c>
    </row>
    <row r="393" spans="2:5">
      <c r="B393" s="288" t="s">
        <v>134</v>
      </c>
      <c r="C393" s="20" t="s">
        <v>142</v>
      </c>
      <c r="D393" s="20" t="s">
        <v>125</v>
      </c>
      <c r="E393" s="251">
        <v>0.69</v>
      </c>
    </row>
    <row r="394" spans="2:5">
      <c r="B394" s="288" t="s">
        <v>134</v>
      </c>
      <c r="C394" s="20" t="s">
        <v>142</v>
      </c>
      <c r="D394" s="20" t="s">
        <v>126</v>
      </c>
      <c r="E394" s="251">
        <v>0.68</v>
      </c>
    </row>
    <row r="395" spans="2:5">
      <c r="B395" s="288" t="s">
        <v>134</v>
      </c>
      <c r="C395" s="20" t="s">
        <v>142</v>
      </c>
      <c r="D395" s="20" t="s">
        <v>127</v>
      </c>
      <c r="E395" s="251">
        <v>0.66</v>
      </c>
    </row>
    <row r="396" spans="2:5">
      <c r="B396" s="288" t="s">
        <v>134</v>
      </c>
      <c r="C396" s="20" t="s">
        <v>142</v>
      </c>
      <c r="D396" s="20" t="s">
        <v>128</v>
      </c>
      <c r="E396" s="251">
        <v>0.65</v>
      </c>
    </row>
    <row r="397" spans="2:5">
      <c r="B397" s="288" t="s">
        <v>134</v>
      </c>
      <c r="C397" s="20" t="s">
        <v>142</v>
      </c>
      <c r="D397" s="20" t="s">
        <v>129</v>
      </c>
      <c r="E397" s="251">
        <v>0.64</v>
      </c>
    </row>
    <row r="398" spans="2:5">
      <c r="B398" s="288" t="s">
        <v>134</v>
      </c>
      <c r="C398" s="20" t="s">
        <v>142</v>
      </c>
      <c r="D398" s="20" t="s">
        <v>130</v>
      </c>
      <c r="E398" s="251">
        <v>0.64</v>
      </c>
    </row>
    <row r="399" spans="2:5">
      <c r="B399" s="288" t="s">
        <v>134</v>
      </c>
      <c r="C399" s="20" t="s">
        <v>142</v>
      </c>
      <c r="D399" s="20" t="s">
        <v>131</v>
      </c>
      <c r="E399" s="251">
        <v>0.63</v>
      </c>
    </row>
    <row r="400" spans="2:5">
      <c r="B400" s="288" t="s">
        <v>134</v>
      </c>
      <c r="C400" s="20" t="s">
        <v>142</v>
      </c>
      <c r="D400" s="29" t="s">
        <v>345</v>
      </c>
      <c r="E400" s="251">
        <v>0.62</v>
      </c>
    </row>
    <row r="401" spans="2:5">
      <c r="B401" s="288" t="s">
        <v>134</v>
      </c>
      <c r="C401" s="20" t="s">
        <v>143</v>
      </c>
      <c r="D401" s="20" t="s">
        <v>535</v>
      </c>
      <c r="E401" s="251">
        <v>1</v>
      </c>
    </row>
    <row r="402" spans="2:5">
      <c r="B402" s="288" t="s">
        <v>134</v>
      </c>
      <c r="C402" s="20" t="s">
        <v>143</v>
      </c>
      <c r="D402" s="20" t="s">
        <v>464</v>
      </c>
      <c r="E402" s="251">
        <v>1</v>
      </c>
    </row>
    <row r="403" spans="2:5">
      <c r="B403" s="288" t="s">
        <v>134</v>
      </c>
      <c r="C403" s="20" t="s">
        <v>143</v>
      </c>
      <c r="D403" s="20" t="s">
        <v>141</v>
      </c>
      <c r="E403" s="251">
        <v>1</v>
      </c>
    </row>
    <row r="404" spans="2:5">
      <c r="B404" s="288" t="s">
        <v>134</v>
      </c>
      <c r="C404" s="20" t="s">
        <v>143</v>
      </c>
      <c r="D404" s="20" t="s">
        <v>142</v>
      </c>
      <c r="E404" s="251">
        <v>1</v>
      </c>
    </row>
    <row r="405" spans="2:5">
      <c r="B405" s="288" t="s">
        <v>134</v>
      </c>
      <c r="C405" s="20" t="s">
        <v>143</v>
      </c>
      <c r="D405" s="20" t="s">
        <v>143</v>
      </c>
      <c r="E405" s="251">
        <v>1</v>
      </c>
    </row>
    <row r="406" spans="2:5">
      <c r="B406" s="288" t="s">
        <v>134</v>
      </c>
      <c r="C406" s="20" t="s">
        <v>143</v>
      </c>
      <c r="D406" s="20" t="s">
        <v>119</v>
      </c>
      <c r="E406" s="251">
        <v>0.92</v>
      </c>
    </row>
    <row r="407" spans="2:5">
      <c r="B407" s="288" t="s">
        <v>134</v>
      </c>
      <c r="C407" s="20" t="s">
        <v>143</v>
      </c>
      <c r="D407" s="20" t="s">
        <v>121</v>
      </c>
      <c r="E407" s="251">
        <v>0.86</v>
      </c>
    </row>
    <row r="408" spans="2:5">
      <c r="B408" s="288" t="s">
        <v>134</v>
      </c>
      <c r="C408" s="20" t="s">
        <v>143</v>
      </c>
      <c r="D408" s="20" t="s">
        <v>122</v>
      </c>
      <c r="E408" s="251">
        <v>0.82</v>
      </c>
    </row>
    <row r="409" spans="2:5">
      <c r="B409" s="288" t="s">
        <v>134</v>
      </c>
      <c r="C409" s="20" t="s">
        <v>143</v>
      </c>
      <c r="D409" s="20" t="s">
        <v>123</v>
      </c>
      <c r="E409" s="251">
        <v>0.79</v>
      </c>
    </row>
    <row r="410" spans="2:5">
      <c r="B410" s="288" t="s">
        <v>134</v>
      </c>
      <c r="C410" s="20" t="s">
        <v>143</v>
      </c>
      <c r="D410" s="20" t="s">
        <v>124</v>
      </c>
      <c r="E410" s="251">
        <v>0.73</v>
      </c>
    </row>
    <row r="411" spans="2:5">
      <c r="B411" s="288" t="s">
        <v>134</v>
      </c>
      <c r="C411" s="20" t="s">
        <v>143</v>
      </c>
      <c r="D411" s="20" t="s">
        <v>125</v>
      </c>
      <c r="E411" s="251">
        <v>0.72</v>
      </c>
    </row>
    <row r="412" spans="2:5">
      <c r="B412" s="288" t="s">
        <v>134</v>
      </c>
      <c r="C412" s="20" t="s">
        <v>143</v>
      </c>
      <c r="D412" s="20" t="s">
        <v>126</v>
      </c>
      <c r="E412" s="251">
        <v>0.7</v>
      </c>
    </row>
    <row r="413" spans="2:5">
      <c r="B413" s="288" t="s">
        <v>134</v>
      </c>
      <c r="C413" s="20" t="s">
        <v>143</v>
      </c>
      <c r="D413" s="20" t="s">
        <v>127</v>
      </c>
      <c r="E413" s="251">
        <v>0.69</v>
      </c>
    </row>
    <row r="414" spans="2:5">
      <c r="B414" s="288" t="s">
        <v>134</v>
      </c>
      <c r="C414" s="20" t="s">
        <v>143</v>
      </c>
      <c r="D414" s="20" t="s">
        <v>128</v>
      </c>
      <c r="E414" s="251">
        <v>0.68</v>
      </c>
    </row>
    <row r="415" spans="2:5">
      <c r="B415" s="288" t="s">
        <v>134</v>
      </c>
      <c r="C415" s="20" t="s">
        <v>143</v>
      </c>
      <c r="D415" s="20" t="s">
        <v>129</v>
      </c>
      <c r="E415" s="251">
        <v>0.67</v>
      </c>
    </row>
    <row r="416" spans="2:5">
      <c r="B416" s="288" t="s">
        <v>134</v>
      </c>
      <c r="C416" s="20" t="s">
        <v>143</v>
      </c>
      <c r="D416" s="20" t="s">
        <v>130</v>
      </c>
      <c r="E416" s="251">
        <v>0.66</v>
      </c>
    </row>
    <row r="417" spans="2:5">
      <c r="B417" s="288" t="s">
        <v>134</v>
      </c>
      <c r="C417" s="20" t="s">
        <v>143</v>
      </c>
      <c r="D417" s="20" t="s">
        <v>131</v>
      </c>
      <c r="E417" s="251">
        <v>0.66</v>
      </c>
    </row>
    <row r="418" spans="2:5">
      <c r="B418" s="288" t="s">
        <v>134</v>
      </c>
      <c r="C418" s="20" t="s">
        <v>143</v>
      </c>
      <c r="D418" s="29" t="s">
        <v>345</v>
      </c>
      <c r="E418" s="251">
        <v>0.65</v>
      </c>
    </row>
    <row r="419" spans="2:5">
      <c r="B419" s="288" t="s">
        <v>134</v>
      </c>
      <c r="C419" s="20" t="s">
        <v>120</v>
      </c>
      <c r="D419" s="20" t="s">
        <v>535</v>
      </c>
      <c r="E419" s="251">
        <v>1</v>
      </c>
    </row>
    <row r="420" spans="2:5">
      <c r="B420" s="288" t="s">
        <v>134</v>
      </c>
      <c r="C420" s="20" t="s">
        <v>120</v>
      </c>
      <c r="D420" s="20" t="s">
        <v>464</v>
      </c>
      <c r="E420" s="251">
        <v>1</v>
      </c>
    </row>
    <row r="421" spans="2:5">
      <c r="B421" s="288" t="s">
        <v>134</v>
      </c>
      <c r="C421" s="20" t="s">
        <v>120</v>
      </c>
      <c r="D421" s="20" t="s">
        <v>141</v>
      </c>
      <c r="E421" s="251">
        <v>1</v>
      </c>
    </row>
    <row r="422" spans="2:5">
      <c r="B422" s="288" t="s">
        <v>134</v>
      </c>
      <c r="C422" s="20" t="s">
        <v>120</v>
      </c>
      <c r="D422" s="20" t="s">
        <v>142</v>
      </c>
      <c r="E422" s="251">
        <v>1</v>
      </c>
    </row>
    <row r="423" spans="2:5">
      <c r="B423" s="288" t="s">
        <v>134</v>
      </c>
      <c r="C423" s="20" t="s">
        <v>120</v>
      </c>
      <c r="D423" s="20" t="s">
        <v>143</v>
      </c>
      <c r="E423" s="251">
        <v>1</v>
      </c>
    </row>
    <row r="424" spans="2:5">
      <c r="B424" s="288" t="s">
        <v>134</v>
      </c>
      <c r="C424" s="20" t="s">
        <v>120</v>
      </c>
      <c r="D424" s="20" t="s">
        <v>119</v>
      </c>
      <c r="E424" s="251">
        <v>1</v>
      </c>
    </row>
    <row r="425" spans="2:5">
      <c r="B425" s="288" t="s">
        <v>134</v>
      </c>
      <c r="C425" s="20" t="s">
        <v>120</v>
      </c>
      <c r="D425" s="20" t="s">
        <v>121</v>
      </c>
      <c r="E425" s="251">
        <v>0.94</v>
      </c>
    </row>
    <row r="426" spans="2:5">
      <c r="B426" s="288" t="s">
        <v>134</v>
      </c>
      <c r="C426" s="20" t="s">
        <v>120</v>
      </c>
      <c r="D426" s="20" t="s">
        <v>122</v>
      </c>
      <c r="E426" s="251">
        <v>0.89</v>
      </c>
    </row>
    <row r="427" spans="2:5">
      <c r="B427" s="288" t="s">
        <v>134</v>
      </c>
      <c r="C427" s="20" t="s">
        <v>120</v>
      </c>
      <c r="D427" s="20" t="s">
        <v>123</v>
      </c>
      <c r="E427" s="251">
        <v>0.86</v>
      </c>
    </row>
    <row r="428" spans="2:5">
      <c r="B428" s="288" t="s">
        <v>134</v>
      </c>
      <c r="C428" s="20" t="s">
        <v>120</v>
      </c>
      <c r="D428" s="20" t="s">
        <v>124</v>
      </c>
      <c r="E428" s="251">
        <v>0.8</v>
      </c>
    </row>
    <row r="429" spans="2:5">
      <c r="B429" s="288" t="s">
        <v>134</v>
      </c>
      <c r="C429" s="20" t="s">
        <v>120</v>
      </c>
      <c r="D429" s="20" t="s">
        <v>125</v>
      </c>
      <c r="E429" s="251">
        <v>0.78</v>
      </c>
    </row>
    <row r="430" spans="2:5">
      <c r="B430" s="288" t="s">
        <v>134</v>
      </c>
      <c r="C430" s="20" t="s">
        <v>120</v>
      </c>
      <c r="D430" s="20" t="s">
        <v>126</v>
      </c>
      <c r="E430" s="251">
        <v>0.77</v>
      </c>
    </row>
    <row r="431" spans="2:5">
      <c r="B431" s="288" t="s">
        <v>134</v>
      </c>
      <c r="C431" s="20" t="s">
        <v>120</v>
      </c>
      <c r="D431" s="20" t="s">
        <v>127</v>
      </c>
      <c r="E431" s="251">
        <v>0.75</v>
      </c>
    </row>
    <row r="432" spans="2:5">
      <c r="B432" s="288" t="s">
        <v>134</v>
      </c>
      <c r="C432" s="20" t="s">
        <v>120</v>
      </c>
      <c r="D432" s="20" t="s">
        <v>128</v>
      </c>
      <c r="E432" s="251">
        <v>0.74</v>
      </c>
    </row>
    <row r="433" spans="2:5">
      <c r="B433" s="288" t="s">
        <v>134</v>
      </c>
      <c r="C433" s="20" t="s">
        <v>120</v>
      </c>
      <c r="D433" s="20" t="s">
        <v>129</v>
      </c>
      <c r="E433" s="251">
        <v>0.73</v>
      </c>
    </row>
    <row r="434" spans="2:5">
      <c r="B434" s="288" t="s">
        <v>134</v>
      </c>
      <c r="C434" s="20" t="s">
        <v>120</v>
      </c>
      <c r="D434" s="20" t="s">
        <v>130</v>
      </c>
      <c r="E434" s="251">
        <v>0.72</v>
      </c>
    </row>
    <row r="435" spans="2:5">
      <c r="B435" s="288" t="s">
        <v>134</v>
      </c>
      <c r="C435" s="20" t="s">
        <v>120</v>
      </c>
      <c r="D435" s="20" t="s">
        <v>131</v>
      </c>
      <c r="E435" s="251">
        <v>0.71</v>
      </c>
    </row>
    <row r="436" spans="2:5">
      <c r="B436" s="288" t="s">
        <v>134</v>
      </c>
      <c r="C436" s="20" t="s">
        <v>120</v>
      </c>
      <c r="D436" s="29" t="s">
        <v>345</v>
      </c>
      <c r="E436" s="251">
        <v>0.71</v>
      </c>
    </row>
    <row r="437" spans="2:5">
      <c r="B437" s="288" t="s">
        <v>134</v>
      </c>
      <c r="C437" s="20" t="s">
        <v>121</v>
      </c>
      <c r="D437" s="20" t="s">
        <v>535</v>
      </c>
      <c r="E437" s="251">
        <v>1</v>
      </c>
    </row>
    <row r="438" spans="2:5">
      <c r="B438" s="288" t="s">
        <v>134</v>
      </c>
      <c r="C438" s="20" t="s">
        <v>121</v>
      </c>
      <c r="D438" s="20" t="s">
        <v>464</v>
      </c>
      <c r="E438" s="251">
        <v>1</v>
      </c>
    </row>
    <row r="439" spans="2:5">
      <c r="B439" s="288" t="s">
        <v>134</v>
      </c>
      <c r="C439" s="20" t="s">
        <v>121</v>
      </c>
      <c r="D439" s="20" t="s">
        <v>141</v>
      </c>
      <c r="E439" s="251">
        <v>1</v>
      </c>
    </row>
    <row r="440" spans="2:5">
      <c r="B440" s="288" t="s">
        <v>134</v>
      </c>
      <c r="C440" s="20" t="s">
        <v>121</v>
      </c>
      <c r="D440" s="20" t="s">
        <v>142</v>
      </c>
      <c r="E440" s="251">
        <v>1</v>
      </c>
    </row>
    <row r="441" spans="2:5">
      <c r="B441" s="288" t="s">
        <v>134</v>
      </c>
      <c r="C441" s="20" t="s">
        <v>121</v>
      </c>
      <c r="D441" s="20" t="s">
        <v>143</v>
      </c>
      <c r="E441" s="251">
        <v>1</v>
      </c>
    </row>
    <row r="442" spans="2:5">
      <c r="B442" s="288" t="s">
        <v>134</v>
      </c>
      <c r="C442" s="20" t="s">
        <v>121</v>
      </c>
      <c r="D442" s="20" t="s">
        <v>119</v>
      </c>
      <c r="E442" s="251">
        <v>1</v>
      </c>
    </row>
    <row r="443" spans="2:5">
      <c r="B443" s="288" t="s">
        <v>134</v>
      </c>
      <c r="C443" s="20" t="s">
        <v>121</v>
      </c>
      <c r="D443" s="20" t="s">
        <v>121</v>
      </c>
      <c r="E443" s="251">
        <v>1</v>
      </c>
    </row>
    <row r="444" spans="2:5">
      <c r="B444" s="288" t="s">
        <v>134</v>
      </c>
      <c r="C444" s="20" t="s">
        <v>121</v>
      </c>
      <c r="D444" s="20" t="s">
        <v>122</v>
      </c>
      <c r="E444" s="251">
        <v>0.95</v>
      </c>
    </row>
    <row r="445" spans="2:5">
      <c r="B445" s="288" t="s">
        <v>134</v>
      </c>
      <c r="C445" s="20" t="s">
        <v>121</v>
      </c>
      <c r="D445" s="20" t="s">
        <v>123</v>
      </c>
      <c r="E445" s="251">
        <v>0.91</v>
      </c>
    </row>
    <row r="446" spans="2:5">
      <c r="B446" s="288" t="s">
        <v>134</v>
      </c>
      <c r="C446" s="20" t="s">
        <v>121</v>
      </c>
      <c r="D446" s="20" t="s">
        <v>124</v>
      </c>
      <c r="E446" s="251">
        <v>0.85</v>
      </c>
    </row>
    <row r="447" spans="2:5">
      <c r="B447" s="288" t="s">
        <v>134</v>
      </c>
      <c r="C447" s="20" t="s">
        <v>121</v>
      </c>
      <c r="D447" s="20" t="s">
        <v>125</v>
      </c>
      <c r="E447" s="251">
        <v>0.83</v>
      </c>
    </row>
    <row r="448" spans="2:5">
      <c r="B448" s="288" t="s">
        <v>134</v>
      </c>
      <c r="C448" s="20" t="s">
        <v>121</v>
      </c>
      <c r="D448" s="20" t="s">
        <v>126</v>
      </c>
      <c r="E448" s="251">
        <v>0.81</v>
      </c>
    </row>
    <row r="449" spans="2:5">
      <c r="B449" s="288" t="s">
        <v>134</v>
      </c>
      <c r="C449" s="20" t="s">
        <v>121</v>
      </c>
      <c r="D449" s="20" t="s">
        <v>127</v>
      </c>
      <c r="E449" s="251">
        <v>0.8</v>
      </c>
    </row>
    <row r="450" spans="2:5">
      <c r="B450" s="288" t="s">
        <v>134</v>
      </c>
      <c r="C450" s="20" t="s">
        <v>121</v>
      </c>
      <c r="D450" s="20" t="s">
        <v>128</v>
      </c>
      <c r="E450" s="251">
        <v>0.78</v>
      </c>
    </row>
    <row r="451" spans="2:5">
      <c r="B451" s="288" t="s">
        <v>134</v>
      </c>
      <c r="C451" s="20" t="s">
        <v>121</v>
      </c>
      <c r="D451" s="20" t="s">
        <v>129</v>
      </c>
      <c r="E451" s="251">
        <v>0.77</v>
      </c>
    </row>
    <row r="452" spans="2:5">
      <c r="B452" s="288" t="s">
        <v>134</v>
      </c>
      <c r="C452" s="20" t="s">
        <v>121</v>
      </c>
      <c r="D452" s="20" t="s">
        <v>130</v>
      </c>
      <c r="E452" s="251">
        <v>0.77</v>
      </c>
    </row>
    <row r="453" spans="2:5">
      <c r="B453" s="288" t="s">
        <v>134</v>
      </c>
      <c r="C453" s="20" t="s">
        <v>121</v>
      </c>
      <c r="D453" s="20" t="s">
        <v>131</v>
      </c>
      <c r="E453" s="251">
        <v>0.76</v>
      </c>
    </row>
    <row r="454" spans="2:5">
      <c r="B454" s="288" t="s">
        <v>134</v>
      </c>
      <c r="C454" s="20" t="s">
        <v>121</v>
      </c>
      <c r="D454" s="29" t="s">
        <v>345</v>
      </c>
      <c r="E454" s="251">
        <v>0.75</v>
      </c>
    </row>
    <row r="455" spans="2:5">
      <c r="B455" s="288" t="s">
        <v>134</v>
      </c>
      <c r="C455" s="20" t="s">
        <v>122</v>
      </c>
      <c r="D455" s="20" t="s">
        <v>535</v>
      </c>
      <c r="E455" s="251">
        <v>1</v>
      </c>
    </row>
    <row r="456" spans="2:5">
      <c r="B456" s="288" t="s">
        <v>134</v>
      </c>
      <c r="C456" s="20" t="s">
        <v>122</v>
      </c>
      <c r="D456" s="20" t="s">
        <v>464</v>
      </c>
      <c r="E456" s="251">
        <v>1</v>
      </c>
    </row>
    <row r="457" spans="2:5">
      <c r="B457" s="288" t="s">
        <v>134</v>
      </c>
      <c r="C457" s="20" t="s">
        <v>122</v>
      </c>
      <c r="D457" s="20" t="s">
        <v>141</v>
      </c>
      <c r="E457" s="251">
        <v>1</v>
      </c>
    </row>
    <row r="458" spans="2:5">
      <c r="B458" s="288" t="s">
        <v>134</v>
      </c>
      <c r="C458" s="20" t="s">
        <v>122</v>
      </c>
      <c r="D458" s="20" t="s">
        <v>142</v>
      </c>
      <c r="E458" s="251">
        <v>1</v>
      </c>
    </row>
    <row r="459" spans="2:5">
      <c r="B459" s="288" t="s">
        <v>134</v>
      </c>
      <c r="C459" s="20" t="s">
        <v>122</v>
      </c>
      <c r="D459" s="20" t="s">
        <v>143</v>
      </c>
      <c r="E459" s="251">
        <v>1</v>
      </c>
    </row>
    <row r="460" spans="2:5">
      <c r="B460" s="288" t="s">
        <v>134</v>
      </c>
      <c r="C460" s="20" t="s">
        <v>122</v>
      </c>
      <c r="D460" s="20" t="s">
        <v>119</v>
      </c>
      <c r="E460" s="251">
        <v>1</v>
      </c>
    </row>
    <row r="461" spans="2:5">
      <c r="B461" s="288" t="s">
        <v>134</v>
      </c>
      <c r="C461" s="20" t="s">
        <v>122</v>
      </c>
      <c r="D461" s="20" t="s">
        <v>121</v>
      </c>
      <c r="E461" s="251">
        <v>1</v>
      </c>
    </row>
    <row r="462" spans="2:5">
      <c r="B462" s="288" t="s">
        <v>134</v>
      </c>
      <c r="C462" s="20" t="s">
        <v>122</v>
      </c>
      <c r="D462" s="20" t="s">
        <v>122</v>
      </c>
      <c r="E462" s="251">
        <v>1</v>
      </c>
    </row>
    <row r="463" spans="2:5">
      <c r="B463" s="288" t="s">
        <v>134</v>
      </c>
      <c r="C463" s="20" t="s">
        <v>122</v>
      </c>
      <c r="D463" s="20" t="s">
        <v>123</v>
      </c>
      <c r="E463" s="251">
        <v>0.96</v>
      </c>
    </row>
    <row r="464" spans="2:5">
      <c r="B464" s="288" t="s">
        <v>134</v>
      </c>
      <c r="C464" s="20" t="s">
        <v>122</v>
      </c>
      <c r="D464" s="20" t="s">
        <v>124</v>
      </c>
      <c r="E464" s="251">
        <v>0.89</v>
      </c>
    </row>
    <row r="465" spans="2:5">
      <c r="B465" s="288" t="s">
        <v>134</v>
      </c>
      <c r="C465" s="20" t="s">
        <v>122</v>
      </c>
      <c r="D465" s="20" t="s">
        <v>125</v>
      </c>
      <c r="E465" s="251">
        <v>0.87</v>
      </c>
    </row>
    <row r="466" spans="2:5">
      <c r="B466" s="288" t="s">
        <v>134</v>
      </c>
      <c r="C466" s="20" t="s">
        <v>122</v>
      </c>
      <c r="D466" s="20" t="s">
        <v>126</v>
      </c>
      <c r="E466" s="251">
        <v>0.86</v>
      </c>
    </row>
    <row r="467" spans="2:5">
      <c r="B467" s="288" t="s">
        <v>134</v>
      </c>
      <c r="C467" s="20" t="s">
        <v>122</v>
      </c>
      <c r="D467" s="20" t="s">
        <v>127</v>
      </c>
      <c r="E467" s="251">
        <v>0.84</v>
      </c>
    </row>
    <row r="468" spans="2:5">
      <c r="B468" s="288" t="s">
        <v>134</v>
      </c>
      <c r="C468" s="20" t="s">
        <v>122</v>
      </c>
      <c r="D468" s="20" t="s">
        <v>128</v>
      </c>
      <c r="E468" s="251">
        <v>0.82</v>
      </c>
    </row>
    <row r="469" spans="2:5">
      <c r="B469" s="288" t="s">
        <v>134</v>
      </c>
      <c r="C469" s="20" t="s">
        <v>122</v>
      </c>
      <c r="D469" s="20" t="s">
        <v>129</v>
      </c>
      <c r="E469" s="251">
        <v>0.82</v>
      </c>
    </row>
    <row r="470" spans="2:5">
      <c r="B470" s="288" t="s">
        <v>134</v>
      </c>
      <c r="C470" s="20" t="s">
        <v>122</v>
      </c>
      <c r="D470" s="20" t="s">
        <v>130</v>
      </c>
      <c r="E470" s="251">
        <v>0.81</v>
      </c>
    </row>
    <row r="471" spans="2:5">
      <c r="B471" s="288" t="s">
        <v>134</v>
      </c>
      <c r="C471" s="20" t="s">
        <v>122</v>
      </c>
      <c r="D471" s="20" t="s">
        <v>131</v>
      </c>
      <c r="E471" s="251">
        <v>0.8</v>
      </c>
    </row>
    <row r="472" spans="2:5">
      <c r="B472" s="288" t="s">
        <v>134</v>
      </c>
      <c r="C472" s="20" t="s">
        <v>122</v>
      </c>
      <c r="D472" s="29" t="s">
        <v>345</v>
      </c>
      <c r="E472" s="251">
        <v>0.79</v>
      </c>
    </row>
    <row r="473" spans="2:5">
      <c r="B473" s="288" t="s">
        <v>134</v>
      </c>
      <c r="C473" s="20" t="s">
        <v>123</v>
      </c>
      <c r="D473" s="20" t="s">
        <v>535</v>
      </c>
      <c r="E473" s="251">
        <v>1</v>
      </c>
    </row>
    <row r="474" spans="2:5">
      <c r="B474" s="288" t="s">
        <v>134</v>
      </c>
      <c r="C474" s="20" t="s">
        <v>123</v>
      </c>
      <c r="D474" s="20" t="s">
        <v>464</v>
      </c>
      <c r="E474" s="251">
        <v>1</v>
      </c>
    </row>
    <row r="475" spans="2:5">
      <c r="B475" s="288" t="s">
        <v>134</v>
      </c>
      <c r="C475" s="20" t="s">
        <v>123</v>
      </c>
      <c r="D475" s="20" t="s">
        <v>141</v>
      </c>
      <c r="E475" s="251">
        <v>1</v>
      </c>
    </row>
    <row r="476" spans="2:5">
      <c r="B476" s="288" t="s">
        <v>134</v>
      </c>
      <c r="C476" s="20" t="s">
        <v>123</v>
      </c>
      <c r="D476" s="20" t="s">
        <v>142</v>
      </c>
      <c r="E476" s="251">
        <v>1</v>
      </c>
    </row>
    <row r="477" spans="2:5">
      <c r="B477" s="288" t="s">
        <v>134</v>
      </c>
      <c r="C477" s="20" t="s">
        <v>123</v>
      </c>
      <c r="D477" s="20" t="s">
        <v>143</v>
      </c>
      <c r="E477" s="251">
        <v>1</v>
      </c>
    </row>
    <row r="478" spans="2:5">
      <c r="B478" s="288" t="s">
        <v>134</v>
      </c>
      <c r="C478" s="20" t="s">
        <v>123</v>
      </c>
      <c r="D478" s="20" t="s">
        <v>119</v>
      </c>
      <c r="E478" s="251">
        <v>1</v>
      </c>
    </row>
    <row r="479" spans="2:5">
      <c r="B479" s="288" t="s">
        <v>134</v>
      </c>
      <c r="C479" s="20" t="s">
        <v>123</v>
      </c>
      <c r="D479" s="20" t="s">
        <v>121</v>
      </c>
      <c r="E479" s="251">
        <v>1</v>
      </c>
    </row>
    <row r="480" spans="2:5">
      <c r="B480" s="288" t="s">
        <v>134</v>
      </c>
      <c r="C480" s="20" t="s">
        <v>123</v>
      </c>
      <c r="D480" s="20" t="s">
        <v>122</v>
      </c>
      <c r="E480" s="251">
        <v>1</v>
      </c>
    </row>
    <row r="481" spans="2:5">
      <c r="B481" s="288" t="s">
        <v>134</v>
      </c>
      <c r="C481" s="20" t="s">
        <v>123</v>
      </c>
      <c r="D481" s="20" t="s">
        <v>123</v>
      </c>
      <c r="E481" s="251">
        <v>1</v>
      </c>
    </row>
    <row r="482" spans="2:5">
      <c r="B482" s="288" t="s">
        <v>134</v>
      </c>
      <c r="C482" s="20" t="s">
        <v>123</v>
      </c>
      <c r="D482" s="20" t="s">
        <v>124</v>
      </c>
      <c r="E482" s="251">
        <v>0.93</v>
      </c>
    </row>
    <row r="483" spans="2:5">
      <c r="B483" s="288" t="s">
        <v>134</v>
      </c>
      <c r="C483" s="20" t="s">
        <v>123</v>
      </c>
      <c r="D483" s="20" t="s">
        <v>125</v>
      </c>
      <c r="E483" s="251">
        <v>0.91</v>
      </c>
    </row>
    <row r="484" spans="2:5">
      <c r="B484" s="288" t="s">
        <v>134</v>
      </c>
      <c r="C484" s="20" t="s">
        <v>123</v>
      </c>
      <c r="D484" s="20" t="s">
        <v>126</v>
      </c>
      <c r="E484" s="251">
        <v>0.89</v>
      </c>
    </row>
    <row r="485" spans="2:5">
      <c r="B485" s="288" t="s">
        <v>134</v>
      </c>
      <c r="C485" s="20" t="s">
        <v>123</v>
      </c>
      <c r="D485" s="20" t="s">
        <v>127</v>
      </c>
      <c r="E485" s="251">
        <v>0.88</v>
      </c>
    </row>
    <row r="486" spans="2:5">
      <c r="B486" s="288" t="s">
        <v>134</v>
      </c>
      <c r="C486" s="20" t="s">
        <v>123</v>
      </c>
      <c r="D486" s="20" t="s">
        <v>128</v>
      </c>
      <c r="E486" s="251">
        <v>0.86</v>
      </c>
    </row>
    <row r="487" spans="2:5">
      <c r="B487" s="288" t="s">
        <v>134</v>
      </c>
      <c r="C487" s="20" t="s">
        <v>123</v>
      </c>
      <c r="D487" s="20" t="s">
        <v>129</v>
      </c>
      <c r="E487" s="251">
        <v>0.85</v>
      </c>
    </row>
    <row r="488" spans="2:5">
      <c r="B488" s="288" t="s">
        <v>134</v>
      </c>
      <c r="C488" s="20" t="s">
        <v>123</v>
      </c>
      <c r="D488" s="20" t="s">
        <v>130</v>
      </c>
      <c r="E488" s="251">
        <v>0.84</v>
      </c>
    </row>
    <row r="489" spans="2:5">
      <c r="B489" s="288" t="s">
        <v>134</v>
      </c>
      <c r="C489" s="20" t="s">
        <v>123</v>
      </c>
      <c r="D489" s="20" t="s">
        <v>131</v>
      </c>
      <c r="E489" s="251">
        <v>0.83</v>
      </c>
    </row>
    <row r="490" spans="2:5">
      <c r="B490" s="288" t="s">
        <v>134</v>
      </c>
      <c r="C490" s="20" t="s">
        <v>123</v>
      </c>
      <c r="D490" s="29" t="s">
        <v>345</v>
      </c>
      <c r="E490" s="251">
        <v>0.82</v>
      </c>
    </row>
    <row r="491" spans="2:5">
      <c r="B491" s="288" t="s">
        <v>134</v>
      </c>
      <c r="C491" s="20" t="s">
        <v>124</v>
      </c>
      <c r="D491" s="20" t="s">
        <v>535</v>
      </c>
      <c r="E491" s="251">
        <v>1</v>
      </c>
    </row>
    <row r="492" spans="2:5">
      <c r="B492" s="288" t="s">
        <v>134</v>
      </c>
      <c r="C492" s="20" t="s">
        <v>124</v>
      </c>
      <c r="D492" s="20" t="s">
        <v>464</v>
      </c>
      <c r="E492" s="252">
        <v>1</v>
      </c>
    </row>
    <row r="493" spans="2:5">
      <c r="B493" s="288" t="s">
        <v>134</v>
      </c>
      <c r="C493" s="20" t="s">
        <v>124</v>
      </c>
      <c r="D493" s="20" t="s">
        <v>141</v>
      </c>
      <c r="E493" s="252">
        <v>1</v>
      </c>
    </row>
    <row r="494" spans="2:5">
      <c r="B494" s="288" t="s">
        <v>134</v>
      </c>
      <c r="C494" s="20" t="s">
        <v>124</v>
      </c>
      <c r="D494" s="20" t="s">
        <v>142</v>
      </c>
      <c r="E494" s="252">
        <v>1</v>
      </c>
    </row>
    <row r="495" spans="2:5">
      <c r="B495" s="288" t="s">
        <v>134</v>
      </c>
      <c r="C495" s="20" t="s">
        <v>124</v>
      </c>
      <c r="D495" s="20" t="s">
        <v>143</v>
      </c>
      <c r="E495" s="252">
        <v>1</v>
      </c>
    </row>
    <row r="496" spans="2:5">
      <c r="B496" s="288" t="s">
        <v>134</v>
      </c>
      <c r="C496" s="20" t="s">
        <v>124</v>
      </c>
      <c r="D496" s="20" t="s">
        <v>119</v>
      </c>
      <c r="E496" s="252">
        <v>1</v>
      </c>
    </row>
    <row r="497" spans="2:5">
      <c r="B497" s="288" t="s">
        <v>134</v>
      </c>
      <c r="C497" s="20" t="s">
        <v>124</v>
      </c>
      <c r="D497" s="20" t="s">
        <v>121</v>
      </c>
      <c r="E497" s="252">
        <v>1</v>
      </c>
    </row>
    <row r="498" spans="2:5">
      <c r="B498" s="288" t="s">
        <v>134</v>
      </c>
      <c r="C498" s="20" t="s">
        <v>124</v>
      </c>
      <c r="D498" s="20" t="s">
        <v>122</v>
      </c>
      <c r="E498" s="252">
        <v>1</v>
      </c>
    </row>
    <row r="499" spans="2:5">
      <c r="B499" s="288" t="s">
        <v>134</v>
      </c>
      <c r="C499" s="20" t="s">
        <v>124</v>
      </c>
      <c r="D499" s="20" t="s">
        <v>123</v>
      </c>
      <c r="E499" s="252">
        <v>1</v>
      </c>
    </row>
    <row r="500" spans="2:5">
      <c r="B500" s="288" t="s">
        <v>134</v>
      </c>
      <c r="C500" s="20" t="s">
        <v>124</v>
      </c>
      <c r="D500" s="20" t="s">
        <v>124</v>
      </c>
      <c r="E500" s="252">
        <v>1</v>
      </c>
    </row>
    <row r="501" spans="2:5">
      <c r="B501" s="288" t="s">
        <v>134</v>
      </c>
      <c r="C501" s="20" t="s">
        <v>124</v>
      </c>
      <c r="D501" s="20" t="s">
        <v>125</v>
      </c>
      <c r="E501" s="251">
        <v>0.98</v>
      </c>
    </row>
    <row r="502" spans="2:5">
      <c r="B502" s="288" t="s">
        <v>134</v>
      </c>
      <c r="C502" s="20" t="s">
        <v>124</v>
      </c>
      <c r="D502" s="20" t="s">
        <v>126</v>
      </c>
      <c r="E502" s="251">
        <v>0.96</v>
      </c>
    </row>
    <row r="503" spans="2:5">
      <c r="B503" s="288" t="s">
        <v>134</v>
      </c>
      <c r="C503" s="20" t="s">
        <v>124</v>
      </c>
      <c r="D503" s="20" t="s">
        <v>127</v>
      </c>
      <c r="E503" s="251">
        <v>0.94</v>
      </c>
    </row>
    <row r="504" spans="2:5">
      <c r="B504" s="288" t="s">
        <v>134</v>
      </c>
      <c r="C504" s="20" t="s">
        <v>124</v>
      </c>
      <c r="D504" s="20" t="s">
        <v>128</v>
      </c>
      <c r="E504" s="251">
        <v>0.92</v>
      </c>
    </row>
    <row r="505" spans="2:5">
      <c r="B505" s="288" t="s">
        <v>134</v>
      </c>
      <c r="C505" s="20" t="s">
        <v>124</v>
      </c>
      <c r="D505" s="20" t="s">
        <v>129</v>
      </c>
      <c r="E505" s="251">
        <v>0.91</v>
      </c>
    </row>
    <row r="506" spans="2:5">
      <c r="B506" s="288" t="s">
        <v>134</v>
      </c>
      <c r="C506" s="20" t="s">
        <v>124</v>
      </c>
      <c r="D506" s="20" t="s">
        <v>130</v>
      </c>
      <c r="E506" s="251">
        <v>0.9</v>
      </c>
    </row>
    <row r="507" spans="2:5">
      <c r="B507" s="288" t="s">
        <v>134</v>
      </c>
      <c r="C507" s="20" t="s">
        <v>124</v>
      </c>
      <c r="D507" s="20" t="s">
        <v>131</v>
      </c>
      <c r="E507" s="251">
        <v>0.89</v>
      </c>
    </row>
    <row r="508" spans="2:5">
      <c r="B508" s="288" t="s">
        <v>134</v>
      </c>
      <c r="C508" s="20" t="s">
        <v>124</v>
      </c>
      <c r="D508" s="29" t="s">
        <v>345</v>
      </c>
      <c r="E508" s="251">
        <v>0.89</v>
      </c>
    </row>
    <row r="509" spans="2:5">
      <c r="B509" s="288" t="s">
        <v>134</v>
      </c>
      <c r="C509" s="20" t="s">
        <v>125</v>
      </c>
      <c r="D509" s="20" t="s">
        <v>535</v>
      </c>
      <c r="E509" s="251">
        <v>1</v>
      </c>
    </row>
    <row r="510" spans="2:5">
      <c r="B510" s="288" t="s">
        <v>134</v>
      </c>
      <c r="C510" s="20" t="s">
        <v>125</v>
      </c>
      <c r="D510" s="20" t="s">
        <v>464</v>
      </c>
      <c r="E510" s="252">
        <v>1</v>
      </c>
    </row>
    <row r="511" spans="2:5">
      <c r="B511" s="288" t="s">
        <v>134</v>
      </c>
      <c r="C511" s="20" t="s">
        <v>125</v>
      </c>
      <c r="D511" s="20" t="s">
        <v>141</v>
      </c>
      <c r="E511" s="252">
        <v>1</v>
      </c>
    </row>
    <row r="512" spans="2:5">
      <c r="B512" s="288" t="s">
        <v>134</v>
      </c>
      <c r="C512" s="20" t="s">
        <v>125</v>
      </c>
      <c r="D512" s="20" t="s">
        <v>142</v>
      </c>
      <c r="E512" s="252">
        <v>1</v>
      </c>
    </row>
    <row r="513" spans="2:5">
      <c r="B513" s="288" t="s">
        <v>134</v>
      </c>
      <c r="C513" s="20" t="s">
        <v>125</v>
      </c>
      <c r="D513" s="20" t="s">
        <v>143</v>
      </c>
      <c r="E513" s="252">
        <v>1</v>
      </c>
    </row>
    <row r="514" spans="2:5">
      <c r="B514" s="288" t="s">
        <v>134</v>
      </c>
      <c r="C514" s="20" t="s">
        <v>125</v>
      </c>
      <c r="D514" s="20" t="s">
        <v>119</v>
      </c>
      <c r="E514" s="252">
        <v>1</v>
      </c>
    </row>
    <row r="515" spans="2:5">
      <c r="B515" s="288" t="s">
        <v>134</v>
      </c>
      <c r="C515" s="20" t="s">
        <v>125</v>
      </c>
      <c r="D515" s="20" t="s">
        <v>121</v>
      </c>
      <c r="E515" s="252">
        <v>1</v>
      </c>
    </row>
    <row r="516" spans="2:5">
      <c r="B516" s="288" t="s">
        <v>134</v>
      </c>
      <c r="C516" s="20" t="s">
        <v>125</v>
      </c>
      <c r="D516" s="20" t="s">
        <v>122</v>
      </c>
      <c r="E516" s="252">
        <v>1</v>
      </c>
    </row>
    <row r="517" spans="2:5">
      <c r="B517" s="288" t="s">
        <v>134</v>
      </c>
      <c r="C517" s="20" t="s">
        <v>125</v>
      </c>
      <c r="D517" s="20" t="s">
        <v>123</v>
      </c>
      <c r="E517" s="252">
        <v>1</v>
      </c>
    </row>
    <row r="518" spans="2:5">
      <c r="B518" s="288" t="s">
        <v>134</v>
      </c>
      <c r="C518" s="20" t="s">
        <v>125</v>
      </c>
      <c r="D518" s="20" t="s">
        <v>124</v>
      </c>
      <c r="E518" s="252">
        <v>1</v>
      </c>
    </row>
    <row r="519" spans="2:5">
      <c r="B519" s="288" t="s">
        <v>134</v>
      </c>
      <c r="C519" s="20" t="s">
        <v>125</v>
      </c>
      <c r="D519" s="20" t="s">
        <v>125</v>
      </c>
      <c r="E519" s="252">
        <v>1</v>
      </c>
    </row>
    <row r="520" spans="2:5">
      <c r="B520" s="288" t="s">
        <v>134</v>
      </c>
      <c r="C520" s="20" t="s">
        <v>125</v>
      </c>
      <c r="D520" s="20" t="s">
        <v>126</v>
      </c>
      <c r="E520" s="251">
        <v>0.98</v>
      </c>
    </row>
    <row r="521" spans="2:5">
      <c r="B521" s="288" t="s">
        <v>134</v>
      </c>
      <c r="C521" s="20" t="s">
        <v>125</v>
      </c>
      <c r="D521" s="20" t="s">
        <v>127</v>
      </c>
      <c r="E521" s="251">
        <v>0.96</v>
      </c>
    </row>
    <row r="522" spans="2:5">
      <c r="B522" s="288" t="s">
        <v>134</v>
      </c>
      <c r="C522" s="20" t="s">
        <v>125</v>
      </c>
      <c r="D522" s="20" t="s">
        <v>128</v>
      </c>
      <c r="E522" s="251">
        <v>0.94</v>
      </c>
    </row>
    <row r="523" spans="2:5">
      <c r="B523" s="288" t="s">
        <v>134</v>
      </c>
      <c r="C523" s="20" t="s">
        <v>125</v>
      </c>
      <c r="D523" s="20" t="s">
        <v>129</v>
      </c>
      <c r="E523" s="251">
        <v>0.93</v>
      </c>
    </row>
    <row r="524" spans="2:5">
      <c r="B524" s="288" t="s">
        <v>134</v>
      </c>
      <c r="C524" s="20" t="s">
        <v>125</v>
      </c>
      <c r="D524" s="20" t="s">
        <v>130</v>
      </c>
      <c r="E524" s="251">
        <v>0.92</v>
      </c>
    </row>
    <row r="525" spans="2:5">
      <c r="B525" s="288" t="s">
        <v>134</v>
      </c>
      <c r="C525" s="20" t="s">
        <v>125</v>
      </c>
      <c r="D525" s="20" t="s">
        <v>131</v>
      </c>
      <c r="E525" s="251">
        <v>0.91</v>
      </c>
    </row>
    <row r="526" spans="2:5">
      <c r="B526" s="288" t="s">
        <v>134</v>
      </c>
      <c r="C526" s="20" t="s">
        <v>125</v>
      </c>
      <c r="D526" s="29" t="s">
        <v>345</v>
      </c>
      <c r="E526" s="251">
        <v>0.9</v>
      </c>
    </row>
    <row r="527" spans="2:5">
      <c r="B527" s="288" t="s">
        <v>134</v>
      </c>
      <c r="C527" s="20" t="s">
        <v>126</v>
      </c>
      <c r="D527" s="20" t="s">
        <v>535</v>
      </c>
      <c r="E527" s="251">
        <v>1</v>
      </c>
    </row>
    <row r="528" spans="2:5">
      <c r="B528" s="288" t="s">
        <v>134</v>
      </c>
      <c r="C528" s="20" t="s">
        <v>126</v>
      </c>
      <c r="D528" s="20" t="s">
        <v>464</v>
      </c>
      <c r="E528" s="252">
        <v>1</v>
      </c>
    </row>
    <row r="529" spans="2:5">
      <c r="B529" s="288" t="s">
        <v>134</v>
      </c>
      <c r="C529" s="20" t="s">
        <v>126</v>
      </c>
      <c r="D529" s="20" t="s">
        <v>141</v>
      </c>
      <c r="E529" s="252">
        <v>1</v>
      </c>
    </row>
    <row r="530" spans="2:5">
      <c r="B530" s="288" t="s">
        <v>134</v>
      </c>
      <c r="C530" s="20" t="s">
        <v>126</v>
      </c>
      <c r="D530" s="20" t="s">
        <v>142</v>
      </c>
      <c r="E530" s="252">
        <v>1</v>
      </c>
    </row>
    <row r="531" spans="2:5">
      <c r="B531" s="288" t="s">
        <v>134</v>
      </c>
      <c r="C531" s="20" t="s">
        <v>126</v>
      </c>
      <c r="D531" s="20" t="s">
        <v>143</v>
      </c>
      <c r="E531" s="252">
        <v>1</v>
      </c>
    </row>
    <row r="532" spans="2:5">
      <c r="B532" s="288" t="s">
        <v>134</v>
      </c>
      <c r="C532" s="20" t="s">
        <v>126</v>
      </c>
      <c r="D532" s="20" t="s">
        <v>119</v>
      </c>
      <c r="E532" s="252">
        <v>1</v>
      </c>
    </row>
    <row r="533" spans="2:5">
      <c r="B533" s="288" t="s">
        <v>134</v>
      </c>
      <c r="C533" s="20" t="s">
        <v>126</v>
      </c>
      <c r="D533" s="20" t="s">
        <v>121</v>
      </c>
      <c r="E533" s="252">
        <v>1</v>
      </c>
    </row>
    <row r="534" spans="2:5">
      <c r="B534" s="288" t="s">
        <v>134</v>
      </c>
      <c r="C534" s="20" t="s">
        <v>126</v>
      </c>
      <c r="D534" s="20" t="s">
        <v>122</v>
      </c>
      <c r="E534" s="252">
        <v>1</v>
      </c>
    </row>
    <row r="535" spans="2:5">
      <c r="B535" s="288" t="s">
        <v>134</v>
      </c>
      <c r="C535" s="20" t="s">
        <v>126</v>
      </c>
      <c r="D535" s="20" t="s">
        <v>123</v>
      </c>
      <c r="E535" s="252">
        <v>1</v>
      </c>
    </row>
    <row r="536" spans="2:5">
      <c r="B536" s="288" t="s">
        <v>134</v>
      </c>
      <c r="C536" s="20" t="s">
        <v>126</v>
      </c>
      <c r="D536" s="20" t="s">
        <v>124</v>
      </c>
      <c r="E536" s="252">
        <v>1</v>
      </c>
    </row>
    <row r="537" spans="2:5">
      <c r="B537" s="288" t="s">
        <v>134</v>
      </c>
      <c r="C537" s="20" t="s">
        <v>126</v>
      </c>
      <c r="D537" s="20" t="s">
        <v>125</v>
      </c>
      <c r="E537" s="252">
        <v>1</v>
      </c>
    </row>
    <row r="538" spans="2:5">
      <c r="B538" s="288" t="s">
        <v>134</v>
      </c>
      <c r="C538" s="20" t="s">
        <v>126</v>
      </c>
      <c r="D538" s="20" t="s">
        <v>126</v>
      </c>
      <c r="E538" s="252">
        <v>1</v>
      </c>
    </row>
    <row r="539" spans="2:5">
      <c r="B539" s="288" t="s">
        <v>134</v>
      </c>
      <c r="C539" s="20" t="s">
        <v>126</v>
      </c>
      <c r="D539" s="20" t="s">
        <v>127</v>
      </c>
      <c r="E539" s="251">
        <v>0.98</v>
      </c>
    </row>
    <row r="540" spans="2:5">
      <c r="B540" s="288" t="s">
        <v>134</v>
      </c>
      <c r="C540" s="20" t="s">
        <v>126</v>
      </c>
      <c r="D540" s="20" t="s">
        <v>128</v>
      </c>
      <c r="E540" s="251">
        <v>0.96</v>
      </c>
    </row>
    <row r="541" spans="2:5">
      <c r="B541" s="288" t="s">
        <v>134</v>
      </c>
      <c r="C541" s="20" t="s">
        <v>126</v>
      </c>
      <c r="D541" s="20" t="s">
        <v>129</v>
      </c>
      <c r="E541" s="251">
        <v>0.95</v>
      </c>
    </row>
    <row r="542" spans="2:5">
      <c r="B542" s="288" t="s">
        <v>134</v>
      </c>
      <c r="C542" s="20" t="s">
        <v>126</v>
      </c>
      <c r="D542" s="20" t="s">
        <v>130</v>
      </c>
      <c r="E542" s="251">
        <v>0.94</v>
      </c>
    </row>
    <row r="543" spans="2:5">
      <c r="B543" s="288" t="s">
        <v>134</v>
      </c>
      <c r="C543" s="20" t="s">
        <v>126</v>
      </c>
      <c r="D543" s="20" t="s">
        <v>131</v>
      </c>
      <c r="E543" s="251">
        <v>0.93</v>
      </c>
    </row>
    <row r="544" spans="2:5">
      <c r="B544" s="288" t="s">
        <v>134</v>
      </c>
      <c r="C544" s="20" t="s">
        <v>126</v>
      </c>
      <c r="D544" s="29" t="s">
        <v>345</v>
      </c>
      <c r="E544" s="251">
        <v>0.92</v>
      </c>
    </row>
    <row r="545" spans="2:5">
      <c r="B545" s="288" t="s">
        <v>134</v>
      </c>
      <c r="C545" s="20" t="s">
        <v>127</v>
      </c>
      <c r="D545" s="20" t="s">
        <v>535</v>
      </c>
      <c r="E545" s="251">
        <v>1</v>
      </c>
    </row>
    <row r="546" spans="2:5">
      <c r="B546" s="288" t="s">
        <v>134</v>
      </c>
      <c r="C546" s="20" t="s">
        <v>127</v>
      </c>
      <c r="D546" s="20" t="s">
        <v>464</v>
      </c>
      <c r="E546" s="252">
        <v>1</v>
      </c>
    </row>
    <row r="547" spans="2:5">
      <c r="B547" s="288" t="s">
        <v>134</v>
      </c>
      <c r="C547" s="20" t="s">
        <v>127</v>
      </c>
      <c r="D547" s="20" t="s">
        <v>141</v>
      </c>
      <c r="E547" s="252">
        <v>1</v>
      </c>
    </row>
    <row r="548" spans="2:5">
      <c r="B548" s="288" t="s">
        <v>134</v>
      </c>
      <c r="C548" s="20" t="s">
        <v>127</v>
      </c>
      <c r="D548" s="20" t="s">
        <v>142</v>
      </c>
      <c r="E548" s="252">
        <v>1</v>
      </c>
    </row>
    <row r="549" spans="2:5">
      <c r="B549" s="288" t="s">
        <v>134</v>
      </c>
      <c r="C549" s="20" t="s">
        <v>127</v>
      </c>
      <c r="D549" s="20" t="s">
        <v>143</v>
      </c>
      <c r="E549" s="252">
        <v>1</v>
      </c>
    </row>
    <row r="550" spans="2:5">
      <c r="B550" s="288" t="s">
        <v>134</v>
      </c>
      <c r="C550" s="20" t="s">
        <v>127</v>
      </c>
      <c r="D550" s="20" t="s">
        <v>119</v>
      </c>
      <c r="E550" s="252">
        <v>1</v>
      </c>
    </row>
    <row r="551" spans="2:5">
      <c r="B551" s="288" t="s">
        <v>134</v>
      </c>
      <c r="C551" s="20" t="s">
        <v>127</v>
      </c>
      <c r="D551" s="20" t="s">
        <v>121</v>
      </c>
      <c r="E551" s="252">
        <v>1</v>
      </c>
    </row>
    <row r="552" spans="2:5">
      <c r="B552" s="288" t="s">
        <v>134</v>
      </c>
      <c r="C552" s="20" t="s">
        <v>127</v>
      </c>
      <c r="D552" s="20" t="s">
        <v>122</v>
      </c>
      <c r="E552" s="252">
        <v>1</v>
      </c>
    </row>
    <row r="553" spans="2:5">
      <c r="B553" s="288" t="s">
        <v>134</v>
      </c>
      <c r="C553" s="20" t="s">
        <v>127</v>
      </c>
      <c r="D553" s="20" t="s">
        <v>123</v>
      </c>
      <c r="E553" s="252">
        <v>1</v>
      </c>
    </row>
    <row r="554" spans="2:5">
      <c r="B554" s="288" t="s">
        <v>134</v>
      </c>
      <c r="C554" s="20" t="s">
        <v>127</v>
      </c>
      <c r="D554" s="20" t="s">
        <v>124</v>
      </c>
      <c r="E554" s="252">
        <v>1</v>
      </c>
    </row>
    <row r="555" spans="2:5">
      <c r="B555" s="288" t="s">
        <v>134</v>
      </c>
      <c r="C555" s="20" t="s">
        <v>127</v>
      </c>
      <c r="D555" s="20" t="s">
        <v>125</v>
      </c>
      <c r="E555" s="252">
        <v>1</v>
      </c>
    </row>
    <row r="556" spans="2:5">
      <c r="B556" s="288" t="s">
        <v>134</v>
      </c>
      <c r="C556" s="20" t="s">
        <v>127</v>
      </c>
      <c r="D556" s="20" t="s">
        <v>126</v>
      </c>
      <c r="E556" s="252">
        <v>1</v>
      </c>
    </row>
    <row r="557" spans="2:5">
      <c r="B557" s="288" t="s">
        <v>134</v>
      </c>
      <c r="C557" s="20" t="s">
        <v>127</v>
      </c>
      <c r="D557" s="20" t="s">
        <v>127</v>
      </c>
      <c r="E557" s="252">
        <v>1</v>
      </c>
    </row>
    <row r="558" spans="2:5">
      <c r="B558" s="288" t="s">
        <v>134</v>
      </c>
      <c r="C558" s="20" t="s">
        <v>127</v>
      </c>
      <c r="D558" s="20" t="s">
        <v>128</v>
      </c>
      <c r="E558" s="251">
        <v>0.98</v>
      </c>
    </row>
    <row r="559" spans="2:5">
      <c r="B559" s="288" t="s">
        <v>134</v>
      </c>
      <c r="C559" s="20" t="s">
        <v>127</v>
      </c>
      <c r="D559" s="20" t="s">
        <v>129</v>
      </c>
      <c r="E559" s="251">
        <v>0.97</v>
      </c>
    </row>
    <row r="560" spans="2:5">
      <c r="B560" s="288" t="s">
        <v>134</v>
      </c>
      <c r="C560" s="20" t="s">
        <v>127</v>
      </c>
      <c r="D560" s="20" t="s">
        <v>130</v>
      </c>
      <c r="E560" s="251">
        <v>0.96</v>
      </c>
    </row>
    <row r="561" spans="2:5">
      <c r="B561" s="288" t="s">
        <v>134</v>
      </c>
      <c r="C561" s="20" t="s">
        <v>127</v>
      </c>
      <c r="D561" s="20" t="s">
        <v>131</v>
      </c>
      <c r="E561" s="251">
        <v>0.95</v>
      </c>
    </row>
    <row r="562" spans="2:5">
      <c r="B562" s="288" t="s">
        <v>134</v>
      </c>
      <c r="C562" s="20" t="s">
        <v>127</v>
      </c>
      <c r="D562" s="29" t="s">
        <v>345</v>
      </c>
      <c r="E562" s="251">
        <v>0.94</v>
      </c>
    </row>
    <row r="563" spans="2:5">
      <c r="B563" s="288" t="s">
        <v>134</v>
      </c>
      <c r="C563" s="20" t="s">
        <v>128</v>
      </c>
      <c r="D563" s="20" t="s">
        <v>535</v>
      </c>
      <c r="E563" s="251">
        <v>1</v>
      </c>
    </row>
    <row r="564" spans="2:5">
      <c r="B564" s="288" t="s">
        <v>134</v>
      </c>
      <c r="C564" s="20" t="s">
        <v>128</v>
      </c>
      <c r="D564" s="20" t="s">
        <v>464</v>
      </c>
      <c r="E564" s="252">
        <v>1</v>
      </c>
    </row>
    <row r="565" spans="2:5">
      <c r="B565" s="288" t="s">
        <v>134</v>
      </c>
      <c r="C565" s="20" t="s">
        <v>128</v>
      </c>
      <c r="D565" s="20" t="s">
        <v>141</v>
      </c>
      <c r="E565" s="252">
        <v>1</v>
      </c>
    </row>
    <row r="566" spans="2:5">
      <c r="B566" s="288" t="s">
        <v>134</v>
      </c>
      <c r="C566" s="20" t="s">
        <v>128</v>
      </c>
      <c r="D566" s="20" t="s">
        <v>142</v>
      </c>
      <c r="E566" s="252">
        <v>1</v>
      </c>
    </row>
    <row r="567" spans="2:5">
      <c r="B567" s="288" t="s">
        <v>134</v>
      </c>
      <c r="C567" s="20" t="s">
        <v>128</v>
      </c>
      <c r="D567" s="20" t="s">
        <v>143</v>
      </c>
      <c r="E567" s="252">
        <v>1</v>
      </c>
    </row>
    <row r="568" spans="2:5">
      <c r="B568" s="288" t="s">
        <v>134</v>
      </c>
      <c r="C568" s="20" t="s">
        <v>128</v>
      </c>
      <c r="D568" s="20" t="s">
        <v>119</v>
      </c>
      <c r="E568" s="252">
        <v>1</v>
      </c>
    </row>
    <row r="569" spans="2:5">
      <c r="B569" s="288" t="s">
        <v>134</v>
      </c>
      <c r="C569" s="20" t="s">
        <v>128</v>
      </c>
      <c r="D569" s="20" t="s">
        <v>121</v>
      </c>
      <c r="E569" s="252">
        <v>1</v>
      </c>
    </row>
    <row r="570" spans="2:5">
      <c r="B570" s="288" t="s">
        <v>134</v>
      </c>
      <c r="C570" s="20" t="s">
        <v>128</v>
      </c>
      <c r="D570" s="20" t="s">
        <v>122</v>
      </c>
      <c r="E570" s="252">
        <v>1</v>
      </c>
    </row>
    <row r="571" spans="2:5">
      <c r="B571" s="288" t="s">
        <v>134</v>
      </c>
      <c r="C571" s="20" t="s">
        <v>128</v>
      </c>
      <c r="D571" s="20" t="s">
        <v>123</v>
      </c>
      <c r="E571" s="252">
        <v>1</v>
      </c>
    </row>
    <row r="572" spans="2:5">
      <c r="B572" s="288" t="s">
        <v>134</v>
      </c>
      <c r="C572" s="20" t="s">
        <v>128</v>
      </c>
      <c r="D572" s="20" t="s">
        <v>124</v>
      </c>
      <c r="E572" s="252">
        <v>1</v>
      </c>
    </row>
    <row r="573" spans="2:5">
      <c r="B573" s="288" t="s">
        <v>134</v>
      </c>
      <c r="C573" s="20" t="s">
        <v>128</v>
      </c>
      <c r="D573" s="20" t="s">
        <v>125</v>
      </c>
      <c r="E573" s="252">
        <v>1</v>
      </c>
    </row>
    <row r="574" spans="2:5">
      <c r="B574" s="288" t="s">
        <v>134</v>
      </c>
      <c r="C574" s="20" t="s">
        <v>128</v>
      </c>
      <c r="D574" s="20" t="s">
        <v>126</v>
      </c>
      <c r="E574" s="252">
        <v>1</v>
      </c>
    </row>
    <row r="575" spans="2:5">
      <c r="B575" s="288" t="s">
        <v>134</v>
      </c>
      <c r="C575" s="20" t="s">
        <v>128</v>
      </c>
      <c r="D575" s="20" t="s">
        <v>127</v>
      </c>
      <c r="E575" s="252">
        <v>1</v>
      </c>
    </row>
    <row r="576" spans="2:5">
      <c r="B576" s="288" t="s">
        <v>134</v>
      </c>
      <c r="C576" s="20" t="s">
        <v>128</v>
      </c>
      <c r="D576" s="20" t="s">
        <v>128</v>
      </c>
      <c r="E576" s="252">
        <v>1</v>
      </c>
    </row>
    <row r="577" spans="2:5">
      <c r="B577" s="288" t="s">
        <v>134</v>
      </c>
      <c r="C577" s="20" t="s">
        <v>128</v>
      </c>
      <c r="D577" s="20" t="s">
        <v>129</v>
      </c>
      <c r="E577" s="251">
        <v>0.99</v>
      </c>
    </row>
    <row r="578" spans="2:5">
      <c r="B578" s="288" t="s">
        <v>134</v>
      </c>
      <c r="C578" s="20" t="s">
        <v>128</v>
      </c>
      <c r="D578" s="20" t="s">
        <v>130</v>
      </c>
      <c r="E578" s="251">
        <v>0.98</v>
      </c>
    </row>
    <row r="579" spans="2:5">
      <c r="B579" s="288" t="s">
        <v>134</v>
      </c>
      <c r="C579" s="20" t="s">
        <v>128</v>
      </c>
      <c r="D579" s="20" t="s">
        <v>131</v>
      </c>
      <c r="E579" s="251">
        <v>0.97</v>
      </c>
    </row>
    <row r="580" spans="2:5">
      <c r="B580" s="288" t="s">
        <v>134</v>
      </c>
      <c r="C580" s="20" t="s">
        <v>128</v>
      </c>
      <c r="D580" s="29" t="s">
        <v>345</v>
      </c>
      <c r="E580" s="251">
        <v>0.96</v>
      </c>
    </row>
    <row r="581" spans="2:5">
      <c r="B581" s="288" t="s">
        <v>134</v>
      </c>
      <c r="C581" s="20" t="s">
        <v>129</v>
      </c>
      <c r="D581" s="20" t="s">
        <v>535</v>
      </c>
      <c r="E581" s="251">
        <v>1</v>
      </c>
    </row>
    <row r="582" spans="2:5">
      <c r="B582" s="288" t="s">
        <v>134</v>
      </c>
      <c r="C582" s="20" t="s">
        <v>129</v>
      </c>
      <c r="D582" s="20" t="s">
        <v>464</v>
      </c>
      <c r="E582" s="252">
        <v>1</v>
      </c>
    </row>
    <row r="583" spans="2:5">
      <c r="B583" s="288" t="s">
        <v>134</v>
      </c>
      <c r="C583" s="20" t="s">
        <v>129</v>
      </c>
      <c r="D583" s="20" t="s">
        <v>141</v>
      </c>
      <c r="E583" s="252">
        <v>1</v>
      </c>
    </row>
    <row r="584" spans="2:5">
      <c r="B584" s="288" t="s">
        <v>134</v>
      </c>
      <c r="C584" s="20" t="s">
        <v>129</v>
      </c>
      <c r="D584" s="20" t="s">
        <v>142</v>
      </c>
      <c r="E584" s="252">
        <v>1</v>
      </c>
    </row>
    <row r="585" spans="2:5">
      <c r="B585" s="288" t="s">
        <v>134</v>
      </c>
      <c r="C585" s="20" t="s">
        <v>129</v>
      </c>
      <c r="D585" s="20" t="s">
        <v>143</v>
      </c>
      <c r="E585" s="252">
        <v>1</v>
      </c>
    </row>
    <row r="586" spans="2:5">
      <c r="B586" s="288" t="s">
        <v>134</v>
      </c>
      <c r="C586" s="20" t="s">
        <v>129</v>
      </c>
      <c r="D586" s="20" t="s">
        <v>119</v>
      </c>
      <c r="E586" s="252">
        <v>1</v>
      </c>
    </row>
    <row r="587" spans="2:5">
      <c r="B587" s="288" t="s">
        <v>134</v>
      </c>
      <c r="C587" s="20" t="s">
        <v>129</v>
      </c>
      <c r="D587" s="20" t="s">
        <v>121</v>
      </c>
      <c r="E587" s="252">
        <v>1</v>
      </c>
    </row>
    <row r="588" spans="2:5">
      <c r="B588" s="288" t="s">
        <v>134</v>
      </c>
      <c r="C588" s="20" t="s">
        <v>129</v>
      </c>
      <c r="D588" s="20" t="s">
        <v>122</v>
      </c>
      <c r="E588" s="252">
        <v>1</v>
      </c>
    </row>
    <row r="589" spans="2:5">
      <c r="B589" s="288" t="s">
        <v>134</v>
      </c>
      <c r="C589" s="20" t="s">
        <v>129</v>
      </c>
      <c r="D589" s="20" t="s">
        <v>123</v>
      </c>
      <c r="E589" s="252">
        <v>1</v>
      </c>
    </row>
    <row r="590" spans="2:5">
      <c r="B590" s="288" t="s">
        <v>134</v>
      </c>
      <c r="C590" s="20" t="s">
        <v>129</v>
      </c>
      <c r="D590" s="20" t="s">
        <v>124</v>
      </c>
      <c r="E590" s="252">
        <v>1</v>
      </c>
    </row>
    <row r="591" spans="2:5">
      <c r="B591" s="288" t="s">
        <v>134</v>
      </c>
      <c r="C591" s="20" t="s">
        <v>129</v>
      </c>
      <c r="D591" s="20" t="s">
        <v>125</v>
      </c>
      <c r="E591" s="252">
        <v>1</v>
      </c>
    </row>
    <row r="592" spans="2:5">
      <c r="B592" s="288" t="s">
        <v>134</v>
      </c>
      <c r="C592" s="20" t="s">
        <v>129</v>
      </c>
      <c r="D592" s="20" t="s">
        <v>126</v>
      </c>
      <c r="E592" s="252">
        <v>1</v>
      </c>
    </row>
    <row r="593" spans="2:5">
      <c r="B593" s="288" t="s">
        <v>134</v>
      </c>
      <c r="C593" s="20" t="s">
        <v>129</v>
      </c>
      <c r="D593" s="20" t="s">
        <v>127</v>
      </c>
      <c r="E593" s="252">
        <v>1</v>
      </c>
    </row>
    <row r="594" spans="2:5">
      <c r="B594" s="288" t="s">
        <v>134</v>
      </c>
      <c r="C594" s="20" t="s">
        <v>129</v>
      </c>
      <c r="D594" s="20" t="s">
        <v>128</v>
      </c>
      <c r="E594" s="252">
        <v>1</v>
      </c>
    </row>
    <row r="595" spans="2:5">
      <c r="B595" s="288" t="s">
        <v>134</v>
      </c>
      <c r="C595" s="20" t="s">
        <v>129</v>
      </c>
      <c r="D595" s="20" t="s">
        <v>129</v>
      </c>
      <c r="E595" s="252">
        <v>1</v>
      </c>
    </row>
    <row r="596" spans="2:5">
      <c r="B596" s="288" t="s">
        <v>134</v>
      </c>
      <c r="C596" s="20" t="s">
        <v>129</v>
      </c>
      <c r="D596" s="20" t="s">
        <v>130</v>
      </c>
      <c r="E596" s="251">
        <v>0.99</v>
      </c>
    </row>
    <row r="597" spans="2:5">
      <c r="B597" s="288" t="s">
        <v>134</v>
      </c>
      <c r="C597" s="20" t="s">
        <v>129</v>
      </c>
      <c r="D597" s="20" t="s">
        <v>131</v>
      </c>
      <c r="E597" s="251">
        <v>0.98</v>
      </c>
    </row>
    <row r="598" spans="2:5">
      <c r="B598" s="288" t="s">
        <v>134</v>
      </c>
      <c r="C598" s="20" t="s">
        <v>129</v>
      </c>
      <c r="D598" s="29" t="s">
        <v>345</v>
      </c>
      <c r="E598" s="251">
        <v>0.97</v>
      </c>
    </row>
    <row r="599" spans="2:5">
      <c r="B599" s="288" t="s">
        <v>134</v>
      </c>
      <c r="C599" s="20" t="s">
        <v>130</v>
      </c>
      <c r="D599" s="20" t="s">
        <v>535</v>
      </c>
      <c r="E599" s="251">
        <v>1</v>
      </c>
    </row>
    <row r="600" spans="2:5">
      <c r="B600" s="288" t="s">
        <v>134</v>
      </c>
      <c r="C600" s="20" t="s">
        <v>130</v>
      </c>
      <c r="D600" s="20" t="s">
        <v>464</v>
      </c>
      <c r="E600" s="252">
        <v>1</v>
      </c>
    </row>
    <row r="601" spans="2:5">
      <c r="B601" s="288" t="s">
        <v>134</v>
      </c>
      <c r="C601" s="20" t="s">
        <v>130</v>
      </c>
      <c r="D601" s="20" t="s">
        <v>141</v>
      </c>
      <c r="E601" s="252">
        <v>1</v>
      </c>
    </row>
    <row r="602" spans="2:5">
      <c r="B602" s="288" t="s">
        <v>134</v>
      </c>
      <c r="C602" s="20" t="s">
        <v>130</v>
      </c>
      <c r="D602" s="20" t="s">
        <v>142</v>
      </c>
      <c r="E602" s="252">
        <v>1</v>
      </c>
    </row>
    <row r="603" spans="2:5">
      <c r="B603" s="288" t="s">
        <v>134</v>
      </c>
      <c r="C603" s="20" t="s">
        <v>130</v>
      </c>
      <c r="D603" s="20" t="s">
        <v>143</v>
      </c>
      <c r="E603" s="252">
        <v>1</v>
      </c>
    </row>
    <row r="604" spans="2:5">
      <c r="B604" s="288" t="s">
        <v>134</v>
      </c>
      <c r="C604" s="20" t="s">
        <v>130</v>
      </c>
      <c r="D604" s="20" t="s">
        <v>119</v>
      </c>
      <c r="E604" s="252">
        <v>1</v>
      </c>
    </row>
    <row r="605" spans="2:5">
      <c r="B605" s="288" t="s">
        <v>134</v>
      </c>
      <c r="C605" s="20" t="s">
        <v>130</v>
      </c>
      <c r="D605" s="20" t="s">
        <v>121</v>
      </c>
      <c r="E605" s="252">
        <v>1</v>
      </c>
    </row>
    <row r="606" spans="2:5">
      <c r="B606" s="288" t="s">
        <v>134</v>
      </c>
      <c r="C606" s="20" t="s">
        <v>130</v>
      </c>
      <c r="D606" s="20" t="s">
        <v>122</v>
      </c>
      <c r="E606" s="252">
        <v>1</v>
      </c>
    </row>
    <row r="607" spans="2:5">
      <c r="B607" s="288" t="s">
        <v>134</v>
      </c>
      <c r="C607" s="20" t="s">
        <v>130</v>
      </c>
      <c r="D607" s="20" t="s">
        <v>123</v>
      </c>
      <c r="E607" s="252">
        <v>1</v>
      </c>
    </row>
    <row r="608" spans="2:5">
      <c r="B608" s="288" t="s">
        <v>134</v>
      </c>
      <c r="C608" s="20" t="s">
        <v>130</v>
      </c>
      <c r="D608" s="20" t="s">
        <v>124</v>
      </c>
      <c r="E608" s="252">
        <v>1</v>
      </c>
    </row>
    <row r="609" spans="2:5">
      <c r="B609" s="288" t="s">
        <v>134</v>
      </c>
      <c r="C609" s="20" t="s">
        <v>130</v>
      </c>
      <c r="D609" s="20" t="s">
        <v>125</v>
      </c>
      <c r="E609" s="252">
        <v>1</v>
      </c>
    </row>
    <row r="610" spans="2:5">
      <c r="B610" s="288" t="s">
        <v>134</v>
      </c>
      <c r="C610" s="20" t="s">
        <v>130</v>
      </c>
      <c r="D610" s="20" t="s">
        <v>126</v>
      </c>
      <c r="E610" s="252">
        <v>1</v>
      </c>
    </row>
    <row r="611" spans="2:5">
      <c r="B611" s="288" t="s">
        <v>134</v>
      </c>
      <c r="C611" s="20" t="s">
        <v>130</v>
      </c>
      <c r="D611" s="20" t="s">
        <v>127</v>
      </c>
      <c r="E611" s="252">
        <v>1</v>
      </c>
    </row>
    <row r="612" spans="2:5">
      <c r="B612" s="288" t="s">
        <v>134</v>
      </c>
      <c r="C612" s="20" t="s">
        <v>130</v>
      </c>
      <c r="D612" s="20" t="s">
        <v>128</v>
      </c>
      <c r="E612" s="252">
        <v>1</v>
      </c>
    </row>
    <row r="613" spans="2:5">
      <c r="B613" s="288" t="s">
        <v>134</v>
      </c>
      <c r="C613" s="20" t="s">
        <v>130</v>
      </c>
      <c r="D613" s="20" t="s">
        <v>129</v>
      </c>
      <c r="E613" s="252">
        <v>1</v>
      </c>
    </row>
    <row r="614" spans="2:5">
      <c r="B614" s="288" t="s">
        <v>134</v>
      </c>
      <c r="C614" s="20" t="s">
        <v>130</v>
      </c>
      <c r="D614" s="20" t="s">
        <v>130</v>
      </c>
      <c r="E614" s="252">
        <v>1</v>
      </c>
    </row>
    <row r="615" spans="2:5">
      <c r="B615" s="288" t="s">
        <v>134</v>
      </c>
      <c r="C615" s="20" t="s">
        <v>130</v>
      </c>
      <c r="D615" s="20" t="s">
        <v>131</v>
      </c>
      <c r="E615" s="251">
        <v>0.99</v>
      </c>
    </row>
    <row r="616" spans="2:5">
      <c r="B616" s="288" t="s">
        <v>134</v>
      </c>
      <c r="C616" s="20" t="s">
        <v>130</v>
      </c>
      <c r="D616" s="29" t="s">
        <v>345</v>
      </c>
      <c r="E616" s="251">
        <v>0.98</v>
      </c>
    </row>
    <row r="617" spans="2:5">
      <c r="B617" s="288" t="s">
        <v>134</v>
      </c>
      <c r="C617" s="20" t="s">
        <v>131</v>
      </c>
      <c r="D617" s="20" t="s">
        <v>535</v>
      </c>
      <c r="E617" s="251">
        <v>1</v>
      </c>
    </row>
    <row r="618" spans="2:5">
      <c r="B618" s="288" t="s">
        <v>134</v>
      </c>
      <c r="C618" s="20" t="s">
        <v>131</v>
      </c>
      <c r="D618" s="20" t="s">
        <v>464</v>
      </c>
      <c r="E618" s="252">
        <v>1</v>
      </c>
    </row>
    <row r="619" spans="2:5">
      <c r="B619" s="288" t="s">
        <v>134</v>
      </c>
      <c r="C619" s="20" t="s">
        <v>131</v>
      </c>
      <c r="D619" s="20" t="s">
        <v>141</v>
      </c>
      <c r="E619" s="252">
        <v>1</v>
      </c>
    </row>
    <row r="620" spans="2:5">
      <c r="B620" s="288" t="s">
        <v>134</v>
      </c>
      <c r="C620" s="20" t="s">
        <v>131</v>
      </c>
      <c r="D620" s="20" t="s">
        <v>142</v>
      </c>
      <c r="E620" s="252">
        <v>1</v>
      </c>
    </row>
    <row r="621" spans="2:5">
      <c r="B621" s="288" t="s">
        <v>134</v>
      </c>
      <c r="C621" s="20" t="s">
        <v>131</v>
      </c>
      <c r="D621" s="20" t="s">
        <v>143</v>
      </c>
      <c r="E621" s="252">
        <v>1</v>
      </c>
    </row>
    <row r="622" spans="2:5">
      <c r="B622" s="288" t="s">
        <v>134</v>
      </c>
      <c r="C622" s="20" t="s">
        <v>131</v>
      </c>
      <c r="D622" s="20" t="s">
        <v>119</v>
      </c>
      <c r="E622" s="252">
        <v>1</v>
      </c>
    </row>
    <row r="623" spans="2:5">
      <c r="B623" s="288" t="s">
        <v>134</v>
      </c>
      <c r="C623" s="20" t="s">
        <v>131</v>
      </c>
      <c r="D623" s="20" t="s">
        <v>121</v>
      </c>
      <c r="E623" s="252">
        <v>1</v>
      </c>
    </row>
    <row r="624" spans="2:5">
      <c r="B624" s="288" t="s">
        <v>134</v>
      </c>
      <c r="C624" s="20" t="s">
        <v>131</v>
      </c>
      <c r="D624" s="20" t="s">
        <v>122</v>
      </c>
      <c r="E624" s="252">
        <v>1</v>
      </c>
    </row>
    <row r="625" spans="2:5">
      <c r="B625" s="288" t="s">
        <v>134</v>
      </c>
      <c r="C625" s="20" t="s">
        <v>131</v>
      </c>
      <c r="D625" s="20" t="s">
        <v>123</v>
      </c>
      <c r="E625" s="252">
        <v>1</v>
      </c>
    </row>
    <row r="626" spans="2:5">
      <c r="B626" s="288" t="s">
        <v>134</v>
      </c>
      <c r="C626" s="20" t="s">
        <v>131</v>
      </c>
      <c r="D626" s="20" t="s">
        <v>124</v>
      </c>
      <c r="E626" s="252">
        <v>1</v>
      </c>
    </row>
    <row r="627" spans="2:5">
      <c r="B627" s="288" t="s">
        <v>134</v>
      </c>
      <c r="C627" s="20" t="s">
        <v>131</v>
      </c>
      <c r="D627" s="20" t="s">
        <v>125</v>
      </c>
      <c r="E627" s="252">
        <v>1</v>
      </c>
    </row>
    <row r="628" spans="2:5">
      <c r="B628" s="288" t="s">
        <v>134</v>
      </c>
      <c r="C628" s="20" t="s">
        <v>131</v>
      </c>
      <c r="D628" s="20" t="s">
        <v>126</v>
      </c>
      <c r="E628" s="252">
        <v>1</v>
      </c>
    </row>
    <row r="629" spans="2:5">
      <c r="B629" s="288" t="s">
        <v>134</v>
      </c>
      <c r="C629" s="20" t="s">
        <v>131</v>
      </c>
      <c r="D629" s="20" t="s">
        <v>127</v>
      </c>
      <c r="E629" s="252">
        <v>1</v>
      </c>
    </row>
    <row r="630" spans="2:5">
      <c r="B630" s="288" t="s">
        <v>134</v>
      </c>
      <c r="C630" s="20" t="s">
        <v>131</v>
      </c>
      <c r="D630" s="20" t="s">
        <v>128</v>
      </c>
      <c r="E630" s="252">
        <v>1</v>
      </c>
    </row>
    <row r="631" spans="2:5">
      <c r="B631" s="288" t="s">
        <v>134</v>
      </c>
      <c r="C631" s="20" t="s">
        <v>131</v>
      </c>
      <c r="D631" s="20" t="s">
        <v>129</v>
      </c>
      <c r="E631" s="252">
        <v>1</v>
      </c>
    </row>
    <row r="632" spans="2:5">
      <c r="B632" s="288" t="s">
        <v>134</v>
      </c>
      <c r="C632" s="20" t="s">
        <v>131</v>
      </c>
      <c r="D632" s="20" t="s">
        <v>130</v>
      </c>
      <c r="E632" s="252">
        <v>1</v>
      </c>
    </row>
    <row r="633" spans="2:5">
      <c r="B633" s="288" t="s">
        <v>134</v>
      </c>
      <c r="C633" s="20" t="s">
        <v>131</v>
      </c>
      <c r="D633" s="20" t="s">
        <v>131</v>
      </c>
      <c r="E633" s="252">
        <v>1</v>
      </c>
    </row>
    <row r="634" spans="2:5">
      <c r="B634" s="288" t="s">
        <v>134</v>
      </c>
      <c r="C634" s="20" t="s">
        <v>131</v>
      </c>
      <c r="D634" s="29" t="s">
        <v>345</v>
      </c>
      <c r="E634" s="251">
        <v>0.99</v>
      </c>
    </row>
    <row r="635" spans="2:5">
      <c r="B635" s="288" t="s">
        <v>134</v>
      </c>
      <c r="C635" s="20" t="s">
        <v>345</v>
      </c>
      <c r="D635" s="20" t="s">
        <v>535</v>
      </c>
      <c r="E635" s="251">
        <v>1</v>
      </c>
    </row>
    <row r="636" spans="2:5">
      <c r="B636" s="288" t="s">
        <v>134</v>
      </c>
      <c r="C636" s="20" t="s">
        <v>345</v>
      </c>
      <c r="D636" s="20" t="s">
        <v>464</v>
      </c>
      <c r="E636" s="252">
        <v>1</v>
      </c>
    </row>
    <row r="637" spans="2:5">
      <c r="B637" s="288" t="s">
        <v>134</v>
      </c>
      <c r="C637" s="20" t="s">
        <v>345</v>
      </c>
      <c r="D637" s="20" t="s">
        <v>141</v>
      </c>
      <c r="E637" s="252">
        <v>1</v>
      </c>
    </row>
    <row r="638" spans="2:5">
      <c r="B638" s="288" t="s">
        <v>134</v>
      </c>
      <c r="C638" s="20" t="s">
        <v>345</v>
      </c>
      <c r="D638" s="20" t="s">
        <v>142</v>
      </c>
      <c r="E638" s="252">
        <v>1</v>
      </c>
    </row>
    <row r="639" spans="2:5">
      <c r="B639" s="288" t="s">
        <v>134</v>
      </c>
      <c r="C639" s="20" t="s">
        <v>345</v>
      </c>
      <c r="D639" s="20" t="s">
        <v>143</v>
      </c>
      <c r="E639" s="252">
        <v>1</v>
      </c>
    </row>
    <row r="640" spans="2:5">
      <c r="B640" s="288" t="s">
        <v>134</v>
      </c>
      <c r="C640" s="20" t="s">
        <v>345</v>
      </c>
      <c r="D640" s="20" t="s">
        <v>119</v>
      </c>
      <c r="E640" s="252">
        <v>1</v>
      </c>
    </row>
    <row r="641" spans="2:5">
      <c r="B641" s="288" t="s">
        <v>134</v>
      </c>
      <c r="C641" s="20" t="s">
        <v>345</v>
      </c>
      <c r="D641" s="20" t="s">
        <v>121</v>
      </c>
      <c r="E641" s="252">
        <v>1</v>
      </c>
    </row>
    <row r="642" spans="2:5">
      <c r="B642" s="288" t="s">
        <v>134</v>
      </c>
      <c r="C642" s="20" t="s">
        <v>345</v>
      </c>
      <c r="D642" s="20" t="s">
        <v>122</v>
      </c>
      <c r="E642" s="252">
        <v>1</v>
      </c>
    </row>
    <row r="643" spans="2:5">
      <c r="B643" s="288" t="s">
        <v>134</v>
      </c>
      <c r="C643" s="20" t="s">
        <v>345</v>
      </c>
      <c r="D643" s="20" t="s">
        <v>123</v>
      </c>
      <c r="E643" s="252">
        <v>1</v>
      </c>
    </row>
    <row r="644" spans="2:5">
      <c r="B644" s="288" t="s">
        <v>134</v>
      </c>
      <c r="C644" s="20" t="s">
        <v>345</v>
      </c>
      <c r="D644" s="20" t="s">
        <v>124</v>
      </c>
      <c r="E644" s="252">
        <v>1</v>
      </c>
    </row>
    <row r="645" spans="2:5">
      <c r="B645" s="288" t="s">
        <v>134</v>
      </c>
      <c r="C645" s="20" t="s">
        <v>345</v>
      </c>
      <c r="D645" s="20" t="s">
        <v>125</v>
      </c>
      <c r="E645" s="252">
        <v>1</v>
      </c>
    </row>
    <row r="646" spans="2:5">
      <c r="B646" s="288" t="s">
        <v>134</v>
      </c>
      <c r="C646" s="20" t="s">
        <v>345</v>
      </c>
      <c r="D646" s="20" t="s">
        <v>126</v>
      </c>
      <c r="E646" s="252">
        <v>1</v>
      </c>
    </row>
    <row r="647" spans="2:5">
      <c r="B647" s="288" t="s">
        <v>134</v>
      </c>
      <c r="C647" s="20" t="s">
        <v>345</v>
      </c>
      <c r="D647" s="20" t="s">
        <v>127</v>
      </c>
      <c r="E647" s="252">
        <v>1</v>
      </c>
    </row>
    <row r="648" spans="2:5">
      <c r="B648" s="288" t="s">
        <v>134</v>
      </c>
      <c r="C648" s="20" t="s">
        <v>345</v>
      </c>
      <c r="D648" s="20" t="s">
        <v>128</v>
      </c>
      <c r="E648" s="252">
        <v>1</v>
      </c>
    </row>
    <row r="649" spans="2:5">
      <c r="B649" s="288" t="s">
        <v>134</v>
      </c>
      <c r="C649" s="20" t="s">
        <v>345</v>
      </c>
      <c r="D649" s="20" t="s">
        <v>129</v>
      </c>
      <c r="E649" s="252">
        <v>1</v>
      </c>
    </row>
    <row r="650" spans="2:5">
      <c r="B650" s="288" t="s">
        <v>134</v>
      </c>
      <c r="C650" s="20" t="s">
        <v>345</v>
      </c>
      <c r="D650" s="20" t="s">
        <v>130</v>
      </c>
      <c r="E650" s="252">
        <v>1</v>
      </c>
    </row>
    <row r="651" spans="2:5">
      <c r="B651" s="288" t="s">
        <v>134</v>
      </c>
      <c r="C651" s="20" t="s">
        <v>345</v>
      </c>
      <c r="D651" s="20" t="s">
        <v>131</v>
      </c>
      <c r="E651" s="252">
        <v>1</v>
      </c>
    </row>
    <row r="652" spans="2:5">
      <c r="B652" s="288" t="s">
        <v>134</v>
      </c>
      <c r="C652" s="20" t="s">
        <v>345</v>
      </c>
      <c r="D652" s="29" t="s">
        <v>345</v>
      </c>
      <c r="E652" s="252">
        <v>1</v>
      </c>
    </row>
    <row r="653" spans="2:5">
      <c r="B653" s="243" t="s">
        <v>135</v>
      </c>
      <c r="C653" s="20" t="s">
        <v>535</v>
      </c>
      <c r="D653" s="20" t="s">
        <v>535</v>
      </c>
      <c r="E653" s="289">
        <v>1</v>
      </c>
    </row>
    <row r="654" spans="2:5">
      <c r="B654" s="243" t="s">
        <v>135</v>
      </c>
      <c r="C654" s="20" t="s">
        <v>535</v>
      </c>
      <c r="D654" s="20" t="s">
        <v>464</v>
      </c>
      <c r="E654" s="289">
        <v>0.61</v>
      </c>
    </row>
    <row r="655" spans="2:5">
      <c r="B655" s="243" t="s">
        <v>135</v>
      </c>
      <c r="C655" s="20" t="s">
        <v>535</v>
      </c>
      <c r="D655" s="20" t="s">
        <v>141</v>
      </c>
      <c r="E655" s="289">
        <v>0.48</v>
      </c>
    </row>
    <row r="656" spans="2:5">
      <c r="B656" s="243" t="s">
        <v>135</v>
      </c>
      <c r="C656" s="20" t="s">
        <v>535</v>
      </c>
      <c r="D656" s="20" t="s">
        <v>142</v>
      </c>
      <c r="E656" s="289">
        <v>0.42</v>
      </c>
    </row>
    <row r="657" spans="2:5">
      <c r="B657" s="243" t="s">
        <v>135</v>
      </c>
      <c r="C657" s="20" t="s">
        <v>535</v>
      </c>
      <c r="D657" s="20" t="s">
        <v>143</v>
      </c>
      <c r="E657" s="289">
        <v>0.4</v>
      </c>
    </row>
    <row r="658" spans="2:5">
      <c r="B658" s="243" t="s">
        <v>135</v>
      </c>
      <c r="C658" s="20" t="s">
        <v>535</v>
      </c>
      <c r="D658" s="20" t="s">
        <v>119</v>
      </c>
      <c r="E658" s="289">
        <v>0.37</v>
      </c>
    </row>
    <row r="659" spans="2:5">
      <c r="B659" s="243" t="s">
        <v>135</v>
      </c>
      <c r="C659" s="20" t="s">
        <v>535</v>
      </c>
      <c r="D659" s="20" t="s">
        <v>121</v>
      </c>
      <c r="E659" s="289">
        <v>0.35</v>
      </c>
    </row>
    <row r="660" spans="2:5">
      <c r="B660" s="243" t="s">
        <v>135</v>
      </c>
      <c r="C660" s="20" t="s">
        <v>535</v>
      </c>
      <c r="D660" s="20" t="s">
        <v>122</v>
      </c>
      <c r="E660" s="289">
        <v>0.33</v>
      </c>
    </row>
    <row r="661" spans="2:5">
      <c r="B661" s="243" t="s">
        <v>135</v>
      </c>
      <c r="C661" s="20" t="s">
        <v>535</v>
      </c>
      <c r="D661" s="20" t="s">
        <v>123</v>
      </c>
      <c r="E661" s="289">
        <v>0.32</v>
      </c>
    </row>
    <row r="662" spans="2:5">
      <c r="B662" s="243" t="s">
        <v>135</v>
      </c>
      <c r="C662" s="20" t="s">
        <v>535</v>
      </c>
      <c r="D662" s="20" t="s">
        <v>124</v>
      </c>
      <c r="E662" s="289">
        <v>0.3</v>
      </c>
    </row>
    <row r="663" spans="2:5">
      <c r="B663" s="243" t="s">
        <v>135</v>
      </c>
      <c r="C663" s="20" t="s">
        <v>535</v>
      </c>
      <c r="D663" s="20" t="s">
        <v>125</v>
      </c>
      <c r="E663" s="289">
        <v>0.28999999999999998</v>
      </c>
    </row>
    <row r="664" spans="2:5">
      <c r="B664" s="243" t="s">
        <v>135</v>
      </c>
      <c r="C664" s="20" t="s">
        <v>535</v>
      </c>
      <c r="D664" s="20" t="s">
        <v>126</v>
      </c>
      <c r="E664" s="289">
        <v>0.28000000000000003</v>
      </c>
    </row>
    <row r="665" spans="2:5">
      <c r="B665" s="243" t="s">
        <v>135</v>
      </c>
      <c r="C665" s="20" t="s">
        <v>535</v>
      </c>
      <c r="D665" s="20" t="s">
        <v>127</v>
      </c>
      <c r="E665" s="289">
        <v>0.28000000000000003</v>
      </c>
    </row>
    <row r="666" spans="2:5">
      <c r="B666" s="243" t="s">
        <v>135</v>
      </c>
      <c r="C666" s="20" t="s">
        <v>535</v>
      </c>
      <c r="D666" s="20" t="s">
        <v>128</v>
      </c>
      <c r="E666" s="289">
        <v>0.27</v>
      </c>
    </row>
    <row r="667" spans="2:5">
      <c r="B667" s="243" t="s">
        <v>135</v>
      </c>
      <c r="C667" s="20" t="s">
        <v>535</v>
      </c>
      <c r="D667" s="20" t="s">
        <v>129</v>
      </c>
      <c r="E667" s="289">
        <v>0.27</v>
      </c>
    </row>
    <row r="668" spans="2:5">
      <c r="B668" s="243" t="s">
        <v>135</v>
      </c>
      <c r="C668" s="20" t="s">
        <v>535</v>
      </c>
      <c r="D668" s="20" t="s">
        <v>130</v>
      </c>
      <c r="E668" s="289">
        <v>0.27</v>
      </c>
    </row>
    <row r="669" spans="2:5">
      <c r="B669" s="243" t="s">
        <v>135</v>
      </c>
      <c r="C669" s="20" t="s">
        <v>535</v>
      </c>
      <c r="D669" s="20" t="s">
        <v>131</v>
      </c>
      <c r="E669" s="289">
        <v>0.26</v>
      </c>
    </row>
    <row r="670" spans="2:5">
      <c r="B670" s="243" t="s">
        <v>135</v>
      </c>
      <c r="C670" s="20" t="s">
        <v>535</v>
      </c>
      <c r="D670" s="29" t="s">
        <v>345</v>
      </c>
      <c r="E670" s="289">
        <v>0.26</v>
      </c>
    </row>
    <row r="671" spans="2:5">
      <c r="B671" s="243" t="s">
        <v>135</v>
      </c>
      <c r="C671" s="20" t="s">
        <v>464</v>
      </c>
      <c r="D671" s="20" t="s">
        <v>535</v>
      </c>
      <c r="E671" s="289">
        <v>1</v>
      </c>
    </row>
    <row r="672" spans="2:5">
      <c r="B672" s="243" t="s">
        <v>135</v>
      </c>
      <c r="C672" s="20" t="s">
        <v>464</v>
      </c>
      <c r="D672" s="20" t="s">
        <v>464</v>
      </c>
      <c r="E672" s="251">
        <v>1</v>
      </c>
    </row>
    <row r="673" spans="2:5">
      <c r="B673" s="243" t="s">
        <v>135</v>
      </c>
      <c r="C673" s="20" t="s">
        <v>464</v>
      </c>
      <c r="D673" s="20" t="s">
        <v>141</v>
      </c>
      <c r="E673" s="251">
        <v>0.79</v>
      </c>
    </row>
    <row r="674" spans="2:5">
      <c r="B674" s="243" t="s">
        <v>135</v>
      </c>
      <c r="C674" s="20" t="s">
        <v>464</v>
      </c>
      <c r="D674" s="20" t="s">
        <v>142</v>
      </c>
      <c r="E674" s="251">
        <v>0.69</v>
      </c>
    </row>
    <row r="675" spans="2:5">
      <c r="B675" s="243" t="s">
        <v>135</v>
      </c>
      <c r="C675" s="20" t="s">
        <v>464</v>
      </c>
      <c r="D675" s="20" t="s">
        <v>143</v>
      </c>
      <c r="E675" s="251">
        <v>0.66</v>
      </c>
    </row>
    <row r="676" spans="2:5">
      <c r="B676" s="243" t="s">
        <v>135</v>
      </c>
      <c r="C676" s="20" t="s">
        <v>464</v>
      </c>
      <c r="D676" s="20" t="s">
        <v>119</v>
      </c>
      <c r="E676" s="251">
        <v>0.61</v>
      </c>
    </row>
    <row r="677" spans="2:5">
      <c r="B677" s="243" t="s">
        <v>135</v>
      </c>
      <c r="C677" s="20" t="s">
        <v>464</v>
      </c>
      <c r="D677" s="20" t="s">
        <v>121</v>
      </c>
      <c r="E677" s="251">
        <v>0.56999999999999995</v>
      </c>
    </row>
    <row r="678" spans="2:5">
      <c r="B678" s="243" t="s">
        <v>135</v>
      </c>
      <c r="C678" s="20" t="s">
        <v>464</v>
      </c>
      <c r="D678" s="20" t="s">
        <v>122</v>
      </c>
      <c r="E678" s="251">
        <v>0.54</v>
      </c>
    </row>
    <row r="679" spans="2:5">
      <c r="B679" s="243" t="s">
        <v>135</v>
      </c>
      <c r="C679" s="20" t="s">
        <v>464</v>
      </c>
      <c r="D679" s="20" t="s">
        <v>123</v>
      </c>
      <c r="E679" s="251">
        <v>0.52</v>
      </c>
    </row>
    <row r="680" spans="2:5">
      <c r="B680" s="243" t="s">
        <v>135</v>
      </c>
      <c r="C680" s="20" t="s">
        <v>464</v>
      </c>
      <c r="D680" s="20" t="s">
        <v>124</v>
      </c>
      <c r="E680" s="251">
        <v>0.48</v>
      </c>
    </row>
    <row r="681" spans="2:5">
      <c r="B681" s="243" t="s">
        <v>135</v>
      </c>
      <c r="C681" s="20" t="s">
        <v>464</v>
      </c>
      <c r="D681" s="20" t="s">
        <v>125</v>
      </c>
      <c r="E681" s="251">
        <v>0.47</v>
      </c>
    </row>
    <row r="682" spans="2:5">
      <c r="B682" s="243" t="s">
        <v>135</v>
      </c>
      <c r="C682" s="20" t="s">
        <v>464</v>
      </c>
      <c r="D682" s="20" t="s">
        <v>126</v>
      </c>
      <c r="E682" s="251">
        <v>0.46</v>
      </c>
    </row>
    <row r="683" spans="2:5">
      <c r="B683" s="243" t="s">
        <v>135</v>
      </c>
      <c r="C683" s="20" t="s">
        <v>464</v>
      </c>
      <c r="D683" s="20" t="s">
        <v>127</v>
      </c>
      <c r="E683" s="251">
        <v>0.46</v>
      </c>
    </row>
    <row r="684" spans="2:5">
      <c r="B684" s="243" t="s">
        <v>135</v>
      </c>
      <c r="C684" s="20" t="s">
        <v>464</v>
      </c>
      <c r="D684" s="20" t="s">
        <v>128</v>
      </c>
      <c r="E684" s="251">
        <v>0.45</v>
      </c>
    </row>
    <row r="685" spans="2:5">
      <c r="B685" s="243" t="s">
        <v>135</v>
      </c>
      <c r="C685" s="20" t="s">
        <v>464</v>
      </c>
      <c r="D685" s="20" t="s">
        <v>129</v>
      </c>
      <c r="E685" s="251">
        <v>0.44</v>
      </c>
    </row>
    <row r="686" spans="2:5">
      <c r="B686" s="243" t="s">
        <v>135</v>
      </c>
      <c r="C686" s="20" t="s">
        <v>464</v>
      </c>
      <c r="D686" s="20" t="s">
        <v>130</v>
      </c>
      <c r="E686" s="251">
        <v>0.44</v>
      </c>
    </row>
    <row r="687" spans="2:5">
      <c r="B687" s="243" t="s">
        <v>135</v>
      </c>
      <c r="C687" s="20" t="s">
        <v>464</v>
      </c>
      <c r="D687" s="20" t="s">
        <v>131</v>
      </c>
      <c r="E687" s="251">
        <v>0.43</v>
      </c>
    </row>
    <row r="688" spans="2:5">
      <c r="B688" s="243" t="s">
        <v>135</v>
      </c>
      <c r="C688" s="20" t="s">
        <v>464</v>
      </c>
      <c r="D688" s="29" t="s">
        <v>345</v>
      </c>
      <c r="E688" s="251">
        <v>0.43</v>
      </c>
    </row>
    <row r="689" spans="2:5">
      <c r="B689" s="243" t="s">
        <v>135</v>
      </c>
      <c r="C689" s="20" t="s">
        <v>141</v>
      </c>
      <c r="D689" s="20" t="s">
        <v>535</v>
      </c>
      <c r="E689" s="251">
        <v>1</v>
      </c>
    </row>
    <row r="690" spans="2:5">
      <c r="B690" s="243" t="s">
        <v>135</v>
      </c>
      <c r="C690" s="20" t="s">
        <v>141</v>
      </c>
      <c r="D690" s="20" t="s">
        <v>464</v>
      </c>
      <c r="E690" s="251">
        <v>1</v>
      </c>
    </row>
    <row r="691" spans="2:5">
      <c r="B691" s="243" t="s">
        <v>135</v>
      </c>
      <c r="C691" s="20" t="s">
        <v>141</v>
      </c>
      <c r="D691" s="20" t="s">
        <v>141</v>
      </c>
      <c r="E691" s="251">
        <v>1</v>
      </c>
    </row>
    <row r="692" spans="2:5">
      <c r="B692" s="243" t="s">
        <v>135</v>
      </c>
      <c r="C692" s="20" t="s">
        <v>141</v>
      </c>
      <c r="D692" s="20" t="s">
        <v>142</v>
      </c>
      <c r="E692" s="251">
        <v>0.87</v>
      </c>
    </row>
    <row r="693" spans="2:5">
      <c r="B693" s="243" t="s">
        <v>135</v>
      </c>
      <c r="C693" s="20" t="s">
        <v>141</v>
      </c>
      <c r="D693" s="20" t="s">
        <v>143</v>
      </c>
      <c r="E693" s="251">
        <v>0.84</v>
      </c>
    </row>
    <row r="694" spans="2:5">
      <c r="B694" s="243" t="s">
        <v>135</v>
      </c>
      <c r="C694" s="20" t="s">
        <v>141</v>
      </c>
      <c r="D694" s="20" t="s">
        <v>119</v>
      </c>
      <c r="E694" s="251">
        <v>0.77</v>
      </c>
    </row>
    <row r="695" spans="2:5">
      <c r="B695" s="243" t="s">
        <v>135</v>
      </c>
      <c r="C695" s="20" t="s">
        <v>141</v>
      </c>
      <c r="D695" s="20" t="s">
        <v>121</v>
      </c>
      <c r="E695" s="251">
        <v>0.72</v>
      </c>
    </row>
    <row r="696" spans="2:5">
      <c r="B696" s="243" t="s">
        <v>135</v>
      </c>
      <c r="C696" s="20" t="s">
        <v>141</v>
      </c>
      <c r="D696" s="20" t="s">
        <v>122</v>
      </c>
      <c r="E696" s="251">
        <v>0.69</v>
      </c>
    </row>
    <row r="697" spans="2:5">
      <c r="B697" s="243" t="s">
        <v>135</v>
      </c>
      <c r="C697" s="20" t="s">
        <v>141</v>
      </c>
      <c r="D697" s="20" t="s">
        <v>123</v>
      </c>
      <c r="E697" s="251">
        <v>0.66</v>
      </c>
    </row>
    <row r="698" spans="2:5">
      <c r="B698" s="243" t="s">
        <v>135</v>
      </c>
      <c r="C698" s="20" t="s">
        <v>141</v>
      </c>
      <c r="D698" s="20" t="s">
        <v>124</v>
      </c>
      <c r="E698" s="251">
        <v>0.61</v>
      </c>
    </row>
    <row r="699" spans="2:5">
      <c r="B699" s="243" t="s">
        <v>135</v>
      </c>
      <c r="C699" s="20" t="s">
        <v>141</v>
      </c>
      <c r="D699" s="20" t="s">
        <v>125</v>
      </c>
      <c r="E699" s="251">
        <v>0.6</v>
      </c>
    </row>
    <row r="700" spans="2:5">
      <c r="B700" s="243" t="s">
        <v>135</v>
      </c>
      <c r="C700" s="20" t="s">
        <v>141</v>
      </c>
      <c r="D700" s="20" t="s">
        <v>126</v>
      </c>
      <c r="E700" s="251">
        <v>0.59</v>
      </c>
    </row>
    <row r="701" spans="2:5">
      <c r="B701" s="243" t="s">
        <v>135</v>
      </c>
      <c r="C701" s="20" t="s">
        <v>141</v>
      </c>
      <c r="D701" s="20" t="s">
        <v>127</v>
      </c>
      <c r="E701" s="251">
        <v>0.57999999999999996</v>
      </c>
    </row>
    <row r="702" spans="2:5">
      <c r="B702" s="243" t="s">
        <v>135</v>
      </c>
      <c r="C702" s="20" t="s">
        <v>141</v>
      </c>
      <c r="D702" s="20" t="s">
        <v>128</v>
      </c>
      <c r="E702" s="251">
        <v>0.56999999999999995</v>
      </c>
    </row>
    <row r="703" spans="2:5">
      <c r="B703" s="243" t="s">
        <v>135</v>
      </c>
      <c r="C703" s="20" t="s">
        <v>141</v>
      </c>
      <c r="D703" s="20" t="s">
        <v>129</v>
      </c>
      <c r="E703" s="251">
        <v>0.56000000000000005</v>
      </c>
    </row>
    <row r="704" spans="2:5">
      <c r="B704" s="243" t="s">
        <v>135</v>
      </c>
      <c r="C704" s="20" t="s">
        <v>141</v>
      </c>
      <c r="D704" s="20" t="s">
        <v>130</v>
      </c>
      <c r="E704" s="251">
        <v>0.55000000000000004</v>
      </c>
    </row>
    <row r="705" spans="2:5">
      <c r="B705" s="243" t="s">
        <v>135</v>
      </c>
      <c r="C705" s="20" t="s">
        <v>141</v>
      </c>
      <c r="D705" s="20" t="s">
        <v>131</v>
      </c>
      <c r="E705" s="251">
        <v>0.55000000000000004</v>
      </c>
    </row>
    <row r="706" spans="2:5">
      <c r="B706" s="243" t="s">
        <v>135</v>
      </c>
      <c r="C706" s="20" t="s">
        <v>141</v>
      </c>
      <c r="D706" s="29" t="s">
        <v>345</v>
      </c>
      <c r="E706" s="251">
        <v>0.54</v>
      </c>
    </row>
    <row r="707" spans="2:5">
      <c r="B707" s="243" t="s">
        <v>135</v>
      </c>
      <c r="C707" s="20" t="s">
        <v>142</v>
      </c>
      <c r="D707" s="20" t="s">
        <v>535</v>
      </c>
      <c r="E707" s="251">
        <v>1</v>
      </c>
    </row>
    <row r="708" spans="2:5">
      <c r="B708" s="243" t="s">
        <v>135</v>
      </c>
      <c r="C708" s="20" t="s">
        <v>142</v>
      </c>
      <c r="D708" s="20" t="s">
        <v>464</v>
      </c>
      <c r="E708" s="251">
        <v>1</v>
      </c>
    </row>
    <row r="709" spans="2:5">
      <c r="B709" s="243" t="s">
        <v>135</v>
      </c>
      <c r="C709" s="20" t="s">
        <v>142</v>
      </c>
      <c r="D709" s="20" t="s">
        <v>141</v>
      </c>
      <c r="E709" s="251">
        <v>1</v>
      </c>
    </row>
    <row r="710" spans="2:5">
      <c r="B710" s="243" t="s">
        <v>135</v>
      </c>
      <c r="C710" s="20" t="s">
        <v>142</v>
      </c>
      <c r="D710" s="20" t="s">
        <v>142</v>
      </c>
      <c r="E710" s="251">
        <v>1</v>
      </c>
    </row>
    <row r="711" spans="2:5">
      <c r="B711" s="243" t="s">
        <v>135</v>
      </c>
      <c r="C711" s="20" t="s">
        <v>142</v>
      </c>
      <c r="D711" s="20" t="s">
        <v>143</v>
      </c>
      <c r="E711" s="251">
        <v>0.96</v>
      </c>
    </row>
    <row r="712" spans="2:5">
      <c r="B712" s="243" t="s">
        <v>135</v>
      </c>
      <c r="C712" s="20" t="s">
        <v>142</v>
      </c>
      <c r="D712" s="20" t="s">
        <v>119</v>
      </c>
      <c r="E712" s="251">
        <v>0.88</v>
      </c>
    </row>
    <row r="713" spans="2:5">
      <c r="B713" s="243" t="s">
        <v>135</v>
      </c>
      <c r="C713" s="20" t="s">
        <v>142</v>
      </c>
      <c r="D713" s="20" t="s">
        <v>121</v>
      </c>
      <c r="E713" s="251">
        <v>0.83</v>
      </c>
    </row>
    <row r="714" spans="2:5">
      <c r="B714" s="243" t="s">
        <v>135</v>
      </c>
      <c r="C714" s="20" t="s">
        <v>142</v>
      </c>
      <c r="D714" s="20" t="s">
        <v>122</v>
      </c>
      <c r="E714" s="251">
        <v>0.79</v>
      </c>
    </row>
    <row r="715" spans="2:5">
      <c r="B715" s="243" t="s">
        <v>135</v>
      </c>
      <c r="C715" s="20" t="s">
        <v>142</v>
      </c>
      <c r="D715" s="20" t="s">
        <v>123</v>
      </c>
      <c r="E715" s="251">
        <v>0.76</v>
      </c>
    </row>
    <row r="716" spans="2:5">
      <c r="B716" s="243" t="s">
        <v>135</v>
      </c>
      <c r="C716" s="20" t="s">
        <v>142</v>
      </c>
      <c r="D716" s="20" t="s">
        <v>124</v>
      </c>
      <c r="E716" s="251">
        <v>0.7</v>
      </c>
    </row>
    <row r="717" spans="2:5">
      <c r="B717" s="243" t="s">
        <v>135</v>
      </c>
      <c r="C717" s="20" t="s">
        <v>142</v>
      </c>
      <c r="D717" s="20" t="s">
        <v>125</v>
      </c>
      <c r="E717" s="251">
        <v>0.69</v>
      </c>
    </row>
    <row r="718" spans="2:5">
      <c r="B718" s="243" t="s">
        <v>135</v>
      </c>
      <c r="C718" s="20" t="s">
        <v>142</v>
      </c>
      <c r="D718" s="20" t="s">
        <v>126</v>
      </c>
      <c r="E718" s="251">
        <v>0.68</v>
      </c>
    </row>
    <row r="719" spans="2:5">
      <c r="B719" s="243" t="s">
        <v>135</v>
      </c>
      <c r="C719" s="20" t="s">
        <v>142</v>
      </c>
      <c r="D719" s="20" t="s">
        <v>127</v>
      </c>
      <c r="E719" s="251">
        <v>0.66</v>
      </c>
    </row>
    <row r="720" spans="2:5">
      <c r="B720" s="243" t="s">
        <v>135</v>
      </c>
      <c r="C720" s="20" t="s">
        <v>142</v>
      </c>
      <c r="D720" s="20" t="s">
        <v>128</v>
      </c>
      <c r="E720" s="251">
        <v>0.65</v>
      </c>
    </row>
    <row r="721" spans="2:5">
      <c r="B721" s="243" t="s">
        <v>135</v>
      </c>
      <c r="C721" s="20" t="s">
        <v>142</v>
      </c>
      <c r="D721" s="20" t="s">
        <v>129</v>
      </c>
      <c r="E721" s="251">
        <v>0.64</v>
      </c>
    </row>
    <row r="722" spans="2:5">
      <c r="B722" s="243" t="s">
        <v>135</v>
      </c>
      <c r="C722" s="20" t="s">
        <v>142</v>
      </c>
      <c r="D722" s="20" t="s">
        <v>130</v>
      </c>
      <c r="E722" s="251">
        <v>0.64</v>
      </c>
    </row>
    <row r="723" spans="2:5">
      <c r="B723" s="243" t="s">
        <v>135</v>
      </c>
      <c r="C723" s="20" t="s">
        <v>142</v>
      </c>
      <c r="D723" s="20" t="s">
        <v>131</v>
      </c>
      <c r="E723" s="251">
        <v>0.63</v>
      </c>
    </row>
    <row r="724" spans="2:5">
      <c r="B724" s="243" t="s">
        <v>135</v>
      </c>
      <c r="C724" s="20" t="s">
        <v>142</v>
      </c>
      <c r="D724" s="29" t="s">
        <v>345</v>
      </c>
      <c r="E724" s="251">
        <v>0.62</v>
      </c>
    </row>
    <row r="725" spans="2:5">
      <c r="B725" s="243" t="s">
        <v>135</v>
      </c>
      <c r="C725" s="20" t="s">
        <v>143</v>
      </c>
      <c r="D725" s="20" t="s">
        <v>535</v>
      </c>
      <c r="E725" s="251">
        <v>1</v>
      </c>
    </row>
    <row r="726" spans="2:5">
      <c r="B726" s="243" t="s">
        <v>135</v>
      </c>
      <c r="C726" s="20" t="s">
        <v>143</v>
      </c>
      <c r="D726" s="20" t="s">
        <v>464</v>
      </c>
      <c r="E726" s="251">
        <v>1</v>
      </c>
    </row>
    <row r="727" spans="2:5">
      <c r="B727" s="243" t="s">
        <v>135</v>
      </c>
      <c r="C727" s="20" t="s">
        <v>143</v>
      </c>
      <c r="D727" s="20" t="s">
        <v>141</v>
      </c>
      <c r="E727" s="251">
        <v>1</v>
      </c>
    </row>
    <row r="728" spans="2:5">
      <c r="B728" s="243" t="s">
        <v>135</v>
      </c>
      <c r="C728" s="20" t="s">
        <v>143</v>
      </c>
      <c r="D728" s="20" t="s">
        <v>142</v>
      </c>
      <c r="E728" s="251">
        <v>1</v>
      </c>
    </row>
    <row r="729" spans="2:5">
      <c r="B729" s="243" t="s">
        <v>135</v>
      </c>
      <c r="C729" s="20" t="s">
        <v>143</v>
      </c>
      <c r="D729" s="20" t="s">
        <v>143</v>
      </c>
      <c r="E729" s="251">
        <v>1</v>
      </c>
    </row>
    <row r="730" spans="2:5">
      <c r="B730" s="243" t="s">
        <v>135</v>
      </c>
      <c r="C730" s="20" t="s">
        <v>143</v>
      </c>
      <c r="D730" s="20" t="s">
        <v>119</v>
      </c>
      <c r="E730" s="251">
        <v>0.92</v>
      </c>
    </row>
    <row r="731" spans="2:5">
      <c r="B731" s="243" t="s">
        <v>135</v>
      </c>
      <c r="C731" s="20" t="s">
        <v>143</v>
      </c>
      <c r="D731" s="20" t="s">
        <v>121</v>
      </c>
      <c r="E731" s="251">
        <v>0.86</v>
      </c>
    </row>
    <row r="732" spans="2:5">
      <c r="B732" s="243" t="s">
        <v>135</v>
      </c>
      <c r="C732" s="20" t="s">
        <v>143</v>
      </c>
      <c r="D732" s="20" t="s">
        <v>122</v>
      </c>
      <c r="E732" s="251">
        <v>0.82</v>
      </c>
    </row>
    <row r="733" spans="2:5">
      <c r="B733" s="243" t="s">
        <v>135</v>
      </c>
      <c r="C733" s="20" t="s">
        <v>143</v>
      </c>
      <c r="D733" s="20" t="s">
        <v>123</v>
      </c>
      <c r="E733" s="251">
        <v>0.79</v>
      </c>
    </row>
    <row r="734" spans="2:5">
      <c r="B734" s="243" t="s">
        <v>135</v>
      </c>
      <c r="C734" s="20" t="s">
        <v>143</v>
      </c>
      <c r="D734" s="20" t="s">
        <v>124</v>
      </c>
      <c r="E734" s="251">
        <v>0.73</v>
      </c>
    </row>
    <row r="735" spans="2:5">
      <c r="B735" s="243" t="s">
        <v>135</v>
      </c>
      <c r="C735" s="20" t="s">
        <v>143</v>
      </c>
      <c r="D735" s="20" t="s">
        <v>125</v>
      </c>
      <c r="E735" s="251">
        <v>0.72</v>
      </c>
    </row>
    <row r="736" spans="2:5">
      <c r="B736" s="243" t="s">
        <v>135</v>
      </c>
      <c r="C736" s="20" t="s">
        <v>143</v>
      </c>
      <c r="D736" s="20" t="s">
        <v>126</v>
      </c>
      <c r="E736" s="251">
        <v>0.7</v>
      </c>
    </row>
    <row r="737" spans="2:5">
      <c r="B737" s="243" t="s">
        <v>135</v>
      </c>
      <c r="C737" s="20" t="s">
        <v>143</v>
      </c>
      <c r="D737" s="20" t="s">
        <v>127</v>
      </c>
      <c r="E737" s="251">
        <v>0.69</v>
      </c>
    </row>
    <row r="738" spans="2:5">
      <c r="B738" s="243" t="s">
        <v>135</v>
      </c>
      <c r="C738" s="20" t="s">
        <v>143</v>
      </c>
      <c r="D738" s="20" t="s">
        <v>128</v>
      </c>
      <c r="E738" s="251">
        <v>0.68</v>
      </c>
    </row>
    <row r="739" spans="2:5">
      <c r="B739" s="243" t="s">
        <v>135</v>
      </c>
      <c r="C739" s="20" t="s">
        <v>143</v>
      </c>
      <c r="D739" s="20" t="s">
        <v>129</v>
      </c>
      <c r="E739" s="251">
        <v>0.67</v>
      </c>
    </row>
    <row r="740" spans="2:5">
      <c r="B740" s="243" t="s">
        <v>135</v>
      </c>
      <c r="C740" s="20" t="s">
        <v>143</v>
      </c>
      <c r="D740" s="20" t="s">
        <v>130</v>
      </c>
      <c r="E740" s="251">
        <v>0.66</v>
      </c>
    </row>
    <row r="741" spans="2:5">
      <c r="B741" s="243" t="s">
        <v>135</v>
      </c>
      <c r="C741" s="20" t="s">
        <v>143</v>
      </c>
      <c r="D741" s="20" t="s">
        <v>131</v>
      </c>
      <c r="E741" s="251">
        <v>0.66</v>
      </c>
    </row>
    <row r="742" spans="2:5">
      <c r="B742" s="243" t="s">
        <v>135</v>
      </c>
      <c r="C742" s="20" t="s">
        <v>143</v>
      </c>
      <c r="D742" s="29" t="s">
        <v>345</v>
      </c>
      <c r="E742" s="251">
        <v>0.65</v>
      </c>
    </row>
    <row r="743" spans="2:5">
      <c r="B743" s="243" t="s">
        <v>135</v>
      </c>
      <c r="C743" s="20" t="s">
        <v>120</v>
      </c>
      <c r="D743" s="20" t="s">
        <v>535</v>
      </c>
      <c r="E743" s="251">
        <v>1</v>
      </c>
    </row>
    <row r="744" spans="2:5">
      <c r="B744" s="243" t="s">
        <v>135</v>
      </c>
      <c r="C744" s="20" t="s">
        <v>120</v>
      </c>
      <c r="D744" s="20" t="s">
        <v>464</v>
      </c>
      <c r="E744" s="251">
        <v>1</v>
      </c>
    </row>
    <row r="745" spans="2:5">
      <c r="B745" s="243" t="s">
        <v>135</v>
      </c>
      <c r="C745" s="20" t="s">
        <v>120</v>
      </c>
      <c r="D745" s="20" t="s">
        <v>141</v>
      </c>
      <c r="E745" s="251">
        <v>1</v>
      </c>
    </row>
    <row r="746" spans="2:5">
      <c r="B746" s="243" t="s">
        <v>135</v>
      </c>
      <c r="C746" s="20" t="s">
        <v>120</v>
      </c>
      <c r="D746" s="20" t="s">
        <v>142</v>
      </c>
      <c r="E746" s="251">
        <v>1</v>
      </c>
    </row>
    <row r="747" spans="2:5">
      <c r="B747" s="243" t="s">
        <v>135</v>
      </c>
      <c r="C747" s="20" t="s">
        <v>120</v>
      </c>
      <c r="D747" s="20" t="s">
        <v>143</v>
      </c>
      <c r="E747" s="251">
        <v>1</v>
      </c>
    </row>
    <row r="748" spans="2:5">
      <c r="B748" s="243" t="s">
        <v>135</v>
      </c>
      <c r="C748" s="20" t="s">
        <v>120</v>
      </c>
      <c r="D748" s="20" t="s">
        <v>119</v>
      </c>
      <c r="E748" s="251">
        <v>1</v>
      </c>
    </row>
    <row r="749" spans="2:5">
      <c r="B749" s="243" t="s">
        <v>135</v>
      </c>
      <c r="C749" s="20" t="s">
        <v>120</v>
      </c>
      <c r="D749" s="20" t="s">
        <v>121</v>
      </c>
      <c r="E749" s="251">
        <v>0.94</v>
      </c>
    </row>
    <row r="750" spans="2:5">
      <c r="B750" s="243" t="s">
        <v>135</v>
      </c>
      <c r="C750" s="20" t="s">
        <v>120</v>
      </c>
      <c r="D750" s="20" t="s">
        <v>122</v>
      </c>
      <c r="E750" s="251">
        <v>0.89</v>
      </c>
    </row>
    <row r="751" spans="2:5">
      <c r="B751" s="243" t="s">
        <v>135</v>
      </c>
      <c r="C751" s="20" t="s">
        <v>120</v>
      </c>
      <c r="D751" s="20" t="s">
        <v>123</v>
      </c>
      <c r="E751" s="251">
        <v>0.86</v>
      </c>
    </row>
    <row r="752" spans="2:5">
      <c r="B752" s="243" t="s">
        <v>135</v>
      </c>
      <c r="C752" s="20" t="s">
        <v>120</v>
      </c>
      <c r="D752" s="20" t="s">
        <v>124</v>
      </c>
      <c r="E752" s="251">
        <v>0.8</v>
      </c>
    </row>
    <row r="753" spans="2:5">
      <c r="B753" s="243" t="s">
        <v>135</v>
      </c>
      <c r="C753" s="20" t="s">
        <v>120</v>
      </c>
      <c r="D753" s="20" t="s">
        <v>125</v>
      </c>
      <c r="E753" s="251">
        <v>0.78</v>
      </c>
    </row>
    <row r="754" spans="2:5">
      <c r="B754" s="243" t="s">
        <v>135</v>
      </c>
      <c r="C754" s="20" t="s">
        <v>120</v>
      </c>
      <c r="D754" s="20" t="s">
        <v>126</v>
      </c>
      <c r="E754" s="251">
        <v>0.77</v>
      </c>
    </row>
    <row r="755" spans="2:5">
      <c r="B755" s="243" t="s">
        <v>135</v>
      </c>
      <c r="C755" s="20" t="s">
        <v>120</v>
      </c>
      <c r="D755" s="20" t="s">
        <v>127</v>
      </c>
      <c r="E755" s="251">
        <v>0.75</v>
      </c>
    </row>
    <row r="756" spans="2:5">
      <c r="B756" s="243" t="s">
        <v>135</v>
      </c>
      <c r="C756" s="20" t="s">
        <v>120</v>
      </c>
      <c r="D756" s="20" t="s">
        <v>128</v>
      </c>
      <c r="E756" s="251">
        <v>0.74</v>
      </c>
    </row>
    <row r="757" spans="2:5">
      <c r="B757" s="243" t="s">
        <v>135</v>
      </c>
      <c r="C757" s="20" t="s">
        <v>120</v>
      </c>
      <c r="D757" s="20" t="s">
        <v>129</v>
      </c>
      <c r="E757" s="251">
        <v>0.73</v>
      </c>
    </row>
    <row r="758" spans="2:5">
      <c r="B758" s="243" t="s">
        <v>135</v>
      </c>
      <c r="C758" s="20" t="s">
        <v>120</v>
      </c>
      <c r="D758" s="20" t="s">
        <v>130</v>
      </c>
      <c r="E758" s="251">
        <v>0.72</v>
      </c>
    </row>
    <row r="759" spans="2:5">
      <c r="B759" s="243" t="s">
        <v>135</v>
      </c>
      <c r="C759" s="20" t="s">
        <v>120</v>
      </c>
      <c r="D759" s="20" t="s">
        <v>131</v>
      </c>
      <c r="E759" s="251">
        <v>0.71</v>
      </c>
    </row>
    <row r="760" spans="2:5">
      <c r="B760" s="243" t="s">
        <v>135</v>
      </c>
      <c r="C760" s="20" t="s">
        <v>120</v>
      </c>
      <c r="D760" s="29" t="s">
        <v>345</v>
      </c>
      <c r="E760" s="251">
        <v>0.71</v>
      </c>
    </row>
    <row r="761" spans="2:5">
      <c r="B761" s="243" t="s">
        <v>135</v>
      </c>
      <c r="C761" s="20" t="s">
        <v>121</v>
      </c>
      <c r="D761" s="20" t="s">
        <v>535</v>
      </c>
      <c r="E761" s="251">
        <v>1</v>
      </c>
    </row>
    <row r="762" spans="2:5">
      <c r="B762" s="243" t="s">
        <v>135</v>
      </c>
      <c r="C762" s="20" t="s">
        <v>121</v>
      </c>
      <c r="D762" s="20" t="s">
        <v>464</v>
      </c>
      <c r="E762" s="251">
        <v>1</v>
      </c>
    </row>
    <row r="763" spans="2:5">
      <c r="B763" s="243" t="s">
        <v>135</v>
      </c>
      <c r="C763" s="20" t="s">
        <v>121</v>
      </c>
      <c r="D763" s="20" t="s">
        <v>141</v>
      </c>
      <c r="E763" s="251">
        <v>1</v>
      </c>
    </row>
    <row r="764" spans="2:5">
      <c r="B764" s="243" t="s">
        <v>135</v>
      </c>
      <c r="C764" s="20" t="s">
        <v>121</v>
      </c>
      <c r="D764" s="20" t="s">
        <v>142</v>
      </c>
      <c r="E764" s="251">
        <v>1</v>
      </c>
    </row>
    <row r="765" spans="2:5">
      <c r="B765" s="243" t="s">
        <v>135</v>
      </c>
      <c r="C765" s="20" t="s">
        <v>121</v>
      </c>
      <c r="D765" s="20" t="s">
        <v>143</v>
      </c>
      <c r="E765" s="251">
        <v>1</v>
      </c>
    </row>
    <row r="766" spans="2:5">
      <c r="B766" s="243" t="s">
        <v>135</v>
      </c>
      <c r="C766" s="20" t="s">
        <v>121</v>
      </c>
      <c r="D766" s="20" t="s">
        <v>119</v>
      </c>
      <c r="E766" s="251">
        <v>1</v>
      </c>
    </row>
    <row r="767" spans="2:5">
      <c r="B767" s="243" t="s">
        <v>135</v>
      </c>
      <c r="C767" s="20" t="s">
        <v>121</v>
      </c>
      <c r="D767" s="20" t="s">
        <v>121</v>
      </c>
      <c r="E767" s="251">
        <v>1</v>
      </c>
    </row>
    <row r="768" spans="2:5">
      <c r="B768" s="243" t="s">
        <v>135</v>
      </c>
      <c r="C768" s="20" t="s">
        <v>121</v>
      </c>
      <c r="D768" s="20" t="s">
        <v>122</v>
      </c>
      <c r="E768" s="251">
        <v>0.95</v>
      </c>
    </row>
    <row r="769" spans="2:5">
      <c r="B769" s="243" t="s">
        <v>135</v>
      </c>
      <c r="C769" s="20" t="s">
        <v>121</v>
      </c>
      <c r="D769" s="20" t="s">
        <v>123</v>
      </c>
      <c r="E769" s="251">
        <v>0.91</v>
      </c>
    </row>
    <row r="770" spans="2:5">
      <c r="B770" s="243" t="s">
        <v>135</v>
      </c>
      <c r="C770" s="20" t="s">
        <v>121</v>
      </c>
      <c r="D770" s="20" t="s">
        <v>124</v>
      </c>
      <c r="E770" s="251">
        <v>0.85</v>
      </c>
    </row>
    <row r="771" spans="2:5">
      <c r="B771" s="243" t="s">
        <v>135</v>
      </c>
      <c r="C771" s="20" t="s">
        <v>121</v>
      </c>
      <c r="D771" s="20" t="s">
        <v>125</v>
      </c>
      <c r="E771" s="251">
        <v>0.83</v>
      </c>
    </row>
    <row r="772" spans="2:5">
      <c r="B772" s="243" t="s">
        <v>135</v>
      </c>
      <c r="C772" s="20" t="s">
        <v>121</v>
      </c>
      <c r="D772" s="20" t="s">
        <v>126</v>
      </c>
      <c r="E772" s="251">
        <v>0.81</v>
      </c>
    </row>
    <row r="773" spans="2:5">
      <c r="B773" s="243" t="s">
        <v>135</v>
      </c>
      <c r="C773" s="20" t="s">
        <v>121</v>
      </c>
      <c r="D773" s="20" t="s">
        <v>127</v>
      </c>
      <c r="E773" s="251">
        <v>0.8</v>
      </c>
    </row>
    <row r="774" spans="2:5">
      <c r="B774" s="243" t="s">
        <v>135</v>
      </c>
      <c r="C774" s="20" t="s">
        <v>121</v>
      </c>
      <c r="D774" s="20" t="s">
        <v>128</v>
      </c>
      <c r="E774" s="251">
        <v>0.78</v>
      </c>
    </row>
    <row r="775" spans="2:5">
      <c r="B775" s="243" t="s">
        <v>135</v>
      </c>
      <c r="C775" s="20" t="s">
        <v>121</v>
      </c>
      <c r="D775" s="20" t="s">
        <v>129</v>
      </c>
      <c r="E775" s="251">
        <v>0.77</v>
      </c>
    </row>
    <row r="776" spans="2:5">
      <c r="B776" s="243" t="s">
        <v>135</v>
      </c>
      <c r="C776" s="20" t="s">
        <v>121</v>
      </c>
      <c r="D776" s="20" t="s">
        <v>130</v>
      </c>
      <c r="E776" s="251">
        <v>0.77</v>
      </c>
    </row>
    <row r="777" spans="2:5">
      <c r="B777" s="243" t="s">
        <v>135</v>
      </c>
      <c r="C777" s="20" t="s">
        <v>121</v>
      </c>
      <c r="D777" s="20" t="s">
        <v>131</v>
      </c>
      <c r="E777" s="251">
        <v>0.76</v>
      </c>
    </row>
    <row r="778" spans="2:5">
      <c r="B778" s="243" t="s">
        <v>135</v>
      </c>
      <c r="C778" s="20" t="s">
        <v>121</v>
      </c>
      <c r="D778" s="29" t="s">
        <v>345</v>
      </c>
      <c r="E778" s="251">
        <v>0.75</v>
      </c>
    </row>
    <row r="779" spans="2:5">
      <c r="B779" s="243" t="s">
        <v>135</v>
      </c>
      <c r="C779" s="20" t="s">
        <v>122</v>
      </c>
      <c r="D779" s="20" t="s">
        <v>535</v>
      </c>
      <c r="E779" s="251">
        <v>1</v>
      </c>
    </row>
    <row r="780" spans="2:5">
      <c r="B780" s="243" t="s">
        <v>135</v>
      </c>
      <c r="C780" s="20" t="s">
        <v>122</v>
      </c>
      <c r="D780" s="20" t="s">
        <v>464</v>
      </c>
      <c r="E780" s="251">
        <v>1</v>
      </c>
    </row>
    <row r="781" spans="2:5">
      <c r="B781" s="243" t="s">
        <v>135</v>
      </c>
      <c r="C781" s="20" t="s">
        <v>122</v>
      </c>
      <c r="D781" s="20" t="s">
        <v>141</v>
      </c>
      <c r="E781" s="251">
        <v>1</v>
      </c>
    </row>
    <row r="782" spans="2:5">
      <c r="B782" s="243" t="s">
        <v>135</v>
      </c>
      <c r="C782" s="20" t="s">
        <v>122</v>
      </c>
      <c r="D782" s="20" t="s">
        <v>142</v>
      </c>
      <c r="E782" s="251">
        <v>1</v>
      </c>
    </row>
    <row r="783" spans="2:5">
      <c r="B783" s="243" t="s">
        <v>135</v>
      </c>
      <c r="C783" s="20" t="s">
        <v>122</v>
      </c>
      <c r="D783" s="20" t="s">
        <v>143</v>
      </c>
      <c r="E783" s="251">
        <v>1</v>
      </c>
    </row>
    <row r="784" spans="2:5">
      <c r="B784" s="243" t="s">
        <v>135</v>
      </c>
      <c r="C784" s="20" t="s">
        <v>122</v>
      </c>
      <c r="D784" s="20" t="s">
        <v>119</v>
      </c>
      <c r="E784" s="251">
        <v>1</v>
      </c>
    </row>
    <row r="785" spans="2:5">
      <c r="B785" s="243" t="s">
        <v>135</v>
      </c>
      <c r="C785" s="20" t="s">
        <v>122</v>
      </c>
      <c r="D785" s="20" t="s">
        <v>121</v>
      </c>
      <c r="E785" s="251">
        <v>1</v>
      </c>
    </row>
    <row r="786" spans="2:5">
      <c r="B786" s="243" t="s">
        <v>135</v>
      </c>
      <c r="C786" s="20" t="s">
        <v>122</v>
      </c>
      <c r="D786" s="20" t="s">
        <v>122</v>
      </c>
      <c r="E786" s="251">
        <v>1</v>
      </c>
    </row>
    <row r="787" spans="2:5">
      <c r="B787" s="243" t="s">
        <v>135</v>
      </c>
      <c r="C787" s="20" t="s">
        <v>122</v>
      </c>
      <c r="D787" s="20" t="s">
        <v>123</v>
      </c>
      <c r="E787" s="251">
        <v>0.96</v>
      </c>
    </row>
    <row r="788" spans="2:5">
      <c r="B788" s="243" t="s">
        <v>135</v>
      </c>
      <c r="C788" s="20" t="s">
        <v>122</v>
      </c>
      <c r="D788" s="20" t="s">
        <v>124</v>
      </c>
      <c r="E788" s="251">
        <v>0.89</v>
      </c>
    </row>
    <row r="789" spans="2:5">
      <c r="B789" s="243" t="s">
        <v>135</v>
      </c>
      <c r="C789" s="20" t="s">
        <v>122</v>
      </c>
      <c r="D789" s="20" t="s">
        <v>125</v>
      </c>
      <c r="E789" s="251">
        <v>0.87</v>
      </c>
    </row>
    <row r="790" spans="2:5">
      <c r="B790" s="243" t="s">
        <v>135</v>
      </c>
      <c r="C790" s="20" t="s">
        <v>122</v>
      </c>
      <c r="D790" s="20" t="s">
        <v>126</v>
      </c>
      <c r="E790" s="251">
        <v>0.86</v>
      </c>
    </row>
    <row r="791" spans="2:5">
      <c r="B791" s="243" t="s">
        <v>135</v>
      </c>
      <c r="C791" s="20" t="s">
        <v>122</v>
      </c>
      <c r="D791" s="20" t="s">
        <v>127</v>
      </c>
      <c r="E791" s="251">
        <v>0.84</v>
      </c>
    </row>
    <row r="792" spans="2:5">
      <c r="B792" s="243" t="s">
        <v>135</v>
      </c>
      <c r="C792" s="20" t="s">
        <v>122</v>
      </c>
      <c r="D792" s="20" t="s">
        <v>128</v>
      </c>
      <c r="E792" s="251">
        <v>0.82</v>
      </c>
    </row>
    <row r="793" spans="2:5">
      <c r="B793" s="243" t="s">
        <v>135</v>
      </c>
      <c r="C793" s="20" t="s">
        <v>122</v>
      </c>
      <c r="D793" s="20" t="s">
        <v>129</v>
      </c>
      <c r="E793" s="251">
        <v>0.82</v>
      </c>
    </row>
    <row r="794" spans="2:5">
      <c r="B794" s="243" t="s">
        <v>135</v>
      </c>
      <c r="C794" s="20" t="s">
        <v>122</v>
      </c>
      <c r="D794" s="20" t="s">
        <v>130</v>
      </c>
      <c r="E794" s="251">
        <v>0.81</v>
      </c>
    </row>
    <row r="795" spans="2:5">
      <c r="B795" s="243" t="s">
        <v>135</v>
      </c>
      <c r="C795" s="20" t="s">
        <v>122</v>
      </c>
      <c r="D795" s="20" t="s">
        <v>131</v>
      </c>
      <c r="E795" s="251">
        <v>0.8</v>
      </c>
    </row>
    <row r="796" spans="2:5">
      <c r="B796" s="243" t="s">
        <v>135</v>
      </c>
      <c r="C796" s="20" t="s">
        <v>122</v>
      </c>
      <c r="D796" s="29" t="s">
        <v>345</v>
      </c>
      <c r="E796" s="251">
        <v>0.79</v>
      </c>
    </row>
    <row r="797" spans="2:5">
      <c r="B797" s="243" t="s">
        <v>135</v>
      </c>
      <c r="C797" s="20" t="s">
        <v>123</v>
      </c>
      <c r="D797" s="20" t="s">
        <v>535</v>
      </c>
      <c r="E797" s="251">
        <v>1</v>
      </c>
    </row>
    <row r="798" spans="2:5">
      <c r="B798" s="243" t="s">
        <v>135</v>
      </c>
      <c r="C798" s="20" t="s">
        <v>123</v>
      </c>
      <c r="D798" s="20" t="s">
        <v>464</v>
      </c>
      <c r="E798" s="251">
        <v>1</v>
      </c>
    </row>
    <row r="799" spans="2:5">
      <c r="B799" s="243" t="s">
        <v>135</v>
      </c>
      <c r="C799" s="20" t="s">
        <v>123</v>
      </c>
      <c r="D799" s="20" t="s">
        <v>141</v>
      </c>
      <c r="E799" s="251">
        <v>1</v>
      </c>
    </row>
    <row r="800" spans="2:5">
      <c r="B800" s="243" t="s">
        <v>135</v>
      </c>
      <c r="C800" s="20" t="s">
        <v>123</v>
      </c>
      <c r="D800" s="20" t="s">
        <v>142</v>
      </c>
      <c r="E800" s="251">
        <v>1</v>
      </c>
    </row>
    <row r="801" spans="2:5">
      <c r="B801" s="243" t="s">
        <v>135</v>
      </c>
      <c r="C801" s="20" t="s">
        <v>123</v>
      </c>
      <c r="D801" s="20" t="s">
        <v>143</v>
      </c>
      <c r="E801" s="251">
        <v>1</v>
      </c>
    </row>
    <row r="802" spans="2:5">
      <c r="B802" s="243" t="s">
        <v>135</v>
      </c>
      <c r="C802" s="20" t="s">
        <v>123</v>
      </c>
      <c r="D802" s="20" t="s">
        <v>119</v>
      </c>
      <c r="E802" s="251">
        <v>1</v>
      </c>
    </row>
    <row r="803" spans="2:5">
      <c r="B803" s="243" t="s">
        <v>135</v>
      </c>
      <c r="C803" s="20" t="s">
        <v>123</v>
      </c>
      <c r="D803" s="20" t="s">
        <v>121</v>
      </c>
      <c r="E803" s="251">
        <v>1</v>
      </c>
    </row>
    <row r="804" spans="2:5">
      <c r="B804" s="243" t="s">
        <v>135</v>
      </c>
      <c r="C804" s="20" t="s">
        <v>123</v>
      </c>
      <c r="D804" s="20" t="s">
        <v>122</v>
      </c>
      <c r="E804" s="251">
        <v>1</v>
      </c>
    </row>
    <row r="805" spans="2:5">
      <c r="B805" s="243" t="s">
        <v>135</v>
      </c>
      <c r="C805" s="20" t="s">
        <v>123</v>
      </c>
      <c r="D805" s="20" t="s">
        <v>123</v>
      </c>
      <c r="E805" s="251">
        <v>1</v>
      </c>
    </row>
    <row r="806" spans="2:5">
      <c r="B806" s="243" t="s">
        <v>135</v>
      </c>
      <c r="C806" s="20" t="s">
        <v>123</v>
      </c>
      <c r="D806" s="20" t="s">
        <v>124</v>
      </c>
      <c r="E806" s="251">
        <v>0.93</v>
      </c>
    </row>
    <row r="807" spans="2:5">
      <c r="B807" s="243" t="s">
        <v>135</v>
      </c>
      <c r="C807" s="20" t="s">
        <v>123</v>
      </c>
      <c r="D807" s="20" t="s">
        <v>125</v>
      </c>
      <c r="E807" s="251">
        <v>0.91</v>
      </c>
    </row>
    <row r="808" spans="2:5">
      <c r="B808" s="243" t="s">
        <v>135</v>
      </c>
      <c r="C808" s="20" t="s">
        <v>123</v>
      </c>
      <c r="D808" s="20" t="s">
        <v>126</v>
      </c>
      <c r="E808" s="251">
        <v>0.89</v>
      </c>
    </row>
    <row r="809" spans="2:5">
      <c r="B809" s="243" t="s">
        <v>135</v>
      </c>
      <c r="C809" s="20" t="s">
        <v>123</v>
      </c>
      <c r="D809" s="20" t="s">
        <v>127</v>
      </c>
      <c r="E809" s="251">
        <v>0.88</v>
      </c>
    </row>
    <row r="810" spans="2:5">
      <c r="B810" s="243" t="s">
        <v>135</v>
      </c>
      <c r="C810" s="20" t="s">
        <v>123</v>
      </c>
      <c r="D810" s="20" t="s">
        <v>128</v>
      </c>
      <c r="E810" s="251">
        <v>0.86</v>
      </c>
    </row>
    <row r="811" spans="2:5">
      <c r="B811" s="243" t="s">
        <v>135</v>
      </c>
      <c r="C811" s="20" t="s">
        <v>123</v>
      </c>
      <c r="D811" s="20" t="s">
        <v>129</v>
      </c>
      <c r="E811" s="251">
        <v>0.85</v>
      </c>
    </row>
    <row r="812" spans="2:5">
      <c r="B812" s="243" t="s">
        <v>135</v>
      </c>
      <c r="C812" s="20" t="s">
        <v>123</v>
      </c>
      <c r="D812" s="20" t="s">
        <v>130</v>
      </c>
      <c r="E812" s="251">
        <v>0.84</v>
      </c>
    </row>
    <row r="813" spans="2:5">
      <c r="B813" s="243" t="s">
        <v>135</v>
      </c>
      <c r="C813" s="20" t="s">
        <v>123</v>
      </c>
      <c r="D813" s="20" t="s">
        <v>131</v>
      </c>
      <c r="E813" s="251">
        <v>0.83</v>
      </c>
    </row>
    <row r="814" spans="2:5">
      <c r="B814" s="243" t="s">
        <v>135</v>
      </c>
      <c r="C814" s="20" t="s">
        <v>123</v>
      </c>
      <c r="D814" s="29" t="s">
        <v>345</v>
      </c>
      <c r="E814" s="251">
        <v>0.82</v>
      </c>
    </row>
    <row r="815" spans="2:5">
      <c r="B815" s="243" t="s">
        <v>135</v>
      </c>
      <c r="C815" s="20" t="s">
        <v>124</v>
      </c>
      <c r="D815" s="20" t="s">
        <v>535</v>
      </c>
      <c r="E815" s="251">
        <v>1</v>
      </c>
    </row>
    <row r="816" spans="2:5">
      <c r="B816" s="243" t="s">
        <v>135</v>
      </c>
      <c r="C816" s="20" t="s">
        <v>124</v>
      </c>
      <c r="D816" s="20" t="s">
        <v>464</v>
      </c>
      <c r="E816" s="252">
        <v>1</v>
      </c>
    </row>
    <row r="817" spans="2:5">
      <c r="B817" s="243" t="s">
        <v>135</v>
      </c>
      <c r="C817" s="20" t="s">
        <v>124</v>
      </c>
      <c r="D817" s="20" t="s">
        <v>141</v>
      </c>
      <c r="E817" s="252">
        <v>1</v>
      </c>
    </row>
    <row r="818" spans="2:5">
      <c r="B818" s="243" t="s">
        <v>135</v>
      </c>
      <c r="C818" s="20" t="s">
        <v>124</v>
      </c>
      <c r="D818" s="20" t="s">
        <v>142</v>
      </c>
      <c r="E818" s="252">
        <v>1</v>
      </c>
    </row>
    <row r="819" spans="2:5">
      <c r="B819" s="243" t="s">
        <v>135</v>
      </c>
      <c r="C819" s="20" t="s">
        <v>124</v>
      </c>
      <c r="D819" s="20" t="s">
        <v>143</v>
      </c>
      <c r="E819" s="252">
        <v>1</v>
      </c>
    </row>
    <row r="820" spans="2:5">
      <c r="B820" s="243" t="s">
        <v>135</v>
      </c>
      <c r="C820" s="20" t="s">
        <v>124</v>
      </c>
      <c r="D820" s="20" t="s">
        <v>119</v>
      </c>
      <c r="E820" s="252">
        <v>1</v>
      </c>
    </row>
    <row r="821" spans="2:5">
      <c r="B821" s="243" t="s">
        <v>135</v>
      </c>
      <c r="C821" s="20" t="s">
        <v>124</v>
      </c>
      <c r="D821" s="20" t="s">
        <v>121</v>
      </c>
      <c r="E821" s="252">
        <v>1</v>
      </c>
    </row>
    <row r="822" spans="2:5">
      <c r="B822" s="243" t="s">
        <v>135</v>
      </c>
      <c r="C822" s="20" t="s">
        <v>124</v>
      </c>
      <c r="D822" s="20" t="s">
        <v>122</v>
      </c>
      <c r="E822" s="252">
        <v>1</v>
      </c>
    </row>
    <row r="823" spans="2:5">
      <c r="B823" s="243" t="s">
        <v>135</v>
      </c>
      <c r="C823" s="20" t="s">
        <v>124</v>
      </c>
      <c r="D823" s="20" t="s">
        <v>123</v>
      </c>
      <c r="E823" s="252">
        <v>1</v>
      </c>
    </row>
    <row r="824" spans="2:5">
      <c r="B824" s="243" t="s">
        <v>135</v>
      </c>
      <c r="C824" s="20" t="s">
        <v>124</v>
      </c>
      <c r="D824" s="20" t="s">
        <v>124</v>
      </c>
      <c r="E824" s="252">
        <v>1</v>
      </c>
    </row>
    <row r="825" spans="2:5">
      <c r="B825" s="243" t="s">
        <v>135</v>
      </c>
      <c r="C825" s="20" t="s">
        <v>124</v>
      </c>
      <c r="D825" s="20" t="s">
        <v>125</v>
      </c>
      <c r="E825" s="251">
        <v>0.98</v>
      </c>
    </row>
    <row r="826" spans="2:5">
      <c r="B826" s="243" t="s">
        <v>135</v>
      </c>
      <c r="C826" s="20" t="s">
        <v>124</v>
      </c>
      <c r="D826" s="20" t="s">
        <v>126</v>
      </c>
      <c r="E826" s="251">
        <v>0.96</v>
      </c>
    </row>
    <row r="827" spans="2:5">
      <c r="B827" s="243" t="s">
        <v>135</v>
      </c>
      <c r="C827" s="20" t="s">
        <v>124</v>
      </c>
      <c r="D827" s="20" t="s">
        <v>127</v>
      </c>
      <c r="E827" s="251">
        <v>0.94</v>
      </c>
    </row>
    <row r="828" spans="2:5">
      <c r="B828" s="243" t="s">
        <v>135</v>
      </c>
      <c r="C828" s="20" t="s">
        <v>124</v>
      </c>
      <c r="D828" s="20" t="s">
        <v>128</v>
      </c>
      <c r="E828" s="251">
        <v>0.92</v>
      </c>
    </row>
    <row r="829" spans="2:5">
      <c r="B829" s="243" t="s">
        <v>135</v>
      </c>
      <c r="C829" s="20" t="s">
        <v>124</v>
      </c>
      <c r="D829" s="20" t="s">
        <v>129</v>
      </c>
      <c r="E829" s="251">
        <v>0.91</v>
      </c>
    </row>
    <row r="830" spans="2:5">
      <c r="B830" s="243" t="s">
        <v>135</v>
      </c>
      <c r="C830" s="20" t="s">
        <v>124</v>
      </c>
      <c r="D830" s="20" t="s">
        <v>130</v>
      </c>
      <c r="E830" s="251">
        <v>0.9</v>
      </c>
    </row>
    <row r="831" spans="2:5">
      <c r="B831" s="243" t="s">
        <v>135</v>
      </c>
      <c r="C831" s="20" t="s">
        <v>124</v>
      </c>
      <c r="D831" s="20" t="s">
        <v>131</v>
      </c>
      <c r="E831" s="251">
        <v>0.89</v>
      </c>
    </row>
    <row r="832" spans="2:5">
      <c r="B832" s="243" t="s">
        <v>135</v>
      </c>
      <c r="C832" s="20" t="s">
        <v>124</v>
      </c>
      <c r="D832" s="29" t="s">
        <v>345</v>
      </c>
      <c r="E832" s="251">
        <v>0.89</v>
      </c>
    </row>
    <row r="833" spans="2:5">
      <c r="B833" s="243" t="s">
        <v>135</v>
      </c>
      <c r="C833" s="20" t="s">
        <v>125</v>
      </c>
      <c r="D833" s="20" t="s">
        <v>535</v>
      </c>
      <c r="E833" s="251">
        <v>1</v>
      </c>
    </row>
    <row r="834" spans="2:5">
      <c r="B834" s="243" t="s">
        <v>135</v>
      </c>
      <c r="C834" s="20" t="s">
        <v>125</v>
      </c>
      <c r="D834" s="20" t="s">
        <v>464</v>
      </c>
      <c r="E834" s="252">
        <v>1</v>
      </c>
    </row>
    <row r="835" spans="2:5">
      <c r="B835" s="243" t="s">
        <v>135</v>
      </c>
      <c r="C835" s="20" t="s">
        <v>125</v>
      </c>
      <c r="D835" s="20" t="s">
        <v>141</v>
      </c>
      <c r="E835" s="252">
        <v>1</v>
      </c>
    </row>
    <row r="836" spans="2:5">
      <c r="B836" s="243" t="s">
        <v>135</v>
      </c>
      <c r="C836" s="20" t="s">
        <v>125</v>
      </c>
      <c r="D836" s="20" t="s">
        <v>142</v>
      </c>
      <c r="E836" s="252">
        <v>1</v>
      </c>
    </row>
    <row r="837" spans="2:5">
      <c r="B837" s="243" t="s">
        <v>135</v>
      </c>
      <c r="C837" s="20" t="s">
        <v>125</v>
      </c>
      <c r="D837" s="20" t="s">
        <v>143</v>
      </c>
      <c r="E837" s="252">
        <v>1</v>
      </c>
    </row>
    <row r="838" spans="2:5">
      <c r="B838" s="243" t="s">
        <v>135</v>
      </c>
      <c r="C838" s="20" t="s">
        <v>125</v>
      </c>
      <c r="D838" s="20" t="s">
        <v>119</v>
      </c>
      <c r="E838" s="252">
        <v>1</v>
      </c>
    </row>
    <row r="839" spans="2:5">
      <c r="B839" s="243" t="s">
        <v>135</v>
      </c>
      <c r="C839" s="20" t="s">
        <v>125</v>
      </c>
      <c r="D839" s="20" t="s">
        <v>121</v>
      </c>
      <c r="E839" s="252">
        <v>1</v>
      </c>
    </row>
    <row r="840" spans="2:5">
      <c r="B840" s="243" t="s">
        <v>135</v>
      </c>
      <c r="C840" s="20" t="s">
        <v>125</v>
      </c>
      <c r="D840" s="20" t="s">
        <v>122</v>
      </c>
      <c r="E840" s="252">
        <v>1</v>
      </c>
    </row>
    <row r="841" spans="2:5">
      <c r="B841" s="243" t="s">
        <v>135</v>
      </c>
      <c r="C841" s="20" t="s">
        <v>125</v>
      </c>
      <c r="D841" s="20" t="s">
        <v>123</v>
      </c>
      <c r="E841" s="252">
        <v>1</v>
      </c>
    </row>
    <row r="842" spans="2:5">
      <c r="B842" s="243" t="s">
        <v>135</v>
      </c>
      <c r="C842" s="20" t="s">
        <v>125</v>
      </c>
      <c r="D842" s="20" t="s">
        <v>124</v>
      </c>
      <c r="E842" s="252">
        <v>1</v>
      </c>
    </row>
    <row r="843" spans="2:5">
      <c r="B843" s="243" t="s">
        <v>135</v>
      </c>
      <c r="C843" s="20" t="s">
        <v>125</v>
      </c>
      <c r="D843" s="20" t="s">
        <v>125</v>
      </c>
      <c r="E843" s="252">
        <v>1</v>
      </c>
    </row>
    <row r="844" spans="2:5">
      <c r="B844" s="243" t="s">
        <v>135</v>
      </c>
      <c r="C844" s="20" t="s">
        <v>125</v>
      </c>
      <c r="D844" s="20" t="s">
        <v>126</v>
      </c>
      <c r="E844" s="251">
        <v>0.98</v>
      </c>
    </row>
    <row r="845" spans="2:5">
      <c r="B845" s="243" t="s">
        <v>135</v>
      </c>
      <c r="C845" s="20" t="s">
        <v>125</v>
      </c>
      <c r="D845" s="20" t="s">
        <v>127</v>
      </c>
      <c r="E845" s="251">
        <v>0.96</v>
      </c>
    </row>
    <row r="846" spans="2:5">
      <c r="B846" s="243" t="s">
        <v>135</v>
      </c>
      <c r="C846" s="20" t="s">
        <v>125</v>
      </c>
      <c r="D846" s="20" t="s">
        <v>128</v>
      </c>
      <c r="E846" s="251">
        <v>0.94</v>
      </c>
    </row>
    <row r="847" spans="2:5">
      <c r="B847" s="243" t="s">
        <v>135</v>
      </c>
      <c r="C847" s="20" t="s">
        <v>125</v>
      </c>
      <c r="D847" s="20" t="s">
        <v>129</v>
      </c>
      <c r="E847" s="251">
        <v>0.93</v>
      </c>
    </row>
    <row r="848" spans="2:5">
      <c r="B848" s="243" t="s">
        <v>135</v>
      </c>
      <c r="C848" s="20" t="s">
        <v>125</v>
      </c>
      <c r="D848" s="20" t="s">
        <v>130</v>
      </c>
      <c r="E848" s="251">
        <v>0.92</v>
      </c>
    </row>
    <row r="849" spans="2:5">
      <c r="B849" s="243" t="s">
        <v>135</v>
      </c>
      <c r="C849" s="20" t="s">
        <v>125</v>
      </c>
      <c r="D849" s="20" t="s">
        <v>131</v>
      </c>
      <c r="E849" s="251">
        <v>0.91</v>
      </c>
    </row>
    <row r="850" spans="2:5">
      <c r="B850" s="243" t="s">
        <v>135</v>
      </c>
      <c r="C850" s="20" t="s">
        <v>125</v>
      </c>
      <c r="D850" s="29" t="s">
        <v>345</v>
      </c>
      <c r="E850" s="251">
        <v>0.9</v>
      </c>
    </row>
    <row r="851" spans="2:5">
      <c r="B851" s="243" t="s">
        <v>135</v>
      </c>
      <c r="C851" s="20" t="s">
        <v>126</v>
      </c>
      <c r="D851" s="20" t="s">
        <v>535</v>
      </c>
      <c r="E851" s="251">
        <v>1</v>
      </c>
    </row>
    <row r="852" spans="2:5">
      <c r="B852" s="243" t="s">
        <v>135</v>
      </c>
      <c r="C852" s="20" t="s">
        <v>126</v>
      </c>
      <c r="D852" s="20" t="s">
        <v>464</v>
      </c>
      <c r="E852" s="252">
        <v>1</v>
      </c>
    </row>
    <row r="853" spans="2:5">
      <c r="B853" s="243" t="s">
        <v>135</v>
      </c>
      <c r="C853" s="20" t="s">
        <v>126</v>
      </c>
      <c r="D853" s="20" t="s">
        <v>141</v>
      </c>
      <c r="E853" s="252">
        <v>1</v>
      </c>
    </row>
    <row r="854" spans="2:5">
      <c r="B854" s="243" t="s">
        <v>135</v>
      </c>
      <c r="C854" s="20" t="s">
        <v>126</v>
      </c>
      <c r="D854" s="20" t="s">
        <v>142</v>
      </c>
      <c r="E854" s="252">
        <v>1</v>
      </c>
    </row>
    <row r="855" spans="2:5">
      <c r="B855" s="243" t="s">
        <v>135</v>
      </c>
      <c r="C855" s="20" t="s">
        <v>126</v>
      </c>
      <c r="D855" s="20" t="s">
        <v>143</v>
      </c>
      <c r="E855" s="252">
        <v>1</v>
      </c>
    </row>
    <row r="856" spans="2:5">
      <c r="B856" s="243" t="s">
        <v>135</v>
      </c>
      <c r="C856" s="20" t="s">
        <v>126</v>
      </c>
      <c r="D856" s="20" t="s">
        <v>119</v>
      </c>
      <c r="E856" s="252">
        <v>1</v>
      </c>
    </row>
    <row r="857" spans="2:5">
      <c r="B857" s="243" t="s">
        <v>135</v>
      </c>
      <c r="C857" s="20" t="s">
        <v>126</v>
      </c>
      <c r="D857" s="20" t="s">
        <v>121</v>
      </c>
      <c r="E857" s="252">
        <v>1</v>
      </c>
    </row>
    <row r="858" spans="2:5">
      <c r="B858" s="243" t="s">
        <v>135</v>
      </c>
      <c r="C858" s="20" t="s">
        <v>126</v>
      </c>
      <c r="D858" s="20" t="s">
        <v>122</v>
      </c>
      <c r="E858" s="252">
        <v>1</v>
      </c>
    </row>
    <row r="859" spans="2:5">
      <c r="B859" s="243" t="s">
        <v>135</v>
      </c>
      <c r="C859" s="20" t="s">
        <v>126</v>
      </c>
      <c r="D859" s="20" t="s">
        <v>123</v>
      </c>
      <c r="E859" s="252">
        <v>1</v>
      </c>
    </row>
    <row r="860" spans="2:5">
      <c r="B860" s="243" t="s">
        <v>135</v>
      </c>
      <c r="C860" s="20" t="s">
        <v>126</v>
      </c>
      <c r="D860" s="20" t="s">
        <v>124</v>
      </c>
      <c r="E860" s="252">
        <v>1</v>
      </c>
    </row>
    <row r="861" spans="2:5">
      <c r="B861" s="243" t="s">
        <v>135</v>
      </c>
      <c r="C861" s="20" t="s">
        <v>126</v>
      </c>
      <c r="D861" s="20" t="s">
        <v>125</v>
      </c>
      <c r="E861" s="252">
        <v>1</v>
      </c>
    </row>
    <row r="862" spans="2:5">
      <c r="B862" s="243" t="s">
        <v>135</v>
      </c>
      <c r="C862" s="20" t="s">
        <v>126</v>
      </c>
      <c r="D862" s="20" t="s">
        <v>126</v>
      </c>
      <c r="E862" s="252">
        <v>1</v>
      </c>
    </row>
    <row r="863" spans="2:5">
      <c r="B863" s="243" t="s">
        <v>135</v>
      </c>
      <c r="C863" s="20" t="s">
        <v>126</v>
      </c>
      <c r="D863" s="20" t="s">
        <v>127</v>
      </c>
      <c r="E863" s="251">
        <v>0.98</v>
      </c>
    </row>
    <row r="864" spans="2:5">
      <c r="B864" s="243" t="s">
        <v>135</v>
      </c>
      <c r="C864" s="20" t="s">
        <v>126</v>
      </c>
      <c r="D864" s="20" t="s">
        <v>128</v>
      </c>
      <c r="E864" s="251">
        <v>0.96</v>
      </c>
    </row>
    <row r="865" spans="2:5">
      <c r="B865" s="243" t="s">
        <v>135</v>
      </c>
      <c r="C865" s="20" t="s">
        <v>126</v>
      </c>
      <c r="D865" s="20" t="s">
        <v>129</v>
      </c>
      <c r="E865" s="251">
        <v>0.95</v>
      </c>
    </row>
    <row r="866" spans="2:5">
      <c r="B866" s="243" t="s">
        <v>135</v>
      </c>
      <c r="C866" s="20" t="s">
        <v>126</v>
      </c>
      <c r="D866" s="20" t="s">
        <v>130</v>
      </c>
      <c r="E866" s="251">
        <v>0.94</v>
      </c>
    </row>
    <row r="867" spans="2:5">
      <c r="B867" s="243" t="s">
        <v>135</v>
      </c>
      <c r="C867" s="20" t="s">
        <v>126</v>
      </c>
      <c r="D867" s="20" t="s">
        <v>131</v>
      </c>
      <c r="E867" s="251">
        <v>0.93</v>
      </c>
    </row>
    <row r="868" spans="2:5">
      <c r="B868" s="243" t="s">
        <v>135</v>
      </c>
      <c r="C868" s="20" t="s">
        <v>126</v>
      </c>
      <c r="D868" s="29" t="s">
        <v>345</v>
      </c>
      <c r="E868" s="251">
        <v>0.92</v>
      </c>
    </row>
    <row r="869" spans="2:5">
      <c r="B869" s="243" t="s">
        <v>135</v>
      </c>
      <c r="C869" s="20" t="s">
        <v>127</v>
      </c>
      <c r="D869" s="20" t="s">
        <v>535</v>
      </c>
      <c r="E869" s="251">
        <v>1</v>
      </c>
    </row>
    <row r="870" spans="2:5">
      <c r="B870" s="243" t="s">
        <v>135</v>
      </c>
      <c r="C870" s="20" t="s">
        <v>127</v>
      </c>
      <c r="D870" s="20" t="s">
        <v>464</v>
      </c>
      <c r="E870" s="252">
        <v>1</v>
      </c>
    </row>
    <row r="871" spans="2:5">
      <c r="B871" s="243" t="s">
        <v>135</v>
      </c>
      <c r="C871" s="20" t="s">
        <v>127</v>
      </c>
      <c r="D871" s="20" t="s">
        <v>141</v>
      </c>
      <c r="E871" s="252">
        <v>1</v>
      </c>
    </row>
    <row r="872" spans="2:5">
      <c r="B872" s="243" t="s">
        <v>135</v>
      </c>
      <c r="C872" s="20" t="s">
        <v>127</v>
      </c>
      <c r="D872" s="20" t="s">
        <v>142</v>
      </c>
      <c r="E872" s="252">
        <v>1</v>
      </c>
    </row>
    <row r="873" spans="2:5">
      <c r="B873" s="243" t="s">
        <v>135</v>
      </c>
      <c r="C873" s="20" t="s">
        <v>127</v>
      </c>
      <c r="D873" s="20" t="s">
        <v>143</v>
      </c>
      <c r="E873" s="252">
        <v>1</v>
      </c>
    </row>
    <row r="874" spans="2:5">
      <c r="B874" s="243" t="s">
        <v>135</v>
      </c>
      <c r="C874" s="20" t="s">
        <v>127</v>
      </c>
      <c r="D874" s="20" t="s">
        <v>119</v>
      </c>
      <c r="E874" s="252">
        <v>1</v>
      </c>
    </row>
    <row r="875" spans="2:5">
      <c r="B875" s="243" t="s">
        <v>135</v>
      </c>
      <c r="C875" s="20" t="s">
        <v>127</v>
      </c>
      <c r="D875" s="20" t="s">
        <v>121</v>
      </c>
      <c r="E875" s="252">
        <v>1</v>
      </c>
    </row>
    <row r="876" spans="2:5">
      <c r="B876" s="243" t="s">
        <v>135</v>
      </c>
      <c r="C876" s="20" t="s">
        <v>127</v>
      </c>
      <c r="D876" s="20" t="s">
        <v>122</v>
      </c>
      <c r="E876" s="252">
        <v>1</v>
      </c>
    </row>
    <row r="877" spans="2:5">
      <c r="B877" s="243" t="s">
        <v>135</v>
      </c>
      <c r="C877" s="20" t="s">
        <v>127</v>
      </c>
      <c r="D877" s="20" t="s">
        <v>123</v>
      </c>
      <c r="E877" s="252">
        <v>1</v>
      </c>
    </row>
    <row r="878" spans="2:5">
      <c r="B878" s="243" t="s">
        <v>135</v>
      </c>
      <c r="C878" s="20" t="s">
        <v>127</v>
      </c>
      <c r="D878" s="20" t="s">
        <v>124</v>
      </c>
      <c r="E878" s="252">
        <v>1</v>
      </c>
    </row>
    <row r="879" spans="2:5">
      <c r="B879" s="243" t="s">
        <v>135</v>
      </c>
      <c r="C879" s="20" t="s">
        <v>127</v>
      </c>
      <c r="D879" s="20" t="s">
        <v>125</v>
      </c>
      <c r="E879" s="252">
        <v>1</v>
      </c>
    </row>
    <row r="880" spans="2:5">
      <c r="B880" s="243" t="s">
        <v>135</v>
      </c>
      <c r="C880" s="20" t="s">
        <v>127</v>
      </c>
      <c r="D880" s="20" t="s">
        <v>126</v>
      </c>
      <c r="E880" s="252">
        <v>1</v>
      </c>
    </row>
    <row r="881" spans="2:5">
      <c r="B881" s="243" t="s">
        <v>135</v>
      </c>
      <c r="C881" s="20" t="s">
        <v>127</v>
      </c>
      <c r="D881" s="20" t="s">
        <v>127</v>
      </c>
      <c r="E881" s="252">
        <v>1</v>
      </c>
    </row>
    <row r="882" spans="2:5">
      <c r="B882" s="243" t="s">
        <v>135</v>
      </c>
      <c r="C882" s="20" t="s">
        <v>127</v>
      </c>
      <c r="D882" s="20" t="s">
        <v>128</v>
      </c>
      <c r="E882" s="251">
        <v>0.98</v>
      </c>
    </row>
    <row r="883" spans="2:5">
      <c r="B883" s="243" t="s">
        <v>135</v>
      </c>
      <c r="C883" s="20" t="s">
        <v>127</v>
      </c>
      <c r="D883" s="20" t="s">
        <v>129</v>
      </c>
      <c r="E883" s="251">
        <v>0.97</v>
      </c>
    </row>
    <row r="884" spans="2:5">
      <c r="B884" s="243" t="s">
        <v>135</v>
      </c>
      <c r="C884" s="20" t="s">
        <v>127</v>
      </c>
      <c r="D884" s="20" t="s">
        <v>130</v>
      </c>
      <c r="E884" s="251">
        <v>0.96</v>
      </c>
    </row>
    <row r="885" spans="2:5">
      <c r="B885" s="243" t="s">
        <v>135</v>
      </c>
      <c r="C885" s="20" t="s">
        <v>127</v>
      </c>
      <c r="D885" s="20" t="s">
        <v>131</v>
      </c>
      <c r="E885" s="251">
        <v>0.95</v>
      </c>
    </row>
    <row r="886" spans="2:5">
      <c r="B886" s="243" t="s">
        <v>135</v>
      </c>
      <c r="C886" s="20" t="s">
        <v>127</v>
      </c>
      <c r="D886" s="29" t="s">
        <v>345</v>
      </c>
      <c r="E886" s="251">
        <v>0.94</v>
      </c>
    </row>
    <row r="887" spans="2:5">
      <c r="B887" s="243" t="s">
        <v>135</v>
      </c>
      <c r="C887" s="20" t="s">
        <v>128</v>
      </c>
      <c r="D887" s="20" t="s">
        <v>535</v>
      </c>
      <c r="E887" s="251">
        <v>1</v>
      </c>
    </row>
    <row r="888" spans="2:5">
      <c r="B888" s="243" t="s">
        <v>135</v>
      </c>
      <c r="C888" s="20" t="s">
        <v>128</v>
      </c>
      <c r="D888" s="20" t="s">
        <v>464</v>
      </c>
      <c r="E888" s="252">
        <v>1</v>
      </c>
    </row>
    <row r="889" spans="2:5">
      <c r="B889" s="243" t="s">
        <v>135</v>
      </c>
      <c r="C889" s="20" t="s">
        <v>128</v>
      </c>
      <c r="D889" s="20" t="s">
        <v>141</v>
      </c>
      <c r="E889" s="252">
        <v>1</v>
      </c>
    </row>
    <row r="890" spans="2:5">
      <c r="B890" s="243" t="s">
        <v>135</v>
      </c>
      <c r="C890" s="20" t="s">
        <v>128</v>
      </c>
      <c r="D890" s="20" t="s">
        <v>142</v>
      </c>
      <c r="E890" s="252">
        <v>1</v>
      </c>
    </row>
    <row r="891" spans="2:5">
      <c r="B891" s="243" t="s">
        <v>135</v>
      </c>
      <c r="C891" s="20" t="s">
        <v>128</v>
      </c>
      <c r="D891" s="20" t="s">
        <v>143</v>
      </c>
      <c r="E891" s="252">
        <v>1</v>
      </c>
    </row>
    <row r="892" spans="2:5">
      <c r="B892" s="243" t="s">
        <v>135</v>
      </c>
      <c r="C892" s="20" t="s">
        <v>128</v>
      </c>
      <c r="D892" s="20" t="s">
        <v>119</v>
      </c>
      <c r="E892" s="252">
        <v>1</v>
      </c>
    </row>
    <row r="893" spans="2:5">
      <c r="B893" s="243" t="s">
        <v>135</v>
      </c>
      <c r="C893" s="20" t="s">
        <v>128</v>
      </c>
      <c r="D893" s="20" t="s">
        <v>121</v>
      </c>
      <c r="E893" s="252">
        <v>1</v>
      </c>
    </row>
    <row r="894" spans="2:5">
      <c r="B894" s="243" t="s">
        <v>135</v>
      </c>
      <c r="C894" s="20" t="s">
        <v>128</v>
      </c>
      <c r="D894" s="20" t="s">
        <v>122</v>
      </c>
      <c r="E894" s="252">
        <v>1</v>
      </c>
    </row>
    <row r="895" spans="2:5">
      <c r="B895" s="243" t="s">
        <v>135</v>
      </c>
      <c r="C895" s="20" t="s">
        <v>128</v>
      </c>
      <c r="D895" s="20" t="s">
        <v>123</v>
      </c>
      <c r="E895" s="252">
        <v>1</v>
      </c>
    </row>
    <row r="896" spans="2:5">
      <c r="B896" s="243" t="s">
        <v>135</v>
      </c>
      <c r="C896" s="20" t="s">
        <v>128</v>
      </c>
      <c r="D896" s="20" t="s">
        <v>124</v>
      </c>
      <c r="E896" s="252">
        <v>1</v>
      </c>
    </row>
    <row r="897" spans="2:5">
      <c r="B897" s="243" t="s">
        <v>135</v>
      </c>
      <c r="C897" s="20" t="s">
        <v>128</v>
      </c>
      <c r="D897" s="20" t="s">
        <v>125</v>
      </c>
      <c r="E897" s="252">
        <v>1</v>
      </c>
    </row>
    <row r="898" spans="2:5">
      <c r="B898" s="243" t="s">
        <v>135</v>
      </c>
      <c r="C898" s="20" t="s">
        <v>128</v>
      </c>
      <c r="D898" s="20" t="s">
        <v>126</v>
      </c>
      <c r="E898" s="252">
        <v>1</v>
      </c>
    </row>
    <row r="899" spans="2:5">
      <c r="B899" s="243" t="s">
        <v>135</v>
      </c>
      <c r="C899" s="20" t="s">
        <v>128</v>
      </c>
      <c r="D899" s="20" t="s">
        <v>127</v>
      </c>
      <c r="E899" s="252">
        <v>1</v>
      </c>
    </row>
    <row r="900" spans="2:5">
      <c r="B900" s="243" t="s">
        <v>135</v>
      </c>
      <c r="C900" s="20" t="s">
        <v>128</v>
      </c>
      <c r="D900" s="20" t="s">
        <v>128</v>
      </c>
      <c r="E900" s="252">
        <v>1</v>
      </c>
    </row>
    <row r="901" spans="2:5">
      <c r="B901" s="243" t="s">
        <v>135</v>
      </c>
      <c r="C901" s="20" t="s">
        <v>128</v>
      </c>
      <c r="D901" s="20" t="s">
        <v>129</v>
      </c>
      <c r="E901" s="251">
        <v>0.99</v>
      </c>
    </row>
    <row r="902" spans="2:5">
      <c r="B902" s="243" t="s">
        <v>135</v>
      </c>
      <c r="C902" s="20" t="s">
        <v>128</v>
      </c>
      <c r="D902" s="20" t="s">
        <v>130</v>
      </c>
      <c r="E902" s="251">
        <v>0.98</v>
      </c>
    </row>
    <row r="903" spans="2:5">
      <c r="B903" s="243" t="s">
        <v>135</v>
      </c>
      <c r="C903" s="20" t="s">
        <v>128</v>
      </c>
      <c r="D903" s="20" t="s">
        <v>131</v>
      </c>
      <c r="E903" s="251">
        <v>0.97</v>
      </c>
    </row>
    <row r="904" spans="2:5">
      <c r="B904" s="243" t="s">
        <v>135</v>
      </c>
      <c r="C904" s="20" t="s">
        <v>128</v>
      </c>
      <c r="D904" s="29" t="s">
        <v>345</v>
      </c>
      <c r="E904" s="251">
        <v>0.96</v>
      </c>
    </row>
    <row r="905" spans="2:5">
      <c r="B905" s="243" t="s">
        <v>135</v>
      </c>
      <c r="C905" s="20" t="s">
        <v>129</v>
      </c>
      <c r="D905" s="20" t="s">
        <v>535</v>
      </c>
      <c r="E905" s="251">
        <v>1</v>
      </c>
    </row>
    <row r="906" spans="2:5">
      <c r="B906" s="243" t="s">
        <v>135</v>
      </c>
      <c r="C906" s="20" t="s">
        <v>129</v>
      </c>
      <c r="D906" s="20" t="s">
        <v>464</v>
      </c>
      <c r="E906" s="252">
        <v>1</v>
      </c>
    </row>
    <row r="907" spans="2:5">
      <c r="B907" s="243" t="s">
        <v>135</v>
      </c>
      <c r="C907" s="20" t="s">
        <v>129</v>
      </c>
      <c r="D907" s="20" t="s">
        <v>141</v>
      </c>
      <c r="E907" s="252">
        <v>1</v>
      </c>
    </row>
    <row r="908" spans="2:5">
      <c r="B908" s="243" t="s">
        <v>135</v>
      </c>
      <c r="C908" s="20" t="s">
        <v>129</v>
      </c>
      <c r="D908" s="20" t="s">
        <v>142</v>
      </c>
      <c r="E908" s="252">
        <v>1</v>
      </c>
    </row>
    <row r="909" spans="2:5">
      <c r="B909" s="243" t="s">
        <v>135</v>
      </c>
      <c r="C909" s="20" t="s">
        <v>129</v>
      </c>
      <c r="D909" s="20" t="s">
        <v>143</v>
      </c>
      <c r="E909" s="252">
        <v>1</v>
      </c>
    </row>
    <row r="910" spans="2:5">
      <c r="B910" s="243" t="s">
        <v>135</v>
      </c>
      <c r="C910" s="20" t="s">
        <v>129</v>
      </c>
      <c r="D910" s="20" t="s">
        <v>119</v>
      </c>
      <c r="E910" s="252">
        <v>1</v>
      </c>
    </row>
    <row r="911" spans="2:5">
      <c r="B911" s="243" t="s">
        <v>135</v>
      </c>
      <c r="C911" s="20" t="s">
        <v>129</v>
      </c>
      <c r="D911" s="20" t="s">
        <v>121</v>
      </c>
      <c r="E911" s="252">
        <v>1</v>
      </c>
    </row>
    <row r="912" spans="2:5">
      <c r="B912" s="243" t="s">
        <v>135</v>
      </c>
      <c r="C912" s="20" t="s">
        <v>129</v>
      </c>
      <c r="D912" s="20" t="s">
        <v>122</v>
      </c>
      <c r="E912" s="252">
        <v>1</v>
      </c>
    </row>
    <row r="913" spans="2:5">
      <c r="B913" s="243" t="s">
        <v>135</v>
      </c>
      <c r="C913" s="20" t="s">
        <v>129</v>
      </c>
      <c r="D913" s="20" t="s">
        <v>123</v>
      </c>
      <c r="E913" s="252">
        <v>1</v>
      </c>
    </row>
    <row r="914" spans="2:5">
      <c r="B914" s="243" t="s">
        <v>135</v>
      </c>
      <c r="C914" s="20" t="s">
        <v>129</v>
      </c>
      <c r="D914" s="20" t="s">
        <v>124</v>
      </c>
      <c r="E914" s="252">
        <v>1</v>
      </c>
    </row>
    <row r="915" spans="2:5">
      <c r="B915" s="243" t="s">
        <v>135</v>
      </c>
      <c r="C915" s="20" t="s">
        <v>129</v>
      </c>
      <c r="D915" s="20" t="s">
        <v>125</v>
      </c>
      <c r="E915" s="252">
        <v>1</v>
      </c>
    </row>
    <row r="916" spans="2:5">
      <c r="B916" s="243" t="s">
        <v>135</v>
      </c>
      <c r="C916" s="20" t="s">
        <v>129</v>
      </c>
      <c r="D916" s="20" t="s">
        <v>126</v>
      </c>
      <c r="E916" s="252">
        <v>1</v>
      </c>
    </row>
    <row r="917" spans="2:5">
      <c r="B917" s="243" t="s">
        <v>135</v>
      </c>
      <c r="C917" s="20" t="s">
        <v>129</v>
      </c>
      <c r="D917" s="20" t="s">
        <v>127</v>
      </c>
      <c r="E917" s="252">
        <v>1</v>
      </c>
    </row>
    <row r="918" spans="2:5">
      <c r="B918" s="243" t="s">
        <v>135</v>
      </c>
      <c r="C918" s="20" t="s">
        <v>129</v>
      </c>
      <c r="D918" s="20" t="s">
        <v>128</v>
      </c>
      <c r="E918" s="252">
        <v>1</v>
      </c>
    </row>
    <row r="919" spans="2:5">
      <c r="B919" s="243" t="s">
        <v>135</v>
      </c>
      <c r="C919" s="20" t="s">
        <v>129</v>
      </c>
      <c r="D919" s="20" t="s">
        <v>129</v>
      </c>
      <c r="E919" s="252">
        <v>1</v>
      </c>
    </row>
    <row r="920" spans="2:5">
      <c r="B920" s="243" t="s">
        <v>135</v>
      </c>
      <c r="C920" s="20" t="s">
        <v>129</v>
      </c>
      <c r="D920" s="20" t="s">
        <v>130</v>
      </c>
      <c r="E920" s="251">
        <v>0.99</v>
      </c>
    </row>
    <row r="921" spans="2:5">
      <c r="B921" s="243" t="s">
        <v>135</v>
      </c>
      <c r="C921" s="20" t="s">
        <v>129</v>
      </c>
      <c r="D921" s="20" t="s">
        <v>131</v>
      </c>
      <c r="E921" s="251">
        <v>0.98</v>
      </c>
    </row>
    <row r="922" spans="2:5">
      <c r="B922" s="243" t="s">
        <v>135</v>
      </c>
      <c r="C922" s="20" t="s">
        <v>129</v>
      </c>
      <c r="D922" s="29" t="s">
        <v>345</v>
      </c>
      <c r="E922" s="251">
        <v>0.97</v>
      </c>
    </row>
    <row r="923" spans="2:5">
      <c r="B923" s="243" t="s">
        <v>135</v>
      </c>
      <c r="C923" s="20" t="s">
        <v>130</v>
      </c>
      <c r="D923" s="20" t="s">
        <v>535</v>
      </c>
      <c r="E923" s="251">
        <v>1</v>
      </c>
    </row>
    <row r="924" spans="2:5">
      <c r="B924" s="243" t="s">
        <v>135</v>
      </c>
      <c r="C924" s="20" t="s">
        <v>130</v>
      </c>
      <c r="D924" s="20" t="s">
        <v>464</v>
      </c>
      <c r="E924" s="252">
        <v>1</v>
      </c>
    </row>
    <row r="925" spans="2:5">
      <c r="B925" s="243" t="s">
        <v>135</v>
      </c>
      <c r="C925" s="20" t="s">
        <v>130</v>
      </c>
      <c r="D925" s="20" t="s">
        <v>141</v>
      </c>
      <c r="E925" s="252">
        <v>1</v>
      </c>
    </row>
    <row r="926" spans="2:5">
      <c r="B926" s="243" t="s">
        <v>135</v>
      </c>
      <c r="C926" s="20" t="s">
        <v>130</v>
      </c>
      <c r="D926" s="20" t="s">
        <v>142</v>
      </c>
      <c r="E926" s="252">
        <v>1</v>
      </c>
    </row>
    <row r="927" spans="2:5">
      <c r="B927" s="243" t="s">
        <v>135</v>
      </c>
      <c r="C927" s="20" t="s">
        <v>130</v>
      </c>
      <c r="D927" s="20" t="s">
        <v>143</v>
      </c>
      <c r="E927" s="252">
        <v>1</v>
      </c>
    </row>
    <row r="928" spans="2:5">
      <c r="B928" s="243" t="s">
        <v>135</v>
      </c>
      <c r="C928" s="20" t="s">
        <v>130</v>
      </c>
      <c r="D928" s="20" t="s">
        <v>119</v>
      </c>
      <c r="E928" s="252">
        <v>1</v>
      </c>
    </row>
    <row r="929" spans="2:5">
      <c r="B929" s="243" t="s">
        <v>135</v>
      </c>
      <c r="C929" s="20" t="s">
        <v>130</v>
      </c>
      <c r="D929" s="20" t="s">
        <v>121</v>
      </c>
      <c r="E929" s="252">
        <v>1</v>
      </c>
    </row>
    <row r="930" spans="2:5">
      <c r="B930" s="243" t="s">
        <v>135</v>
      </c>
      <c r="C930" s="20" t="s">
        <v>130</v>
      </c>
      <c r="D930" s="20" t="s">
        <v>122</v>
      </c>
      <c r="E930" s="252">
        <v>1</v>
      </c>
    </row>
    <row r="931" spans="2:5">
      <c r="B931" s="243" t="s">
        <v>135</v>
      </c>
      <c r="C931" s="20" t="s">
        <v>130</v>
      </c>
      <c r="D931" s="20" t="s">
        <v>123</v>
      </c>
      <c r="E931" s="252">
        <v>1</v>
      </c>
    </row>
    <row r="932" spans="2:5">
      <c r="B932" s="243" t="s">
        <v>135</v>
      </c>
      <c r="C932" s="20" t="s">
        <v>130</v>
      </c>
      <c r="D932" s="20" t="s">
        <v>124</v>
      </c>
      <c r="E932" s="252">
        <v>1</v>
      </c>
    </row>
    <row r="933" spans="2:5">
      <c r="B933" s="243" t="s">
        <v>135</v>
      </c>
      <c r="C933" s="20" t="s">
        <v>130</v>
      </c>
      <c r="D933" s="20" t="s">
        <v>125</v>
      </c>
      <c r="E933" s="252">
        <v>1</v>
      </c>
    </row>
    <row r="934" spans="2:5">
      <c r="B934" s="243" t="s">
        <v>135</v>
      </c>
      <c r="C934" s="20" t="s">
        <v>130</v>
      </c>
      <c r="D934" s="20" t="s">
        <v>126</v>
      </c>
      <c r="E934" s="252">
        <v>1</v>
      </c>
    </row>
    <row r="935" spans="2:5">
      <c r="B935" s="243" t="s">
        <v>135</v>
      </c>
      <c r="C935" s="20" t="s">
        <v>130</v>
      </c>
      <c r="D935" s="20" t="s">
        <v>127</v>
      </c>
      <c r="E935" s="252">
        <v>1</v>
      </c>
    </row>
    <row r="936" spans="2:5">
      <c r="B936" s="243" t="s">
        <v>135</v>
      </c>
      <c r="C936" s="20" t="s">
        <v>130</v>
      </c>
      <c r="D936" s="20" t="s">
        <v>128</v>
      </c>
      <c r="E936" s="252">
        <v>1</v>
      </c>
    </row>
    <row r="937" spans="2:5">
      <c r="B937" s="243" t="s">
        <v>135</v>
      </c>
      <c r="C937" s="20" t="s">
        <v>130</v>
      </c>
      <c r="D937" s="20" t="s">
        <v>129</v>
      </c>
      <c r="E937" s="252">
        <v>1</v>
      </c>
    </row>
    <row r="938" spans="2:5">
      <c r="B938" s="243" t="s">
        <v>135</v>
      </c>
      <c r="C938" s="20" t="s">
        <v>130</v>
      </c>
      <c r="D938" s="20" t="s">
        <v>130</v>
      </c>
      <c r="E938" s="252">
        <v>1</v>
      </c>
    </row>
    <row r="939" spans="2:5">
      <c r="B939" s="243" t="s">
        <v>135</v>
      </c>
      <c r="C939" s="20" t="s">
        <v>130</v>
      </c>
      <c r="D939" s="20" t="s">
        <v>131</v>
      </c>
      <c r="E939" s="251">
        <v>0.99</v>
      </c>
    </row>
    <row r="940" spans="2:5">
      <c r="B940" s="243" t="s">
        <v>135</v>
      </c>
      <c r="C940" s="20" t="s">
        <v>130</v>
      </c>
      <c r="D940" s="29" t="s">
        <v>345</v>
      </c>
      <c r="E940" s="251">
        <v>0.98</v>
      </c>
    </row>
    <row r="941" spans="2:5">
      <c r="B941" s="243" t="s">
        <v>135</v>
      </c>
      <c r="C941" s="20" t="s">
        <v>131</v>
      </c>
      <c r="D941" s="20" t="s">
        <v>535</v>
      </c>
      <c r="E941" s="251">
        <v>1</v>
      </c>
    </row>
    <row r="942" spans="2:5">
      <c r="B942" s="243" t="s">
        <v>135</v>
      </c>
      <c r="C942" s="20" t="s">
        <v>131</v>
      </c>
      <c r="D942" s="20" t="s">
        <v>464</v>
      </c>
      <c r="E942" s="252">
        <v>1</v>
      </c>
    </row>
    <row r="943" spans="2:5">
      <c r="B943" s="243" t="s">
        <v>135</v>
      </c>
      <c r="C943" s="20" t="s">
        <v>131</v>
      </c>
      <c r="D943" s="20" t="s">
        <v>141</v>
      </c>
      <c r="E943" s="252">
        <v>1</v>
      </c>
    </row>
    <row r="944" spans="2:5">
      <c r="B944" s="243" t="s">
        <v>135</v>
      </c>
      <c r="C944" s="20" t="s">
        <v>131</v>
      </c>
      <c r="D944" s="20" t="s">
        <v>142</v>
      </c>
      <c r="E944" s="252">
        <v>1</v>
      </c>
    </row>
    <row r="945" spans="2:5">
      <c r="B945" s="243" t="s">
        <v>135</v>
      </c>
      <c r="C945" s="20" t="s">
        <v>131</v>
      </c>
      <c r="D945" s="20" t="s">
        <v>143</v>
      </c>
      <c r="E945" s="252">
        <v>1</v>
      </c>
    </row>
    <row r="946" spans="2:5">
      <c r="B946" s="243" t="s">
        <v>135</v>
      </c>
      <c r="C946" s="20" t="s">
        <v>131</v>
      </c>
      <c r="D946" s="20" t="s">
        <v>119</v>
      </c>
      <c r="E946" s="252">
        <v>1</v>
      </c>
    </row>
    <row r="947" spans="2:5">
      <c r="B947" s="243" t="s">
        <v>135</v>
      </c>
      <c r="C947" s="20" t="s">
        <v>131</v>
      </c>
      <c r="D947" s="20" t="s">
        <v>121</v>
      </c>
      <c r="E947" s="252">
        <v>1</v>
      </c>
    </row>
    <row r="948" spans="2:5">
      <c r="B948" s="243" t="s">
        <v>135</v>
      </c>
      <c r="C948" s="20" t="s">
        <v>131</v>
      </c>
      <c r="D948" s="20" t="s">
        <v>122</v>
      </c>
      <c r="E948" s="252">
        <v>1</v>
      </c>
    </row>
    <row r="949" spans="2:5">
      <c r="B949" s="243" t="s">
        <v>135</v>
      </c>
      <c r="C949" s="20" t="s">
        <v>131</v>
      </c>
      <c r="D949" s="20" t="s">
        <v>123</v>
      </c>
      <c r="E949" s="252">
        <v>1</v>
      </c>
    </row>
    <row r="950" spans="2:5">
      <c r="B950" s="243" t="s">
        <v>135</v>
      </c>
      <c r="C950" s="20" t="s">
        <v>131</v>
      </c>
      <c r="D950" s="20" t="s">
        <v>124</v>
      </c>
      <c r="E950" s="252">
        <v>1</v>
      </c>
    </row>
    <row r="951" spans="2:5">
      <c r="B951" s="243" t="s">
        <v>135</v>
      </c>
      <c r="C951" s="20" t="s">
        <v>131</v>
      </c>
      <c r="D951" s="20" t="s">
        <v>125</v>
      </c>
      <c r="E951" s="252">
        <v>1</v>
      </c>
    </row>
    <row r="952" spans="2:5">
      <c r="B952" s="243" t="s">
        <v>135</v>
      </c>
      <c r="C952" s="20" t="s">
        <v>131</v>
      </c>
      <c r="D952" s="20" t="s">
        <v>126</v>
      </c>
      <c r="E952" s="252">
        <v>1</v>
      </c>
    </row>
    <row r="953" spans="2:5">
      <c r="B953" s="243" t="s">
        <v>135</v>
      </c>
      <c r="C953" s="20" t="s">
        <v>131</v>
      </c>
      <c r="D953" s="20" t="s">
        <v>127</v>
      </c>
      <c r="E953" s="252">
        <v>1</v>
      </c>
    </row>
    <row r="954" spans="2:5">
      <c r="B954" s="243" t="s">
        <v>135</v>
      </c>
      <c r="C954" s="20" t="s">
        <v>131</v>
      </c>
      <c r="D954" s="20" t="s">
        <v>128</v>
      </c>
      <c r="E954" s="252">
        <v>1</v>
      </c>
    </row>
    <row r="955" spans="2:5">
      <c r="B955" s="243" t="s">
        <v>135</v>
      </c>
      <c r="C955" s="20" t="s">
        <v>131</v>
      </c>
      <c r="D955" s="20" t="s">
        <v>129</v>
      </c>
      <c r="E955" s="252">
        <v>1</v>
      </c>
    </row>
    <row r="956" spans="2:5">
      <c r="B956" s="243" t="s">
        <v>135</v>
      </c>
      <c r="C956" s="20" t="s">
        <v>131</v>
      </c>
      <c r="D956" s="20" t="s">
        <v>130</v>
      </c>
      <c r="E956" s="252">
        <v>1</v>
      </c>
    </row>
    <row r="957" spans="2:5">
      <c r="B957" s="243" t="s">
        <v>135</v>
      </c>
      <c r="C957" s="20" t="s">
        <v>131</v>
      </c>
      <c r="D957" s="20" t="s">
        <v>131</v>
      </c>
      <c r="E957" s="252">
        <v>1</v>
      </c>
    </row>
    <row r="958" spans="2:5">
      <c r="B958" s="243" t="s">
        <v>135</v>
      </c>
      <c r="C958" s="20" t="s">
        <v>131</v>
      </c>
      <c r="D958" s="29" t="s">
        <v>345</v>
      </c>
      <c r="E958" s="251">
        <v>0.99</v>
      </c>
    </row>
    <row r="959" spans="2:5">
      <c r="B959" s="243" t="s">
        <v>135</v>
      </c>
      <c r="C959" s="20" t="s">
        <v>345</v>
      </c>
      <c r="D959" s="20" t="s">
        <v>535</v>
      </c>
      <c r="E959" s="251">
        <v>1</v>
      </c>
    </row>
    <row r="960" spans="2:5">
      <c r="B960" s="243" t="s">
        <v>135</v>
      </c>
      <c r="C960" s="20" t="s">
        <v>345</v>
      </c>
      <c r="D960" s="20" t="s">
        <v>464</v>
      </c>
      <c r="E960" s="252">
        <v>1</v>
      </c>
    </row>
    <row r="961" spans="2:5">
      <c r="B961" s="243" t="s">
        <v>135</v>
      </c>
      <c r="C961" s="20" t="s">
        <v>345</v>
      </c>
      <c r="D961" s="20" t="s">
        <v>141</v>
      </c>
      <c r="E961" s="252">
        <v>1</v>
      </c>
    </row>
    <row r="962" spans="2:5">
      <c r="B962" s="243" t="s">
        <v>135</v>
      </c>
      <c r="C962" s="20" t="s">
        <v>345</v>
      </c>
      <c r="D962" s="20" t="s">
        <v>142</v>
      </c>
      <c r="E962" s="252">
        <v>1</v>
      </c>
    </row>
    <row r="963" spans="2:5">
      <c r="B963" s="243" t="s">
        <v>135</v>
      </c>
      <c r="C963" s="20" t="s">
        <v>345</v>
      </c>
      <c r="D963" s="20" t="s">
        <v>143</v>
      </c>
      <c r="E963" s="252">
        <v>1</v>
      </c>
    </row>
    <row r="964" spans="2:5">
      <c r="B964" s="243" t="s">
        <v>135</v>
      </c>
      <c r="C964" s="20" t="s">
        <v>345</v>
      </c>
      <c r="D964" s="20" t="s">
        <v>119</v>
      </c>
      <c r="E964" s="252">
        <v>1</v>
      </c>
    </row>
    <row r="965" spans="2:5">
      <c r="B965" s="243" t="s">
        <v>135</v>
      </c>
      <c r="C965" s="20" t="s">
        <v>345</v>
      </c>
      <c r="D965" s="20" t="s">
        <v>121</v>
      </c>
      <c r="E965" s="252">
        <v>1</v>
      </c>
    </row>
    <row r="966" spans="2:5">
      <c r="B966" s="243" t="s">
        <v>135</v>
      </c>
      <c r="C966" s="20" t="s">
        <v>345</v>
      </c>
      <c r="D966" s="20" t="s">
        <v>122</v>
      </c>
      <c r="E966" s="252">
        <v>1</v>
      </c>
    </row>
    <row r="967" spans="2:5">
      <c r="B967" s="243" t="s">
        <v>135</v>
      </c>
      <c r="C967" s="20" t="s">
        <v>345</v>
      </c>
      <c r="D967" s="20" t="s">
        <v>123</v>
      </c>
      <c r="E967" s="252">
        <v>1</v>
      </c>
    </row>
    <row r="968" spans="2:5">
      <c r="B968" s="243" t="s">
        <v>135</v>
      </c>
      <c r="C968" s="20" t="s">
        <v>345</v>
      </c>
      <c r="D968" s="20" t="s">
        <v>124</v>
      </c>
      <c r="E968" s="252">
        <v>1</v>
      </c>
    </row>
    <row r="969" spans="2:5">
      <c r="B969" s="243" t="s">
        <v>135</v>
      </c>
      <c r="C969" s="20" t="s">
        <v>345</v>
      </c>
      <c r="D969" s="20" t="s">
        <v>125</v>
      </c>
      <c r="E969" s="252">
        <v>1</v>
      </c>
    </row>
    <row r="970" spans="2:5">
      <c r="B970" s="243" t="s">
        <v>135</v>
      </c>
      <c r="C970" s="20" t="s">
        <v>345</v>
      </c>
      <c r="D970" s="20" t="s">
        <v>126</v>
      </c>
      <c r="E970" s="252">
        <v>1</v>
      </c>
    </row>
    <row r="971" spans="2:5">
      <c r="B971" s="243" t="s">
        <v>135</v>
      </c>
      <c r="C971" s="20" t="s">
        <v>345</v>
      </c>
      <c r="D971" s="20" t="s">
        <v>127</v>
      </c>
      <c r="E971" s="252">
        <v>1</v>
      </c>
    </row>
    <row r="972" spans="2:5">
      <c r="B972" s="243" t="s">
        <v>135</v>
      </c>
      <c r="C972" s="20" t="s">
        <v>345</v>
      </c>
      <c r="D972" s="20" t="s">
        <v>128</v>
      </c>
      <c r="E972" s="252">
        <v>1</v>
      </c>
    </row>
    <row r="973" spans="2:5">
      <c r="B973" s="243" t="s">
        <v>135</v>
      </c>
      <c r="C973" s="20" t="s">
        <v>345</v>
      </c>
      <c r="D973" s="20" t="s">
        <v>129</v>
      </c>
      <c r="E973" s="252">
        <v>1</v>
      </c>
    </row>
    <row r="974" spans="2:5">
      <c r="B974" s="243" t="s">
        <v>135</v>
      </c>
      <c r="C974" s="20" t="s">
        <v>345</v>
      </c>
      <c r="D974" s="20" t="s">
        <v>130</v>
      </c>
      <c r="E974" s="252">
        <v>1</v>
      </c>
    </row>
    <row r="975" spans="2:5">
      <c r="B975" s="243" t="s">
        <v>135</v>
      </c>
      <c r="C975" s="20" t="s">
        <v>345</v>
      </c>
      <c r="D975" s="20" t="s">
        <v>131</v>
      </c>
      <c r="E975" s="252">
        <v>1</v>
      </c>
    </row>
    <row r="976" spans="2:5">
      <c r="B976" s="243" t="s">
        <v>135</v>
      </c>
      <c r="C976" s="20" t="s">
        <v>345</v>
      </c>
      <c r="D976" s="29" t="s">
        <v>345</v>
      </c>
      <c r="E976" s="252">
        <v>1</v>
      </c>
    </row>
    <row r="977" spans="2:5">
      <c r="B977" s="243" t="s">
        <v>136</v>
      </c>
      <c r="C977" s="20" t="s">
        <v>535</v>
      </c>
      <c r="D977" s="20" t="s">
        <v>535</v>
      </c>
      <c r="E977" s="289">
        <v>1</v>
      </c>
    </row>
    <row r="978" spans="2:5">
      <c r="B978" s="243" t="s">
        <v>136</v>
      </c>
      <c r="C978" s="20" t="s">
        <v>535</v>
      </c>
      <c r="D978" s="20" t="s">
        <v>464</v>
      </c>
      <c r="E978" s="289">
        <v>0.61</v>
      </c>
    </row>
    <row r="979" spans="2:5">
      <c r="B979" s="243" t="s">
        <v>136</v>
      </c>
      <c r="C979" s="20" t="s">
        <v>535</v>
      </c>
      <c r="D979" s="20" t="s">
        <v>141</v>
      </c>
      <c r="E979" s="289">
        <v>0.48</v>
      </c>
    </row>
    <row r="980" spans="2:5">
      <c r="B980" s="243" t="s">
        <v>136</v>
      </c>
      <c r="C980" s="20" t="s">
        <v>535</v>
      </c>
      <c r="D980" s="20" t="s">
        <v>142</v>
      </c>
      <c r="E980" s="289">
        <v>0.42</v>
      </c>
    </row>
    <row r="981" spans="2:5">
      <c r="B981" s="243" t="s">
        <v>136</v>
      </c>
      <c r="C981" s="20" t="s">
        <v>535</v>
      </c>
      <c r="D981" s="20" t="s">
        <v>143</v>
      </c>
      <c r="E981" s="289">
        <v>0.4</v>
      </c>
    </row>
    <row r="982" spans="2:5">
      <c r="B982" s="243" t="s">
        <v>136</v>
      </c>
      <c r="C982" s="20" t="s">
        <v>535</v>
      </c>
      <c r="D982" s="20" t="s">
        <v>119</v>
      </c>
      <c r="E982" s="289">
        <v>0.37</v>
      </c>
    </row>
    <row r="983" spans="2:5">
      <c r="B983" s="243" t="s">
        <v>136</v>
      </c>
      <c r="C983" s="20" t="s">
        <v>535</v>
      </c>
      <c r="D983" s="20" t="s">
        <v>121</v>
      </c>
      <c r="E983" s="289">
        <v>0.35</v>
      </c>
    </row>
    <row r="984" spans="2:5">
      <c r="B984" s="243" t="s">
        <v>136</v>
      </c>
      <c r="C984" s="20" t="s">
        <v>535</v>
      </c>
      <c r="D984" s="20" t="s">
        <v>122</v>
      </c>
      <c r="E984" s="289">
        <v>0.33</v>
      </c>
    </row>
    <row r="985" spans="2:5">
      <c r="B985" s="243" t="s">
        <v>136</v>
      </c>
      <c r="C985" s="20" t="s">
        <v>535</v>
      </c>
      <c r="D985" s="20" t="s">
        <v>123</v>
      </c>
      <c r="E985" s="289">
        <v>0.32</v>
      </c>
    </row>
    <row r="986" spans="2:5">
      <c r="B986" s="243" t="s">
        <v>136</v>
      </c>
      <c r="C986" s="20" t="s">
        <v>535</v>
      </c>
      <c r="D986" s="20" t="s">
        <v>124</v>
      </c>
      <c r="E986" s="289">
        <v>0.3</v>
      </c>
    </row>
    <row r="987" spans="2:5">
      <c r="B987" s="243" t="s">
        <v>136</v>
      </c>
      <c r="C987" s="20" t="s">
        <v>535</v>
      </c>
      <c r="D987" s="20" t="s">
        <v>125</v>
      </c>
      <c r="E987" s="289">
        <v>0.28999999999999998</v>
      </c>
    </row>
    <row r="988" spans="2:5">
      <c r="B988" s="243" t="s">
        <v>136</v>
      </c>
      <c r="C988" s="20" t="s">
        <v>535</v>
      </c>
      <c r="D988" s="20" t="s">
        <v>126</v>
      </c>
      <c r="E988" s="289">
        <v>0.28000000000000003</v>
      </c>
    </row>
    <row r="989" spans="2:5">
      <c r="B989" s="243" t="s">
        <v>136</v>
      </c>
      <c r="C989" s="20" t="s">
        <v>535</v>
      </c>
      <c r="D989" s="20" t="s">
        <v>127</v>
      </c>
      <c r="E989" s="289">
        <v>0.28000000000000003</v>
      </c>
    </row>
    <row r="990" spans="2:5">
      <c r="B990" s="243" t="s">
        <v>136</v>
      </c>
      <c r="C990" s="20" t="s">
        <v>535</v>
      </c>
      <c r="D990" s="20" t="s">
        <v>128</v>
      </c>
      <c r="E990" s="289">
        <v>0.27</v>
      </c>
    </row>
    <row r="991" spans="2:5">
      <c r="B991" s="243" t="s">
        <v>136</v>
      </c>
      <c r="C991" s="20" t="s">
        <v>535</v>
      </c>
      <c r="D991" s="20" t="s">
        <v>129</v>
      </c>
      <c r="E991" s="289">
        <v>0.27</v>
      </c>
    </row>
    <row r="992" spans="2:5">
      <c r="B992" s="243" t="s">
        <v>136</v>
      </c>
      <c r="C992" s="20" t="s">
        <v>535</v>
      </c>
      <c r="D992" s="20" t="s">
        <v>130</v>
      </c>
      <c r="E992" s="289">
        <v>0.27</v>
      </c>
    </row>
    <row r="993" spans="2:5">
      <c r="B993" s="243" t="s">
        <v>136</v>
      </c>
      <c r="C993" s="20" t="s">
        <v>535</v>
      </c>
      <c r="D993" s="20" t="s">
        <v>131</v>
      </c>
      <c r="E993" s="289">
        <v>0.26</v>
      </c>
    </row>
    <row r="994" spans="2:5">
      <c r="B994" s="243" t="s">
        <v>136</v>
      </c>
      <c r="C994" s="20" t="s">
        <v>535</v>
      </c>
      <c r="D994" s="29" t="s">
        <v>345</v>
      </c>
      <c r="E994" s="289">
        <v>0.26</v>
      </c>
    </row>
    <row r="995" spans="2:5">
      <c r="B995" s="243" t="s">
        <v>136</v>
      </c>
      <c r="C995" s="20" t="s">
        <v>464</v>
      </c>
      <c r="D995" s="20" t="s">
        <v>535</v>
      </c>
      <c r="E995" s="289">
        <v>1</v>
      </c>
    </row>
    <row r="996" spans="2:5">
      <c r="B996" s="243" t="s">
        <v>136</v>
      </c>
      <c r="C996" s="20" t="s">
        <v>464</v>
      </c>
      <c r="D996" s="20" t="s">
        <v>464</v>
      </c>
      <c r="E996" s="251">
        <v>1</v>
      </c>
    </row>
    <row r="997" spans="2:5">
      <c r="B997" s="243" t="s">
        <v>136</v>
      </c>
      <c r="C997" s="20" t="s">
        <v>464</v>
      </c>
      <c r="D997" s="20" t="s">
        <v>141</v>
      </c>
      <c r="E997" s="251">
        <v>0.79</v>
      </c>
    </row>
    <row r="998" spans="2:5">
      <c r="B998" s="243" t="s">
        <v>136</v>
      </c>
      <c r="C998" s="20" t="s">
        <v>464</v>
      </c>
      <c r="D998" s="20" t="s">
        <v>142</v>
      </c>
      <c r="E998" s="251">
        <v>0.69</v>
      </c>
    </row>
    <row r="999" spans="2:5">
      <c r="B999" s="243" t="s">
        <v>136</v>
      </c>
      <c r="C999" s="20" t="s">
        <v>464</v>
      </c>
      <c r="D999" s="20" t="s">
        <v>143</v>
      </c>
      <c r="E999" s="251">
        <v>0.66</v>
      </c>
    </row>
    <row r="1000" spans="2:5">
      <c r="B1000" s="243" t="s">
        <v>136</v>
      </c>
      <c r="C1000" s="20" t="s">
        <v>464</v>
      </c>
      <c r="D1000" s="20" t="s">
        <v>119</v>
      </c>
      <c r="E1000" s="251">
        <v>0.61</v>
      </c>
    </row>
    <row r="1001" spans="2:5">
      <c r="B1001" s="243" t="s">
        <v>136</v>
      </c>
      <c r="C1001" s="20" t="s">
        <v>464</v>
      </c>
      <c r="D1001" s="20" t="s">
        <v>121</v>
      </c>
      <c r="E1001" s="251">
        <v>0.56999999999999995</v>
      </c>
    </row>
    <row r="1002" spans="2:5">
      <c r="B1002" s="243" t="s">
        <v>136</v>
      </c>
      <c r="C1002" s="20" t="s">
        <v>464</v>
      </c>
      <c r="D1002" s="20" t="s">
        <v>122</v>
      </c>
      <c r="E1002" s="251">
        <v>0.54</v>
      </c>
    </row>
    <row r="1003" spans="2:5">
      <c r="B1003" s="243" t="s">
        <v>136</v>
      </c>
      <c r="C1003" s="20" t="s">
        <v>464</v>
      </c>
      <c r="D1003" s="20" t="s">
        <v>123</v>
      </c>
      <c r="E1003" s="251">
        <v>0.52</v>
      </c>
    </row>
    <row r="1004" spans="2:5">
      <c r="B1004" s="243" t="s">
        <v>136</v>
      </c>
      <c r="C1004" s="20" t="s">
        <v>464</v>
      </c>
      <c r="D1004" s="20" t="s">
        <v>124</v>
      </c>
      <c r="E1004" s="251">
        <v>0.48</v>
      </c>
    </row>
    <row r="1005" spans="2:5">
      <c r="B1005" s="243" t="s">
        <v>136</v>
      </c>
      <c r="C1005" s="20" t="s">
        <v>464</v>
      </c>
      <c r="D1005" s="20" t="s">
        <v>125</v>
      </c>
      <c r="E1005" s="251">
        <v>0.47</v>
      </c>
    </row>
    <row r="1006" spans="2:5">
      <c r="B1006" s="243" t="s">
        <v>136</v>
      </c>
      <c r="C1006" s="20" t="s">
        <v>464</v>
      </c>
      <c r="D1006" s="20" t="s">
        <v>126</v>
      </c>
      <c r="E1006" s="251">
        <v>0.46</v>
      </c>
    </row>
    <row r="1007" spans="2:5">
      <c r="B1007" s="243" t="s">
        <v>136</v>
      </c>
      <c r="C1007" s="20" t="s">
        <v>464</v>
      </c>
      <c r="D1007" s="20" t="s">
        <v>127</v>
      </c>
      <c r="E1007" s="251">
        <v>0.46</v>
      </c>
    </row>
    <row r="1008" spans="2:5">
      <c r="B1008" s="243" t="s">
        <v>136</v>
      </c>
      <c r="C1008" s="20" t="s">
        <v>464</v>
      </c>
      <c r="D1008" s="20" t="s">
        <v>128</v>
      </c>
      <c r="E1008" s="251">
        <v>0.45</v>
      </c>
    </row>
    <row r="1009" spans="2:5">
      <c r="B1009" s="243" t="s">
        <v>136</v>
      </c>
      <c r="C1009" s="20" t="s">
        <v>464</v>
      </c>
      <c r="D1009" s="20" t="s">
        <v>129</v>
      </c>
      <c r="E1009" s="251">
        <v>0.44</v>
      </c>
    </row>
    <row r="1010" spans="2:5">
      <c r="B1010" s="243" t="s">
        <v>136</v>
      </c>
      <c r="C1010" s="20" t="s">
        <v>464</v>
      </c>
      <c r="D1010" s="20" t="s">
        <v>130</v>
      </c>
      <c r="E1010" s="251">
        <v>0.44</v>
      </c>
    </row>
    <row r="1011" spans="2:5">
      <c r="B1011" s="243" t="s">
        <v>136</v>
      </c>
      <c r="C1011" s="20" t="s">
        <v>464</v>
      </c>
      <c r="D1011" s="20" t="s">
        <v>131</v>
      </c>
      <c r="E1011" s="251">
        <v>0.43</v>
      </c>
    </row>
    <row r="1012" spans="2:5">
      <c r="B1012" s="243" t="s">
        <v>136</v>
      </c>
      <c r="C1012" s="20" t="s">
        <v>464</v>
      </c>
      <c r="D1012" s="29" t="s">
        <v>345</v>
      </c>
      <c r="E1012" s="251">
        <v>0.43</v>
      </c>
    </row>
    <row r="1013" spans="2:5">
      <c r="B1013" s="243" t="s">
        <v>136</v>
      </c>
      <c r="C1013" s="20" t="s">
        <v>141</v>
      </c>
      <c r="D1013" s="20" t="s">
        <v>535</v>
      </c>
      <c r="E1013" s="251">
        <v>1</v>
      </c>
    </row>
    <row r="1014" spans="2:5">
      <c r="B1014" s="243" t="s">
        <v>136</v>
      </c>
      <c r="C1014" s="20" t="s">
        <v>141</v>
      </c>
      <c r="D1014" s="20" t="s">
        <v>464</v>
      </c>
      <c r="E1014" s="251">
        <v>1</v>
      </c>
    </row>
    <row r="1015" spans="2:5">
      <c r="B1015" s="243" t="s">
        <v>136</v>
      </c>
      <c r="C1015" s="20" t="s">
        <v>141</v>
      </c>
      <c r="D1015" s="20" t="s">
        <v>141</v>
      </c>
      <c r="E1015" s="251">
        <v>1</v>
      </c>
    </row>
    <row r="1016" spans="2:5">
      <c r="B1016" s="243" t="s">
        <v>136</v>
      </c>
      <c r="C1016" s="20" t="s">
        <v>141</v>
      </c>
      <c r="D1016" s="20" t="s">
        <v>142</v>
      </c>
      <c r="E1016" s="251">
        <v>0.87</v>
      </c>
    </row>
    <row r="1017" spans="2:5">
      <c r="B1017" s="243" t="s">
        <v>136</v>
      </c>
      <c r="C1017" s="20" t="s">
        <v>141</v>
      </c>
      <c r="D1017" s="20" t="s">
        <v>143</v>
      </c>
      <c r="E1017" s="251">
        <v>0.84</v>
      </c>
    </row>
    <row r="1018" spans="2:5">
      <c r="B1018" s="243" t="s">
        <v>136</v>
      </c>
      <c r="C1018" s="20" t="s">
        <v>141</v>
      </c>
      <c r="D1018" s="20" t="s">
        <v>119</v>
      </c>
      <c r="E1018" s="251">
        <v>0.77</v>
      </c>
    </row>
    <row r="1019" spans="2:5">
      <c r="B1019" s="243" t="s">
        <v>136</v>
      </c>
      <c r="C1019" s="20" t="s">
        <v>141</v>
      </c>
      <c r="D1019" s="20" t="s">
        <v>121</v>
      </c>
      <c r="E1019" s="251">
        <v>0.72</v>
      </c>
    </row>
    <row r="1020" spans="2:5">
      <c r="B1020" s="243" t="s">
        <v>136</v>
      </c>
      <c r="C1020" s="20" t="s">
        <v>141</v>
      </c>
      <c r="D1020" s="20" t="s">
        <v>122</v>
      </c>
      <c r="E1020" s="251">
        <v>0.69</v>
      </c>
    </row>
    <row r="1021" spans="2:5">
      <c r="B1021" s="243" t="s">
        <v>136</v>
      </c>
      <c r="C1021" s="20" t="s">
        <v>141</v>
      </c>
      <c r="D1021" s="20" t="s">
        <v>123</v>
      </c>
      <c r="E1021" s="251">
        <v>0.66</v>
      </c>
    </row>
    <row r="1022" spans="2:5">
      <c r="B1022" s="243" t="s">
        <v>136</v>
      </c>
      <c r="C1022" s="20" t="s">
        <v>141</v>
      </c>
      <c r="D1022" s="20" t="s">
        <v>124</v>
      </c>
      <c r="E1022" s="251">
        <v>0.61</v>
      </c>
    </row>
    <row r="1023" spans="2:5">
      <c r="B1023" s="243" t="s">
        <v>136</v>
      </c>
      <c r="C1023" s="20" t="s">
        <v>141</v>
      </c>
      <c r="D1023" s="20" t="s">
        <v>125</v>
      </c>
      <c r="E1023" s="251">
        <v>0.6</v>
      </c>
    </row>
    <row r="1024" spans="2:5">
      <c r="B1024" s="243" t="s">
        <v>136</v>
      </c>
      <c r="C1024" s="20" t="s">
        <v>141</v>
      </c>
      <c r="D1024" s="20" t="s">
        <v>126</v>
      </c>
      <c r="E1024" s="251">
        <v>0.59</v>
      </c>
    </row>
    <row r="1025" spans="2:5">
      <c r="B1025" s="243" t="s">
        <v>136</v>
      </c>
      <c r="C1025" s="20" t="s">
        <v>141</v>
      </c>
      <c r="D1025" s="20" t="s">
        <v>127</v>
      </c>
      <c r="E1025" s="251">
        <v>0.57999999999999996</v>
      </c>
    </row>
    <row r="1026" spans="2:5">
      <c r="B1026" s="243" t="s">
        <v>136</v>
      </c>
      <c r="C1026" s="20" t="s">
        <v>141</v>
      </c>
      <c r="D1026" s="20" t="s">
        <v>128</v>
      </c>
      <c r="E1026" s="251">
        <v>0.56999999999999995</v>
      </c>
    </row>
    <row r="1027" spans="2:5">
      <c r="B1027" s="243" t="s">
        <v>136</v>
      </c>
      <c r="C1027" s="20" t="s">
        <v>141</v>
      </c>
      <c r="D1027" s="20" t="s">
        <v>129</v>
      </c>
      <c r="E1027" s="251">
        <v>0.56000000000000005</v>
      </c>
    </row>
    <row r="1028" spans="2:5">
      <c r="B1028" s="243" t="s">
        <v>136</v>
      </c>
      <c r="C1028" s="20" t="s">
        <v>141</v>
      </c>
      <c r="D1028" s="20" t="s">
        <v>130</v>
      </c>
      <c r="E1028" s="251">
        <v>0.55000000000000004</v>
      </c>
    </row>
    <row r="1029" spans="2:5">
      <c r="B1029" s="243" t="s">
        <v>136</v>
      </c>
      <c r="C1029" s="20" t="s">
        <v>141</v>
      </c>
      <c r="D1029" s="20" t="s">
        <v>131</v>
      </c>
      <c r="E1029" s="251">
        <v>0.55000000000000004</v>
      </c>
    </row>
    <row r="1030" spans="2:5">
      <c r="B1030" s="243" t="s">
        <v>136</v>
      </c>
      <c r="C1030" s="20" t="s">
        <v>141</v>
      </c>
      <c r="D1030" s="29" t="s">
        <v>345</v>
      </c>
      <c r="E1030" s="251">
        <v>0.54</v>
      </c>
    </row>
    <row r="1031" spans="2:5">
      <c r="B1031" s="243" t="s">
        <v>136</v>
      </c>
      <c r="C1031" s="20" t="s">
        <v>142</v>
      </c>
      <c r="D1031" s="20" t="s">
        <v>535</v>
      </c>
      <c r="E1031" s="251">
        <v>1</v>
      </c>
    </row>
    <row r="1032" spans="2:5">
      <c r="B1032" s="243" t="s">
        <v>136</v>
      </c>
      <c r="C1032" s="20" t="s">
        <v>142</v>
      </c>
      <c r="D1032" s="20" t="s">
        <v>464</v>
      </c>
      <c r="E1032" s="251">
        <v>1</v>
      </c>
    </row>
    <row r="1033" spans="2:5">
      <c r="B1033" s="243" t="s">
        <v>136</v>
      </c>
      <c r="C1033" s="20" t="s">
        <v>142</v>
      </c>
      <c r="D1033" s="20" t="s">
        <v>141</v>
      </c>
      <c r="E1033" s="251">
        <v>1</v>
      </c>
    </row>
    <row r="1034" spans="2:5">
      <c r="B1034" s="243" t="s">
        <v>136</v>
      </c>
      <c r="C1034" s="20" t="s">
        <v>142</v>
      </c>
      <c r="D1034" s="20" t="s">
        <v>142</v>
      </c>
      <c r="E1034" s="251">
        <v>1</v>
      </c>
    </row>
    <row r="1035" spans="2:5">
      <c r="B1035" s="243" t="s">
        <v>136</v>
      </c>
      <c r="C1035" s="20" t="s">
        <v>142</v>
      </c>
      <c r="D1035" s="20" t="s">
        <v>143</v>
      </c>
      <c r="E1035" s="251">
        <v>0.96</v>
      </c>
    </row>
    <row r="1036" spans="2:5">
      <c r="B1036" s="243" t="s">
        <v>136</v>
      </c>
      <c r="C1036" s="20" t="s">
        <v>142</v>
      </c>
      <c r="D1036" s="20" t="s">
        <v>119</v>
      </c>
      <c r="E1036" s="251">
        <v>0.88</v>
      </c>
    </row>
    <row r="1037" spans="2:5">
      <c r="B1037" s="243" t="s">
        <v>136</v>
      </c>
      <c r="C1037" s="20" t="s">
        <v>142</v>
      </c>
      <c r="D1037" s="20" t="s">
        <v>121</v>
      </c>
      <c r="E1037" s="251">
        <v>0.83</v>
      </c>
    </row>
    <row r="1038" spans="2:5">
      <c r="B1038" s="243" t="s">
        <v>136</v>
      </c>
      <c r="C1038" s="20" t="s">
        <v>142</v>
      </c>
      <c r="D1038" s="20" t="s">
        <v>122</v>
      </c>
      <c r="E1038" s="251">
        <v>0.79</v>
      </c>
    </row>
    <row r="1039" spans="2:5">
      <c r="B1039" s="243" t="s">
        <v>136</v>
      </c>
      <c r="C1039" s="20" t="s">
        <v>142</v>
      </c>
      <c r="D1039" s="20" t="s">
        <v>123</v>
      </c>
      <c r="E1039" s="251">
        <v>0.76</v>
      </c>
    </row>
    <row r="1040" spans="2:5">
      <c r="B1040" s="243" t="s">
        <v>136</v>
      </c>
      <c r="C1040" s="20" t="s">
        <v>142</v>
      </c>
      <c r="D1040" s="20" t="s">
        <v>124</v>
      </c>
      <c r="E1040" s="251">
        <v>0.7</v>
      </c>
    </row>
    <row r="1041" spans="2:5">
      <c r="B1041" s="243" t="s">
        <v>136</v>
      </c>
      <c r="C1041" s="20" t="s">
        <v>142</v>
      </c>
      <c r="D1041" s="20" t="s">
        <v>125</v>
      </c>
      <c r="E1041" s="251">
        <v>0.69</v>
      </c>
    </row>
    <row r="1042" spans="2:5">
      <c r="B1042" s="243" t="s">
        <v>136</v>
      </c>
      <c r="C1042" s="20" t="s">
        <v>142</v>
      </c>
      <c r="D1042" s="20" t="s">
        <v>126</v>
      </c>
      <c r="E1042" s="251">
        <v>0.68</v>
      </c>
    </row>
    <row r="1043" spans="2:5">
      <c r="B1043" s="243" t="s">
        <v>136</v>
      </c>
      <c r="C1043" s="20" t="s">
        <v>142</v>
      </c>
      <c r="D1043" s="20" t="s">
        <v>127</v>
      </c>
      <c r="E1043" s="251">
        <v>0.66</v>
      </c>
    </row>
    <row r="1044" spans="2:5">
      <c r="B1044" s="243" t="s">
        <v>136</v>
      </c>
      <c r="C1044" s="20" t="s">
        <v>142</v>
      </c>
      <c r="D1044" s="20" t="s">
        <v>128</v>
      </c>
      <c r="E1044" s="251">
        <v>0.65</v>
      </c>
    </row>
    <row r="1045" spans="2:5">
      <c r="B1045" s="243" t="s">
        <v>136</v>
      </c>
      <c r="C1045" s="20" t="s">
        <v>142</v>
      </c>
      <c r="D1045" s="20" t="s">
        <v>129</v>
      </c>
      <c r="E1045" s="251">
        <v>0.64</v>
      </c>
    </row>
    <row r="1046" spans="2:5">
      <c r="B1046" s="243" t="s">
        <v>136</v>
      </c>
      <c r="C1046" s="20" t="s">
        <v>142</v>
      </c>
      <c r="D1046" s="20" t="s">
        <v>130</v>
      </c>
      <c r="E1046" s="251">
        <v>0.64</v>
      </c>
    </row>
    <row r="1047" spans="2:5">
      <c r="B1047" s="243" t="s">
        <v>136</v>
      </c>
      <c r="C1047" s="20" t="s">
        <v>142</v>
      </c>
      <c r="D1047" s="20" t="s">
        <v>131</v>
      </c>
      <c r="E1047" s="251">
        <v>0.63</v>
      </c>
    </row>
    <row r="1048" spans="2:5">
      <c r="B1048" s="243" t="s">
        <v>136</v>
      </c>
      <c r="C1048" s="20" t="s">
        <v>142</v>
      </c>
      <c r="D1048" s="29" t="s">
        <v>345</v>
      </c>
      <c r="E1048" s="251">
        <v>0.62</v>
      </c>
    </row>
    <row r="1049" spans="2:5">
      <c r="B1049" s="243" t="s">
        <v>136</v>
      </c>
      <c r="C1049" s="20" t="s">
        <v>143</v>
      </c>
      <c r="D1049" s="20" t="s">
        <v>535</v>
      </c>
      <c r="E1049" s="251">
        <v>1</v>
      </c>
    </row>
    <row r="1050" spans="2:5">
      <c r="B1050" s="243" t="s">
        <v>136</v>
      </c>
      <c r="C1050" s="20" t="s">
        <v>143</v>
      </c>
      <c r="D1050" s="20" t="s">
        <v>464</v>
      </c>
      <c r="E1050" s="251">
        <v>1</v>
      </c>
    </row>
    <row r="1051" spans="2:5">
      <c r="B1051" s="243" t="s">
        <v>136</v>
      </c>
      <c r="C1051" s="20" t="s">
        <v>143</v>
      </c>
      <c r="D1051" s="20" t="s">
        <v>141</v>
      </c>
      <c r="E1051" s="251">
        <v>1</v>
      </c>
    </row>
    <row r="1052" spans="2:5">
      <c r="B1052" s="243" t="s">
        <v>136</v>
      </c>
      <c r="C1052" s="20" t="s">
        <v>143</v>
      </c>
      <c r="D1052" s="20" t="s">
        <v>142</v>
      </c>
      <c r="E1052" s="251">
        <v>1</v>
      </c>
    </row>
    <row r="1053" spans="2:5">
      <c r="B1053" s="243" t="s">
        <v>136</v>
      </c>
      <c r="C1053" s="20" t="s">
        <v>143</v>
      </c>
      <c r="D1053" s="20" t="s">
        <v>143</v>
      </c>
      <c r="E1053" s="251">
        <v>1</v>
      </c>
    </row>
    <row r="1054" spans="2:5">
      <c r="B1054" s="243" t="s">
        <v>136</v>
      </c>
      <c r="C1054" s="20" t="s">
        <v>143</v>
      </c>
      <c r="D1054" s="20" t="s">
        <v>119</v>
      </c>
      <c r="E1054" s="251">
        <v>0.92</v>
      </c>
    </row>
    <row r="1055" spans="2:5">
      <c r="B1055" s="243" t="s">
        <v>136</v>
      </c>
      <c r="C1055" s="20" t="s">
        <v>143</v>
      </c>
      <c r="D1055" s="20" t="s">
        <v>121</v>
      </c>
      <c r="E1055" s="251">
        <v>0.86</v>
      </c>
    </row>
    <row r="1056" spans="2:5">
      <c r="B1056" s="243" t="s">
        <v>136</v>
      </c>
      <c r="C1056" s="20" t="s">
        <v>143</v>
      </c>
      <c r="D1056" s="20" t="s">
        <v>122</v>
      </c>
      <c r="E1056" s="251">
        <v>0.82</v>
      </c>
    </row>
    <row r="1057" spans="2:5">
      <c r="B1057" s="243" t="s">
        <v>136</v>
      </c>
      <c r="C1057" s="20" t="s">
        <v>143</v>
      </c>
      <c r="D1057" s="20" t="s">
        <v>123</v>
      </c>
      <c r="E1057" s="251">
        <v>0.79</v>
      </c>
    </row>
    <row r="1058" spans="2:5">
      <c r="B1058" s="243" t="s">
        <v>136</v>
      </c>
      <c r="C1058" s="20" t="s">
        <v>143</v>
      </c>
      <c r="D1058" s="20" t="s">
        <v>124</v>
      </c>
      <c r="E1058" s="251">
        <v>0.73</v>
      </c>
    </row>
    <row r="1059" spans="2:5">
      <c r="B1059" s="243" t="s">
        <v>136</v>
      </c>
      <c r="C1059" s="20" t="s">
        <v>143</v>
      </c>
      <c r="D1059" s="20" t="s">
        <v>125</v>
      </c>
      <c r="E1059" s="251">
        <v>0.72</v>
      </c>
    </row>
    <row r="1060" spans="2:5">
      <c r="B1060" s="243" t="s">
        <v>136</v>
      </c>
      <c r="C1060" s="20" t="s">
        <v>143</v>
      </c>
      <c r="D1060" s="20" t="s">
        <v>126</v>
      </c>
      <c r="E1060" s="251">
        <v>0.7</v>
      </c>
    </row>
    <row r="1061" spans="2:5">
      <c r="B1061" s="243" t="s">
        <v>136</v>
      </c>
      <c r="C1061" s="20" t="s">
        <v>143</v>
      </c>
      <c r="D1061" s="20" t="s">
        <v>127</v>
      </c>
      <c r="E1061" s="251">
        <v>0.69</v>
      </c>
    </row>
    <row r="1062" spans="2:5">
      <c r="B1062" s="243" t="s">
        <v>136</v>
      </c>
      <c r="C1062" s="20" t="s">
        <v>143</v>
      </c>
      <c r="D1062" s="20" t="s">
        <v>128</v>
      </c>
      <c r="E1062" s="251">
        <v>0.68</v>
      </c>
    </row>
    <row r="1063" spans="2:5">
      <c r="B1063" s="243" t="s">
        <v>136</v>
      </c>
      <c r="C1063" s="20" t="s">
        <v>143</v>
      </c>
      <c r="D1063" s="20" t="s">
        <v>129</v>
      </c>
      <c r="E1063" s="251">
        <v>0.67</v>
      </c>
    </row>
    <row r="1064" spans="2:5">
      <c r="B1064" s="243" t="s">
        <v>136</v>
      </c>
      <c r="C1064" s="20" t="s">
        <v>143</v>
      </c>
      <c r="D1064" s="20" t="s">
        <v>130</v>
      </c>
      <c r="E1064" s="251">
        <v>0.66</v>
      </c>
    </row>
    <row r="1065" spans="2:5">
      <c r="B1065" s="243" t="s">
        <v>136</v>
      </c>
      <c r="C1065" s="20" t="s">
        <v>143</v>
      </c>
      <c r="D1065" s="20" t="s">
        <v>131</v>
      </c>
      <c r="E1065" s="251">
        <v>0.66</v>
      </c>
    </row>
    <row r="1066" spans="2:5">
      <c r="B1066" s="243" t="s">
        <v>136</v>
      </c>
      <c r="C1066" s="20" t="s">
        <v>143</v>
      </c>
      <c r="D1066" s="29" t="s">
        <v>345</v>
      </c>
      <c r="E1066" s="251">
        <v>0.65</v>
      </c>
    </row>
    <row r="1067" spans="2:5">
      <c r="B1067" s="243" t="s">
        <v>136</v>
      </c>
      <c r="C1067" s="20" t="s">
        <v>120</v>
      </c>
      <c r="D1067" s="20" t="s">
        <v>535</v>
      </c>
      <c r="E1067" s="251">
        <v>1</v>
      </c>
    </row>
    <row r="1068" spans="2:5">
      <c r="B1068" s="243" t="s">
        <v>136</v>
      </c>
      <c r="C1068" s="20" t="s">
        <v>120</v>
      </c>
      <c r="D1068" s="20" t="s">
        <v>464</v>
      </c>
      <c r="E1068" s="251">
        <v>1</v>
      </c>
    </row>
    <row r="1069" spans="2:5">
      <c r="B1069" s="243" t="s">
        <v>136</v>
      </c>
      <c r="C1069" s="20" t="s">
        <v>120</v>
      </c>
      <c r="D1069" s="20" t="s">
        <v>141</v>
      </c>
      <c r="E1069" s="251">
        <v>1</v>
      </c>
    </row>
    <row r="1070" spans="2:5">
      <c r="B1070" s="243" t="s">
        <v>136</v>
      </c>
      <c r="C1070" s="20" t="s">
        <v>120</v>
      </c>
      <c r="D1070" s="20" t="s">
        <v>142</v>
      </c>
      <c r="E1070" s="251">
        <v>1</v>
      </c>
    </row>
    <row r="1071" spans="2:5">
      <c r="B1071" s="243" t="s">
        <v>136</v>
      </c>
      <c r="C1071" s="20" t="s">
        <v>120</v>
      </c>
      <c r="D1071" s="20" t="s">
        <v>143</v>
      </c>
      <c r="E1071" s="251">
        <v>1</v>
      </c>
    </row>
    <row r="1072" spans="2:5">
      <c r="B1072" s="243" t="s">
        <v>136</v>
      </c>
      <c r="C1072" s="20" t="s">
        <v>120</v>
      </c>
      <c r="D1072" s="20" t="s">
        <v>119</v>
      </c>
      <c r="E1072" s="251">
        <v>1</v>
      </c>
    </row>
    <row r="1073" spans="2:5">
      <c r="B1073" s="243" t="s">
        <v>136</v>
      </c>
      <c r="C1073" s="20" t="s">
        <v>120</v>
      </c>
      <c r="D1073" s="20" t="s">
        <v>121</v>
      </c>
      <c r="E1073" s="251">
        <v>0.94</v>
      </c>
    </row>
    <row r="1074" spans="2:5">
      <c r="B1074" s="243" t="s">
        <v>136</v>
      </c>
      <c r="C1074" s="20" t="s">
        <v>120</v>
      </c>
      <c r="D1074" s="20" t="s">
        <v>122</v>
      </c>
      <c r="E1074" s="251">
        <v>0.89</v>
      </c>
    </row>
    <row r="1075" spans="2:5">
      <c r="B1075" s="243" t="s">
        <v>136</v>
      </c>
      <c r="C1075" s="20" t="s">
        <v>120</v>
      </c>
      <c r="D1075" s="20" t="s">
        <v>123</v>
      </c>
      <c r="E1075" s="251">
        <v>0.86</v>
      </c>
    </row>
    <row r="1076" spans="2:5">
      <c r="B1076" s="243" t="s">
        <v>136</v>
      </c>
      <c r="C1076" s="20" t="s">
        <v>120</v>
      </c>
      <c r="D1076" s="20" t="s">
        <v>124</v>
      </c>
      <c r="E1076" s="251">
        <v>0.8</v>
      </c>
    </row>
    <row r="1077" spans="2:5">
      <c r="B1077" s="243" t="s">
        <v>136</v>
      </c>
      <c r="C1077" s="20" t="s">
        <v>120</v>
      </c>
      <c r="D1077" s="20" t="s">
        <v>125</v>
      </c>
      <c r="E1077" s="251">
        <v>0.78</v>
      </c>
    </row>
    <row r="1078" spans="2:5">
      <c r="B1078" s="243" t="s">
        <v>136</v>
      </c>
      <c r="C1078" s="20" t="s">
        <v>120</v>
      </c>
      <c r="D1078" s="20" t="s">
        <v>126</v>
      </c>
      <c r="E1078" s="251">
        <v>0.77</v>
      </c>
    </row>
    <row r="1079" spans="2:5">
      <c r="B1079" s="243" t="s">
        <v>136</v>
      </c>
      <c r="C1079" s="20" t="s">
        <v>120</v>
      </c>
      <c r="D1079" s="20" t="s">
        <v>127</v>
      </c>
      <c r="E1079" s="251">
        <v>0.75</v>
      </c>
    </row>
    <row r="1080" spans="2:5">
      <c r="B1080" s="243" t="s">
        <v>136</v>
      </c>
      <c r="C1080" s="20" t="s">
        <v>120</v>
      </c>
      <c r="D1080" s="20" t="s">
        <v>128</v>
      </c>
      <c r="E1080" s="251">
        <v>0.74</v>
      </c>
    </row>
    <row r="1081" spans="2:5">
      <c r="B1081" s="243" t="s">
        <v>136</v>
      </c>
      <c r="C1081" s="20" t="s">
        <v>120</v>
      </c>
      <c r="D1081" s="20" t="s">
        <v>129</v>
      </c>
      <c r="E1081" s="251">
        <v>0.73</v>
      </c>
    </row>
    <row r="1082" spans="2:5">
      <c r="B1082" s="243" t="s">
        <v>136</v>
      </c>
      <c r="C1082" s="20" t="s">
        <v>120</v>
      </c>
      <c r="D1082" s="20" t="s">
        <v>130</v>
      </c>
      <c r="E1082" s="251">
        <v>0.72</v>
      </c>
    </row>
    <row r="1083" spans="2:5">
      <c r="B1083" s="243" t="s">
        <v>136</v>
      </c>
      <c r="C1083" s="20" t="s">
        <v>120</v>
      </c>
      <c r="D1083" s="20" t="s">
        <v>131</v>
      </c>
      <c r="E1083" s="251">
        <v>0.71</v>
      </c>
    </row>
    <row r="1084" spans="2:5">
      <c r="B1084" s="243" t="s">
        <v>136</v>
      </c>
      <c r="C1084" s="20" t="s">
        <v>120</v>
      </c>
      <c r="D1084" s="29" t="s">
        <v>345</v>
      </c>
      <c r="E1084" s="251">
        <v>0.71</v>
      </c>
    </row>
    <row r="1085" spans="2:5">
      <c r="B1085" s="243" t="s">
        <v>136</v>
      </c>
      <c r="C1085" s="20" t="s">
        <v>121</v>
      </c>
      <c r="D1085" s="20" t="s">
        <v>535</v>
      </c>
      <c r="E1085" s="251">
        <v>1</v>
      </c>
    </row>
    <row r="1086" spans="2:5">
      <c r="B1086" s="243" t="s">
        <v>136</v>
      </c>
      <c r="C1086" s="20" t="s">
        <v>121</v>
      </c>
      <c r="D1086" s="20" t="s">
        <v>464</v>
      </c>
      <c r="E1086" s="251">
        <v>1</v>
      </c>
    </row>
    <row r="1087" spans="2:5">
      <c r="B1087" s="243" t="s">
        <v>136</v>
      </c>
      <c r="C1087" s="20" t="s">
        <v>121</v>
      </c>
      <c r="D1087" s="20" t="s">
        <v>141</v>
      </c>
      <c r="E1087" s="251">
        <v>1</v>
      </c>
    </row>
    <row r="1088" spans="2:5">
      <c r="B1088" s="243" t="s">
        <v>136</v>
      </c>
      <c r="C1088" s="20" t="s">
        <v>121</v>
      </c>
      <c r="D1088" s="20" t="s">
        <v>142</v>
      </c>
      <c r="E1088" s="251">
        <v>1</v>
      </c>
    </row>
    <row r="1089" spans="2:5">
      <c r="B1089" s="243" t="s">
        <v>136</v>
      </c>
      <c r="C1089" s="20" t="s">
        <v>121</v>
      </c>
      <c r="D1089" s="20" t="s">
        <v>143</v>
      </c>
      <c r="E1089" s="251">
        <v>1</v>
      </c>
    </row>
    <row r="1090" spans="2:5">
      <c r="B1090" s="243" t="s">
        <v>136</v>
      </c>
      <c r="C1090" s="20" t="s">
        <v>121</v>
      </c>
      <c r="D1090" s="20" t="s">
        <v>119</v>
      </c>
      <c r="E1090" s="251">
        <v>1</v>
      </c>
    </row>
    <row r="1091" spans="2:5">
      <c r="B1091" s="243" t="s">
        <v>136</v>
      </c>
      <c r="C1091" s="20" t="s">
        <v>121</v>
      </c>
      <c r="D1091" s="20" t="s">
        <v>121</v>
      </c>
      <c r="E1091" s="251">
        <v>1</v>
      </c>
    </row>
    <row r="1092" spans="2:5">
      <c r="B1092" s="243" t="s">
        <v>136</v>
      </c>
      <c r="C1092" s="20" t="s">
        <v>121</v>
      </c>
      <c r="D1092" s="20" t="s">
        <v>122</v>
      </c>
      <c r="E1092" s="251">
        <v>0.95</v>
      </c>
    </row>
    <row r="1093" spans="2:5">
      <c r="B1093" s="243" t="s">
        <v>136</v>
      </c>
      <c r="C1093" s="20" t="s">
        <v>121</v>
      </c>
      <c r="D1093" s="20" t="s">
        <v>123</v>
      </c>
      <c r="E1093" s="251">
        <v>0.91</v>
      </c>
    </row>
    <row r="1094" spans="2:5">
      <c r="B1094" s="243" t="s">
        <v>136</v>
      </c>
      <c r="C1094" s="20" t="s">
        <v>121</v>
      </c>
      <c r="D1094" s="20" t="s">
        <v>124</v>
      </c>
      <c r="E1094" s="251">
        <v>0.85</v>
      </c>
    </row>
    <row r="1095" spans="2:5">
      <c r="B1095" s="243" t="s">
        <v>136</v>
      </c>
      <c r="C1095" s="20" t="s">
        <v>121</v>
      </c>
      <c r="D1095" s="20" t="s">
        <v>125</v>
      </c>
      <c r="E1095" s="251">
        <v>0.83</v>
      </c>
    </row>
    <row r="1096" spans="2:5">
      <c r="B1096" s="243" t="s">
        <v>136</v>
      </c>
      <c r="C1096" s="20" t="s">
        <v>121</v>
      </c>
      <c r="D1096" s="20" t="s">
        <v>126</v>
      </c>
      <c r="E1096" s="251">
        <v>0.81</v>
      </c>
    </row>
    <row r="1097" spans="2:5">
      <c r="B1097" s="243" t="s">
        <v>136</v>
      </c>
      <c r="C1097" s="20" t="s">
        <v>121</v>
      </c>
      <c r="D1097" s="20" t="s">
        <v>127</v>
      </c>
      <c r="E1097" s="251">
        <v>0.8</v>
      </c>
    </row>
    <row r="1098" spans="2:5">
      <c r="B1098" s="243" t="s">
        <v>136</v>
      </c>
      <c r="C1098" s="20" t="s">
        <v>121</v>
      </c>
      <c r="D1098" s="20" t="s">
        <v>128</v>
      </c>
      <c r="E1098" s="251">
        <v>0.78</v>
      </c>
    </row>
    <row r="1099" spans="2:5">
      <c r="B1099" s="243" t="s">
        <v>136</v>
      </c>
      <c r="C1099" s="20" t="s">
        <v>121</v>
      </c>
      <c r="D1099" s="20" t="s">
        <v>129</v>
      </c>
      <c r="E1099" s="251">
        <v>0.77</v>
      </c>
    </row>
    <row r="1100" spans="2:5">
      <c r="B1100" s="243" t="s">
        <v>136</v>
      </c>
      <c r="C1100" s="20" t="s">
        <v>121</v>
      </c>
      <c r="D1100" s="20" t="s">
        <v>130</v>
      </c>
      <c r="E1100" s="251">
        <v>0.77</v>
      </c>
    </row>
    <row r="1101" spans="2:5">
      <c r="B1101" s="243" t="s">
        <v>136</v>
      </c>
      <c r="C1101" s="20" t="s">
        <v>121</v>
      </c>
      <c r="D1101" s="20" t="s">
        <v>131</v>
      </c>
      <c r="E1101" s="251">
        <v>0.76</v>
      </c>
    </row>
    <row r="1102" spans="2:5">
      <c r="B1102" s="243" t="s">
        <v>136</v>
      </c>
      <c r="C1102" s="20" t="s">
        <v>121</v>
      </c>
      <c r="D1102" s="29" t="s">
        <v>345</v>
      </c>
      <c r="E1102" s="251">
        <v>0.75</v>
      </c>
    </row>
    <row r="1103" spans="2:5">
      <c r="B1103" s="243" t="s">
        <v>136</v>
      </c>
      <c r="C1103" s="20" t="s">
        <v>122</v>
      </c>
      <c r="D1103" s="20" t="s">
        <v>535</v>
      </c>
      <c r="E1103" s="251">
        <v>1</v>
      </c>
    </row>
    <row r="1104" spans="2:5">
      <c r="B1104" s="243" t="s">
        <v>136</v>
      </c>
      <c r="C1104" s="20" t="s">
        <v>122</v>
      </c>
      <c r="D1104" s="20" t="s">
        <v>464</v>
      </c>
      <c r="E1104" s="251">
        <v>1</v>
      </c>
    </row>
    <row r="1105" spans="2:5">
      <c r="B1105" s="243" t="s">
        <v>136</v>
      </c>
      <c r="C1105" s="20" t="s">
        <v>122</v>
      </c>
      <c r="D1105" s="20" t="s">
        <v>141</v>
      </c>
      <c r="E1105" s="251">
        <v>1</v>
      </c>
    </row>
    <row r="1106" spans="2:5">
      <c r="B1106" s="243" t="s">
        <v>136</v>
      </c>
      <c r="C1106" s="20" t="s">
        <v>122</v>
      </c>
      <c r="D1106" s="20" t="s">
        <v>142</v>
      </c>
      <c r="E1106" s="251">
        <v>1</v>
      </c>
    </row>
    <row r="1107" spans="2:5">
      <c r="B1107" s="243" t="s">
        <v>136</v>
      </c>
      <c r="C1107" s="20" t="s">
        <v>122</v>
      </c>
      <c r="D1107" s="20" t="s">
        <v>143</v>
      </c>
      <c r="E1107" s="251">
        <v>1</v>
      </c>
    </row>
    <row r="1108" spans="2:5">
      <c r="B1108" s="243" t="s">
        <v>136</v>
      </c>
      <c r="C1108" s="20" t="s">
        <v>122</v>
      </c>
      <c r="D1108" s="20" t="s">
        <v>119</v>
      </c>
      <c r="E1108" s="251">
        <v>1</v>
      </c>
    </row>
    <row r="1109" spans="2:5">
      <c r="B1109" s="243" t="s">
        <v>136</v>
      </c>
      <c r="C1109" s="20" t="s">
        <v>122</v>
      </c>
      <c r="D1109" s="20" t="s">
        <v>121</v>
      </c>
      <c r="E1109" s="251">
        <v>1</v>
      </c>
    </row>
    <row r="1110" spans="2:5">
      <c r="B1110" s="243" t="s">
        <v>136</v>
      </c>
      <c r="C1110" s="20" t="s">
        <v>122</v>
      </c>
      <c r="D1110" s="20" t="s">
        <v>122</v>
      </c>
      <c r="E1110" s="251">
        <v>1</v>
      </c>
    </row>
    <row r="1111" spans="2:5">
      <c r="B1111" s="243" t="s">
        <v>136</v>
      </c>
      <c r="C1111" s="20" t="s">
        <v>122</v>
      </c>
      <c r="D1111" s="20" t="s">
        <v>123</v>
      </c>
      <c r="E1111" s="251">
        <v>0.96</v>
      </c>
    </row>
    <row r="1112" spans="2:5">
      <c r="B1112" s="243" t="s">
        <v>136</v>
      </c>
      <c r="C1112" s="20" t="s">
        <v>122</v>
      </c>
      <c r="D1112" s="20" t="s">
        <v>124</v>
      </c>
      <c r="E1112" s="251">
        <v>0.89</v>
      </c>
    </row>
    <row r="1113" spans="2:5">
      <c r="B1113" s="243" t="s">
        <v>136</v>
      </c>
      <c r="C1113" s="20" t="s">
        <v>122</v>
      </c>
      <c r="D1113" s="20" t="s">
        <v>125</v>
      </c>
      <c r="E1113" s="251">
        <v>0.87</v>
      </c>
    </row>
    <row r="1114" spans="2:5">
      <c r="B1114" s="243" t="s">
        <v>136</v>
      </c>
      <c r="C1114" s="20" t="s">
        <v>122</v>
      </c>
      <c r="D1114" s="20" t="s">
        <v>126</v>
      </c>
      <c r="E1114" s="251">
        <v>0.86</v>
      </c>
    </row>
    <row r="1115" spans="2:5">
      <c r="B1115" s="243" t="s">
        <v>136</v>
      </c>
      <c r="C1115" s="20" t="s">
        <v>122</v>
      </c>
      <c r="D1115" s="20" t="s">
        <v>127</v>
      </c>
      <c r="E1115" s="251">
        <v>0.84</v>
      </c>
    </row>
    <row r="1116" spans="2:5">
      <c r="B1116" s="243" t="s">
        <v>136</v>
      </c>
      <c r="C1116" s="20" t="s">
        <v>122</v>
      </c>
      <c r="D1116" s="20" t="s">
        <v>128</v>
      </c>
      <c r="E1116" s="251">
        <v>0.82</v>
      </c>
    </row>
    <row r="1117" spans="2:5">
      <c r="B1117" s="243" t="s">
        <v>136</v>
      </c>
      <c r="C1117" s="20" t="s">
        <v>122</v>
      </c>
      <c r="D1117" s="20" t="s">
        <v>129</v>
      </c>
      <c r="E1117" s="251">
        <v>0.82</v>
      </c>
    </row>
    <row r="1118" spans="2:5">
      <c r="B1118" s="243" t="s">
        <v>136</v>
      </c>
      <c r="C1118" s="20" t="s">
        <v>122</v>
      </c>
      <c r="D1118" s="20" t="s">
        <v>130</v>
      </c>
      <c r="E1118" s="251">
        <v>0.81</v>
      </c>
    </row>
    <row r="1119" spans="2:5">
      <c r="B1119" s="243" t="s">
        <v>136</v>
      </c>
      <c r="C1119" s="20" t="s">
        <v>122</v>
      </c>
      <c r="D1119" s="20" t="s">
        <v>131</v>
      </c>
      <c r="E1119" s="251">
        <v>0.8</v>
      </c>
    </row>
    <row r="1120" spans="2:5">
      <c r="B1120" s="243" t="s">
        <v>136</v>
      </c>
      <c r="C1120" s="20" t="s">
        <v>122</v>
      </c>
      <c r="D1120" s="29" t="s">
        <v>345</v>
      </c>
      <c r="E1120" s="251">
        <v>0.79</v>
      </c>
    </row>
    <row r="1121" spans="2:5">
      <c r="B1121" s="243" t="s">
        <v>136</v>
      </c>
      <c r="C1121" s="20" t="s">
        <v>123</v>
      </c>
      <c r="D1121" s="20" t="s">
        <v>535</v>
      </c>
      <c r="E1121" s="251">
        <v>1</v>
      </c>
    </row>
    <row r="1122" spans="2:5">
      <c r="B1122" s="243" t="s">
        <v>136</v>
      </c>
      <c r="C1122" s="20" t="s">
        <v>123</v>
      </c>
      <c r="D1122" s="20" t="s">
        <v>464</v>
      </c>
      <c r="E1122" s="251">
        <v>1</v>
      </c>
    </row>
    <row r="1123" spans="2:5">
      <c r="B1123" s="243" t="s">
        <v>136</v>
      </c>
      <c r="C1123" s="20" t="s">
        <v>123</v>
      </c>
      <c r="D1123" s="20" t="s">
        <v>141</v>
      </c>
      <c r="E1123" s="251">
        <v>1</v>
      </c>
    </row>
    <row r="1124" spans="2:5">
      <c r="B1124" s="243" t="s">
        <v>136</v>
      </c>
      <c r="C1124" s="20" t="s">
        <v>123</v>
      </c>
      <c r="D1124" s="20" t="s">
        <v>142</v>
      </c>
      <c r="E1124" s="251">
        <v>1</v>
      </c>
    </row>
    <row r="1125" spans="2:5">
      <c r="B1125" s="243" t="s">
        <v>136</v>
      </c>
      <c r="C1125" s="20" t="s">
        <v>123</v>
      </c>
      <c r="D1125" s="20" t="s">
        <v>143</v>
      </c>
      <c r="E1125" s="251">
        <v>1</v>
      </c>
    </row>
    <row r="1126" spans="2:5">
      <c r="B1126" s="243" t="s">
        <v>136</v>
      </c>
      <c r="C1126" s="20" t="s">
        <v>123</v>
      </c>
      <c r="D1126" s="20" t="s">
        <v>119</v>
      </c>
      <c r="E1126" s="251">
        <v>1</v>
      </c>
    </row>
    <row r="1127" spans="2:5">
      <c r="B1127" s="243" t="s">
        <v>136</v>
      </c>
      <c r="C1127" s="20" t="s">
        <v>123</v>
      </c>
      <c r="D1127" s="20" t="s">
        <v>121</v>
      </c>
      <c r="E1127" s="251">
        <v>1</v>
      </c>
    </row>
    <row r="1128" spans="2:5">
      <c r="B1128" s="243" t="s">
        <v>136</v>
      </c>
      <c r="C1128" s="20" t="s">
        <v>123</v>
      </c>
      <c r="D1128" s="20" t="s">
        <v>122</v>
      </c>
      <c r="E1128" s="251">
        <v>1</v>
      </c>
    </row>
    <row r="1129" spans="2:5">
      <c r="B1129" s="243" t="s">
        <v>136</v>
      </c>
      <c r="C1129" s="20" t="s">
        <v>123</v>
      </c>
      <c r="D1129" s="20" t="s">
        <v>123</v>
      </c>
      <c r="E1129" s="251">
        <v>1</v>
      </c>
    </row>
    <row r="1130" spans="2:5">
      <c r="B1130" s="243" t="s">
        <v>136</v>
      </c>
      <c r="C1130" s="20" t="s">
        <v>123</v>
      </c>
      <c r="D1130" s="20" t="s">
        <v>124</v>
      </c>
      <c r="E1130" s="251">
        <v>0.93</v>
      </c>
    </row>
    <row r="1131" spans="2:5">
      <c r="B1131" s="243" t="s">
        <v>136</v>
      </c>
      <c r="C1131" s="20" t="s">
        <v>123</v>
      </c>
      <c r="D1131" s="20" t="s">
        <v>125</v>
      </c>
      <c r="E1131" s="251">
        <v>0.91</v>
      </c>
    </row>
    <row r="1132" spans="2:5">
      <c r="B1132" s="243" t="s">
        <v>136</v>
      </c>
      <c r="C1132" s="20" t="s">
        <v>123</v>
      </c>
      <c r="D1132" s="20" t="s">
        <v>126</v>
      </c>
      <c r="E1132" s="251">
        <v>0.89</v>
      </c>
    </row>
    <row r="1133" spans="2:5">
      <c r="B1133" s="243" t="s">
        <v>136</v>
      </c>
      <c r="C1133" s="20" t="s">
        <v>123</v>
      </c>
      <c r="D1133" s="20" t="s">
        <v>127</v>
      </c>
      <c r="E1133" s="251">
        <v>0.88</v>
      </c>
    </row>
    <row r="1134" spans="2:5">
      <c r="B1134" s="243" t="s">
        <v>136</v>
      </c>
      <c r="C1134" s="20" t="s">
        <v>123</v>
      </c>
      <c r="D1134" s="20" t="s">
        <v>128</v>
      </c>
      <c r="E1134" s="251">
        <v>0.86</v>
      </c>
    </row>
    <row r="1135" spans="2:5">
      <c r="B1135" s="243" t="s">
        <v>136</v>
      </c>
      <c r="C1135" s="20" t="s">
        <v>123</v>
      </c>
      <c r="D1135" s="20" t="s">
        <v>129</v>
      </c>
      <c r="E1135" s="251">
        <v>0.85</v>
      </c>
    </row>
    <row r="1136" spans="2:5">
      <c r="B1136" s="243" t="s">
        <v>136</v>
      </c>
      <c r="C1136" s="20" t="s">
        <v>123</v>
      </c>
      <c r="D1136" s="20" t="s">
        <v>130</v>
      </c>
      <c r="E1136" s="251">
        <v>0.84</v>
      </c>
    </row>
    <row r="1137" spans="2:5">
      <c r="B1137" s="243" t="s">
        <v>136</v>
      </c>
      <c r="C1137" s="20" t="s">
        <v>123</v>
      </c>
      <c r="D1137" s="20" t="s">
        <v>131</v>
      </c>
      <c r="E1137" s="251">
        <v>0.83</v>
      </c>
    </row>
    <row r="1138" spans="2:5">
      <c r="B1138" s="243" t="s">
        <v>136</v>
      </c>
      <c r="C1138" s="20" t="s">
        <v>123</v>
      </c>
      <c r="D1138" s="29" t="s">
        <v>345</v>
      </c>
      <c r="E1138" s="251">
        <v>0.82</v>
      </c>
    </row>
    <row r="1139" spans="2:5">
      <c r="B1139" s="243" t="s">
        <v>136</v>
      </c>
      <c r="C1139" s="20" t="s">
        <v>124</v>
      </c>
      <c r="D1139" s="20" t="s">
        <v>535</v>
      </c>
      <c r="E1139" s="251">
        <v>1</v>
      </c>
    </row>
    <row r="1140" spans="2:5">
      <c r="B1140" s="243" t="s">
        <v>136</v>
      </c>
      <c r="C1140" s="20" t="s">
        <v>124</v>
      </c>
      <c r="D1140" s="20" t="s">
        <v>464</v>
      </c>
      <c r="E1140" s="252">
        <v>1</v>
      </c>
    </row>
    <row r="1141" spans="2:5">
      <c r="B1141" s="243" t="s">
        <v>136</v>
      </c>
      <c r="C1141" s="20" t="s">
        <v>124</v>
      </c>
      <c r="D1141" s="20" t="s">
        <v>141</v>
      </c>
      <c r="E1141" s="252">
        <v>1</v>
      </c>
    </row>
    <row r="1142" spans="2:5">
      <c r="B1142" s="243" t="s">
        <v>136</v>
      </c>
      <c r="C1142" s="20" t="s">
        <v>124</v>
      </c>
      <c r="D1142" s="20" t="s">
        <v>142</v>
      </c>
      <c r="E1142" s="252">
        <v>1</v>
      </c>
    </row>
    <row r="1143" spans="2:5">
      <c r="B1143" s="243" t="s">
        <v>136</v>
      </c>
      <c r="C1143" s="20" t="s">
        <v>124</v>
      </c>
      <c r="D1143" s="20" t="s">
        <v>143</v>
      </c>
      <c r="E1143" s="252">
        <v>1</v>
      </c>
    </row>
    <row r="1144" spans="2:5">
      <c r="B1144" s="243" t="s">
        <v>136</v>
      </c>
      <c r="C1144" s="20" t="s">
        <v>124</v>
      </c>
      <c r="D1144" s="20" t="s">
        <v>119</v>
      </c>
      <c r="E1144" s="252">
        <v>1</v>
      </c>
    </row>
    <row r="1145" spans="2:5">
      <c r="B1145" s="243" t="s">
        <v>136</v>
      </c>
      <c r="C1145" s="20" t="s">
        <v>124</v>
      </c>
      <c r="D1145" s="20" t="s">
        <v>121</v>
      </c>
      <c r="E1145" s="252">
        <v>1</v>
      </c>
    </row>
    <row r="1146" spans="2:5">
      <c r="B1146" s="243" t="s">
        <v>136</v>
      </c>
      <c r="C1146" s="20" t="s">
        <v>124</v>
      </c>
      <c r="D1146" s="20" t="s">
        <v>122</v>
      </c>
      <c r="E1146" s="252">
        <v>1</v>
      </c>
    </row>
    <row r="1147" spans="2:5">
      <c r="B1147" s="243" t="s">
        <v>136</v>
      </c>
      <c r="C1147" s="20" t="s">
        <v>124</v>
      </c>
      <c r="D1147" s="20" t="s">
        <v>123</v>
      </c>
      <c r="E1147" s="252">
        <v>1</v>
      </c>
    </row>
    <row r="1148" spans="2:5">
      <c r="B1148" s="243" t="s">
        <v>136</v>
      </c>
      <c r="C1148" s="20" t="s">
        <v>124</v>
      </c>
      <c r="D1148" s="20" t="s">
        <v>124</v>
      </c>
      <c r="E1148" s="252">
        <v>1</v>
      </c>
    </row>
    <row r="1149" spans="2:5">
      <c r="B1149" s="243" t="s">
        <v>136</v>
      </c>
      <c r="C1149" s="20" t="s">
        <v>124</v>
      </c>
      <c r="D1149" s="20" t="s">
        <v>125</v>
      </c>
      <c r="E1149" s="251">
        <v>0.98</v>
      </c>
    </row>
    <row r="1150" spans="2:5">
      <c r="B1150" s="243" t="s">
        <v>136</v>
      </c>
      <c r="C1150" s="20" t="s">
        <v>124</v>
      </c>
      <c r="D1150" s="20" t="s">
        <v>126</v>
      </c>
      <c r="E1150" s="251">
        <v>0.96</v>
      </c>
    </row>
    <row r="1151" spans="2:5">
      <c r="B1151" s="243" t="s">
        <v>136</v>
      </c>
      <c r="C1151" s="20" t="s">
        <v>124</v>
      </c>
      <c r="D1151" s="20" t="s">
        <v>127</v>
      </c>
      <c r="E1151" s="251">
        <v>0.94</v>
      </c>
    </row>
    <row r="1152" spans="2:5">
      <c r="B1152" s="243" t="s">
        <v>136</v>
      </c>
      <c r="C1152" s="20" t="s">
        <v>124</v>
      </c>
      <c r="D1152" s="20" t="s">
        <v>128</v>
      </c>
      <c r="E1152" s="251">
        <v>0.92</v>
      </c>
    </row>
    <row r="1153" spans="2:5">
      <c r="B1153" s="243" t="s">
        <v>136</v>
      </c>
      <c r="C1153" s="20" t="s">
        <v>124</v>
      </c>
      <c r="D1153" s="20" t="s">
        <v>129</v>
      </c>
      <c r="E1153" s="251">
        <v>0.91</v>
      </c>
    </row>
    <row r="1154" spans="2:5">
      <c r="B1154" s="243" t="s">
        <v>136</v>
      </c>
      <c r="C1154" s="20" t="s">
        <v>124</v>
      </c>
      <c r="D1154" s="20" t="s">
        <v>130</v>
      </c>
      <c r="E1154" s="251">
        <v>0.9</v>
      </c>
    </row>
    <row r="1155" spans="2:5">
      <c r="B1155" s="243" t="s">
        <v>136</v>
      </c>
      <c r="C1155" s="20" t="s">
        <v>124</v>
      </c>
      <c r="D1155" s="20" t="s">
        <v>131</v>
      </c>
      <c r="E1155" s="251">
        <v>0.89</v>
      </c>
    </row>
    <row r="1156" spans="2:5">
      <c r="B1156" s="243" t="s">
        <v>136</v>
      </c>
      <c r="C1156" s="20" t="s">
        <v>124</v>
      </c>
      <c r="D1156" s="29" t="s">
        <v>345</v>
      </c>
      <c r="E1156" s="251">
        <v>0.89</v>
      </c>
    </row>
    <row r="1157" spans="2:5">
      <c r="B1157" s="243" t="s">
        <v>136</v>
      </c>
      <c r="C1157" s="20" t="s">
        <v>125</v>
      </c>
      <c r="D1157" s="20" t="s">
        <v>535</v>
      </c>
      <c r="E1157" s="251">
        <v>1</v>
      </c>
    </row>
    <row r="1158" spans="2:5">
      <c r="B1158" s="243" t="s">
        <v>136</v>
      </c>
      <c r="C1158" s="20" t="s">
        <v>125</v>
      </c>
      <c r="D1158" s="20" t="s">
        <v>464</v>
      </c>
      <c r="E1158" s="252">
        <v>1</v>
      </c>
    </row>
    <row r="1159" spans="2:5">
      <c r="B1159" s="243" t="s">
        <v>136</v>
      </c>
      <c r="C1159" s="20" t="s">
        <v>125</v>
      </c>
      <c r="D1159" s="20" t="s">
        <v>141</v>
      </c>
      <c r="E1159" s="252">
        <v>1</v>
      </c>
    </row>
    <row r="1160" spans="2:5">
      <c r="B1160" s="243" t="s">
        <v>136</v>
      </c>
      <c r="C1160" s="20" t="s">
        <v>125</v>
      </c>
      <c r="D1160" s="20" t="s">
        <v>142</v>
      </c>
      <c r="E1160" s="252">
        <v>1</v>
      </c>
    </row>
    <row r="1161" spans="2:5">
      <c r="B1161" s="243" t="s">
        <v>136</v>
      </c>
      <c r="C1161" s="20" t="s">
        <v>125</v>
      </c>
      <c r="D1161" s="20" t="s">
        <v>143</v>
      </c>
      <c r="E1161" s="252">
        <v>1</v>
      </c>
    </row>
    <row r="1162" spans="2:5">
      <c r="B1162" s="243" t="s">
        <v>136</v>
      </c>
      <c r="C1162" s="20" t="s">
        <v>125</v>
      </c>
      <c r="D1162" s="20" t="s">
        <v>119</v>
      </c>
      <c r="E1162" s="252">
        <v>1</v>
      </c>
    </row>
    <row r="1163" spans="2:5">
      <c r="B1163" s="243" t="s">
        <v>136</v>
      </c>
      <c r="C1163" s="20" t="s">
        <v>125</v>
      </c>
      <c r="D1163" s="20" t="s">
        <v>121</v>
      </c>
      <c r="E1163" s="252">
        <v>1</v>
      </c>
    </row>
    <row r="1164" spans="2:5">
      <c r="B1164" s="243" t="s">
        <v>136</v>
      </c>
      <c r="C1164" s="20" t="s">
        <v>125</v>
      </c>
      <c r="D1164" s="20" t="s">
        <v>122</v>
      </c>
      <c r="E1164" s="252">
        <v>1</v>
      </c>
    </row>
    <row r="1165" spans="2:5">
      <c r="B1165" s="243" t="s">
        <v>136</v>
      </c>
      <c r="C1165" s="20" t="s">
        <v>125</v>
      </c>
      <c r="D1165" s="20" t="s">
        <v>123</v>
      </c>
      <c r="E1165" s="252">
        <v>1</v>
      </c>
    </row>
    <row r="1166" spans="2:5">
      <c r="B1166" s="243" t="s">
        <v>136</v>
      </c>
      <c r="C1166" s="20" t="s">
        <v>125</v>
      </c>
      <c r="D1166" s="20" t="s">
        <v>124</v>
      </c>
      <c r="E1166" s="252">
        <v>1</v>
      </c>
    </row>
    <row r="1167" spans="2:5">
      <c r="B1167" s="243" t="s">
        <v>136</v>
      </c>
      <c r="C1167" s="20" t="s">
        <v>125</v>
      </c>
      <c r="D1167" s="20" t="s">
        <v>125</v>
      </c>
      <c r="E1167" s="252">
        <v>1</v>
      </c>
    </row>
    <row r="1168" spans="2:5">
      <c r="B1168" s="243" t="s">
        <v>136</v>
      </c>
      <c r="C1168" s="20" t="s">
        <v>125</v>
      </c>
      <c r="D1168" s="20" t="s">
        <v>126</v>
      </c>
      <c r="E1168" s="251">
        <v>0.98</v>
      </c>
    </row>
    <row r="1169" spans="2:5">
      <c r="B1169" s="243" t="s">
        <v>136</v>
      </c>
      <c r="C1169" s="20" t="s">
        <v>125</v>
      </c>
      <c r="D1169" s="20" t="s">
        <v>127</v>
      </c>
      <c r="E1169" s="251">
        <v>0.96</v>
      </c>
    </row>
    <row r="1170" spans="2:5">
      <c r="B1170" s="243" t="s">
        <v>136</v>
      </c>
      <c r="C1170" s="20" t="s">
        <v>125</v>
      </c>
      <c r="D1170" s="20" t="s">
        <v>128</v>
      </c>
      <c r="E1170" s="251">
        <v>0.94</v>
      </c>
    </row>
    <row r="1171" spans="2:5">
      <c r="B1171" s="243" t="s">
        <v>136</v>
      </c>
      <c r="C1171" s="20" t="s">
        <v>125</v>
      </c>
      <c r="D1171" s="20" t="s">
        <v>129</v>
      </c>
      <c r="E1171" s="251">
        <v>0.93</v>
      </c>
    </row>
    <row r="1172" spans="2:5">
      <c r="B1172" s="243" t="s">
        <v>136</v>
      </c>
      <c r="C1172" s="20" t="s">
        <v>125</v>
      </c>
      <c r="D1172" s="20" t="s">
        <v>130</v>
      </c>
      <c r="E1172" s="251">
        <v>0.92</v>
      </c>
    </row>
    <row r="1173" spans="2:5">
      <c r="B1173" s="243" t="s">
        <v>136</v>
      </c>
      <c r="C1173" s="20" t="s">
        <v>125</v>
      </c>
      <c r="D1173" s="20" t="s">
        <v>131</v>
      </c>
      <c r="E1173" s="251">
        <v>0.91</v>
      </c>
    </row>
    <row r="1174" spans="2:5">
      <c r="B1174" s="243" t="s">
        <v>136</v>
      </c>
      <c r="C1174" s="20" t="s">
        <v>125</v>
      </c>
      <c r="D1174" s="29" t="s">
        <v>345</v>
      </c>
      <c r="E1174" s="251">
        <v>0.9</v>
      </c>
    </row>
    <row r="1175" spans="2:5">
      <c r="B1175" s="243" t="s">
        <v>136</v>
      </c>
      <c r="C1175" s="20" t="s">
        <v>126</v>
      </c>
      <c r="D1175" s="20" t="s">
        <v>535</v>
      </c>
      <c r="E1175" s="251">
        <v>1</v>
      </c>
    </row>
    <row r="1176" spans="2:5">
      <c r="B1176" s="243" t="s">
        <v>136</v>
      </c>
      <c r="C1176" s="20" t="s">
        <v>126</v>
      </c>
      <c r="D1176" s="20" t="s">
        <v>464</v>
      </c>
      <c r="E1176" s="252">
        <v>1</v>
      </c>
    </row>
    <row r="1177" spans="2:5">
      <c r="B1177" s="243" t="s">
        <v>136</v>
      </c>
      <c r="C1177" s="20" t="s">
        <v>126</v>
      </c>
      <c r="D1177" s="20" t="s">
        <v>141</v>
      </c>
      <c r="E1177" s="252">
        <v>1</v>
      </c>
    </row>
    <row r="1178" spans="2:5">
      <c r="B1178" s="243" t="s">
        <v>136</v>
      </c>
      <c r="C1178" s="20" t="s">
        <v>126</v>
      </c>
      <c r="D1178" s="20" t="s">
        <v>142</v>
      </c>
      <c r="E1178" s="252">
        <v>1</v>
      </c>
    </row>
    <row r="1179" spans="2:5">
      <c r="B1179" s="243" t="s">
        <v>136</v>
      </c>
      <c r="C1179" s="20" t="s">
        <v>126</v>
      </c>
      <c r="D1179" s="20" t="s">
        <v>143</v>
      </c>
      <c r="E1179" s="252">
        <v>1</v>
      </c>
    </row>
    <row r="1180" spans="2:5">
      <c r="B1180" s="243" t="s">
        <v>136</v>
      </c>
      <c r="C1180" s="20" t="s">
        <v>126</v>
      </c>
      <c r="D1180" s="20" t="s">
        <v>119</v>
      </c>
      <c r="E1180" s="252">
        <v>1</v>
      </c>
    </row>
    <row r="1181" spans="2:5">
      <c r="B1181" s="243" t="s">
        <v>136</v>
      </c>
      <c r="C1181" s="20" t="s">
        <v>126</v>
      </c>
      <c r="D1181" s="20" t="s">
        <v>121</v>
      </c>
      <c r="E1181" s="252">
        <v>1</v>
      </c>
    </row>
    <row r="1182" spans="2:5">
      <c r="B1182" s="243" t="s">
        <v>136</v>
      </c>
      <c r="C1182" s="20" t="s">
        <v>126</v>
      </c>
      <c r="D1182" s="20" t="s">
        <v>122</v>
      </c>
      <c r="E1182" s="252">
        <v>1</v>
      </c>
    </row>
    <row r="1183" spans="2:5">
      <c r="B1183" s="243" t="s">
        <v>136</v>
      </c>
      <c r="C1183" s="20" t="s">
        <v>126</v>
      </c>
      <c r="D1183" s="20" t="s">
        <v>123</v>
      </c>
      <c r="E1183" s="252">
        <v>1</v>
      </c>
    </row>
    <row r="1184" spans="2:5">
      <c r="B1184" s="243" t="s">
        <v>136</v>
      </c>
      <c r="C1184" s="20" t="s">
        <v>126</v>
      </c>
      <c r="D1184" s="20" t="s">
        <v>124</v>
      </c>
      <c r="E1184" s="252">
        <v>1</v>
      </c>
    </row>
    <row r="1185" spans="2:5">
      <c r="B1185" s="243" t="s">
        <v>136</v>
      </c>
      <c r="C1185" s="20" t="s">
        <v>126</v>
      </c>
      <c r="D1185" s="20" t="s">
        <v>125</v>
      </c>
      <c r="E1185" s="252">
        <v>1</v>
      </c>
    </row>
    <row r="1186" spans="2:5">
      <c r="B1186" s="243" t="s">
        <v>136</v>
      </c>
      <c r="C1186" s="20" t="s">
        <v>126</v>
      </c>
      <c r="D1186" s="20" t="s">
        <v>126</v>
      </c>
      <c r="E1186" s="252">
        <v>1</v>
      </c>
    </row>
    <row r="1187" spans="2:5">
      <c r="B1187" s="243" t="s">
        <v>136</v>
      </c>
      <c r="C1187" s="20" t="s">
        <v>126</v>
      </c>
      <c r="D1187" s="20" t="s">
        <v>127</v>
      </c>
      <c r="E1187" s="251">
        <v>0.98</v>
      </c>
    </row>
    <row r="1188" spans="2:5">
      <c r="B1188" s="243" t="s">
        <v>136</v>
      </c>
      <c r="C1188" s="20" t="s">
        <v>126</v>
      </c>
      <c r="D1188" s="20" t="s">
        <v>128</v>
      </c>
      <c r="E1188" s="251">
        <v>0.96</v>
      </c>
    </row>
    <row r="1189" spans="2:5">
      <c r="B1189" s="243" t="s">
        <v>136</v>
      </c>
      <c r="C1189" s="20" t="s">
        <v>126</v>
      </c>
      <c r="D1189" s="20" t="s">
        <v>129</v>
      </c>
      <c r="E1189" s="251">
        <v>0.95</v>
      </c>
    </row>
    <row r="1190" spans="2:5">
      <c r="B1190" s="243" t="s">
        <v>136</v>
      </c>
      <c r="C1190" s="20" t="s">
        <v>126</v>
      </c>
      <c r="D1190" s="20" t="s">
        <v>130</v>
      </c>
      <c r="E1190" s="251">
        <v>0.94</v>
      </c>
    </row>
    <row r="1191" spans="2:5">
      <c r="B1191" s="243" t="s">
        <v>136</v>
      </c>
      <c r="C1191" s="20" t="s">
        <v>126</v>
      </c>
      <c r="D1191" s="20" t="s">
        <v>131</v>
      </c>
      <c r="E1191" s="251">
        <v>0.93</v>
      </c>
    </row>
    <row r="1192" spans="2:5">
      <c r="B1192" s="243" t="s">
        <v>136</v>
      </c>
      <c r="C1192" s="20" t="s">
        <v>126</v>
      </c>
      <c r="D1192" s="29" t="s">
        <v>345</v>
      </c>
      <c r="E1192" s="251">
        <v>0.92</v>
      </c>
    </row>
    <row r="1193" spans="2:5">
      <c r="B1193" s="243" t="s">
        <v>136</v>
      </c>
      <c r="C1193" s="20" t="s">
        <v>127</v>
      </c>
      <c r="D1193" s="20" t="s">
        <v>535</v>
      </c>
      <c r="E1193" s="251">
        <v>1</v>
      </c>
    </row>
    <row r="1194" spans="2:5">
      <c r="B1194" s="243" t="s">
        <v>136</v>
      </c>
      <c r="C1194" s="20" t="s">
        <v>127</v>
      </c>
      <c r="D1194" s="20" t="s">
        <v>464</v>
      </c>
      <c r="E1194" s="252">
        <v>1</v>
      </c>
    </row>
    <row r="1195" spans="2:5">
      <c r="B1195" s="243" t="s">
        <v>136</v>
      </c>
      <c r="C1195" s="20" t="s">
        <v>127</v>
      </c>
      <c r="D1195" s="20" t="s">
        <v>141</v>
      </c>
      <c r="E1195" s="252">
        <v>1</v>
      </c>
    </row>
    <row r="1196" spans="2:5">
      <c r="B1196" s="243" t="s">
        <v>136</v>
      </c>
      <c r="C1196" s="20" t="s">
        <v>127</v>
      </c>
      <c r="D1196" s="20" t="s">
        <v>142</v>
      </c>
      <c r="E1196" s="252">
        <v>1</v>
      </c>
    </row>
    <row r="1197" spans="2:5">
      <c r="B1197" s="243" t="s">
        <v>136</v>
      </c>
      <c r="C1197" s="20" t="s">
        <v>127</v>
      </c>
      <c r="D1197" s="20" t="s">
        <v>143</v>
      </c>
      <c r="E1197" s="252">
        <v>1</v>
      </c>
    </row>
    <row r="1198" spans="2:5">
      <c r="B1198" s="243" t="s">
        <v>136</v>
      </c>
      <c r="C1198" s="20" t="s">
        <v>127</v>
      </c>
      <c r="D1198" s="20" t="s">
        <v>119</v>
      </c>
      <c r="E1198" s="252">
        <v>1</v>
      </c>
    </row>
    <row r="1199" spans="2:5">
      <c r="B1199" s="243" t="s">
        <v>136</v>
      </c>
      <c r="C1199" s="20" t="s">
        <v>127</v>
      </c>
      <c r="D1199" s="20" t="s">
        <v>121</v>
      </c>
      <c r="E1199" s="252">
        <v>1</v>
      </c>
    </row>
    <row r="1200" spans="2:5">
      <c r="B1200" s="243" t="s">
        <v>136</v>
      </c>
      <c r="C1200" s="20" t="s">
        <v>127</v>
      </c>
      <c r="D1200" s="20" t="s">
        <v>122</v>
      </c>
      <c r="E1200" s="252">
        <v>1</v>
      </c>
    </row>
    <row r="1201" spans="2:5">
      <c r="B1201" s="243" t="s">
        <v>136</v>
      </c>
      <c r="C1201" s="20" t="s">
        <v>127</v>
      </c>
      <c r="D1201" s="20" t="s">
        <v>123</v>
      </c>
      <c r="E1201" s="252">
        <v>1</v>
      </c>
    </row>
    <row r="1202" spans="2:5">
      <c r="B1202" s="243" t="s">
        <v>136</v>
      </c>
      <c r="C1202" s="20" t="s">
        <v>127</v>
      </c>
      <c r="D1202" s="20" t="s">
        <v>124</v>
      </c>
      <c r="E1202" s="252">
        <v>1</v>
      </c>
    </row>
    <row r="1203" spans="2:5">
      <c r="B1203" s="243" t="s">
        <v>136</v>
      </c>
      <c r="C1203" s="20" t="s">
        <v>127</v>
      </c>
      <c r="D1203" s="20" t="s">
        <v>125</v>
      </c>
      <c r="E1203" s="252">
        <v>1</v>
      </c>
    </row>
    <row r="1204" spans="2:5">
      <c r="B1204" s="243" t="s">
        <v>136</v>
      </c>
      <c r="C1204" s="20" t="s">
        <v>127</v>
      </c>
      <c r="D1204" s="20" t="s">
        <v>126</v>
      </c>
      <c r="E1204" s="252">
        <v>1</v>
      </c>
    </row>
    <row r="1205" spans="2:5">
      <c r="B1205" s="243" t="s">
        <v>136</v>
      </c>
      <c r="C1205" s="20" t="s">
        <v>127</v>
      </c>
      <c r="D1205" s="20" t="s">
        <v>127</v>
      </c>
      <c r="E1205" s="252">
        <v>1</v>
      </c>
    </row>
    <row r="1206" spans="2:5">
      <c r="B1206" s="243" t="s">
        <v>136</v>
      </c>
      <c r="C1206" s="20" t="s">
        <v>127</v>
      </c>
      <c r="D1206" s="20" t="s">
        <v>128</v>
      </c>
      <c r="E1206" s="251">
        <v>0.98</v>
      </c>
    </row>
    <row r="1207" spans="2:5">
      <c r="B1207" s="243" t="s">
        <v>136</v>
      </c>
      <c r="C1207" s="20" t="s">
        <v>127</v>
      </c>
      <c r="D1207" s="20" t="s">
        <v>129</v>
      </c>
      <c r="E1207" s="251">
        <v>0.97</v>
      </c>
    </row>
    <row r="1208" spans="2:5">
      <c r="B1208" s="243" t="s">
        <v>136</v>
      </c>
      <c r="C1208" s="20" t="s">
        <v>127</v>
      </c>
      <c r="D1208" s="20" t="s">
        <v>130</v>
      </c>
      <c r="E1208" s="251">
        <v>0.96</v>
      </c>
    </row>
    <row r="1209" spans="2:5">
      <c r="B1209" s="243" t="s">
        <v>136</v>
      </c>
      <c r="C1209" s="20" t="s">
        <v>127</v>
      </c>
      <c r="D1209" s="20" t="s">
        <v>131</v>
      </c>
      <c r="E1209" s="251">
        <v>0.95</v>
      </c>
    </row>
    <row r="1210" spans="2:5">
      <c r="B1210" s="243" t="s">
        <v>136</v>
      </c>
      <c r="C1210" s="20" t="s">
        <v>127</v>
      </c>
      <c r="D1210" s="29" t="s">
        <v>345</v>
      </c>
      <c r="E1210" s="251">
        <v>0.94</v>
      </c>
    </row>
    <row r="1211" spans="2:5">
      <c r="B1211" s="243" t="s">
        <v>136</v>
      </c>
      <c r="C1211" s="20" t="s">
        <v>128</v>
      </c>
      <c r="D1211" s="20" t="s">
        <v>535</v>
      </c>
      <c r="E1211" s="251">
        <v>1</v>
      </c>
    </row>
    <row r="1212" spans="2:5">
      <c r="B1212" s="243" t="s">
        <v>136</v>
      </c>
      <c r="C1212" s="20" t="s">
        <v>128</v>
      </c>
      <c r="D1212" s="20" t="s">
        <v>464</v>
      </c>
      <c r="E1212" s="252">
        <v>1</v>
      </c>
    </row>
    <row r="1213" spans="2:5">
      <c r="B1213" s="243" t="s">
        <v>136</v>
      </c>
      <c r="C1213" s="20" t="s">
        <v>128</v>
      </c>
      <c r="D1213" s="20" t="s">
        <v>141</v>
      </c>
      <c r="E1213" s="252">
        <v>1</v>
      </c>
    </row>
    <row r="1214" spans="2:5">
      <c r="B1214" s="243" t="s">
        <v>136</v>
      </c>
      <c r="C1214" s="20" t="s">
        <v>128</v>
      </c>
      <c r="D1214" s="20" t="s">
        <v>142</v>
      </c>
      <c r="E1214" s="252">
        <v>1</v>
      </c>
    </row>
    <row r="1215" spans="2:5">
      <c r="B1215" s="243" t="s">
        <v>136</v>
      </c>
      <c r="C1215" s="20" t="s">
        <v>128</v>
      </c>
      <c r="D1215" s="20" t="s">
        <v>143</v>
      </c>
      <c r="E1215" s="252">
        <v>1</v>
      </c>
    </row>
    <row r="1216" spans="2:5">
      <c r="B1216" s="243" t="s">
        <v>136</v>
      </c>
      <c r="C1216" s="20" t="s">
        <v>128</v>
      </c>
      <c r="D1216" s="20" t="s">
        <v>119</v>
      </c>
      <c r="E1216" s="252">
        <v>1</v>
      </c>
    </row>
    <row r="1217" spans="2:5">
      <c r="B1217" s="243" t="s">
        <v>136</v>
      </c>
      <c r="C1217" s="20" t="s">
        <v>128</v>
      </c>
      <c r="D1217" s="20" t="s">
        <v>121</v>
      </c>
      <c r="E1217" s="252">
        <v>1</v>
      </c>
    </row>
    <row r="1218" spans="2:5">
      <c r="B1218" s="243" t="s">
        <v>136</v>
      </c>
      <c r="C1218" s="20" t="s">
        <v>128</v>
      </c>
      <c r="D1218" s="20" t="s">
        <v>122</v>
      </c>
      <c r="E1218" s="252">
        <v>1</v>
      </c>
    </row>
    <row r="1219" spans="2:5">
      <c r="B1219" s="243" t="s">
        <v>136</v>
      </c>
      <c r="C1219" s="20" t="s">
        <v>128</v>
      </c>
      <c r="D1219" s="20" t="s">
        <v>123</v>
      </c>
      <c r="E1219" s="252">
        <v>1</v>
      </c>
    </row>
    <row r="1220" spans="2:5">
      <c r="B1220" s="243" t="s">
        <v>136</v>
      </c>
      <c r="C1220" s="20" t="s">
        <v>128</v>
      </c>
      <c r="D1220" s="20" t="s">
        <v>124</v>
      </c>
      <c r="E1220" s="252">
        <v>1</v>
      </c>
    </row>
    <row r="1221" spans="2:5">
      <c r="B1221" s="243" t="s">
        <v>136</v>
      </c>
      <c r="C1221" s="20" t="s">
        <v>128</v>
      </c>
      <c r="D1221" s="20" t="s">
        <v>125</v>
      </c>
      <c r="E1221" s="252">
        <v>1</v>
      </c>
    </row>
    <row r="1222" spans="2:5">
      <c r="B1222" s="243" t="s">
        <v>136</v>
      </c>
      <c r="C1222" s="20" t="s">
        <v>128</v>
      </c>
      <c r="D1222" s="20" t="s">
        <v>126</v>
      </c>
      <c r="E1222" s="252">
        <v>1</v>
      </c>
    </row>
    <row r="1223" spans="2:5">
      <c r="B1223" s="243" t="s">
        <v>136</v>
      </c>
      <c r="C1223" s="20" t="s">
        <v>128</v>
      </c>
      <c r="D1223" s="20" t="s">
        <v>127</v>
      </c>
      <c r="E1223" s="252">
        <v>1</v>
      </c>
    </row>
    <row r="1224" spans="2:5">
      <c r="B1224" s="243" t="s">
        <v>136</v>
      </c>
      <c r="C1224" s="20" t="s">
        <v>128</v>
      </c>
      <c r="D1224" s="20" t="s">
        <v>128</v>
      </c>
      <c r="E1224" s="252">
        <v>1</v>
      </c>
    </row>
    <row r="1225" spans="2:5">
      <c r="B1225" s="243" t="s">
        <v>136</v>
      </c>
      <c r="C1225" s="20" t="s">
        <v>128</v>
      </c>
      <c r="D1225" s="20" t="s">
        <v>129</v>
      </c>
      <c r="E1225" s="251">
        <v>0.99</v>
      </c>
    </row>
    <row r="1226" spans="2:5">
      <c r="B1226" s="243" t="s">
        <v>136</v>
      </c>
      <c r="C1226" s="20" t="s">
        <v>128</v>
      </c>
      <c r="D1226" s="20" t="s">
        <v>130</v>
      </c>
      <c r="E1226" s="251">
        <v>0.98</v>
      </c>
    </row>
    <row r="1227" spans="2:5">
      <c r="B1227" s="243" t="s">
        <v>136</v>
      </c>
      <c r="C1227" s="20" t="s">
        <v>128</v>
      </c>
      <c r="D1227" s="20" t="s">
        <v>131</v>
      </c>
      <c r="E1227" s="251">
        <v>0.97</v>
      </c>
    </row>
    <row r="1228" spans="2:5">
      <c r="B1228" s="243" t="s">
        <v>136</v>
      </c>
      <c r="C1228" s="20" t="s">
        <v>128</v>
      </c>
      <c r="D1228" s="29" t="s">
        <v>345</v>
      </c>
      <c r="E1228" s="251">
        <v>0.96</v>
      </c>
    </row>
    <row r="1229" spans="2:5">
      <c r="B1229" s="243" t="s">
        <v>136</v>
      </c>
      <c r="C1229" s="20" t="s">
        <v>129</v>
      </c>
      <c r="D1229" s="20" t="s">
        <v>535</v>
      </c>
      <c r="E1229" s="251">
        <v>1</v>
      </c>
    </row>
    <row r="1230" spans="2:5">
      <c r="B1230" s="243" t="s">
        <v>136</v>
      </c>
      <c r="C1230" s="20" t="s">
        <v>129</v>
      </c>
      <c r="D1230" s="20" t="s">
        <v>464</v>
      </c>
      <c r="E1230" s="252">
        <v>1</v>
      </c>
    </row>
    <row r="1231" spans="2:5">
      <c r="B1231" s="243" t="s">
        <v>136</v>
      </c>
      <c r="C1231" s="20" t="s">
        <v>129</v>
      </c>
      <c r="D1231" s="20" t="s">
        <v>141</v>
      </c>
      <c r="E1231" s="252">
        <v>1</v>
      </c>
    </row>
    <row r="1232" spans="2:5">
      <c r="B1232" s="243" t="s">
        <v>136</v>
      </c>
      <c r="C1232" s="20" t="s">
        <v>129</v>
      </c>
      <c r="D1232" s="20" t="s">
        <v>142</v>
      </c>
      <c r="E1232" s="252">
        <v>1</v>
      </c>
    </row>
    <row r="1233" spans="2:5">
      <c r="B1233" s="243" t="s">
        <v>136</v>
      </c>
      <c r="C1233" s="20" t="s">
        <v>129</v>
      </c>
      <c r="D1233" s="20" t="s">
        <v>143</v>
      </c>
      <c r="E1233" s="252">
        <v>1</v>
      </c>
    </row>
    <row r="1234" spans="2:5">
      <c r="B1234" s="243" t="s">
        <v>136</v>
      </c>
      <c r="C1234" s="20" t="s">
        <v>129</v>
      </c>
      <c r="D1234" s="20" t="s">
        <v>119</v>
      </c>
      <c r="E1234" s="252">
        <v>1</v>
      </c>
    </row>
    <row r="1235" spans="2:5">
      <c r="B1235" s="243" t="s">
        <v>136</v>
      </c>
      <c r="C1235" s="20" t="s">
        <v>129</v>
      </c>
      <c r="D1235" s="20" t="s">
        <v>121</v>
      </c>
      <c r="E1235" s="252">
        <v>1</v>
      </c>
    </row>
    <row r="1236" spans="2:5">
      <c r="B1236" s="243" t="s">
        <v>136</v>
      </c>
      <c r="C1236" s="20" t="s">
        <v>129</v>
      </c>
      <c r="D1236" s="20" t="s">
        <v>122</v>
      </c>
      <c r="E1236" s="252">
        <v>1</v>
      </c>
    </row>
    <row r="1237" spans="2:5">
      <c r="B1237" s="243" t="s">
        <v>136</v>
      </c>
      <c r="C1237" s="20" t="s">
        <v>129</v>
      </c>
      <c r="D1237" s="20" t="s">
        <v>123</v>
      </c>
      <c r="E1237" s="252">
        <v>1</v>
      </c>
    </row>
    <row r="1238" spans="2:5">
      <c r="B1238" s="243" t="s">
        <v>136</v>
      </c>
      <c r="C1238" s="20" t="s">
        <v>129</v>
      </c>
      <c r="D1238" s="20" t="s">
        <v>124</v>
      </c>
      <c r="E1238" s="252">
        <v>1</v>
      </c>
    </row>
    <row r="1239" spans="2:5">
      <c r="B1239" s="243" t="s">
        <v>136</v>
      </c>
      <c r="C1239" s="20" t="s">
        <v>129</v>
      </c>
      <c r="D1239" s="20" t="s">
        <v>125</v>
      </c>
      <c r="E1239" s="252">
        <v>1</v>
      </c>
    </row>
    <row r="1240" spans="2:5">
      <c r="B1240" s="243" t="s">
        <v>136</v>
      </c>
      <c r="C1240" s="20" t="s">
        <v>129</v>
      </c>
      <c r="D1240" s="20" t="s">
        <v>126</v>
      </c>
      <c r="E1240" s="252">
        <v>1</v>
      </c>
    </row>
    <row r="1241" spans="2:5">
      <c r="B1241" s="243" t="s">
        <v>136</v>
      </c>
      <c r="C1241" s="20" t="s">
        <v>129</v>
      </c>
      <c r="D1241" s="20" t="s">
        <v>127</v>
      </c>
      <c r="E1241" s="252">
        <v>1</v>
      </c>
    </row>
    <row r="1242" spans="2:5">
      <c r="B1242" s="243" t="s">
        <v>136</v>
      </c>
      <c r="C1242" s="20" t="s">
        <v>129</v>
      </c>
      <c r="D1242" s="20" t="s">
        <v>128</v>
      </c>
      <c r="E1242" s="252">
        <v>1</v>
      </c>
    </row>
    <row r="1243" spans="2:5">
      <c r="B1243" s="243" t="s">
        <v>136</v>
      </c>
      <c r="C1243" s="20" t="s">
        <v>129</v>
      </c>
      <c r="D1243" s="20" t="s">
        <v>129</v>
      </c>
      <c r="E1243" s="252">
        <v>1</v>
      </c>
    </row>
    <row r="1244" spans="2:5">
      <c r="B1244" s="243" t="s">
        <v>136</v>
      </c>
      <c r="C1244" s="20" t="s">
        <v>129</v>
      </c>
      <c r="D1244" s="20" t="s">
        <v>130</v>
      </c>
      <c r="E1244" s="251">
        <v>0.99</v>
      </c>
    </row>
    <row r="1245" spans="2:5">
      <c r="B1245" s="243" t="s">
        <v>136</v>
      </c>
      <c r="C1245" s="20" t="s">
        <v>129</v>
      </c>
      <c r="D1245" s="20" t="s">
        <v>131</v>
      </c>
      <c r="E1245" s="251">
        <v>0.98</v>
      </c>
    </row>
    <row r="1246" spans="2:5">
      <c r="B1246" s="243" t="s">
        <v>136</v>
      </c>
      <c r="C1246" s="20" t="s">
        <v>129</v>
      </c>
      <c r="D1246" s="29" t="s">
        <v>345</v>
      </c>
      <c r="E1246" s="251">
        <v>0.97</v>
      </c>
    </row>
    <row r="1247" spans="2:5">
      <c r="B1247" s="243" t="s">
        <v>136</v>
      </c>
      <c r="C1247" s="20" t="s">
        <v>130</v>
      </c>
      <c r="D1247" s="20" t="s">
        <v>535</v>
      </c>
      <c r="E1247" s="251">
        <v>1</v>
      </c>
    </row>
    <row r="1248" spans="2:5">
      <c r="B1248" s="243" t="s">
        <v>136</v>
      </c>
      <c r="C1248" s="20" t="s">
        <v>130</v>
      </c>
      <c r="D1248" s="20" t="s">
        <v>464</v>
      </c>
      <c r="E1248" s="252">
        <v>1</v>
      </c>
    </row>
    <row r="1249" spans="2:5">
      <c r="B1249" s="243" t="s">
        <v>136</v>
      </c>
      <c r="C1249" s="20" t="s">
        <v>130</v>
      </c>
      <c r="D1249" s="20" t="s">
        <v>141</v>
      </c>
      <c r="E1249" s="252">
        <v>1</v>
      </c>
    </row>
    <row r="1250" spans="2:5">
      <c r="B1250" s="243" t="s">
        <v>136</v>
      </c>
      <c r="C1250" s="20" t="s">
        <v>130</v>
      </c>
      <c r="D1250" s="20" t="s">
        <v>142</v>
      </c>
      <c r="E1250" s="252">
        <v>1</v>
      </c>
    </row>
    <row r="1251" spans="2:5">
      <c r="B1251" s="243" t="s">
        <v>136</v>
      </c>
      <c r="C1251" s="20" t="s">
        <v>130</v>
      </c>
      <c r="D1251" s="20" t="s">
        <v>143</v>
      </c>
      <c r="E1251" s="252">
        <v>1</v>
      </c>
    </row>
    <row r="1252" spans="2:5">
      <c r="B1252" s="243" t="s">
        <v>136</v>
      </c>
      <c r="C1252" s="20" t="s">
        <v>130</v>
      </c>
      <c r="D1252" s="20" t="s">
        <v>119</v>
      </c>
      <c r="E1252" s="252">
        <v>1</v>
      </c>
    </row>
    <row r="1253" spans="2:5">
      <c r="B1253" s="243" t="s">
        <v>136</v>
      </c>
      <c r="C1253" s="20" t="s">
        <v>130</v>
      </c>
      <c r="D1253" s="20" t="s">
        <v>121</v>
      </c>
      <c r="E1253" s="252">
        <v>1</v>
      </c>
    </row>
    <row r="1254" spans="2:5">
      <c r="B1254" s="243" t="s">
        <v>136</v>
      </c>
      <c r="C1254" s="20" t="s">
        <v>130</v>
      </c>
      <c r="D1254" s="20" t="s">
        <v>122</v>
      </c>
      <c r="E1254" s="252">
        <v>1</v>
      </c>
    </row>
    <row r="1255" spans="2:5">
      <c r="B1255" s="243" t="s">
        <v>136</v>
      </c>
      <c r="C1255" s="20" t="s">
        <v>130</v>
      </c>
      <c r="D1255" s="20" t="s">
        <v>123</v>
      </c>
      <c r="E1255" s="252">
        <v>1</v>
      </c>
    </row>
    <row r="1256" spans="2:5">
      <c r="B1256" s="243" t="s">
        <v>136</v>
      </c>
      <c r="C1256" s="20" t="s">
        <v>130</v>
      </c>
      <c r="D1256" s="20" t="s">
        <v>124</v>
      </c>
      <c r="E1256" s="252">
        <v>1</v>
      </c>
    </row>
    <row r="1257" spans="2:5">
      <c r="B1257" s="243" t="s">
        <v>136</v>
      </c>
      <c r="C1257" s="20" t="s">
        <v>130</v>
      </c>
      <c r="D1257" s="20" t="s">
        <v>125</v>
      </c>
      <c r="E1257" s="252">
        <v>1</v>
      </c>
    </row>
    <row r="1258" spans="2:5">
      <c r="B1258" s="243" t="s">
        <v>136</v>
      </c>
      <c r="C1258" s="20" t="s">
        <v>130</v>
      </c>
      <c r="D1258" s="20" t="s">
        <v>126</v>
      </c>
      <c r="E1258" s="252">
        <v>1</v>
      </c>
    </row>
    <row r="1259" spans="2:5">
      <c r="B1259" s="243" t="s">
        <v>136</v>
      </c>
      <c r="C1259" s="20" t="s">
        <v>130</v>
      </c>
      <c r="D1259" s="20" t="s">
        <v>127</v>
      </c>
      <c r="E1259" s="252">
        <v>1</v>
      </c>
    </row>
    <row r="1260" spans="2:5">
      <c r="B1260" s="243" t="s">
        <v>136</v>
      </c>
      <c r="C1260" s="20" t="s">
        <v>130</v>
      </c>
      <c r="D1260" s="20" t="s">
        <v>128</v>
      </c>
      <c r="E1260" s="252">
        <v>1</v>
      </c>
    </row>
    <row r="1261" spans="2:5">
      <c r="B1261" s="243" t="s">
        <v>136</v>
      </c>
      <c r="C1261" s="20" t="s">
        <v>130</v>
      </c>
      <c r="D1261" s="20" t="s">
        <v>129</v>
      </c>
      <c r="E1261" s="252">
        <v>1</v>
      </c>
    </row>
    <row r="1262" spans="2:5">
      <c r="B1262" s="243" t="s">
        <v>136</v>
      </c>
      <c r="C1262" s="20" t="s">
        <v>130</v>
      </c>
      <c r="D1262" s="20" t="s">
        <v>130</v>
      </c>
      <c r="E1262" s="252">
        <v>1</v>
      </c>
    </row>
    <row r="1263" spans="2:5">
      <c r="B1263" s="243" t="s">
        <v>136</v>
      </c>
      <c r="C1263" s="20" t="s">
        <v>130</v>
      </c>
      <c r="D1263" s="20" t="s">
        <v>131</v>
      </c>
      <c r="E1263" s="251">
        <v>0.99</v>
      </c>
    </row>
    <row r="1264" spans="2:5">
      <c r="B1264" s="243" t="s">
        <v>136</v>
      </c>
      <c r="C1264" s="20" t="s">
        <v>130</v>
      </c>
      <c r="D1264" s="29" t="s">
        <v>345</v>
      </c>
      <c r="E1264" s="251">
        <v>0.98</v>
      </c>
    </row>
    <row r="1265" spans="2:5">
      <c r="B1265" s="243" t="s">
        <v>136</v>
      </c>
      <c r="C1265" s="20" t="s">
        <v>131</v>
      </c>
      <c r="D1265" s="20" t="s">
        <v>535</v>
      </c>
      <c r="E1265" s="251">
        <v>1</v>
      </c>
    </row>
    <row r="1266" spans="2:5">
      <c r="B1266" s="243" t="s">
        <v>136</v>
      </c>
      <c r="C1266" s="20" t="s">
        <v>131</v>
      </c>
      <c r="D1266" s="20" t="s">
        <v>464</v>
      </c>
      <c r="E1266" s="252">
        <v>1</v>
      </c>
    </row>
    <row r="1267" spans="2:5">
      <c r="B1267" s="243" t="s">
        <v>136</v>
      </c>
      <c r="C1267" s="20" t="s">
        <v>131</v>
      </c>
      <c r="D1267" s="20" t="s">
        <v>141</v>
      </c>
      <c r="E1267" s="252">
        <v>1</v>
      </c>
    </row>
    <row r="1268" spans="2:5">
      <c r="B1268" s="243" t="s">
        <v>136</v>
      </c>
      <c r="C1268" s="20" t="s">
        <v>131</v>
      </c>
      <c r="D1268" s="20" t="s">
        <v>142</v>
      </c>
      <c r="E1268" s="252">
        <v>1</v>
      </c>
    </row>
    <row r="1269" spans="2:5">
      <c r="B1269" s="243" t="s">
        <v>136</v>
      </c>
      <c r="C1269" s="20" t="s">
        <v>131</v>
      </c>
      <c r="D1269" s="20" t="s">
        <v>143</v>
      </c>
      <c r="E1269" s="252">
        <v>1</v>
      </c>
    </row>
    <row r="1270" spans="2:5">
      <c r="B1270" s="243" t="s">
        <v>136</v>
      </c>
      <c r="C1270" s="20" t="s">
        <v>131</v>
      </c>
      <c r="D1270" s="20" t="s">
        <v>119</v>
      </c>
      <c r="E1270" s="252">
        <v>1</v>
      </c>
    </row>
    <row r="1271" spans="2:5">
      <c r="B1271" s="243" t="s">
        <v>136</v>
      </c>
      <c r="C1271" s="20" t="s">
        <v>131</v>
      </c>
      <c r="D1271" s="20" t="s">
        <v>121</v>
      </c>
      <c r="E1271" s="252">
        <v>1</v>
      </c>
    </row>
    <row r="1272" spans="2:5">
      <c r="B1272" s="243" t="s">
        <v>136</v>
      </c>
      <c r="C1272" s="20" t="s">
        <v>131</v>
      </c>
      <c r="D1272" s="20" t="s">
        <v>122</v>
      </c>
      <c r="E1272" s="252">
        <v>1</v>
      </c>
    </row>
    <row r="1273" spans="2:5">
      <c r="B1273" s="243" t="s">
        <v>136</v>
      </c>
      <c r="C1273" s="20" t="s">
        <v>131</v>
      </c>
      <c r="D1273" s="20" t="s">
        <v>123</v>
      </c>
      <c r="E1273" s="252">
        <v>1</v>
      </c>
    </row>
    <row r="1274" spans="2:5">
      <c r="B1274" s="243" t="s">
        <v>136</v>
      </c>
      <c r="C1274" s="20" t="s">
        <v>131</v>
      </c>
      <c r="D1274" s="20" t="s">
        <v>124</v>
      </c>
      <c r="E1274" s="252">
        <v>1</v>
      </c>
    </row>
    <row r="1275" spans="2:5">
      <c r="B1275" s="243" t="s">
        <v>136</v>
      </c>
      <c r="C1275" s="20" t="s">
        <v>131</v>
      </c>
      <c r="D1275" s="20" t="s">
        <v>125</v>
      </c>
      <c r="E1275" s="252">
        <v>1</v>
      </c>
    </row>
    <row r="1276" spans="2:5">
      <c r="B1276" s="243" t="s">
        <v>136</v>
      </c>
      <c r="C1276" s="20" t="s">
        <v>131</v>
      </c>
      <c r="D1276" s="20" t="s">
        <v>126</v>
      </c>
      <c r="E1276" s="252">
        <v>1</v>
      </c>
    </row>
    <row r="1277" spans="2:5">
      <c r="B1277" s="243" t="s">
        <v>136</v>
      </c>
      <c r="C1277" s="20" t="s">
        <v>131</v>
      </c>
      <c r="D1277" s="20" t="s">
        <v>127</v>
      </c>
      <c r="E1277" s="252">
        <v>1</v>
      </c>
    </row>
    <row r="1278" spans="2:5">
      <c r="B1278" s="243" t="s">
        <v>136</v>
      </c>
      <c r="C1278" s="20" t="s">
        <v>131</v>
      </c>
      <c r="D1278" s="20" t="s">
        <v>128</v>
      </c>
      <c r="E1278" s="252">
        <v>1</v>
      </c>
    </row>
    <row r="1279" spans="2:5">
      <c r="B1279" s="243" t="s">
        <v>136</v>
      </c>
      <c r="C1279" s="20" t="s">
        <v>131</v>
      </c>
      <c r="D1279" s="20" t="s">
        <v>129</v>
      </c>
      <c r="E1279" s="252">
        <v>1</v>
      </c>
    </row>
    <row r="1280" spans="2:5">
      <c r="B1280" s="243" t="s">
        <v>136</v>
      </c>
      <c r="C1280" s="20" t="s">
        <v>131</v>
      </c>
      <c r="D1280" s="20" t="s">
        <v>130</v>
      </c>
      <c r="E1280" s="252">
        <v>1</v>
      </c>
    </row>
    <row r="1281" spans="2:5">
      <c r="B1281" s="243" t="s">
        <v>136</v>
      </c>
      <c r="C1281" s="20" t="s">
        <v>131</v>
      </c>
      <c r="D1281" s="20" t="s">
        <v>131</v>
      </c>
      <c r="E1281" s="252">
        <v>1</v>
      </c>
    </row>
    <row r="1282" spans="2:5">
      <c r="B1282" s="243" t="s">
        <v>136</v>
      </c>
      <c r="C1282" s="20" t="s">
        <v>131</v>
      </c>
      <c r="D1282" s="29" t="s">
        <v>345</v>
      </c>
      <c r="E1282" s="251">
        <v>0.99</v>
      </c>
    </row>
    <row r="1283" spans="2:5">
      <c r="B1283" s="243" t="s">
        <v>136</v>
      </c>
      <c r="C1283" s="20" t="s">
        <v>345</v>
      </c>
      <c r="D1283" s="20" t="s">
        <v>535</v>
      </c>
      <c r="E1283" s="251">
        <v>1</v>
      </c>
    </row>
    <row r="1284" spans="2:5">
      <c r="B1284" s="243" t="s">
        <v>136</v>
      </c>
      <c r="C1284" s="20" t="s">
        <v>345</v>
      </c>
      <c r="D1284" s="20" t="s">
        <v>464</v>
      </c>
      <c r="E1284" s="252">
        <v>1</v>
      </c>
    </row>
    <row r="1285" spans="2:5">
      <c r="B1285" s="243" t="s">
        <v>136</v>
      </c>
      <c r="C1285" s="20" t="s">
        <v>345</v>
      </c>
      <c r="D1285" s="20" t="s">
        <v>141</v>
      </c>
      <c r="E1285" s="252">
        <v>1</v>
      </c>
    </row>
    <row r="1286" spans="2:5">
      <c r="B1286" s="243" t="s">
        <v>136</v>
      </c>
      <c r="C1286" s="20" t="s">
        <v>345</v>
      </c>
      <c r="D1286" s="20" t="s">
        <v>142</v>
      </c>
      <c r="E1286" s="252">
        <v>1</v>
      </c>
    </row>
    <row r="1287" spans="2:5">
      <c r="B1287" s="243" t="s">
        <v>136</v>
      </c>
      <c r="C1287" s="20" t="s">
        <v>345</v>
      </c>
      <c r="D1287" s="20" t="s">
        <v>143</v>
      </c>
      <c r="E1287" s="252">
        <v>1</v>
      </c>
    </row>
    <row r="1288" spans="2:5">
      <c r="B1288" s="243" t="s">
        <v>136</v>
      </c>
      <c r="C1288" s="20" t="s">
        <v>345</v>
      </c>
      <c r="D1288" s="20" t="s">
        <v>119</v>
      </c>
      <c r="E1288" s="252">
        <v>1</v>
      </c>
    </row>
    <row r="1289" spans="2:5">
      <c r="B1289" s="243" t="s">
        <v>136</v>
      </c>
      <c r="C1289" s="20" t="s">
        <v>345</v>
      </c>
      <c r="D1289" s="20" t="s">
        <v>121</v>
      </c>
      <c r="E1289" s="252">
        <v>1</v>
      </c>
    </row>
    <row r="1290" spans="2:5">
      <c r="B1290" s="243" t="s">
        <v>136</v>
      </c>
      <c r="C1290" s="20" t="s">
        <v>345</v>
      </c>
      <c r="D1290" s="20" t="s">
        <v>122</v>
      </c>
      <c r="E1290" s="252">
        <v>1</v>
      </c>
    </row>
    <row r="1291" spans="2:5">
      <c r="B1291" s="243" t="s">
        <v>136</v>
      </c>
      <c r="C1291" s="20" t="s">
        <v>345</v>
      </c>
      <c r="D1291" s="20" t="s">
        <v>123</v>
      </c>
      <c r="E1291" s="252">
        <v>1</v>
      </c>
    </row>
    <row r="1292" spans="2:5">
      <c r="B1292" s="243" t="s">
        <v>136</v>
      </c>
      <c r="C1292" s="20" t="s">
        <v>345</v>
      </c>
      <c r="D1292" s="20" t="s">
        <v>124</v>
      </c>
      <c r="E1292" s="252">
        <v>1</v>
      </c>
    </row>
    <row r="1293" spans="2:5">
      <c r="B1293" s="243" t="s">
        <v>136</v>
      </c>
      <c r="C1293" s="20" t="s">
        <v>345</v>
      </c>
      <c r="D1293" s="20" t="s">
        <v>125</v>
      </c>
      <c r="E1293" s="252">
        <v>1</v>
      </c>
    </row>
    <row r="1294" spans="2:5">
      <c r="B1294" s="243" t="s">
        <v>136</v>
      </c>
      <c r="C1294" s="20" t="s">
        <v>345</v>
      </c>
      <c r="D1294" s="20" t="s">
        <v>126</v>
      </c>
      <c r="E1294" s="252">
        <v>1</v>
      </c>
    </row>
    <row r="1295" spans="2:5">
      <c r="B1295" s="243" t="s">
        <v>136</v>
      </c>
      <c r="C1295" s="20" t="s">
        <v>345</v>
      </c>
      <c r="D1295" s="20" t="s">
        <v>127</v>
      </c>
      <c r="E1295" s="252">
        <v>1</v>
      </c>
    </row>
    <row r="1296" spans="2:5">
      <c r="B1296" s="243" t="s">
        <v>136</v>
      </c>
      <c r="C1296" s="20" t="s">
        <v>345</v>
      </c>
      <c r="D1296" s="20" t="s">
        <v>128</v>
      </c>
      <c r="E1296" s="252">
        <v>1</v>
      </c>
    </row>
    <row r="1297" spans="2:5">
      <c r="B1297" s="243" t="s">
        <v>136</v>
      </c>
      <c r="C1297" s="20" t="s">
        <v>345</v>
      </c>
      <c r="D1297" s="20" t="s">
        <v>129</v>
      </c>
      <c r="E1297" s="252">
        <v>1</v>
      </c>
    </row>
    <row r="1298" spans="2:5">
      <c r="B1298" s="243" t="s">
        <v>136</v>
      </c>
      <c r="C1298" s="20" t="s">
        <v>345</v>
      </c>
      <c r="D1298" s="20" t="s">
        <v>130</v>
      </c>
      <c r="E1298" s="252">
        <v>1</v>
      </c>
    </row>
    <row r="1299" spans="2:5">
      <c r="B1299" s="243" t="s">
        <v>136</v>
      </c>
      <c r="C1299" s="20" t="s">
        <v>345</v>
      </c>
      <c r="D1299" s="20" t="s">
        <v>131</v>
      </c>
      <c r="E1299" s="252">
        <v>1</v>
      </c>
    </row>
    <row r="1300" spans="2:5">
      <c r="B1300" s="243" t="s">
        <v>136</v>
      </c>
      <c r="C1300" s="20" t="s">
        <v>345</v>
      </c>
      <c r="D1300" s="29" t="s">
        <v>345</v>
      </c>
      <c r="E1300" s="252">
        <v>1</v>
      </c>
    </row>
    <row r="1301" spans="2:5">
      <c r="B1301" s="243" t="s">
        <v>137</v>
      </c>
      <c r="C1301" s="20" t="s">
        <v>535</v>
      </c>
      <c r="D1301" s="20" t="s">
        <v>535</v>
      </c>
      <c r="E1301" s="289">
        <v>1</v>
      </c>
    </row>
    <row r="1302" spans="2:5">
      <c r="B1302" s="243" t="s">
        <v>137</v>
      </c>
      <c r="C1302" s="20" t="s">
        <v>535</v>
      </c>
      <c r="D1302" s="20" t="s">
        <v>464</v>
      </c>
      <c r="E1302" s="289">
        <v>0.61</v>
      </c>
    </row>
    <row r="1303" spans="2:5">
      <c r="B1303" s="243" t="s">
        <v>137</v>
      </c>
      <c r="C1303" s="20" t="s">
        <v>535</v>
      </c>
      <c r="D1303" s="20" t="s">
        <v>141</v>
      </c>
      <c r="E1303" s="289">
        <v>0.48</v>
      </c>
    </row>
    <row r="1304" spans="2:5">
      <c r="B1304" s="243" t="s">
        <v>137</v>
      </c>
      <c r="C1304" s="20" t="s">
        <v>535</v>
      </c>
      <c r="D1304" s="20" t="s">
        <v>142</v>
      </c>
      <c r="E1304" s="289">
        <v>0.42</v>
      </c>
    </row>
    <row r="1305" spans="2:5">
      <c r="B1305" s="243" t="s">
        <v>137</v>
      </c>
      <c r="C1305" s="20" t="s">
        <v>535</v>
      </c>
      <c r="D1305" s="20" t="s">
        <v>143</v>
      </c>
      <c r="E1305" s="289">
        <v>0.4</v>
      </c>
    </row>
    <row r="1306" spans="2:5">
      <c r="B1306" s="243" t="s">
        <v>137</v>
      </c>
      <c r="C1306" s="20" t="s">
        <v>535</v>
      </c>
      <c r="D1306" s="20" t="s">
        <v>119</v>
      </c>
      <c r="E1306" s="289">
        <v>0.37</v>
      </c>
    </row>
    <row r="1307" spans="2:5">
      <c r="B1307" s="243" t="s">
        <v>137</v>
      </c>
      <c r="C1307" s="20" t="s">
        <v>535</v>
      </c>
      <c r="D1307" s="20" t="s">
        <v>121</v>
      </c>
      <c r="E1307" s="289">
        <v>0.35</v>
      </c>
    </row>
    <row r="1308" spans="2:5">
      <c r="B1308" s="243" t="s">
        <v>137</v>
      </c>
      <c r="C1308" s="20" t="s">
        <v>535</v>
      </c>
      <c r="D1308" s="20" t="s">
        <v>122</v>
      </c>
      <c r="E1308" s="289">
        <v>0.33</v>
      </c>
    </row>
    <row r="1309" spans="2:5">
      <c r="B1309" s="243" t="s">
        <v>137</v>
      </c>
      <c r="C1309" s="20" t="s">
        <v>535</v>
      </c>
      <c r="D1309" s="20" t="s">
        <v>123</v>
      </c>
      <c r="E1309" s="289">
        <v>0.32</v>
      </c>
    </row>
    <row r="1310" spans="2:5">
      <c r="B1310" s="243" t="s">
        <v>137</v>
      </c>
      <c r="C1310" s="20" t="s">
        <v>535</v>
      </c>
      <c r="D1310" s="20" t="s">
        <v>124</v>
      </c>
      <c r="E1310" s="289">
        <v>0.3</v>
      </c>
    </row>
    <row r="1311" spans="2:5">
      <c r="B1311" s="243" t="s">
        <v>137</v>
      </c>
      <c r="C1311" s="20" t="s">
        <v>535</v>
      </c>
      <c r="D1311" s="20" t="s">
        <v>125</v>
      </c>
      <c r="E1311" s="289">
        <v>0.28999999999999998</v>
      </c>
    </row>
    <row r="1312" spans="2:5">
      <c r="B1312" s="243" t="s">
        <v>137</v>
      </c>
      <c r="C1312" s="20" t="s">
        <v>535</v>
      </c>
      <c r="D1312" s="20" t="s">
        <v>126</v>
      </c>
      <c r="E1312" s="289">
        <v>0.28000000000000003</v>
      </c>
    </row>
    <row r="1313" spans="2:5">
      <c r="B1313" s="243" t="s">
        <v>137</v>
      </c>
      <c r="C1313" s="20" t="s">
        <v>535</v>
      </c>
      <c r="D1313" s="20" t="s">
        <v>127</v>
      </c>
      <c r="E1313" s="289">
        <v>0.28000000000000003</v>
      </c>
    </row>
    <row r="1314" spans="2:5">
      <c r="B1314" s="243" t="s">
        <v>137</v>
      </c>
      <c r="C1314" s="20" t="s">
        <v>535</v>
      </c>
      <c r="D1314" s="20" t="s">
        <v>128</v>
      </c>
      <c r="E1314" s="289">
        <v>0.27</v>
      </c>
    </row>
    <row r="1315" spans="2:5">
      <c r="B1315" s="243" t="s">
        <v>137</v>
      </c>
      <c r="C1315" s="20" t="s">
        <v>535</v>
      </c>
      <c r="D1315" s="20" t="s">
        <v>129</v>
      </c>
      <c r="E1315" s="289">
        <v>0.27</v>
      </c>
    </row>
    <row r="1316" spans="2:5">
      <c r="B1316" s="243" t="s">
        <v>137</v>
      </c>
      <c r="C1316" s="20" t="s">
        <v>535</v>
      </c>
      <c r="D1316" s="20" t="s">
        <v>130</v>
      </c>
      <c r="E1316" s="289">
        <v>0.27</v>
      </c>
    </row>
    <row r="1317" spans="2:5">
      <c r="B1317" s="243" t="s">
        <v>137</v>
      </c>
      <c r="C1317" s="20" t="s">
        <v>535</v>
      </c>
      <c r="D1317" s="20" t="s">
        <v>131</v>
      </c>
      <c r="E1317" s="289">
        <v>0.26</v>
      </c>
    </row>
    <row r="1318" spans="2:5">
      <c r="B1318" s="243" t="s">
        <v>137</v>
      </c>
      <c r="C1318" s="20" t="s">
        <v>535</v>
      </c>
      <c r="D1318" s="29" t="s">
        <v>345</v>
      </c>
      <c r="E1318" s="289">
        <v>0.26</v>
      </c>
    </row>
    <row r="1319" spans="2:5">
      <c r="B1319" s="243" t="s">
        <v>137</v>
      </c>
      <c r="C1319" s="20" t="s">
        <v>464</v>
      </c>
      <c r="D1319" s="20" t="s">
        <v>535</v>
      </c>
      <c r="E1319" s="289">
        <v>1</v>
      </c>
    </row>
    <row r="1320" spans="2:5">
      <c r="B1320" s="243" t="s">
        <v>137</v>
      </c>
      <c r="C1320" s="20" t="s">
        <v>464</v>
      </c>
      <c r="D1320" s="20" t="s">
        <v>464</v>
      </c>
      <c r="E1320" s="251">
        <v>1</v>
      </c>
    </row>
    <row r="1321" spans="2:5">
      <c r="B1321" s="243" t="s">
        <v>137</v>
      </c>
      <c r="C1321" s="20" t="s">
        <v>464</v>
      </c>
      <c r="D1321" s="20" t="s">
        <v>141</v>
      </c>
      <c r="E1321" s="251">
        <v>0.79</v>
      </c>
    </row>
    <row r="1322" spans="2:5">
      <c r="B1322" s="243" t="s">
        <v>137</v>
      </c>
      <c r="C1322" s="20" t="s">
        <v>464</v>
      </c>
      <c r="D1322" s="20" t="s">
        <v>142</v>
      </c>
      <c r="E1322" s="251">
        <v>0.69</v>
      </c>
    </row>
    <row r="1323" spans="2:5">
      <c r="B1323" s="243" t="s">
        <v>137</v>
      </c>
      <c r="C1323" s="20" t="s">
        <v>464</v>
      </c>
      <c r="D1323" s="20" t="s">
        <v>143</v>
      </c>
      <c r="E1323" s="251">
        <v>0.66</v>
      </c>
    </row>
    <row r="1324" spans="2:5">
      <c r="B1324" s="243" t="s">
        <v>137</v>
      </c>
      <c r="C1324" s="20" t="s">
        <v>464</v>
      </c>
      <c r="D1324" s="20" t="s">
        <v>119</v>
      </c>
      <c r="E1324" s="251">
        <v>0.61</v>
      </c>
    </row>
    <row r="1325" spans="2:5">
      <c r="B1325" s="243" t="s">
        <v>137</v>
      </c>
      <c r="C1325" s="20" t="s">
        <v>464</v>
      </c>
      <c r="D1325" s="20" t="s">
        <v>121</v>
      </c>
      <c r="E1325" s="251">
        <v>0.56999999999999995</v>
      </c>
    </row>
    <row r="1326" spans="2:5">
      <c r="B1326" s="243" t="s">
        <v>137</v>
      </c>
      <c r="C1326" s="20" t="s">
        <v>464</v>
      </c>
      <c r="D1326" s="20" t="s">
        <v>122</v>
      </c>
      <c r="E1326" s="251">
        <v>0.54</v>
      </c>
    </row>
    <row r="1327" spans="2:5">
      <c r="B1327" s="243" t="s">
        <v>137</v>
      </c>
      <c r="C1327" s="20" t="s">
        <v>464</v>
      </c>
      <c r="D1327" s="20" t="s">
        <v>123</v>
      </c>
      <c r="E1327" s="251">
        <v>0.52</v>
      </c>
    </row>
    <row r="1328" spans="2:5">
      <c r="B1328" s="243" t="s">
        <v>137</v>
      </c>
      <c r="C1328" s="20" t="s">
        <v>464</v>
      </c>
      <c r="D1328" s="20" t="s">
        <v>124</v>
      </c>
      <c r="E1328" s="251">
        <v>0.48</v>
      </c>
    </row>
    <row r="1329" spans="2:5">
      <c r="B1329" s="243" t="s">
        <v>137</v>
      </c>
      <c r="C1329" s="20" t="s">
        <v>464</v>
      </c>
      <c r="D1329" s="20" t="s">
        <v>125</v>
      </c>
      <c r="E1329" s="251">
        <v>0.47</v>
      </c>
    </row>
    <row r="1330" spans="2:5">
      <c r="B1330" s="243" t="s">
        <v>137</v>
      </c>
      <c r="C1330" s="20" t="s">
        <v>464</v>
      </c>
      <c r="D1330" s="20" t="s">
        <v>126</v>
      </c>
      <c r="E1330" s="251">
        <v>0.46</v>
      </c>
    </row>
    <row r="1331" spans="2:5">
      <c r="B1331" s="243" t="s">
        <v>137</v>
      </c>
      <c r="C1331" s="20" t="s">
        <v>464</v>
      </c>
      <c r="D1331" s="20" t="s">
        <v>127</v>
      </c>
      <c r="E1331" s="251">
        <v>0.46</v>
      </c>
    </row>
    <row r="1332" spans="2:5">
      <c r="B1332" s="243" t="s">
        <v>137</v>
      </c>
      <c r="C1332" s="20" t="s">
        <v>464</v>
      </c>
      <c r="D1332" s="20" t="s">
        <v>128</v>
      </c>
      <c r="E1332" s="251">
        <v>0.45</v>
      </c>
    </row>
    <row r="1333" spans="2:5">
      <c r="B1333" s="243" t="s">
        <v>137</v>
      </c>
      <c r="C1333" s="20" t="s">
        <v>464</v>
      </c>
      <c r="D1333" s="20" t="s">
        <v>129</v>
      </c>
      <c r="E1333" s="251">
        <v>0.44</v>
      </c>
    </row>
    <row r="1334" spans="2:5">
      <c r="B1334" s="243" t="s">
        <v>137</v>
      </c>
      <c r="C1334" s="20" t="s">
        <v>464</v>
      </c>
      <c r="D1334" s="20" t="s">
        <v>130</v>
      </c>
      <c r="E1334" s="251">
        <v>0.44</v>
      </c>
    </row>
    <row r="1335" spans="2:5">
      <c r="B1335" s="243" t="s">
        <v>137</v>
      </c>
      <c r="C1335" s="20" t="s">
        <v>464</v>
      </c>
      <c r="D1335" s="20" t="s">
        <v>131</v>
      </c>
      <c r="E1335" s="251">
        <v>0.43</v>
      </c>
    </row>
    <row r="1336" spans="2:5">
      <c r="B1336" s="243" t="s">
        <v>137</v>
      </c>
      <c r="C1336" s="20" t="s">
        <v>464</v>
      </c>
      <c r="D1336" s="29" t="s">
        <v>345</v>
      </c>
      <c r="E1336" s="251">
        <v>0.43</v>
      </c>
    </row>
    <row r="1337" spans="2:5">
      <c r="B1337" s="243" t="s">
        <v>137</v>
      </c>
      <c r="C1337" s="20" t="s">
        <v>141</v>
      </c>
      <c r="D1337" s="20" t="s">
        <v>535</v>
      </c>
      <c r="E1337" s="251">
        <v>1</v>
      </c>
    </row>
    <row r="1338" spans="2:5">
      <c r="B1338" s="243" t="s">
        <v>137</v>
      </c>
      <c r="C1338" s="20" t="s">
        <v>141</v>
      </c>
      <c r="D1338" s="20" t="s">
        <v>464</v>
      </c>
      <c r="E1338" s="251">
        <v>1</v>
      </c>
    </row>
    <row r="1339" spans="2:5">
      <c r="B1339" s="243" t="s">
        <v>137</v>
      </c>
      <c r="C1339" s="20" t="s">
        <v>141</v>
      </c>
      <c r="D1339" s="20" t="s">
        <v>141</v>
      </c>
      <c r="E1339" s="251">
        <v>1</v>
      </c>
    </row>
    <row r="1340" spans="2:5">
      <c r="B1340" s="243" t="s">
        <v>137</v>
      </c>
      <c r="C1340" s="20" t="s">
        <v>141</v>
      </c>
      <c r="D1340" s="20" t="s">
        <v>142</v>
      </c>
      <c r="E1340" s="251">
        <v>0.87</v>
      </c>
    </row>
    <row r="1341" spans="2:5">
      <c r="B1341" s="243" t="s">
        <v>137</v>
      </c>
      <c r="C1341" s="20" t="s">
        <v>141</v>
      </c>
      <c r="D1341" s="20" t="s">
        <v>143</v>
      </c>
      <c r="E1341" s="251">
        <v>0.84</v>
      </c>
    </row>
    <row r="1342" spans="2:5">
      <c r="B1342" s="243" t="s">
        <v>137</v>
      </c>
      <c r="C1342" s="20" t="s">
        <v>141</v>
      </c>
      <c r="D1342" s="20" t="s">
        <v>119</v>
      </c>
      <c r="E1342" s="251">
        <v>0.77</v>
      </c>
    </row>
    <row r="1343" spans="2:5">
      <c r="B1343" s="243" t="s">
        <v>137</v>
      </c>
      <c r="C1343" s="20" t="s">
        <v>141</v>
      </c>
      <c r="D1343" s="20" t="s">
        <v>121</v>
      </c>
      <c r="E1343" s="251">
        <v>0.72</v>
      </c>
    </row>
    <row r="1344" spans="2:5">
      <c r="B1344" s="243" t="s">
        <v>137</v>
      </c>
      <c r="C1344" s="20" t="s">
        <v>141</v>
      </c>
      <c r="D1344" s="20" t="s">
        <v>122</v>
      </c>
      <c r="E1344" s="251">
        <v>0.69</v>
      </c>
    </row>
    <row r="1345" spans="2:5">
      <c r="B1345" s="243" t="s">
        <v>137</v>
      </c>
      <c r="C1345" s="20" t="s">
        <v>141</v>
      </c>
      <c r="D1345" s="20" t="s">
        <v>123</v>
      </c>
      <c r="E1345" s="251">
        <v>0.66</v>
      </c>
    </row>
    <row r="1346" spans="2:5">
      <c r="B1346" s="243" t="s">
        <v>137</v>
      </c>
      <c r="C1346" s="20" t="s">
        <v>141</v>
      </c>
      <c r="D1346" s="20" t="s">
        <v>124</v>
      </c>
      <c r="E1346" s="251">
        <v>0.61</v>
      </c>
    </row>
    <row r="1347" spans="2:5">
      <c r="B1347" s="243" t="s">
        <v>137</v>
      </c>
      <c r="C1347" s="20" t="s">
        <v>141</v>
      </c>
      <c r="D1347" s="20" t="s">
        <v>125</v>
      </c>
      <c r="E1347" s="251">
        <v>0.6</v>
      </c>
    </row>
    <row r="1348" spans="2:5">
      <c r="B1348" s="243" t="s">
        <v>137</v>
      </c>
      <c r="C1348" s="20" t="s">
        <v>141</v>
      </c>
      <c r="D1348" s="20" t="s">
        <v>126</v>
      </c>
      <c r="E1348" s="251">
        <v>0.59</v>
      </c>
    </row>
    <row r="1349" spans="2:5">
      <c r="B1349" s="243" t="s">
        <v>137</v>
      </c>
      <c r="C1349" s="20" t="s">
        <v>141</v>
      </c>
      <c r="D1349" s="20" t="s">
        <v>127</v>
      </c>
      <c r="E1349" s="251">
        <v>0.57999999999999996</v>
      </c>
    </row>
    <row r="1350" spans="2:5">
      <c r="B1350" s="243" t="s">
        <v>137</v>
      </c>
      <c r="C1350" s="20" t="s">
        <v>141</v>
      </c>
      <c r="D1350" s="20" t="s">
        <v>128</v>
      </c>
      <c r="E1350" s="251">
        <v>0.56999999999999995</v>
      </c>
    </row>
    <row r="1351" spans="2:5">
      <c r="B1351" s="243" t="s">
        <v>137</v>
      </c>
      <c r="C1351" s="20" t="s">
        <v>141</v>
      </c>
      <c r="D1351" s="20" t="s">
        <v>129</v>
      </c>
      <c r="E1351" s="251">
        <v>0.56000000000000005</v>
      </c>
    </row>
    <row r="1352" spans="2:5">
      <c r="B1352" s="243" t="s">
        <v>137</v>
      </c>
      <c r="C1352" s="20" t="s">
        <v>141</v>
      </c>
      <c r="D1352" s="20" t="s">
        <v>130</v>
      </c>
      <c r="E1352" s="251">
        <v>0.55000000000000004</v>
      </c>
    </row>
    <row r="1353" spans="2:5">
      <c r="B1353" s="243" t="s">
        <v>137</v>
      </c>
      <c r="C1353" s="20" t="s">
        <v>141</v>
      </c>
      <c r="D1353" s="20" t="s">
        <v>131</v>
      </c>
      <c r="E1353" s="251">
        <v>0.55000000000000004</v>
      </c>
    </row>
    <row r="1354" spans="2:5">
      <c r="B1354" s="243" t="s">
        <v>137</v>
      </c>
      <c r="C1354" s="20" t="s">
        <v>141</v>
      </c>
      <c r="D1354" s="29" t="s">
        <v>345</v>
      </c>
      <c r="E1354" s="251">
        <v>0.54</v>
      </c>
    </row>
    <row r="1355" spans="2:5">
      <c r="B1355" s="243" t="s">
        <v>137</v>
      </c>
      <c r="C1355" s="20" t="s">
        <v>142</v>
      </c>
      <c r="D1355" s="20" t="s">
        <v>535</v>
      </c>
      <c r="E1355" s="251">
        <v>1</v>
      </c>
    </row>
    <row r="1356" spans="2:5">
      <c r="B1356" s="243" t="s">
        <v>137</v>
      </c>
      <c r="C1356" s="20" t="s">
        <v>142</v>
      </c>
      <c r="D1356" s="20" t="s">
        <v>464</v>
      </c>
      <c r="E1356" s="251">
        <v>1</v>
      </c>
    </row>
    <row r="1357" spans="2:5">
      <c r="B1357" s="243" t="s">
        <v>137</v>
      </c>
      <c r="C1357" s="20" t="s">
        <v>142</v>
      </c>
      <c r="D1357" s="20" t="s">
        <v>141</v>
      </c>
      <c r="E1357" s="251">
        <v>1</v>
      </c>
    </row>
    <row r="1358" spans="2:5">
      <c r="B1358" s="243" t="s">
        <v>137</v>
      </c>
      <c r="C1358" s="20" t="s">
        <v>142</v>
      </c>
      <c r="D1358" s="20" t="s">
        <v>142</v>
      </c>
      <c r="E1358" s="251">
        <v>1</v>
      </c>
    </row>
    <row r="1359" spans="2:5">
      <c r="B1359" s="243" t="s">
        <v>137</v>
      </c>
      <c r="C1359" s="20" t="s">
        <v>142</v>
      </c>
      <c r="D1359" s="20" t="s">
        <v>143</v>
      </c>
      <c r="E1359" s="251">
        <v>0.96</v>
      </c>
    </row>
    <row r="1360" spans="2:5">
      <c r="B1360" s="243" t="s">
        <v>137</v>
      </c>
      <c r="C1360" s="20" t="s">
        <v>142</v>
      </c>
      <c r="D1360" s="20" t="s">
        <v>119</v>
      </c>
      <c r="E1360" s="251">
        <v>0.88</v>
      </c>
    </row>
    <row r="1361" spans="2:5">
      <c r="B1361" s="243" t="s">
        <v>137</v>
      </c>
      <c r="C1361" s="20" t="s">
        <v>142</v>
      </c>
      <c r="D1361" s="20" t="s">
        <v>121</v>
      </c>
      <c r="E1361" s="251">
        <v>0.83</v>
      </c>
    </row>
    <row r="1362" spans="2:5">
      <c r="B1362" s="243" t="s">
        <v>137</v>
      </c>
      <c r="C1362" s="20" t="s">
        <v>142</v>
      </c>
      <c r="D1362" s="20" t="s">
        <v>122</v>
      </c>
      <c r="E1362" s="251">
        <v>0.79</v>
      </c>
    </row>
    <row r="1363" spans="2:5">
      <c r="B1363" s="243" t="s">
        <v>137</v>
      </c>
      <c r="C1363" s="20" t="s">
        <v>142</v>
      </c>
      <c r="D1363" s="20" t="s">
        <v>123</v>
      </c>
      <c r="E1363" s="251">
        <v>0.76</v>
      </c>
    </row>
    <row r="1364" spans="2:5">
      <c r="B1364" s="243" t="s">
        <v>137</v>
      </c>
      <c r="C1364" s="20" t="s">
        <v>142</v>
      </c>
      <c r="D1364" s="20" t="s">
        <v>124</v>
      </c>
      <c r="E1364" s="251">
        <v>0.7</v>
      </c>
    </row>
    <row r="1365" spans="2:5">
      <c r="B1365" s="243" t="s">
        <v>137</v>
      </c>
      <c r="C1365" s="20" t="s">
        <v>142</v>
      </c>
      <c r="D1365" s="20" t="s">
        <v>125</v>
      </c>
      <c r="E1365" s="251">
        <v>0.69</v>
      </c>
    </row>
    <row r="1366" spans="2:5">
      <c r="B1366" s="243" t="s">
        <v>137</v>
      </c>
      <c r="C1366" s="20" t="s">
        <v>142</v>
      </c>
      <c r="D1366" s="20" t="s">
        <v>126</v>
      </c>
      <c r="E1366" s="251">
        <v>0.68</v>
      </c>
    </row>
    <row r="1367" spans="2:5">
      <c r="B1367" s="243" t="s">
        <v>137</v>
      </c>
      <c r="C1367" s="20" t="s">
        <v>142</v>
      </c>
      <c r="D1367" s="20" t="s">
        <v>127</v>
      </c>
      <c r="E1367" s="251">
        <v>0.66</v>
      </c>
    </row>
    <row r="1368" spans="2:5">
      <c r="B1368" s="243" t="s">
        <v>137</v>
      </c>
      <c r="C1368" s="20" t="s">
        <v>142</v>
      </c>
      <c r="D1368" s="20" t="s">
        <v>128</v>
      </c>
      <c r="E1368" s="251">
        <v>0.65</v>
      </c>
    </row>
    <row r="1369" spans="2:5">
      <c r="B1369" s="243" t="s">
        <v>137</v>
      </c>
      <c r="C1369" s="20" t="s">
        <v>142</v>
      </c>
      <c r="D1369" s="20" t="s">
        <v>129</v>
      </c>
      <c r="E1369" s="251">
        <v>0.64</v>
      </c>
    </row>
    <row r="1370" spans="2:5">
      <c r="B1370" s="243" t="s">
        <v>137</v>
      </c>
      <c r="C1370" s="20" t="s">
        <v>142</v>
      </c>
      <c r="D1370" s="20" t="s">
        <v>130</v>
      </c>
      <c r="E1370" s="251">
        <v>0.64</v>
      </c>
    </row>
    <row r="1371" spans="2:5">
      <c r="B1371" s="243" t="s">
        <v>137</v>
      </c>
      <c r="C1371" s="20" t="s">
        <v>142</v>
      </c>
      <c r="D1371" s="20" t="s">
        <v>131</v>
      </c>
      <c r="E1371" s="251">
        <v>0.63</v>
      </c>
    </row>
    <row r="1372" spans="2:5">
      <c r="B1372" s="243" t="s">
        <v>137</v>
      </c>
      <c r="C1372" s="20" t="s">
        <v>142</v>
      </c>
      <c r="D1372" s="29" t="s">
        <v>345</v>
      </c>
      <c r="E1372" s="251">
        <v>0.62</v>
      </c>
    </row>
    <row r="1373" spans="2:5">
      <c r="B1373" s="243" t="s">
        <v>137</v>
      </c>
      <c r="C1373" s="20" t="s">
        <v>143</v>
      </c>
      <c r="D1373" s="20" t="s">
        <v>535</v>
      </c>
      <c r="E1373" s="251">
        <v>1</v>
      </c>
    </row>
    <row r="1374" spans="2:5">
      <c r="B1374" s="243" t="s">
        <v>137</v>
      </c>
      <c r="C1374" s="20" t="s">
        <v>143</v>
      </c>
      <c r="D1374" s="20" t="s">
        <v>464</v>
      </c>
      <c r="E1374" s="251">
        <v>1</v>
      </c>
    </row>
    <row r="1375" spans="2:5">
      <c r="B1375" s="243" t="s">
        <v>137</v>
      </c>
      <c r="C1375" s="20" t="s">
        <v>143</v>
      </c>
      <c r="D1375" s="20" t="s">
        <v>141</v>
      </c>
      <c r="E1375" s="251">
        <v>1</v>
      </c>
    </row>
    <row r="1376" spans="2:5">
      <c r="B1376" s="243" t="s">
        <v>137</v>
      </c>
      <c r="C1376" s="20" t="s">
        <v>143</v>
      </c>
      <c r="D1376" s="20" t="s">
        <v>142</v>
      </c>
      <c r="E1376" s="251">
        <v>1</v>
      </c>
    </row>
    <row r="1377" spans="2:5">
      <c r="B1377" s="243" t="s">
        <v>137</v>
      </c>
      <c r="C1377" s="20" t="s">
        <v>143</v>
      </c>
      <c r="D1377" s="20" t="s">
        <v>143</v>
      </c>
      <c r="E1377" s="251">
        <v>1</v>
      </c>
    </row>
    <row r="1378" spans="2:5">
      <c r="B1378" s="243" t="s">
        <v>137</v>
      </c>
      <c r="C1378" s="20" t="s">
        <v>143</v>
      </c>
      <c r="D1378" s="20" t="s">
        <v>119</v>
      </c>
      <c r="E1378" s="251">
        <v>0.92</v>
      </c>
    </row>
    <row r="1379" spans="2:5">
      <c r="B1379" s="243" t="s">
        <v>137</v>
      </c>
      <c r="C1379" s="20" t="s">
        <v>143</v>
      </c>
      <c r="D1379" s="20" t="s">
        <v>121</v>
      </c>
      <c r="E1379" s="251">
        <v>0.86</v>
      </c>
    </row>
    <row r="1380" spans="2:5">
      <c r="B1380" s="243" t="s">
        <v>137</v>
      </c>
      <c r="C1380" s="20" t="s">
        <v>143</v>
      </c>
      <c r="D1380" s="20" t="s">
        <v>122</v>
      </c>
      <c r="E1380" s="251">
        <v>0.82</v>
      </c>
    </row>
    <row r="1381" spans="2:5">
      <c r="B1381" s="243" t="s">
        <v>137</v>
      </c>
      <c r="C1381" s="20" t="s">
        <v>143</v>
      </c>
      <c r="D1381" s="20" t="s">
        <v>123</v>
      </c>
      <c r="E1381" s="251">
        <v>0.79</v>
      </c>
    </row>
    <row r="1382" spans="2:5">
      <c r="B1382" s="243" t="s">
        <v>137</v>
      </c>
      <c r="C1382" s="20" t="s">
        <v>143</v>
      </c>
      <c r="D1382" s="20" t="s">
        <v>124</v>
      </c>
      <c r="E1382" s="251">
        <v>0.73</v>
      </c>
    </row>
    <row r="1383" spans="2:5">
      <c r="B1383" s="243" t="s">
        <v>137</v>
      </c>
      <c r="C1383" s="20" t="s">
        <v>143</v>
      </c>
      <c r="D1383" s="20" t="s">
        <v>125</v>
      </c>
      <c r="E1383" s="251">
        <v>0.72</v>
      </c>
    </row>
    <row r="1384" spans="2:5">
      <c r="B1384" s="243" t="s">
        <v>137</v>
      </c>
      <c r="C1384" s="20" t="s">
        <v>143</v>
      </c>
      <c r="D1384" s="20" t="s">
        <v>126</v>
      </c>
      <c r="E1384" s="251">
        <v>0.7</v>
      </c>
    </row>
    <row r="1385" spans="2:5">
      <c r="B1385" s="243" t="s">
        <v>137</v>
      </c>
      <c r="C1385" s="20" t="s">
        <v>143</v>
      </c>
      <c r="D1385" s="20" t="s">
        <v>127</v>
      </c>
      <c r="E1385" s="251">
        <v>0.69</v>
      </c>
    </row>
    <row r="1386" spans="2:5">
      <c r="B1386" s="243" t="s">
        <v>137</v>
      </c>
      <c r="C1386" s="20" t="s">
        <v>143</v>
      </c>
      <c r="D1386" s="20" t="s">
        <v>128</v>
      </c>
      <c r="E1386" s="251">
        <v>0.68</v>
      </c>
    </row>
    <row r="1387" spans="2:5">
      <c r="B1387" s="243" t="s">
        <v>137</v>
      </c>
      <c r="C1387" s="20" t="s">
        <v>143</v>
      </c>
      <c r="D1387" s="20" t="s">
        <v>129</v>
      </c>
      <c r="E1387" s="251">
        <v>0.67</v>
      </c>
    </row>
    <row r="1388" spans="2:5">
      <c r="B1388" s="243" t="s">
        <v>137</v>
      </c>
      <c r="C1388" s="20" t="s">
        <v>143</v>
      </c>
      <c r="D1388" s="20" t="s">
        <v>130</v>
      </c>
      <c r="E1388" s="251">
        <v>0.66</v>
      </c>
    </row>
    <row r="1389" spans="2:5">
      <c r="B1389" s="243" t="s">
        <v>137</v>
      </c>
      <c r="C1389" s="20" t="s">
        <v>143</v>
      </c>
      <c r="D1389" s="20" t="s">
        <v>131</v>
      </c>
      <c r="E1389" s="251">
        <v>0.66</v>
      </c>
    </row>
    <row r="1390" spans="2:5">
      <c r="B1390" s="243" t="s">
        <v>137</v>
      </c>
      <c r="C1390" s="20" t="s">
        <v>143</v>
      </c>
      <c r="D1390" s="29" t="s">
        <v>345</v>
      </c>
      <c r="E1390" s="251">
        <v>0.65</v>
      </c>
    </row>
    <row r="1391" spans="2:5">
      <c r="B1391" s="243" t="s">
        <v>137</v>
      </c>
      <c r="C1391" s="20" t="s">
        <v>120</v>
      </c>
      <c r="D1391" s="20" t="s">
        <v>535</v>
      </c>
      <c r="E1391" s="251">
        <v>1</v>
      </c>
    </row>
    <row r="1392" spans="2:5">
      <c r="B1392" s="243" t="s">
        <v>137</v>
      </c>
      <c r="C1392" s="20" t="s">
        <v>120</v>
      </c>
      <c r="D1392" s="20" t="s">
        <v>464</v>
      </c>
      <c r="E1392" s="251">
        <v>1</v>
      </c>
    </row>
    <row r="1393" spans="2:5">
      <c r="B1393" s="243" t="s">
        <v>137</v>
      </c>
      <c r="C1393" s="20" t="s">
        <v>120</v>
      </c>
      <c r="D1393" s="20" t="s">
        <v>141</v>
      </c>
      <c r="E1393" s="251">
        <v>1</v>
      </c>
    </row>
    <row r="1394" spans="2:5">
      <c r="B1394" s="243" t="s">
        <v>137</v>
      </c>
      <c r="C1394" s="20" t="s">
        <v>120</v>
      </c>
      <c r="D1394" s="20" t="s">
        <v>142</v>
      </c>
      <c r="E1394" s="251">
        <v>1</v>
      </c>
    </row>
    <row r="1395" spans="2:5">
      <c r="B1395" s="243" t="s">
        <v>137</v>
      </c>
      <c r="C1395" s="20" t="s">
        <v>120</v>
      </c>
      <c r="D1395" s="20" t="s">
        <v>143</v>
      </c>
      <c r="E1395" s="251">
        <v>1</v>
      </c>
    </row>
    <row r="1396" spans="2:5">
      <c r="B1396" s="243" t="s">
        <v>137</v>
      </c>
      <c r="C1396" s="20" t="s">
        <v>120</v>
      </c>
      <c r="D1396" s="20" t="s">
        <v>119</v>
      </c>
      <c r="E1396" s="251">
        <v>1</v>
      </c>
    </row>
    <row r="1397" spans="2:5">
      <c r="B1397" s="243" t="s">
        <v>137</v>
      </c>
      <c r="C1397" s="20" t="s">
        <v>120</v>
      </c>
      <c r="D1397" s="20" t="s">
        <v>121</v>
      </c>
      <c r="E1397" s="251">
        <v>0.94</v>
      </c>
    </row>
    <row r="1398" spans="2:5">
      <c r="B1398" s="243" t="s">
        <v>137</v>
      </c>
      <c r="C1398" s="20" t="s">
        <v>120</v>
      </c>
      <c r="D1398" s="20" t="s">
        <v>122</v>
      </c>
      <c r="E1398" s="251">
        <v>0.89</v>
      </c>
    </row>
    <row r="1399" spans="2:5">
      <c r="B1399" s="243" t="s">
        <v>137</v>
      </c>
      <c r="C1399" s="20" t="s">
        <v>120</v>
      </c>
      <c r="D1399" s="20" t="s">
        <v>123</v>
      </c>
      <c r="E1399" s="251">
        <v>0.86</v>
      </c>
    </row>
    <row r="1400" spans="2:5">
      <c r="B1400" s="243" t="s">
        <v>137</v>
      </c>
      <c r="C1400" s="20" t="s">
        <v>120</v>
      </c>
      <c r="D1400" s="20" t="s">
        <v>124</v>
      </c>
      <c r="E1400" s="251">
        <v>0.8</v>
      </c>
    </row>
    <row r="1401" spans="2:5">
      <c r="B1401" s="243" t="s">
        <v>137</v>
      </c>
      <c r="C1401" s="20" t="s">
        <v>120</v>
      </c>
      <c r="D1401" s="20" t="s">
        <v>125</v>
      </c>
      <c r="E1401" s="251">
        <v>0.78</v>
      </c>
    </row>
    <row r="1402" spans="2:5">
      <c r="B1402" s="243" t="s">
        <v>137</v>
      </c>
      <c r="C1402" s="20" t="s">
        <v>120</v>
      </c>
      <c r="D1402" s="20" t="s">
        <v>126</v>
      </c>
      <c r="E1402" s="251">
        <v>0.77</v>
      </c>
    </row>
    <row r="1403" spans="2:5">
      <c r="B1403" s="243" t="s">
        <v>137</v>
      </c>
      <c r="C1403" s="20" t="s">
        <v>120</v>
      </c>
      <c r="D1403" s="20" t="s">
        <v>127</v>
      </c>
      <c r="E1403" s="251">
        <v>0.75</v>
      </c>
    </row>
    <row r="1404" spans="2:5">
      <c r="B1404" s="243" t="s">
        <v>137</v>
      </c>
      <c r="C1404" s="20" t="s">
        <v>120</v>
      </c>
      <c r="D1404" s="20" t="s">
        <v>128</v>
      </c>
      <c r="E1404" s="251">
        <v>0.74</v>
      </c>
    </row>
    <row r="1405" spans="2:5">
      <c r="B1405" s="243" t="s">
        <v>137</v>
      </c>
      <c r="C1405" s="20" t="s">
        <v>120</v>
      </c>
      <c r="D1405" s="20" t="s">
        <v>129</v>
      </c>
      <c r="E1405" s="251">
        <v>0.73</v>
      </c>
    </row>
    <row r="1406" spans="2:5">
      <c r="B1406" s="243" t="s">
        <v>137</v>
      </c>
      <c r="C1406" s="20" t="s">
        <v>120</v>
      </c>
      <c r="D1406" s="20" t="s">
        <v>130</v>
      </c>
      <c r="E1406" s="251">
        <v>0.72</v>
      </c>
    </row>
    <row r="1407" spans="2:5">
      <c r="B1407" s="243" t="s">
        <v>137</v>
      </c>
      <c r="C1407" s="20" t="s">
        <v>120</v>
      </c>
      <c r="D1407" s="20" t="s">
        <v>131</v>
      </c>
      <c r="E1407" s="251">
        <v>0.71</v>
      </c>
    </row>
    <row r="1408" spans="2:5">
      <c r="B1408" s="243" t="s">
        <v>137</v>
      </c>
      <c r="C1408" s="20" t="s">
        <v>120</v>
      </c>
      <c r="D1408" s="29" t="s">
        <v>345</v>
      </c>
      <c r="E1408" s="251">
        <v>0.71</v>
      </c>
    </row>
    <row r="1409" spans="2:5">
      <c r="B1409" s="243" t="s">
        <v>137</v>
      </c>
      <c r="C1409" s="20" t="s">
        <v>121</v>
      </c>
      <c r="D1409" s="20" t="s">
        <v>535</v>
      </c>
      <c r="E1409" s="251">
        <v>1</v>
      </c>
    </row>
    <row r="1410" spans="2:5">
      <c r="B1410" s="243" t="s">
        <v>137</v>
      </c>
      <c r="C1410" s="20" t="s">
        <v>121</v>
      </c>
      <c r="D1410" s="20" t="s">
        <v>464</v>
      </c>
      <c r="E1410" s="251">
        <v>1</v>
      </c>
    </row>
    <row r="1411" spans="2:5">
      <c r="B1411" s="243" t="s">
        <v>137</v>
      </c>
      <c r="C1411" s="20" t="s">
        <v>121</v>
      </c>
      <c r="D1411" s="20" t="s">
        <v>141</v>
      </c>
      <c r="E1411" s="251">
        <v>1</v>
      </c>
    </row>
    <row r="1412" spans="2:5">
      <c r="B1412" s="243" t="s">
        <v>137</v>
      </c>
      <c r="C1412" s="20" t="s">
        <v>121</v>
      </c>
      <c r="D1412" s="20" t="s">
        <v>142</v>
      </c>
      <c r="E1412" s="251">
        <v>1</v>
      </c>
    </row>
    <row r="1413" spans="2:5">
      <c r="B1413" s="243" t="s">
        <v>137</v>
      </c>
      <c r="C1413" s="20" t="s">
        <v>121</v>
      </c>
      <c r="D1413" s="20" t="s">
        <v>143</v>
      </c>
      <c r="E1413" s="251">
        <v>1</v>
      </c>
    </row>
    <row r="1414" spans="2:5">
      <c r="B1414" s="243" t="s">
        <v>137</v>
      </c>
      <c r="C1414" s="20" t="s">
        <v>121</v>
      </c>
      <c r="D1414" s="20" t="s">
        <v>119</v>
      </c>
      <c r="E1414" s="251">
        <v>1</v>
      </c>
    </row>
    <row r="1415" spans="2:5">
      <c r="B1415" s="243" t="s">
        <v>137</v>
      </c>
      <c r="C1415" s="20" t="s">
        <v>121</v>
      </c>
      <c r="D1415" s="20" t="s">
        <v>121</v>
      </c>
      <c r="E1415" s="251">
        <v>1</v>
      </c>
    </row>
    <row r="1416" spans="2:5">
      <c r="B1416" s="243" t="s">
        <v>137</v>
      </c>
      <c r="C1416" s="20" t="s">
        <v>121</v>
      </c>
      <c r="D1416" s="20" t="s">
        <v>122</v>
      </c>
      <c r="E1416" s="251">
        <v>0.95</v>
      </c>
    </row>
    <row r="1417" spans="2:5">
      <c r="B1417" s="243" t="s">
        <v>137</v>
      </c>
      <c r="C1417" s="20" t="s">
        <v>121</v>
      </c>
      <c r="D1417" s="20" t="s">
        <v>123</v>
      </c>
      <c r="E1417" s="251">
        <v>0.91</v>
      </c>
    </row>
    <row r="1418" spans="2:5">
      <c r="B1418" s="243" t="s">
        <v>137</v>
      </c>
      <c r="C1418" s="20" t="s">
        <v>121</v>
      </c>
      <c r="D1418" s="20" t="s">
        <v>124</v>
      </c>
      <c r="E1418" s="251">
        <v>0.85</v>
      </c>
    </row>
    <row r="1419" spans="2:5">
      <c r="B1419" s="243" t="s">
        <v>137</v>
      </c>
      <c r="C1419" s="20" t="s">
        <v>121</v>
      </c>
      <c r="D1419" s="20" t="s">
        <v>125</v>
      </c>
      <c r="E1419" s="251">
        <v>0.83</v>
      </c>
    </row>
    <row r="1420" spans="2:5">
      <c r="B1420" s="243" t="s">
        <v>137</v>
      </c>
      <c r="C1420" s="20" t="s">
        <v>121</v>
      </c>
      <c r="D1420" s="20" t="s">
        <v>126</v>
      </c>
      <c r="E1420" s="251">
        <v>0.81</v>
      </c>
    </row>
    <row r="1421" spans="2:5">
      <c r="B1421" s="243" t="s">
        <v>137</v>
      </c>
      <c r="C1421" s="20" t="s">
        <v>121</v>
      </c>
      <c r="D1421" s="20" t="s">
        <v>127</v>
      </c>
      <c r="E1421" s="251">
        <v>0.8</v>
      </c>
    </row>
    <row r="1422" spans="2:5">
      <c r="B1422" s="243" t="s">
        <v>137</v>
      </c>
      <c r="C1422" s="20" t="s">
        <v>121</v>
      </c>
      <c r="D1422" s="20" t="s">
        <v>128</v>
      </c>
      <c r="E1422" s="251">
        <v>0.78</v>
      </c>
    </row>
    <row r="1423" spans="2:5">
      <c r="B1423" s="243" t="s">
        <v>137</v>
      </c>
      <c r="C1423" s="20" t="s">
        <v>121</v>
      </c>
      <c r="D1423" s="20" t="s">
        <v>129</v>
      </c>
      <c r="E1423" s="251">
        <v>0.77</v>
      </c>
    </row>
    <row r="1424" spans="2:5">
      <c r="B1424" s="243" t="s">
        <v>137</v>
      </c>
      <c r="C1424" s="20" t="s">
        <v>121</v>
      </c>
      <c r="D1424" s="20" t="s">
        <v>130</v>
      </c>
      <c r="E1424" s="251">
        <v>0.77</v>
      </c>
    </row>
    <row r="1425" spans="2:5">
      <c r="B1425" s="243" t="s">
        <v>137</v>
      </c>
      <c r="C1425" s="20" t="s">
        <v>121</v>
      </c>
      <c r="D1425" s="20" t="s">
        <v>131</v>
      </c>
      <c r="E1425" s="251">
        <v>0.76</v>
      </c>
    </row>
    <row r="1426" spans="2:5">
      <c r="B1426" s="243" t="s">
        <v>137</v>
      </c>
      <c r="C1426" s="20" t="s">
        <v>121</v>
      </c>
      <c r="D1426" s="29" t="s">
        <v>345</v>
      </c>
      <c r="E1426" s="251">
        <v>0.75</v>
      </c>
    </row>
    <row r="1427" spans="2:5">
      <c r="B1427" s="243" t="s">
        <v>137</v>
      </c>
      <c r="C1427" s="20" t="s">
        <v>122</v>
      </c>
      <c r="D1427" s="20" t="s">
        <v>535</v>
      </c>
      <c r="E1427" s="251">
        <v>1</v>
      </c>
    </row>
    <row r="1428" spans="2:5">
      <c r="B1428" s="243" t="s">
        <v>137</v>
      </c>
      <c r="C1428" s="20" t="s">
        <v>122</v>
      </c>
      <c r="D1428" s="20" t="s">
        <v>464</v>
      </c>
      <c r="E1428" s="251">
        <v>1</v>
      </c>
    </row>
    <row r="1429" spans="2:5">
      <c r="B1429" s="243" t="s">
        <v>137</v>
      </c>
      <c r="C1429" s="20" t="s">
        <v>122</v>
      </c>
      <c r="D1429" s="20" t="s">
        <v>141</v>
      </c>
      <c r="E1429" s="251">
        <v>1</v>
      </c>
    </row>
    <row r="1430" spans="2:5">
      <c r="B1430" s="243" t="s">
        <v>137</v>
      </c>
      <c r="C1430" s="20" t="s">
        <v>122</v>
      </c>
      <c r="D1430" s="20" t="s">
        <v>142</v>
      </c>
      <c r="E1430" s="251">
        <v>1</v>
      </c>
    </row>
    <row r="1431" spans="2:5">
      <c r="B1431" s="243" t="s">
        <v>137</v>
      </c>
      <c r="C1431" s="20" t="s">
        <v>122</v>
      </c>
      <c r="D1431" s="20" t="s">
        <v>143</v>
      </c>
      <c r="E1431" s="251">
        <v>1</v>
      </c>
    </row>
    <row r="1432" spans="2:5">
      <c r="B1432" s="243" t="s">
        <v>137</v>
      </c>
      <c r="C1432" s="20" t="s">
        <v>122</v>
      </c>
      <c r="D1432" s="20" t="s">
        <v>119</v>
      </c>
      <c r="E1432" s="251">
        <v>1</v>
      </c>
    </row>
    <row r="1433" spans="2:5">
      <c r="B1433" s="243" t="s">
        <v>137</v>
      </c>
      <c r="C1433" s="20" t="s">
        <v>122</v>
      </c>
      <c r="D1433" s="20" t="s">
        <v>121</v>
      </c>
      <c r="E1433" s="251">
        <v>1</v>
      </c>
    </row>
    <row r="1434" spans="2:5">
      <c r="B1434" s="243" t="s">
        <v>137</v>
      </c>
      <c r="C1434" s="20" t="s">
        <v>122</v>
      </c>
      <c r="D1434" s="20" t="s">
        <v>122</v>
      </c>
      <c r="E1434" s="251">
        <v>1</v>
      </c>
    </row>
    <row r="1435" spans="2:5">
      <c r="B1435" s="243" t="s">
        <v>137</v>
      </c>
      <c r="C1435" s="20" t="s">
        <v>122</v>
      </c>
      <c r="D1435" s="20" t="s">
        <v>123</v>
      </c>
      <c r="E1435" s="251">
        <v>0.96</v>
      </c>
    </row>
    <row r="1436" spans="2:5">
      <c r="B1436" s="243" t="s">
        <v>137</v>
      </c>
      <c r="C1436" s="20" t="s">
        <v>122</v>
      </c>
      <c r="D1436" s="20" t="s">
        <v>124</v>
      </c>
      <c r="E1436" s="251">
        <v>0.89</v>
      </c>
    </row>
    <row r="1437" spans="2:5">
      <c r="B1437" s="243" t="s">
        <v>137</v>
      </c>
      <c r="C1437" s="20" t="s">
        <v>122</v>
      </c>
      <c r="D1437" s="20" t="s">
        <v>125</v>
      </c>
      <c r="E1437" s="251">
        <v>0.87</v>
      </c>
    </row>
    <row r="1438" spans="2:5">
      <c r="B1438" s="243" t="s">
        <v>137</v>
      </c>
      <c r="C1438" s="20" t="s">
        <v>122</v>
      </c>
      <c r="D1438" s="20" t="s">
        <v>126</v>
      </c>
      <c r="E1438" s="251">
        <v>0.86</v>
      </c>
    </row>
    <row r="1439" spans="2:5">
      <c r="B1439" s="243" t="s">
        <v>137</v>
      </c>
      <c r="C1439" s="20" t="s">
        <v>122</v>
      </c>
      <c r="D1439" s="20" t="s">
        <v>127</v>
      </c>
      <c r="E1439" s="251">
        <v>0.84</v>
      </c>
    </row>
    <row r="1440" spans="2:5">
      <c r="B1440" s="243" t="s">
        <v>137</v>
      </c>
      <c r="C1440" s="20" t="s">
        <v>122</v>
      </c>
      <c r="D1440" s="20" t="s">
        <v>128</v>
      </c>
      <c r="E1440" s="251">
        <v>0.82</v>
      </c>
    </row>
    <row r="1441" spans="2:5">
      <c r="B1441" s="243" t="s">
        <v>137</v>
      </c>
      <c r="C1441" s="20" t="s">
        <v>122</v>
      </c>
      <c r="D1441" s="20" t="s">
        <v>129</v>
      </c>
      <c r="E1441" s="251">
        <v>0.82</v>
      </c>
    </row>
    <row r="1442" spans="2:5">
      <c r="B1442" s="243" t="s">
        <v>137</v>
      </c>
      <c r="C1442" s="20" t="s">
        <v>122</v>
      </c>
      <c r="D1442" s="20" t="s">
        <v>130</v>
      </c>
      <c r="E1442" s="251">
        <v>0.81</v>
      </c>
    </row>
    <row r="1443" spans="2:5">
      <c r="B1443" s="243" t="s">
        <v>137</v>
      </c>
      <c r="C1443" s="20" t="s">
        <v>122</v>
      </c>
      <c r="D1443" s="20" t="s">
        <v>131</v>
      </c>
      <c r="E1443" s="251">
        <v>0.8</v>
      </c>
    </row>
    <row r="1444" spans="2:5">
      <c r="B1444" s="243" t="s">
        <v>137</v>
      </c>
      <c r="C1444" s="20" t="s">
        <v>122</v>
      </c>
      <c r="D1444" s="29" t="s">
        <v>345</v>
      </c>
      <c r="E1444" s="251">
        <v>0.79</v>
      </c>
    </row>
    <row r="1445" spans="2:5">
      <c r="B1445" s="243" t="s">
        <v>137</v>
      </c>
      <c r="C1445" s="20" t="s">
        <v>123</v>
      </c>
      <c r="D1445" s="20" t="s">
        <v>535</v>
      </c>
      <c r="E1445" s="251">
        <v>1</v>
      </c>
    </row>
    <row r="1446" spans="2:5">
      <c r="B1446" s="243" t="s">
        <v>137</v>
      </c>
      <c r="C1446" s="20" t="s">
        <v>123</v>
      </c>
      <c r="D1446" s="20" t="s">
        <v>464</v>
      </c>
      <c r="E1446" s="251">
        <v>1</v>
      </c>
    </row>
    <row r="1447" spans="2:5">
      <c r="B1447" s="243" t="s">
        <v>137</v>
      </c>
      <c r="C1447" s="20" t="s">
        <v>123</v>
      </c>
      <c r="D1447" s="20" t="s">
        <v>141</v>
      </c>
      <c r="E1447" s="251">
        <v>1</v>
      </c>
    </row>
    <row r="1448" spans="2:5">
      <c r="B1448" s="243" t="s">
        <v>137</v>
      </c>
      <c r="C1448" s="20" t="s">
        <v>123</v>
      </c>
      <c r="D1448" s="20" t="s">
        <v>142</v>
      </c>
      <c r="E1448" s="251">
        <v>1</v>
      </c>
    </row>
    <row r="1449" spans="2:5">
      <c r="B1449" s="243" t="s">
        <v>137</v>
      </c>
      <c r="C1449" s="20" t="s">
        <v>123</v>
      </c>
      <c r="D1449" s="20" t="s">
        <v>143</v>
      </c>
      <c r="E1449" s="251">
        <v>1</v>
      </c>
    </row>
    <row r="1450" spans="2:5">
      <c r="B1450" s="243" t="s">
        <v>137</v>
      </c>
      <c r="C1450" s="20" t="s">
        <v>123</v>
      </c>
      <c r="D1450" s="20" t="s">
        <v>119</v>
      </c>
      <c r="E1450" s="251">
        <v>1</v>
      </c>
    </row>
    <row r="1451" spans="2:5">
      <c r="B1451" s="243" t="s">
        <v>137</v>
      </c>
      <c r="C1451" s="20" t="s">
        <v>123</v>
      </c>
      <c r="D1451" s="20" t="s">
        <v>121</v>
      </c>
      <c r="E1451" s="251">
        <v>1</v>
      </c>
    </row>
    <row r="1452" spans="2:5">
      <c r="B1452" s="243" t="s">
        <v>137</v>
      </c>
      <c r="C1452" s="20" t="s">
        <v>123</v>
      </c>
      <c r="D1452" s="20" t="s">
        <v>122</v>
      </c>
      <c r="E1452" s="251">
        <v>1</v>
      </c>
    </row>
    <row r="1453" spans="2:5">
      <c r="B1453" s="243" t="s">
        <v>137</v>
      </c>
      <c r="C1453" s="20" t="s">
        <v>123</v>
      </c>
      <c r="D1453" s="20" t="s">
        <v>123</v>
      </c>
      <c r="E1453" s="251">
        <v>1</v>
      </c>
    </row>
    <row r="1454" spans="2:5">
      <c r="B1454" s="243" t="s">
        <v>137</v>
      </c>
      <c r="C1454" s="20" t="s">
        <v>123</v>
      </c>
      <c r="D1454" s="20" t="s">
        <v>124</v>
      </c>
      <c r="E1454" s="251">
        <v>0.93</v>
      </c>
    </row>
    <row r="1455" spans="2:5">
      <c r="B1455" s="243" t="s">
        <v>137</v>
      </c>
      <c r="C1455" s="20" t="s">
        <v>123</v>
      </c>
      <c r="D1455" s="20" t="s">
        <v>125</v>
      </c>
      <c r="E1455" s="251">
        <v>0.91</v>
      </c>
    </row>
    <row r="1456" spans="2:5">
      <c r="B1456" s="243" t="s">
        <v>137</v>
      </c>
      <c r="C1456" s="20" t="s">
        <v>123</v>
      </c>
      <c r="D1456" s="20" t="s">
        <v>126</v>
      </c>
      <c r="E1456" s="251">
        <v>0.89</v>
      </c>
    </row>
    <row r="1457" spans="2:5">
      <c r="B1457" s="243" t="s">
        <v>137</v>
      </c>
      <c r="C1457" s="20" t="s">
        <v>123</v>
      </c>
      <c r="D1457" s="20" t="s">
        <v>127</v>
      </c>
      <c r="E1457" s="251">
        <v>0.88</v>
      </c>
    </row>
    <row r="1458" spans="2:5">
      <c r="B1458" s="243" t="s">
        <v>137</v>
      </c>
      <c r="C1458" s="20" t="s">
        <v>123</v>
      </c>
      <c r="D1458" s="20" t="s">
        <v>128</v>
      </c>
      <c r="E1458" s="251">
        <v>0.86</v>
      </c>
    </row>
    <row r="1459" spans="2:5">
      <c r="B1459" s="243" t="s">
        <v>137</v>
      </c>
      <c r="C1459" s="20" t="s">
        <v>123</v>
      </c>
      <c r="D1459" s="20" t="s">
        <v>129</v>
      </c>
      <c r="E1459" s="251">
        <v>0.85</v>
      </c>
    </row>
    <row r="1460" spans="2:5">
      <c r="B1460" s="243" t="s">
        <v>137</v>
      </c>
      <c r="C1460" s="20" t="s">
        <v>123</v>
      </c>
      <c r="D1460" s="20" t="s">
        <v>130</v>
      </c>
      <c r="E1460" s="251">
        <v>0.84</v>
      </c>
    </row>
    <row r="1461" spans="2:5">
      <c r="B1461" s="243" t="s">
        <v>137</v>
      </c>
      <c r="C1461" s="20" t="s">
        <v>123</v>
      </c>
      <c r="D1461" s="20" t="s">
        <v>131</v>
      </c>
      <c r="E1461" s="251">
        <v>0.83</v>
      </c>
    </row>
    <row r="1462" spans="2:5">
      <c r="B1462" s="243" t="s">
        <v>137</v>
      </c>
      <c r="C1462" s="20" t="s">
        <v>123</v>
      </c>
      <c r="D1462" s="29" t="s">
        <v>345</v>
      </c>
      <c r="E1462" s="251">
        <v>0.82</v>
      </c>
    </row>
    <row r="1463" spans="2:5">
      <c r="B1463" s="243" t="s">
        <v>137</v>
      </c>
      <c r="C1463" s="20" t="s">
        <v>124</v>
      </c>
      <c r="D1463" s="20" t="s">
        <v>535</v>
      </c>
      <c r="E1463" s="251">
        <v>1</v>
      </c>
    </row>
    <row r="1464" spans="2:5">
      <c r="B1464" s="243" t="s">
        <v>137</v>
      </c>
      <c r="C1464" s="20" t="s">
        <v>124</v>
      </c>
      <c r="D1464" s="20" t="s">
        <v>464</v>
      </c>
      <c r="E1464" s="252">
        <v>1</v>
      </c>
    </row>
    <row r="1465" spans="2:5">
      <c r="B1465" s="243" t="s">
        <v>137</v>
      </c>
      <c r="C1465" s="20" t="s">
        <v>124</v>
      </c>
      <c r="D1465" s="20" t="s">
        <v>141</v>
      </c>
      <c r="E1465" s="252">
        <v>1</v>
      </c>
    </row>
    <row r="1466" spans="2:5">
      <c r="B1466" s="243" t="s">
        <v>137</v>
      </c>
      <c r="C1466" s="20" t="s">
        <v>124</v>
      </c>
      <c r="D1466" s="20" t="s">
        <v>142</v>
      </c>
      <c r="E1466" s="252">
        <v>1</v>
      </c>
    </row>
    <row r="1467" spans="2:5">
      <c r="B1467" s="243" t="s">
        <v>137</v>
      </c>
      <c r="C1467" s="20" t="s">
        <v>124</v>
      </c>
      <c r="D1467" s="20" t="s">
        <v>143</v>
      </c>
      <c r="E1467" s="252">
        <v>1</v>
      </c>
    </row>
    <row r="1468" spans="2:5">
      <c r="B1468" s="243" t="s">
        <v>137</v>
      </c>
      <c r="C1468" s="20" t="s">
        <v>124</v>
      </c>
      <c r="D1468" s="20" t="s">
        <v>119</v>
      </c>
      <c r="E1468" s="252">
        <v>1</v>
      </c>
    </row>
    <row r="1469" spans="2:5">
      <c r="B1469" s="243" t="s">
        <v>137</v>
      </c>
      <c r="C1469" s="20" t="s">
        <v>124</v>
      </c>
      <c r="D1469" s="20" t="s">
        <v>121</v>
      </c>
      <c r="E1469" s="252">
        <v>1</v>
      </c>
    </row>
    <row r="1470" spans="2:5">
      <c r="B1470" s="243" t="s">
        <v>137</v>
      </c>
      <c r="C1470" s="20" t="s">
        <v>124</v>
      </c>
      <c r="D1470" s="20" t="s">
        <v>122</v>
      </c>
      <c r="E1470" s="252">
        <v>1</v>
      </c>
    </row>
    <row r="1471" spans="2:5">
      <c r="B1471" s="243" t="s">
        <v>137</v>
      </c>
      <c r="C1471" s="20" t="s">
        <v>124</v>
      </c>
      <c r="D1471" s="20" t="s">
        <v>123</v>
      </c>
      <c r="E1471" s="252">
        <v>1</v>
      </c>
    </row>
    <row r="1472" spans="2:5">
      <c r="B1472" s="243" t="s">
        <v>137</v>
      </c>
      <c r="C1472" s="20" t="s">
        <v>124</v>
      </c>
      <c r="D1472" s="20" t="s">
        <v>124</v>
      </c>
      <c r="E1472" s="252">
        <v>1</v>
      </c>
    </row>
    <row r="1473" spans="2:5">
      <c r="B1473" s="243" t="s">
        <v>137</v>
      </c>
      <c r="C1473" s="20" t="s">
        <v>124</v>
      </c>
      <c r="D1473" s="20" t="s">
        <v>125</v>
      </c>
      <c r="E1473" s="251">
        <v>0.98</v>
      </c>
    </row>
    <row r="1474" spans="2:5">
      <c r="B1474" s="243" t="s">
        <v>137</v>
      </c>
      <c r="C1474" s="20" t="s">
        <v>124</v>
      </c>
      <c r="D1474" s="20" t="s">
        <v>126</v>
      </c>
      <c r="E1474" s="251">
        <v>0.96</v>
      </c>
    </row>
    <row r="1475" spans="2:5">
      <c r="B1475" s="243" t="s">
        <v>137</v>
      </c>
      <c r="C1475" s="20" t="s">
        <v>124</v>
      </c>
      <c r="D1475" s="20" t="s">
        <v>127</v>
      </c>
      <c r="E1475" s="251">
        <v>0.94</v>
      </c>
    </row>
    <row r="1476" spans="2:5">
      <c r="B1476" s="243" t="s">
        <v>137</v>
      </c>
      <c r="C1476" s="20" t="s">
        <v>124</v>
      </c>
      <c r="D1476" s="20" t="s">
        <v>128</v>
      </c>
      <c r="E1476" s="251">
        <v>0.92</v>
      </c>
    </row>
    <row r="1477" spans="2:5">
      <c r="B1477" s="243" t="s">
        <v>137</v>
      </c>
      <c r="C1477" s="20" t="s">
        <v>124</v>
      </c>
      <c r="D1477" s="20" t="s">
        <v>129</v>
      </c>
      <c r="E1477" s="251">
        <v>0.91</v>
      </c>
    </row>
    <row r="1478" spans="2:5">
      <c r="B1478" s="243" t="s">
        <v>137</v>
      </c>
      <c r="C1478" s="20" t="s">
        <v>124</v>
      </c>
      <c r="D1478" s="20" t="s">
        <v>130</v>
      </c>
      <c r="E1478" s="251">
        <v>0.9</v>
      </c>
    </row>
    <row r="1479" spans="2:5">
      <c r="B1479" s="243" t="s">
        <v>137</v>
      </c>
      <c r="C1479" s="20" t="s">
        <v>124</v>
      </c>
      <c r="D1479" s="20" t="s">
        <v>131</v>
      </c>
      <c r="E1479" s="251">
        <v>0.89</v>
      </c>
    </row>
    <row r="1480" spans="2:5">
      <c r="B1480" s="243" t="s">
        <v>137</v>
      </c>
      <c r="C1480" s="20" t="s">
        <v>124</v>
      </c>
      <c r="D1480" s="29" t="s">
        <v>345</v>
      </c>
      <c r="E1480" s="251">
        <v>0.89</v>
      </c>
    </row>
    <row r="1481" spans="2:5">
      <c r="B1481" s="243" t="s">
        <v>137</v>
      </c>
      <c r="C1481" s="20" t="s">
        <v>125</v>
      </c>
      <c r="D1481" s="20" t="s">
        <v>535</v>
      </c>
      <c r="E1481" s="251">
        <v>1</v>
      </c>
    </row>
    <row r="1482" spans="2:5">
      <c r="B1482" s="243" t="s">
        <v>137</v>
      </c>
      <c r="C1482" s="20" t="s">
        <v>125</v>
      </c>
      <c r="D1482" s="20" t="s">
        <v>464</v>
      </c>
      <c r="E1482" s="252">
        <v>1</v>
      </c>
    </row>
    <row r="1483" spans="2:5">
      <c r="B1483" s="243" t="s">
        <v>137</v>
      </c>
      <c r="C1483" s="20" t="s">
        <v>125</v>
      </c>
      <c r="D1483" s="20" t="s">
        <v>141</v>
      </c>
      <c r="E1483" s="252">
        <v>1</v>
      </c>
    </row>
    <row r="1484" spans="2:5">
      <c r="B1484" s="243" t="s">
        <v>137</v>
      </c>
      <c r="C1484" s="20" t="s">
        <v>125</v>
      </c>
      <c r="D1484" s="20" t="s">
        <v>142</v>
      </c>
      <c r="E1484" s="252">
        <v>1</v>
      </c>
    </row>
    <row r="1485" spans="2:5">
      <c r="B1485" s="243" t="s">
        <v>137</v>
      </c>
      <c r="C1485" s="20" t="s">
        <v>125</v>
      </c>
      <c r="D1485" s="20" t="s">
        <v>143</v>
      </c>
      <c r="E1485" s="252">
        <v>1</v>
      </c>
    </row>
    <row r="1486" spans="2:5">
      <c r="B1486" s="243" t="s">
        <v>137</v>
      </c>
      <c r="C1486" s="20" t="s">
        <v>125</v>
      </c>
      <c r="D1486" s="20" t="s">
        <v>119</v>
      </c>
      <c r="E1486" s="252">
        <v>1</v>
      </c>
    </row>
    <row r="1487" spans="2:5">
      <c r="B1487" s="243" t="s">
        <v>137</v>
      </c>
      <c r="C1487" s="20" t="s">
        <v>125</v>
      </c>
      <c r="D1487" s="20" t="s">
        <v>121</v>
      </c>
      <c r="E1487" s="252">
        <v>1</v>
      </c>
    </row>
    <row r="1488" spans="2:5">
      <c r="B1488" s="243" t="s">
        <v>137</v>
      </c>
      <c r="C1488" s="20" t="s">
        <v>125</v>
      </c>
      <c r="D1488" s="20" t="s">
        <v>122</v>
      </c>
      <c r="E1488" s="252">
        <v>1</v>
      </c>
    </row>
    <row r="1489" spans="2:5">
      <c r="B1489" s="243" t="s">
        <v>137</v>
      </c>
      <c r="C1489" s="20" t="s">
        <v>125</v>
      </c>
      <c r="D1489" s="20" t="s">
        <v>123</v>
      </c>
      <c r="E1489" s="252">
        <v>1</v>
      </c>
    </row>
    <row r="1490" spans="2:5">
      <c r="B1490" s="243" t="s">
        <v>137</v>
      </c>
      <c r="C1490" s="20" t="s">
        <v>125</v>
      </c>
      <c r="D1490" s="20" t="s">
        <v>124</v>
      </c>
      <c r="E1490" s="252">
        <v>1</v>
      </c>
    </row>
    <row r="1491" spans="2:5">
      <c r="B1491" s="243" t="s">
        <v>137</v>
      </c>
      <c r="C1491" s="20" t="s">
        <v>125</v>
      </c>
      <c r="D1491" s="20" t="s">
        <v>125</v>
      </c>
      <c r="E1491" s="252">
        <v>1</v>
      </c>
    </row>
    <row r="1492" spans="2:5">
      <c r="B1492" s="243" t="s">
        <v>137</v>
      </c>
      <c r="C1492" s="20" t="s">
        <v>125</v>
      </c>
      <c r="D1492" s="20" t="s">
        <v>126</v>
      </c>
      <c r="E1492" s="251">
        <v>0.98</v>
      </c>
    </row>
    <row r="1493" spans="2:5">
      <c r="B1493" s="243" t="s">
        <v>137</v>
      </c>
      <c r="C1493" s="20" t="s">
        <v>125</v>
      </c>
      <c r="D1493" s="20" t="s">
        <v>127</v>
      </c>
      <c r="E1493" s="251">
        <v>0.96</v>
      </c>
    </row>
    <row r="1494" spans="2:5">
      <c r="B1494" s="243" t="s">
        <v>137</v>
      </c>
      <c r="C1494" s="20" t="s">
        <v>125</v>
      </c>
      <c r="D1494" s="20" t="s">
        <v>128</v>
      </c>
      <c r="E1494" s="251">
        <v>0.94</v>
      </c>
    </row>
    <row r="1495" spans="2:5">
      <c r="B1495" s="243" t="s">
        <v>137</v>
      </c>
      <c r="C1495" s="20" t="s">
        <v>125</v>
      </c>
      <c r="D1495" s="20" t="s">
        <v>129</v>
      </c>
      <c r="E1495" s="251">
        <v>0.93</v>
      </c>
    </row>
    <row r="1496" spans="2:5">
      <c r="B1496" s="243" t="s">
        <v>137</v>
      </c>
      <c r="C1496" s="20" t="s">
        <v>125</v>
      </c>
      <c r="D1496" s="20" t="s">
        <v>130</v>
      </c>
      <c r="E1496" s="251">
        <v>0.92</v>
      </c>
    </row>
    <row r="1497" spans="2:5">
      <c r="B1497" s="243" t="s">
        <v>137</v>
      </c>
      <c r="C1497" s="20" t="s">
        <v>125</v>
      </c>
      <c r="D1497" s="20" t="s">
        <v>131</v>
      </c>
      <c r="E1497" s="251">
        <v>0.91</v>
      </c>
    </row>
    <row r="1498" spans="2:5">
      <c r="B1498" s="243" t="s">
        <v>137</v>
      </c>
      <c r="C1498" s="20" t="s">
        <v>125</v>
      </c>
      <c r="D1498" s="29" t="s">
        <v>345</v>
      </c>
      <c r="E1498" s="251">
        <v>0.9</v>
      </c>
    </row>
    <row r="1499" spans="2:5">
      <c r="B1499" s="243" t="s">
        <v>137</v>
      </c>
      <c r="C1499" s="20" t="s">
        <v>126</v>
      </c>
      <c r="D1499" s="20" t="s">
        <v>535</v>
      </c>
      <c r="E1499" s="251">
        <v>1</v>
      </c>
    </row>
    <row r="1500" spans="2:5">
      <c r="B1500" s="243" t="s">
        <v>137</v>
      </c>
      <c r="C1500" s="20" t="s">
        <v>126</v>
      </c>
      <c r="D1500" s="20" t="s">
        <v>464</v>
      </c>
      <c r="E1500" s="252">
        <v>1</v>
      </c>
    </row>
    <row r="1501" spans="2:5">
      <c r="B1501" s="243" t="s">
        <v>137</v>
      </c>
      <c r="C1501" s="20" t="s">
        <v>126</v>
      </c>
      <c r="D1501" s="20" t="s">
        <v>141</v>
      </c>
      <c r="E1501" s="252">
        <v>1</v>
      </c>
    </row>
    <row r="1502" spans="2:5">
      <c r="B1502" s="243" t="s">
        <v>137</v>
      </c>
      <c r="C1502" s="20" t="s">
        <v>126</v>
      </c>
      <c r="D1502" s="20" t="s">
        <v>142</v>
      </c>
      <c r="E1502" s="252">
        <v>1</v>
      </c>
    </row>
    <row r="1503" spans="2:5">
      <c r="B1503" s="243" t="s">
        <v>137</v>
      </c>
      <c r="C1503" s="20" t="s">
        <v>126</v>
      </c>
      <c r="D1503" s="20" t="s">
        <v>143</v>
      </c>
      <c r="E1503" s="252">
        <v>1</v>
      </c>
    </row>
    <row r="1504" spans="2:5">
      <c r="B1504" s="243" t="s">
        <v>137</v>
      </c>
      <c r="C1504" s="20" t="s">
        <v>126</v>
      </c>
      <c r="D1504" s="20" t="s">
        <v>119</v>
      </c>
      <c r="E1504" s="252">
        <v>1</v>
      </c>
    </row>
    <row r="1505" spans="2:5">
      <c r="B1505" s="243" t="s">
        <v>137</v>
      </c>
      <c r="C1505" s="20" t="s">
        <v>126</v>
      </c>
      <c r="D1505" s="20" t="s">
        <v>121</v>
      </c>
      <c r="E1505" s="252">
        <v>1</v>
      </c>
    </row>
    <row r="1506" spans="2:5">
      <c r="B1506" s="243" t="s">
        <v>137</v>
      </c>
      <c r="C1506" s="20" t="s">
        <v>126</v>
      </c>
      <c r="D1506" s="20" t="s">
        <v>122</v>
      </c>
      <c r="E1506" s="252">
        <v>1</v>
      </c>
    </row>
    <row r="1507" spans="2:5">
      <c r="B1507" s="243" t="s">
        <v>137</v>
      </c>
      <c r="C1507" s="20" t="s">
        <v>126</v>
      </c>
      <c r="D1507" s="20" t="s">
        <v>123</v>
      </c>
      <c r="E1507" s="252">
        <v>1</v>
      </c>
    </row>
    <row r="1508" spans="2:5">
      <c r="B1508" s="243" t="s">
        <v>137</v>
      </c>
      <c r="C1508" s="20" t="s">
        <v>126</v>
      </c>
      <c r="D1508" s="20" t="s">
        <v>124</v>
      </c>
      <c r="E1508" s="252">
        <v>1</v>
      </c>
    </row>
    <row r="1509" spans="2:5">
      <c r="B1509" s="243" t="s">
        <v>137</v>
      </c>
      <c r="C1509" s="20" t="s">
        <v>126</v>
      </c>
      <c r="D1509" s="20" t="s">
        <v>125</v>
      </c>
      <c r="E1509" s="252">
        <v>1</v>
      </c>
    </row>
    <row r="1510" spans="2:5">
      <c r="B1510" s="243" t="s">
        <v>137</v>
      </c>
      <c r="C1510" s="20" t="s">
        <v>126</v>
      </c>
      <c r="D1510" s="20" t="s">
        <v>126</v>
      </c>
      <c r="E1510" s="252">
        <v>1</v>
      </c>
    </row>
    <row r="1511" spans="2:5">
      <c r="B1511" s="243" t="s">
        <v>137</v>
      </c>
      <c r="C1511" s="20" t="s">
        <v>126</v>
      </c>
      <c r="D1511" s="20" t="s">
        <v>127</v>
      </c>
      <c r="E1511" s="251">
        <v>0.98</v>
      </c>
    </row>
    <row r="1512" spans="2:5">
      <c r="B1512" s="243" t="s">
        <v>137</v>
      </c>
      <c r="C1512" s="20" t="s">
        <v>126</v>
      </c>
      <c r="D1512" s="20" t="s">
        <v>128</v>
      </c>
      <c r="E1512" s="251">
        <v>0.96</v>
      </c>
    </row>
    <row r="1513" spans="2:5">
      <c r="B1513" s="243" t="s">
        <v>137</v>
      </c>
      <c r="C1513" s="20" t="s">
        <v>126</v>
      </c>
      <c r="D1513" s="20" t="s">
        <v>129</v>
      </c>
      <c r="E1513" s="251">
        <v>0.95</v>
      </c>
    </row>
    <row r="1514" spans="2:5">
      <c r="B1514" s="243" t="s">
        <v>137</v>
      </c>
      <c r="C1514" s="20" t="s">
        <v>126</v>
      </c>
      <c r="D1514" s="20" t="s">
        <v>130</v>
      </c>
      <c r="E1514" s="251">
        <v>0.94</v>
      </c>
    </row>
    <row r="1515" spans="2:5">
      <c r="B1515" s="243" t="s">
        <v>137</v>
      </c>
      <c r="C1515" s="20" t="s">
        <v>126</v>
      </c>
      <c r="D1515" s="20" t="s">
        <v>131</v>
      </c>
      <c r="E1515" s="251">
        <v>0.93</v>
      </c>
    </row>
    <row r="1516" spans="2:5">
      <c r="B1516" s="243" t="s">
        <v>137</v>
      </c>
      <c r="C1516" s="20" t="s">
        <v>126</v>
      </c>
      <c r="D1516" s="29" t="s">
        <v>345</v>
      </c>
      <c r="E1516" s="251">
        <v>0.92</v>
      </c>
    </row>
    <row r="1517" spans="2:5">
      <c r="B1517" s="243" t="s">
        <v>137</v>
      </c>
      <c r="C1517" s="20" t="s">
        <v>127</v>
      </c>
      <c r="D1517" s="20" t="s">
        <v>535</v>
      </c>
      <c r="E1517" s="251">
        <v>1</v>
      </c>
    </row>
    <row r="1518" spans="2:5">
      <c r="B1518" s="243" t="s">
        <v>137</v>
      </c>
      <c r="C1518" s="20" t="s">
        <v>127</v>
      </c>
      <c r="D1518" s="20" t="s">
        <v>464</v>
      </c>
      <c r="E1518" s="252">
        <v>1</v>
      </c>
    </row>
    <row r="1519" spans="2:5">
      <c r="B1519" s="243" t="s">
        <v>137</v>
      </c>
      <c r="C1519" s="20" t="s">
        <v>127</v>
      </c>
      <c r="D1519" s="20" t="s">
        <v>141</v>
      </c>
      <c r="E1519" s="252">
        <v>1</v>
      </c>
    </row>
    <row r="1520" spans="2:5">
      <c r="B1520" s="243" t="s">
        <v>137</v>
      </c>
      <c r="C1520" s="20" t="s">
        <v>127</v>
      </c>
      <c r="D1520" s="20" t="s">
        <v>142</v>
      </c>
      <c r="E1520" s="252">
        <v>1</v>
      </c>
    </row>
    <row r="1521" spans="2:5">
      <c r="B1521" s="243" t="s">
        <v>137</v>
      </c>
      <c r="C1521" s="20" t="s">
        <v>127</v>
      </c>
      <c r="D1521" s="20" t="s">
        <v>143</v>
      </c>
      <c r="E1521" s="252">
        <v>1</v>
      </c>
    </row>
    <row r="1522" spans="2:5">
      <c r="B1522" s="243" t="s">
        <v>137</v>
      </c>
      <c r="C1522" s="20" t="s">
        <v>127</v>
      </c>
      <c r="D1522" s="20" t="s">
        <v>119</v>
      </c>
      <c r="E1522" s="252">
        <v>1</v>
      </c>
    </row>
    <row r="1523" spans="2:5">
      <c r="B1523" s="243" t="s">
        <v>137</v>
      </c>
      <c r="C1523" s="20" t="s">
        <v>127</v>
      </c>
      <c r="D1523" s="20" t="s">
        <v>121</v>
      </c>
      <c r="E1523" s="252">
        <v>1</v>
      </c>
    </row>
    <row r="1524" spans="2:5">
      <c r="B1524" s="243" t="s">
        <v>137</v>
      </c>
      <c r="C1524" s="20" t="s">
        <v>127</v>
      </c>
      <c r="D1524" s="20" t="s">
        <v>122</v>
      </c>
      <c r="E1524" s="252">
        <v>1</v>
      </c>
    </row>
    <row r="1525" spans="2:5">
      <c r="B1525" s="243" t="s">
        <v>137</v>
      </c>
      <c r="C1525" s="20" t="s">
        <v>127</v>
      </c>
      <c r="D1525" s="20" t="s">
        <v>123</v>
      </c>
      <c r="E1525" s="252">
        <v>1</v>
      </c>
    </row>
    <row r="1526" spans="2:5">
      <c r="B1526" s="243" t="s">
        <v>137</v>
      </c>
      <c r="C1526" s="20" t="s">
        <v>127</v>
      </c>
      <c r="D1526" s="20" t="s">
        <v>124</v>
      </c>
      <c r="E1526" s="252">
        <v>1</v>
      </c>
    </row>
    <row r="1527" spans="2:5">
      <c r="B1527" s="243" t="s">
        <v>137</v>
      </c>
      <c r="C1527" s="20" t="s">
        <v>127</v>
      </c>
      <c r="D1527" s="20" t="s">
        <v>125</v>
      </c>
      <c r="E1527" s="252">
        <v>1</v>
      </c>
    </row>
    <row r="1528" spans="2:5">
      <c r="B1528" s="243" t="s">
        <v>137</v>
      </c>
      <c r="C1528" s="20" t="s">
        <v>127</v>
      </c>
      <c r="D1528" s="20" t="s">
        <v>126</v>
      </c>
      <c r="E1528" s="252">
        <v>1</v>
      </c>
    </row>
    <row r="1529" spans="2:5">
      <c r="B1529" s="243" t="s">
        <v>137</v>
      </c>
      <c r="C1529" s="20" t="s">
        <v>127</v>
      </c>
      <c r="D1529" s="20" t="s">
        <v>127</v>
      </c>
      <c r="E1529" s="252">
        <v>1</v>
      </c>
    </row>
    <row r="1530" spans="2:5">
      <c r="B1530" s="243" t="s">
        <v>137</v>
      </c>
      <c r="C1530" s="20" t="s">
        <v>127</v>
      </c>
      <c r="D1530" s="20" t="s">
        <v>128</v>
      </c>
      <c r="E1530" s="251">
        <v>0.98</v>
      </c>
    </row>
    <row r="1531" spans="2:5">
      <c r="B1531" s="243" t="s">
        <v>137</v>
      </c>
      <c r="C1531" s="20" t="s">
        <v>127</v>
      </c>
      <c r="D1531" s="20" t="s">
        <v>129</v>
      </c>
      <c r="E1531" s="251">
        <v>0.97</v>
      </c>
    </row>
    <row r="1532" spans="2:5">
      <c r="B1532" s="243" t="s">
        <v>137</v>
      </c>
      <c r="C1532" s="20" t="s">
        <v>127</v>
      </c>
      <c r="D1532" s="20" t="s">
        <v>130</v>
      </c>
      <c r="E1532" s="251">
        <v>0.96</v>
      </c>
    </row>
    <row r="1533" spans="2:5">
      <c r="B1533" s="243" t="s">
        <v>137</v>
      </c>
      <c r="C1533" s="20" t="s">
        <v>127</v>
      </c>
      <c r="D1533" s="20" t="s">
        <v>131</v>
      </c>
      <c r="E1533" s="251">
        <v>0.95</v>
      </c>
    </row>
    <row r="1534" spans="2:5">
      <c r="B1534" s="243" t="s">
        <v>137</v>
      </c>
      <c r="C1534" s="20" t="s">
        <v>127</v>
      </c>
      <c r="D1534" s="29" t="s">
        <v>345</v>
      </c>
      <c r="E1534" s="251">
        <v>0.94</v>
      </c>
    </row>
    <row r="1535" spans="2:5">
      <c r="B1535" s="243" t="s">
        <v>137</v>
      </c>
      <c r="C1535" s="20" t="s">
        <v>128</v>
      </c>
      <c r="D1535" s="20" t="s">
        <v>535</v>
      </c>
      <c r="E1535" s="251">
        <v>1</v>
      </c>
    </row>
    <row r="1536" spans="2:5">
      <c r="B1536" s="243" t="s">
        <v>137</v>
      </c>
      <c r="C1536" s="20" t="s">
        <v>128</v>
      </c>
      <c r="D1536" s="20" t="s">
        <v>464</v>
      </c>
      <c r="E1536" s="252">
        <v>1</v>
      </c>
    </row>
    <row r="1537" spans="2:5">
      <c r="B1537" s="243" t="s">
        <v>137</v>
      </c>
      <c r="C1537" s="20" t="s">
        <v>128</v>
      </c>
      <c r="D1537" s="20" t="s">
        <v>141</v>
      </c>
      <c r="E1537" s="252">
        <v>1</v>
      </c>
    </row>
    <row r="1538" spans="2:5">
      <c r="B1538" s="243" t="s">
        <v>137</v>
      </c>
      <c r="C1538" s="20" t="s">
        <v>128</v>
      </c>
      <c r="D1538" s="20" t="s">
        <v>142</v>
      </c>
      <c r="E1538" s="252">
        <v>1</v>
      </c>
    </row>
    <row r="1539" spans="2:5">
      <c r="B1539" s="243" t="s">
        <v>137</v>
      </c>
      <c r="C1539" s="20" t="s">
        <v>128</v>
      </c>
      <c r="D1539" s="20" t="s">
        <v>143</v>
      </c>
      <c r="E1539" s="252">
        <v>1</v>
      </c>
    </row>
    <row r="1540" spans="2:5">
      <c r="B1540" s="243" t="s">
        <v>137</v>
      </c>
      <c r="C1540" s="20" t="s">
        <v>128</v>
      </c>
      <c r="D1540" s="20" t="s">
        <v>119</v>
      </c>
      <c r="E1540" s="252">
        <v>1</v>
      </c>
    </row>
    <row r="1541" spans="2:5">
      <c r="B1541" s="243" t="s">
        <v>137</v>
      </c>
      <c r="C1541" s="20" t="s">
        <v>128</v>
      </c>
      <c r="D1541" s="20" t="s">
        <v>121</v>
      </c>
      <c r="E1541" s="252">
        <v>1</v>
      </c>
    </row>
    <row r="1542" spans="2:5">
      <c r="B1542" s="243" t="s">
        <v>137</v>
      </c>
      <c r="C1542" s="20" t="s">
        <v>128</v>
      </c>
      <c r="D1542" s="20" t="s">
        <v>122</v>
      </c>
      <c r="E1542" s="252">
        <v>1</v>
      </c>
    </row>
    <row r="1543" spans="2:5">
      <c r="B1543" s="243" t="s">
        <v>137</v>
      </c>
      <c r="C1543" s="20" t="s">
        <v>128</v>
      </c>
      <c r="D1543" s="20" t="s">
        <v>123</v>
      </c>
      <c r="E1543" s="252">
        <v>1</v>
      </c>
    </row>
    <row r="1544" spans="2:5">
      <c r="B1544" s="243" t="s">
        <v>137</v>
      </c>
      <c r="C1544" s="20" t="s">
        <v>128</v>
      </c>
      <c r="D1544" s="20" t="s">
        <v>124</v>
      </c>
      <c r="E1544" s="252">
        <v>1</v>
      </c>
    </row>
    <row r="1545" spans="2:5">
      <c r="B1545" s="243" t="s">
        <v>137</v>
      </c>
      <c r="C1545" s="20" t="s">
        <v>128</v>
      </c>
      <c r="D1545" s="20" t="s">
        <v>125</v>
      </c>
      <c r="E1545" s="252">
        <v>1</v>
      </c>
    </row>
    <row r="1546" spans="2:5">
      <c r="B1546" s="243" t="s">
        <v>137</v>
      </c>
      <c r="C1546" s="20" t="s">
        <v>128</v>
      </c>
      <c r="D1546" s="20" t="s">
        <v>126</v>
      </c>
      <c r="E1546" s="252">
        <v>1</v>
      </c>
    </row>
    <row r="1547" spans="2:5">
      <c r="B1547" s="243" t="s">
        <v>137</v>
      </c>
      <c r="C1547" s="20" t="s">
        <v>128</v>
      </c>
      <c r="D1547" s="20" t="s">
        <v>127</v>
      </c>
      <c r="E1547" s="252">
        <v>1</v>
      </c>
    </row>
    <row r="1548" spans="2:5">
      <c r="B1548" s="243" t="s">
        <v>137</v>
      </c>
      <c r="C1548" s="20" t="s">
        <v>128</v>
      </c>
      <c r="D1548" s="20" t="s">
        <v>128</v>
      </c>
      <c r="E1548" s="252">
        <v>1</v>
      </c>
    </row>
    <row r="1549" spans="2:5">
      <c r="B1549" s="243" t="s">
        <v>137</v>
      </c>
      <c r="C1549" s="20" t="s">
        <v>128</v>
      </c>
      <c r="D1549" s="20" t="s">
        <v>129</v>
      </c>
      <c r="E1549" s="251">
        <v>0.99</v>
      </c>
    </row>
    <row r="1550" spans="2:5">
      <c r="B1550" s="243" t="s">
        <v>137</v>
      </c>
      <c r="C1550" s="20" t="s">
        <v>128</v>
      </c>
      <c r="D1550" s="20" t="s">
        <v>130</v>
      </c>
      <c r="E1550" s="251">
        <v>0.98</v>
      </c>
    </row>
    <row r="1551" spans="2:5">
      <c r="B1551" s="243" t="s">
        <v>137</v>
      </c>
      <c r="C1551" s="20" t="s">
        <v>128</v>
      </c>
      <c r="D1551" s="20" t="s">
        <v>131</v>
      </c>
      <c r="E1551" s="251">
        <v>0.97</v>
      </c>
    </row>
    <row r="1552" spans="2:5">
      <c r="B1552" s="243" t="s">
        <v>137</v>
      </c>
      <c r="C1552" s="20" t="s">
        <v>128</v>
      </c>
      <c r="D1552" s="29" t="s">
        <v>345</v>
      </c>
      <c r="E1552" s="251">
        <v>0.96</v>
      </c>
    </row>
    <row r="1553" spans="2:5">
      <c r="B1553" s="243" t="s">
        <v>137</v>
      </c>
      <c r="C1553" s="20" t="s">
        <v>129</v>
      </c>
      <c r="D1553" s="20" t="s">
        <v>535</v>
      </c>
      <c r="E1553" s="251">
        <v>1</v>
      </c>
    </row>
    <row r="1554" spans="2:5">
      <c r="B1554" s="243" t="s">
        <v>137</v>
      </c>
      <c r="C1554" s="20" t="s">
        <v>129</v>
      </c>
      <c r="D1554" s="20" t="s">
        <v>464</v>
      </c>
      <c r="E1554" s="252">
        <v>1</v>
      </c>
    </row>
    <row r="1555" spans="2:5">
      <c r="B1555" s="243" t="s">
        <v>137</v>
      </c>
      <c r="C1555" s="20" t="s">
        <v>129</v>
      </c>
      <c r="D1555" s="20" t="s">
        <v>141</v>
      </c>
      <c r="E1555" s="252">
        <v>1</v>
      </c>
    </row>
    <row r="1556" spans="2:5">
      <c r="B1556" s="243" t="s">
        <v>137</v>
      </c>
      <c r="C1556" s="20" t="s">
        <v>129</v>
      </c>
      <c r="D1556" s="20" t="s">
        <v>142</v>
      </c>
      <c r="E1556" s="252">
        <v>1</v>
      </c>
    </row>
    <row r="1557" spans="2:5">
      <c r="B1557" s="243" t="s">
        <v>137</v>
      </c>
      <c r="C1557" s="20" t="s">
        <v>129</v>
      </c>
      <c r="D1557" s="20" t="s">
        <v>143</v>
      </c>
      <c r="E1557" s="252">
        <v>1</v>
      </c>
    </row>
    <row r="1558" spans="2:5">
      <c r="B1558" s="243" t="s">
        <v>137</v>
      </c>
      <c r="C1558" s="20" t="s">
        <v>129</v>
      </c>
      <c r="D1558" s="20" t="s">
        <v>119</v>
      </c>
      <c r="E1558" s="252">
        <v>1</v>
      </c>
    </row>
    <row r="1559" spans="2:5">
      <c r="B1559" s="243" t="s">
        <v>137</v>
      </c>
      <c r="C1559" s="20" t="s">
        <v>129</v>
      </c>
      <c r="D1559" s="20" t="s">
        <v>121</v>
      </c>
      <c r="E1559" s="252">
        <v>1</v>
      </c>
    </row>
    <row r="1560" spans="2:5">
      <c r="B1560" s="243" t="s">
        <v>137</v>
      </c>
      <c r="C1560" s="20" t="s">
        <v>129</v>
      </c>
      <c r="D1560" s="20" t="s">
        <v>122</v>
      </c>
      <c r="E1560" s="252">
        <v>1</v>
      </c>
    </row>
    <row r="1561" spans="2:5">
      <c r="B1561" s="243" t="s">
        <v>137</v>
      </c>
      <c r="C1561" s="20" t="s">
        <v>129</v>
      </c>
      <c r="D1561" s="20" t="s">
        <v>123</v>
      </c>
      <c r="E1561" s="252">
        <v>1</v>
      </c>
    </row>
    <row r="1562" spans="2:5">
      <c r="B1562" s="243" t="s">
        <v>137</v>
      </c>
      <c r="C1562" s="20" t="s">
        <v>129</v>
      </c>
      <c r="D1562" s="20" t="s">
        <v>124</v>
      </c>
      <c r="E1562" s="252">
        <v>1</v>
      </c>
    </row>
    <row r="1563" spans="2:5">
      <c r="B1563" s="243" t="s">
        <v>137</v>
      </c>
      <c r="C1563" s="20" t="s">
        <v>129</v>
      </c>
      <c r="D1563" s="20" t="s">
        <v>125</v>
      </c>
      <c r="E1563" s="252">
        <v>1</v>
      </c>
    </row>
    <row r="1564" spans="2:5">
      <c r="B1564" s="243" t="s">
        <v>137</v>
      </c>
      <c r="C1564" s="20" t="s">
        <v>129</v>
      </c>
      <c r="D1564" s="20" t="s">
        <v>126</v>
      </c>
      <c r="E1564" s="252">
        <v>1</v>
      </c>
    </row>
    <row r="1565" spans="2:5">
      <c r="B1565" s="243" t="s">
        <v>137</v>
      </c>
      <c r="C1565" s="20" t="s">
        <v>129</v>
      </c>
      <c r="D1565" s="20" t="s">
        <v>127</v>
      </c>
      <c r="E1565" s="252">
        <v>1</v>
      </c>
    </row>
    <row r="1566" spans="2:5">
      <c r="B1566" s="243" t="s">
        <v>137</v>
      </c>
      <c r="C1566" s="20" t="s">
        <v>129</v>
      </c>
      <c r="D1566" s="20" t="s">
        <v>128</v>
      </c>
      <c r="E1566" s="252">
        <v>1</v>
      </c>
    </row>
    <row r="1567" spans="2:5">
      <c r="B1567" s="243" t="s">
        <v>137</v>
      </c>
      <c r="C1567" s="20" t="s">
        <v>129</v>
      </c>
      <c r="D1567" s="20" t="s">
        <v>129</v>
      </c>
      <c r="E1567" s="252">
        <v>1</v>
      </c>
    </row>
    <row r="1568" spans="2:5">
      <c r="B1568" s="243" t="s">
        <v>137</v>
      </c>
      <c r="C1568" s="20" t="s">
        <v>129</v>
      </c>
      <c r="D1568" s="20" t="s">
        <v>130</v>
      </c>
      <c r="E1568" s="251">
        <v>0.99</v>
      </c>
    </row>
    <row r="1569" spans="2:5">
      <c r="B1569" s="243" t="s">
        <v>137</v>
      </c>
      <c r="C1569" s="20" t="s">
        <v>129</v>
      </c>
      <c r="D1569" s="20" t="s">
        <v>131</v>
      </c>
      <c r="E1569" s="251">
        <v>0.98</v>
      </c>
    </row>
    <row r="1570" spans="2:5">
      <c r="B1570" s="243" t="s">
        <v>137</v>
      </c>
      <c r="C1570" s="20" t="s">
        <v>129</v>
      </c>
      <c r="D1570" s="29" t="s">
        <v>345</v>
      </c>
      <c r="E1570" s="251">
        <v>0.97</v>
      </c>
    </row>
    <row r="1571" spans="2:5">
      <c r="B1571" s="243" t="s">
        <v>137</v>
      </c>
      <c r="C1571" s="20" t="s">
        <v>130</v>
      </c>
      <c r="D1571" s="20" t="s">
        <v>535</v>
      </c>
      <c r="E1571" s="251">
        <v>1</v>
      </c>
    </row>
    <row r="1572" spans="2:5">
      <c r="B1572" s="243" t="s">
        <v>137</v>
      </c>
      <c r="C1572" s="20" t="s">
        <v>130</v>
      </c>
      <c r="D1572" s="20" t="s">
        <v>464</v>
      </c>
      <c r="E1572" s="252">
        <v>1</v>
      </c>
    </row>
    <row r="1573" spans="2:5">
      <c r="B1573" s="243" t="s">
        <v>137</v>
      </c>
      <c r="C1573" s="20" t="s">
        <v>130</v>
      </c>
      <c r="D1573" s="20" t="s">
        <v>141</v>
      </c>
      <c r="E1573" s="252">
        <v>1</v>
      </c>
    </row>
    <row r="1574" spans="2:5">
      <c r="B1574" s="243" t="s">
        <v>137</v>
      </c>
      <c r="C1574" s="20" t="s">
        <v>130</v>
      </c>
      <c r="D1574" s="20" t="s">
        <v>142</v>
      </c>
      <c r="E1574" s="252">
        <v>1</v>
      </c>
    </row>
    <row r="1575" spans="2:5">
      <c r="B1575" s="243" t="s">
        <v>137</v>
      </c>
      <c r="C1575" s="20" t="s">
        <v>130</v>
      </c>
      <c r="D1575" s="20" t="s">
        <v>143</v>
      </c>
      <c r="E1575" s="252">
        <v>1</v>
      </c>
    </row>
    <row r="1576" spans="2:5">
      <c r="B1576" s="243" t="s">
        <v>137</v>
      </c>
      <c r="C1576" s="20" t="s">
        <v>130</v>
      </c>
      <c r="D1576" s="20" t="s">
        <v>119</v>
      </c>
      <c r="E1576" s="252">
        <v>1</v>
      </c>
    </row>
    <row r="1577" spans="2:5">
      <c r="B1577" s="243" t="s">
        <v>137</v>
      </c>
      <c r="C1577" s="20" t="s">
        <v>130</v>
      </c>
      <c r="D1577" s="20" t="s">
        <v>121</v>
      </c>
      <c r="E1577" s="252">
        <v>1</v>
      </c>
    </row>
    <row r="1578" spans="2:5">
      <c r="B1578" s="243" t="s">
        <v>137</v>
      </c>
      <c r="C1578" s="20" t="s">
        <v>130</v>
      </c>
      <c r="D1578" s="20" t="s">
        <v>122</v>
      </c>
      <c r="E1578" s="252">
        <v>1</v>
      </c>
    </row>
    <row r="1579" spans="2:5">
      <c r="B1579" s="243" t="s">
        <v>137</v>
      </c>
      <c r="C1579" s="20" t="s">
        <v>130</v>
      </c>
      <c r="D1579" s="20" t="s">
        <v>123</v>
      </c>
      <c r="E1579" s="252">
        <v>1</v>
      </c>
    </row>
    <row r="1580" spans="2:5">
      <c r="B1580" s="243" t="s">
        <v>137</v>
      </c>
      <c r="C1580" s="20" t="s">
        <v>130</v>
      </c>
      <c r="D1580" s="20" t="s">
        <v>124</v>
      </c>
      <c r="E1580" s="252">
        <v>1</v>
      </c>
    </row>
    <row r="1581" spans="2:5">
      <c r="B1581" s="243" t="s">
        <v>137</v>
      </c>
      <c r="C1581" s="20" t="s">
        <v>130</v>
      </c>
      <c r="D1581" s="20" t="s">
        <v>125</v>
      </c>
      <c r="E1581" s="252">
        <v>1</v>
      </c>
    </row>
    <row r="1582" spans="2:5">
      <c r="B1582" s="243" t="s">
        <v>137</v>
      </c>
      <c r="C1582" s="20" t="s">
        <v>130</v>
      </c>
      <c r="D1582" s="20" t="s">
        <v>126</v>
      </c>
      <c r="E1582" s="252">
        <v>1</v>
      </c>
    </row>
    <row r="1583" spans="2:5">
      <c r="B1583" s="243" t="s">
        <v>137</v>
      </c>
      <c r="C1583" s="20" t="s">
        <v>130</v>
      </c>
      <c r="D1583" s="20" t="s">
        <v>127</v>
      </c>
      <c r="E1583" s="252">
        <v>1</v>
      </c>
    </row>
    <row r="1584" spans="2:5">
      <c r="B1584" s="243" t="s">
        <v>137</v>
      </c>
      <c r="C1584" s="20" t="s">
        <v>130</v>
      </c>
      <c r="D1584" s="20" t="s">
        <v>128</v>
      </c>
      <c r="E1584" s="252">
        <v>1</v>
      </c>
    </row>
    <row r="1585" spans="2:5">
      <c r="B1585" s="243" t="s">
        <v>137</v>
      </c>
      <c r="C1585" s="20" t="s">
        <v>130</v>
      </c>
      <c r="D1585" s="20" t="s">
        <v>129</v>
      </c>
      <c r="E1585" s="252">
        <v>1</v>
      </c>
    </row>
    <row r="1586" spans="2:5">
      <c r="B1586" s="243" t="s">
        <v>137</v>
      </c>
      <c r="C1586" s="20" t="s">
        <v>130</v>
      </c>
      <c r="D1586" s="20" t="s">
        <v>130</v>
      </c>
      <c r="E1586" s="252">
        <v>1</v>
      </c>
    </row>
    <row r="1587" spans="2:5">
      <c r="B1587" s="243" t="s">
        <v>137</v>
      </c>
      <c r="C1587" s="20" t="s">
        <v>130</v>
      </c>
      <c r="D1587" s="20" t="s">
        <v>131</v>
      </c>
      <c r="E1587" s="251">
        <v>0.99</v>
      </c>
    </row>
    <row r="1588" spans="2:5">
      <c r="B1588" s="243" t="s">
        <v>137</v>
      </c>
      <c r="C1588" s="20" t="s">
        <v>130</v>
      </c>
      <c r="D1588" s="29" t="s">
        <v>345</v>
      </c>
      <c r="E1588" s="251">
        <v>0.98</v>
      </c>
    </row>
    <row r="1589" spans="2:5">
      <c r="B1589" s="243" t="s">
        <v>137</v>
      </c>
      <c r="C1589" s="20" t="s">
        <v>131</v>
      </c>
      <c r="D1589" s="20" t="s">
        <v>535</v>
      </c>
      <c r="E1589" s="251">
        <v>1</v>
      </c>
    </row>
    <row r="1590" spans="2:5">
      <c r="B1590" s="243" t="s">
        <v>137</v>
      </c>
      <c r="C1590" s="20" t="s">
        <v>131</v>
      </c>
      <c r="D1590" s="20" t="s">
        <v>464</v>
      </c>
      <c r="E1590" s="252">
        <v>1</v>
      </c>
    </row>
    <row r="1591" spans="2:5">
      <c r="B1591" s="243" t="s">
        <v>137</v>
      </c>
      <c r="C1591" s="20" t="s">
        <v>131</v>
      </c>
      <c r="D1591" s="20" t="s">
        <v>141</v>
      </c>
      <c r="E1591" s="252">
        <v>1</v>
      </c>
    </row>
    <row r="1592" spans="2:5">
      <c r="B1592" s="243" t="s">
        <v>137</v>
      </c>
      <c r="C1592" s="20" t="s">
        <v>131</v>
      </c>
      <c r="D1592" s="20" t="s">
        <v>142</v>
      </c>
      <c r="E1592" s="252">
        <v>1</v>
      </c>
    </row>
    <row r="1593" spans="2:5">
      <c r="B1593" s="243" t="s">
        <v>137</v>
      </c>
      <c r="C1593" s="20" t="s">
        <v>131</v>
      </c>
      <c r="D1593" s="20" t="s">
        <v>143</v>
      </c>
      <c r="E1593" s="252">
        <v>1</v>
      </c>
    </row>
    <row r="1594" spans="2:5">
      <c r="B1594" s="243" t="s">
        <v>137</v>
      </c>
      <c r="C1594" s="20" t="s">
        <v>131</v>
      </c>
      <c r="D1594" s="20" t="s">
        <v>119</v>
      </c>
      <c r="E1594" s="252">
        <v>1</v>
      </c>
    </row>
    <row r="1595" spans="2:5">
      <c r="B1595" s="243" t="s">
        <v>137</v>
      </c>
      <c r="C1595" s="20" t="s">
        <v>131</v>
      </c>
      <c r="D1595" s="20" t="s">
        <v>121</v>
      </c>
      <c r="E1595" s="252">
        <v>1</v>
      </c>
    </row>
    <row r="1596" spans="2:5">
      <c r="B1596" s="243" t="s">
        <v>137</v>
      </c>
      <c r="C1596" s="20" t="s">
        <v>131</v>
      </c>
      <c r="D1596" s="20" t="s">
        <v>122</v>
      </c>
      <c r="E1596" s="252">
        <v>1</v>
      </c>
    </row>
    <row r="1597" spans="2:5">
      <c r="B1597" s="243" t="s">
        <v>137</v>
      </c>
      <c r="C1597" s="20" t="s">
        <v>131</v>
      </c>
      <c r="D1597" s="20" t="s">
        <v>123</v>
      </c>
      <c r="E1597" s="252">
        <v>1</v>
      </c>
    </row>
    <row r="1598" spans="2:5">
      <c r="B1598" s="243" t="s">
        <v>137</v>
      </c>
      <c r="C1598" s="20" t="s">
        <v>131</v>
      </c>
      <c r="D1598" s="20" t="s">
        <v>124</v>
      </c>
      <c r="E1598" s="252">
        <v>1</v>
      </c>
    </row>
    <row r="1599" spans="2:5">
      <c r="B1599" s="243" t="s">
        <v>137</v>
      </c>
      <c r="C1599" s="20" t="s">
        <v>131</v>
      </c>
      <c r="D1599" s="20" t="s">
        <v>125</v>
      </c>
      <c r="E1599" s="252">
        <v>1</v>
      </c>
    </row>
    <row r="1600" spans="2:5">
      <c r="B1600" s="243" t="s">
        <v>137</v>
      </c>
      <c r="C1600" s="20" t="s">
        <v>131</v>
      </c>
      <c r="D1600" s="20" t="s">
        <v>126</v>
      </c>
      <c r="E1600" s="252">
        <v>1</v>
      </c>
    </row>
    <row r="1601" spans="2:5">
      <c r="B1601" s="243" t="s">
        <v>137</v>
      </c>
      <c r="C1601" s="20" t="s">
        <v>131</v>
      </c>
      <c r="D1601" s="20" t="s">
        <v>127</v>
      </c>
      <c r="E1601" s="252">
        <v>1</v>
      </c>
    </row>
    <row r="1602" spans="2:5">
      <c r="B1602" s="243" t="s">
        <v>137</v>
      </c>
      <c r="C1602" s="20" t="s">
        <v>131</v>
      </c>
      <c r="D1602" s="20" t="s">
        <v>128</v>
      </c>
      <c r="E1602" s="252">
        <v>1</v>
      </c>
    </row>
    <row r="1603" spans="2:5">
      <c r="B1603" s="243" t="s">
        <v>137</v>
      </c>
      <c r="C1603" s="20" t="s">
        <v>131</v>
      </c>
      <c r="D1603" s="20" t="s">
        <v>129</v>
      </c>
      <c r="E1603" s="252">
        <v>1</v>
      </c>
    </row>
    <row r="1604" spans="2:5">
      <c r="B1604" s="243" t="s">
        <v>137</v>
      </c>
      <c r="C1604" s="20" t="s">
        <v>131</v>
      </c>
      <c r="D1604" s="20" t="s">
        <v>130</v>
      </c>
      <c r="E1604" s="252">
        <v>1</v>
      </c>
    </row>
    <row r="1605" spans="2:5">
      <c r="B1605" s="243" t="s">
        <v>137</v>
      </c>
      <c r="C1605" s="20" t="s">
        <v>131</v>
      </c>
      <c r="D1605" s="20" t="s">
        <v>131</v>
      </c>
      <c r="E1605" s="252">
        <v>1</v>
      </c>
    </row>
    <row r="1606" spans="2:5">
      <c r="B1606" s="243" t="s">
        <v>137</v>
      </c>
      <c r="C1606" s="20" t="s">
        <v>131</v>
      </c>
      <c r="D1606" s="29" t="s">
        <v>345</v>
      </c>
      <c r="E1606" s="251">
        <v>0.99</v>
      </c>
    </row>
    <row r="1607" spans="2:5">
      <c r="B1607" s="243" t="s">
        <v>137</v>
      </c>
      <c r="C1607" s="20" t="s">
        <v>345</v>
      </c>
      <c r="D1607" s="20" t="s">
        <v>535</v>
      </c>
      <c r="E1607" s="251">
        <v>1</v>
      </c>
    </row>
    <row r="1608" spans="2:5">
      <c r="B1608" s="243" t="s">
        <v>137</v>
      </c>
      <c r="C1608" s="20" t="s">
        <v>345</v>
      </c>
      <c r="D1608" s="20" t="s">
        <v>464</v>
      </c>
      <c r="E1608" s="252">
        <v>1</v>
      </c>
    </row>
    <row r="1609" spans="2:5">
      <c r="B1609" s="243" t="s">
        <v>137</v>
      </c>
      <c r="C1609" s="20" t="s">
        <v>345</v>
      </c>
      <c r="D1609" s="20" t="s">
        <v>141</v>
      </c>
      <c r="E1609" s="252">
        <v>1</v>
      </c>
    </row>
    <row r="1610" spans="2:5">
      <c r="B1610" s="243" t="s">
        <v>137</v>
      </c>
      <c r="C1610" s="20" t="s">
        <v>345</v>
      </c>
      <c r="D1610" s="20" t="s">
        <v>142</v>
      </c>
      <c r="E1610" s="252">
        <v>1</v>
      </c>
    </row>
    <row r="1611" spans="2:5">
      <c r="B1611" s="243" t="s">
        <v>137</v>
      </c>
      <c r="C1611" s="20" t="s">
        <v>345</v>
      </c>
      <c r="D1611" s="20" t="s">
        <v>143</v>
      </c>
      <c r="E1611" s="252">
        <v>1</v>
      </c>
    </row>
    <row r="1612" spans="2:5">
      <c r="B1612" s="243" t="s">
        <v>137</v>
      </c>
      <c r="C1612" s="20" t="s">
        <v>345</v>
      </c>
      <c r="D1612" s="20" t="s">
        <v>119</v>
      </c>
      <c r="E1612" s="252">
        <v>1</v>
      </c>
    </row>
    <row r="1613" spans="2:5">
      <c r="B1613" s="243" t="s">
        <v>137</v>
      </c>
      <c r="C1613" s="20" t="s">
        <v>345</v>
      </c>
      <c r="D1613" s="20" t="s">
        <v>121</v>
      </c>
      <c r="E1613" s="252">
        <v>1</v>
      </c>
    </row>
    <row r="1614" spans="2:5">
      <c r="B1614" s="243" t="s">
        <v>137</v>
      </c>
      <c r="C1614" s="20" t="s">
        <v>345</v>
      </c>
      <c r="D1614" s="20" t="s">
        <v>122</v>
      </c>
      <c r="E1614" s="252">
        <v>1</v>
      </c>
    </row>
    <row r="1615" spans="2:5">
      <c r="B1615" s="243" t="s">
        <v>137</v>
      </c>
      <c r="C1615" s="20" t="s">
        <v>345</v>
      </c>
      <c r="D1615" s="20" t="s">
        <v>123</v>
      </c>
      <c r="E1615" s="252">
        <v>1</v>
      </c>
    </row>
    <row r="1616" spans="2:5">
      <c r="B1616" s="243" t="s">
        <v>137</v>
      </c>
      <c r="C1616" s="20" t="s">
        <v>345</v>
      </c>
      <c r="D1616" s="20" t="s">
        <v>124</v>
      </c>
      <c r="E1616" s="252">
        <v>1</v>
      </c>
    </row>
    <row r="1617" spans="2:5">
      <c r="B1617" s="243" t="s">
        <v>137</v>
      </c>
      <c r="C1617" s="20" t="s">
        <v>345</v>
      </c>
      <c r="D1617" s="20" t="s">
        <v>125</v>
      </c>
      <c r="E1617" s="252">
        <v>1</v>
      </c>
    </row>
    <row r="1618" spans="2:5">
      <c r="B1618" s="243" t="s">
        <v>137</v>
      </c>
      <c r="C1618" s="20" t="s">
        <v>345</v>
      </c>
      <c r="D1618" s="20" t="s">
        <v>126</v>
      </c>
      <c r="E1618" s="252">
        <v>1</v>
      </c>
    </row>
    <row r="1619" spans="2:5">
      <c r="B1619" s="243" t="s">
        <v>137</v>
      </c>
      <c r="C1619" s="20" t="s">
        <v>345</v>
      </c>
      <c r="D1619" s="20" t="s">
        <v>127</v>
      </c>
      <c r="E1619" s="252">
        <v>1</v>
      </c>
    </row>
    <row r="1620" spans="2:5">
      <c r="B1620" s="243" t="s">
        <v>137</v>
      </c>
      <c r="C1620" s="20" t="s">
        <v>345</v>
      </c>
      <c r="D1620" s="20" t="s">
        <v>128</v>
      </c>
      <c r="E1620" s="252">
        <v>1</v>
      </c>
    </row>
    <row r="1621" spans="2:5">
      <c r="B1621" s="243" t="s">
        <v>137</v>
      </c>
      <c r="C1621" s="20" t="s">
        <v>345</v>
      </c>
      <c r="D1621" s="20" t="s">
        <v>129</v>
      </c>
      <c r="E1621" s="252">
        <v>1</v>
      </c>
    </row>
    <row r="1622" spans="2:5">
      <c r="B1622" s="243" t="s">
        <v>137</v>
      </c>
      <c r="C1622" s="20" t="s">
        <v>345</v>
      </c>
      <c r="D1622" s="20" t="s">
        <v>130</v>
      </c>
      <c r="E1622" s="252">
        <v>1</v>
      </c>
    </row>
    <row r="1623" spans="2:5">
      <c r="B1623" s="243" t="s">
        <v>137</v>
      </c>
      <c r="C1623" s="20" t="s">
        <v>345</v>
      </c>
      <c r="D1623" s="20" t="s">
        <v>131</v>
      </c>
      <c r="E1623" s="252">
        <v>1</v>
      </c>
    </row>
    <row r="1624" spans="2:5">
      <c r="B1624" s="243" t="s">
        <v>137</v>
      </c>
      <c r="C1624" s="20" t="s">
        <v>345</v>
      </c>
      <c r="D1624" s="29" t="s">
        <v>345</v>
      </c>
      <c r="E1624" s="252">
        <v>1</v>
      </c>
    </row>
    <row r="1625" spans="2:5">
      <c r="B1625" s="243" t="s">
        <v>138</v>
      </c>
      <c r="C1625" s="20" t="s">
        <v>535</v>
      </c>
      <c r="D1625" s="20" t="s">
        <v>535</v>
      </c>
      <c r="E1625" s="289">
        <v>1</v>
      </c>
    </row>
    <row r="1626" spans="2:5">
      <c r="B1626" s="243" t="s">
        <v>138</v>
      </c>
      <c r="C1626" s="20" t="s">
        <v>535</v>
      </c>
      <c r="D1626" s="20" t="s">
        <v>464</v>
      </c>
      <c r="E1626" s="289">
        <v>0.61</v>
      </c>
    </row>
    <row r="1627" spans="2:5">
      <c r="B1627" s="243" t="s">
        <v>138</v>
      </c>
      <c r="C1627" s="20" t="s">
        <v>535</v>
      </c>
      <c r="D1627" s="20" t="s">
        <v>141</v>
      </c>
      <c r="E1627" s="289">
        <v>0.48</v>
      </c>
    </row>
    <row r="1628" spans="2:5">
      <c r="B1628" s="243" t="s">
        <v>138</v>
      </c>
      <c r="C1628" s="20" t="s">
        <v>535</v>
      </c>
      <c r="D1628" s="20" t="s">
        <v>142</v>
      </c>
      <c r="E1628" s="289">
        <v>0.42</v>
      </c>
    </row>
    <row r="1629" spans="2:5">
      <c r="B1629" s="243" t="s">
        <v>138</v>
      </c>
      <c r="C1629" s="20" t="s">
        <v>535</v>
      </c>
      <c r="D1629" s="20" t="s">
        <v>143</v>
      </c>
      <c r="E1629" s="289">
        <v>0.4</v>
      </c>
    </row>
    <row r="1630" spans="2:5">
      <c r="B1630" s="243" t="s">
        <v>138</v>
      </c>
      <c r="C1630" s="20" t="s">
        <v>535</v>
      </c>
      <c r="D1630" s="20" t="s">
        <v>119</v>
      </c>
      <c r="E1630" s="289">
        <v>0.37</v>
      </c>
    </row>
    <row r="1631" spans="2:5">
      <c r="B1631" s="243" t="s">
        <v>138</v>
      </c>
      <c r="C1631" s="20" t="s">
        <v>535</v>
      </c>
      <c r="D1631" s="20" t="s">
        <v>121</v>
      </c>
      <c r="E1631" s="289">
        <v>0.35</v>
      </c>
    </row>
    <row r="1632" spans="2:5">
      <c r="B1632" s="243" t="s">
        <v>138</v>
      </c>
      <c r="C1632" s="20" t="s">
        <v>535</v>
      </c>
      <c r="D1632" s="20" t="s">
        <v>122</v>
      </c>
      <c r="E1632" s="289">
        <v>0.33</v>
      </c>
    </row>
    <row r="1633" spans="2:5">
      <c r="B1633" s="243" t="s">
        <v>138</v>
      </c>
      <c r="C1633" s="20" t="s">
        <v>535</v>
      </c>
      <c r="D1633" s="20" t="s">
        <v>123</v>
      </c>
      <c r="E1633" s="289">
        <v>0.32</v>
      </c>
    </row>
    <row r="1634" spans="2:5">
      <c r="B1634" s="243" t="s">
        <v>138</v>
      </c>
      <c r="C1634" s="20" t="s">
        <v>535</v>
      </c>
      <c r="D1634" s="20" t="s">
        <v>124</v>
      </c>
      <c r="E1634" s="289">
        <v>0.3</v>
      </c>
    </row>
    <row r="1635" spans="2:5">
      <c r="B1635" s="243" t="s">
        <v>138</v>
      </c>
      <c r="C1635" s="20" t="s">
        <v>535</v>
      </c>
      <c r="D1635" s="20" t="s">
        <v>125</v>
      </c>
      <c r="E1635" s="289">
        <v>0.28999999999999998</v>
      </c>
    </row>
    <row r="1636" spans="2:5">
      <c r="B1636" s="243" t="s">
        <v>138</v>
      </c>
      <c r="C1636" s="20" t="s">
        <v>535</v>
      </c>
      <c r="D1636" s="20" t="s">
        <v>126</v>
      </c>
      <c r="E1636" s="289">
        <v>0.28000000000000003</v>
      </c>
    </row>
    <row r="1637" spans="2:5">
      <c r="B1637" s="243" t="s">
        <v>138</v>
      </c>
      <c r="C1637" s="20" t="s">
        <v>535</v>
      </c>
      <c r="D1637" s="20" t="s">
        <v>127</v>
      </c>
      <c r="E1637" s="289">
        <v>0.28000000000000003</v>
      </c>
    </row>
    <row r="1638" spans="2:5">
      <c r="B1638" s="243" t="s">
        <v>138</v>
      </c>
      <c r="C1638" s="20" t="s">
        <v>535</v>
      </c>
      <c r="D1638" s="20" t="s">
        <v>128</v>
      </c>
      <c r="E1638" s="289">
        <v>0.27</v>
      </c>
    </row>
    <row r="1639" spans="2:5">
      <c r="B1639" s="243" t="s">
        <v>138</v>
      </c>
      <c r="C1639" s="20" t="s">
        <v>535</v>
      </c>
      <c r="D1639" s="20" t="s">
        <v>129</v>
      </c>
      <c r="E1639" s="289">
        <v>0.27</v>
      </c>
    </row>
    <row r="1640" spans="2:5">
      <c r="B1640" s="243" t="s">
        <v>138</v>
      </c>
      <c r="C1640" s="20" t="s">
        <v>535</v>
      </c>
      <c r="D1640" s="20" t="s">
        <v>130</v>
      </c>
      <c r="E1640" s="289">
        <v>0.27</v>
      </c>
    </row>
    <row r="1641" spans="2:5">
      <c r="B1641" s="243" t="s">
        <v>138</v>
      </c>
      <c r="C1641" s="20" t="s">
        <v>535</v>
      </c>
      <c r="D1641" s="20" t="s">
        <v>131</v>
      </c>
      <c r="E1641" s="289">
        <v>0.26</v>
      </c>
    </row>
    <row r="1642" spans="2:5">
      <c r="B1642" s="243" t="s">
        <v>138</v>
      </c>
      <c r="C1642" s="20" t="s">
        <v>535</v>
      </c>
      <c r="D1642" s="29" t="s">
        <v>345</v>
      </c>
      <c r="E1642" s="289">
        <v>0.26</v>
      </c>
    </row>
    <row r="1643" spans="2:5">
      <c r="B1643" s="243" t="s">
        <v>138</v>
      </c>
      <c r="C1643" s="20" t="s">
        <v>464</v>
      </c>
      <c r="D1643" s="20" t="s">
        <v>535</v>
      </c>
      <c r="E1643" s="289">
        <v>1</v>
      </c>
    </row>
    <row r="1644" spans="2:5">
      <c r="B1644" s="243" t="s">
        <v>138</v>
      </c>
      <c r="C1644" s="20" t="s">
        <v>464</v>
      </c>
      <c r="D1644" s="20" t="s">
        <v>464</v>
      </c>
      <c r="E1644" s="251">
        <v>1</v>
      </c>
    </row>
    <row r="1645" spans="2:5">
      <c r="B1645" s="243" t="s">
        <v>138</v>
      </c>
      <c r="C1645" s="20" t="s">
        <v>464</v>
      </c>
      <c r="D1645" s="20" t="s">
        <v>141</v>
      </c>
      <c r="E1645" s="251">
        <v>0.79</v>
      </c>
    </row>
    <row r="1646" spans="2:5">
      <c r="B1646" s="243" t="s">
        <v>138</v>
      </c>
      <c r="C1646" s="20" t="s">
        <v>464</v>
      </c>
      <c r="D1646" s="20" t="s">
        <v>142</v>
      </c>
      <c r="E1646" s="251">
        <v>0.69</v>
      </c>
    </row>
    <row r="1647" spans="2:5">
      <c r="B1647" s="243" t="s">
        <v>138</v>
      </c>
      <c r="C1647" s="20" t="s">
        <v>464</v>
      </c>
      <c r="D1647" s="20" t="s">
        <v>143</v>
      </c>
      <c r="E1647" s="251">
        <v>0.66</v>
      </c>
    </row>
    <row r="1648" spans="2:5">
      <c r="B1648" s="243" t="s">
        <v>138</v>
      </c>
      <c r="C1648" s="20" t="s">
        <v>464</v>
      </c>
      <c r="D1648" s="20" t="s">
        <v>119</v>
      </c>
      <c r="E1648" s="251">
        <v>0.61</v>
      </c>
    </row>
    <row r="1649" spans="2:5">
      <c r="B1649" s="243" t="s">
        <v>138</v>
      </c>
      <c r="C1649" s="20" t="s">
        <v>464</v>
      </c>
      <c r="D1649" s="20" t="s">
        <v>121</v>
      </c>
      <c r="E1649" s="251">
        <v>0.56999999999999995</v>
      </c>
    </row>
    <row r="1650" spans="2:5">
      <c r="B1650" s="243" t="s">
        <v>138</v>
      </c>
      <c r="C1650" s="20" t="s">
        <v>464</v>
      </c>
      <c r="D1650" s="20" t="s">
        <v>122</v>
      </c>
      <c r="E1650" s="251">
        <v>0.54</v>
      </c>
    </row>
    <row r="1651" spans="2:5">
      <c r="B1651" s="243" t="s">
        <v>138</v>
      </c>
      <c r="C1651" s="20" t="s">
        <v>464</v>
      </c>
      <c r="D1651" s="20" t="s">
        <v>123</v>
      </c>
      <c r="E1651" s="251">
        <v>0.52</v>
      </c>
    </row>
    <row r="1652" spans="2:5">
      <c r="B1652" s="243" t="s">
        <v>138</v>
      </c>
      <c r="C1652" s="20" t="s">
        <v>464</v>
      </c>
      <c r="D1652" s="20" t="s">
        <v>124</v>
      </c>
      <c r="E1652" s="251">
        <v>0.48</v>
      </c>
    </row>
    <row r="1653" spans="2:5">
      <c r="B1653" s="243" t="s">
        <v>138</v>
      </c>
      <c r="C1653" s="20" t="s">
        <v>464</v>
      </c>
      <c r="D1653" s="20" t="s">
        <v>125</v>
      </c>
      <c r="E1653" s="251">
        <v>0.47</v>
      </c>
    </row>
    <row r="1654" spans="2:5">
      <c r="B1654" s="243" t="s">
        <v>138</v>
      </c>
      <c r="C1654" s="20" t="s">
        <v>464</v>
      </c>
      <c r="D1654" s="20" t="s">
        <v>126</v>
      </c>
      <c r="E1654" s="251">
        <v>0.46</v>
      </c>
    </row>
    <row r="1655" spans="2:5">
      <c r="B1655" s="243" t="s">
        <v>138</v>
      </c>
      <c r="C1655" s="20" t="s">
        <v>464</v>
      </c>
      <c r="D1655" s="20" t="s">
        <v>127</v>
      </c>
      <c r="E1655" s="251">
        <v>0.46</v>
      </c>
    </row>
    <row r="1656" spans="2:5">
      <c r="B1656" s="243" t="s">
        <v>138</v>
      </c>
      <c r="C1656" s="20" t="s">
        <v>464</v>
      </c>
      <c r="D1656" s="20" t="s">
        <v>128</v>
      </c>
      <c r="E1656" s="251">
        <v>0.45</v>
      </c>
    </row>
    <row r="1657" spans="2:5">
      <c r="B1657" s="243" t="s">
        <v>138</v>
      </c>
      <c r="C1657" s="20" t="s">
        <v>464</v>
      </c>
      <c r="D1657" s="20" t="s">
        <v>129</v>
      </c>
      <c r="E1657" s="251">
        <v>0.44</v>
      </c>
    </row>
    <row r="1658" spans="2:5">
      <c r="B1658" s="243" t="s">
        <v>138</v>
      </c>
      <c r="C1658" s="20" t="s">
        <v>464</v>
      </c>
      <c r="D1658" s="20" t="s">
        <v>130</v>
      </c>
      <c r="E1658" s="251">
        <v>0.44</v>
      </c>
    </row>
    <row r="1659" spans="2:5">
      <c r="B1659" s="243" t="s">
        <v>138</v>
      </c>
      <c r="C1659" s="20" t="s">
        <v>464</v>
      </c>
      <c r="D1659" s="20" t="s">
        <v>131</v>
      </c>
      <c r="E1659" s="251">
        <v>0.43</v>
      </c>
    </row>
    <row r="1660" spans="2:5">
      <c r="B1660" s="243" t="s">
        <v>138</v>
      </c>
      <c r="C1660" s="20" t="s">
        <v>464</v>
      </c>
      <c r="D1660" s="29" t="s">
        <v>345</v>
      </c>
      <c r="E1660" s="251">
        <v>0.43</v>
      </c>
    </row>
    <row r="1661" spans="2:5">
      <c r="B1661" s="243" t="s">
        <v>138</v>
      </c>
      <c r="C1661" s="20" t="s">
        <v>141</v>
      </c>
      <c r="D1661" s="20" t="s">
        <v>535</v>
      </c>
      <c r="E1661" s="251">
        <v>1</v>
      </c>
    </row>
    <row r="1662" spans="2:5">
      <c r="B1662" s="243" t="s">
        <v>138</v>
      </c>
      <c r="C1662" s="20" t="s">
        <v>141</v>
      </c>
      <c r="D1662" s="20" t="s">
        <v>464</v>
      </c>
      <c r="E1662" s="251">
        <v>1</v>
      </c>
    </row>
    <row r="1663" spans="2:5">
      <c r="B1663" s="243" t="s">
        <v>138</v>
      </c>
      <c r="C1663" s="20" t="s">
        <v>141</v>
      </c>
      <c r="D1663" s="20" t="s">
        <v>141</v>
      </c>
      <c r="E1663" s="251">
        <v>1</v>
      </c>
    </row>
    <row r="1664" spans="2:5">
      <c r="B1664" s="243" t="s">
        <v>138</v>
      </c>
      <c r="C1664" s="20" t="s">
        <v>141</v>
      </c>
      <c r="D1664" s="20" t="s">
        <v>142</v>
      </c>
      <c r="E1664" s="251">
        <v>0.87</v>
      </c>
    </row>
    <row r="1665" spans="2:5">
      <c r="B1665" s="243" t="s">
        <v>138</v>
      </c>
      <c r="C1665" s="20" t="s">
        <v>141</v>
      </c>
      <c r="D1665" s="20" t="s">
        <v>143</v>
      </c>
      <c r="E1665" s="251">
        <v>0.84</v>
      </c>
    </row>
    <row r="1666" spans="2:5">
      <c r="B1666" s="243" t="s">
        <v>138</v>
      </c>
      <c r="C1666" s="20" t="s">
        <v>141</v>
      </c>
      <c r="D1666" s="20" t="s">
        <v>119</v>
      </c>
      <c r="E1666" s="251">
        <v>0.77</v>
      </c>
    </row>
    <row r="1667" spans="2:5">
      <c r="B1667" s="243" t="s">
        <v>138</v>
      </c>
      <c r="C1667" s="20" t="s">
        <v>141</v>
      </c>
      <c r="D1667" s="20" t="s">
        <v>121</v>
      </c>
      <c r="E1667" s="251">
        <v>0.72</v>
      </c>
    </row>
    <row r="1668" spans="2:5">
      <c r="B1668" s="243" t="s">
        <v>138</v>
      </c>
      <c r="C1668" s="20" t="s">
        <v>141</v>
      </c>
      <c r="D1668" s="20" t="s">
        <v>122</v>
      </c>
      <c r="E1668" s="251">
        <v>0.69</v>
      </c>
    </row>
    <row r="1669" spans="2:5">
      <c r="B1669" s="243" t="s">
        <v>138</v>
      </c>
      <c r="C1669" s="20" t="s">
        <v>141</v>
      </c>
      <c r="D1669" s="20" t="s">
        <v>123</v>
      </c>
      <c r="E1669" s="251">
        <v>0.66</v>
      </c>
    </row>
    <row r="1670" spans="2:5">
      <c r="B1670" s="243" t="s">
        <v>138</v>
      </c>
      <c r="C1670" s="20" t="s">
        <v>141</v>
      </c>
      <c r="D1670" s="20" t="s">
        <v>124</v>
      </c>
      <c r="E1670" s="251">
        <v>0.61</v>
      </c>
    </row>
    <row r="1671" spans="2:5">
      <c r="B1671" s="243" t="s">
        <v>138</v>
      </c>
      <c r="C1671" s="20" t="s">
        <v>141</v>
      </c>
      <c r="D1671" s="20" t="s">
        <v>125</v>
      </c>
      <c r="E1671" s="251">
        <v>0.6</v>
      </c>
    </row>
    <row r="1672" spans="2:5">
      <c r="B1672" s="243" t="s">
        <v>138</v>
      </c>
      <c r="C1672" s="20" t="s">
        <v>141</v>
      </c>
      <c r="D1672" s="20" t="s">
        <v>126</v>
      </c>
      <c r="E1672" s="251">
        <v>0.59</v>
      </c>
    </row>
    <row r="1673" spans="2:5">
      <c r="B1673" s="243" t="s">
        <v>138</v>
      </c>
      <c r="C1673" s="20" t="s">
        <v>141</v>
      </c>
      <c r="D1673" s="20" t="s">
        <v>127</v>
      </c>
      <c r="E1673" s="251">
        <v>0.57999999999999996</v>
      </c>
    </row>
    <row r="1674" spans="2:5">
      <c r="B1674" s="243" t="s">
        <v>138</v>
      </c>
      <c r="C1674" s="20" t="s">
        <v>141</v>
      </c>
      <c r="D1674" s="20" t="s">
        <v>128</v>
      </c>
      <c r="E1674" s="251">
        <v>0.56999999999999995</v>
      </c>
    </row>
    <row r="1675" spans="2:5">
      <c r="B1675" s="243" t="s">
        <v>138</v>
      </c>
      <c r="C1675" s="20" t="s">
        <v>141</v>
      </c>
      <c r="D1675" s="20" t="s">
        <v>129</v>
      </c>
      <c r="E1675" s="251">
        <v>0.56000000000000005</v>
      </c>
    </row>
    <row r="1676" spans="2:5">
      <c r="B1676" s="243" t="s">
        <v>138</v>
      </c>
      <c r="C1676" s="20" t="s">
        <v>141</v>
      </c>
      <c r="D1676" s="20" t="s">
        <v>130</v>
      </c>
      <c r="E1676" s="251">
        <v>0.55000000000000004</v>
      </c>
    </row>
    <row r="1677" spans="2:5">
      <c r="B1677" s="243" t="s">
        <v>138</v>
      </c>
      <c r="C1677" s="20" t="s">
        <v>141</v>
      </c>
      <c r="D1677" s="20" t="s">
        <v>131</v>
      </c>
      <c r="E1677" s="251">
        <v>0.55000000000000004</v>
      </c>
    </row>
    <row r="1678" spans="2:5">
      <c r="B1678" s="243" t="s">
        <v>138</v>
      </c>
      <c r="C1678" s="20" t="s">
        <v>141</v>
      </c>
      <c r="D1678" s="29" t="s">
        <v>345</v>
      </c>
      <c r="E1678" s="251">
        <v>0.54</v>
      </c>
    </row>
    <row r="1679" spans="2:5">
      <c r="B1679" s="243" t="s">
        <v>138</v>
      </c>
      <c r="C1679" s="20" t="s">
        <v>142</v>
      </c>
      <c r="D1679" s="20" t="s">
        <v>535</v>
      </c>
      <c r="E1679" s="251">
        <v>1</v>
      </c>
    </row>
    <row r="1680" spans="2:5">
      <c r="B1680" s="243" t="s">
        <v>138</v>
      </c>
      <c r="C1680" s="20" t="s">
        <v>142</v>
      </c>
      <c r="D1680" s="20" t="s">
        <v>464</v>
      </c>
      <c r="E1680" s="251">
        <v>1</v>
      </c>
    </row>
    <row r="1681" spans="2:5">
      <c r="B1681" s="243" t="s">
        <v>138</v>
      </c>
      <c r="C1681" s="20" t="s">
        <v>142</v>
      </c>
      <c r="D1681" s="20" t="s">
        <v>141</v>
      </c>
      <c r="E1681" s="251">
        <v>1</v>
      </c>
    </row>
    <row r="1682" spans="2:5">
      <c r="B1682" s="243" t="s">
        <v>138</v>
      </c>
      <c r="C1682" s="20" t="s">
        <v>142</v>
      </c>
      <c r="D1682" s="20" t="s">
        <v>142</v>
      </c>
      <c r="E1682" s="251">
        <v>1</v>
      </c>
    </row>
    <row r="1683" spans="2:5">
      <c r="B1683" s="243" t="s">
        <v>138</v>
      </c>
      <c r="C1683" s="20" t="s">
        <v>142</v>
      </c>
      <c r="D1683" s="20" t="s">
        <v>143</v>
      </c>
      <c r="E1683" s="251">
        <v>0.96</v>
      </c>
    </row>
    <row r="1684" spans="2:5">
      <c r="B1684" s="243" t="s">
        <v>138</v>
      </c>
      <c r="C1684" s="20" t="s">
        <v>142</v>
      </c>
      <c r="D1684" s="20" t="s">
        <v>119</v>
      </c>
      <c r="E1684" s="251">
        <v>0.88</v>
      </c>
    </row>
    <row r="1685" spans="2:5">
      <c r="B1685" s="243" t="s">
        <v>138</v>
      </c>
      <c r="C1685" s="20" t="s">
        <v>142</v>
      </c>
      <c r="D1685" s="20" t="s">
        <v>121</v>
      </c>
      <c r="E1685" s="251">
        <v>0.83</v>
      </c>
    </row>
    <row r="1686" spans="2:5">
      <c r="B1686" s="243" t="s">
        <v>138</v>
      </c>
      <c r="C1686" s="20" t="s">
        <v>142</v>
      </c>
      <c r="D1686" s="20" t="s">
        <v>122</v>
      </c>
      <c r="E1686" s="251">
        <v>0.79</v>
      </c>
    </row>
    <row r="1687" spans="2:5">
      <c r="B1687" s="243" t="s">
        <v>138</v>
      </c>
      <c r="C1687" s="20" t="s">
        <v>142</v>
      </c>
      <c r="D1687" s="20" t="s">
        <v>123</v>
      </c>
      <c r="E1687" s="251">
        <v>0.76</v>
      </c>
    </row>
    <row r="1688" spans="2:5">
      <c r="B1688" s="243" t="s">
        <v>138</v>
      </c>
      <c r="C1688" s="20" t="s">
        <v>142</v>
      </c>
      <c r="D1688" s="20" t="s">
        <v>124</v>
      </c>
      <c r="E1688" s="251">
        <v>0.7</v>
      </c>
    </row>
    <row r="1689" spans="2:5">
      <c r="B1689" s="243" t="s">
        <v>138</v>
      </c>
      <c r="C1689" s="20" t="s">
        <v>142</v>
      </c>
      <c r="D1689" s="20" t="s">
        <v>125</v>
      </c>
      <c r="E1689" s="251">
        <v>0.69</v>
      </c>
    </row>
    <row r="1690" spans="2:5">
      <c r="B1690" s="243" t="s">
        <v>138</v>
      </c>
      <c r="C1690" s="20" t="s">
        <v>142</v>
      </c>
      <c r="D1690" s="20" t="s">
        <v>126</v>
      </c>
      <c r="E1690" s="251">
        <v>0.68</v>
      </c>
    </row>
    <row r="1691" spans="2:5">
      <c r="B1691" s="243" t="s">
        <v>138</v>
      </c>
      <c r="C1691" s="20" t="s">
        <v>142</v>
      </c>
      <c r="D1691" s="20" t="s">
        <v>127</v>
      </c>
      <c r="E1691" s="251">
        <v>0.66</v>
      </c>
    </row>
    <row r="1692" spans="2:5">
      <c r="B1692" s="243" t="s">
        <v>138</v>
      </c>
      <c r="C1692" s="20" t="s">
        <v>142</v>
      </c>
      <c r="D1692" s="20" t="s">
        <v>128</v>
      </c>
      <c r="E1692" s="251">
        <v>0.65</v>
      </c>
    </row>
    <row r="1693" spans="2:5">
      <c r="B1693" s="243" t="s">
        <v>138</v>
      </c>
      <c r="C1693" s="20" t="s">
        <v>142</v>
      </c>
      <c r="D1693" s="20" t="s">
        <v>129</v>
      </c>
      <c r="E1693" s="251">
        <v>0.64</v>
      </c>
    </row>
    <row r="1694" spans="2:5">
      <c r="B1694" s="243" t="s">
        <v>138</v>
      </c>
      <c r="C1694" s="20" t="s">
        <v>142</v>
      </c>
      <c r="D1694" s="20" t="s">
        <v>130</v>
      </c>
      <c r="E1694" s="251">
        <v>0.64</v>
      </c>
    </row>
    <row r="1695" spans="2:5">
      <c r="B1695" s="243" t="s">
        <v>138</v>
      </c>
      <c r="C1695" s="20" t="s">
        <v>142</v>
      </c>
      <c r="D1695" s="20" t="s">
        <v>131</v>
      </c>
      <c r="E1695" s="251">
        <v>0.63</v>
      </c>
    </row>
    <row r="1696" spans="2:5">
      <c r="B1696" s="243" t="s">
        <v>138</v>
      </c>
      <c r="C1696" s="20" t="s">
        <v>142</v>
      </c>
      <c r="D1696" s="29" t="s">
        <v>345</v>
      </c>
      <c r="E1696" s="251">
        <v>0.62</v>
      </c>
    </row>
    <row r="1697" spans="2:5">
      <c r="B1697" s="243" t="s">
        <v>138</v>
      </c>
      <c r="C1697" s="20" t="s">
        <v>143</v>
      </c>
      <c r="D1697" s="20" t="s">
        <v>535</v>
      </c>
      <c r="E1697" s="251">
        <v>1</v>
      </c>
    </row>
    <row r="1698" spans="2:5">
      <c r="B1698" s="243" t="s">
        <v>138</v>
      </c>
      <c r="C1698" s="20" t="s">
        <v>143</v>
      </c>
      <c r="D1698" s="20" t="s">
        <v>464</v>
      </c>
      <c r="E1698" s="251">
        <v>1</v>
      </c>
    </row>
    <row r="1699" spans="2:5">
      <c r="B1699" s="243" t="s">
        <v>138</v>
      </c>
      <c r="C1699" s="20" t="s">
        <v>143</v>
      </c>
      <c r="D1699" s="20" t="s">
        <v>141</v>
      </c>
      <c r="E1699" s="251">
        <v>1</v>
      </c>
    </row>
    <row r="1700" spans="2:5">
      <c r="B1700" s="243" t="s">
        <v>138</v>
      </c>
      <c r="C1700" s="20" t="s">
        <v>143</v>
      </c>
      <c r="D1700" s="20" t="s">
        <v>142</v>
      </c>
      <c r="E1700" s="251">
        <v>1</v>
      </c>
    </row>
    <row r="1701" spans="2:5">
      <c r="B1701" s="243" t="s">
        <v>138</v>
      </c>
      <c r="C1701" s="20" t="s">
        <v>143</v>
      </c>
      <c r="D1701" s="20" t="s">
        <v>143</v>
      </c>
      <c r="E1701" s="251">
        <v>1</v>
      </c>
    </row>
    <row r="1702" spans="2:5">
      <c r="B1702" s="243" t="s">
        <v>138</v>
      </c>
      <c r="C1702" s="20" t="s">
        <v>143</v>
      </c>
      <c r="D1702" s="20" t="s">
        <v>119</v>
      </c>
      <c r="E1702" s="251">
        <v>0.92</v>
      </c>
    </row>
    <row r="1703" spans="2:5">
      <c r="B1703" s="243" t="s">
        <v>138</v>
      </c>
      <c r="C1703" s="20" t="s">
        <v>143</v>
      </c>
      <c r="D1703" s="20" t="s">
        <v>121</v>
      </c>
      <c r="E1703" s="251">
        <v>0.86</v>
      </c>
    </row>
    <row r="1704" spans="2:5">
      <c r="B1704" s="243" t="s">
        <v>138</v>
      </c>
      <c r="C1704" s="20" t="s">
        <v>143</v>
      </c>
      <c r="D1704" s="20" t="s">
        <v>122</v>
      </c>
      <c r="E1704" s="251">
        <v>0.82</v>
      </c>
    </row>
    <row r="1705" spans="2:5">
      <c r="B1705" s="243" t="s">
        <v>138</v>
      </c>
      <c r="C1705" s="20" t="s">
        <v>143</v>
      </c>
      <c r="D1705" s="20" t="s">
        <v>123</v>
      </c>
      <c r="E1705" s="251">
        <v>0.79</v>
      </c>
    </row>
    <row r="1706" spans="2:5">
      <c r="B1706" s="243" t="s">
        <v>138</v>
      </c>
      <c r="C1706" s="20" t="s">
        <v>143</v>
      </c>
      <c r="D1706" s="20" t="s">
        <v>124</v>
      </c>
      <c r="E1706" s="251">
        <v>0.73</v>
      </c>
    </row>
    <row r="1707" spans="2:5">
      <c r="B1707" s="243" t="s">
        <v>138</v>
      </c>
      <c r="C1707" s="20" t="s">
        <v>143</v>
      </c>
      <c r="D1707" s="20" t="s">
        <v>125</v>
      </c>
      <c r="E1707" s="251">
        <v>0.72</v>
      </c>
    </row>
    <row r="1708" spans="2:5">
      <c r="B1708" s="243" t="s">
        <v>138</v>
      </c>
      <c r="C1708" s="20" t="s">
        <v>143</v>
      </c>
      <c r="D1708" s="20" t="s">
        <v>126</v>
      </c>
      <c r="E1708" s="251">
        <v>0.7</v>
      </c>
    </row>
    <row r="1709" spans="2:5">
      <c r="B1709" s="243" t="s">
        <v>138</v>
      </c>
      <c r="C1709" s="20" t="s">
        <v>143</v>
      </c>
      <c r="D1709" s="20" t="s">
        <v>127</v>
      </c>
      <c r="E1709" s="251">
        <v>0.69</v>
      </c>
    </row>
    <row r="1710" spans="2:5">
      <c r="B1710" s="243" t="s">
        <v>138</v>
      </c>
      <c r="C1710" s="20" t="s">
        <v>143</v>
      </c>
      <c r="D1710" s="20" t="s">
        <v>128</v>
      </c>
      <c r="E1710" s="251">
        <v>0.68</v>
      </c>
    </row>
    <row r="1711" spans="2:5">
      <c r="B1711" s="243" t="s">
        <v>138</v>
      </c>
      <c r="C1711" s="20" t="s">
        <v>143</v>
      </c>
      <c r="D1711" s="20" t="s">
        <v>129</v>
      </c>
      <c r="E1711" s="251">
        <v>0.67</v>
      </c>
    </row>
    <row r="1712" spans="2:5">
      <c r="B1712" s="243" t="s">
        <v>138</v>
      </c>
      <c r="C1712" s="20" t="s">
        <v>143</v>
      </c>
      <c r="D1712" s="20" t="s">
        <v>130</v>
      </c>
      <c r="E1712" s="251">
        <v>0.66</v>
      </c>
    </row>
    <row r="1713" spans="2:5">
      <c r="B1713" s="243" t="s">
        <v>138</v>
      </c>
      <c r="C1713" s="20" t="s">
        <v>143</v>
      </c>
      <c r="D1713" s="20" t="s">
        <v>131</v>
      </c>
      <c r="E1713" s="251">
        <v>0.66</v>
      </c>
    </row>
    <row r="1714" spans="2:5">
      <c r="B1714" s="243" t="s">
        <v>138</v>
      </c>
      <c r="C1714" s="20" t="s">
        <v>143</v>
      </c>
      <c r="D1714" s="29" t="s">
        <v>345</v>
      </c>
      <c r="E1714" s="251">
        <v>0.65</v>
      </c>
    </row>
    <row r="1715" spans="2:5">
      <c r="B1715" s="243" t="s">
        <v>138</v>
      </c>
      <c r="C1715" s="20" t="s">
        <v>120</v>
      </c>
      <c r="D1715" s="20" t="s">
        <v>535</v>
      </c>
      <c r="E1715" s="251">
        <v>1</v>
      </c>
    </row>
    <row r="1716" spans="2:5">
      <c r="B1716" s="243" t="s">
        <v>138</v>
      </c>
      <c r="C1716" s="20" t="s">
        <v>120</v>
      </c>
      <c r="D1716" s="20" t="s">
        <v>464</v>
      </c>
      <c r="E1716" s="251">
        <v>1</v>
      </c>
    </row>
    <row r="1717" spans="2:5">
      <c r="B1717" s="243" t="s">
        <v>138</v>
      </c>
      <c r="C1717" s="20" t="s">
        <v>120</v>
      </c>
      <c r="D1717" s="20" t="s">
        <v>141</v>
      </c>
      <c r="E1717" s="251">
        <v>1</v>
      </c>
    </row>
    <row r="1718" spans="2:5">
      <c r="B1718" s="243" t="s">
        <v>138</v>
      </c>
      <c r="C1718" s="20" t="s">
        <v>120</v>
      </c>
      <c r="D1718" s="20" t="s">
        <v>142</v>
      </c>
      <c r="E1718" s="251">
        <v>1</v>
      </c>
    </row>
    <row r="1719" spans="2:5">
      <c r="B1719" s="243" t="s">
        <v>138</v>
      </c>
      <c r="C1719" s="20" t="s">
        <v>120</v>
      </c>
      <c r="D1719" s="20" t="s">
        <v>143</v>
      </c>
      <c r="E1719" s="251">
        <v>1</v>
      </c>
    </row>
    <row r="1720" spans="2:5">
      <c r="B1720" s="243" t="s">
        <v>138</v>
      </c>
      <c r="C1720" s="20" t="s">
        <v>120</v>
      </c>
      <c r="D1720" s="20" t="s">
        <v>119</v>
      </c>
      <c r="E1720" s="251">
        <v>1</v>
      </c>
    </row>
    <row r="1721" spans="2:5">
      <c r="B1721" s="243" t="s">
        <v>138</v>
      </c>
      <c r="C1721" s="20" t="s">
        <v>120</v>
      </c>
      <c r="D1721" s="20" t="s">
        <v>121</v>
      </c>
      <c r="E1721" s="251">
        <v>0.94</v>
      </c>
    </row>
    <row r="1722" spans="2:5">
      <c r="B1722" s="243" t="s">
        <v>138</v>
      </c>
      <c r="C1722" s="20" t="s">
        <v>120</v>
      </c>
      <c r="D1722" s="20" t="s">
        <v>122</v>
      </c>
      <c r="E1722" s="251">
        <v>0.89</v>
      </c>
    </row>
    <row r="1723" spans="2:5">
      <c r="B1723" s="243" t="s">
        <v>138</v>
      </c>
      <c r="C1723" s="20" t="s">
        <v>120</v>
      </c>
      <c r="D1723" s="20" t="s">
        <v>123</v>
      </c>
      <c r="E1723" s="251">
        <v>0.86</v>
      </c>
    </row>
    <row r="1724" spans="2:5">
      <c r="B1724" s="243" t="s">
        <v>138</v>
      </c>
      <c r="C1724" s="20" t="s">
        <v>120</v>
      </c>
      <c r="D1724" s="20" t="s">
        <v>124</v>
      </c>
      <c r="E1724" s="251">
        <v>0.8</v>
      </c>
    </row>
    <row r="1725" spans="2:5">
      <c r="B1725" s="243" t="s">
        <v>138</v>
      </c>
      <c r="C1725" s="20" t="s">
        <v>120</v>
      </c>
      <c r="D1725" s="20" t="s">
        <v>125</v>
      </c>
      <c r="E1725" s="251">
        <v>0.78</v>
      </c>
    </row>
    <row r="1726" spans="2:5">
      <c r="B1726" s="243" t="s">
        <v>138</v>
      </c>
      <c r="C1726" s="20" t="s">
        <v>120</v>
      </c>
      <c r="D1726" s="20" t="s">
        <v>126</v>
      </c>
      <c r="E1726" s="251">
        <v>0.77</v>
      </c>
    </row>
    <row r="1727" spans="2:5">
      <c r="B1727" s="243" t="s">
        <v>138</v>
      </c>
      <c r="C1727" s="20" t="s">
        <v>120</v>
      </c>
      <c r="D1727" s="20" t="s">
        <v>127</v>
      </c>
      <c r="E1727" s="251">
        <v>0.75</v>
      </c>
    </row>
    <row r="1728" spans="2:5">
      <c r="B1728" s="243" t="s">
        <v>138</v>
      </c>
      <c r="C1728" s="20" t="s">
        <v>120</v>
      </c>
      <c r="D1728" s="20" t="s">
        <v>128</v>
      </c>
      <c r="E1728" s="251">
        <v>0.74</v>
      </c>
    </row>
    <row r="1729" spans="2:5">
      <c r="B1729" s="243" t="s">
        <v>138</v>
      </c>
      <c r="C1729" s="20" t="s">
        <v>120</v>
      </c>
      <c r="D1729" s="20" t="s">
        <v>129</v>
      </c>
      <c r="E1729" s="251">
        <v>0.73</v>
      </c>
    </row>
    <row r="1730" spans="2:5">
      <c r="B1730" s="243" t="s">
        <v>138</v>
      </c>
      <c r="C1730" s="20" t="s">
        <v>120</v>
      </c>
      <c r="D1730" s="20" t="s">
        <v>130</v>
      </c>
      <c r="E1730" s="251">
        <v>0.72</v>
      </c>
    </row>
    <row r="1731" spans="2:5">
      <c r="B1731" s="243" t="s">
        <v>138</v>
      </c>
      <c r="C1731" s="20" t="s">
        <v>120</v>
      </c>
      <c r="D1731" s="20" t="s">
        <v>131</v>
      </c>
      <c r="E1731" s="251">
        <v>0.71</v>
      </c>
    </row>
    <row r="1732" spans="2:5">
      <c r="B1732" s="243" t="s">
        <v>138</v>
      </c>
      <c r="C1732" s="20" t="s">
        <v>120</v>
      </c>
      <c r="D1732" s="29" t="s">
        <v>345</v>
      </c>
      <c r="E1732" s="251">
        <v>0.71</v>
      </c>
    </row>
    <row r="1733" spans="2:5">
      <c r="B1733" s="243" t="s">
        <v>138</v>
      </c>
      <c r="C1733" s="20" t="s">
        <v>121</v>
      </c>
      <c r="D1733" s="20" t="s">
        <v>535</v>
      </c>
      <c r="E1733" s="251">
        <v>1</v>
      </c>
    </row>
    <row r="1734" spans="2:5">
      <c r="B1734" s="243" t="s">
        <v>138</v>
      </c>
      <c r="C1734" s="20" t="s">
        <v>121</v>
      </c>
      <c r="D1734" s="20" t="s">
        <v>464</v>
      </c>
      <c r="E1734" s="251">
        <v>1</v>
      </c>
    </row>
    <row r="1735" spans="2:5">
      <c r="B1735" s="243" t="s">
        <v>138</v>
      </c>
      <c r="C1735" s="20" t="s">
        <v>121</v>
      </c>
      <c r="D1735" s="20" t="s">
        <v>141</v>
      </c>
      <c r="E1735" s="251">
        <v>1</v>
      </c>
    </row>
    <row r="1736" spans="2:5">
      <c r="B1736" s="243" t="s">
        <v>138</v>
      </c>
      <c r="C1736" s="20" t="s">
        <v>121</v>
      </c>
      <c r="D1736" s="20" t="s">
        <v>142</v>
      </c>
      <c r="E1736" s="251">
        <v>1</v>
      </c>
    </row>
    <row r="1737" spans="2:5">
      <c r="B1737" s="243" t="s">
        <v>138</v>
      </c>
      <c r="C1737" s="20" t="s">
        <v>121</v>
      </c>
      <c r="D1737" s="20" t="s">
        <v>143</v>
      </c>
      <c r="E1737" s="251">
        <v>1</v>
      </c>
    </row>
    <row r="1738" spans="2:5">
      <c r="B1738" s="243" t="s">
        <v>138</v>
      </c>
      <c r="C1738" s="20" t="s">
        <v>121</v>
      </c>
      <c r="D1738" s="20" t="s">
        <v>119</v>
      </c>
      <c r="E1738" s="251">
        <v>1</v>
      </c>
    </row>
    <row r="1739" spans="2:5">
      <c r="B1739" s="243" t="s">
        <v>138</v>
      </c>
      <c r="C1739" s="20" t="s">
        <v>121</v>
      </c>
      <c r="D1739" s="20" t="s">
        <v>121</v>
      </c>
      <c r="E1739" s="251">
        <v>1</v>
      </c>
    </row>
    <row r="1740" spans="2:5">
      <c r="B1740" s="243" t="s">
        <v>138</v>
      </c>
      <c r="C1740" s="20" t="s">
        <v>121</v>
      </c>
      <c r="D1740" s="20" t="s">
        <v>122</v>
      </c>
      <c r="E1740" s="251">
        <v>0.95</v>
      </c>
    </row>
    <row r="1741" spans="2:5">
      <c r="B1741" s="243" t="s">
        <v>138</v>
      </c>
      <c r="C1741" s="20" t="s">
        <v>121</v>
      </c>
      <c r="D1741" s="20" t="s">
        <v>123</v>
      </c>
      <c r="E1741" s="251">
        <v>0.91</v>
      </c>
    </row>
    <row r="1742" spans="2:5">
      <c r="B1742" s="243" t="s">
        <v>138</v>
      </c>
      <c r="C1742" s="20" t="s">
        <v>121</v>
      </c>
      <c r="D1742" s="20" t="s">
        <v>124</v>
      </c>
      <c r="E1742" s="251">
        <v>0.85</v>
      </c>
    </row>
    <row r="1743" spans="2:5">
      <c r="B1743" s="243" t="s">
        <v>138</v>
      </c>
      <c r="C1743" s="20" t="s">
        <v>121</v>
      </c>
      <c r="D1743" s="20" t="s">
        <v>125</v>
      </c>
      <c r="E1743" s="251">
        <v>0.83</v>
      </c>
    </row>
    <row r="1744" spans="2:5">
      <c r="B1744" s="243" t="s">
        <v>138</v>
      </c>
      <c r="C1744" s="20" t="s">
        <v>121</v>
      </c>
      <c r="D1744" s="20" t="s">
        <v>126</v>
      </c>
      <c r="E1744" s="251">
        <v>0.81</v>
      </c>
    </row>
    <row r="1745" spans="2:5">
      <c r="B1745" s="243" t="s">
        <v>138</v>
      </c>
      <c r="C1745" s="20" t="s">
        <v>121</v>
      </c>
      <c r="D1745" s="20" t="s">
        <v>127</v>
      </c>
      <c r="E1745" s="251">
        <v>0.8</v>
      </c>
    </row>
    <row r="1746" spans="2:5">
      <c r="B1746" s="243" t="s">
        <v>138</v>
      </c>
      <c r="C1746" s="20" t="s">
        <v>121</v>
      </c>
      <c r="D1746" s="20" t="s">
        <v>128</v>
      </c>
      <c r="E1746" s="251">
        <v>0.78</v>
      </c>
    </row>
    <row r="1747" spans="2:5">
      <c r="B1747" s="243" t="s">
        <v>138</v>
      </c>
      <c r="C1747" s="20" t="s">
        <v>121</v>
      </c>
      <c r="D1747" s="20" t="s">
        <v>129</v>
      </c>
      <c r="E1747" s="251">
        <v>0.77</v>
      </c>
    </row>
    <row r="1748" spans="2:5">
      <c r="B1748" s="243" t="s">
        <v>138</v>
      </c>
      <c r="C1748" s="20" t="s">
        <v>121</v>
      </c>
      <c r="D1748" s="20" t="s">
        <v>130</v>
      </c>
      <c r="E1748" s="251">
        <v>0.77</v>
      </c>
    </row>
    <row r="1749" spans="2:5">
      <c r="B1749" s="243" t="s">
        <v>138</v>
      </c>
      <c r="C1749" s="20" t="s">
        <v>121</v>
      </c>
      <c r="D1749" s="20" t="s">
        <v>131</v>
      </c>
      <c r="E1749" s="251">
        <v>0.76</v>
      </c>
    </row>
    <row r="1750" spans="2:5">
      <c r="B1750" s="243" t="s">
        <v>138</v>
      </c>
      <c r="C1750" s="20" t="s">
        <v>121</v>
      </c>
      <c r="D1750" s="29" t="s">
        <v>345</v>
      </c>
      <c r="E1750" s="251">
        <v>0.75</v>
      </c>
    </row>
    <row r="1751" spans="2:5">
      <c r="B1751" s="243" t="s">
        <v>138</v>
      </c>
      <c r="C1751" s="20" t="s">
        <v>122</v>
      </c>
      <c r="D1751" s="20" t="s">
        <v>535</v>
      </c>
      <c r="E1751" s="251">
        <v>1</v>
      </c>
    </row>
    <row r="1752" spans="2:5">
      <c r="B1752" s="243" t="s">
        <v>138</v>
      </c>
      <c r="C1752" s="20" t="s">
        <v>122</v>
      </c>
      <c r="D1752" s="20" t="s">
        <v>464</v>
      </c>
      <c r="E1752" s="251">
        <v>1</v>
      </c>
    </row>
    <row r="1753" spans="2:5">
      <c r="B1753" s="243" t="s">
        <v>138</v>
      </c>
      <c r="C1753" s="20" t="s">
        <v>122</v>
      </c>
      <c r="D1753" s="20" t="s">
        <v>141</v>
      </c>
      <c r="E1753" s="251">
        <v>1</v>
      </c>
    </row>
    <row r="1754" spans="2:5">
      <c r="B1754" s="243" t="s">
        <v>138</v>
      </c>
      <c r="C1754" s="20" t="s">
        <v>122</v>
      </c>
      <c r="D1754" s="20" t="s">
        <v>142</v>
      </c>
      <c r="E1754" s="251">
        <v>1</v>
      </c>
    </row>
    <row r="1755" spans="2:5">
      <c r="B1755" s="243" t="s">
        <v>138</v>
      </c>
      <c r="C1755" s="20" t="s">
        <v>122</v>
      </c>
      <c r="D1755" s="20" t="s">
        <v>143</v>
      </c>
      <c r="E1755" s="251">
        <v>1</v>
      </c>
    </row>
    <row r="1756" spans="2:5">
      <c r="B1756" s="243" t="s">
        <v>138</v>
      </c>
      <c r="C1756" s="20" t="s">
        <v>122</v>
      </c>
      <c r="D1756" s="20" t="s">
        <v>119</v>
      </c>
      <c r="E1756" s="251">
        <v>1</v>
      </c>
    </row>
    <row r="1757" spans="2:5">
      <c r="B1757" s="243" t="s">
        <v>138</v>
      </c>
      <c r="C1757" s="20" t="s">
        <v>122</v>
      </c>
      <c r="D1757" s="20" t="s">
        <v>121</v>
      </c>
      <c r="E1757" s="251">
        <v>1</v>
      </c>
    </row>
    <row r="1758" spans="2:5">
      <c r="B1758" s="243" t="s">
        <v>138</v>
      </c>
      <c r="C1758" s="20" t="s">
        <v>122</v>
      </c>
      <c r="D1758" s="20" t="s">
        <v>122</v>
      </c>
      <c r="E1758" s="251">
        <v>1</v>
      </c>
    </row>
    <row r="1759" spans="2:5">
      <c r="B1759" s="243" t="s">
        <v>138</v>
      </c>
      <c r="C1759" s="20" t="s">
        <v>122</v>
      </c>
      <c r="D1759" s="20" t="s">
        <v>123</v>
      </c>
      <c r="E1759" s="251">
        <v>0.96</v>
      </c>
    </row>
    <row r="1760" spans="2:5">
      <c r="B1760" s="243" t="s">
        <v>138</v>
      </c>
      <c r="C1760" s="20" t="s">
        <v>122</v>
      </c>
      <c r="D1760" s="20" t="s">
        <v>124</v>
      </c>
      <c r="E1760" s="251">
        <v>0.89</v>
      </c>
    </row>
    <row r="1761" spans="2:5">
      <c r="B1761" s="243" t="s">
        <v>138</v>
      </c>
      <c r="C1761" s="20" t="s">
        <v>122</v>
      </c>
      <c r="D1761" s="20" t="s">
        <v>125</v>
      </c>
      <c r="E1761" s="251">
        <v>0.87</v>
      </c>
    </row>
    <row r="1762" spans="2:5">
      <c r="B1762" s="243" t="s">
        <v>138</v>
      </c>
      <c r="C1762" s="20" t="s">
        <v>122</v>
      </c>
      <c r="D1762" s="20" t="s">
        <v>126</v>
      </c>
      <c r="E1762" s="251">
        <v>0.86</v>
      </c>
    </row>
    <row r="1763" spans="2:5">
      <c r="B1763" s="243" t="s">
        <v>138</v>
      </c>
      <c r="C1763" s="20" t="s">
        <v>122</v>
      </c>
      <c r="D1763" s="20" t="s">
        <v>127</v>
      </c>
      <c r="E1763" s="251">
        <v>0.84</v>
      </c>
    </row>
    <row r="1764" spans="2:5">
      <c r="B1764" s="243" t="s">
        <v>138</v>
      </c>
      <c r="C1764" s="20" t="s">
        <v>122</v>
      </c>
      <c r="D1764" s="20" t="s">
        <v>128</v>
      </c>
      <c r="E1764" s="251">
        <v>0.82</v>
      </c>
    </row>
    <row r="1765" spans="2:5">
      <c r="B1765" s="243" t="s">
        <v>138</v>
      </c>
      <c r="C1765" s="20" t="s">
        <v>122</v>
      </c>
      <c r="D1765" s="20" t="s">
        <v>129</v>
      </c>
      <c r="E1765" s="251">
        <v>0.82</v>
      </c>
    </row>
    <row r="1766" spans="2:5">
      <c r="B1766" s="243" t="s">
        <v>138</v>
      </c>
      <c r="C1766" s="20" t="s">
        <v>122</v>
      </c>
      <c r="D1766" s="20" t="s">
        <v>130</v>
      </c>
      <c r="E1766" s="251">
        <v>0.81</v>
      </c>
    </row>
    <row r="1767" spans="2:5">
      <c r="B1767" s="243" t="s">
        <v>138</v>
      </c>
      <c r="C1767" s="20" t="s">
        <v>122</v>
      </c>
      <c r="D1767" s="20" t="s">
        <v>131</v>
      </c>
      <c r="E1767" s="251">
        <v>0.8</v>
      </c>
    </row>
    <row r="1768" spans="2:5">
      <c r="B1768" s="243" t="s">
        <v>138</v>
      </c>
      <c r="C1768" s="20" t="s">
        <v>122</v>
      </c>
      <c r="D1768" s="29" t="s">
        <v>345</v>
      </c>
      <c r="E1768" s="251">
        <v>0.79</v>
      </c>
    </row>
    <row r="1769" spans="2:5">
      <c r="B1769" s="243" t="s">
        <v>138</v>
      </c>
      <c r="C1769" s="20" t="s">
        <v>123</v>
      </c>
      <c r="D1769" s="20" t="s">
        <v>535</v>
      </c>
      <c r="E1769" s="251">
        <v>1</v>
      </c>
    </row>
    <row r="1770" spans="2:5">
      <c r="B1770" s="243" t="s">
        <v>138</v>
      </c>
      <c r="C1770" s="20" t="s">
        <v>123</v>
      </c>
      <c r="D1770" s="20" t="s">
        <v>464</v>
      </c>
      <c r="E1770" s="251">
        <v>1</v>
      </c>
    </row>
    <row r="1771" spans="2:5">
      <c r="B1771" s="243" t="s">
        <v>138</v>
      </c>
      <c r="C1771" s="20" t="s">
        <v>123</v>
      </c>
      <c r="D1771" s="20" t="s">
        <v>141</v>
      </c>
      <c r="E1771" s="251">
        <v>1</v>
      </c>
    </row>
    <row r="1772" spans="2:5">
      <c r="B1772" s="243" t="s">
        <v>138</v>
      </c>
      <c r="C1772" s="20" t="s">
        <v>123</v>
      </c>
      <c r="D1772" s="20" t="s">
        <v>142</v>
      </c>
      <c r="E1772" s="251">
        <v>1</v>
      </c>
    </row>
    <row r="1773" spans="2:5">
      <c r="B1773" s="243" t="s">
        <v>138</v>
      </c>
      <c r="C1773" s="20" t="s">
        <v>123</v>
      </c>
      <c r="D1773" s="20" t="s">
        <v>143</v>
      </c>
      <c r="E1773" s="251">
        <v>1</v>
      </c>
    </row>
    <row r="1774" spans="2:5">
      <c r="B1774" s="243" t="s">
        <v>138</v>
      </c>
      <c r="C1774" s="20" t="s">
        <v>123</v>
      </c>
      <c r="D1774" s="20" t="s">
        <v>119</v>
      </c>
      <c r="E1774" s="251">
        <v>1</v>
      </c>
    </row>
    <row r="1775" spans="2:5">
      <c r="B1775" s="243" t="s">
        <v>138</v>
      </c>
      <c r="C1775" s="20" t="s">
        <v>123</v>
      </c>
      <c r="D1775" s="20" t="s">
        <v>121</v>
      </c>
      <c r="E1775" s="251">
        <v>1</v>
      </c>
    </row>
    <row r="1776" spans="2:5">
      <c r="B1776" s="243" t="s">
        <v>138</v>
      </c>
      <c r="C1776" s="20" t="s">
        <v>123</v>
      </c>
      <c r="D1776" s="20" t="s">
        <v>122</v>
      </c>
      <c r="E1776" s="251">
        <v>1</v>
      </c>
    </row>
    <row r="1777" spans="2:5">
      <c r="B1777" s="243" t="s">
        <v>138</v>
      </c>
      <c r="C1777" s="20" t="s">
        <v>123</v>
      </c>
      <c r="D1777" s="20" t="s">
        <v>123</v>
      </c>
      <c r="E1777" s="251">
        <v>1</v>
      </c>
    </row>
    <row r="1778" spans="2:5">
      <c r="B1778" s="243" t="s">
        <v>138</v>
      </c>
      <c r="C1778" s="20" t="s">
        <v>123</v>
      </c>
      <c r="D1778" s="20" t="s">
        <v>124</v>
      </c>
      <c r="E1778" s="251">
        <v>0.93</v>
      </c>
    </row>
    <row r="1779" spans="2:5">
      <c r="B1779" s="243" t="s">
        <v>138</v>
      </c>
      <c r="C1779" s="20" t="s">
        <v>123</v>
      </c>
      <c r="D1779" s="20" t="s">
        <v>125</v>
      </c>
      <c r="E1779" s="251">
        <v>0.91</v>
      </c>
    </row>
    <row r="1780" spans="2:5">
      <c r="B1780" s="243" t="s">
        <v>138</v>
      </c>
      <c r="C1780" s="20" t="s">
        <v>123</v>
      </c>
      <c r="D1780" s="20" t="s">
        <v>126</v>
      </c>
      <c r="E1780" s="251">
        <v>0.89</v>
      </c>
    </row>
    <row r="1781" spans="2:5">
      <c r="B1781" s="243" t="s">
        <v>138</v>
      </c>
      <c r="C1781" s="20" t="s">
        <v>123</v>
      </c>
      <c r="D1781" s="20" t="s">
        <v>127</v>
      </c>
      <c r="E1781" s="251">
        <v>0.88</v>
      </c>
    </row>
    <row r="1782" spans="2:5">
      <c r="B1782" s="243" t="s">
        <v>138</v>
      </c>
      <c r="C1782" s="20" t="s">
        <v>123</v>
      </c>
      <c r="D1782" s="20" t="s">
        <v>128</v>
      </c>
      <c r="E1782" s="251">
        <v>0.86</v>
      </c>
    </row>
    <row r="1783" spans="2:5">
      <c r="B1783" s="243" t="s">
        <v>138</v>
      </c>
      <c r="C1783" s="20" t="s">
        <v>123</v>
      </c>
      <c r="D1783" s="20" t="s">
        <v>129</v>
      </c>
      <c r="E1783" s="251">
        <v>0.85</v>
      </c>
    </row>
    <row r="1784" spans="2:5">
      <c r="B1784" s="243" t="s">
        <v>138</v>
      </c>
      <c r="C1784" s="20" t="s">
        <v>123</v>
      </c>
      <c r="D1784" s="20" t="s">
        <v>130</v>
      </c>
      <c r="E1784" s="251">
        <v>0.84</v>
      </c>
    </row>
    <row r="1785" spans="2:5">
      <c r="B1785" s="243" t="s">
        <v>138</v>
      </c>
      <c r="C1785" s="20" t="s">
        <v>123</v>
      </c>
      <c r="D1785" s="20" t="s">
        <v>131</v>
      </c>
      <c r="E1785" s="251">
        <v>0.83</v>
      </c>
    </row>
    <row r="1786" spans="2:5">
      <c r="B1786" s="243" t="s">
        <v>138</v>
      </c>
      <c r="C1786" s="20" t="s">
        <v>123</v>
      </c>
      <c r="D1786" s="29" t="s">
        <v>345</v>
      </c>
      <c r="E1786" s="251">
        <v>0.82</v>
      </c>
    </row>
    <row r="1787" spans="2:5">
      <c r="B1787" s="243" t="s">
        <v>138</v>
      </c>
      <c r="C1787" s="20" t="s">
        <v>124</v>
      </c>
      <c r="D1787" s="20" t="s">
        <v>535</v>
      </c>
      <c r="E1787" s="251">
        <v>1</v>
      </c>
    </row>
    <row r="1788" spans="2:5">
      <c r="B1788" s="243" t="s">
        <v>138</v>
      </c>
      <c r="C1788" s="20" t="s">
        <v>124</v>
      </c>
      <c r="D1788" s="20" t="s">
        <v>464</v>
      </c>
      <c r="E1788" s="252">
        <v>1</v>
      </c>
    </row>
    <row r="1789" spans="2:5">
      <c r="B1789" s="243" t="s">
        <v>138</v>
      </c>
      <c r="C1789" s="20" t="s">
        <v>124</v>
      </c>
      <c r="D1789" s="20" t="s">
        <v>141</v>
      </c>
      <c r="E1789" s="252">
        <v>1</v>
      </c>
    </row>
    <row r="1790" spans="2:5">
      <c r="B1790" s="243" t="s">
        <v>138</v>
      </c>
      <c r="C1790" s="20" t="s">
        <v>124</v>
      </c>
      <c r="D1790" s="20" t="s">
        <v>142</v>
      </c>
      <c r="E1790" s="252">
        <v>1</v>
      </c>
    </row>
    <row r="1791" spans="2:5">
      <c r="B1791" s="243" t="s">
        <v>138</v>
      </c>
      <c r="C1791" s="20" t="s">
        <v>124</v>
      </c>
      <c r="D1791" s="20" t="s">
        <v>143</v>
      </c>
      <c r="E1791" s="252">
        <v>1</v>
      </c>
    </row>
    <row r="1792" spans="2:5">
      <c r="B1792" s="243" t="s">
        <v>138</v>
      </c>
      <c r="C1792" s="20" t="s">
        <v>124</v>
      </c>
      <c r="D1792" s="20" t="s">
        <v>119</v>
      </c>
      <c r="E1792" s="252">
        <v>1</v>
      </c>
    </row>
    <row r="1793" spans="2:5">
      <c r="B1793" s="243" t="s">
        <v>138</v>
      </c>
      <c r="C1793" s="20" t="s">
        <v>124</v>
      </c>
      <c r="D1793" s="20" t="s">
        <v>121</v>
      </c>
      <c r="E1793" s="252">
        <v>1</v>
      </c>
    </row>
    <row r="1794" spans="2:5">
      <c r="B1794" s="243" t="s">
        <v>138</v>
      </c>
      <c r="C1794" s="20" t="s">
        <v>124</v>
      </c>
      <c r="D1794" s="20" t="s">
        <v>122</v>
      </c>
      <c r="E1794" s="252">
        <v>1</v>
      </c>
    </row>
    <row r="1795" spans="2:5">
      <c r="B1795" s="243" t="s">
        <v>138</v>
      </c>
      <c r="C1795" s="20" t="s">
        <v>124</v>
      </c>
      <c r="D1795" s="20" t="s">
        <v>123</v>
      </c>
      <c r="E1795" s="252">
        <v>1</v>
      </c>
    </row>
    <row r="1796" spans="2:5">
      <c r="B1796" s="243" t="s">
        <v>138</v>
      </c>
      <c r="C1796" s="20" t="s">
        <v>124</v>
      </c>
      <c r="D1796" s="20" t="s">
        <v>124</v>
      </c>
      <c r="E1796" s="252">
        <v>1</v>
      </c>
    </row>
    <row r="1797" spans="2:5">
      <c r="B1797" s="243" t="s">
        <v>138</v>
      </c>
      <c r="C1797" s="20" t="s">
        <v>124</v>
      </c>
      <c r="D1797" s="20" t="s">
        <v>125</v>
      </c>
      <c r="E1797" s="251">
        <v>0.98</v>
      </c>
    </row>
    <row r="1798" spans="2:5">
      <c r="B1798" s="243" t="s">
        <v>138</v>
      </c>
      <c r="C1798" s="20" t="s">
        <v>124</v>
      </c>
      <c r="D1798" s="20" t="s">
        <v>126</v>
      </c>
      <c r="E1798" s="251">
        <v>0.96</v>
      </c>
    </row>
    <row r="1799" spans="2:5">
      <c r="B1799" s="243" t="s">
        <v>138</v>
      </c>
      <c r="C1799" s="20" t="s">
        <v>124</v>
      </c>
      <c r="D1799" s="20" t="s">
        <v>127</v>
      </c>
      <c r="E1799" s="251">
        <v>0.94</v>
      </c>
    </row>
    <row r="1800" spans="2:5">
      <c r="B1800" s="243" t="s">
        <v>138</v>
      </c>
      <c r="C1800" s="20" t="s">
        <v>124</v>
      </c>
      <c r="D1800" s="20" t="s">
        <v>128</v>
      </c>
      <c r="E1800" s="251">
        <v>0.92</v>
      </c>
    </row>
    <row r="1801" spans="2:5">
      <c r="B1801" s="243" t="s">
        <v>138</v>
      </c>
      <c r="C1801" s="20" t="s">
        <v>124</v>
      </c>
      <c r="D1801" s="20" t="s">
        <v>129</v>
      </c>
      <c r="E1801" s="251">
        <v>0.91</v>
      </c>
    </row>
    <row r="1802" spans="2:5">
      <c r="B1802" s="243" t="s">
        <v>138</v>
      </c>
      <c r="C1802" s="20" t="s">
        <v>124</v>
      </c>
      <c r="D1802" s="20" t="s">
        <v>130</v>
      </c>
      <c r="E1802" s="251">
        <v>0.9</v>
      </c>
    </row>
    <row r="1803" spans="2:5">
      <c r="B1803" s="243" t="s">
        <v>138</v>
      </c>
      <c r="C1803" s="20" t="s">
        <v>124</v>
      </c>
      <c r="D1803" s="20" t="s">
        <v>131</v>
      </c>
      <c r="E1803" s="251">
        <v>0.89</v>
      </c>
    </row>
    <row r="1804" spans="2:5">
      <c r="B1804" s="243" t="s">
        <v>138</v>
      </c>
      <c r="C1804" s="20" t="s">
        <v>124</v>
      </c>
      <c r="D1804" s="29" t="s">
        <v>345</v>
      </c>
      <c r="E1804" s="251">
        <v>0.89</v>
      </c>
    </row>
    <row r="1805" spans="2:5">
      <c r="B1805" s="243" t="s">
        <v>138</v>
      </c>
      <c r="C1805" s="20" t="s">
        <v>125</v>
      </c>
      <c r="D1805" s="20" t="s">
        <v>535</v>
      </c>
      <c r="E1805" s="251">
        <v>1</v>
      </c>
    </row>
    <row r="1806" spans="2:5">
      <c r="B1806" s="243" t="s">
        <v>138</v>
      </c>
      <c r="C1806" s="20" t="s">
        <v>125</v>
      </c>
      <c r="D1806" s="20" t="s">
        <v>464</v>
      </c>
      <c r="E1806" s="252">
        <v>1</v>
      </c>
    </row>
    <row r="1807" spans="2:5">
      <c r="B1807" s="243" t="s">
        <v>138</v>
      </c>
      <c r="C1807" s="20" t="s">
        <v>125</v>
      </c>
      <c r="D1807" s="20" t="s">
        <v>141</v>
      </c>
      <c r="E1807" s="252">
        <v>1</v>
      </c>
    </row>
    <row r="1808" spans="2:5">
      <c r="B1808" s="243" t="s">
        <v>138</v>
      </c>
      <c r="C1808" s="20" t="s">
        <v>125</v>
      </c>
      <c r="D1808" s="20" t="s">
        <v>142</v>
      </c>
      <c r="E1808" s="252">
        <v>1</v>
      </c>
    </row>
    <row r="1809" spans="2:5">
      <c r="B1809" s="243" t="s">
        <v>138</v>
      </c>
      <c r="C1809" s="20" t="s">
        <v>125</v>
      </c>
      <c r="D1809" s="20" t="s">
        <v>143</v>
      </c>
      <c r="E1809" s="252">
        <v>1</v>
      </c>
    </row>
    <row r="1810" spans="2:5">
      <c r="B1810" s="243" t="s">
        <v>138</v>
      </c>
      <c r="C1810" s="20" t="s">
        <v>125</v>
      </c>
      <c r="D1810" s="20" t="s">
        <v>119</v>
      </c>
      <c r="E1810" s="252">
        <v>1</v>
      </c>
    </row>
    <row r="1811" spans="2:5">
      <c r="B1811" s="243" t="s">
        <v>138</v>
      </c>
      <c r="C1811" s="20" t="s">
        <v>125</v>
      </c>
      <c r="D1811" s="20" t="s">
        <v>121</v>
      </c>
      <c r="E1811" s="252">
        <v>1</v>
      </c>
    </row>
    <row r="1812" spans="2:5">
      <c r="B1812" s="243" t="s">
        <v>138</v>
      </c>
      <c r="C1812" s="20" t="s">
        <v>125</v>
      </c>
      <c r="D1812" s="20" t="s">
        <v>122</v>
      </c>
      <c r="E1812" s="252">
        <v>1</v>
      </c>
    </row>
    <row r="1813" spans="2:5">
      <c r="B1813" s="243" t="s">
        <v>138</v>
      </c>
      <c r="C1813" s="20" t="s">
        <v>125</v>
      </c>
      <c r="D1813" s="20" t="s">
        <v>123</v>
      </c>
      <c r="E1813" s="252">
        <v>1</v>
      </c>
    </row>
    <row r="1814" spans="2:5">
      <c r="B1814" s="243" t="s">
        <v>138</v>
      </c>
      <c r="C1814" s="20" t="s">
        <v>125</v>
      </c>
      <c r="D1814" s="20" t="s">
        <v>124</v>
      </c>
      <c r="E1814" s="252">
        <v>1</v>
      </c>
    </row>
    <row r="1815" spans="2:5">
      <c r="B1815" s="243" t="s">
        <v>138</v>
      </c>
      <c r="C1815" s="20" t="s">
        <v>125</v>
      </c>
      <c r="D1815" s="20" t="s">
        <v>125</v>
      </c>
      <c r="E1815" s="252">
        <v>1</v>
      </c>
    </row>
    <row r="1816" spans="2:5">
      <c r="B1816" s="243" t="s">
        <v>138</v>
      </c>
      <c r="C1816" s="20" t="s">
        <v>125</v>
      </c>
      <c r="D1816" s="20" t="s">
        <v>126</v>
      </c>
      <c r="E1816" s="251">
        <v>0.98</v>
      </c>
    </row>
    <row r="1817" spans="2:5">
      <c r="B1817" s="243" t="s">
        <v>138</v>
      </c>
      <c r="C1817" s="20" t="s">
        <v>125</v>
      </c>
      <c r="D1817" s="20" t="s">
        <v>127</v>
      </c>
      <c r="E1817" s="251">
        <v>0.96</v>
      </c>
    </row>
    <row r="1818" spans="2:5">
      <c r="B1818" s="243" t="s">
        <v>138</v>
      </c>
      <c r="C1818" s="20" t="s">
        <v>125</v>
      </c>
      <c r="D1818" s="20" t="s">
        <v>128</v>
      </c>
      <c r="E1818" s="251">
        <v>0.94</v>
      </c>
    </row>
    <row r="1819" spans="2:5">
      <c r="B1819" s="243" t="s">
        <v>138</v>
      </c>
      <c r="C1819" s="20" t="s">
        <v>125</v>
      </c>
      <c r="D1819" s="20" t="s">
        <v>129</v>
      </c>
      <c r="E1819" s="251">
        <v>0.93</v>
      </c>
    </row>
    <row r="1820" spans="2:5">
      <c r="B1820" s="243" t="s">
        <v>138</v>
      </c>
      <c r="C1820" s="20" t="s">
        <v>125</v>
      </c>
      <c r="D1820" s="20" t="s">
        <v>130</v>
      </c>
      <c r="E1820" s="251">
        <v>0.92</v>
      </c>
    </row>
    <row r="1821" spans="2:5">
      <c r="B1821" s="243" t="s">
        <v>138</v>
      </c>
      <c r="C1821" s="20" t="s">
        <v>125</v>
      </c>
      <c r="D1821" s="20" t="s">
        <v>131</v>
      </c>
      <c r="E1821" s="251">
        <v>0.91</v>
      </c>
    </row>
    <row r="1822" spans="2:5">
      <c r="B1822" s="243" t="s">
        <v>138</v>
      </c>
      <c r="C1822" s="20" t="s">
        <v>125</v>
      </c>
      <c r="D1822" s="29" t="s">
        <v>345</v>
      </c>
      <c r="E1822" s="251">
        <v>0.9</v>
      </c>
    </row>
    <row r="1823" spans="2:5">
      <c r="B1823" s="243" t="s">
        <v>138</v>
      </c>
      <c r="C1823" s="20" t="s">
        <v>126</v>
      </c>
      <c r="D1823" s="20" t="s">
        <v>535</v>
      </c>
      <c r="E1823" s="251">
        <v>1</v>
      </c>
    </row>
    <row r="1824" spans="2:5">
      <c r="B1824" s="243" t="s">
        <v>138</v>
      </c>
      <c r="C1824" s="20" t="s">
        <v>126</v>
      </c>
      <c r="D1824" s="20" t="s">
        <v>464</v>
      </c>
      <c r="E1824" s="252">
        <v>1</v>
      </c>
    </row>
    <row r="1825" spans="2:5">
      <c r="B1825" s="243" t="s">
        <v>138</v>
      </c>
      <c r="C1825" s="20" t="s">
        <v>126</v>
      </c>
      <c r="D1825" s="20" t="s">
        <v>141</v>
      </c>
      <c r="E1825" s="252">
        <v>1</v>
      </c>
    </row>
    <row r="1826" spans="2:5">
      <c r="B1826" s="243" t="s">
        <v>138</v>
      </c>
      <c r="C1826" s="20" t="s">
        <v>126</v>
      </c>
      <c r="D1826" s="20" t="s">
        <v>142</v>
      </c>
      <c r="E1826" s="252">
        <v>1</v>
      </c>
    </row>
    <row r="1827" spans="2:5">
      <c r="B1827" s="243" t="s">
        <v>138</v>
      </c>
      <c r="C1827" s="20" t="s">
        <v>126</v>
      </c>
      <c r="D1827" s="20" t="s">
        <v>143</v>
      </c>
      <c r="E1827" s="252">
        <v>1</v>
      </c>
    </row>
    <row r="1828" spans="2:5">
      <c r="B1828" s="243" t="s">
        <v>138</v>
      </c>
      <c r="C1828" s="20" t="s">
        <v>126</v>
      </c>
      <c r="D1828" s="20" t="s">
        <v>119</v>
      </c>
      <c r="E1828" s="252">
        <v>1</v>
      </c>
    </row>
    <row r="1829" spans="2:5">
      <c r="B1829" s="243" t="s">
        <v>138</v>
      </c>
      <c r="C1829" s="20" t="s">
        <v>126</v>
      </c>
      <c r="D1829" s="20" t="s">
        <v>121</v>
      </c>
      <c r="E1829" s="252">
        <v>1</v>
      </c>
    </row>
    <row r="1830" spans="2:5">
      <c r="B1830" s="243" t="s">
        <v>138</v>
      </c>
      <c r="C1830" s="20" t="s">
        <v>126</v>
      </c>
      <c r="D1830" s="20" t="s">
        <v>122</v>
      </c>
      <c r="E1830" s="252">
        <v>1</v>
      </c>
    </row>
    <row r="1831" spans="2:5">
      <c r="B1831" s="243" t="s">
        <v>138</v>
      </c>
      <c r="C1831" s="20" t="s">
        <v>126</v>
      </c>
      <c r="D1831" s="20" t="s">
        <v>123</v>
      </c>
      <c r="E1831" s="252">
        <v>1</v>
      </c>
    </row>
    <row r="1832" spans="2:5">
      <c r="B1832" s="243" t="s">
        <v>138</v>
      </c>
      <c r="C1832" s="20" t="s">
        <v>126</v>
      </c>
      <c r="D1832" s="20" t="s">
        <v>124</v>
      </c>
      <c r="E1832" s="252">
        <v>1</v>
      </c>
    </row>
    <row r="1833" spans="2:5">
      <c r="B1833" s="243" t="s">
        <v>138</v>
      </c>
      <c r="C1833" s="20" t="s">
        <v>126</v>
      </c>
      <c r="D1833" s="20" t="s">
        <v>125</v>
      </c>
      <c r="E1833" s="252">
        <v>1</v>
      </c>
    </row>
    <row r="1834" spans="2:5">
      <c r="B1834" s="243" t="s">
        <v>138</v>
      </c>
      <c r="C1834" s="20" t="s">
        <v>126</v>
      </c>
      <c r="D1834" s="20" t="s">
        <v>126</v>
      </c>
      <c r="E1834" s="252">
        <v>1</v>
      </c>
    </row>
    <row r="1835" spans="2:5">
      <c r="B1835" s="243" t="s">
        <v>138</v>
      </c>
      <c r="C1835" s="20" t="s">
        <v>126</v>
      </c>
      <c r="D1835" s="20" t="s">
        <v>127</v>
      </c>
      <c r="E1835" s="251">
        <v>0.98</v>
      </c>
    </row>
    <row r="1836" spans="2:5">
      <c r="B1836" s="243" t="s">
        <v>138</v>
      </c>
      <c r="C1836" s="20" t="s">
        <v>126</v>
      </c>
      <c r="D1836" s="20" t="s">
        <v>128</v>
      </c>
      <c r="E1836" s="251">
        <v>0.96</v>
      </c>
    </row>
    <row r="1837" spans="2:5">
      <c r="B1837" s="243" t="s">
        <v>138</v>
      </c>
      <c r="C1837" s="20" t="s">
        <v>126</v>
      </c>
      <c r="D1837" s="20" t="s">
        <v>129</v>
      </c>
      <c r="E1837" s="251">
        <v>0.95</v>
      </c>
    </row>
    <row r="1838" spans="2:5">
      <c r="B1838" s="243" t="s">
        <v>138</v>
      </c>
      <c r="C1838" s="20" t="s">
        <v>126</v>
      </c>
      <c r="D1838" s="20" t="s">
        <v>130</v>
      </c>
      <c r="E1838" s="251">
        <v>0.94</v>
      </c>
    </row>
    <row r="1839" spans="2:5">
      <c r="B1839" s="243" t="s">
        <v>138</v>
      </c>
      <c r="C1839" s="20" t="s">
        <v>126</v>
      </c>
      <c r="D1839" s="20" t="s">
        <v>131</v>
      </c>
      <c r="E1839" s="251">
        <v>0.93</v>
      </c>
    </row>
    <row r="1840" spans="2:5">
      <c r="B1840" s="243" t="s">
        <v>138</v>
      </c>
      <c r="C1840" s="20" t="s">
        <v>126</v>
      </c>
      <c r="D1840" s="29" t="s">
        <v>345</v>
      </c>
      <c r="E1840" s="251">
        <v>0.92</v>
      </c>
    </row>
    <row r="1841" spans="2:5">
      <c r="B1841" s="243" t="s">
        <v>138</v>
      </c>
      <c r="C1841" s="20" t="s">
        <v>127</v>
      </c>
      <c r="D1841" s="20" t="s">
        <v>535</v>
      </c>
      <c r="E1841" s="251">
        <v>1</v>
      </c>
    </row>
    <row r="1842" spans="2:5">
      <c r="B1842" s="243" t="s">
        <v>138</v>
      </c>
      <c r="C1842" s="20" t="s">
        <v>127</v>
      </c>
      <c r="D1842" s="20" t="s">
        <v>464</v>
      </c>
      <c r="E1842" s="252">
        <v>1</v>
      </c>
    </row>
    <row r="1843" spans="2:5">
      <c r="B1843" s="243" t="s">
        <v>138</v>
      </c>
      <c r="C1843" s="20" t="s">
        <v>127</v>
      </c>
      <c r="D1843" s="20" t="s">
        <v>141</v>
      </c>
      <c r="E1843" s="252">
        <v>1</v>
      </c>
    </row>
    <row r="1844" spans="2:5">
      <c r="B1844" s="243" t="s">
        <v>138</v>
      </c>
      <c r="C1844" s="20" t="s">
        <v>127</v>
      </c>
      <c r="D1844" s="20" t="s">
        <v>142</v>
      </c>
      <c r="E1844" s="252">
        <v>1</v>
      </c>
    </row>
    <row r="1845" spans="2:5">
      <c r="B1845" s="243" t="s">
        <v>138</v>
      </c>
      <c r="C1845" s="20" t="s">
        <v>127</v>
      </c>
      <c r="D1845" s="20" t="s">
        <v>143</v>
      </c>
      <c r="E1845" s="252">
        <v>1</v>
      </c>
    </row>
    <row r="1846" spans="2:5">
      <c r="B1846" s="243" t="s">
        <v>138</v>
      </c>
      <c r="C1846" s="20" t="s">
        <v>127</v>
      </c>
      <c r="D1846" s="20" t="s">
        <v>119</v>
      </c>
      <c r="E1846" s="252">
        <v>1</v>
      </c>
    </row>
    <row r="1847" spans="2:5">
      <c r="B1847" s="243" t="s">
        <v>138</v>
      </c>
      <c r="C1847" s="20" t="s">
        <v>127</v>
      </c>
      <c r="D1847" s="20" t="s">
        <v>121</v>
      </c>
      <c r="E1847" s="252">
        <v>1</v>
      </c>
    </row>
    <row r="1848" spans="2:5">
      <c r="B1848" s="243" t="s">
        <v>138</v>
      </c>
      <c r="C1848" s="20" t="s">
        <v>127</v>
      </c>
      <c r="D1848" s="20" t="s">
        <v>122</v>
      </c>
      <c r="E1848" s="252">
        <v>1</v>
      </c>
    </row>
    <row r="1849" spans="2:5">
      <c r="B1849" s="243" t="s">
        <v>138</v>
      </c>
      <c r="C1849" s="20" t="s">
        <v>127</v>
      </c>
      <c r="D1849" s="20" t="s">
        <v>123</v>
      </c>
      <c r="E1849" s="252">
        <v>1</v>
      </c>
    </row>
    <row r="1850" spans="2:5">
      <c r="B1850" s="243" t="s">
        <v>138</v>
      </c>
      <c r="C1850" s="20" t="s">
        <v>127</v>
      </c>
      <c r="D1850" s="20" t="s">
        <v>124</v>
      </c>
      <c r="E1850" s="252">
        <v>1</v>
      </c>
    </row>
    <row r="1851" spans="2:5">
      <c r="B1851" s="243" t="s">
        <v>138</v>
      </c>
      <c r="C1851" s="20" t="s">
        <v>127</v>
      </c>
      <c r="D1851" s="20" t="s">
        <v>125</v>
      </c>
      <c r="E1851" s="252">
        <v>1</v>
      </c>
    </row>
    <row r="1852" spans="2:5">
      <c r="B1852" s="243" t="s">
        <v>138</v>
      </c>
      <c r="C1852" s="20" t="s">
        <v>127</v>
      </c>
      <c r="D1852" s="20" t="s">
        <v>126</v>
      </c>
      <c r="E1852" s="252">
        <v>1</v>
      </c>
    </row>
    <row r="1853" spans="2:5">
      <c r="B1853" s="243" t="s">
        <v>138</v>
      </c>
      <c r="C1853" s="20" t="s">
        <v>127</v>
      </c>
      <c r="D1853" s="20" t="s">
        <v>127</v>
      </c>
      <c r="E1853" s="252">
        <v>1</v>
      </c>
    </row>
    <row r="1854" spans="2:5">
      <c r="B1854" s="243" t="s">
        <v>138</v>
      </c>
      <c r="C1854" s="20" t="s">
        <v>127</v>
      </c>
      <c r="D1854" s="20" t="s">
        <v>128</v>
      </c>
      <c r="E1854" s="251">
        <v>0.98</v>
      </c>
    </row>
    <row r="1855" spans="2:5">
      <c r="B1855" s="243" t="s">
        <v>138</v>
      </c>
      <c r="C1855" s="20" t="s">
        <v>127</v>
      </c>
      <c r="D1855" s="20" t="s">
        <v>129</v>
      </c>
      <c r="E1855" s="251">
        <v>0.97</v>
      </c>
    </row>
    <row r="1856" spans="2:5">
      <c r="B1856" s="243" t="s">
        <v>138</v>
      </c>
      <c r="C1856" s="20" t="s">
        <v>127</v>
      </c>
      <c r="D1856" s="20" t="s">
        <v>130</v>
      </c>
      <c r="E1856" s="251">
        <v>0.96</v>
      </c>
    </row>
    <row r="1857" spans="2:5">
      <c r="B1857" s="243" t="s">
        <v>138</v>
      </c>
      <c r="C1857" s="20" t="s">
        <v>127</v>
      </c>
      <c r="D1857" s="20" t="s">
        <v>131</v>
      </c>
      <c r="E1857" s="251">
        <v>0.95</v>
      </c>
    </row>
    <row r="1858" spans="2:5">
      <c r="B1858" s="243" t="s">
        <v>138</v>
      </c>
      <c r="C1858" s="20" t="s">
        <v>127</v>
      </c>
      <c r="D1858" s="29" t="s">
        <v>345</v>
      </c>
      <c r="E1858" s="251">
        <v>0.94</v>
      </c>
    </row>
    <row r="1859" spans="2:5">
      <c r="B1859" s="243" t="s">
        <v>138</v>
      </c>
      <c r="C1859" s="20" t="s">
        <v>128</v>
      </c>
      <c r="D1859" s="20" t="s">
        <v>535</v>
      </c>
      <c r="E1859" s="251">
        <v>1</v>
      </c>
    </row>
    <row r="1860" spans="2:5">
      <c r="B1860" s="243" t="s">
        <v>138</v>
      </c>
      <c r="C1860" s="20" t="s">
        <v>128</v>
      </c>
      <c r="D1860" s="20" t="s">
        <v>464</v>
      </c>
      <c r="E1860" s="252">
        <v>1</v>
      </c>
    </row>
    <row r="1861" spans="2:5">
      <c r="B1861" s="243" t="s">
        <v>138</v>
      </c>
      <c r="C1861" s="20" t="s">
        <v>128</v>
      </c>
      <c r="D1861" s="20" t="s">
        <v>141</v>
      </c>
      <c r="E1861" s="252">
        <v>1</v>
      </c>
    </row>
    <row r="1862" spans="2:5">
      <c r="B1862" s="243" t="s">
        <v>138</v>
      </c>
      <c r="C1862" s="20" t="s">
        <v>128</v>
      </c>
      <c r="D1862" s="20" t="s">
        <v>142</v>
      </c>
      <c r="E1862" s="252">
        <v>1</v>
      </c>
    </row>
    <row r="1863" spans="2:5">
      <c r="B1863" s="243" t="s">
        <v>138</v>
      </c>
      <c r="C1863" s="20" t="s">
        <v>128</v>
      </c>
      <c r="D1863" s="20" t="s">
        <v>143</v>
      </c>
      <c r="E1863" s="252">
        <v>1</v>
      </c>
    </row>
    <row r="1864" spans="2:5">
      <c r="B1864" s="243" t="s">
        <v>138</v>
      </c>
      <c r="C1864" s="20" t="s">
        <v>128</v>
      </c>
      <c r="D1864" s="20" t="s">
        <v>119</v>
      </c>
      <c r="E1864" s="252">
        <v>1</v>
      </c>
    </row>
    <row r="1865" spans="2:5">
      <c r="B1865" s="243" t="s">
        <v>138</v>
      </c>
      <c r="C1865" s="20" t="s">
        <v>128</v>
      </c>
      <c r="D1865" s="20" t="s">
        <v>121</v>
      </c>
      <c r="E1865" s="252">
        <v>1</v>
      </c>
    </row>
    <row r="1866" spans="2:5">
      <c r="B1866" s="243" t="s">
        <v>138</v>
      </c>
      <c r="C1866" s="20" t="s">
        <v>128</v>
      </c>
      <c r="D1866" s="20" t="s">
        <v>122</v>
      </c>
      <c r="E1866" s="252">
        <v>1</v>
      </c>
    </row>
    <row r="1867" spans="2:5">
      <c r="B1867" s="243" t="s">
        <v>138</v>
      </c>
      <c r="C1867" s="20" t="s">
        <v>128</v>
      </c>
      <c r="D1867" s="20" t="s">
        <v>123</v>
      </c>
      <c r="E1867" s="252">
        <v>1</v>
      </c>
    </row>
    <row r="1868" spans="2:5">
      <c r="B1868" s="243" t="s">
        <v>138</v>
      </c>
      <c r="C1868" s="20" t="s">
        <v>128</v>
      </c>
      <c r="D1868" s="20" t="s">
        <v>124</v>
      </c>
      <c r="E1868" s="252">
        <v>1</v>
      </c>
    </row>
    <row r="1869" spans="2:5">
      <c r="B1869" s="243" t="s">
        <v>138</v>
      </c>
      <c r="C1869" s="20" t="s">
        <v>128</v>
      </c>
      <c r="D1869" s="20" t="s">
        <v>125</v>
      </c>
      <c r="E1869" s="252">
        <v>1</v>
      </c>
    </row>
    <row r="1870" spans="2:5">
      <c r="B1870" s="243" t="s">
        <v>138</v>
      </c>
      <c r="C1870" s="20" t="s">
        <v>128</v>
      </c>
      <c r="D1870" s="20" t="s">
        <v>126</v>
      </c>
      <c r="E1870" s="252">
        <v>1</v>
      </c>
    </row>
    <row r="1871" spans="2:5">
      <c r="B1871" s="243" t="s">
        <v>138</v>
      </c>
      <c r="C1871" s="20" t="s">
        <v>128</v>
      </c>
      <c r="D1871" s="20" t="s">
        <v>127</v>
      </c>
      <c r="E1871" s="252">
        <v>1</v>
      </c>
    </row>
    <row r="1872" spans="2:5">
      <c r="B1872" s="243" t="s">
        <v>138</v>
      </c>
      <c r="C1872" s="20" t="s">
        <v>128</v>
      </c>
      <c r="D1872" s="20" t="s">
        <v>128</v>
      </c>
      <c r="E1872" s="252">
        <v>1</v>
      </c>
    </row>
    <row r="1873" spans="2:5">
      <c r="B1873" s="243" t="s">
        <v>138</v>
      </c>
      <c r="C1873" s="20" t="s">
        <v>128</v>
      </c>
      <c r="D1873" s="20" t="s">
        <v>129</v>
      </c>
      <c r="E1873" s="251">
        <v>0.99</v>
      </c>
    </row>
    <row r="1874" spans="2:5">
      <c r="B1874" s="243" t="s">
        <v>138</v>
      </c>
      <c r="C1874" s="20" t="s">
        <v>128</v>
      </c>
      <c r="D1874" s="20" t="s">
        <v>130</v>
      </c>
      <c r="E1874" s="251">
        <v>0.98</v>
      </c>
    </row>
    <row r="1875" spans="2:5">
      <c r="B1875" s="243" t="s">
        <v>138</v>
      </c>
      <c r="C1875" s="20" t="s">
        <v>128</v>
      </c>
      <c r="D1875" s="20" t="s">
        <v>131</v>
      </c>
      <c r="E1875" s="251">
        <v>0.97</v>
      </c>
    </row>
    <row r="1876" spans="2:5">
      <c r="B1876" s="243" t="s">
        <v>138</v>
      </c>
      <c r="C1876" s="20" t="s">
        <v>128</v>
      </c>
      <c r="D1876" s="29" t="s">
        <v>345</v>
      </c>
      <c r="E1876" s="251">
        <v>0.96</v>
      </c>
    </row>
    <row r="1877" spans="2:5">
      <c r="B1877" s="243" t="s">
        <v>138</v>
      </c>
      <c r="C1877" s="20" t="s">
        <v>129</v>
      </c>
      <c r="D1877" s="20" t="s">
        <v>535</v>
      </c>
      <c r="E1877" s="251">
        <v>1</v>
      </c>
    </row>
    <row r="1878" spans="2:5">
      <c r="B1878" s="243" t="s">
        <v>138</v>
      </c>
      <c r="C1878" s="20" t="s">
        <v>129</v>
      </c>
      <c r="D1878" s="20" t="s">
        <v>464</v>
      </c>
      <c r="E1878" s="252">
        <v>1</v>
      </c>
    </row>
    <row r="1879" spans="2:5">
      <c r="B1879" s="243" t="s">
        <v>138</v>
      </c>
      <c r="C1879" s="20" t="s">
        <v>129</v>
      </c>
      <c r="D1879" s="20" t="s">
        <v>141</v>
      </c>
      <c r="E1879" s="252">
        <v>1</v>
      </c>
    </row>
    <row r="1880" spans="2:5">
      <c r="B1880" s="243" t="s">
        <v>138</v>
      </c>
      <c r="C1880" s="20" t="s">
        <v>129</v>
      </c>
      <c r="D1880" s="20" t="s">
        <v>142</v>
      </c>
      <c r="E1880" s="252">
        <v>1</v>
      </c>
    </row>
    <row r="1881" spans="2:5">
      <c r="B1881" s="243" t="s">
        <v>138</v>
      </c>
      <c r="C1881" s="20" t="s">
        <v>129</v>
      </c>
      <c r="D1881" s="20" t="s">
        <v>143</v>
      </c>
      <c r="E1881" s="252">
        <v>1</v>
      </c>
    </row>
    <row r="1882" spans="2:5">
      <c r="B1882" s="243" t="s">
        <v>138</v>
      </c>
      <c r="C1882" s="20" t="s">
        <v>129</v>
      </c>
      <c r="D1882" s="20" t="s">
        <v>119</v>
      </c>
      <c r="E1882" s="252">
        <v>1</v>
      </c>
    </row>
    <row r="1883" spans="2:5">
      <c r="B1883" s="243" t="s">
        <v>138</v>
      </c>
      <c r="C1883" s="20" t="s">
        <v>129</v>
      </c>
      <c r="D1883" s="20" t="s">
        <v>121</v>
      </c>
      <c r="E1883" s="252">
        <v>1</v>
      </c>
    </row>
    <row r="1884" spans="2:5">
      <c r="B1884" s="243" t="s">
        <v>138</v>
      </c>
      <c r="C1884" s="20" t="s">
        <v>129</v>
      </c>
      <c r="D1884" s="20" t="s">
        <v>122</v>
      </c>
      <c r="E1884" s="252">
        <v>1</v>
      </c>
    </row>
    <row r="1885" spans="2:5">
      <c r="B1885" s="243" t="s">
        <v>138</v>
      </c>
      <c r="C1885" s="20" t="s">
        <v>129</v>
      </c>
      <c r="D1885" s="20" t="s">
        <v>123</v>
      </c>
      <c r="E1885" s="252">
        <v>1</v>
      </c>
    </row>
    <row r="1886" spans="2:5">
      <c r="B1886" s="243" t="s">
        <v>138</v>
      </c>
      <c r="C1886" s="20" t="s">
        <v>129</v>
      </c>
      <c r="D1886" s="20" t="s">
        <v>124</v>
      </c>
      <c r="E1886" s="252">
        <v>1</v>
      </c>
    </row>
    <row r="1887" spans="2:5">
      <c r="B1887" s="243" t="s">
        <v>138</v>
      </c>
      <c r="C1887" s="20" t="s">
        <v>129</v>
      </c>
      <c r="D1887" s="20" t="s">
        <v>125</v>
      </c>
      <c r="E1887" s="252">
        <v>1</v>
      </c>
    </row>
    <row r="1888" spans="2:5">
      <c r="B1888" s="243" t="s">
        <v>138</v>
      </c>
      <c r="C1888" s="20" t="s">
        <v>129</v>
      </c>
      <c r="D1888" s="20" t="s">
        <v>126</v>
      </c>
      <c r="E1888" s="252">
        <v>1</v>
      </c>
    </row>
    <row r="1889" spans="2:5">
      <c r="B1889" s="243" t="s">
        <v>138</v>
      </c>
      <c r="C1889" s="20" t="s">
        <v>129</v>
      </c>
      <c r="D1889" s="20" t="s">
        <v>127</v>
      </c>
      <c r="E1889" s="252">
        <v>1</v>
      </c>
    </row>
    <row r="1890" spans="2:5">
      <c r="B1890" s="243" t="s">
        <v>138</v>
      </c>
      <c r="C1890" s="20" t="s">
        <v>129</v>
      </c>
      <c r="D1890" s="20" t="s">
        <v>128</v>
      </c>
      <c r="E1890" s="252">
        <v>1</v>
      </c>
    </row>
    <row r="1891" spans="2:5">
      <c r="B1891" s="243" t="s">
        <v>138</v>
      </c>
      <c r="C1891" s="20" t="s">
        <v>129</v>
      </c>
      <c r="D1891" s="20" t="s">
        <v>129</v>
      </c>
      <c r="E1891" s="252">
        <v>1</v>
      </c>
    </row>
    <row r="1892" spans="2:5">
      <c r="B1892" s="243" t="s">
        <v>138</v>
      </c>
      <c r="C1892" s="20" t="s">
        <v>129</v>
      </c>
      <c r="D1892" s="20" t="s">
        <v>130</v>
      </c>
      <c r="E1892" s="251">
        <v>0.99</v>
      </c>
    </row>
    <row r="1893" spans="2:5">
      <c r="B1893" s="243" t="s">
        <v>138</v>
      </c>
      <c r="C1893" s="20" t="s">
        <v>129</v>
      </c>
      <c r="D1893" s="20" t="s">
        <v>131</v>
      </c>
      <c r="E1893" s="251">
        <v>0.98</v>
      </c>
    </row>
    <row r="1894" spans="2:5">
      <c r="B1894" s="243" t="s">
        <v>138</v>
      </c>
      <c r="C1894" s="20" t="s">
        <v>129</v>
      </c>
      <c r="D1894" s="29" t="s">
        <v>345</v>
      </c>
      <c r="E1894" s="251">
        <v>0.97</v>
      </c>
    </row>
    <row r="1895" spans="2:5">
      <c r="B1895" s="243" t="s">
        <v>138</v>
      </c>
      <c r="C1895" s="20" t="s">
        <v>130</v>
      </c>
      <c r="D1895" s="20" t="s">
        <v>535</v>
      </c>
      <c r="E1895" s="251">
        <v>1</v>
      </c>
    </row>
    <row r="1896" spans="2:5">
      <c r="B1896" s="243" t="s">
        <v>138</v>
      </c>
      <c r="C1896" s="20" t="s">
        <v>130</v>
      </c>
      <c r="D1896" s="20" t="s">
        <v>464</v>
      </c>
      <c r="E1896" s="252">
        <v>1</v>
      </c>
    </row>
    <row r="1897" spans="2:5">
      <c r="B1897" s="243" t="s">
        <v>138</v>
      </c>
      <c r="C1897" s="20" t="s">
        <v>130</v>
      </c>
      <c r="D1897" s="20" t="s">
        <v>141</v>
      </c>
      <c r="E1897" s="252">
        <v>1</v>
      </c>
    </row>
    <row r="1898" spans="2:5">
      <c r="B1898" s="243" t="s">
        <v>138</v>
      </c>
      <c r="C1898" s="20" t="s">
        <v>130</v>
      </c>
      <c r="D1898" s="20" t="s">
        <v>142</v>
      </c>
      <c r="E1898" s="252">
        <v>1</v>
      </c>
    </row>
    <row r="1899" spans="2:5">
      <c r="B1899" s="243" t="s">
        <v>138</v>
      </c>
      <c r="C1899" s="20" t="s">
        <v>130</v>
      </c>
      <c r="D1899" s="20" t="s">
        <v>143</v>
      </c>
      <c r="E1899" s="252">
        <v>1</v>
      </c>
    </row>
    <row r="1900" spans="2:5">
      <c r="B1900" s="243" t="s">
        <v>138</v>
      </c>
      <c r="C1900" s="20" t="s">
        <v>130</v>
      </c>
      <c r="D1900" s="20" t="s">
        <v>119</v>
      </c>
      <c r="E1900" s="252">
        <v>1</v>
      </c>
    </row>
    <row r="1901" spans="2:5">
      <c r="B1901" s="243" t="s">
        <v>138</v>
      </c>
      <c r="C1901" s="20" t="s">
        <v>130</v>
      </c>
      <c r="D1901" s="20" t="s">
        <v>121</v>
      </c>
      <c r="E1901" s="252">
        <v>1</v>
      </c>
    </row>
    <row r="1902" spans="2:5">
      <c r="B1902" s="243" t="s">
        <v>138</v>
      </c>
      <c r="C1902" s="20" t="s">
        <v>130</v>
      </c>
      <c r="D1902" s="20" t="s">
        <v>122</v>
      </c>
      <c r="E1902" s="252">
        <v>1</v>
      </c>
    </row>
    <row r="1903" spans="2:5">
      <c r="B1903" s="243" t="s">
        <v>138</v>
      </c>
      <c r="C1903" s="20" t="s">
        <v>130</v>
      </c>
      <c r="D1903" s="20" t="s">
        <v>123</v>
      </c>
      <c r="E1903" s="252">
        <v>1</v>
      </c>
    </row>
    <row r="1904" spans="2:5">
      <c r="B1904" s="243" t="s">
        <v>138</v>
      </c>
      <c r="C1904" s="20" t="s">
        <v>130</v>
      </c>
      <c r="D1904" s="20" t="s">
        <v>124</v>
      </c>
      <c r="E1904" s="252">
        <v>1</v>
      </c>
    </row>
    <row r="1905" spans="2:5">
      <c r="B1905" s="243" t="s">
        <v>138</v>
      </c>
      <c r="C1905" s="20" t="s">
        <v>130</v>
      </c>
      <c r="D1905" s="20" t="s">
        <v>125</v>
      </c>
      <c r="E1905" s="252">
        <v>1</v>
      </c>
    </row>
    <row r="1906" spans="2:5">
      <c r="B1906" s="243" t="s">
        <v>138</v>
      </c>
      <c r="C1906" s="20" t="s">
        <v>130</v>
      </c>
      <c r="D1906" s="20" t="s">
        <v>126</v>
      </c>
      <c r="E1906" s="252">
        <v>1</v>
      </c>
    </row>
    <row r="1907" spans="2:5">
      <c r="B1907" s="243" t="s">
        <v>138</v>
      </c>
      <c r="C1907" s="20" t="s">
        <v>130</v>
      </c>
      <c r="D1907" s="20" t="s">
        <v>127</v>
      </c>
      <c r="E1907" s="252">
        <v>1</v>
      </c>
    </row>
    <row r="1908" spans="2:5">
      <c r="B1908" s="243" t="s">
        <v>138</v>
      </c>
      <c r="C1908" s="20" t="s">
        <v>130</v>
      </c>
      <c r="D1908" s="20" t="s">
        <v>128</v>
      </c>
      <c r="E1908" s="252">
        <v>1</v>
      </c>
    </row>
    <row r="1909" spans="2:5">
      <c r="B1909" s="243" t="s">
        <v>138</v>
      </c>
      <c r="C1909" s="20" t="s">
        <v>130</v>
      </c>
      <c r="D1909" s="20" t="s">
        <v>129</v>
      </c>
      <c r="E1909" s="252">
        <v>1</v>
      </c>
    </row>
    <row r="1910" spans="2:5">
      <c r="B1910" s="243" t="s">
        <v>138</v>
      </c>
      <c r="C1910" s="20" t="s">
        <v>130</v>
      </c>
      <c r="D1910" s="20" t="s">
        <v>130</v>
      </c>
      <c r="E1910" s="252">
        <v>1</v>
      </c>
    </row>
    <row r="1911" spans="2:5">
      <c r="B1911" s="243" t="s">
        <v>138</v>
      </c>
      <c r="C1911" s="20" t="s">
        <v>130</v>
      </c>
      <c r="D1911" s="20" t="s">
        <v>131</v>
      </c>
      <c r="E1911" s="251">
        <v>0.99</v>
      </c>
    </row>
    <row r="1912" spans="2:5">
      <c r="B1912" s="243" t="s">
        <v>138</v>
      </c>
      <c r="C1912" s="20" t="s">
        <v>130</v>
      </c>
      <c r="D1912" s="29" t="s">
        <v>345</v>
      </c>
      <c r="E1912" s="251">
        <v>0.98</v>
      </c>
    </row>
    <row r="1913" spans="2:5">
      <c r="B1913" s="243" t="s">
        <v>138</v>
      </c>
      <c r="C1913" s="20" t="s">
        <v>131</v>
      </c>
      <c r="D1913" s="20" t="s">
        <v>535</v>
      </c>
      <c r="E1913" s="251">
        <v>1</v>
      </c>
    </row>
    <row r="1914" spans="2:5">
      <c r="B1914" s="243" t="s">
        <v>138</v>
      </c>
      <c r="C1914" s="20" t="s">
        <v>131</v>
      </c>
      <c r="D1914" s="20" t="s">
        <v>464</v>
      </c>
      <c r="E1914" s="252">
        <v>1</v>
      </c>
    </row>
    <row r="1915" spans="2:5">
      <c r="B1915" s="243" t="s">
        <v>138</v>
      </c>
      <c r="C1915" s="20" t="s">
        <v>131</v>
      </c>
      <c r="D1915" s="20" t="s">
        <v>141</v>
      </c>
      <c r="E1915" s="252">
        <v>1</v>
      </c>
    </row>
    <row r="1916" spans="2:5">
      <c r="B1916" s="243" t="s">
        <v>138</v>
      </c>
      <c r="C1916" s="20" t="s">
        <v>131</v>
      </c>
      <c r="D1916" s="20" t="s">
        <v>142</v>
      </c>
      <c r="E1916" s="252">
        <v>1</v>
      </c>
    </row>
    <row r="1917" spans="2:5">
      <c r="B1917" s="243" t="s">
        <v>138</v>
      </c>
      <c r="C1917" s="20" t="s">
        <v>131</v>
      </c>
      <c r="D1917" s="20" t="s">
        <v>143</v>
      </c>
      <c r="E1917" s="252">
        <v>1</v>
      </c>
    </row>
    <row r="1918" spans="2:5">
      <c r="B1918" s="243" t="s">
        <v>138</v>
      </c>
      <c r="C1918" s="20" t="s">
        <v>131</v>
      </c>
      <c r="D1918" s="20" t="s">
        <v>119</v>
      </c>
      <c r="E1918" s="252">
        <v>1</v>
      </c>
    </row>
    <row r="1919" spans="2:5">
      <c r="B1919" s="243" t="s">
        <v>138</v>
      </c>
      <c r="C1919" s="20" t="s">
        <v>131</v>
      </c>
      <c r="D1919" s="20" t="s">
        <v>121</v>
      </c>
      <c r="E1919" s="252">
        <v>1</v>
      </c>
    </row>
    <row r="1920" spans="2:5">
      <c r="B1920" s="243" t="s">
        <v>138</v>
      </c>
      <c r="C1920" s="20" t="s">
        <v>131</v>
      </c>
      <c r="D1920" s="20" t="s">
        <v>122</v>
      </c>
      <c r="E1920" s="252">
        <v>1</v>
      </c>
    </row>
    <row r="1921" spans="2:5">
      <c r="B1921" s="243" t="s">
        <v>138</v>
      </c>
      <c r="C1921" s="20" t="s">
        <v>131</v>
      </c>
      <c r="D1921" s="20" t="s">
        <v>123</v>
      </c>
      <c r="E1921" s="252">
        <v>1</v>
      </c>
    </row>
    <row r="1922" spans="2:5">
      <c r="B1922" s="243" t="s">
        <v>138</v>
      </c>
      <c r="C1922" s="20" t="s">
        <v>131</v>
      </c>
      <c r="D1922" s="20" t="s">
        <v>124</v>
      </c>
      <c r="E1922" s="252">
        <v>1</v>
      </c>
    </row>
    <row r="1923" spans="2:5">
      <c r="B1923" s="243" t="s">
        <v>138</v>
      </c>
      <c r="C1923" s="20" t="s">
        <v>131</v>
      </c>
      <c r="D1923" s="20" t="s">
        <v>125</v>
      </c>
      <c r="E1923" s="252">
        <v>1</v>
      </c>
    </row>
    <row r="1924" spans="2:5">
      <c r="B1924" s="243" t="s">
        <v>138</v>
      </c>
      <c r="C1924" s="20" t="s">
        <v>131</v>
      </c>
      <c r="D1924" s="20" t="s">
        <v>126</v>
      </c>
      <c r="E1924" s="252">
        <v>1</v>
      </c>
    </row>
    <row r="1925" spans="2:5">
      <c r="B1925" s="243" t="s">
        <v>138</v>
      </c>
      <c r="C1925" s="20" t="s">
        <v>131</v>
      </c>
      <c r="D1925" s="20" t="s">
        <v>127</v>
      </c>
      <c r="E1925" s="252">
        <v>1</v>
      </c>
    </row>
    <row r="1926" spans="2:5">
      <c r="B1926" s="243" t="s">
        <v>138</v>
      </c>
      <c r="C1926" s="20" t="s">
        <v>131</v>
      </c>
      <c r="D1926" s="20" t="s">
        <v>128</v>
      </c>
      <c r="E1926" s="252">
        <v>1</v>
      </c>
    </row>
    <row r="1927" spans="2:5">
      <c r="B1927" s="243" t="s">
        <v>138</v>
      </c>
      <c r="C1927" s="20" t="s">
        <v>131</v>
      </c>
      <c r="D1927" s="20" t="s">
        <v>129</v>
      </c>
      <c r="E1927" s="252">
        <v>1</v>
      </c>
    </row>
    <row r="1928" spans="2:5">
      <c r="B1928" s="243" t="s">
        <v>138</v>
      </c>
      <c r="C1928" s="20" t="s">
        <v>131</v>
      </c>
      <c r="D1928" s="20" t="s">
        <v>130</v>
      </c>
      <c r="E1928" s="252">
        <v>1</v>
      </c>
    </row>
    <row r="1929" spans="2:5">
      <c r="B1929" s="243" t="s">
        <v>138</v>
      </c>
      <c r="C1929" s="20" t="s">
        <v>131</v>
      </c>
      <c r="D1929" s="20" t="s">
        <v>131</v>
      </c>
      <c r="E1929" s="252">
        <v>1</v>
      </c>
    </row>
    <row r="1930" spans="2:5">
      <c r="B1930" s="243" t="s">
        <v>138</v>
      </c>
      <c r="C1930" s="20" t="s">
        <v>131</v>
      </c>
      <c r="D1930" s="29" t="s">
        <v>345</v>
      </c>
      <c r="E1930" s="251">
        <v>0.99</v>
      </c>
    </row>
    <row r="1931" spans="2:5">
      <c r="B1931" s="243" t="s">
        <v>138</v>
      </c>
      <c r="C1931" s="20" t="s">
        <v>345</v>
      </c>
      <c r="D1931" s="20" t="s">
        <v>535</v>
      </c>
      <c r="E1931" s="251">
        <v>1</v>
      </c>
    </row>
    <row r="1932" spans="2:5">
      <c r="B1932" s="243" t="s">
        <v>138</v>
      </c>
      <c r="C1932" s="20" t="s">
        <v>345</v>
      </c>
      <c r="D1932" s="20" t="s">
        <v>464</v>
      </c>
      <c r="E1932" s="252">
        <v>1</v>
      </c>
    </row>
    <row r="1933" spans="2:5">
      <c r="B1933" s="243" t="s">
        <v>138</v>
      </c>
      <c r="C1933" s="20" t="s">
        <v>345</v>
      </c>
      <c r="D1933" s="20" t="s">
        <v>141</v>
      </c>
      <c r="E1933" s="252">
        <v>1</v>
      </c>
    </row>
    <row r="1934" spans="2:5">
      <c r="B1934" s="243" t="s">
        <v>138</v>
      </c>
      <c r="C1934" s="20" t="s">
        <v>345</v>
      </c>
      <c r="D1934" s="20" t="s">
        <v>142</v>
      </c>
      <c r="E1934" s="252">
        <v>1</v>
      </c>
    </row>
    <row r="1935" spans="2:5">
      <c r="B1935" s="243" t="s">
        <v>138</v>
      </c>
      <c r="C1935" s="20" t="s">
        <v>345</v>
      </c>
      <c r="D1935" s="20" t="s">
        <v>143</v>
      </c>
      <c r="E1935" s="252">
        <v>1</v>
      </c>
    </row>
    <row r="1936" spans="2:5">
      <c r="B1936" s="243" t="s">
        <v>138</v>
      </c>
      <c r="C1936" s="20" t="s">
        <v>345</v>
      </c>
      <c r="D1936" s="20" t="s">
        <v>119</v>
      </c>
      <c r="E1936" s="252">
        <v>1</v>
      </c>
    </row>
    <row r="1937" spans="2:5">
      <c r="B1937" s="243" t="s">
        <v>138</v>
      </c>
      <c r="C1937" s="20" t="s">
        <v>345</v>
      </c>
      <c r="D1937" s="20" t="s">
        <v>121</v>
      </c>
      <c r="E1937" s="252">
        <v>1</v>
      </c>
    </row>
    <row r="1938" spans="2:5">
      <c r="B1938" s="243" t="s">
        <v>138</v>
      </c>
      <c r="C1938" s="20" t="s">
        <v>345</v>
      </c>
      <c r="D1938" s="20" t="s">
        <v>122</v>
      </c>
      <c r="E1938" s="252">
        <v>1</v>
      </c>
    </row>
    <row r="1939" spans="2:5">
      <c r="B1939" s="243" t="s">
        <v>138</v>
      </c>
      <c r="C1939" s="20" t="s">
        <v>345</v>
      </c>
      <c r="D1939" s="20" t="s">
        <v>123</v>
      </c>
      <c r="E1939" s="252">
        <v>1</v>
      </c>
    </row>
    <row r="1940" spans="2:5">
      <c r="B1940" s="243" t="s">
        <v>138</v>
      </c>
      <c r="C1940" s="20" t="s">
        <v>345</v>
      </c>
      <c r="D1940" s="20" t="s">
        <v>124</v>
      </c>
      <c r="E1940" s="252">
        <v>1</v>
      </c>
    </row>
    <row r="1941" spans="2:5">
      <c r="B1941" s="243" t="s">
        <v>138</v>
      </c>
      <c r="C1941" s="20" t="s">
        <v>345</v>
      </c>
      <c r="D1941" s="20" t="s">
        <v>125</v>
      </c>
      <c r="E1941" s="252">
        <v>1</v>
      </c>
    </row>
    <row r="1942" spans="2:5">
      <c r="B1942" s="243" t="s">
        <v>138</v>
      </c>
      <c r="C1942" s="20" t="s">
        <v>345</v>
      </c>
      <c r="D1942" s="20" t="s">
        <v>126</v>
      </c>
      <c r="E1942" s="252">
        <v>1</v>
      </c>
    </row>
    <row r="1943" spans="2:5">
      <c r="B1943" s="243" t="s">
        <v>138</v>
      </c>
      <c r="C1943" s="20" t="s">
        <v>345</v>
      </c>
      <c r="D1943" s="20" t="s">
        <v>127</v>
      </c>
      <c r="E1943" s="252">
        <v>1</v>
      </c>
    </row>
    <row r="1944" spans="2:5">
      <c r="B1944" s="243" t="s">
        <v>138</v>
      </c>
      <c r="C1944" s="20" t="s">
        <v>345</v>
      </c>
      <c r="D1944" s="20" t="s">
        <v>128</v>
      </c>
      <c r="E1944" s="252">
        <v>1</v>
      </c>
    </row>
    <row r="1945" spans="2:5">
      <c r="B1945" s="243" t="s">
        <v>138</v>
      </c>
      <c r="C1945" s="20" t="s">
        <v>345</v>
      </c>
      <c r="D1945" s="20" t="s">
        <v>129</v>
      </c>
      <c r="E1945" s="252">
        <v>1</v>
      </c>
    </row>
    <row r="1946" spans="2:5">
      <c r="B1946" s="243" t="s">
        <v>138</v>
      </c>
      <c r="C1946" s="20" t="s">
        <v>345</v>
      </c>
      <c r="D1946" s="20" t="s">
        <v>130</v>
      </c>
      <c r="E1946" s="252">
        <v>1</v>
      </c>
    </row>
    <row r="1947" spans="2:5">
      <c r="B1947" s="243" t="s">
        <v>138</v>
      </c>
      <c r="C1947" s="20" t="s">
        <v>345</v>
      </c>
      <c r="D1947" s="20" t="s">
        <v>131</v>
      </c>
      <c r="E1947" s="252">
        <v>1</v>
      </c>
    </row>
    <row r="1948" spans="2:5">
      <c r="B1948" s="243" t="s">
        <v>138</v>
      </c>
      <c r="C1948" s="20" t="s">
        <v>345</v>
      </c>
      <c r="D1948" s="29" t="s">
        <v>345</v>
      </c>
      <c r="E1948" s="252">
        <v>1</v>
      </c>
    </row>
    <row r="1949" spans="2:5">
      <c r="B1949" s="243" t="s">
        <v>139</v>
      </c>
      <c r="C1949" s="20" t="s">
        <v>535</v>
      </c>
      <c r="D1949" s="20" t="s">
        <v>535</v>
      </c>
      <c r="E1949" s="289">
        <v>1</v>
      </c>
    </row>
    <row r="1950" spans="2:5">
      <c r="B1950" s="243" t="s">
        <v>139</v>
      </c>
      <c r="C1950" s="20" t="s">
        <v>535</v>
      </c>
      <c r="D1950" s="20" t="s">
        <v>464</v>
      </c>
      <c r="E1950" s="289">
        <v>0.61</v>
      </c>
    </row>
    <row r="1951" spans="2:5">
      <c r="B1951" s="243" t="s">
        <v>139</v>
      </c>
      <c r="C1951" s="20" t="s">
        <v>535</v>
      </c>
      <c r="D1951" s="20" t="s">
        <v>141</v>
      </c>
      <c r="E1951" s="289">
        <v>0.48</v>
      </c>
    </row>
    <row r="1952" spans="2:5">
      <c r="B1952" s="243" t="s">
        <v>139</v>
      </c>
      <c r="C1952" s="20" t="s">
        <v>535</v>
      </c>
      <c r="D1952" s="20" t="s">
        <v>142</v>
      </c>
      <c r="E1952" s="289">
        <v>0.42</v>
      </c>
    </row>
    <row r="1953" spans="2:5">
      <c r="B1953" s="243" t="s">
        <v>139</v>
      </c>
      <c r="C1953" s="20" t="s">
        <v>535</v>
      </c>
      <c r="D1953" s="20" t="s">
        <v>143</v>
      </c>
      <c r="E1953" s="289">
        <v>0.4</v>
      </c>
    </row>
    <row r="1954" spans="2:5">
      <c r="B1954" s="243" t="s">
        <v>139</v>
      </c>
      <c r="C1954" s="20" t="s">
        <v>535</v>
      </c>
      <c r="D1954" s="20" t="s">
        <v>119</v>
      </c>
      <c r="E1954" s="289">
        <v>0.37</v>
      </c>
    </row>
    <row r="1955" spans="2:5">
      <c r="B1955" s="243" t="s">
        <v>139</v>
      </c>
      <c r="C1955" s="20" t="s">
        <v>535</v>
      </c>
      <c r="D1955" s="20" t="s">
        <v>121</v>
      </c>
      <c r="E1955" s="289">
        <v>0.35</v>
      </c>
    </row>
    <row r="1956" spans="2:5">
      <c r="B1956" s="243" t="s">
        <v>139</v>
      </c>
      <c r="C1956" s="20" t="s">
        <v>535</v>
      </c>
      <c r="D1956" s="20" t="s">
        <v>122</v>
      </c>
      <c r="E1956" s="289">
        <v>0.33</v>
      </c>
    </row>
    <row r="1957" spans="2:5">
      <c r="B1957" s="243" t="s">
        <v>139</v>
      </c>
      <c r="C1957" s="20" t="s">
        <v>535</v>
      </c>
      <c r="D1957" s="20" t="s">
        <v>123</v>
      </c>
      <c r="E1957" s="289">
        <v>0.32</v>
      </c>
    </row>
    <row r="1958" spans="2:5">
      <c r="B1958" s="243" t="s">
        <v>139</v>
      </c>
      <c r="C1958" s="20" t="s">
        <v>535</v>
      </c>
      <c r="D1958" s="20" t="s">
        <v>124</v>
      </c>
      <c r="E1958" s="289">
        <v>0.3</v>
      </c>
    </row>
    <row r="1959" spans="2:5">
      <c r="B1959" s="243" t="s">
        <v>139</v>
      </c>
      <c r="C1959" s="20" t="s">
        <v>535</v>
      </c>
      <c r="D1959" s="20" t="s">
        <v>125</v>
      </c>
      <c r="E1959" s="289">
        <v>0.28999999999999998</v>
      </c>
    </row>
    <row r="1960" spans="2:5">
      <c r="B1960" s="243" t="s">
        <v>139</v>
      </c>
      <c r="C1960" s="20" t="s">
        <v>535</v>
      </c>
      <c r="D1960" s="20" t="s">
        <v>126</v>
      </c>
      <c r="E1960" s="289">
        <v>0.28000000000000003</v>
      </c>
    </row>
    <row r="1961" spans="2:5">
      <c r="B1961" s="243" t="s">
        <v>139</v>
      </c>
      <c r="C1961" s="20" t="s">
        <v>535</v>
      </c>
      <c r="D1961" s="20" t="s">
        <v>127</v>
      </c>
      <c r="E1961" s="289">
        <v>0.28000000000000003</v>
      </c>
    </row>
    <row r="1962" spans="2:5">
      <c r="B1962" s="243" t="s">
        <v>139</v>
      </c>
      <c r="C1962" s="20" t="s">
        <v>535</v>
      </c>
      <c r="D1962" s="20" t="s">
        <v>128</v>
      </c>
      <c r="E1962" s="289">
        <v>0.27</v>
      </c>
    </row>
    <row r="1963" spans="2:5">
      <c r="B1963" s="243" t="s">
        <v>139</v>
      </c>
      <c r="C1963" s="20" t="s">
        <v>535</v>
      </c>
      <c r="D1963" s="20" t="s">
        <v>129</v>
      </c>
      <c r="E1963" s="289">
        <v>0.27</v>
      </c>
    </row>
    <row r="1964" spans="2:5">
      <c r="B1964" s="243" t="s">
        <v>139</v>
      </c>
      <c r="C1964" s="20" t="s">
        <v>535</v>
      </c>
      <c r="D1964" s="20" t="s">
        <v>130</v>
      </c>
      <c r="E1964" s="289">
        <v>0.27</v>
      </c>
    </row>
    <row r="1965" spans="2:5">
      <c r="B1965" s="243" t="s">
        <v>139</v>
      </c>
      <c r="C1965" s="20" t="s">
        <v>535</v>
      </c>
      <c r="D1965" s="20" t="s">
        <v>131</v>
      </c>
      <c r="E1965" s="289">
        <v>0.26</v>
      </c>
    </row>
    <row r="1966" spans="2:5">
      <c r="B1966" s="243" t="s">
        <v>139</v>
      </c>
      <c r="C1966" s="20" t="s">
        <v>535</v>
      </c>
      <c r="D1966" s="29" t="s">
        <v>345</v>
      </c>
      <c r="E1966" s="289">
        <v>0.26</v>
      </c>
    </row>
    <row r="1967" spans="2:5">
      <c r="B1967" s="243" t="s">
        <v>139</v>
      </c>
      <c r="C1967" s="20" t="s">
        <v>464</v>
      </c>
      <c r="D1967" s="20" t="s">
        <v>535</v>
      </c>
      <c r="E1967" s="289">
        <v>1</v>
      </c>
    </row>
    <row r="1968" spans="2:5">
      <c r="B1968" s="243" t="s">
        <v>139</v>
      </c>
      <c r="C1968" s="20" t="s">
        <v>464</v>
      </c>
      <c r="D1968" s="20" t="s">
        <v>464</v>
      </c>
      <c r="E1968" s="251">
        <v>1</v>
      </c>
    </row>
    <row r="1969" spans="2:5">
      <c r="B1969" s="243" t="s">
        <v>139</v>
      </c>
      <c r="C1969" s="20" t="s">
        <v>464</v>
      </c>
      <c r="D1969" s="20" t="s">
        <v>141</v>
      </c>
      <c r="E1969" s="251">
        <v>0.79</v>
      </c>
    </row>
    <row r="1970" spans="2:5">
      <c r="B1970" s="243" t="s">
        <v>139</v>
      </c>
      <c r="C1970" s="20" t="s">
        <v>464</v>
      </c>
      <c r="D1970" s="20" t="s">
        <v>142</v>
      </c>
      <c r="E1970" s="251">
        <v>0.69</v>
      </c>
    </row>
    <row r="1971" spans="2:5">
      <c r="B1971" s="243" t="s">
        <v>139</v>
      </c>
      <c r="C1971" s="20" t="s">
        <v>464</v>
      </c>
      <c r="D1971" s="20" t="s">
        <v>143</v>
      </c>
      <c r="E1971" s="251">
        <v>0.66</v>
      </c>
    </row>
    <row r="1972" spans="2:5">
      <c r="B1972" s="243" t="s">
        <v>139</v>
      </c>
      <c r="C1972" s="20" t="s">
        <v>464</v>
      </c>
      <c r="D1972" s="20" t="s">
        <v>119</v>
      </c>
      <c r="E1972" s="251">
        <v>0.61</v>
      </c>
    </row>
    <row r="1973" spans="2:5">
      <c r="B1973" s="243" t="s">
        <v>139</v>
      </c>
      <c r="C1973" s="20" t="s">
        <v>464</v>
      </c>
      <c r="D1973" s="20" t="s">
        <v>121</v>
      </c>
      <c r="E1973" s="251">
        <v>0.56999999999999995</v>
      </c>
    </row>
    <row r="1974" spans="2:5">
      <c r="B1974" s="243" t="s">
        <v>139</v>
      </c>
      <c r="C1974" s="20" t="s">
        <v>464</v>
      </c>
      <c r="D1974" s="20" t="s">
        <v>122</v>
      </c>
      <c r="E1974" s="251">
        <v>0.54</v>
      </c>
    </row>
    <row r="1975" spans="2:5">
      <c r="B1975" s="243" t="s">
        <v>139</v>
      </c>
      <c r="C1975" s="20" t="s">
        <v>464</v>
      </c>
      <c r="D1975" s="20" t="s">
        <v>123</v>
      </c>
      <c r="E1975" s="251">
        <v>0.52</v>
      </c>
    </row>
    <row r="1976" spans="2:5">
      <c r="B1976" s="243" t="s">
        <v>139</v>
      </c>
      <c r="C1976" s="20" t="s">
        <v>464</v>
      </c>
      <c r="D1976" s="20" t="s">
        <v>124</v>
      </c>
      <c r="E1976" s="251">
        <v>0.48</v>
      </c>
    </row>
    <row r="1977" spans="2:5">
      <c r="B1977" s="243" t="s">
        <v>139</v>
      </c>
      <c r="C1977" s="20" t="s">
        <v>464</v>
      </c>
      <c r="D1977" s="20" t="s">
        <v>125</v>
      </c>
      <c r="E1977" s="251">
        <v>0.47</v>
      </c>
    </row>
    <row r="1978" spans="2:5">
      <c r="B1978" s="243" t="s">
        <v>139</v>
      </c>
      <c r="C1978" s="20" t="s">
        <v>464</v>
      </c>
      <c r="D1978" s="20" t="s">
        <v>126</v>
      </c>
      <c r="E1978" s="251">
        <v>0.46</v>
      </c>
    </row>
    <row r="1979" spans="2:5">
      <c r="B1979" s="243" t="s">
        <v>139</v>
      </c>
      <c r="C1979" s="20" t="s">
        <v>464</v>
      </c>
      <c r="D1979" s="20" t="s">
        <v>127</v>
      </c>
      <c r="E1979" s="251">
        <v>0.46</v>
      </c>
    </row>
    <row r="1980" spans="2:5">
      <c r="B1980" s="243" t="s">
        <v>139</v>
      </c>
      <c r="C1980" s="20" t="s">
        <v>464</v>
      </c>
      <c r="D1980" s="20" t="s">
        <v>128</v>
      </c>
      <c r="E1980" s="251">
        <v>0.45</v>
      </c>
    </row>
    <row r="1981" spans="2:5">
      <c r="B1981" s="243" t="s">
        <v>139</v>
      </c>
      <c r="C1981" s="20" t="s">
        <v>464</v>
      </c>
      <c r="D1981" s="20" t="s">
        <v>129</v>
      </c>
      <c r="E1981" s="251">
        <v>0.44</v>
      </c>
    </row>
    <row r="1982" spans="2:5">
      <c r="B1982" s="243" t="s">
        <v>139</v>
      </c>
      <c r="C1982" s="20" t="s">
        <v>464</v>
      </c>
      <c r="D1982" s="20" t="s">
        <v>130</v>
      </c>
      <c r="E1982" s="251">
        <v>0.44</v>
      </c>
    </row>
    <row r="1983" spans="2:5">
      <c r="B1983" s="243" t="s">
        <v>139</v>
      </c>
      <c r="C1983" s="20" t="s">
        <v>464</v>
      </c>
      <c r="D1983" s="20" t="s">
        <v>131</v>
      </c>
      <c r="E1983" s="251">
        <v>0.43</v>
      </c>
    </row>
    <row r="1984" spans="2:5">
      <c r="B1984" s="243" t="s">
        <v>139</v>
      </c>
      <c r="C1984" s="20" t="s">
        <v>464</v>
      </c>
      <c r="D1984" s="29" t="s">
        <v>345</v>
      </c>
      <c r="E1984" s="251">
        <v>0.43</v>
      </c>
    </row>
    <row r="1985" spans="2:5">
      <c r="B1985" s="243" t="s">
        <v>139</v>
      </c>
      <c r="C1985" s="20" t="s">
        <v>141</v>
      </c>
      <c r="D1985" s="20" t="s">
        <v>535</v>
      </c>
      <c r="E1985" s="251">
        <v>1</v>
      </c>
    </row>
    <row r="1986" spans="2:5">
      <c r="B1986" s="243" t="s">
        <v>139</v>
      </c>
      <c r="C1986" s="20" t="s">
        <v>141</v>
      </c>
      <c r="D1986" s="20" t="s">
        <v>464</v>
      </c>
      <c r="E1986" s="251">
        <v>1</v>
      </c>
    </row>
    <row r="1987" spans="2:5">
      <c r="B1987" s="243" t="s">
        <v>139</v>
      </c>
      <c r="C1987" s="20" t="s">
        <v>141</v>
      </c>
      <c r="D1987" s="20" t="s">
        <v>141</v>
      </c>
      <c r="E1987" s="251">
        <v>1</v>
      </c>
    </row>
    <row r="1988" spans="2:5">
      <c r="B1988" s="243" t="s">
        <v>139</v>
      </c>
      <c r="C1988" s="20" t="s">
        <v>141</v>
      </c>
      <c r="D1988" s="20" t="s">
        <v>142</v>
      </c>
      <c r="E1988" s="251">
        <v>0.87</v>
      </c>
    </row>
    <row r="1989" spans="2:5">
      <c r="B1989" s="243" t="s">
        <v>139</v>
      </c>
      <c r="C1989" s="20" t="s">
        <v>141</v>
      </c>
      <c r="D1989" s="20" t="s">
        <v>143</v>
      </c>
      <c r="E1989" s="251">
        <v>0.84</v>
      </c>
    </row>
    <row r="1990" spans="2:5">
      <c r="B1990" s="243" t="s">
        <v>139</v>
      </c>
      <c r="C1990" s="20" t="s">
        <v>141</v>
      </c>
      <c r="D1990" s="20" t="s">
        <v>119</v>
      </c>
      <c r="E1990" s="251">
        <v>0.77</v>
      </c>
    </row>
    <row r="1991" spans="2:5">
      <c r="B1991" s="243" t="s">
        <v>139</v>
      </c>
      <c r="C1991" s="20" t="s">
        <v>141</v>
      </c>
      <c r="D1991" s="20" t="s">
        <v>121</v>
      </c>
      <c r="E1991" s="251">
        <v>0.72</v>
      </c>
    </row>
    <row r="1992" spans="2:5">
      <c r="B1992" s="243" t="s">
        <v>139</v>
      </c>
      <c r="C1992" s="20" t="s">
        <v>141</v>
      </c>
      <c r="D1992" s="20" t="s">
        <v>122</v>
      </c>
      <c r="E1992" s="251">
        <v>0.69</v>
      </c>
    </row>
    <row r="1993" spans="2:5">
      <c r="B1993" s="243" t="s">
        <v>139</v>
      </c>
      <c r="C1993" s="20" t="s">
        <v>141</v>
      </c>
      <c r="D1993" s="20" t="s">
        <v>123</v>
      </c>
      <c r="E1993" s="251">
        <v>0.66</v>
      </c>
    </row>
    <row r="1994" spans="2:5">
      <c r="B1994" s="243" t="s">
        <v>139</v>
      </c>
      <c r="C1994" s="20" t="s">
        <v>141</v>
      </c>
      <c r="D1994" s="20" t="s">
        <v>124</v>
      </c>
      <c r="E1994" s="251">
        <v>0.61</v>
      </c>
    </row>
    <row r="1995" spans="2:5">
      <c r="B1995" s="243" t="s">
        <v>139</v>
      </c>
      <c r="C1995" s="20" t="s">
        <v>141</v>
      </c>
      <c r="D1995" s="20" t="s">
        <v>125</v>
      </c>
      <c r="E1995" s="251">
        <v>0.6</v>
      </c>
    </row>
    <row r="1996" spans="2:5">
      <c r="B1996" s="243" t="s">
        <v>139</v>
      </c>
      <c r="C1996" s="20" t="s">
        <v>141</v>
      </c>
      <c r="D1996" s="20" t="s">
        <v>126</v>
      </c>
      <c r="E1996" s="251">
        <v>0.59</v>
      </c>
    </row>
    <row r="1997" spans="2:5">
      <c r="B1997" s="243" t="s">
        <v>139</v>
      </c>
      <c r="C1997" s="20" t="s">
        <v>141</v>
      </c>
      <c r="D1997" s="20" t="s">
        <v>127</v>
      </c>
      <c r="E1997" s="251">
        <v>0.57999999999999996</v>
      </c>
    </row>
    <row r="1998" spans="2:5">
      <c r="B1998" s="243" t="s">
        <v>139</v>
      </c>
      <c r="C1998" s="20" t="s">
        <v>141</v>
      </c>
      <c r="D1998" s="20" t="s">
        <v>128</v>
      </c>
      <c r="E1998" s="251">
        <v>0.56999999999999995</v>
      </c>
    </row>
    <row r="1999" spans="2:5">
      <c r="B1999" s="243" t="s">
        <v>139</v>
      </c>
      <c r="C1999" s="20" t="s">
        <v>141</v>
      </c>
      <c r="D1999" s="20" t="s">
        <v>129</v>
      </c>
      <c r="E1999" s="251">
        <v>0.56000000000000005</v>
      </c>
    </row>
    <row r="2000" spans="2:5">
      <c r="B2000" s="243" t="s">
        <v>139</v>
      </c>
      <c r="C2000" s="20" t="s">
        <v>141</v>
      </c>
      <c r="D2000" s="20" t="s">
        <v>130</v>
      </c>
      <c r="E2000" s="251">
        <v>0.55000000000000004</v>
      </c>
    </row>
    <row r="2001" spans="2:5">
      <c r="B2001" s="243" t="s">
        <v>139</v>
      </c>
      <c r="C2001" s="20" t="s">
        <v>141</v>
      </c>
      <c r="D2001" s="20" t="s">
        <v>131</v>
      </c>
      <c r="E2001" s="251">
        <v>0.55000000000000004</v>
      </c>
    </row>
    <row r="2002" spans="2:5">
      <c r="B2002" s="243" t="s">
        <v>139</v>
      </c>
      <c r="C2002" s="20" t="s">
        <v>141</v>
      </c>
      <c r="D2002" s="29" t="s">
        <v>345</v>
      </c>
      <c r="E2002" s="251">
        <v>0.54</v>
      </c>
    </row>
    <row r="2003" spans="2:5">
      <c r="B2003" s="243" t="s">
        <v>139</v>
      </c>
      <c r="C2003" s="20" t="s">
        <v>142</v>
      </c>
      <c r="D2003" s="20" t="s">
        <v>535</v>
      </c>
      <c r="E2003" s="251">
        <v>1</v>
      </c>
    </row>
    <row r="2004" spans="2:5">
      <c r="B2004" s="243" t="s">
        <v>139</v>
      </c>
      <c r="C2004" s="20" t="s">
        <v>142</v>
      </c>
      <c r="D2004" s="20" t="s">
        <v>464</v>
      </c>
      <c r="E2004" s="251">
        <v>1</v>
      </c>
    </row>
    <row r="2005" spans="2:5">
      <c r="B2005" s="243" t="s">
        <v>139</v>
      </c>
      <c r="C2005" s="20" t="s">
        <v>142</v>
      </c>
      <c r="D2005" s="20" t="s">
        <v>141</v>
      </c>
      <c r="E2005" s="251">
        <v>1</v>
      </c>
    </row>
    <row r="2006" spans="2:5">
      <c r="B2006" s="243" t="s">
        <v>139</v>
      </c>
      <c r="C2006" s="20" t="s">
        <v>142</v>
      </c>
      <c r="D2006" s="20" t="s">
        <v>142</v>
      </c>
      <c r="E2006" s="251">
        <v>1</v>
      </c>
    </row>
    <row r="2007" spans="2:5">
      <c r="B2007" s="243" t="s">
        <v>139</v>
      </c>
      <c r="C2007" s="20" t="s">
        <v>142</v>
      </c>
      <c r="D2007" s="20" t="s">
        <v>143</v>
      </c>
      <c r="E2007" s="251">
        <v>0.96</v>
      </c>
    </row>
    <row r="2008" spans="2:5">
      <c r="B2008" s="243" t="s">
        <v>139</v>
      </c>
      <c r="C2008" s="20" t="s">
        <v>142</v>
      </c>
      <c r="D2008" s="20" t="s">
        <v>119</v>
      </c>
      <c r="E2008" s="251">
        <v>0.88</v>
      </c>
    </row>
    <row r="2009" spans="2:5">
      <c r="B2009" s="243" t="s">
        <v>139</v>
      </c>
      <c r="C2009" s="20" t="s">
        <v>142</v>
      </c>
      <c r="D2009" s="20" t="s">
        <v>121</v>
      </c>
      <c r="E2009" s="251">
        <v>0.83</v>
      </c>
    </row>
    <row r="2010" spans="2:5">
      <c r="B2010" s="243" t="s">
        <v>139</v>
      </c>
      <c r="C2010" s="20" t="s">
        <v>142</v>
      </c>
      <c r="D2010" s="20" t="s">
        <v>122</v>
      </c>
      <c r="E2010" s="251">
        <v>0.79</v>
      </c>
    </row>
    <row r="2011" spans="2:5">
      <c r="B2011" s="243" t="s">
        <v>139</v>
      </c>
      <c r="C2011" s="20" t="s">
        <v>142</v>
      </c>
      <c r="D2011" s="20" t="s">
        <v>123</v>
      </c>
      <c r="E2011" s="251">
        <v>0.76</v>
      </c>
    </row>
    <row r="2012" spans="2:5">
      <c r="B2012" s="243" t="s">
        <v>139</v>
      </c>
      <c r="C2012" s="20" t="s">
        <v>142</v>
      </c>
      <c r="D2012" s="20" t="s">
        <v>124</v>
      </c>
      <c r="E2012" s="251">
        <v>0.7</v>
      </c>
    </row>
    <row r="2013" spans="2:5">
      <c r="B2013" s="243" t="s">
        <v>139</v>
      </c>
      <c r="C2013" s="20" t="s">
        <v>142</v>
      </c>
      <c r="D2013" s="20" t="s">
        <v>125</v>
      </c>
      <c r="E2013" s="251">
        <v>0.69</v>
      </c>
    </row>
    <row r="2014" spans="2:5">
      <c r="B2014" s="243" t="s">
        <v>139</v>
      </c>
      <c r="C2014" s="20" t="s">
        <v>142</v>
      </c>
      <c r="D2014" s="20" t="s">
        <v>126</v>
      </c>
      <c r="E2014" s="251">
        <v>0.68</v>
      </c>
    </row>
    <row r="2015" spans="2:5">
      <c r="B2015" s="243" t="s">
        <v>139</v>
      </c>
      <c r="C2015" s="20" t="s">
        <v>142</v>
      </c>
      <c r="D2015" s="20" t="s">
        <v>127</v>
      </c>
      <c r="E2015" s="251">
        <v>0.66</v>
      </c>
    </row>
    <row r="2016" spans="2:5">
      <c r="B2016" s="243" t="s">
        <v>139</v>
      </c>
      <c r="C2016" s="20" t="s">
        <v>142</v>
      </c>
      <c r="D2016" s="20" t="s">
        <v>128</v>
      </c>
      <c r="E2016" s="251">
        <v>0.65</v>
      </c>
    </row>
    <row r="2017" spans="2:5">
      <c r="B2017" s="243" t="s">
        <v>139</v>
      </c>
      <c r="C2017" s="20" t="s">
        <v>142</v>
      </c>
      <c r="D2017" s="20" t="s">
        <v>129</v>
      </c>
      <c r="E2017" s="251">
        <v>0.64</v>
      </c>
    </row>
    <row r="2018" spans="2:5">
      <c r="B2018" s="243" t="s">
        <v>139</v>
      </c>
      <c r="C2018" s="20" t="s">
        <v>142</v>
      </c>
      <c r="D2018" s="20" t="s">
        <v>130</v>
      </c>
      <c r="E2018" s="251">
        <v>0.64</v>
      </c>
    </row>
    <row r="2019" spans="2:5">
      <c r="B2019" s="243" t="s">
        <v>139</v>
      </c>
      <c r="C2019" s="20" t="s">
        <v>142</v>
      </c>
      <c r="D2019" s="20" t="s">
        <v>131</v>
      </c>
      <c r="E2019" s="251">
        <v>0.63</v>
      </c>
    </row>
    <row r="2020" spans="2:5">
      <c r="B2020" s="243" t="s">
        <v>139</v>
      </c>
      <c r="C2020" s="20" t="s">
        <v>142</v>
      </c>
      <c r="D2020" s="29" t="s">
        <v>345</v>
      </c>
      <c r="E2020" s="251">
        <v>0.62</v>
      </c>
    </row>
    <row r="2021" spans="2:5">
      <c r="B2021" s="243" t="s">
        <v>139</v>
      </c>
      <c r="C2021" s="20" t="s">
        <v>143</v>
      </c>
      <c r="D2021" s="20" t="s">
        <v>535</v>
      </c>
      <c r="E2021" s="251">
        <v>1</v>
      </c>
    </row>
    <row r="2022" spans="2:5">
      <c r="B2022" s="243" t="s">
        <v>139</v>
      </c>
      <c r="C2022" s="20" t="s">
        <v>143</v>
      </c>
      <c r="D2022" s="20" t="s">
        <v>464</v>
      </c>
      <c r="E2022" s="251">
        <v>1</v>
      </c>
    </row>
    <row r="2023" spans="2:5">
      <c r="B2023" s="243" t="s">
        <v>139</v>
      </c>
      <c r="C2023" s="20" t="s">
        <v>143</v>
      </c>
      <c r="D2023" s="20" t="s">
        <v>141</v>
      </c>
      <c r="E2023" s="251">
        <v>1</v>
      </c>
    </row>
    <row r="2024" spans="2:5">
      <c r="B2024" s="243" t="s">
        <v>139</v>
      </c>
      <c r="C2024" s="20" t="s">
        <v>143</v>
      </c>
      <c r="D2024" s="20" t="s">
        <v>142</v>
      </c>
      <c r="E2024" s="251">
        <v>1</v>
      </c>
    </row>
    <row r="2025" spans="2:5">
      <c r="B2025" s="243" t="s">
        <v>139</v>
      </c>
      <c r="C2025" s="20" t="s">
        <v>143</v>
      </c>
      <c r="D2025" s="20" t="s">
        <v>143</v>
      </c>
      <c r="E2025" s="251">
        <v>1</v>
      </c>
    </row>
    <row r="2026" spans="2:5">
      <c r="B2026" s="243" t="s">
        <v>139</v>
      </c>
      <c r="C2026" s="20" t="s">
        <v>143</v>
      </c>
      <c r="D2026" s="20" t="s">
        <v>119</v>
      </c>
      <c r="E2026" s="251">
        <v>0.92</v>
      </c>
    </row>
    <row r="2027" spans="2:5">
      <c r="B2027" s="243" t="s">
        <v>139</v>
      </c>
      <c r="C2027" s="20" t="s">
        <v>143</v>
      </c>
      <c r="D2027" s="20" t="s">
        <v>121</v>
      </c>
      <c r="E2027" s="251">
        <v>0.86</v>
      </c>
    </row>
    <row r="2028" spans="2:5">
      <c r="B2028" s="243" t="s">
        <v>139</v>
      </c>
      <c r="C2028" s="20" t="s">
        <v>143</v>
      </c>
      <c r="D2028" s="20" t="s">
        <v>122</v>
      </c>
      <c r="E2028" s="251">
        <v>0.82</v>
      </c>
    </row>
    <row r="2029" spans="2:5">
      <c r="B2029" s="243" t="s">
        <v>139</v>
      </c>
      <c r="C2029" s="20" t="s">
        <v>143</v>
      </c>
      <c r="D2029" s="20" t="s">
        <v>123</v>
      </c>
      <c r="E2029" s="251">
        <v>0.79</v>
      </c>
    </row>
    <row r="2030" spans="2:5">
      <c r="B2030" s="243" t="s">
        <v>139</v>
      </c>
      <c r="C2030" s="20" t="s">
        <v>143</v>
      </c>
      <c r="D2030" s="20" t="s">
        <v>124</v>
      </c>
      <c r="E2030" s="251">
        <v>0.73</v>
      </c>
    </row>
    <row r="2031" spans="2:5">
      <c r="B2031" s="243" t="s">
        <v>139</v>
      </c>
      <c r="C2031" s="20" t="s">
        <v>143</v>
      </c>
      <c r="D2031" s="20" t="s">
        <v>125</v>
      </c>
      <c r="E2031" s="251">
        <v>0.72</v>
      </c>
    </row>
    <row r="2032" spans="2:5">
      <c r="B2032" s="243" t="s">
        <v>139</v>
      </c>
      <c r="C2032" s="20" t="s">
        <v>143</v>
      </c>
      <c r="D2032" s="20" t="s">
        <v>126</v>
      </c>
      <c r="E2032" s="251">
        <v>0.7</v>
      </c>
    </row>
    <row r="2033" spans="2:5">
      <c r="B2033" s="243" t="s">
        <v>139</v>
      </c>
      <c r="C2033" s="20" t="s">
        <v>143</v>
      </c>
      <c r="D2033" s="20" t="s">
        <v>127</v>
      </c>
      <c r="E2033" s="251">
        <v>0.69</v>
      </c>
    </row>
    <row r="2034" spans="2:5">
      <c r="B2034" s="243" t="s">
        <v>139</v>
      </c>
      <c r="C2034" s="20" t="s">
        <v>143</v>
      </c>
      <c r="D2034" s="20" t="s">
        <v>128</v>
      </c>
      <c r="E2034" s="251">
        <v>0.68</v>
      </c>
    </row>
    <row r="2035" spans="2:5">
      <c r="B2035" s="243" t="s">
        <v>139</v>
      </c>
      <c r="C2035" s="20" t="s">
        <v>143</v>
      </c>
      <c r="D2035" s="20" t="s">
        <v>129</v>
      </c>
      <c r="E2035" s="251">
        <v>0.67</v>
      </c>
    </row>
    <row r="2036" spans="2:5">
      <c r="B2036" s="243" t="s">
        <v>139</v>
      </c>
      <c r="C2036" s="20" t="s">
        <v>143</v>
      </c>
      <c r="D2036" s="20" t="s">
        <v>130</v>
      </c>
      <c r="E2036" s="251">
        <v>0.66</v>
      </c>
    </row>
    <row r="2037" spans="2:5">
      <c r="B2037" s="243" t="s">
        <v>139</v>
      </c>
      <c r="C2037" s="20" t="s">
        <v>143</v>
      </c>
      <c r="D2037" s="20" t="s">
        <v>131</v>
      </c>
      <c r="E2037" s="251">
        <v>0.66</v>
      </c>
    </row>
    <row r="2038" spans="2:5">
      <c r="B2038" s="243" t="s">
        <v>139</v>
      </c>
      <c r="C2038" s="20" t="s">
        <v>143</v>
      </c>
      <c r="D2038" s="29" t="s">
        <v>345</v>
      </c>
      <c r="E2038" s="251">
        <v>0.65</v>
      </c>
    </row>
    <row r="2039" spans="2:5">
      <c r="B2039" s="243" t="s">
        <v>139</v>
      </c>
      <c r="C2039" s="20" t="s">
        <v>120</v>
      </c>
      <c r="D2039" s="20" t="s">
        <v>535</v>
      </c>
      <c r="E2039" s="251">
        <v>1</v>
      </c>
    </row>
    <row r="2040" spans="2:5">
      <c r="B2040" s="243" t="s">
        <v>139</v>
      </c>
      <c r="C2040" s="20" t="s">
        <v>120</v>
      </c>
      <c r="D2040" s="20" t="s">
        <v>464</v>
      </c>
      <c r="E2040" s="251">
        <v>1</v>
      </c>
    </row>
    <row r="2041" spans="2:5">
      <c r="B2041" s="243" t="s">
        <v>139</v>
      </c>
      <c r="C2041" s="20" t="s">
        <v>120</v>
      </c>
      <c r="D2041" s="20" t="s">
        <v>141</v>
      </c>
      <c r="E2041" s="251">
        <v>1</v>
      </c>
    </row>
    <row r="2042" spans="2:5">
      <c r="B2042" s="243" t="s">
        <v>139</v>
      </c>
      <c r="C2042" s="20" t="s">
        <v>120</v>
      </c>
      <c r="D2042" s="20" t="s">
        <v>142</v>
      </c>
      <c r="E2042" s="251">
        <v>1</v>
      </c>
    </row>
    <row r="2043" spans="2:5">
      <c r="B2043" s="243" t="s">
        <v>139</v>
      </c>
      <c r="C2043" s="20" t="s">
        <v>120</v>
      </c>
      <c r="D2043" s="20" t="s">
        <v>143</v>
      </c>
      <c r="E2043" s="251">
        <v>1</v>
      </c>
    </row>
    <row r="2044" spans="2:5">
      <c r="B2044" s="243" t="s">
        <v>139</v>
      </c>
      <c r="C2044" s="20" t="s">
        <v>120</v>
      </c>
      <c r="D2044" s="20" t="s">
        <v>119</v>
      </c>
      <c r="E2044" s="251">
        <v>1</v>
      </c>
    </row>
    <row r="2045" spans="2:5">
      <c r="B2045" s="243" t="s">
        <v>139</v>
      </c>
      <c r="C2045" s="20" t="s">
        <v>120</v>
      </c>
      <c r="D2045" s="20" t="s">
        <v>121</v>
      </c>
      <c r="E2045" s="251">
        <v>0.94</v>
      </c>
    </row>
    <row r="2046" spans="2:5">
      <c r="B2046" s="243" t="s">
        <v>139</v>
      </c>
      <c r="C2046" s="20" t="s">
        <v>120</v>
      </c>
      <c r="D2046" s="20" t="s">
        <v>122</v>
      </c>
      <c r="E2046" s="251">
        <v>0.89</v>
      </c>
    </row>
    <row r="2047" spans="2:5">
      <c r="B2047" s="243" t="s">
        <v>139</v>
      </c>
      <c r="C2047" s="20" t="s">
        <v>120</v>
      </c>
      <c r="D2047" s="20" t="s">
        <v>123</v>
      </c>
      <c r="E2047" s="251">
        <v>0.86</v>
      </c>
    </row>
    <row r="2048" spans="2:5">
      <c r="B2048" s="243" t="s">
        <v>139</v>
      </c>
      <c r="C2048" s="20" t="s">
        <v>120</v>
      </c>
      <c r="D2048" s="20" t="s">
        <v>124</v>
      </c>
      <c r="E2048" s="251">
        <v>0.8</v>
      </c>
    </row>
    <row r="2049" spans="2:5">
      <c r="B2049" s="243" t="s">
        <v>139</v>
      </c>
      <c r="C2049" s="20" t="s">
        <v>120</v>
      </c>
      <c r="D2049" s="20" t="s">
        <v>125</v>
      </c>
      <c r="E2049" s="251">
        <v>0.78</v>
      </c>
    </row>
    <row r="2050" spans="2:5">
      <c r="B2050" s="243" t="s">
        <v>139</v>
      </c>
      <c r="C2050" s="20" t="s">
        <v>120</v>
      </c>
      <c r="D2050" s="20" t="s">
        <v>126</v>
      </c>
      <c r="E2050" s="251">
        <v>0.77</v>
      </c>
    </row>
    <row r="2051" spans="2:5">
      <c r="B2051" s="243" t="s">
        <v>139</v>
      </c>
      <c r="C2051" s="20" t="s">
        <v>120</v>
      </c>
      <c r="D2051" s="20" t="s">
        <v>127</v>
      </c>
      <c r="E2051" s="251">
        <v>0.75</v>
      </c>
    </row>
    <row r="2052" spans="2:5">
      <c r="B2052" s="243" t="s">
        <v>139</v>
      </c>
      <c r="C2052" s="20" t="s">
        <v>120</v>
      </c>
      <c r="D2052" s="20" t="s">
        <v>128</v>
      </c>
      <c r="E2052" s="251">
        <v>0.74</v>
      </c>
    </row>
    <row r="2053" spans="2:5">
      <c r="B2053" s="243" t="s">
        <v>139</v>
      </c>
      <c r="C2053" s="20" t="s">
        <v>120</v>
      </c>
      <c r="D2053" s="20" t="s">
        <v>129</v>
      </c>
      <c r="E2053" s="251">
        <v>0.73</v>
      </c>
    </row>
    <row r="2054" spans="2:5">
      <c r="B2054" s="243" t="s">
        <v>139</v>
      </c>
      <c r="C2054" s="20" t="s">
        <v>120</v>
      </c>
      <c r="D2054" s="20" t="s">
        <v>130</v>
      </c>
      <c r="E2054" s="251">
        <v>0.72</v>
      </c>
    </row>
    <row r="2055" spans="2:5">
      <c r="B2055" s="243" t="s">
        <v>139</v>
      </c>
      <c r="C2055" s="20" t="s">
        <v>120</v>
      </c>
      <c r="D2055" s="20" t="s">
        <v>131</v>
      </c>
      <c r="E2055" s="251">
        <v>0.71</v>
      </c>
    </row>
    <row r="2056" spans="2:5">
      <c r="B2056" s="243" t="s">
        <v>139</v>
      </c>
      <c r="C2056" s="20" t="s">
        <v>120</v>
      </c>
      <c r="D2056" s="29" t="s">
        <v>345</v>
      </c>
      <c r="E2056" s="251">
        <v>0.71</v>
      </c>
    </row>
    <row r="2057" spans="2:5">
      <c r="B2057" s="243" t="s">
        <v>139</v>
      </c>
      <c r="C2057" s="20" t="s">
        <v>121</v>
      </c>
      <c r="D2057" s="20" t="s">
        <v>535</v>
      </c>
      <c r="E2057" s="251">
        <v>1</v>
      </c>
    </row>
    <row r="2058" spans="2:5">
      <c r="B2058" s="243" t="s">
        <v>139</v>
      </c>
      <c r="C2058" s="20" t="s">
        <v>121</v>
      </c>
      <c r="D2058" s="20" t="s">
        <v>464</v>
      </c>
      <c r="E2058" s="251">
        <v>1</v>
      </c>
    </row>
    <row r="2059" spans="2:5">
      <c r="B2059" s="243" t="s">
        <v>139</v>
      </c>
      <c r="C2059" s="20" t="s">
        <v>121</v>
      </c>
      <c r="D2059" s="20" t="s">
        <v>141</v>
      </c>
      <c r="E2059" s="251">
        <v>1</v>
      </c>
    </row>
    <row r="2060" spans="2:5">
      <c r="B2060" s="243" t="s">
        <v>139</v>
      </c>
      <c r="C2060" s="20" t="s">
        <v>121</v>
      </c>
      <c r="D2060" s="20" t="s">
        <v>142</v>
      </c>
      <c r="E2060" s="251">
        <v>1</v>
      </c>
    </row>
    <row r="2061" spans="2:5">
      <c r="B2061" s="243" t="s">
        <v>139</v>
      </c>
      <c r="C2061" s="20" t="s">
        <v>121</v>
      </c>
      <c r="D2061" s="20" t="s">
        <v>143</v>
      </c>
      <c r="E2061" s="251">
        <v>1</v>
      </c>
    </row>
    <row r="2062" spans="2:5">
      <c r="B2062" s="243" t="s">
        <v>139</v>
      </c>
      <c r="C2062" s="20" t="s">
        <v>121</v>
      </c>
      <c r="D2062" s="20" t="s">
        <v>119</v>
      </c>
      <c r="E2062" s="251">
        <v>1</v>
      </c>
    </row>
    <row r="2063" spans="2:5">
      <c r="B2063" s="243" t="s">
        <v>139</v>
      </c>
      <c r="C2063" s="20" t="s">
        <v>121</v>
      </c>
      <c r="D2063" s="20" t="s">
        <v>121</v>
      </c>
      <c r="E2063" s="251">
        <v>1</v>
      </c>
    </row>
    <row r="2064" spans="2:5">
      <c r="B2064" s="243" t="s">
        <v>139</v>
      </c>
      <c r="C2064" s="20" t="s">
        <v>121</v>
      </c>
      <c r="D2064" s="20" t="s">
        <v>122</v>
      </c>
      <c r="E2064" s="251">
        <v>0.95</v>
      </c>
    </row>
    <row r="2065" spans="2:5">
      <c r="B2065" s="243" t="s">
        <v>139</v>
      </c>
      <c r="C2065" s="20" t="s">
        <v>121</v>
      </c>
      <c r="D2065" s="20" t="s">
        <v>123</v>
      </c>
      <c r="E2065" s="251">
        <v>0.91</v>
      </c>
    </row>
    <row r="2066" spans="2:5">
      <c r="B2066" s="243" t="s">
        <v>139</v>
      </c>
      <c r="C2066" s="20" t="s">
        <v>121</v>
      </c>
      <c r="D2066" s="20" t="s">
        <v>124</v>
      </c>
      <c r="E2066" s="251">
        <v>0.85</v>
      </c>
    </row>
    <row r="2067" spans="2:5">
      <c r="B2067" s="243" t="s">
        <v>139</v>
      </c>
      <c r="C2067" s="20" t="s">
        <v>121</v>
      </c>
      <c r="D2067" s="20" t="s">
        <v>125</v>
      </c>
      <c r="E2067" s="251">
        <v>0.83</v>
      </c>
    </row>
    <row r="2068" spans="2:5">
      <c r="B2068" s="243" t="s">
        <v>139</v>
      </c>
      <c r="C2068" s="20" t="s">
        <v>121</v>
      </c>
      <c r="D2068" s="20" t="s">
        <v>126</v>
      </c>
      <c r="E2068" s="251">
        <v>0.81</v>
      </c>
    </row>
    <row r="2069" spans="2:5">
      <c r="B2069" s="243" t="s">
        <v>139</v>
      </c>
      <c r="C2069" s="20" t="s">
        <v>121</v>
      </c>
      <c r="D2069" s="20" t="s">
        <v>127</v>
      </c>
      <c r="E2069" s="251">
        <v>0.8</v>
      </c>
    </row>
    <row r="2070" spans="2:5">
      <c r="B2070" s="243" t="s">
        <v>139</v>
      </c>
      <c r="C2070" s="20" t="s">
        <v>121</v>
      </c>
      <c r="D2070" s="20" t="s">
        <v>128</v>
      </c>
      <c r="E2070" s="251">
        <v>0.78</v>
      </c>
    </row>
    <row r="2071" spans="2:5">
      <c r="B2071" s="243" t="s">
        <v>139</v>
      </c>
      <c r="C2071" s="20" t="s">
        <v>121</v>
      </c>
      <c r="D2071" s="20" t="s">
        <v>129</v>
      </c>
      <c r="E2071" s="251">
        <v>0.77</v>
      </c>
    </row>
    <row r="2072" spans="2:5">
      <c r="B2072" s="243" t="s">
        <v>139</v>
      </c>
      <c r="C2072" s="20" t="s">
        <v>121</v>
      </c>
      <c r="D2072" s="20" t="s">
        <v>130</v>
      </c>
      <c r="E2072" s="251">
        <v>0.77</v>
      </c>
    </row>
    <row r="2073" spans="2:5">
      <c r="B2073" s="243" t="s">
        <v>139</v>
      </c>
      <c r="C2073" s="20" t="s">
        <v>121</v>
      </c>
      <c r="D2073" s="20" t="s">
        <v>131</v>
      </c>
      <c r="E2073" s="251">
        <v>0.76</v>
      </c>
    </row>
    <row r="2074" spans="2:5">
      <c r="B2074" s="243" t="s">
        <v>139</v>
      </c>
      <c r="C2074" s="20" t="s">
        <v>121</v>
      </c>
      <c r="D2074" s="29" t="s">
        <v>345</v>
      </c>
      <c r="E2074" s="251">
        <v>0.75</v>
      </c>
    </row>
    <row r="2075" spans="2:5">
      <c r="B2075" s="243" t="s">
        <v>139</v>
      </c>
      <c r="C2075" s="20" t="s">
        <v>122</v>
      </c>
      <c r="D2075" s="20" t="s">
        <v>535</v>
      </c>
      <c r="E2075" s="251">
        <v>1</v>
      </c>
    </row>
    <row r="2076" spans="2:5">
      <c r="B2076" s="243" t="s">
        <v>139</v>
      </c>
      <c r="C2076" s="20" t="s">
        <v>122</v>
      </c>
      <c r="D2076" s="20" t="s">
        <v>464</v>
      </c>
      <c r="E2076" s="251">
        <v>1</v>
      </c>
    </row>
    <row r="2077" spans="2:5">
      <c r="B2077" s="243" t="s">
        <v>139</v>
      </c>
      <c r="C2077" s="20" t="s">
        <v>122</v>
      </c>
      <c r="D2077" s="20" t="s">
        <v>141</v>
      </c>
      <c r="E2077" s="251">
        <v>1</v>
      </c>
    </row>
    <row r="2078" spans="2:5">
      <c r="B2078" s="243" t="s">
        <v>139</v>
      </c>
      <c r="C2078" s="20" t="s">
        <v>122</v>
      </c>
      <c r="D2078" s="20" t="s">
        <v>142</v>
      </c>
      <c r="E2078" s="251">
        <v>1</v>
      </c>
    </row>
    <row r="2079" spans="2:5">
      <c r="B2079" s="243" t="s">
        <v>139</v>
      </c>
      <c r="C2079" s="20" t="s">
        <v>122</v>
      </c>
      <c r="D2079" s="20" t="s">
        <v>143</v>
      </c>
      <c r="E2079" s="251">
        <v>1</v>
      </c>
    </row>
    <row r="2080" spans="2:5">
      <c r="B2080" s="243" t="s">
        <v>139</v>
      </c>
      <c r="C2080" s="20" t="s">
        <v>122</v>
      </c>
      <c r="D2080" s="20" t="s">
        <v>119</v>
      </c>
      <c r="E2080" s="251">
        <v>1</v>
      </c>
    </row>
    <row r="2081" spans="2:5">
      <c r="B2081" s="243" t="s">
        <v>139</v>
      </c>
      <c r="C2081" s="20" t="s">
        <v>122</v>
      </c>
      <c r="D2081" s="20" t="s">
        <v>121</v>
      </c>
      <c r="E2081" s="251">
        <v>1</v>
      </c>
    </row>
    <row r="2082" spans="2:5">
      <c r="B2082" s="243" t="s">
        <v>139</v>
      </c>
      <c r="C2082" s="20" t="s">
        <v>122</v>
      </c>
      <c r="D2082" s="20" t="s">
        <v>122</v>
      </c>
      <c r="E2082" s="251">
        <v>1</v>
      </c>
    </row>
    <row r="2083" spans="2:5">
      <c r="B2083" s="243" t="s">
        <v>139</v>
      </c>
      <c r="C2083" s="20" t="s">
        <v>122</v>
      </c>
      <c r="D2083" s="20" t="s">
        <v>123</v>
      </c>
      <c r="E2083" s="251">
        <v>0.96</v>
      </c>
    </row>
    <row r="2084" spans="2:5">
      <c r="B2084" s="243" t="s">
        <v>139</v>
      </c>
      <c r="C2084" s="20" t="s">
        <v>122</v>
      </c>
      <c r="D2084" s="20" t="s">
        <v>124</v>
      </c>
      <c r="E2084" s="251">
        <v>0.89</v>
      </c>
    </row>
    <row r="2085" spans="2:5">
      <c r="B2085" s="243" t="s">
        <v>139</v>
      </c>
      <c r="C2085" s="20" t="s">
        <v>122</v>
      </c>
      <c r="D2085" s="20" t="s">
        <v>125</v>
      </c>
      <c r="E2085" s="251">
        <v>0.87</v>
      </c>
    </row>
    <row r="2086" spans="2:5">
      <c r="B2086" s="243" t="s">
        <v>139</v>
      </c>
      <c r="C2086" s="20" t="s">
        <v>122</v>
      </c>
      <c r="D2086" s="20" t="s">
        <v>126</v>
      </c>
      <c r="E2086" s="251">
        <v>0.86</v>
      </c>
    </row>
    <row r="2087" spans="2:5">
      <c r="B2087" s="243" t="s">
        <v>139</v>
      </c>
      <c r="C2087" s="20" t="s">
        <v>122</v>
      </c>
      <c r="D2087" s="20" t="s">
        <v>127</v>
      </c>
      <c r="E2087" s="251">
        <v>0.84</v>
      </c>
    </row>
    <row r="2088" spans="2:5">
      <c r="B2088" s="243" t="s">
        <v>139</v>
      </c>
      <c r="C2088" s="20" t="s">
        <v>122</v>
      </c>
      <c r="D2088" s="20" t="s">
        <v>128</v>
      </c>
      <c r="E2088" s="251">
        <v>0.82</v>
      </c>
    </row>
    <row r="2089" spans="2:5">
      <c r="B2089" s="243" t="s">
        <v>139</v>
      </c>
      <c r="C2089" s="20" t="s">
        <v>122</v>
      </c>
      <c r="D2089" s="20" t="s">
        <v>129</v>
      </c>
      <c r="E2089" s="251">
        <v>0.82</v>
      </c>
    </row>
    <row r="2090" spans="2:5">
      <c r="B2090" s="243" t="s">
        <v>139</v>
      </c>
      <c r="C2090" s="20" t="s">
        <v>122</v>
      </c>
      <c r="D2090" s="20" t="s">
        <v>130</v>
      </c>
      <c r="E2090" s="251">
        <v>0.81</v>
      </c>
    </row>
    <row r="2091" spans="2:5">
      <c r="B2091" s="243" t="s">
        <v>139</v>
      </c>
      <c r="C2091" s="20" t="s">
        <v>122</v>
      </c>
      <c r="D2091" s="20" t="s">
        <v>131</v>
      </c>
      <c r="E2091" s="251">
        <v>0.8</v>
      </c>
    </row>
    <row r="2092" spans="2:5">
      <c r="B2092" s="243" t="s">
        <v>139</v>
      </c>
      <c r="C2092" s="20" t="s">
        <v>122</v>
      </c>
      <c r="D2092" s="29" t="s">
        <v>345</v>
      </c>
      <c r="E2092" s="251">
        <v>0.79</v>
      </c>
    </row>
    <row r="2093" spans="2:5">
      <c r="B2093" s="243" t="s">
        <v>139</v>
      </c>
      <c r="C2093" s="20" t="s">
        <v>123</v>
      </c>
      <c r="D2093" s="20" t="s">
        <v>535</v>
      </c>
      <c r="E2093" s="251">
        <v>1</v>
      </c>
    </row>
    <row r="2094" spans="2:5">
      <c r="B2094" s="243" t="s">
        <v>139</v>
      </c>
      <c r="C2094" s="20" t="s">
        <v>123</v>
      </c>
      <c r="D2094" s="20" t="s">
        <v>464</v>
      </c>
      <c r="E2094" s="251">
        <v>1</v>
      </c>
    </row>
    <row r="2095" spans="2:5">
      <c r="B2095" s="243" t="s">
        <v>139</v>
      </c>
      <c r="C2095" s="20" t="s">
        <v>123</v>
      </c>
      <c r="D2095" s="20" t="s">
        <v>141</v>
      </c>
      <c r="E2095" s="251">
        <v>1</v>
      </c>
    </row>
    <row r="2096" spans="2:5">
      <c r="B2096" s="243" t="s">
        <v>139</v>
      </c>
      <c r="C2096" s="20" t="s">
        <v>123</v>
      </c>
      <c r="D2096" s="20" t="s">
        <v>142</v>
      </c>
      <c r="E2096" s="251">
        <v>1</v>
      </c>
    </row>
    <row r="2097" spans="2:5">
      <c r="B2097" s="243" t="s">
        <v>139</v>
      </c>
      <c r="C2097" s="20" t="s">
        <v>123</v>
      </c>
      <c r="D2097" s="20" t="s">
        <v>143</v>
      </c>
      <c r="E2097" s="251">
        <v>1</v>
      </c>
    </row>
    <row r="2098" spans="2:5">
      <c r="B2098" s="243" t="s">
        <v>139</v>
      </c>
      <c r="C2098" s="20" t="s">
        <v>123</v>
      </c>
      <c r="D2098" s="20" t="s">
        <v>119</v>
      </c>
      <c r="E2098" s="251">
        <v>1</v>
      </c>
    </row>
    <row r="2099" spans="2:5">
      <c r="B2099" s="243" t="s">
        <v>139</v>
      </c>
      <c r="C2099" s="20" t="s">
        <v>123</v>
      </c>
      <c r="D2099" s="20" t="s">
        <v>121</v>
      </c>
      <c r="E2099" s="251">
        <v>1</v>
      </c>
    </row>
    <row r="2100" spans="2:5">
      <c r="B2100" s="243" t="s">
        <v>139</v>
      </c>
      <c r="C2100" s="20" t="s">
        <v>123</v>
      </c>
      <c r="D2100" s="20" t="s">
        <v>122</v>
      </c>
      <c r="E2100" s="251">
        <v>1</v>
      </c>
    </row>
    <row r="2101" spans="2:5">
      <c r="B2101" s="243" t="s">
        <v>139</v>
      </c>
      <c r="C2101" s="20" t="s">
        <v>123</v>
      </c>
      <c r="D2101" s="20" t="s">
        <v>123</v>
      </c>
      <c r="E2101" s="251">
        <v>1</v>
      </c>
    </row>
    <row r="2102" spans="2:5">
      <c r="B2102" s="243" t="s">
        <v>139</v>
      </c>
      <c r="C2102" s="20" t="s">
        <v>123</v>
      </c>
      <c r="D2102" s="20" t="s">
        <v>124</v>
      </c>
      <c r="E2102" s="251">
        <v>0.93</v>
      </c>
    </row>
    <row r="2103" spans="2:5">
      <c r="B2103" s="243" t="s">
        <v>139</v>
      </c>
      <c r="C2103" s="20" t="s">
        <v>123</v>
      </c>
      <c r="D2103" s="20" t="s">
        <v>125</v>
      </c>
      <c r="E2103" s="251">
        <v>0.91</v>
      </c>
    </row>
    <row r="2104" spans="2:5">
      <c r="B2104" s="243" t="s">
        <v>139</v>
      </c>
      <c r="C2104" s="20" t="s">
        <v>123</v>
      </c>
      <c r="D2104" s="20" t="s">
        <v>126</v>
      </c>
      <c r="E2104" s="251">
        <v>0.89</v>
      </c>
    </row>
    <row r="2105" spans="2:5">
      <c r="B2105" s="243" t="s">
        <v>139</v>
      </c>
      <c r="C2105" s="20" t="s">
        <v>123</v>
      </c>
      <c r="D2105" s="20" t="s">
        <v>127</v>
      </c>
      <c r="E2105" s="251">
        <v>0.88</v>
      </c>
    </row>
    <row r="2106" spans="2:5">
      <c r="B2106" s="243" t="s">
        <v>139</v>
      </c>
      <c r="C2106" s="20" t="s">
        <v>123</v>
      </c>
      <c r="D2106" s="20" t="s">
        <v>128</v>
      </c>
      <c r="E2106" s="251">
        <v>0.86</v>
      </c>
    </row>
    <row r="2107" spans="2:5">
      <c r="B2107" s="243" t="s">
        <v>139</v>
      </c>
      <c r="C2107" s="20" t="s">
        <v>123</v>
      </c>
      <c r="D2107" s="20" t="s">
        <v>129</v>
      </c>
      <c r="E2107" s="251">
        <v>0.85</v>
      </c>
    </row>
    <row r="2108" spans="2:5">
      <c r="B2108" s="243" t="s">
        <v>139</v>
      </c>
      <c r="C2108" s="20" t="s">
        <v>123</v>
      </c>
      <c r="D2108" s="20" t="s">
        <v>130</v>
      </c>
      <c r="E2108" s="251">
        <v>0.84</v>
      </c>
    </row>
    <row r="2109" spans="2:5">
      <c r="B2109" s="243" t="s">
        <v>139</v>
      </c>
      <c r="C2109" s="20" t="s">
        <v>123</v>
      </c>
      <c r="D2109" s="20" t="s">
        <v>131</v>
      </c>
      <c r="E2109" s="251">
        <v>0.83</v>
      </c>
    </row>
    <row r="2110" spans="2:5">
      <c r="B2110" s="243" t="s">
        <v>139</v>
      </c>
      <c r="C2110" s="20" t="s">
        <v>123</v>
      </c>
      <c r="D2110" s="29" t="s">
        <v>345</v>
      </c>
      <c r="E2110" s="251">
        <v>0.82</v>
      </c>
    </row>
    <row r="2111" spans="2:5">
      <c r="B2111" s="243" t="s">
        <v>139</v>
      </c>
      <c r="C2111" s="20" t="s">
        <v>124</v>
      </c>
      <c r="D2111" s="20" t="s">
        <v>535</v>
      </c>
      <c r="E2111" s="251">
        <v>1</v>
      </c>
    </row>
    <row r="2112" spans="2:5">
      <c r="B2112" s="243" t="s">
        <v>139</v>
      </c>
      <c r="C2112" s="20" t="s">
        <v>124</v>
      </c>
      <c r="D2112" s="20" t="s">
        <v>464</v>
      </c>
      <c r="E2112" s="252">
        <v>1</v>
      </c>
    </row>
    <row r="2113" spans="2:5">
      <c r="B2113" s="243" t="s">
        <v>139</v>
      </c>
      <c r="C2113" s="20" t="s">
        <v>124</v>
      </c>
      <c r="D2113" s="20" t="s">
        <v>141</v>
      </c>
      <c r="E2113" s="252">
        <v>1</v>
      </c>
    </row>
    <row r="2114" spans="2:5">
      <c r="B2114" s="243" t="s">
        <v>139</v>
      </c>
      <c r="C2114" s="20" t="s">
        <v>124</v>
      </c>
      <c r="D2114" s="20" t="s">
        <v>142</v>
      </c>
      <c r="E2114" s="252">
        <v>1</v>
      </c>
    </row>
    <row r="2115" spans="2:5">
      <c r="B2115" s="243" t="s">
        <v>139</v>
      </c>
      <c r="C2115" s="20" t="s">
        <v>124</v>
      </c>
      <c r="D2115" s="20" t="s">
        <v>143</v>
      </c>
      <c r="E2115" s="252">
        <v>1</v>
      </c>
    </row>
    <row r="2116" spans="2:5">
      <c r="B2116" s="243" t="s">
        <v>139</v>
      </c>
      <c r="C2116" s="20" t="s">
        <v>124</v>
      </c>
      <c r="D2116" s="20" t="s">
        <v>119</v>
      </c>
      <c r="E2116" s="252">
        <v>1</v>
      </c>
    </row>
    <row r="2117" spans="2:5">
      <c r="B2117" s="243" t="s">
        <v>139</v>
      </c>
      <c r="C2117" s="20" t="s">
        <v>124</v>
      </c>
      <c r="D2117" s="20" t="s">
        <v>121</v>
      </c>
      <c r="E2117" s="252">
        <v>1</v>
      </c>
    </row>
    <row r="2118" spans="2:5">
      <c r="B2118" s="243" t="s">
        <v>139</v>
      </c>
      <c r="C2118" s="20" t="s">
        <v>124</v>
      </c>
      <c r="D2118" s="20" t="s">
        <v>122</v>
      </c>
      <c r="E2118" s="252">
        <v>1</v>
      </c>
    </row>
    <row r="2119" spans="2:5">
      <c r="B2119" s="243" t="s">
        <v>139</v>
      </c>
      <c r="C2119" s="20" t="s">
        <v>124</v>
      </c>
      <c r="D2119" s="20" t="s">
        <v>123</v>
      </c>
      <c r="E2119" s="252">
        <v>1</v>
      </c>
    </row>
    <row r="2120" spans="2:5">
      <c r="B2120" s="243" t="s">
        <v>139</v>
      </c>
      <c r="C2120" s="20" t="s">
        <v>124</v>
      </c>
      <c r="D2120" s="20" t="s">
        <v>124</v>
      </c>
      <c r="E2120" s="252">
        <v>1</v>
      </c>
    </row>
    <row r="2121" spans="2:5">
      <c r="B2121" s="243" t="s">
        <v>139</v>
      </c>
      <c r="C2121" s="20" t="s">
        <v>124</v>
      </c>
      <c r="D2121" s="20" t="s">
        <v>125</v>
      </c>
      <c r="E2121" s="251">
        <v>0.98</v>
      </c>
    </row>
    <row r="2122" spans="2:5">
      <c r="B2122" s="243" t="s">
        <v>139</v>
      </c>
      <c r="C2122" s="20" t="s">
        <v>124</v>
      </c>
      <c r="D2122" s="20" t="s">
        <v>126</v>
      </c>
      <c r="E2122" s="251">
        <v>0.96</v>
      </c>
    </row>
    <row r="2123" spans="2:5">
      <c r="B2123" s="243" t="s">
        <v>139</v>
      </c>
      <c r="C2123" s="20" t="s">
        <v>124</v>
      </c>
      <c r="D2123" s="20" t="s">
        <v>127</v>
      </c>
      <c r="E2123" s="251">
        <v>0.94</v>
      </c>
    </row>
    <row r="2124" spans="2:5">
      <c r="B2124" s="243" t="s">
        <v>139</v>
      </c>
      <c r="C2124" s="20" t="s">
        <v>124</v>
      </c>
      <c r="D2124" s="20" t="s">
        <v>128</v>
      </c>
      <c r="E2124" s="251">
        <v>0.92</v>
      </c>
    </row>
    <row r="2125" spans="2:5">
      <c r="B2125" s="243" t="s">
        <v>139</v>
      </c>
      <c r="C2125" s="20" t="s">
        <v>124</v>
      </c>
      <c r="D2125" s="20" t="s">
        <v>129</v>
      </c>
      <c r="E2125" s="251">
        <v>0.91</v>
      </c>
    </row>
    <row r="2126" spans="2:5">
      <c r="B2126" s="243" t="s">
        <v>139</v>
      </c>
      <c r="C2126" s="20" t="s">
        <v>124</v>
      </c>
      <c r="D2126" s="20" t="s">
        <v>130</v>
      </c>
      <c r="E2126" s="251">
        <v>0.9</v>
      </c>
    </row>
    <row r="2127" spans="2:5">
      <c r="B2127" s="243" t="s">
        <v>139</v>
      </c>
      <c r="C2127" s="20" t="s">
        <v>124</v>
      </c>
      <c r="D2127" s="20" t="s">
        <v>131</v>
      </c>
      <c r="E2127" s="251">
        <v>0.89</v>
      </c>
    </row>
    <row r="2128" spans="2:5">
      <c r="B2128" s="243" t="s">
        <v>139</v>
      </c>
      <c r="C2128" s="20" t="s">
        <v>124</v>
      </c>
      <c r="D2128" s="29" t="s">
        <v>345</v>
      </c>
      <c r="E2128" s="251">
        <v>0.89</v>
      </c>
    </row>
    <row r="2129" spans="2:5">
      <c r="B2129" s="243" t="s">
        <v>139</v>
      </c>
      <c r="C2129" s="20" t="s">
        <v>125</v>
      </c>
      <c r="D2129" s="20" t="s">
        <v>535</v>
      </c>
      <c r="E2129" s="251">
        <v>1</v>
      </c>
    </row>
    <row r="2130" spans="2:5">
      <c r="B2130" s="243" t="s">
        <v>139</v>
      </c>
      <c r="C2130" s="20" t="s">
        <v>125</v>
      </c>
      <c r="D2130" s="20" t="s">
        <v>464</v>
      </c>
      <c r="E2130" s="252">
        <v>1</v>
      </c>
    </row>
    <row r="2131" spans="2:5">
      <c r="B2131" s="243" t="s">
        <v>139</v>
      </c>
      <c r="C2131" s="20" t="s">
        <v>125</v>
      </c>
      <c r="D2131" s="20" t="s">
        <v>141</v>
      </c>
      <c r="E2131" s="252">
        <v>1</v>
      </c>
    </row>
    <row r="2132" spans="2:5">
      <c r="B2132" s="243" t="s">
        <v>139</v>
      </c>
      <c r="C2132" s="20" t="s">
        <v>125</v>
      </c>
      <c r="D2132" s="20" t="s">
        <v>142</v>
      </c>
      <c r="E2132" s="252">
        <v>1</v>
      </c>
    </row>
    <row r="2133" spans="2:5">
      <c r="B2133" s="243" t="s">
        <v>139</v>
      </c>
      <c r="C2133" s="20" t="s">
        <v>125</v>
      </c>
      <c r="D2133" s="20" t="s">
        <v>143</v>
      </c>
      <c r="E2133" s="252">
        <v>1</v>
      </c>
    </row>
    <row r="2134" spans="2:5">
      <c r="B2134" s="243" t="s">
        <v>139</v>
      </c>
      <c r="C2134" s="20" t="s">
        <v>125</v>
      </c>
      <c r="D2134" s="20" t="s">
        <v>119</v>
      </c>
      <c r="E2134" s="252">
        <v>1</v>
      </c>
    </row>
    <row r="2135" spans="2:5">
      <c r="B2135" s="243" t="s">
        <v>139</v>
      </c>
      <c r="C2135" s="20" t="s">
        <v>125</v>
      </c>
      <c r="D2135" s="20" t="s">
        <v>121</v>
      </c>
      <c r="E2135" s="252">
        <v>1</v>
      </c>
    </row>
    <row r="2136" spans="2:5">
      <c r="B2136" s="243" t="s">
        <v>139</v>
      </c>
      <c r="C2136" s="20" t="s">
        <v>125</v>
      </c>
      <c r="D2136" s="20" t="s">
        <v>122</v>
      </c>
      <c r="E2136" s="252">
        <v>1</v>
      </c>
    </row>
    <row r="2137" spans="2:5">
      <c r="B2137" s="243" t="s">
        <v>139</v>
      </c>
      <c r="C2137" s="20" t="s">
        <v>125</v>
      </c>
      <c r="D2137" s="20" t="s">
        <v>123</v>
      </c>
      <c r="E2137" s="252">
        <v>1</v>
      </c>
    </row>
    <row r="2138" spans="2:5">
      <c r="B2138" s="243" t="s">
        <v>139</v>
      </c>
      <c r="C2138" s="20" t="s">
        <v>125</v>
      </c>
      <c r="D2138" s="20" t="s">
        <v>124</v>
      </c>
      <c r="E2138" s="252">
        <v>1</v>
      </c>
    </row>
    <row r="2139" spans="2:5">
      <c r="B2139" s="243" t="s">
        <v>139</v>
      </c>
      <c r="C2139" s="20" t="s">
        <v>125</v>
      </c>
      <c r="D2139" s="20" t="s">
        <v>125</v>
      </c>
      <c r="E2139" s="252">
        <v>1</v>
      </c>
    </row>
    <row r="2140" spans="2:5">
      <c r="B2140" s="243" t="s">
        <v>139</v>
      </c>
      <c r="C2140" s="20" t="s">
        <v>125</v>
      </c>
      <c r="D2140" s="20" t="s">
        <v>126</v>
      </c>
      <c r="E2140" s="251">
        <v>0.98</v>
      </c>
    </row>
    <row r="2141" spans="2:5">
      <c r="B2141" s="243" t="s">
        <v>139</v>
      </c>
      <c r="C2141" s="20" t="s">
        <v>125</v>
      </c>
      <c r="D2141" s="20" t="s">
        <v>127</v>
      </c>
      <c r="E2141" s="251">
        <v>0.96</v>
      </c>
    </row>
    <row r="2142" spans="2:5">
      <c r="B2142" s="243" t="s">
        <v>139</v>
      </c>
      <c r="C2142" s="20" t="s">
        <v>125</v>
      </c>
      <c r="D2142" s="20" t="s">
        <v>128</v>
      </c>
      <c r="E2142" s="251">
        <v>0.94</v>
      </c>
    </row>
    <row r="2143" spans="2:5">
      <c r="B2143" s="243" t="s">
        <v>139</v>
      </c>
      <c r="C2143" s="20" t="s">
        <v>125</v>
      </c>
      <c r="D2143" s="20" t="s">
        <v>129</v>
      </c>
      <c r="E2143" s="251">
        <v>0.93</v>
      </c>
    </row>
    <row r="2144" spans="2:5">
      <c r="B2144" s="243" t="s">
        <v>139</v>
      </c>
      <c r="C2144" s="20" t="s">
        <v>125</v>
      </c>
      <c r="D2144" s="20" t="s">
        <v>130</v>
      </c>
      <c r="E2144" s="251">
        <v>0.92</v>
      </c>
    </row>
    <row r="2145" spans="2:5">
      <c r="B2145" s="243" t="s">
        <v>139</v>
      </c>
      <c r="C2145" s="20" t="s">
        <v>125</v>
      </c>
      <c r="D2145" s="20" t="s">
        <v>131</v>
      </c>
      <c r="E2145" s="251">
        <v>0.91</v>
      </c>
    </row>
    <row r="2146" spans="2:5">
      <c r="B2146" s="243" t="s">
        <v>139</v>
      </c>
      <c r="C2146" s="20" t="s">
        <v>125</v>
      </c>
      <c r="D2146" s="29" t="s">
        <v>345</v>
      </c>
      <c r="E2146" s="251">
        <v>0.9</v>
      </c>
    </row>
    <row r="2147" spans="2:5">
      <c r="B2147" s="243" t="s">
        <v>139</v>
      </c>
      <c r="C2147" s="20" t="s">
        <v>126</v>
      </c>
      <c r="D2147" s="20" t="s">
        <v>535</v>
      </c>
      <c r="E2147" s="251">
        <v>1</v>
      </c>
    </row>
    <row r="2148" spans="2:5">
      <c r="B2148" s="243" t="s">
        <v>139</v>
      </c>
      <c r="C2148" s="20" t="s">
        <v>126</v>
      </c>
      <c r="D2148" s="20" t="s">
        <v>464</v>
      </c>
      <c r="E2148" s="252">
        <v>1</v>
      </c>
    </row>
    <row r="2149" spans="2:5">
      <c r="B2149" s="243" t="s">
        <v>139</v>
      </c>
      <c r="C2149" s="20" t="s">
        <v>126</v>
      </c>
      <c r="D2149" s="20" t="s">
        <v>141</v>
      </c>
      <c r="E2149" s="252">
        <v>1</v>
      </c>
    </row>
    <row r="2150" spans="2:5">
      <c r="B2150" s="243" t="s">
        <v>139</v>
      </c>
      <c r="C2150" s="20" t="s">
        <v>126</v>
      </c>
      <c r="D2150" s="20" t="s">
        <v>142</v>
      </c>
      <c r="E2150" s="252">
        <v>1</v>
      </c>
    </row>
    <row r="2151" spans="2:5">
      <c r="B2151" s="243" t="s">
        <v>139</v>
      </c>
      <c r="C2151" s="20" t="s">
        <v>126</v>
      </c>
      <c r="D2151" s="20" t="s">
        <v>143</v>
      </c>
      <c r="E2151" s="252">
        <v>1</v>
      </c>
    </row>
    <row r="2152" spans="2:5">
      <c r="B2152" s="243" t="s">
        <v>139</v>
      </c>
      <c r="C2152" s="20" t="s">
        <v>126</v>
      </c>
      <c r="D2152" s="20" t="s">
        <v>119</v>
      </c>
      <c r="E2152" s="252">
        <v>1</v>
      </c>
    </row>
    <row r="2153" spans="2:5">
      <c r="B2153" s="243" t="s">
        <v>139</v>
      </c>
      <c r="C2153" s="20" t="s">
        <v>126</v>
      </c>
      <c r="D2153" s="20" t="s">
        <v>121</v>
      </c>
      <c r="E2153" s="252">
        <v>1</v>
      </c>
    </row>
    <row r="2154" spans="2:5">
      <c r="B2154" s="243" t="s">
        <v>139</v>
      </c>
      <c r="C2154" s="20" t="s">
        <v>126</v>
      </c>
      <c r="D2154" s="20" t="s">
        <v>122</v>
      </c>
      <c r="E2154" s="252">
        <v>1</v>
      </c>
    </row>
    <row r="2155" spans="2:5">
      <c r="B2155" s="243" t="s">
        <v>139</v>
      </c>
      <c r="C2155" s="20" t="s">
        <v>126</v>
      </c>
      <c r="D2155" s="20" t="s">
        <v>123</v>
      </c>
      <c r="E2155" s="252">
        <v>1</v>
      </c>
    </row>
    <row r="2156" spans="2:5">
      <c r="B2156" s="243" t="s">
        <v>139</v>
      </c>
      <c r="C2156" s="20" t="s">
        <v>126</v>
      </c>
      <c r="D2156" s="20" t="s">
        <v>124</v>
      </c>
      <c r="E2156" s="252">
        <v>1</v>
      </c>
    </row>
    <row r="2157" spans="2:5">
      <c r="B2157" s="243" t="s">
        <v>139</v>
      </c>
      <c r="C2157" s="20" t="s">
        <v>126</v>
      </c>
      <c r="D2157" s="20" t="s">
        <v>125</v>
      </c>
      <c r="E2157" s="252">
        <v>1</v>
      </c>
    </row>
    <row r="2158" spans="2:5">
      <c r="B2158" s="243" t="s">
        <v>139</v>
      </c>
      <c r="C2158" s="20" t="s">
        <v>126</v>
      </c>
      <c r="D2158" s="20" t="s">
        <v>126</v>
      </c>
      <c r="E2158" s="252">
        <v>1</v>
      </c>
    </row>
    <row r="2159" spans="2:5">
      <c r="B2159" s="243" t="s">
        <v>139</v>
      </c>
      <c r="C2159" s="20" t="s">
        <v>126</v>
      </c>
      <c r="D2159" s="20" t="s">
        <v>127</v>
      </c>
      <c r="E2159" s="251">
        <v>0.98</v>
      </c>
    </row>
    <row r="2160" spans="2:5">
      <c r="B2160" s="243" t="s">
        <v>139</v>
      </c>
      <c r="C2160" s="20" t="s">
        <v>126</v>
      </c>
      <c r="D2160" s="20" t="s">
        <v>128</v>
      </c>
      <c r="E2160" s="251">
        <v>0.96</v>
      </c>
    </row>
    <row r="2161" spans="2:5">
      <c r="B2161" s="243" t="s">
        <v>139</v>
      </c>
      <c r="C2161" s="20" t="s">
        <v>126</v>
      </c>
      <c r="D2161" s="20" t="s">
        <v>129</v>
      </c>
      <c r="E2161" s="251">
        <v>0.95</v>
      </c>
    </row>
    <row r="2162" spans="2:5">
      <c r="B2162" s="243" t="s">
        <v>139</v>
      </c>
      <c r="C2162" s="20" t="s">
        <v>126</v>
      </c>
      <c r="D2162" s="20" t="s">
        <v>130</v>
      </c>
      <c r="E2162" s="251">
        <v>0.94</v>
      </c>
    </row>
    <row r="2163" spans="2:5">
      <c r="B2163" s="243" t="s">
        <v>139</v>
      </c>
      <c r="C2163" s="20" t="s">
        <v>126</v>
      </c>
      <c r="D2163" s="20" t="s">
        <v>131</v>
      </c>
      <c r="E2163" s="251">
        <v>0.93</v>
      </c>
    </row>
    <row r="2164" spans="2:5">
      <c r="B2164" s="243" t="s">
        <v>139</v>
      </c>
      <c r="C2164" s="20" t="s">
        <v>126</v>
      </c>
      <c r="D2164" s="29" t="s">
        <v>345</v>
      </c>
      <c r="E2164" s="251">
        <v>0.92</v>
      </c>
    </row>
    <row r="2165" spans="2:5">
      <c r="B2165" s="243" t="s">
        <v>139</v>
      </c>
      <c r="C2165" s="20" t="s">
        <v>127</v>
      </c>
      <c r="D2165" s="20" t="s">
        <v>535</v>
      </c>
      <c r="E2165" s="251">
        <v>1</v>
      </c>
    </row>
    <row r="2166" spans="2:5">
      <c r="B2166" s="243" t="s">
        <v>139</v>
      </c>
      <c r="C2166" s="20" t="s">
        <v>127</v>
      </c>
      <c r="D2166" s="20" t="s">
        <v>464</v>
      </c>
      <c r="E2166" s="252">
        <v>1</v>
      </c>
    </row>
    <row r="2167" spans="2:5">
      <c r="B2167" s="243" t="s">
        <v>139</v>
      </c>
      <c r="C2167" s="20" t="s">
        <v>127</v>
      </c>
      <c r="D2167" s="20" t="s">
        <v>141</v>
      </c>
      <c r="E2167" s="252">
        <v>1</v>
      </c>
    </row>
    <row r="2168" spans="2:5">
      <c r="B2168" s="243" t="s">
        <v>139</v>
      </c>
      <c r="C2168" s="20" t="s">
        <v>127</v>
      </c>
      <c r="D2168" s="20" t="s">
        <v>142</v>
      </c>
      <c r="E2168" s="252">
        <v>1</v>
      </c>
    </row>
    <row r="2169" spans="2:5">
      <c r="B2169" s="243" t="s">
        <v>139</v>
      </c>
      <c r="C2169" s="20" t="s">
        <v>127</v>
      </c>
      <c r="D2169" s="20" t="s">
        <v>143</v>
      </c>
      <c r="E2169" s="252">
        <v>1</v>
      </c>
    </row>
    <row r="2170" spans="2:5">
      <c r="B2170" s="243" t="s">
        <v>139</v>
      </c>
      <c r="C2170" s="20" t="s">
        <v>127</v>
      </c>
      <c r="D2170" s="20" t="s">
        <v>119</v>
      </c>
      <c r="E2170" s="252">
        <v>1</v>
      </c>
    </row>
    <row r="2171" spans="2:5">
      <c r="B2171" s="243" t="s">
        <v>139</v>
      </c>
      <c r="C2171" s="20" t="s">
        <v>127</v>
      </c>
      <c r="D2171" s="20" t="s">
        <v>121</v>
      </c>
      <c r="E2171" s="252">
        <v>1</v>
      </c>
    </row>
    <row r="2172" spans="2:5">
      <c r="B2172" s="243" t="s">
        <v>139</v>
      </c>
      <c r="C2172" s="20" t="s">
        <v>127</v>
      </c>
      <c r="D2172" s="20" t="s">
        <v>122</v>
      </c>
      <c r="E2172" s="252">
        <v>1</v>
      </c>
    </row>
    <row r="2173" spans="2:5">
      <c r="B2173" s="243" t="s">
        <v>139</v>
      </c>
      <c r="C2173" s="20" t="s">
        <v>127</v>
      </c>
      <c r="D2173" s="20" t="s">
        <v>123</v>
      </c>
      <c r="E2173" s="252">
        <v>1</v>
      </c>
    </row>
    <row r="2174" spans="2:5">
      <c r="B2174" s="243" t="s">
        <v>139</v>
      </c>
      <c r="C2174" s="20" t="s">
        <v>127</v>
      </c>
      <c r="D2174" s="20" t="s">
        <v>124</v>
      </c>
      <c r="E2174" s="252">
        <v>1</v>
      </c>
    </row>
    <row r="2175" spans="2:5">
      <c r="B2175" s="243" t="s">
        <v>139</v>
      </c>
      <c r="C2175" s="20" t="s">
        <v>127</v>
      </c>
      <c r="D2175" s="20" t="s">
        <v>125</v>
      </c>
      <c r="E2175" s="252">
        <v>1</v>
      </c>
    </row>
    <row r="2176" spans="2:5">
      <c r="B2176" s="243" t="s">
        <v>139</v>
      </c>
      <c r="C2176" s="20" t="s">
        <v>127</v>
      </c>
      <c r="D2176" s="20" t="s">
        <v>126</v>
      </c>
      <c r="E2176" s="252">
        <v>1</v>
      </c>
    </row>
    <row r="2177" spans="2:5">
      <c r="B2177" s="243" t="s">
        <v>139</v>
      </c>
      <c r="C2177" s="20" t="s">
        <v>127</v>
      </c>
      <c r="D2177" s="20" t="s">
        <v>127</v>
      </c>
      <c r="E2177" s="252">
        <v>1</v>
      </c>
    </row>
    <row r="2178" spans="2:5">
      <c r="B2178" s="243" t="s">
        <v>139</v>
      </c>
      <c r="C2178" s="20" t="s">
        <v>127</v>
      </c>
      <c r="D2178" s="20" t="s">
        <v>128</v>
      </c>
      <c r="E2178" s="251">
        <v>0.98</v>
      </c>
    </row>
    <row r="2179" spans="2:5">
      <c r="B2179" s="243" t="s">
        <v>139</v>
      </c>
      <c r="C2179" s="20" t="s">
        <v>127</v>
      </c>
      <c r="D2179" s="20" t="s">
        <v>129</v>
      </c>
      <c r="E2179" s="251">
        <v>0.97</v>
      </c>
    </row>
    <row r="2180" spans="2:5">
      <c r="B2180" s="243" t="s">
        <v>139</v>
      </c>
      <c r="C2180" s="20" t="s">
        <v>127</v>
      </c>
      <c r="D2180" s="20" t="s">
        <v>130</v>
      </c>
      <c r="E2180" s="251">
        <v>0.96</v>
      </c>
    </row>
    <row r="2181" spans="2:5">
      <c r="B2181" s="243" t="s">
        <v>139</v>
      </c>
      <c r="C2181" s="20" t="s">
        <v>127</v>
      </c>
      <c r="D2181" s="20" t="s">
        <v>131</v>
      </c>
      <c r="E2181" s="251">
        <v>0.95</v>
      </c>
    </row>
    <row r="2182" spans="2:5">
      <c r="B2182" s="243" t="s">
        <v>139</v>
      </c>
      <c r="C2182" s="20" t="s">
        <v>127</v>
      </c>
      <c r="D2182" s="29" t="s">
        <v>345</v>
      </c>
      <c r="E2182" s="251">
        <v>0.94</v>
      </c>
    </row>
    <row r="2183" spans="2:5">
      <c r="B2183" s="243" t="s">
        <v>139</v>
      </c>
      <c r="C2183" s="20" t="s">
        <v>128</v>
      </c>
      <c r="D2183" s="20" t="s">
        <v>535</v>
      </c>
      <c r="E2183" s="251">
        <v>1</v>
      </c>
    </row>
    <row r="2184" spans="2:5">
      <c r="B2184" s="243" t="s">
        <v>139</v>
      </c>
      <c r="C2184" s="20" t="s">
        <v>128</v>
      </c>
      <c r="D2184" s="20" t="s">
        <v>464</v>
      </c>
      <c r="E2184" s="252">
        <v>1</v>
      </c>
    </row>
    <row r="2185" spans="2:5">
      <c r="B2185" s="243" t="s">
        <v>139</v>
      </c>
      <c r="C2185" s="20" t="s">
        <v>128</v>
      </c>
      <c r="D2185" s="20" t="s">
        <v>141</v>
      </c>
      <c r="E2185" s="252">
        <v>1</v>
      </c>
    </row>
    <row r="2186" spans="2:5">
      <c r="B2186" s="243" t="s">
        <v>139</v>
      </c>
      <c r="C2186" s="20" t="s">
        <v>128</v>
      </c>
      <c r="D2186" s="20" t="s">
        <v>142</v>
      </c>
      <c r="E2186" s="252">
        <v>1</v>
      </c>
    </row>
    <row r="2187" spans="2:5">
      <c r="B2187" s="243" t="s">
        <v>139</v>
      </c>
      <c r="C2187" s="20" t="s">
        <v>128</v>
      </c>
      <c r="D2187" s="20" t="s">
        <v>143</v>
      </c>
      <c r="E2187" s="252">
        <v>1</v>
      </c>
    </row>
    <row r="2188" spans="2:5">
      <c r="B2188" s="243" t="s">
        <v>139</v>
      </c>
      <c r="C2188" s="20" t="s">
        <v>128</v>
      </c>
      <c r="D2188" s="20" t="s">
        <v>119</v>
      </c>
      <c r="E2188" s="252">
        <v>1</v>
      </c>
    </row>
    <row r="2189" spans="2:5">
      <c r="B2189" s="243" t="s">
        <v>139</v>
      </c>
      <c r="C2189" s="20" t="s">
        <v>128</v>
      </c>
      <c r="D2189" s="20" t="s">
        <v>121</v>
      </c>
      <c r="E2189" s="252">
        <v>1</v>
      </c>
    </row>
    <row r="2190" spans="2:5">
      <c r="B2190" s="243" t="s">
        <v>139</v>
      </c>
      <c r="C2190" s="20" t="s">
        <v>128</v>
      </c>
      <c r="D2190" s="20" t="s">
        <v>122</v>
      </c>
      <c r="E2190" s="252">
        <v>1</v>
      </c>
    </row>
    <row r="2191" spans="2:5">
      <c r="B2191" s="243" t="s">
        <v>139</v>
      </c>
      <c r="C2191" s="20" t="s">
        <v>128</v>
      </c>
      <c r="D2191" s="20" t="s">
        <v>123</v>
      </c>
      <c r="E2191" s="252">
        <v>1</v>
      </c>
    </row>
    <row r="2192" spans="2:5">
      <c r="B2192" s="243" t="s">
        <v>139</v>
      </c>
      <c r="C2192" s="20" t="s">
        <v>128</v>
      </c>
      <c r="D2192" s="20" t="s">
        <v>124</v>
      </c>
      <c r="E2192" s="252">
        <v>1</v>
      </c>
    </row>
    <row r="2193" spans="2:5">
      <c r="B2193" s="243" t="s">
        <v>139</v>
      </c>
      <c r="C2193" s="20" t="s">
        <v>128</v>
      </c>
      <c r="D2193" s="20" t="s">
        <v>125</v>
      </c>
      <c r="E2193" s="252">
        <v>1</v>
      </c>
    </row>
    <row r="2194" spans="2:5">
      <c r="B2194" s="243" t="s">
        <v>139</v>
      </c>
      <c r="C2194" s="20" t="s">
        <v>128</v>
      </c>
      <c r="D2194" s="20" t="s">
        <v>126</v>
      </c>
      <c r="E2194" s="252">
        <v>1</v>
      </c>
    </row>
    <row r="2195" spans="2:5">
      <c r="B2195" s="243" t="s">
        <v>139</v>
      </c>
      <c r="C2195" s="20" t="s">
        <v>128</v>
      </c>
      <c r="D2195" s="20" t="s">
        <v>127</v>
      </c>
      <c r="E2195" s="252">
        <v>1</v>
      </c>
    </row>
    <row r="2196" spans="2:5">
      <c r="B2196" s="243" t="s">
        <v>139</v>
      </c>
      <c r="C2196" s="20" t="s">
        <v>128</v>
      </c>
      <c r="D2196" s="20" t="s">
        <v>128</v>
      </c>
      <c r="E2196" s="252">
        <v>1</v>
      </c>
    </row>
    <row r="2197" spans="2:5">
      <c r="B2197" s="243" t="s">
        <v>139</v>
      </c>
      <c r="C2197" s="20" t="s">
        <v>128</v>
      </c>
      <c r="D2197" s="20" t="s">
        <v>129</v>
      </c>
      <c r="E2197" s="251">
        <v>0.99</v>
      </c>
    </row>
    <row r="2198" spans="2:5">
      <c r="B2198" s="243" t="s">
        <v>139</v>
      </c>
      <c r="C2198" s="20" t="s">
        <v>128</v>
      </c>
      <c r="D2198" s="20" t="s">
        <v>130</v>
      </c>
      <c r="E2198" s="251">
        <v>0.98</v>
      </c>
    </row>
    <row r="2199" spans="2:5">
      <c r="B2199" s="243" t="s">
        <v>139</v>
      </c>
      <c r="C2199" s="20" t="s">
        <v>128</v>
      </c>
      <c r="D2199" s="20" t="s">
        <v>131</v>
      </c>
      <c r="E2199" s="251">
        <v>0.97</v>
      </c>
    </row>
    <row r="2200" spans="2:5">
      <c r="B2200" s="243" t="s">
        <v>139</v>
      </c>
      <c r="C2200" s="20" t="s">
        <v>128</v>
      </c>
      <c r="D2200" s="29" t="s">
        <v>345</v>
      </c>
      <c r="E2200" s="251">
        <v>0.96</v>
      </c>
    </row>
    <row r="2201" spans="2:5">
      <c r="B2201" s="243" t="s">
        <v>139</v>
      </c>
      <c r="C2201" s="20" t="s">
        <v>129</v>
      </c>
      <c r="D2201" s="20" t="s">
        <v>535</v>
      </c>
      <c r="E2201" s="251">
        <v>1</v>
      </c>
    </row>
    <row r="2202" spans="2:5">
      <c r="B2202" s="243" t="s">
        <v>139</v>
      </c>
      <c r="C2202" s="20" t="s">
        <v>129</v>
      </c>
      <c r="D2202" s="20" t="s">
        <v>464</v>
      </c>
      <c r="E2202" s="252">
        <v>1</v>
      </c>
    </row>
    <row r="2203" spans="2:5">
      <c r="B2203" s="243" t="s">
        <v>139</v>
      </c>
      <c r="C2203" s="20" t="s">
        <v>129</v>
      </c>
      <c r="D2203" s="20" t="s">
        <v>141</v>
      </c>
      <c r="E2203" s="252">
        <v>1</v>
      </c>
    </row>
    <row r="2204" spans="2:5">
      <c r="B2204" s="243" t="s">
        <v>139</v>
      </c>
      <c r="C2204" s="20" t="s">
        <v>129</v>
      </c>
      <c r="D2204" s="20" t="s">
        <v>142</v>
      </c>
      <c r="E2204" s="252">
        <v>1</v>
      </c>
    </row>
    <row r="2205" spans="2:5">
      <c r="B2205" s="243" t="s">
        <v>139</v>
      </c>
      <c r="C2205" s="20" t="s">
        <v>129</v>
      </c>
      <c r="D2205" s="20" t="s">
        <v>143</v>
      </c>
      <c r="E2205" s="252">
        <v>1</v>
      </c>
    </row>
    <row r="2206" spans="2:5">
      <c r="B2206" s="243" t="s">
        <v>139</v>
      </c>
      <c r="C2206" s="20" t="s">
        <v>129</v>
      </c>
      <c r="D2206" s="20" t="s">
        <v>119</v>
      </c>
      <c r="E2206" s="252">
        <v>1</v>
      </c>
    </row>
    <row r="2207" spans="2:5">
      <c r="B2207" s="243" t="s">
        <v>139</v>
      </c>
      <c r="C2207" s="20" t="s">
        <v>129</v>
      </c>
      <c r="D2207" s="20" t="s">
        <v>121</v>
      </c>
      <c r="E2207" s="252">
        <v>1</v>
      </c>
    </row>
    <row r="2208" spans="2:5">
      <c r="B2208" s="243" t="s">
        <v>139</v>
      </c>
      <c r="C2208" s="20" t="s">
        <v>129</v>
      </c>
      <c r="D2208" s="20" t="s">
        <v>122</v>
      </c>
      <c r="E2208" s="252">
        <v>1</v>
      </c>
    </row>
    <row r="2209" spans="2:5">
      <c r="B2209" s="243" t="s">
        <v>139</v>
      </c>
      <c r="C2209" s="20" t="s">
        <v>129</v>
      </c>
      <c r="D2209" s="20" t="s">
        <v>123</v>
      </c>
      <c r="E2209" s="252">
        <v>1</v>
      </c>
    </row>
    <row r="2210" spans="2:5">
      <c r="B2210" s="243" t="s">
        <v>139</v>
      </c>
      <c r="C2210" s="20" t="s">
        <v>129</v>
      </c>
      <c r="D2210" s="20" t="s">
        <v>124</v>
      </c>
      <c r="E2210" s="252">
        <v>1</v>
      </c>
    </row>
    <row r="2211" spans="2:5">
      <c r="B2211" s="243" t="s">
        <v>139</v>
      </c>
      <c r="C2211" s="20" t="s">
        <v>129</v>
      </c>
      <c r="D2211" s="20" t="s">
        <v>125</v>
      </c>
      <c r="E2211" s="252">
        <v>1</v>
      </c>
    </row>
    <row r="2212" spans="2:5">
      <c r="B2212" s="243" t="s">
        <v>139</v>
      </c>
      <c r="C2212" s="20" t="s">
        <v>129</v>
      </c>
      <c r="D2212" s="20" t="s">
        <v>126</v>
      </c>
      <c r="E2212" s="252">
        <v>1</v>
      </c>
    </row>
    <row r="2213" spans="2:5">
      <c r="B2213" s="243" t="s">
        <v>139</v>
      </c>
      <c r="C2213" s="20" t="s">
        <v>129</v>
      </c>
      <c r="D2213" s="20" t="s">
        <v>127</v>
      </c>
      <c r="E2213" s="252">
        <v>1</v>
      </c>
    </row>
    <row r="2214" spans="2:5">
      <c r="B2214" s="243" t="s">
        <v>139</v>
      </c>
      <c r="C2214" s="20" t="s">
        <v>129</v>
      </c>
      <c r="D2214" s="20" t="s">
        <v>128</v>
      </c>
      <c r="E2214" s="252">
        <v>1</v>
      </c>
    </row>
    <row r="2215" spans="2:5">
      <c r="B2215" s="243" t="s">
        <v>139</v>
      </c>
      <c r="C2215" s="20" t="s">
        <v>129</v>
      </c>
      <c r="D2215" s="20" t="s">
        <v>129</v>
      </c>
      <c r="E2215" s="252">
        <v>1</v>
      </c>
    </row>
    <row r="2216" spans="2:5">
      <c r="B2216" s="243" t="s">
        <v>139</v>
      </c>
      <c r="C2216" s="20" t="s">
        <v>129</v>
      </c>
      <c r="D2216" s="20" t="s">
        <v>130</v>
      </c>
      <c r="E2216" s="251">
        <v>0.99</v>
      </c>
    </row>
    <row r="2217" spans="2:5">
      <c r="B2217" s="243" t="s">
        <v>139</v>
      </c>
      <c r="C2217" s="20" t="s">
        <v>129</v>
      </c>
      <c r="D2217" s="20" t="s">
        <v>131</v>
      </c>
      <c r="E2217" s="251">
        <v>0.98</v>
      </c>
    </row>
    <row r="2218" spans="2:5">
      <c r="B2218" s="243" t="s">
        <v>139</v>
      </c>
      <c r="C2218" s="20" t="s">
        <v>129</v>
      </c>
      <c r="D2218" s="29" t="s">
        <v>345</v>
      </c>
      <c r="E2218" s="251">
        <v>0.97</v>
      </c>
    </row>
    <row r="2219" spans="2:5">
      <c r="B2219" s="243" t="s">
        <v>139</v>
      </c>
      <c r="C2219" s="20" t="s">
        <v>130</v>
      </c>
      <c r="D2219" s="20" t="s">
        <v>535</v>
      </c>
      <c r="E2219" s="251">
        <v>1</v>
      </c>
    </row>
    <row r="2220" spans="2:5">
      <c r="B2220" s="243" t="s">
        <v>139</v>
      </c>
      <c r="C2220" s="20" t="s">
        <v>130</v>
      </c>
      <c r="D2220" s="20" t="s">
        <v>464</v>
      </c>
      <c r="E2220" s="252">
        <v>1</v>
      </c>
    </row>
    <row r="2221" spans="2:5">
      <c r="B2221" s="243" t="s">
        <v>139</v>
      </c>
      <c r="C2221" s="20" t="s">
        <v>130</v>
      </c>
      <c r="D2221" s="20" t="s">
        <v>141</v>
      </c>
      <c r="E2221" s="252">
        <v>1</v>
      </c>
    </row>
    <row r="2222" spans="2:5">
      <c r="B2222" s="243" t="s">
        <v>139</v>
      </c>
      <c r="C2222" s="20" t="s">
        <v>130</v>
      </c>
      <c r="D2222" s="20" t="s">
        <v>142</v>
      </c>
      <c r="E2222" s="252">
        <v>1</v>
      </c>
    </row>
    <row r="2223" spans="2:5">
      <c r="B2223" s="243" t="s">
        <v>139</v>
      </c>
      <c r="C2223" s="20" t="s">
        <v>130</v>
      </c>
      <c r="D2223" s="20" t="s">
        <v>143</v>
      </c>
      <c r="E2223" s="252">
        <v>1</v>
      </c>
    </row>
    <row r="2224" spans="2:5">
      <c r="B2224" s="243" t="s">
        <v>139</v>
      </c>
      <c r="C2224" s="20" t="s">
        <v>130</v>
      </c>
      <c r="D2224" s="20" t="s">
        <v>119</v>
      </c>
      <c r="E2224" s="252">
        <v>1</v>
      </c>
    </row>
    <row r="2225" spans="2:5">
      <c r="B2225" s="243" t="s">
        <v>139</v>
      </c>
      <c r="C2225" s="20" t="s">
        <v>130</v>
      </c>
      <c r="D2225" s="20" t="s">
        <v>121</v>
      </c>
      <c r="E2225" s="252">
        <v>1</v>
      </c>
    </row>
    <row r="2226" spans="2:5">
      <c r="B2226" s="243" t="s">
        <v>139</v>
      </c>
      <c r="C2226" s="20" t="s">
        <v>130</v>
      </c>
      <c r="D2226" s="20" t="s">
        <v>122</v>
      </c>
      <c r="E2226" s="252">
        <v>1</v>
      </c>
    </row>
    <row r="2227" spans="2:5">
      <c r="B2227" s="243" t="s">
        <v>139</v>
      </c>
      <c r="C2227" s="20" t="s">
        <v>130</v>
      </c>
      <c r="D2227" s="20" t="s">
        <v>123</v>
      </c>
      <c r="E2227" s="252">
        <v>1</v>
      </c>
    </row>
    <row r="2228" spans="2:5">
      <c r="B2228" s="243" t="s">
        <v>139</v>
      </c>
      <c r="C2228" s="20" t="s">
        <v>130</v>
      </c>
      <c r="D2228" s="20" t="s">
        <v>124</v>
      </c>
      <c r="E2228" s="252">
        <v>1</v>
      </c>
    </row>
    <row r="2229" spans="2:5">
      <c r="B2229" s="243" t="s">
        <v>139</v>
      </c>
      <c r="C2229" s="20" t="s">
        <v>130</v>
      </c>
      <c r="D2229" s="20" t="s">
        <v>125</v>
      </c>
      <c r="E2229" s="252">
        <v>1</v>
      </c>
    </row>
    <row r="2230" spans="2:5">
      <c r="B2230" s="243" t="s">
        <v>139</v>
      </c>
      <c r="C2230" s="20" t="s">
        <v>130</v>
      </c>
      <c r="D2230" s="20" t="s">
        <v>126</v>
      </c>
      <c r="E2230" s="252">
        <v>1</v>
      </c>
    </row>
    <row r="2231" spans="2:5">
      <c r="B2231" s="243" t="s">
        <v>139</v>
      </c>
      <c r="C2231" s="20" t="s">
        <v>130</v>
      </c>
      <c r="D2231" s="20" t="s">
        <v>127</v>
      </c>
      <c r="E2231" s="252">
        <v>1</v>
      </c>
    </row>
    <row r="2232" spans="2:5">
      <c r="B2232" s="243" t="s">
        <v>139</v>
      </c>
      <c r="C2232" s="20" t="s">
        <v>130</v>
      </c>
      <c r="D2232" s="20" t="s">
        <v>128</v>
      </c>
      <c r="E2232" s="252">
        <v>1</v>
      </c>
    </row>
    <row r="2233" spans="2:5">
      <c r="B2233" s="243" t="s">
        <v>139</v>
      </c>
      <c r="C2233" s="20" t="s">
        <v>130</v>
      </c>
      <c r="D2233" s="20" t="s">
        <v>129</v>
      </c>
      <c r="E2233" s="252">
        <v>1</v>
      </c>
    </row>
    <row r="2234" spans="2:5">
      <c r="B2234" s="243" t="s">
        <v>139</v>
      </c>
      <c r="C2234" s="20" t="s">
        <v>130</v>
      </c>
      <c r="D2234" s="20" t="s">
        <v>130</v>
      </c>
      <c r="E2234" s="252">
        <v>1</v>
      </c>
    </row>
    <row r="2235" spans="2:5">
      <c r="B2235" s="243" t="s">
        <v>139</v>
      </c>
      <c r="C2235" s="20" t="s">
        <v>130</v>
      </c>
      <c r="D2235" s="20" t="s">
        <v>131</v>
      </c>
      <c r="E2235" s="251">
        <v>0.99</v>
      </c>
    </row>
    <row r="2236" spans="2:5">
      <c r="B2236" s="243" t="s">
        <v>139</v>
      </c>
      <c r="C2236" s="20" t="s">
        <v>130</v>
      </c>
      <c r="D2236" s="29" t="s">
        <v>345</v>
      </c>
      <c r="E2236" s="251">
        <v>0.98</v>
      </c>
    </row>
    <row r="2237" spans="2:5">
      <c r="B2237" s="243" t="s">
        <v>139</v>
      </c>
      <c r="C2237" s="20" t="s">
        <v>131</v>
      </c>
      <c r="D2237" s="20" t="s">
        <v>535</v>
      </c>
      <c r="E2237" s="251">
        <v>1</v>
      </c>
    </row>
    <row r="2238" spans="2:5">
      <c r="B2238" s="243" t="s">
        <v>139</v>
      </c>
      <c r="C2238" s="20" t="s">
        <v>131</v>
      </c>
      <c r="D2238" s="20" t="s">
        <v>464</v>
      </c>
      <c r="E2238" s="252">
        <v>1</v>
      </c>
    </row>
    <row r="2239" spans="2:5">
      <c r="B2239" s="243" t="s">
        <v>139</v>
      </c>
      <c r="C2239" s="20" t="s">
        <v>131</v>
      </c>
      <c r="D2239" s="20" t="s">
        <v>141</v>
      </c>
      <c r="E2239" s="252">
        <v>1</v>
      </c>
    </row>
    <row r="2240" spans="2:5">
      <c r="B2240" s="243" t="s">
        <v>139</v>
      </c>
      <c r="C2240" s="20" t="s">
        <v>131</v>
      </c>
      <c r="D2240" s="20" t="s">
        <v>142</v>
      </c>
      <c r="E2240" s="252">
        <v>1</v>
      </c>
    </row>
    <row r="2241" spans="2:5">
      <c r="B2241" s="243" t="s">
        <v>139</v>
      </c>
      <c r="C2241" s="20" t="s">
        <v>131</v>
      </c>
      <c r="D2241" s="20" t="s">
        <v>143</v>
      </c>
      <c r="E2241" s="252">
        <v>1</v>
      </c>
    </row>
    <row r="2242" spans="2:5">
      <c r="B2242" s="243" t="s">
        <v>139</v>
      </c>
      <c r="C2242" s="20" t="s">
        <v>131</v>
      </c>
      <c r="D2242" s="20" t="s">
        <v>119</v>
      </c>
      <c r="E2242" s="252">
        <v>1</v>
      </c>
    </row>
    <row r="2243" spans="2:5">
      <c r="B2243" s="243" t="s">
        <v>139</v>
      </c>
      <c r="C2243" s="20" t="s">
        <v>131</v>
      </c>
      <c r="D2243" s="20" t="s">
        <v>121</v>
      </c>
      <c r="E2243" s="252">
        <v>1</v>
      </c>
    </row>
    <row r="2244" spans="2:5">
      <c r="B2244" s="243" t="s">
        <v>139</v>
      </c>
      <c r="C2244" s="20" t="s">
        <v>131</v>
      </c>
      <c r="D2244" s="20" t="s">
        <v>122</v>
      </c>
      <c r="E2244" s="252">
        <v>1</v>
      </c>
    </row>
    <row r="2245" spans="2:5">
      <c r="B2245" s="243" t="s">
        <v>139</v>
      </c>
      <c r="C2245" s="20" t="s">
        <v>131</v>
      </c>
      <c r="D2245" s="20" t="s">
        <v>123</v>
      </c>
      <c r="E2245" s="252">
        <v>1</v>
      </c>
    </row>
    <row r="2246" spans="2:5">
      <c r="B2246" s="243" t="s">
        <v>139</v>
      </c>
      <c r="C2246" s="20" t="s">
        <v>131</v>
      </c>
      <c r="D2246" s="20" t="s">
        <v>124</v>
      </c>
      <c r="E2246" s="252">
        <v>1</v>
      </c>
    </row>
    <row r="2247" spans="2:5">
      <c r="B2247" s="243" t="s">
        <v>139</v>
      </c>
      <c r="C2247" s="20" t="s">
        <v>131</v>
      </c>
      <c r="D2247" s="20" t="s">
        <v>125</v>
      </c>
      <c r="E2247" s="252">
        <v>1</v>
      </c>
    </row>
    <row r="2248" spans="2:5">
      <c r="B2248" s="243" t="s">
        <v>139</v>
      </c>
      <c r="C2248" s="20" t="s">
        <v>131</v>
      </c>
      <c r="D2248" s="20" t="s">
        <v>126</v>
      </c>
      <c r="E2248" s="252">
        <v>1</v>
      </c>
    </row>
    <row r="2249" spans="2:5">
      <c r="B2249" s="243" t="s">
        <v>139</v>
      </c>
      <c r="C2249" s="20" t="s">
        <v>131</v>
      </c>
      <c r="D2249" s="20" t="s">
        <v>127</v>
      </c>
      <c r="E2249" s="252">
        <v>1</v>
      </c>
    </row>
    <row r="2250" spans="2:5">
      <c r="B2250" s="243" t="s">
        <v>139</v>
      </c>
      <c r="C2250" s="20" t="s">
        <v>131</v>
      </c>
      <c r="D2250" s="20" t="s">
        <v>128</v>
      </c>
      <c r="E2250" s="252">
        <v>1</v>
      </c>
    </row>
    <row r="2251" spans="2:5">
      <c r="B2251" s="243" t="s">
        <v>139</v>
      </c>
      <c r="C2251" s="20" t="s">
        <v>131</v>
      </c>
      <c r="D2251" s="20" t="s">
        <v>129</v>
      </c>
      <c r="E2251" s="252">
        <v>1</v>
      </c>
    </row>
    <row r="2252" spans="2:5">
      <c r="B2252" s="243" t="s">
        <v>139</v>
      </c>
      <c r="C2252" s="20" t="s">
        <v>131</v>
      </c>
      <c r="D2252" s="20" t="s">
        <v>130</v>
      </c>
      <c r="E2252" s="252">
        <v>1</v>
      </c>
    </row>
    <row r="2253" spans="2:5">
      <c r="B2253" s="243" t="s">
        <v>139</v>
      </c>
      <c r="C2253" s="20" t="s">
        <v>131</v>
      </c>
      <c r="D2253" s="20" t="s">
        <v>131</v>
      </c>
      <c r="E2253" s="252">
        <v>1</v>
      </c>
    </row>
    <row r="2254" spans="2:5">
      <c r="B2254" s="243" t="s">
        <v>139</v>
      </c>
      <c r="C2254" s="20" t="s">
        <v>131</v>
      </c>
      <c r="D2254" s="29" t="s">
        <v>345</v>
      </c>
      <c r="E2254" s="251">
        <v>0.99</v>
      </c>
    </row>
    <row r="2255" spans="2:5">
      <c r="B2255" s="243" t="s">
        <v>139</v>
      </c>
      <c r="C2255" s="20" t="s">
        <v>345</v>
      </c>
      <c r="D2255" s="20" t="s">
        <v>535</v>
      </c>
      <c r="E2255" s="251">
        <v>1</v>
      </c>
    </row>
    <row r="2256" spans="2:5">
      <c r="B2256" s="243" t="s">
        <v>139</v>
      </c>
      <c r="C2256" s="20" t="s">
        <v>345</v>
      </c>
      <c r="D2256" s="20" t="s">
        <v>464</v>
      </c>
      <c r="E2256" s="252">
        <v>1</v>
      </c>
    </row>
    <row r="2257" spans="2:5">
      <c r="B2257" s="243" t="s">
        <v>139</v>
      </c>
      <c r="C2257" s="20" t="s">
        <v>345</v>
      </c>
      <c r="D2257" s="20" t="s">
        <v>141</v>
      </c>
      <c r="E2257" s="252">
        <v>1</v>
      </c>
    </row>
    <row r="2258" spans="2:5">
      <c r="B2258" s="243" t="s">
        <v>139</v>
      </c>
      <c r="C2258" s="20" t="s">
        <v>345</v>
      </c>
      <c r="D2258" s="20" t="s">
        <v>142</v>
      </c>
      <c r="E2258" s="252">
        <v>1</v>
      </c>
    </row>
    <row r="2259" spans="2:5">
      <c r="B2259" s="243" t="s">
        <v>139</v>
      </c>
      <c r="C2259" s="20" t="s">
        <v>345</v>
      </c>
      <c r="D2259" s="20" t="s">
        <v>143</v>
      </c>
      <c r="E2259" s="252">
        <v>1</v>
      </c>
    </row>
    <row r="2260" spans="2:5">
      <c r="B2260" s="243" t="s">
        <v>139</v>
      </c>
      <c r="C2260" s="20" t="s">
        <v>345</v>
      </c>
      <c r="D2260" s="20" t="s">
        <v>119</v>
      </c>
      <c r="E2260" s="252">
        <v>1</v>
      </c>
    </row>
    <row r="2261" spans="2:5">
      <c r="B2261" s="243" t="s">
        <v>139</v>
      </c>
      <c r="C2261" s="20" t="s">
        <v>345</v>
      </c>
      <c r="D2261" s="20" t="s">
        <v>121</v>
      </c>
      <c r="E2261" s="252">
        <v>1</v>
      </c>
    </row>
    <row r="2262" spans="2:5">
      <c r="B2262" s="243" t="s">
        <v>139</v>
      </c>
      <c r="C2262" s="20" t="s">
        <v>345</v>
      </c>
      <c r="D2262" s="20" t="s">
        <v>122</v>
      </c>
      <c r="E2262" s="252">
        <v>1</v>
      </c>
    </row>
    <row r="2263" spans="2:5">
      <c r="B2263" s="243" t="s">
        <v>139</v>
      </c>
      <c r="C2263" s="20" t="s">
        <v>345</v>
      </c>
      <c r="D2263" s="20" t="s">
        <v>123</v>
      </c>
      <c r="E2263" s="252">
        <v>1</v>
      </c>
    </row>
    <row r="2264" spans="2:5">
      <c r="B2264" s="243" t="s">
        <v>139</v>
      </c>
      <c r="C2264" s="20" t="s">
        <v>345</v>
      </c>
      <c r="D2264" s="20" t="s">
        <v>124</v>
      </c>
      <c r="E2264" s="252">
        <v>1</v>
      </c>
    </row>
    <row r="2265" spans="2:5">
      <c r="B2265" s="243" t="s">
        <v>139</v>
      </c>
      <c r="C2265" s="20" t="s">
        <v>345</v>
      </c>
      <c r="D2265" s="20" t="s">
        <v>125</v>
      </c>
      <c r="E2265" s="252">
        <v>1</v>
      </c>
    </row>
    <row r="2266" spans="2:5">
      <c r="B2266" s="243" t="s">
        <v>139</v>
      </c>
      <c r="C2266" s="20" t="s">
        <v>345</v>
      </c>
      <c r="D2266" s="20" t="s">
        <v>126</v>
      </c>
      <c r="E2266" s="252">
        <v>1</v>
      </c>
    </row>
    <row r="2267" spans="2:5">
      <c r="B2267" s="243" t="s">
        <v>139</v>
      </c>
      <c r="C2267" s="20" t="s">
        <v>345</v>
      </c>
      <c r="D2267" s="20" t="s">
        <v>127</v>
      </c>
      <c r="E2267" s="252">
        <v>1</v>
      </c>
    </row>
    <row r="2268" spans="2:5">
      <c r="B2268" s="243" t="s">
        <v>139</v>
      </c>
      <c r="C2268" s="20" t="s">
        <v>345</v>
      </c>
      <c r="D2268" s="20" t="s">
        <v>128</v>
      </c>
      <c r="E2268" s="252">
        <v>1</v>
      </c>
    </row>
    <row r="2269" spans="2:5">
      <c r="B2269" s="243" t="s">
        <v>139</v>
      </c>
      <c r="C2269" s="20" t="s">
        <v>345</v>
      </c>
      <c r="D2269" s="20" t="s">
        <v>129</v>
      </c>
      <c r="E2269" s="252">
        <v>1</v>
      </c>
    </row>
    <row r="2270" spans="2:5">
      <c r="B2270" s="243" t="s">
        <v>139</v>
      </c>
      <c r="C2270" s="20" t="s">
        <v>345</v>
      </c>
      <c r="D2270" s="20" t="s">
        <v>130</v>
      </c>
      <c r="E2270" s="252">
        <v>1</v>
      </c>
    </row>
    <row r="2271" spans="2:5">
      <c r="B2271" s="243" t="s">
        <v>139</v>
      </c>
      <c r="C2271" s="20" t="s">
        <v>345</v>
      </c>
      <c r="D2271" s="20" t="s">
        <v>131</v>
      </c>
      <c r="E2271" s="252">
        <v>1</v>
      </c>
    </row>
    <row r="2272" spans="2:5">
      <c r="B2272" s="243" t="s">
        <v>139</v>
      </c>
      <c r="C2272" s="20" t="s">
        <v>345</v>
      </c>
      <c r="D2272" s="29" t="s">
        <v>345</v>
      </c>
      <c r="E2272" s="252">
        <v>1</v>
      </c>
    </row>
    <row r="2273" spans="2:5">
      <c r="B2273" s="64" t="s">
        <v>140</v>
      </c>
      <c r="C2273" s="20" t="s">
        <v>535</v>
      </c>
      <c r="D2273" s="20" t="s">
        <v>535</v>
      </c>
      <c r="E2273" s="289">
        <v>1</v>
      </c>
    </row>
    <row r="2274" spans="2:5">
      <c r="B2274" s="64" t="s">
        <v>140</v>
      </c>
      <c r="C2274" s="20" t="s">
        <v>535</v>
      </c>
      <c r="D2274" s="20" t="s">
        <v>464</v>
      </c>
      <c r="E2274" s="289">
        <v>0.61</v>
      </c>
    </row>
    <row r="2275" spans="2:5">
      <c r="B2275" s="64" t="s">
        <v>140</v>
      </c>
      <c r="C2275" s="20" t="s">
        <v>535</v>
      </c>
      <c r="D2275" s="20" t="s">
        <v>141</v>
      </c>
      <c r="E2275" s="289">
        <v>0.48</v>
      </c>
    </row>
    <row r="2276" spans="2:5">
      <c r="B2276" s="64" t="s">
        <v>140</v>
      </c>
      <c r="C2276" s="20" t="s">
        <v>535</v>
      </c>
      <c r="D2276" s="20" t="s">
        <v>142</v>
      </c>
      <c r="E2276" s="289">
        <v>0.42</v>
      </c>
    </row>
    <row r="2277" spans="2:5">
      <c r="B2277" s="64" t="s">
        <v>140</v>
      </c>
      <c r="C2277" s="20" t="s">
        <v>535</v>
      </c>
      <c r="D2277" s="20" t="s">
        <v>143</v>
      </c>
      <c r="E2277" s="289">
        <v>0.4</v>
      </c>
    </row>
    <row r="2278" spans="2:5">
      <c r="B2278" s="64" t="s">
        <v>140</v>
      </c>
      <c r="C2278" s="20" t="s">
        <v>535</v>
      </c>
      <c r="D2278" s="20" t="s">
        <v>119</v>
      </c>
      <c r="E2278" s="289">
        <v>0.37</v>
      </c>
    </row>
    <row r="2279" spans="2:5">
      <c r="B2279" s="64" t="s">
        <v>140</v>
      </c>
      <c r="C2279" s="20" t="s">
        <v>535</v>
      </c>
      <c r="D2279" s="20" t="s">
        <v>121</v>
      </c>
      <c r="E2279" s="289">
        <v>0.35</v>
      </c>
    </row>
    <row r="2280" spans="2:5">
      <c r="B2280" s="64" t="s">
        <v>140</v>
      </c>
      <c r="C2280" s="20" t="s">
        <v>535</v>
      </c>
      <c r="D2280" s="20" t="s">
        <v>122</v>
      </c>
      <c r="E2280" s="289">
        <v>0.33</v>
      </c>
    </row>
    <row r="2281" spans="2:5">
      <c r="B2281" s="64" t="s">
        <v>140</v>
      </c>
      <c r="C2281" s="20" t="s">
        <v>535</v>
      </c>
      <c r="D2281" s="20" t="s">
        <v>123</v>
      </c>
      <c r="E2281" s="289">
        <v>0.32</v>
      </c>
    </row>
    <row r="2282" spans="2:5">
      <c r="B2282" s="64" t="s">
        <v>140</v>
      </c>
      <c r="C2282" s="20" t="s">
        <v>535</v>
      </c>
      <c r="D2282" s="20" t="s">
        <v>124</v>
      </c>
      <c r="E2282" s="289">
        <v>0.3</v>
      </c>
    </row>
    <row r="2283" spans="2:5">
      <c r="B2283" s="64" t="s">
        <v>140</v>
      </c>
      <c r="C2283" s="20" t="s">
        <v>535</v>
      </c>
      <c r="D2283" s="20" t="s">
        <v>125</v>
      </c>
      <c r="E2283" s="289">
        <v>0.28999999999999998</v>
      </c>
    </row>
    <row r="2284" spans="2:5">
      <c r="B2284" s="64" t="s">
        <v>140</v>
      </c>
      <c r="C2284" s="20" t="s">
        <v>535</v>
      </c>
      <c r="D2284" s="20" t="s">
        <v>126</v>
      </c>
      <c r="E2284" s="289">
        <v>0.28000000000000003</v>
      </c>
    </row>
    <row r="2285" spans="2:5">
      <c r="B2285" s="64" t="s">
        <v>140</v>
      </c>
      <c r="C2285" s="20" t="s">
        <v>535</v>
      </c>
      <c r="D2285" s="20" t="s">
        <v>127</v>
      </c>
      <c r="E2285" s="289">
        <v>0.28000000000000003</v>
      </c>
    </row>
    <row r="2286" spans="2:5">
      <c r="B2286" s="64" t="s">
        <v>140</v>
      </c>
      <c r="C2286" s="20" t="s">
        <v>535</v>
      </c>
      <c r="D2286" s="20" t="s">
        <v>128</v>
      </c>
      <c r="E2286" s="289">
        <v>0.27</v>
      </c>
    </row>
    <row r="2287" spans="2:5">
      <c r="B2287" s="64" t="s">
        <v>140</v>
      </c>
      <c r="C2287" s="20" t="s">
        <v>535</v>
      </c>
      <c r="D2287" s="20" t="s">
        <v>129</v>
      </c>
      <c r="E2287" s="289">
        <v>0.27</v>
      </c>
    </row>
    <row r="2288" spans="2:5">
      <c r="B2288" s="64" t="s">
        <v>140</v>
      </c>
      <c r="C2288" s="20" t="s">
        <v>535</v>
      </c>
      <c r="D2288" s="20" t="s">
        <v>130</v>
      </c>
      <c r="E2288" s="289">
        <v>0.27</v>
      </c>
    </row>
    <row r="2289" spans="2:5">
      <c r="B2289" s="64" t="s">
        <v>140</v>
      </c>
      <c r="C2289" s="20" t="s">
        <v>535</v>
      </c>
      <c r="D2289" s="20" t="s">
        <v>131</v>
      </c>
      <c r="E2289" s="289">
        <v>0.26</v>
      </c>
    </row>
    <row r="2290" spans="2:5">
      <c r="B2290" s="64" t="s">
        <v>140</v>
      </c>
      <c r="C2290" s="20" t="s">
        <v>535</v>
      </c>
      <c r="D2290" s="29" t="s">
        <v>345</v>
      </c>
      <c r="E2290" s="289">
        <v>0.26</v>
      </c>
    </row>
    <row r="2291" spans="2:5">
      <c r="B2291" s="64" t="s">
        <v>140</v>
      </c>
      <c r="C2291" s="20" t="s">
        <v>464</v>
      </c>
      <c r="D2291" s="20" t="s">
        <v>535</v>
      </c>
      <c r="E2291" s="289">
        <v>1</v>
      </c>
    </row>
    <row r="2292" spans="2:5">
      <c r="B2292" s="64" t="s">
        <v>140</v>
      </c>
      <c r="C2292" s="20" t="s">
        <v>464</v>
      </c>
      <c r="D2292" s="20" t="s">
        <v>464</v>
      </c>
      <c r="E2292" s="251">
        <v>1</v>
      </c>
    </row>
    <row r="2293" spans="2:5">
      <c r="B2293" s="64" t="s">
        <v>140</v>
      </c>
      <c r="C2293" s="20" t="s">
        <v>464</v>
      </c>
      <c r="D2293" s="20" t="s">
        <v>141</v>
      </c>
      <c r="E2293" s="251">
        <v>0.79</v>
      </c>
    </row>
    <row r="2294" spans="2:5">
      <c r="B2294" s="64" t="s">
        <v>140</v>
      </c>
      <c r="C2294" s="20" t="s">
        <v>464</v>
      </c>
      <c r="D2294" s="20" t="s">
        <v>142</v>
      </c>
      <c r="E2294" s="251">
        <v>0.69</v>
      </c>
    </row>
    <row r="2295" spans="2:5">
      <c r="B2295" s="64" t="s">
        <v>140</v>
      </c>
      <c r="C2295" s="20" t="s">
        <v>464</v>
      </c>
      <c r="D2295" s="20" t="s">
        <v>143</v>
      </c>
      <c r="E2295" s="251">
        <v>0.66</v>
      </c>
    </row>
    <row r="2296" spans="2:5">
      <c r="B2296" s="64" t="s">
        <v>140</v>
      </c>
      <c r="C2296" s="20" t="s">
        <v>464</v>
      </c>
      <c r="D2296" s="20" t="s">
        <v>119</v>
      </c>
      <c r="E2296" s="251">
        <v>0.61</v>
      </c>
    </row>
    <row r="2297" spans="2:5">
      <c r="B2297" s="64" t="s">
        <v>140</v>
      </c>
      <c r="C2297" s="20" t="s">
        <v>464</v>
      </c>
      <c r="D2297" s="20" t="s">
        <v>121</v>
      </c>
      <c r="E2297" s="251">
        <v>0.56999999999999995</v>
      </c>
    </row>
    <row r="2298" spans="2:5">
      <c r="B2298" s="64" t="s">
        <v>140</v>
      </c>
      <c r="C2298" s="20" t="s">
        <v>464</v>
      </c>
      <c r="D2298" s="20" t="s">
        <v>122</v>
      </c>
      <c r="E2298" s="251">
        <v>0.54</v>
      </c>
    </row>
    <row r="2299" spans="2:5">
      <c r="B2299" s="64" t="s">
        <v>140</v>
      </c>
      <c r="C2299" s="20" t="s">
        <v>464</v>
      </c>
      <c r="D2299" s="20" t="s">
        <v>123</v>
      </c>
      <c r="E2299" s="251">
        <v>0.52</v>
      </c>
    </row>
    <row r="2300" spans="2:5">
      <c r="B2300" s="64" t="s">
        <v>140</v>
      </c>
      <c r="C2300" s="20" t="s">
        <v>464</v>
      </c>
      <c r="D2300" s="20" t="s">
        <v>124</v>
      </c>
      <c r="E2300" s="251">
        <v>0.48</v>
      </c>
    </row>
    <row r="2301" spans="2:5">
      <c r="B2301" s="64" t="s">
        <v>140</v>
      </c>
      <c r="C2301" s="20" t="s">
        <v>464</v>
      </c>
      <c r="D2301" s="20" t="s">
        <v>125</v>
      </c>
      <c r="E2301" s="251">
        <v>0.47</v>
      </c>
    </row>
    <row r="2302" spans="2:5">
      <c r="B2302" s="64" t="s">
        <v>140</v>
      </c>
      <c r="C2302" s="20" t="s">
        <v>464</v>
      </c>
      <c r="D2302" s="20" t="s">
        <v>126</v>
      </c>
      <c r="E2302" s="251">
        <v>0.46</v>
      </c>
    </row>
    <row r="2303" spans="2:5">
      <c r="B2303" s="64" t="s">
        <v>140</v>
      </c>
      <c r="C2303" s="20" t="s">
        <v>464</v>
      </c>
      <c r="D2303" s="20" t="s">
        <v>127</v>
      </c>
      <c r="E2303" s="251">
        <v>0.46</v>
      </c>
    </row>
    <row r="2304" spans="2:5">
      <c r="B2304" s="64" t="s">
        <v>140</v>
      </c>
      <c r="C2304" s="20" t="s">
        <v>464</v>
      </c>
      <c r="D2304" s="20" t="s">
        <v>128</v>
      </c>
      <c r="E2304" s="251">
        <v>0.45</v>
      </c>
    </row>
    <row r="2305" spans="2:5">
      <c r="B2305" s="64" t="s">
        <v>140</v>
      </c>
      <c r="C2305" s="20" t="s">
        <v>464</v>
      </c>
      <c r="D2305" s="20" t="s">
        <v>129</v>
      </c>
      <c r="E2305" s="251">
        <v>0.44</v>
      </c>
    </row>
    <row r="2306" spans="2:5">
      <c r="B2306" s="64" t="s">
        <v>140</v>
      </c>
      <c r="C2306" s="20" t="s">
        <v>464</v>
      </c>
      <c r="D2306" s="20" t="s">
        <v>130</v>
      </c>
      <c r="E2306" s="251">
        <v>0.44</v>
      </c>
    </row>
    <row r="2307" spans="2:5">
      <c r="B2307" s="64" t="s">
        <v>140</v>
      </c>
      <c r="C2307" s="20" t="s">
        <v>464</v>
      </c>
      <c r="D2307" s="20" t="s">
        <v>131</v>
      </c>
      <c r="E2307" s="251">
        <v>0.43</v>
      </c>
    </row>
    <row r="2308" spans="2:5">
      <c r="B2308" s="64" t="s">
        <v>140</v>
      </c>
      <c r="C2308" s="20" t="s">
        <v>464</v>
      </c>
      <c r="D2308" s="29" t="s">
        <v>345</v>
      </c>
      <c r="E2308" s="251">
        <v>0.43</v>
      </c>
    </row>
    <row r="2309" spans="2:5">
      <c r="B2309" s="64" t="s">
        <v>140</v>
      </c>
      <c r="C2309" s="20" t="s">
        <v>141</v>
      </c>
      <c r="D2309" s="20" t="s">
        <v>535</v>
      </c>
      <c r="E2309" s="251">
        <v>1</v>
      </c>
    </row>
    <row r="2310" spans="2:5">
      <c r="B2310" s="64" t="s">
        <v>140</v>
      </c>
      <c r="C2310" s="20" t="s">
        <v>141</v>
      </c>
      <c r="D2310" s="20" t="s">
        <v>464</v>
      </c>
      <c r="E2310" s="251">
        <v>1</v>
      </c>
    </row>
    <row r="2311" spans="2:5">
      <c r="B2311" s="64" t="s">
        <v>140</v>
      </c>
      <c r="C2311" s="20" t="s">
        <v>141</v>
      </c>
      <c r="D2311" s="20" t="s">
        <v>141</v>
      </c>
      <c r="E2311" s="251">
        <v>1</v>
      </c>
    </row>
    <row r="2312" spans="2:5">
      <c r="B2312" s="64" t="s">
        <v>140</v>
      </c>
      <c r="C2312" s="20" t="s">
        <v>141</v>
      </c>
      <c r="D2312" s="20" t="s">
        <v>142</v>
      </c>
      <c r="E2312" s="251">
        <v>0.87</v>
      </c>
    </row>
    <row r="2313" spans="2:5">
      <c r="B2313" s="64" t="s">
        <v>140</v>
      </c>
      <c r="C2313" s="20" t="s">
        <v>141</v>
      </c>
      <c r="D2313" s="20" t="s">
        <v>143</v>
      </c>
      <c r="E2313" s="251">
        <v>0.84</v>
      </c>
    </row>
    <row r="2314" spans="2:5">
      <c r="B2314" s="64" t="s">
        <v>140</v>
      </c>
      <c r="C2314" s="20" t="s">
        <v>141</v>
      </c>
      <c r="D2314" s="20" t="s">
        <v>119</v>
      </c>
      <c r="E2314" s="251">
        <v>0.77</v>
      </c>
    </row>
    <row r="2315" spans="2:5">
      <c r="B2315" s="64" t="s">
        <v>140</v>
      </c>
      <c r="C2315" s="20" t="s">
        <v>141</v>
      </c>
      <c r="D2315" s="20" t="s">
        <v>121</v>
      </c>
      <c r="E2315" s="251">
        <v>0.72</v>
      </c>
    </row>
    <row r="2316" spans="2:5">
      <c r="B2316" s="64" t="s">
        <v>140</v>
      </c>
      <c r="C2316" s="20" t="s">
        <v>141</v>
      </c>
      <c r="D2316" s="20" t="s">
        <v>122</v>
      </c>
      <c r="E2316" s="251">
        <v>0.69</v>
      </c>
    </row>
    <row r="2317" spans="2:5">
      <c r="B2317" s="64" t="s">
        <v>140</v>
      </c>
      <c r="C2317" s="20" t="s">
        <v>141</v>
      </c>
      <c r="D2317" s="20" t="s">
        <v>123</v>
      </c>
      <c r="E2317" s="251">
        <v>0.66</v>
      </c>
    </row>
    <row r="2318" spans="2:5">
      <c r="B2318" s="64" t="s">
        <v>140</v>
      </c>
      <c r="C2318" s="20" t="s">
        <v>141</v>
      </c>
      <c r="D2318" s="20" t="s">
        <v>124</v>
      </c>
      <c r="E2318" s="251">
        <v>0.61</v>
      </c>
    </row>
    <row r="2319" spans="2:5">
      <c r="B2319" s="64" t="s">
        <v>140</v>
      </c>
      <c r="C2319" s="20" t="s">
        <v>141</v>
      </c>
      <c r="D2319" s="20" t="s">
        <v>125</v>
      </c>
      <c r="E2319" s="251">
        <v>0.6</v>
      </c>
    </row>
    <row r="2320" spans="2:5">
      <c r="B2320" s="64" t="s">
        <v>140</v>
      </c>
      <c r="C2320" s="20" t="s">
        <v>141</v>
      </c>
      <c r="D2320" s="20" t="s">
        <v>126</v>
      </c>
      <c r="E2320" s="251">
        <v>0.59</v>
      </c>
    </row>
    <row r="2321" spans="2:5">
      <c r="B2321" s="64" t="s">
        <v>140</v>
      </c>
      <c r="C2321" s="20" t="s">
        <v>141</v>
      </c>
      <c r="D2321" s="20" t="s">
        <v>127</v>
      </c>
      <c r="E2321" s="251">
        <v>0.57999999999999996</v>
      </c>
    </row>
    <row r="2322" spans="2:5">
      <c r="B2322" s="64" t="s">
        <v>140</v>
      </c>
      <c r="C2322" s="20" t="s">
        <v>141</v>
      </c>
      <c r="D2322" s="20" t="s">
        <v>128</v>
      </c>
      <c r="E2322" s="251">
        <v>0.56999999999999995</v>
      </c>
    </row>
    <row r="2323" spans="2:5">
      <c r="B2323" s="64" t="s">
        <v>140</v>
      </c>
      <c r="C2323" s="20" t="s">
        <v>141</v>
      </c>
      <c r="D2323" s="20" t="s">
        <v>129</v>
      </c>
      <c r="E2323" s="251">
        <v>0.56000000000000005</v>
      </c>
    </row>
    <row r="2324" spans="2:5">
      <c r="B2324" s="64" t="s">
        <v>140</v>
      </c>
      <c r="C2324" s="20" t="s">
        <v>141</v>
      </c>
      <c r="D2324" s="20" t="s">
        <v>130</v>
      </c>
      <c r="E2324" s="251">
        <v>0.55000000000000004</v>
      </c>
    </row>
    <row r="2325" spans="2:5">
      <c r="B2325" s="64" t="s">
        <v>140</v>
      </c>
      <c r="C2325" s="20" t="s">
        <v>141</v>
      </c>
      <c r="D2325" s="20" t="s">
        <v>131</v>
      </c>
      <c r="E2325" s="251">
        <v>0.55000000000000004</v>
      </c>
    </row>
    <row r="2326" spans="2:5">
      <c r="B2326" s="64" t="s">
        <v>140</v>
      </c>
      <c r="C2326" s="20" t="s">
        <v>141</v>
      </c>
      <c r="D2326" s="29" t="s">
        <v>345</v>
      </c>
      <c r="E2326" s="251">
        <v>0.54</v>
      </c>
    </row>
    <row r="2327" spans="2:5">
      <c r="B2327" s="64" t="s">
        <v>140</v>
      </c>
      <c r="C2327" s="20" t="s">
        <v>142</v>
      </c>
      <c r="D2327" s="20" t="s">
        <v>535</v>
      </c>
      <c r="E2327" s="251">
        <v>1</v>
      </c>
    </row>
    <row r="2328" spans="2:5">
      <c r="B2328" s="64" t="s">
        <v>140</v>
      </c>
      <c r="C2328" s="20" t="s">
        <v>142</v>
      </c>
      <c r="D2328" s="20" t="s">
        <v>464</v>
      </c>
      <c r="E2328" s="251">
        <v>1</v>
      </c>
    </row>
    <row r="2329" spans="2:5">
      <c r="B2329" s="64" t="s">
        <v>140</v>
      </c>
      <c r="C2329" s="20" t="s">
        <v>142</v>
      </c>
      <c r="D2329" s="20" t="s">
        <v>141</v>
      </c>
      <c r="E2329" s="251">
        <v>1</v>
      </c>
    </row>
    <row r="2330" spans="2:5">
      <c r="B2330" s="64" t="s">
        <v>140</v>
      </c>
      <c r="C2330" s="20" t="s">
        <v>142</v>
      </c>
      <c r="D2330" s="20" t="s">
        <v>142</v>
      </c>
      <c r="E2330" s="251">
        <v>1</v>
      </c>
    </row>
    <row r="2331" spans="2:5">
      <c r="B2331" s="64" t="s">
        <v>140</v>
      </c>
      <c r="C2331" s="20" t="s">
        <v>142</v>
      </c>
      <c r="D2331" s="20" t="s">
        <v>143</v>
      </c>
      <c r="E2331" s="251">
        <v>0.96</v>
      </c>
    </row>
    <row r="2332" spans="2:5">
      <c r="B2332" s="64" t="s">
        <v>140</v>
      </c>
      <c r="C2332" s="20" t="s">
        <v>142</v>
      </c>
      <c r="D2332" s="20" t="s">
        <v>119</v>
      </c>
      <c r="E2332" s="251">
        <v>0.88</v>
      </c>
    </row>
    <row r="2333" spans="2:5">
      <c r="B2333" s="64" t="s">
        <v>140</v>
      </c>
      <c r="C2333" s="20" t="s">
        <v>142</v>
      </c>
      <c r="D2333" s="20" t="s">
        <v>121</v>
      </c>
      <c r="E2333" s="251">
        <v>0.83</v>
      </c>
    </row>
    <row r="2334" spans="2:5">
      <c r="B2334" s="64" t="s">
        <v>140</v>
      </c>
      <c r="C2334" s="20" t="s">
        <v>142</v>
      </c>
      <c r="D2334" s="20" t="s">
        <v>122</v>
      </c>
      <c r="E2334" s="251">
        <v>0.79</v>
      </c>
    </row>
    <row r="2335" spans="2:5">
      <c r="B2335" s="64" t="s">
        <v>140</v>
      </c>
      <c r="C2335" s="20" t="s">
        <v>142</v>
      </c>
      <c r="D2335" s="20" t="s">
        <v>123</v>
      </c>
      <c r="E2335" s="251">
        <v>0.76</v>
      </c>
    </row>
    <row r="2336" spans="2:5">
      <c r="B2336" s="64" t="s">
        <v>140</v>
      </c>
      <c r="C2336" s="20" t="s">
        <v>142</v>
      </c>
      <c r="D2336" s="20" t="s">
        <v>124</v>
      </c>
      <c r="E2336" s="251">
        <v>0.7</v>
      </c>
    </row>
    <row r="2337" spans="2:5">
      <c r="B2337" s="64" t="s">
        <v>140</v>
      </c>
      <c r="C2337" s="20" t="s">
        <v>142</v>
      </c>
      <c r="D2337" s="20" t="s">
        <v>125</v>
      </c>
      <c r="E2337" s="251">
        <v>0.69</v>
      </c>
    </row>
    <row r="2338" spans="2:5">
      <c r="B2338" s="64" t="s">
        <v>140</v>
      </c>
      <c r="C2338" s="20" t="s">
        <v>142</v>
      </c>
      <c r="D2338" s="20" t="s">
        <v>126</v>
      </c>
      <c r="E2338" s="251">
        <v>0.68</v>
      </c>
    </row>
    <row r="2339" spans="2:5">
      <c r="B2339" s="64" t="s">
        <v>140</v>
      </c>
      <c r="C2339" s="20" t="s">
        <v>142</v>
      </c>
      <c r="D2339" s="20" t="s">
        <v>127</v>
      </c>
      <c r="E2339" s="251">
        <v>0.66</v>
      </c>
    </row>
    <row r="2340" spans="2:5">
      <c r="B2340" s="64" t="s">
        <v>140</v>
      </c>
      <c r="C2340" s="20" t="s">
        <v>142</v>
      </c>
      <c r="D2340" s="20" t="s">
        <v>128</v>
      </c>
      <c r="E2340" s="251">
        <v>0.65</v>
      </c>
    </row>
    <row r="2341" spans="2:5">
      <c r="B2341" s="64" t="s">
        <v>140</v>
      </c>
      <c r="C2341" s="20" t="s">
        <v>142</v>
      </c>
      <c r="D2341" s="20" t="s">
        <v>129</v>
      </c>
      <c r="E2341" s="251">
        <v>0.64</v>
      </c>
    </row>
    <row r="2342" spans="2:5">
      <c r="B2342" s="64" t="s">
        <v>140</v>
      </c>
      <c r="C2342" s="20" t="s">
        <v>142</v>
      </c>
      <c r="D2342" s="20" t="s">
        <v>130</v>
      </c>
      <c r="E2342" s="251">
        <v>0.64</v>
      </c>
    </row>
    <row r="2343" spans="2:5">
      <c r="B2343" s="64" t="s">
        <v>140</v>
      </c>
      <c r="C2343" s="20" t="s">
        <v>142</v>
      </c>
      <c r="D2343" s="20" t="s">
        <v>131</v>
      </c>
      <c r="E2343" s="251">
        <v>0.63</v>
      </c>
    </row>
    <row r="2344" spans="2:5">
      <c r="B2344" s="64" t="s">
        <v>140</v>
      </c>
      <c r="C2344" s="20" t="s">
        <v>142</v>
      </c>
      <c r="D2344" s="29" t="s">
        <v>345</v>
      </c>
      <c r="E2344" s="251">
        <v>0.62</v>
      </c>
    </row>
    <row r="2345" spans="2:5">
      <c r="B2345" s="64" t="s">
        <v>140</v>
      </c>
      <c r="C2345" s="20" t="s">
        <v>143</v>
      </c>
      <c r="D2345" s="20" t="s">
        <v>535</v>
      </c>
      <c r="E2345" s="251">
        <v>1</v>
      </c>
    </row>
    <row r="2346" spans="2:5">
      <c r="B2346" s="64" t="s">
        <v>140</v>
      </c>
      <c r="C2346" s="20" t="s">
        <v>143</v>
      </c>
      <c r="D2346" s="20" t="s">
        <v>464</v>
      </c>
      <c r="E2346" s="251">
        <v>1</v>
      </c>
    </row>
    <row r="2347" spans="2:5">
      <c r="B2347" s="64" t="s">
        <v>140</v>
      </c>
      <c r="C2347" s="20" t="s">
        <v>143</v>
      </c>
      <c r="D2347" s="20" t="s">
        <v>141</v>
      </c>
      <c r="E2347" s="251">
        <v>1</v>
      </c>
    </row>
    <row r="2348" spans="2:5">
      <c r="B2348" s="64" t="s">
        <v>140</v>
      </c>
      <c r="C2348" s="20" t="s">
        <v>143</v>
      </c>
      <c r="D2348" s="20" t="s">
        <v>142</v>
      </c>
      <c r="E2348" s="251">
        <v>1</v>
      </c>
    </row>
    <row r="2349" spans="2:5">
      <c r="B2349" s="64" t="s">
        <v>140</v>
      </c>
      <c r="C2349" s="20" t="s">
        <v>143</v>
      </c>
      <c r="D2349" s="20" t="s">
        <v>143</v>
      </c>
      <c r="E2349" s="251">
        <v>1</v>
      </c>
    </row>
    <row r="2350" spans="2:5">
      <c r="B2350" s="64" t="s">
        <v>140</v>
      </c>
      <c r="C2350" s="20" t="s">
        <v>143</v>
      </c>
      <c r="D2350" s="20" t="s">
        <v>119</v>
      </c>
      <c r="E2350" s="251">
        <v>0.92</v>
      </c>
    </row>
    <row r="2351" spans="2:5">
      <c r="B2351" s="64" t="s">
        <v>140</v>
      </c>
      <c r="C2351" s="20" t="s">
        <v>143</v>
      </c>
      <c r="D2351" s="20" t="s">
        <v>121</v>
      </c>
      <c r="E2351" s="251">
        <v>0.86</v>
      </c>
    </row>
    <row r="2352" spans="2:5">
      <c r="B2352" s="64" t="s">
        <v>140</v>
      </c>
      <c r="C2352" s="20" t="s">
        <v>143</v>
      </c>
      <c r="D2352" s="20" t="s">
        <v>122</v>
      </c>
      <c r="E2352" s="251">
        <v>0.82</v>
      </c>
    </row>
    <row r="2353" spans="2:5">
      <c r="B2353" s="64" t="s">
        <v>140</v>
      </c>
      <c r="C2353" s="20" t="s">
        <v>143</v>
      </c>
      <c r="D2353" s="20" t="s">
        <v>123</v>
      </c>
      <c r="E2353" s="251">
        <v>0.79</v>
      </c>
    </row>
    <row r="2354" spans="2:5">
      <c r="B2354" s="64" t="s">
        <v>140</v>
      </c>
      <c r="C2354" s="20" t="s">
        <v>143</v>
      </c>
      <c r="D2354" s="20" t="s">
        <v>124</v>
      </c>
      <c r="E2354" s="251">
        <v>0.73</v>
      </c>
    </row>
    <row r="2355" spans="2:5">
      <c r="B2355" s="64" t="s">
        <v>140</v>
      </c>
      <c r="C2355" s="20" t="s">
        <v>143</v>
      </c>
      <c r="D2355" s="20" t="s">
        <v>125</v>
      </c>
      <c r="E2355" s="251">
        <v>0.72</v>
      </c>
    </row>
    <row r="2356" spans="2:5">
      <c r="B2356" s="64" t="s">
        <v>140</v>
      </c>
      <c r="C2356" s="20" t="s">
        <v>143</v>
      </c>
      <c r="D2356" s="20" t="s">
        <v>126</v>
      </c>
      <c r="E2356" s="251">
        <v>0.7</v>
      </c>
    </row>
    <row r="2357" spans="2:5">
      <c r="B2357" s="64" t="s">
        <v>140</v>
      </c>
      <c r="C2357" s="20" t="s">
        <v>143</v>
      </c>
      <c r="D2357" s="20" t="s">
        <v>127</v>
      </c>
      <c r="E2357" s="251">
        <v>0.69</v>
      </c>
    </row>
    <row r="2358" spans="2:5">
      <c r="B2358" s="64" t="s">
        <v>140</v>
      </c>
      <c r="C2358" s="20" t="s">
        <v>143</v>
      </c>
      <c r="D2358" s="20" t="s">
        <v>128</v>
      </c>
      <c r="E2358" s="251">
        <v>0.68</v>
      </c>
    </row>
    <row r="2359" spans="2:5">
      <c r="B2359" s="64" t="s">
        <v>140</v>
      </c>
      <c r="C2359" s="20" t="s">
        <v>143</v>
      </c>
      <c r="D2359" s="20" t="s">
        <v>129</v>
      </c>
      <c r="E2359" s="251">
        <v>0.67</v>
      </c>
    </row>
    <row r="2360" spans="2:5">
      <c r="B2360" s="64" t="s">
        <v>140</v>
      </c>
      <c r="C2360" s="20" t="s">
        <v>143</v>
      </c>
      <c r="D2360" s="20" t="s">
        <v>130</v>
      </c>
      <c r="E2360" s="251">
        <v>0.66</v>
      </c>
    </row>
    <row r="2361" spans="2:5">
      <c r="B2361" s="64" t="s">
        <v>140</v>
      </c>
      <c r="C2361" s="20" t="s">
        <v>143</v>
      </c>
      <c r="D2361" s="20" t="s">
        <v>131</v>
      </c>
      <c r="E2361" s="251">
        <v>0.66</v>
      </c>
    </row>
    <row r="2362" spans="2:5">
      <c r="B2362" s="64" t="s">
        <v>140</v>
      </c>
      <c r="C2362" s="20" t="s">
        <v>143</v>
      </c>
      <c r="D2362" s="29" t="s">
        <v>345</v>
      </c>
      <c r="E2362" s="251">
        <v>0.65</v>
      </c>
    </row>
    <row r="2363" spans="2:5">
      <c r="B2363" s="64" t="s">
        <v>140</v>
      </c>
      <c r="C2363" s="20" t="s">
        <v>120</v>
      </c>
      <c r="D2363" s="20" t="s">
        <v>535</v>
      </c>
      <c r="E2363" s="251">
        <v>1</v>
      </c>
    </row>
    <row r="2364" spans="2:5">
      <c r="B2364" s="64" t="s">
        <v>140</v>
      </c>
      <c r="C2364" s="20" t="s">
        <v>120</v>
      </c>
      <c r="D2364" s="20" t="s">
        <v>464</v>
      </c>
      <c r="E2364" s="251">
        <v>1</v>
      </c>
    </row>
    <row r="2365" spans="2:5">
      <c r="B2365" s="64" t="s">
        <v>140</v>
      </c>
      <c r="C2365" s="20" t="s">
        <v>120</v>
      </c>
      <c r="D2365" s="20" t="s">
        <v>141</v>
      </c>
      <c r="E2365" s="251">
        <v>1</v>
      </c>
    </row>
    <row r="2366" spans="2:5">
      <c r="B2366" s="64" t="s">
        <v>140</v>
      </c>
      <c r="C2366" s="20" t="s">
        <v>120</v>
      </c>
      <c r="D2366" s="20" t="s">
        <v>142</v>
      </c>
      <c r="E2366" s="251">
        <v>1</v>
      </c>
    </row>
    <row r="2367" spans="2:5">
      <c r="B2367" s="64" t="s">
        <v>140</v>
      </c>
      <c r="C2367" s="20" t="s">
        <v>120</v>
      </c>
      <c r="D2367" s="20" t="s">
        <v>143</v>
      </c>
      <c r="E2367" s="251">
        <v>1</v>
      </c>
    </row>
    <row r="2368" spans="2:5">
      <c r="B2368" s="64" t="s">
        <v>140</v>
      </c>
      <c r="C2368" s="20" t="s">
        <v>120</v>
      </c>
      <c r="D2368" s="20" t="s">
        <v>119</v>
      </c>
      <c r="E2368" s="251">
        <v>1</v>
      </c>
    </row>
    <row r="2369" spans="2:5">
      <c r="B2369" s="64" t="s">
        <v>140</v>
      </c>
      <c r="C2369" s="20" t="s">
        <v>120</v>
      </c>
      <c r="D2369" s="20" t="s">
        <v>121</v>
      </c>
      <c r="E2369" s="251">
        <v>0.94</v>
      </c>
    </row>
    <row r="2370" spans="2:5">
      <c r="B2370" s="64" t="s">
        <v>140</v>
      </c>
      <c r="C2370" s="20" t="s">
        <v>120</v>
      </c>
      <c r="D2370" s="20" t="s">
        <v>122</v>
      </c>
      <c r="E2370" s="251">
        <v>0.89</v>
      </c>
    </row>
    <row r="2371" spans="2:5">
      <c r="B2371" s="64" t="s">
        <v>140</v>
      </c>
      <c r="C2371" s="20" t="s">
        <v>120</v>
      </c>
      <c r="D2371" s="20" t="s">
        <v>123</v>
      </c>
      <c r="E2371" s="251">
        <v>0.86</v>
      </c>
    </row>
    <row r="2372" spans="2:5">
      <c r="B2372" s="64" t="s">
        <v>140</v>
      </c>
      <c r="C2372" s="20" t="s">
        <v>120</v>
      </c>
      <c r="D2372" s="20" t="s">
        <v>124</v>
      </c>
      <c r="E2372" s="251">
        <v>0.8</v>
      </c>
    </row>
    <row r="2373" spans="2:5">
      <c r="B2373" s="64" t="s">
        <v>140</v>
      </c>
      <c r="C2373" s="20" t="s">
        <v>120</v>
      </c>
      <c r="D2373" s="20" t="s">
        <v>125</v>
      </c>
      <c r="E2373" s="251">
        <v>0.78</v>
      </c>
    </row>
    <row r="2374" spans="2:5">
      <c r="B2374" s="64" t="s">
        <v>140</v>
      </c>
      <c r="C2374" s="20" t="s">
        <v>120</v>
      </c>
      <c r="D2374" s="20" t="s">
        <v>126</v>
      </c>
      <c r="E2374" s="251">
        <v>0.77</v>
      </c>
    </row>
    <row r="2375" spans="2:5">
      <c r="B2375" s="64" t="s">
        <v>140</v>
      </c>
      <c r="C2375" s="20" t="s">
        <v>120</v>
      </c>
      <c r="D2375" s="20" t="s">
        <v>127</v>
      </c>
      <c r="E2375" s="251">
        <v>0.75</v>
      </c>
    </row>
    <row r="2376" spans="2:5">
      <c r="B2376" s="64" t="s">
        <v>140</v>
      </c>
      <c r="C2376" s="20" t="s">
        <v>120</v>
      </c>
      <c r="D2376" s="20" t="s">
        <v>128</v>
      </c>
      <c r="E2376" s="251">
        <v>0.74</v>
      </c>
    </row>
    <row r="2377" spans="2:5">
      <c r="B2377" s="64" t="s">
        <v>140</v>
      </c>
      <c r="C2377" s="20" t="s">
        <v>120</v>
      </c>
      <c r="D2377" s="20" t="s">
        <v>129</v>
      </c>
      <c r="E2377" s="251">
        <v>0.73</v>
      </c>
    </row>
    <row r="2378" spans="2:5">
      <c r="B2378" s="64" t="s">
        <v>140</v>
      </c>
      <c r="C2378" s="20" t="s">
        <v>120</v>
      </c>
      <c r="D2378" s="20" t="s">
        <v>130</v>
      </c>
      <c r="E2378" s="251">
        <v>0.72</v>
      </c>
    </row>
    <row r="2379" spans="2:5">
      <c r="B2379" s="64" t="s">
        <v>140</v>
      </c>
      <c r="C2379" s="20" t="s">
        <v>120</v>
      </c>
      <c r="D2379" s="20" t="s">
        <v>131</v>
      </c>
      <c r="E2379" s="251">
        <v>0.71</v>
      </c>
    </row>
    <row r="2380" spans="2:5">
      <c r="B2380" s="64" t="s">
        <v>140</v>
      </c>
      <c r="C2380" s="20" t="s">
        <v>120</v>
      </c>
      <c r="D2380" s="29" t="s">
        <v>345</v>
      </c>
      <c r="E2380" s="251">
        <v>0.71</v>
      </c>
    </row>
    <row r="2381" spans="2:5">
      <c r="B2381" s="64" t="s">
        <v>140</v>
      </c>
      <c r="C2381" s="20" t="s">
        <v>121</v>
      </c>
      <c r="D2381" s="20" t="s">
        <v>535</v>
      </c>
      <c r="E2381" s="251">
        <v>1</v>
      </c>
    </row>
    <row r="2382" spans="2:5">
      <c r="B2382" s="64" t="s">
        <v>140</v>
      </c>
      <c r="C2382" s="20" t="s">
        <v>121</v>
      </c>
      <c r="D2382" s="20" t="s">
        <v>464</v>
      </c>
      <c r="E2382" s="251">
        <v>1</v>
      </c>
    </row>
    <row r="2383" spans="2:5">
      <c r="B2383" s="64" t="s">
        <v>140</v>
      </c>
      <c r="C2383" s="20" t="s">
        <v>121</v>
      </c>
      <c r="D2383" s="20" t="s">
        <v>141</v>
      </c>
      <c r="E2383" s="251">
        <v>1</v>
      </c>
    </row>
    <row r="2384" spans="2:5">
      <c r="B2384" s="64" t="s">
        <v>140</v>
      </c>
      <c r="C2384" s="20" t="s">
        <v>121</v>
      </c>
      <c r="D2384" s="20" t="s">
        <v>142</v>
      </c>
      <c r="E2384" s="251">
        <v>1</v>
      </c>
    </row>
    <row r="2385" spans="2:5">
      <c r="B2385" s="64" t="s">
        <v>140</v>
      </c>
      <c r="C2385" s="20" t="s">
        <v>121</v>
      </c>
      <c r="D2385" s="20" t="s">
        <v>143</v>
      </c>
      <c r="E2385" s="251">
        <v>1</v>
      </c>
    </row>
    <row r="2386" spans="2:5">
      <c r="B2386" s="64" t="s">
        <v>140</v>
      </c>
      <c r="C2386" s="20" t="s">
        <v>121</v>
      </c>
      <c r="D2386" s="20" t="s">
        <v>119</v>
      </c>
      <c r="E2386" s="251">
        <v>1</v>
      </c>
    </row>
    <row r="2387" spans="2:5">
      <c r="B2387" s="64" t="s">
        <v>140</v>
      </c>
      <c r="C2387" s="20" t="s">
        <v>121</v>
      </c>
      <c r="D2387" s="20" t="s">
        <v>121</v>
      </c>
      <c r="E2387" s="251">
        <v>1</v>
      </c>
    </row>
    <row r="2388" spans="2:5">
      <c r="B2388" s="64" t="s">
        <v>140</v>
      </c>
      <c r="C2388" s="20" t="s">
        <v>121</v>
      </c>
      <c r="D2388" s="20" t="s">
        <v>122</v>
      </c>
      <c r="E2388" s="251">
        <v>0.95</v>
      </c>
    </row>
    <row r="2389" spans="2:5">
      <c r="B2389" s="64" t="s">
        <v>140</v>
      </c>
      <c r="C2389" s="20" t="s">
        <v>121</v>
      </c>
      <c r="D2389" s="20" t="s">
        <v>123</v>
      </c>
      <c r="E2389" s="251">
        <v>0.91</v>
      </c>
    </row>
    <row r="2390" spans="2:5">
      <c r="B2390" s="64" t="s">
        <v>140</v>
      </c>
      <c r="C2390" s="20" t="s">
        <v>121</v>
      </c>
      <c r="D2390" s="20" t="s">
        <v>124</v>
      </c>
      <c r="E2390" s="251">
        <v>0.85</v>
      </c>
    </row>
    <row r="2391" spans="2:5">
      <c r="B2391" s="64" t="s">
        <v>140</v>
      </c>
      <c r="C2391" s="20" t="s">
        <v>121</v>
      </c>
      <c r="D2391" s="20" t="s">
        <v>125</v>
      </c>
      <c r="E2391" s="251">
        <v>0.83</v>
      </c>
    </row>
    <row r="2392" spans="2:5">
      <c r="B2392" s="64" t="s">
        <v>140</v>
      </c>
      <c r="C2392" s="20" t="s">
        <v>121</v>
      </c>
      <c r="D2392" s="20" t="s">
        <v>126</v>
      </c>
      <c r="E2392" s="251">
        <v>0.81</v>
      </c>
    </row>
    <row r="2393" spans="2:5">
      <c r="B2393" s="64" t="s">
        <v>140</v>
      </c>
      <c r="C2393" s="20" t="s">
        <v>121</v>
      </c>
      <c r="D2393" s="20" t="s">
        <v>127</v>
      </c>
      <c r="E2393" s="251">
        <v>0.8</v>
      </c>
    </row>
    <row r="2394" spans="2:5">
      <c r="B2394" s="64" t="s">
        <v>140</v>
      </c>
      <c r="C2394" s="20" t="s">
        <v>121</v>
      </c>
      <c r="D2394" s="20" t="s">
        <v>128</v>
      </c>
      <c r="E2394" s="251">
        <v>0.78</v>
      </c>
    </row>
    <row r="2395" spans="2:5">
      <c r="B2395" s="64" t="s">
        <v>140</v>
      </c>
      <c r="C2395" s="20" t="s">
        <v>121</v>
      </c>
      <c r="D2395" s="20" t="s">
        <v>129</v>
      </c>
      <c r="E2395" s="251">
        <v>0.77</v>
      </c>
    </row>
    <row r="2396" spans="2:5">
      <c r="B2396" s="64" t="s">
        <v>140</v>
      </c>
      <c r="C2396" s="20" t="s">
        <v>121</v>
      </c>
      <c r="D2396" s="20" t="s">
        <v>130</v>
      </c>
      <c r="E2396" s="251">
        <v>0.77</v>
      </c>
    </row>
    <row r="2397" spans="2:5">
      <c r="B2397" s="64" t="s">
        <v>140</v>
      </c>
      <c r="C2397" s="20" t="s">
        <v>121</v>
      </c>
      <c r="D2397" s="20" t="s">
        <v>131</v>
      </c>
      <c r="E2397" s="251">
        <v>0.76</v>
      </c>
    </row>
    <row r="2398" spans="2:5">
      <c r="B2398" s="64" t="s">
        <v>140</v>
      </c>
      <c r="C2398" s="20" t="s">
        <v>121</v>
      </c>
      <c r="D2398" s="29" t="s">
        <v>345</v>
      </c>
      <c r="E2398" s="251">
        <v>0.75</v>
      </c>
    </row>
    <row r="2399" spans="2:5">
      <c r="B2399" s="64" t="s">
        <v>140</v>
      </c>
      <c r="C2399" s="20" t="s">
        <v>122</v>
      </c>
      <c r="D2399" s="20" t="s">
        <v>535</v>
      </c>
      <c r="E2399" s="251">
        <v>1</v>
      </c>
    </row>
    <row r="2400" spans="2:5">
      <c r="B2400" s="64" t="s">
        <v>140</v>
      </c>
      <c r="C2400" s="20" t="s">
        <v>122</v>
      </c>
      <c r="D2400" s="20" t="s">
        <v>464</v>
      </c>
      <c r="E2400" s="251">
        <v>1</v>
      </c>
    </row>
    <row r="2401" spans="2:5">
      <c r="B2401" s="64" t="s">
        <v>140</v>
      </c>
      <c r="C2401" s="20" t="s">
        <v>122</v>
      </c>
      <c r="D2401" s="20" t="s">
        <v>141</v>
      </c>
      <c r="E2401" s="251">
        <v>1</v>
      </c>
    </row>
    <row r="2402" spans="2:5">
      <c r="B2402" s="64" t="s">
        <v>140</v>
      </c>
      <c r="C2402" s="20" t="s">
        <v>122</v>
      </c>
      <c r="D2402" s="20" t="s">
        <v>142</v>
      </c>
      <c r="E2402" s="251">
        <v>1</v>
      </c>
    </row>
    <row r="2403" spans="2:5">
      <c r="B2403" s="64" t="s">
        <v>140</v>
      </c>
      <c r="C2403" s="20" t="s">
        <v>122</v>
      </c>
      <c r="D2403" s="20" t="s">
        <v>143</v>
      </c>
      <c r="E2403" s="251">
        <v>1</v>
      </c>
    </row>
    <row r="2404" spans="2:5">
      <c r="B2404" s="64" t="s">
        <v>140</v>
      </c>
      <c r="C2404" s="20" t="s">
        <v>122</v>
      </c>
      <c r="D2404" s="20" t="s">
        <v>119</v>
      </c>
      <c r="E2404" s="251">
        <v>1</v>
      </c>
    </row>
    <row r="2405" spans="2:5">
      <c r="B2405" s="64" t="s">
        <v>140</v>
      </c>
      <c r="C2405" s="20" t="s">
        <v>122</v>
      </c>
      <c r="D2405" s="20" t="s">
        <v>121</v>
      </c>
      <c r="E2405" s="251">
        <v>1</v>
      </c>
    </row>
    <row r="2406" spans="2:5">
      <c r="B2406" s="64" t="s">
        <v>140</v>
      </c>
      <c r="C2406" s="20" t="s">
        <v>122</v>
      </c>
      <c r="D2406" s="20" t="s">
        <v>122</v>
      </c>
      <c r="E2406" s="251">
        <v>1</v>
      </c>
    </row>
    <row r="2407" spans="2:5">
      <c r="B2407" s="64" t="s">
        <v>140</v>
      </c>
      <c r="C2407" s="20" t="s">
        <v>122</v>
      </c>
      <c r="D2407" s="20" t="s">
        <v>123</v>
      </c>
      <c r="E2407" s="251">
        <v>0.96</v>
      </c>
    </row>
    <row r="2408" spans="2:5">
      <c r="B2408" s="64" t="s">
        <v>140</v>
      </c>
      <c r="C2408" s="20" t="s">
        <v>122</v>
      </c>
      <c r="D2408" s="20" t="s">
        <v>124</v>
      </c>
      <c r="E2408" s="251">
        <v>0.89</v>
      </c>
    </row>
    <row r="2409" spans="2:5">
      <c r="B2409" s="64" t="s">
        <v>140</v>
      </c>
      <c r="C2409" s="20" t="s">
        <v>122</v>
      </c>
      <c r="D2409" s="20" t="s">
        <v>125</v>
      </c>
      <c r="E2409" s="251">
        <v>0.87</v>
      </c>
    </row>
    <row r="2410" spans="2:5">
      <c r="B2410" s="64" t="s">
        <v>140</v>
      </c>
      <c r="C2410" s="20" t="s">
        <v>122</v>
      </c>
      <c r="D2410" s="20" t="s">
        <v>126</v>
      </c>
      <c r="E2410" s="251">
        <v>0.86</v>
      </c>
    </row>
    <row r="2411" spans="2:5">
      <c r="B2411" s="64" t="s">
        <v>140</v>
      </c>
      <c r="C2411" s="20" t="s">
        <v>122</v>
      </c>
      <c r="D2411" s="20" t="s">
        <v>127</v>
      </c>
      <c r="E2411" s="251">
        <v>0.84</v>
      </c>
    </row>
    <row r="2412" spans="2:5">
      <c r="B2412" s="64" t="s">
        <v>140</v>
      </c>
      <c r="C2412" s="20" t="s">
        <v>122</v>
      </c>
      <c r="D2412" s="20" t="s">
        <v>128</v>
      </c>
      <c r="E2412" s="251">
        <v>0.82</v>
      </c>
    </row>
    <row r="2413" spans="2:5">
      <c r="B2413" s="64" t="s">
        <v>140</v>
      </c>
      <c r="C2413" s="20" t="s">
        <v>122</v>
      </c>
      <c r="D2413" s="20" t="s">
        <v>129</v>
      </c>
      <c r="E2413" s="251">
        <v>0.82</v>
      </c>
    </row>
    <row r="2414" spans="2:5">
      <c r="B2414" s="64" t="s">
        <v>140</v>
      </c>
      <c r="C2414" s="20" t="s">
        <v>122</v>
      </c>
      <c r="D2414" s="20" t="s">
        <v>130</v>
      </c>
      <c r="E2414" s="251">
        <v>0.81</v>
      </c>
    </row>
    <row r="2415" spans="2:5">
      <c r="B2415" s="64" t="s">
        <v>140</v>
      </c>
      <c r="C2415" s="20" t="s">
        <v>122</v>
      </c>
      <c r="D2415" s="20" t="s">
        <v>131</v>
      </c>
      <c r="E2415" s="251">
        <v>0.8</v>
      </c>
    </row>
    <row r="2416" spans="2:5">
      <c r="B2416" s="64" t="s">
        <v>140</v>
      </c>
      <c r="C2416" s="20" t="s">
        <v>122</v>
      </c>
      <c r="D2416" s="29" t="s">
        <v>345</v>
      </c>
      <c r="E2416" s="251">
        <v>0.79</v>
      </c>
    </row>
    <row r="2417" spans="2:5">
      <c r="B2417" s="64" t="s">
        <v>140</v>
      </c>
      <c r="C2417" s="20" t="s">
        <v>123</v>
      </c>
      <c r="D2417" s="20" t="s">
        <v>535</v>
      </c>
      <c r="E2417" s="251">
        <v>1</v>
      </c>
    </row>
    <row r="2418" spans="2:5">
      <c r="B2418" s="64" t="s">
        <v>140</v>
      </c>
      <c r="C2418" s="20" t="s">
        <v>123</v>
      </c>
      <c r="D2418" s="20" t="s">
        <v>464</v>
      </c>
      <c r="E2418" s="251">
        <v>1</v>
      </c>
    </row>
    <row r="2419" spans="2:5">
      <c r="B2419" s="64" t="s">
        <v>140</v>
      </c>
      <c r="C2419" s="20" t="s">
        <v>123</v>
      </c>
      <c r="D2419" s="20" t="s">
        <v>141</v>
      </c>
      <c r="E2419" s="251">
        <v>1</v>
      </c>
    </row>
    <row r="2420" spans="2:5">
      <c r="B2420" s="64" t="s">
        <v>140</v>
      </c>
      <c r="C2420" s="20" t="s">
        <v>123</v>
      </c>
      <c r="D2420" s="20" t="s">
        <v>142</v>
      </c>
      <c r="E2420" s="251">
        <v>1</v>
      </c>
    </row>
    <row r="2421" spans="2:5">
      <c r="B2421" s="64" t="s">
        <v>140</v>
      </c>
      <c r="C2421" s="20" t="s">
        <v>123</v>
      </c>
      <c r="D2421" s="20" t="s">
        <v>143</v>
      </c>
      <c r="E2421" s="251">
        <v>1</v>
      </c>
    </row>
    <row r="2422" spans="2:5">
      <c r="B2422" s="64" t="s">
        <v>140</v>
      </c>
      <c r="C2422" s="20" t="s">
        <v>123</v>
      </c>
      <c r="D2422" s="20" t="s">
        <v>119</v>
      </c>
      <c r="E2422" s="251">
        <v>1</v>
      </c>
    </row>
    <row r="2423" spans="2:5">
      <c r="B2423" s="64" t="s">
        <v>140</v>
      </c>
      <c r="C2423" s="20" t="s">
        <v>123</v>
      </c>
      <c r="D2423" s="20" t="s">
        <v>121</v>
      </c>
      <c r="E2423" s="251">
        <v>1</v>
      </c>
    </row>
    <row r="2424" spans="2:5">
      <c r="B2424" s="64" t="s">
        <v>140</v>
      </c>
      <c r="C2424" s="20" t="s">
        <v>123</v>
      </c>
      <c r="D2424" s="20" t="s">
        <v>122</v>
      </c>
      <c r="E2424" s="251">
        <v>1</v>
      </c>
    </row>
    <row r="2425" spans="2:5">
      <c r="B2425" s="64" t="s">
        <v>140</v>
      </c>
      <c r="C2425" s="20" t="s">
        <v>123</v>
      </c>
      <c r="D2425" s="20" t="s">
        <v>123</v>
      </c>
      <c r="E2425" s="251">
        <v>1</v>
      </c>
    </row>
    <row r="2426" spans="2:5">
      <c r="B2426" s="64" t="s">
        <v>140</v>
      </c>
      <c r="C2426" s="20" t="s">
        <v>123</v>
      </c>
      <c r="D2426" s="20" t="s">
        <v>124</v>
      </c>
      <c r="E2426" s="251">
        <v>0.93</v>
      </c>
    </row>
    <row r="2427" spans="2:5">
      <c r="B2427" s="64" t="s">
        <v>140</v>
      </c>
      <c r="C2427" s="20" t="s">
        <v>123</v>
      </c>
      <c r="D2427" s="20" t="s">
        <v>125</v>
      </c>
      <c r="E2427" s="251">
        <v>0.91</v>
      </c>
    </row>
    <row r="2428" spans="2:5">
      <c r="B2428" s="64" t="s">
        <v>140</v>
      </c>
      <c r="C2428" s="20" t="s">
        <v>123</v>
      </c>
      <c r="D2428" s="20" t="s">
        <v>126</v>
      </c>
      <c r="E2428" s="251">
        <v>0.89</v>
      </c>
    </row>
    <row r="2429" spans="2:5">
      <c r="B2429" s="64" t="s">
        <v>140</v>
      </c>
      <c r="C2429" s="20" t="s">
        <v>123</v>
      </c>
      <c r="D2429" s="20" t="s">
        <v>127</v>
      </c>
      <c r="E2429" s="251">
        <v>0.88</v>
      </c>
    </row>
    <row r="2430" spans="2:5">
      <c r="B2430" s="64" t="s">
        <v>140</v>
      </c>
      <c r="C2430" s="20" t="s">
        <v>123</v>
      </c>
      <c r="D2430" s="20" t="s">
        <v>128</v>
      </c>
      <c r="E2430" s="251">
        <v>0.86</v>
      </c>
    </row>
    <row r="2431" spans="2:5">
      <c r="B2431" s="64" t="s">
        <v>140</v>
      </c>
      <c r="C2431" s="20" t="s">
        <v>123</v>
      </c>
      <c r="D2431" s="20" t="s">
        <v>129</v>
      </c>
      <c r="E2431" s="251">
        <v>0.85</v>
      </c>
    </row>
    <row r="2432" spans="2:5">
      <c r="B2432" s="64" t="s">
        <v>140</v>
      </c>
      <c r="C2432" s="20" t="s">
        <v>123</v>
      </c>
      <c r="D2432" s="20" t="s">
        <v>130</v>
      </c>
      <c r="E2432" s="251">
        <v>0.84</v>
      </c>
    </row>
    <row r="2433" spans="2:5">
      <c r="B2433" s="64" t="s">
        <v>140</v>
      </c>
      <c r="C2433" s="20" t="s">
        <v>123</v>
      </c>
      <c r="D2433" s="20" t="s">
        <v>131</v>
      </c>
      <c r="E2433" s="251">
        <v>0.83</v>
      </c>
    </row>
    <row r="2434" spans="2:5">
      <c r="B2434" s="64" t="s">
        <v>140</v>
      </c>
      <c r="C2434" s="20" t="s">
        <v>123</v>
      </c>
      <c r="D2434" s="29" t="s">
        <v>345</v>
      </c>
      <c r="E2434" s="251">
        <v>0.82</v>
      </c>
    </row>
    <row r="2435" spans="2:5">
      <c r="B2435" s="64" t="s">
        <v>140</v>
      </c>
      <c r="C2435" s="20" t="s">
        <v>124</v>
      </c>
      <c r="D2435" s="20" t="s">
        <v>535</v>
      </c>
      <c r="E2435" s="251">
        <v>1</v>
      </c>
    </row>
    <row r="2436" spans="2:5">
      <c r="B2436" s="64" t="s">
        <v>140</v>
      </c>
      <c r="C2436" s="20" t="s">
        <v>124</v>
      </c>
      <c r="D2436" s="20" t="s">
        <v>464</v>
      </c>
      <c r="E2436" s="252">
        <v>1</v>
      </c>
    </row>
    <row r="2437" spans="2:5">
      <c r="B2437" s="64" t="s">
        <v>140</v>
      </c>
      <c r="C2437" s="20" t="s">
        <v>124</v>
      </c>
      <c r="D2437" s="20" t="s">
        <v>141</v>
      </c>
      <c r="E2437" s="252">
        <v>1</v>
      </c>
    </row>
    <row r="2438" spans="2:5">
      <c r="B2438" s="64" t="s">
        <v>140</v>
      </c>
      <c r="C2438" s="20" t="s">
        <v>124</v>
      </c>
      <c r="D2438" s="20" t="s">
        <v>142</v>
      </c>
      <c r="E2438" s="252">
        <v>1</v>
      </c>
    </row>
    <row r="2439" spans="2:5">
      <c r="B2439" s="64" t="s">
        <v>140</v>
      </c>
      <c r="C2439" s="20" t="s">
        <v>124</v>
      </c>
      <c r="D2439" s="20" t="s">
        <v>143</v>
      </c>
      <c r="E2439" s="252">
        <v>1</v>
      </c>
    </row>
    <row r="2440" spans="2:5">
      <c r="B2440" s="64" t="s">
        <v>140</v>
      </c>
      <c r="C2440" s="20" t="s">
        <v>124</v>
      </c>
      <c r="D2440" s="20" t="s">
        <v>119</v>
      </c>
      <c r="E2440" s="252">
        <v>1</v>
      </c>
    </row>
    <row r="2441" spans="2:5">
      <c r="B2441" s="64" t="s">
        <v>140</v>
      </c>
      <c r="C2441" s="20" t="s">
        <v>124</v>
      </c>
      <c r="D2441" s="20" t="s">
        <v>121</v>
      </c>
      <c r="E2441" s="252">
        <v>1</v>
      </c>
    </row>
    <row r="2442" spans="2:5">
      <c r="B2442" s="64" t="s">
        <v>140</v>
      </c>
      <c r="C2442" s="20" t="s">
        <v>124</v>
      </c>
      <c r="D2442" s="20" t="s">
        <v>122</v>
      </c>
      <c r="E2442" s="252">
        <v>1</v>
      </c>
    </row>
    <row r="2443" spans="2:5">
      <c r="B2443" s="64" t="s">
        <v>140</v>
      </c>
      <c r="C2443" s="20" t="s">
        <v>124</v>
      </c>
      <c r="D2443" s="20" t="s">
        <v>123</v>
      </c>
      <c r="E2443" s="252">
        <v>1</v>
      </c>
    </row>
    <row r="2444" spans="2:5">
      <c r="B2444" s="64" t="s">
        <v>140</v>
      </c>
      <c r="C2444" s="20" t="s">
        <v>124</v>
      </c>
      <c r="D2444" s="20" t="s">
        <v>124</v>
      </c>
      <c r="E2444" s="252">
        <v>1</v>
      </c>
    </row>
    <row r="2445" spans="2:5">
      <c r="B2445" s="64" t="s">
        <v>140</v>
      </c>
      <c r="C2445" s="20" t="s">
        <v>124</v>
      </c>
      <c r="D2445" s="20" t="s">
        <v>125</v>
      </c>
      <c r="E2445" s="251">
        <v>0.98</v>
      </c>
    </row>
    <row r="2446" spans="2:5">
      <c r="B2446" s="64" t="s">
        <v>140</v>
      </c>
      <c r="C2446" s="20" t="s">
        <v>124</v>
      </c>
      <c r="D2446" s="20" t="s">
        <v>126</v>
      </c>
      <c r="E2446" s="251">
        <v>0.96</v>
      </c>
    </row>
    <row r="2447" spans="2:5">
      <c r="B2447" s="64" t="s">
        <v>140</v>
      </c>
      <c r="C2447" s="20" t="s">
        <v>124</v>
      </c>
      <c r="D2447" s="20" t="s">
        <v>127</v>
      </c>
      <c r="E2447" s="251">
        <v>0.94</v>
      </c>
    </row>
    <row r="2448" spans="2:5">
      <c r="B2448" s="64" t="s">
        <v>140</v>
      </c>
      <c r="C2448" s="20" t="s">
        <v>124</v>
      </c>
      <c r="D2448" s="20" t="s">
        <v>128</v>
      </c>
      <c r="E2448" s="251">
        <v>0.92</v>
      </c>
    </row>
    <row r="2449" spans="2:5">
      <c r="B2449" s="64" t="s">
        <v>140</v>
      </c>
      <c r="C2449" s="20" t="s">
        <v>124</v>
      </c>
      <c r="D2449" s="20" t="s">
        <v>129</v>
      </c>
      <c r="E2449" s="251">
        <v>0.91</v>
      </c>
    </row>
    <row r="2450" spans="2:5">
      <c r="B2450" s="64" t="s">
        <v>140</v>
      </c>
      <c r="C2450" s="20" t="s">
        <v>124</v>
      </c>
      <c r="D2450" s="20" t="s">
        <v>130</v>
      </c>
      <c r="E2450" s="251">
        <v>0.9</v>
      </c>
    </row>
    <row r="2451" spans="2:5">
      <c r="B2451" s="64" t="s">
        <v>140</v>
      </c>
      <c r="C2451" s="20" t="s">
        <v>124</v>
      </c>
      <c r="D2451" s="20" t="s">
        <v>131</v>
      </c>
      <c r="E2451" s="251">
        <v>0.89</v>
      </c>
    </row>
    <row r="2452" spans="2:5">
      <c r="B2452" s="64" t="s">
        <v>140</v>
      </c>
      <c r="C2452" s="20" t="s">
        <v>124</v>
      </c>
      <c r="D2452" s="29" t="s">
        <v>345</v>
      </c>
      <c r="E2452" s="251">
        <v>0.89</v>
      </c>
    </row>
    <row r="2453" spans="2:5">
      <c r="B2453" s="64" t="s">
        <v>140</v>
      </c>
      <c r="C2453" s="20" t="s">
        <v>125</v>
      </c>
      <c r="D2453" s="20" t="s">
        <v>535</v>
      </c>
      <c r="E2453" s="251">
        <v>1</v>
      </c>
    </row>
    <row r="2454" spans="2:5">
      <c r="B2454" s="64" t="s">
        <v>140</v>
      </c>
      <c r="C2454" s="20" t="s">
        <v>125</v>
      </c>
      <c r="D2454" s="20" t="s">
        <v>464</v>
      </c>
      <c r="E2454" s="252">
        <v>1</v>
      </c>
    </row>
    <row r="2455" spans="2:5">
      <c r="B2455" s="64" t="s">
        <v>140</v>
      </c>
      <c r="C2455" s="20" t="s">
        <v>125</v>
      </c>
      <c r="D2455" s="20" t="s">
        <v>141</v>
      </c>
      <c r="E2455" s="252">
        <v>1</v>
      </c>
    </row>
    <row r="2456" spans="2:5">
      <c r="B2456" s="64" t="s">
        <v>140</v>
      </c>
      <c r="C2456" s="20" t="s">
        <v>125</v>
      </c>
      <c r="D2456" s="20" t="s">
        <v>142</v>
      </c>
      <c r="E2456" s="252">
        <v>1</v>
      </c>
    </row>
    <row r="2457" spans="2:5">
      <c r="B2457" s="64" t="s">
        <v>140</v>
      </c>
      <c r="C2457" s="20" t="s">
        <v>125</v>
      </c>
      <c r="D2457" s="20" t="s">
        <v>143</v>
      </c>
      <c r="E2457" s="252">
        <v>1</v>
      </c>
    </row>
    <row r="2458" spans="2:5">
      <c r="B2458" s="64" t="s">
        <v>140</v>
      </c>
      <c r="C2458" s="20" t="s">
        <v>125</v>
      </c>
      <c r="D2458" s="20" t="s">
        <v>119</v>
      </c>
      <c r="E2458" s="252">
        <v>1</v>
      </c>
    </row>
    <row r="2459" spans="2:5">
      <c r="B2459" s="64" t="s">
        <v>140</v>
      </c>
      <c r="C2459" s="20" t="s">
        <v>125</v>
      </c>
      <c r="D2459" s="20" t="s">
        <v>121</v>
      </c>
      <c r="E2459" s="252">
        <v>1</v>
      </c>
    </row>
    <row r="2460" spans="2:5">
      <c r="B2460" s="64" t="s">
        <v>140</v>
      </c>
      <c r="C2460" s="20" t="s">
        <v>125</v>
      </c>
      <c r="D2460" s="20" t="s">
        <v>122</v>
      </c>
      <c r="E2460" s="252">
        <v>1</v>
      </c>
    </row>
    <row r="2461" spans="2:5">
      <c r="B2461" s="64" t="s">
        <v>140</v>
      </c>
      <c r="C2461" s="20" t="s">
        <v>125</v>
      </c>
      <c r="D2461" s="20" t="s">
        <v>123</v>
      </c>
      <c r="E2461" s="252">
        <v>1</v>
      </c>
    </row>
    <row r="2462" spans="2:5">
      <c r="B2462" s="64" t="s">
        <v>140</v>
      </c>
      <c r="C2462" s="20" t="s">
        <v>125</v>
      </c>
      <c r="D2462" s="20" t="s">
        <v>124</v>
      </c>
      <c r="E2462" s="252">
        <v>1</v>
      </c>
    </row>
    <row r="2463" spans="2:5">
      <c r="B2463" s="64" t="s">
        <v>140</v>
      </c>
      <c r="C2463" s="20" t="s">
        <v>125</v>
      </c>
      <c r="D2463" s="20" t="s">
        <v>125</v>
      </c>
      <c r="E2463" s="252">
        <v>1</v>
      </c>
    </row>
    <row r="2464" spans="2:5">
      <c r="B2464" s="64" t="s">
        <v>140</v>
      </c>
      <c r="C2464" s="20" t="s">
        <v>125</v>
      </c>
      <c r="D2464" s="20" t="s">
        <v>126</v>
      </c>
      <c r="E2464" s="251">
        <v>0.98</v>
      </c>
    </row>
    <row r="2465" spans="2:5">
      <c r="B2465" s="64" t="s">
        <v>140</v>
      </c>
      <c r="C2465" s="20" t="s">
        <v>125</v>
      </c>
      <c r="D2465" s="20" t="s">
        <v>127</v>
      </c>
      <c r="E2465" s="251">
        <v>0.96</v>
      </c>
    </row>
    <row r="2466" spans="2:5">
      <c r="B2466" s="64" t="s">
        <v>140</v>
      </c>
      <c r="C2466" s="20" t="s">
        <v>125</v>
      </c>
      <c r="D2466" s="20" t="s">
        <v>128</v>
      </c>
      <c r="E2466" s="251">
        <v>0.94</v>
      </c>
    </row>
    <row r="2467" spans="2:5">
      <c r="B2467" s="64" t="s">
        <v>140</v>
      </c>
      <c r="C2467" s="20" t="s">
        <v>125</v>
      </c>
      <c r="D2467" s="20" t="s">
        <v>129</v>
      </c>
      <c r="E2467" s="251">
        <v>0.93</v>
      </c>
    </row>
    <row r="2468" spans="2:5">
      <c r="B2468" s="64" t="s">
        <v>140</v>
      </c>
      <c r="C2468" s="20" t="s">
        <v>125</v>
      </c>
      <c r="D2468" s="20" t="s">
        <v>130</v>
      </c>
      <c r="E2468" s="251">
        <v>0.92</v>
      </c>
    </row>
    <row r="2469" spans="2:5">
      <c r="B2469" s="64" t="s">
        <v>140</v>
      </c>
      <c r="C2469" s="20" t="s">
        <v>125</v>
      </c>
      <c r="D2469" s="20" t="s">
        <v>131</v>
      </c>
      <c r="E2469" s="251">
        <v>0.91</v>
      </c>
    </row>
    <row r="2470" spans="2:5">
      <c r="B2470" s="64" t="s">
        <v>140</v>
      </c>
      <c r="C2470" s="20" t="s">
        <v>125</v>
      </c>
      <c r="D2470" s="29" t="s">
        <v>345</v>
      </c>
      <c r="E2470" s="251">
        <v>0.9</v>
      </c>
    </row>
    <row r="2471" spans="2:5">
      <c r="B2471" s="64" t="s">
        <v>140</v>
      </c>
      <c r="C2471" s="20" t="s">
        <v>126</v>
      </c>
      <c r="D2471" s="20" t="s">
        <v>535</v>
      </c>
      <c r="E2471" s="251">
        <v>1</v>
      </c>
    </row>
    <row r="2472" spans="2:5">
      <c r="B2472" s="64" t="s">
        <v>140</v>
      </c>
      <c r="C2472" s="20" t="s">
        <v>126</v>
      </c>
      <c r="D2472" s="20" t="s">
        <v>464</v>
      </c>
      <c r="E2472" s="252">
        <v>1</v>
      </c>
    </row>
    <row r="2473" spans="2:5">
      <c r="B2473" s="64" t="s">
        <v>140</v>
      </c>
      <c r="C2473" s="20" t="s">
        <v>126</v>
      </c>
      <c r="D2473" s="20" t="s">
        <v>141</v>
      </c>
      <c r="E2473" s="252">
        <v>1</v>
      </c>
    </row>
    <row r="2474" spans="2:5">
      <c r="B2474" s="64" t="s">
        <v>140</v>
      </c>
      <c r="C2474" s="20" t="s">
        <v>126</v>
      </c>
      <c r="D2474" s="20" t="s">
        <v>142</v>
      </c>
      <c r="E2474" s="252">
        <v>1</v>
      </c>
    </row>
    <row r="2475" spans="2:5">
      <c r="B2475" s="64" t="s">
        <v>140</v>
      </c>
      <c r="C2475" s="20" t="s">
        <v>126</v>
      </c>
      <c r="D2475" s="20" t="s">
        <v>143</v>
      </c>
      <c r="E2475" s="252">
        <v>1</v>
      </c>
    </row>
    <row r="2476" spans="2:5">
      <c r="B2476" s="64" t="s">
        <v>140</v>
      </c>
      <c r="C2476" s="20" t="s">
        <v>126</v>
      </c>
      <c r="D2476" s="20" t="s">
        <v>119</v>
      </c>
      <c r="E2476" s="252">
        <v>1</v>
      </c>
    </row>
    <row r="2477" spans="2:5">
      <c r="B2477" s="64" t="s">
        <v>140</v>
      </c>
      <c r="C2477" s="20" t="s">
        <v>126</v>
      </c>
      <c r="D2477" s="20" t="s">
        <v>121</v>
      </c>
      <c r="E2477" s="252">
        <v>1</v>
      </c>
    </row>
    <row r="2478" spans="2:5">
      <c r="B2478" s="64" t="s">
        <v>140</v>
      </c>
      <c r="C2478" s="20" t="s">
        <v>126</v>
      </c>
      <c r="D2478" s="20" t="s">
        <v>122</v>
      </c>
      <c r="E2478" s="252">
        <v>1</v>
      </c>
    </row>
    <row r="2479" spans="2:5">
      <c r="B2479" s="64" t="s">
        <v>140</v>
      </c>
      <c r="C2479" s="20" t="s">
        <v>126</v>
      </c>
      <c r="D2479" s="20" t="s">
        <v>123</v>
      </c>
      <c r="E2479" s="252">
        <v>1</v>
      </c>
    </row>
    <row r="2480" spans="2:5">
      <c r="B2480" s="64" t="s">
        <v>140</v>
      </c>
      <c r="C2480" s="20" t="s">
        <v>126</v>
      </c>
      <c r="D2480" s="20" t="s">
        <v>124</v>
      </c>
      <c r="E2480" s="252">
        <v>1</v>
      </c>
    </row>
    <row r="2481" spans="2:5">
      <c r="B2481" s="64" t="s">
        <v>140</v>
      </c>
      <c r="C2481" s="20" t="s">
        <v>126</v>
      </c>
      <c r="D2481" s="20" t="s">
        <v>125</v>
      </c>
      <c r="E2481" s="252">
        <v>1</v>
      </c>
    </row>
    <row r="2482" spans="2:5">
      <c r="B2482" s="64" t="s">
        <v>140</v>
      </c>
      <c r="C2482" s="20" t="s">
        <v>126</v>
      </c>
      <c r="D2482" s="20" t="s">
        <v>126</v>
      </c>
      <c r="E2482" s="252">
        <v>1</v>
      </c>
    </row>
    <row r="2483" spans="2:5">
      <c r="B2483" s="64" t="s">
        <v>140</v>
      </c>
      <c r="C2483" s="20" t="s">
        <v>126</v>
      </c>
      <c r="D2483" s="20" t="s">
        <v>127</v>
      </c>
      <c r="E2483" s="251">
        <v>0.98</v>
      </c>
    </row>
    <row r="2484" spans="2:5">
      <c r="B2484" s="64" t="s">
        <v>140</v>
      </c>
      <c r="C2484" s="20" t="s">
        <v>126</v>
      </c>
      <c r="D2484" s="20" t="s">
        <v>128</v>
      </c>
      <c r="E2484" s="251">
        <v>0.96</v>
      </c>
    </row>
    <row r="2485" spans="2:5">
      <c r="B2485" s="64" t="s">
        <v>140</v>
      </c>
      <c r="C2485" s="20" t="s">
        <v>126</v>
      </c>
      <c r="D2485" s="20" t="s">
        <v>129</v>
      </c>
      <c r="E2485" s="251">
        <v>0.95</v>
      </c>
    </row>
    <row r="2486" spans="2:5">
      <c r="B2486" s="64" t="s">
        <v>140</v>
      </c>
      <c r="C2486" s="20" t="s">
        <v>126</v>
      </c>
      <c r="D2486" s="20" t="s">
        <v>130</v>
      </c>
      <c r="E2486" s="251">
        <v>0.94</v>
      </c>
    </row>
    <row r="2487" spans="2:5">
      <c r="B2487" s="64" t="s">
        <v>140</v>
      </c>
      <c r="C2487" s="20" t="s">
        <v>126</v>
      </c>
      <c r="D2487" s="20" t="s">
        <v>131</v>
      </c>
      <c r="E2487" s="251">
        <v>0.93</v>
      </c>
    </row>
    <row r="2488" spans="2:5">
      <c r="B2488" s="64" t="s">
        <v>140</v>
      </c>
      <c r="C2488" s="20" t="s">
        <v>126</v>
      </c>
      <c r="D2488" s="29" t="s">
        <v>345</v>
      </c>
      <c r="E2488" s="251">
        <v>0.92</v>
      </c>
    </row>
    <row r="2489" spans="2:5">
      <c r="B2489" s="64" t="s">
        <v>140</v>
      </c>
      <c r="C2489" s="20" t="s">
        <v>127</v>
      </c>
      <c r="D2489" s="20" t="s">
        <v>535</v>
      </c>
      <c r="E2489" s="251">
        <v>1</v>
      </c>
    </row>
    <row r="2490" spans="2:5">
      <c r="B2490" s="64" t="s">
        <v>140</v>
      </c>
      <c r="C2490" s="20" t="s">
        <v>127</v>
      </c>
      <c r="D2490" s="20" t="s">
        <v>464</v>
      </c>
      <c r="E2490" s="252">
        <v>1</v>
      </c>
    </row>
    <row r="2491" spans="2:5">
      <c r="B2491" s="64" t="s">
        <v>140</v>
      </c>
      <c r="C2491" s="20" t="s">
        <v>127</v>
      </c>
      <c r="D2491" s="20" t="s">
        <v>141</v>
      </c>
      <c r="E2491" s="252">
        <v>1</v>
      </c>
    </row>
    <row r="2492" spans="2:5">
      <c r="B2492" s="64" t="s">
        <v>140</v>
      </c>
      <c r="C2492" s="20" t="s">
        <v>127</v>
      </c>
      <c r="D2492" s="20" t="s">
        <v>142</v>
      </c>
      <c r="E2492" s="252">
        <v>1</v>
      </c>
    </row>
    <row r="2493" spans="2:5">
      <c r="B2493" s="64" t="s">
        <v>140</v>
      </c>
      <c r="C2493" s="20" t="s">
        <v>127</v>
      </c>
      <c r="D2493" s="20" t="s">
        <v>143</v>
      </c>
      <c r="E2493" s="252">
        <v>1</v>
      </c>
    </row>
    <row r="2494" spans="2:5">
      <c r="B2494" s="64" t="s">
        <v>140</v>
      </c>
      <c r="C2494" s="20" t="s">
        <v>127</v>
      </c>
      <c r="D2494" s="20" t="s">
        <v>119</v>
      </c>
      <c r="E2494" s="252">
        <v>1</v>
      </c>
    </row>
    <row r="2495" spans="2:5">
      <c r="B2495" s="64" t="s">
        <v>140</v>
      </c>
      <c r="C2495" s="20" t="s">
        <v>127</v>
      </c>
      <c r="D2495" s="20" t="s">
        <v>121</v>
      </c>
      <c r="E2495" s="252">
        <v>1</v>
      </c>
    </row>
    <row r="2496" spans="2:5">
      <c r="B2496" s="64" t="s">
        <v>140</v>
      </c>
      <c r="C2496" s="20" t="s">
        <v>127</v>
      </c>
      <c r="D2496" s="20" t="s">
        <v>122</v>
      </c>
      <c r="E2496" s="252">
        <v>1</v>
      </c>
    </row>
    <row r="2497" spans="2:5">
      <c r="B2497" s="64" t="s">
        <v>140</v>
      </c>
      <c r="C2497" s="20" t="s">
        <v>127</v>
      </c>
      <c r="D2497" s="20" t="s">
        <v>123</v>
      </c>
      <c r="E2497" s="252">
        <v>1</v>
      </c>
    </row>
    <row r="2498" spans="2:5">
      <c r="B2498" s="64" t="s">
        <v>140</v>
      </c>
      <c r="C2498" s="20" t="s">
        <v>127</v>
      </c>
      <c r="D2498" s="20" t="s">
        <v>124</v>
      </c>
      <c r="E2498" s="252">
        <v>1</v>
      </c>
    </row>
    <row r="2499" spans="2:5">
      <c r="B2499" s="64" t="s">
        <v>140</v>
      </c>
      <c r="C2499" s="20" t="s">
        <v>127</v>
      </c>
      <c r="D2499" s="20" t="s">
        <v>125</v>
      </c>
      <c r="E2499" s="252">
        <v>1</v>
      </c>
    </row>
    <row r="2500" spans="2:5">
      <c r="B2500" s="64" t="s">
        <v>140</v>
      </c>
      <c r="C2500" s="20" t="s">
        <v>127</v>
      </c>
      <c r="D2500" s="20" t="s">
        <v>126</v>
      </c>
      <c r="E2500" s="252">
        <v>1</v>
      </c>
    </row>
    <row r="2501" spans="2:5">
      <c r="B2501" s="64" t="s">
        <v>140</v>
      </c>
      <c r="C2501" s="20" t="s">
        <v>127</v>
      </c>
      <c r="D2501" s="20" t="s">
        <v>127</v>
      </c>
      <c r="E2501" s="252">
        <v>1</v>
      </c>
    </row>
    <row r="2502" spans="2:5">
      <c r="B2502" s="64" t="s">
        <v>140</v>
      </c>
      <c r="C2502" s="20" t="s">
        <v>127</v>
      </c>
      <c r="D2502" s="20" t="s">
        <v>128</v>
      </c>
      <c r="E2502" s="251">
        <v>0.98</v>
      </c>
    </row>
    <row r="2503" spans="2:5">
      <c r="B2503" s="64" t="s">
        <v>140</v>
      </c>
      <c r="C2503" s="20" t="s">
        <v>127</v>
      </c>
      <c r="D2503" s="20" t="s">
        <v>129</v>
      </c>
      <c r="E2503" s="251">
        <v>0.97</v>
      </c>
    </row>
    <row r="2504" spans="2:5">
      <c r="B2504" s="64" t="s">
        <v>140</v>
      </c>
      <c r="C2504" s="20" t="s">
        <v>127</v>
      </c>
      <c r="D2504" s="20" t="s">
        <v>130</v>
      </c>
      <c r="E2504" s="251">
        <v>0.96</v>
      </c>
    </row>
    <row r="2505" spans="2:5">
      <c r="B2505" s="64" t="s">
        <v>140</v>
      </c>
      <c r="C2505" s="20" t="s">
        <v>127</v>
      </c>
      <c r="D2505" s="20" t="s">
        <v>131</v>
      </c>
      <c r="E2505" s="251">
        <v>0.95</v>
      </c>
    </row>
    <row r="2506" spans="2:5">
      <c r="B2506" s="64" t="s">
        <v>140</v>
      </c>
      <c r="C2506" s="20" t="s">
        <v>127</v>
      </c>
      <c r="D2506" s="29" t="s">
        <v>345</v>
      </c>
      <c r="E2506" s="251">
        <v>0.94</v>
      </c>
    </row>
    <row r="2507" spans="2:5">
      <c r="B2507" s="64" t="s">
        <v>140</v>
      </c>
      <c r="C2507" s="20" t="s">
        <v>128</v>
      </c>
      <c r="D2507" s="20" t="s">
        <v>535</v>
      </c>
      <c r="E2507" s="251">
        <v>1</v>
      </c>
    </row>
    <row r="2508" spans="2:5">
      <c r="B2508" s="64" t="s">
        <v>140</v>
      </c>
      <c r="C2508" s="20" t="s">
        <v>128</v>
      </c>
      <c r="D2508" s="20" t="s">
        <v>464</v>
      </c>
      <c r="E2508" s="252">
        <v>1</v>
      </c>
    </row>
    <row r="2509" spans="2:5">
      <c r="B2509" s="64" t="s">
        <v>140</v>
      </c>
      <c r="C2509" s="20" t="s">
        <v>128</v>
      </c>
      <c r="D2509" s="20" t="s">
        <v>141</v>
      </c>
      <c r="E2509" s="252">
        <v>1</v>
      </c>
    </row>
    <row r="2510" spans="2:5">
      <c r="B2510" s="64" t="s">
        <v>140</v>
      </c>
      <c r="C2510" s="20" t="s">
        <v>128</v>
      </c>
      <c r="D2510" s="20" t="s">
        <v>142</v>
      </c>
      <c r="E2510" s="252">
        <v>1</v>
      </c>
    </row>
    <row r="2511" spans="2:5">
      <c r="B2511" s="64" t="s">
        <v>140</v>
      </c>
      <c r="C2511" s="20" t="s">
        <v>128</v>
      </c>
      <c r="D2511" s="20" t="s">
        <v>143</v>
      </c>
      <c r="E2511" s="252">
        <v>1</v>
      </c>
    </row>
    <row r="2512" spans="2:5">
      <c r="B2512" s="64" t="s">
        <v>140</v>
      </c>
      <c r="C2512" s="20" t="s">
        <v>128</v>
      </c>
      <c r="D2512" s="20" t="s">
        <v>119</v>
      </c>
      <c r="E2512" s="252">
        <v>1</v>
      </c>
    </row>
    <row r="2513" spans="2:5">
      <c r="B2513" s="64" t="s">
        <v>140</v>
      </c>
      <c r="C2513" s="20" t="s">
        <v>128</v>
      </c>
      <c r="D2513" s="20" t="s">
        <v>121</v>
      </c>
      <c r="E2513" s="252">
        <v>1</v>
      </c>
    </row>
    <row r="2514" spans="2:5">
      <c r="B2514" s="64" t="s">
        <v>140</v>
      </c>
      <c r="C2514" s="20" t="s">
        <v>128</v>
      </c>
      <c r="D2514" s="20" t="s">
        <v>122</v>
      </c>
      <c r="E2514" s="252">
        <v>1</v>
      </c>
    </row>
    <row r="2515" spans="2:5">
      <c r="B2515" s="64" t="s">
        <v>140</v>
      </c>
      <c r="C2515" s="20" t="s">
        <v>128</v>
      </c>
      <c r="D2515" s="20" t="s">
        <v>123</v>
      </c>
      <c r="E2515" s="252">
        <v>1</v>
      </c>
    </row>
    <row r="2516" spans="2:5">
      <c r="B2516" s="64" t="s">
        <v>140</v>
      </c>
      <c r="C2516" s="20" t="s">
        <v>128</v>
      </c>
      <c r="D2516" s="20" t="s">
        <v>124</v>
      </c>
      <c r="E2516" s="252">
        <v>1</v>
      </c>
    </row>
    <row r="2517" spans="2:5">
      <c r="B2517" s="64" t="s">
        <v>140</v>
      </c>
      <c r="C2517" s="20" t="s">
        <v>128</v>
      </c>
      <c r="D2517" s="20" t="s">
        <v>125</v>
      </c>
      <c r="E2517" s="252">
        <v>1</v>
      </c>
    </row>
    <row r="2518" spans="2:5">
      <c r="B2518" s="64" t="s">
        <v>140</v>
      </c>
      <c r="C2518" s="20" t="s">
        <v>128</v>
      </c>
      <c r="D2518" s="20" t="s">
        <v>126</v>
      </c>
      <c r="E2518" s="252">
        <v>1</v>
      </c>
    </row>
    <row r="2519" spans="2:5">
      <c r="B2519" s="64" t="s">
        <v>140</v>
      </c>
      <c r="C2519" s="20" t="s">
        <v>128</v>
      </c>
      <c r="D2519" s="20" t="s">
        <v>127</v>
      </c>
      <c r="E2519" s="252">
        <v>1</v>
      </c>
    </row>
    <row r="2520" spans="2:5">
      <c r="B2520" s="64" t="s">
        <v>140</v>
      </c>
      <c r="C2520" s="20" t="s">
        <v>128</v>
      </c>
      <c r="D2520" s="20" t="s">
        <v>128</v>
      </c>
      <c r="E2520" s="252">
        <v>1</v>
      </c>
    </row>
    <row r="2521" spans="2:5">
      <c r="B2521" s="64" t="s">
        <v>140</v>
      </c>
      <c r="C2521" s="20" t="s">
        <v>128</v>
      </c>
      <c r="D2521" s="20" t="s">
        <v>129</v>
      </c>
      <c r="E2521" s="251">
        <v>0.99</v>
      </c>
    </row>
    <row r="2522" spans="2:5">
      <c r="B2522" s="64" t="s">
        <v>140</v>
      </c>
      <c r="C2522" s="20" t="s">
        <v>128</v>
      </c>
      <c r="D2522" s="20" t="s">
        <v>130</v>
      </c>
      <c r="E2522" s="251">
        <v>0.98</v>
      </c>
    </row>
    <row r="2523" spans="2:5">
      <c r="B2523" s="64" t="s">
        <v>140</v>
      </c>
      <c r="C2523" s="20" t="s">
        <v>128</v>
      </c>
      <c r="D2523" s="20" t="s">
        <v>131</v>
      </c>
      <c r="E2523" s="251">
        <v>0.97</v>
      </c>
    </row>
    <row r="2524" spans="2:5">
      <c r="B2524" s="64" t="s">
        <v>140</v>
      </c>
      <c r="C2524" s="20" t="s">
        <v>128</v>
      </c>
      <c r="D2524" s="29" t="s">
        <v>345</v>
      </c>
      <c r="E2524" s="251">
        <v>0.96</v>
      </c>
    </row>
    <row r="2525" spans="2:5">
      <c r="B2525" s="64" t="s">
        <v>140</v>
      </c>
      <c r="C2525" s="20" t="s">
        <v>129</v>
      </c>
      <c r="D2525" s="20" t="s">
        <v>535</v>
      </c>
      <c r="E2525" s="251">
        <v>1</v>
      </c>
    </row>
    <row r="2526" spans="2:5">
      <c r="B2526" s="64" t="s">
        <v>140</v>
      </c>
      <c r="C2526" s="20" t="s">
        <v>129</v>
      </c>
      <c r="D2526" s="20" t="s">
        <v>464</v>
      </c>
      <c r="E2526" s="252">
        <v>1</v>
      </c>
    </row>
    <row r="2527" spans="2:5">
      <c r="B2527" s="64" t="s">
        <v>140</v>
      </c>
      <c r="C2527" s="20" t="s">
        <v>129</v>
      </c>
      <c r="D2527" s="20" t="s">
        <v>141</v>
      </c>
      <c r="E2527" s="252">
        <v>1</v>
      </c>
    </row>
    <row r="2528" spans="2:5">
      <c r="B2528" s="64" t="s">
        <v>140</v>
      </c>
      <c r="C2528" s="20" t="s">
        <v>129</v>
      </c>
      <c r="D2528" s="20" t="s">
        <v>142</v>
      </c>
      <c r="E2528" s="252">
        <v>1</v>
      </c>
    </row>
    <row r="2529" spans="2:5">
      <c r="B2529" s="64" t="s">
        <v>140</v>
      </c>
      <c r="C2529" s="20" t="s">
        <v>129</v>
      </c>
      <c r="D2529" s="20" t="s">
        <v>143</v>
      </c>
      <c r="E2529" s="252">
        <v>1</v>
      </c>
    </row>
    <row r="2530" spans="2:5">
      <c r="B2530" s="64" t="s">
        <v>140</v>
      </c>
      <c r="C2530" s="20" t="s">
        <v>129</v>
      </c>
      <c r="D2530" s="20" t="s">
        <v>119</v>
      </c>
      <c r="E2530" s="252">
        <v>1</v>
      </c>
    </row>
    <row r="2531" spans="2:5">
      <c r="B2531" s="64" t="s">
        <v>140</v>
      </c>
      <c r="C2531" s="20" t="s">
        <v>129</v>
      </c>
      <c r="D2531" s="20" t="s">
        <v>121</v>
      </c>
      <c r="E2531" s="252">
        <v>1</v>
      </c>
    </row>
    <row r="2532" spans="2:5">
      <c r="B2532" s="64" t="s">
        <v>140</v>
      </c>
      <c r="C2532" s="20" t="s">
        <v>129</v>
      </c>
      <c r="D2532" s="20" t="s">
        <v>122</v>
      </c>
      <c r="E2532" s="252">
        <v>1</v>
      </c>
    </row>
    <row r="2533" spans="2:5">
      <c r="B2533" s="64" t="s">
        <v>140</v>
      </c>
      <c r="C2533" s="20" t="s">
        <v>129</v>
      </c>
      <c r="D2533" s="20" t="s">
        <v>123</v>
      </c>
      <c r="E2533" s="252">
        <v>1</v>
      </c>
    </row>
    <row r="2534" spans="2:5">
      <c r="B2534" s="64" t="s">
        <v>140</v>
      </c>
      <c r="C2534" s="20" t="s">
        <v>129</v>
      </c>
      <c r="D2534" s="20" t="s">
        <v>124</v>
      </c>
      <c r="E2534" s="252">
        <v>1</v>
      </c>
    </row>
    <row r="2535" spans="2:5">
      <c r="B2535" s="64" t="s">
        <v>140</v>
      </c>
      <c r="C2535" s="20" t="s">
        <v>129</v>
      </c>
      <c r="D2535" s="20" t="s">
        <v>125</v>
      </c>
      <c r="E2535" s="252">
        <v>1</v>
      </c>
    </row>
    <row r="2536" spans="2:5">
      <c r="B2536" s="64" t="s">
        <v>140</v>
      </c>
      <c r="C2536" s="20" t="s">
        <v>129</v>
      </c>
      <c r="D2536" s="20" t="s">
        <v>126</v>
      </c>
      <c r="E2536" s="252">
        <v>1</v>
      </c>
    </row>
    <row r="2537" spans="2:5">
      <c r="B2537" s="64" t="s">
        <v>140</v>
      </c>
      <c r="C2537" s="20" t="s">
        <v>129</v>
      </c>
      <c r="D2537" s="20" t="s">
        <v>127</v>
      </c>
      <c r="E2537" s="252">
        <v>1</v>
      </c>
    </row>
    <row r="2538" spans="2:5">
      <c r="B2538" s="64" t="s">
        <v>140</v>
      </c>
      <c r="C2538" s="20" t="s">
        <v>129</v>
      </c>
      <c r="D2538" s="20" t="s">
        <v>128</v>
      </c>
      <c r="E2538" s="252">
        <v>1</v>
      </c>
    </row>
    <row r="2539" spans="2:5">
      <c r="B2539" s="64" t="s">
        <v>140</v>
      </c>
      <c r="C2539" s="20" t="s">
        <v>129</v>
      </c>
      <c r="D2539" s="20" t="s">
        <v>129</v>
      </c>
      <c r="E2539" s="252">
        <v>1</v>
      </c>
    </row>
    <row r="2540" spans="2:5">
      <c r="B2540" s="64" t="s">
        <v>140</v>
      </c>
      <c r="C2540" s="20" t="s">
        <v>129</v>
      </c>
      <c r="D2540" s="20" t="s">
        <v>130</v>
      </c>
      <c r="E2540" s="251">
        <v>0.99</v>
      </c>
    </row>
    <row r="2541" spans="2:5">
      <c r="B2541" s="64" t="s">
        <v>140</v>
      </c>
      <c r="C2541" s="20" t="s">
        <v>129</v>
      </c>
      <c r="D2541" s="20" t="s">
        <v>131</v>
      </c>
      <c r="E2541" s="251">
        <v>0.98</v>
      </c>
    </row>
    <row r="2542" spans="2:5">
      <c r="B2542" s="64" t="s">
        <v>140</v>
      </c>
      <c r="C2542" s="20" t="s">
        <v>129</v>
      </c>
      <c r="D2542" s="29" t="s">
        <v>345</v>
      </c>
      <c r="E2542" s="251">
        <v>0.97</v>
      </c>
    </row>
    <row r="2543" spans="2:5">
      <c r="B2543" s="64" t="s">
        <v>140</v>
      </c>
      <c r="C2543" s="20" t="s">
        <v>130</v>
      </c>
      <c r="D2543" s="20" t="s">
        <v>535</v>
      </c>
      <c r="E2543" s="251">
        <v>1</v>
      </c>
    </row>
    <row r="2544" spans="2:5">
      <c r="B2544" s="64" t="s">
        <v>140</v>
      </c>
      <c r="C2544" s="20" t="s">
        <v>130</v>
      </c>
      <c r="D2544" s="20" t="s">
        <v>464</v>
      </c>
      <c r="E2544" s="252">
        <v>1</v>
      </c>
    </row>
    <row r="2545" spans="2:5">
      <c r="B2545" s="64" t="s">
        <v>140</v>
      </c>
      <c r="C2545" s="20" t="s">
        <v>130</v>
      </c>
      <c r="D2545" s="20" t="s">
        <v>141</v>
      </c>
      <c r="E2545" s="252">
        <v>1</v>
      </c>
    </row>
    <row r="2546" spans="2:5">
      <c r="B2546" s="64" t="s">
        <v>140</v>
      </c>
      <c r="C2546" s="20" t="s">
        <v>130</v>
      </c>
      <c r="D2546" s="20" t="s">
        <v>142</v>
      </c>
      <c r="E2546" s="252">
        <v>1</v>
      </c>
    </row>
    <row r="2547" spans="2:5">
      <c r="B2547" s="64" t="s">
        <v>140</v>
      </c>
      <c r="C2547" s="20" t="s">
        <v>130</v>
      </c>
      <c r="D2547" s="20" t="s">
        <v>143</v>
      </c>
      <c r="E2547" s="252">
        <v>1</v>
      </c>
    </row>
    <row r="2548" spans="2:5">
      <c r="B2548" s="64" t="s">
        <v>140</v>
      </c>
      <c r="C2548" s="20" t="s">
        <v>130</v>
      </c>
      <c r="D2548" s="20" t="s">
        <v>119</v>
      </c>
      <c r="E2548" s="252">
        <v>1</v>
      </c>
    </row>
    <row r="2549" spans="2:5">
      <c r="B2549" s="64" t="s">
        <v>140</v>
      </c>
      <c r="C2549" s="20" t="s">
        <v>130</v>
      </c>
      <c r="D2549" s="20" t="s">
        <v>121</v>
      </c>
      <c r="E2549" s="252">
        <v>1</v>
      </c>
    </row>
    <row r="2550" spans="2:5">
      <c r="B2550" s="64" t="s">
        <v>140</v>
      </c>
      <c r="C2550" s="20" t="s">
        <v>130</v>
      </c>
      <c r="D2550" s="20" t="s">
        <v>122</v>
      </c>
      <c r="E2550" s="252">
        <v>1</v>
      </c>
    </row>
    <row r="2551" spans="2:5">
      <c r="B2551" s="64" t="s">
        <v>140</v>
      </c>
      <c r="C2551" s="20" t="s">
        <v>130</v>
      </c>
      <c r="D2551" s="20" t="s">
        <v>123</v>
      </c>
      <c r="E2551" s="252">
        <v>1</v>
      </c>
    </row>
    <row r="2552" spans="2:5">
      <c r="B2552" s="64" t="s">
        <v>140</v>
      </c>
      <c r="C2552" s="20" t="s">
        <v>130</v>
      </c>
      <c r="D2552" s="20" t="s">
        <v>124</v>
      </c>
      <c r="E2552" s="252">
        <v>1</v>
      </c>
    </row>
    <row r="2553" spans="2:5">
      <c r="B2553" s="64" t="s">
        <v>140</v>
      </c>
      <c r="C2553" s="20" t="s">
        <v>130</v>
      </c>
      <c r="D2553" s="20" t="s">
        <v>125</v>
      </c>
      <c r="E2553" s="252">
        <v>1</v>
      </c>
    </row>
    <row r="2554" spans="2:5">
      <c r="B2554" s="64" t="s">
        <v>140</v>
      </c>
      <c r="C2554" s="20" t="s">
        <v>130</v>
      </c>
      <c r="D2554" s="20" t="s">
        <v>126</v>
      </c>
      <c r="E2554" s="252">
        <v>1</v>
      </c>
    </row>
    <row r="2555" spans="2:5">
      <c r="B2555" s="64" t="s">
        <v>140</v>
      </c>
      <c r="C2555" s="20" t="s">
        <v>130</v>
      </c>
      <c r="D2555" s="20" t="s">
        <v>127</v>
      </c>
      <c r="E2555" s="252">
        <v>1</v>
      </c>
    </row>
    <row r="2556" spans="2:5">
      <c r="B2556" s="64" t="s">
        <v>140</v>
      </c>
      <c r="C2556" s="20" t="s">
        <v>130</v>
      </c>
      <c r="D2556" s="20" t="s">
        <v>128</v>
      </c>
      <c r="E2556" s="252">
        <v>1</v>
      </c>
    </row>
    <row r="2557" spans="2:5">
      <c r="B2557" s="64" t="s">
        <v>140</v>
      </c>
      <c r="C2557" s="20" t="s">
        <v>130</v>
      </c>
      <c r="D2557" s="20" t="s">
        <v>129</v>
      </c>
      <c r="E2557" s="252">
        <v>1</v>
      </c>
    </row>
    <row r="2558" spans="2:5">
      <c r="B2558" s="64" t="s">
        <v>140</v>
      </c>
      <c r="C2558" s="20" t="s">
        <v>130</v>
      </c>
      <c r="D2558" s="20" t="s">
        <v>130</v>
      </c>
      <c r="E2558" s="252">
        <v>1</v>
      </c>
    </row>
    <row r="2559" spans="2:5">
      <c r="B2559" s="64" t="s">
        <v>140</v>
      </c>
      <c r="C2559" s="20" t="s">
        <v>130</v>
      </c>
      <c r="D2559" s="20" t="s">
        <v>131</v>
      </c>
      <c r="E2559" s="251">
        <v>0.99</v>
      </c>
    </row>
    <row r="2560" spans="2:5">
      <c r="B2560" s="64" t="s">
        <v>140</v>
      </c>
      <c r="C2560" s="20" t="s">
        <v>130</v>
      </c>
      <c r="D2560" s="29" t="s">
        <v>345</v>
      </c>
      <c r="E2560" s="251">
        <v>0.98</v>
      </c>
    </row>
    <row r="2561" spans="2:5">
      <c r="B2561" s="64" t="s">
        <v>140</v>
      </c>
      <c r="C2561" s="20" t="s">
        <v>131</v>
      </c>
      <c r="D2561" s="20" t="s">
        <v>535</v>
      </c>
      <c r="E2561" s="251">
        <v>1</v>
      </c>
    </row>
    <row r="2562" spans="2:5">
      <c r="B2562" s="64" t="s">
        <v>140</v>
      </c>
      <c r="C2562" s="20" t="s">
        <v>131</v>
      </c>
      <c r="D2562" s="20" t="s">
        <v>464</v>
      </c>
      <c r="E2562" s="252">
        <v>1</v>
      </c>
    </row>
    <row r="2563" spans="2:5">
      <c r="B2563" s="64" t="s">
        <v>140</v>
      </c>
      <c r="C2563" s="20" t="s">
        <v>131</v>
      </c>
      <c r="D2563" s="20" t="s">
        <v>141</v>
      </c>
      <c r="E2563" s="252">
        <v>1</v>
      </c>
    </row>
    <row r="2564" spans="2:5">
      <c r="B2564" s="64" t="s">
        <v>140</v>
      </c>
      <c r="C2564" s="20" t="s">
        <v>131</v>
      </c>
      <c r="D2564" s="20" t="s">
        <v>142</v>
      </c>
      <c r="E2564" s="252">
        <v>1</v>
      </c>
    </row>
    <row r="2565" spans="2:5">
      <c r="B2565" s="64" t="s">
        <v>140</v>
      </c>
      <c r="C2565" s="20" t="s">
        <v>131</v>
      </c>
      <c r="D2565" s="20" t="s">
        <v>143</v>
      </c>
      <c r="E2565" s="252">
        <v>1</v>
      </c>
    </row>
    <row r="2566" spans="2:5">
      <c r="B2566" s="64" t="s">
        <v>140</v>
      </c>
      <c r="C2566" s="20" t="s">
        <v>131</v>
      </c>
      <c r="D2566" s="20" t="s">
        <v>119</v>
      </c>
      <c r="E2566" s="252">
        <v>1</v>
      </c>
    </row>
    <row r="2567" spans="2:5">
      <c r="B2567" s="64" t="s">
        <v>140</v>
      </c>
      <c r="C2567" s="20" t="s">
        <v>131</v>
      </c>
      <c r="D2567" s="20" t="s">
        <v>121</v>
      </c>
      <c r="E2567" s="252">
        <v>1</v>
      </c>
    </row>
    <row r="2568" spans="2:5">
      <c r="B2568" s="64" t="s">
        <v>140</v>
      </c>
      <c r="C2568" s="20" t="s">
        <v>131</v>
      </c>
      <c r="D2568" s="20" t="s">
        <v>122</v>
      </c>
      <c r="E2568" s="252">
        <v>1</v>
      </c>
    </row>
    <row r="2569" spans="2:5">
      <c r="B2569" s="64" t="s">
        <v>140</v>
      </c>
      <c r="C2569" s="20" t="s">
        <v>131</v>
      </c>
      <c r="D2569" s="20" t="s">
        <v>123</v>
      </c>
      <c r="E2569" s="252">
        <v>1</v>
      </c>
    </row>
    <row r="2570" spans="2:5">
      <c r="B2570" s="64" t="s">
        <v>140</v>
      </c>
      <c r="C2570" s="20" t="s">
        <v>131</v>
      </c>
      <c r="D2570" s="20" t="s">
        <v>124</v>
      </c>
      <c r="E2570" s="252">
        <v>1</v>
      </c>
    </row>
    <row r="2571" spans="2:5">
      <c r="B2571" s="64" t="s">
        <v>140</v>
      </c>
      <c r="C2571" s="20" t="s">
        <v>131</v>
      </c>
      <c r="D2571" s="20" t="s">
        <v>125</v>
      </c>
      <c r="E2571" s="252">
        <v>1</v>
      </c>
    </row>
    <row r="2572" spans="2:5">
      <c r="B2572" s="64" t="s">
        <v>140</v>
      </c>
      <c r="C2572" s="20" t="s">
        <v>131</v>
      </c>
      <c r="D2572" s="20" t="s">
        <v>126</v>
      </c>
      <c r="E2572" s="252">
        <v>1</v>
      </c>
    </row>
    <row r="2573" spans="2:5">
      <c r="B2573" s="64" t="s">
        <v>140</v>
      </c>
      <c r="C2573" s="20" t="s">
        <v>131</v>
      </c>
      <c r="D2573" s="20" t="s">
        <v>127</v>
      </c>
      <c r="E2573" s="252">
        <v>1</v>
      </c>
    </row>
    <row r="2574" spans="2:5">
      <c r="B2574" s="64" t="s">
        <v>140</v>
      </c>
      <c r="C2574" s="20" t="s">
        <v>131</v>
      </c>
      <c r="D2574" s="20" t="s">
        <v>128</v>
      </c>
      <c r="E2574" s="252">
        <v>1</v>
      </c>
    </row>
    <row r="2575" spans="2:5">
      <c r="B2575" s="64" t="s">
        <v>140</v>
      </c>
      <c r="C2575" s="20" t="s">
        <v>131</v>
      </c>
      <c r="D2575" s="20" t="s">
        <v>129</v>
      </c>
      <c r="E2575" s="252">
        <v>1</v>
      </c>
    </row>
    <row r="2576" spans="2:5">
      <c r="B2576" s="64" t="s">
        <v>140</v>
      </c>
      <c r="C2576" s="20" t="s">
        <v>131</v>
      </c>
      <c r="D2576" s="20" t="s">
        <v>130</v>
      </c>
      <c r="E2576" s="252">
        <v>1</v>
      </c>
    </row>
    <row r="2577" spans="2:5">
      <c r="B2577" s="64" t="s">
        <v>140</v>
      </c>
      <c r="C2577" s="20" t="s">
        <v>131</v>
      </c>
      <c r="D2577" s="20" t="s">
        <v>131</v>
      </c>
      <c r="E2577" s="252">
        <v>1</v>
      </c>
    </row>
    <row r="2578" spans="2:5">
      <c r="B2578" s="64" t="s">
        <v>140</v>
      </c>
      <c r="C2578" s="20" t="s">
        <v>131</v>
      </c>
      <c r="D2578" s="29" t="s">
        <v>345</v>
      </c>
      <c r="E2578" s="251">
        <v>0.99</v>
      </c>
    </row>
    <row r="2579" spans="2:5">
      <c r="B2579" s="64" t="s">
        <v>140</v>
      </c>
      <c r="C2579" s="20" t="s">
        <v>345</v>
      </c>
      <c r="D2579" s="20" t="s">
        <v>535</v>
      </c>
      <c r="E2579" s="251">
        <v>1</v>
      </c>
    </row>
    <row r="2580" spans="2:5">
      <c r="B2580" s="64" t="s">
        <v>140</v>
      </c>
      <c r="C2580" s="20" t="s">
        <v>345</v>
      </c>
      <c r="D2580" s="20" t="s">
        <v>464</v>
      </c>
      <c r="E2580" s="252">
        <v>1</v>
      </c>
    </row>
    <row r="2581" spans="2:5">
      <c r="B2581" s="64" t="s">
        <v>140</v>
      </c>
      <c r="C2581" s="20" t="s">
        <v>345</v>
      </c>
      <c r="D2581" s="20" t="s">
        <v>141</v>
      </c>
      <c r="E2581" s="252">
        <v>1</v>
      </c>
    </row>
    <row r="2582" spans="2:5">
      <c r="B2582" s="64" t="s">
        <v>140</v>
      </c>
      <c r="C2582" s="20" t="s">
        <v>345</v>
      </c>
      <c r="D2582" s="20" t="s">
        <v>142</v>
      </c>
      <c r="E2582" s="252">
        <v>1</v>
      </c>
    </row>
    <row r="2583" spans="2:5">
      <c r="B2583" s="64" t="s">
        <v>140</v>
      </c>
      <c r="C2583" s="20" t="s">
        <v>345</v>
      </c>
      <c r="D2583" s="20" t="s">
        <v>143</v>
      </c>
      <c r="E2583" s="252">
        <v>1</v>
      </c>
    </row>
    <row r="2584" spans="2:5">
      <c r="B2584" s="64" t="s">
        <v>140</v>
      </c>
      <c r="C2584" s="20" t="s">
        <v>345</v>
      </c>
      <c r="D2584" s="20" t="s">
        <v>119</v>
      </c>
      <c r="E2584" s="252">
        <v>1</v>
      </c>
    </row>
    <row r="2585" spans="2:5">
      <c r="B2585" s="64" t="s">
        <v>140</v>
      </c>
      <c r="C2585" s="20" t="s">
        <v>345</v>
      </c>
      <c r="D2585" s="20" t="s">
        <v>121</v>
      </c>
      <c r="E2585" s="252">
        <v>1</v>
      </c>
    </row>
    <row r="2586" spans="2:5">
      <c r="B2586" s="64" t="s">
        <v>140</v>
      </c>
      <c r="C2586" s="20" t="s">
        <v>345</v>
      </c>
      <c r="D2586" s="20" t="s">
        <v>122</v>
      </c>
      <c r="E2586" s="252">
        <v>1</v>
      </c>
    </row>
    <row r="2587" spans="2:5">
      <c r="B2587" s="64" t="s">
        <v>140</v>
      </c>
      <c r="C2587" s="20" t="s">
        <v>345</v>
      </c>
      <c r="D2587" s="20" t="s">
        <v>123</v>
      </c>
      <c r="E2587" s="252">
        <v>1</v>
      </c>
    </row>
    <row r="2588" spans="2:5">
      <c r="B2588" s="64" t="s">
        <v>140</v>
      </c>
      <c r="C2588" s="20" t="s">
        <v>345</v>
      </c>
      <c r="D2588" s="20" t="s">
        <v>124</v>
      </c>
      <c r="E2588" s="252">
        <v>1</v>
      </c>
    </row>
    <row r="2589" spans="2:5">
      <c r="B2589" s="64" t="s">
        <v>140</v>
      </c>
      <c r="C2589" s="20" t="s">
        <v>345</v>
      </c>
      <c r="D2589" s="20" t="s">
        <v>125</v>
      </c>
      <c r="E2589" s="252">
        <v>1</v>
      </c>
    </row>
    <row r="2590" spans="2:5">
      <c r="B2590" s="64" t="s">
        <v>140</v>
      </c>
      <c r="C2590" s="20" t="s">
        <v>345</v>
      </c>
      <c r="D2590" s="20" t="s">
        <v>126</v>
      </c>
      <c r="E2590" s="252">
        <v>1</v>
      </c>
    </row>
    <row r="2591" spans="2:5">
      <c r="B2591" s="64" t="s">
        <v>140</v>
      </c>
      <c r="C2591" s="20" t="s">
        <v>345</v>
      </c>
      <c r="D2591" s="20" t="s">
        <v>127</v>
      </c>
      <c r="E2591" s="252">
        <v>1</v>
      </c>
    </row>
    <row r="2592" spans="2:5">
      <c r="B2592" s="64" t="s">
        <v>140</v>
      </c>
      <c r="C2592" s="20" t="s">
        <v>345</v>
      </c>
      <c r="D2592" s="20" t="s">
        <v>128</v>
      </c>
      <c r="E2592" s="252">
        <v>1</v>
      </c>
    </row>
    <row r="2593" spans="2:5">
      <c r="B2593" s="64" t="s">
        <v>140</v>
      </c>
      <c r="C2593" s="20" t="s">
        <v>345</v>
      </c>
      <c r="D2593" s="20" t="s">
        <v>129</v>
      </c>
      <c r="E2593" s="252">
        <v>1</v>
      </c>
    </row>
    <row r="2594" spans="2:5">
      <c r="B2594" s="64" t="s">
        <v>140</v>
      </c>
      <c r="C2594" s="20" t="s">
        <v>345</v>
      </c>
      <c r="D2594" s="20" t="s">
        <v>130</v>
      </c>
      <c r="E2594" s="252">
        <v>1</v>
      </c>
    </row>
    <row r="2595" spans="2:5">
      <c r="B2595" s="64" t="s">
        <v>140</v>
      </c>
      <c r="C2595" s="20" t="s">
        <v>345</v>
      </c>
      <c r="D2595" s="20" t="s">
        <v>131</v>
      </c>
      <c r="E2595" s="252">
        <v>1</v>
      </c>
    </row>
    <row r="2596" spans="2:5">
      <c r="B2596" s="64" t="s">
        <v>140</v>
      </c>
      <c r="C2596" s="20" t="s">
        <v>345</v>
      </c>
      <c r="D2596" s="29" t="s">
        <v>345</v>
      </c>
      <c r="E2596" s="252">
        <v>1</v>
      </c>
    </row>
  </sheetData>
  <mergeCells count="51">
    <mergeCell ref="B2:E2"/>
    <mergeCell ref="N21:O22"/>
    <mergeCell ref="P21:W21"/>
    <mergeCell ref="X21:AE21"/>
    <mergeCell ref="P22:S22"/>
    <mergeCell ref="T22:W22"/>
    <mergeCell ref="X22:AA22"/>
    <mergeCell ref="AB22:AE22"/>
    <mergeCell ref="P4:W4"/>
    <mergeCell ref="X4:AE4"/>
    <mergeCell ref="N4:O5"/>
    <mergeCell ref="P5:S5"/>
    <mergeCell ref="T5:W5"/>
    <mergeCell ref="X5:AA5"/>
    <mergeCell ref="AB5:AE5"/>
    <mergeCell ref="G4:G5"/>
    <mergeCell ref="G24:G25"/>
    <mergeCell ref="G26:G27"/>
    <mergeCell ref="G10:G11"/>
    <mergeCell ref="G12:G13"/>
    <mergeCell ref="G14:G15"/>
    <mergeCell ref="G16:G17"/>
    <mergeCell ref="G18:G19"/>
    <mergeCell ref="G6:G7"/>
    <mergeCell ref="G8:G9"/>
    <mergeCell ref="G20:G21"/>
    <mergeCell ref="G22:G23"/>
    <mergeCell ref="AQ21:AX21"/>
    <mergeCell ref="AG5:AG6"/>
    <mergeCell ref="AH5:AK5"/>
    <mergeCell ref="AL5:AO5"/>
    <mergeCell ref="AG22:AG23"/>
    <mergeCell ref="AH22:AK22"/>
    <mergeCell ref="AL22:AO22"/>
    <mergeCell ref="AG21:AO21"/>
    <mergeCell ref="BD38:BE38"/>
    <mergeCell ref="BF38:BG38"/>
    <mergeCell ref="BD39:BE39"/>
    <mergeCell ref="BF39:BG39"/>
    <mergeCell ref="AG4:AO4"/>
    <mergeCell ref="AQ4:AX4"/>
    <mergeCell ref="AZ4:BG4"/>
    <mergeCell ref="AZ5:BC5"/>
    <mergeCell ref="BD5:BG5"/>
    <mergeCell ref="AZ22:BC22"/>
    <mergeCell ref="BD22:BG22"/>
    <mergeCell ref="AZ21:BG21"/>
    <mergeCell ref="AQ5:AT5"/>
    <mergeCell ref="AU5:AX5"/>
    <mergeCell ref="AQ22:AT22"/>
    <mergeCell ref="AU22:AX22"/>
  </mergeCells>
  <phoneticPr fontId="3"/>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E09DC-4588-491D-9957-A72FB59820E4}">
  <sheetPr>
    <tabColor rgb="FFCCFFCC"/>
  </sheetPr>
  <dimension ref="B1:X22"/>
  <sheetViews>
    <sheetView workbookViewId="0">
      <selection activeCell="Q71" sqref="Q71:R71"/>
    </sheetView>
  </sheetViews>
  <sheetFormatPr defaultColWidth="9" defaultRowHeight="16.2"/>
  <cols>
    <col min="1" max="1" width="2.59765625" style="104" customWidth="1"/>
    <col min="2" max="2" width="12.69921875" style="104" customWidth="1"/>
    <col min="3" max="6" width="9" style="104" customWidth="1"/>
    <col min="7" max="7" width="9" style="104"/>
    <col min="8" max="9" width="9" style="104" customWidth="1"/>
    <col min="10" max="10" width="1.09765625" style="104" customWidth="1"/>
    <col min="11" max="11" width="9" style="104"/>
    <col min="12" max="12" width="9" style="104" customWidth="1"/>
    <col min="13" max="13" width="1.09765625" style="104" customWidth="1"/>
    <col min="14" max="16384" width="9" style="104"/>
  </cols>
  <sheetData>
    <row r="1" spans="2:24" ht="16.8" thickBot="1"/>
    <row r="2" spans="2:24" ht="18.600000000000001" thickBot="1">
      <c r="B2" s="713" t="s">
        <v>644</v>
      </c>
      <c r="C2" s="714"/>
      <c r="D2" s="715"/>
    </row>
    <row r="3" spans="2:24">
      <c r="B3" s="90" t="s">
        <v>315</v>
      </c>
    </row>
    <row r="4" spans="2:24">
      <c r="B4" s="257"/>
      <c r="C4" s="1" t="s">
        <v>8</v>
      </c>
      <c r="D4" s="1" t="s">
        <v>9</v>
      </c>
    </row>
    <row r="5" spans="2:24">
      <c r="B5" s="19" t="s">
        <v>47</v>
      </c>
      <c r="C5" s="258">
        <v>26010</v>
      </c>
      <c r="D5" s="258">
        <v>17340</v>
      </c>
    </row>
    <row r="6" spans="2:24">
      <c r="B6" s="19" t="s">
        <v>292</v>
      </c>
      <c r="C6" s="258">
        <v>260</v>
      </c>
      <c r="D6" s="258">
        <v>170</v>
      </c>
    </row>
    <row r="7" spans="2:24">
      <c r="B7" s="19" t="s">
        <v>219</v>
      </c>
      <c r="C7" s="604">
        <f>基本情報!G6</f>
        <v>0</v>
      </c>
      <c r="D7" s="605"/>
    </row>
    <row r="8" spans="2:24">
      <c r="N8" s="560" t="s">
        <v>400</v>
      </c>
      <c r="O8" s="560"/>
    </row>
    <row r="9" spans="2:24" s="14" customFormat="1">
      <c r="B9" s="253"/>
      <c r="C9" s="253" t="s">
        <v>333</v>
      </c>
      <c r="D9" s="286" t="s">
        <v>584</v>
      </c>
      <c r="E9" s="253" t="s">
        <v>372</v>
      </c>
      <c r="F9" s="253" t="s">
        <v>373</v>
      </c>
      <c r="G9" s="253" t="s">
        <v>231</v>
      </c>
      <c r="H9" s="253" t="s">
        <v>326</v>
      </c>
      <c r="I9" s="254" t="s">
        <v>209</v>
      </c>
      <c r="J9" s="23"/>
      <c r="K9" s="158" t="s">
        <v>248</v>
      </c>
      <c r="L9" s="102" t="s">
        <v>247</v>
      </c>
      <c r="M9" s="23"/>
      <c r="N9" s="20" t="s">
        <v>401</v>
      </c>
      <c r="O9" s="20" t="s">
        <v>402</v>
      </c>
      <c r="P9" s="22"/>
      <c r="Q9" s="22"/>
      <c r="R9" s="22"/>
      <c r="S9" s="22"/>
      <c r="T9" s="23"/>
      <c r="V9" s="15"/>
      <c r="W9" s="15"/>
    </row>
    <row r="10" spans="2:24" s="14" customFormat="1">
      <c r="B10" s="72" t="s">
        <v>347</v>
      </c>
      <c r="C10" s="20" t="str">
        <f>IF(②③加減算!C28="","",②③加減算!C28)</f>
        <v/>
      </c>
      <c r="D10" s="20" t="str">
        <f>②③加減算!L9</f>
        <v/>
      </c>
      <c r="E10" s="128">
        <f t="shared" ref="E10:E21" si="0">IF(C10="",0,IF(C10="Ａ",$C$5,$D$5))</f>
        <v>0</v>
      </c>
      <c r="F10" s="128">
        <f t="shared" ref="F10:F21" si="1">IF(C10="",0,IF(C10="Ａ",$C$6,$D$6))</f>
        <v>0</v>
      </c>
      <c r="G10" s="128">
        <f t="shared" ref="G10:G21" si="2">IF(D10="〇",IFERROR((E10+F10*$C$7)*2,0),IFERROR(E10+F10*$C$7,0))</f>
        <v>0</v>
      </c>
      <c r="H10" s="20">
        <f>月初児童数!BD8</f>
        <v>0</v>
      </c>
      <c r="I10" s="128">
        <f t="shared" ref="I10:I21" si="3">IFERROR(ROUNDDOWN(G10/H10,-1),0)</f>
        <v>0</v>
      </c>
      <c r="J10" s="23"/>
      <c r="K10" s="128">
        <f t="shared" ref="K10:K21" si="4">IFERROR(I10-L10,0)</f>
        <v>0</v>
      </c>
      <c r="L10" s="49">
        <f t="shared" ref="L10:L21" si="5">IFERROR(IF(C10=0,0,IF(F10/H10&lt;10,ROUNDDOWN(F10/H10,0),ROUNDDOWN(F10/H10,-1))*$C$7),0)</f>
        <v>0</v>
      </c>
      <c r="M10" s="23"/>
      <c r="N10" s="128">
        <f t="shared" ref="N10:N21" si="6">IFERROR(K10*H10,0)</f>
        <v>0</v>
      </c>
      <c r="O10" s="128">
        <f t="shared" ref="O10:O21" si="7">IFERROR(L10*H10,0)</f>
        <v>0</v>
      </c>
      <c r="P10" s="23"/>
      <c r="Q10" s="22"/>
      <c r="R10" s="22"/>
      <c r="S10" s="22"/>
      <c r="T10" s="22"/>
      <c r="U10" s="23"/>
      <c r="W10" s="15"/>
      <c r="X10" s="15"/>
    </row>
    <row r="11" spans="2:24" s="14" customFormat="1">
      <c r="B11" s="72" t="s">
        <v>18</v>
      </c>
      <c r="C11" s="20" t="str">
        <f>IF(②③加減算!C29="","",②③加減算!C29)</f>
        <v/>
      </c>
      <c r="D11" s="20" t="str">
        <f>②③加減算!L10</f>
        <v/>
      </c>
      <c r="E11" s="128">
        <f t="shared" si="0"/>
        <v>0</v>
      </c>
      <c r="F11" s="128">
        <f t="shared" si="1"/>
        <v>0</v>
      </c>
      <c r="G11" s="128">
        <f t="shared" si="2"/>
        <v>0</v>
      </c>
      <c r="H11" s="20">
        <f>月初児童数!BD9</f>
        <v>0</v>
      </c>
      <c r="I11" s="128">
        <f t="shared" si="3"/>
        <v>0</v>
      </c>
      <c r="J11" s="23"/>
      <c r="K11" s="128">
        <f t="shared" si="4"/>
        <v>0</v>
      </c>
      <c r="L11" s="49">
        <f t="shared" si="5"/>
        <v>0</v>
      </c>
      <c r="M11" s="23"/>
      <c r="N11" s="128">
        <f t="shared" si="6"/>
        <v>0</v>
      </c>
      <c r="O11" s="128">
        <f t="shared" si="7"/>
        <v>0</v>
      </c>
      <c r="P11" s="23"/>
      <c r="Q11" s="22"/>
      <c r="R11" s="22"/>
      <c r="S11" s="22"/>
      <c r="T11" s="22"/>
      <c r="U11" s="23"/>
      <c r="W11" s="15"/>
      <c r="X11" s="15"/>
    </row>
    <row r="12" spans="2:24" s="14" customFormat="1">
      <c r="B12" s="72" t="s">
        <v>19</v>
      </c>
      <c r="C12" s="20" t="str">
        <f>IF(②③加減算!C30="","",②③加減算!C30)</f>
        <v/>
      </c>
      <c r="D12" s="20" t="str">
        <f>②③加減算!L11</f>
        <v/>
      </c>
      <c r="E12" s="128">
        <f t="shared" si="0"/>
        <v>0</v>
      </c>
      <c r="F12" s="128">
        <f t="shared" si="1"/>
        <v>0</v>
      </c>
      <c r="G12" s="128">
        <f t="shared" si="2"/>
        <v>0</v>
      </c>
      <c r="H12" s="20">
        <f>月初児童数!BD10</f>
        <v>0</v>
      </c>
      <c r="I12" s="128">
        <f t="shared" si="3"/>
        <v>0</v>
      </c>
      <c r="J12" s="23"/>
      <c r="K12" s="128">
        <f t="shared" si="4"/>
        <v>0</v>
      </c>
      <c r="L12" s="49">
        <f t="shared" si="5"/>
        <v>0</v>
      </c>
      <c r="M12" s="23"/>
      <c r="N12" s="128">
        <f t="shared" si="6"/>
        <v>0</v>
      </c>
      <c r="O12" s="128">
        <f t="shared" si="7"/>
        <v>0</v>
      </c>
      <c r="P12" s="23"/>
      <c r="Q12" s="22"/>
      <c r="R12" s="22"/>
      <c r="S12" s="22"/>
      <c r="T12" s="22"/>
      <c r="U12" s="23"/>
      <c r="W12" s="15"/>
      <c r="X12" s="15"/>
    </row>
    <row r="13" spans="2:24" s="14" customFormat="1">
      <c r="B13" s="72" t="s">
        <v>20</v>
      </c>
      <c r="C13" s="20" t="str">
        <f>IF(②③加減算!C31="","",②③加減算!C31)</f>
        <v/>
      </c>
      <c r="D13" s="20" t="str">
        <f>②③加減算!L12</f>
        <v/>
      </c>
      <c r="E13" s="128">
        <f t="shared" si="0"/>
        <v>0</v>
      </c>
      <c r="F13" s="128">
        <f t="shared" si="1"/>
        <v>0</v>
      </c>
      <c r="G13" s="128">
        <f t="shared" si="2"/>
        <v>0</v>
      </c>
      <c r="H13" s="20">
        <f>月初児童数!BD11</f>
        <v>0</v>
      </c>
      <c r="I13" s="128">
        <f t="shared" si="3"/>
        <v>0</v>
      </c>
      <c r="J13" s="23"/>
      <c r="K13" s="128">
        <f t="shared" si="4"/>
        <v>0</v>
      </c>
      <c r="L13" s="49">
        <f t="shared" si="5"/>
        <v>0</v>
      </c>
      <c r="M13" s="23"/>
      <c r="N13" s="128">
        <f t="shared" si="6"/>
        <v>0</v>
      </c>
      <c r="O13" s="128">
        <f t="shared" si="7"/>
        <v>0</v>
      </c>
      <c r="P13" s="23"/>
      <c r="Q13" s="22"/>
      <c r="R13" s="22"/>
      <c r="S13" s="22"/>
      <c r="T13" s="22"/>
      <c r="U13" s="23"/>
      <c r="W13" s="15"/>
      <c r="X13" s="15"/>
    </row>
    <row r="14" spans="2:24" s="14" customFormat="1">
      <c r="B14" s="72" t="s">
        <v>21</v>
      </c>
      <c r="C14" s="20" t="str">
        <f>IF(②③加減算!C32="","",②③加減算!C32)</f>
        <v/>
      </c>
      <c r="D14" s="20" t="str">
        <f>②③加減算!L13</f>
        <v/>
      </c>
      <c r="E14" s="128">
        <f t="shared" si="0"/>
        <v>0</v>
      </c>
      <c r="F14" s="128">
        <f t="shared" si="1"/>
        <v>0</v>
      </c>
      <c r="G14" s="128">
        <f t="shared" si="2"/>
        <v>0</v>
      </c>
      <c r="H14" s="20">
        <f>月初児童数!BD12</f>
        <v>0</v>
      </c>
      <c r="I14" s="128">
        <f t="shared" si="3"/>
        <v>0</v>
      </c>
      <c r="J14" s="23"/>
      <c r="K14" s="128">
        <f t="shared" si="4"/>
        <v>0</v>
      </c>
      <c r="L14" s="49">
        <f t="shared" si="5"/>
        <v>0</v>
      </c>
      <c r="M14" s="23"/>
      <c r="N14" s="128">
        <f t="shared" si="6"/>
        <v>0</v>
      </c>
      <c r="O14" s="128">
        <f t="shared" si="7"/>
        <v>0</v>
      </c>
      <c r="P14" s="23"/>
      <c r="Q14" s="22"/>
      <c r="R14" s="22"/>
      <c r="S14" s="22"/>
      <c r="T14" s="22"/>
      <c r="U14" s="23"/>
      <c r="W14" s="15"/>
      <c r="X14" s="15"/>
    </row>
    <row r="15" spans="2:24" s="14" customFormat="1">
      <c r="B15" s="72" t="s">
        <v>22</v>
      </c>
      <c r="C15" s="20" t="str">
        <f>IF(②③加減算!C33="","",②③加減算!C33)</f>
        <v/>
      </c>
      <c r="D15" s="20" t="str">
        <f>②③加減算!L14</f>
        <v/>
      </c>
      <c r="E15" s="128">
        <f t="shared" si="0"/>
        <v>0</v>
      </c>
      <c r="F15" s="128">
        <f t="shared" si="1"/>
        <v>0</v>
      </c>
      <c r="G15" s="128">
        <f t="shared" si="2"/>
        <v>0</v>
      </c>
      <c r="H15" s="20">
        <f>月初児童数!BD13</f>
        <v>0</v>
      </c>
      <c r="I15" s="128">
        <f t="shared" si="3"/>
        <v>0</v>
      </c>
      <c r="J15" s="23"/>
      <c r="K15" s="128">
        <f t="shared" si="4"/>
        <v>0</v>
      </c>
      <c r="L15" s="49">
        <f t="shared" si="5"/>
        <v>0</v>
      </c>
      <c r="M15" s="23"/>
      <c r="N15" s="128">
        <f t="shared" si="6"/>
        <v>0</v>
      </c>
      <c r="O15" s="128">
        <f t="shared" si="7"/>
        <v>0</v>
      </c>
      <c r="P15" s="23"/>
      <c r="Q15" s="22"/>
      <c r="R15" s="22"/>
      <c r="S15" s="22"/>
      <c r="T15" s="22"/>
      <c r="U15" s="23"/>
      <c r="W15" s="15"/>
      <c r="X15" s="15"/>
    </row>
    <row r="16" spans="2:24" s="14" customFormat="1">
      <c r="B16" s="72" t="s">
        <v>206</v>
      </c>
      <c r="C16" s="20" t="str">
        <f>IF(②③加減算!C34="","",②③加減算!C34)</f>
        <v/>
      </c>
      <c r="D16" s="20" t="str">
        <f>②③加減算!L15</f>
        <v/>
      </c>
      <c r="E16" s="128">
        <f t="shared" si="0"/>
        <v>0</v>
      </c>
      <c r="F16" s="128">
        <f t="shared" si="1"/>
        <v>0</v>
      </c>
      <c r="G16" s="128">
        <f t="shared" si="2"/>
        <v>0</v>
      </c>
      <c r="H16" s="20">
        <f>月初児童数!BD14</f>
        <v>0</v>
      </c>
      <c r="I16" s="128">
        <f t="shared" si="3"/>
        <v>0</v>
      </c>
      <c r="J16" s="23"/>
      <c r="K16" s="128">
        <f t="shared" si="4"/>
        <v>0</v>
      </c>
      <c r="L16" s="49">
        <f t="shared" si="5"/>
        <v>0</v>
      </c>
      <c r="M16" s="23"/>
      <c r="N16" s="128">
        <f t="shared" si="6"/>
        <v>0</v>
      </c>
      <c r="O16" s="128">
        <f t="shared" si="7"/>
        <v>0</v>
      </c>
      <c r="P16" s="23"/>
      <c r="Q16" s="22"/>
      <c r="R16" s="22"/>
      <c r="S16" s="22"/>
      <c r="T16" s="22"/>
      <c r="U16" s="23"/>
      <c r="W16" s="15"/>
      <c r="X16" s="15"/>
    </row>
    <row r="17" spans="2:24" s="14" customFormat="1">
      <c r="B17" s="72" t="s">
        <v>207</v>
      </c>
      <c r="C17" s="20" t="str">
        <f>IF(②③加減算!C35="","",②③加減算!C35)</f>
        <v/>
      </c>
      <c r="D17" s="20" t="str">
        <f>②③加減算!L16</f>
        <v/>
      </c>
      <c r="E17" s="128">
        <f t="shared" si="0"/>
        <v>0</v>
      </c>
      <c r="F17" s="128">
        <f t="shared" si="1"/>
        <v>0</v>
      </c>
      <c r="G17" s="128">
        <f t="shared" si="2"/>
        <v>0</v>
      </c>
      <c r="H17" s="20">
        <f>月初児童数!BD15</f>
        <v>0</v>
      </c>
      <c r="I17" s="128">
        <f t="shared" si="3"/>
        <v>0</v>
      </c>
      <c r="J17" s="23"/>
      <c r="K17" s="128">
        <f t="shared" si="4"/>
        <v>0</v>
      </c>
      <c r="L17" s="49">
        <f t="shared" si="5"/>
        <v>0</v>
      </c>
      <c r="M17" s="23"/>
      <c r="N17" s="128">
        <f t="shared" si="6"/>
        <v>0</v>
      </c>
      <c r="O17" s="128">
        <f t="shared" si="7"/>
        <v>0</v>
      </c>
      <c r="P17" s="23"/>
      <c r="Q17" s="22"/>
      <c r="R17" s="22"/>
      <c r="S17" s="22"/>
      <c r="T17" s="22"/>
      <c r="U17" s="23"/>
      <c r="W17" s="15"/>
      <c r="X17" s="15"/>
    </row>
    <row r="18" spans="2:24" s="14" customFormat="1">
      <c r="B18" s="72" t="s">
        <v>208</v>
      </c>
      <c r="C18" s="20" t="str">
        <f>IF(②③加減算!C36="","",②③加減算!C36)</f>
        <v/>
      </c>
      <c r="D18" s="20" t="str">
        <f>②③加減算!L17</f>
        <v/>
      </c>
      <c r="E18" s="128">
        <f t="shared" si="0"/>
        <v>0</v>
      </c>
      <c r="F18" s="128">
        <f t="shared" si="1"/>
        <v>0</v>
      </c>
      <c r="G18" s="128">
        <f t="shared" si="2"/>
        <v>0</v>
      </c>
      <c r="H18" s="20">
        <f>月初児童数!BD16</f>
        <v>0</v>
      </c>
      <c r="I18" s="128">
        <f t="shared" si="3"/>
        <v>0</v>
      </c>
      <c r="J18" s="23"/>
      <c r="K18" s="128">
        <f t="shared" si="4"/>
        <v>0</v>
      </c>
      <c r="L18" s="49">
        <f t="shared" si="5"/>
        <v>0</v>
      </c>
      <c r="M18" s="23"/>
      <c r="N18" s="128">
        <f t="shared" si="6"/>
        <v>0</v>
      </c>
      <c r="O18" s="128">
        <f t="shared" si="7"/>
        <v>0</v>
      </c>
      <c r="P18" s="23"/>
      <c r="Q18" s="22"/>
      <c r="R18" s="22"/>
      <c r="S18" s="22"/>
      <c r="T18" s="22"/>
      <c r="U18" s="23"/>
      <c r="W18" s="15"/>
      <c r="X18" s="15"/>
    </row>
    <row r="19" spans="2:24" s="14" customFormat="1">
      <c r="B19" s="72" t="s">
        <v>26</v>
      </c>
      <c r="C19" s="20" t="str">
        <f>IF(②③加減算!C37="","",②③加減算!C37)</f>
        <v/>
      </c>
      <c r="D19" s="20" t="str">
        <f>②③加減算!L18</f>
        <v/>
      </c>
      <c r="E19" s="128">
        <f t="shared" si="0"/>
        <v>0</v>
      </c>
      <c r="F19" s="128">
        <f t="shared" si="1"/>
        <v>0</v>
      </c>
      <c r="G19" s="128">
        <f t="shared" si="2"/>
        <v>0</v>
      </c>
      <c r="H19" s="20">
        <f>月初児童数!BD17</f>
        <v>0</v>
      </c>
      <c r="I19" s="128">
        <f t="shared" si="3"/>
        <v>0</v>
      </c>
      <c r="J19" s="23"/>
      <c r="K19" s="128">
        <f t="shared" si="4"/>
        <v>0</v>
      </c>
      <c r="L19" s="49">
        <f t="shared" si="5"/>
        <v>0</v>
      </c>
      <c r="M19" s="23"/>
      <c r="N19" s="128">
        <f t="shared" si="6"/>
        <v>0</v>
      </c>
      <c r="O19" s="128">
        <f t="shared" si="7"/>
        <v>0</v>
      </c>
      <c r="P19" s="23"/>
      <c r="Q19" s="22"/>
      <c r="R19" s="22"/>
      <c r="S19" s="22"/>
      <c r="T19" s="22"/>
      <c r="U19" s="23"/>
      <c r="W19" s="15"/>
      <c r="X19" s="15"/>
    </row>
    <row r="20" spans="2:24" s="14" customFormat="1">
      <c r="B20" s="72" t="s">
        <v>27</v>
      </c>
      <c r="C20" s="20" t="str">
        <f>IF(②③加減算!C38="","",②③加減算!C38)</f>
        <v/>
      </c>
      <c r="D20" s="20" t="str">
        <f>②③加減算!L19</f>
        <v/>
      </c>
      <c r="E20" s="128">
        <f t="shared" si="0"/>
        <v>0</v>
      </c>
      <c r="F20" s="128">
        <f t="shared" si="1"/>
        <v>0</v>
      </c>
      <c r="G20" s="128">
        <f t="shared" si="2"/>
        <v>0</v>
      </c>
      <c r="H20" s="20">
        <f>月初児童数!BD18</f>
        <v>0</v>
      </c>
      <c r="I20" s="128">
        <f t="shared" si="3"/>
        <v>0</v>
      </c>
      <c r="J20" s="23"/>
      <c r="K20" s="128">
        <f t="shared" si="4"/>
        <v>0</v>
      </c>
      <c r="L20" s="49">
        <f t="shared" si="5"/>
        <v>0</v>
      </c>
      <c r="M20" s="23"/>
      <c r="N20" s="128">
        <f t="shared" si="6"/>
        <v>0</v>
      </c>
      <c r="O20" s="128">
        <f t="shared" si="7"/>
        <v>0</v>
      </c>
      <c r="P20" s="23"/>
      <c r="Q20" s="22"/>
      <c r="R20" s="22"/>
      <c r="S20" s="22"/>
      <c r="T20" s="22"/>
      <c r="U20" s="23"/>
      <c r="W20" s="15"/>
      <c r="X20" s="15"/>
    </row>
    <row r="21" spans="2:24" s="14" customFormat="1">
      <c r="B21" s="72" t="s">
        <v>28</v>
      </c>
      <c r="C21" s="20" t="str">
        <f>IF(②③加減算!C39="","",②③加減算!C39)</f>
        <v/>
      </c>
      <c r="D21" s="20" t="str">
        <f>②③加減算!L20</f>
        <v/>
      </c>
      <c r="E21" s="128">
        <f t="shared" si="0"/>
        <v>0</v>
      </c>
      <c r="F21" s="128">
        <f t="shared" si="1"/>
        <v>0</v>
      </c>
      <c r="G21" s="128">
        <f t="shared" si="2"/>
        <v>0</v>
      </c>
      <c r="H21" s="20">
        <f>月初児童数!BD19</f>
        <v>0</v>
      </c>
      <c r="I21" s="128">
        <f t="shared" si="3"/>
        <v>0</v>
      </c>
      <c r="J21" s="23"/>
      <c r="K21" s="128">
        <f t="shared" si="4"/>
        <v>0</v>
      </c>
      <c r="L21" s="49">
        <f t="shared" si="5"/>
        <v>0</v>
      </c>
      <c r="M21" s="23"/>
      <c r="N21" s="128">
        <f t="shared" si="6"/>
        <v>0</v>
      </c>
      <c r="O21" s="128">
        <f t="shared" si="7"/>
        <v>0</v>
      </c>
      <c r="P21" s="23"/>
      <c r="Q21" s="22"/>
      <c r="R21" s="22"/>
      <c r="S21" s="22"/>
      <c r="T21" s="22"/>
      <c r="U21" s="23"/>
      <c r="W21" s="15"/>
      <c r="X21" s="15"/>
    </row>
    <row r="22" spans="2:24">
      <c r="N22" s="256">
        <f>IFERROR(SUM(N10:N21),0)</f>
        <v>0</v>
      </c>
      <c r="O22" s="256">
        <f>IFERROR(SUM(O10:O21),0)</f>
        <v>0</v>
      </c>
    </row>
  </sheetData>
  <mergeCells count="3">
    <mergeCell ref="C7:D7"/>
    <mergeCell ref="N8:O8"/>
    <mergeCell ref="B2:D2"/>
  </mergeCells>
  <phoneticPr fontId="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FEFA9-AC67-4A70-AB7F-1E27595860BE}">
  <sheetPr>
    <tabColor rgb="FFCCFFCC"/>
  </sheetPr>
  <dimension ref="B1:W22"/>
  <sheetViews>
    <sheetView workbookViewId="0">
      <selection activeCell="Q71" sqref="Q71:R71"/>
    </sheetView>
  </sheetViews>
  <sheetFormatPr defaultColWidth="9" defaultRowHeight="16.2"/>
  <cols>
    <col min="1" max="1" width="2.59765625" style="104" customWidth="1"/>
    <col min="2" max="2" width="12.69921875" style="104" customWidth="1"/>
    <col min="3" max="6" width="9" style="104" customWidth="1"/>
    <col min="7" max="7" width="9" style="104"/>
    <col min="8" max="8" width="1.09765625" style="104" customWidth="1"/>
    <col min="9" max="16384" width="9" style="104"/>
  </cols>
  <sheetData>
    <row r="1" spans="2:23" ht="16.8" thickBot="1"/>
    <row r="2" spans="2:23" ht="18.600000000000001" thickBot="1">
      <c r="B2" s="713" t="s">
        <v>33</v>
      </c>
      <c r="C2" s="714"/>
      <c r="D2" s="715"/>
    </row>
    <row r="3" spans="2:23">
      <c r="B3" s="90" t="s">
        <v>315</v>
      </c>
    </row>
    <row r="4" spans="2:23">
      <c r="B4" s="257"/>
      <c r="C4" s="1" t="s">
        <v>8</v>
      </c>
      <c r="D4" s="1" t="s">
        <v>9</v>
      </c>
    </row>
    <row r="5" spans="2:23">
      <c r="B5" s="19" t="s">
        <v>209</v>
      </c>
      <c r="C5" s="258">
        <v>50300</v>
      </c>
      <c r="D5" s="258">
        <v>6290</v>
      </c>
    </row>
    <row r="6" spans="2:23">
      <c r="B6" s="19" t="s">
        <v>222</v>
      </c>
      <c r="C6" s="32">
        <f>②③加減算!D25</f>
        <v>0</v>
      </c>
      <c r="D6" s="32">
        <f>②③加減算!D27</f>
        <v>0</v>
      </c>
      <c r="E6" s="30" t="s">
        <v>334</v>
      </c>
    </row>
    <row r="7" spans="2:23">
      <c r="B7" s="19" t="s">
        <v>231</v>
      </c>
      <c r="C7" s="128">
        <f>C5*C6/2</f>
        <v>0</v>
      </c>
      <c r="D7" s="128">
        <f>D5*D6/2</f>
        <v>0</v>
      </c>
      <c r="E7" s="31">
        <f>C7+D7</f>
        <v>0</v>
      </c>
    </row>
    <row r="9" spans="2:23" s="14" customFormat="1">
      <c r="B9" s="253"/>
      <c r="C9" s="253" t="s">
        <v>332</v>
      </c>
      <c r="D9" s="286" t="s">
        <v>584</v>
      </c>
      <c r="E9" s="253" t="s">
        <v>231</v>
      </c>
      <c r="F9" s="253" t="s">
        <v>326</v>
      </c>
      <c r="G9" s="254" t="s">
        <v>209</v>
      </c>
      <c r="H9" s="23"/>
      <c r="I9" s="20" t="s">
        <v>400</v>
      </c>
      <c r="J9" s="23"/>
      <c r="K9" s="23"/>
      <c r="L9" s="23"/>
      <c r="M9" s="23"/>
      <c r="N9" s="23"/>
      <c r="O9" s="22"/>
      <c r="P9" s="22"/>
      <c r="Q9" s="22"/>
      <c r="R9" s="22"/>
      <c r="S9" s="23"/>
      <c r="U9" s="15"/>
      <c r="V9" s="15"/>
    </row>
    <row r="10" spans="2:23" s="14" customFormat="1">
      <c r="B10" s="72" t="s">
        <v>347</v>
      </c>
      <c r="C10" s="255" t="str">
        <f>IF(②③加減算!D28="","",②③加減算!D28)</f>
        <v/>
      </c>
      <c r="D10" s="20" t="str">
        <f>②③加減算!L9</f>
        <v/>
      </c>
      <c r="E10" s="128">
        <f t="shared" ref="E10:E21" si="0">IF(D10="〇",IF(C10="",0,$E$7*2),IF(C10="",0,$E$7))</f>
        <v>0</v>
      </c>
      <c r="F10" s="20">
        <f>月初児童数!BD8</f>
        <v>0</v>
      </c>
      <c r="G10" s="128">
        <f t="shared" ref="G10:G21" si="1">IFERROR(ROUNDDOWN(E10/F10,-1),0)</f>
        <v>0</v>
      </c>
      <c r="H10" s="23"/>
      <c r="I10" s="128">
        <f t="shared" ref="I10:I21" si="2">IFERROR(F10*G10,0)</f>
        <v>0</v>
      </c>
      <c r="J10" s="23"/>
      <c r="K10" s="23"/>
      <c r="L10" s="23"/>
      <c r="M10" s="23"/>
      <c r="N10" s="23"/>
      <c r="O10" s="23"/>
      <c r="P10" s="22"/>
      <c r="Q10" s="22"/>
      <c r="R10" s="22"/>
      <c r="S10" s="22"/>
      <c r="T10" s="23"/>
      <c r="V10" s="15"/>
      <c r="W10" s="15"/>
    </row>
    <row r="11" spans="2:23" s="14" customFormat="1">
      <c r="B11" s="72" t="s">
        <v>18</v>
      </c>
      <c r="C11" s="255" t="str">
        <f>IF(②③加減算!D29="","",②③加減算!D29)</f>
        <v/>
      </c>
      <c r="D11" s="20" t="str">
        <f>②③加減算!L10</f>
        <v/>
      </c>
      <c r="E11" s="128">
        <f t="shared" si="0"/>
        <v>0</v>
      </c>
      <c r="F11" s="20">
        <f>月初児童数!BD9</f>
        <v>0</v>
      </c>
      <c r="G11" s="128">
        <f t="shared" si="1"/>
        <v>0</v>
      </c>
      <c r="H11" s="23"/>
      <c r="I11" s="128">
        <f t="shared" si="2"/>
        <v>0</v>
      </c>
      <c r="J11" s="23"/>
      <c r="K11" s="23"/>
      <c r="L11" s="23"/>
      <c r="M11" s="23"/>
      <c r="N11" s="23"/>
      <c r="O11" s="23"/>
      <c r="P11" s="22"/>
      <c r="Q11" s="22"/>
      <c r="R11" s="22"/>
      <c r="S11" s="22"/>
      <c r="T11" s="23"/>
      <c r="V11" s="15"/>
      <c r="W11" s="15"/>
    </row>
    <row r="12" spans="2:23" s="14" customFormat="1">
      <c r="B12" s="72" t="s">
        <v>19</v>
      </c>
      <c r="C12" s="255" t="str">
        <f>IF(②③加減算!D30="","",②③加減算!D30)</f>
        <v/>
      </c>
      <c r="D12" s="20" t="str">
        <f>②③加減算!L11</f>
        <v/>
      </c>
      <c r="E12" s="128">
        <f t="shared" si="0"/>
        <v>0</v>
      </c>
      <c r="F12" s="20">
        <f>月初児童数!BD10</f>
        <v>0</v>
      </c>
      <c r="G12" s="128">
        <f t="shared" si="1"/>
        <v>0</v>
      </c>
      <c r="H12" s="23"/>
      <c r="I12" s="128">
        <f t="shared" si="2"/>
        <v>0</v>
      </c>
      <c r="J12" s="23"/>
      <c r="K12" s="23"/>
      <c r="L12" s="23"/>
      <c r="M12" s="23"/>
      <c r="N12" s="23"/>
      <c r="O12" s="23"/>
      <c r="P12" s="22"/>
      <c r="Q12" s="22"/>
      <c r="R12" s="22"/>
      <c r="S12" s="22"/>
      <c r="T12" s="23"/>
      <c r="V12" s="15"/>
      <c r="W12" s="15"/>
    </row>
    <row r="13" spans="2:23" s="14" customFormat="1">
      <c r="B13" s="72" t="s">
        <v>20</v>
      </c>
      <c r="C13" s="255" t="str">
        <f>IF(②③加減算!D31="","",②③加減算!D31)</f>
        <v/>
      </c>
      <c r="D13" s="20" t="str">
        <f>②③加減算!L12</f>
        <v/>
      </c>
      <c r="E13" s="128">
        <f t="shared" si="0"/>
        <v>0</v>
      </c>
      <c r="F13" s="20">
        <f>月初児童数!BD11</f>
        <v>0</v>
      </c>
      <c r="G13" s="128">
        <f t="shared" si="1"/>
        <v>0</v>
      </c>
      <c r="H13" s="23"/>
      <c r="I13" s="128">
        <f t="shared" si="2"/>
        <v>0</v>
      </c>
      <c r="J13" s="23"/>
      <c r="K13" s="23"/>
      <c r="L13" s="23"/>
      <c r="M13" s="23"/>
      <c r="N13" s="23"/>
      <c r="O13" s="23"/>
      <c r="P13" s="22"/>
      <c r="Q13" s="22"/>
      <c r="R13" s="22"/>
      <c r="S13" s="22"/>
      <c r="T13" s="23"/>
      <c r="V13" s="15"/>
      <c r="W13" s="15"/>
    </row>
    <row r="14" spans="2:23" s="14" customFormat="1">
      <c r="B14" s="72" t="s">
        <v>21</v>
      </c>
      <c r="C14" s="255" t="str">
        <f>IF(②③加減算!D32="","",②③加減算!D32)</f>
        <v/>
      </c>
      <c r="D14" s="20" t="str">
        <f>②③加減算!L13</f>
        <v/>
      </c>
      <c r="E14" s="128">
        <f t="shared" si="0"/>
        <v>0</v>
      </c>
      <c r="F14" s="20">
        <f>月初児童数!BD12</f>
        <v>0</v>
      </c>
      <c r="G14" s="128">
        <f t="shared" si="1"/>
        <v>0</v>
      </c>
      <c r="H14" s="23"/>
      <c r="I14" s="128">
        <f t="shared" si="2"/>
        <v>0</v>
      </c>
      <c r="J14" s="23"/>
      <c r="K14" s="23"/>
      <c r="L14" s="23"/>
      <c r="M14" s="23"/>
      <c r="N14" s="23"/>
      <c r="O14" s="23"/>
      <c r="P14" s="22"/>
      <c r="Q14" s="22"/>
      <c r="R14" s="22"/>
      <c r="S14" s="22"/>
      <c r="T14" s="23"/>
      <c r="V14" s="15"/>
      <c r="W14" s="15"/>
    </row>
    <row r="15" spans="2:23" s="14" customFormat="1">
      <c r="B15" s="72" t="s">
        <v>22</v>
      </c>
      <c r="C15" s="255" t="str">
        <f>IF(②③加減算!D33="","",②③加減算!D33)</f>
        <v/>
      </c>
      <c r="D15" s="20" t="str">
        <f>②③加減算!L14</f>
        <v/>
      </c>
      <c r="E15" s="128">
        <f t="shared" si="0"/>
        <v>0</v>
      </c>
      <c r="F15" s="20">
        <f>月初児童数!BD13</f>
        <v>0</v>
      </c>
      <c r="G15" s="128">
        <f t="shared" si="1"/>
        <v>0</v>
      </c>
      <c r="H15" s="23"/>
      <c r="I15" s="128">
        <f t="shared" si="2"/>
        <v>0</v>
      </c>
      <c r="J15" s="23"/>
      <c r="K15" s="23"/>
      <c r="L15" s="23"/>
      <c r="M15" s="23"/>
      <c r="N15" s="23"/>
      <c r="O15" s="23"/>
      <c r="P15" s="22"/>
      <c r="Q15" s="22"/>
      <c r="R15" s="22"/>
      <c r="S15" s="22"/>
      <c r="T15" s="23"/>
      <c r="V15" s="15"/>
      <c r="W15" s="15"/>
    </row>
    <row r="16" spans="2:23" s="14" customFormat="1">
      <c r="B16" s="72" t="s">
        <v>206</v>
      </c>
      <c r="C16" s="255" t="str">
        <f>IF(②③加減算!D34="","",②③加減算!D34)</f>
        <v/>
      </c>
      <c r="D16" s="20" t="str">
        <f>②③加減算!L15</f>
        <v/>
      </c>
      <c r="E16" s="128">
        <f t="shared" si="0"/>
        <v>0</v>
      </c>
      <c r="F16" s="20">
        <f>月初児童数!BD14</f>
        <v>0</v>
      </c>
      <c r="G16" s="128">
        <f t="shared" si="1"/>
        <v>0</v>
      </c>
      <c r="H16" s="23"/>
      <c r="I16" s="128">
        <f t="shared" si="2"/>
        <v>0</v>
      </c>
      <c r="J16" s="23"/>
      <c r="K16" s="23"/>
      <c r="L16" s="23"/>
      <c r="M16" s="23"/>
      <c r="N16" s="23"/>
      <c r="O16" s="23"/>
      <c r="P16" s="22"/>
      <c r="Q16" s="22"/>
      <c r="R16" s="22"/>
      <c r="S16" s="22"/>
      <c r="T16" s="23"/>
      <c r="V16" s="15"/>
      <c r="W16" s="15"/>
    </row>
    <row r="17" spans="2:23" s="14" customFormat="1">
      <c r="B17" s="72" t="s">
        <v>207</v>
      </c>
      <c r="C17" s="255" t="str">
        <f>IF(②③加減算!D35="","",②③加減算!D35)</f>
        <v/>
      </c>
      <c r="D17" s="20" t="str">
        <f>②③加減算!L16</f>
        <v/>
      </c>
      <c r="E17" s="128">
        <f t="shared" si="0"/>
        <v>0</v>
      </c>
      <c r="F17" s="20">
        <f>月初児童数!BD15</f>
        <v>0</v>
      </c>
      <c r="G17" s="128">
        <f t="shared" si="1"/>
        <v>0</v>
      </c>
      <c r="H17" s="23"/>
      <c r="I17" s="128">
        <f t="shared" si="2"/>
        <v>0</v>
      </c>
      <c r="J17" s="23"/>
      <c r="K17" s="23"/>
      <c r="L17" s="23"/>
      <c r="M17" s="23"/>
      <c r="N17" s="23"/>
      <c r="O17" s="23"/>
      <c r="P17" s="22"/>
      <c r="Q17" s="22"/>
      <c r="R17" s="22"/>
      <c r="S17" s="22"/>
      <c r="T17" s="23"/>
      <c r="V17" s="15"/>
      <c r="W17" s="15"/>
    </row>
    <row r="18" spans="2:23" s="14" customFormat="1">
      <c r="B18" s="72" t="s">
        <v>208</v>
      </c>
      <c r="C18" s="255" t="str">
        <f>IF(②③加減算!D36="","",②③加減算!D36)</f>
        <v/>
      </c>
      <c r="D18" s="20" t="str">
        <f>②③加減算!L17</f>
        <v/>
      </c>
      <c r="E18" s="128">
        <f t="shared" si="0"/>
        <v>0</v>
      </c>
      <c r="F18" s="20">
        <f>月初児童数!BD16</f>
        <v>0</v>
      </c>
      <c r="G18" s="128">
        <f t="shared" si="1"/>
        <v>0</v>
      </c>
      <c r="H18" s="23"/>
      <c r="I18" s="128">
        <f t="shared" si="2"/>
        <v>0</v>
      </c>
      <c r="J18" s="23"/>
      <c r="K18" s="23"/>
      <c r="L18" s="23"/>
      <c r="M18" s="23"/>
      <c r="N18" s="23"/>
      <c r="O18" s="23"/>
      <c r="P18" s="22"/>
      <c r="Q18" s="22"/>
      <c r="R18" s="22"/>
      <c r="S18" s="22"/>
      <c r="T18" s="23"/>
      <c r="V18" s="15"/>
      <c r="W18" s="15"/>
    </row>
    <row r="19" spans="2:23" s="14" customFormat="1">
      <c r="B19" s="72" t="s">
        <v>26</v>
      </c>
      <c r="C19" s="255" t="str">
        <f>IF(②③加減算!D37="","",②③加減算!D37)</f>
        <v/>
      </c>
      <c r="D19" s="20" t="str">
        <f>②③加減算!L18</f>
        <v/>
      </c>
      <c r="E19" s="128">
        <f t="shared" si="0"/>
        <v>0</v>
      </c>
      <c r="F19" s="20">
        <f>月初児童数!BD17</f>
        <v>0</v>
      </c>
      <c r="G19" s="128">
        <f t="shared" si="1"/>
        <v>0</v>
      </c>
      <c r="H19" s="23"/>
      <c r="I19" s="128">
        <f t="shared" si="2"/>
        <v>0</v>
      </c>
      <c r="J19" s="23"/>
      <c r="K19" s="23"/>
      <c r="L19" s="23"/>
      <c r="M19" s="23"/>
      <c r="N19" s="23"/>
      <c r="O19" s="23"/>
      <c r="P19" s="22"/>
      <c r="Q19" s="22"/>
      <c r="R19" s="22"/>
      <c r="S19" s="22"/>
      <c r="T19" s="23"/>
      <c r="V19" s="15"/>
      <c r="W19" s="15"/>
    </row>
    <row r="20" spans="2:23" s="14" customFormat="1">
      <c r="B20" s="72" t="s">
        <v>27</v>
      </c>
      <c r="C20" s="255" t="str">
        <f>IF(②③加減算!D38="","",②③加減算!D38)</f>
        <v/>
      </c>
      <c r="D20" s="20" t="str">
        <f>②③加減算!L19</f>
        <v/>
      </c>
      <c r="E20" s="128">
        <f t="shared" si="0"/>
        <v>0</v>
      </c>
      <c r="F20" s="20">
        <f>月初児童数!BD18</f>
        <v>0</v>
      </c>
      <c r="G20" s="128">
        <f t="shared" si="1"/>
        <v>0</v>
      </c>
      <c r="H20" s="23"/>
      <c r="I20" s="128">
        <f t="shared" si="2"/>
        <v>0</v>
      </c>
      <c r="J20" s="23"/>
      <c r="K20" s="23"/>
      <c r="L20" s="23"/>
      <c r="M20" s="23"/>
      <c r="N20" s="23"/>
      <c r="O20" s="23"/>
      <c r="P20" s="22"/>
      <c r="Q20" s="22"/>
      <c r="R20" s="22"/>
      <c r="S20" s="22"/>
      <c r="T20" s="23"/>
      <c r="V20" s="15"/>
      <c r="W20" s="15"/>
    </row>
    <row r="21" spans="2:23" s="14" customFormat="1">
      <c r="B21" s="72" t="s">
        <v>28</v>
      </c>
      <c r="C21" s="255" t="str">
        <f>IF(②③加減算!D39="","",②③加減算!D39)</f>
        <v/>
      </c>
      <c r="D21" s="20" t="str">
        <f>②③加減算!L20</f>
        <v/>
      </c>
      <c r="E21" s="128">
        <f t="shared" si="0"/>
        <v>0</v>
      </c>
      <c r="F21" s="20">
        <f>月初児童数!BD19</f>
        <v>0</v>
      </c>
      <c r="G21" s="128">
        <f t="shared" si="1"/>
        <v>0</v>
      </c>
      <c r="H21" s="23"/>
      <c r="I21" s="128">
        <f t="shared" si="2"/>
        <v>0</v>
      </c>
      <c r="J21" s="23"/>
      <c r="K21" s="23"/>
      <c r="L21" s="23"/>
      <c r="M21" s="23"/>
      <c r="N21" s="23"/>
      <c r="O21" s="23"/>
      <c r="P21" s="22"/>
      <c r="Q21" s="22"/>
      <c r="R21" s="22"/>
      <c r="S21" s="22"/>
      <c r="T21" s="23"/>
      <c r="V21" s="15"/>
      <c r="W21" s="15"/>
    </row>
    <row r="22" spans="2:23">
      <c r="I22" s="256">
        <f>IFERROR(SUM(I10:I21),0)</f>
        <v>0</v>
      </c>
    </row>
  </sheetData>
  <mergeCells count="1">
    <mergeCell ref="B2:D2"/>
  </mergeCells>
  <phoneticPr fontId="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72374-EA02-4F74-9C06-327F46295A65}">
  <sheetPr>
    <tabColor rgb="FFCCFFCC"/>
  </sheetPr>
  <dimension ref="B1:W21"/>
  <sheetViews>
    <sheetView workbookViewId="0">
      <selection activeCell="Q71" sqref="Q71:R71"/>
    </sheetView>
  </sheetViews>
  <sheetFormatPr defaultColWidth="9" defaultRowHeight="16.2"/>
  <cols>
    <col min="1" max="1" width="2.59765625" style="104" customWidth="1"/>
    <col min="2" max="2" width="12.69921875" style="104" customWidth="1"/>
    <col min="3" max="6" width="9" style="104" customWidth="1"/>
    <col min="7" max="7" width="9" style="104"/>
    <col min="8" max="8" width="1.09765625" style="104" customWidth="1"/>
    <col min="9" max="16384" width="9" style="104"/>
  </cols>
  <sheetData>
    <row r="1" spans="2:23" ht="16.8" thickBot="1"/>
    <row r="2" spans="2:23" ht="18.600000000000001" thickBot="1">
      <c r="B2" s="713" t="s">
        <v>220</v>
      </c>
      <c r="C2" s="714"/>
      <c r="D2" s="715"/>
    </row>
    <row r="3" spans="2:23">
      <c r="B3" s="90" t="s">
        <v>315</v>
      </c>
    </row>
    <row r="4" spans="2:23">
      <c r="B4" s="19" t="s">
        <v>209</v>
      </c>
      <c r="C4" s="258">
        <v>11320</v>
      </c>
    </row>
    <row r="5" spans="2:23">
      <c r="B5" s="19" t="s">
        <v>222</v>
      </c>
      <c r="C5" s="32">
        <f>②③加減算!E27</f>
        <v>0</v>
      </c>
    </row>
    <row r="6" spans="2:23">
      <c r="B6" s="19" t="s">
        <v>231</v>
      </c>
      <c r="C6" s="128">
        <f>C4*C5/2</f>
        <v>0</v>
      </c>
    </row>
    <row r="8" spans="2:23" s="14" customFormat="1">
      <c r="B8" s="253"/>
      <c r="C8" s="253" t="s">
        <v>332</v>
      </c>
      <c r="D8" s="286" t="s">
        <v>584</v>
      </c>
      <c r="E8" s="253" t="s">
        <v>231</v>
      </c>
      <c r="F8" s="253" t="s">
        <v>326</v>
      </c>
      <c r="G8" s="254" t="s">
        <v>209</v>
      </c>
      <c r="H8" s="23"/>
      <c r="I8" s="20" t="s">
        <v>400</v>
      </c>
      <c r="J8" s="23"/>
      <c r="K8" s="23"/>
      <c r="L8" s="23"/>
      <c r="M8" s="23"/>
      <c r="N8" s="23"/>
      <c r="O8" s="22"/>
      <c r="P8" s="22"/>
      <c r="Q8" s="22"/>
      <c r="R8" s="22"/>
      <c r="S8" s="23"/>
      <c r="U8" s="15"/>
      <c r="V8" s="15"/>
    </row>
    <row r="9" spans="2:23" s="14" customFormat="1">
      <c r="B9" s="72" t="s">
        <v>347</v>
      </c>
      <c r="C9" s="255" t="str">
        <f>IF(②③加減算!E28="","",②③加減算!E28)</f>
        <v/>
      </c>
      <c r="D9" s="20" t="str">
        <f>②③加減算!L9</f>
        <v/>
      </c>
      <c r="E9" s="128">
        <f t="shared" ref="E9:E20" si="0">IF(D9="〇",IF(C9="",0,$C$6*2),IF(C9="",0,$C$6))</f>
        <v>0</v>
      </c>
      <c r="F9" s="20">
        <f>月初児童数!BD8</f>
        <v>0</v>
      </c>
      <c r="G9" s="128">
        <f t="shared" ref="G9:G20" si="1">IFERROR(ROUNDDOWN(E9/F9,-1),0)</f>
        <v>0</v>
      </c>
      <c r="H9" s="23"/>
      <c r="I9" s="128">
        <f t="shared" ref="I9:I20" si="2">IFERROR(F9*G9,0)</f>
        <v>0</v>
      </c>
      <c r="J9" s="23"/>
      <c r="K9" s="23"/>
      <c r="L9" s="23"/>
      <c r="M9" s="23"/>
      <c r="N9" s="23"/>
      <c r="O9" s="23"/>
      <c r="P9" s="22"/>
      <c r="Q9" s="22"/>
      <c r="R9" s="22"/>
      <c r="S9" s="22"/>
      <c r="T9" s="23"/>
      <c r="V9" s="15"/>
      <c r="W9" s="15"/>
    </row>
    <row r="10" spans="2:23" s="14" customFormat="1">
      <c r="B10" s="72" t="s">
        <v>18</v>
      </c>
      <c r="C10" s="255" t="str">
        <f>IF(②③加減算!E29="","",②③加減算!E29)</f>
        <v/>
      </c>
      <c r="D10" s="20" t="str">
        <f>②③加減算!L10</f>
        <v/>
      </c>
      <c r="E10" s="128">
        <f t="shared" si="0"/>
        <v>0</v>
      </c>
      <c r="F10" s="20">
        <f>月初児童数!BD9</f>
        <v>0</v>
      </c>
      <c r="G10" s="128">
        <f t="shared" si="1"/>
        <v>0</v>
      </c>
      <c r="H10" s="23"/>
      <c r="I10" s="128">
        <f t="shared" si="2"/>
        <v>0</v>
      </c>
      <c r="J10" s="23"/>
      <c r="K10" s="23"/>
      <c r="L10" s="23"/>
      <c r="M10" s="23"/>
      <c r="N10" s="23"/>
      <c r="O10" s="23"/>
      <c r="P10" s="22"/>
      <c r="Q10" s="22"/>
      <c r="R10" s="22"/>
      <c r="S10" s="22"/>
      <c r="T10" s="23"/>
      <c r="V10" s="15"/>
      <c r="W10" s="15"/>
    </row>
    <row r="11" spans="2:23" s="14" customFormat="1">
      <c r="B11" s="72" t="s">
        <v>19</v>
      </c>
      <c r="C11" s="255" t="str">
        <f>IF(②③加減算!E30="","",②③加減算!E30)</f>
        <v/>
      </c>
      <c r="D11" s="20" t="str">
        <f>②③加減算!L11</f>
        <v/>
      </c>
      <c r="E11" s="128">
        <f t="shared" si="0"/>
        <v>0</v>
      </c>
      <c r="F11" s="20">
        <f>月初児童数!BD10</f>
        <v>0</v>
      </c>
      <c r="G11" s="128">
        <f t="shared" si="1"/>
        <v>0</v>
      </c>
      <c r="H11" s="23"/>
      <c r="I11" s="128">
        <f t="shared" si="2"/>
        <v>0</v>
      </c>
      <c r="J11" s="23"/>
      <c r="K11" s="23"/>
      <c r="L11" s="23"/>
      <c r="M11" s="23"/>
      <c r="N11" s="23"/>
      <c r="O11" s="23"/>
      <c r="P11" s="22"/>
      <c r="Q11" s="22"/>
      <c r="R11" s="22"/>
      <c r="S11" s="22"/>
      <c r="T11" s="23"/>
      <c r="V11" s="15"/>
      <c r="W11" s="15"/>
    </row>
    <row r="12" spans="2:23" s="14" customFormat="1">
      <c r="B12" s="72" t="s">
        <v>20</v>
      </c>
      <c r="C12" s="255" t="str">
        <f>IF(②③加減算!E31="","",②③加減算!E31)</f>
        <v/>
      </c>
      <c r="D12" s="20" t="str">
        <f>②③加減算!L12</f>
        <v/>
      </c>
      <c r="E12" s="128">
        <f t="shared" si="0"/>
        <v>0</v>
      </c>
      <c r="F12" s="20">
        <f>月初児童数!BD11</f>
        <v>0</v>
      </c>
      <c r="G12" s="128">
        <f t="shared" si="1"/>
        <v>0</v>
      </c>
      <c r="H12" s="23"/>
      <c r="I12" s="128">
        <f t="shared" si="2"/>
        <v>0</v>
      </c>
      <c r="J12" s="23"/>
      <c r="K12" s="23"/>
      <c r="L12" s="23"/>
      <c r="M12" s="23"/>
      <c r="N12" s="23"/>
      <c r="O12" s="23"/>
      <c r="P12" s="22"/>
      <c r="Q12" s="22"/>
      <c r="R12" s="22"/>
      <c r="S12" s="22"/>
      <c r="T12" s="23"/>
      <c r="V12" s="15"/>
      <c r="W12" s="15"/>
    </row>
    <row r="13" spans="2:23" s="14" customFormat="1">
      <c r="B13" s="72" t="s">
        <v>21</v>
      </c>
      <c r="C13" s="255" t="str">
        <f>IF(②③加減算!E32="","",②③加減算!E32)</f>
        <v/>
      </c>
      <c r="D13" s="20" t="str">
        <f>②③加減算!L13</f>
        <v/>
      </c>
      <c r="E13" s="128">
        <f t="shared" si="0"/>
        <v>0</v>
      </c>
      <c r="F13" s="20">
        <f>月初児童数!BD12</f>
        <v>0</v>
      </c>
      <c r="G13" s="128">
        <f t="shared" si="1"/>
        <v>0</v>
      </c>
      <c r="H13" s="23"/>
      <c r="I13" s="128">
        <f t="shared" si="2"/>
        <v>0</v>
      </c>
      <c r="J13" s="23"/>
      <c r="K13" s="23"/>
      <c r="L13" s="23"/>
      <c r="M13" s="23"/>
      <c r="N13" s="23"/>
      <c r="O13" s="23"/>
      <c r="P13" s="22"/>
      <c r="Q13" s="22"/>
      <c r="R13" s="22"/>
      <c r="S13" s="22"/>
      <c r="T13" s="23"/>
      <c r="V13" s="15"/>
      <c r="W13" s="15"/>
    </row>
    <row r="14" spans="2:23" s="14" customFormat="1">
      <c r="B14" s="72" t="s">
        <v>22</v>
      </c>
      <c r="C14" s="255" t="str">
        <f>IF(②③加減算!E33="","",②③加減算!E33)</f>
        <v/>
      </c>
      <c r="D14" s="20" t="str">
        <f>②③加減算!L14</f>
        <v/>
      </c>
      <c r="E14" s="128">
        <f t="shared" si="0"/>
        <v>0</v>
      </c>
      <c r="F14" s="20">
        <f>月初児童数!BD13</f>
        <v>0</v>
      </c>
      <c r="G14" s="128">
        <f t="shared" si="1"/>
        <v>0</v>
      </c>
      <c r="H14" s="23"/>
      <c r="I14" s="128">
        <f t="shared" si="2"/>
        <v>0</v>
      </c>
      <c r="J14" s="23"/>
      <c r="K14" s="23"/>
      <c r="L14" s="23"/>
      <c r="M14" s="23"/>
      <c r="N14" s="23"/>
      <c r="O14" s="23"/>
      <c r="P14" s="22"/>
      <c r="Q14" s="22"/>
      <c r="R14" s="22"/>
      <c r="S14" s="22"/>
      <c r="T14" s="23"/>
      <c r="V14" s="15"/>
      <c r="W14" s="15"/>
    </row>
    <row r="15" spans="2:23" s="14" customFormat="1">
      <c r="B15" s="72" t="s">
        <v>206</v>
      </c>
      <c r="C15" s="255" t="str">
        <f>IF(②③加減算!E34="","",②③加減算!E34)</f>
        <v/>
      </c>
      <c r="D15" s="20" t="str">
        <f>②③加減算!L15</f>
        <v/>
      </c>
      <c r="E15" s="128">
        <f t="shared" si="0"/>
        <v>0</v>
      </c>
      <c r="F15" s="20">
        <f>月初児童数!BD14</f>
        <v>0</v>
      </c>
      <c r="G15" s="128">
        <f t="shared" si="1"/>
        <v>0</v>
      </c>
      <c r="H15" s="23"/>
      <c r="I15" s="128">
        <f t="shared" si="2"/>
        <v>0</v>
      </c>
      <c r="J15" s="23"/>
      <c r="K15" s="23"/>
      <c r="L15" s="23"/>
      <c r="M15" s="23"/>
      <c r="N15" s="23"/>
      <c r="O15" s="23"/>
      <c r="P15" s="22"/>
      <c r="Q15" s="22"/>
      <c r="R15" s="22"/>
      <c r="S15" s="22"/>
      <c r="T15" s="23"/>
      <c r="V15" s="15"/>
      <c r="W15" s="15"/>
    </row>
    <row r="16" spans="2:23" s="14" customFormat="1">
      <c r="B16" s="72" t="s">
        <v>207</v>
      </c>
      <c r="C16" s="255" t="str">
        <f>IF(②③加減算!E35="","",②③加減算!E35)</f>
        <v/>
      </c>
      <c r="D16" s="20" t="str">
        <f>②③加減算!L16</f>
        <v/>
      </c>
      <c r="E16" s="128">
        <f t="shared" si="0"/>
        <v>0</v>
      </c>
      <c r="F16" s="20">
        <f>月初児童数!BD15</f>
        <v>0</v>
      </c>
      <c r="G16" s="128">
        <f t="shared" si="1"/>
        <v>0</v>
      </c>
      <c r="H16" s="23"/>
      <c r="I16" s="128">
        <f t="shared" si="2"/>
        <v>0</v>
      </c>
      <c r="J16" s="23"/>
      <c r="K16" s="23"/>
      <c r="L16" s="23"/>
      <c r="M16" s="23"/>
      <c r="N16" s="23"/>
      <c r="O16" s="23"/>
      <c r="P16" s="22"/>
      <c r="Q16" s="22"/>
      <c r="R16" s="22"/>
      <c r="S16" s="22"/>
      <c r="T16" s="23"/>
      <c r="V16" s="15"/>
      <c r="W16" s="15"/>
    </row>
    <row r="17" spans="2:23" s="14" customFormat="1">
      <c r="B17" s="72" t="s">
        <v>208</v>
      </c>
      <c r="C17" s="255" t="str">
        <f>IF(②③加減算!E36="","",②③加減算!E36)</f>
        <v/>
      </c>
      <c r="D17" s="20" t="str">
        <f>②③加減算!L17</f>
        <v/>
      </c>
      <c r="E17" s="128">
        <f t="shared" si="0"/>
        <v>0</v>
      </c>
      <c r="F17" s="20">
        <f>月初児童数!BD16</f>
        <v>0</v>
      </c>
      <c r="G17" s="128">
        <f t="shared" si="1"/>
        <v>0</v>
      </c>
      <c r="H17" s="23"/>
      <c r="I17" s="128">
        <f t="shared" si="2"/>
        <v>0</v>
      </c>
      <c r="J17" s="23"/>
      <c r="K17" s="23"/>
      <c r="L17" s="23"/>
      <c r="M17" s="23"/>
      <c r="N17" s="23"/>
      <c r="O17" s="23"/>
      <c r="P17" s="22"/>
      <c r="Q17" s="22"/>
      <c r="R17" s="22"/>
      <c r="S17" s="22"/>
      <c r="T17" s="23"/>
      <c r="V17" s="15"/>
      <c r="W17" s="15"/>
    </row>
    <row r="18" spans="2:23" s="14" customFormat="1">
      <c r="B18" s="72" t="s">
        <v>26</v>
      </c>
      <c r="C18" s="255" t="str">
        <f>IF(②③加減算!E37="","",②③加減算!E37)</f>
        <v/>
      </c>
      <c r="D18" s="20" t="str">
        <f>②③加減算!L18</f>
        <v/>
      </c>
      <c r="E18" s="128">
        <f t="shared" si="0"/>
        <v>0</v>
      </c>
      <c r="F18" s="20">
        <f>月初児童数!BD17</f>
        <v>0</v>
      </c>
      <c r="G18" s="128">
        <f t="shared" si="1"/>
        <v>0</v>
      </c>
      <c r="H18" s="23"/>
      <c r="I18" s="128">
        <f t="shared" si="2"/>
        <v>0</v>
      </c>
      <c r="J18" s="23"/>
      <c r="K18" s="23"/>
      <c r="L18" s="23"/>
      <c r="M18" s="23"/>
      <c r="N18" s="23"/>
      <c r="O18" s="23"/>
      <c r="P18" s="22"/>
      <c r="Q18" s="22"/>
      <c r="R18" s="22"/>
      <c r="S18" s="22"/>
      <c r="T18" s="23"/>
      <c r="V18" s="15"/>
      <c r="W18" s="15"/>
    </row>
    <row r="19" spans="2:23" s="14" customFormat="1">
      <c r="B19" s="72" t="s">
        <v>27</v>
      </c>
      <c r="C19" s="255" t="str">
        <f>IF(②③加減算!E38="","",②③加減算!E38)</f>
        <v/>
      </c>
      <c r="D19" s="20" t="str">
        <f>②③加減算!L19</f>
        <v/>
      </c>
      <c r="E19" s="128">
        <f t="shared" si="0"/>
        <v>0</v>
      </c>
      <c r="F19" s="20">
        <f>月初児童数!BD18</f>
        <v>0</v>
      </c>
      <c r="G19" s="128">
        <f t="shared" si="1"/>
        <v>0</v>
      </c>
      <c r="H19" s="23"/>
      <c r="I19" s="128">
        <f t="shared" si="2"/>
        <v>0</v>
      </c>
      <c r="J19" s="23"/>
      <c r="K19" s="23"/>
      <c r="L19" s="23"/>
      <c r="M19" s="23"/>
      <c r="N19" s="23"/>
      <c r="O19" s="23"/>
      <c r="P19" s="22"/>
      <c r="Q19" s="22"/>
      <c r="R19" s="22"/>
      <c r="S19" s="22"/>
      <c r="T19" s="23"/>
      <c r="V19" s="15"/>
      <c r="W19" s="15"/>
    </row>
    <row r="20" spans="2:23" s="14" customFormat="1">
      <c r="B20" s="72" t="s">
        <v>28</v>
      </c>
      <c r="C20" s="255" t="str">
        <f>IF(②③加減算!E39="","",②③加減算!E39)</f>
        <v/>
      </c>
      <c r="D20" s="20" t="str">
        <f>②③加減算!L20</f>
        <v/>
      </c>
      <c r="E20" s="128">
        <f t="shared" si="0"/>
        <v>0</v>
      </c>
      <c r="F20" s="20">
        <f>月初児童数!BD19</f>
        <v>0</v>
      </c>
      <c r="G20" s="128">
        <f t="shared" si="1"/>
        <v>0</v>
      </c>
      <c r="H20" s="23"/>
      <c r="I20" s="128">
        <f t="shared" si="2"/>
        <v>0</v>
      </c>
      <c r="J20" s="23"/>
      <c r="K20" s="23"/>
      <c r="L20" s="23"/>
      <c r="M20" s="23"/>
      <c r="N20" s="23"/>
      <c r="O20" s="23"/>
      <c r="P20" s="22"/>
      <c r="Q20" s="22"/>
      <c r="R20" s="22"/>
      <c r="S20" s="22"/>
      <c r="T20" s="23"/>
      <c r="V20" s="15"/>
      <c r="W20" s="15"/>
    </row>
    <row r="21" spans="2:23">
      <c r="I21" s="256">
        <f>IFERROR(SUM(I9:I20),0)</f>
        <v>0</v>
      </c>
    </row>
  </sheetData>
  <mergeCells count="1">
    <mergeCell ref="B2:D2"/>
  </mergeCells>
  <phoneticPr fontId="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9DD7A-19C6-4F75-B1A6-857793BB11FE}">
  <sheetPr>
    <tabColor rgb="FFCCFFCC"/>
  </sheetPr>
  <dimension ref="B1:V17"/>
  <sheetViews>
    <sheetView workbookViewId="0">
      <selection activeCell="Q71" sqref="Q71:R71"/>
    </sheetView>
  </sheetViews>
  <sheetFormatPr defaultColWidth="9" defaultRowHeight="16.2"/>
  <cols>
    <col min="1" max="1" width="2.59765625" style="104" customWidth="1"/>
    <col min="2" max="3" width="9" style="104" customWidth="1"/>
    <col min="4" max="4" width="1.09765625" style="104" customWidth="1"/>
    <col min="5" max="7" width="9" style="104" customWidth="1"/>
    <col min="8" max="8" width="1.09765625" style="104" customWidth="1"/>
    <col min="9" max="10" width="9" style="104" customWidth="1"/>
    <col min="11" max="16384" width="9" style="104"/>
  </cols>
  <sheetData>
    <row r="1" spans="2:22" ht="16.8" thickBot="1"/>
    <row r="2" spans="2:22" ht="18.600000000000001" thickBot="1">
      <c r="B2" s="713" t="s">
        <v>51</v>
      </c>
      <c r="C2" s="714"/>
      <c r="D2" s="715"/>
    </row>
    <row r="3" spans="2:22">
      <c r="B3" s="57" t="s">
        <v>315</v>
      </c>
      <c r="E3" s="57"/>
    </row>
    <row r="4" spans="2:22" s="14" customFormat="1">
      <c r="B4" s="1" t="s">
        <v>335</v>
      </c>
      <c r="C4" s="1" t="s">
        <v>209</v>
      </c>
      <c r="E4" s="253"/>
      <c r="F4" s="253" t="s">
        <v>335</v>
      </c>
      <c r="G4" s="254" t="s">
        <v>209</v>
      </c>
      <c r="H4" s="23"/>
      <c r="I4" s="20" t="s">
        <v>326</v>
      </c>
      <c r="J4" s="20" t="s">
        <v>400</v>
      </c>
      <c r="K4" s="23"/>
      <c r="L4" s="23"/>
      <c r="M4" s="23"/>
      <c r="N4" s="22"/>
      <c r="O4" s="22"/>
      <c r="P4" s="22"/>
      <c r="Q4" s="22"/>
      <c r="R4" s="23"/>
      <c r="T4" s="15"/>
      <c r="U4" s="15"/>
    </row>
    <row r="5" spans="2:22" s="14" customFormat="1">
      <c r="B5" s="19" t="s">
        <v>62</v>
      </c>
      <c r="C5" s="175">
        <v>1900</v>
      </c>
      <c r="E5" s="72" t="s">
        <v>347</v>
      </c>
      <c r="F5" s="255" t="str">
        <f>IF(②③加減算!F28="","",②③加減算!F28)</f>
        <v/>
      </c>
      <c r="G5" s="128">
        <f t="shared" ref="G5:G16" si="0">IFERROR(VLOOKUP(F5,$B$5:$C$9,2,FALSE),0)</f>
        <v>0</v>
      </c>
      <c r="H5" s="23"/>
      <c r="I5" s="20">
        <f>月初児童数!BD8</f>
        <v>0</v>
      </c>
      <c r="J5" s="128">
        <f t="shared" ref="J5:J16" si="1">IFERROR(G5*I5,0)</f>
        <v>0</v>
      </c>
      <c r="K5" s="23"/>
      <c r="L5" s="23"/>
      <c r="M5" s="23"/>
      <c r="N5" s="23"/>
      <c r="O5" s="22"/>
      <c r="P5" s="22"/>
      <c r="Q5" s="22"/>
      <c r="R5" s="22"/>
      <c r="S5" s="23"/>
      <c r="U5" s="15"/>
      <c r="V5" s="15"/>
    </row>
    <row r="6" spans="2:22" s="14" customFormat="1">
      <c r="B6" s="19" t="s">
        <v>63</v>
      </c>
      <c r="C6" s="175">
        <v>1690</v>
      </c>
      <c r="E6" s="72" t="s">
        <v>18</v>
      </c>
      <c r="F6" s="255" t="str">
        <f>IF(②③加減算!F29="","",②③加減算!F29)</f>
        <v/>
      </c>
      <c r="G6" s="128">
        <f t="shared" si="0"/>
        <v>0</v>
      </c>
      <c r="H6" s="23"/>
      <c r="I6" s="20">
        <f>月初児童数!BD9</f>
        <v>0</v>
      </c>
      <c r="J6" s="128">
        <f t="shared" si="1"/>
        <v>0</v>
      </c>
      <c r="K6" s="23"/>
      <c r="L6" s="23"/>
      <c r="M6" s="23"/>
      <c r="N6" s="23"/>
      <c r="O6" s="22"/>
      <c r="P6" s="22"/>
      <c r="Q6" s="22"/>
      <c r="R6" s="22"/>
      <c r="S6" s="23"/>
      <c r="U6" s="15"/>
      <c r="V6" s="15"/>
    </row>
    <row r="7" spans="2:22" s="14" customFormat="1">
      <c r="B7" s="19" t="s">
        <v>64</v>
      </c>
      <c r="C7" s="175">
        <v>1670</v>
      </c>
      <c r="E7" s="72" t="s">
        <v>19</v>
      </c>
      <c r="F7" s="255" t="str">
        <f>IF(②③加減算!F30="","",②③加減算!F30)</f>
        <v/>
      </c>
      <c r="G7" s="128">
        <f t="shared" si="0"/>
        <v>0</v>
      </c>
      <c r="H7" s="23"/>
      <c r="I7" s="20">
        <f>月初児童数!BD10</f>
        <v>0</v>
      </c>
      <c r="J7" s="128">
        <f t="shared" si="1"/>
        <v>0</v>
      </c>
      <c r="K7" s="23"/>
      <c r="L7" s="23"/>
      <c r="M7" s="23"/>
      <c r="N7" s="23"/>
      <c r="O7" s="22"/>
      <c r="P7" s="22"/>
      <c r="Q7" s="22"/>
      <c r="R7" s="22"/>
      <c r="S7" s="23"/>
      <c r="U7" s="15"/>
      <c r="V7" s="15"/>
    </row>
    <row r="8" spans="2:22" s="14" customFormat="1">
      <c r="B8" s="19" t="s">
        <v>65</v>
      </c>
      <c r="C8" s="175">
        <v>1320</v>
      </c>
      <c r="E8" s="72" t="s">
        <v>20</v>
      </c>
      <c r="F8" s="255" t="str">
        <f>IF(②③加減算!F31="","",②③加減算!F31)</f>
        <v/>
      </c>
      <c r="G8" s="128">
        <f t="shared" si="0"/>
        <v>0</v>
      </c>
      <c r="H8" s="23"/>
      <c r="I8" s="20">
        <f>月初児童数!BD11</f>
        <v>0</v>
      </c>
      <c r="J8" s="128">
        <f t="shared" si="1"/>
        <v>0</v>
      </c>
      <c r="K8" s="23"/>
      <c r="L8" s="23"/>
      <c r="M8" s="23"/>
      <c r="N8" s="23"/>
      <c r="O8" s="22"/>
      <c r="P8" s="22"/>
      <c r="Q8" s="22"/>
      <c r="R8" s="22"/>
      <c r="S8" s="23"/>
      <c r="U8" s="15"/>
      <c r="V8" s="15"/>
    </row>
    <row r="9" spans="2:22" s="14" customFormat="1">
      <c r="B9" s="19" t="s">
        <v>70</v>
      </c>
      <c r="C9" s="175">
        <v>120</v>
      </c>
      <c r="E9" s="72" t="s">
        <v>21</v>
      </c>
      <c r="F9" s="255" t="str">
        <f>IF(②③加減算!F32="","",②③加減算!F32)</f>
        <v/>
      </c>
      <c r="G9" s="128">
        <f t="shared" si="0"/>
        <v>0</v>
      </c>
      <c r="H9" s="23"/>
      <c r="I9" s="20">
        <f>月初児童数!BD12</f>
        <v>0</v>
      </c>
      <c r="J9" s="128">
        <f t="shared" si="1"/>
        <v>0</v>
      </c>
      <c r="K9" s="23"/>
      <c r="L9" s="23"/>
      <c r="M9" s="23"/>
      <c r="N9" s="23"/>
      <c r="O9" s="22"/>
      <c r="P9" s="22"/>
      <c r="Q9" s="22"/>
      <c r="R9" s="22"/>
      <c r="S9" s="23"/>
      <c r="U9" s="15"/>
      <c r="V9" s="15"/>
    </row>
    <row r="10" spans="2:22" s="14" customFormat="1">
      <c r="E10" s="72" t="s">
        <v>22</v>
      </c>
      <c r="F10" s="255" t="str">
        <f>IF(②③加減算!F33="","",②③加減算!F33)</f>
        <v/>
      </c>
      <c r="G10" s="128">
        <f t="shared" si="0"/>
        <v>0</v>
      </c>
      <c r="H10" s="23"/>
      <c r="I10" s="20">
        <f>月初児童数!BD13</f>
        <v>0</v>
      </c>
      <c r="J10" s="128">
        <f t="shared" si="1"/>
        <v>0</v>
      </c>
      <c r="K10" s="23"/>
      <c r="L10" s="23"/>
      <c r="M10" s="23"/>
      <c r="N10" s="23"/>
      <c r="O10" s="22"/>
      <c r="P10" s="22"/>
      <c r="Q10" s="22"/>
      <c r="R10" s="22"/>
      <c r="S10" s="23"/>
      <c r="U10" s="15"/>
      <c r="V10" s="15"/>
    </row>
    <row r="11" spans="2:22" s="14" customFormat="1">
      <c r="E11" s="72" t="s">
        <v>206</v>
      </c>
      <c r="F11" s="255" t="str">
        <f>IF(②③加減算!F34="","",②③加減算!F34)</f>
        <v/>
      </c>
      <c r="G11" s="128">
        <f t="shared" si="0"/>
        <v>0</v>
      </c>
      <c r="H11" s="23"/>
      <c r="I11" s="20">
        <f>月初児童数!BD14</f>
        <v>0</v>
      </c>
      <c r="J11" s="128">
        <f t="shared" si="1"/>
        <v>0</v>
      </c>
      <c r="K11" s="23"/>
      <c r="L11" s="23"/>
      <c r="M11" s="23"/>
      <c r="N11" s="23"/>
      <c r="O11" s="22"/>
      <c r="P11" s="22"/>
      <c r="Q11" s="22"/>
      <c r="R11" s="22"/>
      <c r="S11" s="23"/>
      <c r="U11" s="15"/>
      <c r="V11" s="15"/>
    </row>
    <row r="12" spans="2:22" s="14" customFormat="1">
      <c r="E12" s="72" t="s">
        <v>207</v>
      </c>
      <c r="F12" s="255" t="str">
        <f>IF(②③加減算!F35="","",②③加減算!F35)</f>
        <v/>
      </c>
      <c r="G12" s="128">
        <f t="shared" si="0"/>
        <v>0</v>
      </c>
      <c r="H12" s="23"/>
      <c r="I12" s="20">
        <f>月初児童数!BD15</f>
        <v>0</v>
      </c>
      <c r="J12" s="128">
        <f t="shared" si="1"/>
        <v>0</v>
      </c>
      <c r="K12" s="23"/>
      <c r="L12" s="23"/>
      <c r="M12" s="23"/>
      <c r="N12" s="23"/>
      <c r="O12" s="22"/>
      <c r="P12" s="22"/>
      <c r="Q12" s="22"/>
      <c r="R12" s="22"/>
      <c r="S12" s="23"/>
      <c r="U12" s="15"/>
      <c r="V12" s="15"/>
    </row>
    <row r="13" spans="2:22" s="14" customFormat="1">
      <c r="E13" s="72" t="s">
        <v>208</v>
      </c>
      <c r="F13" s="255" t="str">
        <f>IF(②③加減算!F36="","",②③加減算!F36)</f>
        <v/>
      </c>
      <c r="G13" s="128">
        <f t="shared" si="0"/>
        <v>0</v>
      </c>
      <c r="H13" s="23"/>
      <c r="I13" s="20">
        <f>月初児童数!BD16</f>
        <v>0</v>
      </c>
      <c r="J13" s="128">
        <f t="shared" si="1"/>
        <v>0</v>
      </c>
      <c r="K13" s="23"/>
      <c r="L13" s="23"/>
      <c r="M13" s="23"/>
      <c r="N13" s="23"/>
      <c r="O13" s="22"/>
      <c r="P13" s="22"/>
      <c r="Q13" s="22"/>
      <c r="R13" s="22"/>
      <c r="S13" s="23"/>
      <c r="U13" s="15"/>
      <c r="V13" s="15"/>
    </row>
    <row r="14" spans="2:22" s="14" customFormat="1">
      <c r="E14" s="72" t="s">
        <v>26</v>
      </c>
      <c r="F14" s="255" t="str">
        <f>IF(②③加減算!F37="","",②③加減算!F37)</f>
        <v/>
      </c>
      <c r="G14" s="128">
        <f t="shared" si="0"/>
        <v>0</v>
      </c>
      <c r="H14" s="23"/>
      <c r="I14" s="20">
        <f>月初児童数!BD17</f>
        <v>0</v>
      </c>
      <c r="J14" s="128">
        <f t="shared" si="1"/>
        <v>0</v>
      </c>
      <c r="K14" s="23"/>
      <c r="L14" s="23"/>
      <c r="M14" s="23"/>
      <c r="N14" s="23"/>
      <c r="O14" s="22"/>
      <c r="P14" s="22"/>
      <c r="Q14" s="22"/>
      <c r="R14" s="22"/>
      <c r="S14" s="23"/>
      <c r="U14" s="15"/>
      <c r="V14" s="15"/>
    </row>
    <row r="15" spans="2:22" s="14" customFormat="1">
      <c r="E15" s="72" t="s">
        <v>27</v>
      </c>
      <c r="F15" s="255" t="str">
        <f>IF(②③加減算!F38="","",②③加減算!F38)</f>
        <v/>
      </c>
      <c r="G15" s="128">
        <f t="shared" si="0"/>
        <v>0</v>
      </c>
      <c r="H15" s="23"/>
      <c r="I15" s="20">
        <f>月初児童数!BD18</f>
        <v>0</v>
      </c>
      <c r="J15" s="128">
        <f t="shared" si="1"/>
        <v>0</v>
      </c>
      <c r="K15" s="23"/>
      <c r="L15" s="23"/>
      <c r="M15" s="23"/>
      <c r="N15" s="23"/>
      <c r="O15" s="22"/>
      <c r="P15" s="22"/>
      <c r="Q15" s="22"/>
      <c r="R15" s="22"/>
      <c r="S15" s="23"/>
      <c r="U15" s="15"/>
      <c r="V15" s="15"/>
    </row>
    <row r="16" spans="2:22" s="14" customFormat="1">
      <c r="E16" s="72" t="s">
        <v>28</v>
      </c>
      <c r="F16" s="255" t="str">
        <f>IF(②③加減算!F39="","",②③加減算!F39)</f>
        <v/>
      </c>
      <c r="G16" s="128">
        <f t="shared" si="0"/>
        <v>0</v>
      </c>
      <c r="H16" s="23"/>
      <c r="I16" s="20">
        <f>月初児童数!BD19</f>
        <v>0</v>
      </c>
      <c r="J16" s="128">
        <f t="shared" si="1"/>
        <v>0</v>
      </c>
      <c r="K16" s="23"/>
      <c r="L16" s="23"/>
      <c r="M16" s="23"/>
      <c r="N16" s="23"/>
      <c r="O16" s="22"/>
      <c r="P16" s="22"/>
      <c r="Q16" s="22"/>
      <c r="R16" s="22"/>
      <c r="S16" s="23"/>
      <c r="U16" s="15"/>
      <c r="V16" s="15"/>
    </row>
    <row r="17" spans="2:10">
      <c r="B17" s="14"/>
      <c r="C17" s="14"/>
      <c r="I17" s="32">
        <f>SUM(I5:I16)</f>
        <v>0</v>
      </c>
      <c r="J17" s="256">
        <f>IFERROR(SUM(J5:J16),0)</f>
        <v>0</v>
      </c>
    </row>
  </sheetData>
  <mergeCells count="1">
    <mergeCell ref="B2:D2"/>
  </mergeCells>
  <phoneticPr fontId="1"/>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45F0F-28DA-4E14-A8BE-F7B06BC1B2CB}">
  <sheetPr>
    <tabColor rgb="FFCCFFCC"/>
  </sheetPr>
  <dimension ref="B1:V26"/>
  <sheetViews>
    <sheetView workbookViewId="0">
      <selection activeCell="Q71" sqref="Q71:R71"/>
    </sheetView>
  </sheetViews>
  <sheetFormatPr defaultColWidth="9" defaultRowHeight="16.2"/>
  <cols>
    <col min="1" max="1" width="2.59765625" style="104" customWidth="1"/>
    <col min="2" max="2" width="12.69921875" style="104" customWidth="1"/>
    <col min="3" max="7" width="9" style="104" customWidth="1"/>
    <col min="8" max="8" width="9" style="104"/>
    <col min="9" max="9" width="1.09765625" style="104" customWidth="1"/>
    <col min="10" max="11" width="9" style="104"/>
    <col min="12" max="12" width="1.09765625" style="104" customWidth="1"/>
    <col min="13" max="14" width="9" style="104"/>
    <col min="15" max="15" width="1.09765625" style="104" customWidth="1"/>
    <col min="16" max="16384" width="9" style="104"/>
  </cols>
  <sheetData>
    <row r="1" spans="2:22" ht="16.8" thickBot="1"/>
    <row r="2" spans="2:22" ht="18.600000000000001" thickBot="1">
      <c r="B2" s="713" t="s">
        <v>54</v>
      </c>
      <c r="C2" s="714"/>
      <c r="D2" s="715"/>
    </row>
    <row r="3" spans="2:22">
      <c r="B3" s="57" t="s">
        <v>315</v>
      </c>
    </row>
    <row r="4" spans="2:22">
      <c r="B4" s="257"/>
      <c r="C4" s="1" t="s">
        <v>8</v>
      </c>
      <c r="D4" s="1" t="s">
        <v>9</v>
      </c>
      <c r="E4" s="1" t="s">
        <v>66</v>
      </c>
    </row>
    <row r="5" spans="2:22">
      <c r="B5" s="19" t="s">
        <v>47</v>
      </c>
      <c r="C5" s="258">
        <v>79950</v>
      </c>
      <c r="D5" s="258">
        <v>50000</v>
      </c>
      <c r="E5" s="260">
        <v>10000</v>
      </c>
    </row>
    <row r="6" spans="2:22">
      <c r="B6" s="19" t="s">
        <v>292</v>
      </c>
      <c r="C6" s="258">
        <v>790</v>
      </c>
      <c r="D6" s="258">
        <v>500</v>
      </c>
      <c r="E6" s="259"/>
    </row>
    <row r="7" spans="2:22">
      <c r="B7" s="19" t="s">
        <v>219</v>
      </c>
      <c r="C7" s="604">
        <f>基本情報!G6</f>
        <v>0</v>
      </c>
      <c r="D7" s="605"/>
      <c r="E7" s="259"/>
    </row>
    <row r="8" spans="2:22">
      <c r="M8" s="560" t="s">
        <v>410</v>
      </c>
      <c r="N8" s="560"/>
      <c r="P8" s="29" t="s">
        <v>411</v>
      </c>
    </row>
    <row r="9" spans="2:22" s="14" customFormat="1">
      <c r="B9" s="253"/>
      <c r="C9" s="253" t="s">
        <v>333</v>
      </c>
      <c r="D9" s="253" t="s">
        <v>372</v>
      </c>
      <c r="E9" s="253" t="s">
        <v>373</v>
      </c>
      <c r="F9" s="253" t="s">
        <v>231</v>
      </c>
      <c r="G9" s="253" t="s">
        <v>326</v>
      </c>
      <c r="H9" s="254" t="s">
        <v>209</v>
      </c>
      <c r="I9" s="23"/>
      <c r="J9" s="158" t="s">
        <v>248</v>
      </c>
      <c r="K9" s="102" t="s">
        <v>247</v>
      </c>
      <c r="L9" s="23"/>
      <c r="M9" s="20" t="s">
        <v>401</v>
      </c>
      <c r="N9" s="20" t="s">
        <v>402</v>
      </c>
      <c r="O9" s="22"/>
      <c r="P9" s="20" t="s">
        <v>401</v>
      </c>
      <c r="Q9" s="22"/>
      <c r="R9" s="23"/>
      <c r="T9" s="15"/>
      <c r="U9" s="15"/>
    </row>
    <row r="10" spans="2:22" s="14" customFormat="1">
      <c r="B10" s="72" t="s">
        <v>347</v>
      </c>
      <c r="C10" s="255" t="str">
        <f>IF(②③加減算!M28="","",②③加減算!M28)</f>
        <v/>
      </c>
      <c r="D10" s="128">
        <f t="shared" ref="D10:D21" si="0">IFERROR(HLOOKUP(C10,$C$4:$E$5,2,FALSE),0)</f>
        <v>0</v>
      </c>
      <c r="E10" s="128">
        <f t="shared" ref="E10:E21" si="1">IFERROR(HLOOKUP(C10,$C$4:$E$6,3,FALSE),0)</f>
        <v>0</v>
      </c>
      <c r="F10" s="128">
        <f t="shared" ref="F10:F21" si="2">IFERROR(D10+E10*$C$7,0)</f>
        <v>0</v>
      </c>
      <c r="G10" s="20">
        <f>月初児童数!BD8</f>
        <v>0</v>
      </c>
      <c r="H10" s="128">
        <f>IFERROR(ROUNDDOWN(F10/G10,-1),0)</f>
        <v>0</v>
      </c>
      <c r="I10" s="23"/>
      <c r="J10" s="128">
        <f>IFERROR(IF(C10="",0,H10-K10),0)</f>
        <v>0</v>
      </c>
      <c r="K10" s="49">
        <f>IFERROR(IF(C10="",0,IF(E10/G10&lt;10,ROUNDDOWN(E10/G10,0),ROUNDDOWN(E10/G10,-1))*$C$7),0)</f>
        <v>0</v>
      </c>
      <c r="L10" s="23"/>
      <c r="M10" s="128">
        <f>IFERROR(IF(C10="Ｃ",0,J10*G10),0)</f>
        <v>0</v>
      </c>
      <c r="N10" s="128">
        <f>IFERROR(IF(C10="Ｃ",0,K10*G10),0)</f>
        <v>0</v>
      </c>
      <c r="O10" s="23"/>
      <c r="P10" s="128">
        <f>IF(C10="Ｃ",J10*G10,0)</f>
        <v>0</v>
      </c>
      <c r="Q10" s="22"/>
      <c r="R10" s="22"/>
      <c r="S10" s="23"/>
      <c r="U10" s="15"/>
      <c r="V10" s="15"/>
    </row>
    <row r="11" spans="2:22" s="14" customFormat="1">
      <c r="B11" s="72" t="s">
        <v>18</v>
      </c>
      <c r="C11" s="255" t="str">
        <f>IF(②③加減算!M29="","",②③加減算!M29)</f>
        <v/>
      </c>
      <c r="D11" s="128">
        <f t="shared" si="0"/>
        <v>0</v>
      </c>
      <c r="E11" s="128">
        <f t="shared" si="1"/>
        <v>0</v>
      </c>
      <c r="F11" s="128">
        <f t="shared" si="2"/>
        <v>0</v>
      </c>
      <c r="G11" s="20">
        <f>月初児童数!BD9</f>
        <v>0</v>
      </c>
      <c r="H11" s="128">
        <f t="shared" ref="H11:H21" si="3">IFERROR(ROUNDDOWN(F11/G11,-1),0)</f>
        <v>0</v>
      </c>
      <c r="I11" s="23"/>
      <c r="J11" s="128">
        <f t="shared" ref="J11:J21" si="4">IFERROR(IF(C11="",0,H11-K11),0)</f>
        <v>0</v>
      </c>
      <c r="K11" s="49">
        <f t="shared" ref="K11:K21" si="5">IFERROR(IF(C11="",0,IF(E11/G11&lt;10,ROUNDDOWN(E11/G11,0),ROUNDDOWN(E11/G11,-1))*$C$7),0)</f>
        <v>0</v>
      </c>
      <c r="L11" s="23"/>
      <c r="M11" s="128">
        <f t="shared" ref="M11:M21" si="6">IFERROR(IF(C11="Ｃ",0,J11*G11),0)</f>
        <v>0</v>
      </c>
      <c r="N11" s="128">
        <f t="shared" ref="N11:N21" si="7">IFERROR(IF(C11="Ｃ",0,K11*G11),0)</f>
        <v>0</v>
      </c>
      <c r="O11" s="23"/>
      <c r="P11" s="128">
        <f t="shared" ref="P11:P21" si="8">IF(C11="Ｃ",J11*G11,0)</f>
        <v>0</v>
      </c>
      <c r="Q11" s="22"/>
      <c r="R11" s="22"/>
      <c r="S11" s="23"/>
      <c r="U11" s="15"/>
      <c r="V11" s="15"/>
    </row>
    <row r="12" spans="2:22" s="14" customFormat="1">
      <c r="B12" s="72" t="s">
        <v>19</v>
      </c>
      <c r="C12" s="255" t="str">
        <f>IF(②③加減算!M30="","",②③加減算!M30)</f>
        <v/>
      </c>
      <c r="D12" s="128">
        <f t="shared" si="0"/>
        <v>0</v>
      </c>
      <c r="E12" s="128">
        <f t="shared" si="1"/>
        <v>0</v>
      </c>
      <c r="F12" s="128">
        <f t="shared" si="2"/>
        <v>0</v>
      </c>
      <c r="G12" s="20">
        <f>月初児童数!BD10</f>
        <v>0</v>
      </c>
      <c r="H12" s="128">
        <f t="shared" si="3"/>
        <v>0</v>
      </c>
      <c r="I12" s="23"/>
      <c r="J12" s="128">
        <f t="shared" si="4"/>
        <v>0</v>
      </c>
      <c r="K12" s="49">
        <f t="shared" si="5"/>
        <v>0</v>
      </c>
      <c r="L12" s="23"/>
      <c r="M12" s="128">
        <f t="shared" si="6"/>
        <v>0</v>
      </c>
      <c r="N12" s="128">
        <f t="shared" si="7"/>
        <v>0</v>
      </c>
      <c r="O12" s="23"/>
      <c r="P12" s="128">
        <f t="shared" si="8"/>
        <v>0</v>
      </c>
      <c r="Q12" s="22"/>
      <c r="R12" s="22"/>
      <c r="S12" s="23"/>
      <c r="U12" s="15"/>
      <c r="V12" s="15"/>
    </row>
    <row r="13" spans="2:22" s="14" customFormat="1">
      <c r="B13" s="72" t="s">
        <v>20</v>
      </c>
      <c r="C13" s="255" t="str">
        <f>IF(②③加減算!M31="","",②③加減算!M31)</f>
        <v/>
      </c>
      <c r="D13" s="128">
        <f t="shared" si="0"/>
        <v>0</v>
      </c>
      <c r="E13" s="128">
        <f t="shared" si="1"/>
        <v>0</v>
      </c>
      <c r="F13" s="128">
        <f t="shared" si="2"/>
        <v>0</v>
      </c>
      <c r="G13" s="20">
        <f>月初児童数!BD11</f>
        <v>0</v>
      </c>
      <c r="H13" s="128">
        <f t="shared" si="3"/>
        <v>0</v>
      </c>
      <c r="I13" s="23"/>
      <c r="J13" s="128">
        <f t="shared" si="4"/>
        <v>0</v>
      </c>
      <c r="K13" s="49">
        <f t="shared" si="5"/>
        <v>0</v>
      </c>
      <c r="L13" s="23"/>
      <c r="M13" s="128">
        <f t="shared" si="6"/>
        <v>0</v>
      </c>
      <c r="N13" s="128">
        <f t="shared" si="7"/>
        <v>0</v>
      </c>
      <c r="O13" s="23"/>
      <c r="P13" s="128">
        <f t="shared" si="8"/>
        <v>0</v>
      </c>
      <c r="Q13" s="22"/>
      <c r="R13" s="22"/>
      <c r="S13" s="23"/>
      <c r="U13" s="15"/>
      <c r="V13" s="15"/>
    </row>
    <row r="14" spans="2:22" s="14" customFormat="1">
      <c r="B14" s="72" t="s">
        <v>21</v>
      </c>
      <c r="C14" s="255" t="str">
        <f>IF(②③加減算!M32="","",②③加減算!M32)</f>
        <v/>
      </c>
      <c r="D14" s="128">
        <f t="shared" si="0"/>
        <v>0</v>
      </c>
      <c r="E14" s="128">
        <f t="shared" si="1"/>
        <v>0</v>
      </c>
      <c r="F14" s="128">
        <f t="shared" si="2"/>
        <v>0</v>
      </c>
      <c r="G14" s="20">
        <f>月初児童数!BD12</f>
        <v>0</v>
      </c>
      <c r="H14" s="128">
        <f t="shared" si="3"/>
        <v>0</v>
      </c>
      <c r="I14" s="23"/>
      <c r="J14" s="128">
        <f t="shared" si="4"/>
        <v>0</v>
      </c>
      <c r="K14" s="49">
        <f t="shared" si="5"/>
        <v>0</v>
      </c>
      <c r="L14" s="23"/>
      <c r="M14" s="128">
        <f t="shared" si="6"/>
        <v>0</v>
      </c>
      <c r="N14" s="128">
        <f t="shared" si="7"/>
        <v>0</v>
      </c>
      <c r="O14" s="23"/>
      <c r="P14" s="128">
        <f t="shared" si="8"/>
        <v>0</v>
      </c>
      <c r="Q14" s="22"/>
      <c r="R14" s="22"/>
      <c r="S14" s="23"/>
      <c r="U14" s="15"/>
      <c r="V14" s="15"/>
    </row>
    <row r="15" spans="2:22" s="14" customFormat="1">
      <c r="B15" s="72" t="s">
        <v>22</v>
      </c>
      <c r="C15" s="255" t="str">
        <f>IF(②③加減算!M33="","",②③加減算!M33)</f>
        <v/>
      </c>
      <c r="D15" s="128">
        <f t="shared" si="0"/>
        <v>0</v>
      </c>
      <c r="E15" s="128">
        <f t="shared" si="1"/>
        <v>0</v>
      </c>
      <c r="F15" s="128">
        <f t="shared" si="2"/>
        <v>0</v>
      </c>
      <c r="G15" s="20">
        <f>月初児童数!BD13</f>
        <v>0</v>
      </c>
      <c r="H15" s="128">
        <f t="shared" si="3"/>
        <v>0</v>
      </c>
      <c r="I15" s="23"/>
      <c r="J15" s="128">
        <f t="shared" si="4"/>
        <v>0</v>
      </c>
      <c r="K15" s="49">
        <f t="shared" si="5"/>
        <v>0</v>
      </c>
      <c r="L15" s="23"/>
      <c r="M15" s="128">
        <f t="shared" si="6"/>
        <v>0</v>
      </c>
      <c r="N15" s="128">
        <f t="shared" si="7"/>
        <v>0</v>
      </c>
      <c r="O15" s="23"/>
      <c r="P15" s="128">
        <f t="shared" si="8"/>
        <v>0</v>
      </c>
      <c r="Q15" s="22"/>
      <c r="R15" s="22"/>
      <c r="S15" s="23"/>
      <c r="U15" s="15"/>
      <c r="V15" s="15"/>
    </row>
    <row r="16" spans="2:22" s="14" customFormat="1">
      <c r="B16" s="72" t="s">
        <v>206</v>
      </c>
      <c r="C16" s="255" t="str">
        <f>IF(②③加減算!M34="","",②③加減算!M34)</f>
        <v/>
      </c>
      <c r="D16" s="128">
        <f t="shared" si="0"/>
        <v>0</v>
      </c>
      <c r="E16" s="128">
        <f t="shared" si="1"/>
        <v>0</v>
      </c>
      <c r="F16" s="128">
        <f t="shared" si="2"/>
        <v>0</v>
      </c>
      <c r="G16" s="20">
        <f>月初児童数!BD14</f>
        <v>0</v>
      </c>
      <c r="H16" s="128">
        <f t="shared" si="3"/>
        <v>0</v>
      </c>
      <c r="I16" s="23"/>
      <c r="J16" s="128">
        <f t="shared" si="4"/>
        <v>0</v>
      </c>
      <c r="K16" s="49">
        <f t="shared" si="5"/>
        <v>0</v>
      </c>
      <c r="L16" s="23"/>
      <c r="M16" s="128">
        <f t="shared" si="6"/>
        <v>0</v>
      </c>
      <c r="N16" s="128">
        <f t="shared" si="7"/>
        <v>0</v>
      </c>
      <c r="O16" s="23"/>
      <c r="P16" s="128">
        <f t="shared" si="8"/>
        <v>0</v>
      </c>
      <c r="Q16" s="22"/>
      <c r="R16" s="22"/>
      <c r="S16" s="23"/>
      <c r="U16" s="15"/>
      <c r="V16" s="15"/>
    </row>
    <row r="17" spans="2:22" s="14" customFormat="1">
      <c r="B17" s="72" t="s">
        <v>207</v>
      </c>
      <c r="C17" s="255" t="str">
        <f>IF(②③加減算!M35="","",②③加減算!M35)</f>
        <v/>
      </c>
      <c r="D17" s="128">
        <f t="shared" si="0"/>
        <v>0</v>
      </c>
      <c r="E17" s="128">
        <f t="shared" si="1"/>
        <v>0</v>
      </c>
      <c r="F17" s="128">
        <f t="shared" si="2"/>
        <v>0</v>
      </c>
      <c r="G17" s="20">
        <f>月初児童数!BD15</f>
        <v>0</v>
      </c>
      <c r="H17" s="128">
        <f t="shared" si="3"/>
        <v>0</v>
      </c>
      <c r="I17" s="23"/>
      <c r="J17" s="128">
        <f t="shared" si="4"/>
        <v>0</v>
      </c>
      <c r="K17" s="49">
        <f t="shared" si="5"/>
        <v>0</v>
      </c>
      <c r="L17" s="23"/>
      <c r="M17" s="128">
        <f t="shared" si="6"/>
        <v>0</v>
      </c>
      <c r="N17" s="128">
        <f t="shared" si="7"/>
        <v>0</v>
      </c>
      <c r="O17" s="23"/>
      <c r="P17" s="128">
        <f t="shared" si="8"/>
        <v>0</v>
      </c>
      <c r="Q17" s="22"/>
      <c r="R17" s="22"/>
      <c r="S17" s="23"/>
      <c r="U17" s="15"/>
      <c r="V17" s="15"/>
    </row>
    <row r="18" spans="2:22" s="14" customFormat="1">
      <c r="B18" s="72" t="s">
        <v>208</v>
      </c>
      <c r="C18" s="255" t="str">
        <f>IF(②③加減算!M36="","",②③加減算!M36)</f>
        <v/>
      </c>
      <c r="D18" s="128">
        <f t="shared" si="0"/>
        <v>0</v>
      </c>
      <c r="E18" s="128">
        <f t="shared" si="1"/>
        <v>0</v>
      </c>
      <c r="F18" s="128">
        <f t="shared" si="2"/>
        <v>0</v>
      </c>
      <c r="G18" s="20">
        <f>月初児童数!BD16</f>
        <v>0</v>
      </c>
      <c r="H18" s="128">
        <f t="shared" si="3"/>
        <v>0</v>
      </c>
      <c r="I18" s="23"/>
      <c r="J18" s="128">
        <f t="shared" si="4"/>
        <v>0</v>
      </c>
      <c r="K18" s="49">
        <f t="shared" si="5"/>
        <v>0</v>
      </c>
      <c r="L18" s="23"/>
      <c r="M18" s="128">
        <f t="shared" si="6"/>
        <v>0</v>
      </c>
      <c r="N18" s="128">
        <f t="shared" si="7"/>
        <v>0</v>
      </c>
      <c r="O18" s="23"/>
      <c r="P18" s="128">
        <f t="shared" si="8"/>
        <v>0</v>
      </c>
      <c r="Q18" s="22"/>
      <c r="R18" s="22"/>
      <c r="S18" s="23"/>
      <c r="U18" s="15"/>
      <c r="V18" s="15"/>
    </row>
    <row r="19" spans="2:22" s="14" customFormat="1">
      <c r="B19" s="72" t="s">
        <v>26</v>
      </c>
      <c r="C19" s="255" t="str">
        <f>IF(②③加減算!M37="","",②③加減算!M37)</f>
        <v/>
      </c>
      <c r="D19" s="128">
        <f t="shared" si="0"/>
        <v>0</v>
      </c>
      <c r="E19" s="128">
        <f t="shared" si="1"/>
        <v>0</v>
      </c>
      <c r="F19" s="128">
        <f t="shared" si="2"/>
        <v>0</v>
      </c>
      <c r="G19" s="20">
        <f>月初児童数!BD17</f>
        <v>0</v>
      </c>
      <c r="H19" s="128">
        <f t="shared" si="3"/>
        <v>0</v>
      </c>
      <c r="I19" s="23"/>
      <c r="J19" s="128">
        <f t="shared" si="4"/>
        <v>0</v>
      </c>
      <c r="K19" s="49">
        <f t="shared" si="5"/>
        <v>0</v>
      </c>
      <c r="L19" s="23"/>
      <c r="M19" s="128">
        <f t="shared" si="6"/>
        <v>0</v>
      </c>
      <c r="N19" s="128">
        <f t="shared" si="7"/>
        <v>0</v>
      </c>
      <c r="O19" s="23"/>
      <c r="P19" s="128">
        <f t="shared" si="8"/>
        <v>0</v>
      </c>
      <c r="Q19" s="22"/>
      <c r="R19" s="22"/>
      <c r="S19" s="23"/>
      <c r="U19" s="15"/>
      <c r="V19" s="15"/>
    </row>
    <row r="20" spans="2:22" s="14" customFormat="1">
      <c r="B20" s="72" t="s">
        <v>27</v>
      </c>
      <c r="C20" s="255" t="str">
        <f>IF(②③加減算!M38="","",②③加減算!M38)</f>
        <v/>
      </c>
      <c r="D20" s="128">
        <f t="shared" si="0"/>
        <v>0</v>
      </c>
      <c r="E20" s="128">
        <f t="shared" si="1"/>
        <v>0</v>
      </c>
      <c r="F20" s="128">
        <f t="shared" si="2"/>
        <v>0</v>
      </c>
      <c r="G20" s="20">
        <f>月初児童数!BD18</f>
        <v>0</v>
      </c>
      <c r="H20" s="128">
        <f t="shared" si="3"/>
        <v>0</v>
      </c>
      <c r="I20" s="23"/>
      <c r="J20" s="128">
        <f t="shared" si="4"/>
        <v>0</v>
      </c>
      <c r="K20" s="49">
        <f t="shared" si="5"/>
        <v>0</v>
      </c>
      <c r="L20" s="23"/>
      <c r="M20" s="128">
        <f t="shared" si="6"/>
        <v>0</v>
      </c>
      <c r="N20" s="128">
        <f t="shared" si="7"/>
        <v>0</v>
      </c>
      <c r="O20" s="23"/>
      <c r="P20" s="128">
        <f t="shared" si="8"/>
        <v>0</v>
      </c>
      <c r="Q20" s="22"/>
      <c r="R20" s="22"/>
      <c r="S20" s="23"/>
      <c r="U20" s="15"/>
      <c r="V20" s="15"/>
    </row>
    <row r="21" spans="2:22" s="14" customFormat="1">
      <c r="B21" s="72" t="s">
        <v>28</v>
      </c>
      <c r="C21" s="255" t="str">
        <f>IF(②③加減算!M39="","",②③加減算!M39)</f>
        <v/>
      </c>
      <c r="D21" s="128">
        <f t="shared" si="0"/>
        <v>0</v>
      </c>
      <c r="E21" s="128">
        <f t="shared" si="1"/>
        <v>0</v>
      </c>
      <c r="F21" s="128">
        <f t="shared" si="2"/>
        <v>0</v>
      </c>
      <c r="G21" s="20">
        <f>月初児童数!BD19</f>
        <v>0</v>
      </c>
      <c r="H21" s="128">
        <f t="shared" si="3"/>
        <v>0</v>
      </c>
      <c r="I21" s="23"/>
      <c r="J21" s="128">
        <f t="shared" si="4"/>
        <v>0</v>
      </c>
      <c r="K21" s="49">
        <f t="shared" si="5"/>
        <v>0</v>
      </c>
      <c r="L21" s="23"/>
      <c r="M21" s="128">
        <f t="shared" si="6"/>
        <v>0</v>
      </c>
      <c r="N21" s="128">
        <f t="shared" si="7"/>
        <v>0</v>
      </c>
      <c r="O21" s="23"/>
      <c r="P21" s="128">
        <f t="shared" si="8"/>
        <v>0</v>
      </c>
      <c r="Q21" s="22"/>
      <c r="R21" s="22"/>
      <c r="S21" s="23"/>
      <c r="U21" s="15"/>
      <c r="V21" s="15"/>
    </row>
    <row r="22" spans="2:22">
      <c r="M22" s="256">
        <f>IFERROR(SUM(M10:M21),0)</f>
        <v>0</v>
      </c>
      <c r="N22" s="256">
        <f>IFERROR(SUM(N10:N21),0)</f>
        <v>0</v>
      </c>
      <c r="P22" s="256">
        <f>IFERROR(SUM(P10:P21),0)</f>
        <v>0</v>
      </c>
    </row>
    <row r="23" spans="2:22">
      <c r="M23" s="307"/>
      <c r="N23" s="307"/>
      <c r="P23" s="307"/>
    </row>
    <row r="24" spans="2:22">
      <c r="P24" s="57" t="s">
        <v>630</v>
      </c>
    </row>
    <row r="25" spans="2:22">
      <c r="P25" s="20" t="s">
        <v>79</v>
      </c>
      <c r="Q25" s="20" t="s">
        <v>247</v>
      </c>
    </row>
    <row r="26" spans="2:22">
      <c r="P26" s="31">
        <f>IFERROR(M22+P22,0)</f>
        <v>0</v>
      </c>
      <c r="Q26" s="31">
        <f>IFERROR(N22,0)</f>
        <v>0</v>
      </c>
    </row>
  </sheetData>
  <mergeCells count="3">
    <mergeCell ref="C7:D7"/>
    <mergeCell ref="M8:N8"/>
    <mergeCell ref="B2:D2"/>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2509F-C117-4CEA-8E91-33E544E8CE6E}">
  <sheetPr>
    <tabColor rgb="FF00B0F0"/>
  </sheetPr>
  <dimension ref="B1:P31"/>
  <sheetViews>
    <sheetView workbookViewId="0">
      <selection activeCell="H5" sqref="H5"/>
    </sheetView>
  </sheetViews>
  <sheetFormatPr defaultColWidth="9" defaultRowHeight="15" customHeight="1"/>
  <cols>
    <col min="1" max="1" width="1.09765625" style="2" customWidth="1"/>
    <col min="2" max="2" width="5.59765625" style="2" customWidth="1"/>
    <col min="3" max="5" width="8.09765625" style="2" customWidth="1"/>
    <col min="6" max="6" width="1.09765625" style="2" customWidth="1"/>
    <col min="7" max="7" width="5.59765625" style="2" customWidth="1"/>
    <col min="8" max="10" width="8.09765625" style="2" customWidth="1"/>
    <col min="11" max="11" width="1.09765625" style="2" customWidth="1"/>
    <col min="12" max="12" width="5.59765625" style="2" customWidth="1"/>
    <col min="13" max="15" width="8.09765625" style="2" customWidth="1"/>
    <col min="16" max="16" width="10.09765625" style="2" customWidth="1"/>
    <col min="17" max="16384" width="9" style="2"/>
  </cols>
  <sheetData>
    <row r="1" spans="2:16" ht="8.25" customHeight="1"/>
    <row r="2" spans="2:16" ht="15" customHeight="1">
      <c r="B2" s="560" t="s">
        <v>293</v>
      </c>
      <c r="C2" s="560"/>
      <c r="D2" s="32">
        <f>基本情報!G6</f>
        <v>0</v>
      </c>
      <c r="E2" s="2" t="s">
        <v>522</v>
      </c>
      <c r="G2" s="2" t="s">
        <v>245</v>
      </c>
    </row>
    <row r="3" spans="2:16" ht="15" customHeight="1">
      <c r="B3" s="2" t="s">
        <v>424</v>
      </c>
      <c r="G3" s="569"/>
      <c r="H3" s="569" t="s">
        <v>483</v>
      </c>
      <c r="I3" s="569"/>
      <c r="J3" s="569"/>
      <c r="L3" s="569"/>
      <c r="M3" s="569" t="s">
        <v>483</v>
      </c>
      <c r="N3" s="569"/>
      <c r="O3" s="569"/>
    </row>
    <row r="4" spans="2:16" ht="15" customHeight="1">
      <c r="B4" s="276"/>
      <c r="C4" s="63" t="s">
        <v>145</v>
      </c>
      <c r="D4" s="63" t="s">
        <v>146</v>
      </c>
      <c r="E4" s="63" t="s">
        <v>484</v>
      </c>
      <c r="G4" s="569"/>
      <c r="H4" s="68" t="s">
        <v>145</v>
      </c>
      <c r="I4" s="68" t="s">
        <v>146</v>
      </c>
      <c r="J4" s="68" t="s">
        <v>484</v>
      </c>
      <c r="L4" s="569"/>
      <c r="M4" s="68" t="s">
        <v>145</v>
      </c>
      <c r="N4" s="68" t="s">
        <v>146</v>
      </c>
      <c r="O4" s="68" t="s">
        <v>484</v>
      </c>
    </row>
    <row r="5" spans="2:16" ht="15" customHeight="1">
      <c r="B5" s="1" t="s">
        <v>17</v>
      </c>
      <c r="C5" s="32">
        <f>IF(月初児童数!AO8="","",月初児童数!AO8)</f>
        <v>0</v>
      </c>
      <c r="D5" s="32">
        <f>IF(月初児童数!AP8="","",月初児童数!AP8)</f>
        <v>0</v>
      </c>
      <c r="E5" s="32">
        <f>IF(月初児童数!AQ8="","",月初児童数!AQ8)</f>
        <v>0</v>
      </c>
      <c r="G5" s="1" t="s">
        <v>17</v>
      </c>
      <c r="H5" s="31">
        <f>IF(①単価抽出!L4=0,0,①単価抽出!L4)</f>
        <v>0</v>
      </c>
      <c r="I5" s="31">
        <f>IF(①単価抽出!Q4=0,0,①単価抽出!Q4)</f>
        <v>0</v>
      </c>
      <c r="J5" s="31">
        <f>IF(①単価抽出!Q4=0,0,①単価抽出!Q4)</f>
        <v>0</v>
      </c>
      <c r="L5" s="1" t="s">
        <v>17</v>
      </c>
      <c r="M5" s="196">
        <f t="shared" ref="M5:M16" si="0">IFERROR(C5*H5,0)</f>
        <v>0</v>
      </c>
      <c r="N5" s="196">
        <f t="shared" ref="N5:N16" si="1">IFERROR(D5*I5,0)</f>
        <v>0</v>
      </c>
      <c r="O5" s="196">
        <f t="shared" ref="O5:O16" si="2">IFERROR(E5*J5,0)</f>
        <v>0</v>
      </c>
    </row>
    <row r="6" spans="2:16" ht="15" customHeight="1">
      <c r="B6" s="1" t="s">
        <v>18</v>
      </c>
      <c r="C6" s="32">
        <f>IF(月初児童数!AO9="","",月初児童数!AO9)</f>
        <v>0</v>
      </c>
      <c r="D6" s="32">
        <f>IF(月初児童数!AP9="","",月初児童数!AP9)</f>
        <v>0</v>
      </c>
      <c r="E6" s="32">
        <f>IF(月初児童数!AQ9="","",月初児童数!AQ9)</f>
        <v>0</v>
      </c>
      <c r="G6" s="1" t="s">
        <v>18</v>
      </c>
      <c r="H6" s="31">
        <f>IF(①単価抽出!L6=0,0,①単価抽出!L6)</f>
        <v>0</v>
      </c>
      <c r="I6" s="31">
        <f>IF(①単価抽出!Q6=0,0,①単価抽出!Q6)</f>
        <v>0</v>
      </c>
      <c r="J6" s="31">
        <f>IF(①単価抽出!Q6=0,0,①単価抽出!Q6)</f>
        <v>0</v>
      </c>
      <c r="L6" s="1" t="s">
        <v>18</v>
      </c>
      <c r="M6" s="196">
        <f t="shared" si="0"/>
        <v>0</v>
      </c>
      <c r="N6" s="196">
        <f t="shared" si="1"/>
        <v>0</v>
      </c>
      <c r="O6" s="196">
        <f t="shared" si="2"/>
        <v>0</v>
      </c>
    </row>
    <row r="7" spans="2:16" ht="15" customHeight="1">
      <c r="B7" s="1" t="s">
        <v>19</v>
      </c>
      <c r="C7" s="32">
        <f>IF(月初児童数!AO10="","",月初児童数!AO10)</f>
        <v>0</v>
      </c>
      <c r="D7" s="32">
        <f>IF(月初児童数!AP10="","",月初児童数!AP10)</f>
        <v>0</v>
      </c>
      <c r="E7" s="32">
        <f>IF(月初児童数!AQ10="","",月初児童数!AQ10)</f>
        <v>0</v>
      </c>
      <c r="G7" s="1" t="s">
        <v>19</v>
      </c>
      <c r="H7" s="31">
        <f>IF(①単価抽出!L8=0,0,①単価抽出!L8)</f>
        <v>0</v>
      </c>
      <c r="I7" s="31">
        <f>IF(①単価抽出!Q8=0,0,①単価抽出!Q8)</f>
        <v>0</v>
      </c>
      <c r="J7" s="31">
        <f>IF(①単価抽出!Q8=0,0,①単価抽出!Q8)</f>
        <v>0</v>
      </c>
      <c r="L7" s="1" t="s">
        <v>19</v>
      </c>
      <c r="M7" s="196">
        <f t="shared" si="0"/>
        <v>0</v>
      </c>
      <c r="N7" s="196">
        <f t="shared" si="1"/>
        <v>0</v>
      </c>
      <c r="O7" s="196">
        <f t="shared" si="2"/>
        <v>0</v>
      </c>
    </row>
    <row r="8" spans="2:16" ht="15" customHeight="1">
      <c r="B8" s="1" t="s">
        <v>20</v>
      </c>
      <c r="C8" s="32">
        <f>IF(月初児童数!AO11="","",月初児童数!AO11)</f>
        <v>0</v>
      </c>
      <c r="D8" s="32">
        <f>IF(月初児童数!AP11="","",月初児童数!AP11)</f>
        <v>0</v>
      </c>
      <c r="E8" s="32">
        <f>IF(月初児童数!AQ11="","",月初児童数!AQ11)</f>
        <v>0</v>
      </c>
      <c r="G8" s="1" t="s">
        <v>20</v>
      </c>
      <c r="H8" s="31">
        <f>IF(①単価抽出!L10=0,0,①単価抽出!L10)</f>
        <v>0</v>
      </c>
      <c r="I8" s="31">
        <f>IF(①単価抽出!Q10=0,0,①単価抽出!Q10)</f>
        <v>0</v>
      </c>
      <c r="J8" s="31">
        <f>IF(①単価抽出!Q10=0,0,①単価抽出!Q10)</f>
        <v>0</v>
      </c>
      <c r="L8" s="1" t="s">
        <v>20</v>
      </c>
      <c r="M8" s="196">
        <f t="shared" si="0"/>
        <v>0</v>
      </c>
      <c r="N8" s="196">
        <f t="shared" si="1"/>
        <v>0</v>
      </c>
      <c r="O8" s="196">
        <f t="shared" si="2"/>
        <v>0</v>
      </c>
    </row>
    <row r="9" spans="2:16" ht="15" customHeight="1">
      <c r="B9" s="1" t="s">
        <v>21</v>
      </c>
      <c r="C9" s="32">
        <f>IF(月初児童数!AO12="","",月初児童数!AO12)</f>
        <v>0</v>
      </c>
      <c r="D9" s="32">
        <f>IF(月初児童数!AP12="","",月初児童数!AP12)</f>
        <v>0</v>
      </c>
      <c r="E9" s="32">
        <f>IF(月初児童数!AQ12="","",月初児童数!AQ12)</f>
        <v>0</v>
      </c>
      <c r="G9" s="1" t="s">
        <v>21</v>
      </c>
      <c r="H9" s="31">
        <f>IF(①単価抽出!L12=0,0,①単価抽出!L12)</f>
        <v>0</v>
      </c>
      <c r="I9" s="31">
        <f>IF(①単価抽出!Q12=0,0,①単価抽出!Q12)</f>
        <v>0</v>
      </c>
      <c r="J9" s="31">
        <f>IF(①単価抽出!Q12=0,0,①単価抽出!Q12)</f>
        <v>0</v>
      </c>
      <c r="L9" s="1" t="s">
        <v>21</v>
      </c>
      <c r="M9" s="196">
        <f t="shared" si="0"/>
        <v>0</v>
      </c>
      <c r="N9" s="196">
        <f t="shared" si="1"/>
        <v>0</v>
      </c>
      <c r="O9" s="196">
        <f t="shared" si="2"/>
        <v>0</v>
      </c>
    </row>
    <row r="10" spans="2:16" ht="15" customHeight="1">
      <c r="B10" s="1" t="s">
        <v>22</v>
      </c>
      <c r="C10" s="32">
        <f>IF(月初児童数!AO13="","",月初児童数!AO13)</f>
        <v>0</v>
      </c>
      <c r="D10" s="32">
        <f>IF(月初児童数!AP13="","",月初児童数!AP13)</f>
        <v>0</v>
      </c>
      <c r="E10" s="32">
        <f>IF(月初児童数!AQ13="","",月初児童数!AQ13)</f>
        <v>0</v>
      </c>
      <c r="G10" s="1" t="s">
        <v>22</v>
      </c>
      <c r="H10" s="31">
        <f>IF(①単価抽出!L14=0,0,①単価抽出!L14)</f>
        <v>0</v>
      </c>
      <c r="I10" s="31">
        <f>IF(①単価抽出!Q14=0,0,①単価抽出!Q14)</f>
        <v>0</v>
      </c>
      <c r="J10" s="31">
        <f>IF(①単価抽出!Q14=0,0,①単価抽出!Q14)</f>
        <v>0</v>
      </c>
      <c r="L10" s="1" t="s">
        <v>22</v>
      </c>
      <c r="M10" s="196">
        <f t="shared" si="0"/>
        <v>0</v>
      </c>
      <c r="N10" s="196">
        <f t="shared" si="1"/>
        <v>0</v>
      </c>
      <c r="O10" s="196">
        <f t="shared" si="2"/>
        <v>0</v>
      </c>
    </row>
    <row r="11" spans="2:16" ht="15" customHeight="1">
      <c r="B11" s="1" t="s">
        <v>206</v>
      </c>
      <c r="C11" s="32">
        <f>IF(月初児童数!AO14="","",月初児童数!AO14)</f>
        <v>0</v>
      </c>
      <c r="D11" s="32">
        <f>IF(月初児童数!AP14="","",月初児童数!AP14)</f>
        <v>0</v>
      </c>
      <c r="E11" s="32">
        <f>IF(月初児童数!AQ14="","",月初児童数!AQ14)</f>
        <v>0</v>
      </c>
      <c r="G11" s="1" t="s">
        <v>206</v>
      </c>
      <c r="H11" s="31">
        <f>IF(①単価抽出!L16=0,0,①単価抽出!L16)</f>
        <v>0</v>
      </c>
      <c r="I11" s="31">
        <f>IF(①単価抽出!Q16=0,0,①単価抽出!Q16)</f>
        <v>0</v>
      </c>
      <c r="J11" s="31">
        <f>IF(①単価抽出!Q16=0,0,①単価抽出!Q16)</f>
        <v>0</v>
      </c>
      <c r="L11" s="1" t="s">
        <v>206</v>
      </c>
      <c r="M11" s="196">
        <f t="shared" si="0"/>
        <v>0</v>
      </c>
      <c r="N11" s="196">
        <f t="shared" si="1"/>
        <v>0</v>
      </c>
      <c r="O11" s="196">
        <f t="shared" si="2"/>
        <v>0</v>
      </c>
    </row>
    <row r="12" spans="2:16" ht="15" customHeight="1">
      <c r="B12" s="1" t="s">
        <v>207</v>
      </c>
      <c r="C12" s="32">
        <f>IF(月初児童数!AO15="","",月初児童数!AO15)</f>
        <v>0</v>
      </c>
      <c r="D12" s="32">
        <f>IF(月初児童数!AP15="","",月初児童数!AP15)</f>
        <v>0</v>
      </c>
      <c r="E12" s="32">
        <f>IF(月初児童数!AQ15="","",月初児童数!AQ15)</f>
        <v>0</v>
      </c>
      <c r="G12" s="1" t="s">
        <v>207</v>
      </c>
      <c r="H12" s="31">
        <f>IF(①単価抽出!L18=0,0,①単価抽出!L18)</f>
        <v>0</v>
      </c>
      <c r="I12" s="31">
        <f>IF(①単価抽出!Q18=0,0,①単価抽出!Q18)</f>
        <v>0</v>
      </c>
      <c r="J12" s="31">
        <f>IF(①単価抽出!Q18=0,0,①単価抽出!Q18)</f>
        <v>0</v>
      </c>
      <c r="L12" s="1" t="s">
        <v>207</v>
      </c>
      <c r="M12" s="196">
        <f t="shared" si="0"/>
        <v>0</v>
      </c>
      <c r="N12" s="196">
        <f t="shared" si="1"/>
        <v>0</v>
      </c>
      <c r="O12" s="196">
        <f t="shared" si="2"/>
        <v>0</v>
      </c>
    </row>
    <row r="13" spans="2:16" ht="15" customHeight="1">
      <c r="B13" s="1" t="s">
        <v>208</v>
      </c>
      <c r="C13" s="32">
        <f>IF(月初児童数!AO16="","",月初児童数!AO16)</f>
        <v>0</v>
      </c>
      <c r="D13" s="32">
        <f>IF(月初児童数!AP16="","",月初児童数!AP16)</f>
        <v>0</v>
      </c>
      <c r="E13" s="32">
        <f>IF(月初児童数!AQ16="","",月初児童数!AQ16)</f>
        <v>0</v>
      </c>
      <c r="G13" s="1" t="s">
        <v>208</v>
      </c>
      <c r="H13" s="31">
        <f>IF(①単価抽出!L20=0,0,①単価抽出!L20)</f>
        <v>0</v>
      </c>
      <c r="I13" s="31">
        <f>IF(①単価抽出!Q20=0,0,①単価抽出!Q20)</f>
        <v>0</v>
      </c>
      <c r="J13" s="31">
        <f>IF(①単価抽出!Q20=0,0,①単価抽出!Q20)</f>
        <v>0</v>
      </c>
      <c r="L13" s="1" t="s">
        <v>208</v>
      </c>
      <c r="M13" s="196">
        <f t="shared" si="0"/>
        <v>0</v>
      </c>
      <c r="N13" s="196">
        <f t="shared" si="1"/>
        <v>0</v>
      </c>
      <c r="O13" s="196">
        <f t="shared" si="2"/>
        <v>0</v>
      </c>
    </row>
    <row r="14" spans="2:16" ht="15" customHeight="1">
      <c r="B14" s="1" t="s">
        <v>26</v>
      </c>
      <c r="C14" s="32">
        <f>IF(月初児童数!AO17="","",月初児童数!AO17)</f>
        <v>0</v>
      </c>
      <c r="D14" s="32">
        <f>IF(月初児童数!AP17="","",月初児童数!AP17)</f>
        <v>0</v>
      </c>
      <c r="E14" s="32">
        <f>IF(月初児童数!AQ17="","",月初児童数!AQ17)</f>
        <v>0</v>
      </c>
      <c r="G14" s="1" t="s">
        <v>26</v>
      </c>
      <c r="H14" s="31">
        <f>IF(①単価抽出!L22=0,0,①単価抽出!L22)</f>
        <v>0</v>
      </c>
      <c r="I14" s="31">
        <f>IF(①単価抽出!Q22=0,0,①単価抽出!Q22)</f>
        <v>0</v>
      </c>
      <c r="J14" s="31">
        <f>IF(①単価抽出!Q22=0,0,①単価抽出!Q22)</f>
        <v>0</v>
      </c>
      <c r="L14" s="1" t="s">
        <v>26</v>
      </c>
      <c r="M14" s="196">
        <f t="shared" si="0"/>
        <v>0</v>
      </c>
      <c r="N14" s="196">
        <f t="shared" si="1"/>
        <v>0</v>
      </c>
      <c r="O14" s="196">
        <f t="shared" si="2"/>
        <v>0</v>
      </c>
    </row>
    <row r="15" spans="2:16" ht="15" customHeight="1">
      <c r="B15" s="1" t="s">
        <v>27</v>
      </c>
      <c r="C15" s="32">
        <f>IF(月初児童数!AO18="","",月初児童数!AO18)</f>
        <v>0</v>
      </c>
      <c r="D15" s="32">
        <f>IF(月初児童数!AP18="","",月初児童数!AP18)</f>
        <v>0</v>
      </c>
      <c r="E15" s="32">
        <f>IF(月初児童数!AQ18="","",月初児童数!AQ18)</f>
        <v>0</v>
      </c>
      <c r="G15" s="1" t="s">
        <v>27</v>
      </c>
      <c r="H15" s="31">
        <f>IF(①単価抽出!L24=0,0,①単価抽出!L24)</f>
        <v>0</v>
      </c>
      <c r="I15" s="31">
        <f>IF(①単価抽出!Q24=0,0,①単価抽出!Q24)</f>
        <v>0</v>
      </c>
      <c r="J15" s="31">
        <f>IF(①単価抽出!Q24=0,0,①単価抽出!Q24)</f>
        <v>0</v>
      </c>
      <c r="L15" s="1" t="s">
        <v>27</v>
      </c>
      <c r="M15" s="196">
        <f t="shared" si="0"/>
        <v>0</v>
      </c>
      <c r="N15" s="196">
        <f t="shared" si="1"/>
        <v>0</v>
      </c>
      <c r="O15" s="196">
        <f t="shared" si="2"/>
        <v>0</v>
      </c>
      <c r="P15" s="30" t="s">
        <v>435</v>
      </c>
    </row>
    <row r="16" spans="2:16" ht="15" customHeight="1">
      <c r="B16" s="1" t="s">
        <v>28</v>
      </c>
      <c r="C16" s="32">
        <f>IF(月初児童数!AO19="","",月初児童数!AO19)</f>
        <v>0</v>
      </c>
      <c r="D16" s="32">
        <f>IF(月初児童数!AP19="","",月初児童数!AP19)</f>
        <v>0</v>
      </c>
      <c r="E16" s="32">
        <f>IF(月初児童数!AQ19="","",月初児童数!AQ19)</f>
        <v>0</v>
      </c>
      <c r="G16" s="1" t="s">
        <v>28</v>
      </c>
      <c r="H16" s="31">
        <f>IF(①単価抽出!L26=0,0,①単価抽出!L26)</f>
        <v>0</v>
      </c>
      <c r="I16" s="31">
        <f>IF(①単価抽出!Q26=0,0,①単価抽出!Q26)</f>
        <v>0</v>
      </c>
      <c r="J16" s="31">
        <f>IF(①単価抽出!Q26=0,0,①単価抽出!Q26)</f>
        <v>0</v>
      </c>
      <c r="L16" s="1" t="s">
        <v>28</v>
      </c>
      <c r="M16" s="196">
        <f t="shared" si="0"/>
        <v>0</v>
      </c>
      <c r="N16" s="196">
        <f t="shared" si="1"/>
        <v>0</v>
      </c>
      <c r="O16" s="196">
        <f t="shared" si="2"/>
        <v>0</v>
      </c>
      <c r="P16" s="277">
        <f>SUM(M5:O16)</f>
        <v>0</v>
      </c>
    </row>
    <row r="17" spans="2:16" ht="15" customHeight="1">
      <c r="G17" s="2" t="s">
        <v>246</v>
      </c>
    </row>
    <row r="18" spans="2:16" ht="15" customHeight="1">
      <c r="B18" s="561"/>
      <c r="C18" s="564" t="s">
        <v>242</v>
      </c>
      <c r="D18" s="565"/>
      <c r="E18" s="566"/>
      <c r="G18" s="568"/>
      <c r="H18" s="568" t="s">
        <v>241</v>
      </c>
      <c r="I18" s="568"/>
      <c r="J18" s="568"/>
      <c r="L18" s="568" t="s">
        <v>247</v>
      </c>
      <c r="M18" s="568"/>
      <c r="N18" s="568"/>
      <c r="O18" s="568"/>
    </row>
    <row r="19" spans="2:16" ht="15" customHeight="1">
      <c r="B19" s="567"/>
      <c r="C19" s="63" t="s">
        <v>145</v>
      </c>
      <c r="D19" s="63" t="s">
        <v>146</v>
      </c>
      <c r="E19" s="63" t="s">
        <v>484</v>
      </c>
      <c r="G19" s="568"/>
      <c r="H19" s="63" t="s">
        <v>145</v>
      </c>
      <c r="I19" s="63" t="s">
        <v>146</v>
      </c>
      <c r="J19" s="63" t="s">
        <v>484</v>
      </c>
      <c r="L19" s="278"/>
      <c r="M19" s="63" t="s">
        <v>145</v>
      </c>
      <c r="N19" s="63" t="s">
        <v>146</v>
      </c>
      <c r="O19" s="63" t="s">
        <v>484</v>
      </c>
    </row>
    <row r="20" spans="2:16" ht="15" customHeight="1">
      <c r="B20" s="1" t="s">
        <v>17</v>
      </c>
      <c r="C20" s="256">
        <f>IF(①単価抽出!M4=0,0,①単価抽出!M4)</f>
        <v>0</v>
      </c>
      <c r="D20" s="256">
        <f>IF(①単価抽出!R4=0,0,①単価抽出!R4)</f>
        <v>0</v>
      </c>
      <c r="E20" s="256">
        <f>IF(①単価抽出!R4=0,0,①単価抽出!R4)</f>
        <v>0</v>
      </c>
      <c r="G20" s="1" t="s">
        <v>17</v>
      </c>
      <c r="H20" s="31">
        <f t="shared" ref="H20:H31" si="3">IFERROR(C20*$D$2,0)</f>
        <v>0</v>
      </c>
      <c r="I20" s="31">
        <f t="shared" ref="I20:I31" si="4">IFERROR(D20*$D$2,0)</f>
        <v>0</v>
      </c>
      <c r="J20" s="31">
        <f t="shared" ref="J20:J31" si="5">IFERROR(E20*$D$2,0)</f>
        <v>0</v>
      </c>
      <c r="L20" s="1" t="s">
        <v>17</v>
      </c>
      <c r="M20" s="196">
        <f t="shared" ref="M20:M31" si="6">IFERROR(C5*H20,0)</f>
        <v>0</v>
      </c>
      <c r="N20" s="196">
        <f t="shared" ref="N20:N31" si="7">IFERROR(D5*I20,0)</f>
        <v>0</v>
      </c>
      <c r="O20" s="196">
        <f>IFERROR(E5*J20,0)</f>
        <v>0</v>
      </c>
    </row>
    <row r="21" spans="2:16" ht="15" customHeight="1">
      <c r="B21" s="1" t="s">
        <v>18</v>
      </c>
      <c r="C21" s="256">
        <f>IF(①単価抽出!M6=0,0,①単価抽出!M6)</f>
        <v>0</v>
      </c>
      <c r="D21" s="256">
        <f>IF(①単価抽出!R6=0,0,①単価抽出!R6)</f>
        <v>0</v>
      </c>
      <c r="E21" s="256">
        <f>IF(①単価抽出!R6=0,0,①単価抽出!R6)</f>
        <v>0</v>
      </c>
      <c r="G21" s="1" t="s">
        <v>18</v>
      </c>
      <c r="H21" s="31">
        <f t="shared" si="3"/>
        <v>0</v>
      </c>
      <c r="I21" s="31">
        <f t="shared" si="4"/>
        <v>0</v>
      </c>
      <c r="J21" s="31">
        <f t="shared" si="5"/>
        <v>0</v>
      </c>
      <c r="L21" s="1" t="s">
        <v>18</v>
      </c>
      <c r="M21" s="196">
        <f t="shared" si="6"/>
        <v>0</v>
      </c>
      <c r="N21" s="196">
        <f t="shared" si="7"/>
        <v>0</v>
      </c>
      <c r="O21" s="196">
        <f t="shared" ref="O21:O31" si="8">IFERROR(E6*J21,0)</f>
        <v>0</v>
      </c>
    </row>
    <row r="22" spans="2:16" ht="15" customHeight="1">
      <c r="B22" s="1" t="s">
        <v>19</v>
      </c>
      <c r="C22" s="256">
        <f>IF(①単価抽出!M8=0,0,①単価抽出!M8)</f>
        <v>0</v>
      </c>
      <c r="D22" s="256">
        <f>IF(①単価抽出!R8=0,0,①単価抽出!R8)</f>
        <v>0</v>
      </c>
      <c r="E22" s="256">
        <f>IF(①単価抽出!R8=0,0,①単価抽出!R8)</f>
        <v>0</v>
      </c>
      <c r="G22" s="1" t="s">
        <v>19</v>
      </c>
      <c r="H22" s="31">
        <f t="shared" si="3"/>
        <v>0</v>
      </c>
      <c r="I22" s="31">
        <f t="shared" si="4"/>
        <v>0</v>
      </c>
      <c r="J22" s="31">
        <f t="shared" si="5"/>
        <v>0</v>
      </c>
      <c r="L22" s="1" t="s">
        <v>19</v>
      </c>
      <c r="M22" s="196">
        <f t="shared" si="6"/>
        <v>0</v>
      </c>
      <c r="N22" s="196">
        <f t="shared" si="7"/>
        <v>0</v>
      </c>
      <c r="O22" s="196">
        <f t="shared" si="8"/>
        <v>0</v>
      </c>
    </row>
    <row r="23" spans="2:16" ht="15" customHeight="1">
      <c r="B23" s="1" t="s">
        <v>20</v>
      </c>
      <c r="C23" s="256">
        <f>IF(①単価抽出!M10=0,0,①単価抽出!M10)</f>
        <v>0</v>
      </c>
      <c r="D23" s="256">
        <f>IF(①単価抽出!R10=0,0,①単価抽出!R10)</f>
        <v>0</v>
      </c>
      <c r="E23" s="256">
        <f>IF(①単価抽出!R10=0,0,①単価抽出!R10)</f>
        <v>0</v>
      </c>
      <c r="G23" s="1" t="s">
        <v>20</v>
      </c>
      <c r="H23" s="31">
        <f t="shared" si="3"/>
        <v>0</v>
      </c>
      <c r="I23" s="31">
        <f t="shared" si="4"/>
        <v>0</v>
      </c>
      <c r="J23" s="31">
        <f t="shared" si="5"/>
        <v>0</v>
      </c>
      <c r="L23" s="1" t="s">
        <v>20</v>
      </c>
      <c r="M23" s="196">
        <f t="shared" si="6"/>
        <v>0</v>
      </c>
      <c r="N23" s="196">
        <f t="shared" si="7"/>
        <v>0</v>
      </c>
      <c r="O23" s="196">
        <f t="shared" si="8"/>
        <v>0</v>
      </c>
    </row>
    <row r="24" spans="2:16" ht="15" customHeight="1">
      <c r="B24" s="1" t="s">
        <v>21</v>
      </c>
      <c r="C24" s="256">
        <f>IF(①単価抽出!M12=0,0,①単価抽出!M12)</f>
        <v>0</v>
      </c>
      <c r="D24" s="256">
        <f>IF(①単価抽出!R12=0,0,①単価抽出!R12)</f>
        <v>0</v>
      </c>
      <c r="E24" s="256">
        <f>IF(①単価抽出!R12=0,0,①単価抽出!R12)</f>
        <v>0</v>
      </c>
      <c r="G24" s="1" t="s">
        <v>21</v>
      </c>
      <c r="H24" s="31">
        <f t="shared" si="3"/>
        <v>0</v>
      </c>
      <c r="I24" s="31">
        <f t="shared" si="4"/>
        <v>0</v>
      </c>
      <c r="J24" s="31">
        <f t="shared" si="5"/>
        <v>0</v>
      </c>
      <c r="L24" s="1" t="s">
        <v>21</v>
      </c>
      <c r="M24" s="196">
        <f t="shared" si="6"/>
        <v>0</v>
      </c>
      <c r="N24" s="196">
        <f t="shared" si="7"/>
        <v>0</v>
      </c>
      <c r="O24" s="196">
        <f t="shared" si="8"/>
        <v>0</v>
      </c>
    </row>
    <row r="25" spans="2:16" ht="15" customHeight="1">
      <c r="B25" s="1" t="s">
        <v>22</v>
      </c>
      <c r="C25" s="256">
        <f>IF(①単価抽出!M14=0,0,①単価抽出!M14)</f>
        <v>0</v>
      </c>
      <c r="D25" s="256">
        <f>IF(①単価抽出!R14=0,0,①単価抽出!R14)</f>
        <v>0</v>
      </c>
      <c r="E25" s="256">
        <f>IF(①単価抽出!R14=0,0,①単価抽出!R14)</f>
        <v>0</v>
      </c>
      <c r="G25" s="1" t="s">
        <v>22</v>
      </c>
      <c r="H25" s="31">
        <f t="shared" si="3"/>
        <v>0</v>
      </c>
      <c r="I25" s="31">
        <f t="shared" si="4"/>
        <v>0</v>
      </c>
      <c r="J25" s="31">
        <f t="shared" si="5"/>
        <v>0</v>
      </c>
      <c r="L25" s="1" t="s">
        <v>22</v>
      </c>
      <c r="M25" s="196">
        <f t="shared" si="6"/>
        <v>0</v>
      </c>
      <c r="N25" s="196">
        <f t="shared" si="7"/>
        <v>0</v>
      </c>
      <c r="O25" s="196">
        <f t="shared" si="8"/>
        <v>0</v>
      </c>
    </row>
    <row r="26" spans="2:16" ht="15" customHeight="1">
      <c r="B26" s="1" t="s">
        <v>206</v>
      </c>
      <c r="C26" s="256">
        <f>IF(①単価抽出!M16=0,0,①単価抽出!M16)</f>
        <v>0</v>
      </c>
      <c r="D26" s="256">
        <f>IF(①単価抽出!R16=0,0,①単価抽出!R16)</f>
        <v>0</v>
      </c>
      <c r="E26" s="256">
        <f>IF(①単価抽出!R16=0,0,①単価抽出!R16)</f>
        <v>0</v>
      </c>
      <c r="G26" s="1" t="s">
        <v>206</v>
      </c>
      <c r="H26" s="31">
        <f t="shared" si="3"/>
        <v>0</v>
      </c>
      <c r="I26" s="31">
        <f t="shared" si="4"/>
        <v>0</v>
      </c>
      <c r="J26" s="31">
        <f t="shared" si="5"/>
        <v>0</v>
      </c>
      <c r="L26" s="1" t="s">
        <v>206</v>
      </c>
      <c r="M26" s="196">
        <f t="shared" si="6"/>
        <v>0</v>
      </c>
      <c r="N26" s="196">
        <f t="shared" si="7"/>
        <v>0</v>
      </c>
      <c r="O26" s="196">
        <f t="shared" si="8"/>
        <v>0</v>
      </c>
    </row>
    <row r="27" spans="2:16" ht="15" customHeight="1">
      <c r="B27" s="1" t="s">
        <v>207</v>
      </c>
      <c r="C27" s="256">
        <f>IF(①単価抽出!M18=0,0,①単価抽出!M18)</f>
        <v>0</v>
      </c>
      <c r="D27" s="256">
        <f>IF(①単価抽出!R18=0,0,①単価抽出!R18)</f>
        <v>0</v>
      </c>
      <c r="E27" s="256">
        <f>IF(①単価抽出!R18=0,0,①単価抽出!R18)</f>
        <v>0</v>
      </c>
      <c r="G27" s="1" t="s">
        <v>207</v>
      </c>
      <c r="H27" s="31">
        <f t="shared" si="3"/>
        <v>0</v>
      </c>
      <c r="I27" s="31">
        <f t="shared" si="4"/>
        <v>0</v>
      </c>
      <c r="J27" s="31">
        <f t="shared" si="5"/>
        <v>0</v>
      </c>
      <c r="L27" s="1" t="s">
        <v>207</v>
      </c>
      <c r="M27" s="196">
        <f t="shared" si="6"/>
        <v>0</v>
      </c>
      <c r="N27" s="196">
        <f t="shared" si="7"/>
        <v>0</v>
      </c>
      <c r="O27" s="196">
        <f t="shared" si="8"/>
        <v>0</v>
      </c>
    </row>
    <row r="28" spans="2:16" ht="15" customHeight="1">
      <c r="B28" s="1" t="s">
        <v>208</v>
      </c>
      <c r="C28" s="256">
        <f>IF(①単価抽出!M20=0,0,①単価抽出!M20)</f>
        <v>0</v>
      </c>
      <c r="D28" s="256">
        <f>IF(①単価抽出!R20=0,0,①単価抽出!R20)</f>
        <v>0</v>
      </c>
      <c r="E28" s="256">
        <f>IF(①単価抽出!R20=0,0,①単価抽出!R20)</f>
        <v>0</v>
      </c>
      <c r="G28" s="1" t="s">
        <v>208</v>
      </c>
      <c r="H28" s="31">
        <f t="shared" si="3"/>
        <v>0</v>
      </c>
      <c r="I28" s="31">
        <f t="shared" si="4"/>
        <v>0</v>
      </c>
      <c r="J28" s="31">
        <f t="shared" si="5"/>
        <v>0</v>
      </c>
      <c r="L28" s="1" t="s">
        <v>208</v>
      </c>
      <c r="M28" s="196">
        <f t="shared" si="6"/>
        <v>0</v>
      </c>
      <c r="N28" s="196">
        <f t="shared" si="7"/>
        <v>0</v>
      </c>
      <c r="O28" s="196">
        <f t="shared" si="8"/>
        <v>0</v>
      </c>
    </row>
    <row r="29" spans="2:16" ht="15" customHeight="1">
      <c r="B29" s="1" t="s">
        <v>26</v>
      </c>
      <c r="C29" s="256">
        <f>IF(①単価抽出!M22=0,0,①単価抽出!M22)</f>
        <v>0</v>
      </c>
      <c r="D29" s="256">
        <f>IF(①単価抽出!R22=0,0,①単価抽出!R22)</f>
        <v>0</v>
      </c>
      <c r="E29" s="256">
        <f>IF(①単価抽出!R22=0,0,①単価抽出!R22)</f>
        <v>0</v>
      </c>
      <c r="G29" s="1" t="s">
        <v>26</v>
      </c>
      <c r="H29" s="31">
        <f t="shared" si="3"/>
        <v>0</v>
      </c>
      <c r="I29" s="31">
        <f t="shared" si="4"/>
        <v>0</v>
      </c>
      <c r="J29" s="31">
        <f t="shared" si="5"/>
        <v>0</v>
      </c>
      <c r="L29" s="1" t="s">
        <v>26</v>
      </c>
      <c r="M29" s="196">
        <f t="shared" si="6"/>
        <v>0</v>
      </c>
      <c r="N29" s="196">
        <f t="shared" si="7"/>
        <v>0</v>
      </c>
      <c r="O29" s="196">
        <f t="shared" si="8"/>
        <v>0</v>
      </c>
    </row>
    <row r="30" spans="2:16" ht="15" customHeight="1">
      <c r="B30" s="1" t="s">
        <v>27</v>
      </c>
      <c r="C30" s="256">
        <f>IF(①単価抽出!M24=0,0,①単価抽出!M24)</f>
        <v>0</v>
      </c>
      <c r="D30" s="256">
        <f>IF(①単価抽出!R24=0,0,①単価抽出!R24)</f>
        <v>0</v>
      </c>
      <c r="E30" s="256">
        <f>IF(①単価抽出!R24=0,0,①単価抽出!R24)</f>
        <v>0</v>
      </c>
      <c r="G30" s="1" t="s">
        <v>27</v>
      </c>
      <c r="H30" s="31">
        <f t="shared" si="3"/>
        <v>0</v>
      </c>
      <c r="I30" s="31">
        <f t="shared" si="4"/>
        <v>0</v>
      </c>
      <c r="J30" s="31">
        <f t="shared" si="5"/>
        <v>0</v>
      </c>
      <c r="L30" s="1" t="s">
        <v>27</v>
      </c>
      <c r="M30" s="196">
        <f t="shared" si="6"/>
        <v>0</v>
      </c>
      <c r="N30" s="196">
        <f t="shared" si="7"/>
        <v>0</v>
      </c>
      <c r="O30" s="196">
        <f t="shared" si="8"/>
        <v>0</v>
      </c>
      <c r="P30" s="30" t="s">
        <v>435</v>
      </c>
    </row>
    <row r="31" spans="2:16" ht="15" customHeight="1">
      <c r="B31" s="1" t="s">
        <v>28</v>
      </c>
      <c r="C31" s="256">
        <f>IF(①単価抽出!M26=0,0,①単価抽出!M26)</f>
        <v>0</v>
      </c>
      <c r="D31" s="256">
        <f>IF(①単価抽出!R26=0,0,①単価抽出!R26)</f>
        <v>0</v>
      </c>
      <c r="E31" s="256">
        <f>IF(①単価抽出!R26=0,0,①単価抽出!R26)</f>
        <v>0</v>
      </c>
      <c r="G31" s="1" t="s">
        <v>28</v>
      </c>
      <c r="H31" s="31">
        <f t="shared" si="3"/>
        <v>0</v>
      </c>
      <c r="I31" s="31">
        <f t="shared" si="4"/>
        <v>0</v>
      </c>
      <c r="J31" s="31">
        <f t="shared" si="5"/>
        <v>0</v>
      </c>
      <c r="L31" s="1" t="s">
        <v>28</v>
      </c>
      <c r="M31" s="196">
        <f t="shared" si="6"/>
        <v>0</v>
      </c>
      <c r="N31" s="196">
        <f t="shared" si="7"/>
        <v>0</v>
      </c>
      <c r="O31" s="196">
        <f t="shared" si="8"/>
        <v>0</v>
      </c>
      <c r="P31" s="31">
        <f>SUM(M20:O31)</f>
        <v>0</v>
      </c>
    </row>
  </sheetData>
  <mergeCells count="10">
    <mergeCell ref="B2:C2"/>
    <mergeCell ref="C18:E18"/>
    <mergeCell ref="B18:B19"/>
    <mergeCell ref="L18:O18"/>
    <mergeCell ref="G18:G19"/>
    <mergeCell ref="H18:J18"/>
    <mergeCell ref="G3:G4"/>
    <mergeCell ref="H3:J3"/>
    <mergeCell ref="L3:L4"/>
    <mergeCell ref="M3:O3"/>
  </mergeCells>
  <phoneticPr fontId="1"/>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C672-C463-4DE8-AA51-D1CDCCE62CA4}">
  <sheetPr>
    <tabColor theme="9"/>
  </sheetPr>
  <dimension ref="B1:AD23"/>
  <sheetViews>
    <sheetView workbookViewId="0">
      <selection activeCell="Q71" sqref="Q71:R71"/>
    </sheetView>
  </sheetViews>
  <sheetFormatPr defaultColWidth="9" defaultRowHeight="16.2"/>
  <cols>
    <col min="1" max="1" width="2.59765625" style="104" customWidth="1"/>
    <col min="2" max="3" width="12.3984375" style="104" customWidth="1"/>
    <col min="4" max="4" width="1.09765625" style="104" customWidth="1"/>
    <col min="5" max="5" width="12.3984375" style="104" customWidth="1"/>
    <col min="6" max="13" width="10.59765625" style="104" customWidth="1"/>
    <col min="14" max="16384" width="9" style="104"/>
  </cols>
  <sheetData>
    <row r="1" spans="2:30" ht="16.8" thickBot="1"/>
    <row r="2" spans="2:30" ht="19.5" customHeight="1" thickBot="1">
      <c r="B2" s="713" t="s">
        <v>253</v>
      </c>
      <c r="C2" s="715"/>
      <c r="E2" s="29" t="s">
        <v>584</v>
      </c>
      <c r="F2" s="1" t="str">
        <f>②③加減算!L20</f>
        <v/>
      </c>
    </row>
    <row r="3" spans="2:30" ht="19.5" customHeight="1">
      <c r="B3" s="202"/>
      <c r="C3" s="202"/>
    </row>
    <row r="4" spans="2:30" s="22" customFormat="1" ht="15" customHeight="1">
      <c r="B4" s="12" t="s">
        <v>585</v>
      </c>
      <c r="C4" s="202"/>
      <c r="E4" s="183"/>
      <c r="F4" s="125" t="s">
        <v>586</v>
      </c>
      <c r="G4" s="20" t="s">
        <v>327</v>
      </c>
      <c r="H4" s="125" t="s">
        <v>328</v>
      </c>
      <c r="I4" s="20" t="s">
        <v>255</v>
      </c>
      <c r="J4" s="125" t="s">
        <v>329</v>
      </c>
      <c r="K4" s="125" t="s">
        <v>330</v>
      </c>
      <c r="L4" s="125" t="s">
        <v>331</v>
      </c>
      <c r="M4" s="23"/>
      <c r="N4" s="23"/>
      <c r="O4" s="23"/>
      <c r="P4" s="23"/>
      <c r="Q4" s="23"/>
      <c r="R4" s="23"/>
      <c r="S4" s="23"/>
      <c r="T4" s="23"/>
      <c r="U4" s="23"/>
      <c r="V4" s="23"/>
      <c r="W4" s="228"/>
      <c r="X4" s="228"/>
      <c r="Y4" s="228"/>
      <c r="Z4" s="228"/>
      <c r="AA4" s="228"/>
      <c r="AC4" s="23"/>
      <c r="AD4" s="23"/>
    </row>
    <row r="5" spans="2:30" s="22" customFormat="1" ht="15" customHeight="1">
      <c r="B5" s="20" t="s">
        <v>336</v>
      </c>
      <c r="C5" s="20" t="s">
        <v>231</v>
      </c>
      <c r="E5" s="183" t="s">
        <v>332</v>
      </c>
      <c r="F5" s="20" t="str">
        <f>②③加減算!G39</f>
        <v/>
      </c>
      <c r="G5" s="20" t="str">
        <f>②③加減算!H39</f>
        <v/>
      </c>
      <c r="H5" s="20" t="str">
        <f>②③加減算!I39</f>
        <v/>
      </c>
      <c r="I5" s="20" t="str">
        <f>②③加減算!J39</f>
        <v/>
      </c>
      <c r="J5" s="20" t="str">
        <f>②③加減算!K39</f>
        <v/>
      </c>
      <c r="K5" s="20" t="str">
        <f>②③加減算!L39</f>
        <v/>
      </c>
      <c r="L5" s="20" t="str">
        <f>②③加減算!N39</f>
        <v/>
      </c>
      <c r="M5" s="23"/>
      <c r="N5" s="23"/>
      <c r="O5" s="23"/>
      <c r="P5" s="23"/>
      <c r="Q5" s="23"/>
      <c r="R5" s="23"/>
      <c r="S5" s="23"/>
      <c r="T5" s="23"/>
      <c r="U5" s="23"/>
      <c r="V5" s="23"/>
      <c r="W5" s="228"/>
      <c r="X5" s="228"/>
      <c r="Y5" s="228"/>
      <c r="Z5" s="228"/>
      <c r="AA5" s="228"/>
      <c r="AC5" s="23"/>
      <c r="AD5" s="23"/>
    </row>
    <row r="6" spans="2:30" s="22" customFormat="1" ht="15" customHeight="1">
      <c r="B6" s="20" t="s">
        <v>8</v>
      </c>
      <c r="C6" s="175">
        <v>155310</v>
      </c>
      <c r="E6" s="183" t="s">
        <v>336</v>
      </c>
      <c r="F6" s="20" t="str">
        <f>IF(②③加減算!G24="","",②③加減算!G24)</f>
        <v/>
      </c>
      <c r="G6" s="229"/>
      <c r="H6" s="229"/>
      <c r="I6" s="20" t="str">
        <f>IF(②③加減算!J24="","",②③加減算!J24)</f>
        <v/>
      </c>
      <c r="J6" s="229"/>
      <c r="K6" s="20" t="str">
        <f>IF(②③加減算!L24="","",②③加減算!L24)</f>
        <v/>
      </c>
      <c r="L6" s="229"/>
      <c r="M6" s="23"/>
      <c r="N6" s="23"/>
      <c r="O6" s="23"/>
      <c r="P6" s="23"/>
      <c r="Q6" s="23"/>
      <c r="R6" s="23"/>
      <c r="S6" s="23"/>
      <c r="T6" s="23"/>
      <c r="U6" s="23"/>
      <c r="V6" s="23"/>
      <c r="W6" s="228"/>
      <c r="X6" s="228"/>
      <c r="Y6" s="228"/>
      <c r="Z6" s="228"/>
      <c r="AA6" s="228"/>
      <c r="AC6" s="23"/>
      <c r="AD6" s="23"/>
    </row>
    <row r="7" spans="2:30" s="14" customFormat="1" ht="15" customHeight="1">
      <c r="B7" s="20" t="s">
        <v>9</v>
      </c>
      <c r="C7" s="175">
        <v>30260</v>
      </c>
      <c r="E7" s="226" t="s">
        <v>382</v>
      </c>
      <c r="F7" s="283">
        <f>IFERROR(VLOOKUP(F6,B6:C7,2,FALSE),0)</f>
        <v>0</v>
      </c>
      <c r="G7" s="121">
        <v>6270</v>
      </c>
      <c r="H7" s="121">
        <v>81230</v>
      </c>
      <c r="I7" s="128">
        <f>IFERROR(VLOOKUP(I6,B11:C13,2,FALSE),0)</f>
        <v>0</v>
      </c>
      <c r="J7" s="283">
        <f>MAX(J12/2,C21)</f>
        <v>80000</v>
      </c>
      <c r="K7" s="128">
        <f>IFERROR(VLOOKUP(K6,B17:C18,2,FALSE),0)</f>
        <v>0</v>
      </c>
      <c r="L7" s="121">
        <v>75000</v>
      </c>
      <c r="M7" s="23"/>
      <c r="N7" s="23"/>
      <c r="O7" s="23"/>
      <c r="P7" s="23"/>
      <c r="Q7" s="23"/>
      <c r="R7" s="23"/>
      <c r="S7" s="23"/>
      <c r="T7" s="23"/>
      <c r="U7" s="23"/>
      <c r="V7" s="23"/>
      <c r="W7" s="22"/>
      <c r="X7" s="22"/>
      <c r="Y7" s="22"/>
      <c r="Z7" s="22"/>
      <c r="AA7" s="23"/>
      <c r="AC7" s="15"/>
      <c r="AD7" s="15"/>
    </row>
    <row r="8" spans="2:30" s="14" customFormat="1" ht="15" customHeight="1">
      <c r="B8" s="202"/>
      <c r="C8" s="202"/>
      <c r="E8" s="226" t="s">
        <v>231</v>
      </c>
      <c r="F8" s="290">
        <f>IFERROR(IF($F$2="〇",F7*2,F7),0)</f>
        <v>0</v>
      </c>
      <c r="G8" s="283">
        <f>G7</f>
        <v>6270</v>
      </c>
      <c r="H8" s="290">
        <f>IFERROR(IF($F$2="〇",H7*2,H7),0)</f>
        <v>81230</v>
      </c>
      <c r="I8" s="283">
        <f>I7</f>
        <v>0</v>
      </c>
      <c r="J8" s="262">
        <f>IF($F$2="〇",J7*2,J7)</f>
        <v>80000</v>
      </c>
      <c r="K8" s="262">
        <f>IFERROR(IF($F$2="〇",K7*2,K7),0)</f>
        <v>0</v>
      </c>
      <c r="L8" s="290">
        <f>IFERROR(IF($F$2="〇",L7*2,L7),0)</f>
        <v>75000</v>
      </c>
      <c r="M8" s="23"/>
      <c r="N8" s="23"/>
      <c r="O8" s="23"/>
      <c r="P8" s="23"/>
      <c r="Q8" s="23"/>
      <c r="R8" s="23"/>
      <c r="S8" s="23"/>
      <c r="T8" s="23"/>
      <c r="U8" s="23"/>
      <c r="V8" s="23"/>
      <c r="W8" s="22"/>
      <c r="X8" s="22"/>
      <c r="Y8" s="22"/>
      <c r="Z8" s="22"/>
      <c r="AA8" s="23"/>
      <c r="AC8" s="15"/>
      <c r="AD8" s="15"/>
    </row>
    <row r="9" spans="2:30" s="14" customFormat="1" ht="15" customHeight="1">
      <c r="B9" s="12" t="s">
        <v>337</v>
      </c>
      <c r="C9" s="22"/>
      <c r="E9" s="227" t="s">
        <v>326</v>
      </c>
      <c r="F9" s="20">
        <f>月初児童数!$BD$19</f>
        <v>0</v>
      </c>
      <c r="G9" s="20">
        <f>月初児童数!$BD$19</f>
        <v>0</v>
      </c>
      <c r="H9" s="20">
        <f>月初児童数!$BD$19</f>
        <v>0</v>
      </c>
      <c r="I9" s="20">
        <f>月初児童数!$BD$19</f>
        <v>0</v>
      </c>
      <c r="J9" s="20">
        <f>月初児童数!$BD$19</f>
        <v>0</v>
      </c>
      <c r="K9" s="20">
        <f>月初児童数!$BD$19</f>
        <v>0</v>
      </c>
      <c r="L9" s="20">
        <f>月初児童数!$BD$19</f>
        <v>0</v>
      </c>
      <c r="M9" s="23"/>
      <c r="N9" s="23"/>
      <c r="O9" s="23"/>
      <c r="P9" s="23"/>
      <c r="Q9" s="23"/>
      <c r="R9" s="23"/>
      <c r="S9" s="23"/>
      <c r="T9" s="23"/>
      <c r="U9" s="23"/>
      <c r="V9" s="23"/>
      <c r="W9" s="22"/>
      <c r="X9" s="22"/>
      <c r="Y9" s="22"/>
      <c r="Z9" s="22"/>
      <c r="AA9" s="23"/>
      <c r="AC9" s="15"/>
      <c r="AD9" s="15"/>
    </row>
    <row r="10" spans="2:30">
      <c r="B10" s="20" t="s">
        <v>336</v>
      </c>
      <c r="C10" s="20" t="s">
        <v>231</v>
      </c>
      <c r="E10" s="254" t="s">
        <v>209</v>
      </c>
      <c r="F10" s="128">
        <f t="shared" ref="F10:L10" si="0">IFERROR(IF(F5="",0,ROUNDDOWN(F8/F9,-1)),0)</f>
        <v>0</v>
      </c>
      <c r="G10" s="128">
        <f t="shared" si="0"/>
        <v>0</v>
      </c>
      <c r="H10" s="128">
        <f t="shared" si="0"/>
        <v>0</v>
      </c>
      <c r="I10" s="128">
        <f t="shared" si="0"/>
        <v>0</v>
      </c>
      <c r="J10" s="128">
        <f>IFERROR(IF(J5="",0,ROUNDDOWN(J8/J9,-1)),0)</f>
        <v>0</v>
      </c>
      <c r="K10" s="128">
        <f t="shared" si="0"/>
        <v>0</v>
      </c>
      <c r="L10" s="128">
        <f t="shared" si="0"/>
        <v>0</v>
      </c>
    </row>
    <row r="11" spans="2:30">
      <c r="B11" s="20" t="s">
        <v>256</v>
      </c>
      <c r="C11" s="175">
        <v>476000</v>
      </c>
    </row>
    <row r="12" spans="2:30">
      <c r="B12" s="20" t="s">
        <v>667</v>
      </c>
      <c r="C12" s="175">
        <v>793000</v>
      </c>
      <c r="I12" s="267" t="s">
        <v>589</v>
      </c>
      <c r="J12" s="268">
        <f>IF(②③加減算!K41="",0,②③加減算!K41)</f>
        <v>0</v>
      </c>
    </row>
    <row r="13" spans="2:30">
      <c r="B13" s="20" t="s">
        <v>71</v>
      </c>
      <c r="C13" s="175">
        <v>1111000</v>
      </c>
      <c r="H13" s="267"/>
      <c r="I13" s="269"/>
    </row>
    <row r="14" spans="2:30">
      <c r="B14" s="14"/>
      <c r="C14" s="14"/>
      <c r="H14" s="267"/>
      <c r="I14" s="269"/>
    </row>
    <row r="15" spans="2:30">
      <c r="B15" s="12" t="s">
        <v>453</v>
      </c>
      <c r="C15" s="22"/>
      <c r="H15" s="267"/>
      <c r="I15" s="269"/>
    </row>
    <row r="16" spans="2:30">
      <c r="B16" s="20" t="s">
        <v>336</v>
      </c>
      <c r="C16" s="20" t="s">
        <v>231</v>
      </c>
      <c r="I16" s="560" t="s">
        <v>409</v>
      </c>
      <c r="J16" s="560"/>
      <c r="K16" s="1" t="s">
        <v>400</v>
      </c>
    </row>
    <row r="17" spans="2:11">
      <c r="B17" s="20" t="s">
        <v>454</v>
      </c>
      <c r="C17" s="175">
        <v>20190</v>
      </c>
      <c r="I17" s="612" t="s">
        <v>587</v>
      </c>
      <c r="J17" s="612"/>
      <c r="K17" s="256">
        <f>F9*F10</f>
        <v>0</v>
      </c>
    </row>
    <row r="18" spans="2:11">
      <c r="B18" s="20" t="s">
        <v>455</v>
      </c>
      <c r="C18" s="175">
        <v>158570</v>
      </c>
      <c r="I18" s="612" t="s">
        <v>403</v>
      </c>
      <c r="J18" s="612"/>
      <c r="K18" s="31">
        <f>IFERROR(G10*G9,0)</f>
        <v>0</v>
      </c>
    </row>
    <row r="19" spans="2:11">
      <c r="I19" s="612" t="s">
        <v>404</v>
      </c>
      <c r="J19" s="612"/>
      <c r="K19" s="31">
        <f>IFERROR(H10*H9,0)</f>
        <v>0</v>
      </c>
    </row>
    <row r="20" spans="2:11">
      <c r="B20" s="12" t="s">
        <v>590</v>
      </c>
      <c r="I20" s="612" t="s">
        <v>405</v>
      </c>
      <c r="J20" s="612"/>
      <c r="K20" s="31">
        <f>IFERROR(I10*I9,0)</f>
        <v>0</v>
      </c>
    </row>
    <row r="21" spans="2:11">
      <c r="B21" s="20" t="s">
        <v>591</v>
      </c>
      <c r="C21" s="175">
        <v>80000</v>
      </c>
      <c r="I21" s="612" t="s">
        <v>406</v>
      </c>
      <c r="J21" s="612"/>
      <c r="K21" s="31">
        <f>IFERROR(J10*J9,0)</f>
        <v>0</v>
      </c>
    </row>
    <row r="22" spans="2:11">
      <c r="I22" s="612" t="s">
        <v>407</v>
      </c>
      <c r="J22" s="612"/>
      <c r="K22" s="31">
        <f>IFERROR(K10*K9,0)</f>
        <v>0</v>
      </c>
    </row>
    <row r="23" spans="2:11">
      <c r="I23" s="612" t="s">
        <v>408</v>
      </c>
      <c r="J23" s="612"/>
      <c r="K23" s="31">
        <f>IFERROR(L10*L9,0)</f>
        <v>0</v>
      </c>
    </row>
  </sheetData>
  <mergeCells count="9">
    <mergeCell ref="B2:C2"/>
    <mergeCell ref="I17:J17"/>
    <mergeCell ref="I22:J22"/>
    <mergeCell ref="I23:J23"/>
    <mergeCell ref="I16:J16"/>
    <mergeCell ref="I18:J18"/>
    <mergeCell ref="I19:J19"/>
    <mergeCell ref="I20:J20"/>
    <mergeCell ref="I21:J21"/>
  </mergeCells>
  <phoneticPr fontId="1"/>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AFF6-CC59-434B-803E-6C208284EAF1}">
  <sheetPr>
    <tabColor theme="9"/>
  </sheetPr>
  <dimension ref="B1:HQ220"/>
  <sheetViews>
    <sheetView zoomScale="80" zoomScaleNormal="80" workbookViewId="0">
      <selection activeCell="Z33" sqref="Z33"/>
    </sheetView>
  </sheetViews>
  <sheetFormatPr defaultColWidth="8.69921875" defaultRowHeight="12.75" customHeight="1"/>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2" width="8.69921875" style="22"/>
    <col min="73" max="74" width="8.69921875" style="22" customWidth="1"/>
    <col min="75" max="16384" width="8.69921875" style="22"/>
  </cols>
  <sheetData>
    <row r="1" spans="2:34" ht="5.25" customHeight="1" thickBot="1">
      <c r="G1" s="23"/>
      <c r="H1" s="23"/>
      <c r="I1" s="23"/>
      <c r="J1" s="23"/>
      <c r="K1" s="23"/>
      <c r="L1" s="23"/>
      <c r="M1" s="23"/>
      <c r="N1" s="23"/>
    </row>
    <row r="2" spans="2:34" ht="12.75" customHeight="1" thickBot="1">
      <c r="B2" s="662" t="s">
        <v>17</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83</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73</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76</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204"/>
      <c r="H20" s="204"/>
      <c r="I20" s="204"/>
      <c r="J20" s="204"/>
      <c r="K20" s="204"/>
      <c r="L20" s="204"/>
      <c r="M20" s="204"/>
      <c r="N20" s="204"/>
      <c r="P20" s="657"/>
      <c r="Q20" s="9" t="s">
        <v>83</v>
      </c>
      <c r="R20" s="128">
        <f>SUM(R15:R19)</f>
        <v>0</v>
      </c>
      <c r="S20" s="128">
        <f t="shared" ref="S20" si="8">SUM(S15:S19)</f>
        <v>0</v>
      </c>
      <c r="T20" s="128">
        <f t="shared" ref="T20" si="9">SUM(T15:T19)</f>
        <v>0</v>
      </c>
      <c r="U20" s="128">
        <f t="shared" ref="U20" si="10">SUM(U15:U19)</f>
        <v>0</v>
      </c>
      <c r="V20" s="128">
        <f t="shared" ref="V20" si="11">SUM(V15:V19)</f>
        <v>0</v>
      </c>
      <c r="W20" s="128">
        <f t="shared" ref="W20" si="12">SUM(W15:W19)</f>
        <v>0</v>
      </c>
      <c r="X20" s="128">
        <f t="shared" ref="X20" si="13">SUM(X15:X19)</f>
        <v>0</v>
      </c>
      <c r="Y20" s="128">
        <f t="shared" ref="Y20:Z20" si="14">SUM(Y15:Y19)</f>
        <v>0</v>
      </c>
      <c r="Z20" s="128">
        <f t="shared" si="14"/>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15">$P$28*R24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15"/>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15"/>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83</v>
      </c>
      <c r="R28" s="149">
        <f>SUM(R23:R27)</f>
        <v>0</v>
      </c>
      <c r="S28" s="128">
        <f>SUM(S23:S27)</f>
        <v>0</v>
      </c>
      <c r="U28" s="657"/>
      <c r="V28" s="9" t="s">
        <v>83</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6">IFERROR(-ROUNDUP(SUM(G6:G30)*$E$31,-1)-G32,0)</f>
        <v>0</v>
      </c>
      <c r="H31" s="134">
        <f t="shared" si="16"/>
        <v>0</v>
      </c>
      <c r="I31" s="134">
        <f t="shared" si="16"/>
        <v>0</v>
      </c>
      <c r="J31" s="134">
        <f t="shared" si="16"/>
        <v>0</v>
      </c>
      <c r="K31" s="134">
        <f t="shared" si="16"/>
        <v>0</v>
      </c>
      <c r="L31" s="134">
        <f t="shared" si="16"/>
        <v>0</v>
      </c>
      <c r="M31" s="134">
        <f t="shared" si="16"/>
        <v>0</v>
      </c>
      <c r="N31" s="134">
        <f t="shared" si="16"/>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7">IFERROR(-ROUND((G7+G9+G11+G13+G15+G17+G22+G24+G26+G28+G30)*$E$31,0),0)</f>
        <v>0</v>
      </c>
      <c r="H32" s="134">
        <f t="shared" si="17"/>
        <v>0</v>
      </c>
      <c r="I32" s="134">
        <f t="shared" si="17"/>
        <v>0</v>
      </c>
      <c r="J32" s="134">
        <f t="shared" si="17"/>
        <v>0</v>
      </c>
      <c r="K32" s="134">
        <f t="shared" si="17"/>
        <v>0</v>
      </c>
      <c r="L32" s="134">
        <f t="shared" si="17"/>
        <v>0</v>
      </c>
      <c r="M32" s="134">
        <f t="shared" si="17"/>
        <v>0</v>
      </c>
      <c r="N32" s="134">
        <f t="shared" si="17"/>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204"/>
      <c r="H38" s="204"/>
      <c r="I38" s="204"/>
      <c r="J38" s="204"/>
      <c r="K38" s="204"/>
      <c r="L38" s="204"/>
      <c r="M38" s="204"/>
      <c r="N38" s="204"/>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204"/>
      <c r="H39" s="204"/>
      <c r="I39" s="204"/>
      <c r="J39" s="204"/>
      <c r="K39" s="204"/>
      <c r="L39" s="204"/>
      <c r="M39" s="204"/>
      <c r="N39" s="204"/>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204"/>
      <c r="H40" s="204"/>
      <c r="I40" s="204"/>
      <c r="J40" s="204"/>
      <c r="K40" s="204"/>
      <c r="L40" s="204"/>
      <c r="M40" s="204"/>
      <c r="N40" s="204"/>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204"/>
      <c r="H41" s="204"/>
      <c r="I41" s="204"/>
      <c r="J41" s="204"/>
      <c r="K41" s="204"/>
      <c r="L41" s="204"/>
      <c r="M41" s="204"/>
      <c r="N41" s="204"/>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204"/>
      <c r="H42" s="204"/>
      <c r="I42" s="204"/>
      <c r="J42" s="204"/>
      <c r="K42" s="204"/>
      <c r="L42" s="204"/>
      <c r="M42" s="204"/>
      <c r="N42" s="204"/>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204"/>
      <c r="H43" s="204"/>
      <c r="I43" s="204"/>
      <c r="J43" s="204"/>
      <c r="K43" s="204"/>
      <c r="L43" s="204"/>
      <c r="M43" s="204"/>
      <c r="N43" s="204"/>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8">H48*S6</f>
        <v>0</v>
      </c>
      <c r="T45" s="128">
        <f t="shared" si="18"/>
        <v>0</v>
      </c>
      <c r="U45" s="128">
        <f t="shared" si="18"/>
        <v>0</v>
      </c>
      <c r="V45" s="128">
        <f t="shared" si="18"/>
        <v>0</v>
      </c>
      <c r="W45" s="128">
        <f t="shared" si="18"/>
        <v>0</v>
      </c>
      <c r="X45" s="128">
        <f t="shared" si="18"/>
        <v>0</v>
      </c>
      <c r="Y45" s="128">
        <f t="shared" si="18"/>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204"/>
      <c r="H46" s="204"/>
      <c r="I46" s="204"/>
      <c r="J46" s="204"/>
      <c r="K46" s="204"/>
      <c r="L46" s="204"/>
      <c r="M46" s="204"/>
      <c r="N46" s="204"/>
      <c r="P46" s="676"/>
      <c r="Q46" s="5" t="str">
        <f>Q7</f>
        <v/>
      </c>
      <c r="R46" s="128">
        <f>G48*R7</f>
        <v>0</v>
      </c>
      <c r="S46" s="128">
        <f t="shared" ref="S46:Y46" si="19">H48*S7</f>
        <v>0</v>
      </c>
      <c r="T46" s="128">
        <f t="shared" si="19"/>
        <v>0</v>
      </c>
      <c r="U46" s="128">
        <f t="shared" si="19"/>
        <v>0</v>
      </c>
      <c r="V46" s="128">
        <f t="shared" si="19"/>
        <v>0</v>
      </c>
      <c r="W46" s="128">
        <f t="shared" si="19"/>
        <v>0</v>
      </c>
      <c r="X46" s="128">
        <f t="shared" si="19"/>
        <v>0</v>
      </c>
      <c r="Y46" s="128">
        <f t="shared" si="19"/>
        <v>0</v>
      </c>
      <c r="Z46" s="128">
        <f t="shared" ref="Z46:Z49" si="20">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21">SUM(H6:H46)</f>
        <v>0</v>
      </c>
      <c r="I47" s="128">
        <f t="shared" si="21"/>
        <v>0</v>
      </c>
      <c r="J47" s="128">
        <f t="shared" si="21"/>
        <v>0</v>
      </c>
      <c r="K47" s="128">
        <f t="shared" si="21"/>
        <v>0</v>
      </c>
      <c r="L47" s="128">
        <f t="shared" si="21"/>
        <v>0</v>
      </c>
      <c r="M47" s="128">
        <f t="shared" si="21"/>
        <v>0</v>
      </c>
      <c r="N47" s="128">
        <f>SUM(N6:N46)</f>
        <v>0</v>
      </c>
      <c r="P47" s="676"/>
      <c r="Q47" s="6" t="str">
        <f>Q8</f>
        <v/>
      </c>
      <c r="R47" s="128">
        <f>G48*R8</f>
        <v>0</v>
      </c>
      <c r="S47" s="128">
        <f t="shared" ref="S47:Y47" si="22">H48*S8</f>
        <v>0</v>
      </c>
      <c r="T47" s="128">
        <f t="shared" si="22"/>
        <v>0</v>
      </c>
      <c r="U47" s="128">
        <f t="shared" si="22"/>
        <v>0</v>
      </c>
      <c r="V47" s="128">
        <f t="shared" si="22"/>
        <v>0</v>
      </c>
      <c r="W47" s="128">
        <f t="shared" si="22"/>
        <v>0</v>
      </c>
      <c r="X47" s="128">
        <f t="shared" si="22"/>
        <v>0</v>
      </c>
      <c r="Y47" s="128">
        <f t="shared" si="22"/>
        <v>0</v>
      </c>
      <c r="Z47" s="128">
        <f t="shared" si="20"/>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23">H7+H9+H11+H13+H15+H17+H22+H24+H26+H28+H30+H32+H34+H45</f>
        <v>0</v>
      </c>
      <c r="I48" s="139">
        <f t="shared" si="23"/>
        <v>0</v>
      </c>
      <c r="J48" s="139">
        <f t="shared" si="23"/>
        <v>0</v>
      </c>
      <c r="K48" s="139">
        <f t="shared" si="23"/>
        <v>0</v>
      </c>
      <c r="L48" s="139">
        <f t="shared" si="23"/>
        <v>0</v>
      </c>
      <c r="M48" s="139">
        <f t="shared" si="23"/>
        <v>0</v>
      </c>
      <c r="N48" s="139">
        <f>N7+N9+N11+N13+N15+N17+N22+N24+N26+N28+N30+N32+N34+N45</f>
        <v>0</v>
      </c>
      <c r="P48" s="676"/>
      <c r="Q48" s="7" t="str">
        <f>Q9</f>
        <v/>
      </c>
      <c r="R48" s="128">
        <f>G48*R9</f>
        <v>0</v>
      </c>
      <c r="S48" s="128">
        <f t="shared" ref="S48:Y48" si="24">H48*S9</f>
        <v>0</v>
      </c>
      <c r="T48" s="128">
        <f t="shared" si="24"/>
        <v>0</v>
      </c>
      <c r="U48" s="128">
        <f t="shared" si="24"/>
        <v>0</v>
      </c>
      <c r="V48" s="128">
        <f t="shared" si="24"/>
        <v>0</v>
      </c>
      <c r="W48" s="128">
        <f t="shared" si="24"/>
        <v>0</v>
      </c>
      <c r="X48" s="128">
        <f t="shared" si="24"/>
        <v>0</v>
      </c>
      <c r="Y48" s="128">
        <f t="shared" si="24"/>
        <v>0</v>
      </c>
      <c r="Z48" s="128">
        <f t="shared" si="20"/>
        <v>0</v>
      </c>
    </row>
    <row r="49" spans="2:60" ht="12.75" customHeight="1">
      <c r="B49" s="814"/>
      <c r="C49" s="556" t="s">
        <v>628</v>
      </c>
      <c r="D49" s="556"/>
      <c r="E49" s="684" t="s">
        <v>340</v>
      </c>
      <c r="F49" s="684"/>
      <c r="G49" s="156">
        <f>SUM(G6:G11,G14:G32,G37)</f>
        <v>0</v>
      </c>
      <c r="H49" s="156">
        <f t="shared" ref="H49:N49" si="25">SUM(H6:H11,H14:H32,H37)</f>
        <v>0</v>
      </c>
      <c r="I49" s="156">
        <f t="shared" si="25"/>
        <v>0</v>
      </c>
      <c r="J49" s="156">
        <f t="shared" si="25"/>
        <v>0</v>
      </c>
      <c r="K49" s="156">
        <f t="shared" si="25"/>
        <v>0</v>
      </c>
      <c r="L49" s="156">
        <f t="shared" si="25"/>
        <v>0</v>
      </c>
      <c r="M49" s="156">
        <f t="shared" si="25"/>
        <v>0</v>
      </c>
      <c r="N49" s="156">
        <f t="shared" si="25"/>
        <v>0</v>
      </c>
      <c r="P49" s="676"/>
      <c r="Q49" s="8" t="str">
        <f>Q10</f>
        <v/>
      </c>
      <c r="R49" s="128">
        <f>G48*R10</f>
        <v>0</v>
      </c>
      <c r="S49" s="128">
        <f t="shared" ref="S49:Y49" si="26">H48*S10</f>
        <v>0</v>
      </c>
      <c r="T49" s="128">
        <f t="shared" si="26"/>
        <v>0</v>
      </c>
      <c r="U49" s="128">
        <f t="shared" si="26"/>
        <v>0</v>
      </c>
      <c r="V49" s="128">
        <f t="shared" si="26"/>
        <v>0</v>
      </c>
      <c r="W49" s="128">
        <f t="shared" si="26"/>
        <v>0</v>
      </c>
      <c r="X49" s="128">
        <f t="shared" si="26"/>
        <v>0</v>
      </c>
      <c r="Y49" s="128">
        <f t="shared" si="26"/>
        <v>0</v>
      </c>
      <c r="Z49" s="128">
        <f t="shared" si="20"/>
        <v>0</v>
      </c>
    </row>
    <row r="50" spans="2:60" ht="12.75" customHeight="1">
      <c r="B50" s="815"/>
      <c r="C50" s="556"/>
      <c r="D50" s="556"/>
      <c r="E50" s="556" t="s">
        <v>609</v>
      </c>
      <c r="F50" s="556"/>
      <c r="G50" s="128">
        <f>G7+G9+G11+G15+G17+G22+G24+G26+G28+G30+G32</f>
        <v>0</v>
      </c>
      <c r="H50" s="128">
        <f t="shared" ref="H50:M50" si="27">H7+H9+H11+H15+H17+H22+H24+H26+H28+H30+H32</f>
        <v>0</v>
      </c>
      <c r="I50" s="128">
        <f t="shared" si="27"/>
        <v>0</v>
      </c>
      <c r="J50" s="128">
        <f t="shared" si="27"/>
        <v>0</v>
      </c>
      <c r="K50" s="128">
        <f t="shared" si="27"/>
        <v>0</v>
      </c>
      <c r="L50" s="128">
        <f t="shared" si="27"/>
        <v>0</v>
      </c>
      <c r="M50" s="128">
        <f t="shared" si="27"/>
        <v>0</v>
      </c>
      <c r="N50" s="128">
        <f>N7+N9+N11+N15+N17+N22+N24+N26+N28+N30+N32</f>
        <v>0</v>
      </c>
      <c r="P50" s="677"/>
      <c r="Q50" s="9" t="s">
        <v>29</v>
      </c>
      <c r="R50" s="128">
        <f>SUM(R45:R49)</f>
        <v>0</v>
      </c>
      <c r="S50" s="128">
        <f t="shared" ref="S50:Z50" si="28">SUM(S45:S49)</f>
        <v>0</v>
      </c>
      <c r="T50" s="128">
        <f t="shared" si="28"/>
        <v>0</v>
      </c>
      <c r="U50" s="128">
        <f t="shared" si="28"/>
        <v>0</v>
      </c>
      <c r="V50" s="128">
        <f t="shared" si="28"/>
        <v>0</v>
      </c>
      <c r="W50" s="128">
        <f t="shared" si="28"/>
        <v>0</v>
      </c>
      <c r="X50" s="128">
        <f t="shared" si="28"/>
        <v>0</v>
      </c>
      <c r="Y50" s="128">
        <f t="shared" si="28"/>
        <v>0</v>
      </c>
      <c r="Z50" s="128">
        <f t="shared" si="28"/>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92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9">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9"/>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9"/>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9"/>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83</v>
      </c>
      <c r="R59" s="149">
        <f>SUM(R54:R58)</f>
        <v>0</v>
      </c>
      <c r="S59" s="149">
        <f t="shared" ref="S59" si="30">SUM(S54:S58)</f>
        <v>0</v>
      </c>
      <c r="T59" s="149">
        <f t="shared" ref="T59" si="31">SUM(T54:T58)</f>
        <v>0</v>
      </c>
      <c r="U59" s="149">
        <f t="shared" ref="U59" si="32">SUM(U54:U58)</f>
        <v>0</v>
      </c>
      <c r="V59" s="149">
        <f t="shared" ref="V59" si="33">SUM(V54:V58)</f>
        <v>0</v>
      </c>
      <c r="W59" s="149">
        <f>SUM(W54:W58)</f>
        <v>0</v>
      </c>
      <c r="X59" s="149">
        <f t="shared" ref="X59" si="34">SUM(X54:X58)</f>
        <v>0</v>
      </c>
      <c r="Y59" s="149">
        <f t="shared" ref="Y59" si="35">SUM(Y54:Y58)</f>
        <v>0</v>
      </c>
      <c r="Z59" s="149">
        <f t="shared" ref="Z59" si="36">SUM(Z54:Z58)</f>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37">G97*R54</f>
        <v>0</v>
      </c>
      <c r="S63" s="128">
        <f t="shared" si="37"/>
        <v>0</v>
      </c>
      <c r="T63" s="128">
        <f t="shared" si="37"/>
        <v>0</v>
      </c>
      <c r="U63" s="128">
        <f t="shared" si="37"/>
        <v>0</v>
      </c>
      <c r="V63" s="128">
        <f t="shared" si="37"/>
        <v>0</v>
      </c>
      <c r="W63" s="128">
        <f t="shared" si="37"/>
        <v>0</v>
      </c>
      <c r="X63" s="128">
        <f t="shared" si="37"/>
        <v>0</v>
      </c>
      <c r="Y63" s="128">
        <f t="shared" si="37"/>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38">G97*R55</f>
        <v>0</v>
      </c>
      <c r="S64" s="128">
        <f t="shared" si="38"/>
        <v>0</v>
      </c>
      <c r="T64" s="128">
        <f t="shared" si="38"/>
        <v>0</v>
      </c>
      <c r="U64" s="128">
        <f t="shared" si="38"/>
        <v>0</v>
      </c>
      <c r="V64" s="128">
        <f t="shared" si="38"/>
        <v>0</v>
      </c>
      <c r="W64" s="128">
        <f t="shared" si="38"/>
        <v>0</v>
      </c>
      <c r="X64" s="128">
        <f t="shared" si="38"/>
        <v>0</v>
      </c>
      <c r="Y64" s="128">
        <f t="shared" si="38"/>
        <v>0</v>
      </c>
      <c r="Z64" s="128">
        <f t="shared" ref="Z64:Z67" si="39">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40">G97*R56</f>
        <v>0</v>
      </c>
      <c r="S65" s="128">
        <f t="shared" si="40"/>
        <v>0</v>
      </c>
      <c r="T65" s="128">
        <f t="shared" si="40"/>
        <v>0</v>
      </c>
      <c r="U65" s="128">
        <f t="shared" si="40"/>
        <v>0</v>
      </c>
      <c r="V65" s="128">
        <f t="shared" si="40"/>
        <v>0</v>
      </c>
      <c r="W65" s="128">
        <f t="shared" si="40"/>
        <v>0</v>
      </c>
      <c r="X65" s="128">
        <f t="shared" si="40"/>
        <v>0</v>
      </c>
      <c r="Y65" s="128">
        <f t="shared" si="40"/>
        <v>0</v>
      </c>
      <c r="Z65" s="128">
        <f t="shared" si="39"/>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41">G97*R57</f>
        <v>0</v>
      </c>
      <c r="S66" s="128">
        <f t="shared" si="41"/>
        <v>0</v>
      </c>
      <c r="T66" s="128">
        <f t="shared" si="41"/>
        <v>0</v>
      </c>
      <c r="U66" s="128">
        <f t="shared" si="41"/>
        <v>0</v>
      </c>
      <c r="V66" s="128">
        <f t="shared" si="41"/>
        <v>0</v>
      </c>
      <c r="W66" s="128">
        <f t="shared" si="41"/>
        <v>0</v>
      </c>
      <c r="X66" s="128">
        <f t="shared" si="41"/>
        <v>0</v>
      </c>
      <c r="Y66" s="128">
        <f t="shared" si="41"/>
        <v>0</v>
      </c>
      <c r="Z66" s="128">
        <f t="shared" si="39"/>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42">G97*R58</f>
        <v>0</v>
      </c>
      <c r="S67" s="128">
        <f t="shared" si="42"/>
        <v>0</v>
      </c>
      <c r="T67" s="128">
        <f t="shared" si="42"/>
        <v>0</v>
      </c>
      <c r="U67" s="128">
        <f t="shared" si="42"/>
        <v>0</v>
      </c>
      <c r="V67" s="128">
        <f t="shared" si="42"/>
        <v>0</v>
      </c>
      <c r="W67" s="128">
        <f t="shared" si="42"/>
        <v>0</v>
      </c>
      <c r="X67" s="128">
        <f t="shared" si="42"/>
        <v>0</v>
      </c>
      <c r="Y67" s="128">
        <f t="shared" si="42"/>
        <v>0</v>
      </c>
      <c r="Z67" s="128">
        <f t="shared" si="39"/>
        <v>0</v>
      </c>
      <c r="AB67" s="8" t="str">
        <f>Q10</f>
        <v/>
      </c>
      <c r="AC67" s="167">
        <f>SUMIF($G$107:$G$126,AB67,$N$107:$N$126)+SUMIF($G$131:$G$150,AB67,$N$131:$N$150)+SUMIF($G$158:$G$177,AB67,$N$158:$N$177)+SUMIF($G$182:$G$201,AB67,$N$182:$N$201)</f>
        <v>0</v>
      </c>
    </row>
    <row r="68" spans="2:29" ht="12.75" customHeight="1">
      <c r="B68" s="817"/>
      <c r="C68" s="638"/>
      <c r="D68" s="291" t="s">
        <v>601</v>
      </c>
      <c r="E68" s="785"/>
      <c r="F68" s="646"/>
      <c r="G68" s="204"/>
      <c r="H68" s="204"/>
      <c r="I68" s="204"/>
      <c r="J68" s="204"/>
      <c r="K68" s="204"/>
      <c r="L68" s="204"/>
      <c r="M68" s="204"/>
      <c r="N68" s="204"/>
      <c r="P68" s="650"/>
      <c r="Q68" s="9" t="s">
        <v>83</v>
      </c>
      <c r="R68" s="128">
        <f>SUM(R63:R67)</f>
        <v>0</v>
      </c>
      <c r="S68" s="128">
        <f t="shared" ref="S68" si="43">SUM(S63:S67)</f>
        <v>0</v>
      </c>
      <c r="T68" s="128">
        <f t="shared" ref="T68" si="44">SUM(T63:T67)</f>
        <v>0</v>
      </c>
      <c r="U68" s="128">
        <f t="shared" ref="U68" si="45">SUM(U63:U67)</f>
        <v>0</v>
      </c>
      <c r="V68" s="128">
        <f t="shared" ref="V68" si="46">SUM(V63:V67)</f>
        <v>0</v>
      </c>
      <c r="W68" s="128">
        <f t="shared" ref="W68" si="47">SUM(W63:W67)</f>
        <v>0</v>
      </c>
      <c r="X68" s="128">
        <f t="shared" ref="X68" si="48">SUM(X63:X67)</f>
        <v>0</v>
      </c>
      <c r="Y68" s="128">
        <f t="shared" ref="Y68" si="49">SUM(Y63:Y67)</f>
        <v>0</v>
      </c>
      <c r="Z68" s="128">
        <f t="shared" ref="Z68" si="50">SUM(Z63:Z67)</f>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426</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51">$P$76*R72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51"/>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51"/>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83</v>
      </c>
      <c r="W76" s="128">
        <f>SUM(W71:W75)</f>
        <v>0</v>
      </c>
      <c r="Y76" s="137"/>
      <c r="AB76" s="9" t="s">
        <v>83</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52">IFERROR(-ROUNDUP(SUM(G54:G80)*$E$81,-1)-G82,0)</f>
        <v>0</v>
      </c>
      <c r="H81" s="134">
        <f t="shared" si="52"/>
        <v>0</v>
      </c>
      <c r="I81" s="134">
        <f t="shared" si="52"/>
        <v>0</v>
      </c>
      <c r="J81" s="134">
        <f t="shared" si="52"/>
        <v>0</v>
      </c>
      <c r="K81" s="134">
        <f t="shared" si="52"/>
        <v>0</v>
      </c>
      <c r="L81" s="134">
        <f t="shared" si="52"/>
        <v>0</v>
      </c>
      <c r="M81" s="134">
        <f t="shared" si="52"/>
        <v>0</v>
      </c>
      <c r="N81" s="134">
        <f t="shared" si="52"/>
        <v>0</v>
      </c>
      <c r="P81" s="153"/>
      <c r="Q81" s="11"/>
      <c r="R81" s="152"/>
      <c r="S81" s="137"/>
      <c r="U81" s="155"/>
      <c r="V81" s="11"/>
      <c r="W81" s="137"/>
      <c r="Y81" s="137"/>
    </row>
    <row r="82" spans="2:29" ht="12.75" customHeight="1">
      <c r="B82" s="817"/>
      <c r="C82" s="632"/>
      <c r="D82" s="794"/>
      <c r="E82" s="788"/>
      <c r="F82" s="120" t="s">
        <v>608</v>
      </c>
      <c r="G82" s="134">
        <f t="shared" ref="G82:N82" si="53">IFERROR(-ROUND((G55+G57+G59+G61+G63+G65+G70+G72+G74+G76+G78+G80)*$E$81,0),0)</f>
        <v>0</v>
      </c>
      <c r="H82" s="134">
        <f t="shared" si="53"/>
        <v>0</v>
      </c>
      <c r="I82" s="134">
        <f t="shared" si="53"/>
        <v>0</v>
      </c>
      <c r="J82" s="134">
        <f t="shared" si="53"/>
        <v>0</v>
      </c>
      <c r="K82" s="134">
        <f t="shared" si="53"/>
        <v>0</v>
      </c>
      <c r="L82" s="134">
        <f t="shared" si="53"/>
        <v>0</v>
      </c>
      <c r="M82" s="134">
        <f t="shared" si="53"/>
        <v>0</v>
      </c>
      <c r="N82" s="134">
        <f t="shared" si="53"/>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204"/>
      <c r="H88" s="204"/>
      <c r="I88" s="204"/>
      <c r="J88" s="204"/>
      <c r="K88" s="204"/>
      <c r="L88" s="204"/>
      <c r="M88" s="204"/>
      <c r="N88" s="204"/>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204"/>
      <c r="H89" s="204"/>
      <c r="I89" s="204"/>
      <c r="J89" s="204"/>
      <c r="K89" s="204"/>
      <c r="L89" s="204"/>
      <c r="M89" s="204"/>
      <c r="N89" s="204"/>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204"/>
      <c r="H90" s="204"/>
      <c r="I90" s="204"/>
      <c r="J90" s="204"/>
      <c r="K90" s="204"/>
      <c r="L90" s="204"/>
      <c r="M90" s="204"/>
      <c r="N90" s="204"/>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204"/>
      <c r="H91" s="204"/>
      <c r="I91" s="204"/>
      <c r="J91" s="204"/>
      <c r="K91" s="204"/>
      <c r="L91" s="204"/>
      <c r="M91" s="204"/>
      <c r="N91" s="204"/>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204"/>
      <c r="H92" s="204"/>
      <c r="I92" s="204"/>
      <c r="J92" s="204"/>
      <c r="K92" s="204"/>
      <c r="L92" s="204"/>
      <c r="M92" s="204"/>
      <c r="N92" s="204"/>
      <c r="P92" s="153"/>
      <c r="Q92" s="11"/>
      <c r="R92" s="152"/>
      <c r="S92" s="137"/>
      <c r="U92" s="155"/>
      <c r="V92" s="11"/>
      <c r="W92" s="137"/>
      <c r="Y92" s="137"/>
      <c r="AB92" s="9" t="s">
        <v>29</v>
      </c>
      <c r="AC92" s="128">
        <f>SUM(AC87:AC91)</f>
        <v>0</v>
      </c>
    </row>
    <row r="93" spans="2:29" ht="12.75" customHeight="1">
      <c r="B93" s="817"/>
      <c r="C93" s="638"/>
      <c r="D93" s="130" t="s">
        <v>14</v>
      </c>
      <c r="E93" s="785"/>
      <c r="F93" s="646"/>
      <c r="G93" s="204"/>
      <c r="H93" s="204"/>
      <c r="I93" s="204"/>
      <c r="J93" s="204"/>
      <c r="K93" s="204"/>
      <c r="L93" s="204"/>
      <c r="M93" s="204"/>
      <c r="N93" s="204"/>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54">H98*S54</f>
        <v>0</v>
      </c>
      <c r="T95" s="128">
        <f t="shared" si="54"/>
        <v>0</v>
      </c>
      <c r="U95" s="128">
        <f t="shared" si="54"/>
        <v>0</v>
      </c>
      <c r="V95" s="128">
        <f t="shared" si="54"/>
        <v>0</v>
      </c>
      <c r="W95" s="128">
        <f t="shared" si="54"/>
        <v>0</v>
      </c>
      <c r="X95" s="128">
        <f t="shared" si="54"/>
        <v>0</v>
      </c>
      <c r="Y95" s="128">
        <f t="shared" si="54"/>
        <v>0</v>
      </c>
      <c r="Z95" s="128">
        <f>SUM(R95:Y95)</f>
        <v>0</v>
      </c>
      <c r="AB95" s="4" t="str">
        <f>Q6</f>
        <v/>
      </c>
      <c r="AC95" s="134">
        <f>Z45+Z95+AC87</f>
        <v>0</v>
      </c>
    </row>
    <row r="96" spans="2:29" ht="12.75" customHeight="1">
      <c r="B96" s="817"/>
      <c r="C96" s="639"/>
      <c r="D96" s="130" t="s">
        <v>600</v>
      </c>
      <c r="E96" s="785"/>
      <c r="F96" s="646"/>
      <c r="G96" s="204"/>
      <c r="H96" s="204"/>
      <c r="I96" s="204"/>
      <c r="J96" s="204"/>
      <c r="K96" s="204"/>
      <c r="L96" s="204"/>
      <c r="M96" s="204"/>
      <c r="N96" s="204"/>
      <c r="O96" s="123"/>
      <c r="P96" s="676"/>
      <c r="Q96" s="5" t="str">
        <f>Q7</f>
        <v/>
      </c>
      <c r="R96" s="128">
        <f>G98*R55</f>
        <v>0</v>
      </c>
      <c r="S96" s="128">
        <f t="shared" ref="S96:Y96" si="55">H98*S55</f>
        <v>0</v>
      </c>
      <c r="T96" s="128">
        <f t="shared" si="55"/>
        <v>0</v>
      </c>
      <c r="U96" s="128">
        <f t="shared" si="55"/>
        <v>0</v>
      </c>
      <c r="V96" s="128">
        <f t="shared" si="55"/>
        <v>0</v>
      </c>
      <c r="W96" s="128">
        <f t="shared" si="55"/>
        <v>0</v>
      </c>
      <c r="X96" s="128">
        <f t="shared" si="55"/>
        <v>0</v>
      </c>
      <c r="Y96" s="128">
        <f t="shared" si="55"/>
        <v>0</v>
      </c>
      <c r="Z96" s="128">
        <f t="shared" ref="Z96:Z99" si="56">SUM(R96:Y96)</f>
        <v>0</v>
      </c>
      <c r="AB96" s="5" t="str">
        <f>Q7</f>
        <v/>
      </c>
      <c r="AC96" s="138">
        <f>Z46+Z96+AC88</f>
        <v>0</v>
      </c>
    </row>
    <row r="97" spans="2:76" ht="12.75" customHeight="1">
      <c r="B97" s="817"/>
      <c r="C97" s="651" t="s">
        <v>382</v>
      </c>
      <c r="D97" s="651"/>
      <c r="E97" s="556" t="s">
        <v>629</v>
      </c>
      <c r="F97" s="556"/>
      <c r="G97" s="128">
        <f>SUM(G54:G96)</f>
        <v>0</v>
      </c>
      <c r="H97" s="128">
        <f t="shared" ref="H97:N97" si="57">SUM(H54:H96)</f>
        <v>0</v>
      </c>
      <c r="I97" s="128">
        <f t="shared" si="57"/>
        <v>0</v>
      </c>
      <c r="J97" s="128">
        <f t="shared" si="57"/>
        <v>0</v>
      </c>
      <c r="K97" s="128">
        <f t="shared" si="57"/>
        <v>0</v>
      </c>
      <c r="L97" s="128">
        <f t="shared" si="57"/>
        <v>0</v>
      </c>
      <c r="M97" s="128">
        <f t="shared" si="57"/>
        <v>0</v>
      </c>
      <c r="N97" s="128">
        <f t="shared" si="57"/>
        <v>0</v>
      </c>
      <c r="O97" s="123"/>
      <c r="P97" s="676"/>
      <c r="Q97" s="6" t="str">
        <f>Q8</f>
        <v/>
      </c>
      <c r="R97" s="128">
        <f>G98*R56</f>
        <v>0</v>
      </c>
      <c r="S97" s="128">
        <f t="shared" ref="S97:Y97" si="58">H98*S56</f>
        <v>0</v>
      </c>
      <c r="T97" s="128">
        <f t="shared" si="58"/>
        <v>0</v>
      </c>
      <c r="U97" s="128">
        <f t="shared" si="58"/>
        <v>0</v>
      </c>
      <c r="V97" s="128">
        <f t="shared" si="58"/>
        <v>0</v>
      </c>
      <c r="W97" s="128">
        <f t="shared" si="58"/>
        <v>0</v>
      </c>
      <c r="X97" s="128">
        <f t="shared" si="58"/>
        <v>0</v>
      </c>
      <c r="Y97" s="128">
        <f t="shared" si="58"/>
        <v>0</v>
      </c>
      <c r="Z97" s="128">
        <f t="shared" si="56"/>
        <v>0</v>
      </c>
      <c r="AB97" s="6" t="str">
        <f>Q8</f>
        <v/>
      </c>
      <c r="AC97" s="139">
        <f>Z47+Z97+AC89</f>
        <v>0</v>
      </c>
    </row>
    <row r="98" spans="2:76" ht="12.75" customHeight="1">
      <c r="B98" s="817"/>
      <c r="C98" s="651"/>
      <c r="D98" s="651"/>
      <c r="E98" s="674" t="s">
        <v>609</v>
      </c>
      <c r="F98" s="674"/>
      <c r="G98" s="139">
        <f>G55+G57+G59+G61+G63+G65+G70+G72+G74+G76+G78+G80+G82+G84+G95</f>
        <v>0</v>
      </c>
      <c r="H98" s="139">
        <f t="shared" ref="H98:N98" si="59">H55+H57+H59+H61+H63+H65+H70+H72+H74+H76+H78+H80+H82+H84+H95</f>
        <v>0</v>
      </c>
      <c r="I98" s="139">
        <f t="shared" si="59"/>
        <v>0</v>
      </c>
      <c r="J98" s="139">
        <f t="shared" si="59"/>
        <v>0</v>
      </c>
      <c r="K98" s="139">
        <f t="shared" si="59"/>
        <v>0</v>
      </c>
      <c r="L98" s="139">
        <f t="shared" si="59"/>
        <v>0</v>
      </c>
      <c r="M98" s="139">
        <f t="shared" si="59"/>
        <v>0</v>
      </c>
      <c r="N98" s="139">
        <f t="shared" si="59"/>
        <v>0</v>
      </c>
      <c r="O98" s="123"/>
      <c r="P98" s="676"/>
      <c r="Q98" s="7" t="str">
        <f>Q9</f>
        <v/>
      </c>
      <c r="R98" s="128">
        <f>G98*R57</f>
        <v>0</v>
      </c>
      <c r="S98" s="128">
        <f t="shared" ref="S98:Y98" si="60">H98*S57</f>
        <v>0</v>
      </c>
      <c r="T98" s="128">
        <f t="shared" si="60"/>
        <v>0</v>
      </c>
      <c r="U98" s="128">
        <f t="shared" si="60"/>
        <v>0</v>
      </c>
      <c r="V98" s="128">
        <f t="shared" si="60"/>
        <v>0</v>
      </c>
      <c r="W98" s="128">
        <f t="shared" si="60"/>
        <v>0</v>
      </c>
      <c r="X98" s="128">
        <f t="shared" si="60"/>
        <v>0</v>
      </c>
      <c r="Y98" s="128">
        <f t="shared" si="60"/>
        <v>0</v>
      </c>
      <c r="Z98" s="128">
        <f t="shared" si="56"/>
        <v>0</v>
      </c>
      <c r="AB98" s="7" t="str">
        <f>Q9</f>
        <v/>
      </c>
      <c r="AC98" s="297">
        <f>Z48+Z98+AC90</f>
        <v>0</v>
      </c>
    </row>
    <row r="99" spans="2:76" ht="12.75" customHeight="1">
      <c r="B99" s="817"/>
      <c r="C99" s="556" t="s">
        <v>628</v>
      </c>
      <c r="D99" s="556"/>
      <c r="E99" s="684" t="s">
        <v>340</v>
      </c>
      <c r="F99" s="684"/>
      <c r="G99" s="156">
        <f>SUM(G54:G59,G62:G82,G87)</f>
        <v>0</v>
      </c>
      <c r="H99" s="156">
        <f t="shared" ref="H99:N99" si="61">SUM(H54:H59,H62:H82,H87)</f>
        <v>0</v>
      </c>
      <c r="I99" s="156">
        <f t="shared" si="61"/>
        <v>0</v>
      </c>
      <c r="J99" s="156">
        <f t="shared" si="61"/>
        <v>0</v>
      </c>
      <c r="K99" s="156">
        <f t="shared" si="61"/>
        <v>0</v>
      </c>
      <c r="L99" s="156">
        <f t="shared" si="61"/>
        <v>0</v>
      </c>
      <c r="M99" s="156">
        <f t="shared" si="61"/>
        <v>0</v>
      </c>
      <c r="N99" s="156">
        <f t="shared" si="61"/>
        <v>0</v>
      </c>
      <c r="O99" s="123"/>
      <c r="P99" s="676"/>
      <c r="Q99" s="8" t="str">
        <f>Q10</f>
        <v/>
      </c>
      <c r="R99" s="128">
        <f>G98*R58</f>
        <v>0</v>
      </c>
      <c r="S99" s="128">
        <f t="shared" ref="S99:Y99" si="62">H98*S58</f>
        <v>0</v>
      </c>
      <c r="T99" s="128">
        <f t="shared" si="62"/>
        <v>0</v>
      </c>
      <c r="U99" s="128">
        <f t="shared" si="62"/>
        <v>0</v>
      </c>
      <c r="V99" s="128">
        <f t="shared" si="62"/>
        <v>0</v>
      </c>
      <c r="W99" s="128">
        <f t="shared" si="62"/>
        <v>0</v>
      </c>
      <c r="X99" s="128">
        <f t="shared" si="62"/>
        <v>0</v>
      </c>
      <c r="Y99" s="128">
        <f t="shared" si="62"/>
        <v>0</v>
      </c>
      <c r="Z99" s="128">
        <f t="shared" si="56"/>
        <v>0</v>
      </c>
      <c r="AB99" s="8" t="str">
        <f>Q10</f>
        <v/>
      </c>
      <c r="AC99" s="142">
        <f>Z49+Z99+AC91</f>
        <v>0</v>
      </c>
    </row>
    <row r="100" spans="2:76" ht="12.75" customHeight="1">
      <c r="B100" s="818"/>
      <c r="C100" s="556"/>
      <c r="D100" s="556"/>
      <c r="E100" s="556" t="s">
        <v>609</v>
      </c>
      <c r="F100" s="556"/>
      <c r="G100" s="128">
        <f>G55+G57+G59+G63+G65+G70+G72+G74+G76+G78+G80+G82</f>
        <v>0</v>
      </c>
      <c r="H100" s="128">
        <f t="shared" ref="H100:N100" si="63">H55+H57+H59+H63+H65+H70+H72+H74+H76+H78+H80+H82</f>
        <v>0</v>
      </c>
      <c r="I100" s="128">
        <f t="shared" si="63"/>
        <v>0</v>
      </c>
      <c r="J100" s="128">
        <f t="shared" si="63"/>
        <v>0</v>
      </c>
      <c r="K100" s="128">
        <f t="shared" si="63"/>
        <v>0</v>
      </c>
      <c r="L100" s="128">
        <f t="shared" si="63"/>
        <v>0</v>
      </c>
      <c r="M100" s="128">
        <f t="shared" si="63"/>
        <v>0</v>
      </c>
      <c r="N100" s="128">
        <f t="shared" si="63"/>
        <v>0</v>
      </c>
      <c r="O100" s="123"/>
      <c r="P100" s="677"/>
      <c r="Q100" s="9" t="s">
        <v>29</v>
      </c>
      <c r="R100" s="128">
        <f>SUM(R95:R99)</f>
        <v>0</v>
      </c>
      <c r="S100" s="128">
        <f t="shared" ref="S100:Z100" si="64">SUM(S95:S99)</f>
        <v>0</v>
      </c>
      <c r="T100" s="128">
        <f t="shared" si="64"/>
        <v>0</v>
      </c>
      <c r="U100" s="128">
        <f t="shared" si="64"/>
        <v>0</v>
      </c>
      <c r="V100" s="128">
        <f t="shared" si="64"/>
        <v>0</v>
      </c>
      <c r="W100" s="128">
        <f t="shared" si="64"/>
        <v>0</v>
      </c>
      <c r="X100" s="128">
        <f t="shared" si="64"/>
        <v>0</v>
      </c>
      <c r="Y100" s="128">
        <f t="shared" si="64"/>
        <v>0</v>
      </c>
      <c r="Z100" s="128">
        <f t="shared" si="64"/>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377</v>
      </c>
      <c r="AA105" s="628" t="s">
        <v>378</v>
      </c>
      <c r="AB105" s="628" t="s">
        <v>663</v>
      </c>
      <c r="AC105" s="338" t="s">
        <v>620</v>
      </c>
      <c r="AD105" s="338"/>
      <c r="AE105" s="624" t="s">
        <v>426</v>
      </c>
      <c r="AF105" s="625"/>
      <c r="AG105" s="624" t="s">
        <v>379</v>
      </c>
      <c r="AH105" s="625"/>
      <c r="AI105" s="624" t="s">
        <v>604</v>
      </c>
      <c r="AJ105" s="625"/>
      <c r="AK105" s="624" t="s">
        <v>605</v>
      </c>
      <c r="AL105" s="625"/>
      <c r="AM105" s="624" t="s">
        <v>606</v>
      </c>
      <c r="AN105" s="625"/>
      <c r="AO105" s="626" t="s">
        <v>380</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385</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375</v>
      </c>
      <c r="S106" s="182" t="s">
        <v>608</v>
      </c>
      <c r="T106" s="182" t="s">
        <v>79</v>
      </c>
      <c r="U106" s="182" t="s">
        <v>608</v>
      </c>
      <c r="V106" s="182" t="s">
        <v>152</v>
      </c>
      <c r="W106" s="182" t="s">
        <v>608</v>
      </c>
      <c r="X106" s="182" t="s">
        <v>375</v>
      </c>
      <c r="Y106" s="182" t="s">
        <v>608</v>
      </c>
      <c r="Z106" s="629"/>
      <c r="AA106" s="629"/>
      <c r="AB106" s="629"/>
      <c r="AC106" s="182" t="s">
        <v>79</v>
      </c>
      <c r="AD106" s="182" t="s">
        <v>608</v>
      </c>
      <c r="AE106" s="308" t="s">
        <v>79</v>
      </c>
      <c r="AF106" s="308" t="s">
        <v>608</v>
      </c>
      <c r="AG106" s="308" t="s">
        <v>375</v>
      </c>
      <c r="AH106" s="308" t="s">
        <v>608</v>
      </c>
      <c r="AI106" s="308" t="s">
        <v>79</v>
      </c>
      <c r="AJ106" s="308" t="s">
        <v>608</v>
      </c>
      <c r="AK106" s="308" t="s">
        <v>79</v>
      </c>
      <c r="AL106" s="308" t="s">
        <v>608</v>
      </c>
      <c r="AM106" s="308" t="s">
        <v>79</v>
      </c>
      <c r="AN106" s="308" t="s">
        <v>608</v>
      </c>
      <c r="AO106" s="308" t="s">
        <v>375</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65">IF($I107="保育標準時間",HLOOKUP(H107,$G$5:$J$49,2,FALSE),IF($I107="保育短時間",HLOOKUP(H107,$K$5:$N$49,2,FALSE),"-"))</f>
        <v>-</v>
      </c>
      <c r="Q107" s="128" t="str">
        <f t="shared" ref="Q107:Q126" si="66">IF($I107="保育標準時間",HLOOKUP(H107,$G$5:$J$49,3,FALSE),IF($I107="保育短時間",HLOOKUP(H107,$K$5:$N$49,3,FALSE),"-"))</f>
        <v>-</v>
      </c>
      <c r="R107" s="128" t="str">
        <f t="shared" ref="R107:R126" si="67">IF($I107="保育標準時間",HLOOKUP(H107,$G$5:$J$49,4,FALSE),IF($I107="保育短時間",HLOOKUP(H107,$K$5:$N$49,4,FALSE),"-"))</f>
        <v>-</v>
      </c>
      <c r="S107" s="128" t="str">
        <f t="shared" ref="S107:S126" si="68">IF($I107="保育標準時間",HLOOKUP(H107,$G$5:$J$49,5,FALSE),IF($I107="保育短時間",HLOOKUP(H107,$K$5:$N$49,5,FALSE),"-"))</f>
        <v>-</v>
      </c>
      <c r="T107" s="128" t="str">
        <f t="shared" ref="T107:T126" si="69">IF($I107="保育標準時間",HLOOKUP(H107,$G$5:$J$49,6,FALSE),IF($I107="保育短時間",HLOOKUP(H107,$K$5:$N$49,6,FALSE),"-"))</f>
        <v>-</v>
      </c>
      <c r="U107" s="128" t="str">
        <f t="shared" ref="U107:U126" si="70">IF($I107="保育標準時間",HLOOKUP(H107,$G$5:$J$49,7,FALSE),IF($I107="保育短時間",HLOOKUP(H107,$K$5:$N$49,7,FALSE),"-"))</f>
        <v>-</v>
      </c>
      <c r="V107" s="128" t="str">
        <f t="shared" ref="V107:V126" si="71">IF($I107="保育標準時間",HLOOKUP(H107,$G$5:$J$49,10,FALSE),IF($I107="保育短時間",HLOOKUP(H107,$K$5:$N$49,10,FALSE),"-"))</f>
        <v>-</v>
      </c>
      <c r="W107" s="128" t="str">
        <f t="shared" ref="W107:W126" si="72">IF($I107="保育標準時間",HLOOKUP(H107,$G$5:$J$49,11,FALSE),IF($I107="保育短時間",HLOOKUP(H107,$K$5:$N$49,11,FALSE),"-"))</f>
        <v>-</v>
      </c>
      <c r="X107" s="128" t="str">
        <f t="shared" ref="X107:X126" si="73">IF($I107="保育標準時間",HLOOKUP(H107,$G$5:$J$49,12,FALSE),IF($I107="保育短時間",HLOOKUP(H107,$K$5:$N$49,12,FALSE),"-"))</f>
        <v>-</v>
      </c>
      <c r="Y107" s="128" t="str">
        <f t="shared" ref="Y107:Y126" si="74">IF($I107="保育標準時間",HLOOKUP(H107,$G$5:$J$49,13,FALSE),IF($I107="保育短時間",HLOOKUP(H107,$K$5:$N$49,13,FALSE),"-"))</f>
        <v>-</v>
      </c>
      <c r="Z107" s="128" t="str">
        <f t="shared" ref="Z107:Z126" si="75">IF($I107="保育標準時間",HLOOKUP(H107,$G$5:$J$49,14,FALSE),IF($I107="保育短時間",HLOOKUP(H107,$K$5:$N$49,14,FALSE),"-"))</f>
        <v>-</v>
      </c>
      <c r="AA107" s="128" t="str">
        <f t="shared" ref="AA107:AA126" si="76">IF($I107="保育標準時間",HLOOKUP(H107,$G$5:$J$49,15,FALSE),IF($I107="保育短時間",HLOOKUP(H107,$K$5:$N$49,15,FALSE),"-"))</f>
        <v>-</v>
      </c>
      <c r="AB107" s="131"/>
      <c r="AC107" s="128" t="str">
        <f t="shared" ref="AC107:AC126" si="77">IF($I107="保育標準時間",HLOOKUP(H107,$G$5:$J$49,17,FALSE),IF($I107="保育短時間",HLOOKUP(H107,$K$5:$N$49,17,FALSE),"-"))</f>
        <v>-</v>
      </c>
      <c r="AD107" s="128" t="str">
        <f t="shared" ref="AD107:AD126" si="78">IF($I107="保育標準時間",HLOOKUP(H107,$G$5:$J$49,18,FALSE),IF($I107="保育短時間",HLOOKUP(H107,$K$5:$N$49,18,FALSE),"-"))</f>
        <v>-</v>
      </c>
      <c r="AE107" s="131"/>
      <c r="AF107" s="131"/>
      <c r="AG107" s="128" t="str">
        <f t="shared" ref="AG107:AG126" si="79">IF($I107="保育標準時間",HLOOKUP(H107,$G$5:$J$49,19,FALSE),IF($I107="保育短時間",HLOOKUP(H107,$K$5:$N$49,19,FALSE),"-"))</f>
        <v>-</v>
      </c>
      <c r="AH107" s="128" t="str">
        <f t="shared" ref="AH107:AH126" si="80">IF($I107="保育標準時間",HLOOKUP(H107,$G$5:$J$49,20,FALSE),IF($I107="保育短時間",HLOOKUP(H107,$K$5:$N$49,20,FALSE),"-"))</f>
        <v>-</v>
      </c>
      <c r="AI107" s="128" t="str">
        <f t="shared" ref="AI107:AI126" si="81">IF($I107="保育標準時間",HLOOKUP(H107,$G$5:$J$49,21,FALSE),IF($I107="保育短時間",HLOOKUP(H107,$K$5:$N$49,21,FALSE),"-"))</f>
        <v>-</v>
      </c>
      <c r="AJ107" s="128" t="str">
        <f t="shared" ref="AJ107:AJ126" si="82">IF($I107="保育標準時間",HLOOKUP(H107,$G$5:$J$49,22,FALSE),IF($I107="保育短時間",HLOOKUP(H107,$K$5:$N$49,22,FALSE),"-"))</f>
        <v>-</v>
      </c>
      <c r="AK107" s="128" t="str">
        <f t="shared" ref="AK107:AK126" si="83">IF($I107="保育標準時間",HLOOKUP(H107,$G$5:$J$49,23,FALSE),IF($I107="保育短時間",HLOOKUP(H107,$K$5:$N$49,23,FALSE),"-"))</f>
        <v>-</v>
      </c>
      <c r="AL107" s="128" t="str">
        <f t="shared" ref="AL107:AL126" si="84">IF($I107="保育標準時間",HLOOKUP(H107,$G$5:$J$49,24,FALSE),IF($I107="保育短時間",HLOOKUP(H107,$K$5:$N$49,24,FALSE),"-"))</f>
        <v>-</v>
      </c>
      <c r="AM107" s="128" t="str">
        <f t="shared" ref="AM107:AM126" si="85">IF($I107="保育標準時間",HLOOKUP(H107,$G$5:$J$49,25,FALSE),IF($I107="保育短時間",HLOOKUP(H107,$K$5:$N$49,25,FALSE),"-"))</f>
        <v>-</v>
      </c>
      <c r="AN107" s="128" t="str">
        <f t="shared" ref="AN107:AN126" si="86">IF($I107="保育標準時間",HLOOKUP(H107,$G$5:$J$49,26,FALSE),IF($I107="保育短時間",HLOOKUP(H107,$K$5:$N$49,26,FALSE),"-"))</f>
        <v>-</v>
      </c>
      <c r="AO107" s="128" t="str">
        <f t="shared" ref="AO107:AO126" si="87">IF($I107="保育標準時間",HLOOKUP(H107,$G$5:$J$49,27,FALSE),IF($I107="保育短時間",HLOOKUP(H107,$K$5:$N$49,27,FALSE),"-"))</f>
        <v>-</v>
      </c>
      <c r="AP107" s="128" t="str">
        <f t="shared" ref="AP107:AP126" si="88">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89">N107-SUM(AT107:BU107)</f>
        <v>0</v>
      </c>
      <c r="AT107" s="128" t="str">
        <f t="shared" ref="AT107:AT126" si="90">IFERROR(ROUND(Q107*$M107/25,0),"-")</f>
        <v>-</v>
      </c>
      <c r="AU107" s="128" t="str">
        <f t="shared" ref="AU107:AU126" si="91">IFERROR(ROUND(R107*$M107/25,0),"-")</f>
        <v>-</v>
      </c>
      <c r="AV107" s="128" t="str">
        <f t="shared" ref="AV107:AV126" si="92">IFERROR(ROUND(S107*$M107/25,0),"-")</f>
        <v>-</v>
      </c>
      <c r="AW107" s="128" t="str">
        <f t="shared" ref="AW107:AW126" si="93">IFERROR(ROUND(T107*$M107/25,0),"-")</f>
        <v>-</v>
      </c>
      <c r="AX107" s="128" t="str">
        <f t="shared" ref="AX107:AX126" si="94">IFERROR(ROUND(U107*$M107/25,0),"-")</f>
        <v>-</v>
      </c>
      <c r="AY107" s="128" t="str">
        <f t="shared" ref="AY107:AY126" si="95">IFERROR(ROUND(V107*$M107/25,0),"-")</f>
        <v>-</v>
      </c>
      <c r="AZ107" s="128" t="str">
        <f t="shared" ref="AZ107:AZ126" si="96">IFERROR(ROUND(W107*$M107/25,0),"-")</f>
        <v>-</v>
      </c>
      <c r="BA107" s="128" t="str">
        <f t="shared" ref="BA107:BA126" si="97">IFERROR(ROUND(X107*$M107/25,0),"-")</f>
        <v>-</v>
      </c>
      <c r="BB107" s="128" t="str">
        <f t="shared" ref="BB107:BB126" si="98">IFERROR(ROUND(Y107*$M107/25,0),"-")</f>
        <v>-</v>
      </c>
      <c r="BC107" s="128" t="str">
        <f t="shared" ref="BC107:BC126" si="99">IFERROR(ROUND(Z107*$M107/25,0),"-")</f>
        <v>-</v>
      </c>
      <c r="BD107" s="128" t="str">
        <f t="shared" ref="BD107:BD126" si="100">IFERROR(ROUND(AA107*$M107/25,0),"-")</f>
        <v>-</v>
      </c>
      <c r="BE107" s="187"/>
      <c r="BF107" s="128" t="str">
        <f t="shared" ref="BF107:BF126" si="101">IFERROR(ROUND(AC107*$M107/25,0),"-")</f>
        <v>-</v>
      </c>
      <c r="BG107" s="128" t="str">
        <f t="shared" ref="BG107:BG126" si="102">IFERROR(ROUND(AD107*$M107/25,0),"-")</f>
        <v>-</v>
      </c>
      <c r="BH107" s="187"/>
      <c r="BI107" s="187"/>
      <c r="BJ107" s="128" t="str">
        <f t="shared" ref="BJ107:BJ126" si="103">IFERROR(ROUND(AG107*$M107/25,0),"-")</f>
        <v>-</v>
      </c>
      <c r="BK107" s="128" t="str">
        <f t="shared" ref="BK107:BK126" si="104">IFERROR(ROUND(AH107*$M107/25,0),"-")</f>
        <v>-</v>
      </c>
      <c r="BL107" s="128" t="str">
        <f t="shared" ref="BL107:BL126" si="105">IFERROR(ROUND(AI107*$M107/25,0),"-")</f>
        <v>-</v>
      </c>
      <c r="BM107" s="128" t="str">
        <f t="shared" ref="BM107:BM126" si="106">IFERROR(ROUND(AJ107*$M107/25,0),"-")</f>
        <v>-</v>
      </c>
      <c r="BN107" s="128" t="str">
        <f t="shared" ref="BN107:BN126" si="107">IFERROR(ROUND(AK107*$M107/25,0),"-")</f>
        <v>-</v>
      </c>
      <c r="BO107" s="128" t="str">
        <f t="shared" ref="BO107:BO126" si="108">IFERROR(ROUND(AL107*$M107/25,0),"-")</f>
        <v>-</v>
      </c>
      <c r="BP107" s="128" t="str">
        <f t="shared" ref="BP107:BP126" si="109">IFERROR(ROUND(AM107*$M107/25,0),"-")</f>
        <v>-</v>
      </c>
      <c r="BQ107" s="128" t="str">
        <f t="shared" ref="BQ107:BQ126" si="110">IFERROR(ROUND(AN107*$M107/25,0),"-")</f>
        <v>-</v>
      </c>
      <c r="BR107" s="128" t="str">
        <f t="shared" ref="BR107:BR126" si="111">IFERROR(ROUND(AO107*$M107/25,0),"-")</f>
        <v>-</v>
      </c>
      <c r="BS107" s="128" t="str">
        <f t="shared" ref="BS107:BS126" si="112">IFERROR(ROUND(AP107*$M107/25,0),"-")</f>
        <v>-</v>
      </c>
      <c r="BT107" s="128" t="str">
        <f t="shared" ref="BT107:BT126" si="113">IFERROR(ROUND(AQ107*$M107/25,0),"-")</f>
        <v>-</v>
      </c>
      <c r="BU107" s="128" t="str">
        <f t="shared" ref="BU107:BU126" si="114">IFERROR(ROUND(AR107*$M107/25,0),"-")</f>
        <v>-</v>
      </c>
      <c r="BV107" s="129">
        <f t="shared" ref="BV107:BV126" si="115">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116">IF($I108="保育標準時間",HLOOKUP($H108,$G$5:$J$49,45,FALSE),IF($I108="保育短時間",HLOOKUP($H108,$K$5:$N$49,45,FALSE),"-"))</f>
        <v>-</v>
      </c>
      <c r="K108" s="20" t="str">
        <f>IF(月途中入退所!$D9=$B$2,IF(月途中入退所!I9="","-",月途中入退所!$I9),"-")</f>
        <v>-</v>
      </c>
      <c r="L108" s="162" t="str">
        <f t="shared" ref="L108:L126" si="117">IFERROR(IF(K108="○",J108+$P$28,J108),"-")</f>
        <v>-</v>
      </c>
      <c r="M108" s="20" t="str">
        <f>IF(月途中入退所!$D9=$B$2,月途中入退所!$J9,"-")</f>
        <v>-</v>
      </c>
      <c r="N108" s="129">
        <f t="shared" ref="N108:N126" si="118">IFERROR(ROUNDDOWN(L108*M108/25,-1),0)</f>
        <v>0</v>
      </c>
      <c r="O108" s="123"/>
      <c r="P108" s="128" t="str">
        <f t="shared" si="65"/>
        <v>-</v>
      </c>
      <c r="Q108" s="128" t="str">
        <f t="shared" si="66"/>
        <v>-</v>
      </c>
      <c r="R108" s="128" t="str">
        <f t="shared" si="67"/>
        <v>-</v>
      </c>
      <c r="S108" s="128" t="str">
        <f t="shared" si="68"/>
        <v>-</v>
      </c>
      <c r="T108" s="128" t="str">
        <f t="shared" si="69"/>
        <v>-</v>
      </c>
      <c r="U108" s="128" t="str">
        <f t="shared" si="70"/>
        <v>-</v>
      </c>
      <c r="V108" s="128" t="str">
        <f t="shared" si="71"/>
        <v>-</v>
      </c>
      <c r="W108" s="128" t="str">
        <f t="shared" si="72"/>
        <v>-</v>
      </c>
      <c r="X108" s="128" t="str">
        <f t="shared" si="73"/>
        <v>-</v>
      </c>
      <c r="Y108" s="128" t="str">
        <f t="shared" si="74"/>
        <v>-</v>
      </c>
      <c r="Z108" s="128" t="str">
        <f t="shared" si="75"/>
        <v>-</v>
      </c>
      <c r="AA108" s="128" t="str">
        <f t="shared" si="76"/>
        <v>-</v>
      </c>
      <c r="AB108" s="131"/>
      <c r="AC108" s="128" t="str">
        <f t="shared" si="77"/>
        <v>-</v>
      </c>
      <c r="AD108" s="128" t="str">
        <f t="shared" si="78"/>
        <v>-</v>
      </c>
      <c r="AE108" s="131"/>
      <c r="AF108" s="131"/>
      <c r="AG108" s="128" t="str">
        <f t="shared" si="79"/>
        <v>-</v>
      </c>
      <c r="AH108" s="128" t="str">
        <f t="shared" si="80"/>
        <v>-</v>
      </c>
      <c r="AI108" s="128" t="str">
        <f t="shared" si="81"/>
        <v>-</v>
      </c>
      <c r="AJ108" s="128" t="str">
        <f t="shared" si="82"/>
        <v>-</v>
      </c>
      <c r="AK108" s="128" t="str">
        <f t="shared" si="83"/>
        <v>-</v>
      </c>
      <c r="AL108" s="128" t="str">
        <f t="shared" si="84"/>
        <v>-</v>
      </c>
      <c r="AM108" s="128" t="str">
        <f t="shared" si="85"/>
        <v>-</v>
      </c>
      <c r="AN108" s="128" t="str">
        <f t="shared" si="86"/>
        <v>-</v>
      </c>
      <c r="AO108" s="128" t="str">
        <f t="shared" si="87"/>
        <v>-</v>
      </c>
      <c r="AP108" s="128" t="str">
        <f t="shared" si="88"/>
        <v>-</v>
      </c>
      <c r="AQ108" s="128" t="str">
        <f t="shared" ref="AQ108:AQ126" si="119">IF($I108="保育標準時間",HLOOKUP(H108,$G$5:$J$49,33,FALSE),IF($I108="保育短時間",HLOOKUP(H108,$K$5:$N$49,33,FALSE),"-"))</f>
        <v>-</v>
      </c>
      <c r="AR108" s="128" t="str">
        <f t="shared" ref="AR108:AR126" si="120">IF(OR(I108="保育標準時間",I108="保育短時間"),IF(K108="○",$P$28,"-"),"-")</f>
        <v>-</v>
      </c>
      <c r="AS108" s="128">
        <f t="shared" si="89"/>
        <v>0</v>
      </c>
      <c r="AT108" s="128" t="str">
        <f t="shared" si="90"/>
        <v>-</v>
      </c>
      <c r="AU108" s="128" t="str">
        <f t="shared" si="91"/>
        <v>-</v>
      </c>
      <c r="AV108" s="128" t="str">
        <f t="shared" si="92"/>
        <v>-</v>
      </c>
      <c r="AW108" s="128" t="str">
        <f t="shared" si="93"/>
        <v>-</v>
      </c>
      <c r="AX108" s="128" t="str">
        <f t="shared" si="94"/>
        <v>-</v>
      </c>
      <c r="AY108" s="128" t="str">
        <f t="shared" si="95"/>
        <v>-</v>
      </c>
      <c r="AZ108" s="128" t="str">
        <f t="shared" si="96"/>
        <v>-</v>
      </c>
      <c r="BA108" s="128" t="str">
        <f t="shared" si="97"/>
        <v>-</v>
      </c>
      <c r="BB108" s="128" t="str">
        <f t="shared" si="98"/>
        <v>-</v>
      </c>
      <c r="BC108" s="128" t="str">
        <f t="shared" si="99"/>
        <v>-</v>
      </c>
      <c r="BD108" s="128" t="str">
        <f t="shared" si="100"/>
        <v>-</v>
      </c>
      <c r="BE108" s="187"/>
      <c r="BF108" s="128" t="str">
        <f t="shared" si="101"/>
        <v>-</v>
      </c>
      <c r="BG108" s="128" t="str">
        <f t="shared" si="102"/>
        <v>-</v>
      </c>
      <c r="BH108" s="187"/>
      <c r="BI108" s="187"/>
      <c r="BJ108" s="128" t="str">
        <f t="shared" si="103"/>
        <v>-</v>
      </c>
      <c r="BK108" s="128" t="str">
        <f t="shared" si="104"/>
        <v>-</v>
      </c>
      <c r="BL108" s="128" t="str">
        <f t="shared" si="105"/>
        <v>-</v>
      </c>
      <c r="BM108" s="128" t="str">
        <f t="shared" si="106"/>
        <v>-</v>
      </c>
      <c r="BN108" s="128" t="str">
        <f t="shared" si="107"/>
        <v>-</v>
      </c>
      <c r="BO108" s="128" t="str">
        <f t="shared" si="108"/>
        <v>-</v>
      </c>
      <c r="BP108" s="128" t="str">
        <f t="shared" si="109"/>
        <v>-</v>
      </c>
      <c r="BQ108" s="128" t="str">
        <f t="shared" si="110"/>
        <v>-</v>
      </c>
      <c r="BR108" s="128" t="str">
        <f t="shared" si="111"/>
        <v>-</v>
      </c>
      <c r="BS108" s="128" t="str">
        <f t="shared" si="112"/>
        <v>-</v>
      </c>
      <c r="BT108" s="128" t="str">
        <f t="shared" si="113"/>
        <v>-</v>
      </c>
      <c r="BU108" s="128" t="str">
        <f t="shared" si="114"/>
        <v>-</v>
      </c>
      <c r="BV108" s="129">
        <f t="shared" si="115"/>
        <v>0</v>
      </c>
      <c r="BX108" s="128" t="str">
        <f t="shared" ref="BX108:BX171" si="121">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116"/>
        <v>-</v>
      </c>
      <c r="K109" s="20" t="str">
        <f>IF(月途中入退所!$D10=$B$2,IF(月途中入退所!I10="","-",月途中入退所!$I10),"-")</f>
        <v>-</v>
      </c>
      <c r="L109" s="162" t="str">
        <f t="shared" si="117"/>
        <v>-</v>
      </c>
      <c r="M109" s="20" t="str">
        <f>IF(月途中入退所!$D10=$B$2,月途中入退所!$J10,"-")</f>
        <v>-</v>
      </c>
      <c r="N109" s="129">
        <f t="shared" si="118"/>
        <v>0</v>
      </c>
      <c r="O109" s="123"/>
      <c r="P109" s="128" t="str">
        <f t="shared" si="65"/>
        <v>-</v>
      </c>
      <c r="Q109" s="128" t="str">
        <f t="shared" si="66"/>
        <v>-</v>
      </c>
      <c r="R109" s="128" t="str">
        <f t="shared" si="67"/>
        <v>-</v>
      </c>
      <c r="S109" s="128" t="str">
        <f t="shared" si="68"/>
        <v>-</v>
      </c>
      <c r="T109" s="128" t="str">
        <f t="shared" si="69"/>
        <v>-</v>
      </c>
      <c r="U109" s="128" t="str">
        <f t="shared" si="70"/>
        <v>-</v>
      </c>
      <c r="V109" s="128" t="str">
        <f t="shared" si="71"/>
        <v>-</v>
      </c>
      <c r="W109" s="128" t="str">
        <f t="shared" si="72"/>
        <v>-</v>
      </c>
      <c r="X109" s="128" t="str">
        <f t="shared" si="73"/>
        <v>-</v>
      </c>
      <c r="Y109" s="128" t="str">
        <f t="shared" si="74"/>
        <v>-</v>
      </c>
      <c r="Z109" s="128" t="str">
        <f t="shared" si="75"/>
        <v>-</v>
      </c>
      <c r="AA109" s="128" t="str">
        <f t="shared" si="76"/>
        <v>-</v>
      </c>
      <c r="AB109" s="131"/>
      <c r="AC109" s="128" t="str">
        <f t="shared" si="77"/>
        <v>-</v>
      </c>
      <c r="AD109" s="128" t="str">
        <f t="shared" si="78"/>
        <v>-</v>
      </c>
      <c r="AE109" s="131"/>
      <c r="AF109" s="131"/>
      <c r="AG109" s="128" t="str">
        <f t="shared" si="79"/>
        <v>-</v>
      </c>
      <c r="AH109" s="128" t="str">
        <f t="shared" si="80"/>
        <v>-</v>
      </c>
      <c r="AI109" s="128" t="str">
        <f t="shared" si="81"/>
        <v>-</v>
      </c>
      <c r="AJ109" s="128" t="str">
        <f t="shared" si="82"/>
        <v>-</v>
      </c>
      <c r="AK109" s="128" t="str">
        <f t="shared" si="83"/>
        <v>-</v>
      </c>
      <c r="AL109" s="128" t="str">
        <f t="shared" si="84"/>
        <v>-</v>
      </c>
      <c r="AM109" s="128" t="str">
        <f t="shared" si="85"/>
        <v>-</v>
      </c>
      <c r="AN109" s="128" t="str">
        <f t="shared" si="86"/>
        <v>-</v>
      </c>
      <c r="AO109" s="128" t="str">
        <f t="shared" si="87"/>
        <v>-</v>
      </c>
      <c r="AP109" s="128" t="str">
        <f t="shared" si="88"/>
        <v>-</v>
      </c>
      <c r="AQ109" s="128" t="str">
        <f t="shared" si="119"/>
        <v>-</v>
      </c>
      <c r="AR109" s="128" t="str">
        <f t="shared" si="120"/>
        <v>-</v>
      </c>
      <c r="AS109" s="128">
        <f t="shared" si="89"/>
        <v>0</v>
      </c>
      <c r="AT109" s="128" t="str">
        <f t="shared" si="90"/>
        <v>-</v>
      </c>
      <c r="AU109" s="128" t="str">
        <f t="shared" si="91"/>
        <v>-</v>
      </c>
      <c r="AV109" s="128" t="str">
        <f t="shared" si="92"/>
        <v>-</v>
      </c>
      <c r="AW109" s="128" t="str">
        <f t="shared" si="93"/>
        <v>-</v>
      </c>
      <c r="AX109" s="128" t="str">
        <f t="shared" si="94"/>
        <v>-</v>
      </c>
      <c r="AY109" s="128" t="str">
        <f t="shared" si="95"/>
        <v>-</v>
      </c>
      <c r="AZ109" s="128" t="str">
        <f t="shared" si="96"/>
        <v>-</v>
      </c>
      <c r="BA109" s="128" t="str">
        <f t="shared" si="97"/>
        <v>-</v>
      </c>
      <c r="BB109" s="128" t="str">
        <f t="shared" si="98"/>
        <v>-</v>
      </c>
      <c r="BC109" s="128" t="str">
        <f t="shared" si="99"/>
        <v>-</v>
      </c>
      <c r="BD109" s="128" t="str">
        <f t="shared" si="100"/>
        <v>-</v>
      </c>
      <c r="BE109" s="187"/>
      <c r="BF109" s="128" t="str">
        <f t="shared" si="101"/>
        <v>-</v>
      </c>
      <c r="BG109" s="128" t="str">
        <f t="shared" si="102"/>
        <v>-</v>
      </c>
      <c r="BH109" s="187"/>
      <c r="BI109" s="187"/>
      <c r="BJ109" s="128" t="str">
        <f t="shared" si="103"/>
        <v>-</v>
      </c>
      <c r="BK109" s="128" t="str">
        <f t="shared" si="104"/>
        <v>-</v>
      </c>
      <c r="BL109" s="128" t="str">
        <f t="shared" si="105"/>
        <v>-</v>
      </c>
      <c r="BM109" s="128" t="str">
        <f t="shared" si="106"/>
        <v>-</v>
      </c>
      <c r="BN109" s="128" t="str">
        <f t="shared" si="107"/>
        <v>-</v>
      </c>
      <c r="BO109" s="128" t="str">
        <f t="shared" si="108"/>
        <v>-</v>
      </c>
      <c r="BP109" s="128" t="str">
        <f t="shared" si="109"/>
        <v>-</v>
      </c>
      <c r="BQ109" s="128" t="str">
        <f t="shared" si="110"/>
        <v>-</v>
      </c>
      <c r="BR109" s="128" t="str">
        <f t="shared" si="111"/>
        <v>-</v>
      </c>
      <c r="BS109" s="128" t="str">
        <f t="shared" si="112"/>
        <v>-</v>
      </c>
      <c r="BT109" s="128" t="str">
        <f t="shared" si="113"/>
        <v>-</v>
      </c>
      <c r="BU109" s="128" t="str">
        <f t="shared" si="114"/>
        <v>-</v>
      </c>
      <c r="BV109" s="129">
        <f t="shared" si="115"/>
        <v>0</v>
      </c>
      <c r="BX109" s="128" t="str">
        <f t="shared" si="121"/>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116"/>
        <v>-</v>
      </c>
      <c r="K110" s="20" t="str">
        <f>IF(月途中入退所!$D11=$B$2,IF(月途中入退所!I11="","-",月途中入退所!$I11),"-")</f>
        <v>-</v>
      </c>
      <c r="L110" s="162" t="str">
        <f t="shared" si="117"/>
        <v>-</v>
      </c>
      <c r="M110" s="20" t="str">
        <f>IF(月途中入退所!$D11=$B$2,月途中入退所!$J11,"-")</f>
        <v>-</v>
      </c>
      <c r="N110" s="129">
        <f t="shared" si="118"/>
        <v>0</v>
      </c>
      <c r="O110" s="123"/>
      <c r="P110" s="128" t="str">
        <f t="shared" si="65"/>
        <v>-</v>
      </c>
      <c r="Q110" s="128" t="str">
        <f t="shared" si="66"/>
        <v>-</v>
      </c>
      <c r="R110" s="128" t="str">
        <f t="shared" si="67"/>
        <v>-</v>
      </c>
      <c r="S110" s="128" t="str">
        <f t="shared" si="68"/>
        <v>-</v>
      </c>
      <c r="T110" s="128" t="str">
        <f t="shared" si="69"/>
        <v>-</v>
      </c>
      <c r="U110" s="128" t="str">
        <f t="shared" si="70"/>
        <v>-</v>
      </c>
      <c r="V110" s="128" t="str">
        <f t="shared" si="71"/>
        <v>-</v>
      </c>
      <c r="W110" s="128" t="str">
        <f t="shared" si="72"/>
        <v>-</v>
      </c>
      <c r="X110" s="128" t="str">
        <f t="shared" si="73"/>
        <v>-</v>
      </c>
      <c r="Y110" s="128" t="str">
        <f t="shared" si="74"/>
        <v>-</v>
      </c>
      <c r="Z110" s="128" t="str">
        <f t="shared" si="75"/>
        <v>-</v>
      </c>
      <c r="AA110" s="128" t="str">
        <f t="shared" si="76"/>
        <v>-</v>
      </c>
      <c r="AB110" s="131"/>
      <c r="AC110" s="128" t="str">
        <f t="shared" si="77"/>
        <v>-</v>
      </c>
      <c r="AD110" s="128" t="str">
        <f t="shared" si="78"/>
        <v>-</v>
      </c>
      <c r="AE110" s="131"/>
      <c r="AF110" s="131"/>
      <c r="AG110" s="128" t="str">
        <f t="shared" si="79"/>
        <v>-</v>
      </c>
      <c r="AH110" s="128" t="str">
        <f t="shared" si="80"/>
        <v>-</v>
      </c>
      <c r="AI110" s="128" t="str">
        <f t="shared" si="81"/>
        <v>-</v>
      </c>
      <c r="AJ110" s="128" t="str">
        <f t="shared" si="82"/>
        <v>-</v>
      </c>
      <c r="AK110" s="128" t="str">
        <f t="shared" si="83"/>
        <v>-</v>
      </c>
      <c r="AL110" s="128" t="str">
        <f t="shared" si="84"/>
        <v>-</v>
      </c>
      <c r="AM110" s="128" t="str">
        <f t="shared" si="85"/>
        <v>-</v>
      </c>
      <c r="AN110" s="128" t="str">
        <f t="shared" si="86"/>
        <v>-</v>
      </c>
      <c r="AO110" s="128" t="str">
        <f t="shared" si="87"/>
        <v>-</v>
      </c>
      <c r="AP110" s="128" t="str">
        <f t="shared" si="88"/>
        <v>-</v>
      </c>
      <c r="AQ110" s="128" t="str">
        <f t="shared" si="119"/>
        <v>-</v>
      </c>
      <c r="AR110" s="128" t="str">
        <f t="shared" si="120"/>
        <v>-</v>
      </c>
      <c r="AS110" s="128">
        <f t="shared" si="89"/>
        <v>0</v>
      </c>
      <c r="AT110" s="128" t="str">
        <f t="shared" si="90"/>
        <v>-</v>
      </c>
      <c r="AU110" s="128" t="str">
        <f t="shared" si="91"/>
        <v>-</v>
      </c>
      <c r="AV110" s="128" t="str">
        <f t="shared" si="92"/>
        <v>-</v>
      </c>
      <c r="AW110" s="128" t="str">
        <f t="shared" si="93"/>
        <v>-</v>
      </c>
      <c r="AX110" s="128" t="str">
        <f t="shared" si="94"/>
        <v>-</v>
      </c>
      <c r="AY110" s="128" t="str">
        <f t="shared" si="95"/>
        <v>-</v>
      </c>
      <c r="AZ110" s="128" t="str">
        <f t="shared" si="96"/>
        <v>-</v>
      </c>
      <c r="BA110" s="128" t="str">
        <f t="shared" si="97"/>
        <v>-</v>
      </c>
      <c r="BB110" s="128" t="str">
        <f t="shared" si="98"/>
        <v>-</v>
      </c>
      <c r="BC110" s="128" t="str">
        <f t="shared" si="99"/>
        <v>-</v>
      </c>
      <c r="BD110" s="128" t="str">
        <f t="shared" si="100"/>
        <v>-</v>
      </c>
      <c r="BE110" s="187"/>
      <c r="BF110" s="128" t="str">
        <f t="shared" si="101"/>
        <v>-</v>
      </c>
      <c r="BG110" s="128" t="str">
        <f t="shared" si="102"/>
        <v>-</v>
      </c>
      <c r="BH110" s="187"/>
      <c r="BI110" s="187"/>
      <c r="BJ110" s="128" t="str">
        <f t="shared" si="103"/>
        <v>-</v>
      </c>
      <c r="BK110" s="128" t="str">
        <f t="shared" si="104"/>
        <v>-</v>
      </c>
      <c r="BL110" s="128" t="str">
        <f t="shared" si="105"/>
        <v>-</v>
      </c>
      <c r="BM110" s="128" t="str">
        <f t="shared" si="106"/>
        <v>-</v>
      </c>
      <c r="BN110" s="128" t="str">
        <f t="shared" si="107"/>
        <v>-</v>
      </c>
      <c r="BO110" s="128" t="str">
        <f t="shared" si="108"/>
        <v>-</v>
      </c>
      <c r="BP110" s="128" t="str">
        <f t="shared" si="109"/>
        <v>-</v>
      </c>
      <c r="BQ110" s="128" t="str">
        <f t="shared" si="110"/>
        <v>-</v>
      </c>
      <c r="BR110" s="128" t="str">
        <f t="shared" si="111"/>
        <v>-</v>
      </c>
      <c r="BS110" s="128" t="str">
        <f t="shared" si="112"/>
        <v>-</v>
      </c>
      <c r="BT110" s="128" t="str">
        <f t="shared" si="113"/>
        <v>-</v>
      </c>
      <c r="BU110" s="128" t="str">
        <f t="shared" si="114"/>
        <v>-</v>
      </c>
      <c r="BV110" s="129">
        <f t="shared" si="115"/>
        <v>0</v>
      </c>
      <c r="BX110" s="128" t="str">
        <f t="shared" si="121"/>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116"/>
        <v>-</v>
      </c>
      <c r="K111" s="20" t="str">
        <f>IF(月途中入退所!$D12=$B$2,IF(月途中入退所!I12="","-",月途中入退所!$I12),"-")</f>
        <v>-</v>
      </c>
      <c r="L111" s="162" t="str">
        <f t="shared" si="117"/>
        <v>-</v>
      </c>
      <c r="M111" s="20" t="str">
        <f>IF(月途中入退所!$D12=$B$2,月途中入退所!$J12,"-")</f>
        <v>-</v>
      </c>
      <c r="N111" s="129">
        <f t="shared" si="118"/>
        <v>0</v>
      </c>
      <c r="O111" s="123"/>
      <c r="P111" s="128" t="str">
        <f t="shared" si="65"/>
        <v>-</v>
      </c>
      <c r="Q111" s="128" t="str">
        <f t="shared" si="66"/>
        <v>-</v>
      </c>
      <c r="R111" s="128" t="str">
        <f t="shared" si="67"/>
        <v>-</v>
      </c>
      <c r="S111" s="128" t="str">
        <f t="shared" si="68"/>
        <v>-</v>
      </c>
      <c r="T111" s="128" t="str">
        <f t="shared" si="69"/>
        <v>-</v>
      </c>
      <c r="U111" s="128" t="str">
        <f t="shared" si="70"/>
        <v>-</v>
      </c>
      <c r="V111" s="128" t="str">
        <f t="shared" si="71"/>
        <v>-</v>
      </c>
      <c r="W111" s="128" t="str">
        <f t="shared" si="72"/>
        <v>-</v>
      </c>
      <c r="X111" s="128" t="str">
        <f t="shared" si="73"/>
        <v>-</v>
      </c>
      <c r="Y111" s="128" t="str">
        <f t="shared" si="74"/>
        <v>-</v>
      </c>
      <c r="Z111" s="128" t="str">
        <f t="shared" si="75"/>
        <v>-</v>
      </c>
      <c r="AA111" s="128" t="str">
        <f t="shared" si="76"/>
        <v>-</v>
      </c>
      <c r="AB111" s="131"/>
      <c r="AC111" s="128" t="str">
        <f t="shared" si="77"/>
        <v>-</v>
      </c>
      <c r="AD111" s="128" t="str">
        <f t="shared" si="78"/>
        <v>-</v>
      </c>
      <c r="AE111" s="131"/>
      <c r="AF111" s="131"/>
      <c r="AG111" s="128" t="str">
        <f t="shared" si="79"/>
        <v>-</v>
      </c>
      <c r="AH111" s="128" t="str">
        <f t="shared" si="80"/>
        <v>-</v>
      </c>
      <c r="AI111" s="128" t="str">
        <f t="shared" si="81"/>
        <v>-</v>
      </c>
      <c r="AJ111" s="128" t="str">
        <f t="shared" si="82"/>
        <v>-</v>
      </c>
      <c r="AK111" s="128" t="str">
        <f t="shared" si="83"/>
        <v>-</v>
      </c>
      <c r="AL111" s="128" t="str">
        <f t="shared" si="84"/>
        <v>-</v>
      </c>
      <c r="AM111" s="128" t="str">
        <f t="shared" si="85"/>
        <v>-</v>
      </c>
      <c r="AN111" s="128" t="str">
        <f t="shared" si="86"/>
        <v>-</v>
      </c>
      <c r="AO111" s="128" t="str">
        <f t="shared" si="87"/>
        <v>-</v>
      </c>
      <c r="AP111" s="128" t="str">
        <f t="shared" si="88"/>
        <v>-</v>
      </c>
      <c r="AQ111" s="128" t="str">
        <f t="shared" si="119"/>
        <v>-</v>
      </c>
      <c r="AR111" s="128" t="str">
        <f t="shared" si="120"/>
        <v>-</v>
      </c>
      <c r="AS111" s="128">
        <f t="shared" si="89"/>
        <v>0</v>
      </c>
      <c r="AT111" s="128" t="str">
        <f t="shared" si="90"/>
        <v>-</v>
      </c>
      <c r="AU111" s="128" t="str">
        <f t="shared" si="91"/>
        <v>-</v>
      </c>
      <c r="AV111" s="128" t="str">
        <f t="shared" si="92"/>
        <v>-</v>
      </c>
      <c r="AW111" s="128" t="str">
        <f t="shared" si="93"/>
        <v>-</v>
      </c>
      <c r="AX111" s="128" t="str">
        <f t="shared" si="94"/>
        <v>-</v>
      </c>
      <c r="AY111" s="128" t="str">
        <f t="shared" si="95"/>
        <v>-</v>
      </c>
      <c r="AZ111" s="128" t="str">
        <f t="shared" si="96"/>
        <v>-</v>
      </c>
      <c r="BA111" s="128" t="str">
        <f t="shared" si="97"/>
        <v>-</v>
      </c>
      <c r="BB111" s="128" t="str">
        <f t="shared" si="98"/>
        <v>-</v>
      </c>
      <c r="BC111" s="128" t="str">
        <f t="shared" si="99"/>
        <v>-</v>
      </c>
      <c r="BD111" s="128" t="str">
        <f t="shared" si="100"/>
        <v>-</v>
      </c>
      <c r="BE111" s="187"/>
      <c r="BF111" s="128" t="str">
        <f t="shared" si="101"/>
        <v>-</v>
      </c>
      <c r="BG111" s="128" t="str">
        <f t="shared" si="102"/>
        <v>-</v>
      </c>
      <c r="BH111" s="187"/>
      <c r="BI111" s="187"/>
      <c r="BJ111" s="128" t="str">
        <f t="shared" si="103"/>
        <v>-</v>
      </c>
      <c r="BK111" s="128" t="str">
        <f t="shared" si="104"/>
        <v>-</v>
      </c>
      <c r="BL111" s="128" t="str">
        <f t="shared" si="105"/>
        <v>-</v>
      </c>
      <c r="BM111" s="128" t="str">
        <f t="shared" si="106"/>
        <v>-</v>
      </c>
      <c r="BN111" s="128" t="str">
        <f t="shared" si="107"/>
        <v>-</v>
      </c>
      <c r="BO111" s="128" t="str">
        <f t="shared" si="108"/>
        <v>-</v>
      </c>
      <c r="BP111" s="128" t="str">
        <f t="shared" si="109"/>
        <v>-</v>
      </c>
      <c r="BQ111" s="128" t="str">
        <f t="shared" si="110"/>
        <v>-</v>
      </c>
      <c r="BR111" s="128" t="str">
        <f t="shared" si="111"/>
        <v>-</v>
      </c>
      <c r="BS111" s="128" t="str">
        <f t="shared" si="112"/>
        <v>-</v>
      </c>
      <c r="BT111" s="128" t="str">
        <f t="shared" si="113"/>
        <v>-</v>
      </c>
      <c r="BU111" s="128" t="str">
        <f t="shared" si="114"/>
        <v>-</v>
      </c>
      <c r="BV111" s="129">
        <f t="shared" si="115"/>
        <v>0</v>
      </c>
      <c r="BX111" s="128" t="str">
        <f t="shared" si="121"/>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116"/>
        <v>-</v>
      </c>
      <c r="K112" s="20" t="str">
        <f>IF(月途中入退所!$D13=$B$2,IF(月途中入退所!I13="","-",月途中入退所!$I13),"-")</f>
        <v>-</v>
      </c>
      <c r="L112" s="162" t="str">
        <f t="shared" si="117"/>
        <v>-</v>
      </c>
      <c r="M112" s="20" t="str">
        <f>IF(月途中入退所!$D13=$B$2,月途中入退所!$J13,"-")</f>
        <v>-</v>
      </c>
      <c r="N112" s="129">
        <f t="shared" si="118"/>
        <v>0</v>
      </c>
      <c r="O112" s="123"/>
      <c r="P112" s="128" t="str">
        <f t="shared" si="65"/>
        <v>-</v>
      </c>
      <c r="Q112" s="128" t="str">
        <f t="shared" si="66"/>
        <v>-</v>
      </c>
      <c r="R112" s="128" t="str">
        <f t="shared" si="67"/>
        <v>-</v>
      </c>
      <c r="S112" s="128" t="str">
        <f t="shared" si="68"/>
        <v>-</v>
      </c>
      <c r="T112" s="128" t="str">
        <f t="shared" si="69"/>
        <v>-</v>
      </c>
      <c r="U112" s="128" t="str">
        <f t="shared" si="70"/>
        <v>-</v>
      </c>
      <c r="V112" s="128" t="str">
        <f t="shared" si="71"/>
        <v>-</v>
      </c>
      <c r="W112" s="128" t="str">
        <f t="shared" si="72"/>
        <v>-</v>
      </c>
      <c r="X112" s="128" t="str">
        <f t="shared" si="73"/>
        <v>-</v>
      </c>
      <c r="Y112" s="128" t="str">
        <f t="shared" si="74"/>
        <v>-</v>
      </c>
      <c r="Z112" s="128" t="str">
        <f t="shared" si="75"/>
        <v>-</v>
      </c>
      <c r="AA112" s="128" t="str">
        <f t="shared" si="76"/>
        <v>-</v>
      </c>
      <c r="AB112" s="131"/>
      <c r="AC112" s="128" t="str">
        <f t="shared" si="77"/>
        <v>-</v>
      </c>
      <c r="AD112" s="128" t="str">
        <f t="shared" si="78"/>
        <v>-</v>
      </c>
      <c r="AE112" s="131"/>
      <c r="AF112" s="131"/>
      <c r="AG112" s="128" t="str">
        <f t="shared" si="79"/>
        <v>-</v>
      </c>
      <c r="AH112" s="128" t="str">
        <f t="shared" si="80"/>
        <v>-</v>
      </c>
      <c r="AI112" s="128" t="str">
        <f t="shared" si="81"/>
        <v>-</v>
      </c>
      <c r="AJ112" s="128" t="str">
        <f t="shared" si="82"/>
        <v>-</v>
      </c>
      <c r="AK112" s="128" t="str">
        <f t="shared" si="83"/>
        <v>-</v>
      </c>
      <c r="AL112" s="128" t="str">
        <f t="shared" si="84"/>
        <v>-</v>
      </c>
      <c r="AM112" s="128" t="str">
        <f t="shared" si="85"/>
        <v>-</v>
      </c>
      <c r="AN112" s="128" t="str">
        <f t="shared" si="86"/>
        <v>-</v>
      </c>
      <c r="AO112" s="128" t="str">
        <f t="shared" si="87"/>
        <v>-</v>
      </c>
      <c r="AP112" s="128" t="str">
        <f t="shared" si="88"/>
        <v>-</v>
      </c>
      <c r="AQ112" s="128" t="str">
        <f t="shared" si="119"/>
        <v>-</v>
      </c>
      <c r="AR112" s="128" t="str">
        <f t="shared" si="120"/>
        <v>-</v>
      </c>
      <c r="AS112" s="128">
        <f t="shared" si="89"/>
        <v>0</v>
      </c>
      <c r="AT112" s="128" t="str">
        <f t="shared" si="90"/>
        <v>-</v>
      </c>
      <c r="AU112" s="128" t="str">
        <f t="shared" si="91"/>
        <v>-</v>
      </c>
      <c r="AV112" s="128" t="str">
        <f t="shared" si="92"/>
        <v>-</v>
      </c>
      <c r="AW112" s="128" t="str">
        <f t="shared" si="93"/>
        <v>-</v>
      </c>
      <c r="AX112" s="128" t="str">
        <f t="shared" si="94"/>
        <v>-</v>
      </c>
      <c r="AY112" s="128" t="str">
        <f t="shared" si="95"/>
        <v>-</v>
      </c>
      <c r="AZ112" s="128" t="str">
        <f t="shared" si="96"/>
        <v>-</v>
      </c>
      <c r="BA112" s="128" t="str">
        <f t="shared" si="97"/>
        <v>-</v>
      </c>
      <c r="BB112" s="128" t="str">
        <f t="shared" si="98"/>
        <v>-</v>
      </c>
      <c r="BC112" s="128" t="str">
        <f t="shared" si="99"/>
        <v>-</v>
      </c>
      <c r="BD112" s="128" t="str">
        <f t="shared" si="100"/>
        <v>-</v>
      </c>
      <c r="BE112" s="187"/>
      <c r="BF112" s="128" t="str">
        <f t="shared" si="101"/>
        <v>-</v>
      </c>
      <c r="BG112" s="128" t="str">
        <f t="shared" si="102"/>
        <v>-</v>
      </c>
      <c r="BH112" s="187"/>
      <c r="BI112" s="187"/>
      <c r="BJ112" s="128" t="str">
        <f t="shared" si="103"/>
        <v>-</v>
      </c>
      <c r="BK112" s="128" t="str">
        <f t="shared" si="104"/>
        <v>-</v>
      </c>
      <c r="BL112" s="128" t="str">
        <f t="shared" si="105"/>
        <v>-</v>
      </c>
      <c r="BM112" s="128" t="str">
        <f t="shared" si="106"/>
        <v>-</v>
      </c>
      <c r="BN112" s="128" t="str">
        <f t="shared" si="107"/>
        <v>-</v>
      </c>
      <c r="BO112" s="128" t="str">
        <f t="shared" si="108"/>
        <v>-</v>
      </c>
      <c r="BP112" s="128" t="str">
        <f t="shared" si="109"/>
        <v>-</v>
      </c>
      <c r="BQ112" s="128" t="str">
        <f t="shared" si="110"/>
        <v>-</v>
      </c>
      <c r="BR112" s="128" t="str">
        <f t="shared" si="111"/>
        <v>-</v>
      </c>
      <c r="BS112" s="128" t="str">
        <f t="shared" si="112"/>
        <v>-</v>
      </c>
      <c r="BT112" s="128" t="str">
        <f t="shared" si="113"/>
        <v>-</v>
      </c>
      <c r="BU112" s="128" t="str">
        <f t="shared" si="114"/>
        <v>-</v>
      </c>
      <c r="BV112" s="129">
        <f t="shared" si="115"/>
        <v>0</v>
      </c>
      <c r="BX112" s="128" t="str">
        <f t="shared" si="121"/>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116"/>
        <v>-</v>
      </c>
      <c r="K113" s="20" t="str">
        <f>IF(月途中入退所!$D14=$B$2,IF(月途中入退所!I14="","-",月途中入退所!$I14),"-")</f>
        <v>-</v>
      </c>
      <c r="L113" s="162" t="str">
        <f t="shared" si="117"/>
        <v>-</v>
      </c>
      <c r="M113" s="20" t="str">
        <f>IF(月途中入退所!$D14=$B$2,月途中入退所!$J14,"-")</f>
        <v>-</v>
      </c>
      <c r="N113" s="129">
        <f t="shared" si="118"/>
        <v>0</v>
      </c>
      <c r="O113" s="123"/>
      <c r="P113" s="128" t="str">
        <f t="shared" si="65"/>
        <v>-</v>
      </c>
      <c r="Q113" s="128" t="str">
        <f t="shared" si="66"/>
        <v>-</v>
      </c>
      <c r="R113" s="128" t="str">
        <f t="shared" si="67"/>
        <v>-</v>
      </c>
      <c r="S113" s="128" t="str">
        <f t="shared" si="68"/>
        <v>-</v>
      </c>
      <c r="T113" s="128" t="str">
        <f t="shared" si="69"/>
        <v>-</v>
      </c>
      <c r="U113" s="128" t="str">
        <f t="shared" si="70"/>
        <v>-</v>
      </c>
      <c r="V113" s="128" t="str">
        <f t="shared" si="71"/>
        <v>-</v>
      </c>
      <c r="W113" s="128" t="str">
        <f t="shared" si="72"/>
        <v>-</v>
      </c>
      <c r="X113" s="128" t="str">
        <f t="shared" si="73"/>
        <v>-</v>
      </c>
      <c r="Y113" s="128" t="str">
        <f t="shared" si="74"/>
        <v>-</v>
      </c>
      <c r="Z113" s="128" t="str">
        <f t="shared" si="75"/>
        <v>-</v>
      </c>
      <c r="AA113" s="128" t="str">
        <f t="shared" si="76"/>
        <v>-</v>
      </c>
      <c r="AB113" s="131"/>
      <c r="AC113" s="128" t="str">
        <f t="shared" si="77"/>
        <v>-</v>
      </c>
      <c r="AD113" s="128" t="str">
        <f t="shared" si="78"/>
        <v>-</v>
      </c>
      <c r="AE113" s="131"/>
      <c r="AF113" s="131"/>
      <c r="AG113" s="128" t="str">
        <f t="shared" si="79"/>
        <v>-</v>
      </c>
      <c r="AH113" s="128" t="str">
        <f t="shared" si="80"/>
        <v>-</v>
      </c>
      <c r="AI113" s="128" t="str">
        <f t="shared" si="81"/>
        <v>-</v>
      </c>
      <c r="AJ113" s="128" t="str">
        <f t="shared" si="82"/>
        <v>-</v>
      </c>
      <c r="AK113" s="128" t="str">
        <f t="shared" si="83"/>
        <v>-</v>
      </c>
      <c r="AL113" s="128" t="str">
        <f t="shared" si="84"/>
        <v>-</v>
      </c>
      <c r="AM113" s="128" t="str">
        <f t="shared" si="85"/>
        <v>-</v>
      </c>
      <c r="AN113" s="128" t="str">
        <f t="shared" si="86"/>
        <v>-</v>
      </c>
      <c r="AO113" s="128" t="str">
        <f t="shared" si="87"/>
        <v>-</v>
      </c>
      <c r="AP113" s="128" t="str">
        <f t="shared" si="88"/>
        <v>-</v>
      </c>
      <c r="AQ113" s="128" t="str">
        <f t="shared" si="119"/>
        <v>-</v>
      </c>
      <c r="AR113" s="128" t="str">
        <f t="shared" si="120"/>
        <v>-</v>
      </c>
      <c r="AS113" s="128">
        <f t="shared" si="89"/>
        <v>0</v>
      </c>
      <c r="AT113" s="128" t="str">
        <f t="shared" si="90"/>
        <v>-</v>
      </c>
      <c r="AU113" s="128" t="str">
        <f t="shared" si="91"/>
        <v>-</v>
      </c>
      <c r="AV113" s="128" t="str">
        <f t="shared" si="92"/>
        <v>-</v>
      </c>
      <c r="AW113" s="128" t="str">
        <f t="shared" si="93"/>
        <v>-</v>
      </c>
      <c r="AX113" s="128" t="str">
        <f t="shared" si="94"/>
        <v>-</v>
      </c>
      <c r="AY113" s="128" t="str">
        <f t="shared" si="95"/>
        <v>-</v>
      </c>
      <c r="AZ113" s="128" t="str">
        <f t="shared" si="96"/>
        <v>-</v>
      </c>
      <c r="BA113" s="128" t="str">
        <f t="shared" si="97"/>
        <v>-</v>
      </c>
      <c r="BB113" s="128" t="str">
        <f t="shared" si="98"/>
        <v>-</v>
      </c>
      <c r="BC113" s="128" t="str">
        <f t="shared" si="99"/>
        <v>-</v>
      </c>
      <c r="BD113" s="128" t="str">
        <f t="shared" si="100"/>
        <v>-</v>
      </c>
      <c r="BE113" s="187"/>
      <c r="BF113" s="128" t="str">
        <f t="shared" si="101"/>
        <v>-</v>
      </c>
      <c r="BG113" s="128" t="str">
        <f t="shared" si="102"/>
        <v>-</v>
      </c>
      <c r="BH113" s="187"/>
      <c r="BI113" s="187"/>
      <c r="BJ113" s="128" t="str">
        <f t="shared" si="103"/>
        <v>-</v>
      </c>
      <c r="BK113" s="128" t="str">
        <f t="shared" si="104"/>
        <v>-</v>
      </c>
      <c r="BL113" s="128" t="str">
        <f t="shared" si="105"/>
        <v>-</v>
      </c>
      <c r="BM113" s="128" t="str">
        <f t="shared" si="106"/>
        <v>-</v>
      </c>
      <c r="BN113" s="128" t="str">
        <f t="shared" si="107"/>
        <v>-</v>
      </c>
      <c r="BO113" s="128" t="str">
        <f t="shared" si="108"/>
        <v>-</v>
      </c>
      <c r="BP113" s="128" t="str">
        <f t="shared" si="109"/>
        <v>-</v>
      </c>
      <c r="BQ113" s="128" t="str">
        <f t="shared" si="110"/>
        <v>-</v>
      </c>
      <c r="BR113" s="128" t="str">
        <f t="shared" si="111"/>
        <v>-</v>
      </c>
      <c r="BS113" s="128" t="str">
        <f t="shared" si="112"/>
        <v>-</v>
      </c>
      <c r="BT113" s="128" t="str">
        <f t="shared" si="113"/>
        <v>-</v>
      </c>
      <c r="BU113" s="128" t="str">
        <f t="shared" si="114"/>
        <v>-</v>
      </c>
      <c r="BV113" s="129">
        <f t="shared" si="115"/>
        <v>0</v>
      </c>
      <c r="BX113" s="128" t="str">
        <f t="shared" si="121"/>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116"/>
        <v>-</v>
      </c>
      <c r="K114" s="20" t="str">
        <f>IF(月途中入退所!$D15=$B$2,IF(月途中入退所!I15="","-",月途中入退所!$I15),"-")</f>
        <v>-</v>
      </c>
      <c r="L114" s="162" t="str">
        <f t="shared" si="117"/>
        <v>-</v>
      </c>
      <c r="M114" s="20" t="str">
        <f>IF(月途中入退所!$D15=$B$2,月途中入退所!$J15,"-")</f>
        <v>-</v>
      </c>
      <c r="N114" s="129">
        <f t="shared" si="118"/>
        <v>0</v>
      </c>
      <c r="O114" s="123"/>
      <c r="P114" s="128" t="str">
        <f t="shared" si="65"/>
        <v>-</v>
      </c>
      <c r="Q114" s="128" t="str">
        <f t="shared" si="66"/>
        <v>-</v>
      </c>
      <c r="R114" s="128" t="str">
        <f t="shared" si="67"/>
        <v>-</v>
      </c>
      <c r="S114" s="128" t="str">
        <f t="shared" si="68"/>
        <v>-</v>
      </c>
      <c r="T114" s="128" t="str">
        <f t="shared" si="69"/>
        <v>-</v>
      </c>
      <c r="U114" s="128" t="str">
        <f t="shared" si="70"/>
        <v>-</v>
      </c>
      <c r="V114" s="128" t="str">
        <f t="shared" si="71"/>
        <v>-</v>
      </c>
      <c r="W114" s="128" t="str">
        <f t="shared" si="72"/>
        <v>-</v>
      </c>
      <c r="X114" s="128" t="str">
        <f t="shared" si="73"/>
        <v>-</v>
      </c>
      <c r="Y114" s="128" t="str">
        <f t="shared" si="74"/>
        <v>-</v>
      </c>
      <c r="Z114" s="128" t="str">
        <f t="shared" si="75"/>
        <v>-</v>
      </c>
      <c r="AA114" s="128" t="str">
        <f t="shared" si="76"/>
        <v>-</v>
      </c>
      <c r="AB114" s="131"/>
      <c r="AC114" s="128" t="str">
        <f t="shared" si="77"/>
        <v>-</v>
      </c>
      <c r="AD114" s="128" t="str">
        <f t="shared" si="78"/>
        <v>-</v>
      </c>
      <c r="AE114" s="131"/>
      <c r="AF114" s="131"/>
      <c r="AG114" s="128" t="str">
        <f t="shared" si="79"/>
        <v>-</v>
      </c>
      <c r="AH114" s="128" t="str">
        <f t="shared" si="80"/>
        <v>-</v>
      </c>
      <c r="AI114" s="128" t="str">
        <f t="shared" si="81"/>
        <v>-</v>
      </c>
      <c r="AJ114" s="128" t="str">
        <f t="shared" si="82"/>
        <v>-</v>
      </c>
      <c r="AK114" s="128" t="str">
        <f t="shared" si="83"/>
        <v>-</v>
      </c>
      <c r="AL114" s="128" t="str">
        <f t="shared" si="84"/>
        <v>-</v>
      </c>
      <c r="AM114" s="128" t="str">
        <f t="shared" si="85"/>
        <v>-</v>
      </c>
      <c r="AN114" s="128" t="str">
        <f t="shared" si="86"/>
        <v>-</v>
      </c>
      <c r="AO114" s="128" t="str">
        <f t="shared" si="87"/>
        <v>-</v>
      </c>
      <c r="AP114" s="128" t="str">
        <f t="shared" si="88"/>
        <v>-</v>
      </c>
      <c r="AQ114" s="128" t="str">
        <f t="shared" si="119"/>
        <v>-</v>
      </c>
      <c r="AR114" s="128" t="str">
        <f t="shared" si="120"/>
        <v>-</v>
      </c>
      <c r="AS114" s="128">
        <f t="shared" si="89"/>
        <v>0</v>
      </c>
      <c r="AT114" s="128" t="str">
        <f t="shared" si="90"/>
        <v>-</v>
      </c>
      <c r="AU114" s="128" t="str">
        <f t="shared" si="91"/>
        <v>-</v>
      </c>
      <c r="AV114" s="128" t="str">
        <f t="shared" si="92"/>
        <v>-</v>
      </c>
      <c r="AW114" s="128" t="str">
        <f t="shared" si="93"/>
        <v>-</v>
      </c>
      <c r="AX114" s="128" t="str">
        <f t="shared" si="94"/>
        <v>-</v>
      </c>
      <c r="AY114" s="128" t="str">
        <f t="shared" si="95"/>
        <v>-</v>
      </c>
      <c r="AZ114" s="128" t="str">
        <f t="shared" si="96"/>
        <v>-</v>
      </c>
      <c r="BA114" s="128" t="str">
        <f t="shared" si="97"/>
        <v>-</v>
      </c>
      <c r="BB114" s="128" t="str">
        <f t="shared" si="98"/>
        <v>-</v>
      </c>
      <c r="BC114" s="128" t="str">
        <f t="shared" si="99"/>
        <v>-</v>
      </c>
      <c r="BD114" s="128" t="str">
        <f t="shared" si="100"/>
        <v>-</v>
      </c>
      <c r="BE114" s="187"/>
      <c r="BF114" s="128" t="str">
        <f t="shared" si="101"/>
        <v>-</v>
      </c>
      <c r="BG114" s="128" t="str">
        <f t="shared" si="102"/>
        <v>-</v>
      </c>
      <c r="BH114" s="187"/>
      <c r="BI114" s="187"/>
      <c r="BJ114" s="128" t="str">
        <f t="shared" si="103"/>
        <v>-</v>
      </c>
      <c r="BK114" s="128" t="str">
        <f t="shared" si="104"/>
        <v>-</v>
      </c>
      <c r="BL114" s="128" t="str">
        <f t="shared" si="105"/>
        <v>-</v>
      </c>
      <c r="BM114" s="128" t="str">
        <f t="shared" si="106"/>
        <v>-</v>
      </c>
      <c r="BN114" s="128" t="str">
        <f t="shared" si="107"/>
        <v>-</v>
      </c>
      <c r="BO114" s="128" t="str">
        <f t="shared" si="108"/>
        <v>-</v>
      </c>
      <c r="BP114" s="128" t="str">
        <f t="shared" si="109"/>
        <v>-</v>
      </c>
      <c r="BQ114" s="128" t="str">
        <f t="shared" si="110"/>
        <v>-</v>
      </c>
      <c r="BR114" s="128" t="str">
        <f t="shared" si="111"/>
        <v>-</v>
      </c>
      <c r="BS114" s="128" t="str">
        <f t="shared" si="112"/>
        <v>-</v>
      </c>
      <c r="BT114" s="128" t="str">
        <f t="shared" si="113"/>
        <v>-</v>
      </c>
      <c r="BU114" s="128" t="str">
        <f t="shared" si="114"/>
        <v>-</v>
      </c>
      <c r="BV114" s="129">
        <f t="shared" si="115"/>
        <v>0</v>
      </c>
      <c r="BX114" s="128" t="str">
        <f t="shared" si="121"/>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116"/>
        <v>-</v>
      </c>
      <c r="K115" s="20" t="str">
        <f>IF(月途中入退所!$D16=$B$2,IF(月途中入退所!I16="","-",月途中入退所!$I16),"-")</f>
        <v>-</v>
      </c>
      <c r="L115" s="162" t="str">
        <f t="shared" si="117"/>
        <v>-</v>
      </c>
      <c r="M115" s="20" t="str">
        <f>IF(月途中入退所!$D16=$B$2,月途中入退所!$J16,"-")</f>
        <v>-</v>
      </c>
      <c r="N115" s="129">
        <f t="shared" si="118"/>
        <v>0</v>
      </c>
      <c r="O115" s="123"/>
      <c r="P115" s="128" t="str">
        <f t="shared" si="65"/>
        <v>-</v>
      </c>
      <c r="Q115" s="128" t="str">
        <f t="shared" si="66"/>
        <v>-</v>
      </c>
      <c r="R115" s="128" t="str">
        <f t="shared" si="67"/>
        <v>-</v>
      </c>
      <c r="S115" s="128" t="str">
        <f t="shared" si="68"/>
        <v>-</v>
      </c>
      <c r="T115" s="128" t="str">
        <f t="shared" si="69"/>
        <v>-</v>
      </c>
      <c r="U115" s="128" t="str">
        <f t="shared" si="70"/>
        <v>-</v>
      </c>
      <c r="V115" s="128" t="str">
        <f t="shared" si="71"/>
        <v>-</v>
      </c>
      <c r="W115" s="128" t="str">
        <f t="shared" si="72"/>
        <v>-</v>
      </c>
      <c r="X115" s="128" t="str">
        <f t="shared" si="73"/>
        <v>-</v>
      </c>
      <c r="Y115" s="128" t="str">
        <f t="shared" si="74"/>
        <v>-</v>
      </c>
      <c r="Z115" s="128" t="str">
        <f t="shared" si="75"/>
        <v>-</v>
      </c>
      <c r="AA115" s="128" t="str">
        <f t="shared" si="76"/>
        <v>-</v>
      </c>
      <c r="AB115" s="131"/>
      <c r="AC115" s="128" t="str">
        <f t="shared" si="77"/>
        <v>-</v>
      </c>
      <c r="AD115" s="128" t="str">
        <f t="shared" si="78"/>
        <v>-</v>
      </c>
      <c r="AE115" s="131"/>
      <c r="AF115" s="131"/>
      <c r="AG115" s="128" t="str">
        <f t="shared" si="79"/>
        <v>-</v>
      </c>
      <c r="AH115" s="128" t="str">
        <f t="shared" si="80"/>
        <v>-</v>
      </c>
      <c r="AI115" s="128" t="str">
        <f t="shared" si="81"/>
        <v>-</v>
      </c>
      <c r="AJ115" s="128" t="str">
        <f t="shared" si="82"/>
        <v>-</v>
      </c>
      <c r="AK115" s="128" t="str">
        <f t="shared" si="83"/>
        <v>-</v>
      </c>
      <c r="AL115" s="128" t="str">
        <f t="shared" si="84"/>
        <v>-</v>
      </c>
      <c r="AM115" s="128" t="str">
        <f t="shared" si="85"/>
        <v>-</v>
      </c>
      <c r="AN115" s="128" t="str">
        <f t="shared" si="86"/>
        <v>-</v>
      </c>
      <c r="AO115" s="128" t="str">
        <f t="shared" si="87"/>
        <v>-</v>
      </c>
      <c r="AP115" s="128" t="str">
        <f t="shared" si="88"/>
        <v>-</v>
      </c>
      <c r="AQ115" s="128" t="str">
        <f t="shared" si="119"/>
        <v>-</v>
      </c>
      <c r="AR115" s="128" t="str">
        <f t="shared" si="120"/>
        <v>-</v>
      </c>
      <c r="AS115" s="128">
        <f t="shared" si="89"/>
        <v>0</v>
      </c>
      <c r="AT115" s="128" t="str">
        <f t="shared" si="90"/>
        <v>-</v>
      </c>
      <c r="AU115" s="128" t="str">
        <f t="shared" si="91"/>
        <v>-</v>
      </c>
      <c r="AV115" s="128" t="str">
        <f t="shared" si="92"/>
        <v>-</v>
      </c>
      <c r="AW115" s="128" t="str">
        <f t="shared" si="93"/>
        <v>-</v>
      </c>
      <c r="AX115" s="128" t="str">
        <f t="shared" si="94"/>
        <v>-</v>
      </c>
      <c r="AY115" s="128" t="str">
        <f t="shared" si="95"/>
        <v>-</v>
      </c>
      <c r="AZ115" s="128" t="str">
        <f t="shared" si="96"/>
        <v>-</v>
      </c>
      <c r="BA115" s="128" t="str">
        <f t="shared" si="97"/>
        <v>-</v>
      </c>
      <c r="BB115" s="128" t="str">
        <f t="shared" si="98"/>
        <v>-</v>
      </c>
      <c r="BC115" s="128" t="str">
        <f t="shared" si="99"/>
        <v>-</v>
      </c>
      <c r="BD115" s="128" t="str">
        <f t="shared" si="100"/>
        <v>-</v>
      </c>
      <c r="BE115" s="187"/>
      <c r="BF115" s="128" t="str">
        <f t="shared" si="101"/>
        <v>-</v>
      </c>
      <c r="BG115" s="128" t="str">
        <f t="shared" si="102"/>
        <v>-</v>
      </c>
      <c r="BH115" s="187"/>
      <c r="BI115" s="187"/>
      <c r="BJ115" s="128" t="str">
        <f t="shared" si="103"/>
        <v>-</v>
      </c>
      <c r="BK115" s="128" t="str">
        <f t="shared" si="104"/>
        <v>-</v>
      </c>
      <c r="BL115" s="128" t="str">
        <f t="shared" si="105"/>
        <v>-</v>
      </c>
      <c r="BM115" s="128" t="str">
        <f t="shared" si="106"/>
        <v>-</v>
      </c>
      <c r="BN115" s="128" t="str">
        <f t="shared" si="107"/>
        <v>-</v>
      </c>
      <c r="BO115" s="128" t="str">
        <f t="shared" si="108"/>
        <v>-</v>
      </c>
      <c r="BP115" s="128" t="str">
        <f t="shared" si="109"/>
        <v>-</v>
      </c>
      <c r="BQ115" s="128" t="str">
        <f t="shared" si="110"/>
        <v>-</v>
      </c>
      <c r="BR115" s="128" t="str">
        <f t="shared" si="111"/>
        <v>-</v>
      </c>
      <c r="BS115" s="128" t="str">
        <f t="shared" si="112"/>
        <v>-</v>
      </c>
      <c r="BT115" s="128" t="str">
        <f t="shared" si="113"/>
        <v>-</v>
      </c>
      <c r="BU115" s="128" t="str">
        <f t="shared" si="114"/>
        <v>-</v>
      </c>
      <c r="BV115" s="129">
        <f t="shared" si="115"/>
        <v>0</v>
      </c>
      <c r="BX115" s="128" t="str">
        <f t="shared" si="121"/>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116"/>
        <v>-</v>
      </c>
      <c r="K116" s="20" t="str">
        <f>IF(月途中入退所!$D17=$B$2,IF(月途中入退所!I17="","-",月途中入退所!$I17),"-")</f>
        <v>-</v>
      </c>
      <c r="L116" s="162" t="str">
        <f t="shared" si="117"/>
        <v>-</v>
      </c>
      <c r="M116" s="20" t="str">
        <f>IF(月途中入退所!$D17=$B$2,月途中入退所!$J17,"-")</f>
        <v>-</v>
      </c>
      <c r="N116" s="129">
        <f t="shared" si="118"/>
        <v>0</v>
      </c>
      <c r="O116" s="123"/>
      <c r="P116" s="128" t="str">
        <f t="shared" si="65"/>
        <v>-</v>
      </c>
      <c r="Q116" s="128" t="str">
        <f t="shared" si="66"/>
        <v>-</v>
      </c>
      <c r="R116" s="128" t="str">
        <f t="shared" si="67"/>
        <v>-</v>
      </c>
      <c r="S116" s="128" t="str">
        <f t="shared" si="68"/>
        <v>-</v>
      </c>
      <c r="T116" s="128" t="str">
        <f t="shared" si="69"/>
        <v>-</v>
      </c>
      <c r="U116" s="128" t="str">
        <f t="shared" si="70"/>
        <v>-</v>
      </c>
      <c r="V116" s="128" t="str">
        <f t="shared" si="71"/>
        <v>-</v>
      </c>
      <c r="W116" s="128" t="str">
        <f t="shared" si="72"/>
        <v>-</v>
      </c>
      <c r="X116" s="128" t="str">
        <f t="shared" si="73"/>
        <v>-</v>
      </c>
      <c r="Y116" s="128" t="str">
        <f t="shared" si="74"/>
        <v>-</v>
      </c>
      <c r="Z116" s="128" t="str">
        <f t="shared" si="75"/>
        <v>-</v>
      </c>
      <c r="AA116" s="128" t="str">
        <f t="shared" si="76"/>
        <v>-</v>
      </c>
      <c r="AB116" s="131"/>
      <c r="AC116" s="128" t="str">
        <f t="shared" si="77"/>
        <v>-</v>
      </c>
      <c r="AD116" s="128" t="str">
        <f t="shared" si="78"/>
        <v>-</v>
      </c>
      <c r="AE116" s="131"/>
      <c r="AF116" s="131"/>
      <c r="AG116" s="128" t="str">
        <f t="shared" si="79"/>
        <v>-</v>
      </c>
      <c r="AH116" s="128" t="str">
        <f t="shared" si="80"/>
        <v>-</v>
      </c>
      <c r="AI116" s="128" t="str">
        <f t="shared" si="81"/>
        <v>-</v>
      </c>
      <c r="AJ116" s="128" t="str">
        <f t="shared" si="82"/>
        <v>-</v>
      </c>
      <c r="AK116" s="128" t="str">
        <f t="shared" si="83"/>
        <v>-</v>
      </c>
      <c r="AL116" s="128" t="str">
        <f t="shared" si="84"/>
        <v>-</v>
      </c>
      <c r="AM116" s="128" t="str">
        <f t="shared" si="85"/>
        <v>-</v>
      </c>
      <c r="AN116" s="128" t="str">
        <f t="shared" si="86"/>
        <v>-</v>
      </c>
      <c r="AO116" s="128" t="str">
        <f t="shared" si="87"/>
        <v>-</v>
      </c>
      <c r="AP116" s="128" t="str">
        <f t="shared" si="88"/>
        <v>-</v>
      </c>
      <c r="AQ116" s="128" t="str">
        <f t="shared" si="119"/>
        <v>-</v>
      </c>
      <c r="AR116" s="128" t="str">
        <f t="shared" si="120"/>
        <v>-</v>
      </c>
      <c r="AS116" s="128">
        <f t="shared" si="89"/>
        <v>0</v>
      </c>
      <c r="AT116" s="128" t="str">
        <f t="shared" si="90"/>
        <v>-</v>
      </c>
      <c r="AU116" s="128" t="str">
        <f t="shared" si="91"/>
        <v>-</v>
      </c>
      <c r="AV116" s="128" t="str">
        <f t="shared" si="92"/>
        <v>-</v>
      </c>
      <c r="AW116" s="128" t="str">
        <f t="shared" si="93"/>
        <v>-</v>
      </c>
      <c r="AX116" s="128" t="str">
        <f t="shared" si="94"/>
        <v>-</v>
      </c>
      <c r="AY116" s="128" t="str">
        <f t="shared" si="95"/>
        <v>-</v>
      </c>
      <c r="AZ116" s="128" t="str">
        <f t="shared" si="96"/>
        <v>-</v>
      </c>
      <c r="BA116" s="128" t="str">
        <f t="shared" si="97"/>
        <v>-</v>
      </c>
      <c r="BB116" s="128" t="str">
        <f t="shared" si="98"/>
        <v>-</v>
      </c>
      <c r="BC116" s="128" t="str">
        <f t="shared" si="99"/>
        <v>-</v>
      </c>
      <c r="BD116" s="128" t="str">
        <f t="shared" si="100"/>
        <v>-</v>
      </c>
      <c r="BE116" s="187"/>
      <c r="BF116" s="128" t="str">
        <f t="shared" si="101"/>
        <v>-</v>
      </c>
      <c r="BG116" s="128" t="str">
        <f t="shared" si="102"/>
        <v>-</v>
      </c>
      <c r="BH116" s="187"/>
      <c r="BI116" s="187"/>
      <c r="BJ116" s="128" t="str">
        <f t="shared" si="103"/>
        <v>-</v>
      </c>
      <c r="BK116" s="128" t="str">
        <f t="shared" si="104"/>
        <v>-</v>
      </c>
      <c r="BL116" s="128" t="str">
        <f t="shared" si="105"/>
        <v>-</v>
      </c>
      <c r="BM116" s="128" t="str">
        <f t="shared" si="106"/>
        <v>-</v>
      </c>
      <c r="BN116" s="128" t="str">
        <f t="shared" si="107"/>
        <v>-</v>
      </c>
      <c r="BO116" s="128" t="str">
        <f t="shared" si="108"/>
        <v>-</v>
      </c>
      <c r="BP116" s="128" t="str">
        <f t="shared" si="109"/>
        <v>-</v>
      </c>
      <c r="BQ116" s="128" t="str">
        <f t="shared" si="110"/>
        <v>-</v>
      </c>
      <c r="BR116" s="128" t="str">
        <f t="shared" si="111"/>
        <v>-</v>
      </c>
      <c r="BS116" s="128" t="str">
        <f t="shared" si="112"/>
        <v>-</v>
      </c>
      <c r="BT116" s="128" t="str">
        <f t="shared" si="113"/>
        <v>-</v>
      </c>
      <c r="BU116" s="128" t="str">
        <f t="shared" si="114"/>
        <v>-</v>
      </c>
      <c r="BV116" s="129">
        <f t="shared" si="115"/>
        <v>0</v>
      </c>
      <c r="BX116" s="128" t="str">
        <f t="shared" si="121"/>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116"/>
        <v>-</v>
      </c>
      <c r="K117" s="20" t="str">
        <f>IF(月途中入退所!$D18=$B$2,IF(月途中入退所!I18="","-",月途中入退所!$I18),"-")</f>
        <v>-</v>
      </c>
      <c r="L117" s="162" t="str">
        <f t="shared" si="117"/>
        <v>-</v>
      </c>
      <c r="M117" s="20" t="str">
        <f>IF(月途中入退所!$D18=$B$2,月途中入退所!$J18,"-")</f>
        <v>-</v>
      </c>
      <c r="N117" s="129">
        <f t="shared" si="118"/>
        <v>0</v>
      </c>
      <c r="O117" s="123"/>
      <c r="P117" s="128" t="str">
        <f t="shared" si="65"/>
        <v>-</v>
      </c>
      <c r="Q117" s="128" t="str">
        <f t="shared" si="66"/>
        <v>-</v>
      </c>
      <c r="R117" s="128" t="str">
        <f t="shared" si="67"/>
        <v>-</v>
      </c>
      <c r="S117" s="128" t="str">
        <f t="shared" si="68"/>
        <v>-</v>
      </c>
      <c r="T117" s="128" t="str">
        <f t="shared" si="69"/>
        <v>-</v>
      </c>
      <c r="U117" s="128" t="str">
        <f t="shared" si="70"/>
        <v>-</v>
      </c>
      <c r="V117" s="128" t="str">
        <f t="shared" si="71"/>
        <v>-</v>
      </c>
      <c r="W117" s="128" t="str">
        <f t="shared" si="72"/>
        <v>-</v>
      </c>
      <c r="X117" s="128" t="str">
        <f t="shared" si="73"/>
        <v>-</v>
      </c>
      <c r="Y117" s="128" t="str">
        <f t="shared" si="74"/>
        <v>-</v>
      </c>
      <c r="Z117" s="128" t="str">
        <f t="shared" si="75"/>
        <v>-</v>
      </c>
      <c r="AA117" s="128" t="str">
        <f t="shared" si="76"/>
        <v>-</v>
      </c>
      <c r="AB117" s="131"/>
      <c r="AC117" s="128" t="str">
        <f t="shared" si="77"/>
        <v>-</v>
      </c>
      <c r="AD117" s="128" t="str">
        <f t="shared" si="78"/>
        <v>-</v>
      </c>
      <c r="AE117" s="131"/>
      <c r="AF117" s="131"/>
      <c r="AG117" s="128" t="str">
        <f t="shared" si="79"/>
        <v>-</v>
      </c>
      <c r="AH117" s="128" t="str">
        <f t="shared" si="80"/>
        <v>-</v>
      </c>
      <c r="AI117" s="128" t="str">
        <f t="shared" si="81"/>
        <v>-</v>
      </c>
      <c r="AJ117" s="128" t="str">
        <f t="shared" si="82"/>
        <v>-</v>
      </c>
      <c r="AK117" s="128" t="str">
        <f t="shared" si="83"/>
        <v>-</v>
      </c>
      <c r="AL117" s="128" t="str">
        <f t="shared" si="84"/>
        <v>-</v>
      </c>
      <c r="AM117" s="128" t="str">
        <f t="shared" si="85"/>
        <v>-</v>
      </c>
      <c r="AN117" s="128" t="str">
        <f t="shared" si="86"/>
        <v>-</v>
      </c>
      <c r="AO117" s="128" t="str">
        <f t="shared" si="87"/>
        <v>-</v>
      </c>
      <c r="AP117" s="128" t="str">
        <f t="shared" si="88"/>
        <v>-</v>
      </c>
      <c r="AQ117" s="128" t="str">
        <f t="shared" si="119"/>
        <v>-</v>
      </c>
      <c r="AR117" s="128" t="str">
        <f t="shared" si="120"/>
        <v>-</v>
      </c>
      <c r="AS117" s="128">
        <f t="shared" si="89"/>
        <v>0</v>
      </c>
      <c r="AT117" s="128" t="str">
        <f t="shared" si="90"/>
        <v>-</v>
      </c>
      <c r="AU117" s="128" t="str">
        <f t="shared" si="91"/>
        <v>-</v>
      </c>
      <c r="AV117" s="128" t="str">
        <f t="shared" si="92"/>
        <v>-</v>
      </c>
      <c r="AW117" s="128" t="str">
        <f t="shared" si="93"/>
        <v>-</v>
      </c>
      <c r="AX117" s="128" t="str">
        <f t="shared" si="94"/>
        <v>-</v>
      </c>
      <c r="AY117" s="128" t="str">
        <f t="shared" si="95"/>
        <v>-</v>
      </c>
      <c r="AZ117" s="128" t="str">
        <f t="shared" si="96"/>
        <v>-</v>
      </c>
      <c r="BA117" s="128" t="str">
        <f t="shared" si="97"/>
        <v>-</v>
      </c>
      <c r="BB117" s="128" t="str">
        <f t="shared" si="98"/>
        <v>-</v>
      </c>
      <c r="BC117" s="128" t="str">
        <f t="shared" si="99"/>
        <v>-</v>
      </c>
      <c r="BD117" s="128" t="str">
        <f t="shared" si="100"/>
        <v>-</v>
      </c>
      <c r="BE117" s="187"/>
      <c r="BF117" s="128" t="str">
        <f t="shared" si="101"/>
        <v>-</v>
      </c>
      <c r="BG117" s="128" t="str">
        <f t="shared" si="102"/>
        <v>-</v>
      </c>
      <c r="BH117" s="187"/>
      <c r="BI117" s="187"/>
      <c r="BJ117" s="128" t="str">
        <f t="shared" si="103"/>
        <v>-</v>
      </c>
      <c r="BK117" s="128" t="str">
        <f t="shared" si="104"/>
        <v>-</v>
      </c>
      <c r="BL117" s="128" t="str">
        <f t="shared" si="105"/>
        <v>-</v>
      </c>
      <c r="BM117" s="128" t="str">
        <f t="shared" si="106"/>
        <v>-</v>
      </c>
      <c r="BN117" s="128" t="str">
        <f t="shared" si="107"/>
        <v>-</v>
      </c>
      <c r="BO117" s="128" t="str">
        <f t="shared" si="108"/>
        <v>-</v>
      </c>
      <c r="BP117" s="128" t="str">
        <f t="shared" si="109"/>
        <v>-</v>
      </c>
      <c r="BQ117" s="128" t="str">
        <f t="shared" si="110"/>
        <v>-</v>
      </c>
      <c r="BR117" s="128" t="str">
        <f t="shared" si="111"/>
        <v>-</v>
      </c>
      <c r="BS117" s="128" t="str">
        <f t="shared" si="112"/>
        <v>-</v>
      </c>
      <c r="BT117" s="128" t="str">
        <f t="shared" si="113"/>
        <v>-</v>
      </c>
      <c r="BU117" s="128" t="str">
        <f t="shared" si="114"/>
        <v>-</v>
      </c>
      <c r="BV117" s="129">
        <f t="shared" si="115"/>
        <v>0</v>
      </c>
      <c r="BX117" s="128" t="str">
        <f t="shared" si="121"/>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116"/>
        <v>-</v>
      </c>
      <c r="K118" s="20" t="str">
        <f>IF(月途中入退所!$D19=$B$2,IF(月途中入退所!I19="","-",月途中入退所!$I19),"-")</f>
        <v>-</v>
      </c>
      <c r="L118" s="162" t="str">
        <f t="shared" si="117"/>
        <v>-</v>
      </c>
      <c r="M118" s="20" t="str">
        <f>IF(月途中入退所!$D19=$B$2,月途中入退所!$J19,"-")</f>
        <v>-</v>
      </c>
      <c r="N118" s="129">
        <f t="shared" si="118"/>
        <v>0</v>
      </c>
      <c r="O118" s="123"/>
      <c r="P118" s="128" t="str">
        <f t="shared" si="65"/>
        <v>-</v>
      </c>
      <c r="Q118" s="128" t="str">
        <f t="shared" si="66"/>
        <v>-</v>
      </c>
      <c r="R118" s="128" t="str">
        <f t="shared" si="67"/>
        <v>-</v>
      </c>
      <c r="S118" s="128" t="str">
        <f t="shared" si="68"/>
        <v>-</v>
      </c>
      <c r="T118" s="128" t="str">
        <f t="shared" si="69"/>
        <v>-</v>
      </c>
      <c r="U118" s="128" t="str">
        <f t="shared" si="70"/>
        <v>-</v>
      </c>
      <c r="V118" s="128" t="str">
        <f t="shared" si="71"/>
        <v>-</v>
      </c>
      <c r="W118" s="128" t="str">
        <f t="shared" si="72"/>
        <v>-</v>
      </c>
      <c r="X118" s="128" t="str">
        <f t="shared" si="73"/>
        <v>-</v>
      </c>
      <c r="Y118" s="128" t="str">
        <f t="shared" si="74"/>
        <v>-</v>
      </c>
      <c r="Z118" s="128" t="str">
        <f t="shared" si="75"/>
        <v>-</v>
      </c>
      <c r="AA118" s="128" t="str">
        <f t="shared" si="76"/>
        <v>-</v>
      </c>
      <c r="AB118" s="131"/>
      <c r="AC118" s="128" t="str">
        <f t="shared" si="77"/>
        <v>-</v>
      </c>
      <c r="AD118" s="128" t="str">
        <f t="shared" si="78"/>
        <v>-</v>
      </c>
      <c r="AE118" s="131"/>
      <c r="AF118" s="131"/>
      <c r="AG118" s="128" t="str">
        <f t="shared" si="79"/>
        <v>-</v>
      </c>
      <c r="AH118" s="128" t="str">
        <f t="shared" si="80"/>
        <v>-</v>
      </c>
      <c r="AI118" s="128" t="str">
        <f t="shared" si="81"/>
        <v>-</v>
      </c>
      <c r="AJ118" s="128" t="str">
        <f t="shared" si="82"/>
        <v>-</v>
      </c>
      <c r="AK118" s="128" t="str">
        <f t="shared" si="83"/>
        <v>-</v>
      </c>
      <c r="AL118" s="128" t="str">
        <f t="shared" si="84"/>
        <v>-</v>
      </c>
      <c r="AM118" s="128" t="str">
        <f t="shared" si="85"/>
        <v>-</v>
      </c>
      <c r="AN118" s="128" t="str">
        <f t="shared" si="86"/>
        <v>-</v>
      </c>
      <c r="AO118" s="128" t="str">
        <f t="shared" si="87"/>
        <v>-</v>
      </c>
      <c r="AP118" s="128" t="str">
        <f t="shared" si="88"/>
        <v>-</v>
      </c>
      <c r="AQ118" s="128" t="str">
        <f t="shared" si="119"/>
        <v>-</v>
      </c>
      <c r="AR118" s="128" t="str">
        <f t="shared" si="120"/>
        <v>-</v>
      </c>
      <c r="AS118" s="128">
        <f t="shared" si="89"/>
        <v>0</v>
      </c>
      <c r="AT118" s="128" t="str">
        <f t="shared" si="90"/>
        <v>-</v>
      </c>
      <c r="AU118" s="128" t="str">
        <f t="shared" si="91"/>
        <v>-</v>
      </c>
      <c r="AV118" s="128" t="str">
        <f t="shared" si="92"/>
        <v>-</v>
      </c>
      <c r="AW118" s="128" t="str">
        <f t="shared" si="93"/>
        <v>-</v>
      </c>
      <c r="AX118" s="128" t="str">
        <f t="shared" si="94"/>
        <v>-</v>
      </c>
      <c r="AY118" s="128" t="str">
        <f t="shared" si="95"/>
        <v>-</v>
      </c>
      <c r="AZ118" s="128" t="str">
        <f t="shared" si="96"/>
        <v>-</v>
      </c>
      <c r="BA118" s="128" t="str">
        <f t="shared" si="97"/>
        <v>-</v>
      </c>
      <c r="BB118" s="128" t="str">
        <f t="shared" si="98"/>
        <v>-</v>
      </c>
      <c r="BC118" s="128" t="str">
        <f t="shared" si="99"/>
        <v>-</v>
      </c>
      <c r="BD118" s="128" t="str">
        <f t="shared" si="100"/>
        <v>-</v>
      </c>
      <c r="BE118" s="187"/>
      <c r="BF118" s="128" t="str">
        <f t="shared" si="101"/>
        <v>-</v>
      </c>
      <c r="BG118" s="128" t="str">
        <f t="shared" si="102"/>
        <v>-</v>
      </c>
      <c r="BH118" s="187"/>
      <c r="BI118" s="187"/>
      <c r="BJ118" s="128" t="str">
        <f t="shared" si="103"/>
        <v>-</v>
      </c>
      <c r="BK118" s="128" t="str">
        <f t="shared" si="104"/>
        <v>-</v>
      </c>
      <c r="BL118" s="128" t="str">
        <f t="shared" si="105"/>
        <v>-</v>
      </c>
      <c r="BM118" s="128" t="str">
        <f t="shared" si="106"/>
        <v>-</v>
      </c>
      <c r="BN118" s="128" t="str">
        <f t="shared" si="107"/>
        <v>-</v>
      </c>
      <c r="BO118" s="128" t="str">
        <f t="shared" si="108"/>
        <v>-</v>
      </c>
      <c r="BP118" s="128" t="str">
        <f t="shared" si="109"/>
        <v>-</v>
      </c>
      <c r="BQ118" s="128" t="str">
        <f t="shared" si="110"/>
        <v>-</v>
      </c>
      <c r="BR118" s="128" t="str">
        <f t="shared" si="111"/>
        <v>-</v>
      </c>
      <c r="BS118" s="128" t="str">
        <f t="shared" si="112"/>
        <v>-</v>
      </c>
      <c r="BT118" s="128" t="str">
        <f t="shared" si="113"/>
        <v>-</v>
      </c>
      <c r="BU118" s="128" t="str">
        <f t="shared" si="114"/>
        <v>-</v>
      </c>
      <c r="BV118" s="129">
        <f t="shared" si="115"/>
        <v>0</v>
      </c>
      <c r="BX118" s="128" t="str">
        <f t="shared" si="121"/>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116"/>
        <v>-</v>
      </c>
      <c r="K119" s="20" t="str">
        <f>IF(月途中入退所!$D20=$B$2,IF(月途中入退所!I20="","-",月途中入退所!$I20),"-")</f>
        <v>-</v>
      </c>
      <c r="L119" s="162" t="str">
        <f t="shared" si="117"/>
        <v>-</v>
      </c>
      <c r="M119" s="20" t="str">
        <f>IF(月途中入退所!$D20=$B$2,月途中入退所!$J20,"-")</f>
        <v>-</v>
      </c>
      <c r="N119" s="129">
        <f t="shared" si="118"/>
        <v>0</v>
      </c>
      <c r="O119" s="123"/>
      <c r="P119" s="128" t="str">
        <f t="shared" si="65"/>
        <v>-</v>
      </c>
      <c r="Q119" s="128" t="str">
        <f t="shared" si="66"/>
        <v>-</v>
      </c>
      <c r="R119" s="128" t="str">
        <f t="shared" si="67"/>
        <v>-</v>
      </c>
      <c r="S119" s="128" t="str">
        <f t="shared" si="68"/>
        <v>-</v>
      </c>
      <c r="T119" s="128" t="str">
        <f t="shared" si="69"/>
        <v>-</v>
      </c>
      <c r="U119" s="128" t="str">
        <f t="shared" si="70"/>
        <v>-</v>
      </c>
      <c r="V119" s="128" t="str">
        <f t="shared" si="71"/>
        <v>-</v>
      </c>
      <c r="W119" s="128" t="str">
        <f t="shared" si="72"/>
        <v>-</v>
      </c>
      <c r="X119" s="128" t="str">
        <f t="shared" si="73"/>
        <v>-</v>
      </c>
      <c r="Y119" s="128" t="str">
        <f t="shared" si="74"/>
        <v>-</v>
      </c>
      <c r="Z119" s="128" t="str">
        <f t="shared" si="75"/>
        <v>-</v>
      </c>
      <c r="AA119" s="128" t="str">
        <f t="shared" si="76"/>
        <v>-</v>
      </c>
      <c r="AB119" s="131"/>
      <c r="AC119" s="128" t="str">
        <f t="shared" si="77"/>
        <v>-</v>
      </c>
      <c r="AD119" s="128" t="str">
        <f t="shared" si="78"/>
        <v>-</v>
      </c>
      <c r="AE119" s="131"/>
      <c r="AF119" s="131"/>
      <c r="AG119" s="128" t="str">
        <f t="shared" si="79"/>
        <v>-</v>
      </c>
      <c r="AH119" s="128" t="str">
        <f t="shared" si="80"/>
        <v>-</v>
      </c>
      <c r="AI119" s="128" t="str">
        <f t="shared" si="81"/>
        <v>-</v>
      </c>
      <c r="AJ119" s="128" t="str">
        <f t="shared" si="82"/>
        <v>-</v>
      </c>
      <c r="AK119" s="128" t="str">
        <f t="shared" si="83"/>
        <v>-</v>
      </c>
      <c r="AL119" s="128" t="str">
        <f t="shared" si="84"/>
        <v>-</v>
      </c>
      <c r="AM119" s="128" t="str">
        <f t="shared" si="85"/>
        <v>-</v>
      </c>
      <c r="AN119" s="128" t="str">
        <f t="shared" si="86"/>
        <v>-</v>
      </c>
      <c r="AO119" s="128" t="str">
        <f t="shared" si="87"/>
        <v>-</v>
      </c>
      <c r="AP119" s="128" t="str">
        <f t="shared" si="88"/>
        <v>-</v>
      </c>
      <c r="AQ119" s="128" t="str">
        <f t="shared" si="119"/>
        <v>-</v>
      </c>
      <c r="AR119" s="128" t="str">
        <f t="shared" si="120"/>
        <v>-</v>
      </c>
      <c r="AS119" s="128">
        <f t="shared" si="89"/>
        <v>0</v>
      </c>
      <c r="AT119" s="128" t="str">
        <f t="shared" si="90"/>
        <v>-</v>
      </c>
      <c r="AU119" s="128" t="str">
        <f t="shared" si="91"/>
        <v>-</v>
      </c>
      <c r="AV119" s="128" t="str">
        <f t="shared" si="92"/>
        <v>-</v>
      </c>
      <c r="AW119" s="128" t="str">
        <f t="shared" si="93"/>
        <v>-</v>
      </c>
      <c r="AX119" s="128" t="str">
        <f t="shared" si="94"/>
        <v>-</v>
      </c>
      <c r="AY119" s="128" t="str">
        <f t="shared" si="95"/>
        <v>-</v>
      </c>
      <c r="AZ119" s="128" t="str">
        <f t="shared" si="96"/>
        <v>-</v>
      </c>
      <c r="BA119" s="128" t="str">
        <f t="shared" si="97"/>
        <v>-</v>
      </c>
      <c r="BB119" s="128" t="str">
        <f t="shared" si="98"/>
        <v>-</v>
      </c>
      <c r="BC119" s="128" t="str">
        <f t="shared" si="99"/>
        <v>-</v>
      </c>
      <c r="BD119" s="128" t="str">
        <f t="shared" si="100"/>
        <v>-</v>
      </c>
      <c r="BE119" s="187"/>
      <c r="BF119" s="128" t="str">
        <f t="shared" si="101"/>
        <v>-</v>
      </c>
      <c r="BG119" s="128" t="str">
        <f t="shared" si="102"/>
        <v>-</v>
      </c>
      <c r="BH119" s="187"/>
      <c r="BI119" s="187"/>
      <c r="BJ119" s="128" t="str">
        <f t="shared" si="103"/>
        <v>-</v>
      </c>
      <c r="BK119" s="128" t="str">
        <f t="shared" si="104"/>
        <v>-</v>
      </c>
      <c r="BL119" s="128" t="str">
        <f t="shared" si="105"/>
        <v>-</v>
      </c>
      <c r="BM119" s="128" t="str">
        <f t="shared" si="106"/>
        <v>-</v>
      </c>
      <c r="BN119" s="128" t="str">
        <f t="shared" si="107"/>
        <v>-</v>
      </c>
      <c r="BO119" s="128" t="str">
        <f t="shared" si="108"/>
        <v>-</v>
      </c>
      <c r="BP119" s="128" t="str">
        <f t="shared" si="109"/>
        <v>-</v>
      </c>
      <c r="BQ119" s="128" t="str">
        <f t="shared" si="110"/>
        <v>-</v>
      </c>
      <c r="BR119" s="128" t="str">
        <f t="shared" si="111"/>
        <v>-</v>
      </c>
      <c r="BS119" s="128" t="str">
        <f t="shared" si="112"/>
        <v>-</v>
      </c>
      <c r="BT119" s="128" t="str">
        <f t="shared" si="113"/>
        <v>-</v>
      </c>
      <c r="BU119" s="128" t="str">
        <f t="shared" si="114"/>
        <v>-</v>
      </c>
      <c r="BV119" s="129">
        <f t="shared" si="115"/>
        <v>0</v>
      </c>
      <c r="BX119" s="128" t="str">
        <f t="shared" si="121"/>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116"/>
        <v>-</v>
      </c>
      <c r="K120" s="20" t="str">
        <f>IF(月途中入退所!$D21=$B$2,IF(月途中入退所!I21="","-",月途中入退所!$I21),"-")</f>
        <v>-</v>
      </c>
      <c r="L120" s="162" t="str">
        <f t="shared" si="117"/>
        <v>-</v>
      </c>
      <c r="M120" s="20" t="str">
        <f>IF(月途中入退所!$D21=$B$2,月途中入退所!$J21,"-")</f>
        <v>-</v>
      </c>
      <c r="N120" s="129">
        <f t="shared" si="118"/>
        <v>0</v>
      </c>
      <c r="O120" s="123"/>
      <c r="P120" s="128" t="str">
        <f t="shared" si="65"/>
        <v>-</v>
      </c>
      <c r="Q120" s="128" t="str">
        <f t="shared" si="66"/>
        <v>-</v>
      </c>
      <c r="R120" s="128" t="str">
        <f t="shared" si="67"/>
        <v>-</v>
      </c>
      <c r="S120" s="128" t="str">
        <f t="shared" si="68"/>
        <v>-</v>
      </c>
      <c r="T120" s="128" t="str">
        <f t="shared" si="69"/>
        <v>-</v>
      </c>
      <c r="U120" s="128" t="str">
        <f t="shared" si="70"/>
        <v>-</v>
      </c>
      <c r="V120" s="128" t="str">
        <f t="shared" si="71"/>
        <v>-</v>
      </c>
      <c r="W120" s="128" t="str">
        <f t="shared" si="72"/>
        <v>-</v>
      </c>
      <c r="X120" s="128" t="str">
        <f t="shared" si="73"/>
        <v>-</v>
      </c>
      <c r="Y120" s="128" t="str">
        <f t="shared" si="74"/>
        <v>-</v>
      </c>
      <c r="Z120" s="128" t="str">
        <f t="shared" si="75"/>
        <v>-</v>
      </c>
      <c r="AA120" s="128" t="str">
        <f t="shared" si="76"/>
        <v>-</v>
      </c>
      <c r="AB120" s="131"/>
      <c r="AC120" s="128" t="str">
        <f t="shared" si="77"/>
        <v>-</v>
      </c>
      <c r="AD120" s="128" t="str">
        <f t="shared" si="78"/>
        <v>-</v>
      </c>
      <c r="AE120" s="131"/>
      <c r="AF120" s="131"/>
      <c r="AG120" s="128" t="str">
        <f t="shared" si="79"/>
        <v>-</v>
      </c>
      <c r="AH120" s="128" t="str">
        <f t="shared" si="80"/>
        <v>-</v>
      </c>
      <c r="AI120" s="128" t="str">
        <f t="shared" si="81"/>
        <v>-</v>
      </c>
      <c r="AJ120" s="128" t="str">
        <f t="shared" si="82"/>
        <v>-</v>
      </c>
      <c r="AK120" s="128" t="str">
        <f t="shared" si="83"/>
        <v>-</v>
      </c>
      <c r="AL120" s="128" t="str">
        <f t="shared" si="84"/>
        <v>-</v>
      </c>
      <c r="AM120" s="128" t="str">
        <f t="shared" si="85"/>
        <v>-</v>
      </c>
      <c r="AN120" s="128" t="str">
        <f t="shared" si="86"/>
        <v>-</v>
      </c>
      <c r="AO120" s="128" t="str">
        <f t="shared" si="87"/>
        <v>-</v>
      </c>
      <c r="AP120" s="128" t="str">
        <f t="shared" si="88"/>
        <v>-</v>
      </c>
      <c r="AQ120" s="128" t="str">
        <f t="shared" si="119"/>
        <v>-</v>
      </c>
      <c r="AR120" s="128" t="str">
        <f t="shared" si="120"/>
        <v>-</v>
      </c>
      <c r="AS120" s="128">
        <f t="shared" si="89"/>
        <v>0</v>
      </c>
      <c r="AT120" s="128" t="str">
        <f t="shared" si="90"/>
        <v>-</v>
      </c>
      <c r="AU120" s="128" t="str">
        <f t="shared" si="91"/>
        <v>-</v>
      </c>
      <c r="AV120" s="128" t="str">
        <f t="shared" si="92"/>
        <v>-</v>
      </c>
      <c r="AW120" s="128" t="str">
        <f t="shared" si="93"/>
        <v>-</v>
      </c>
      <c r="AX120" s="128" t="str">
        <f t="shared" si="94"/>
        <v>-</v>
      </c>
      <c r="AY120" s="128" t="str">
        <f t="shared" si="95"/>
        <v>-</v>
      </c>
      <c r="AZ120" s="128" t="str">
        <f t="shared" si="96"/>
        <v>-</v>
      </c>
      <c r="BA120" s="128" t="str">
        <f t="shared" si="97"/>
        <v>-</v>
      </c>
      <c r="BB120" s="128" t="str">
        <f t="shared" si="98"/>
        <v>-</v>
      </c>
      <c r="BC120" s="128" t="str">
        <f t="shared" si="99"/>
        <v>-</v>
      </c>
      <c r="BD120" s="128" t="str">
        <f t="shared" si="100"/>
        <v>-</v>
      </c>
      <c r="BE120" s="187"/>
      <c r="BF120" s="128" t="str">
        <f t="shared" si="101"/>
        <v>-</v>
      </c>
      <c r="BG120" s="128" t="str">
        <f t="shared" si="102"/>
        <v>-</v>
      </c>
      <c r="BH120" s="187"/>
      <c r="BI120" s="187"/>
      <c r="BJ120" s="128" t="str">
        <f t="shared" si="103"/>
        <v>-</v>
      </c>
      <c r="BK120" s="128" t="str">
        <f t="shared" si="104"/>
        <v>-</v>
      </c>
      <c r="BL120" s="128" t="str">
        <f t="shared" si="105"/>
        <v>-</v>
      </c>
      <c r="BM120" s="128" t="str">
        <f t="shared" si="106"/>
        <v>-</v>
      </c>
      <c r="BN120" s="128" t="str">
        <f t="shared" si="107"/>
        <v>-</v>
      </c>
      <c r="BO120" s="128" t="str">
        <f t="shared" si="108"/>
        <v>-</v>
      </c>
      <c r="BP120" s="128" t="str">
        <f t="shared" si="109"/>
        <v>-</v>
      </c>
      <c r="BQ120" s="128" t="str">
        <f t="shared" si="110"/>
        <v>-</v>
      </c>
      <c r="BR120" s="128" t="str">
        <f t="shared" si="111"/>
        <v>-</v>
      </c>
      <c r="BS120" s="128" t="str">
        <f t="shared" si="112"/>
        <v>-</v>
      </c>
      <c r="BT120" s="128" t="str">
        <f t="shared" si="113"/>
        <v>-</v>
      </c>
      <c r="BU120" s="128" t="str">
        <f t="shared" si="114"/>
        <v>-</v>
      </c>
      <c r="BV120" s="129">
        <f t="shared" si="115"/>
        <v>0</v>
      </c>
      <c r="BX120" s="128" t="str">
        <f t="shared" si="121"/>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116"/>
        <v>-</v>
      </c>
      <c r="K121" s="20" t="str">
        <f>IF(月途中入退所!$D22=$B$2,IF(月途中入退所!I22="","-",月途中入退所!$I22),"-")</f>
        <v>-</v>
      </c>
      <c r="L121" s="162" t="str">
        <f t="shared" si="117"/>
        <v>-</v>
      </c>
      <c r="M121" s="20" t="str">
        <f>IF(月途中入退所!$D22=$B$2,月途中入退所!$J22,"-")</f>
        <v>-</v>
      </c>
      <c r="N121" s="129">
        <f t="shared" si="118"/>
        <v>0</v>
      </c>
      <c r="P121" s="128" t="str">
        <f t="shared" si="65"/>
        <v>-</v>
      </c>
      <c r="Q121" s="128" t="str">
        <f t="shared" si="66"/>
        <v>-</v>
      </c>
      <c r="R121" s="128" t="str">
        <f t="shared" si="67"/>
        <v>-</v>
      </c>
      <c r="S121" s="128" t="str">
        <f t="shared" si="68"/>
        <v>-</v>
      </c>
      <c r="T121" s="128" t="str">
        <f t="shared" si="69"/>
        <v>-</v>
      </c>
      <c r="U121" s="128" t="str">
        <f t="shared" si="70"/>
        <v>-</v>
      </c>
      <c r="V121" s="128" t="str">
        <f t="shared" si="71"/>
        <v>-</v>
      </c>
      <c r="W121" s="128" t="str">
        <f t="shared" si="72"/>
        <v>-</v>
      </c>
      <c r="X121" s="128" t="str">
        <f t="shared" si="73"/>
        <v>-</v>
      </c>
      <c r="Y121" s="128" t="str">
        <f t="shared" si="74"/>
        <v>-</v>
      </c>
      <c r="Z121" s="128" t="str">
        <f t="shared" si="75"/>
        <v>-</v>
      </c>
      <c r="AA121" s="128" t="str">
        <f t="shared" si="76"/>
        <v>-</v>
      </c>
      <c r="AB121" s="131"/>
      <c r="AC121" s="128" t="str">
        <f t="shared" si="77"/>
        <v>-</v>
      </c>
      <c r="AD121" s="128" t="str">
        <f t="shared" si="78"/>
        <v>-</v>
      </c>
      <c r="AE121" s="131"/>
      <c r="AF121" s="131"/>
      <c r="AG121" s="128" t="str">
        <f t="shared" si="79"/>
        <v>-</v>
      </c>
      <c r="AH121" s="128" t="str">
        <f t="shared" si="80"/>
        <v>-</v>
      </c>
      <c r="AI121" s="128" t="str">
        <f t="shared" si="81"/>
        <v>-</v>
      </c>
      <c r="AJ121" s="128" t="str">
        <f t="shared" si="82"/>
        <v>-</v>
      </c>
      <c r="AK121" s="128" t="str">
        <f t="shared" si="83"/>
        <v>-</v>
      </c>
      <c r="AL121" s="128" t="str">
        <f t="shared" si="84"/>
        <v>-</v>
      </c>
      <c r="AM121" s="128" t="str">
        <f t="shared" si="85"/>
        <v>-</v>
      </c>
      <c r="AN121" s="128" t="str">
        <f t="shared" si="86"/>
        <v>-</v>
      </c>
      <c r="AO121" s="128" t="str">
        <f t="shared" si="87"/>
        <v>-</v>
      </c>
      <c r="AP121" s="128" t="str">
        <f t="shared" si="88"/>
        <v>-</v>
      </c>
      <c r="AQ121" s="128" t="str">
        <f t="shared" si="119"/>
        <v>-</v>
      </c>
      <c r="AR121" s="128" t="str">
        <f t="shared" si="120"/>
        <v>-</v>
      </c>
      <c r="AS121" s="128">
        <f t="shared" si="89"/>
        <v>0</v>
      </c>
      <c r="AT121" s="128" t="str">
        <f t="shared" si="90"/>
        <v>-</v>
      </c>
      <c r="AU121" s="128" t="str">
        <f t="shared" si="91"/>
        <v>-</v>
      </c>
      <c r="AV121" s="128" t="str">
        <f t="shared" si="92"/>
        <v>-</v>
      </c>
      <c r="AW121" s="128" t="str">
        <f t="shared" si="93"/>
        <v>-</v>
      </c>
      <c r="AX121" s="128" t="str">
        <f t="shared" si="94"/>
        <v>-</v>
      </c>
      <c r="AY121" s="128" t="str">
        <f t="shared" si="95"/>
        <v>-</v>
      </c>
      <c r="AZ121" s="128" t="str">
        <f t="shared" si="96"/>
        <v>-</v>
      </c>
      <c r="BA121" s="128" t="str">
        <f t="shared" si="97"/>
        <v>-</v>
      </c>
      <c r="BB121" s="128" t="str">
        <f t="shared" si="98"/>
        <v>-</v>
      </c>
      <c r="BC121" s="128" t="str">
        <f t="shared" si="99"/>
        <v>-</v>
      </c>
      <c r="BD121" s="128" t="str">
        <f t="shared" si="100"/>
        <v>-</v>
      </c>
      <c r="BE121" s="187"/>
      <c r="BF121" s="128" t="str">
        <f t="shared" si="101"/>
        <v>-</v>
      </c>
      <c r="BG121" s="128" t="str">
        <f t="shared" si="102"/>
        <v>-</v>
      </c>
      <c r="BH121" s="187"/>
      <c r="BI121" s="187"/>
      <c r="BJ121" s="128" t="str">
        <f t="shared" si="103"/>
        <v>-</v>
      </c>
      <c r="BK121" s="128" t="str">
        <f t="shared" si="104"/>
        <v>-</v>
      </c>
      <c r="BL121" s="128" t="str">
        <f t="shared" si="105"/>
        <v>-</v>
      </c>
      <c r="BM121" s="128" t="str">
        <f t="shared" si="106"/>
        <v>-</v>
      </c>
      <c r="BN121" s="128" t="str">
        <f t="shared" si="107"/>
        <v>-</v>
      </c>
      <c r="BO121" s="128" t="str">
        <f t="shared" si="108"/>
        <v>-</v>
      </c>
      <c r="BP121" s="128" t="str">
        <f t="shared" si="109"/>
        <v>-</v>
      </c>
      <c r="BQ121" s="128" t="str">
        <f t="shared" si="110"/>
        <v>-</v>
      </c>
      <c r="BR121" s="128" t="str">
        <f t="shared" si="111"/>
        <v>-</v>
      </c>
      <c r="BS121" s="128" t="str">
        <f t="shared" si="112"/>
        <v>-</v>
      </c>
      <c r="BT121" s="128" t="str">
        <f t="shared" si="113"/>
        <v>-</v>
      </c>
      <c r="BU121" s="128" t="str">
        <f t="shared" si="114"/>
        <v>-</v>
      </c>
      <c r="BV121" s="129">
        <f t="shared" si="115"/>
        <v>0</v>
      </c>
      <c r="BX121" s="128" t="str">
        <f t="shared" si="121"/>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116"/>
        <v>-</v>
      </c>
      <c r="K122" s="20" t="str">
        <f>IF(月途中入退所!$D23=$B$2,IF(月途中入退所!I23="","-",月途中入退所!$I23),"-")</f>
        <v>-</v>
      </c>
      <c r="L122" s="162" t="str">
        <f t="shared" si="117"/>
        <v>-</v>
      </c>
      <c r="M122" s="20" t="str">
        <f>IF(月途中入退所!$D23=$B$2,月途中入退所!$J23,"-")</f>
        <v>-</v>
      </c>
      <c r="N122" s="129">
        <f t="shared" si="118"/>
        <v>0</v>
      </c>
      <c r="P122" s="128" t="str">
        <f t="shared" si="65"/>
        <v>-</v>
      </c>
      <c r="Q122" s="128" t="str">
        <f t="shared" si="66"/>
        <v>-</v>
      </c>
      <c r="R122" s="128" t="str">
        <f t="shared" si="67"/>
        <v>-</v>
      </c>
      <c r="S122" s="128" t="str">
        <f t="shared" si="68"/>
        <v>-</v>
      </c>
      <c r="T122" s="128" t="str">
        <f t="shared" si="69"/>
        <v>-</v>
      </c>
      <c r="U122" s="128" t="str">
        <f t="shared" si="70"/>
        <v>-</v>
      </c>
      <c r="V122" s="128" t="str">
        <f t="shared" si="71"/>
        <v>-</v>
      </c>
      <c r="W122" s="128" t="str">
        <f t="shared" si="72"/>
        <v>-</v>
      </c>
      <c r="X122" s="128" t="str">
        <f t="shared" si="73"/>
        <v>-</v>
      </c>
      <c r="Y122" s="128" t="str">
        <f t="shared" si="74"/>
        <v>-</v>
      </c>
      <c r="Z122" s="128" t="str">
        <f t="shared" si="75"/>
        <v>-</v>
      </c>
      <c r="AA122" s="128" t="str">
        <f t="shared" si="76"/>
        <v>-</v>
      </c>
      <c r="AB122" s="131"/>
      <c r="AC122" s="128" t="str">
        <f t="shared" si="77"/>
        <v>-</v>
      </c>
      <c r="AD122" s="128" t="str">
        <f t="shared" si="78"/>
        <v>-</v>
      </c>
      <c r="AE122" s="131"/>
      <c r="AF122" s="131"/>
      <c r="AG122" s="128" t="str">
        <f t="shared" si="79"/>
        <v>-</v>
      </c>
      <c r="AH122" s="128" t="str">
        <f t="shared" si="80"/>
        <v>-</v>
      </c>
      <c r="AI122" s="128" t="str">
        <f t="shared" si="81"/>
        <v>-</v>
      </c>
      <c r="AJ122" s="128" t="str">
        <f t="shared" si="82"/>
        <v>-</v>
      </c>
      <c r="AK122" s="128" t="str">
        <f t="shared" si="83"/>
        <v>-</v>
      </c>
      <c r="AL122" s="128" t="str">
        <f t="shared" si="84"/>
        <v>-</v>
      </c>
      <c r="AM122" s="128" t="str">
        <f t="shared" si="85"/>
        <v>-</v>
      </c>
      <c r="AN122" s="128" t="str">
        <f t="shared" si="86"/>
        <v>-</v>
      </c>
      <c r="AO122" s="128" t="str">
        <f t="shared" si="87"/>
        <v>-</v>
      </c>
      <c r="AP122" s="128" t="str">
        <f t="shared" si="88"/>
        <v>-</v>
      </c>
      <c r="AQ122" s="128" t="str">
        <f t="shared" si="119"/>
        <v>-</v>
      </c>
      <c r="AR122" s="128" t="str">
        <f t="shared" si="120"/>
        <v>-</v>
      </c>
      <c r="AS122" s="128">
        <f t="shared" si="89"/>
        <v>0</v>
      </c>
      <c r="AT122" s="128" t="str">
        <f t="shared" si="90"/>
        <v>-</v>
      </c>
      <c r="AU122" s="128" t="str">
        <f t="shared" si="91"/>
        <v>-</v>
      </c>
      <c r="AV122" s="128" t="str">
        <f t="shared" si="92"/>
        <v>-</v>
      </c>
      <c r="AW122" s="128" t="str">
        <f t="shared" si="93"/>
        <v>-</v>
      </c>
      <c r="AX122" s="128" t="str">
        <f t="shared" si="94"/>
        <v>-</v>
      </c>
      <c r="AY122" s="128" t="str">
        <f t="shared" si="95"/>
        <v>-</v>
      </c>
      <c r="AZ122" s="128" t="str">
        <f t="shared" si="96"/>
        <v>-</v>
      </c>
      <c r="BA122" s="128" t="str">
        <f t="shared" si="97"/>
        <v>-</v>
      </c>
      <c r="BB122" s="128" t="str">
        <f t="shared" si="98"/>
        <v>-</v>
      </c>
      <c r="BC122" s="128" t="str">
        <f t="shared" si="99"/>
        <v>-</v>
      </c>
      <c r="BD122" s="128" t="str">
        <f t="shared" si="100"/>
        <v>-</v>
      </c>
      <c r="BE122" s="187"/>
      <c r="BF122" s="128" t="str">
        <f t="shared" si="101"/>
        <v>-</v>
      </c>
      <c r="BG122" s="128" t="str">
        <f t="shared" si="102"/>
        <v>-</v>
      </c>
      <c r="BH122" s="187"/>
      <c r="BI122" s="187"/>
      <c r="BJ122" s="128" t="str">
        <f t="shared" si="103"/>
        <v>-</v>
      </c>
      <c r="BK122" s="128" t="str">
        <f t="shared" si="104"/>
        <v>-</v>
      </c>
      <c r="BL122" s="128" t="str">
        <f t="shared" si="105"/>
        <v>-</v>
      </c>
      <c r="BM122" s="128" t="str">
        <f t="shared" si="106"/>
        <v>-</v>
      </c>
      <c r="BN122" s="128" t="str">
        <f t="shared" si="107"/>
        <v>-</v>
      </c>
      <c r="BO122" s="128" t="str">
        <f t="shared" si="108"/>
        <v>-</v>
      </c>
      <c r="BP122" s="128" t="str">
        <f t="shared" si="109"/>
        <v>-</v>
      </c>
      <c r="BQ122" s="128" t="str">
        <f t="shared" si="110"/>
        <v>-</v>
      </c>
      <c r="BR122" s="128" t="str">
        <f t="shared" si="111"/>
        <v>-</v>
      </c>
      <c r="BS122" s="128" t="str">
        <f t="shared" si="112"/>
        <v>-</v>
      </c>
      <c r="BT122" s="128" t="str">
        <f t="shared" si="113"/>
        <v>-</v>
      </c>
      <c r="BU122" s="128" t="str">
        <f t="shared" si="114"/>
        <v>-</v>
      </c>
      <c r="BV122" s="129">
        <f t="shared" si="115"/>
        <v>0</v>
      </c>
      <c r="BX122" s="128" t="str">
        <f t="shared" si="121"/>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116"/>
        <v>-</v>
      </c>
      <c r="K123" s="20" t="str">
        <f>IF(月途中入退所!$D24=$B$2,IF(月途中入退所!I24="","-",月途中入退所!$I24),"-")</f>
        <v>-</v>
      </c>
      <c r="L123" s="162" t="str">
        <f t="shared" si="117"/>
        <v>-</v>
      </c>
      <c r="M123" s="20" t="str">
        <f>IF(月途中入退所!$D24=$B$2,月途中入退所!$J24,"-")</f>
        <v>-</v>
      </c>
      <c r="N123" s="129">
        <f t="shared" si="118"/>
        <v>0</v>
      </c>
      <c r="O123" s="124"/>
      <c r="P123" s="128" t="str">
        <f t="shared" si="65"/>
        <v>-</v>
      </c>
      <c r="Q123" s="128" t="str">
        <f t="shared" si="66"/>
        <v>-</v>
      </c>
      <c r="R123" s="128" t="str">
        <f t="shared" si="67"/>
        <v>-</v>
      </c>
      <c r="S123" s="128" t="str">
        <f t="shared" si="68"/>
        <v>-</v>
      </c>
      <c r="T123" s="128" t="str">
        <f t="shared" si="69"/>
        <v>-</v>
      </c>
      <c r="U123" s="128" t="str">
        <f t="shared" si="70"/>
        <v>-</v>
      </c>
      <c r="V123" s="128" t="str">
        <f t="shared" si="71"/>
        <v>-</v>
      </c>
      <c r="W123" s="128" t="str">
        <f t="shared" si="72"/>
        <v>-</v>
      </c>
      <c r="X123" s="128" t="str">
        <f t="shared" si="73"/>
        <v>-</v>
      </c>
      <c r="Y123" s="128" t="str">
        <f t="shared" si="74"/>
        <v>-</v>
      </c>
      <c r="Z123" s="128" t="str">
        <f t="shared" si="75"/>
        <v>-</v>
      </c>
      <c r="AA123" s="128" t="str">
        <f t="shared" si="76"/>
        <v>-</v>
      </c>
      <c r="AB123" s="131"/>
      <c r="AC123" s="128" t="str">
        <f t="shared" si="77"/>
        <v>-</v>
      </c>
      <c r="AD123" s="128" t="str">
        <f t="shared" si="78"/>
        <v>-</v>
      </c>
      <c r="AE123" s="131"/>
      <c r="AF123" s="131"/>
      <c r="AG123" s="128" t="str">
        <f t="shared" si="79"/>
        <v>-</v>
      </c>
      <c r="AH123" s="128" t="str">
        <f t="shared" si="80"/>
        <v>-</v>
      </c>
      <c r="AI123" s="128" t="str">
        <f t="shared" si="81"/>
        <v>-</v>
      </c>
      <c r="AJ123" s="128" t="str">
        <f t="shared" si="82"/>
        <v>-</v>
      </c>
      <c r="AK123" s="128" t="str">
        <f t="shared" si="83"/>
        <v>-</v>
      </c>
      <c r="AL123" s="128" t="str">
        <f t="shared" si="84"/>
        <v>-</v>
      </c>
      <c r="AM123" s="128" t="str">
        <f t="shared" si="85"/>
        <v>-</v>
      </c>
      <c r="AN123" s="128" t="str">
        <f t="shared" si="86"/>
        <v>-</v>
      </c>
      <c r="AO123" s="128" t="str">
        <f t="shared" si="87"/>
        <v>-</v>
      </c>
      <c r="AP123" s="128" t="str">
        <f t="shared" si="88"/>
        <v>-</v>
      </c>
      <c r="AQ123" s="128" t="str">
        <f t="shared" si="119"/>
        <v>-</v>
      </c>
      <c r="AR123" s="128" t="str">
        <f t="shared" si="120"/>
        <v>-</v>
      </c>
      <c r="AS123" s="128">
        <f t="shared" si="89"/>
        <v>0</v>
      </c>
      <c r="AT123" s="128" t="str">
        <f t="shared" si="90"/>
        <v>-</v>
      </c>
      <c r="AU123" s="128" t="str">
        <f t="shared" si="91"/>
        <v>-</v>
      </c>
      <c r="AV123" s="128" t="str">
        <f t="shared" si="92"/>
        <v>-</v>
      </c>
      <c r="AW123" s="128" t="str">
        <f t="shared" si="93"/>
        <v>-</v>
      </c>
      <c r="AX123" s="128" t="str">
        <f t="shared" si="94"/>
        <v>-</v>
      </c>
      <c r="AY123" s="128" t="str">
        <f t="shared" si="95"/>
        <v>-</v>
      </c>
      <c r="AZ123" s="128" t="str">
        <f t="shared" si="96"/>
        <v>-</v>
      </c>
      <c r="BA123" s="128" t="str">
        <f t="shared" si="97"/>
        <v>-</v>
      </c>
      <c r="BB123" s="128" t="str">
        <f t="shared" si="98"/>
        <v>-</v>
      </c>
      <c r="BC123" s="128" t="str">
        <f t="shared" si="99"/>
        <v>-</v>
      </c>
      <c r="BD123" s="128" t="str">
        <f t="shared" si="100"/>
        <v>-</v>
      </c>
      <c r="BE123" s="187"/>
      <c r="BF123" s="128" t="str">
        <f t="shared" si="101"/>
        <v>-</v>
      </c>
      <c r="BG123" s="128" t="str">
        <f t="shared" si="102"/>
        <v>-</v>
      </c>
      <c r="BH123" s="187"/>
      <c r="BI123" s="187"/>
      <c r="BJ123" s="128" t="str">
        <f t="shared" si="103"/>
        <v>-</v>
      </c>
      <c r="BK123" s="128" t="str">
        <f t="shared" si="104"/>
        <v>-</v>
      </c>
      <c r="BL123" s="128" t="str">
        <f t="shared" si="105"/>
        <v>-</v>
      </c>
      <c r="BM123" s="128" t="str">
        <f t="shared" si="106"/>
        <v>-</v>
      </c>
      <c r="BN123" s="128" t="str">
        <f t="shared" si="107"/>
        <v>-</v>
      </c>
      <c r="BO123" s="128" t="str">
        <f t="shared" si="108"/>
        <v>-</v>
      </c>
      <c r="BP123" s="128" t="str">
        <f t="shared" si="109"/>
        <v>-</v>
      </c>
      <c r="BQ123" s="128" t="str">
        <f t="shared" si="110"/>
        <v>-</v>
      </c>
      <c r="BR123" s="128" t="str">
        <f t="shared" si="111"/>
        <v>-</v>
      </c>
      <c r="BS123" s="128" t="str">
        <f t="shared" si="112"/>
        <v>-</v>
      </c>
      <c r="BT123" s="128" t="str">
        <f t="shared" si="113"/>
        <v>-</v>
      </c>
      <c r="BU123" s="128" t="str">
        <f t="shared" si="114"/>
        <v>-</v>
      </c>
      <c r="BV123" s="129">
        <f t="shared" si="115"/>
        <v>0</v>
      </c>
      <c r="BX123" s="128" t="str">
        <f t="shared" si="121"/>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116"/>
        <v>-</v>
      </c>
      <c r="K124" s="20" t="str">
        <f>IF(月途中入退所!$D25=$B$2,IF(月途中入退所!I25="","-",月途中入退所!$I25),"-")</f>
        <v>-</v>
      </c>
      <c r="L124" s="162" t="str">
        <f t="shared" si="117"/>
        <v>-</v>
      </c>
      <c r="M124" s="20" t="str">
        <f>IF(月途中入退所!$D25=$B$2,月途中入退所!$J25,"-")</f>
        <v>-</v>
      </c>
      <c r="N124" s="129">
        <f t="shared" si="118"/>
        <v>0</v>
      </c>
      <c r="O124" s="123"/>
      <c r="P124" s="128" t="str">
        <f t="shared" si="65"/>
        <v>-</v>
      </c>
      <c r="Q124" s="128" t="str">
        <f t="shared" si="66"/>
        <v>-</v>
      </c>
      <c r="R124" s="128" t="str">
        <f t="shared" si="67"/>
        <v>-</v>
      </c>
      <c r="S124" s="128" t="str">
        <f t="shared" si="68"/>
        <v>-</v>
      </c>
      <c r="T124" s="128" t="str">
        <f t="shared" si="69"/>
        <v>-</v>
      </c>
      <c r="U124" s="128" t="str">
        <f t="shared" si="70"/>
        <v>-</v>
      </c>
      <c r="V124" s="128" t="str">
        <f t="shared" si="71"/>
        <v>-</v>
      </c>
      <c r="W124" s="128" t="str">
        <f t="shared" si="72"/>
        <v>-</v>
      </c>
      <c r="X124" s="128" t="str">
        <f t="shared" si="73"/>
        <v>-</v>
      </c>
      <c r="Y124" s="128" t="str">
        <f t="shared" si="74"/>
        <v>-</v>
      </c>
      <c r="Z124" s="128" t="str">
        <f t="shared" si="75"/>
        <v>-</v>
      </c>
      <c r="AA124" s="128" t="str">
        <f t="shared" si="76"/>
        <v>-</v>
      </c>
      <c r="AB124" s="131"/>
      <c r="AC124" s="128" t="str">
        <f t="shared" si="77"/>
        <v>-</v>
      </c>
      <c r="AD124" s="128" t="str">
        <f t="shared" si="78"/>
        <v>-</v>
      </c>
      <c r="AE124" s="131"/>
      <c r="AF124" s="131"/>
      <c r="AG124" s="128" t="str">
        <f t="shared" si="79"/>
        <v>-</v>
      </c>
      <c r="AH124" s="128" t="str">
        <f t="shared" si="80"/>
        <v>-</v>
      </c>
      <c r="AI124" s="128" t="str">
        <f t="shared" si="81"/>
        <v>-</v>
      </c>
      <c r="AJ124" s="128" t="str">
        <f t="shared" si="82"/>
        <v>-</v>
      </c>
      <c r="AK124" s="128" t="str">
        <f t="shared" si="83"/>
        <v>-</v>
      </c>
      <c r="AL124" s="128" t="str">
        <f t="shared" si="84"/>
        <v>-</v>
      </c>
      <c r="AM124" s="128" t="str">
        <f t="shared" si="85"/>
        <v>-</v>
      </c>
      <c r="AN124" s="128" t="str">
        <f t="shared" si="86"/>
        <v>-</v>
      </c>
      <c r="AO124" s="128" t="str">
        <f t="shared" si="87"/>
        <v>-</v>
      </c>
      <c r="AP124" s="128" t="str">
        <f t="shared" si="88"/>
        <v>-</v>
      </c>
      <c r="AQ124" s="128" t="str">
        <f t="shared" si="119"/>
        <v>-</v>
      </c>
      <c r="AR124" s="128" t="str">
        <f t="shared" si="120"/>
        <v>-</v>
      </c>
      <c r="AS124" s="128">
        <f t="shared" si="89"/>
        <v>0</v>
      </c>
      <c r="AT124" s="128" t="str">
        <f t="shared" si="90"/>
        <v>-</v>
      </c>
      <c r="AU124" s="128" t="str">
        <f t="shared" si="91"/>
        <v>-</v>
      </c>
      <c r="AV124" s="128" t="str">
        <f t="shared" si="92"/>
        <v>-</v>
      </c>
      <c r="AW124" s="128" t="str">
        <f t="shared" si="93"/>
        <v>-</v>
      </c>
      <c r="AX124" s="128" t="str">
        <f t="shared" si="94"/>
        <v>-</v>
      </c>
      <c r="AY124" s="128" t="str">
        <f t="shared" si="95"/>
        <v>-</v>
      </c>
      <c r="AZ124" s="128" t="str">
        <f t="shared" si="96"/>
        <v>-</v>
      </c>
      <c r="BA124" s="128" t="str">
        <f t="shared" si="97"/>
        <v>-</v>
      </c>
      <c r="BB124" s="128" t="str">
        <f t="shared" si="98"/>
        <v>-</v>
      </c>
      <c r="BC124" s="128" t="str">
        <f t="shared" si="99"/>
        <v>-</v>
      </c>
      <c r="BD124" s="128" t="str">
        <f t="shared" si="100"/>
        <v>-</v>
      </c>
      <c r="BE124" s="187"/>
      <c r="BF124" s="128" t="str">
        <f t="shared" si="101"/>
        <v>-</v>
      </c>
      <c r="BG124" s="128" t="str">
        <f t="shared" si="102"/>
        <v>-</v>
      </c>
      <c r="BH124" s="187"/>
      <c r="BI124" s="187"/>
      <c r="BJ124" s="128" t="str">
        <f t="shared" si="103"/>
        <v>-</v>
      </c>
      <c r="BK124" s="128" t="str">
        <f t="shared" si="104"/>
        <v>-</v>
      </c>
      <c r="BL124" s="128" t="str">
        <f t="shared" si="105"/>
        <v>-</v>
      </c>
      <c r="BM124" s="128" t="str">
        <f t="shared" si="106"/>
        <v>-</v>
      </c>
      <c r="BN124" s="128" t="str">
        <f t="shared" si="107"/>
        <v>-</v>
      </c>
      <c r="BO124" s="128" t="str">
        <f t="shared" si="108"/>
        <v>-</v>
      </c>
      <c r="BP124" s="128" t="str">
        <f t="shared" si="109"/>
        <v>-</v>
      </c>
      <c r="BQ124" s="128" t="str">
        <f t="shared" si="110"/>
        <v>-</v>
      </c>
      <c r="BR124" s="128" t="str">
        <f t="shared" si="111"/>
        <v>-</v>
      </c>
      <c r="BS124" s="128" t="str">
        <f t="shared" si="112"/>
        <v>-</v>
      </c>
      <c r="BT124" s="128" t="str">
        <f t="shared" si="113"/>
        <v>-</v>
      </c>
      <c r="BU124" s="128" t="str">
        <f t="shared" si="114"/>
        <v>-</v>
      </c>
      <c r="BV124" s="129">
        <f t="shared" si="115"/>
        <v>0</v>
      </c>
      <c r="BX124" s="128" t="str">
        <f t="shared" si="121"/>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116"/>
        <v>-</v>
      </c>
      <c r="K125" s="20" t="str">
        <f>IF(月途中入退所!$D26=$B$2,IF(月途中入退所!I26="","-",月途中入退所!$I26),"-")</f>
        <v>-</v>
      </c>
      <c r="L125" s="162" t="str">
        <f t="shared" si="117"/>
        <v>-</v>
      </c>
      <c r="M125" s="20" t="str">
        <f>IF(月途中入退所!$D26=$B$2,月途中入退所!$J26,"-")</f>
        <v>-</v>
      </c>
      <c r="N125" s="129">
        <f t="shared" si="118"/>
        <v>0</v>
      </c>
      <c r="O125" s="123"/>
      <c r="P125" s="128" t="str">
        <f t="shared" si="65"/>
        <v>-</v>
      </c>
      <c r="Q125" s="128" t="str">
        <f t="shared" si="66"/>
        <v>-</v>
      </c>
      <c r="R125" s="128" t="str">
        <f t="shared" si="67"/>
        <v>-</v>
      </c>
      <c r="S125" s="128" t="str">
        <f t="shared" si="68"/>
        <v>-</v>
      </c>
      <c r="T125" s="128" t="str">
        <f t="shared" si="69"/>
        <v>-</v>
      </c>
      <c r="U125" s="128" t="str">
        <f t="shared" si="70"/>
        <v>-</v>
      </c>
      <c r="V125" s="128" t="str">
        <f t="shared" si="71"/>
        <v>-</v>
      </c>
      <c r="W125" s="128" t="str">
        <f t="shared" si="72"/>
        <v>-</v>
      </c>
      <c r="X125" s="128" t="str">
        <f t="shared" si="73"/>
        <v>-</v>
      </c>
      <c r="Y125" s="128" t="str">
        <f t="shared" si="74"/>
        <v>-</v>
      </c>
      <c r="Z125" s="128" t="str">
        <f t="shared" si="75"/>
        <v>-</v>
      </c>
      <c r="AA125" s="128" t="str">
        <f t="shared" si="76"/>
        <v>-</v>
      </c>
      <c r="AB125" s="131"/>
      <c r="AC125" s="128" t="str">
        <f t="shared" si="77"/>
        <v>-</v>
      </c>
      <c r="AD125" s="128" t="str">
        <f t="shared" si="78"/>
        <v>-</v>
      </c>
      <c r="AE125" s="131"/>
      <c r="AF125" s="131"/>
      <c r="AG125" s="128" t="str">
        <f t="shared" si="79"/>
        <v>-</v>
      </c>
      <c r="AH125" s="128" t="str">
        <f t="shared" si="80"/>
        <v>-</v>
      </c>
      <c r="AI125" s="128" t="str">
        <f t="shared" si="81"/>
        <v>-</v>
      </c>
      <c r="AJ125" s="128" t="str">
        <f t="shared" si="82"/>
        <v>-</v>
      </c>
      <c r="AK125" s="128" t="str">
        <f t="shared" si="83"/>
        <v>-</v>
      </c>
      <c r="AL125" s="128" t="str">
        <f t="shared" si="84"/>
        <v>-</v>
      </c>
      <c r="AM125" s="128" t="str">
        <f t="shared" si="85"/>
        <v>-</v>
      </c>
      <c r="AN125" s="128" t="str">
        <f t="shared" si="86"/>
        <v>-</v>
      </c>
      <c r="AO125" s="128" t="str">
        <f t="shared" si="87"/>
        <v>-</v>
      </c>
      <c r="AP125" s="128" t="str">
        <f t="shared" si="88"/>
        <v>-</v>
      </c>
      <c r="AQ125" s="128" t="str">
        <f t="shared" si="119"/>
        <v>-</v>
      </c>
      <c r="AR125" s="128" t="str">
        <f t="shared" si="120"/>
        <v>-</v>
      </c>
      <c r="AS125" s="128">
        <f t="shared" si="89"/>
        <v>0</v>
      </c>
      <c r="AT125" s="128" t="str">
        <f t="shared" si="90"/>
        <v>-</v>
      </c>
      <c r="AU125" s="128" t="str">
        <f t="shared" si="91"/>
        <v>-</v>
      </c>
      <c r="AV125" s="128" t="str">
        <f t="shared" si="92"/>
        <v>-</v>
      </c>
      <c r="AW125" s="128" t="str">
        <f t="shared" si="93"/>
        <v>-</v>
      </c>
      <c r="AX125" s="128" t="str">
        <f t="shared" si="94"/>
        <v>-</v>
      </c>
      <c r="AY125" s="128" t="str">
        <f t="shared" si="95"/>
        <v>-</v>
      </c>
      <c r="AZ125" s="128" t="str">
        <f t="shared" si="96"/>
        <v>-</v>
      </c>
      <c r="BA125" s="128" t="str">
        <f t="shared" si="97"/>
        <v>-</v>
      </c>
      <c r="BB125" s="128" t="str">
        <f t="shared" si="98"/>
        <v>-</v>
      </c>
      <c r="BC125" s="128" t="str">
        <f t="shared" si="99"/>
        <v>-</v>
      </c>
      <c r="BD125" s="128" t="str">
        <f t="shared" si="100"/>
        <v>-</v>
      </c>
      <c r="BE125" s="187"/>
      <c r="BF125" s="128" t="str">
        <f t="shared" si="101"/>
        <v>-</v>
      </c>
      <c r="BG125" s="128" t="str">
        <f t="shared" si="102"/>
        <v>-</v>
      </c>
      <c r="BH125" s="187"/>
      <c r="BI125" s="187"/>
      <c r="BJ125" s="128" t="str">
        <f t="shared" si="103"/>
        <v>-</v>
      </c>
      <c r="BK125" s="128" t="str">
        <f t="shared" si="104"/>
        <v>-</v>
      </c>
      <c r="BL125" s="128" t="str">
        <f t="shared" si="105"/>
        <v>-</v>
      </c>
      <c r="BM125" s="128" t="str">
        <f t="shared" si="106"/>
        <v>-</v>
      </c>
      <c r="BN125" s="128" t="str">
        <f t="shared" si="107"/>
        <v>-</v>
      </c>
      <c r="BO125" s="128" t="str">
        <f t="shared" si="108"/>
        <v>-</v>
      </c>
      <c r="BP125" s="128" t="str">
        <f t="shared" si="109"/>
        <v>-</v>
      </c>
      <c r="BQ125" s="128" t="str">
        <f t="shared" si="110"/>
        <v>-</v>
      </c>
      <c r="BR125" s="128" t="str">
        <f t="shared" si="111"/>
        <v>-</v>
      </c>
      <c r="BS125" s="128" t="str">
        <f t="shared" si="112"/>
        <v>-</v>
      </c>
      <c r="BT125" s="128" t="str">
        <f t="shared" si="113"/>
        <v>-</v>
      </c>
      <c r="BU125" s="128" t="str">
        <f t="shared" si="114"/>
        <v>-</v>
      </c>
      <c r="BV125" s="129">
        <f t="shared" si="115"/>
        <v>0</v>
      </c>
      <c r="BX125" s="128" t="str">
        <f t="shared" si="121"/>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116"/>
        <v>-</v>
      </c>
      <c r="K126" s="20" t="str">
        <f>IF(月途中入退所!$D27=$B$2,IF(月途中入退所!I27="","-",月途中入退所!$I27),"-")</f>
        <v>-</v>
      </c>
      <c r="L126" s="162" t="str">
        <f t="shared" si="117"/>
        <v>-</v>
      </c>
      <c r="M126" s="20" t="str">
        <f>IF(月途中入退所!$D27=$B$2,月途中入退所!$J27,"-")</f>
        <v>-</v>
      </c>
      <c r="N126" s="129">
        <f t="shared" si="118"/>
        <v>0</v>
      </c>
      <c r="O126" s="123"/>
      <c r="P126" s="128" t="str">
        <f t="shared" si="65"/>
        <v>-</v>
      </c>
      <c r="Q126" s="128" t="str">
        <f t="shared" si="66"/>
        <v>-</v>
      </c>
      <c r="R126" s="128" t="str">
        <f t="shared" si="67"/>
        <v>-</v>
      </c>
      <c r="S126" s="128" t="str">
        <f t="shared" si="68"/>
        <v>-</v>
      </c>
      <c r="T126" s="128" t="str">
        <f t="shared" si="69"/>
        <v>-</v>
      </c>
      <c r="U126" s="128" t="str">
        <f t="shared" si="70"/>
        <v>-</v>
      </c>
      <c r="V126" s="128" t="str">
        <f t="shared" si="71"/>
        <v>-</v>
      </c>
      <c r="W126" s="128" t="str">
        <f t="shared" si="72"/>
        <v>-</v>
      </c>
      <c r="X126" s="128" t="str">
        <f t="shared" si="73"/>
        <v>-</v>
      </c>
      <c r="Y126" s="128" t="str">
        <f t="shared" si="74"/>
        <v>-</v>
      </c>
      <c r="Z126" s="128" t="str">
        <f t="shared" si="75"/>
        <v>-</v>
      </c>
      <c r="AA126" s="128" t="str">
        <f t="shared" si="76"/>
        <v>-</v>
      </c>
      <c r="AB126" s="131"/>
      <c r="AC126" s="128" t="str">
        <f t="shared" si="77"/>
        <v>-</v>
      </c>
      <c r="AD126" s="128" t="str">
        <f t="shared" si="78"/>
        <v>-</v>
      </c>
      <c r="AE126" s="131"/>
      <c r="AF126" s="131"/>
      <c r="AG126" s="128" t="str">
        <f t="shared" si="79"/>
        <v>-</v>
      </c>
      <c r="AH126" s="128" t="str">
        <f t="shared" si="80"/>
        <v>-</v>
      </c>
      <c r="AI126" s="128" t="str">
        <f t="shared" si="81"/>
        <v>-</v>
      </c>
      <c r="AJ126" s="128" t="str">
        <f t="shared" si="82"/>
        <v>-</v>
      </c>
      <c r="AK126" s="128" t="str">
        <f t="shared" si="83"/>
        <v>-</v>
      </c>
      <c r="AL126" s="128" t="str">
        <f t="shared" si="84"/>
        <v>-</v>
      </c>
      <c r="AM126" s="128" t="str">
        <f t="shared" si="85"/>
        <v>-</v>
      </c>
      <c r="AN126" s="128" t="str">
        <f t="shared" si="86"/>
        <v>-</v>
      </c>
      <c r="AO126" s="128" t="str">
        <f t="shared" si="87"/>
        <v>-</v>
      </c>
      <c r="AP126" s="128" t="str">
        <f t="shared" si="88"/>
        <v>-</v>
      </c>
      <c r="AQ126" s="128" t="str">
        <f t="shared" si="119"/>
        <v>-</v>
      </c>
      <c r="AR126" s="128" t="str">
        <f t="shared" si="120"/>
        <v>-</v>
      </c>
      <c r="AS126" s="128">
        <f t="shared" si="89"/>
        <v>0</v>
      </c>
      <c r="AT126" s="128" t="str">
        <f t="shared" si="90"/>
        <v>-</v>
      </c>
      <c r="AU126" s="128" t="str">
        <f t="shared" si="91"/>
        <v>-</v>
      </c>
      <c r="AV126" s="128" t="str">
        <f t="shared" si="92"/>
        <v>-</v>
      </c>
      <c r="AW126" s="128" t="str">
        <f t="shared" si="93"/>
        <v>-</v>
      </c>
      <c r="AX126" s="128" t="str">
        <f t="shared" si="94"/>
        <v>-</v>
      </c>
      <c r="AY126" s="128" t="str">
        <f t="shared" si="95"/>
        <v>-</v>
      </c>
      <c r="AZ126" s="128" t="str">
        <f t="shared" si="96"/>
        <v>-</v>
      </c>
      <c r="BA126" s="128" t="str">
        <f t="shared" si="97"/>
        <v>-</v>
      </c>
      <c r="BB126" s="128" t="str">
        <f t="shared" si="98"/>
        <v>-</v>
      </c>
      <c r="BC126" s="128" t="str">
        <f t="shared" si="99"/>
        <v>-</v>
      </c>
      <c r="BD126" s="128" t="str">
        <f t="shared" si="100"/>
        <v>-</v>
      </c>
      <c r="BE126" s="187"/>
      <c r="BF126" s="128" t="str">
        <f t="shared" si="101"/>
        <v>-</v>
      </c>
      <c r="BG126" s="128" t="str">
        <f t="shared" si="102"/>
        <v>-</v>
      </c>
      <c r="BH126" s="187"/>
      <c r="BI126" s="187"/>
      <c r="BJ126" s="128" t="str">
        <f t="shared" si="103"/>
        <v>-</v>
      </c>
      <c r="BK126" s="128" t="str">
        <f t="shared" si="104"/>
        <v>-</v>
      </c>
      <c r="BL126" s="128" t="str">
        <f t="shared" si="105"/>
        <v>-</v>
      </c>
      <c r="BM126" s="128" t="str">
        <f t="shared" si="106"/>
        <v>-</v>
      </c>
      <c r="BN126" s="128" t="str">
        <f t="shared" si="107"/>
        <v>-</v>
      </c>
      <c r="BO126" s="128" t="str">
        <f t="shared" si="108"/>
        <v>-</v>
      </c>
      <c r="BP126" s="128" t="str">
        <f t="shared" si="109"/>
        <v>-</v>
      </c>
      <c r="BQ126" s="128" t="str">
        <f t="shared" si="110"/>
        <v>-</v>
      </c>
      <c r="BR126" s="128" t="str">
        <f t="shared" si="111"/>
        <v>-</v>
      </c>
      <c r="BS126" s="128" t="str">
        <f t="shared" si="112"/>
        <v>-</v>
      </c>
      <c r="BT126" s="128" t="str">
        <f t="shared" si="113"/>
        <v>-</v>
      </c>
      <c r="BU126" s="128" t="str">
        <f t="shared" si="114"/>
        <v>-</v>
      </c>
      <c r="BV126" s="129">
        <f t="shared" si="115"/>
        <v>0</v>
      </c>
      <c r="BX126" s="128" t="str">
        <f t="shared" si="121"/>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22">IF($I131="保育標準時間",HLOOKUP(H131,$G$5:$J$49,2,FALSE),IF($I131="保育短時間",HLOOKUP(H131,$K$5:$N$49,2,FALSE),"-"))</f>
        <v>-</v>
      </c>
      <c r="Q131" s="128" t="str">
        <f t="shared" ref="Q131:Q150" si="123">IF($I131="保育標準時間",HLOOKUP(H131,$G$5:$J$49,3,FALSE),IF($I131="保育短時間",HLOOKUP(H131,$K$5:$N$49,3,FALSE),"-"))</f>
        <v>-</v>
      </c>
      <c r="R131" s="128" t="str">
        <f t="shared" ref="R131:R150" si="124">IF($I131="保育標準時間",HLOOKUP(H131,$G$5:$J$49,4,FALSE),IF($I131="保育短時間",HLOOKUP(H131,$K$5:$N$49,4,FALSE),"-"))</f>
        <v>-</v>
      </c>
      <c r="S131" s="128" t="str">
        <f t="shared" ref="S131:S150" si="125">IF($I131="保育標準時間",HLOOKUP(H131,$G$5:$J$49,5,FALSE),IF($I131="保育短時間",HLOOKUP(H131,$K$5:$N$49,5,FALSE),"-"))</f>
        <v>-</v>
      </c>
      <c r="T131" s="128" t="str">
        <f t="shared" ref="T131:T150" si="126">IF($I131="保育標準時間",HLOOKUP(H131,$G$5:$J$49,6,FALSE),IF($I131="保育短時間",HLOOKUP(H131,$K$5:$N$49,6,FALSE),"-"))</f>
        <v>-</v>
      </c>
      <c r="U131" s="128" t="str">
        <f t="shared" ref="U131:U150" si="127">IF($I131="保育標準時間",HLOOKUP(H131,$G$5:$J$49,7,FALSE),IF($I131="保育短時間",HLOOKUP(H131,$K$5:$N$49,7,FALSE),"-"))</f>
        <v>-</v>
      </c>
      <c r="V131" s="128" t="str">
        <f t="shared" ref="V131:V150" si="128">IF($I131="保育標準時間",HLOOKUP(H131,$G$5:$J$49,10,FALSE),IF($I131="保育短時間",HLOOKUP(H131,$K$5:$N$49,10,FALSE),"-"))</f>
        <v>-</v>
      </c>
      <c r="W131" s="128" t="str">
        <f t="shared" ref="W131:W150" si="129">IF($I131="保育標準時間",HLOOKUP(H131,$G$5:$J$49,11,FALSE),IF($I131="保育短時間",HLOOKUP(H131,$K$5:$N$49,11,FALSE),"-"))</f>
        <v>-</v>
      </c>
      <c r="X131" s="128" t="str">
        <f t="shared" ref="X131:X150" si="130">IF($I131="保育標準時間",HLOOKUP(H131,$G$5:$J$49,12,FALSE),IF($I131="保育短時間",HLOOKUP(H131,$K$5:$N$49,12,FALSE),"-"))</f>
        <v>-</v>
      </c>
      <c r="Y131" s="128" t="str">
        <f t="shared" ref="Y131:Y150" si="131">IF($I131="保育標準時間",HLOOKUP(H131,$G$5:$J$49,13,FALSE),IF($I131="保育短時間",HLOOKUP(H131,$K$5:$N$49,13,FALSE),"-"))</f>
        <v>-</v>
      </c>
      <c r="Z131" s="128" t="str">
        <f t="shared" ref="Z131:Z150" si="132">IF($I131="保育標準時間",HLOOKUP(H131,$G$5:$J$49,14,FALSE),IF($I131="保育短時間",HLOOKUP(H131,$K$5:$N$49,14,FALSE),"-"))</f>
        <v>-</v>
      </c>
      <c r="AA131" s="128" t="str">
        <f t="shared" ref="AA131:AA150" si="133">IF($I131="保育標準時間",HLOOKUP(H131,$G$5:$J$49,15,FALSE),IF($I131="保育短時間",HLOOKUP(H131,$K$5:$N$49,15,FALSE),"-"))</f>
        <v>-</v>
      </c>
      <c r="AB131" s="131"/>
      <c r="AC131" s="128" t="str">
        <f t="shared" ref="AC131:AC150" si="134">IF($I131="保育標準時間",HLOOKUP(H131,$G$5:$J$49,17,FALSE),IF($I131="保育短時間",HLOOKUP(H131,$K$5:$N$49,17,FALSE),"-"))</f>
        <v>-</v>
      </c>
      <c r="AD131" s="128" t="str">
        <f t="shared" ref="AD131:AD150" si="135">IF($I131="保育標準時間",HLOOKUP(H131,$G$5:$J$49,18,FALSE),IF($I131="保育短時間",HLOOKUP(H131,$K$5:$N$49,18,FALSE),"-"))</f>
        <v>-</v>
      </c>
      <c r="AE131" s="131"/>
      <c r="AF131" s="131"/>
      <c r="AG131" s="128" t="str">
        <f t="shared" ref="AG131:AG150" si="136">IF($I131="保育標準時間",HLOOKUP(H131,$G$5:$J$49,19,FALSE),IF($I131="保育短時間",HLOOKUP(H131,$K$5:$N$49,19,FALSE),"-"))</f>
        <v>-</v>
      </c>
      <c r="AH131" s="128" t="str">
        <f t="shared" ref="AH131:AH150" si="137">IF($I131="保育標準時間",HLOOKUP(H131,$G$5:$J$49,20,FALSE),IF($I131="保育短時間",HLOOKUP(H131,$K$5:$N$49,20,FALSE),"-"))</f>
        <v>-</v>
      </c>
      <c r="AI131" s="128" t="str">
        <f t="shared" ref="AI131:AI150" si="138">IF($I131="保育標準時間",HLOOKUP(H131,$G$5:$J$49,21,FALSE),IF($I131="保育短時間",HLOOKUP(H131,$K$5:$N$49,21,FALSE),"-"))</f>
        <v>-</v>
      </c>
      <c r="AJ131" s="128" t="str">
        <f t="shared" ref="AJ131:AJ150" si="139">IF($I131="保育標準時間",HLOOKUP(H131,$G$5:$J$49,22,FALSE),IF($I131="保育短時間",HLOOKUP(H131,$K$5:$N$49,22,FALSE),"-"))</f>
        <v>-</v>
      </c>
      <c r="AK131" s="128" t="str">
        <f t="shared" ref="AK131:AK150" si="140">IF($I131="保育標準時間",HLOOKUP(H131,$G$5:$J$49,23,FALSE),IF($I131="保育短時間",HLOOKUP(H131,$K$5:$N$49,23,FALSE),"-"))</f>
        <v>-</v>
      </c>
      <c r="AL131" s="128" t="str">
        <f t="shared" ref="AL131:AL150" si="141">IF($I131="保育標準時間",HLOOKUP(H131,$G$5:$J$49,24,FALSE),IF($I131="保育短時間",HLOOKUP(H131,$K$5:$N$49,24,FALSE),"-"))</f>
        <v>-</v>
      </c>
      <c r="AM131" s="128" t="str">
        <f t="shared" ref="AM131:AM150" si="142">IF($I131="保育標準時間",HLOOKUP(H131,$G$5:$J$49,25,FALSE),IF($I131="保育短時間",HLOOKUP(H131,$K$5:$N$49,25,FALSE),"-"))</f>
        <v>-</v>
      </c>
      <c r="AN131" s="128" t="str">
        <f t="shared" ref="AN131:AN150" si="143">IF($I131="保育標準時間",HLOOKUP(H131,$G$5:$J$49,26,FALSE),IF($I131="保育短時間",HLOOKUP(H131,$K$5:$N$49,26,FALSE),"-"))</f>
        <v>-</v>
      </c>
      <c r="AO131" s="128" t="str">
        <f t="shared" ref="AO131:AO150" si="144">IF($I131="保育標準時間",HLOOKUP(H131,$G$5:$J$49,27,FALSE),IF($I131="保育短時間",HLOOKUP(H131,$K$5:$N$49,27,FALSE),"-"))</f>
        <v>-</v>
      </c>
      <c r="AP131" s="128" t="str">
        <f t="shared" ref="AP131:AP150" si="145">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46">N131-SUM(AT131:BU131)</f>
        <v>0</v>
      </c>
      <c r="AT131" s="128" t="str">
        <f t="shared" ref="AT131:AT150" si="147">IFERROR(-ROUND(Q131*$M131/25,0),"-")</f>
        <v>-</v>
      </c>
      <c r="AU131" s="128" t="str">
        <f t="shared" ref="AU131:AU150" si="148">IFERROR(-ROUND(R131*$M131/25,0),"-")</f>
        <v>-</v>
      </c>
      <c r="AV131" s="128" t="str">
        <f t="shared" ref="AV131:AV150" si="149">IFERROR(-ROUND(S131*$M131/25,0),"-")</f>
        <v>-</v>
      </c>
      <c r="AW131" s="128" t="str">
        <f t="shared" ref="AW131:AW150" si="150">IFERROR(-ROUND(T131*$M131/25,0),"-")</f>
        <v>-</v>
      </c>
      <c r="AX131" s="128" t="str">
        <f t="shared" ref="AX131:AX150" si="151">IFERROR(-ROUND(U131*$M131/25,0),"-")</f>
        <v>-</v>
      </c>
      <c r="AY131" s="128" t="str">
        <f t="shared" ref="AY131:AY150" si="152">IFERROR(-ROUND(V131*$M131/25,0),"-")</f>
        <v>-</v>
      </c>
      <c r="AZ131" s="128" t="str">
        <f t="shared" ref="AZ131:AZ150" si="153">IFERROR(-ROUND(W131*$M131/25,0),"-")</f>
        <v>-</v>
      </c>
      <c r="BA131" s="128" t="str">
        <f t="shared" ref="BA131:BA150" si="154">IFERROR(-ROUND(X131*$M131/25,0),"-")</f>
        <v>-</v>
      </c>
      <c r="BB131" s="128" t="str">
        <f t="shared" ref="BB131:BB150" si="155">IFERROR(-ROUND(Y131*$M131/25,0),"-")</f>
        <v>-</v>
      </c>
      <c r="BC131" s="128" t="str">
        <f t="shared" ref="BC131:BC150" si="156">IFERROR(-ROUND(Z131*$M131/25,0),"-")</f>
        <v>-</v>
      </c>
      <c r="BD131" s="128" t="str">
        <f t="shared" ref="BD131:BD150" si="157">IFERROR(-ROUND(AA131*$M131/25,0),"-")</f>
        <v>-</v>
      </c>
      <c r="BE131" s="187"/>
      <c r="BF131" s="128" t="str">
        <f t="shared" ref="BF131:BF150" si="158">IFERROR(-ROUND(AC131*$M131/25,0),"-")</f>
        <v>-</v>
      </c>
      <c r="BG131" s="128" t="str">
        <f t="shared" ref="BG131:BG150" si="159">IFERROR(-ROUND(AD131*$M131/25,0),"-")</f>
        <v>-</v>
      </c>
      <c r="BH131" s="187"/>
      <c r="BI131" s="187"/>
      <c r="BJ131" s="128" t="str">
        <f t="shared" ref="BJ131:BJ150" si="160">IFERROR(-ROUND(AG131*$M131/25,0),"-")</f>
        <v>-</v>
      </c>
      <c r="BK131" s="128" t="str">
        <f t="shared" ref="BK131:BK150" si="161">IFERROR(-ROUND(AH131*$M131/25,0),"-")</f>
        <v>-</v>
      </c>
      <c r="BL131" s="128" t="str">
        <f t="shared" ref="BL131:BL150" si="162">IFERROR(-ROUND(AI131*$M131/25,0),"-")</f>
        <v>-</v>
      </c>
      <c r="BM131" s="128" t="str">
        <f t="shared" ref="BM131:BM150" si="163">IFERROR(-ROUND(AJ131*$M131/25,0),"-")</f>
        <v>-</v>
      </c>
      <c r="BN131" s="128" t="str">
        <f t="shared" ref="BN131:BN150" si="164">IFERROR(-ROUND(AK131*$M131/25,0),"-")</f>
        <v>-</v>
      </c>
      <c r="BO131" s="128" t="str">
        <f t="shared" ref="BO131:BO150" si="165">IFERROR(-ROUND(AL131*$M131/25,0),"-")</f>
        <v>-</v>
      </c>
      <c r="BP131" s="128" t="str">
        <f t="shared" ref="BP131:BP150" si="166">IFERROR(-ROUND(AM131*$M131/25,0),"-")</f>
        <v>-</v>
      </c>
      <c r="BQ131" s="128" t="str">
        <f t="shared" ref="BQ131:BQ150" si="167">IFERROR(-ROUND(AN131*$M131/25,0),"-")</f>
        <v>-</v>
      </c>
      <c r="BR131" s="128" t="str">
        <f t="shared" ref="BR131:BR150" si="168">IFERROR(-ROUND(AO131*$M131/25,0),"-")</f>
        <v>-</v>
      </c>
      <c r="BS131" s="128" t="str">
        <f t="shared" ref="BS131:BS150" si="169">IFERROR(-ROUND(AP131*$M131/25,0),"-")</f>
        <v>-</v>
      </c>
      <c r="BT131" s="128" t="str">
        <f t="shared" ref="BT131:BT150" si="170">IFERROR(-ROUND(AQ131*$M131/25,0),"-")</f>
        <v>-</v>
      </c>
      <c r="BU131" s="128" t="str">
        <f t="shared" ref="BU131:BU150" si="171">IFERROR(-ROUND(AR131*$M131/25,0),"-")</f>
        <v>-</v>
      </c>
      <c r="BV131" s="129">
        <f t="shared" ref="BV131:BV150" si="172">SUM(AS131:BU131)</f>
        <v>0</v>
      </c>
      <c r="BX131" s="128" t="str">
        <f t="shared" si="121"/>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73">IF($I132="保育標準時間",HLOOKUP($H132,$G$5:$J$49,45,FALSE),IF($I132="保育短時間",HLOOKUP($H132,$K$5:$N$49,45,FALSE),"-"))</f>
        <v>-</v>
      </c>
      <c r="K132" s="20" t="str">
        <f>IF(月途中入退所!$N9=$B$2,IF(月途中入退所!S9="","-",月途中入退所!$S9),"-")</f>
        <v>-</v>
      </c>
      <c r="L132" s="162" t="str">
        <f t="shared" ref="L132:L150" si="174">IFERROR(IF(K132="○",J132+$P$28,J132),"-")</f>
        <v>-</v>
      </c>
      <c r="M132" s="20" t="str">
        <f>IF(月途中入退所!$N9=$B$2,月途中入退所!$T9,"-")</f>
        <v>-</v>
      </c>
      <c r="N132" s="129">
        <f t="shared" ref="N132:N150" si="175">IFERROR(-ROUNDUP(L132*M132/25,-1),0)</f>
        <v>0</v>
      </c>
      <c r="O132" s="123"/>
      <c r="P132" s="128" t="str">
        <f t="shared" si="122"/>
        <v>-</v>
      </c>
      <c r="Q132" s="128" t="str">
        <f t="shared" si="123"/>
        <v>-</v>
      </c>
      <c r="R132" s="128" t="str">
        <f t="shared" si="124"/>
        <v>-</v>
      </c>
      <c r="S132" s="128" t="str">
        <f t="shared" si="125"/>
        <v>-</v>
      </c>
      <c r="T132" s="128" t="str">
        <f t="shared" si="126"/>
        <v>-</v>
      </c>
      <c r="U132" s="128" t="str">
        <f t="shared" si="127"/>
        <v>-</v>
      </c>
      <c r="V132" s="128" t="str">
        <f t="shared" si="128"/>
        <v>-</v>
      </c>
      <c r="W132" s="128" t="str">
        <f t="shared" si="129"/>
        <v>-</v>
      </c>
      <c r="X132" s="128" t="str">
        <f t="shared" si="130"/>
        <v>-</v>
      </c>
      <c r="Y132" s="128" t="str">
        <f t="shared" si="131"/>
        <v>-</v>
      </c>
      <c r="Z132" s="128" t="str">
        <f t="shared" si="132"/>
        <v>-</v>
      </c>
      <c r="AA132" s="128" t="str">
        <f t="shared" si="133"/>
        <v>-</v>
      </c>
      <c r="AB132" s="131"/>
      <c r="AC132" s="128" t="str">
        <f t="shared" si="134"/>
        <v>-</v>
      </c>
      <c r="AD132" s="128" t="str">
        <f t="shared" si="135"/>
        <v>-</v>
      </c>
      <c r="AE132" s="131"/>
      <c r="AF132" s="131"/>
      <c r="AG132" s="128" t="str">
        <f t="shared" si="136"/>
        <v>-</v>
      </c>
      <c r="AH132" s="128" t="str">
        <f t="shared" si="137"/>
        <v>-</v>
      </c>
      <c r="AI132" s="128" t="str">
        <f t="shared" si="138"/>
        <v>-</v>
      </c>
      <c r="AJ132" s="128" t="str">
        <f t="shared" si="139"/>
        <v>-</v>
      </c>
      <c r="AK132" s="128" t="str">
        <f t="shared" si="140"/>
        <v>-</v>
      </c>
      <c r="AL132" s="128" t="str">
        <f t="shared" si="141"/>
        <v>-</v>
      </c>
      <c r="AM132" s="128" t="str">
        <f t="shared" si="142"/>
        <v>-</v>
      </c>
      <c r="AN132" s="128" t="str">
        <f t="shared" si="143"/>
        <v>-</v>
      </c>
      <c r="AO132" s="128" t="str">
        <f t="shared" si="144"/>
        <v>-</v>
      </c>
      <c r="AP132" s="128" t="str">
        <f t="shared" si="145"/>
        <v>-</v>
      </c>
      <c r="AQ132" s="128" t="str">
        <f t="shared" ref="AQ132:AQ150" si="176">IF($I132="保育標準時間",HLOOKUP(H132,$G$5:$J$49,33,FALSE),IF($I132="保育短時間",HLOOKUP(H132,$K$5:$N$49,33,FALSE),"-"))</f>
        <v>-</v>
      </c>
      <c r="AR132" s="128" t="str">
        <f t="shared" ref="AR132:AR150" si="177">IF(OR(I132="保育標準時間",I132="保育短時間"),IF(K132="○",$P$28,"-"),"-")</f>
        <v>-</v>
      </c>
      <c r="AS132" s="129">
        <f t="shared" si="146"/>
        <v>0</v>
      </c>
      <c r="AT132" s="128" t="str">
        <f t="shared" si="147"/>
        <v>-</v>
      </c>
      <c r="AU132" s="128" t="str">
        <f t="shared" si="148"/>
        <v>-</v>
      </c>
      <c r="AV132" s="128" t="str">
        <f t="shared" si="149"/>
        <v>-</v>
      </c>
      <c r="AW132" s="128" t="str">
        <f t="shared" si="150"/>
        <v>-</v>
      </c>
      <c r="AX132" s="128" t="str">
        <f t="shared" si="151"/>
        <v>-</v>
      </c>
      <c r="AY132" s="128" t="str">
        <f t="shared" si="152"/>
        <v>-</v>
      </c>
      <c r="AZ132" s="128" t="str">
        <f t="shared" si="153"/>
        <v>-</v>
      </c>
      <c r="BA132" s="128" t="str">
        <f t="shared" si="154"/>
        <v>-</v>
      </c>
      <c r="BB132" s="128" t="str">
        <f t="shared" si="155"/>
        <v>-</v>
      </c>
      <c r="BC132" s="128" t="str">
        <f t="shared" si="156"/>
        <v>-</v>
      </c>
      <c r="BD132" s="128" t="str">
        <f t="shared" si="157"/>
        <v>-</v>
      </c>
      <c r="BE132" s="187"/>
      <c r="BF132" s="128" t="str">
        <f t="shared" si="158"/>
        <v>-</v>
      </c>
      <c r="BG132" s="128" t="str">
        <f t="shared" si="159"/>
        <v>-</v>
      </c>
      <c r="BH132" s="187"/>
      <c r="BI132" s="187"/>
      <c r="BJ132" s="128" t="str">
        <f t="shared" si="160"/>
        <v>-</v>
      </c>
      <c r="BK132" s="128" t="str">
        <f t="shared" si="161"/>
        <v>-</v>
      </c>
      <c r="BL132" s="128" t="str">
        <f t="shared" si="162"/>
        <v>-</v>
      </c>
      <c r="BM132" s="128" t="str">
        <f t="shared" si="163"/>
        <v>-</v>
      </c>
      <c r="BN132" s="128" t="str">
        <f t="shared" si="164"/>
        <v>-</v>
      </c>
      <c r="BO132" s="128" t="str">
        <f t="shared" si="165"/>
        <v>-</v>
      </c>
      <c r="BP132" s="128" t="str">
        <f t="shared" si="166"/>
        <v>-</v>
      </c>
      <c r="BQ132" s="128" t="str">
        <f t="shared" si="167"/>
        <v>-</v>
      </c>
      <c r="BR132" s="128" t="str">
        <f t="shared" si="168"/>
        <v>-</v>
      </c>
      <c r="BS132" s="128" t="str">
        <f t="shared" si="169"/>
        <v>-</v>
      </c>
      <c r="BT132" s="128" t="str">
        <f t="shared" si="170"/>
        <v>-</v>
      </c>
      <c r="BU132" s="128" t="str">
        <f t="shared" si="171"/>
        <v>-</v>
      </c>
      <c r="BV132" s="129">
        <f t="shared" si="172"/>
        <v>0</v>
      </c>
      <c r="BX132" s="128" t="str">
        <f t="shared" si="121"/>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73"/>
        <v>-</v>
      </c>
      <c r="K133" s="20" t="str">
        <f>IF(月途中入退所!$N10=$B$2,IF(月途中入退所!S10="","-",月途中入退所!$S10),"-")</f>
        <v>-</v>
      </c>
      <c r="L133" s="162" t="str">
        <f t="shared" si="174"/>
        <v>-</v>
      </c>
      <c r="M133" s="20" t="str">
        <f>IF(月途中入退所!$N10=$B$2,月途中入退所!$T10,"-")</f>
        <v>-</v>
      </c>
      <c r="N133" s="129">
        <f t="shared" si="175"/>
        <v>0</v>
      </c>
      <c r="O133" s="123"/>
      <c r="P133" s="128" t="str">
        <f t="shared" si="122"/>
        <v>-</v>
      </c>
      <c r="Q133" s="128" t="str">
        <f t="shared" si="123"/>
        <v>-</v>
      </c>
      <c r="R133" s="128" t="str">
        <f t="shared" si="124"/>
        <v>-</v>
      </c>
      <c r="S133" s="128" t="str">
        <f t="shared" si="125"/>
        <v>-</v>
      </c>
      <c r="T133" s="128" t="str">
        <f t="shared" si="126"/>
        <v>-</v>
      </c>
      <c r="U133" s="128" t="str">
        <f t="shared" si="127"/>
        <v>-</v>
      </c>
      <c r="V133" s="128" t="str">
        <f t="shared" si="128"/>
        <v>-</v>
      </c>
      <c r="W133" s="128" t="str">
        <f t="shared" si="129"/>
        <v>-</v>
      </c>
      <c r="X133" s="128" t="str">
        <f t="shared" si="130"/>
        <v>-</v>
      </c>
      <c r="Y133" s="128" t="str">
        <f t="shared" si="131"/>
        <v>-</v>
      </c>
      <c r="Z133" s="128" t="str">
        <f t="shared" si="132"/>
        <v>-</v>
      </c>
      <c r="AA133" s="128" t="str">
        <f t="shared" si="133"/>
        <v>-</v>
      </c>
      <c r="AB133" s="131"/>
      <c r="AC133" s="128" t="str">
        <f t="shared" si="134"/>
        <v>-</v>
      </c>
      <c r="AD133" s="128" t="str">
        <f t="shared" si="135"/>
        <v>-</v>
      </c>
      <c r="AE133" s="131"/>
      <c r="AF133" s="131"/>
      <c r="AG133" s="128" t="str">
        <f t="shared" si="136"/>
        <v>-</v>
      </c>
      <c r="AH133" s="128" t="str">
        <f t="shared" si="137"/>
        <v>-</v>
      </c>
      <c r="AI133" s="128" t="str">
        <f t="shared" si="138"/>
        <v>-</v>
      </c>
      <c r="AJ133" s="128" t="str">
        <f t="shared" si="139"/>
        <v>-</v>
      </c>
      <c r="AK133" s="128" t="str">
        <f t="shared" si="140"/>
        <v>-</v>
      </c>
      <c r="AL133" s="128" t="str">
        <f t="shared" si="141"/>
        <v>-</v>
      </c>
      <c r="AM133" s="128" t="str">
        <f t="shared" si="142"/>
        <v>-</v>
      </c>
      <c r="AN133" s="128" t="str">
        <f t="shared" si="143"/>
        <v>-</v>
      </c>
      <c r="AO133" s="128" t="str">
        <f t="shared" si="144"/>
        <v>-</v>
      </c>
      <c r="AP133" s="128" t="str">
        <f t="shared" si="145"/>
        <v>-</v>
      </c>
      <c r="AQ133" s="128" t="str">
        <f t="shared" si="176"/>
        <v>-</v>
      </c>
      <c r="AR133" s="128" t="str">
        <f t="shared" si="177"/>
        <v>-</v>
      </c>
      <c r="AS133" s="129">
        <f t="shared" si="146"/>
        <v>0</v>
      </c>
      <c r="AT133" s="128" t="str">
        <f t="shared" si="147"/>
        <v>-</v>
      </c>
      <c r="AU133" s="128" t="str">
        <f t="shared" si="148"/>
        <v>-</v>
      </c>
      <c r="AV133" s="128" t="str">
        <f t="shared" si="149"/>
        <v>-</v>
      </c>
      <c r="AW133" s="128" t="str">
        <f t="shared" si="150"/>
        <v>-</v>
      </c>
      <c r="AX133" s="128" t="str">
        <f t="shared" si="151"/>
        <v>-</v>
      </c>
      <c r="AY133" s="128" t="str">
        <f t="shared" si="152"/>
        <v>-</v>
      </c>
      <c r="AZ133" s="128" t="str">
        <f t="shared" si="153"/>
        <v>-</v>
      </c>
      <c r="BA133" s="128" t="str">
        <f t="shared" si="154"/>
        <v>-</v>
      </c>
      <c r="BB133" s="128" t="str">
        <f t="shared" si="155"/>
        <v>-</v>
      </c>
      <c r="BC133" s="128" t="str">
        <f t="shared" si="156"/>
        <v>-</v>
      </c>
      <c r="BD133" s="128" t="str">
        <f t="shared" si="157"/>
        <v>-</v>
      </c>
      <c r="BE133" s="187"/>
      <c r="BF133" s="128" t="str">
        <f t="shared" si="158"/>
        <v>-</v>
      </c>
      <c r="BG133" s="128" t="str">
        <f t="shared" si="159"/>
        <v>-</v>
      </c>
      <c r="BH133" s="187"/>
      <c r="BI133" s="187"/>
      <c r="BJ133" s="128" t="str">
        <f t="shared" si="160"/>
        <v>-</v>
      </c>
      <c r="BK133" s="128" t="str">
        <f t="shared" si="161"/>
        <v>-</v>
      </c>
      <c r="BL133" s="128" t="str">
        <f t="shared" si="162"/>
        <v>-</v>
      </c>
      <c r="BM133" s="128" t="str">
        <f t="shared" si="163"/>
        <v>-</v>
      </c>
      <c r="BN133" s="128" t="str">
        <f t="shared" si="164"/>
        <v>-</v>
      </c>
      <c r="BO133" s="128" t="str">
        <f t="shared" si="165"/>
        <v>-</v>
      </c>
      <c r="BP133" s="128" t="str">
        <f t="shared" si="166"/>
        <v>-</v>
      </c>
      <c r="BQ133" s="128" t="str">
        <f t="shared" si="167"/>
        <v>-</v>
      </c>
      <c r="BR133" s="128" t="str">
        <f t="shared" si="168"/>
        <v>-</v>
      </c>
      <c r="BS133" s="128" t="str">
        <f t="shared" si="169"/>
        <v>-</v>
      </c>
      <c r="BT133" s="128" t="str">
        <f t="shared" si="170"/>
        <v>-</v>
      </c>
      <c r="BU133" s="128" t="str">
        <f t="shared" si="171"/>
        <v>-</v>
      </c>
      <c r="BV133" s="129">
        <f t="shared" si="172"/>
        <v>0</v>
      </c>
      <c r="BX133" s="128" t="str">
        <f t="shared" si="121"/>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73"/>
        <v>-</v>
      </c>
      <c r="K134" s="20" t="str">
        <f>IF(月途中入退所!$N11=$B$2,IF(月途中入退所!S11="","-",月途中入退所!$S11),"-")</f>
        <v>-</v>
      </c>
      <c r="L134" s="162" t="str">
        <f t="shared" si="174"/>
        <v>-</v>
      </c>
      <c r="M134" s="20" t="str">
        <f>IF(月途中入退所!$N11=$B$2,月途中入退所!$T11,"-")</f>
        <v>-</v>
      </c>
      <c r="N134" s="129">
        <f t="shared" si="175"/>
        <v>0</v>
      </c>
      <c r="O134" s="123"/>
      <c r="P134" s="128" t="str">
        <f t="shared" si="122"/>
        <v>-</v>
      </c>
      <c r="Q134" s="128" t="str">
        <f t="shared" si="123"/>
        <v>-</v>
      </c>
      <c r="R134" s="128" t="str">
        <f t="shared" si="124"/>
        <v>-</v>
      </c>
      <c r="S134" s="128" t="str">
        <f t="shared" si="125"/>
        <v>-</v>
      </c>
      <c r="T134" s="128" t="str">
        <f t="shared" si="126"/>
        <v>-</v>
      </c>
      <c r="U134" s="128" t="str">
        <f t="shared" si="127"/>
        <v>-</v>
      </c>
      <c r="V134" s="128" t="str">
        <f t="shared" si="128"/>
        <v>-</v>
      </c>
      <c r="W134" s="128" t="str">
        <f t="shared" si="129"/>
        <v>-</v>
      </c>
      <c r="X134" s="128" t="str">
        <f t="shared" si="130"/>
        <v>-</v>
      </c>
      <c r="Y134" s="128" t="str">
        <f t="shared" si="131"/>
        <v>-</v>
      </c>
      <c r="Z134" s="128" t="str">
        <f t="shared" si="132"/>
        <v>-</v>
      </c>
      <c r="AA134" s="128" t="str">
        <f t="shared" si="133"/>
        <v>-</v>
      </c>
      <c r="AB134" s="131"/>
      <c r="AC134" s="128" t="str">
        <f t="shared" si="134"/>
        <v>-</v>
      </c>
      <c r="AD134" s="128" t="str">
        <f t="shared" si="135"/>
        <v>-</v>
      </c>
      <c r="AE134" s="131"/>
      <c r="AF134" s="131"/>
      <c r="AG134" s="128" t="str">
        <f t="shared" si="136"/>
        <v>-</v>
      </c>
      <c r="AH134" s="128" t="str">
        <f t="shared" si="137"/>
        <v>-</v>
      </c>
      <c r="AI134" s="128" t="str">
        <f t="shared" si="138"/>
        <v>-</v>
      </c>
      <c r="AJ134" s="128" t="str">
        <f t="shared" si="139"/>
        <v>-</v>
      </c>
      <c r="AK134" s="128" t="str">
        <f t="shared" si="140"/>
        <v>-</v>
      </c>
      <c r="AL134" s="128" t="str">
        <f t="shared" si="141"/>
        <v>-</v>
      </c>
      <c r="AM134" s="128" t="str">
        <f t="shared" si="142"/>
        <v>-</v>
      </c>
      <c r="AN134" s="128" t="str">
        <f t="shared" si="143"/>
        <v>-</v>
      </c>
      <c r="AO134" s="128" t="str">
        <f t="shared" si="144"/>
        <v>-</v>
      </c>
      <c r="AP134" s="128" t="str">
        <f t="shared" si="145"/>
        <v>-</v>
      </c>
      <c r="AQ134" s="128" t="str">
        <f t="shared" si="176"/>
        <v>-</v>
      </c>
      <c r="AR134" s="128" t="str">
        <f t="shared" si="177"/>
        <v>-</v>
      </c>
      <c r="AS134" s="129">
        <f t="shared" si="146"/>
        <v>0</v>
      </c>
      <c r="AT134" s="128" t="str">
        <f t="shared" si="147"/>
        <v>-</v>
      </c>
      <c r="AU134" s="128" t="str">
        <f t="shared" si="148"/>
        <v>-</v>
      </c>
      <c r="AV134" s="128" t="str">
        <f t="shared" si="149"/>
        <v>-</v>
      </c>
      <c r="AW134" s="128" t="str">
        <f t="shared" si="150"/>
        <v>-</v>
      </c>
      <c r="AX134" s="128" t="str">
        <f t="shared" si="151"/>
        <v>-</v>
      </c>
      <c r="AY134" s="128" t="str">
        <f t="shared" si="152"/>
        <v>-</v>
      </c>
      <c r="AZ134" s="128" t="str">
        <f t="shared" si="153"/>
        <v>-</v>
      </c>
      <c r="BA134" s="128" t="str">
        <f t="shared" si="154"/>
        <v>-</v>
      </c>
      <c r="BB134" s="128" t="str">
        <f t="shared" si="155"/>
        <v>-</v>
      </c>
      <c r="BC134" s="128" t="str">
        <f t="shared" si="156"/>
        <v>-</v>
      </c>
      <c r="BD134" s="128" t="str">
        <f t="shared" si="157"/>
        <v>-</v>
      </c>
      <c r="BE134" s="187"/>
      <c r="BF134" s="128" t="str">
        <f t="shared" si="158"/>
        <v>-</v>
      </c>
      <c r="BG134" s="128" t="str">
        <f t="shared" si="159"/>
        <v>-</v>
      </c>
      <c r="BH134" s="187"/>
      <c r="BI134" s="187"/>
      <c r="BJ134" s="128" t="str">
        <f t="shared" si="160"/>
        <v>-</v>
      </c>
      <c r="BK134" s="128" t="str">
        <f t="shared" si="161"/>
        <v>-</v>
      </c>
      <c r="BL134" s="128" t="str">
        <f t="shared" si="162"/>
        <v>-</v>
      </c>
      <c r="BM134" s="128" t="str">
        <f t="shared" si="163"/>
        <v>-</v>
      </c>
      <c r="BN134" s="128" t="str">
        <f t="shared" si="164"/>
        <v>-</v>
      </c>
      <c r="BO134" s="128" t="str">
        <f t="shared" si="165"/>
        <v>-</v>
      </c>
      <c r="BP134" s="128" t="str">
        <f t="shared" si="166"/>
        <v>-</v>
      </c>
      <c r="BQ134" s="128" t="str">
        <f t="shared" si="167"/>
        <v>-</v>
      </c>
      <c r="BR134" s="128" t="str">
        <f t="shared" si="168"/>
        <v>-</v>
      </c>
      <c r="BS134" s="128" t="str">
        <f t="shared" si="169"/>
        <v>-</v>
      </c>
      <c r="BT134" s="128" t="str">
        <f t="shared" si="170"/>
        <v>-</v>
      </c>
      <c r="BU134" s="128" t="str">
        <f t="shared" si="171"/>
        <v>-</v>
      </c>
      <c r="BV134" s="129">
        <f t="shared" si="172"/>
        <v>0</v>
      </c>
      <c r="BX134" s="128" t="str">
        <f t="shared" si="121"/>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73"/>
        <v>-</v>
      </c>
      <c r="K135" s="20" t="str">
        <f>IF(月途中入退所!$N12=$B$2,IF(月途中入退所!S12="","-",月途中入退所!$S12),"-")</f>
        <v>-</v>
      </c>
      <c r="L135" s="162" t="str">
        <f t="shared" si="174"/>
        <v>-</v>
      </c>
      <c r="M135" s="20" t="str">
        <f>IF(月途中入退所!$N12=$B$2,月途中入退所!$T12,"-")</f>
        <v>-</v>
      </c>
      <c r="N135" s="129">
        <f t="shared" si="175"/>
        <v>0</v>
      </c>
      <c r="O135" s="123"/>
      <c r="P135" s="128" t="str">
        <f t="shared" si="122"/>
        <v>-</v>
      </c>
      <c r="Q135" s="128" t="str">
        <f t="shared" si="123"/>
        <v>-</v>
      </c>
      <c r="R135" s="128" t="str">
        <f t="shared" si="124"/>
        <v>-</v>
      </c>
      <c r="S135" s="128" t="str">
        <f t="shared" si="125"/>
        <v>-</v>
      </c>
      <c r="T135" s="128" t="str">
        <f t="shared" si="126"/>
        <v>-</v>
      </c>
      <c r="U135" s="128" t="str">
        <f t="shared" si="127"/>
        <v>-</v>
      </c>
      <c r="V135" s="128" t="str">
        <f t="shared" si="128"/>
        <v>-</v>
      </c>
      <c r="W135" s="128" t="str">
        <f t="shared" si="129"/>
        <v>-</v>
      </c>
      <c r="X135" s="128" t="str">
        <f t="shared" si="130"/>
        <v>-</v>
      </c>
      <c r="Y135" s="128" t="str">
        <f t="shared" si="131"/>
        <v>-</v>
      </c>
      <c r="Z135" s="128" t="str">
        <f t="shared" si="132"/>
        <v>-</v>
      </c>
      <c r="AA135" s="128" t="str">
        <f t="shared" si="133"/>
        <v>-</v>
      </c>
      <c r="AB135" s="131"/>
      <c r="AC135" s="128" t="str">
        <f t="shared" si="134"/>
        <v>-</v>
      </c>
      <c r="AD135" s="128" t="str">
        <f t="shared" si="135"/>
        <v>-</v>
      </c>
      <c r="AE135" s="131"/>
      <c r="AF135" s="131"/>
      <c r="AG135" s="128" t="str">
        <f t="shared" si="136"/>
        <v>-</v>
      </c>
      <c r="AH135" s="128" t="str">
        <f t="shared" si="137"/>
        <v>-</v>
      </c>
      <c r="AI135" s="128" t="str">
        <f t="shared" si="138"/>
        <v>-</v>
      </c>
      <c r="AJ135" s="128" t="str">
        <f t="shared" si="139"/>
        <v>-</v>
      </c>
      <c r="AK135" s="128" t="str">
        <f t="shared" si="140"/>
        <v>-</v>
      </c>
      <c r="AL135" s="128" t="str">
        <f t="shared" si="141"/>
        <v>-</v>
      </c>
      <c r="AM135" s="128" t="str">
        <f t="shared" si="142"/>
        <v>-</v>
      </c>
      <c r="AN135" s="128" t="str">
        <f t="shared" si="143"/>
        <v>-</v>
      </c>
      <c r="AO135" s="128" t="str">
        <f t="shared" si="144"/>
        <v>-</v>
      </c>
      <c r="AP135" s="128" t="str">
        <f t="shared" si="145"/>
        <v>-</v>
      </c>
      <c r="AQ135" s="128" t="str">
        <f t="shared" si="176"/>
        <v>-</v>
      </c>
      <c r="AR135" s="128" t="str">
        <f t="shared" si="177"/>
        <v>-</v>
      </c>
      <c r="AS135" s="129">
        <f t="shared" si="146"/>
        <v>0</v>
      </c>
      <c r="AT135" s="128" t="str">
        <f t="shared" si="147"/>
        <v>-</v>
      </c>
      <c r="AU135" s="128" t="str">
        <f t="shared" si="148"/>
        <v>-</v>
      </c>
      <c r="AV135" s="128" t="str">
        <f t="shared" si="149"/>
        <v>-</v>
      </c>
      <c r="AW135" s="128" t="str">
        <f t="shared" si="150"/>
        <v>-</v>
      </c>
      <c r="AX135" s="128" t="str">
        <f t="shared" si="151"/>
        <v>-</v>
      </c>
      <c r="AY135" s="128" t="str">
        <f t="shared" si="152"/>
        <v>-</v>
      </c>
      <c r="AZ135" s="128" t="str">
        <f t="shared" si="153"/>
        <v>-</v>
      </c>
      <c r="BA135" s="128" t="str">
        <f t="shared" si="154"/>
        <v>-</v>
      </c>
      <c r="BB135" s="128" t="str">
        <f t="shared" si="155"/>
        <v>-</v>
      </c>
      <c r="BC135" s="128" t="str">
        <f t="shared" si="156"/>
        <v>-</v>
      </c>
      <c r="BD135" s="128" t="str">
        <f t="shared" si="157"/>
        <v>-</v>
      </c>
      <c r="BE135" s="187"/>
      <c r="BF135" s="128" t="str">
        <f t="shared" si="158"/>
        <v>-</v>
      </c>
      <c r="BG135" s="128" t="str">
        <f t="shared" si="159"/>
        <v>-</v>
      </c>
      <c r="BH135" s="187"/>
      <c r="BI135" s="187"/>
      <c r="BJ135" s="128" t="str">
        <f t="shared" si="160"/>
        <v>-</v>
      </c>
      <c r="BK135" s="128" t="str">
        <f t="shared" si="161"/>
        <v>-</v>
      </c>
      <c r="BL135" s="128" t="str">
        <f t="shared" si="162"/>
        <v>-</v>
      </c>
      <c r="BM135" s="128" t="str">
        <f t="shared" si="163"/>
        <v>-</v>
      </c>
      <c r="BN135" s="128" t="str">
        <f t="shared" si="164"/>
        <v>-</v>
      </c>
      <c r="BO135" s="128" t="str">
        <f t="shared" si="165"/>
        <v>-</v>
      </c>
      <c r="BP135" s="128" t="str">
        <f t="shared" si="166"/>
        <v>-</v>
      </c>
      <c r="BQ135" s="128" t="str">
        <f t="shared" si="167"/>
        <v>-</v>
      </c>
      <c r="BR135" s="128" t="str">
        <f t="shared" si="168"/>
        <v>-</v>
      </c>
      <c r="BS135" s="128" t="str">
        <f t="shared" si="169"/>
        <v>-</v>
      </c>
      <c r="BT135" s="128" t="str">
        <f t="shared" si="170"/>
        <v>-</v>
      </c>
      <c r="BU135" s="128" t="str">
        <f t="shared" si="171"/>
        <v>-</v>
      </c>
      <c r="BV135" s="129">
        <f t="shared" si="172"/>
        <v>0</v>
      </c>
      <c r="BX135" s="128" t="str">
        <f t="shared" si="121"/>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73"/>
        <v>-</v>
      </c>
      <c r="K136" s="20" t="str">
        <f>IF(月途中入退所!$N13=$B$2,IF(月途中入退所!S13="","-",月途中入退所!$S13),"-")</f>
        <v>-</v>
      </c>
      <c r="L136" s="162" t="str">
        <f t="shared" si="174"/>
        <v>-</v>
      </c>
      <c r="M136" s="20" t="str">
        <f>IF(月途中入退所!$N13=$B$2,月途中入退所!$T13,"-")</f>
        <v>-</v>
      </c>
      <c r="N136" s="129">
        <f t="shared" si="175"/>
        <v>0</v>
      </c>
      <c r="O136" s="123"/>
      <c r="P136" s="128" t="str">
        <f t="shared" si="122"/>
        <v>-</v>
      </c>
      <c r="Q136" s="128" t="str">
        <f t="shared" si="123"/>
        <v>-</v>
      </c>
      <c r="R136" s="128" t="str">
        <f t="shared" si="124"/>
        <v>-</v>
      </c>
      <c r="S136" s="128" t="str">
        <f t="shared" si="125"/>
        <v>-</v>
      </c>
      <c r="T136" s="128" t="str">
        <f t="shared" si="126"/>
        <v>-</v>
      </c>
      <c r="U136" s="128" t="str">
        <f t="shared" si="127"/>
        <v>-</v>
      </c>
      <c r="V136" s="128" t="str">
        <f t="shared" si="128"/>
        <v>-</v>
      </c>
      <c r="W136" s="128" t="str">
        <f t="shared" si="129"/>
        <v>-</v>
      </c>
      <c r="X136" s="128" t="str">
        <f t="shared" si="130"/>
        <v>-</v>
      </c>
      <c r="Y136" s="128" t="str">
        <f t="shared" si="131"/>
        <v>-</v>
      </c>
      <c r="Z136" s="128" t="str">
        <f t="shared" si="132"/>
        <v>-</v>
      </c>
      <c r="AA136" s="128" t="str">
        <f t="shared" si="133"/>
        <v>-</v>
      </c>
      <c r="AB136" s="131"/>
      <c r="AC136" s="128" t="str">
        <f t="shared" si="134"/>
        <v>-</v>
      </c>
      <c r="AD136" s="128" t="str">
        <f t="shared" si="135"/>
        <v>-</v>
      </c>
      <c r="AE136" s="131"/>
      <c r="AF136" s="131"/>
      <c r="AG136" s="128" t="str">
        <f t="shared" si="136"/>
        <v>-</v>
      </c>
      <c r="AH136" s="128" t="str">
        <f t="shared" si="137"/>
        <v>-</v>
      </c>
      <c r="AI136" s="128" t="str">
        <f t="shared" si="138"/>
        <v>-</v>
      </c>
      <c r="AJ136" s="128" t="str">
        <f t="shared" si="139"/>
        <v>-</v>
      </c>
      <c r="AK136" s="128" t="str">
        <f t="shared" si="140"/>
        <v>-</v>
      </c>
      <c r="AL136" s="128" t="str">
        <f t="shared" si="141"/>
        <v>-</v>
      </c>
      <c r="AM136" s="128" t="str">
        <f t="shared" si="142"/>
        <v>-</v>
      </c>
      <c r="AN136" s="128" t="str">
        <f t="shared" si="143"/>
        <v>-</v>
      </c>
      <c r="AO136" s="128" t="str">
        <f t="shared" si="144"/>
        <v>-</v>
      </c>
      <c r="AP136" s="128" t="str">
        <f t="shared" si="145"/>
        <v>-</v>
      </c>
      <c r="AQ136" s="128" t="str">
        <f t="shared" si="176"/>
        <v>-</v>
      </c>
      <c r="AR136" s="128" t="str">
        <f t="shared" si="177"/>
        <v>-</v>
      </c>
      <c r="AS136" s="129">
        <f t="shared" si="146"/>
        <v>0</v>
      </c>
      <c r="AT136" s="128" t="str">
        <f t="shared" si="147"/>
        <v>-</v>
      </c>
      <c r="AU136" s="128" t="str">
        <f t="shared" si="148"/>
        <v>-</v>
      </c>
      <c r="AV136" s="128" t="str">
        <f t="shared" si="149"/>
        <v>-</v>
      </c>
      <c r="AW136" s="128" t="str">
        <f t="shared" si="150"/>
        <v>-</v>
      </c>
      <c r="AX136" s="128" t="str">
        <f t="shared" si="151"/>
        <v>-</v>
      </c>
      <c r="AY136" s="128" t="str">
        <f t="shared" si="152"/>
        <v>-</v>
      </c>
      <c r="AZ136" s="128" t="str">
        <f t="shared" si="153"/>
        <v>-</v>
      </c>
      <c r="BA136" s="128" t="str">
        <f t="shared" si="154"/>
        <v>-</v>
      </c>
      <c r="BB136" s="128" t="str">
        <f t="shared" si="155"/>
        <v>-</v>
      </c>
      <c r="BC136" s="128" t="str">
        <f t="shared" si="156"/>
        <v>-</v>
      </c>
      <c r="BD136" s="128" t="str">
        <f t="shared" si="157"/>
        <v>-</v>
      </c>
      <c r="BE136" s="187"/>
      <c r="BF136" s="128" t="str">
        <f t="shared" si="158"/>
        <v>-</v>
      </c>
      <c r="BG136" s="128" t="str">
        <f t="shared" si="159"/>
        <v>-</v>
      </c>
      <c r="BH136" s="187"/>
      <c r="BI136" s="187"/>
      <c r="BJ136" s="128" t="str">
        <f t="shared" si="160"/>
        <v>-</v>
      </c>
      <c r="BK136" s="128" t="str">
        <f t="shared" si="161"/>
        <v>-</v>
      </c>
      <c r="BL136" s="128" t="str">
        <f t="shared" si="162"/>
        <v>-</v>
      </c>
      <c r="BM136" s="128" t="str">
        <f t="shared" si="163"/>
        <v>-</v>
      </c>
      <c r="BN136" s="128" t="str">
        <f t="shared" si="164"/>
        <v>-</v>
      </c>
      <c r="BO136" s="128" t="str">
        <f t="shared" si="165"/>
        <v>-</v>
      </c>
      <c r="BP136" s="128" t="str">
        <f t="shared" si="166"/>
        <v>-</v>
      </c>
      <c r="BQ136" s="128" t="str">
        <f t="shared" si="167"/>
        <v>-</v>
      </c>
      <c r="BR136" s="128" t="str">
        <f t="shared" si="168"/>
        <v>-</v>
      </c>
      <c r="BS136" s="128" t="str">
        <f t="shared" si="169"/>
        <v>-</v>
      </c>
      <c r="BT136" s="128" t="str">
        <f t="shared" si="170"/>
        <v>-</v>
      </c>
      <c r="BU136" s="128" t="str">
        <f t="shared" si="171"/>
        <v>-</v>
      </c>
      <c r="BV136" s="129">
        <f t="shared" si="172"/>
        <v>0</v>
      </c>
      <c r="BX136" s="128" t="str">
        <f t="shared" si="121"/>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73"/>
        <v>-</v>
      </c>
      <c r="K137" s="20" t="str">
        <f>IF(月途中入退所!$N14=$B$2,IF(月途中入退所!S14="","-",月途中入退所!$S14),"-")</f>
        <v>-</v>
      </c>
      <c r="L137" s="162" t="str">
        <f t="shared" si="174"/>
        <v>-</v>
      </c>
      <c r="M137" s="20" t="str">
        <f>IF(月途中入退所!$N14=$B$2,月途中入退所!$T14,"-")</f>
        <v>-</v>
      </c>
      <c r="N137" s="129">
        <f t="shared" si="175"/>
        <v>0</v>
      </c>
      <c r="O137" s="123"/>
      <c r="P137" s="128" t="str">
        <f t="shared" si="122"/>
        <v>-</v>
      </c>
      <c r="Q137" s="128" t="str">
        <f t="shared" si="123"/>
        <v>-</v>
      </c>
      <c r="R137" s="128" t="str">
        <f t="shared" si="124"/>
        <v>-</v>
      </c>
      <c r="S137" s="128" t="str">
        <f t="shared" si="125"/>
        <v>-</v>
      </c>
      <c r="T137" s="128" t="str">
        <f t="shared" si="126"/>
        <v>-</v>
      </c>
      <c r="U137" s="128" t="str">
        <f t="shared" si="127"/>
        <v>-</v>
      </c>
      <c r="V137" s="128" t="str">
        <f t="shared" si="128"/>
        <v>-</v>
      </c>
      <c r="W137" s="128" t="str">
        <f t="shared" si="129"/>
        <v>-</v>
      </c>
      <c r="X137" s="128" t="str">
        <f t="shared" si="130"/>
        <v>-</v>
      </c>
      <c r="Y137" s="128" t="str">
        <f t="shared" si="131"/>
        <v>-</v>
      </c>
      <c r="Z137" s="128" t="str">
        <f t="shared" si="132"/>
        <v>-</v>
      </c>
      <c r="AA137" s="128" t="str">
        <f t="shared" si="133"/>
        <v>-</v>
      </c>
      <c r="AB137" s="131"/>
      <c r="AC137" s="128" t="str">
        <f t="shared" si="134"/>
        <v>-</v>
      </c>
      <c r="AD137" s="128" t="str">
        <f t="shared" si="135"/>
        <v>-</v>
      </c>
      <c r="AE137" s="131"/>
      <c r="AF137" s="131"/>
      <c r="AG137" s="128" t="str">
        <f t="shared" si="136"/>
        <v>-</v>
      </c>
      <c r="AH137" s="128" t="str">
        <f t="shared" si="137"/>
        <v>-</v>
      </c>
      <c r="AI137" s="128" t="str">
        <f t="shared" si="138"/>
        <v>-</v>
      </c>
      <c r="AJ137" s="128" t="str">
        <f t="shared" si="139"/>
        <v>-</v>
      </c>
      <c r="AK137" s="128" t="str">
        <f t="shared" si="140"/>
        <v>-</v>
      </c>
      <c r="AL137" s="128" t="str">
        <f t="shared" si="141"/>
        <v>-</v>
      </c>
      <c r="AM137" s="128" t="str">
        <f t="shared" si="142"/>
        <v>-</v>
      </c>
      <c r="AN137" s="128" t="str">
        <f t="shared" si="143"/>
        <v>-</v>
      </c>
      <c r="AO137" s="128" t="str">
        <f t="shared" si="144"/>
        <v>-</v>
      </c>
      <c r="AP137" s="128" t="str">
        <f t="shared" si="145"/>
        <v>-</v>
      </c>
      <c r="AQ137" s="128" t="str">
        <f t="shared" si="176"/>
        <v>-</v>
      </c>
      <c r="AR137" s="128" t="str">
        <f t="shared" si="177"/>
        <v>-</v>
      </c>
      <c r="AS137" s="129">
        <f t="shared" si="146"/>
        <v>0</v>
      </c>
      <c r="AT137" s="128" t="str">
        <f t="shared" si="147"/>
        <v>-</v>
      </c>
      <c r="AU137" s="128" t="str">
        <f t="shared" si="148"/>
        <v>-</v>
      </c>
      <c r="AV137" s="128" t="str">
        <f t="shared" si="149"/>
        <v>-</v>
      </c>
      <c r="AW137" s="128" t="str">
        <f t="shared" si="150"/>
        <v>-</v>
      </c>
      <c r="AX137" s="128" t="str">
        <f t="shared" si="151"/>
        <v>-</v>
      </c>
      <c r="AY137" s="128" t="str">
        <f t="shared" si="152"/>
        <v>-</v>
      </c>
      <c r="AZ137" s="128" t="str">
        <f t="shared" si="153"/>
        <v>-</v>
      </c>
      <c r="BA137" s="128" t="str">
        <f t="shared" si="154"/>
        <v>-</v>
      </c>
      <c r="BB137" s="128" t="str">
        <f t="shared" si="155"/>
        <v>-</v>
      </c>
      <c r="BC137" s="128" t="str">
        <f t="shared" si="156"/>
        <v>-</v>
      </c>
      <c r="BD137" s="128" t="str">
        <f t="shared" si="157"/>
        <v>-</v>
      </c>
      <c r="BE137" s="187"/>
      <c r="BF137" s="128" t="str">
        <f t="shared" si="158"/>
        <v>-</v>
      </c>
      <c r="BG137" s="128" t="str">
        <f t="shared" si="159"/>
        <v>-</v>
      </c>
      <c r="BH137" s="187"/>
      <c r="BI137" s="187"/>
      <c r="BJ137" s="128" t="str">
        <f t="shared" si="160"/>
        <v>-</v>
      </c>
      <c r="BK137" s="128" t="str">
        <f t="shared" si="161"/>
        <v>-</v>
      </c>
      <c r="BL137" s="128" t="str">
        <f t="shared" si="162"/>
        <v>-</v>
      </c>
      <c r="BM137" s="128" t="str">
        <f t="shared" si="163"/>
        <v>-</v>
      </c>
      <c r="BN137" s="128" t="str">
        <f t="shared" si="164"/>
        <v>-</v>
      </c>
      <c r="BO137" s="128" t="str">
        <f t="shared" si="165"/>
        <v>-</v>
      </c>
      <c r="BP137" s="128" t="str">
        <f t="shared" si="166"/>
        <v>-</v>
      </c>
      <c r="BQ137" s="128" t="str">
        <f t="shared" si="167"/>
        <v>-</v>
      </c>
      <c r="BR137" s="128" t="str">
        <f t="shared" si="168"/>
        <v>-</v>
      </c>
      <c r="BS137" s="128" t="str">
        <f t="shared" si="169"/>
        <v>-</v>
      </c>
      <c r="BT137" s="128" t="str">
        <f t="shared" si="170"/>
        <v>-</v>
      </c>
      <c r="BU137" s="128" t="str">
        <f t="shared" si="171"/>
        <v>-</v>
      </c>
      <c r="BV137" s="129">
        <f t="shared" si="172"/>
        <v>0</v>
      </c>
      <c r="BX137" s="128" t="str">
        <f t="shared" si="121"/>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73"/>
        <v>-</v>
      </c>
      <c r="K138" s="20" t="str">
        <f>IF(月途中入退所!$N15=$B$2,IF(月途中入退所!S15="","-",月途中入退所!$S15),"-")</f>
        <v>-</v>
      </c>
      <c r="L138" s="162" t="str">
        <f t="shared" si="174"/>
        <v>-</v>
      </c>
      <c r="M138" s="20" t="str">
        <f>IF(月途中入退所!$N15=$B$2,月途中入退所!$T15,"-")</f>
        <v>-</v>
      </c>
      <c r="N138" s="129">
        <f t="shared" si="175"/>
        <v>0</v>
      </c>
      <c r="O138" s="123"/>
      <c r="P138" s="128" t="str">
        <f t="shared" si="122"/>
        <v>-</v>
      </c>
      <c r="Q138" s="128" t="str">
        <f t="shared" si="123"/>
        <v>-</v>
      </c>
      <c r="R138" s="128" t="str">
        <f t="shared" si="124"/>
        <v>-</v>
      </c>
      <c r="S138" s="128" t="str">
        <f t="shared" si="125"/>
        <v>-</v>
      </c>
      <c r="T138" s="128" t="str">
        <f t="shared" si="126"/>
        <v>-</v>
      </c>
      <c r="U138" s="128" t="str">
        <f t="shared" si="127"/>
        <v>-</v>
      </c>
      <c r="V138" s="128" t="str">
        <f t="shared" si="128"/>
        <v>-</v>
      </c>
      <c r="W138" s="128" t="str">
        <f t="shared" si="129"/>
        <v>-</v>
      </c>
      <c r="X138" s="128" t="str">
        <f t="shared" si="130"/>
        <v>-</v>
      </c>
      <c r="Y138" s="128" t="str">
        <f t="shared" si="131"/>
        <v>-</v>
      </c>
      <c r="Z138" s="128" t="str">
        <f t="shared" si="132"/>
        <v>-</v>
      </c>
      <c r="AA138" s="128" t="str">
        <f t="shared" si="133"/>
        <v>-</v>
      </c>
      <c r="AB138" s="131"/>
      <c r="AC138" s="128" t="str">
        <f t="shared" si="134"/>
        <v>-</v>
      </c>
      <c r="AD138" s="128" t="str">
        <f t="shared" si="135"/>
        <v>-</v>
      </c>
      <c r="AE138" s="131"/>
      <c r="AF138" s="131"/>
      <c r="AG138" s="128" t="str">
        <f t="shared" si="136"/>
        <v>-</v>
      </c>
      <c r="AH138" s="128" t="str">
        <f t="shared" si="137"/>
        <v>-</v>
      </c>
      <c r="AI138" s="128" t="str">
        <f t="shared" si="138"/>
        <v>-</v>
      </c>
      <c r="AJ138" s="128" t="str">
        <f t="shared" si="139"/>
        <v>-</v>
      </c>
      <c r="AK138" s="128" t="str">
        <f t="shared" si="140"/>
        <v>-</v>
      </c>
      <c r="AL138" s="128" t="str">
        <f t="shared" si="141"/>
        <v>-</v>
      </c>
      <c r="AM138" s="128" t="str">
        <f t="shared" si="142"/>
        <v>-</v>
      </c>
      <c r="AN138" s="128" t="str">
        <f t="shared" si="143"/>
        <v>-</v>
      </c>
      <c r="AO138" s="128" t="str">
        <f t="shared" si="144"/>
        <v>-</v>
      </c>
      <c r="AP138" s="128" t="str">
        <f t="shared" si="145"/>
        <v>-</v>
      </c>
      <c r="AQ138" s="128" t="str">
        <f t="shared" si="176"/>
        <v>-</v>
      </c>
      <c r="AR138" s="128" t="str">
        <f t="shared" si="177"/>
        <v>-</v>
      </c>
      <c r="AS138" s="129">
        <f t="shared" si="146"/>
        <v>0</v>
      </c>
      <c r="AT138" s="128" t="str">
        <f t="shared" si="147"/>
        <v>-</v>
      </c>
      <c r="AU138" s="128" t="str">
        <f t="shared" si="148"/>
        <v>-</v>
      </c>
      <c r="AV138" s="128" t="str">
        <f t="shared" si="149"/>
        <v>-</v>
      </c>
      <c r="AW138" s="128" t="str">
        <f t="shared" si="150"/>
        <v>-</v>
      </c>
      <c r="AX138" s="128" t="str">
        <f t="shared" si="151"/>
        <v>-</v>
      </c>
      <c r="AY138" s="128" t="str">
        <f t="shared" si="152"/>
        <v>-</v>
      </c>
      <c r="AZ138" s="128" t="str">
        <f t="shared" si="153"/>
        <v>-</v>
      </c>
      <c r="BA138" s="128" t="str">
        <f t="shared" si="154"/>
        <v>-</v>
      </c>
      <c r="BB138" s="128" t="str">
        <f t="shared" si="155"/>
        <v>-</v>
      </c>
      <c r="BC138" s="128" t="str">
        <f t="shared" si="156"/>
        <v>-</v>
      </c>
      <c r="BD138" s="128" t="str">
        <f t="shared" si="157"/>
        <v>-</v>
      </c>
      <c r="BE138" s="187"/>
      <c r="BF138" s="128" t="str">
        <f t="shared" si="158"/>
        <v>-</v>
      </c>
      <c r="BG138" s="128" t="str">
        <f t="shared" si="159"/>
        <v>-</v>
      </c>
      <c r="BH138" s="187"/>
      <c r="BI138" s="187"/>
      <c r="BJ138" s="128" t="str">
        <f t="shared" si="160"/>
        <v>-</v>
      </c>
      <c r="BK138" s="128" t="str">
        <f t="shared" si="161"/>
        <v>-</v>
      </c>
      <c r="BL138" s="128" t="str">
        <f t="shared" si="162"/>
        <v>-</v>
      </c>
      <c r="BM138" s="128" t="str">
        <f t="shared" si="163"/>
        <v>-</v>
      </c>
      <c r="BN138" s="128" t="str">
        <f t="shared" si="164"/>
        <v>-</v>
      </c>
      <c r="BO138" s="128" t="str">
        <f t="shared" si="165"/>
        <v>-</v>
      </c>
      <c r="BP138" s="128" t="str">
        <f t="shared" si="166"/>
        <v>-</v>
      </c>
      <c r="BQ138" s="128" t="str">
        <f t="shared" si="167"/>
        <v>-</v>
      </c>
      <c r="BR138" s="128" t="str">
        <f t="shared" si="168"/>
        <v>-</v>
      </c>
      <c r="BS138" s="128" t="str">
        <f t="shared" si="169"/>
        <v>-</v>
      </c>
      <c r="BT138" s="128" t="str">
        <f t="shared" si="170"/>
        <v>-</v>
      </c>
      <c r="BU138" s="128" t="str">
        <f t="shared" si="171"/>
        <v>-</v>
      </c>
      <c r="BV138" s="129">
        <f t="shared" si="172"/>
        <v>0</v>
      </c>
      <c r="BX138" s="128" t="str">
        <f t="shared" si="121"/>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73"/>
        <v>-</v>
      </c>
      <c r="K139" s="20" t="str">
        <f>IF(月途中入退所!$N16=$B$2,IF(月途中入退所!S16="","-",月途中入退所!$S16),"-")</f>
        <v>-</v>
      </c>
      <c r="L139" s="162" t="str">
        <f t="shared" si="174"/>
        <v>-</v>
      </c>
      <c r="M139" s="20" t="str">
        <f>IF(月途中入退所!$N16=$B$2,月途中入退所!$T16,"-")</f>
        <v>-</v>
      </c>
      <c r="N139" s="129">
        <f t="shared" si="175"/>
        <v>0</v>
      </c>
      <c r="O139" s="123"/>
      <c r="P139" s="128" t="str">
        <f t="shared" si="122"/>
        <v>-</v>
      </c>
      <c r="Q139" s="128" t="str">
        <f t="shared" si="123"/>
        <v>-</v>
      </c>
      <c r="R139" s="128" t="str">
        <f t="shared" si="124"/>
        <v>-</v>
      </c>
      <c r="S139" s="128" t="str">
        <f t="shared" si="125"/>
        <v>-</v>
      </c>
      <c r="T139" s="128" t="str">
        <f t="shared" si="126"/>
        <v>-</v>
      </c>
      <c r="U139" s="128" t="str">
        <f t="shared" si="127"/>
        <v>-</v>
      </c>
      <c r="V139" s="128" t="str">
        <f t="shared" si="128"/>
        <v>-</v>
      </c>
      <c r="W139" s="128" t="str">
        <f t="shared" si="129"/>
        <v>-</v>
      </c>
      <c r="X139" s="128" t="str">
        <f t="shared" si="130"/>
        <v>-</v>
      </c>
      <c r="Y139" s="128" t="str">
        <f t="shared" si="131"/>
        <v>-</v>
      </c>
      <c r="Z139" s="128" t="str">
        <f t="shared" si="132"/>
        <v>-</v>
      </c>
      <c r="AA139" s="128" t="str">
        <f t="shared" si="133"/>
        <v>-</v>
      </c>
      <c r="AB139" s="131"/>
      <c r="AC139" s="128" t="str">
        <f t="shared" si="134"/>
        <v>-</v>
      </c>
      <c r="AD139" s="128" t="str">
        <f t="shared" si="135"/>
        <v>-</v>
      </c>
      <c r="AE139" s="131"/>
      <c r="AF139" s="131"/>
      <c r="AG139" s="128" t="str">
        <f t="shared" si="136"/>
        <v>-</v>
      </c>
      <c r="AH139" s="128" t="str">
        <f t="shared" si="137"/>
        <v>-</v>
      </c>
      <c r="AI139" s="128" t="str">
        <f t="shared" si="138"/>
        <v>-</v>
      </c>
      <c r="AJ139" s="128" t="str">
        <f t="shared" si="139"/>
        <v>-</v>
      </c>
      <c r="AK139" s="128" t="str">
        <f t="shared" si="140"/>
        <v>-</v>
      </c>
      <c r="AL139" s="128" t="str">
        <f t="shared" si="141"/>
        <v>-</v>
      </c>
      <c r="AM139" s="128" t="str">
        <f t="shared" si="142"/>
        <v>-</v>
      </c>
      <c r="AN139" s="128" t="str">
        <f t="shared" si="143"/>
        <v>-</v>
      </c>
      <c r="AO139" s="128" t="str">
        <f t="shared" si="144"/>
        <v>-</v>
      </c>
      <c r="AP139" s="128" t="str">
        <f t="shared" si="145"/>
        <v>-</v>
      </c>
      <c r="AQ139" s="128" t="str">
        <f t="shared" si="176"/>
        <v>-</v>
      </c>
      <c r="AR139" s="128" t="str">
        <f t="shared" si="177"/>
        <v>-</v>
      </c>
      <c r="AS139" s="129">
        <f t="shared" si="146"/>
        <v>0</v>
      </c>
      <c r="AT139" s="128" t="str">
        <f t="shared" si="147"/>
        <v>-</v>
      </c>
      <c r="AU139" s="128" t="str">
        <f t="shared" si="148"/>
        <v>-</v>
      </c>
      <c r="AV139" s="128" t="str">
        <f t="shared" si="149"/>
        <v>-</v>
      </c>
      <c r="AW139" s="128" t="str">
        <f t="shared" si="150"/>
        <v>-</v>
      </c>
      <c r="AX139" s="128" t="str">
        <f t="shared" si="151"/>
        <v>-</v>
      </c>
      <c r="AY139" s="128" t="str">
        <f t="shared" si="152"/>
        <v>-</v>
      </c>
      <c r="AZ139" s="128" t="str">
        <f t="shared" si="153"/>
        <v>-</v>
      </c>
      <c r="BA139" s="128" t="str">
        <f t="shared" si="154"/>
        <v>-</v>
      </c>
      <c r="BB139" s="128" t="str">
        <f t="shared" si="155"/>
        <v>-</v>
      </c>
      <c r="BC139" s="128" t="str">
        <f t="shared" si="156"/>
        <v>-</v>
      </c>
      <c r="BD139" s="128" t="str">
        <f t="shared" si="157"/>
        <v>-</v>
      </c>
      <c r="BE139" s="187"/>
      <c r="BF139" s="128" t="str">
        <f t="shared" si="158"/>
        <v>-</v>
      </c>
      <c r="BG139" s="128" t="str">
        <f t="shared" si="159"/>
        <v>-</v>
      </c>
      <c r="BH139" s="187"/>
      <c r="BI139" s="187"/>
      <c r="BJ139" s="128" t="str">
        <f t="shared" si="160"/>
        <v>-</v>
      </c>
      <c r="BK139" s="128" t="str">
        <f t="shared" si="161"/>
        <v>-</v>
      </c>
      <c r="BL139" s="128" t="str">
        <f t="shared" si="162"/>
        <v>-</v>
      </c>
      <c r="BM139" s="128" t="str">
        <f t="shared" si="163"/>
        <v>-</v>
      </c>
      <c r="BN139" s="128" t="str">
        <f t="shared" si="164"/>
        <v>-</v>
      </c>
      <c r="BO139" s="128" t="str">
        <f t="shared" si="165"/>
        <v>-</v>
      </c>
      <c r="BP139" s="128" t="str">
        <f t="shared" si="166"/>
        <v>-</v>
      </c>
      <c r="BQ139" s="128" t="str">
        <f t="shared" si="167"/>
        <v>-</v>
      </c>
      <c r="BR139" s="128" t="str">
        <f t="shared" si="168"/>
        <v>-</v>
      </c>
      <c r="BS139" s="128" t="str">
        <f t="shared" si="169"/>
        <v>-</v>
      </c>
      <c r="BT139" s="128" t="str">
        <f t="shared" si="170"/>
        <v>-</v>
      </c>
      <c r="BU139" s="128" t="str">
        <f t="shared" si="171"/>
        <v>-</v>
      </c>
      <c r="BV139" s="129">
        <f t="shared" si="172"/>
        <v>0</v>
      </c>
      <c r="BX139" s="128" t="str">
        <f t="shared" si="121"/>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73"/>
        <v>-</v>
      </c>
      <c r="K140" s="20" t="str">
        <f>IF(月途中入退所!$N17=$B$2,IF(月途中入退所!S17="","-",月途中入退所!$S17),"-")</f>
        <v>-</v>
      </c>
      <c r="L140" s="162" t="str">
        <f t="shared" si="174"/>
        <v>-</v>
      </c>
      <c r="M140" s="20" t="str">
        <f>IF(月途中入退所!$N17=$B$2,月途中入退所!$T17,"-")</f>
        <v>-</v>
      </c>
      <c r="N140" s="129">
        <f t="shared" si="175"/>
        <v>0</v>
      </c>
      <c r="O140" s="123"/>
      <c r="P140" s="128" t="str">
        <f t="shared" si="122"/>
        <v>-</v>
      </c>
      <c r="Q140" s="128" t="str">
        <f t="shared" si="123"/>
        <v>-</v>
      </c>
      <c r="R140" s="128" t="str">
        <f t="shared" si="124"/>
        <v>-</v>
      </c>
      <c r="S140" s="128" t="str">
        <f t="shared" si="125"/>
        <v>-</v>
      </c>
      <c r="T140" s="128" t="str">
        <f t="shared" si="126"/>
        <v>-</v>
      </c>
      <c r="U140" s="128" t="str">
        <f t="shared" si="127"/>
        <v>-</v>
      </c>
      <c r="V140" s="128" t="str">
        <f t="shared" si="128"/>
        <v>-</v>
      </c>
      <c r="W140" s="128" t="str">
        <f t="shared" si="129"/>
        <v>-</v>
      </c>
      <c r="X140" s="128" t="str">
        <f t="shared" si="130"/>
        <v>-</v>
      </c>
      <c r="Y140" s="128" t="str">
        <f t="shared" si="131"/>
        <v>-</v>
      </c>
      <c r="Z140" s="128" t="str">
        <f t="shared" si="132"/>
        <v>-</v>
      </c>
      <c r="AA140" s="128" t="str">
        <f t="shared" si="133"/>
        <v>-</v>
      </c>
      <c r="AB140" s="131"/>
      <c r="AC140" s="128" t="str">
        <f t="shared" si="134"/>
        <v>-</v>
      </c>
      <c r="AD140" s="128" t="str">
        <f t="shared" si="135"/>
        <v>-</v>
      </c>
      <c r="AE140" s="131"/>
      <c r="AF140" s="131"/>
      <c r="AG140" s="128" t="str">
        <f t="shared" si="136"/>
        <v>-</v>
      </c>
      <c r="AH140" s="128" t="str">
        <f t="shared" si="137"/>
        <v>-</v>
      </c>
      <c r="AI140" s="128" t="str">
        <f t="shared" si="138"/>
        <v>-</v>
      </c>
      <c r="AJ140" s="128" t="str">
        <f t="shared" si="139"/>
        <v>-</v>
      </c>
      <c r="AK140" s="128" t="str">
        <f t="shared" si="140"/>
        <v>-</v>
      </c>
      <c r="AL140" s="128" t="str">
        <f t="shared" si="141"/>
        <v>-</v>
      </c>
      <c r="AM140" s="128" t="str">
        <f t="shared" si="142"/>
        <v>-</v>
      </c>
      <c r="AN140" s="128" t="str">
        <f t="shared" si="143"/>
        <v>-</v>
      </c>
      <c r="AO140" s="128" t="str">
        <f t="shared" si="144"/>
        <v>-</v>
      </c>
      <c r="AP140" s="128" t="str">
        <f t="shared" si="145"/>
        <v>-</v>
      </c>
      <c r="AQ140" s="128" t="str">
        <f t="shared" si="176"/>
        <v>-</v>
      </c>
      <c r="AR140" s="128" t="str">
        <f t="shared" si="177"/>
        <v>-</v>
      </c>
      <c r="AS140" s="129">
        <f t="shared" si="146"/>
        <v>0</v>
      </c>
      <c r="AT140" s="128" t="str">
        <f t="shared" si="147"/>
        <v>-</v>
      </c>
      <c r="AU140" s="128" t="str">
        <f t="shared" si="148"/>
        <v>-</v>
      </c>
      <c r="AV140" s="128" t="str">
        <f t="shared" si="149"/>
        <v>-</v>
      </c>
      <c r="AW140" s="128" t="str">
        <f t="shared" si="150"/>
        <v>-</v>
      </c>
      <c r="AX140" s="128" t="str">
        <f t="shared" si="151"/>
        <v>-</v>
      </c>
      <c r="AY140" s="128" t="str">
        <f t="shared" si="152"/>
        <v>-</v>
      </c>
      <c r="AZ140" s="128" t="str">
        <f t="shared" si="153"/>
        <v>-</v>
      </c>
      <c r="BA140" s="128" t="str">
        <f t="shared" si="154"/>
        <v>-</v>
      </c>
      <c r="BB140" s="128" t="str">
        <f t="shared" si="155"/>
        <v>-</v>
      </c>
      <c r="BC140" s="128" t="str">
        <f t="shared" si="156"/>
        <v>-</v>
      </c>
      <c r="BD140" s="128" t="str">
        <f t="shared" si="157"/>
        <v>-</v>
      </c>
      <c r="BE140" s="187"/>
      <c r="BF140" s="128" t="str">
        <f t="shared" si="158"/>
        <v>-</v>
      </c>
      <c r="BG140" s="128" t="str">
        <f t="shared" si="159"/>
        <v>-</v>
      </c>
      <c r="BH140" s="187"/>
      <c r="BI140" s="187"/>
      <c r="BJ140" s="128" t="str">
        <f t="shared" si="160"/>
        <v>-</v>
      </c>
      <c r="BK140" s="128" t="str">
        <f t="shared" si="161"/>
        <v>-</v>
      </c>
      <c r="BL140" s="128" t="str">
        <f t="shared" si="162"/>
        <v>-</v>
      </c>
      <c r="BM140" s="128" t="str">
        <f t="shared" si="163"/>
        <v>-</v>
      </c>
      <c r="BN140" s="128" t="str">
        <f t="shared" si="164"/>
        <v>-</v>
      </c>
      <c r="BO140" s="128" t="str">
        <f t="shared" si="165"/>
        <v>-</v>
      </c>
      <c r="BP140" s="128" t="str">
        <f t="shared" si="166"/>
        <v>-</v>
      </c>
      <c r="BQ140" s="128" t="str">
        <f t="shared" si="167"/>
        <v>-</v>
      </c>
      <c r="BR140" s="128" t="str">
        <f t="shared" si="168"/>
        <v>-</v>
      </c>
      <c r="BS140" s="128" t="str">
        <f t="shared" si="169"/>
        <v>-</v>
      </c>
      <c r="BT140" s="128" t="str">
        <f t="shared" si="170"/>
        <v>-</v>
      </c>
      <c r="BU140" s="128" t="str">
        <f t="shared" si="171"/>
        <v>-</v>
      </c>
      <c r="BV140" s="129">
        <f t="shared" si="172"/>
        <v>0</v>
      </c>
      <c r="BX140" s="128" t="str">
        <f t="shared" si="121"/>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73"/>
        <v>-</v>
      </c>
      <c r="K141" s="20" t="str">
        <f>IF(月途中入退所!$N18=$B$2,IF(月途中入退所!S18="","-",月途中入退所!$S18),"-")</f>
        <v>-</v>
      </c>
      <c r="L141" s="162" t="str">
        <f t="shared" si="174"/>
        <v>-</v>
      </c>
      <c r="M141" s="20" t="str">
        <f>IF(月途中入退所!$N18=$B$2,月途中入退所!$T18,"-")</f>
        <v>-</v>
      </c>
      <c r="N141" s="129">
        <f t="shared" si="175"/>
        <v>0</v>
      </c>
      <c r="O141" s="123"/>
      <c r="P141" s="128" t="str">
        <f t="shared" si="122"/>
        <v>-</v>
      </c>
      <c r="Q141" s="128" t="str">
        <f t="shared" si="123"/>
        <v>-</v>
      </c>
      <c r="R141" s="128" t="str">
        <f t="shared" si="124"/>
        <v>-</v>
      </c>
      <c r="S141" s="128" t="str">
        <f t="shared" si="125"/>
        <v>-</v>
      </c>
      <c r="T141" s="128" t="str">
        <f t="shared" si="126"/>
        <v>-</v>
      </c>
      <c r="U141" s="128" t="str">
        <f t="shared" si="127"/>
        <v>-</v>
      </c>
      <c r="V141" s="128" t="str">
        <f t="shared" si="128"/>
        <v>-</v>
      </c>
      <c r="W141" s="128" t="str">
        <f t="shared" si="129"/>
        <v>-</v>
      </c>
      <c r="X141" s="128" t="str">
        <f t="shared" si="130"/>
        <v>-</v>
      </c>
      <c r="Y141" s="128" t="str">
        <f t="shared" si="131"/>
        <v>-</v>
      </c>
      <c r="Z141" s="128" t="str">
        <f t="shared" si="132"/>
        <v>-</v>
      </c>
      <c r="AA141" s="128" t="str">
        <f t="shared" si="133"/>
        <v>-</v>
      </c>
      <c r="AB141" s="131"/>
      <c r="AC141" s="128" t="str">
        <f t="shared" si="134"/>
        <v>-</v>
      </c>
      <c r="AD141" s="128" t="str">
        <f t="shared" si="135"/>
        <v>-</v>
      </c>
      <c r="AE141" s="131"/>
      <c r="AF141" s="131"/>
      <c r="AG141" s="128" t="str">
        <f t="shared" si="136"/>
        <v>-</v>
      </c>
      <c r="AH141" s="128" t="str">
        <f t="shared" si="137"/>
        <v>-</v>
      </c>
      <c r="AI141" s="128" t="str">
        <f t="shared" si="138"/>
        <v>-</v>
      </c>
      <c r="AJ141" s="128" t="str">
        <f t="shared" si="139"/>
        <v>-</v>
      </c>
      <c r="AK141" s="128" t="str">
        <f t="shared" si="140"/>
        <v>-</v>
      </c>
      <c r="AL141" s="128" t="str">
        <f t="shared" si="141"/>
        <v>-</v>
      </c>
      <c r="AM141" s="128" t="str">
        <f t="shared" si="142"/>
        <v>-</v>
      </c>
      <c r="AN141" s="128" t="str">
        <f t="shared" si="143"/>
        <v>-</v>
      </c>
      <c r="AO141" s="128" t="str">
        <f t="shared" si="144"/>
        <v>-</v>
      </c>
      <c r="AP141" s="128" t="str">
        <f t="shared" si="145"/>
        <v>-</v>
      </c>
      <c r="AQ141" s="128" t="str">
        <f t="shared" si="176"/>
        <v>-</v>
      </c>
      <c r="AR141" s="128" t="str">
        <f t="shared" si="177"/>
        <v>-</v>
      </c>
      <c r="AS141" s="129">
        <f t="shared" si="146"/>
        <v>0</v>
      </c>
      <c r="AT141" s="128" t="str">
        <f t="shared" si="147"/>
        <v>-</v>
      </c>
      <c r="AU141" s="128" t="str">
        <f t="shared" si="148"/>
        <v>-</v>
      </c>
      <c r="AV141" s="128" t="str">
        <f t="shared" si="149"/>
        <v>-</v>
      </c>
      <c r="AW141" s="128" t="str">
        <f t="shared" si="150"/>
        <v>-</v>
      </c>
      <c r="AX141" s="128" t="str">
        <f t="shared" si="151"/>
        <v>-</v>
      </c>
      <c r="AY141" s="128" t="str">
        <f t="shared" si="152"/>
        <v>-</v>
      </c>
      <c r="AZ141" s="128" t="str">
        <f t="shared" si="153"/>
        <v>-</v>
      </c>
      <c r="BA141" s="128" t="str">
        <f t="shared" si="154"/>
        <v>-</v>
      </c>
      <c r="BB141" s="128" t="str">
        <f t="shared" si="155"/>
        <v>-</v>
      </c>
      <c r="BC141" s="128" t="str">
        <f t="shared" si="156"/>
        <v>-</v>
      </c>
      <c r="BD141" s="128" t="str">
        <f t="shared" si="157"/>
        <v>-</v>
      </c>
      <c r="BE141" s="187"/>
      <c r="BF141" s="128" t="str">
        <f t="shared" si="158"/>
        <v>-</v>
      </c>
      <c r="BG141" s="128" t="str">
        <f t="shared" si="159"/>
        <v>-</v>
      </c>
      <c r="BH141" s="187"/>
      <c r="BI141" s="187"/>
      <c r="BJ141" s="128" t="str">
        <f t="shared" si="160"/>
        <v>-</v>
      </c>
      <c r="BK141" s="128" t="str">
        <f t="shared" si="161"/>
        <v>-</v>
      </c>
      <c r="BL141" s="128" t="str">
        <f t="shared" si="162"/>
        <v>-</v>
      </c>
      <c r="BM141" s="128" t="str">
        <f t="shared" si="163"/>
        <v>-</v>
      </c>
      <c r="BN141" s="128" t="str">
        <f t="shared" si="164"/>
        <v>-</v>
      </c>
      <c r="BO141" s="128" t="str">
        <f t="shared" si="165"/>
        <v>-</v>
      </c>
      <c r="BP141" s="128" t="str">
        <f t="shared" si="166"/>
        <v>-</v>
      </c>
      <c r="BQ141" s="128" t="str">
        <f t="shared" si="167"/>
        <v>-</v>
      </c>
      <c r="BR141" s="128" t="str">
        <f t="shared" si="168"/>
        <v>-</v>
      </c>
      <c r="BS141" s="128" t="str">
        <f t="shared" si="169"/>
        <v>-</v>
      </c>
      <c r="BT141" s="128" t="str">
        <f t="shared" si="170"/>
        <v>-</v>
      </c>
      <c r="BU141" s="128" t="str">
        <f t="shared" si="171"/>
        <v>-</v>
      </c>
      <c r="BV141" s="129">
        <f t="shared" si="172"/>
        <v>0</v>
      </c>
      <c r="BX141" s="128" t="str">
        <f t="shared" si="121"/>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73"/>
        <v>-</v>
      </c>
      <c r="K142" s="20" t="str">
        <f>IF(月途中入退所!$N19=$B$2,IF(月途中入退所!S19="","-",月途中入退所!$S19),"-")</f>
        <v>-</v>
      </c>
      <c r="L142" s="162" t="str">
        <f t="shared" si="174"/>
        <v>-</v>
      </c>
      <c r="M142" s="20" t="str">
        <f>IF(月途中入退所!$N19=$B$2,月途中入退所!$T19,"-")</f>
        <v>-</v>
      </c>
      <c r="N142" s="129">
        <f t="shared" si="175"/>
        <v>0</v>
      </c>
      <c r="O142" s="123"/>
      <c r="P142" s="128" t="str">
        <f t="shared" si="122"/>
        <v>-</v>
      </c>
      <c r="Q142" s="128" t="str">
        <f t="shared" si="123"/>
        <v>-</v>
      </c>
      <c r="R142" s="128" t="str">
        <f t="shared" si="124"/>
        <v>-</v>
      </c>
      <c r="S142" s="128" t="str">
        <f t="shared" si="125"/>
        <v>-</v>
      </c>
      <c r="T142" s="128" t="str">
        <f t="shared" si="126"/>
        <v>-</v>
      </c>
      <c r="U142" s="128" t="str">
        <f t="shared" si="127"/>
        <v>-</v>
      </c>
      <c r="V142" s="128" t="str">
        <f t="shared" si="128"/>
        <v>-</v>
      </c>
      <c r="W142" s="128" t="str">
        <f t="shared" si="129"/>
        <v>-</v>
      </c>
      <c r="X142" s="128" t="str">
        <f t="shared" si="130"/>
        <v>-</v>
      </c>
      <c r="Y142" s="128" t="str">
        <f t="shared" si="131"/>
        <v>-</v>
      </c>
      <c r="Z142" s="128" t="str">
        <f t="shared" si="132"/>
        <v>-</v>
      </c>
      <c r="AA142" s="128" t="str">
        <f t="shared" si="133"/>
        <v>-</v>
      </c>
      <c r="AB142" s="131"/>
      <c r="AC142" s="128" t="str">
        <f t="shared" si="134"/>
        <v>-</v>
      </c>
      <c r="AD142" s="128" t="str">
        <f t="shared" si="135"/>
        <v>-</v>
      </c>
      <c r="AE142" s="131"/>
      <c r="AF142" s="131"/>
      <c r="AG142" s="128" t="str">
        <f t="shared" si="136"/>
        <v>-</v>
      </c>
      <c r="AH142" s="128" t="str">
        <f t="shared" si="137"/>
        <v>-</v>
      </c>
      <c r="AI142" s="128" t="str">
        <f t="shared" si="138"/>
        <v>-</v>
      </c>
      <c r="AJ142" s="128" t="str">
        <f t="shared" si="139"/>
        <v>-</v>
      </c>
      <c r="AK142" s="128" t="str">
        <f t="shared" si="140"/>
        <v>-</v>
      </c>
      <c r="AL142" s="128" t="str">
        <f t="shared" si="141"/>
        <v>-</v>
      </c>
      <c r="AM142" s="128" t="str">
        <f t="shared" si="142"/>
        <v>-</v>
      </c>
      <c r="AN142" s="128" t="str">
        <f t="shared" si="143"/>
        <v>-</v>
      </c>
      <c r="AO142" s="128" t="str">
        <f t="shared" si="144"/>
        <v>-</v>
      </c>
      <c r="AP142" s="128" t="str">
        <f t="shared" si="145"/>
        <v>-</v>
      </c>
      <c r="AQ142" s="128" t="str">
        <f t="shared" si="176"/>
        <v>-</v>
      </c>
      <c r="AR142" s="128" t="str">
        <f t="shared" si="177"/>
        <v>-</v>
      </c>
      <c r="AS142" s="129">
        <f t="shared" si="146"/>
        <v>0</v>
      </c>
      <c r="AT142" s="128" t="str">
        <f t="shared" si="147"/>
        <v>-</v>
      </c>
      <c r="AU142" s="128" t="str">
        <f t="shared" si="148"/>
        <v>-</v>
      </c>
      <c r="AV142" s="128" t="str">
        <f t="shared" si="149"/>
        <v>-</v>
      </c>
      <c r="AW142" s="128" t="str">
        <f t="shared" si="150"/>
        <v>-</v>
      </c>
      <c r="AX142" s="128" t="str">
        <f t="shared" si="151"/>
        <v>-</v>
      </c>
      <c r="AY142" s="128" t="str">
        <f t="shared" si="152"/>
        <v>-</v>
      </c>
      <c r="AZ142" s="128" t="str">
        <f t="shared" si="153"/>
        <v>-</v>
      </c>
      <c r="BA142" s="128" t="str">
        <f t="shared" si="154"/>
        <v>-</v>
      </c>
      <c r="BB142" s="128" t="str">
        <f t="shared" si="155"/>
        <v>-</v>
      </c>
      <c r="BC142" s="128" t="str">
        <f t="shared" si="156"/>
        <v>-</v>
      </c>
      <c r="BD142" s="128" t="str">
        <f t="shared" si="157"/>
        <v>-</v>
      </c>
      <c r="BE142" s="187"/>
      <c r="BF142" s="128" t="str">
        <f t="shared" si="158"/>
        <v>-</v>
      </c>
      <c r="BG142" s="128" t="str">
        <f t="shared" si="159"/>
        <v>-</v>
      </c>
      <c r="BH142" s="187"/>
      <c r="BI142" s="187"/>
      <c r="BJ142" s="128" t="str">
        <f t="shared" si="160"/>
        <v>-</v>
      </c>
      <c r="BK142" s="128" t="str">
        <f t="shared" si="161"/>
        <v>-</v>
      </c>
      <c r="BL142" s="128" t="str">
        <f t="shared" si="162"/>
        <v>-</v>
      </c>
      <c r="BM142" s="128" t="str">
        <f t="shared" si="163"/>
        <v>-</v>
      </c>
      <c r="BN142" s="128" t="str">
        <f t="shared" si="164"/>
        <v>-</v>
      </c>
      <c r="BO142" s="128" t="str">
        <f t="shared" si="165"/>
        <v>-</v>
      </c>
      <c r="BP142" s="128" t="str">
        <f t="shared" si="166"/>
        <v>-</v>
      </c>
      <c r="BQ142" s="128" t="str">
        <f t="shared" si="167"/>
        <v>-</v>
      </c>
      <c r="BR142" s="128" t="str">
        <f t="shared" si="168"/>
        <v>-</v>
      </c>
      <c r="BS142" s="128" t="str">
        <f t="shared" si="169"/>
        <v>-</v>
      </c>
      <c r="BT142" s="128" t="str">
        <f t="shared" si="170"/>
        <v>-</v>
      </c>
      <c r="BU142" s="128" t="str">
        <f t="shared" si="171"/>
        <v>-</v>
      </c>
      <c r="BV142" s="129">
        <f t="shared" si="172"/>
        <v>0</v>
      </c>
      <c r="BX142" s="128" t="str">
        <f t="shared" si="121"/>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73"/>
        <v>-</v>
      </c>
      <c r="K143" s="20" t="str">
        <f>IF(月途中入退所!$N20=$B$2,IF(月途中入退所!S20="","-",月途中入退所!$S20),"-")</f>
        <v>-</v>
      </c>
      <c r="L143" s="162" t="str">
        <f t="shared" si="174"/>
        <v>-</v>
      </c>
      <c r="M143" s="20" t="str">
        <f>IF(月途中入退所!$N20=$B$2,月途中入退所!$T20,"-")</f>
        <v>-</v>
      </c>
      <c r="N143" s="129">
        <f t="shared" si="175"/>
        <v>0</v>
      </c>
      <c r="O143" s="123"/>
      <c r="P143" s="128" t="str">
        <f t="shared" si="122"/>
        <v>-</v>
      </c>
      <c r="Q143" s="128" t="str">
        <f t="shared" si="123"/>
        <v>-</v>
      </c>
      <c r="R143" s="128" t="str">
        <f t="shared" si="124"/>
        <v>-</v>
      </c>
      <c r="S143" s="128" t="str">
        <f t="shared" si="125"/>
        <v>-</v>
      </c>
      <c r="T143" s="128" t="str">
        <f t="shared" si="126"/>
        <v>-</v>
      </c>
      <c r="U143" s="128" t="str">
        <f t="shared" si="127"/>
        <v>-</v>
      </c>
      <c r="V143" s="128" t="str">
        <f t="shared" si="128"/>
        <v>-</v>
      </c>
      <c r="W143" s="128" t="str">
        <f t="shared" si="129"/>
        <v>-</v>
      </c>
      <c r="X143" s="128" t="str">
        <f t="shared" si="130"/>
        <v>-</v>
      </c>
      <c r="Y143" s="128" t="str">
        <f t="shared" si="131"/>
        <v>-</v>
      </c>
      <c r="Z143" s="128" t="str">
        <f t="shared" si="132"/>
        <v>-</v>
      </c>
      <c r="AA143" s="128" t="str">
        <f t="shared" si="133"/>
        <v>-</v>
      </c>
      <c r="AB143" s="131"/>
      <c r="AC143" s="128" t="str">
        <f t="shared" si="134"/>
        <v>-</v>
      </c>
      <c r="AD143" s="128" t="str">
        <f t="shared" si="135"/>
        <v>-</v>
      </c>
      <c r="AE143" s="131"/>
      <c r="AF143" s="131"/>
      <c r="AG143" s="128" t="str">
        <f t="shared" si="136"/>
        <v>-</v>
      </c>
      <c r="AH143" s="128" t="str">
        <f t="shared" si="137"/>
        <v>-</v>
      </c>
      <c r="AI143" s="128" t="str">
        <f t="shared" si="138"/>
        <v>-</v>
      </c>
      <c r="AJ143" s="128" t="str">
        <f t="shared" si="139"/>
        <v>-</v>
      </c>
      <c r="AK143" s="128" t="str">
        <f t="shared" si="140"/>
        <v>-</v>
      </c>
      <c r="AL143" s="128" t="str">
        <f t="shared" si="141"/>
        <v>-</v>
      </c>
      <c r="AM143" s="128" t="str">
        <f t="shared" si="142"/>
        <v>-</v>
      </c>
      <c r="AN143" s="128" t="str">
        <f t="shared" si="143"/>
        <v>-</v>
      </c>
      <c r="AO143" s="128" t="str">
        <f t="shared" si="144"/>
        <v>-</v>
      </c>
      <c r="AP143" s="128" t="str">
        <f t="shared" si="145"/>
        <v>-</v>
      </c>
      <c r="AQ143" s="128" t="str">
        <f t="shared" si="176"/>
        <v>-</v>
      </c>
      <c r="AR143" s="128" t="str">
        <f t="shared" si="177"/>
        <v>-</v>
      </c>
      <c r="AS143" s="129">
        <f t="shared" si="146"/>
        <v>0</v>
      </c>
      <c r="AT143" s="128" t="str">
        <f t="shared" si="147"/>
        <v>-</v>
      </c>
      <c r="AU143" s="128" t="str">
        <f t="shared" si="148"/>
        <v>-</v>
      </c>
      <c r="AV143" s="128" t="str">
        <f t="shared" si="149"/>
        <v>-</v>
      </c>
      <c r="AW143" s="128" t="str">
        <f t="shared" si="150"/>
        <v>-</v>
      </c>
      <c r="AX143" s="128" t="str">
        <f t="shared" si="151"/>
        <v>-</v>
      </c>
      <c r="AY143" s="128" t="str">
        <f t="shared" si="152"/>
        <v>-</v>
      </c>
      <c r="AZ143" s="128" t="str">
        <f t="shared" si="153"/>
        <v>-</v>
      </c>
      <c r="BA143" s="128" t="str">
        <f t="shared" si="154"/>
        <v>-</v>
      </c>
      <c r="BB143" s="128" t="str">
        <f t="shared" si="155"/>
        <v>-</v>
      </c>
      <c r="BC143" s="128" t="str">
        <f t="shared" si="156"/>
        <v>-</v>
      </c>
      <c r="BD143" s="128" t="str">
        <f t="shared" si="157"/>
        <v>-</v>
      </c>
      <c r="BE143" s="187"/>
      <c r="BF143" s="128" t="str">
        <f t="shared" si="158"/>
        <v>-</v>
      </c>
      <c r="BG143" s="128" t="str">
        <f t="shared" si="159"/>
        <v>-</v>
      </c>
      <c r="BH143" s="187"/>
      <c r="BI143" s="187"/>
      <c r="BJ143" s="128" t="str">
        <f t="shared" si="160"/>
        <v>-</v>
      </c>
      <c r="BK143" s="128" t="str">
        <f t="shared" si="161"/>
        <v>-</v>
      </c>
      <c r="BL143" s="128" t="str">
        <f t="shared" si="162"/>
        <v>-</v>
      </c>
      <c r="BM143" s="128" t="str">
        <f t="shared" si="163"/>
        <v>-</v>
      </c>
      <c r="BN143" s="128" t="str">
        <f t="shared" si="164"/>
        <v>-</v>
      </c>
      <c r="BO143" s="128" t="str">
        <f t="shared" si="165"/>
        <v>-</v>
      </c>
      <c r="BP143" s="128" t="str">
        <f t="shared" si="166"/>
        <v>-</v>
      </c>
      <c r="BQ143" s="128" t="str">
        <f t="shared" si="167"/>
        <v>-</v>
      </c>
      <c r="BR143" s="128" t="str">
        <f t="shared" si="168"/>
        <v>-</v>
      </c>
      <c r="BS143" s="128" t="str">
        <f t="shared" si="169"/>
        <v>-</v>
      </c>
      <c r="BT143" s="128" t="str">
        <f t="shared" si="170"/>
        <v>-</v>
      </c>
      <c r="BU143" s="128" t="str">
        <f t="shared" si="171"/>
        <v>-</v>
      </c>
      <c r="BV143" s="129">
        <f t="shared" si="172"/>
        <v>0</v>
      </c>
      <c r="BX143" s="128" t="str">
        <f t="shared" si="121"/>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73"/>
        <v>-</v>
      </c>
      <c r="K144" s="20" t="str">
        <f>IF(月途中入退所!$N21=$B$2,IF(月途中入退所!S21="","-",月途中入退所!$S21),"-")</f>
        <v>-</v>
      </c>
      <c r="L144" s="162" t="str">
        <f t="shared" si="174"/>
        <v>-</v>
      </c>
      <c r="M144" s="20" t="str">
        <f>IF(月途中入退所!$N21=$B$2,月途中入退所!$T21,"-")</f>
        <v>-</v>
      </c>
      <c r="N144" s="129">
        <f t="shared" si="175"/>
        <v>0</v>
      </c>
      <c r="O144" s="123"/>
      <c r="P144" s="128" t="str">
        <f t="shared" si="122"/>
        <v>-</v>
      </c>
      <c r="Q144" s="128" t="str">
        <f t="shared" si="123"/>
        <v>-</v>
      </c>
      <c r="R144" s="128" t="str">
        <f t="shared" si="124"/>
        <v>-</v>
      </c>
      <c r="S144" s="128" t="str">
        <f t="shared" si="125"/>
        <v>-</v>
      </c>
      <c r="T144" s="128" t="str">
        <f t="shared" si="126"/>
        <v>-</v>
      </c>
      <c r="U144" s="128" t="str">
        <f t="shared" si="127"/>
        <v>-</v>
      </c>
      <c r="V144" s="128" t="str">
        <f t="shared" si="128"/>
        <v>-</v>
      </c>
      <c r="W144" s="128" t="str">
        <f t="shared" si="129"/>
        <v>-</v>
      </c>
      <c r="X144" s="128" t="str">
        <f t="shared" si="130"/>
        <v>-</v>
      </c>
      <c r="Y144" s="128" t="str">
        <f t="shared" si="131"/>
        <v>-</v>
      </c>
      <c r="Z144" s="128" t="str">
        <f t="shared" si="132"/>
        <v>-</v>
      </c>
      <c r="AA144" s="128" t="str">
        <f t="shared" si="133"/>
        <v>-</v>
      </c>
      <c r="AB144" s="131"/>
      <c r="AC144" s="128" t="str">
        <f t="shared" si="134"/>
        <v>-</v>
      </c>
      <c r="AD144" s="128" t="str">
        <f t="shared" si="135"/>
        <v>-</v>
      </c>
      <c r="AE144" s="131"/>
      <c r="AF144" s="131"/>
      <c r="AG144" s="128" t="str">
        <f t="shared" si="136"/>
        <v>-</v>
      </c>
      <c r="AH144" s="128" t="str">
        <f t="shared" si="137"/>
        <v>-</v>
      </c>
      <c r="AI144" s="128" t="str">
        <f t="shared" si="138"/>
        <v>-</v>
      </c>
      <c r="AJ144" s="128" t="str">
        <f t="shared" si="139"/>
        <v>-</v>
      </c>
      <c r="AK144" s="128" t="str">
        <f t="shared" si="140"/>
        <v>-</v>
      </c>
      <c r="AL144" s="128" t="str">
        <f t="shared" si="141"/>
        <v>-</v>
      </c>
      <c r="AM144" s="128" t="str">
        <f t="shared" si="142"/>
        <v>-</v>
      </c>
      <c r="AN144" s="128" t="str">
        <f t="shared" si="143"/>
        <v>-</v>
      </c>
      <c r="AO144" s="128" t="str">
        <f t="shared" si="144"/>
        <v>-</v>
      </c>
      <c r="AP144" s="128" t="str">
        <f t="shared" si="145"/>
        <v>-</v>
      </c>
      <c r="AQ144" s="128" t="str">
        <f t="shared" si="176"/>
        <v>-</v>
      </c>
      <c r="AR144" s="128" t="str">
        <f t="shared" si="177"/>
        <v>-</v>
      </c>
      <c r="AS144" s="129">
        <f t="shared" si="146"/>
        <v>0</v>
      </c>
      <c r="AT144" s="128" t="str">
        <f t="shared" si="147"/>
        <v>-</v>
      </c>
      <c r="AU144" s="128" t="str">
        <f t="shared" si="148"/>
        <v>-</v>
      </c>
      <c r="AV144" s="128" t="str">
        <f t="shared" si="149"/>
        <v>-</v>
      </c>
      <c r="AW144" s="128" t="str">
        <f t="shared" si="150"/>
        <v>-</v>
      </c>
      <c r="AX144" s="128" t="str">
        <f t="shared" si="151"/>
        <v>-</v>
      </c>
      <c r="AY144" s="128" t="str">
        <f t="shared" si="152"/>
        <v>-</v>
      </c>
      <c r="AZ144" s="128" t="str">
        <f t="shared" si="153"/>
        <v>-</v>
      </c>
      <c r="BA144" s="128" t="str">
        <f t="shared" si="154"/>
        <v>-</v>
      </c>
      <c r="BB144" s="128" t="str">
        <f t="shared" si="155"/>
        <v>-</v>
      </c>
      <c r="BC144" s="128" t="str">
        <f t="shared" si="156"/>
        <v>-</v>
      </c>
      <c r="BD144" s="128" t="str">
        <f t="shared" si="157"/>
        <v>-</v>
      </c>
      <c r="BE144" s="187"/>
      <c r="BF144" s="128" t="str">
        <f t="shared" si="158"/>
        <v>-</v>
      </c>
      <c r="BG144" s="128" t="str">
        <f t="shared" si="159"/>
        <v>-</v>
      </c>
      <c r="BH144" s="187"/>
      <c r="BI144" s="187"/>
      <c r="BJ144" s="128" t="str">
        <f t="shared" si="160"/>
        <v>-</v>
      </c>
      <c r="BK144" s="128" t="str">
        <f t="shared" si="161"/>
        <v>-</v>
      </c>
      <c r="BL144" s="128" t="str">
        <f t="shared" si="162"/>
        <v>-</v>
      </c>
      <c r="BM144" s="128" t="str">
        <f t="shared" si="163"/>
        <v>-</v>
      </c>
      <c r="BN144" s="128" t="str">
        <f t="shared" si="164"/>
        <v>-</v>
      </c>
      <c r="BO144" s="128" t="str">
        <f t="shared" si="165"/>
        <v>-</v>
      </c>
      <c r="BP144" s="128" t="str">
        <f t="shared" si="166"/>
        <v>-</v>
      </c>
      <c r="BQ144" s="128" t="str">
        <f t="shared" si="167"/>
        <v>-</v>
      </c>
      <c r="BR144" s="128" t="str">
        <f t="shared" si="168"/>
        <v>-</v>
      </c>
      <c r="BS144" s="128" t="str">
        <f t="shared" si="169"/>
        <v>-</v>
      </c>
      <c r="BT144" s="128" t="str">
        <f t="shared" si="170"/>
        <v>-</v>
      </c>
      <c r="BU144" s="128" t="str">
        <f t="shared" si="171"/>
        <v>-</v>
      </c>
      <c r="BV144" s="129">
        <f t="shared" si="172"/>
        <v>0</v>
      </c>
      <c r="BX144" s="128" t="str">
        <f t="shared" si="121"/>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73"/>
        <v>-</v>
      </c>
      <c r="K145" s="20" t="str">
        <f>IF(月途中入退所!$N22=$B$2,IF(月途中入退所!S22="","-",月途中入退所!$S22),"-")</f>
        <v>-</v>
      </c>
      <c r="L145" s="162" t="str">
        <f t="shared" si="174"/>
        <v>-</v>
      </c>
      <c r="M145" s="20" t="str">
        <f>IF(月途中入退所!$N22=$B$2,月途中入退所!$T22,"-")</f>
        <v>-</v>
      </c>
      <c r="N145" s="129">
        <f t="shared" si="175"/>
        <v>0</v>
      </c>
      <c r="P145" s="128" t="str">
        <f t="shared" si="122"/>
        <v>-</v>
      </c>
      <c r="Q145" s="128" t="str">
        <f t="shared" si="123"/>
        <v>-</v>
      </c>
      <c r="R145" s="128" t="str">
        <f t="shared" si="124"/>
        <v>-</v>
      </c>
      <c r="S145" s="128" t="str">
        <f t="shared" si="125"/>
        <v>-</v>
      </c>
      <c r="T145" s="128" t="str">
        <f t="shared" si="126"/>
        <v>-</v>
      </c>
      <c r="U145" s="128" t="str">
        <f t="shared" si="127"/>
        <v>-</v>
      </c>
      <c r="V145" s="128" t="str">
        <f t="shared" si="128"/>
        <v>-</v>
      </c>
      <c r="W145" s="128" t="str">
        <f t="shared" si="129"/>
        <v>-</v>
      </c>
      <c r="X145" s="128" t="str">
        <f t="shared" si="130"/>
        <v>-</v>
      </c>
      <c r="Y145" s="128" t="str">
        <f t="shared" si="131"/>
        <v>-</v>
      </c>
      <c r="Z145" s="128" t="str">
        <f t="shared" si="132"/>
        <v>-</v>
      </c>
      <c r="AA145" s="128" t="str">
        <f t="shared" si="133"/>
        <v>-</v>
      </c>
      <c r="AB145" s="131"/>
      <c r="AC145" s="128" t="str">
        <f t="shared" si="134"/>
        <v>-</v>
      </c>
      <c r="AD145" s="128" t="str">
        <f t="shared" si="135"/>
        <v>-</v>
      </c>
      <c r="AE145" s="131"/>
      <c r="AF145" s="131"/>
      <c r="AG145" s="128" t="str">
        <f t="shared" si="136"/>
        <v>-</v>
      </c>
      <c r="AH145" s="128" t="str">
        <f t="shared" si="137"/>
        <v>-</v>
      </c>
      <c r="AI145" s="128" t="str">
        <f t="shared" si="138"/>
        <v>-</v>
      </c>
      <c r="AJ145" s="128" t="str">
        <f t="shared" si="139"/>
        <v>-</v>
      </c>
      <c r="AK145" s="128" t="str">
        <f t="shared" si="140"/>
        <v>-</v>
      </c>
      <c r="AL145" s="128" t="str">
        <f t="shared" si="141"/>
        <v>-</v>
      </c>
      <c r="AM145" s="128" t="str">
        <f t="shared" si="142"/>
        <v>-</v>
      </c>
      <c r="AN145" s="128" t="str">
        <f t="shared" si="143"/>
        <v>-</v>
      </c>
      <c r="AO145" s="128" t="str">
        <f t="shared" si="144"/>
        <v>-</v>
      </c>
      <c r="AP145" s="128" t="str">
        <f t="shared" si="145"/>
        <v>-</v>
      </c>
      <c r="AQ145" s="128" t="str">
        <f t="shared" si="176"/>
        <v>-</v>
      </c>
      <c r="AR145" s="128" t="str">
        <f t="shared" si="177"/>
        <v>-</v>
      </c>
      <c r="AS145" s="129">
        <f t="shared" si="146"/>
        <v>0</v>
      </c>
      <c r="AT145" s="128" t="str">
        <f t="shared" si="147"/>
        <v>-</v>
      </c>
      <c r="AU145" s="128" t="str">
        <f t="shared" si="148"/>
        <v>-</v>
      </c>
      <c r="AV145" s="128" t="str">
        <f t="shared" si="149"/>
        <v>-</v>
      </c>
      <c r="AW145" s="128" t="str">
        <f t="shared" si="150"/>
        <v>-</v>
      </c>
      <c r="AX145" s="128" t="str">
        <f t="shared" si="151"/>
        <v>-</v>
      </c>
      <c r="AY145" s="128" t="str">
        <f t="shared" si="152"/>
        <v>-</v>
      </c>
      <c r="AZ145" s="128" t="str">
        <f t="shared" si="153"/>
        <v>-</v>
      </c>
      <c r="BA145" s="128" t="str">
        <f t="shared" si="154"/>
        <v>-</v>
      </c>
      <c r="BB145" s="128" t="str">
        <f t="shared" si="155"/>
        <v>-</v>
      </c>
      <c r="BC145" s="128" t="str">
        <f t="shared" si="156"/>
        <v>-</v>
      </c>
      <c r="BD145" s="128" t="str">
        <f t="shared" si="157"/>
        <v>-</v>
      </c>
      <c r="BE145" s="187"/>
      <c r="BF145" s="128" t="str">
        <f t="shared" si="158"/>
        <v>-</v>
      </c>
      <c r="BG145" s="128" t="str">
        <f t="shared" si="159"/>
        <v>-</v>
      </c>
      <c r="BH145" s="187"/>
      <c r="BI145" s="187"/>
      <c r="BJ145" s="128" t="str">
        <f t="shared" si="160"/>
        <v>-</v>
      </c>
      <c r="BK145" s="128" t="str">
        <f t="shared" si="161"/>
        <v>-</v>
      </c>
      <c r="BL145" s="128" t="str">
        <f t="shared" si="162"/>
        <v>-</v>
      </c>
      <c r="BM145" s="128" t="str">
        <f t="shared" si="163"/>
        <v>-</v>
      </c>
      <c r="BN145" s="128" t="str">
        <f t="shared" si="164"/>
        <v>-</v>
      </c>
      <c r="BO145" s="128" t="str">
        <f t="shared" si="165"/>
        <v>-</v>
      </c>
      <c r="BP145" s="128" t="str">
        <f t="shared" si="166"/>
        <v>-</v>
      </c>
      <c r="BQ145" s="128" t="str">
        <f t="shared" si="167"/>
        <v>-</v>
      </c>
      <c r="BR145" s="128" t="str">
        <f t="shared" si="168"/>
        <v>-</v>
      </c>
      <c r="BS145" s="128" t="str">
        <f t="shared" si="169"/>
        <v>-</v>
      </c>
      <c r="BT145" s="128" t="str">
        <f t="shared" si="170"/>
        <v>-</v>
      </c>
      <c r="BU145" s="128" t="str">
        <f t="shared" si="171"/>
        <v>-</v>
      </c>
      <c r="BV145" s="129">
        <f t="shared" si="172"/>
        <v>0</v>
      </c>
      <c r="BX145" s="128" t="str">
        <f t="shared" si="121"/>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73"/>
        <v>-</v>
      </c>
      <c r="K146" s="20" t="str">
        <f>IF(月途中入退所!$N23=$B$2,IF(月途中入退所!S23="","-",月途中入退所!$S23),"-")</f>
        <v>-</v>
      </c>
      <c r="L146" s="162" t="str">
        <f t="shared" si="174"/>
        <v>-</v>
      </c>
      <c r="M146" s="20" t="str">
        <f>IF(月途中入退所!$N23=$B$2,月途中入退所!$T23,"-")</f>
        <v>-</v>
      </c>
      <c r="N146" s="129">
        <f t="shared" si="175"/>
        <v>0</v>
      </c>
      <c r="P146" s="128" t="str">
        <f t="shared" si="122"/>
        <v>-</v>
      </c>
      <c r="Q146" s="128" t="str">
        <f t="shared" si="123"/>
        <v>-</v>
      </c>
      <c r="R146" s="128" t="str">
        <f t="shared" si="124"/>
        <v>-</v>
      </c>
      <c r="S146" s="128" t="str">
        <f t="shared" si="125"/>
        <v>-</v>
      </c>
      <c r="T146" s="128" t="str">
        <f t="shared" si="126"/>
        <v>-</v>
      </c>
      <c r="U146" s="128" t="str">
        <f t="shared" si="127"/>
        <v>-</v>
      </c>
      <c r="V146" s="128" t="str">
        <f t="shared" si="128"/>
        <v>-</v>
      </c>
      <c r="W146" s="128" t="str">
        <f t="shared" si="129"/>
        <v>-</v>
      </c>
      <c r="X146" s="128" t="str">
        <f t="shared" si="130"/>
        <v>-</v>
      </c>
      <c r="Y146" s="128" t="str">
        <f t="shared" si="131"/>
        <v>-</v>
      </c>
      <c r="Z146" s="128" t="str">
        <f t="shared" si="132"/>
        <v>-</v>
      </c>
      <c r="AA146" s="128" t="str">
        <f t="shared" si="133"/>
        <v>-</v>
      </c>
      <c r="AB146" s="131"/>
      <c r="AC146" s="128" t="str">
        <f t="shared" si="134"/>
        <v>-</v>
      </c>
      <c r="AD146" s="128" t="str">
        <f t="shared" si="135"/>
        <v>-</v>
      </c>
      <c r="AE146" s="131"/>
      <c r="AF146" s="131"/>
      <c r="AG146" s="128" t="str">
        <f t="shared" si="136"/>
        <v>-</v>
      </c>
      <c r="AH146" s="128" t="str">
        <f t="shared" si="137"/>
        <v>-</v>
      </c>
      <c r="AI146" s="128" t="str">
        <f t="shared" si="138"/>
        <v>-</v>
      </c>
      <c r="AJ146" s="128" t="str">
        <f t="shared" si="139"/>
        <v>-</v>
      </c>
      <c r="AK146" s="128" t="str">
        <f t="shared" si="140"/>
        <v>-</v>
      </c>
      <c r="AL146" s="128" t="str">
        <f t="shared" si="141"/>
        <v>-</v>
      </c>
      <c r="AM146" s="128" t="str">
        <f t="shared" si="142"/>
        <v>-</v>
      </c>
      <c r="AN146" s="128" t="str">
        <f t="shared" si="143"/>
        <v>-</v>
      </c>
      <c r="AO146" s="128" t="str">
        <f t="shared" si="144"/>
        <v>-</v>
      </c>
      <c r="AP146" s="128" t="str">
        <f t="shared" si="145"/>
        <v>-</v>
      </c>
      <c r="AQ146" s="128" t="str">
        <f t="shared" si="176"/>
        <v>-</v>
      </c>
      <c r="AR146" s="128" t="str">
        <f t="shared" si="177"/>
        <v>-</v>
      </c>
      <c r="AS146" s="129">
        <f t="shared" si="146"/>
        <v>0</v>
      </c>
      <c r="AT146" s="128" t="str">
        <f t="shared" si="147"/>
        <v>-</v>
      </c>
      <c r="AU146" s="128" t="str">
        <f t="shared" si="148"/>
        <v>-</v>
      </c>
      <c r="AV146" s="128" t="str">
        <f t="shared" si="149"/>
        <v>-</v>
      </c>
      <c r="AW146" s="128" t="str">
        <f t="shared" si="150"/>
        <v>-</v>
      </c>
      <c r="AX146" s="128" t="str">
        <f t="shared" si="151"/>
        <v>-</v>
      </c>
      <c r="AY146" s="128" t="str">
        <f t="shared" si="152"/>
        <v>-</v>
      </c>
      <c r="AZ146" s="128" t="str">
        <f t="shared" si="153"/>
        <v>-</v>
      </c>
      <c r="BA146" s="128" t="str">
        <f t="shared" si="154"/>
        <v>-</v>
      </c>
      <c r="BB146" s="128" t="str">
        <f t="shared" si="155"/>
        <v>-</v>
      </c>
      <c r="BC146" s="128" t="str">
        <f t="shared" si="156"/>
        <v>-</v>
      </c>
      <c r="BD146" s="128" t="str">
        <f t="shared" si="157"/>
        <v>-</v>
      </c>
      <c r="BE146" s="187"/>
      <c r="BF146" s="128" t="str">
        <f t="shared" si="158"/>
        <v>-</v>
      </c>
      <c r="BG146" s="128" t="str">
        <f t="shared" si="159"/>
        <v>-</v>
      </c>
      <c r="BH146" s="187"/>
      <c r="BI146" s="187"/>
      <c r="BJ146" s="128" t="str">
        <f t="shared" si="160"/>
        <v>-</v>
      </c>
      <c r="BK146" s="128" t="str">
        <f t="shared" si="161"/>
        <v>-</v>
      </c>
      <c r="BL146" s="128" t="str">
        <f t="shared" si="162"/>
        <v>-</v>
      </c>
      <c r="BM146" s="128" t="str">
        <f t="shared" si="163"/>
        <v>-</v>
      </c>
      <c r="BN146" s="128" t="str">
        <f t="shared" si="164"/>
        <v>-</v>
      </c>
      <c r="BO146" s="128" t="str">
        <f t="shared" si="165"/>
        <v>-</v>
      </c>
      <c r="BP146" s="128" t="str">
        <f t="shared" si="166"/>
        <v>-</v>
      </c>
      <c r="BQ146" s="128" t="str">
        <f t="shared" si="167"/>
        <v>-</v>
      </c>
      <c r="BR146" s="128" t="str">
        <f t="shared" si="168"/>
        <v>-</v>
      </c>
      <c r="BS146" s="128" t="str">
        <f t="shared" si="169"/>
        <v>-</v>
      </c>
      <c r="BT146" s="128" t="str">
        <f t="shared" si="170"/>
        <v>-</v>
      </c>
      <c r="BU146" s="128" t="str">
        <f t="shared" si="171"/>
        <v>-</v>
      </c>
      <c r="BV146" s="129">
        <f t="shared" si="172"/>
        <v>0</v>
      </c>
      <c r="BX146" s="128" t="str">
        <f t="shared" si="121"/>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73"/>
        <v>-</v>
      </c>
      <c r="K147" s="20" t="str">
        <f>IF(月途中入退所!$N24=$B$2,IF(月途中入退所!S24="","-",月途中入退所!$S24),"-")</f>
        <v>-</v>
      </c>
      <c r="L147" s="162" t="str">
        <f t="shared" si="174"/>
        <v>-</v>
      </c>
      <c r="M147" s="20" t="str">
        <f>IF(月途中入退所!$N24=$B$2,月途中入退所!$T24,"-")</f>
        <v>-</v>
      </c>
      <c r="N147" s="129">
        <f t="shared" si="175"/>
        <v>0</v>
      </c>
      <c r="O147" s="123"/>
      <c r="P147" s="128" t="str">
        <f t="shared" si="122"/>
        <v>-</v>
      </c>
      <c r="Q147" s="128" t="str">
        <f t="shared" si="123"/>
        <v>-</v>
      </c>
      <c r="R147" s="128" t="str">
        <f t="shared" si="124"/>
        <v>-</v>
      </c>
      <c r="S147" s="128" t="str">
        <f t="shared" si="125"/>
        <v>-</v>
      </c>
      <c r="T147" s="128" t="str">
        <f t="shared" si="126"/>
        <v>-</v>
      </c>
      <c r="U147" s="128" t="str">
        <f t="shared" si="127"/>
        <v>-</v>
      </c>
      <c r="V147" s="128" t="str">
        <f t="shared" si="128"/>
        <v>-</v>
      </c>
      <c r="W147" s="128" t="str">
        <f t="shared" si="129"/>
        <v>-</v>
      </c>
      <c r="X147" s="128" t="str">
        <f t="shared" si="130"/>
        <v>-</v>
      </c>
      <c r="Y147" s="128" t="str">
        <f t="shared" si="131"/>
        <v>-</v>
      </c>
      <c r="Z147" s="128" t="str">
        <f t="shared" si="132"/>
        <v>-</v>
      </c>
      <c r="AA147" s="128" t="str">
        <f t="shared" si="133"/>
        <v>-</v>
      </c>
      <c r="AB147" s="131"/>
      <c r="AC147" s="128" t="str">
        <f t="shared" si="134"/>
        <v>-</v>
      </c>
      <c r="AD147" s="128" t="str">
        <f t="shared" si="135"/>
        <v>-</v>
      </c>
      <c r="AE147" s="131"/>
      <c r="AF147" s="131"/>
      <c r="AG147" s="128" t="str">
        <f t="shared" si="136"/>
        <v>-</v>
      </c>
      <c r="AH147" s="128" t="str">
        <f t="shared" si="137"/>
        <v>-</v>
      </c>
      <c r="AI147" s="128" t="str">
        <f t="shared" si="138"/>
        <v>-</v>
      </c>
      <c r="AJ147" s="128" t="str">
        <f t="shared" si="139"/>
        <v>-</v>
      </c>
      <c r="AK147" s="128" t="str">
        <f t="shared" si="140"/>
        <v>-</v>
      </c>
      <c r="AL147" s="128" t="str">
        <f t="shared" si="141"/>
        <v>-</v>
      </c>
      <c r="AM147" s="128" t="str">
        <f t="shared" si="142"/>
        <v>-</v>
      </c>
      <c r="AN147" s="128" t="str">
        <f t="shared" si="143"/>
        <v>-</v>
      </c>
      <c r="AO147" s="128" t="str">
        <f t="shared" si="144"/>
        <v>-</v>
      </c>
      <c r="AP147" s="128" t="str">
        <f t="shared" si="145"/>
        <v>-</v>
      </c>
      <c r="AQ147" s="128" t="str">
        <f t="shared" si="176"/>
        <v>-</v>
      </c>
      <c r="AR147" s="128" t="str">
        <f t="shared" si="177"/>
        <v>-</v>
      </c>
      <c r="AS147" s="129">
        <f t="shared" si="146"/>
        <v>0</v>
      </c>
      <c r="AT147" s="128" t="str">
        <f t="shared" si="147"/>
        <v>-</v>
      </c>
      <c r="AU147" s="128" t="str">
        <f t="shared" si="148"/>
        <v>-</v>
      </c>
      <c r="AV147" s="128" t="str">
        <f t="shared" si="149"/>
        <v>-</v>
      </c>
      <c r="AW147" s="128" t="str">
        <f t="shared" si="150"/>
        <v>-</v>
      </c>
      <c r="AX147" s="128" t="str">
        <f t="shared" si="151"/>
        <v>-</v>
      </c>
      <c r="AY147" s="128" t="str">
        <f t="shared" si="152"/>
        <v>-</v>
      </c>
      <c r="AZ147" s="128" t="str">
        <f t="shared" si="153"/>
        <v>-</v>
      </c>
      <c r="BA147" s="128" t="str">
        <f t="shared" si="154"/>
        <v>-</v>
      </c>
      <c r="BB147" s="128" t="str">
        <f t="shared" si="155"/>
        <v>-</v>
      </c>
      <c r="BC147" s="128" t="str">
        <f t="shared" si="156"/>
        <v>-</v>
      </c>
      <c r="BD147" s="128" t="str">
        <f t="shared" si="157"/>
        <v>-</v>
      </c>
      <c r="BE147" s="187"/>
      <c r="BF147" s="128" t="str">
        <f t="shared" si="158"/>
        <v>-</v>
      </c>
      <c r="BG147" s="128" t="str">
        <f t="shared" si="159"/>
        <v>-</v>
      </c>
      <c r="BH147" s="187"/>
      <c r="BI147" s="187"/>
      <c r="BJ147" s="128" t="str">
        <f t="shared" si="160"/>
        <v>-</v>
      </c>
      <c r="BK147" s="128" t="str">
        <f t="shared" si="161"/>
        <v>-</v>
      </c>
      <c r="BL147" s="128" t="str">
        <f t="shared" si="162"/>
        <v>-</v>
      </c>
      <c r="BM147" s="128" t="str">
        <f t="shared" si="163"/>
        <v>-</v>
      </c>
      <c r="BN147" s="128" t="str">
        <f t="shared" si="164"/>
        <v>-</v>
      </c>
      <c r="BO147" s="128" t="str">
        <f t="shared" si="165"/>
        <v>-</v>
      </c>
      <c r="BP147" s="128" t="str">
        <f t="shared" si="166"/>
        <v>-</v>
      </c>
      <c r="BQ147" s="128" t="str">
        <f t="shared" si="167"/>
        <v>-</v>
      </c>
      <c r="BR147" s="128" t="str">
        <f t="shared" si="168"/>
        <v>-</v>
      </c>
      <c r="BS147" s="128" t="str">
        <f t="shared" si="169"/>
        <v>-</v>
      </c>
      <c r="BT147" s="128" t="str">
        <f t="shared" si="170"/>
        <v>-</v>
      </c>
      <c r="BU147" s="128" t="str">
        <f t="shared" si="171"/>
        <v>-</v>
      </c>
      <c r="BV147" s="129">
        <f t="shared" si="172"/>
        <v>0</v>
      </c>
      <c r="BX147" s="128" t="str">
        <f t="shared" si="121"/>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73"/>
        <v>-</v>
      </c>
      <c r="K148" s="20" t="str">
        <f>IF(月途中入退所!$N25=$B$2,IF(月途中入退所!S25="","-",月途中入退所!$S25),"-")</f>
        <v>-</v>
      </c>
      <c r="L148" s="162" t="str">
        <f t="shared" si="174"/>
        <v>-</v>
      </c>
      <c r="M148" s="20" t="str">
        <f>IF(月途中入退所!$N25=$B$2,月途中入退所!$T25,"-")</f>
        <v>-</v>
      </c>
      <c r="N148" s="129">
        <f t="shared" si="175"/>
        <v>0</v>
      </c>
      <c r="P148" s="128" t="str">
        <f t="shared" si="122"/>
        <v>-</v>
      </c>
      <c r="Q148" s="128" t="str">
        <f t="shared" si="123"/>
        <v>-</v>
      </c>
      <c r="R148" s="128" t="str">
        <f t="shared" si="124"/>
        <v>-</v>
      </c>
      <c r="S148" s="128" t="str">
        <f t="shared" si="125"/>
        <v>-</v>
      </c>
      <c r="T148" s="128" t="str">
        <f t="shared" si="126"/>
        <v>-</v>
      </c>
      <c r="U148" s="128" t="str">
        <f t="shared" si="127"/>
        <v>-</v>
      </c>
      <c r="V148" s="128" t="str">
        <f t="shared" si="128"/>
        <v>-</v>
      </c>
      <c r="W148" s="128" t="str">
        <f t="shared" si="129"/>
        <v>-</v>
      </c>
      <c r="X148" s="128" t="str">
        <f t="shared" si="130"/>
        <v>-</v>
      </c>
      <c r="Y148" s="128" t="str">
        <f t="shared" si="131"/>
        <v>-</v>
      </c>
      <c r="Z148" s="128" t="str">
        <f t="shared" si="132"/>
        <v>-</v>
      </c>
      <c r="AA148" s="128" t="str">
        <f t="shared" si="133"/>
        <v>-</v>
      </c>
      <c r="AB148" s="131"/>
      <c r="AC148" s="128" t="str">
        <f t="shared" si="134"/>
        <v>-</v>
      </c>
      <c r="AD148" s="128" t="str">
        <f t="shared" si="135"/>
        <v>-</v>
      </c>
      <c r="AE148" s="131"/>
      <c r="AF148" s="131"/>
      <c r="AG148" s="128" t="str">
        <f t="shared" si="136"/>
        <v>-</v>
      </c>
      <c r="AH148" s="128" t="str">
        <f t="shared" si="137"/>
        <v>-</v>
      </c>
      <c r="AI148" s="128" t="str">
        <f t="shared" si="138"/>
        <v>-</v>
      </c>
      <c r="AJ148" s="128" t="str">
        <f t="shared" si="139"/>
        <v>-</v>
      </c>
      <c r="AK148" s="128" t="str">
        <f t="shared" si="140"/>
        <v>-</v>
      </c>
      <c r="AL148" s="128" t="str">
        <f t="shared" si="141"/>
        <v>-</v>
      </c>
      <c r="AM148" s="128" t="str">
        <f t="shared" si="142"/>
        <v>-</v>
      </c>
      <c r="AN148" s="128" t="str">
        <f t="shared" si="143"/>
        <v>-</v>
      </c>
      <c r="AO148" s="128" t="str">
        <f t="shared" si="144"/>
        <v>-</v>
      </c>
      <c r="AP148" s="128" t="str">
        <f t="shared" si="145"/>
        <v>-</v>
      </c>
      <c r="AQ148" s="128" t="str">
        <f t="shared" si="176"/>
        <v>-</v>
      </c>
      <c r="AR148" s="128" t="str">
        <f t="shared" si="177"/>
        <v>-</v>
      </c>
      <c r="AS148" s="129">
        <f t="shared" si="146"/>
        <v>0</v>
      </c>
      <c r="AT148" s="128" t="str">
        <f t="shared" si="147"/>
        <v>-</v>
      </c>
      <c r="AU148" s="128" t="str">
        <f t="shared" si="148"/>
        <v>-</v>
      </c>
      <c r="AV148" s="128" t="str">
        <f t="shared" si="149"/>
        <v>-</v>
      </c>
      <c r="AW148" s="128" t="str">
        <f t="shared" si="150"/>
        <v>-</v>
      </c>
      <c r="AX148" s="128" t="str">
        <f t="shared" si="151"/>
        <v>-</v>
      </c>
      <c r="AY148" s="128" t="str">
        <f t="shared" si="152"/>
        <v>-</v>
      </c>
      <c r="AZ148" s="128" t="str">
        <f t="shared" si="153"/>
        <v>-</v>
      </c>
      <c r="BA148" s="128" t="str">
        <f t="shared" si="154"/>
        <v>-</v>
      </c>
      <c r="BB148" s="128" t="str">
        <f t="shared" si="155"/>
        <v>-</v>
      </c>
      <c r="BC148" s="128" t="str">
        <f t="shared" si="156"/>
        <v>-</v>
      </c>
      <c r="BD148" s="128" t="str">
        <f t="shared" si="157"/>
        <v>-</v>
      </c>
      <c r="BE148" s="187"/>
      <c r="BF148" s="128" t="str">
        <f t="shared" si="158"/>
        <v>-</v>
      </c>
      <c r="BG148" s="128" t="str">
        <f t="shared" si="159"/>
        <v>-</v>
      </c>
      <c r="BH148" s="187"/>
      <c r="BI148" s="187"/>
      <c r="BJ148" s="128" t="str">
        <f t="shared" si="160"/>
        <v>-</v>
      </c>
      <c r="BK148" s="128" t="str">
        <f t="shared" si="161"/>
        <v>-</v>
      </c>
      <c r="BL148" s="128" t="str">
        <f t="shared" si="162"/>
        <v>-</v>
      </c>
      <c r="BM148" s="128" t="str">
        <f t="shared" si="163"/>
        <v>-</v>
      </c>
      <c r="BN148" s="128" t="str">
        <f t="shared" si="164"/>
        <v>-</v>
      </c>
      <c r="BO148" s="128" t="str">
        <f t="shared" si="165"/>
        <v>-</v>
      </c>
      <c r="BP148" s="128" t="str">
        <f t="shared" si="166"/>
        <v>-</v>
      </c>
      <c r="BQ148" s="128" t="str">
        <f t="shared" si="167"/>
        <v>-</v>
      </c>
      <c r="BR148" s="128" t="str">
        <f t="shared" si="168"/>
        <v>-</v>
      </c>
      <c r="BS148" s="128" t="str">
        <f t="shared" si="169"/>
        <v>-</v>
      </c>
      <c r="BT148" s="128" t="str">
        <f t="shared" si="170"/>
        <v>-</v>
      </c>
      <c r="BU148" s="128" t="str">
        <f t="shared" si="171"/>
        <v>-</v>
      </c>
      <c r="BV148" s="129">
        <f t="shared" si="172"/>
        <v>0</v>
      </c>
      <c r="BX148" s="128" t="str">
        <f t="shared" si="121"/>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73"/>
        <v>-</v>
      </c>
      <c r="K149" s="20" t="str">
        <f>IF(月途中入退所!$N26=$B$2,IF(月途中入退所!S26="","-",月途中入退所!$S26),"-")</f>
        <v>-</v>
      </c>
      <c r="L149" s="162" t="str">
        <f t="shared" si="174"/>
        <v>-</v>
      </c>
      <c r="M149" s="20" t="str">
        <f>IF(月途中入退所!$N26=$B$2,月途中入退所!$T26,"-")</f>
        <v>-</v>
      </c>
      <c r="N149" s="129">
        <f t="shared" si="175"/>
        <v>0</v>
      </c>
      <c r="P149" s="128" t="str">
        <f t="shared" si="122"/>
        <v>-</v>
      </c>
      <c r="Q149" s="128" t="str">
        <f t="shared" si="123"/>
        <v>-</v>
      </c>
      <c r="R149" s="128" t="str">
        <f t="shared" si="124"/>
        <v>-</v>
      </c>
      <c r="S149" s="128" t="str">
        <f t="shared" si="125"/>
        <v>-</v>
      </c>
      <c r="T149" s="128" t="str">
        <f t="shared" si="126"/>
        <v>-</v>
      </c>
      <c r="U149" s="128" t="str">
        <f t="shared" si="127"/>
        <v>-</v>
      </c>
      <c r="V149" s="128" t="str">
        <f t="shared" si="128"/>
        <v>-</v>
      </c>
      <c r="W149" s="128" t="str">
        <f t="shared" si="129"/>
        <v>-</v>
      </c>
      <c r="X149" s="128" t="str">
        <f t="shared" si="130"/>
        <v>-</v>
      </c>
      <c r="Y149" s="128" t="str">
        <f t="shared" si="131"/>
        <v>-</v>
      </c>
      <c r="Z149" s="128" t="str">
        <f t="shared" si="132"/>
        <v>-</v>
      </c>
      <c r="AA149" s="128" t="str">
        <f t="shared" si="133"/>
        <v>-</v>
      </c>
      <c r="AB149" s="131"/>
      <c r="AC149" s="128" t="str">
        <f t="shared" si="134"/>
        <v>-</v>
      </c>
      <c r="AD149" s="128" t="str">
        <f t="shared" si="135"/>
        <v>-</v>
      </c>
      <c r="AE149" s="131"/>
      <c r="AF149" s="131"/>
      <c r="AG149" s="128" t="str">
        <f t="shared" si="136"/>
        <v>-</v>
      </c>
      <c r="AH149" s="128" t="str">
        <f t="shared" si="137"/>
        <v>-</v>
      </c>
      <c r="AI149" s="128" t="str">
        <f t="shared" si="138"/>
        <v>-</v>
      </c>
      <c r="AJ149" s="128" t="str">
        <f t="shared" si="139"/>
        <v>-</v>
      </c>
      <c r="AK149" s="128" t="str">
        <f t="shared" si="140"/>
        <v>-</v>
      </c>
      <c r="AL149" s="128" t="str">
        <f t="shared" si="141"/>
        <v>-</v>
      </c>
      <c r="AM149" s="128" t="str">
        <f t="shared" si="142"/>
        <v>-</v>
      </c>
      <c r="AN149" s="128" t="str">
        <f t="shared" si="143"/>
        <v>-</v>
      </c>
      <c r="AO149" s="128" t="str">
        <f t="shared" si="144"/>
        <v>-</v>
      </c>
      <c r="AP149" s="128" t="str">
        <f t="shared" si="145"/>
        <v>-</v>
      </c>
      <c r="AQ149" s="128" t="str">
        <f t="shared" si="176"/>
        <v>-</v>
      </c>
      <c r="AR149" s="128" t="str">
        <f t="shared" si="177"/>
        <v>-</v>
      </c>
      <c r="AS149" s="129">
        <f t="shared" si="146"/>
        <v>0</v>
      </c>
      <c r="AT149" s="128" t="str">
        <f t="shared" si="147"/>
        <v>-</v>
      </c>
      <c r="AU149" s="128" t="str">
        <f t="shared" si="148"/>
        <v>-</v>
      </c>
      <c r="AV149" s="128" t="str">
        <f t="shared" si="149"/>
        <v>-</v>
      </c>
      <c r="AW149" s="128" t="str">
        <f t="shared" si="150"/>
        <v>-</v>
      </c>
      <c r="AX149" s="128" t="str">
        <f t="shared" si="151"/>
        <v>-</v>
      </c>
      <c r="AY149" s="128" t="str">
        <f t="shared" si="152"/>
        <v>-</v>
      </c>
      <c r="AZ149" s="128" t="str">
        <f t="shared" si="153"/>
        <v>-</v>
      </c>
      <c r="BA149" s="128" t="str">
        <f t="shared" si="154"/>
        <v>-</v>
      </c>
      <c r="BB149" s="128" t="str">
        <f t="shared" si="155"/>
        <v>-</v>
      </c>
      <c r="BC149" s="128" t="str">
        <f t="shared" si="156"/>
        <v>-</v>
      </c>
      <c r="BD149" s="128" t="str">
        <f t="shared" si="157"/>
        <v>-</v>
      </c>
      <c r="BE149" s="187"/>
      <c r="BF149" s="128" t="str">
        <f t="shared" si="158"/>
        <v>-</v>
      </c>
      <c r="BG149" s="128" t="str">
        <f t="shared" si="159"/>
        <v>-</v>
      </c>
      <c r="BH149" s="187"/>
      <c r="BI149" s="187"/>
      <c r="BJ149" s="128" t="str">
        <f t="shared" si="160"/>
        <v>-</v>
      </c>
      <c r="BK149" s="128" t="str">
        <f t="shared" si="161"/>
        <v>-</v>
      </c>
      <c r="BL149" s="128" t="str">
        <f t="shared" si="162"/>
        <v>-</v>
      </c>
      <c r="BM149" s="128" t="str">
        <f t="shared" si="163"/>
        <v>-</v>
      </c>
      <c r="BN149" s="128" t="str">
        <f t="shared" si="164"/>
        <v>-</v>
      </c>
      <c r="BO149" s="128" t="str">
        <f t="shared" si="165"/>
        <v>-</v>
      </c>
      <c r="BP149" s="128" t="str">
        <f t="shared" si="166"/>
        <v>-</v>
      </c>
      <c r="BQ149" s="128" t="str">
        <f t="shared" si="167"/>
        <v>-</v>
      </c>
      <c r="BR149" s="128" t="str">
        <f t="shared" si="168"/>
        <v>-</v>
      </c>
      <c r="BS149" s="128" t="str">
        <f t="shared" si="169"/>
        <v>-</v>
      </c>
      <c r="BT149" s="128" t="str">
        <f t="shared" si="170"/>
        <v>-</v>
      </c>
      <c r="BU149" s="128" t="str">
        <f t="shared" si="171"/>
        <v>-</v>
      </c>
      <c r="BV149" s="129">
        <f t="shared" si="172"/>
        <v>0</v>
      </c>
      <c r="BX149" s="128" t="str">
        <f t="shared" si="121"/>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73"/>
        <v>-</v>
      </c>
      <c r="K150" s="20" t="str">
        <f>IF(月途中入退所!$N27=$B$2,IF(月途中入退所!S27="","-",月途中入退所!$S27),"-")</f>
        <v>-</v>
      </c>
      <c r="L150" s="162" t="str">
        <f t="shared" si="174"/>
        <v>-</v>
      </c>
      <c r="M150" s="20" t="str">
        <f>IF(月途中入退所!$N27=$B$2,月途中入退所!$T27,"-")</f>
        <v>-</v>
      </c>
      <c r="N150" s="129">
        <f t="shared" si="175"/>
        <v>0</v>
      </c>
      <c r="P150" s="128" t="str">
        <f t="shared" si="122"/>
        <v>-</v>
      </c>
      <c r="Q150" s="128" t="str">
        <f t="shared" si="123"/>
        <v>-</v>
      </c>
      <c r="R150" s="128" t="str">
        <f t="shared" si="124"/>
        <v>-</v>
      </c>
      <c r="S150" s="128" t="str">
        <f t="shared" si="125"/>
        <v>-</v>
      </c>
      <c r="T150" s="128" t="str">
        <f t="shared" si="126"/>
        <v>-</v>
      </c>
      <c r="U150" s="128" t="str">
        <f t="shared" si="127"/>
        <v>-</v>
      </c>
      <c r="V150" s="128" t="str">
        <f t="shared" si="128"/>
        <v>-</v>
      </c>
      <c r="W150" s="128" t="str">
        <f t="shared" si="129"/>
        <v>-</v>
      </c>
      <c r="X150" s="128" t="str">
        <f t="shared" si="130"/>
        <v>-</v>
      </c>
      <c r="Y150" s="128" t="str">
        <f t="shared" si="131"/>
        <v>-</v>
      </c>
      <c r="Z150" s="128" t="str">
        <f t="shared" si="132"/>
        <v>-</v>
      </c>
      <c r="AA150" s="128" t="str">
        <f t="shared" si="133"/>
        <v>-</v>
      </c>
      <c r="AB150" s="131"/>
      <c r="AC150" s="128" t="str">
        <f t="shared" si="134"/>
        <v>-</v>
      </c>
      <c r="AD150" s="128" t="str">
        <f t="shared" si="135"/>
        <v>-</v>
      </c>
      <c r="AE150" s="131"/>
      <c r="AF150" s="131"/>
      <c r="AG150" s="128" t="str">
        <f t="shared" si="136"/>
        <v>-</v>
      </c>
      <c r="AH150" s="128" t="str">
        <f t="shared" si="137"/>
        <v>-</v>
      </c>
      <c r="AI150" s="128" t="str">
        <f t="shared" si="138"/>
        <v>-</v>
      </c>
      <c r="AJ150" s="128" t="str">
        <f t="shared" si="139"/>
        <v>-</v>
      </c>
      <c r="AK150" s="128" t="str">
        <f t="shared" si="140"/>
        <v>-</v>
      </c>
      <c r="AL150" s="128" t="str">
        <f t="shared" si="141"/>
        <v>-</v>
      </c>
      <c r="AM150" s="128" t="str">
        <f t="shared" si="142"/>
        <v>-</v>
      </c>
      <c r="AN150" s="128" t="str">
        <f t="shared" si="143"/>
        <v>-</v>
      </c>
      <c r="AO150" s="128" t="str">
        <f t="shared" si="144"/>
        <v>-</v>
      </c>
      <c r="AP150" s="128" t="str">
        <f t="shared" si="145"/>
        <v>-</v>
      </c>
      <c r="AQ150" s="128" t="str">
        <f t="shared" si="176"/>
        <v>-</v>
      </c>
      <c r="AR150" s="128" t="str">
        <f t="shared" si="177"/>
        <v>-</v>
      </c>
      <c r="AS150" s="129">
        <f t="shared" si="146"/>
        <v>0</v>
      </c>
      <c r="AT150" s="128" t="str">
        <f t="shared" si="147"/>
        <v>-</v>
      </c>
      <c r="AU150" s="128" t="str">
        <f t="shared" si="148"/>
        <v>-</v>
      </c>
      <c r="AV150" s="128" t="str">
        <f t="shared" si="149"/>
        <v>-</v>
      </c>
      <c r="AW150" s="128" t="str">
        <f t="shared" si="150"/>
        <v>-</v>
      </c>
      <c r="AX150" s="128" t="str">
        <f t="shared" si="151"/>
        <v>-</v>
      </c>
      <c r="AY150" s="128" t="str">
        <f t="shared" si="152"/>
        <v>-</v>
      </c>
      <c r="AZ150" s="128" t="str">
        <f t="shared" si="153"/>
        <v>-</v>
      </c>
      <c r="BA150" s="128" t="str">
        <f t="shared" si="154"/>
        <v>-</v>
      </c>
      <c r="BB150" s="128" t="str">
        <f t="shared" si="155"/>
        <v>-</v>
      </c>
      <c r="BC150" s="128" t="str">
        <f t="shared" si="156"/>
        <v>-</v>
      </c>
      <c r="BD150" s="128" t="str">
        <f t="shared" si="157"/>
        <v>-</v>
      </c>
      <c r="BE150" s="187"/>
      <c r="BF150" s="128" t="str">
        <f t="shared" si="158"/>
        <v>-</v>
      </c>
      <c r="BG150" s="128" t="str">
        <f t="shared" si="159"/>
        <v>-</v>
      </c>
      <c r="BH150" s="187"/>
      <c r="BI150" s="187"/>
      <c r="BJ150" s="128" t="str">
        <f t="shared" si="160"/>
        <v>-</v>
      </c>
      <c r="BK150" s="128" t="str">
        <f t="shared" si="161"/>
        <v>-</v>
      </c>
      <c r="BL150" s="128" t="str">
        <f t="shared" si="162"/>
        <v>-</v>
      </c>
      <c r="BM150" s="128" t="str">
        <f t="shared" si="163"/>
        <v>-</v>
      </c>
      <c r="BN150" s="128" t="str">
        <f t="shared" si="164"/>
        <v>-</v>
      </c>
      <c r="BO150" s="128" t="str">
        <f t="shared" si="165"/>
        <v>-</v>
      </c>
      <c r="BP150" s="128" t="str">
        <f t="shared" si="166"/>
        <v>-</v>
      </c>
      <c r="BQ150" s="128" t="str">
        <f t="shared" si="167"/>
        <v>-</v>
      </c>
      <c r="BR150" s="128" t="str">
        <f t="shared" si="168"/>
        <v>-</v>
      </c>
      <c r="BS150" s="128" t="str">
        <f t="shared" si="169"/>
        <v>-</v>
      </c>
      <c r="BT150" s="128" t="str">
        <f t="shared" si="170"/>
        <v>-</v>
      </c>
      <c r="BU150" s="128" t="str">
        <f t="shared" si="171"/>
        <v>-</v>
      </c>
      <c r="BV150" s="129">
        <f t="shared" si="172"/>
        <v>0</v>
      </c>
      <c r="BX150" s="128" t="str">
        <f t="shared" si="121"/>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78">SUM(AT107:AT126)+SUM(AT131:AT150)</f>
        <v>0</v>
      </c>
      <c r="AU152" s="129">
        <f t="shared" si="178"/>
        <v>0</v>
      </c>
      <c r="AV152" s="129">
        <f t="shared" si="178"/>
        <v>0</v>
      </c>
      <c r="AW152" s="129">
        <f t="shared" si="178"/>
        <v>0</v>
      </c>
      <c r="AX152" s="129">
        <f t="shared" si="178"/>
        <v>0</v>
      </c>
      <c r="AY152" s="129">
        <f t="shared" si="178"/>
        <v>0</v>
      </c>
      <c r="AZ152" s="129">
        <f t="shared" si="178"/>
        <v>0</v>
      </c>
      <c r="BA152" s="129">
        <f t="shared" si="178"/>
        <v>0</v>
      </c>
      <c r="BB152" s="129">
        <f t="shared" si="178"/>
        <v>0</v>
      </c>
      <c r="BC152" s="129">
        <f t="shared" si="178"/>
        <v>0</v>
      </c>
      <c r="BD152" s="129">
        <f t="shared" si="178"/>
        <v>0</v>
      </c>
      <c r="BE152" s="129"/>
      <c r="BF152" s="129">
        <f t="shared" si="178"/>
        <v>0</v>
      </c>
      <c r="BG152" s="129">
        <f t="shared" si="178"/>
        <v>0</v>
      </c>
      <c r="BH152" s="129">
        <f t="shared" si="178"/>
        <v>0</v>
      </c>
      <c r="BI152" s="129">
        <f t="shared" si="178"/>
        <v>0</v>
      </c>
      <c r="BJ152" s="129">
        <f t="shared" si="178"/>
        <v>0</v>
      </c>
      <c r="BK152" s="129">
        <f t="shared" si="178"/>
        <v>0</v>
      </c>
      <c r="BL152" s="129">
        <f t="shared" si="178"/>
        <v>0</v>
      </c>
      <c r="BM152" s="129">
        <f t="shared" si="178"/>
        <v>0</v>
      </c>
      <c r="BN152" s="129">
        <f t="shared" si="178"/>
        <v>0</v>
      </c>
      <c r="BO152" s="129">
        <f t="shared" si="178"/>
        <v>0</v>
      </c>
      <c r="BP152" s="129">
        <f t="shared" si="178"/>
        <v>0</v>
      </c>
      <c r="BQ152" s="129">
        <f t="shared" si="178"/>
        <v>0</v>
      </c>
      <c r="BR152" s="129">
        <f t="shared" si="178"/>
        <v>0</v>
      </c>
      <c r="BS152" s="129">
        <f t="shared" si="178"/>
        <v>0</v>
      </c>
      <c r="BT152" s="129">
        <f t="shared" si="178"/>
        <v>0</v>
      </c>
      <c r="BU152" s="129">
        <f t="shared" si="178"/>
        <v>0</v>
      </c>
      <c r="BV152" s="129">
        <f t="shared" si="178"/>
        <v>0</v>
      </c>
      <c r="BX152" s="129">
        <f t="shared" si="178"/>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79">IFERROR(ROUNDDOWN(L158*M158/25,-1),0)</f>
        <v>0</v>
      </c>
      <c r="P158" s="128" t="str">
        <f t="shared" ref="P158:P177" si="180">IF($I158="保育標準時間",HLOOKUP(H158,$G$53:$J$99,2,FALSE),IF($I158="保育短時間",HLOOKUP(H158,$K$53:$N$99,2,FALSE),"-"))</f>
        <v>-</v>
      </c>
      <c r="Q158" s="128" t="str">
        <f t="shared" ref="Q158:Q177" si="181">IF($I158="保育標準時間",HLOOKUP(H158,$G$53:$J$99,3,FALSE),IF($I158="保育短時間",HLOOKUP(H158,$K$53:$N$99,3,FALSE),"-"))</f>
        <v>-</v>
      </c>
      <c r="R158" s="128" t="str">
        <f t="shared" ref="R158:R177" si="182">IF($I158="保育標準時間",HLOOKUP(H158,$G$53:$J$99,4,FALSE),IF($I158="保育短時間",HLOOKUP(H158,$K$53:$N$99,4,FALSE),"-"))</f>
        <v>-</v>
      </c>
      <c r="S158" s="128" t="str">
        <f t="shared" ref="S158:S177" si="183">IF($I158="保育標準時間",HLOOKUP(H158,$G$53:$J$99,5,FALSE),IF($I158="保育短時間",HLOOKUP(H158,$K$53:$N$99,5,FALSE),"-"))</f>
        <v>-</v>
      </c>
      <c r="T158" s="128" t="str">
        <f t="shared" ref="T158:T177" si="184">IF($I158="保育標準時間",HLOOKUP(H158,$G$53:$J$99,6,FALSE),IF($I158="保育短時間",HLOOKUP(H158,$K$53:$N$99,6,FALSE),"-"))</f>
        <v>-</v>
      </c>
      <c r="U158" s="128" t="str">
        <f t="shared" ref="U158:U177" si="185">IF($I158="保育標準時間",HLOOKUP(H158,$G$53:$J$99,7,FALSE),IF($I158="保育短時間",HLOOKUP(H158,$K$53:$N$99,7,FALSE),"-"))</f>
        <v>-</v>
      </c>
      <c r="V158" s="128" t="str">
        <f t="shared" ref="V158:V177" si="186">IF($I158="保育標準時間",HLOOKUP(H158,$G$53:$J$99,10,FALSE),IF($I158="保育短時間",HLOOKUP(H158,$K$53:$N$99,10,FALSE),"-"))</f>
        <v>-</v>
      </c>
      <c r="W158" s="128" t="str">
        <f t="shared" ref="W158:W177" si="187">IF($I158="保育標準時間",HLOOKUP(H158,$G$53:$J$99,11,FALSE),IF($I158="保育短時間",HLOOKUP(H158,$K$53:$N$99,11,FALSE),"-"))</f>
        <v>-</v>
      </c>
      <c r="X158" s="128" t="str">
        <f t="shared" ref="X158:X177" si="188">IF($I158="保育標準時間",HLOOKUP(H158,$G$53:$J$99,12,FALSE),IF($I158="保育短時間",HLOOKUP(H158,$K$53:$N$99,12,FALSE),"-"))</f>
        <v>-</v>
      </c>
      <c r="Y158" s="128" t="str">
        <f t="shared" ref="Y158:Y177" si="189">IF($I158="保育標準時間",HLOOKUP(H158,$G$53:$J$99,13,FALSE),IF($I158="保育短時間",HLOOKUP(H158,$K$53:$N$99,13,FALSE),"-"))</f>
        <v>-</v>
      </c>
      <c r="Z158" s="128" t="str">
        <f t="shared" ref="Z158:Z177" si="190">IF($I158="保育標準時間",HLOOKUP(H158,$G$53:$J$99,14,FALSE),IF($I158="保育短時間",HLOOKUP(H158,$K$53:$N$99,14,FALSE),"-"))</f>
        <v>-</v>
      </c>
      <c r="AA158" s="128" t="str">
        <f t="shared" ref="AA158:AA177" si="191">IF($I158="保育標準時間",HLOOKUP(H158,$G$53:$J$99,15,FALSE),IF($I158="保育短時間",HLOOKUP(H158,$K$53:$N$99,15,FALSE),"-"))</f>
        <v>-</v>
      </c>
      <c r="AB158" s="131"/>
      <c r="AC158" s="128" t="str">
        <f t="shared" ref="AC158:AC177" si="192">IF($I158="保育標準時間",HLOOKUP(H158,$G$53:$J$99,17,FALSE),IF($I158="保育短時間",HLOOKUP(H158,$K$53:$N$99,17,FALSE),"-"))</f>
        <v>-</v>
      </c>
      <c r="AD158" s="128" t="str">
        <f t="shared" ref="AD158:AD177" si="193">IF($I158="保育標準時間",HLOOKUP(H158,$G$53:$J$99,18,FALSE),IF($I158="保育短時間",HLOOKUP(H158,$K$53:$N$99,18,FALSE),"-"))</f>
        <v>-</v>
      </c>
      <c r="AE158" s="128" t="str">
        <f t="shared" ref="AE158:AE177" si="194">IF($I158="保育標準時間",HLOOKUP(H158,$G$53:$J$99,19,FALSE),IF($I158="保育短時間",HLOOKUP(H158,$K$53:$N$99,19,FALSE),"-"))</f>
        <v>-</v>
      </c>
      <c r="AF158" s="128" t="str">
        <f t="shared" ref="AF158:AF177" si="195">IF($I158="保育標準時間",HLOOKUP(H158,$G$53:$J$99,20,FALSE),IF($I158="保育短時間",HLOOKUP(H158,$K$53:$N$99,20,FALSE),"-"))</f>
        <v>-</v>
      </c>
      <c r="AG158" s="128" t="str">
        <f t="shared" ref="AG158:AG177" si="196">IF($I158="保育標準時間",HLOOKUP(H158,$G$53:$J$99,21,FALSE),IF($I158="保育短時間",HLOOKUP(H158,$K$53:$N$99,21,FALSE),"-"))</f>
        <v>-</v>
      </c>
      <c r="AH158" s="128" t="str">
        <f t="shared" ref="AH158:AH177" si="197">IF($I158="保育標準時間",HLOOKUP(H158,$G$53:$J$99,22,FALSE),IF($I158="保育短時間",HLOOKUP(H158,$K$53:$N$99,22,FALSE),"-"))</f>
        <v>-</v>
      </c>
      <c r="AI158" s="128" t="str">
        <f t="shared" ref="AI158:AI177" si="198">IF($I158="保育標準時間",HLOOKUP(H158,$G$53:$J$99,23,FALSE),IF($I158="保育短時間",HLOOKUP(H158,$K$53:$N$99,23,FALSE),"-"))</f>
        <v>-</v>
      </c>
      <c r="AJ158" s="128" t="str">
        <f t="shared" ref="AJ158:AJ177" si="199">IF($I158="保育標準時間",HLOOKUP(H158,$G$53:$J$99,24,FALSE),IF($I158="保育短時間",HLOOKUP(H158,$K$53:$N$99,24,FALSE),"-"))</f>
        <v>-</v>
      </c>
      <c r="AK158" s="128" t="str">
        <f t="shared" ref="AK158:AK177" si="200">IF($I158="保育標準時間",HLOOKUP(H158,$G$53:$J$99,25,FALSE),IF($I158="保育短時間",HLOOKUP(H158,$K$53:$N$99,25,FALSE),"-"))</f>
        <v>-</v>
      </c>
      <c r="AL158" s="128" t="str">
        <f t="shared" ref="AL158:AL177" si="201">IF($I158="保育標準時間",HLOOKUP(H158,$G$53:$J$99,26,FALSE),IF($I158="保育短時間",HLOOKUP(H158,$K$53:$N$99,26,FALSE),"-"))</f>
        <v>-</v>
      </c>
      <c r="AM158" s="128" t="str">
        <f t="shared" ref="AM158:AM177" si="202">IF($I158="保育標準時間",HLOOKUP(H158,$G$53:$J$99,27,FALSE),IF($I158="保育短時間",HLOOKUP(H158,$K$53:$N$99,27,FALSE),"-"))</f>
        <v>-</v>
      </c>
      <c r="AN158" s="128" t="str">
        <f t="shared" ref="AN158:AN177" si="203">IF($I158="保育標準時間",HLOOKUP(H158,$G$53:$J$99,28,FALSE),IF($I158="保育短時間",HLOOKUP(H158,$K$53:$N$99,28,FALSE),"-"))</f>
        <v>-</v>
      </c>
      <c r="AO158" s="128" t="str">
        <f t="shared" ref="AO158:AO177" si="204">IF($I158="保育標準時間",HLOOKUP(H158,$G$53:$J$99,29,FALSE),IF($I158="保育短時間",HLOOKUP(H158,$K$53:$N$99,29,FALSE),"-"))</f>
        <v>-</v>
      </c>
      <c r="AP158" s="128" t="str">
        <f t="shared" ref="AP158:AP177" si="205">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206">N158-SUM(AT158:BU158)</f>
        <v>0</v>
      </c>
      <c r="AT158" s="128" t="str">
        <f t="shared" ref="AT158:AT177" si="207">IFERROR(ROUND(Q158*$M158/25,0),"-")</f>
        <v>-</v>
      </c>
      <c r="AU158" s="128" t="str">
        <f t="shared" ref="AU158:AU177" si="208">IFERROR(ROUND(R158*$M158/25,0),"-")</f>
        <v>-</v>
      </c>
      <c r="AV158" s="128" t="str">
        <f t="shared" ref="AV158:AV177" si="209">IFERROR(ROUND(S158*$M158/25,0),"-")</f>
        <v>-</v>
      </c>
      <c r="AW158" s="128" t="str">
        <f t="shared" ref="AW158:AW177" si="210">IFERROR(ROUND(T158*$M158/25,0),"-")</f>
        <v>-</v>
      </c>
      <c r="AX158" s="128" t="str">
        <f t="shared" ref="AX158:AX177" si="211">IFERROR(ROUND(U158*$M158/25,0),"-")</f>
        <v>-</v>
      </c>
      <c r="AY158" s="128" t="str">
        <f t="shared" ref="AY158:AY177" si="212">IFERROR(ROUND(V158*$M158/25,0),"-")</f>
        <v>-</v>
      </c>
      <c r="AZ158" s="128" t="str">
        <f t="shared" ref="AZ158:AZ177" si="213">IFERROR(ROUND(W158*$M158/25,0),"-")</f>
        <v>-</v>
      </c>
      <c r="BA158" s="128" t="str">
        <f t="shared" ref="BA158:BA177" si="214">IFERROR(ROUND(X158*$M158/25,0),"-")</f>
        <v>-</v>
      </c>
      <c r="BB158" s="128" t="str">
        <f t="shared" ref="BB158:BB177" si="215">IFERROR(ROUND(Y158*$M158/25,0),"-")</f>
        <v>-</v>
      </c>
      <c r="BC158" s="128" t="str">
        <f t="shared" ref="BC158:BC177" si="216">IFERROR(ROUND(Z158*$M158/25,0),"-")</f>
        <v>-</v>
      </c>
      <c r="BD158" s="128" t="str">
        <f t="shared" ref="BD158:BD177" si="217">IFERROR(ROUND(AA158*$M158/25,0),"-")</f>
        <v>-</v>
      </c>
      <c r="BE158" s="187"/>
      <c r="BF158" s="128" t="str">
        <f t="shared" ref="BF158:BF177" si="218">IFERROR(ROUND(AC158*$M158/25,0),"-")</f>
        <v>-</v>
      </c>
      <c r="BG158" s="128" t="str">
        <f t="shared" ref="BG158:BG177" si="219">IFERROR(ROUND(AD158*$M158/25,0),"-")</f>
        <v>-</v>
      </c>
      <c r="BH158" s="128" t="str">
        <f t="shared" ref="BH158:BH177" si="220">IFERROR(ROUND(AE158*$M158/25,0),"-")</f>
        <v>-</v>
      </c>
      <c r="BI158" s="128" t="str">
        <f t="shared" ref="BI158:BI177" si="221">IFERROR(ROUND(AF158*$M158/25,0),"-")</f>
        <v>-</v>
      </c>
      <c r="BJ158" s="128" t="str">
        <f t="shared" ref="BJ158:BJ177" si="222">IFERROR(ROUND(AG158*$M158/25,0),"-")</f>
        <v>-</v>
      </c>
      <c r="BK158" s="128" t="str">
        <f t="shared" ref="BK158:BK177" si="223">IFERROR(ROUND(AH158*$M158/25,0),"-")</f>
        <v>-</v>
      </c>
      <c r="BL158" s="128" t="str">
        <f t="shared" ref="BL158:BL177" si="224">IFERROR(ROUND(AI158*$M158/25,0),"-")</f>
        <v>-</v>
      </c>
      <c r="BM158" s="128" t="str">
        <f t="shared" ref="BM158:BM177" si="225">IFERROR(ROUND(AJ158*$M158/25,0),"-")</f>
        <v>-</v>
      </c>
      <c r="BN158" s="128" t="str">
        <f t="shared" ref="BN158:BN177" si="226">IFERROR(ROUND(AK158*$M158/25,0),"-")</f>
        <v>-</v>
      </c>
      <c r="BO158" s="128" t="str">
        <f t="shared" ref="BO158:BO177" si="227">IFERROR(ROUND(AL158*$M158/25,0),"-")</f>
        <v>-</v>
      </c>
      <c r="BP158" s="128" t="str">
        <f t="shared" ref="BP158:BP177" si="228">IFERROR(ROUND(AM158*$M158/25,0),"-")</f>
        <v>-</v>
      </c>
      <c r="BQ158" s="128" t="str">
        <f t="shared" ref="BQ158:BQ177" si="229">IFERROR(ROUND(AN158*$M158/25,0),"-")</f>
        <v>-</v>
      </c>
      <c r="BR158" s="128" t="str">
        <f t="shared" ref="BR158:BR177" si="230">IFERROR(ROUND(AO158*$M158/25,0),"-")</f>
        <v>-</v>
      </c>
      <c r="BS158" s="128" t="str">
        <f t="shared" ref="BS158:BS177" si="231">IFERROR(ROUND(AP158*$M158/25,0),"-")</f>
        <v>-</v>
      </c>
      <c r="BT158" s="128" t="str">
        <f t="shared" ref="BT158:BT177" si="232">IFERROR(ROUND(AQ158*$M158/25,0),"-")</f>
        <v>-</v>
      </c>
      <c r="BU158" s="128" t="str">
        <f t="shared" ref="BU158:BU177" si="233">IFERROR(ROUND(AR158*$M158/25,0),"-")</f>
        <v>-</v>
      </c>
      <c r="BV158" s="129">
        <f t="shared" ref="BV158:BV177" si="234">SUM(AS158:BU158)</f>
        <v>0</v>
      </c>
      <c r="BX158" s="128" t="str">
        <f t="shared" si="121"/>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35">IF($I159="保育標準時間",HLOOKUP($H159,$G$5:$J$49,45,FALSE),IF($I159="保育短時間",HLOOKUP($H159,$K$5:$N$49,45,FALSE),"-"))</f>
        <v>-</v>
      </c>
      <c r="K159" s="20" t="str">
        <f>IF(月途中入退所!$D32=$B$2,月途中入退所!$I32,"-")</f>
        <v>-</v>
      </c>
      <c r="L159" s="162" t="str">
        <f t="shared" ref="L159:L177" si="236">IFERROR(IF(K159="○",J159+$P$28,J159),"-")</f>
        <v>-</v>
      </c>
      <c r="M159" s="20" t="str">
        <f>IF(月途中入退所!$D32=$B$2,月途中入退所!$J32,"-")</f>
        <v>-</v>
      </c>
      <c r="N159" s="129">
        <f t="shared" si="179"/>
        <v>0</v>
      </c>
      <c r="P159" s="128" t="str">
        <f t="shared" si="180"/>
        <v>-</v>
      </c>
      <c r="Q159" s="128" t="str">
        <f t="shared" si="181"/>
        <v>-</v>
      </c>
      <c r="R159" s="128" t="str">
        <f t="shared" si="182"/>
        <v>-</v>
      </c>
      <c r="S159" s="128" t="str">
        <f t="shared" si="183"/>
        <v>-</v>
      </c>
      <c r="T159" s="128" t="str">
        <f t="shared" si="184"/>
        <v>-</v>
      </c>
      <c r="U159" s="128" t="str">
        <f t="shared" si="185"/>
        <v>-</v>
      </c>
      <c r="V159" s="128" t="str">
        <f t="shared" si="186"/>
        <v>-</v>
      </c>
      <c r="W159" s="128" t="str">
        <f t="shared" si="187"/>
        <v>-</v>
      </c>
      <c r="X159" s="128" t="str">
        <f t="shared" si="188"/>
        <v>-</v>
      </c>
      <c r="Y159" s="128" t="str">
        <f t="shared" si="189"/>
        <v>-</v>
      </c>
      <c r="Z159" s="128" t="str">
        <f t="shared" si="190"/>
        <v>-</v>
      </c>
      <c r="AA159" s="128" t="str">
        <f t="shared" si="191"/>
        <v>-</v>
      </c>
      <c r="AB159" s="131"/>
      <c r="AC159" s="128" t="str">
        <f t="shared" si="192"/>
        <v>-</v>
      </c>
      <c r="AD159" s="128" t="str">
        <f t="shared" si="193"/>
        <v>-</v>
      </c>
      <c r="AE159" s="128" t="str">
        <f t="shared" si="194"/>
        <v>-</v>
      </c>
      <c r="AF159" s="128" t="str">
        <f t="shared" si="195"/>
        <v>-</v>
      </c>
      <c r="AG159" s="128" t="str">
        <f t="shared" si="196"/>
        <v>-</v>
      </c>
      <c r="AH159" s="128" t="str">
        <f t="shared" si="197"/>
        <v>-</v>
      </c>
      <c r="AI159" s="128" t="str">
        <f t="shared" si="198"/>
        <v>-</v>
      </c>
      <c r="AJ159" s="128" t="str">
        <f t="shared" si="199"/>
        <v>-</v>
      </c>
      <c r="AK159" s="128" t="str">
        <f t="shared" si="200"/>
        <v>-</v>
      </c>
      <c r="AL159" s="128" t="str">
        <f t="shared" si="201"/>
        <v>-</v>
      </c>
      <c r="AM159" s="128" t="str">
        <f t="shared" si="202"/>
        <v>-</v>
      </c>
      <c r="AN159" s="128" t="str">
        <f t="shared" si="203"/>
        <v>-</v>
      </c>
      <c r="AO159" s="128" t="str">
        <f t="shared" si="204"/>
        <v>-</v>
      </c>
      <c r="AP159" s="128" t="str">
        <f t="shared" si="205"/>
        <v>-</v>
      </c>
      <c r="AQ159" s="128" t="str">
        <f t="shared" ref="AQ159:AQ177" si="237">IF($I159="保育標準時間",HLOOKUP(H159,$G$5:$J$49,33,FALSE),IF($I159="保育短時間",HLOOKUP(H159,$K$5:$N$49,33,FALSE),"-"))</f>
        <v>-</v>
      </c>
      <c r="AR159" s="128" t="str">
        <f t="shared" ref="AR159:AR177" si="238">IF(OR(I159="保育標準時間",I159="保育短時間"),IF(K159="○",$P$28,"-"),"-")</f>
        <v>-</v>
      </c>
      <c r="AS159" s="128">
        <f t="shared" si="206"/>
        <v>0</v>
      </c>
      <c r="AT159" s="128" t="str">
        <f t="shared" si="207"/>
        <v>-</v>
      </c>
      <c r="AU159" s="128" t="str">
        <f t="shared" si="208"/>
        <v>-</v>
      </c>
      <c r="AV159" s="128" t="str">
        <f t="shared" si="209"/>
        <v>-</v>
      </c>
      <c r="AW159" s="128" t="str">
        <f t="shared" si="210"/>
        <v>-</v>
      </c>
      <c r="AX159" s="128" t="str">
        <f t="shared" si="211"/>
        <v>-</v>
      </c>
      <c r="AY159" s="128" t="str">
        <f t="shared" si="212"/>
        <v>-</v>
      </c>
      <c r="AZ159" s="128" t="str">
        <f t="shared" si="213"/>
        <v>-</v>
      </c>
      <c r="BA159" s="128" t="str">
        <f t="shared" si="214"/>
        <v>-</v>
      </c>
      <c r="BB159" s="128" t="str">
        <f t="shared" si="215"/>
        <v>-</v>
      </c>
      <c r="BC159" s="128" t="str">
        <f t="shared" si="216"/>
        <v>-</v>
      </c>
      <c r="BD159" s="128" t="str">
        <f t="shared" si="217"/>
        <v>-</v>
      </c>
      <c r="BE159" s="187"/>
      <c r="BF159" s="128" t="str">
        <f t="shared" si="218"/>
        <v>-</v>
      </c>
      <c r="BG159" s="128" t="str">
        <f t="shared" si="219"/>
        <v>-</v>
      </c>
      <c r="BH159" s="128" t="str">
        <f t="shared" si="220"/>
        <v>-</v>
      </c>
      <c r="BI159" s="128" t="str">
        <f t="shared" si="221"/>
        <v>-</v>
      </c>
      <c r="BJ159" s="128" t="str">
        <f t="shared" si="222"/>
        <v>-</v>
      </c>
      <c r="BK159" s="128" t="str">
        <f t="shared" si="223"/>
        <v>-</v>
      </c>
      <c r="BL159" s="128" t="str">
        <f t="shared" si="224"/>
        <v>-</v>
      </c>
      <c r="BM159" s="128" t="str">
        <f t="shared" si="225"/>
        <v>-</v>
      </c>
      <c r="BN159" s="128" t="str">
        <f t="shared" si="226"/>
        <v>-</v>
      </c>
      <c r="BO159" s="128" t="str">
        <f t="shared" si="227"/>
        <v>-</v>
      </c>
      <c r="BP159" s="128" t="str">
        <f t="shared" si="228"/>
        <v>-</v>
      </c>
      <c r="BQ159" s="128" t="str">
        <f t="shared" si="229"/>
        <v>-</v>
      </c>
      <c r="BR159" s="128" t="str">
        <f t="shared" si="230"/>
        <v>-</v>
      </c>
      <c r="BS159" s="128" t="str">
        <f t="shared" si="231"/>
        <v>-</v>
      </c>
      <c r="BT159" s="128" t="str">
        <f t="shared" si="232"/>
        <v>-</v>
      </c>
      <c r="BU159" s="128" t="str">
        <f t="shared" si="233"/>
        <v>-</v>
      </c>
      <c r="BV159" s="129">
        <f t="shared" si="234"/>
        <v>0</v>
      </c>
      <c r="BX159" s="128" t="str">
        <f t="shared" si="121"/>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35"/>
        <v>-</v>
      </c>
      <c r="K160" s="20" t="str">
        <f>IF(月途中入退所!$D33=$B$2,月途中入退所!$I33,"-")</f>
        <v>-</v>
      </c>
      <c r="L160" s="162" t="str">
        <f t="shared" si="236"/>
        <v>-</v>
      </c>
      <c r="M160" s="20" t="str">
        <f>IF(月途中入退所!$D33=$B$2,月途中入退所!$J33,"-")</f>
        <v>-</v>
      </c>
      <c r="N160" s="129">
        <f t="shared" si="179"/>
        <v>0</v>
      </c>
      <c r="P160" s="128" t="str">
        <f t="shared" si="180"/>
        <v>-</v>
      </c>
      <c r="Q160" s="128" t="str">
        <f t="shared" si="181"/>
        <v>-</v>
      </c>
      <c r="R160" s="128" t="str">
        <f t="shared" si="182"/>
        <v>-</v>
      </c>
      <c r="S160" s="128" t="str">
        <f t="shared" si="183"/>
        <v>-</v>
      </c>
      <c r="T160" s="128" t="str">
        <f t="shared" si="184"/>
        <v>-</v>
      </c>
      <c r="U160" s="128" t="str">
        <f t="shared" si="185"/>
        <v>-</v>
      </c>
      <c r="V160" s="128" t="str">
        <f t="shared" si="186"/>
        <v>-</v>
      </c>
      <c r="W160" s="128" t="str">
        <f t="shared" si="187"/>
        <v>-</v>
      </c>
      <c r="X160" s="128" t="str">
        <f t="shared" si="188"/>
        <v>-</v>
      </c>
      <c r="Y160" s="128" t="str">
        <f t="shared" si="189"/>
        <v>-</v>
      </c>
      <c r="Z160" s="128" t="str">
        <f t="shared" si="190"/>
        <v>-</v>
      </c>
      <c r="AA160" s="128" t="str">
        <f t="shared" si="191"/>
        <v>-</v>
      </c>
      <c r="AB160" s="131"/>
      <c r="AC160" s="128" t="str">
        <f t="shared" si="192"/>
        <v>-</v>
      </c>
      <c r="AD160" s="128" t="str">
        <f t="shared" si="193"/>
        <v>-</v>
      </c>
      <c r="AE160" s="128" t="str">
        <f t="shared" si="194"/>
        <v>-</v>
      </c>
      <c r="AF160" s="128" t="str">
        <f t="shared" si="195"/>
        <v>-</v>
      </c>
      <c r="AG160" s="128" t="str">
        <f t="shared" si="196"/>
        <v>-</v>
      </c>
      <c r="AH160" s="128" t="str">
        <f t="shared" si="197"/>
        <v>-</v>
      </c>
      <c r="AI160" s="128" t="str">
        <f t="shared" si="198"/>
        <v>-</v>
      </c>
      <c r="AJ160" s="128" t="str">
        <f t="shared" si="199"/>
        <v>-</v>
      </c>
      <c r="AK160" s="128" t="str">
        <f t="shared" si="200"/>
        <v>-</v>
      </c>
      <c r="AL160" s="128" t="str">
        <f t="shared" si="201"/>
        <v>-</v>
      </c>
      <c r="AM160" s="128" t="str">
        <f t="shared" si="202"/>
        <v>-</v>
      </c>
      <c r="AN160" s="128" t="str">
        <f t="shared" si="203"/>
        <v>-</v>
      </c>
      <c r="AO160" s="128" t="str">
        <f t="shared" si="204"/>
        <v>-</v>
      </c>
      <c r="AP160" s="128" t="str">
        <f t="shared" si="205"/>
        <v>-</v>
      </c>
      <c r="AQ160" s="128" t="str">
        <f t="shared" si="237"/>
        <v>-</v>
      </c>
      <c r="AR160" s="128" t="str">
        <f t="shared" si="238"/>
        <v>-</v>
      </c>
      <c r="AS160" s="128">
        <f t="shared" si="206"/>
        <v>0</v>
      </c>
      <c r="AT160" s="128" t="str">
        <f t="shared" si="207"/>
        <v>-</v>
      </c>
      <c r="AU160" s="128" t="str">
        <f t="shared" si="208"/>
        <v>-</v>
      </c>
      <c r="AV160" s="128" t="str">
        <f t="shared" si="209"/>
        <v>-</v>
      </c>
      <c r="AW160" s="128" t="str">
        <f t="shared" si="210"/>
        <v>-</v>
      </c>
      <c r="AX160" s="128" t="str">
        <f t="shared" si="211"/>
        <v>-</v>
      </c>
      <c r="AY160" s="128" t="str">
        <f t="shared" si="212"/>
        <v>-</v>
      </c>
      <c r="AZ160" s="128" t="str">
        <f t="shared" si="213"/>
        <v>-</v>
      </c>
      <c r="BA160" s="128" t="str">
        <f t="shared" si="214"/>
        <v>-</v>
      </c>
      <c r="BB160" s="128" t="str">
        <f t="shared" si="215"/>
        <v>-</v>
      </c>
      <c r="BC160" s="128" t="str">
        <f t="shared" si="216"/>
        <v>-</v>
      </c>
      <c r="BD160" s="128" t="str">
        <f t="shared" si="217"/>
        <v>-</v>
      </c>
      <c r="BE160" s="187"/>
      <c r="BF160" s="128" t="str">
        <f t="shared" si="218"/>
        <v>-</v>
      </c>
      <c r="BG160" s="128" t="str">
        <f t="shared" si="219"/>
        <v>-</v>
      </c>
      <c r="BH160" s="128" t="str">
        <f t="shared" si="220"/>
        <v>-</v>
      </c>
      <c r="BI160" s="128" t="str">
        <f t="shared" si="221"/>
        <v>-</v>
      </c>
      <c r="BJ160" s="128" t="str">
        <f t="shared" si="222"/>
        <v>-</v>
      </c>
      <c r="BK160" s="128" t="str">
        <f t="shared" si="223"/>
        <v>-</v>
      </c>
      <c r="BL160" s="128" t="str">
        <f t="shared" si="224"/>
        <v>-</v>
      </c>
      <c r="BM160" s="128" t="str">
        <f t="shared" si="225"/>
        <v>-</v>
      </c>
      <c r="BN160" s="128" t="str">
        <f t="shared" si="226"/>
        <v>-</v>
      </c>
      <c r="BO160" s="128" t="str">
        <f t="shared" si="227"/>
        <v>-</v>
      </c>
      <c r="BP160" s="128" t="str">
        <f t="shared" si="228"/>
        <v>-</v>
      </c>
      <c r="BQ160" s="128" t="str">
        <f t="shared" si="229"/>
        <v>-</v>
      </c>
      <c r="BR160" s="128" t="str">
        <f t="shared" si="230"/>
        <v>-</v>
      </c>
      <c r="BS160" s="128" t="str">
        <f t="shared" si="231"/>
        <v>-</v>
      </c>
      <c r="BT160" s="128" t="str">
        <f t="shared" si="232"/>
        <v>-</v>
      </c>
      <c r="BU160" s="128" t="str">
        <f t="shared" si="233"/>
        <v>-</v>
      </c>
      <c r="BV160" s="129">
        <f t="shared" si="234"/>
        <v>0</v>
      </c>
      <c r="BX160" s="128" t="str">
        <f t="shared" si="121"/>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35"/>
        <v>-</v>
      </c>
      <c r="K161" s="20" t="str">
        <f>IF(月途中入退所!$D34=$B$2,月途中入退所!$I34,"-")</f>
        <v>-</v>
      </c>
      <c r="L161" s="162" t="str">
        <f t="shared" si="236"/>
        <v>-</v>
      </c>
      <c r="M161" s="20" t="str">
        <f>IF(月途中入退所!$D34=$B$2,月途中入退所!$J34,"-")</f>
        <v>-</v>
      </c>
      <c r="N161" s="129">
        <f t="shared" si="179"/>
        <v>0</v>
      </c>
      <c r="P161" s="128" t="str">
        <f t="shared" si="180"/>
        <v>-</v>
      </c>
      <c r="Q161" s="128" t="str">
        <f t="shared" si="181"/>
        <v>-</v>
      </c>
      <c r="R161" s="128" t="str">
        <f t="shared" si="182"/>
        <v>-</v>
      </c>
      <c r="S161" s="128" t="str">
        <f t="shared" si="183"/>
        <v>-</v>
      </c>
      <c r="T161" s="128" t="str">
        <f t="shared" si="184"/>
        <v>-</v>
      </c>
      <c r="U161" s="128" t="str">
        <f t="shared" si="185"/>
        <v>-</v>
      </c>
      <c r="V161" s="128" t="str">
        <f t="shared" si="186"/>
        <v>-</v>
      </c>
      <c r="W161" s="128" t="str">
        <f t="shared" si="187"/>
        <v>-</v>
      </c>
      <c r="X161" s="128" t="str">
        <f t="shared" si="188"/>
        <v>-</v>
      </c>
      <c r="Y161" s="128" t="str">
        <f t="shared" si="189"/>
        <v>-</v>
      </c>
      <c r="Z161" s="128" t="str">
        <f t="shared" si="190"/>
        <v>-</v>
      </c>
      <c r="AA161" s="128" t="str">
        <f t="shared" si="191"/>
        <v>-</v>
      </c>
      <c r="AB161" s="131"/>
      <c r="AC161" s="128" t="str">
        <f t="shared" si="192"/>
        <v>-</v>
      </c>
      <c r="AD161" s="128" t="str">
        <f t="shared" si="193"/>
        <v>-</v>
      </c>
      <c r="AE161" s="128" t="str">
        <f t="shared" si="194"/>
        <v>-</v>
      </c>
      <c r="AF161" s="128" t="str">
        <f t="shared" si="195"/>
        <v>-</v>
      </c>
      <c r="AG161" s="128" t="str">
        <f t="shared" si="196"/>
        <v>-</v>
      </c>
      <c r="AH161" s="128" t="str">
        <f t="shared" si="197"/>
        <v>-</v>
      </c>
      <c r="AI161" s="128" t="str">
        <f t="shared" si="198"/>
        <v>-</v>
      </c>
      <c r="AJ161" s="128" t="str">
        <f t="shared" si="199"/>
        <v>-</v>
      </c>
      <c r="AK161" s="128" t="str">
        <f t="shared" si="200"/>
        <v>-</v>
      </c>
      <c r="AL161" s="128" t="str">
        <f t="shared" si="201"/>
        <v>-</v>
      </c>
      <c r="AM161" s="128" t="str">
        <f t="shared" si="202"/>
        <v>-</v>
      </c>
      <c r="AN161" s="128" t="str">
        <f t="shared" si="203"/>
        <v>-</v>
      </c>
      <c r="AO161" s="128" t="str">
        <f t="shared" si="204"/>
        <v>-</v>
      </c>
      <c r="AP161" s="128" t="str">
        <f t="shared" si="205"/>
        <v>-</v>
      </c>
      <c r="AQ161" s="128" t="str">
        <f t="shared" si="237"/>
        <v>-</v>
      </c>
      <c r="AR161" s="128" t="str">
        <f t="shared" si="238"/>
        <v>-</v>
      </c>
      <c r="AS161" s="128">
        <f t="shared" si="206"/>
        <v>0</v>
      </c>
      <c r="AT161" s="128" t="str">
        <f t="shared" si="207"/>
        <v>-</v>
      </c>
      <c r="AU161" s="128" t="str">
        <f t="shared" si="208"/>
        <v>-</v>
      </c>
      <c r="AV161" s="128" t="str">
        <f t="shared" si="209"/>
        <v>-</v>
      </c>
      <c r="AW161" s="128" t="str">
        <f t="shared" si="210"/>
        <v>-</v>
      </c>
      <c r="AX161" s="128" t="str">
        <f t="shared" si="211"/>
        <v>-</v>
      </c>
      <c r="AY161" s="128" t="str">
        <f t="shared" si="212"/>
        <v>-</v>
      </c>
      <c r="AZ161" s="128" t="str">
        <f t="shared" si="213"/>
        <v>-</v>
      </c>
      <c r="BA161" s="128" t="str">
        <f t="shared" si="214"/>
        <v>-</v>
      </c>
      <c r="BB161" s="128" t="str">
        <f t="shared" si="215"/>
        <v>-</v>
      </c>
      <c r="BC161" s="128" t="str">
        <f t="shared" si="216"/>
        <v>-</v>
      </c>
      <c r="BD161" s="128" t="str">
        <f t="shared" si="217"/>
        <v>-</v>
      </c>
      <c r="BE161" s="187"/>
      <c r="BF161" s="128" t="str">
        <f t="shared" si="218"/>
        <v>-</v>
      </c>
      <c r="BG161" s="128" t="str">
        <f t="shared" si="219"/>
        <v>-</v>
      </c>
      <c r="BH161" s="128" t="str">
        <f t="shared" si="220"/>
        <v>-</v>
      </c>
      <c r="BI161" s="128" t="str">
        <f t="shared" si="221"/>
        <v>-</v>
      </c>
      <c r="BJ161" s="128" t="str">
        <f t="shared" si="222"/>
        <v>-</v>
      </c>
      <c r="BK161" s="128" t="str">
        <f t="shared" si="223"/>
        <v>-</v>
      </c>
      <c r="BL161" s="128" t="str">
        <f t="shared" si="224"/>
        <v>-</v>
      </c>
      <c r="BM161" s="128" t="str">
        <f t="shared" si="225"/>
        <v>-</v>
      </c>
      <c r="BN161" s="128" t="str">
        <f t="shared" si="226"/>
        <v>-</v>
      </c>
      <c r="BO161" s="128" t="str">
        <f t="shared" si="227"/>
        <v>-</v>
      </c>
      <c r="BP161" s="128" t="str">
        <f t="shared" si="228"/>
        <v>-</v>
      </c>
      <c r="BQ161" s="128" t="str">
        <f t="shared" si="229"/>
        <v>-</v>
      </c>
      <c r="BR161" s="128" t="str">
        <f t="shared" si="230"/>
        <v>-</v>
      </c>
      <c r="BS161" s="128" t="str">
        <f t="shared" si="231"/>
        <v>-</v>
      </c>
      <c r="BT161" s="128" t="str">
        <f t="shared" si="232"/>
        <v>-</v>
      </c>
      <c r="BU161" s="128" t="str">
        <f t="shared" si="233"/>
        <v>-</v>
      </c>
      <c r="BV161" s="129">
        <f t="shared" si="234"/>
        <v>0</v>
      </c>
      <c r="BX161" s="128" t="str">
        <f t="shared" si="121"/>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35"/>
        <v>-</v>
      </c>
      <c r="K162" s="20" t="str">
        <f>IF(月途中入退所!$D35=$B$2,月途中入退所!$I35,"-")</f>
        <v>-</v>
      </c>
      <c r="L162" s="162" t="str">
        <f t="shared" si="236"/>
        <v>-</v>
      </c>
      <c r="M162" s="20" t="str">
        <f>IF(月途中入退所!$D35=$B$2,月途中入退所!$J35,"-")</f>
        <v>-</v>
      </c>
      <c r="N162" s="129">
        <f t="shared" si="179"/>
        <v>0</v>
      </c>
      <c r="P162" s="128" t="str">
        <f t="shared" si="180"/>
        <v>-</v>
      </c>
      <c r="Q162" s="128" t="str">
        <f t="shared" si="181"/>
        <v>-</v>
      </c>
      <c r="R162" s="128" t="str">
        <f t="shared" si="182"/>
        <v>-</v>
      </c>
      <c r="S162" s="128" t="str">
        <f t="shared" si="183"/>
        <v>-</v>
      </c>
      <c r="T162" s="128" t="str">
        <f t="shared" si="184"/>
        <v>-</v>
      </c>
      <c r="U162" s="128" t="str">
        <f t="shared" si="185"/>
        <v>-</v>
      </c>
      <c r="V162" s="128" t="str">
        <f t="shared" si="186"/>
        <v>-</v>
      </c>
      <c r="W162" s="128" t="str">
        <f t="shared" si="187"/>
        <v>-</v>
      </c>
      <c r="X162" s="128" t="str">
        <f t="shared" si="188"/>
        <v>-</v>
      </c>
      <c r="Y162" s="128" t="str">
        <f t="shared" si="189"/>
        <v>-</v>
      </c>
      <c r="Z162" s="128" t="str">
        <f t="shared" si="190"/>
        <v>-</v>
      </c>
      <c r="AA162" s="128" t="str">
        <f t="shared" si="191"/>
        <v>-</v>
      </c>
      <c r="AB162" s="131"/>
      <c r="AC162" s="128" t="str">
        <f t="shared" si="192"/>
        <v>-</v>
      </c>
      <c r="AD162" s="128" t="str">
        <f t="shared" si="193"/>
        <v>-</v>
      </c>
      <c r="AE162" s="128" t="str">
        <f t="shared" si="194"/>
        <v>-</v>
      </c>
      <c r="AF162" s="128" t="str">
        <f t="shared" si="195"/>
        <v>-</v>
      </c>
      <c r="AG162" s="128" t="str">
        <f t="shared" si="196"/>
        <v>-</v>
      </c>
      <c r="AH162" s="128" t="str">
        <f t="shared" si="197"/>
        <v>-</v>
      </c>
      <c r="AI162" s="128" t="str">
        <f t="shared" si="198"/>
        <v>-</v>
      </c>
      <c r="AJ162" s="128" t="str">
        <f t="shared" si="199"/>
        <v>-</v>
      </c>
      <c r="AK162" s="128" t="str">
        <f t="shared" si="200"/>
        <v>-</v>
      </c>
      <c r="AL162" s="128" t="str">
        <f t="shared" si="201"/>
        <v>-</v>
      </c>
      <c r="AM162" s="128" t="str">
        <f t="shared" si="202"/>
        <v>-</v>
      </c>
      <c r="AN162" s="128" t="str">
        <f t="shared" si="203"/>
        <v>-</v>
      </c>
      <c r="AO162" s="128" t="str">
        <f t="shared" si="204"/>
        <v>-</v>
      </c>
      <c r="AP162" s="128" t="str">
        <f t="shared" si="205"/>
        <v>-</v>
      </c>
      <c r="AQ162" s="128" t="str">
        <f t="shared" si="237"/>
        <v>-</v>
      </c>
      <c r="AR162" s="128" t="str">
        <f t="shared" si="238"/>
        <v>-</v>
      </c>
      <c r="AS162" s="128">
        <f t="shared" si="206"/>
        <v>0</v>
      </c>
      <c r="AT162" s="128" t="str">
        <f t="shared" si="207"/>
        <v>-</v>
      </c>
      <c r="AU162" s="128" t="str">
        <f t="shared" si="208"/>
        <v>-</v>
      </c>
      <c r="AV162" s="128" t="str">
        <f t="shared" si="209"/>
        <v>-</v>
      </c>
      <c r="AW162" s="128" t="str">
        <f t="shared" si="210"/>
        <v>-</v>
      </c>
      <c r="AX162" s="128" t="str">
        <f t="shared" si="211"/>
        <v>-</v>
      </c>
      <c r="AY162" s="128" t="str">
        <f t="shared" si="212"/>
        <v>-</v>
      </c>
      <c r="AZ162" s="128" t="str">
        <f t="shared" si="213"/>
        <v>-</v>
      </c>
      <c r="BA162" s="128" t="str">
        <f t="shared" si="214"/>
        <v>-</v>
      </c>
      <c r="BB162" s="128" t="str">
        <f t="shared" si="215"/>
        <v>-</v>
      </c>
      <c r="BC162" s="128" t="str">
        <f t="shared" si="216"/>
        <v>-</v>
      </c>
      <c r="BD162" s="128" t="str">
        <f t="shared" si="217"/>
        <v>-</v>
      </c>
      <c r="BE162" s="187"/>
      <c r="BF162" s="128" t="str">
        <f t="shared" si="218"/>
        <v>-</v>
      </c>
      <c r="BG162" s="128" t="str">
        <f t="shared" si="219"/>
        <v>-</v>
      </c>
      <c r="BH162" s="128" t="str">
        <f t="shared" si="220"/>
        <v>-</v>
      </c>
      <c r="BI162" s="128" t="str">
        <f t="shared" si="221"/>
        <v>-</v>
      </c>
      <c r="BJ162" s="128" t="str">
        <f t="shared" si="222"/>
        <v>-</v>
      </c>
      <c r="BK162" s="128" t="str">
        <f t="shared" si="223"/>
        <v>-</v>
      </c>
      <c r="BL162" s="128" t="str">
        <f t="shared" si="224"/>
        <v>-</v>
      </c>
      <c r="BM162" s="128" t="str">
        <f t="shared" si="225"/>
        <v>-</v>
      </c>
      <c r="BN162" s="128" t="str">
        <f t="shared" si="226"/>
        <v>-</v>
      </c>
      <c r="BO162" s="128" t="str">
        <f t="shared" si="227"/>
        <v>-</v>
      </c>
      <c r="BP162" s="128" t="str">
        <f t="shared" si="228"/>
        <v>-</v>
      </c>
      <c r="BQ162" s="128" t="str">
        <f t="shared" si="229"/>
        <v>-</v>
      </c>
      <c r="BR162" s="128" t="str">
        <f t="shared" si="230"/>
        <v>-</v>
      </c>
      <c r="BS162" s="128" t="str">
        <f t="shared" si="231"/>
        <v>-</v>
      </c>
      <c r="BT162" s="128" t="str">
        <f t="shared" si="232"/>
        <v>-</v>
      </c>
      <c r="BU162" s="128" t="str">
        <f t="shared" si="233"/>
        <v>-</v>
      </c>
      <c r="BV162" s="129">
        <f t="shared" si="234"/>
        <v>0</v>
      </c>
      <c r="BX162" s="128" t="str">
        <f t="shared" si="121"/>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35"/>
        <v>-</v>
      </c>
      <c r="K163" s="20" t="str">
        <f>IF(月途中入退所!$D36=$B$2,月途中入退所!$I36,"-")</f>
        <v>-</v>
      </c>
      <c r="L163" s="162" t="str">
        <f t="shared" si="236"/>
        <v>-</v>
      </c>
      <c r="M163" s="20" t="str">
        <f>IF(月途中入退所!$D36=$B$2,月途中入退所!$J36,"-")</f>
        <v>-</v>
      </c>
      <c r="N163" s="129">
        <f t="shared" si="179"/>
        <v>0</v>
      </c>
      <c r="P163" s="128" t="str">
        <f t="shared" si="180"/>
        <v>-</v>
      </c>
      <c r="Q163" s="128" t="str">
        <f t="shared" si="181"/>
        <v>-</v>
      </c>
      <c r="R163" s="128" t="str">
        <f t="shared" si="182"/>
        <v>-</v>
      </c>
      <c r="S163" s="128" t="str">
        <f t="shared" si="183"/>
        <v>-</v>
      </c>
      <c r="T163" s="128" t="str">
        <f t="shared" si="184"/>
        <v>-</v>
      </c>
      <c r="U163" s="128" t="str">
        <f t="shared" si="185"/>
        <v>-</v>
      </c>
      <c r="V163" s="128" t="str">
        <f t="shared" si="186"/>
        <v>-</v>
      </c>
      <c r="W163" s="128" t="str">
        <f t="shared" si="187"/>
        <v>-</v>
      </c>
      <c r="X163" s="128" t="str">
        <f t="shared" si="188"/>
        <v>-</v>
      </c>
      <c r="Y163" s="128" t="str">
        <f t="shared" si="189"/>
        <v>-</v>
      </c>
      <c r="Z163" s="128" t="str">
        <f t="shared" si="190"/>
        <v>-</v>
      </c>
      <c r="AA163" s="128" t="str">
        <f t="shared" si="191"/>
        <v>-</v>
      </c>
      <c r="AB163" s="131"/>
      <c r="AC163" s="128" t="str">
        <f t="shared" si="192"/>
        <v>-</v>
      </c>
      <c r="AD163" s="128" t="str">
        <f t="shared" si="193"/>
        <v>-</v>
      </c>
      <c r="AE163" s="128" t="str">
        <f t="shared" si="194"/>
        <v>-</v>
      </c>
      <c r="AF163" s="128" t="str">
        <f t="shared" si="195"/>
        <v>-</v>
      </c>
      <c r="AG163" s="128" t="str">
        <f t="shared" si="196"/>
        <v>-</v>
      </c>
      <c r="AH163" s="128" t="str">
        <f t="shared" si="197"/>
        <v>-</v>
      </c>
      <c r="AI163" s="128" t="str">
        <f t="shared" si="198"/>
        <v>-</v>
      </c>
      <c r="AJ163" s="128" t="str">
        <f t="shared" si="199"/>
        <v>-</v>
      </c>
      <c r="AK163" s="128" t="str">
        <f t="shared" si="200"/>
        <v>-</v>
      </c>
      <c r="AL163" s="128" t="str">
        <f t="shared" si="201"/>
        <v>-</v>
      </c>
      <c r="AM163" s="128" t="str">
        <f t="shared" si="202"/>
        <v>-</v>
      </c>
      <c r="AN163" s="128" t="str">
        <f t="shared" si="203"/>
        <v>-</v>
      </c>
      <c r="AO163" s="128" t="str">
        <f t="shared" si="204"/>
        <v>-</v>
      </c>
      <c r="AP163" s="128" t="str">
        <f t="shared" si="205"/>
        <v>-</v>
      </c>
      <c r="AQ163" s="128" t="str">
        <f t="shared" si="237"/>
        <v>-</v>
      </c>
      <c r="AR163" s="128" t="str">
        <f t="shared" si="238"/>
        <v>-</v>
      </c>
      <c r="AS163" s="128">
        <f t="shared" si="206"/>
        <v>0</v>
      </c>
      <c r="AT163" s="128" t="str">
        <f t="shared" si="207"/>
        <v>-</v>
      </c>
      <c r="AU163" s="128" t="str">
        <f t="shared" si="208"/>
        <v>-</v>
      </c>
      <c r="AV163" s="128" t="str">
        <f t="shared" si="209"/>
        <v>-</v>
      </c>
      <c r="AW163" s="128" t="str">
        <f t="shared" si="210"/>
        <v>-</v>
      </c>
      <c r="AX163" s="128" t="str">
        <f t="shared" si="211"/>
        <v>-</v>
      </c>
      <c r="AY163" s="128" t="str">
        <f t="shared" si="212"/>
        <v>-</v>
      </c>
      <c r="AZ163" s="128" t="str">
        <f t="shared" si="213"/>
        <v>-</v>
      </c>
      <c r="BA163" s="128" t="str">
        <f t="shared" si="214"/>
        <v>-</v>
      </c>
      <c r="BB163" s="128" t="str">
        <f t="shared" si="215"/>
        <v>-</v>
      </c>
      <c r="BC163" s="128" t="str">
        <f t="shared" si="216"/>
        <v>-</v>
      </c>
      <c r="BD163" s="128" t="str">
        <f t="shared" si="217"/>
        <v>-</v>
      </c>
      <c r="BE163" s="187"/>
      <c r="BF163" s="128" t="str">
        <f t="shared" si="218"/>
        <v>-</v>
      </c>
      <c r="BG163" s="128" t="str">
        <f t="shared" si="219"/>
        <v>-</v>
      </c>
      <c r="BH163" s="128" t="str">
        <f t="shared" si="220"/>
        <v>-</v>
      </c>
      <c r="BI163" s="128" t="str">
        <f t="shared" si="221"/>
        <v>-</v>
      </c>
      <c r="BJ163" s="128" t="str">
        <f t="shared" si="222"/>
        <v>-</v>
      </c>
      <c r="BK163" s="128" t="str">
        <f t="shared" si="223"/>
        <v>-</v>
      </c>
      <c r="BL163" s="128" t="str">
        <f t="shared" si="224"/>
        <v>-</v>
      </c>
      <c r="BM163" s="128" t="str">
        <f t="shared" si="225"/>
        <v>-</v>
      </c>
      <c r="BN163" s="128" t="str">
        <f t="shared" si="226"/>
        <v>-</v>
      </c>
      <c r="BO163" s="128" t="str">
        <f t="shared" si="227"/>
        <v>-</v>
      </c>
      <c r="BP163" s="128" t="str">
        <f t="shared" si="228"/>
        <v>-</v>
      </c>
      <c r="BQ163" s="128" t="str">
        <f t="shared" si="229"/>
        <v>-</v>
      </c>
      <c r="BR163" s="128" t="str">
        <f t="shared" si="230"/>
        <v>-</v>
      </c>
      <c r="BS163" s="128" t="str">
        <f t="shared" si="231"/>
        <v>-</v>
      </c>
      <c r="BT163" s="128" t="str">
        <f t="shared" si="232"/>
        <v>-</v>
      </c>
      <c r="BU163" s="128" t="str">
        <f t="shared" si="233"/>
        <v>-</v>
      </c>
      <c r="BV163" s="129">
        <f t="shared" si="234"/>
        <v>0</v>
      </c>
      <c r="BX163" s="128" t="str">
        <f t="shared" si="121"/>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35"/>
        <v>-</v>
      </c>
      <c r="K164" s="20" t="str">
        <f>IF(月途中入退所!$D37=$B$2,月途中入退所!$I37,"-")</f>
        <v>-</v>
      </c>
      <c r="L164" s="162" t="str">
        <f t="shared" si="236"/>
        <v>-</v>
      </c>
      <c r="M164" s="20" t="str">
        <f>IF(月途中入退所!$D37=$B$2,月途中入退所!$J37,"-")</f>
        <v>-</v>
      </c>
      <c r="N164" s="129">
        <f t="shared" si="179"/>
        <v>0</v>
      </c>
      <c r="P164" s="128" t="str">
        <f t="shared" si="180"/>
        <v>-</v>
      </c>
      <c r="Q164" s="128" t="str">
        <f t="shared" si="181"/>
        <v>-</v>
      </c>
      <c r="R164" s="128" t="str">
        <f t="shared" si="182"/>
        <v>-</v>
      </c>
      <c r="S164" s="128" t="str">
        <f t="shared" si="183"/>
        <v>-</v>
      </c>
      <c r="T164" s="128" t="str">
        <f t="shared" si="184"/>
        <v>-</v>
      </c>
      <c r="U164" s="128" t="str">
        <f t="shared" si="185"/>
        <v>-</v>
      </c>
      <c r="V164" s="128" t="str">
        <f t="shared" si="186"/>
        <v>-</v>
      </c>
      <c r="W164" s="128" t="str">
        <f t="shared" si="187"/>
        <v>-</v>
      </c>
      <c r="X164" s="128" t="str">
        <f t="shared" si="188"/>
        <v>-</v>
      </c>
      <c r="Y164" s="128" t="str">
        <f t="shared" si="189"/>
        <v>-</v>
      </c>
      <c r="Z164" s="128" t="str">
        <f t="shared" si="190"/>
        <v>-</v>
      </c>
      <c r="AA164" s="128" t="str">
        <f t="shared" si="191"/>
        <v>-</v>
      </c>
      <c r="AB164" s="131"/>
      <c r="AC164" s="128" t="str">
        <f t="shared" si="192"/>
        <v>-</v>
      </c>
      <c r="AD164" s="128" t="str">
        <f t="shared" si="193"/>
        <v>-</v>
      </c>
      <c r="AE164" s="128" t="str">
        <f t="shared" si="194"/>
        <v>-</v>
      </c>
      <c r="AF164" s="128" t="str">
        <f t="shared" si="195"/>
        <v>-</v>
      </c>
      <c r="AG164" s="128" t="str">
        <f t="shared" si="196"/>
        <v>-</v>
      </c>
      <c r="AH164" s="128" t="str">
        <f t="shared" si="197"/>
        <v>-</v>
      </c>
      <c r="AI164" s="128" t="str">
        <f t="shared" si="198"/>
        <v>-</v>
      </c>
      <c r="AJ164" s="128" t="str">
        <f t="shared" si="199"/>
        <v>-</v>
      </c>
      <c r="AK164" s="128" t="str">
        <f t="shared" si="200"/>
        <v>-</v>
      </c>
      <c r="AL164" s="128" t="str">
        <f t="shared" si="201"/>
        <v>-</v>
      </c>
      <c r="AM164" s="128" t="str">
        <f t="shared" si="202"/>
        <v>-</v>
      </c>
      <c r="AN164" s="128" t="str">
        <f t="shared" si="203"/>
        <v>-</v>
      </c>
      <c r="AO164" s="128" t="str">
        <f t="shared" si="204"/>
        <v>-</v>
      </c>
      <c r="AP164" s="128" t="str">
        <f t="shared" si="205"/>
        <v>-</v>
      </c>
      <c r="AQ164" s="128" t="str">
        <f t="shared" si="237"/>
        <v>-</v>
      </c>
      <c r="AR164" s="128" t="str">
        <f t="shared" si="238"/>
        <v>-</v>
      </c>
      <c r="AS164" s="128">
        <f t="shared" si="206"/>
        <v>0</v>
      </c>
      <c r="AT164" s="128" t="str">
        <f t="shared" si="207"/>
        <v>-</v>
      </c>
      <c r="AU164" s="128" t="str">
        <f t="shared" si="208"/>
        <v>-</v>
      </c>
      <c r="AV164" s="128" t="str">
        <f t="shared" si="209"/>
        <v>-</v>
      </c>
      <c r="AW164" s="128" t="str">
        <f t="shared" si="210"/>
        <v>-</v>
      </c>
      <c r="AX164" s="128" t="str">
        <f t="shared" si="211"/>
        <v>-</v>
      </c>
      <c r="AY164" s="128" t="str">
        <f t="shared" si="212"/>
        <v>-</v>
      </c>
      <c r="AZ164" s="128" t="str">
        <f t="shared" si="213"/>
        <v>-</v>
      </c>
      <c r="BA164" s="128" t="str">
        <f t="shared" si="214"/>
        <v>-</v>
      </c>
      <c r="BB164" s="128" t="str">
        <f t="shared" si="215"/>
        <v>-</v>
      </c>
      <c r="BC164" s="128" t="str">
        <f t="shared" si="216"/>
        <v>-</v>
      </c>
      <c r="BD164" s="128" t="str">
        <f t="shared" si="217"/>
        <v>-</v>
      </c>
      <c r="BE164" s="187"/>
      <c r="BF164" s="128" t="str">
        <f t="shared" si="218"/>
        <v>-</v>
      </c>
      <c r="BG164" s="128" t="str">
        <f t="shared" si="219"/>
        <v>-</v>
      </c>
      <c r="BH164" s="128" t="str">
        <f t="shared" si="220"/>
        <v>-</v>
      </c>
      <c r="BI164" s="128" t="str">
        <f t="shared" si="221"/>
        <v>-</v>
      </c>
      <c r="BJ164" s="128" t="str">
        <f t="shared" si="222"/>
        <v>-</v>
      </c>
      <c r="BK164" s="128" t="str">
        <f t="shared" si="223"/>
        <v>-</v>
      </c>
      <c r="BL164" s="128" t="str">
        <f t="shared" si="224"/>
        <v>-</v>
      </c>
      <c r="BM164" s="128" t="str">
        <f t="shared" si="225"/>
        <v>-</v>
      </c>
      <c r="BN164" s="128" t="str">
        <f t="shared" si="226"/>
        <v>-</v>
      </c>
      <c r="BO164" s="128" t="str">
        <f t="shared" si="227"/>
        <v>-</v>
      </c>
      <c r="BP164" s="128" t="str">
        <f t="shared" si="228"/>
        <v>-</v>
      </c>
      <c r="BQ164" s="128" t="str">
        <f t="shared" si="229"/>
        <v>-</v>
      </c>
      <c r="BR164" s="128" t="str">
        <f t="shared" si="230"/>
        <v>-</v>
      </c>
      <c r="BS164" s="128" t="str">
        <f t="shared" si="231"/>
        <v>-</v>
      </c>
      <c r="BT164" s="128" t="str">
        <f t="shared" si="232"/>
        <v>-</v>
      </c>
      <c r="BU164" s="128" t="str">
        <f t="shared" si="233"/>
        <v>-</v>
      </c>
      <c r="BV164" s="129">
        <f t="shared" si="234"/>
        <v>0</v>
      </c>
      <c r="BX164" s="128" t="str">
        <f t="shared" si="121"/>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35"/>
        <v>-</v>
      </c>
      <c r="K165" s="20" t="str">
        <f>IF(月途中入退所!$D38=$B$2,月途中入退所!$I38,"-")</f>
        <v>-</v>
      </c>
      <c r="L165" s="162" t="str">
        <f t="shared" si="236"/>
        <v>-</v>
      </c>
      <c r="M165" s="20" t="str">
        <f>IF(月途中入退所!$D38=$B$2,月途中入退所!$J38,"-")</f>
        <v>-</v>
      </c>
      <c r="N165" s="129">
        <f t="shared" si="179"/>
        <v>0</v>
      </c>
      <c r="P165" s="128" t="str">
        <f t="shared" si="180"/>
        <v>-</v>
      </c>
      <c r="Q165" s="128" t="str">
        <f t="shared" si="181"/>
        <v>-</v>
      </c>
      <c r="R165" s="128" t="str">
        <f t="shared" si="182"/>
        <v>-</v>
      </c>
      <c r="S165" s="128" t="str">
        <f t="shared" si="183"/>
        <v>-</v>
      </c>
      <c r="T165" s="128" t="str">
        <f t="shared" si="184"/>
        <v>-</v>
      </c>
      <c r="U165" s="128" t="str">
        <f t="shared" si="185"/>
        <v>-</v>
      </c>
      <c r="V165" s="128" t="str">
        <f t="shared" si="186"/>
        <v>-</v>
      </c>
      <c r="W165" s="128" t="str">
        <f t="shared" si="187"/>
        <v>-</v>
      </c>
      <c r="X165" s="128" t="str">
        <f t="shared" si="188"/>
        <v>-</v>
      </c>
      <c r="Y165" s="128" t="str">
        <f t="shared" si="189"/>
        <v>-</v>
      </c>
      <c r="Z165" s="128" t="str">
        <f t="shared" si="190"/>
        <v>-</v>
      </c>
      <c r="AA165" s="128" t="str">
        <f t="shared" si="191"/>
        <v>-</v>
      </c>
      <c r="AB165" s="131"/>
      <c r="AC165" s="128" t="str">
        <f t="shared" si="192"/>
        <v>-</v>
      </c>
      <c r="AD165" s="128" t="str">
        <f t="shared" si="193"/>
        <v>-</v>
      </c>
      <c r="AE165" s="128" t="str">
        <f t="shared" si="194"/>
        <v>-</v>
      </c>
      <c r="AF165" s="128" t="str">
        <f t="shared" si="195"/>
        <v>-</v>
      </c>
      <c r="AG165" s="128" t="str">
        <f t="shared" si="196"/>
        <v>-</v>
      </c>
      <c r="AH165" s="128" t="str">
        <f t="shared" si="197"/>
        <v>-</v>
      </c>
      <c r="AI165" s="128" t="str">
        <f t="shared" si="198"/>
        <v>-</v>
      </c>
      <c r="AJ165" s="128" t="str">
        <f t="shared" si="199"/>
        <v>-</v>
      </c>
      <c r="AK165" s="128" t="str">
        <f t="shared" si="200"/>
        <v>-</v>
      </c>
      <c r="AL165" s="128" t="str">
        <f t="shared" si="201"/>
        <v>-</v>
      </c>
      <c r="AM165" s="128" t="str">
        <f t="shared" si="202"/>
        <v>-</v>
      </c>
      <c r="AN165" s="128" t="str">
        <f t="shared" si="203"/>
        <v>-</v>
      </c>
      <c r="AO165" s="128" t="str">
        <f t="shared" si="204"/>
        <v>-</v>
      </c>
      <c r="AP165" s="128" t="str">
        <f t="shared" si="205"/>
        <v>-</v>
      </c>
      <c r="AQ165" s="128" t="str">
        <f t="shared" si="237"/>
        <v>-</v>
      </c>
      <c r="AR165" s="128" t="str">
        <f t="shared" si="238"/>
        <v>-</v>
      </c>
      <c r="AS165" s="128">
        <f t="shared" si="206"/>
        <v>0</v>
      </c>
      <c r="AT165" s="128" t="str">
        <f t="shared" si="207"/>
        <v>-</v>
      </c>
      <c r="AU165" s="128" t="str">
        <f t="shared" si="208"/>
        <v>-</v>
      </c>
      <c r="AV165" s="128" t="str">
        <f t="shared" si="209"/>
        <v>-</v>
      </c>
      <c r="AW165" s="128" t="str">
        <f t="shared" si="210"/>
        <v>-</v>
      </c>
      <c r="AX165" s="128" t="str">
        <f t="shared" si="211"/>
        <v>-</v>
      </c>
      <c r="AY165" s="128" t="str">
        <f t="shared" si="212"/>
        <v>-</v>
      </c>
      <c r="AZ165" s="128" t="str">
        <f t="shared" si="213"/>
        <v>-</v>
      </c>
      <c r="BA165" s="128" t="str">
        <f t="shared" si="214"/>
        <v>-</v>
      </c>
      <c r="BB165" s="128" t="str">
        <f t="shared" si="215"/>
        <v>-</v>
      </c>
      <c r="BC165" s="128" t="str">
        <f t="shared" si="216"/>
        <v>-</v>
      </c>
      <c r="BD165" s="128" t="str">
        <f t="shared" si="217"/>
        <v>-</v>
      </c>
      <c r="BE165" s="187"/>
      <c r="BF165" s="128" t="str">
        <f t="shared" si="218"/>
        <v>-</v>
      </c>
      <c r="BG165" s="128" t="str">
        <f t="shared" si="219"/>
        <v>-</v>
      </c>
      <c r="BH165" s="128" t="str">
        <f t="shared" si="220"/>
        <v>-</v>
      </c>
      <c r="BI165" s="128" t="str">
        <f t="shared" si="221"/>
        <v>-</v>
      </c>
      <c r="BJ165" s="128" t="str">
        <f t="shared" si="222"/>
        <v>-</v>
      </c>
      <c r="BK165" s="128" t="str">
        <f t="shared" si="223"/>
        <v>-</v>
      </c>
      <c r="BL165" s="128" t="str">
        <f t="shared" si="224"/>
        <v>-</v>
      </c>
      <c r="BM165" s="128" t="str">
        <f t="shared" si="225"/>
        <v>-</v>
      </c>
      <c r="BN165" s="128" t="str">
        <f t="shared" si="226"/>
        <v>-</v>
      </c>
      <c r="BO165" s="128" t="str">
        <f t="shared" si="227"/>
        <v>-</v>
      </c>
      <c r="BP165" s="128" t="str">
        <f t="shared" si="228"/>
        <v>-</v>
      </c>
      <c r="BQ165" s="128" t="str">
        <f t="shared" si="229"/>
        <v>-</v>
      </c>
      <c r="BR165" s="128" t="str">
        <f t="shared" si="230"/>
        <v>-</v>
      </c>
      <c r="BS165" s="128" t="str">
        <f t="shared" si="231"/>
        <v>-</v>
      </c>
      <c r="BT165" s="128" t="str">
        <f t="shared" si="232"/>
        <v>-</v>
      </c>
      <c r="BU165" s="128" t="str">
        <f t="shared" si="233"/>
        <v>-</v>
      </c>
      <c r="BV165" s="129">
        <f t="shared" si="234"/>
        <v>0</v>
      </c>
      <c r="BX165" s="128" t="str">
        <f t="shared" si="121"/>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35"/>
        <v>-</v>
      </c>
      <c r="K166" s="20" t="str">
        <f>IF(月途中入退所!$D39=$B$2,月途中入退所!$I39,"-")</f>
        <v>-</v>
      </c>
      <c r="L166" s="162" t="str">
        <f t="shared" si="236"/>
        <v>-</v>
      </c>
      <c r="M166" s="20" t="str">
        <f>IF(月途中入退所!$D39=$B$2,月途中入退所!$J39,"-")</f>
        <v>-</v>
      </c>
      <c r="N166" s="129">
        <f t="shared" si="179"/>
        <v>0</v>
      </c>
      <c r="P166" s="128" t="str">
        <f t="shared" si="180"/>
        <v>-</v>
      </c>
      <c r="Q166" s="128" t="str">
        <f t="shared" si="181"/>
        <v>-</v>
      </c>
      <c r="R166" s="128" t="str">
        <f t="shared" si="182"/>
        <v>-</v>
      </c>
      <c r="S166" s="128" t="str">
        <f t="shared" si="183"/>
        <v>-</v>
      </c>
      <c r="T166" s="128" t="str">
        <f t="shared" si="184"/>
        <v>-</v>
      </c>
      <c r="U166" s="128" t="str">
        <f t="shared" si="185"/>
        <v>-</v>
      </c>
      <c r="V166" s="128" t="str">
        <f t="shared" si="186"/>
        <v>-</v>
      </c>
      <c r="W166" s="128" t="str">
        <f t="shared" si="187"/>
        <v>-</v>
      </c>
      <c r="X166" s="128" t="str">
        <f t="shared" si="188"/>
        <v>-</v>
      </c>
      <c r="Y166" s="128" t="str">
        <f t="shared" si="189"/>
        <v>-</v>
      </c>
      <c r="Z166" s="128" t="str">
        <f t="shared" si="190"/>
        <v>-</v>
      </c>
      <c r="AA166" s="128" t="str">
        <f t="shared" si="191"/>
        <v>-</v>
      </c>
      <c r="AB166" s="131"/>
      <c r="AC166" s="128" t="str">
        <f t="shared" si="192"/>
        <v>-</v>
      </c>
      <c r="AD166" s="128" t="str">
        <f t="shared" si="193"/>
        <v>-</v>
      </c>
      <c r="AE166" s="128" t="str">
        <f t="shared" si="194"/>
        <v>-</v>
      </c>
      <c r="AF166" s="128" t="str">
        <f t="shared" si="195"/>
        <v>-</v>
      </c>
      <c r="AG166" s="128" t="str">
        <f t="shared" si="196"/>
        <v>-</v>
      </c>
      <c r="AH166" s="128" t="str">
        <f t="shared" si="197"/>
        <v>-</v>
      </c>
      <c r="AI166" s="128" t="str">
        <f t="shared" si="198"/>
        <v>-</v>
      </c>
      <c r="AJ166" s="128" t="str">
        <f t="shared" si="199"/>
        <v>-</v>
      </c>
      <c r="AK166" s="128" t="str">
        <f t="shared" si="200"/>
        <v>-</v>
      </c>
      <c r="AL166" s="128" t="str">
        <f t="shared" si="201"/>
        <v>-</v>
      </c>
      <c r="AM166" s="128" t="str">
        <f t="shared" si="202"/>
        <v>-</v>
      </c>
      <c r="AN166" s="128" t="str">
        <f t="shared" si="203"/>
        <v>-</v>
      </c>
      <c r="AO166" s="128" t="str">
        <f t="shared" si="204"/>
        <v>-</v>
      </c>
      <c r="AP166" s="128" t="str">
        <f t="shared" si="205"/>
        <v>-</v>
      </c>
      <c r="AQ166" s="128" t="str">
        <f t="shared" si="237"/>
        <v>-</v>
      </c>
      <c r="AR166" s="128" t="str">
        <f t="shared" si="238"/>
        <v>-</v>
      </c>
      <c r="AS166" s="128">
        <f t="shared" si="206"/>
        <v>0</v>
      </c>
      <c r="AT166" s="128" t="str">
        <f t="shared" si="207"/>
        <v>-</v>
      </c>
      <c r="AU166" s="128" t="str">
        <f t="shared" si="208"/>
        <v>-</v>
      </c>
      <c r="AV166" s="128" t="str">
        <f t="shared" si="209"/>
        <v>-</v>
      </c>
      <c r="AW166" s="128" t="str">
        <f t="shared" si="210"/>
        <v>-</v>
      </c>
      <c r="AX166" s="128" t="str">
        <f t="shared" si="211"/>
        <v>-</v>
      </c>
      <c r="AY166" s="128" t="str">
        <f t="shared" si="212"/>
        <v>-</v>
      </c>
      <c r="AZ166" s="128" t="str">
        <f t="shared" si="213"/>
        <v>-</v>
      </c>
      <c r="BA166" s="128" t="str">
        <f t="shared" si="214"/>
        <v>-</v>
      </c>
      <c r="BB166" s="128" t="str">
        <f t="shared" si="215"/>
        <v>-</v>
      </c>
      <c r="BC166" s="128" t="str">
        <f t="shared" si="216"/>
        <v>-</v>
      </c>
      <c r="BD166" s="128" t="str">
        <f t="shared" si="217"/>
        <v>-</v>
      </c>
      <c r="BE166" s="187"/>
      <c r="BF166" s="128" t="str">
        <f t="shared" si="218"/>
        <v>-</v>
      </c>
      <c r="BG166" s="128" t="str">
        <f t="shared" si="219"/>
        <v>-</v>
      </c>
      <c r="BH166" s="128" t="str">
        <f t="shared" si="220"/>
        <v>-</v>
      </c>
      <c r="BI166" s="128" t="str">
        <f t="shared" si="221"/>
        <v>-</v>
      </c>
      <c r="BJ166" s="128" t="str">
        <f t="shared" si="222"/>
        <v>-</v>
      </c>
      <c r="BK166" s="128" t="str">
        <f t="shared" si="223"/>
        <v>-</v>
      </c>
      <c r="BL166" s="128" t="str">
        <f t="shared" si="224"/>
        <v>-</v>
      </c>
      <c r="BM166" s="128" t="str">
        <f t="shared" si="225"/>
        <v>-</v>
      </c>
      <c r="BN166" s="128" t="str">
        <f t="shared" si="226"/>
        <v>-</v>
      </c>
      <c r="BO166" s="128" t="str">
        <f t="shared" si="227"/>
        <v>-</v>
      </c>
      <c r="BP166" s="128" t="str">
        <f t="shared" si="228"/>
        <v>-</v>
      </c>
      <c r="BQ166" s="128" t="str">
        <f t="shared" si="229"/>
        <v>-</v>
      </c>
      <c r="BR166" s="128" t="str">
        <f t="shared" si="230"/>
        <v>-</v>
      </c>
      <c r="BS166" s="128" t="str">
        <f t="shared" si="231"/>
        <v>-</v>
      </c>
      <c r="BT166" s="128" t="str">
        <f t="shared" si="232"/>
        <v>-</v>
      </c>
      <c r="BU166" s="128" t="str">
        <f t="shared" si="233"/>
        <v>-</v>
      </c>
      <c r="BV166" s="129">
        <f t="shared" si="234"/>
        <v>0</v>
      </c>
      <c r="BX166" s="128" t="str">
        <f t="shared" si="121"/>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35"/>
        <v>-</v>
      </c>
      <c r="K167" s="20" t="str">
        <f>IF(月途中入退所!$D40=$B$2,月途中入退所!$I40,"-")</f>
        <v>-</v>
      </c>
      <c r="L167" s="162" t="str">
        <f t="shared" si="236"/>
        <v>-</v>
      </c>
      <c r="M167" s="20" t="str">
        <f>IF(月途中入退所!$D40=$B$2,月途中入退所!$J40,"-")</f>
        <v>-</v>
      </c>
      <c r="N167" s="129">
        <f t="shared" si="179"/>
        <v>0</v>
      </c>
      <c r="O167" s="123"/>
      <c r="P167" s="128" t="str">
        <f t="shared" si="180"/>
        <v>-</v>
      </c>
      <c r="Q167" s="128" t="str">
        <f t="shared" si="181"/>
        <v>-</v>
      </c>
      <c r="R167" s="128" t="str">
        <f t="shared" si="182"/>
        <v>-</v>
      </c>
      <c r="S167" s="128" t="str">
        <f t="shared" si="183"/>
        <v>-</v>
      </c>
      <c r="T167" s="128" t="str">
        <f t="shared" si="184"/>
        <v>-</v>
      </c>
      <c r="U167" s="128" t="str">
        <f t="shared" si="185"/>
        <v>-</v>
      </c>
      <c r="V167" s="128" t="str">
        <f t="shared" si="186"/>
        <v>-</v>
      </c>
      <c r="W167" s="128" t="str">
        <f t="shared" si="187"/>
        <v>-</v>
      </c>
      <c r="X167" s="128" t="str">
        <f t="shared" si="188"/>
        <v>-</v>
      </c>
      <c r="Y167" s="128" t="str">
        <f t="shared" si="189"/>
        <v>-</v>
      </c>
      <c r="Z167" s="128" t="str">
        <f t="shared" si="190"/>
        <v>-</v>
      </c>
      <c r="AA167" s="128" t="str">
        <f t="shared" si="191"/>
        <v>-</v>
      </c>
      <c r="AB167" s="131"/>
      <c r="AC167" s="128" t="str">
        <f t="shared" si="192"/>
        <v>-</v>
      </c>
      <c r="AD167" s="128" t="str">
        <f t="shared" si="193"/>
        <v>-</v>
      </c>
      <c r="AE167" s="128" t="str">
        <f t="shared" si="194"/>
        <v>-</v>
      </c>
      <c r="AF167" s="128" t="str">
        <f t="shared" si="195"/>
        <v>-</v>
      </c>
      <c r="AG167" s="128" t="str">
        <f t="shared" si="196"/>
        <v>-</v>
      </c>
      <c r="AH167" s="128" t="str">
        <f t="shared" si="197"/>
        <v>-</v>
      </c>
      <c r="AI167" s="128" t="str">
        <f t="shared" si="198"/>
        <v>-</v>
      </c>
      <c r="AJ167" s="128" t="str">
        <f t="shared" si="199"/>
        <v>-</v>
      </c>
      <c r="AK167" s="128" t="str">
        <f t="shared" si="200"/>
        <v>-</v>
      </c>
      <c r="AL167" s="128" t="str">
        <f t="shared" si="201"/>
        <v>-</v>
      </c>
      <c r="AM167" s="128" t="str">
        <f t="shared" si="202"/>
        <v>-</v>
      </c>
      <c r="AN167" s="128" t="str">
        <f t="shared" si="203"/>
        <v>-</v>
      </c>
      <c r="AO167" s="128" t="str">
        <f t="shared" si="204"/>
        <v>-</v>
      </c>
      <c r="AP167" s="128" t="str">
        <f t="shared" si="205"/>
        <v>-</v>
      </c>
      <c r="AQ167" s="128" t="str">
        <f t="shared" si="237"/>
        <v>-</v>
      </c>
      <c r="AR167" s="128" t="str">
        <f t="shared" si="238"/>
        <v>-</v>
      </c>
      <c r="AS167" s="128">
        <f t="shared" si="206"/>
        <v>0</v>
      </c>
      <c r="AT167" s="128" t="str">
        <f t="shared" si="207"/>
        <v>-</v>
      </c>
      <c r="AU167" s="128" t="str">
        <f t="shared" si="208"/>
        <v>-</v>
      </c>
      <c r="AV167" s="128" t="str">
        <f t="shared" si="209"/>
        <v>-</v>
      </c>
      <c r="AW167" s="128" t="str">
        <f t="shared" si="210"/>
        <v>-</v>
      </c>
      <c r="AX167" s="128" t="str">
        <f t="shared" si="211"/>
        <v>-</v>
      </c>
      <c r="AY167" s="128" t="str">
        <f t="shared" si="212"/>
        <v>-</v>
      </c>
      <c r="AZ167" s="128" t="str">
        <f t="shared" si="213"/>
        <v>-</v>
      </c>
      <c r="BA167" s="128" t="str">
        <f t="shared" si="214"/>
        <v>-</v>
      </c>
      <c r="BB167" s="128" t="str">
        <f t="shared" si="215"/>
        <v>-</v>
      </c>
      <c r="BC167" s="128" t="str">
        <f t="shared" si="216"/>
        <v>-</v>
      </c>
      <c r="BD167" s="128" t="str">
        <f t="shared" si="217"/>
        <v>-</v>
      </c>
      <c r="BE167" s="187"/>
      <c r="BF167" s="128" t="str">
        <f t="shared" si="218"/>
        <v>-</v>
      </c>
      <c r="BG167" s="128" t="str">
        <f t="shared" si="219"/>
        <v>-</v>
      </c>
      <c r="BH167" s="128" t="str">
        <f t="shared" si="220"/>
        <v>-</v>
      </c>
      <c r="BI167" s="128" t="str">
        <f t="shared" si="221"/>
        <v>-</v>
      </c>
      <c r="BJ167" s="128" t="str">
        <f t="shared" si="222"/>
        <v>-</v>
      </c>
      <c r="BK167" s="128" t="str">
        <f t="shared" si="223"/>
        <v>-</v>
      </c>
      <c r="BL167" s="128" t="str">
        <f t="shared" si="224"/>
        <v>-</v>
      </c>
      <c r="BM167" s="128" t="str">
        <f t="shared" si="225"/>
        <v>-</v>
      </c>
      <c r="BN167" s="128" t="str">
        <f t="shared" si="226"/>
        <v>-</v>
      </c>
      <c r="BO167" s="128" t="str">
        <f t="shared" si="227"/>
        <v>-</v>
      </c>
      <c r="BP167" s="128" t="str">
        <f t="shared" si="228"/>
        <v>-</v>
      </c>
      <c r="BQ167" s="128" t="str">
        <f t="shared" si="229"/>
        <v>-</v>
      </c>
      <c r="BR167" s="128" t="str">
        <f t="shared" si="230"/>
        <v>-</v>
      </c>
      <c r="BS167" s="128" t="str">
        <f t="shared" si="231"/>
        <v>-</v>
      </c>
      <c r="BT167" s="128" t="str">
        <f t="shared" si="232"/>
        <v>-</v>
      </c>
      <c r="BU167" s="128" t="str">
        <f t="shared" si="233"/>
        <v>-</v>
      </c>
      <c r="BV167" s="129">
        <f t="shared" si="234"/>
        <v>0</v>
      </c>
      <c r="BX167" s="128" t="str">
        <f t="shared" si="121"/>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35"/>
        <v>-</v>
      </c>
      <c r="K168" s="20" t="str">
        <f>IF(月途中入退所!$D41=$B$2,月途中入退所!$I41,"-")</f>
        <v>-</v>
      </c>
      <c r="L168" s="162" t="str">
        <f t="shared" si="236"/>
        <v>-</v>
      </c>
      <c r="M168" s="20" t="str">
        <f>IF(月途中入退所!$D41=$B$2,月途中入退所!$J41,"-")</f>
        <v>-</v>
      </c>
      <c r="N168" s="129">
        <f t="shared" si="179"/>
        <v>0</v>
      </c>
      <c r="O168" s="123"/>
      <c r="P168" s="128" t="str">
        <f t="shared" si="180"/>
        <v>-</v>
      </c>
      <c r="Q168" s="128" t="str">
        <f t="shared" si="181"/>
        <v>-</v>
      </c>
      <c r="R168" s="128" t="str">
        <f t="shared" si="182"/>
        <v>-</v>
      </c>
      <c r="S168" s="128" t="str">
        <f t="shared" si="183"/>
        <v>-</v>
      </c>
      <c r="T168" s="128" t="str">
        <f t="shared" si="184"/>
        <v>-</v>
      </c>
      <c r="U168" s="128" t="str">
        <f t="shared" si="185"/>
        <v>-</v>
      </c>
      <c r="V168" s="128" t="str">
        <f t="shared" si="186"/>
        <v>-</v>
      </c>
      <c r="W168" s="128" t="str">
        <f t="shared" si="187"/>
        <v>-</v>
      </c>
      <c r="X168" s="128" t="str">
        <f t="shared" si="188"/>
        <v>-</v>
      </c>
      <c r="Y168" s="128" t="str">
        <f t="shared" si="189"/>
        <v>-</v>
      </c>
      <c r="Z168" s="128" t="str">
        <f t="shared" si="190"/>
        <v>-</v>
      </c>
      <c r="AA168" s="128" t="str">
        <f t="shared" si="191"/>
        <v>-</v>
      </c>
      <c r="AB168" s="131"/>
      <c r="AC168" s="128" t="str">
        <f t="shared" si="192"/>
        <v>-</v>
      </c>
      <c r="AD168" s="128" t="str">
        <f t="shared" si="193"/>
        <v>-</v>
      </c>
      <c r="AE168" s="128" t="str">
        <f t="shared" si="194"/>
        <v>-</v>
      </c>
      <c r="AF168" s="128" t="str">
        <f t="shared" si="195"/>
        <v>-</v>
      </c>
      <c r="AG168" s="128" t="str">
        <f t="shared" si="196"/>
        <v>-</v>
      </c>
      <c r="AH168" s="128" t="str">
        <f t="shared" si="197"/>
        <v>-</v>
      </c>
      <c r="AI168" s="128" t="str">
        <f t="shared" si="198"/>
        <v>-</v>
      </c>
      <c r="AJ168" s="128" t="str">
        <f t="shared" si="199"/>
        <v>-</v>
      </c>
      <c r="AK168" s="128" t="str">
        <f t="shared" si="200"/>
        <v>-</v>
      </c>
      <c r="AL168" s="128" t="str">
        <f t="shared" si="201"/>
        <v>-</v>
      </c>
      <c r="AM168" s="128" t="str">
        <f t="shared" si="202"/>
        <v>-</v>
      </c>
      <c r="AN168" s="128" t="str">
        <f t="shared" si="203"/>
        <v>-</v>
      </c>
      <c r="AO168" s="128" t="str">
        <f t="shared" si="204"/>
        <v>-</v>
      </c>
      <c r="AP168" s="128" t="str">
        <f t="shared" si="205"/>
        <v>-</v>
      </c>
      <c r="AQ168" s="128" t="str">
        <f t="shared" si="237"/>
        <v>-</v>
      </c>
      <c r="AR168" s="128" t="str">
        <f t="shared" si="238"/>
        <v>-</v>
      </c>
      <c r="AS168" s="128">
        <f t="shared" si="206"/>
        <v>0</v>
      </c>
      <c r="AT168" s="128" t="str">
        <f t="shared" si="207"/>
        <v>-</v>
      </c>
      <c r="AU168" s="128" t="str">
        <f t="shared" si="208"/>
        <v>-</v>
      </c>
      <c r="AV168" s="128" t="str">
        <f t="shared" si="209"/>
        <v>-</v>
      </c>
      <c r="AW168" s="128" t="str">
        <f t="shared" si="210"/>
        <v>-</v>
      </c>
      <c r="AX168" s="128" t="str">
        <f t="shared" si="211"/>
        <v>-</v>
      </c>
      <c r="AY168" s="128" t="str">
        <f t="shared" si="212"/>
        <v>-</v>
      </c>
      <c r="AZ168" s="128" t="str">
        <f t="shared" si="213"/>
        <v>-</v>
      </c>
      <c r="BA168" s="128" t="str">
        <f t="shared" si="214"/>
        <v>-</v>
      </c>
      <c r="BB168" s="128" t="str">
        <f t="shared" si="215"/>
        <v>-</v>
      </c>
      <c r="BC168" s="128" t="str">
        <f t="shared" si="216"/>
        <v>-</v>
      </c>
      <c r="BD168" s="128" t="str">
        <f t="shared" si="217"/>
        <v>-</v>
      </c>
      <c r="BE168" s="187"/>
      <c r="BF168" s="128" t="str">
        <f t="shared" si="218"/>
        <v>-</v>
      </c>
      <c r="BG168" s="128" t="str">
        <f t="shared" si="219"/>
        <v>-</v>
      </c>
      <c r="BH168" s="128" t="str">
        <f t="shared" si="220"/>
        <v>-</v>
      </c>
      <c r="BI168" s="128" t="str">
        <f t="shared" si="221"/>
        <v>-</v>
      </c>
      <c r="BJ168" s="128" t="str">
        <f t="shared" si="222"/>
        <v>-</v>
      </c>
      <c r="BK168" s="128" t="str">
        <f t="shared" si="223"/>
        <v>-</v>
      </c>
      <c r="BL168" s="128" t="str">
        <f t="shared" si="224"/>
        <v>-</v>
      </c>
      <c r="BM168" s="128" t="str">
        <f t="shared" si="225"/>
        <v>-</v>
      </c>
      <c r="BN168" s="128" t="str">
        <f t="shared" si="226"/>
        <v>-</v>
      </c>
      <c r="BO168" s="128" t="str">
        <f t="shared" si="227"/>
        <v>-</v>
      </c>
      <c r="BP168" s="128" t="str">
        <f t="shared" si="228"/>
        <v>-</v>
      </c>
      <c r="BQ168" s="128" t="str">
        <f t="shared" si="229"/>
        <v>-</v>
      </c>
      <c r="BR168" s="128" t="str">
        <f t="shared" si="230"/>
        <v>-</v>
      </c>
      <c r="BS168" s="128" t="str">
        <f t="shared" si="231"/>
        <v>-</v>
      </c>
      <c r="BT168" s="128" t="str">
        <f t="shared" si="232"/>
        <v>-</v>
      </c>
      <c r="BU168" s="128" t="str">
        <f t="shared" si="233"/>
        <v>-</v>
      </c>
      <c r="BV168" s="129">
        <f t="shared" si="234"/>
        <v>0</v>
      </c>
      <c r="BX168" s="128" t="str">
        <f t="shared" si="121"/>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35"/>
        <v>-</v>
      </c>
      <c r="K169" s="20" t="str">
        <f>IF(月途中入退所!$D42=$B$2,月途中入退所!$I42,"-")</f>
        <v>-</v>
      </c>
      <c r="L169" s="162" t="str">
        <f t="shared" si="236"/>
        <v>-</v>
      </c>
      <c r="M169" s="20" t="str">
        <f>IF(月途中入退所!$D42=$B$2,月途中入退所!$J42,"-")</f>
        <v>-</v>
      </c>
      <c r="N169" s="129">
        <f t="shared" si="179"/>
        <v>0</v>
      </c>
      <c r="P169" s="128" t="str">
        <f t="shared" si="180"/>
        <v>-</v>
      </c>
      <c r="Q169" s="128" t="str">
        <f t="shared" si="181"/>
        <v>-</v>
      </c>
      <c r="R169" s="128" t="str">
        <f t="shared" si="182"/>
        <v>-</v>
      </c>
      <c r="S169" s="128" t="str">
        <f t="shared" si="183"/>
        <v>-</v>
      </c>
      <c r="T169" s="128" t="str">
        <f t="shared" si="184"/>
        <v>-</v>
      </c>
      <c r="U169" s="128" t="str">
        <f t="shared" si="185"/>
        <v>-</v>
      </c>
      <c r="V169" s="128" t="str">
        <f t="shared" si="186"/>
        <v>-</v>
      </c>
      <c r="W169" s="128" t="str">
        <f t="shared" si="187"/>
        <v>-</v>
      </c>
      <c r="X169" s="128" t="str">
        <f t="shared" si="188"/>
        <v>-</v>
      </c>
      <c r="Y169" s="128" t="str">
        <f t="shared" si="189"/>
        <v>-</v>
      </c>
      <c r="Z169" s="128" t="str">
        <f t="shared" si="190"/>
        <v>-</v>
      </c>
      <c r="AA169" s="128" t="str">
        <f t="shared" si="191"/>
        <v>-</v>
      </c>
      <c r="AB169" s="131"/>
      <c r="AC169" s="128" t="str">
        <f t="shared" si="192"/>
        <v>-</v>
      </c>
      <c r="AD169" s="128" t="str">
        <f t="shared" si="193"/>
        <v>-</v>
      </c>
      <c r="AE169" s="128" t="str">
        <f t="shared" si="194"/>
        <v>-</v>
      </c>
      <c r="AF169" s="128" t="str">
        <f t="shared" si="195"/>
        <v>-</v>
      </c>
      <c r="AG169" s="128" t="str">
        <f t="shared" si="196"/>
        <v>-</v>
      </c>
      <c r="AH169" s="128" t="str">
        <f t="shared" si="197"/>
        <v>-</v>
      </c>
      <c r="AI169" s="128" t="str">
        <f t="shared" si="198"/>
        <v>-</v>
      </c>
      <c r="AJ169" s="128" t="str">
        <f t="shared" si="199"/>
        <v>-</v>
      </c>
      <c r="AK169" s="128" t="str">
        <f t="shared" si="200"/>
        <v>-</v>
      </c>
      <c r="AL169" s="128" t="str">
        <f t="shared" si="201"/>
        <v>-</v>
      </c>
      <c r="AM169" s="128" t="str">
        <f t="shared" si="202"/>
        <v>-</v>
      </c>
      <c r="AN169" s="128" t="str">
        <f t="shared" si="203"/>
        <v>-</v>
      </c>
      <c r="AO169" s="128" t="str">
        <f t="shared" si="204"/>
        <v>-</v>
      </c>
      <c r="AP169" s="128" t="str">
        <f t="shared" si="205"/>
        <v>-</v>
      </c>
      <c r="AQ169" s="128" t="str">
        <f t="shared" si="237"/>
        <v>-</v>
      </c>
      <c r="AR169" s="128" t="str">
        <f t="shared" si="238"/>
        <v>-</v>
      </c>
      <c r="AS169" s="128">
        <f t="shared" si="206"/>
        <v>0</v>
      </c>
      <c r="AT169" s="128" t="str">
        <f t="shared" si="207"/>
        <v>-</v>
      </c>
      <c r="AU169" s="128" t="str">
        <f t="shared" si="208"/>
        <v>-</v>
      </c>
      <c r="AV169" s="128" t="str">
        <f t="shared" si="209"/>
        <v>-</v>
      </c>
      <c r="AW169" s="128" t="str">
        <f t="shared" si="210"/>
        <v>-</v>
      </c>
      <c r="AX169" s="128" t="str">
        <f t="shared" si="211"/>
        <v>-</v>
      </c>
      <c r="AY169" s="128" t="str">
        <f t="shared" si="212"/>
        <v>-</v>
      </c>
      <c r="AZ169" s="128" t="str">
        <f t="shared" si="213"/>
        <v>-</v>
      </c>
      <c r="BA169" s="128" t="str">
        <f t="shared" si="214"/>
        <v>-</v>
      </c>
      <c r="BB169" s="128" t="str">
        <f t="shared" si="215"/>
        <v>-</v>
      </c>
      <c r="BC169" s="128" t="str">
        <f t="shared" si="216"/>
        <v>-</v>
      </c>
      <c r="BD169" s="128" t="str">
        <f t="shared" si="217"/>
        <v>-</v>
      </c>
      <c r="BE169" s="187"/>
      <c r="BF169" s="128" t="str">
        <f t="shared" si="218"/>
        <v>-</v>
      </c>
      <c r="BG169" s="128" t="str">
        <f t="shared" si="219"/>
        <v>-</v>
      </c>
      <c r="BH169" s="128" t="str">
        <f t="shared" si="220"/>
        <v>-</v>
      </c>
      <c r="BI169" s="128" t="str">
        <f t="shared" si="221"/>
        <v>-</v>
      </c>
      <c r="BJ169" s="128" t="str">
        <f t="shared" si="222"/>
        <v>-</v>
      </c>
      <c r="BK169" s="128" t="str">
        <f t="shared" si="223"/>
        <v>-</v>
      </c>
      <c r="BL169" s="128" t="str">
        <f t="shared" si="224"/>
        <v>-</v>
      </c>
      <c r="BM169" s="128" t="str">
        <f t="shared" si="225"/>
        <v>-</v>
      </c>
      <c r="BN169" s="128" t="str">
        <f t="shared" si="226"/>
        <v>-</v>
      </c>
      <c r="BO169" s="128" t="str">
        <f t="shared" si="227"/>
        <v>-</v>
      </c>
      <c r="BP169" s="128" t="str">
        <f t="shared" si="228"/>
        <v>-</v>
      </c>
      <c r="BQ169" s="128" t="str">
        <f t="shared" si="229"/>
        <v>-</v>
      </c>
      <c r="BR169" s="128" t="str">
        <f t="shared" si="230"/>
        <v>-</v>
      </c>
      <c r="BS169" s="128" t="str">
        <f t="shared" si="231"/>
        <v>-</v>
      </c>
      <c r="BT169" s="128" t="str">
        <f t="shared" si="232"/>
        <v>-</v>
      </c>
      <c r="BU169" s="128" t="str">
        <f t="shared" si="233"/>
        <v>-</v>
      </c>
      <c r="BV169" s="129">
        <f t="shared" si="234"/>
        <v>0</v>
      </c>
      <c r="BX169" s="128" t="str">
        <f t="shared" si="121"/>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35"/>
        <v>-</v>
      </c>
      <c r="K170" s="20" t="str">
        <f>IF(月途中入退所!$D43=$B$2,月途中入退所!$I43,"-")</f>
        <v>-</v>
      </c>
      <c r="L170" s="162" t="str">
        <f t="shared" si="236"/>
        <v>-</v>
      </c>
      <c r="M170" s="20" t="str">
        <f>IF(月途中入退所!$D43=$B$2,月途中入退所!$J43,"-")</f>
        <v>-</v>
      </c>
      <c r="N170" s="129">
        <f t="shared" si="179"/>
        <v>0</v>
      </c>
      <c r="P170" s="128" t="str">
        <f t="shared" si="180"/>
        <v>-</v>
      </c>
      <c r="Q170" s="128" t="str">
        <f t="shared" si="181"/>
        <v>-</v>
      </c>
      <c r="R170" s="128" t="str">
        <f t="shared" si="182"/>
        <v>-</v>
      </c>
      <c r="S170" s="128" t="str">
        <f t="shared" si="183"/>
        <v>-</v>
      </c>
      <c r="T170" s="128" t="str">
        <f t="shared" si="184"/>
        <v>-</v>
      </c>
      <c r="U170" s="128" t="str">
        <f t="shared" si="185"/>
        <v>-</v>
      </c>
      <c r="V170" s="128" t="str">
        <f t="shared" si="186"/>
        <v>-</v>
      </c>
      <c r="W170" s="128" t="str">
        <f t="shared" si="187"/>
        <v>-</v>
      </c>
      <c r="X170" s="128" t="str">
        <f t="shared" si="188"/>
        <v>-</v>
      </c>
      <c r="Y170" s="128" t="str">
        <f t="shared" si="189"/>
        <v>-</v>
      </c>
      <c r="Z170" s="128" t="str">
        <f t="shared" si="190"/>
        <v>-</v>
      </c>
      <c r="AA170" s="128" t="str">
        <f t="shared" si="191"/>
        <v>-</v>
      </c>
      <c r="AB170" s="131"/>
      <c r="AC170" s="128" t="str">
        <f t="shared" si="192"/>
        <v>-</v>
      </c>
      <c r="AD170" s="128" t="str">
        <f t="shared" si="193"/>
        <v>-</v>
      </c>
      <c r="AE170" s="128" t="str">
        <f t="shared" si="194"/>
        <v>-</v>
      </c>
      <c r="AF170" s="128" t="str">
        <f t="shared" si="195"/>
        <v>-</v>
      </c>
      <c r="AG170" s="128" t="str">
        <f t="shared" si="196"/>
        <v>-</v>
      </c>
      <c r="AH170" s="128" t="str">
        <f t="shared" si="197"/>
        <v>-</v>
      </c>
      <c r="AI170" s="128" t="str">
        <f t="shared" si="198"/>
        <v>-</v>
      </c>
      <c r="AJ170" s="128" t="str">
        <f t="shared" si="199"/>
        <v>-</v>
      </c>
      <c r="AK170" s="128" t="str">
        <f t="shared" si="200"/>
        <v>-</v>
      </c>
      <c r="AL170" s="128" t="str">
        <f t="shared" si="201"/>
        <v>-</v>
      </c>
      <c r="AM170" s="128" t="str">
        <f t="shared" si="202"/>
        <v>-</v>
      </c>
      <c r="AN170" s="128" t="str">
        <f t="shared" si="203"/>
        <v>-</v>
      </c>
      <c r="AO170" s="128" t="str">
        <f t="shared" si="204"/>
        <v>-</v>
      </c>
      <c r="AP170" s="128" t="str">
        <f t="shared" si="205"/>
        <v>-</v>
      </c>
      <c r="AQ170" s="128" t="str">
        <f t="shared" si="237"/>
        <v>-</v>
      </c>
      <c r="AR170" s="128" t="str">
        <f t="shared" si="238"/>
        <v>-</v>
      </c>
      <c r="AS170" s="128">
        <f t="shared" si="206"/>
        <v>0</v>
      </c>
      <c r="AT170" s="128" t="str">
        <f t="shared" si="207"/>
        <v>-</v>
      </c>
      <c r="AU170" s="128" t="str">
        <f t="shared" si="208"/>
        <v>-</v>
      </c>
      <c r="AV170" s="128" t="str">
        <f t="shared" si="209"/>
        <v>-</v>
      </c>
      <c r="AW170" s="128" t="str">
        <f t="shared" si="210"/>
        <v>-</v>
      </c>
      <c r="AX170" s="128" t="str">
        <f t="shared" si="211"/>
        <v>-</v>
      </c>
      <c r="AY170" s="128" t="str">
        <f t="shared" si="212"/>
        <v>-</v>
      </c>
      <c r="AZ170" s="128" t="str">
        <f t="shared" si="213"/>
        <v>-</v>
      </c>
      <c r="BA170" s="128" t="str">
        <f t="shared" si="214"/>
        <v>-</v>
      </c>
      <c r="BB170" s="128" t="str">
        <f t="shared" si="215"/>
        <v>-</v>
      </c>
      <c r="BC170" s="128" t="str">
        <f t="shared" si="216"/>
        <v>-</v>
      </c>
      <c r="BD170" s="128" t="str">
        <f t="shared" si="217"/>
        <v>-</v>
      </c>
      <c r="BE170" s="187"/>
      <c r="BF170" s="128" t="str">
        <f t="shared" si="218"/>
        <v>-</v>
      </c>
      <c r="BG170" s="128" t="str">
        <f t="shared" si="219"/>
        <v>-</v>
      </c>
      <c r="BH170" s="128" t="str">
        <f t="shared" si="220"/>
        <v>-</v>
      </c>
      <c r="BI170" s="128" t="str">
        <f t="shared" si="221"/>
        <v>-</v>
      </c>
      <c r="BJ170" s="128" t="str">
        <f t="shared" si="222"/>
        <v>-</v>
      </c>
      <c r="BK170" s="128" t="str">
        <f t="shared" si="223"/>
        <v>-</v>
      </c>
      <c r="BL170" s="128" t="str">
        <f t="shared" si="224"/>
        <v>-</v>
      </c>
      <c r="BM170" s="128" t="str">
        <f t="shared" si="225"/>
        <v>-</v>
      </c>
      <c r="BN170" s="128" t="str">
        <f t="shared" si="226"/>
        <v>-</v>
      </c>
      <c r="BO170" s="128" t="str">
        <f t="shared" si="227"/>
        <v>-</v>
      </c>
      <c r="BP170" s="128" t="str">
        <f t="shared" si="228"/>
        <v>-</v>
      </c>
      <c r="BQ170" s="128" t="str">
        <f t="shared" si="229"/>
        <v>-</v>
      </c>
      <c r="BR170" s="128" t="str">
        <f t="shared" si="230"/>
        <v>-</v>
      </c>
      <c r="BS170" s="128" t="str">
        <f t="shared" si="231"/>
        <v>-</v>
      </c>
      <c r="BT170" s="128" t="str">
        <f t="shared" si="232"/>
        <v>-</v>
      </c>
      <c r="BU170" s="128" t="str">
        <f t="shared" si="233"/>
        <v>-</v>
      </c>
      <c r="BV170" s="129">
        <f t="shared" si="234"/>
        <v>0</v>
      </c>
      <c r="BX170" s="128" t="str">
        <f t="shared" si="121"/>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35"/>
        <v>-</v>
      </c>
      <c r="K171" s="20" t="str">
        <f>IF(月途中入退所!$D44=$B$2,月途中入退所!$I44,"-")</f>
        <v>-</v>
      </c>
      <c r="L171" s="162" t="str">
        <f t="shared" si="236"/>
        <v>-</v>
      </c>
      <c r="M171" s="20" t="str">
        <f>IF(月途中入退所!$D44=$B$2,月途中入退所!$J44,"-")</f>
        <v>-</v>
      </c>
      <c r="N171" s="129">
        <f t="shared" si="179"/>
        <v>0</v>
      </c>
      <c r="P171" s="128" t="str">
        <f t="shared" si="180"/>
        <v>-</v>
      </c>
      <c r="Q171" s="128" t="str">
        <f t="shared" si="181"/>
        <v>-</v>
      </c>
      <c r="R171" s="128" t="str">
        <f t="shared" si="182"/>
        <v>-</v>
      </c>
      <c r="S171" s="128" t="str">
        <f t="shared" si="183"/>
        <v>-</v>
      </c>
      <c r="T171" s="128" t="str">
        <f t="shared" si="184"/>
        <v>-</v>
      </c>
      <c r="U171" s="128" t="str">
        <f t="shared" si="185"/>
        <v>-</v>
      </c>
      <c r="V171" s="128" t="str">
        <f t="shared" si="186"/>
        <v>-</v>
      </c>
      <c r="W171" s="128" t="str">
        <f t="shared" si="187"/>
        <v>-</v>
      </c>
      <c r="X171" s="128" t="str">
        <f t="shared" si="188"/>
        <v>-</v>
      </c>
      <c r="Y171" s="128" t="str">
        <f t="shared" si="189"/>
        <v>-</v>
      </c>
      <c r="Z171" s="128" t="str">
        <f t="shared" si="190"/>
        <v>-</v>
      </c>
      <c r="AA171" s="128" t="str">
        <f t="shared" si="191"/>
        <v>-</v>
      </c>
      <c r="AB171" s="131"/>
      <c r="AC171" s="128" t="str">
        <f t="shared" si="192"/>
        <v>-</v>
      </c>
      <c r="AD171" s="128" t="str">
        <f t="shared" si="193"/>
        <v>-</v>
      </c>
      <c r="AE171" s="128" t="str">
        <f t="shared" si="194"/>
        <v>-</v>
      </c>
      <c r="AF171" s="128" t="str">
        <f t="shared" si="195"/>
        <v>-</v>
      </c>
      <c r="AG171" s="128" t="str">
        <f t="shared" si="196"/>
        <v>-</v>
      </c>
      <c r="AH171" s="128" t="str">
        <f t="shared" si="197"/>
        <v>-</v>
      </c>
      <c r="AI171" s="128" t="str">
        <f t="shared" si="198"/>
        <v>-</v>
      </c>
      <c r="AJ171" s="128" t="str">
        <f t="shared" si="199"/>
        <v>-</v>
      </c>
      <c r="AK171" s="128" t="str">
        <f t="shared" si="200"/>
        <v>-</v>
      </c>
      <c r="AL171" s="128" t="str">
        <f t="shared" si="201"/>
        <v>-</v>
      </c>
      <c r="AM171" s="128" t="str">
        <f t="shared" si="202"/>
        <v>-</v>
      </c>
      <c r="AN171" s="128" t="str">
        <f t="shared" si="203"/>
        <v>-</v>
      </c>
      <c r="AO171" s="128" t="str">
        <f t="shared" si="204"/>
        <v>-</v>
      </c>
      <c r="AP171" s="128" t="str">
        <f t="shared" si="205"/>
        <v>-</v>
      </c>
      <c r="AQ171" s="128" t="str">
        <f t="shared" si="237"/>
        <v>-</v>
      </c>
      <c r="AR171" s="128" t="str">
        <f t="shared" si="238"/>
        <v>-</v>
      </c>
      <c r="AS171" s="128">
        <f t="shared" si="206"/>
        <v>0</v>
      </c>
      <c r="AT171" s="128" t="str">
        <f t="shared" si="207"/>
        <v>-</v>
      </c>
      <c r="AU171" s="128" t="str">
        <f t="shared" si="208"/>
        <v>-</v>
      </c>
      <c r="AV171" s="128" t="str">
        <f t="shared" si="209"/>
        <v>-</v>
      </c>
      <c r="AW171" s="128" t="str">
        <f t="shared" si="210"/>
        <v>-</v>
      </c>
      <c r="AX171" s="128" t="str">
        <f t="shared" si="211"/>
        <v>-</v>
      </c>
      <c r="AY171" s="128" t="str">
        <f t="shared" si="212"/>
        <v>-</v>
      </c>
      <c r="AZ171" s="128" t="str">
        <f t="shared" si="213"/>
        <v>-</v>
      </c>
      <c r="BA171" s="128" t="str">
        <f t="shared" si="214"/>
        <v>-</v>
      </c>
      <c r="BB171" s="128" t="str">
        <f t="shared" si="215"/>
        <v>-</v>
      </c>
      <c r="BC171" s="128" t="str">
        <f t="shared" si="216"/>
        <v>-</v>
      </c>
      <c r="BD171" s="128" t="str">
        <f t="shared" si="217"/>
        <v>-</v>
      </c>
      <c r="BE171" s="187"/>
      <c r="BF171" s="128" t="str">
        <f t="shared" si="218"/>
        <v>-</v>
      </c>
      <c r="BG171" s="128" t="str">
        <f t="shared" si="219"/>
        <v>-</v>
      </c>
      <c r="BH171" s="128" t="str">
        <f t="shared" si="220"/>
        <v>-</v>
      </c>
      <c r="BI171" s="128" t="str">
        <f t="shared" si="221"/>
        <v>-</v>
      </c>
      <c r="BJ171" s="128" t="str">
        <f t="shared" si="222"/>
        <v>-</v>
      </c>
      <c r="BK171" s="128" t="str">
        <f t="shared" si="223"/>
        <v>-</v>
      </c>
      <c r="BL171" s="128" t="str">
        <f t="shared" si="224"/>
        <v>-</v>
      </c>
      <c r="BM171" s="128" t="str">
        <f t="shared" si="225"/>
        <v>-</v>
      </c>
      <c r="BN171" s="128" t="str">
        <f t="shared" si="226"/>
        <v>-</v>
      </c>
      <c r="BO171" s="128" t="str">
        <f t="shared" si="227"/>
        <v>-</v>
      </c>
      <c r="BP171" s="128" t="str">
        <f t="shared" si="228"/>
        <v>-</v>
      </c>
      <c r="BQ171" s="128" t="str">
        <f t="shared" si="229"/>
        <v>-</v>
      </c>
      <c r="BR171" s="128" t="str">
        <f t="shared" si="230"/>
        <v>-</v>
      </c>
      <c r="BS171" s="128" t="str">
        <f t="shared" si="231"/>
        <v>-</v>
      </c>
      <c r="BT171" s="128" t="str">
        <f t="shared" si="232"/>
        <v>-</v>
      </c>
      <c r="BU171" s="128" t="str">
        <f t="shared" si="233"/>
        <v>-</v>
      </c>
      <c r="BV171" s="129">
        <f t="shared" si="234"/>
        <v>0</v>
      </c>
      <c r="BX171" s="128" t="str">
        <f t="shared" si="121"/>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35"/>
        <v>-</v>
      </c>
      <c r="K172" s="20" t="str">
        <f>IF(月途中入退所!$D45=$B$2,月途中入退所!$I45,"-")</f>
        <v>-</v>
      </c>
      <c r="L172" s="162" t="str">
        <f t="shared" si="236"/>
        <v>-</v>
      </c>
      <c r="M172" s="20" t="str">
        <f>IF(月途中入退所!$D45=$B$2,月途中入退所!$J45,"-")</f>
        <v>-</v>
      </c>
      <c r="N172" s="129">
        <f t="shared" si="179"/>
        <v>0</v>
      </c>
      <c r="P172" s="128" t="str">
        <f t="shared" si="180"/>
        <v>-</v>
      </c>
      <c r="Q172" s="128" t="str">
        <f t="shared" si="181"/>
        <v>-</v>
      </c>
      <c r="R172" s="128" t="str">
        <f t="shared" si="182"/>
        <v>-</v>
      </c>
      <c r="S172" s="128" t="str">
        <f t="shared" si="183"/>
        <v>-</v>
      </c>
      <c r="T172" s="128" t="str">
        <f t="shared" si="184"/>
        <v>-</v>
      </c>
      <c r="U172" s="128" t="str">
        <f t="shared" si="185"/>
        <v>-</v>
      </c>
      <c r="V172" s="128" t="str">
        <f t="shared" si="186"/>
        <v>-</v>
      </c>
      <c r="W172" s="128" t="str">
        <f t="shared" si="187"/>
        <v>-</v>
      </c>
      <c r="X172" s="128" t="str">
        <f t="shared" si="188"/>
        <v>-</v>
      </c>
      <c r="Y172" s="128" t="str">
        <f t="shared" si="189"/>
        <v>-</v>
      </c>
      <c r="Z172" s="128" t="str">
        <f t="shared" si="190"/>
        <v>-</v>
      </c>
      <c r="AA172" s="128" t="str">
        <f t="shared" si="191"/>
        <v>-</v>
      </c>
      <c r="AB172" s="131"/>
      <c r="AC172" s="128" t="str">
        <f t="shared" si="192"/>
        <v>-</v>
      </c>
      <c r="AD172" s="128" t="str">
        <f t="shared" si="193"/>
        <v>-</v>
      </c>
      <c r="AE172" s="128" t="str">
        <f t="shared" si="194"/>
        <v>-</v>
      </c>
      <c r="AF172" s="128" t="str">
        <f t="shared" si="195"/>
        <v>-</v>
      </c>
      <c r="AG172" s="128" t="str">
        <f t="shared" si="196"/>
        <v>-</v>
      </c>
      <c r="AH172" s="128" t="str">
        <f t="shared" si="197"/>
        <v>-</v>
      </c>
      <c r="AI172" s="128" t="str">
        <f t="shared" si="198"/>
        <v>-</v>
      </c>
      <c r="AJ172" s="128" t="str">
        <f t="shared" si="199"/>
        <v>-</v>
      </c>
      <c r="AK172" s="128" t="str">
        <f t="shared" si="200"/>
        <v>-</v>
      </c>
      <c r="AL172" s="128" t="str">
        <f t="shared" si="201"/>
        <v>-</v>
      </c>
      <c r="AM172" s="128" t="str">
        <f t="shared" si="202"/>
        <v>-</v>
      </c>
      <c r="AN172" s="128" t="str">
        <f t="shared" si="203"/>
        <v>-</v>
      </c>
      <c r="AO172" s="128" t="str">
        <f t="shared" si="204"/>
        <v>-</v>
      </c>
      <c r="AP172" s="128" t="str">
        <f t="shared" si="205"/>
        <v>-</v>
      </c>
      <c r="AQ172" s="128" t="str">
        <f t="shared" si="237"/>
        <v>-</v>
      </c>
      <c r="AR172" s="128" t="str">
        <f t="shared" si="238"/>
        <v>-</v>
      </c>
      <c r="AS172" s="128">
        <f t="shared" si="206"/>
        <v>0</v>
      </c>
      <c r="AT172" s="128" t="str">
        <f t="shared" si="207"/>
        <v>-</v>
      </c>
      <c r="AU172" s="128" t="str">
        <f t="shared" si="208"/>
        <v>-</v>
      </c>
      <c r="AV172" s="128" t="str">
        <f t="shared" si="209"/>
        <v>-</v>
      </c>
      <c r="AW172" s="128" t="str">
        <f t="shared" si="210"/>
        <v>-</v>
      </c>
      <c r="AX172" s="128" t="str">
        <f t="shared" si="211"/>
        <v>-</v>
      </c>
      <c r="AY172" s="128" t="str">
        <f t="shared" si="212"/>
        <v>-</v>
      </c>
      <c r="AZ172" s="128" t="str">
        <f t="shared" si="213"/>
        <v>-</v>
      </c>
      <c r="BA172" s="128" t="str">
        <f t="shared" si="214"/>
        <v>-</v>
      </c>
      <c r="BB172" s="128" t="str">
        <f t="shared" si="215"/>
        <v>-</v>
      </c>
      <c r="BC172" s="128" t="str">
        <f t="shared" si="216"/>
        <v>-</v>
      </c>
      <c r="BD172" s="128" t="str">
        <f t="shared" si="217"/>
        <v>-</v>
      </c>
      <c r="BE172" s="187"/>
      <c r="BF172" s="128" t="str">
        <f t="shared" si="218"/>
        <v>-</v>
      </c>
      <c r="BG172" s="128" t="str">
        <f t="shared" si="219"/>
        <v>-</v>
      </c>
      <c r="BH172" s="128" t="str">
        <f t="shared" si="220"/>
        <v>-</v>
      </c>
      <c r="BI172" s="128" t="str">
        <f t="shared" si="221"/>
        <v>-</v>
      </c>
      <c r="BJ172" s="128" t="str">
        <f t="shared" si="222"/>
        <v>-</v>
      </c>
      <c r="BK172" s="128" t="str">
        <f t="shared" si="223"/>
        <v>-</v>
      </c>
      <c r="BL172" s="128" t="str">
        <f t="shared" si="224"/>
        <v>-</v>
      </c>
      <c r="BM172" s="128" t="str">
        <f t="shared" si="225"/>
        <v>-</v>
      </c>
      <c r="BN172" s="128" t="str">
        <f t="shared" si="226"/>
        <v>-</v>
      </c>
      <c r="BO172" s="128" t="str">
        <f t="shared" si="227"/>
        <v>-</v>
      </c>
      <c r="BP172" s="128" t="str">
        <f t="shared" si="228"/>
        <v>-</v>
      </c>
      <c r="BQ172" s="128" t="str">
        <f t="shared" si="229"/>
        <v>-</v>
      </c>
      <c r="BR172" s="128" t="str">
        <f t="shared" si="230"/>
        <v>-</v>
      </c>
      <c r="BS172" s="128" t="str">
        <f t="shared" si="231"/>
        <v>-</v>
      </c>
      <c r="BT172" s="128" t="str">
        <f t="shared" si="232"/>
        <v>-</v>
      </c>
      <c r="BU172" s="128" t="str">
        <f t="shared" si="233"/>
        <v>-</v>
      </c>
      <c r="BV172" s="129">
        <f t="shared" si="234"/>
        <v>0</v>
      </c>
      <c r="BX172" s="128" t="str">
        <f t="shared" ref="BX172:BX201" si="239">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35"/>
        <v>-</v>
      </c>
      <c r="K173" s="20" t="str">
        <f>IF(月途中入退所!$D46=$B$2,月途中入退所!$I46,"-")</f>
        <v>-</v>
      </c>
      <c r="L173" s="162" t="str">
        <f t="shared" si="236"/>
        <v>-</v>
      </c>
      <c r="M173" s="20" t="str">
        <f>IF(月途中入退所!$D46=$B$2,月途中入退所!$J46,"-")</f>
        <v>-</v>
      </c>
      <c r="N173" s="129">
        <f t="shared" si="179"/>
        <v>0</v>
      </c>
      <c r="P173" s="128" t="str">
        <f t="shared" si="180"/>
        <v>-</v>
      </c>
      <c r="Q173" s="128" t="str">
        <f t="shared" si="181"/>
        <v>-</v>
      </c>
      <c r="R173" s="128" t="str">
        <f t="shared" si="182"/>
        <v>-</v>
      </c>
      <c r="S173" s="128" t="str">
        <f t="shared" si="183"/>
        <v>-</v>
      </c>
      <c r="T173" s="128" t="str">
        <f t="shared" si="184"/>
        <v>-</v>
      </c>
      <c r="U173" s="128" t="str">
        <f t="shared" si="185"/>
        <v>-</v>
      </c>
      <c r="V173" s="128" t="str">
        <f t="shared" si="186"/>
        <v>-</v>
      </c>
      <c r="W173" s="128" t="str">
        <f t="shared" si="187"/>
        <v>-</v>
      </c>
      <c r="X173" s="128" t="str">
        <f t="shared" si="188"/>
        <v>-</v>
      </c>
      <c r="Y173" s="128" t="str">
        <f t="shared" si="189"/>
        <v>-</v>
      </c>
      <c r="Z173" s="128" t="str">
        <f t="shared" si="190"/>
        <v>-</v>
      </c>
      <c r="AA173" s="128" t="str">
        <f t="shared" si="191"/>
        <v>-</v>
      </c>
      <c r="AB173" s="131"/>
      <c r="AC173" s="128" t="str">
        <f t="shared" si="192"/>
        <v>-</v>
      </c>
      <c r="AD173" s="128" t="str">
        <f t="shared" si="193"/>
        <v>-</v>
      </c>
      <c r="AE173" s="128" t="str">
        <f t="shared" si="194"/>
        <v>-</v>
      </c>
      <c r="AF173" s="128" t="str">
        <f t="shared" si="195"/>
        <v>-</v>
      </c>
      <c r="AG173" s="128" t="str">
        <f t="shared" si="196"/>
        <v>-</v>
      </c>
      <c r="AH173" s="128" t="str">
        <f t="shared" si="197"/>
        <v>-</v>
      </c>
      <c r="AI173" s="128" t="str">
        <f t="shared" si="198"/>
        <v>-</v>
      </c>
      <c r="AJ173" s="128" t="str">
        <f t="shared" si="199"/>
        <v>-</v>
      </c>
      <c r="AK173" s="128" t="str">
        <f t="shared" si="200"/>
        <v>-</v>
      </c>
      <c r="AL173" s="128" t="str">
        <f t="shared" si="201"/>
        <v>-</v>
      </c>
      <c r="AM173" s="128" t="str">
        <f t="shared" si="202"/>
        <v>-</v>
      </c>
      <c r="AN173" s="128" t="str">
        <f t="shared" si="203"/>
        <v>-</v>
      </c>
      <c r="AO173" s="128" t="str">
        <f t="shared" si="204"/>
        <v>-</v>
      </c>
      <c r="AP173" s="128" t="str">
        <f t="shared" si="205"/>
        <v>-</v>
      </c>
      <c r="AQ173" s="128" t="str">
        <f t="shared" si="237"/>
        <v>-</v>
      </c>
      <c r="AR173" s="128" t="str">
        <f t="shared" si="238"/>
        <v>-</v>
      </c>
      <c r="AS173" s="128">
        <f t="shared" si="206"/>
        <v>0</v>
      </c>
      <c r="AT173" s="128" t="str">
        <f t="shared" si="207"/>
        <v>-</v>
      </c>
      <c r="AU173" s="128" t="str">
        <f t="shared" si="208"/>
        <v>-</v>
      </c>
      <c r="AV173" s="128" t="str">
        <f t="shared" si="209"/>
        <v>-</v>
      </c>
      <c r="AW173" s="128" t="str">
        <f t="shared" si="210"/>
        <v>-</v>
      </c>
      <c r="AX173" s="128" t="str">
        <f t="shared" si="211"/>
        <v>-</v>
      </c>
      <c r="AY173" s="128" t="str">
        <f t="shared" si="212"/>
        <v>-</v>
      </c>
      <c r="AZ173" s="128" t="str">
        <f t="shared" si="213"/>
        <v>-</v>
      </c>
      <c r="BA173" s="128" t="str">
        <f t="shared" si="214"/>
        <v>-</v>
      </c>
      <c r="BB173" s="128" t="str">
        <f t="shared" si="215"/>
        <v>-</v>
      </c>
      <c r="BC173" s="128" t="str">
        <f t="shared" si="216"/>
        <v>-</v>
      </c>
      <c r="BD173" s="128" t="str">
        <f t="shared" si="217"/>
        <v>-</v>
      </c>
      <c r="BE173" s="187"/>
      <c r="BF173" s="128" t="str">
        <f t="shared" si="218"/>
        <v>-</v>
      </c>
      <c r="BG173" s="128" t="str">
        <f t="shared" si="219"/>
        <v>-</v>
      </c>
      <c r="BH173" s="128" t="str">
        <f t="shared" si="220"/>
        <v>-</v>
      </c>
      <c r="BI173" s="128" t="str">
        <f t="shared" si="221"/>
        <v>-</v>
      </c>
      <c r="BJ173" s="128" t="str">
        <f t="shared" si="222"/>
        <v>-</v>
      </c>
      <c r="BK173" s="128" t="str">
        <f t="shared" si="223"/>
        <v>-</v>
      </c>
      <c r="BL173" s="128" t="str">
        <f t="shared" si="224"/>
        <v>-</v>
      </c>
      <c r="BM173" s="128" t="str">
        <f t="shared" si="225"/>
        <v>-</v>
      </c>
      <c r="BN173" s="128" t="str">
        <f t="shared" si="226"/>
        <v>-</v>
      </c>
      <c r="BO173" s="128" t="str">
        <f t="shared" si="227"/>
        <v>-</v>
      </c>
      <c r="BP173" s="128" t="str">
        <f t="shared" si="228"/>
        <v>-</v>
      </c>
      <c r="BQ173" s="128" t="str">
        <f t="shared" si="229"/>
        <v>-</v>
      </c>
      <c r="BR173" s="128" t="str">
        <f t="shared" si="230"/>
        <v>-</v>
      </c>
      <c r="BS173" s="128" t="str">
        <f t="shared" si="231"/>
        <v>-</v>
      </c>
      <c r="BT173" s="128" t="str">
        <f t="shared" si="232"/>
        <v>-</v>
      </c>
      <c r="BU173" s="128" t="str">
        <f t="shared" si="233"/>
        <v>-</v>
      </c>
      <c r="BV173" s="129">
        <f t="shared" si="234"/>
        <v>0</v>
      </c>
      <c r="BX173" s="128" t="str">
        <f t="shared" si="239"/>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35"/>
        <v>-</v>
      </c>
      <c r="K174" s="20" t="str">
        <f>IF(月途中入退所!$D47=$B$2,月途中入退所!$I47,"-")</f>
        <v>-</v>
      </c>
      <c r="L174" s="162" t="str">
        <f t="shared" si="236"/>
        <v>-</v>
      </c>
      <c r="M174" s="20" t="str">
        <f>IF(月途中入退所!$D47=$B$2,月途中入退所!$J47,"-")</f>
        <v>-</v>
      </c>
      <c r="N174" s="129">
        <f t="shared" si="179"/>
        <v>0</v>
      </c>
      <c r="P174" s="128" t="str">
        <f t="shared" si="180"/>
        <v>-</v>
      </c>
      <c r="Q174" s="128" t="str">
        <f t="shared" si="181"/>
        <v>-</v>
      </c>
      <c r="R174" s="128" t="str">
        <f t="shared" si="182"/>
        <v>-</v>
      </c>
      <c r="S174" s="128" t="str">
        <f t="shared" si="183"/>
        <v>-</v>
      </c>
      <c r="T174" s="128" t="str">
        <f t="shared" si="184"/>
        <v>-</v>
      </c>
      <c r="U174" s="128" t="str">
        <f t="shared" si="185"/>
        <v>-</v>
      </c>
      <c r="V174" s="128" t="str">
        <f t="shared" si="186"/>
        <v>-</v>
      </c>
      <c r="W174" s="128" t="str">
        <f t="shared" si="187"/>
        <v>-</v>
      </c>
      <c r="X174" s="128" t="str">
        <f t="shared" si="188"/>
        <v>-</v>
      </c>
      <c r="Y174" s="128" t="str">
        <f t="shared" si="189"/>
        <v>-</v>
      </c>
      <c r="Z174" s="128" t="str">
        <f t="shared" si="190"/>
        <v>-</v>
      </c>
      <c r="AA174" s="128" t="str">
        <f t="shared" si="191"/>
        <v>-</v>
      </c>
      <c r="AB174" s="131"/>
      <c r="AC174" s="128" t="str">
        <f t="shared" si="192"/>
        <v>-</v>
      </c>
      <c r="AD174" s="128" t="str">
        <f t="shared" si="193"/>
        <v>-</v>
      </c>
      <c r="AE174" s="128" t="str">
        <f t="shared" si="194"/>
        <v>-</v>
      </c>
      <c r="AF174" s="128" t="str">
        <f t="shared" si="195"/>
        <v>-</v>
      </c>
      <c r="AG174" s="128" t="str">
        <f t="shared" si="196"/>
        <v>-</v>
      </c>
      <c r="AH174" s="128" t="str">
        <f t="shared" si="197"/>
        <v>-</v>
      </c>
      <c r="AI174" s="128" t="str">
        <f t="shared" si="198"/>
        <v>-</v>
      </c>
      <c r="AJ174" s="128" t="str">
        <f t="shared" si="199"/>
        <v>-</v>
      </c>
      <c r="AK174" s="128" t="str">
        <f t="shared" si="200"/>
        <v>-</v>
      </c>
      <c r="AL174" s="128" t="str">
        <f t="shared" si="201"/>
        <v>-</v>
      </c>
      <c r="AM174" s="128" t="str">
        <f t="shared" si="202"/>
        <v>-</v>
      </c>
      <c r="AN174" s="128" t="str">
        <f t="shared" si="203"/>
        <v>-</v>
      </c>
      <c r="AO174" s="128" t="str">
        <f t="shared" si="204"/>
        <v>-</v>
      </c>
      <c r="AP174" s="128" t="str">
        <f t="shared" si="205"/>
        <v>-</v>
      </c>
      <c r="AQ174" s="128" t="str">
        <f t="shared" si="237"/>
        <v>-</v>
      </c>
      <c r="AR174" s="128" t="str">
        <f t="shared" si="238"/>
        <v>-</v>
      </c>
      <c r="AS174" s="128">
        <f t="shared" si="206"/>
        <v>0</v>
      </c>
      <c r="AT174" s="128" t="str">
        <f t="shared" si="207"/>
        <v>-</v>
      </c>
      <c r="AU174" s="128" t="str">
        <f t="shared" si="208"/>
        <v>-</v>
      </c>
      <c r="AV174" s="128" t="str">
        <f t="shared" si="209"/>
        <v>-</v>
      </c>
      <c r="AW174" s="128" t="str">
        <f t="shared" si="210"/>
        <v>-</v>
      </c>
      <c r="AX174" s="128" t="str">
        <f t="shared" si="211"/>
        <v>-</v>
      </c>
      <c r="AY174" s="128" t="str">
        <f t="shared" si="212"/>
        <v>-</v>
      </c>
      <c r="AZ174" s="128" t="str">
        <f t="shared" si="213"/>
        <v>-</v>
      </c>
      <c r="BA174" s="128" t="str">
        <f t="shared" si="214"/>
        <v>-</v>
      </c>
      <c r="BB174" s="128" t="str">
        <f t="shared" si="215"/>
        <v>-</v>
      </c>
      <c r="BC174" s="128" t="str">
        <f t="shared" si="216"/>
        <v>-</v>
      </c>
      <c r="BD174" s="128" t="str">
        <f t="shared" si="217"/>
        <v>-</v>
      </c>
      <c r="BE174" s="187"/>
      <c r="BF174" s="128" t="str">
        <f t="shared" si="218"/>
        <v>-</v>
      </c>
      <c r="BG174" s="128" t="str">
        <f t="shared" si="219"/>
        <v>-</v>
      </c>
      <c r="BH174" s="128" t="str">
        <f t="shared" si="220"/>
        <v>-</v>
      </c>
      <c r="BI174" s="128" t="str">
        <f t="shared" si="221"/>
        <v>-</v>
      </c>
      <c r="BJ174" s="128" t="str">
        <f t="shared" si="222"/>
        <v>-</v>
      </c>
      <c r="BK174" s="128" t="str">
        <f t="shared" si="223"/>
        <v>-</v>
      </c>
      <c r="BL174" s="128" t="str">
        <f t="shared" si="224"/>
        <v>-</v>
      </c>
      <c r="BM174" s="128" t="str">
        <f t="shared" si="225"/>
        <v>-</v>
      </c>
      <c r="BN174" s="128" t="str">
        <f t="shared" si="226"/>
        <v>-</v>
      </c>
      <c r="BO174" s="128" t="str">
        <f t="shared" si="227"/>
        <v>-</v>
      </c>
      <c r="BP174" s="128" t="str">
        <f t="shared" si="228"/>
        <v>-</v>
      </c>
      <c r="BQ174" s="128" t="str">
        <f t="shared" si="229"/>
        <v>-</v>
      </c>
      <c r="BR174" s="128" t="str">
        <f t="shared" si="230"/>
        <v>-</v>
      </c>
      <c r="BS174" s="128" t="str">
        <f t="shared" si="231"/>
        <v>-</v>
      </c>
      <c r="BT174" s="128" t="str">
        <f t="shared" si="232"/>
        <v>-</v>
      </c>
      <c r="BU174" s="128" t="str">
        <f t="shared" si="233"/>
        <v>-</v>
      </c>
      <c r="BV174" s="129">
        <f t="shared" si="234"/>
        <v>0</v>
      </c>
      <c r="BX174" s="128" t="str">
        <f t="shared" si="239"/>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35"/>
        <v>-</v>
      </c>
      <c r="K175" s="20" t="str">
        <f>IF(月途中入退所!$D48=$B$2,月途中入退所!$I48,"-")</f>
        <v>-</v>
      </c>
      <c r="L175" s="162" t="str">
        <f t="shared" si="236"/>
        <v>-</v>
      </c>
      <c r="M175" s="20" t="str">
        <f>IF(月途中入退所!$D48=$B$2,月途中入退所!$J48,"-")</f>
        <v>-</v>
      </c>
      <c r="N175" s="129">
        <f t="shared" si="179"/>
        <v>0</v>
      </c>
      <c r="P175" s="128" t="str">
        <f t="shared" si="180"/>
        <v>-</v>
      </c>
      <c r="Q175" s="128" t="str">
        <f t="shared" si="181"/>
        <v>-</v>
      </c>
      <c r="R175" s="128" t="str">
        <f t="shared" si="182"/>
        <v>-</v>
      </c>
      <c r="S175" s="128" t="str">
        <f t="shared" si="183"/>
        <v>-</v>
      </c>
      <c r="T175" s="128" t="str">
        <f t="shared" si="184"/>
        <v>-</v>
      </c>
      <c r="U175" s="128" t="str">
        <f t="shared" si="185"/>
        <v>-</v>
      </c>
      <c r="V175" s="128" t="str">
        <f t="shared" si="186"/>
        <v>-</v>
      </c>
      <c r="W175" s="128" t="str">
        <f t="shared" si="187"/>
        <v>-</v>
      </c>
      <c r="X175" s="128" t="str">
        <f t="shared" si="188"/>
        <v>-</v>
      </c>
      <c r="Y175" s="128" t="str">
        <f t="shared" si="189"/>
        <v>-</v>
      </c>
      <c r="Z175" s="128" t="str">
        <f t="shared" si="190"/>
        <v>-</v>
      </c>
      <c r="AA175" s="128" t="str">
        <f t="shared" si="191"/>
        <v>-</v>
      </c>
      <c r="AB175" s="131"/>
      <c r="AC175" s="128" t="str">
        <f t="shared" si="192"/>
        <v>-</v>
      </c>
      <c r="AD175" s="128" t="str">
        <f t="shared" si="193"/>
        <v>-</v>
      </c>
      <c r="AE175" s="128" t="str">
        <f t="shared" si="194"/>
        <v>-</v>
      </c>
      <c r="AF175" s="128" t="str">
        <f t="shared" si="195"/>
        <v>-</v>
      </c>
      <c r="AG175" s="128" t="str">
        <f t="shared" si="196"/>
        <v>-</v>
      </c>
      <c r="AH175" s="128" t="str">
        <f t="shared" si="197"/>
        <v>-</v>
      </c>
      <c r="AI175" s="128" t="str">
        <f t="shared" si="198"/>
        <v>-</v>
      </c>
      <c r="AJ175" s="128" t="str">
        <f t="shared" si="199"/>
        <v>-</v>
      </c>
      <c r="AK175" s="128" t="str">
        <f t="shared" si="200"/>
        <v>-</v>
      </c>
      <c r="AL175" s="128" t="str">
        <f t="shared" si="201"/>
        <v>-</v>
      </c>
      <c r="AM175" s="128" t="str">
        <f t="shared" si="202"/>
        <v>-</v>
      </c>
      <c r="AN175" s="128" t="str">
        <f t="shared" si="203"/>
        <v>-</v>
      </c>
      <c r="AO175" s="128" t="str">
        <f t="shared" si="204"/>
        <v>-</v>
      </c>
      <c r="AP175" s="128" t="str">
        <f t="shared" si="205"/>
        <v>-</v>
      </c>
      <c r="AQ175" s="128" t="str">
        <f t="shared" si="237"/>
        <v>-</v>
      </c>
      <c r="AR175" s="128" t="str">
        <f t="shared" si="238"/>
        <v>-</v>
      </c>
      <c r="AS175" s="128">
        <f t="shared" si="206"/>
        <v>0</v>
      </c>
      <c r="AT175" s="128" t="str">
        <f t="shared" si="207"/>
        <v>-</v>
      </c>
      <c r="AU175" s="128" t="str">
        <f t="shared" si="208"/>
        <v>-</v>
      </c>
      <c r="AV175" s="128" t="str">
        <f t="shared" si="209"/>
        <v>-</v>
      </c>
      <c r="AW175" s="128" t="str">
        <f t="shared" si="210"/>
        <v>-</v>
      </c>
      <c r="AX175" s="128" t="str">
        <f t="shared" si="211"/>
        <v>-</v>
      </c>
      <c r="AY175" s="128" t="str">
        <f t="shared" si="212"/>
        <v>-</v>
      </c>
      <c r="AZ175" s="128" t="str">
        <f t="shared" si="213"/>
        <v>-</v>
      </c>
      <c r="BA175" s="128" t="str">
        <f t="shared" si="214"/>
        <v>-</v>
      </c>
      <c r="BB175" s="128" t="str">
        <f t="shared" si="215"/>
        <v>-</v>
      </c>
      <c r="BC175" s="128" t="str">
        <f t="shared" si="216"/>
        <v>-</v>
      </c>
      <c r="BD175" s="128" t="str">
        <f t="shared" si="217"/>
        <v>-</v>
      </c>
      <c r="BE175" s="187"/>
      <c r="BF175" s="128" t="str">
        <f t="shared" si="218"/>
        <v>-</v>
      </c>
      <c r="BG175" s="128" t="str">
        <f t="shared" si="219"/>
        <v>-</v>
      </c>
      <c r="BH175" s="128" t="str">
        <f t="shared" si="220"/>
        <v>-</v>
      </c>
      <c r="BI175" s="128" t="str">
        <f t="shared" si="221"/>
        <v>-</v>
      </c>
      <c r="BJ175" s="128" t="str">
        <f t="shared" si="222"/>
        <v>-</v>
      </c>
      <c r="BK175" s="128" t="str">
        <f t="shared" si="223"/>
        <v>-</v>
      </c>
      <c r="BL175" s="128" t="str">
        <f t="shared" si="224"/>
        <v>-</v>
      </c>
      <c r="BM175" s="128" t="str">
        <f t="shared" si="225"/>
        <v>-</v>
      </c>
      <c r="BN175" s="128" t="str">
        <f t="shared" si="226"/>
        <v>-</v>
      </c>
      <c r="BO175" s="128" t="str">
        <f t="shared" si="227"/>
        <v>-</v>
      </c>
      <c r="BP175" s="128" t="str">
        <f t="shared" si="228"/>
        <v>-</v>
      </c>
      <c r="BQ175" s="128" t="str">
        <f t="shared" si="229"/>
        <v>-</v>
      </c>
      <c r="BR175" s="128" t="str">
        <f t="shared" si="230"/>
        <v>-</v>
      </c>
      <c r="BS175" s="128" t="str">
        <f t="shared" si="231"/>
        <v>-</v>
      </c>
      <c r="BT175" s="128" t="str">
        <f t="shared" si="232"/>
        <v>-</v>
      </c>
      <c r="BU175" s="128" t="str">
        <f t="shared" si="233"/>
        <v>-</v>
      </c>
      <c r="BV175" s="129">
        <f t="shared" si="234"/>
        <v>0</v>
      </c>
      <c r="BX175" s="128" t="str">
        <f t="shared" si="239"/>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35"/>
        <v>-</v>
      </c>
      <c r="K176" s="20" t="str">
        <f>IF(月途中入退所!$D49=$B$2,月途中入退所!$I49,"-")</f>
        <v>-</v>
      </c>
      <c r="L176" s="162" t="str">
        <f t="shared" si="236"/>
        <v>-</v>
      </c>
      <c r="M176" s="20" t="str">
        <f>IF(月途中入退所!$D49=$B$2,月途中入退所!$J49,"-")</f>
        <v>-</v>
      </c>
      <c r="N176" s="129">
        <f t="shared" si="179"/>
        <v>0</v>
      </c>
      <c r="P176" s="128" t="str">
        <f t="shared" si="180"/>
        <v>-</v>
      </c>
      <c r="Q176" s="128" t="str">
        <f t="shared" si="181"/>
        <v>-</v>
      </c>
      <c r="R176" s="128" t="str">
        <f t="shared" si="182"/>
        <v>-</v>
      </c>
      <c r="S176" s="128" t="str">
        <f t="shared" si="183"/>
        <v>-</v>
      </c>
      <c r="T176" s="128" t="str">
        <f t="shared" si="184"/>
        <v>-</v>
      </c>
      <c r="U176" s="128" t="str">
        <f t="shared" si="185"/>
        <v>-</v>
      </c>
      <c r="V176" s="128" t="str">
        <f t="shared" si="186"/>
        <v>-</v>
      </c>
      <c r="W176" s="128" t="str">
        <f t="shared" si="187"/>
        <v>-</v>
      </c>
      <c r="X176" s="128" t="str">
        <f t="shared" si="188"/>
        <v>-</v>
      </c>
      <c r="Y176" s="128" t="str">
        <f t="shared" si="189"/>
        <v>-</v>
      </c>
      <c r="Z176" s="128" t="str">
        <f t="shared" si="190"/>
        <v>-</v>
      </c>
      <c r="AA176" s="128" t="str">
        <f t="shared" si="191"/>
        <v>-</v>
      </c>
      <c r="AB176" s="131"/>
      <c r="AC176" s="128" t="str">
        <f t="shared" si="192"/>
        <v>-</v>
      </c>
      <c r="AD176" s="128" t="str">
        <f t="shared" si="193"/>
        <v>-</v>
      </c>
      <c r="AE176" s="128" t="str">
        <f t="shared" si="194"/>
        <v>-</v>
      </c>
      <c r="AF176" s="128" t="str">
        <f t="shared" si="195"/>
        <v>-</v>
      </c>
      <c r="AG176" s="128" t="str">
        <f t="shared" si="196"/>
        <v>-</v>
      </c>
      <c r="AH176" s="128" t="str">
        <f t="shared" si="197"/>
        <v>-</v>
      </c>
      <c r="AI176" s="128" t="str">
        <f t="shared" si="198"/>
        <v>-</v>
      </c>
      <c r="AJ176" s="128" t="str">
        <f t="shared" si="199"/>
        <v>-</v>
      </c>
      <c r="AK176" s="128" t="str">
        <f t="shared" si="200"/>
        <v>-</v>
      </c>
      <c r="AL176" s="128" t="str">
        <f t="shared" si="201"/>
        <v>-</v>
      </c>
      <c r="AM176" s="128" t="str">
        <f t="shared" si="202"/>
        <v>-</v>
      </c>
      <c r="AN176" s="128" t="str">
        <f t="shared" si="203"/>
        <v>-</v>
      </c>
      <c r="AO176" s="128" t="str">
        <f t="shared" si="204"/>
        <v>-</v>
      </c>
      <c r="AP176" s="128" t="str">
        <f t="shared" si="205"/>
        <v>-</v>
      </c>
      <c r="AQ176" s="128" t="str">
        <f t="shared" si="237"/>
        <v>-</v>
      </c>
      <c r="AR176" s="128" t="str">
        <f t="shared" si="238"/>
        <v>-</v>
      </c>
      <c r="AS176" s="128">
        <f t="shared" si="206"/>
        <v>0</v>
      </c>
      <c r="AT176" s="128" t="str">
        <f t="shared" si="207"/>
        <v>-</v>
      </c>
      <c r="AU176" s="128" t="str">
        <f t="shared" si="208"/>
        <v>-</v>
      </c>
      <c r="AV176" s="128" t="str">
        <f t="shared" si="209"/>
        <v>-</v>
      </c>
      <c r="AW176" s="128" t="str">
        <f t="shared" si="210"/>
        <v>-</v>
      </c>
      <c r="AX176" s="128" t="str">
        <f t="shared" si="211"/>
        <v>-</v>
      </c>
      <c r="AY176" s="128" t="str">
        <f t="shared" si="212"/>
        <v>-</v>
      </c>
      <c r="AZ176" s="128" t="str">
        <f t="shared" si="213"/>
        <v>-</v>
      </c>
      <c r="BA176" s="128" t="str">
        <f t="shared" si="214"/>
        <v>-</v>
      </c>
      <c r="BB176" s="128" t="str">
        <f t="shared" si="215"/>
        <v>-</v>
      </c>
      <c r="BC176" s="128" t="str">
        <f t="shared" si="216"/>
        <v>-</v>
      </c>
      <c r="BD176" s="128" t="str">
        <f t="shared" si="217"/>
        <v>-</v>
      </c>
      <c r="BE176" s="187"/>
      <c r="BF176" s="128" t="str">
        <f t="shared" si="218"/>
        <v>-</v>
      </c>
      <c r="BG176" s="128" t="str">
        <f t="shared" si="219"/>
        <v>-</v>
      </c>
      <c r="BH176" s="128" t="str">
        <f t="shared" si="220"/>
        <v>-</v>
      </c>
      <c r="BI176" s="128" t="str">
        <f t="shared" si="221"/>
        <v>-</v>
      </c>
      <c r="BJ176" s="128" t="str">
        <f t="shared" si="222"/>
        <v>-</v>
      </c>
      <c r="BK176" s="128" t="str">
        <f t="shared" si="223"/>
        <v>-</v>
      </c>
      <c r="BL176" s="128" t="str">
        <f t="shared" si="224"/>
        <v>-</v>
      </c>
      <c r="BM176" s="128" t="str">
        <f t="shared" si="225"/>
        <v>-</v>
      </c>
      <c r="BN176" s="128" t="str">
        <f t="shared" si="226"/>
        <v>-</v>
      </c>
      <c r="BO176" s="128" t="str">
        <f t="shared" si="227"/>
        <v>-</v>
      </c>
      <c r="BP176" s="128" t="str">
        <f t="shared" si="228"/>
        <v>-</v>
      </c>
      <c r="BQ176" s="128" t="str">
        <f t="shared" si="229"/>
        <v>-</v>
      </c>
      <c r="BR176" s="128" t="str">
        <f t="shared" si="230"/>
        <v>-</v>
      </c>
      <c r="BS176" s="128" t="str">
        <f t="shared" si="231"/>
        <v>-</v>
      </c>
      <c r="BT176" s="128" t="str">
        <f t="shared" si="232"/>
        <v>-</v>
      </c>
      <c r="BU176" s="128" t="str">
        <f t="shared" si="233"/>
        <v>-</v>
      </c>
      <c r="BV176" s="129">
        <f t="shared" si="234"/>
        <v>0</v>
      </c>
      <c r="BX176" s="128" t="str">
        <f t="shared" si="239"/>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35"/>
        <v>-</v>
      </c>
      <c r="K177" s="20" t="str">
        <f>IF(月途中入退所!$D50=$B$2,月途中入退所!$I50,"-")</f>
        <v>-</v>
      </c>
      <c r="L177" s="162" t="str">
        <f t="shared" si="236"/>
        <v>-</v>
      </c>
      <c r="M177" s="20" t="str">
        <f>IF(月途中入退所!$D50=$B$2,月途中入退所!$J50,"-")</f>
        <v>-</v>
      </c>
      <c r="N177" s="129">
        <f t="shared" si="179"/>
        <v>0</v>
      </c>
      <c r="P177" s="128" t="str">
        <f t="shared" si="180"/>
        <v>-</v>
      </c>
      <c r="Q177" s="128" t="str">
        <f t="shared" si="181"/>
        <v>-</v>
      </c>
      <c r="R177" s="128" t="str">
        <f t="shared" si="182"/>
        <v>-</v>
      </c>
      <c r="S177" s="128" t="str">
        <f t="shared" si="183"/>
        <v>-</v>
      </c>
      <c r="T177" s="128" t="str">
        <f t="shared" si="184"/>
        <v>-</v>
      </c>
      <c r="U177" s="128" t="str">
        <f t="shared" si="185"/>
        <v>-</v>
      </c>
      <c r="V177" s="128" t="str">
        <f t="shared" si="186"/>
        <v>-</v>
      </c>
      <c r="W177" s="128" t="str">
        <f t="shared" si="187"/>
        <v>-</v>
      </c>
      <c r="X177" s="128" t="str">
        <f t="shared" si="188"/>
        <v>-</v>
      </c>
      <c r="Y177" s="128" t="str">
        <f t="shared" si="189"/>
        <v>-</v>
      </c>
      <c r="Z177" s="128" t="str">
        <f t="shared" si="190"/>
        <v>-</v>
      </c>
      <c r="AA177" s="128" t="str">
        <f t="shared" si="191"/>
        <v>-</v>
      </c>
      <c r="AB177" s="131"/>
      <c r="AC177" s="128" t="str">
        <f t="shared" si="192"/>
        <v>-</v>
      </c>
      <c r="AD177" s="128" t="str">
        <f t="shared" si="193"/>
        <v>-</v>
      </c>
      <c r="AE177" s="128" t="str">
        <f t="shared" si="194"/>
        <v>-</v>
      </c>
      <c r="AF177" s="128" t="str">
        <f t="shared" si="195"/>
        <v>-</v>
      </c>
      <c r="AG177" s="128" t="str">
        <f t="shared" si="196"/>
        <v>-</v>
      </c>
      <c r="AH177" s="128" t="str">
        <f t="shared" si="197"/>
        <v>-</v>
      </c>
      <c r="AI177" s="128" t="str">
        <f t="shared" si="198"/>
        <v>-</v>
      </c>
      <c r="AJ177" s="128" t="str">
        <f t="shared" si="199"/>
        <v>-</v>
      </c>
      <c r="AK177" s="128" t="str">
        <f t="shared" si="200"/>
        <v>-</v>
      </c>
      <c r="AL177" s="128" t="str">
        <f t="shared" si="201"/>
        <v>-</v>
      </c>
      <c r="AM177" s="128" t="str">
        <f t="shared" si="202"/>
        <v>-</v>
      </c>
      <c r="AN177" s="128" t="str">
        <f t="shared" si="203"/>
        <v>-</v>
      </c>
      <c r="AO177" s="128" t="str">
        <f t="shared" si="204"/>
        <v>-</v>
      </c>
      <c r="AP177" s="128" t="str">
        <f t="shared" si="205"/>
        <v>-</v>
      </c>
      <c r="AQ177" s="128" t="str">
        <f t="shared" si="237"/>
        <v>-</v>
      </c>
      <c r="AR177" s="128" t="str">
        <f t="shared" si="238"/>
        <v>-</v>
      </c>
      <c r="AS177" s="128">
        <f t="shared" si="206"/>
        <v>0</v>
      </c>
      <c r="AT177" s="128" t="str">
        <f t="shared" si="207"/>
        <v>-</v>
      </c>
      <c r="AU177" s="128" t="str">
        <f t="shared" si="208"/>
        <v>-</v>
      </c>
      <c r="AV177" s="128" t="str">
        <f t="shared" si="209"/>
        <v>-</v>
      </c>
      <c r="AW177" s="128" t="str">
        <f t="shared" si="210"/>
        <v>-</v>
      </c>
      <c r="AX177" s="128" t="str">
        <f t="shared" si="211"/>
        <v>-</v>
      </c>
      <c r="AY177" s="128" t="str">
        <f t="shared" si="212"/>
        <v>-</v>
      </c>
      <c r="AZ177" s="128" t="str">
        <f t="shared" si="213"/>
        <v>-</v>
      </c>
      <c r="BA177" s="128" t="str">
        <f t="shared" si="214"/>
        <v>-</v>
      </c>
      <c r="BB177" s="128" t="str">
        <f t="shared" si="215"/>
        <v>-</v>
      </c>
      <c r="BC177" s="128" t="str">
        <f t="shared" si="216"/>
        <v>-</v>
      </c>
      <c r="BD177" s="128" t="str">
        <f t="shared" si="217"/>
        <v>-</v>
      </c>
      <c r="BE177" s="187"/>
      <c r="BF177" s="128" t="str">
        <f t="shared" si="218"/>
        <v>-</v>
      </c>
      <c r="BG177" s="128" t="str">
        <f t="shared" si="219"/>
        <v>-</v>
      </c>
      <c r="BH177" s="128" t="str">
        <f t="shared" si="220"/>
        <v>-</v>
      </c>
      <c r="BI177" s="128" t="str">
        <f t="shared" si="221"/>
        <v>-</v>
      </c>
      <c r="BJ177" s="128" t="str">
        <f t="shared" si="222"/>
        <v>-</v>
      </c>
      <c r="BK177" s="128" t="str">
        <f t="shared" si="223"/>
        <v>-</v>
      </c>
      <c r="BL177" s="128" t="str">
        <f t="shared" si="224"/>
        <v>-</v>
      </c>
      <c r="BM177" s="128" t="str">
        <f t="shared" si="225"/>
        <v>-</v>
      </c>
      <c r="BN177" s="128" t="str">
        <f t="shared" si="226"/>
        <v>-</v>
      </c>
      <c r="BO177" s="128" t="str">
        <f t="shared" si="227"/>
        <v>-</v>
      </c>
      <c r="BP177" s="128" t="str">
        <f t="shared" si="228"/>
        <v>-</v>
      </c>
      <c r="BQ177" s="128" t="str">
        <f t="shared" si="229"/>
        <v>-</v>
      </c>
      <c r="BR177" s="128" t="str">
        <f t="shared" si="230"/>
        <v>-</v>
      </c>
      <c r="BS177" s="128" t="str">
        <f t="shared" si="231"/>
        <v>-</v>
      </c>
      <c r="BT177" s="128" t="str">
        <f t="shared" si="232"/>
        <v>-</v>
      </c>
      <c r="BU177" s="128" t="str">
        <f t="shared" si="233"/>
        <v>-</v>
      </c>
      <c r="BV177" s="129">
        <f t="shared" si="234"/>
        <v>0</v>
      </c>
      <c r="BX177" s="128" t="str">
        <f t="shared" si="239"/>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40">IFERROR(-ROUNDUP(L182*M182/25,-1),0)</f>
        <v>0</v>
      </c>
      <c r="P182" s="128" t="str">
        <f>IF($I182="保育標準時間",HLOOKUP(H182,$G$53:$J$99,2,FALSE),IF($I182="保育短時間",HLOOKUP(H182,$K$53:$N$99,2,FALSE),"-"))</f>
        <v>-</v>
      </c>
      <c r="Q182" s="128" t="str">
        <f t="shared" ref="Q182:Q201" si="241">IF($I182="保育標準時間",HLOOKUP(H182,$G$53:$J$99,3,FALSE),IF($I182="保育短時間",HLOOKUP(H182,$K$53:$N$99,3,FALSE),"-"))</f>
        <v>-</v>
      </c>
      <c r="R182" s="128" t="str">
        <f t="shared" ref="R182:R201" si="242">IF($I182="保育標準時間",HLOOKUP(H182,$G$53:$J$99,4,FALSE),IF($I182="保育短時間",HLOOKUP(H182,$K$53:$N$99,4,FALSE),"-"))</f>
        <v>-</v>
      </c>
      <c r="S182" s="128" t="str">
        <f t="shared" ref="S182:S201" si="243">IF($I182="保育標準時間",HLOOKUP(H182,$G$53:$J$99,5,FALSE),IF($I182="保育短時間",HLOOKUP(H182,$K$53:$N$99,5,FALSE),"-"))</f>
        <v>-</v>
      </c>
      <c r="T182" s="128" t="str">
        <f t="shared" ref="T182:T201" si="244">IF($I182="保育標準時間",HLOOKUP(H182,$G$53:$J$99,6,FALSE),IF($I182="保育短時間",HLOOKUP(H182,$K$53:$N$99,6,FALSE),"-"))</f>
        <v>-</v>
      </c>
      <c r="U182" s="128" t="str">
        <f t="shared" ref="U182:U201" si="245">IF($I182="保育標準時間",HLOOKUP(H182,$G$53:$J$99,7,FALSE),IF($I182="保育短時間",HLOOKUP(H182,$K$53:$N$99,7,FALSE),"-"))</f>
        <v>-</v>
      </c>
      <c r="V182" s="128" t="str">
        <f t="shared" ref="V182:V201" si="246">IF($I182="保育標準時間",HLOOKUP(H182,$G$53:$J$99,10,FALSE),IF($I182="保育短時間",HLOOKUP(H182,$K$53:$N$99,10,FALSE),"-"))</f>
        <v>-</v>
      </c>
      <c r="W182" s="128" t="str">
        <f t="shared" ref="W182:W201" si="247">IF($I182="保育標準時間",HLOOKUP(H182,$G$53:$J$99,11,FALSE),IF($I182="保育短時間",HLOOKUP(H182,$K$53:$N$99,11,FALSE),"-"))</f>
        <v>-</v>
      </c>
      <c r="X182" s="128" t="str">
        <f t="shared" ref="X182:X201" si="248">IF($I182="保育標準時間",HLOOKUP(H182,$G$53:$J$99,12,FALSE),IF($I182="保育短時間",HLOOKUP(H182,$K$53:$N$99,12,FALSE),"-"))</f>
        <v>-</v>
      </c>
      <c r="Y182" s="128" t="str">
        <f t="shared" ref="Y182:Y201" si="249">IF($I182="保育標準時間",HLOOKUP(H182,$G$53:$J$99,13,FALSE),IF($I182="保育短時間",HLOOKUP(H182,$K$53:$N$99,13,FALSE),"-"))</f>
        <v>-</v>
      </c>
      <c r="Z182" s="128" t="str">
        <f t="shared" ref="Z182:Z201" si="250">IF($I182="保育標準時間",HLOOKUP(H182,$G$53:$J$99,14,FALSE),IF($I182="保育短時間",HLOOKUP(H182,$K$53:$N$99,14,FALSE),"-"))</f>
        <v>-</v>
      </c>
      <c r="AA182" s="128" t="str">
        <f t="shared" ref="AA182:AA201" si="251">IF($I182="保育標準時間",HLOOKUP(H182,$G$53:$J$99,15,FALSE),IF($I182="保育短時間",HLOOKUP(H182,$K$53:$N$99,15,FALSE),"-"))</f>
        <v>-</v>
      </c>
      <c r="AB182" s="131"/>
      <c r="AC182" s="128" t="str">
        <f t="shared" ref="AC182:AC201" si="252">IF($I182="保育標準時間",HLOOKUP(H182,$G$53:$J$99,17,FALSE),IF($I182="保育短時間",HLOOKUP(H182,$K$53:$N$99,17,FALSE),"-"))</f>
        <v>-</v>
      </c>
      <c r="AD182" s="128" t="str">
        <f t="shared" ref="AD182:AD201" si="253">IF($I182="保育標準時間",HLOOKUP(H182,$G$53:$J$99,18,FALSE),IF($I182="保育短時間",HLOOKUP(H182,$K$53:$N$99,18,FALSE),"-"))</f>
        <v>-</v>
      </c>
      <c r="AE182" s="128" t="str">
        <f t="shared" ref="AE182:AE201" si="254">IF($I182="保育標準時間",HLOOKUP(H182,$G$53:$J$99,19,FALSE),IF($I182="保育短時間",HLOOKUP(H182,$K$53:$N$99,19,FALSE),"-"))</f>
        <v>-</v>
      </c>
      <c r="AF182" s="128" t="str">
        <f t="shared" ref="AF182:AF201" si="255">IF($I182="保育標準時間",HLOOKUP(H182,$G$53:$J$99,20,FALSE),IF($I182="保育短時間",HLOOKUP(H182,$K$53:$N$99,20,FALSE),"-"))</f>
        <v>-</v>
      </c>
      <c r="AG182" s="128" t="str">
        <f t="shared" ref="AG182:AG201" si="256">IF($I182="保育標準時間",HLOOKUP(H182,$G$53:$J$99,21,FALSE),IF($I182="保育短時間",HLOOKUP(H182,$K$53:$N$99,21,FALSE),"-"))</f>
        <v>-</v>
      </c>
      <c r="AH182" s="128" t="str">
        <f t="shared" ref="AH182:AH201" si="257">IF($I182="保育標準時間",HLOOKUP(H182,$G$53:$J$99,22,FALSE),IF($I182="保育短時間",HLOOKUP(H182,$K$53:$N$99,22,FALSE),"-"))</f>
        <v>-</v>
      </c>
      <c r="AI182" s="128" t="str">
        <f t="shared" ref="AI182:AI201" si="258">IF($I182="保育標準時間",HLOOKUP(H182,$G$53:$J$99,23,FALSE),IF($I182="保育短時間",HLOOKUP(H182,$K$53:$N$99,23,FALSE),"-"))</f>
        <v>-</v>
      </c>
      <c r="AJ182" s="128" t="str">
        <f t="shared" ref="AJ182:AJ201" si="259">IF($I182="保育標準時間",HLOOKUP(H182,$G$53:$J$99,24,FALSE),IF($I182="保育短時間",HLOOKUP(H182,$K$53:$N$99,24,FALSE),"-"))</f>
        <v>-</v>
      </c>
      <c r="AK182" s="128" t="str">
        <f t="shared" ref="AK182:AK201" si="260">IF($I182="保育標準時間",HLOOKUP(H182,$G$53:$J$99,25,FALSE),IF($I182="保育短時間",HLOOKUP(H182,$K$53:$N$99,25,FALSE),"-"))</f>
        <v>-</v>
      </c>
      <c r="AL182" s="128" t="str">
        <f t="shared" ref="AL182:AL201" si="261">IF($I182="保育標準時間",HLOOKUP(H182,$G$53:$J$99,26,FALSE),IF($I182="保育短時間",HLOOKUP(H182,$K$53:$N$99,26,FALSE),"-"))</f>
        <v>-</v>
      </c>
      <c r="AM182" s="128" t="str">
        <f t="shared" ref="AM182:AM201" si="262">IF($I182="保育標準時間",HLOOKUP(H182,$G$53:$J$99,27,FALSE),IF($I182="保育短時間",HLOOKUP(H182,$K$53:$N$99,27,FALSE),"-"))</f>
        <v>-</v>
      </c>
      <c r="AN182" s="128" t="str">
        <f t="shared" ref="AN182:AN201" si="263">IF($I182="保育標準時間",HLOOKUP(H182,$G$53:$J$99,28,FALSE),IF($I182="保育短時間",HLOOKUP(H182,$K$53:$N$99,28,FALSE),"-"))</f>
        <v>-</v>
      </c>
      <c r="AO182" s="128" t="str">
        <f t="shared" ref="AO182:AO201" si="264">IF($I182="保育標準時間",HLOOKUP(H182,$G$53:$J$99,29,FALSE),IF($I182="保育短時間",HLOOKUP(H182,$K$53:$N$99,29,FALSE),"-"))</f>
        <v>-</v>
      </c>
      <c r="AP182" s="128" t="str">
        <f t="shared" ref="AP182:AP201" si="265">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66">N182-SUM(AT182:BU182)</f>
        <v>0</v>
      </c>
      <c r="AT182" s="128" t="str">
        <f t="shared" ref="AT182:AT201" si="267">IFERROR(-ROUND(Q182*$M182/25,0),"-")</f>
        <v>-</v>
      </c>
      <c r="AU182" s="128" t="str">
        <f t="shared" ref="AU182:AU201" si="268">IFERROR(-ROUND(R182*$M182/25,0),"-")</f>
        <v>-</v>
      </c>
      <c r="AV182" s="128" t="str">
        <f t="shared" ref="AV182:AV201" si="269">IFERROR(-ROUND(S182*$M182/25,0),"-")</f>
        <v>-</v>
      </c>
      <c r="AW182" s="128" t="str">
        <f t="shared" ref="AW182:AW201" si="270">IFERROR(-ROUND(T182*$M182/25,0),"-")</f>
        <v>-</v>
      </c>
      <c r="AX182" s="128" t="str">
        <f t="shared" ref="AX182:AX201" si="271">IFERROR(-ROUND(U182*$M182/25,0),"-")</f>
        <v>-</v>
      </c>
      <c r="AY182" s="128" t="str">
        <f t="shared" ref="AY182:AY201" si="272">IFERROR(-ROUND(V182*$M182/25,0),"-")</f>
        <v>-</v>
      </c>
      <c r="AZ182" s="128" t="str">
        <f t="shared" ref="AZ182:AZ201" si="273">IFERROR(-ROUND(W182*$M182/25,0),"-")</f>
        <v>-</v>
      </c>
      <c r="BA182" s="128" t="str">
        <f t="shared" ref="BA182:BA201" si="274">IFERROR(-ROUND(X182*$M182/25,0),"-")</f>
        <v>-</v>
      </c>
      <c r="BB182" s="128" t="str">
        <f t="shared" ref="BB182:BB201" si="275">IFERROR(-ROUND(Y182*$M182/25,0),"-")</f>
        <v>-</v>
      </c>
      <c r="BC182" s="128" t="str">
        <f t="shared" ref="BC182:BC201" si="276">IFERROR(-ROUND(Z182*$M182/25,0),"-")</f>
        <v>-</v>
      </c>
      <c r="BD182" s="128" t="str">
        <f t="shared" ref="BD182:BD201" si="277">IFERROR(-ROUND(AA182*$M182/25,0),"-")</f>
        <v>-</v>
      </c>
      <c r="BE182" s="187"/>
      <c r="BF182" s="128" t="str">
        <f t="shared" ref="BF182:BF201" si="278">IFERROR(-ROUND(AC182*$M182/25,0),"-")</f>
        <v>-</v>
      </c>
      <c r="BG182" s="128" t="str">
        <f t="shared" ref="BG182:BG201" si="279">IFERROR(-ROUND(AD182*$M182/25,0),"-")</f>
        <v>-</v>
      </c>
      <c r="BH182" s="128" t="str">
        <f t="shared" ref="BH182:BH201" si="280">IFERROR(-ROUND(AE182*$M182/25,0),"-")</f>
        <v>-</v>
      </c>
      <c r="BI182" s="128" t="str">
        <f t="shared" ref="BI182:BI201" si="281">IFERROR(-ROUND(AF182*$M182/25,0),"-")</f>
        <v>-</v>
      </c>
      <c r="BJ182" s="128" t="str">
        <f t="shared" ref="BJ182:BJ201" si="282">IFERROR(-ROUND(AG182*$M182/25,0),"-")</f>
        <v>-</v>
      </c>
      <c r="BK182" s="128" t="str">
        <f t="shared" ref="BK182:BK201" si="283">IFERROR(-ROUND(AH182*$M182/25,0),"-")</f>
        <v>-</v>
      </c>
      <c r="BL182" s="128" t="str">
        <f t="shared" ref="BL182:BL201" si="284">IFERROR(-ROUND(AI182*$M182/25,0),"-")</f>
        <v>-</v>
      </c>
      <c r="BM182" s="128" t="str">
        <f t="shared" ref="BM182:BM201" si="285">IFERROR(-ROUND(AJ182*$M182/25,0),"-")</f>
        <v>-</v>
      </c>
      <c r="BN182" s="128" t="str">
        <f t="shared" ref="BN182:BN201" si="286">IFERROR(-ROUND(AK182*$M182/25,0),"-")</f>
        <v>-</v>
      </c>
      <c r="BO182" s="128" t="str">
        <f t="shared" ref="BO182:BO201" si="287">IFERROR(-ROUND(AL182*$M182/25,0),"-")</f>
        <v>-</v>
      </c>
      <c r="BP182" s="128" t="str">
        <f t="shared" ref="BP182:BP201" si="288">IFERROR(-ROUND(AM182*$M182/25,0),"-")</f>
        <v>-</v>
      </c>
      <c r="BQ182" s="128" t="str">
        <f t="shared" ref="BQ182:BQ201" si="289">IFERROR(-ROUND(AN182*$M182/25,0),"-")</f>
        <v>-</v>
      </c>
      <c r="BR182" s="128" t="str">
        <f t="shared" ref="BR182:BR201" si="290">IFERROR(-ROUND(AO182*$M182/25,0),"-")</f>
        <v>-</v>
      </c>
      <c r="BS182" s="128" t="str">
        <f t="shared" ref="BS182:BS201" si="291">IFERROR(-ROUND(AP182*$M182/25,0),"-")</f>
        <v>-</v>
      </c>
      <c r="BT182" s="128" t="str">
        <f t="shared" ref="BT182:BT201" si="292">IFERROR(-ROUND(AQ182*$M182/25,0),"-")</f>
        <v>-</v>
      </c>
      <c r="BU182" s="128" t="str">
        <f t="shared" ref="BU182:BU201" si="293">IFERROR(-ROUND(AR182*$M182/25,0),"-")</f>
        <v>-</v>
      </c>
      <c r="BV182" s="129">
        <f>SUM(AS182:BU182)</f>
        <v>0</v>
      </c>
      <c r="BX182" s="128" t="str">
        <f t="shared" si="239"/>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94">IF($I183="保育標準時間",HLOOKUP($H183,$G$5:$J$49,45,FALSE),IF($I183="保育短時間",HLOOKUP($H183,$K$5:$N$49,45,FALSE),"-"))</f>
        <v>-</v>
      </c>
      <c r="K183" s="20" t="str">
        <f>IF(月途中入退所!$N32=$B$2,IF(月途中入退所!S32="","-",月途中入退所!$S32),"-")</f>
        <v>-</v>
      </c>
      <c r="L183" s="162" t="str">
        <f t="shared" ref="L183:L201" si="295">IFERROR(IF(K183="○",J183+$P$28,J183),"-")</f>
        <v>-</v>
      </c>
      <c r="M183" s="20" t="str">
        <f>IF(月途中入退所!$N32=$B$2,月途中入退所!$T32,"-")</f>
        <v>-</v>
      </c>
      <c r="N183" s="129">
        <f t="shared" si="240"/>
        <v>0</v>
      </c>
      <c r="P183" s="128" t="str">
        <f t="shared" ref="P183:P201" si="296">IF($I183="保育標準時間",HLOOKUP(H183,$G$53:$J$99,2,FALSE),IF($I183="保育短時間",HLOOKUP(H183,$K$53:$N$99,2,FALSE),"-"))</f>
        <v>-</v>
      </c>
      <c r="Q183" s="128" t="str">
        <f t="shared" si="241"/>
        <v>-</v>
      </c>
      <c r="R183" s="128" t="str">
        <f t="shared" si="242"/>
        <v>-</v>
      </c>
      <c r="S183" s="128" t="str">
        <f t="shared" si="243"/>
        <v>-</v>
      </c>
      <c r="T183" s="128" t="str">
        <f t="shared" si="244"/>
        <v>-</v>
      </c>
      <c r="U183" s="128" t="str">
        <f t="shared" si="245"/>
        <v>-</v>
      </c>
      <c r="V183" s="128" t="str">
        <f t="shared" si="246"/>
        <v>-</v>
      </c>
      <c r="W183" s="128" t="str">
        <f t="shared" si="247"/>
        <v>-</v>
      </c>
      <c r="X183" s="128" t="str">
        <f t="shared" si="248"/>
        <v>-</v>
      </c>
      <c r="Y183" s="128" t="str">
        <f t="shared" si="249"/>
        <v>-</v>
      </c>
      <c r="Z183" s="128" t="str">
        <f t="shared" si="250"/>
        <v>-</v>
      </c>
      <c r="AA183" s="128" t="str">
        <f t="shared" si="251"/>
        <v>-</v>
      </c>
      <c r="AB183" s="131"/>
      <c r="AC183" s="128" t="str">
        <f t="shared" si="252"/>
        <v>-</v>
      </c>
      <c r="AD183" s="128" t="str">
        <f t="shared" si="253"/>
        <v>-</v>
      </c>
      <c r="AE183" s="128" t="str">
        <f t="shared" si="254"/>
        <v>-</v>
      </c>
      <c r="AF183" s="128" t="str">
        <f t="shared" si="255"/>
        <v>-</v>
      </c>
      <c r="AG183" s="128" t="str">
        <f t="shared" si="256"/>
        <v>-</v>
      </c>
      <c r="AH183" s="128" t="str">
        <f t="shared" si="257"/>
        <v>-</v>
      </c>
      <c r="AI183" s="128" t="str">
        <f t="shared" si="258"/>
        <v>-</v>
      </c>
      <c r="AJ183" s="128" t="str">
        <f t="shared" si="259"/>
        <v>-</v>
      </c>
      <c r="AK183" s="128" t="str">
        <f t="shared" si="260"/>
        <v>-</v>
      </c>
      <c r="AL183" s="128" t="str">
        <f t="shared" si="261"/>
        <v>-</v>
      </c>
      <c r="AM183" s="128" t="str">
        <f t="shared" si="262"/>
        <v>-</v>
      </c>
      <c r="AN183" s="128" t="str">
        <f t="shared" si="263"/>
        <v>-</v>
      </c>
      <c r="AO183" s="128" t="str">
        <f t="shared" si="264"/>
        <v>-</v>
      </c>
      <c r="AP183" s="128" t="str">
        <f t="shared" si="265"/>
        <v>-</v>
      </c>
      <c r="AQ183" s="128" t="str">
        <f t="shared" ref="AQ183:AQ201" si="297">IF($I183="保育標準時間",HLOOKUP(H183,$G$5:$J$49,33,FALSE),IF($I183="保育短時間",HLOOKUP(H183,$K$5:$N$49,33,FALSE),"-"))</f>
        <v>-</v>
      </c>
      <c r="AR183" s="128" t="str">
        <f t="shared" ref="AR183:AR201" si="298">IF(OR(I183="保育標準時間",I183="保育短時間"),IF(K183="○",$P$28,"-"),"-")</f>
        <v>-</v>
      </c>
      <c r="AS183" s="129">
        <f t="shared" si="266"/>
        <v>0</v>
      </c>
      <c r="AT183" s="128" t="str">
        <f t="shared" si="267"/>
        <v>-</v>
      </c>
      <c r="AU183" s="128" t="str">
        <f t="shared" si="268"/>
        <v>-</v>
      </c>
      <c r="AV183" s="128" t="str">
        <f t="shared" si="269"/>
        <v>-</v>
      </c>
      <c r="AW183" s="128" t="str">
        <f t="shared" si="270"/>
        <v>-</v>
      </c>
      <c r="AX183" s="128" t="str">
        <f t="shared" si="271"/>
        <v>-</v>
      </c>
      <c r="AY183" s="128" t="str">
        <f t="shared" si="272"/>
        <v>-</v>
      </c>
      <c r="AZ183" s="128" t="str">
        <f t="shared" si="273"/>
        <v>-</v>
      </c>
      <c r="BA183" s="128" t="str">
        <f t="shared" si="274"/>
        <v>-</v>
      </c>
      <c r="BB183" s="128" t="str">
        <f t="shared" si="275"/>
        <v>-</v>
      </c>
      <c r="BC183" s="128" t="str">
        <f t="shared" si="276"/>
        <v>-</v>
      </c>
      <c r="BD183" s="128" t="str">
        <f t="shared" si="277"/>
        <v>-</v>
      </c>
      <c r="BE183" s="187"/>
      <c r="BF183" s="128" t="str">
        <f t="shared" si="278"/>
        <v>-</v>
      </c>
      <c r="BG183" s="128" t="str">
        <f t="shared" si="279"/>
        <v>-</v>
      </c>
      <c r="BH183" s="128" t="str">
        <f t="shared" si="280"/>
        <v>-</v>
      </c>
      <c r="BI183" s="128" t="str">
        <f t="shared" si="281"/>
        <v>-</v>
      </c>
      <c r="BJ183" s="128" t="str">
        <f t="shared" si="282"/>
        <v>-</v>
      </c>
      <c r="BK183" s="128" t="str">
        <f t="shared" si="283"/>
        <v>-</v>
      </c>
      <c r="BL183" s="128" t="str">
        <f t="shared" si="284"/>
        <v>-</v>
      </c>
      <c r="BM183" s="128" t="str">
        <f t="shared" si="285"/>
        <v>-</v>
      </c>
      <c r="BN183" s="128" t="str">
        <f t="shared" si="286"/>
        <v>-</v>
      </c>
      <c r="BO183" s="128" t="str">
        <f t="shared" si="287"/>
        <v>-</v>
      </c>
      <c r="BP183" s="128" t="str">
        <f t="shared" si="288"/>
        <v>-</v>
      </c>
      <c r="BQ183" s="128" t="str">
        <f t="shared" si="289"/>
        <v>-</v>
      </c>
      <c r="BR183" s="128" t="str">
        <f t="shared" si="290"/>
        <v>-</v>
      </c>
      <c r="BS183" s="128" t="str">
        <f t="shared" si="291"/>
        <v>-</v>
      </c>
      <c r="BT183" s="128" t="str">
        <f t="shared" si="292"/>
        <v>-</v>
      </c>
      <c r="BU183" s="128" t="str">
        <f t="shared" si="293"/>
        <v>-</v>
      </c>
      <c r="BV183" s="129">
        <f t="shared" ref="BV183:BV201" si="299">SUM(AS183:BU183)</f>
        <v>0</v>
      </c>
      <c r="BX183" s="128" t="str">
        <f t="shared" si="239"/>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94"/>
        <v>-</v>
      </c>
      <c r="K184" s="20" t="str">
        <f>IF(月途中入退所!$N33=$B$2,IF(月途中入退所!S33="","-",月途中入退所!$S33),"-")</f>
        <v>-</v>
      </c>
      <c r="L184" s="162" t="str">
        <f t="shared" si="295"/>
        <v>-</v>
      </c>
      <c r="M184" s="20" t="str">
        <f>IF(月途中入退所!$N33=$B$2,月途中入退所!$T33,"-")</f>
        <v>-</v>
      </c>
      <c r="N184" s="129">
        <f t="shared" si="240"/>
        <v>0</v>
      </c>
      <c r="P184" s="128" t="str">
        <f t="shared" si="296"/>
        <v>-</v>
      </c>
      <c r="Q184" s="128" t="str">
        <f t="shared" si="241"/>
        <v>-</v>
      </c>
      <c r="R184" s="128" t="str">
        <f t="shared" si="242"/>
        <v>-</v>
      </c>
      <c r="S184" s="128" t="str">
        <f t="shared" si="243"/>
        <v>-</v>
      </c>
      <c r="T184" s="128" t="str">
        <f t="shared" si="244"/>
        <v>-</v>
      </c>
      <c r="U184" s="128" t="str">
        <f t="shared" si="245"/>
        <v>-</v>
      </c>
      <c r="V184" s="128" t="str">
        <f t="shared" si="246"/>
        <v>-</v>
      </c>
      <c r="W184" s="128" t="str">
        <f t="shared" si="247"/>
        <v>-</v>
      </c>
      <c r="X184" s="128" t="str">
        <f t="shared" si="248"/>
        <v>-</v>
      </c>
      <c r="Y184" s="128" t="str">
        <f t="shared" si="249"/>
        <v>-</v>
      </c>
      <c r="Z184" s="128" t="str">
        <f t="shared" si="250"/>
        <v>-</v>
      </c>
      <c r="AA184" s="128" t="str">
        <f t="shared" si="251"/>
        <v>-</v>
      </c>
      <c r="AB184" s="131"/>
      <c r="AC184" s="128" t="str">
        <f t="shared" si="252"/>
        <v>-</v>
      </c>
      <c r="AD184" s="128" t="str">
        <f t="shared" si="253"/>
        <v>-</v>
      </c>
      <c r="AE184" s="128" t="str">
        <f t="shared" si="254"/>
        <v>-</v>
      </c>
      <c r="AF184" s="128" t="str">
        <f t="shared" si="255"/>
        <v>-</v>
      </c>
      <c r="AG184" s="128" t="str">
        <f t="shared" si="256"/>
        <v>-</v>
      </c>
      <c r="AH184" s="128" t="str">
        <f t="shared" si="257"/>
        <v>-</v>
      </c>
      <c r="AI184" s="128" t="str">
        <f t="shared" si="258"/>
        <v>-</v>
      </c>
      <c r="AJ184" s="128" t="str">
        <f t="shared" si="259"/>
        <v>-</v>
      </c>
      <c r="AK184" s="128" t="str">
        <f t="shared" si="260"/>
        <v>-</v>
      </c>
      <c r="AL184" s="128" t="str">
        <f t="shared" si="261"/>
        <v>-</v>
      </c>
      <c r="AM184" s="128" t="str">
        <f t="shared" si="262"/>
        <v>-</v>
      </c>
      <c r="AN184" s="128" t="str">
        <f t="shared" si="263"/>
        <v>-</v>
      </c>
      <c r="AO184" s="128" t="str">
        <f t="shared" si="264"/>
        <v>-</v>
      </c>
      <c r="AP184" s="128" t="str">
        <f t="shared" si="265"/>
        <v>-</v>
      </c>
      <c r="AQ184" s="128" t="str">
        <f t="shared" si="297"/>
        <v>-</v>
      </c>
      <c r="AR184" s="128" t="str">
        <f t="shared" si="298"/>
        <v>-</v>
      </c>
      <c r="AS184" s="129">
        <f t="shared" si="266"/>
        <v>0</v>
      </c>
      <c r="AT184" s="128" t="str">
        <f t="shared" si="267"/>
        <v>-</v>
      </c>
      <c r="AU184" s="128" t="str">
        <f t="shared" si="268"/>
        <v>-</v>
      </c>
      <c r="AV184" s="128" t="str">
        <f t="shared" si="269"/>
        <v>-</v>
      </c>
      <c r="AW184" s="128" t="str">
        <f t="shared" si="270"/>
        <v>-</v>
      </c>
      <c r="AX184" s="128" t="str">
        <f t="shared" si="271"/>
        <v>-</v>
      </c>
      <c r="AY184" s="128" t="str">
        <f t="shared" si="272"/>
        <v>-</v>
      </c>
      <c r="AZ184" s="128" t="str">
        <f t="shared" si="273"/>
        <v>-</v>
      </c>
      <c r="BA184" s="128" t="str">
        <f t="shared" si="274"/>
        <v>-</v>
      </c>
      <c r="BB184" s="128" t="str">
        <f t="shared" si="275"/>
        <v>-</v>
      </c>
      <c r="BC184" s="128" t="str">
        <f t="shared" si="276"/>
        <v>-</v>
      </c>
      <c r="BD184" s="128" t="str">
        <f t="shared" si="277"/>
        <v>-</v>
      </c>
      <c r="BE184" s="187"/>
      <c r="BF184" s="128" t="str">
        <f t="shared" si="278"/>
        <v>-</v>
      </c>
      <c r="BG184" s="128" t="str">
        <f t="shared" si="279"/>
        <v>-</v>
      </c>
      <c r="BH184" s="128" t="str">
        <f t="shared" si="280"/>
        <v>-</v>
      </c>
      <c r="BI184" s="128" t="str">
        <f t="shared" si="281"/>
        <v>-</v>
      </c>
      <c r="BJ184" s="128" t="str">
        <f t="shared" si="282"/>
        <v>-</v>
      </c>
      <c r="BK184" s="128" t="str">
        <f t="shared" si="283"/>
        <v>-</v>
      </c>
      <c r="BL184" s="128" t="str">
        <f t="shared" si="284"/>
        <v>-</v>
      </c>
      <c r="BM184" s="128" t="str">
        <f t="shared" si="285"/>
        <v>-</v>
      </c>
      <c r="BN184" s="128" t="str">
        <f t="shared" si="286"/>
        <v>-</v>
      </c>
      <c r="BO184" s="128" t="str">
        <f t="shared" si="287"/>
        <v>-</v>
      </c>
      <c r="BP184" s="128" t="str">
        <f t="shared" si="288"/>
        <v>-</v>
      </c>
      <c r="BQ184" s="128" t="str">
        <f t="shared" si="289"/>
        <v>-</v>
      </c>
      <c r="BR184" s="128" t="str">
        <f t="shared" si="290"/>
        <v>-</v>
      </c>
      <c r="BS184" s="128" t="str">
        <f t="shared" si="291"/>
        <v>-</v>
      </c>
      <c r="BT184" s="128" t="str">
        <f t="shared" si="292"/>
        <v>-</v>
      </c>
      <c r="BU184" s="128" t="str">
        <f t="shared" si="293"/>
        <v>-</v>
      </c>
      <c r="BV184" s="129">
        <f t="shared" si="299"/>
        <v>0</v>
      </c>
      <c r="BX184" s="128" t="str">
        <f t="shared" si="239"/>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94"/>
        <v>-</v>
      </c>
      <c r="K185" s="20" t="str">
        <f>IF(月途中入退所!$N34=$B$2,IF(月途中入退所!S34="","-",月途中入退所!$S34),"-")</f>
        <v>-</v>
      </c>
      <c r="L185" s="162" t="str">
        <f t="shared" si="295"/>
        <v>-</v>
      </c>
      <c r="M185" s="20" t="str">
        <f>IF(月途中入退所!$N34=$B$2,月途中入退所!$T34,"-")</f>
        <v>-</v>
      </c>
      <c r="N185" s="129">
        <f t="shared" si="240"/>
        <v>0</v>
      </c>
      <c r="P185" s="128" t="str">
        <f t="shared" si="296"/>
        <v>-</v>
      </c>
      <c r="Q185" s="128" t="str">
        <f t="shared" si="241"/>
        <v>-</v>
      </c>
      <c r="R185" s="128" t="str">
        <f t="shared" si="242"/>
        <v>-</v>
      </c>
      <c r="S185" s="128" t="str">
        <f t="shared" si="243"/>
        <v>-</v>
      </c>
      <c r="T185" s="128" t="str">
        <f t="shared" si="244"/>
        <v>-</v>
      </c>
      <c r="U185" s="128" t="str">
        <f t="shared" si="245"/>
        <v>-</v>
      </c>
      <c r="V185" s="128" t="str">
        <f t="shared" si="246"/>
        <v>-</v>
      </c>
      <c r="W185" s="128" t="str">
        <f t="shared" si="247"/>
        <v>-</v>
      </c>
      <c r="X185" s="128" t="str">
        <f t="shared" si="248"/>
        <v>-</v>
      </c>
      <c r="Y185" s="128" t="str">
        <f t="shared" si="249"/>
        <v>-</v>
      </c>
      <c r="Z185" s="128" t="str">
        <f t="shared" si="250"/>
        <v>-</v>
      </c>
      <c r="AA185" s="128" t="str">
        <f t="shared" si="251"/>
        <v>-</v>
      </c>
      <c r="AB185" s="131"/>
      <c r="AC185" s="128" t="str">
        <f t="shared" si="252"/>
        <v>-</v>
      </c>
      <c r="AD185" s="128" t="str">
        <f t="shared" si="253"/>
        <v>-</v>
      </c>
      <c r="AE185" s="128" t="str">
        <f t="shared" si="254"/>
        <v>-</v>
      </c>
      <c r="AF185" s="128" t="str">
        <f t="shared" si="255"/>
        <v>-</v>
      </c>
      <c r="AG185" s="128" t="str">
        <f t="shared" si="256"/>
        <v>-</v>
      </c>
      <c r="AH185" s="128" t="str">
        <f t="shared" si="257"/>
        <v>-</v>
      </c>
      <c r="AI185" s="128" t="str">
        <f t="shared" si="258"/>
        <v>-</v>
      </c>
      <c r="AJ185" s="128" t="str">
        <f t="shared" si="259"/>
        <v>-</v>
      </c>
      <c r="AK185" s="128" t="str">
        <f t="shared" si="260"/>
        <v>-</v>
      </c>
      <c r="AL185" s="128" t="str">
        <f t="shared" si="261"/>
        <v>-</v>
      </c>
      <c r="AM185" s="128" t="str">
        <f t="shared" si="262"/>
        <v>-</v>
      </c>
      <c r="AN185" s="128" t="str">
        <f t="shared" si="263"/>
        <v>-</v>
      </c>
      <c r="AO185" s="128" t="str">
        <f t="shared" si="264"/>
        <v>-</v>
      </c>
      <c r="AP185" s="128" t="str">
        <f t="shared" si="265"/>
        <v>-</v>
      </c>
      <c r="AQ185" s="128" t="str">
        <f t="shared" si="297"/>
        <v>-</v>
      </c>
      <c r="AR185" s="128" t="str">
        <f t="shared" si="298"/>
        <v>-</v>
      </c>
      <c r="AS185" s="129">
        <f t="shared" si="266"/>
        <v>0</v>
      </c>
      <c r="AT185" s="128" t="str">
        <f t="shared" si="267"/>
        <v>-</v>
      </c>
      <c r="AU185" s="128" t="str">
        <f t="shared" si="268"/>
        <v>-</v>
      </c>
      <c r="AV185" s="128" t="str">
        <f t="shared" si="269"/>
        <v>-</v>
      </c>
      <c r="AW185" s="128" t="str">
        <f t="shared" si="270"/>
        <v>-</v>
      </c>
      <c r="AX185" s="128" t="str">
        <f t="shared" si="271"/>
        <v>-</v>
      </c>
      <c r="AY185" s="128" t="str">
        <f t="shared" si="272"/>
        <v>-</v>
      </c>
      <c r="AZ185" s="128" t="str">
        <f t="shared" si="273"/>
        <v>-</v>
      </c>
      <c r="BA185" s="128" t="str">
        <f t="shared" si="274"/>
        <v>-</v>
      </c>
      <c r="BB185" s="128" t="str">
        <f t="shared" si="275"/>
        <v>-</v>
      </c>
      <c r="BC185" s="128" t="str">
        <f t="shared" si="276"/>
        <v>-</v>
      </c>
      <c r="BD185" s="128" t="str">
        <f t="shared" si="277"/>
        <v>-</v>
      </c>
      <c r="BE185" s="187"/>
      <c r="BF185" s="128" t="str">
        <f t="shared" si="278"/>
        <v>-</v>
      </c>
      <c r="BG185" s="128" t="str">
        <f t="shared" si="279"/>
        <v>-</v>
      </c>
      <c r="BH185" s="128" t="str">
        <f t="shared" si="280"/>
        <v>-</v>
      </c>
      <c r="BI185" s="128" t="str">
        <f t="shared" si="281"/>
        <v>-</v>
      </c>
      <c r="BJ185" s="128" t="str">
        <f t="shared" si="282"/>
        <v>-</v>
      </c>
      <c r="BK185" s="128" t="str">
        <f t="shared" si="283"/>
        <v>-</v>
      </c>
      <c r="BL185" s="128" t="str">
        <f t="shared" si="284"/>
        <v>-</v>
      </c>
      <c r="BM185" s="128" t="str">
        <f t="shared" si="285"/>
        <v>-</v>
      </c>
      <c r="BN185" s="128" t="str">
        <f t="shared" si="286"/>
        <v>-</v>
      </c>
      <c r="BO185" s="128" t="str">
        <f t="shared" si="287"/>
        <v>-</v>
      </c>
      <c r="BP185" s="128" t="str">
        <f t="shared" si="288"/>
        <v>-</v>
      </c>
      <c r="BQ185" s="128" t="str">
        <f t="shared" si="289"/>
        <v>-</v>
      </c>
      <c r="BR185" s="128" t="str">
        <f t="shared" si="290"/>
        <v>-</v>
      </c>
      <c r="BS185" s="128" t="str">
        <f t="shared" si="291"/>
        <v>-</v>
      </c>
      <c r="BT185" s="128" t="str">
        <f t="shared" si="292"/>
        <v>-</v>
      </c>
      <c r="BU185" s="128" t="str">
        <f t="shared" si="293"/>
        <v>-</v>
      </c>
      <c r="BV185" s="129">
        <f t="shared" si="299"/>
        <v>0</v>
      </c>
      <c r="BX185" s="128" t="str">
        <f t="shared" si="239"/>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94"/>
        <v>-</v>
      </c>
      <c r="K186" s="20" t="str">
        <f>IF(月途中入退所!$N35=$B$2,IF(月途中入退所!S35="","-",月途中入退所!$S35),"-")</f>
        <v>-</v>
      </c>
      <c r="L186" s="162" t="str">
        <f t="shared" si="295"/>
        <v>-</v>
      </c>
      <c r="M186" s="20" t="str">
        <f>IF(月途中入退所!$N35=$B$2,月途中入退所!$T35,"-")</f>
        <v>-</v>
      </c>
      <c r="N186" s="129">
        <f t="shared" si="240"/>
        <v>0</v>
      </c>
      <c r="P186" s="128" t="str">
        <f t="shared" si="296"/>
        <v>-</v>
      </c>
      <c r="Q186" s="128" t="str">
        <f t="shared" si="241"/>
        <v>-</v>
      </c>
      <c r="R186" s="128" t="str">
        <f t="shared" si="242"/>
        <v>-</v>
      </c>
      <c r="S186" s="128" t="str">
        <f t="shared" si="243"/>
        <v>-</v>
      </c>
      <c r="T186" s="128" t="str">
        <f t="shared" si="244"/>
        <v>-</v>
      </c>
      <c r="U186" s="128" t="str">
        <f t="shared" si="245"/>
        <v>-</v>
      </c>
      <c r="V186" s="128" t="str">
        <f t="shared" si="246"/>
        <v>-</v>
      </c>
      <c r="W186" s="128" t="str">
        <f t="shared" si="247"/>
        <v>-</v>
      </c>
      <c r="X186" s="128" t="str">
        <f t="shared" si="248"/>
        <v>-</v>
      </c>
      <c r="Y186" s="128" t="str">
        <f t="shared" si="249"/>
        <v>-</v>
      </c>
      <c r="Z186" s="128" t="str">
        <f t="shared" si="250"/>
        <v>-</v>
      </c>
      <c r="AA186" s="128" t="str">
        <f t="shared" si="251"/>
        <v>-</v>
      </c>
      <c r="AB186" s="131"/>
      <c r="AC186" s="128" t="str">
        <f t="shared" si="252"/>
        <v>-</v>
      </c>
      <c r="AD186" s="128" t="str">
        <f t="shared" si="253"/>
        <v>-</v>
      </c>
      <c r="AE186" s="128" t="str">
        <f t="shared" si="254"/>
        <v>-</v>
      </c>
      <c r="AF186" s="128" t="str">
        <f t="shared" si="255"/>
        <v>-</v>
      </c>
      <c r="AG186" s="128" t="str">
        <f t="shared" si="256"/>
        <v>-</v>
      </c>
      <c r="AH186" s="128" t="str">
        <f t="shared" si="257"/>
        <v>-</v>
      </c>
      <c r="AI186" s="128" t="str">
        <f t="shared" si="258"/>
        <v>-</v>
      </c>
      <c r="AJ186" s="128" t="str">
        <f t="shared" si="259"/>
        <v>-</v>
      </c>
      <c r="AK186" s="128" t="str">
        <f t="shared" si="260"/>
        <v>-</v>
      </c>
      <c r="AL186" s="128" t="str">
        <f t="shared" si="261"/>
        <v>-</v>
      </c>
      <c r="AM186" s="128" t="str">
        <f t="shared" si="262"/>
        <v>-</v>
      </c>
      <c r="AN186" s="128" t="str">
        <f t="shared" si="263"/>
        <v>-</v>
      </c>
      <c r="AO186" s="128" t="str">
        <f t="shared" si="264"/>
        <v>-</v>
      </c>
      <c r="AP186" s="128" t="str">
        <f t="shared" si="265"/>
        <v>-</v>
      </c>
      <c r="AQ186" s="128" t="str">
        <f t="shared" si="297"/>
        <v>-</v>
      </c>
      <c r="AR186" s="128" t="str">
        <f t="shared" si="298"/>
        <v>-</v>
      </c>
      <c r="AS186" s="129">
        <f t="shared" si="266"/>
        <v>0</v>
      </c>
      <c r="AT186" s="128" t="str">
        <f t="shared" si="267"/>
        <v>-</v>
      </c>
      <c r="AU186" s="128" t="str">
        <f t="shared" si="268"/>
        <v>-</v>
      </c>
      <c r="AV186" s="128" t="str">
        <f t="shared" si="269"/>
        <v>-</v>
      </c>
      <c r="AW186" s="128" t="str">
        <f t="shared" si="270"/>
        <v>-</v>
      </c>
      <c r="AX186" s="128" t="str">
        <f t="shared" si="271"/>
        <v>-</v>
      </c>
      <c r="AY186" s="128" t="str">
        <f t="shared" si="272"/>
        <v>-</v>
      </c>
      <c r="AZ186" s="128" t="str">
        <f t="shared" si="273"/>
        <v>-</v>
      </c>
      <c r="BA186" s="128" t="str">
        <f t="shared" si="274"/>
        <v>-</v>
      </c>
      <c r="BB186" s="128" t="str">
        <f t="shared" si="275"/>
        <v>-</v>
      </c>
      <c r="BC186" s="128" t="str">
        <f t="shared" si="276"/>
        <v>-</v>
      </c>
      <c r="BD186" s="128" t="str">
        <f t="shared" si="277"/>
        <v>-</v>
      </c>
      <c r="BE186" s="187"/>
      <c r="BF186" s="128" t="str">
        <f t="shared" si="278"/>
        <v>-</v>
      </c>
      <c r="BG186" s="128" t="str">
        <f t="shared" si="279"/>
        <v>-</v>
      </c>
      <c r="BH186" s="128" t="str">
        <f t="shared" si="280"/>
        <v>-</v>
      </c>
      <c r="BI186" s="128" t="str">
        <f t="shared" si="281"/>
        <v>-</v>
      </c>
      <c r="BJ186" s="128" t="str">
        <f t="shared" si="282"/>
        <v>-</v>
      </c>
      <c r="BK186" s="128" t="str">
        <f t="shared" si="283"/>
        <v>-</v>
      </c>
      <c r="BL186" s="128" t="str">
        <f t="shared" si="284"/>
        <v>-</v>
      </c>
      <c r="BM186" s="128" t="str">
        <f t="shared" si="285"/>
        <v>-</v>
      </c>
      <c r="BN186" s="128" t="str">
        <f t="shared" si="286"/>
        <v>-</v>
      </c>
      <c r="BO186" s="128" t="str">
        <f t="shared" si="287"/>
        <v>-</v>
      </c>
      <c r="BP186" s="128" t="str">
        <f t="shared" si="288"/>
        <v>-</v>
      </c>
      <c r="BQ186" s="128" t="str">
        <f t="shared" si="289"/>
        <v>-</v>
      </c>
      <c r="BR186" s="128" t="str">
        <f t="shared" si="290"/>
        <v>-</v>
      </c>
      <c r="BS186" s="128" t="str">
        <f t="shared" si="291"/>
        <v>-</v>
      </c>
      <c r="BT186" s="128" t="str">
        <f t="shared" si="292"/>
        <v>-</v>
      </c>
      <c r="BU186" s="128" t="str">
        <f t="shared" si="293"/>
        <v>-</v>
      </c>
      <c r="BV186" s="129">
        <f t="shared" si="299"/>
        <v>0</v>
      </c>
      <c r="BX186" s="128" t="str">
        <f t="shared" si="239"/>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94"/>
        <v>-</v>
      </c>
      <c r="K187" s="20" t="str">
        <f>IF(月途中入退所!$N36=$B$2,IF(月途中入退所!S36="","-",月途中入退所!$S36),"-")</f>
        <v>-</v>
      </c>
      <c r="L187" s="162" t="str">
        <f t="shared" si="295"/>
        <v>-</v>
      </c>
      <c r="M187" s="20" t="str">
        <f>IF(月途中入退所!$N36=$B$2,月途中入退所!$T36,"-")</f>
        <v>-</v>
      </c>
      <c r="N187" s="129">
        <f t="shared" si="240"/>
        <v>0</v>
      </c>
      <c r="P187" s="128" t="str">
        <f t="shared" si="296"/>
        <v>-</v>
      </c>
      <c r="Q187" s="128" t="str">
        <f t="shared" si="241"/>
        <v>-</v>
      </c>
      <c r="R187" s="128" t="str">
        <f t="shared" si="242"/>
        <v>-</v>
      </c>
      <c r="S187" s="128" t="str">
        <f t="shared" si="243"/>
        <v>-</v>
      </c>
      <c r="T187" s="128" t="str">
        <f t="shared" si="244"/>
        <v>-</v>
      </c>
      <c r="U187" s="128" t="str">
        <f t="shared" si="245"/>
        <v>-</v>
      </c>
      <c r="V187" s="128" t="str">
        <f t="shared" si="246"/>
        <v>-</v>
      </c>
      <c r="W187" s="128" t="str">
        <f t="shared" si="247"/>
        <v>-</v>
      </c>
      <c r="X187" s="128" t="str">
        <f t="shared" si="248"/>
        <v>-</v>
      </c>
      <c r="Y187" s="128" t="str">
        <f t="shared" si="249"/>
        <v>-</v>
      </c>
      <c r="Z187" s="128" t="str">
        <f t="shared" si="250"/>
        <v>-</v>
      </c>
      <c r="AA187" s="128" t="str">
        <f t="shared" si="251"/>
        <v>-</v>
      </c>
      <c r="AB187" s="131"/>
      <c r="AC187" s="128" t="str">
        <f t="shared" si="252"/>
        <v>-</v>
      </c>
      <c r="AD187" s="128" t="str">
        <f t="shared" si="253"/>
        <v>-</v>
      </c>
      <c r="AE187" s="128" t="str">
        <f t="shared" si="254"/>
        <v>-</v>
      </c>
      <c r="AF187" s="128" t="str">
        <f t="shared" si="255"/>
        <v>-</v>
      </c>
      <c r="AG187" s="128" t="str">
        <f t="shared" si="256"/>
        <v>-</v>
      </c>
      <c r="AH187" s="128" t="str">
        <f t="shared" si="257"/>
        <v>-</v>
      </c>
      <c r="AI187" s="128" t="str">
        <f t="shared" si="258"/>
        <v>-</v>
      </c>
      <c r="AJ187" s="128" t="str">
        <f t="shared" si="259"/>
        <v>-</v>
      </c>
      <c r="AK187" s="128" t="str">
        <f t="shared" si="260"/>
        <v>-</v>
      </c>
      <c r="AL187" s="128" t="str">
        <f t="shared" si="261"/>
        <v>-</v>
      </c>
      <c r="AM187" s="128" t="str">
        <f t="shared" si="262"/>
        <v>-</v>
      </c>
      <c r="AN187" s="128" t="str">
        <f t="shared" si="263"/>
        <v>-</v>
      </c>
      <c r="AO187" s="128" t="str">
        <f t="shared" si="264"/>
        <v>-</v>
      </c>
      <c r="AP187" s="128" t="str">
        <f t="shared" si="265"/>
        <v>-</v>
      </c>
      <c r="AQ187" s="128" t="str">
        <f t="shared" si="297"/>
        <v>-</v>
      </c>
      <c r="AR187" s="128" t="str">
        <f t="shared" si="298"/>
        <v>-</v>
      </c>
      <c r="AS187" s="129">
        <f t="shared" si="266"/>
        <v>0</v>
      </c>
      <c r="AT187" s="128" t="str">
        <f t="shared" si="267"/>
        <v>-</v>
      </c>
      <c r="AU187" s="128" t="str">
        <f t="shared" si="268"/>
        <v>-</v>
      </c>
      <c r="AV187" s="128" t="str">
        <f t="shared" si="269"/>
        <v>-</v>
      </c>
      <c r="AW187" s="128" t="str">
        <f t="shared" si="270"/>
        <v>-</v>
      </c>
      <c r="AX187" s="128" t="str">
        <f t="shared" si="271"/>
        <v>-</v>
      </c>
      <c r="AY187" s="128" t="str">
        <f t="shared" si="272"/>
        <v>-</v>
      </c>
      <c r="AZ187" s="128" t="str">
        <f t="shared" si="273"/>
        <v>-</v>
      </c>
      <c r="BA187" s="128" t="str">
        <f t="shared" si="274"/>
        <v>-</v>
      </c>
      <c r="BB187" s="128" t="str">
        <f t="shared" si="275"/>
        <v>-</v>
      </c>
      <c r="BC187" s="128" t="str">
        <f t="shared" si="276"/>
        <v>-</v>
      </c>
      <c r="BD187" s="128" t="str">
        <f t="shared" si="277"/>
        <v>-</v>
      </c>
      <c r="BE187" s="187"/>
      <c r="BF187" s="128" t="str">
        <f t="shared" si="278"/>
        <v>-</v>
      </c>
      <c r="BG187" s="128" t="str">
        <f t="shared" si="279"/>
        <v>-</v>
      </c>
      <c r="BH187" s="128" t="str">
        <f t="shared" si="280"/>
        <v>-</v>
      </c>
      <c r="BI187" s="128" t="str">
        <f t="shared" si="281"/>
        <v>-</v>
      </c>
      <c r="BJ187" s="128" t="str">
        <f t="shared" si="282"/>
        <v>-</v>
      </c>
      <c r="BK187" s="128" t="str">
        <f t="shared" si="283"/>
        <v>-</v>
      </c>
      <c r="BL187" s="128" t="str">
        <f t="shared" si="284"/>
        <v>-</v>
      </c>
      <c r="BM187" s="128" t="str">
        <f t="shared" si="285"/>
        <v>-</v>
      </c>
      <c r="BN187" s="128" t="str">
        <f t="shared" si="286"/>
        <v>-</v>
      </c>
      <c r="BO187" s="128" t="str">
        <f t="shared" si="287"/>
        <v>-</v>
      </c>
      <c r="BP187" s="128" t="str">
        <f t="shared" si="288"/>
        <v>-</v>
      </c>
      <c r="BQ187" s="128" t="str">
        <f t="shared" si="289"/>
        <v>-</v>
      </c>
      <c r="BR187" s="128" t="str">
        <f t="shared" si="290"/>
        <v>-</v>
      </c>
      <c r="BS187" s="128" t="str">
        <f t="shared" si="291"/>
        <v>-</v>
      </c>
      <c r="BT187" s="128" t="str">
        <f t="shared" si="292"/>
        <v>-</v>
      </c>
      <c r="BU187" s="128" t="str">
        <f t="shared" si="293"/>
        <v>-</v>
      </c>
      <c r="BV187" s="129">
        <f t="shared" si="299"/>
        <v>0</v>
      </c>
      <c r="BX187" s="128" t="str">
        <f t="shared" si="239"/>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94"/>
        <v>-</v>
      </c>
      <c r="K188" s="20" t="str">
        <f>IF(月途中入退所!$N37=$B$2,IF(月途中入退所!S37="","-",月途中入退所!$S37),"-")</f>
        <v>-</v>
      </c>
      <c r="L188" s="162" t="str">
        <f t="shared" si="295"/>
        <v>-</v>
      </c>
      <c r="M188" s="20" t="str">
        <f>IF(月途中入退所!$N37=$B$2,月途中入退所!$T37,"-")</f>
        <v>-</v>
      </c>
      <c r="N188" s="129">
        <f t="shared" si="240"/>
        <v>0</v>
      </c>
      <c r="P188" s="128" t="str">
        <f t="shared" si="296"/>
        <v>-</v>
      </c>
      <c r="Q188" s="128" t="str">
        <f t="shared" si="241"/>
        <v>-</v>
      </c>
      <c r="R188" s="128" t="str">
        <f t="shared" si="242"/>
        <v>-</v>
      </c>
      <c r="S188" s="128" t="str">
        <f t="shared" si="243"/>
        <v>-</v>
      </c>
      <c r="T188" s="128" t="str">
        <f t="shared" si="244"/>
        <v>-</v>
      </c>
      <c r="U188" s="128" t="str">
        <f t="shared" si="245"/>
        <v>-</v>
      </c>
      <c r="V188" s="128" t="str">
        <f t="shared" si="246"/>
        <v>-</v>
      </c>
      <c r="W188" s="128" t="str">
        <f t="shared" si="247"/>
        <v>-</v>
      </c>
      <c r="X188" s="128" t="str">
        <f t="shared" si="248"/>
        <v>-</v>
      </c>
      <c r="Y188" s="128" t="str">
        <f t="shared" si="249"/>
        <v>-</v>
      </c>
      <c r="Z188" s="128" t="str">
        <f t="shared" si="250"/>
        <v>-</v>
      </c>
      <c r="AA188" s="128" t="str">
        <f t="shared" si="251"/>
        <v>-</v>
      </c>
      <c r="AB188" s="131"/>
      <c r="AC188" s="128" t="str">
        <f t="shared" si="252"/>
        <v>-</v>
      </c>
      <c r="AD188" s="128" t="str">
        <f t="shared" si="253"/>
        <v>-</v>
      </c>
      <c r="AE188" s="128" t="str">
        <f t="shared" si="254"/>
        <v>-</v>
      </c>
      <c r="AF188" s="128" t="str">
        <f t="shared" si="255"/>
        <v>-</v>
      </c>
      <c r="AG188" s="128" t="str">
        <f t="shared" si="256"/>
        <v>-</v>
      </c>
      <c r="AH188" s="128" t="str">
        <f t="shared" si="257"/>
        <v>-</v>
      </c>
      <c r="AI188" s="128" t="str">
        <f t="shared" si="258"/>
        <v>-</v>
      </c>
      <c r="AJ188" s="128" t="str">
        <f t="shared" si="259"/>
        <v>-</v>
      </c>
      <c r="AK188" s="128" t="str">
        <f t="shared" si="260"/>
        <v>-</v>
      </c>
      <c r="AL188" s="128" t="str">
        <f t="shared" si="261"/>
        <v>-</v>
      </c>
      <c r="AM188" s="128" t="str">
        <f t="shared" si="262"/>
        <v>-</v>
      </c>
      <c r="AN188" s="128" t="str">
        <f t="shared" si="263"/>
        <v>-</v>
      </c>
      <c r="AO188" s="128" t="str">
        <f t="shared" si="264"/>
        <v>-</v>
      </c>
      <c r="AP188" s="128" t="str">
        <f t="shared" si="265"/>
        <v>-</v>
      </c>
      <c r="AQ188" s="128" t="str">
        <f t="shared" si="297"/>
        <v>-</v>
      </c>
      <c r="AR188" s="128" t="str">
        <f t="shared" si="298"/>
        <v>-</v>
      </c>
      <c r="AS188" s="129">
        <f t="shared" si="266"/>
        <v>0</v>
      </c>
      <c r="AT188" s="128" t="str">
        <f t="shared" si="267"/>
        <v>-</v>
      </c>
      <c r="AU188" s="128" t="str">
        <f t="shared" si="268"/>
        <v>-</v>
      </c>
      <c r="AV188" s="128" t="str">
        <f t="shared" si="269"/>
        <v>-</v>
      </c>
      <c r="AW188" s="128" t="str">
        <f t="shared" si="270"/>
        <v>-</v>
      </c>
      <c r="AX188" s="128" t="str">
        <f t="shared" si="271"/>
        <v>-</v>
      </c>
      <c r="AY188" s="128" t="str">
        <f t="shared" si="272"/>
        <v>-</v>
      </c>
      <c r="AZ188" s="128" t="str">
        <f t="shared" si="273"/>
        <v>-</v>
      </c>
      <c r="BA188" s="128" t="str">
        <f t="shared" si="274"/>
        <v>-</v>
      </c>
      <c r="BB188" s="128" t="str">
        <f t="shared" si="275"/>
        <v>-</v>
      </c>
      <c r="BC188" s="128" t="str">
        <f t="shared" si="276"/>
        <v>-</v>
      </c>
      <c r="BD188" s="128" t="str">
        <f t="shared" si="277"/>
        <v>-</v>
      </c>
      <c r="BE188" s="187"/>
      <c r="BF188" s="128" t="str">
        <f t="shared" si="278"/>
        <v>-</v>
      </c>
      <c r="BG188" s="128" t="str">
        <f t="shared" si="279"/>
        <v>-</v>
      </c>
      <c r="BH188" s="128" t="str">
        <f t="shared" si="280"/>
        <v>-</v>
      </c>
      <c r="BI188" s="128" t="str">
        <f t="shared" si="281"/>
        <v>-</v>
      </c>
      <c r="BJ188" s="128" t="str">
        <f t="shared" si="282"/>
        <v>-</v>
      </c>
      <c r="BK188" s="128" t="str">
        <f t="shared" si="283"/>
        <v>-</v>
      </c>
      <c r="BL188" s="128" t="str">
        <f t="shared" si="284"/>
        <v>-</v>
      </c>
      <c r="BM188" s="128" t="str">
        <f t="shared" si="285"/>
        <v>-</v>
      </c>
      <c r="BN188" s="128" t="str">
        <f t="shared" si="286"/>
        <v>-</v>
      </c>
      <c r="BO188" s="128" t="str">
        <f t="shared" si="287"/>
        <v>-</v>
      </c>
      <c r="BP188" s="128" t="str">
        <f t="shared" si="288"/>
        <v>-</v>
      </c>
      <c r="BQ188" s="128" t="str">
        <f t="shared" si="289"/>
        <v>-</v>
      </c>
      <c r="BR188" s="128" t="str">
        <f t="shared" si="290"/>
        <v>-</v>
      </c>
      <c r="BS188" s="128" t="str">
        <f t="shared" si="291"/>
        <v>-</v>
      </c>
      <c r="BT188" s="128" t="str">
        <f t="shared" si="292"/>
        <v>-</v>
      </c>
      <c r="BU188" s="128" t="str">
        <f t="shared" si="293"/>
        <v>-</v>
      </c>
      <c r="BV188" s="129">
        <f t="shared" si="299"/>
        <v>0</v>
      </c>
      <c r="BX188" s="128" t="str">
        <f t="shared" si="239"/>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94"/>
        <v>-</v>
      </c>
      <c r="K189" s="20" t="str">
        <f>IF(月途中入退所!$N38=$B$2,IF(月途中入退所!S38="","-",月途中入退所!$S38),"-")</f>
        <v>-</v>
      </c>
      <c r="L189" s="162" t="str">
        <f t="shared" si="295"/>
        <v>-</v>
      </c>
      <c r="M189" s="20" t="str">
        <f>IF(月途中入退所!$N38=$B$2,月途中入退所!$T38,"-")</f>
        <v>-</v>
      </c>
      <c r="N189" s="129">
        <f t="shared" si="240"/>
        <v>0</v>
      </c>
      <c r="P189" s="128" t="str">
        <f t="shared" si="296"/>
        <v>-</v>
      </c>
      <c r="Q189" s="128" t="str">
        <f t="shared" si="241"/>
        <v>-</v>
      </c>
      <c r="R189" s="128" t="str">
        <f t="shared" si="242"/>
        <v>-</v>
      </c>
      <c r="S189" s="128" t="str">
        <f t="shared" si="243"/>
        <v>-</v>
      </c>
      <c r="T189" s="128" t="str">
        <f t="shared" si="244"/>
        <v>-</v>
      </c>
      <c r="U189" s="128" t="str">
        <f t="shared" si="245"/>
        <v>-</v>
      </c>
      <c r="V189" s="128" t="str">
        <f t="shared" si="246"/>
        <v>-</v>
      </c>
      <c r="W189" s="128" t="str">
        <f t="shared" si="247"/>
        <v>-</v>
      </c>
      <c r="X189" s="128" t="str">
        <f t="shared" si="248"/>
        <v>-</v>
      </c>
      <c r="Y189" s="128" t="str">
        <f t="shared" si="249"/>
        <v>-</v>
      </c>
      <c r="Z189" s="128" t="str">
        <f t="shared" si="250"/>
        <v>-</v>
      </c>
      <c r="AA189" s="128" t="str">
        <f t="shared" si="251"/>
        <v>-</v>
      </c>
      <c r="AB189" s="131"/>
      <c r="AC189" s="128" t="str">
        <f t="shared" si="252"/>
        <v>-</v>
      </c>
      <c r="AD189" s="128" t="str">
        <f t="shared" si="253"/>
        <v>-</v>
      </c>
      <c r="AE189" s="128" t="str">
        <f t="shared" si="254"/>
        <v>-</v>
      </c>
      <c r="AF189" s="128" t="str">
        <f t="shared" si="255"/>
        <v>-</v>
      </c>
      <c r="AG189" s="128" t="str">
        <f t="shared" si="256"/>
        <v>-</v>
      </c>
      <c r="AH189" s="128" t="str">
        <f t="shared" si="257"/>
        <v>-</v>
      </c>
      <c r="AI189" s="128" t="str">
        <f t="shared" si="258"/>
        <v>-</v>
      </c>
      <c r="AJ189" s="128" t="str">
        <f t="shared" si="259"/>
        <v>-</v>
      </c>
      <c r="AK189" s="128" t="str">
        <f t="shared" si="260"/>
        <v>-</v>
      </c>
      <c r="AL189" s="128" t="str">
        <f t="shared" si="261"/>
        <v>-</v>
      </c>
      <c r="AM189" s="128" t="str">
        <f t="shared" si="262"/>
        <v>-</v>
      </c>
      <c r="AN189" s="128" t="str">
        <f t="shared" si="263"/>
        <v>-</v>
      </c>
      <c r="AO189" s="128" t="str">
        <f t="shared" si="264"/>
        <v>-</v>
      </c>
      <c r="AP189" s="128" t="str">
        <f t="shared" si="265"/>
        <v>-</v>
      </c>
      <c r="AQ189" s="128" t="str">
        <f t="shared" si="297"/>
        <v>-</v>
      </c>
      <c r="AR189" s="128" t="str">
        <f t="shared" si="298"/>
        <v>-</v>
      </c>
      <c r="AS189" s="129">
        <f t="shared" si="266"/>
        <v>0</v>
      </c>
      <c r="AT189" s="128" t="str">
        <f t="shared" si="267"/>
        <v>-</v>
      </c>
      <c r="AU189" s="128" t="str">
        <f t="shared" si="268"/>
        <v>-</v>
      </c>
      <c r="AV189" s="128" t="str">
        <f t="shared" si="269"/>
        <v>-</v>
      </c>
      <c r="AW189" s="128" t="str">
        <f t="shared" si="270"/>
        <v>-</v>
      </c>
      <c r="AX189" s="128" t="str">
        <f t="shared" si="271"/>
        <v>-</v>
      </c>
      <c r="AY189" s="128" t="str">
        <f t="shared" si="272"/>
        <v>-</v>
      </c>
      <c r="AZ189" s="128" t="str">
        <f t="shared" si="273"/>
        <v>-</v>
      </c>
      <c r="BA189" s="128" t="str">
        <f t="shared" si="274"/>
        <v>-</v>
      </c>
      <c r="BB189" s="128" t="str">
        <f t="shared" si="275"/>
        <v>-</v>
      </c>
      <c r="BC189" s="128" t="str">
        <f t="shared" si="276"/>
        <v>-</v>
      </c>
      <c r="BD189" s="128" t="str">
        <f t="shared" si="277"/>
        <v>-</v>
      </c>
      <c r="BE189" s="187"/>
      <c r="BF189" s="128" t="str">
        <f t="shared" si="278"/>
        <v>-</v>
      </c>
      <c r="BG189" s="128" t="str">
        <f t="shared" si="279"/>
        <v>-</v>
      </c>
      <c r="BH189" s="128" t="str">
        <f t="shared" si="280"/>
        <v>-</v>
      </c>
      <c r="BI189" s="128" t="str">
        <f t="shared" si="281"/>
        <v>-</v>
      </c>
      <c r="BJ189" s="128" t="str">
        <f t="shared" si="282"/>
        <v>-</v>
      </c>
      <c r="BK189" s="128" t="str">
        <f t="shared" si="283"/>
        <v>-</v>
      </c>
      <c r="BL189" s="128" t="str">
        <f t="shared" si="284"/>
        <v>-</v>
      </c>
      <c r="BM189" s="128" t="str">
        <f t="shared" si="285"/>
        <v>-</v>
      </c>
      <c r="BN189" s="128" t="str">
        <f t="shared" si="286"/>
        <v>-</v>
      </c>
      <c r="BO189" s="128" t="str">
        <f t="shared" si="287"/>
        <v>-</v>
      </c>
      <c r="BP189" s="128" t="str">
        <f t="shared" si="288"/>
        <v>-</v>
      </c>
      <c r="BQ189" s="128" t="str">
        <f t="shared" si="289"/>
        <v>-</v>
      </c>
      <c r="BR189" s="128" t="str">
        <f t="shared" si="290"/>
        <v>-</v>
      </c>
      <c r="BS189" s="128" t="str">
        <f t="shared" si="291"/>
        <v>-</v>
      </c>
      <c r="BT189" s="128" t="str">
        <f t="shared" si="292"/>
        <v>-</v>
      </c>
      <c r="BU189" s="128" t="str">
        <f t="shared" si="293"/>
        <v>-</v>
      </c>
      <c r="BV189" s="129">
        <f t="shared" si="299"/>
        <v>0</v>
      </c>
      <c r="BX189" s="128" t="str">
        <f t="shared" si="239"/>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94"/>
        <v>-</v>
      </c>
      <c r="K190" s="20" t="str">
        <f>IF(月途中入退所!$N39=$B$2,IF(月途中入退所!S39="","-",月途中入退所!$S39),"-")</f>
        <v>-</v>
      </c>
      <c r="L190" s="162" t="str">
        <f t="shared" si="295"/>
        <v>-</v>
      </c>
      <c r="M190" s="20" t="str">
        <f>IF(月途中入退所!$N39=$B$2,月途中入退所!$T39,"-")</f>
        <v>-</v>
      </c>
      <c r="N190" s="129">
        <f t="shared" si="240"/>
        <v>0</v>
      </c>
      <c r="P190" s="128" t="str">
        <f t="shared" si="296"/>
        <v>-</v>
      </c>
      <c r="Q190" s="128" t="str">
        <f t="shared" si="241"/>
        <v>-</v>
      </c>
      <c r="R190" s="128" t="str">
        <f t="shared" si="242"/>
        <v>-</v>
      </c>
      <c r="S190" s="128" t="str">
        <f t="shared" si="243"/>
        <v>-</v>
      </c>
      <c r="T190" s="128" t="str">
        <f t="shared" si="244"/>
        <v>-</v>
      </c>
      <c r="U190" s="128" t="str">
        <f t="shared" si="245"/>
        <v>-</v>
      </c>
      <c r="V190" s="128" t="str">
        <f t="shared" si="246"/>
        <v>-</v>
      </c>
      <c r="W190" s="128" t="str">
        <f t="shared" si="247"/>
        <v>-</v>
      </c>
      <c r="X190" s="128" t="str">
        <f t="shared" si="248"/>
        <v>-</v>
      </c>
      <c r="Y190" s="128" t="str">
        <f t="shared" si="249"/>
        <v>-</v>
      </c>
      <c r="Z190" s="128" t="str">
        <f t="shared" si="250"/>
        <v>-</v>
      </c>
      <c r="AA190" s="128" t="str">
        <f t="shared" si="251"/>
        <v>-</v>
      </c>
      <c r="AB190" s="131"/>
      <c r="AC190" s="128" t="str">
        <f t="shared" si="252"/>
        <v>-</v>
      </c>
      <c r="AD190" s="128" t="str">
        <f t="shared" si="253"/>
        <v>-</v>
      </c>
      <c r="AE190" s="128" t="str">
        <f t="shared" si="254"/>
        <v>-</v>
      </c>
      <c r="AF190" s="128" t="str">
        <f t="shared" si="255"/>
        <v>-</v>
      </c>
      <c r="AG190" s="128" t="str">
        <f t="shared" si="256"/>
        <v>-</v>
      </c>
      <c r="AH190" s="128" t="str">
        <f t="shared" si="257"/>
        <v>-</v>
      </c>
      <c r="AI190" s="128" t="str">
        <f t="shared" si="258"/>
        <v>-</v>
      </c>
      <c r="AJ190" s="128" t="str">
        <f t="shared" si="259"/>
        <v>-</v>
      </c>
      <c r="AK190" s="128" t="str">
        <f t="shared" si="260"/>
        <v>-</v>
      </c>
      <c r="AL190" s="128" t="str">
        <f t="shared" si="261"/>
        <v>-</v>
      </c>
      <c r="AM190" s="128" t="str">
        <f t="shared" si="262"/>
        <v>-</v>
      </c>
      <c r="AN190" s="128" t="str">
        <f t="shared" si="263"/>
        <v>-</v>
      </c>
      <c r="AO190" s="128" t="str">
        <f t="shared" si="264"/>
        <v>-</v>
      </c>
      <c r="AP190" s="128" t="str">
        <f t="shared" si="265"/>
        <v>-</v>
      </c>
      <c r="AQ190" s="128" t="str">
        <f t="shared" si="297"/>
        <v>-</v>
      </c>
      <c r="AR190" s="128" t="str">
        <f t="shared" si="298"/>
        <v>-</v>
      </c>
      <c r="AS190" s="129">
        <f t="shared" si="266"/>
        <v>0</v>
      </c>
      <c r="AT190" s="128" t="str">
        <f t="shared" si="267"/>
        <v>-</v>
      </c>
      <c r="AU190" s="128" t="str">
        <f t="shared" si="268"/>
        <v>-</v>
      </c>
      <c r="AV190" s="128" t="str">
        <f t="shared" si="269"/>
        <v>-</v>
      </c>
      <c r="AW190" s="128" t="str">
        <f t="shared" si="270"/>
        <v>-</v>
      </c>
      <c r="AX190" s="128" t="str">
        <f t="shared" si="271"/>
        <v>-</v>
      </c>
      <c r="AY190" s="128" t="str">
        <f t="shared" si="272"/>
        <v>-</v>
      </c>
      <c r="AZ190" s="128" t="str">
        <f t="shared" si="273"/>
        <v>-</v>
      </c>
      <c r="BA190" s="128" t="str">
        <f t="shared" si="274"/>
        <v>-</v>
      </c>
      <c r="BB190" s="128" t="str">
        <f t="shared" si="275"/>
        <v>-</v>
      </c>
      <c r="BC190" s="128" t="str">
        <f t="shared" si="276"/>
        <v>-</v>
      </c>
      <c r="BD190" s="128" t="str">
        <f t="shared" si="277"/>
        <v>-</v>
      </c>
      <c r="BE190" s="187"/>
      <c r="BF190" s="128" t="str">
        <f t="shared" si="278"/>
        <v>-</v>
      </c>
      <c r="BG190" s="128" t="str">
        <f t="shared" si="279"/>
        <v>-</v>
      </c>
      <c r="BH190" s="128" t="str">
        <f t="shared" si="280"/>
        <v>-</v>
      </c>
      <c r="BI190" s="128" t="str">
        <f t="shared" si="281"/>
        <v>-</v>
      </c>
      <c r="BJ190" s="128" t="str">
        <f t="shared" si="282"/>
        <v>-</v>
      </c>
      <c r="BK190" s="128" t="str">
        <f t="shared" si="283"/>
        <v>-</v>
      </c>
      <c r="BL190" s="128" t="str">
        <f t="shared" si="284"/>
        <v>-</v>
      </c>
      <c r="BM190" s="128" t="str">
        <f t="shared" si="285"/>
        <v>-</v>
      </c>
      <c r="BN190" s="128" t="str">
        <f t="shared" si="286"/>
        <v>-</v>
      </c>
      <c r="BO190" s="128" t="str">
        <f t="shared" si="287"/>
        <v>-</v>
      </c>
      <c r="BP190" s="128" t="str">
        <f t="shared" si="288"/>
        <v>-</v>
      </c>
      <c r="BQ190" s="128" t="str">
        <f t="shared" si="289"/>
        <v>-</v>
      </c>
      <c r="BR190" s="128" t="str">
        <f t="shared" si="290"/>
        <v>-</v>
      </c>
      <c r="BS190" s="128" t="str">
        <f t="shared" si="291"/>
        <v>-</v>
      </c>
      <c r="BT190" s="128" t="str">
        <f t="shared" si="292"/>
        <v>-</v>
      </c>
      <c r="BU190" s="128" t="str">
        <f t="shared" si="293"/>
        <v>-</v>
      </c>
      <c r="BV190" s="129">
        <f t="shared" si="299"/>
        <v>0</v>
      </c>
      <c r="BX190" s="128" t="str">
        <f t="shared" si="239"/>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94"/>
        <v>-</v>
      </c>
      <c r="K191" s="20" t="str">
        <f>IF(月途中入退所!$N40=$B$2,IF(月途中入退所!S40="","-",月途中入退所!$S40),"-")</f>
        <v>-</v>
      </c>
      <c r="L191" s="162" t="str">
        <f t="shared" si="295"/>
        <v>-</v>
      </c>
      <c r="M191" s="20" t="str">
        <f>IF(月途中入退所!$N40=$B$2,月途中入退所!$T40,"-")</f>
        <v>-</v>
      </c>
      <c r="N191" s="129">
        <f t="shared" si="240"/>
        <v>0</v>
      </c>
      <c r="P191" s="128" t="str">
        <f t="shared" si="296"/>
        <v>-</v>
      </c>
      <c r="Q191" s="128" t="str">
        <f t="shared" si="241"/>
        <v>-</v>
      </c>
      <c r="R191" s="128" t="str">
        <f t="shared" si="242"/>
        <v>-</v>
      </c>
      <c r="S191" s="128" t="str">
        <f t="shared" si="243"/>
        <v>-</v>
      </c>
      <c r="T191" s="128" t="str">
        <f t="shared" si="244"/>
        <v>-</v>
      </c>
      <c r="U191" s="128" t="str">
        <f t="shared" si="245"/>
        <v>-</v>
      </c>
      <c r="V191" s="128" t="str">
        <f t="shared" si="246"/>
        <v>-</v>
      </c>
      <c r="W191" s="128" t="str">
        <f t="shared" si="247"/>
        <v>-</v>
      </c>
      <c r="X191" s="128" t="str">
        <f t="shared" si="248"/>
        <v>-</v>
      </c>
      <c r="Y191" s="128" t="str">
        <f t="shared" si="249"/>
        <v>-</v>
      </c>
      <c r="Z191" s="128" t="str">
        <f t="shared" si="250"/>
        <v>-</v>
      </c>
      <c r="AA191" s="128" t="str">
        <f t="shared" si="251"/>
        <v>-</v>
      </c>
      <c r="AB191" s="131"/>
      <c r="AC191" s="128" t="str">
        <f t="shared" si="252"/>
        <v>-</v>
      </c>
      <c r="AD191" s="128" t="str">
        <f t="shared" si="253"/>
        <v>-</v>
      </c>
      <c r="AE191" s="128" t="str">
        <f t="shared" si="254"/>
        <v>-</v>
      </c>
      <c r="AF191" s="128" t="str">
        <f t="shared" si="255"/>
        <v>-</v>
      </c>
      <c r="AG191" s="128" t="str">
        <f t="shared" si="256"/>
        <v>-</v>
      </c>
      <c r="AH191" s="128" t="str">
        <f t="shared" si="257"/>
        <v>-</v>
      </c>
      <c r="AI191" s="128" t="str">
        <f t="shared" si="258"/>
        <v>-</v>
      </c>
      <c r="AJ191" s="128" t="str">
        <f t="shared" si="259"/>
        <v>-</v>
      </c>
      <c r="AK191" s="128" t="str">
        <f t="shared" si="260"/>
        <v>-</v>
      </c>
      <c r="AL191" s="128" t="str">
        <f t="shared" si="261"/>
        <v>-</v>
      </c>
      <c r="AM191" s="128" t="str">
        <f t="shared" si="262"/>
        <v>-</v>
      </c>
      <c r="AN191" s="128" t="str">
        <f t="shared" si="263"/>
        <v>-</v>
      </c>
      <c r="AO191" s="128" t="str">
        <f t="shared" si="264"/>
        <v>-</v>
      </c>
      <c r="AP191" s="128" t="str">
        <f t="shared" si="265"/>
        <v>-</v>
      </c>
      <c r="AQ191" s="128" t="str">
        <f t="shared" si="297"/>
        <v>-</v>
      </c>
      <c r="AR191" s="128" t="str">
        <f t="shared" si="298"/>
        <v>-</v>
      </c>
      <c r="AS191" s="129">
        <f t="shared" si="266"/>
        <v>0</v>
      </c>
      <c r="AT191" s="128" t="str">
        <f t="shared" si="267"/>
        <v>-</v>
      </c>
      <c r="AU191" s="128" t="str">
        <f t="shared" si="268"/>
        <v>-</v>
      </c>
      <c r="AV191" s="128" t="str">
        <f t="shared" si="269"/>
        <v>-</v>
      </c>
      <c r="AW191" s="128" t="str">
        <f t="shared" si="270"/>
        <v>-</v>
      </c>
      <c r="AX191" s="128" t="str">
        <f t="shared" si="271"/>
        <v>-</v>
      </c>
      <c r="AY191" s="128" t="str">
        <f t="shared" si="272"/>
        <v>-</v>
      </c>
      <c r="AZ191" s="128" t="str">
        <f t="shared" si="273"/>
        <v>-</v>
      </c>
      <c r="BA191" s="128" t="str">
        <f t="shared" si="274"/>
        <v>-</v>
      </c>
      <c r="BB191" s="128" t="str">
        <f t="shared" si="275"/>
        <v>-</v>
      </c>
      <c r="BC191" s="128" t="str">
        <f t="shared" si="276"/>
        <v>-</v>
      </c>
      <c r="BD191" s="128" t="str">
        <f t="shared" si="277"/>
        <v>-</v>
      </c>
      <c r="BE191" s="187"/>
      <c r="BF191" s="128" t="str">
        <f t="shared" si="278"/>
        <v>-</v>
      </c>
      <c r="BG191" s="128" t="str">
        <f t="shared" si="279"/>
        <v>-</v>
      </c>
      <c r="BH191" s="128" t="str">
        <f t="shared" si="280"/>
        <v>-</v>
      </c>
      <c r="BI191" s="128" t="str">
        <f t="shared" si="281"/>
        <v>-</v>
      </c>
      <c r="BJ191" s="128" t="str">
        <f t="shared" si="282"/>
        <v>-</v>
      </c>
      <c r="BK191" s="128" t="str">
        <f t="shared" si="283"/>
        <v>-</v>
      </c>
      <c r="BL191" s="128" t="str">
        <f t="shared" si="284"/>
        <v>-</v>
      </c>
      <c r="BM191" s="128" t="str">
        <f t="shared" si="285"/>
        <v>-</v>
      </c>
      <c r="BN191" s="128" t="str">
        <f t="shared" si="286"/>
        <v>-</v>
      </c>
      <c r="BO191" s="128" t="str">
        <f t="shared" si="287"/>
        <v>-</v>
      </c>
      <c r="BP191" s="128" t="str">
        <f t="shared" si="288"/>
        <v>-</v>
      </c>
      <c r="BQ191" s="128" t="str">
        <f t="shared" si="289"/>
        <v>-</v>
      </c>
      <c r="BR191" s="128" t="str">
        <f t="shared" si="290"/>
        <v>-</v>
      </c>
      <c r="BS191" s="128" t="str">
        <f t="shared" si="291"/>
        <v>-</v>
      </c>
      <c r="BT191" s="128" t="str">
        <f t="shared" si="292"/>
        <v>-</v>
      </c>
      <c r="BU191" s="128" t="str">
        <f t="shared" si="293"/>
        <v>-</v>
      </c>
      <c r="BV191" s="129">
        <f t="shared" si="299"/>
        <v>0</v>
      </c>
      <c r="BX191" s="128" t="str">
        <f t="shared" si="239"/>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94"/>
        <v>-</v>
      </c>
      <c r="K192" s="20" t="str">
        <f>IF(月途中入退所!$N41=$B$2,IF(月途中入退所!S41="","-",月途中入退所!$S41),"-")</f>
        <v>-</v>
      </c>
      <c r="L192" s="162" t="str">
        <f t="shared" si="295"/>
        <v>-</v>
      </c>
      <c r="M192" s="20" t="str">
        <f>IF(月途中入退所!$N41=$B$2,月途中入退所!$T41,"-")</f>
        <v>-</v>
      </c>
      <c r="N192" s="129">
        <f t="shared" si="240"/>
        <v>0</v>
      </c>
      <c r="P192" s="128" t="str">
        <f t="shared" si="296"/>
        <v>-</v>
      </c>
      <c r="Q192" s="128" t="str">
        <f t="shared" si="241"/>
        <v>-</v>
      </c>
      <c r="R192" s="128" t="str">
        <f t="shared" si="242"/>
        <v>-</v>
      </c>
      <c r="S192" s="128" t="str">
        <f t="shared" si="243"/>
        <v>-</v>
      </c>
      <c r="T192" s="128" t="str">
        <f t="shared" si="244"/>
        <v>-</v>
      </c>
      <c r="U192" s="128" t="str">
        <f t="shared" si="245"/>
        <v>-</v>
      </c>
      <c r="V192" s="128" t="str">
        <f t="shared" si="246"/>
        <v>-</v>
      </c>
      <c r="W192" s="128" t="str">
        <f t="shared" si="247"/>
        <v>-</v>
      </c>
      <c r="X192" s="128" t="str">
        <f t="shared" si="248"/>
        <v>-</v>
      </c>
      <c r="Y192" s="128" t="str">
        <f t="shared" si="249"/>
        <v>-</v>
      </c>
      <c r="Z192" s="128" t="str">
        <f t="shared" si="250"/>
        <v>-</v>
      </c>
      <c r="AA192" s="128" t="str">
        <f t="shared" si="251"/>
        <v>-</v>
      </c>
      <c r="AB192" s="131"/>
      <c r="AC192" s="128" t="str">
        <f t="shared" si="252"/>
        <v>-</v>
      </c>
      <c r="AD192" s="128" t="str">
        <f t="shared" si="253"/>
        <v>-</v>
      </c>
      <c r="AE192" s="128" t="str">
        <f t="shared" si="254"/>
        <v>-</v>
      </c>
      <c r="AF192" s="128" t="str">
        <f t="shared" si="255"/>
        <v>-</v>
      </c>
      <c r="AG192" s="128" t="str">
        <f t="shared" si="256"/>
        <v>-</v>
      </c>
      <c r="AH192" s="128" t="str">
        <f t="shared" si="257"/>
        <v>-</v>
      </c>
      <c r="AI192" s="128" t="str">
        <f t="shared" si="258"/>
        <v>-</v>
      </c>
      <c r="AJ192" s="128" t="str">
        <f t="shared" si="259"/>
        <v>-</v>
      </c>
      <c r="AK192" s="128" t="str">
        <f t="shared" si="260"/>
        <v>-</v>
      </c>
      <c r="AL192" s="128" t="str">
        <f t="shared" si="261"/>
        <v>-</v>
      </c>
      <c r="AM192" s="128" t="str">
        <f t="shared" si="262"/>
        <v>-</v>
      </c>
      <c r="AN192" s="128" t="str">
        <f t="shared" si="263"/>
        <v>-</v>
      </c>
      <c r="AO192" s="128" t="str">
        <f t="shared" si="264"/>
        <v>-</v>
      </c>
      <c r="AP192" s="128" t="str">
        <f t="shared" si="265"/>
        <v>-</v>
      </c>
      <c r="AQ192" s="128" t="str">
        <f t="shared" si="297"/>
        <v>-</v>
      </c>
      <c r="AR192" s="128" t="str">
        <f t="shared" si="298"/>
        <v>-</v>
      </c>
      <c r="AS192" s="129">
        <f t="shared" si="266"/>
        <v>0</v>
      </c>
      <c r="AT192" s="128" t="str">
        <f t="shared" si="267"/>
        <v>-</v>
      </c>
      <c r="AU192" s="128" t="str">
        <f t="shared" si="268"/>
        <v>-</v>
      </c>
      <c r="AV192" s="128" t="str">
        <f t="shared" si="269"/>
        <v>-</v>
      </c>
      <c r="AW192" s="128" t="str">
        <f t="shared" si="270"/>
        <v>-</v>
      </c>
      <c r="AX192" s="128" t="str">
        <f t="shared" si="271"/>
        <v>-</v>
      </c>
      <c r="AY192" s="128" t="str">
        <f t="shared" si="272"/>
        <v>-</v>
      </c>
      <c r="AZ192" s="128" t="str">
        <f t="shared" si="273"/>
        <v>-</v>
      </c>
      <c r="BA192" s="128" t="str">
        <f t="shared" si="274"/>
        <v>-</v>
      </c>
      <c r="BB192" s="128" t="str">
        <f t="shared" si="275"/>
        <v>-</v>
      </c>
      <c r="BC192" s="128" t="str">
        <f t="shared" si="276"/>
        <v>-</v>
      </c>
      <c r="BD192" s="128" t="str">
        <f t="shared" si="277"/>
        <v>-</v>
      </c>
      <c r="BE192" s="187"/>
      <c r="BF192" s="128" t="str">
        <f t="shared" si="278"/>
        <v>-</v>
      </c>
      <c r="BG192" s="128" t="str">
        <f t="shared" si="279"/>
        <v>-</v>
      </c>
      <c r="BH192" s="128" t="str">
        <f t="shared" si="280"/>
        <v>-</v>
      </c>
      <c r="BI192" s="128" t="str">
        <f t="shared" si="281"/>
        <v>-</v>
      </c>
      <c r="BJ192" s="128" t="str">
        <f t="shared" si="282"/>
        <v>-</v>
      </c>
      <c r="BK192" s="128" t="str">
        <f t="shared" si="283"/>
        <v>-</v>
      </c>
      <c r="BL192" s="128" t="str">
        <f t="shared" si="284"/>
        <v>-</v>
      </c>
      <c r="BM192" s="128" t="str">
        <f t="shared" si="285"/>
        <v>-</v>
      </c>
      <c r="BN192" s="128" t="str">
        <f t="shared" si="286"/>
        <v>-</v>
      </c>
      <c r="BO192" s="128" t="str">
        <f t="shared" si="287"/>
        <v>-</v>
      </c>
      <c r="BP192" s="128" t="str">
        <f t="shared" si="288"/>
        <v>-</v>
      </c>
      <c r="BQ192" s="128" t="str">
        <f t="shared" si="289"/>
        <v>-</v>
      </c>
      <c r="BR192" s="128" t="str">
        <f t="shared" si="290"/>
        <v>-</v>
      </c>
      <c r="BS192" s="128" t="str">
        <f t="shared" si="291"/>
        <v>-</v>
      </c>
      <c r="BT192" s="128" t="str">
        <f t="shared" si="292"/>
        <v>-</v>
      </c>
      <c r="BU192" s="128" t="str">
        <f t="shared" si="293"/>
        <v>-</v>
      </c>
      <c r="BV192" s="129">
        <f t="shared" si="299"/>
        <v>0</v>
      </c>
      <c r="BX192" s="128" t="str">
        <f t="shared" si="239"/>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94"/>
        <v>-</v>
      </c>
      <c r="K193" s="20" t="str">
        <f>IF(月途中入退所!$N42=$B$2,IF(月途中入退所!S42="","-",月途中入退所!$S42),"-")</f>
        <v>-</v>
      </c>
      <c r="L193" s="162" t="str">
        <f t="shared" si="295"/>
        <v>-</v>
      </c>
      <c r="M193" s="20" t="str">
        <f>IF(月途中入退所!$N42=$B$2,月途中入退所!$T42,"-")</f>
        <v>-</v>
      </c>
      <c r="N193" s="129">
        <f t="shared" si="240"/>
        <v>0</v>
      </c>
      <c r="P193" s="128" t="str">
        <f t="shared" si="296"/>
        <v>-</v>
      </c>
      <c r="Q193" s="128" t="str">
        <f t="shared" si="241"/>
        <v>-</v>
      </c>
      <c r="R193" s="128" t="str">
        <f t="shared" si="242"/>
        <v>-</v>
      </c>
      <c r="S193" s="128" t="str">
        <f t="shared" si="243"/>
        <v>-</v>
      </c>
      <c r="T193" s="128" t="str">
        <f t="shared" si="244"/>
        <v>-</v>
      </c>
      <c r="U193" s="128" t="str">
        <f t="shared" si="245"/>
        <v>-</v>
      </c>
      <c r="V193" s="128" t="str">
        <f t="shared" si="246"/>
        <v>-</v>
      </c>
      <c r="W193" s="128" t="str">
        <f t="shared" si="247"/>
        <v>-</v>
      </c>
      <c r="X193" s="128" t="str">
        <f t="shared" si="248"/>
        <v>-</v>
      </c>
      <c r="Y193" s="128" t="str">
        <f t="shared" si="249"/>
        <v>-</v>
      </c>
      <c r="Z193" s="128" t="str">
        <f t="shared" si="250"/>
        <v>-</v>
      </c>
      <c r="AA193" s="128" t="str">
        <f t="shared" si="251"/>
        <v>-</v>
      </c>
      <c r="AB193" s="131"/>
      <c r="AC193" s="128" t="str">
        <f t="shared" si="252"/>
        <v>-</v>
      </c>
      <c r="AD193" s="128" t="str">
        <f t="shared" si="253"/>
        <v>-</v>
      </c>
      <c r="AE193" s="128" t="str">
        <f t="shared" si="254"/>
        <v>-</v>
      </c>
      <c r="AF193" s="128" t="str">
        <f t="shared" si="255"/>
        <v>-</v>
      </c>
      <c r="AG193" s="128" t="str">
        <f t="shared" si="256"/>
        <v>-</v>
      </c>
      <c r="AH193" s="128" t="str">
        <f t="shared" si="257"/>
        <v>-</v>
      </c>
      <c r="AI193" s="128" t="str">
        <f t="shared" si="258"/>
        <v>-</v>
      </c>
      <c r="AJ193" s="128" t="str">
        <f t="shared" si="259"/>
        <v>-</v>
      </c>
      <c r="AK193" s="128" t="str">
        <f t="shared" si="260"/>
        <v>-</v>
      </c>
      <c r="AL193" s="128" t="str">
        <f t="shared" si="261"/>
        <v>-</v>
      </c>
      <c r="AM193" s="128" t="str">
        <f t="shared" si="262"/>
        <v>-</v>
      </c>
      <c r="AN193" s="128" t="str">
        <f t="shared" si="263"/>
        <v>-</v>
      </c>
      <c r="AO193" s="128" t="str">
        <f t="shared" si="264"/>
        <v>-</v>
      </c>
      <c r="AP193" s="128" t="str">
        <f t="shared" si="265"/>
        <v>-</v>
      </c>
      <c r="AQ193" s="128" t="str">
        <f t="shared" si="297"/>
        <v>-</v>
      </c>
      <c r="AR193" s="128" t="str">
        <f t="shared" si="298"/>
        <v>-</v>
      </c>
      <c r="AS193" s="129">
        <f t="shared" si="266"/>
        <v>0</v>
      </c>
      <c r="AT193" s="128" t="str">
        <f t="shared" si="267"/>
        <v>-</v>
      </c>
      <c r="AU193" s="128" t="str">
        <f t="shared" si="268"/>
        <v>-</v>
      </c>
      <c r="AV193" s="128" t="str">
        <f t="shared" si="269"/>
        <v>-</v>
      </c>
      <c r="AW193" s="128" t="str">
        <f t="shared" si="270"/>
        <v>-</v>
      </c>
      <c r="AX193" s="128" t="str">
        <f t="shared" si="271"/>
        <v>-</v>
      </c>
      <c r="AY193" s="128" t="str">
        <f t="shared" si="272"/>
        <v>-</v>
      </c>
      <c r="AZ193" s="128" t="str">
        <f t="shared" si="273"/>
        <v>-</v>
      </c>
      <c r="BA193" s="128" t="str">
        <f t="shared" si="274"/>
        <v>-</v>
      </c>
      <c r="BB193" s="128" t="str">
        <f t="shared" si="275"/>
        <v>-</v>
      </c>
      <c r="BC193" s="128" t="str">
        <f t="shared" si="276"/>
        <v>-</v>
      </c>
      <c r="BD193" s="128" t="str">
        <f t="shared" si="277"/>
        <v>-</v>
      </c>
      <c r="BE193" s="187"/>
      <c r="BF193" s="128" t="str">
        <f t="shared" si="278"/>
        <v>-</v>
      </c>
      <c r="BG193" s="128" t="str">
        <f t="shared" si="279"/>
        <v>-</v>
      </c>
      <c r="BH193" s="128" t="str">
        <f t="shared" si="280"/>
        <v>-</v>
      </c>
      <c r="BI193" s="128" t="str">
        <f t="shared" si="281"/>
        <v>-</v>
      </c>
      <c r="BJ193" s="128" t="str">
        <f t="shared" si="282"/>
        <v>-</v>
      </c>
      <c r="BK193" s="128" t="str">
        <f t="shared" si="283"/>
        <v>-</v>
      </c>
      <c r="BL193" s="128" t="str">
        <f t="shared" si="284"/>
        <v>-</v>
      </c>
      <c r="BM193" s="128" t="str">
        <f t="shared" si="285"/>
        <v>-</v>
      </c>
      <c r="BN193" s="128" t="str">
        <f t="shared" si="286"/>
        <v>-</v>
      </c>
      <c r="BO193" s="128" t="str">
        <f t="shared" si="287"/>
        <v>-</v>
      </c>
      <c r="BP193" s="128" t="str">
        <f t="shared" si="288"/>
        <v>-</v>
      </c>
      <c r="BQ193" s="128" t="str">
        <f t="shared" si="289"/>
        <v>-</v>
      </c>
      <c r="BR193" s="128" t="str">
        <f t="shared" si="290"/>
        <v>-</v>
      </c>
      <c r="BS193" s="128" t="str">
        <f t="shared" si="291"/>
        <v>-</v>
      </c>
      <c r="BT193" s="128" t="str">
        <f t="shared" si="292"/>
        <v>-</v>
      </c>
      <c r="BU193" s="128" t="str">
        <f t="shared" si="293"/>
        <v>-</v>
      </c>
      <c r="BV193" s="129">
        <f t="shared" si="299"/>
        <v>0</v>
      </c>
      <c r="BX193" s="128" t="str">
        <f t="shared" si="239"/>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94"/>
        <v>-</v>
      </c>
      <c r="K194" s="20" t="str">
        <f>IF(月途中入退所!$N43=$B$2,IF(月途中入退所!S43="","-",月途中入退所!$S43),"-")</f>
        <v>-</v>
      </c>
      <c r="L194" s="162" t="str">
        <f t="shared" si="295"/>
        <v>-</v>
      </c>
      <c r="M194" s="20" t="str">
        <f>IF(月途中入退所!$N43=$B$2,月途中入退所!$T43,"-")</f>
        <v>-</v>
      </c>
      <c r="N194" s="129">
        <f t="shared" si="240"/>
        <v>0</v>
      </c>
      <c r="P194" s="128" t="str">
        <f t="shared" si="296"/>
        <v>-</v>
      </c>
      <c r="Q194" s="128" t="str">
        <f t="shared" si="241"/>
        <v>-</v>
      </c>
      <c r="R194" s="128" t="str">
        <f t="shared" si="242"/>
        <v>-</v>
      </c>
      <c r="S194" s="128" t="str">
        <f t="shared" si="243"/>
        <v>-</v>
      </c>
      <c r="T194" s="128" t="str">
        <f t="shared" si="244"/>
        <v>-</v>
      </c>
      <c r="U194" s="128" t="str">
        <f t="shared" si="245"/>
        <v>-</v>
      </c>
      <c r="V194" s="128" t="str">
        <f t="shared" si="246"/>
        <v>-</v>
      </c>
      <c r="W194" s="128" t="str">
        <f t="shared" si="247"/>
        <v>-</v>
      </c>
      <c r="X194" s="128" t="str">
        <f t="shared" si="248"/>
        <v>-</v>
      </c>
      <c r="Y194" s="128" t="str">
        <f t="shared" si="249"/>
        <v>-</v>
      </c>
      <c r="Z194" s="128" t="str">
        <f t="shared" si="250"/>
        <v>-</v>
      </c>
      <c r="AA194" s="128" t="str">
        <f t="shared" si="251"/>
        <v>-</v>
      </c>
      <c r="AB194" s="131"/>
      <c r="AC194" s="128" t="str">
        <f t="shared" si="252"/>
        <v>-</v>
      </c>
      <c r="AD194" s="128" t="str">
        <f t="shared" si="253"/>
        <v>-</v>
      </c>
      <c r="AE194" s="128" t="str">
        <f t="shared" si="254"/>
        <v>-</v>
      </c>
      <c r="AF194" s="128" t="str">
        <f t="shared" si="255"/>
        <v>-</v>
      </c>
      <c r="AG194" s="128" t="str">
        <f t="shared" si="256"/>
        <v>-</v>
      </c>
      <c r="AH194" s="128" t="str">
        <f t="shared" si="257"/>
        <v>-</v>
      </c>
      <c r="AI194" s="128" t="str">
        <f t="shared" si="258"/>
        <v>-</v>
      </c>
      <c r="AJ194" s="128" t="str">
        <f t="shared" si="259"/>
        <v>-</v>
      </c>
      <c r="AK194" s="128" t="str">
        <f t="shared" si="260"/>
        <v>-</v>
      </c>
      <c r="AL194" s="128" t="str">
        <f t="shared" si="261"/>
        <v>-</v>
      </c>
      <c r="AM194" s="128" t="str">
        <f t="shared" si="262"/>
        <v>-</v>
      </c>
      <c r="AN194" s="128" t="str">
        <f t="shared" si="263"/>
        <v>-</v>
      </c>
      <c r="AO194" s="128" t="str">
        <f t="shared" si="264"/>
        <v>-</v>
      </c>
      <c r="AP194" s="128" t="str">
        <f t="shared" si="265"/>
        <v>-</v>
      </c>
      <c r="AQ194" s="128" t="str">
        <f t="shared" si="297"/>
        <v>-</v>
      </c>
      <c r="AR194" s="128" t="str">
        <f t="shared" si="298"/>
        <v>-</v>
      </c>
      <c r="AS194" s="129">
        <f t="shared" si="266"/>
        <v>0</v>
      </c>
      <c r="AT194" s="128" t="str">
        <f t="shared" si="267"/>
        <v>-</v>
      </c>
      <c r="AU194" s="128" t="str">
        <f t="shared" si="268"/>
        <v>-</v>
      </c>
      <c r="AV194" s="128" t="str">
        <f t="shared" si="269"/>
        <v>-</v>
      </c>
      <c r="AW194" s="128" t="str">
        <f t="shared" si="270"/>
        <v>-</v>
      </c>
      <c r="AX194" s="128" t="str">
        <f t="shared" si="271"/>
        <v>-</v>
      </c>
      <c r="AY194" s="128" t="str">
        <f t="shared" si="272"/>
        <v>-</v>
      </c>
      <c r="AZ194" s="128" t="str">
        <f t="shared" si="273"/>
        <v>-</v>
      </c>
      <c r="BA194" s="128" t="str">
        <f t="shared" si="274"/>
        <v>-</v>
      </c>
      <c r="BB194" s="128" t="str">
        <f t="shared" si="275"/>
        <v>-</v>
      </c>
      <c r="BC194" s="128" t="str">
        <f t="shared" si="276"/>
        <v>-</v>
      </c>
      <c r="BD194" s="128" t="str">
        <f t="shared" si="277"/>
        <v>-</v>
      </c>
      <c r="BE194" s="187"/>
      <c r="BF194" s="128" t="str">
        <f t="shared" si="278"/>
        <v>-</v>
      </c>
      <c r="BG194" s="128" t="str">
        <f t="shared" si="279"/>
        <v>-</v>
      </c>
      <c r="BH194" s="128" t="str">
        <f t="shared" si="280"/>
        <v>-</v>
      </c>
      <c r="BI194" s="128" t="str">
        <f t="shared" si="281"/>
        <v>-</v>
      </c>
      <c r="BJ194" s="128" t="str">
        <f t="shared" si="282"/>
        <v>-</v>
      </c>
      <c r="BK194" s="128" t="str">
        <f t="shared" si="283"/>
        <v>-</v>
      </c>
      <c r="BL194" s="128" t="str">
        <f t="shared" si="284"/>
        <v>-</v>
      </c>
      <c r="BM194" s="128" t="str">
        <f t="shared" si="285"/>
        <v>-</v>
      </c>
      <c r="BN194" s="128" t="str">
        <f t="shared" si="286"/>
        <v>-</v>
      </c>
      <c r="BO194" s="128" t="str">
        <f t="shared" si="287"/>
        <v>-</v>
      </c>
      <c r="BP194" s="128" t="str">
        <f t="shared" si="288"/>
        <v>-</v>
      </c>
      <c r="BQ194" s="128" t="str">
        <f t="shared" si="289"/>
        <v>-</v>
      </c>
      <c r="BR194" s="128" t="str">
        <f t="shared" si="290"/>
        <v>-</v>
      </c>
      <c r="BS194" s="128" t="str">
        <f t="shared" si="291"/>
        <v>-</v>
      </c>
      <c r="BT194" s="128" t="str">
        <f t="shared" si="292"/>
        <v>-</v>
      </c>
      <c r="BU194" s="128" t="str">
        <f t="shared" si="293"/>
        <v>-</v>
      </c>
      <c r="BV194" s="129">
        <f t="shared" si="299"/>
        <v>0</v>
      </c>
      <c r="BX194" s="128" t="str">
        <f t="shared" si="239"/>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94"/>
        <v>-</v>
      </c>
      <c r="K195" s="20" t="str">
        <f>IF(月途中入退所!$N44=$B$2,IF(月途中入退所!S44="","-",月途中入退所!$S44),"-")</f>
        <v>-</v>
      </c>
      <c r="L195" s="162" t="str">
        <f t="shared" si="295"/>
        <v>-</v>
      </c>
      <c r="M195" s="20" t="str">
        <f>IF(月途中入退所!$N44=$B$2,月途中入退所!$T44,"-")</f>
        <v>-</v>
      </c>
      <c r="N195" s="129">
        <f t="shared" si="240"/>
        <v>0</v>
      </c>
      <c r="P195" s="128" t="str">
        <f t="shared" si="296"/>
        <v>-</v>
      </c>
      <c r="Q195" s="128" t="str">
        <f t="shared" si="241"/>
        <v>-</v>
      </c>
      <c r="R195" s="128" t="str">
        <f t="shared" si="242"/>
        <v>-</v>
      </c>
      <c r="S195" s="128" t="str">
        <f t="shared" si="243"/>
        <v>-</v>
      </c>
      <c r="T195" s="128" t="str">
        <f t="shared" si="244"/>
        <v>-</v>
      </c>
      <c r="U195" s="128" t="str">
        <f t="shared" si="245"/>
        <v>-</v>
      </c>
      <c r="V195" s="128" t="str">
        <f t="shared" si="246"/>
        <v>-</v>
      </c>
      <c r="W195" s="128" t="str">
        <f t="shared" si="247"/>
        <v>-</v>
      </c>
      <c r="X195" s="128" t="str">
        <f t="shared" si="248"/>
        <v>-</v>
      </c>
      <c r="Y195" s="128" t="str">
        <f t="shared" si="249"/>
        <v>-</v>
      </c>
      <c r="Z195" s="128" t="str">
        <f t="shared" si="250"/>
        <v>-</v>
      </c>
      <c r="AA195" s="128" t="str">
        <f t="shared" si="251"/>
        <v>-</v>
      </c>
      <c r="AB195" s="131"/>
      <c r="AC195" s="128" t="str">
        <f t="shared" si="252"/>
        <v>-</v>
      </c>
      <c r="AD195" s="128" t="str">
        <f t="shared" si="253"/>
        <v>-</v>
      </c>
      <c r="AE195" s="128" t="str">
        <f t="shared" si="254"/>
        <v>-</v>
      </c>
      <c r="AF195" s="128" t="str">
        <f t="shared" si="255"/>
        <v>-</v>
      </c>
      <c r="AG195" s="128" t="str">
        <f t="shared" si="256"/>
        <v>-</v>
      </c>
      <c r="AH195" s="128" t="str">
        <f t="shared" si="257"/>
        <v>-</v>
      </c>
      <c r="AI195" s="128" t="str">
        <f t="shared" si="258"/>
        <v>-</v>
      </c>
      <c r="AJ195" s="128" t="str">
        <f t="shared" si="259"/>
        <v>-</v>
      </c>
      <c r="AK195" s="128" t="str">
        <f t="shared" si="260"/>
        <v>-</v>
      </c>
      <c r="AL195" s="128" t="str">
        <f t="shared" si="261"/>
        <v>-</v>
      </c>
      <c r="AM195" s="128" t="str">
        <f t="shared" si="262"/>
        <v>-</v>
      </c>
      <c r="AN195" s="128" t="str">
        <f t="shared" si="263"/>
        <v>-</v>
      </c>
      <c r="AO195" s="128" t="str">
        <f t="shared" si="264"/>
        <v>-</v>
      </c>
      <c r="AP195" s="128" t="str">
        <f t="shared" si="265"/>
        <v>-</v>
      </c>
      <c r="AQ195" s="128" t="str">
        <f t="shared" si="297"/>
        <v>-</v>
      </c>
      <c r="AR195" s="128" t="str">
        <f t="shared" si="298"/>
        <v>-</v>
      </c>
      <c r="AS195" s="129">
        <f t="shared" si="266"/>
        <v>0</v>
      </c>
      <c r="AT195" s="128" t="str">
        <f t="shared" si="267"/>
        <v>-</v>
      </c>
      <c r="AU195" s="128" t="str">
        <f t="shared" si="268"/>
        <v>-</v>
      </c>
      <c r="AV195" s="128" t="str">
        <f t="shared" si="269"/>
        <v>-</v>
      </c>
      <c r="AW195" s="128" t="str">
        <f t="shared" si="270"/>
        <v>-</v>
      </c>
      <c r="AX195" s="128" t="str">
        <f t="shared" si="271"/>
        <v>-</v>
      </c>
      <c r="AY195" s="128" t="str">
        <f t="shared" si="272"/>
        <v>-</v>
      </c>
      <c r="AZ195" s="128" t="str">
        <f t="shared" si="273"/>
        <v>-</v>
      </c>
      <c r="BA195" s="128" t="str">
        <f t="shared" si="274"/>
        <v>-</v>
      </c>
      <c r="BB195" s="128" t="str">
        <f t="shared" si="275"/>
        <v>-</v>
      </c>
      <c r="BC195" s="128" t="str">
        <f t="shared" si="276"/>
        <v>-</v>
      </c>
      <c r="BD195" s="128" t="str">
        <f t="shared" si="277"/>
        <v>-</v>
      </c>
      <c r="BE195" s="187"/>
      <c r="BF195" s="128" t="str">
        <f t="shared" si="278"/>
        <v>-</v>
      </c>
      <c r="BG195" s="128" t="str">
        <f t="shared" si="279"/>
        <v>-</v>
      </c>
      <c r="BH195" s="128" t="str">
        <f t="shared" si="280"/>
        <v>-</v>
      </c>
      <c r="BI195" s="128" t="str">
        <f t="shared" si="281"/>
        <v>-</v>
      </c>
      <c r="BJ195" s="128" t="str">
        <f t="shared" si="282"/>
        <v>-</v>
      </c>
      <c r="BK195" s="128" t="str">
        <f t="shared" si="283"/>
        <v>-</v>
      </c>
      <c r="BL195" s="128" t="str">
        <f t="shared" si="284"/>
        <v>-</v>
      </c>
      <c r="BM195" s="128" t="str">
        <f t="shared" si="285"/>
        <v>-</v>
      </c>
      <c r="BN195" s="128" t="str">
        <f t="shared" si="286"/>
        <v>-</v>
      </c>
      <c r="BO195" s="128" t="str">
        <f t="shared" si="287"/>
        <v>-</v>
      </c>
      <c r="BP195" s="128" t="str">
        <f t="shared" si="288"/>
        <v>-</v>
      </c>
      <c r="BQ195" s="128" t="str">
        <f t="shared" si="289"/>
        <v>-</v>
      </c>
      <c r="BR195" s="128" t="str">
        <f t="shared" si="290"/>
        <v>-</v>
      </c>
      <c r="BS195" s="128" t="str">
        <f t="shared" si="291"/>
        <v>-</v>
      </c>
      <c r="BT195" s="128" t="str">
        <f t="shared" si="292"/>
        <v>-</v>
      </c>
      <c r="BU195" s="128" t="str">
        <f t="shared" si="293"/>
        <v>-</v>
      </c>
      <c r="BV195" s="129">
        <f t="shared" si="299"/>
        <v>0</v>
      </c>
      <c r="BX195" s="128" t="str">
        <f t="shared" si="239"/>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94"/>
        <v>-</v>
      </c>
      <c r="K196" s="20" t="str">
        <f>IF(月途中入退所!$N45=$B$2,IF(月途中入退所!S45="","-",月途中入退所!$S45),"-")</f>
        <v>-</v>
      </c>
      <c r="L196" s="162" t="str">
        <f t="shared" si="295"/>
        <v>-</v>
      </c>
      <c r="M196" s="20" t="str">
        <f>IF(月途中入退所!$N45=$B$2,月途中入退所!$T45,"-")</f>
        <v>-</v>
      </c>
      <c r="N196" s="129">
        <f t="shared" si="240"/>
        <v>0</v>
      </c>
      <c r="P196" s="128" t="str">
        <f t="shared" si="296"/>
        <v>-</v>
      </c>
      <c r="Q196" s="128" t="str">
        <f t="shared" si="241"/>
        <v>-</v>
      </c>
      <c r="R196" s="128" t="str">
        <f t="shared" si="242"/>
        <v>-</v>
      </c>
      <c r="S196" s="128" t="str">
        <f t="shared" si="243"/>
        <v>-</v>
      </c>
      <c r="T196" s="128" t="str">
        <f t="shared" si="244"/>
        <v>-</v>
      </c>
      <c r="U196" s="128" t="str">
        <f t="shared" si="245"/>
        <v>-</v>
      </c>
      <c r="V196" s="128" t="str">
        <f t="shared" si="246"/>
        <v>-</v>
      </c>
      <c r="W196" s="128" t="str">
        <f t="shared" si="247"/>
        <v>-</v>
      </c>
      <c r="X196" s="128" t="str">
        <f t="shared" si="248"/>
        <v>-</v>
      </c>
      <c r="Y196" s="128" t="str">
        <f t="shared" si="249"/>
        <v>-</v>
      </c>
      <c r="Z196" s="128" t="str">
        <f t="shared" si="250"/>
        <v>-</v>
      </c>
      <c r="AA196" s="128" t="str">
        <f t="shared" si="251"/>
        <v>-</v>
      </c>
      <c r="AB196" s="131"/>
      <c r="AC196" s="128" t="str">
        <f t="shared" si="252"/>
        <v>-</v>
      </c>
      <c r="AD196" s="128" t="str">
        <f t="shared" si="253"/>
        <v>-</v>
      </c>
      <c r="AE196" s="128" t="str">
        <f t="shared" si="254"/>
        <v>-</v>
      </c>
      <c r="AF196" s="128" t="str">
        <f t="shared" si="255"/>
        <v>-</v>
      </c>
      <c r="AG196" s="128" t="str">
        <f t="shared" si="256"/>
        <v>-</v>
      </c>
      <c r="AH196" s="128" t="str">
        <f t="shared" si="257"/>
        <v>-</v>
      </c>
      <c r="AI196" s="128" t="str">
        <f t="shared" si="258"/>
        <v>-</v>
      </c>
      <c r="AJ196" s="128" t="str">
        <f t="shared" si="259"/>
        <v>-</v>
      </c>
      <c r="AK196" s="128" t="str">
        <f t="shared" si="260"/>
        <v>-</v>
      </c>
      <c r="AL196" s="128" t="str">
        <f t="shared" si="261"/>
        <v>-</v>
      </c>
      <c r="AM196" s="128" t="str">
        <f t="shared" si="262"/>
        <v>-</v>
      </c>
      <c r="AN196" s="128" t="str">
        <f t="shared" si="263"/>
        <v>-</v>
      </c>
      <c r="AO196" s="128" t="str">
        <f t="shared" si="264"/>
        <v>-</v>
      </c>
      <c r="AP196" s="128" t="str">
        <f t="shared" si="265"/>
        <v>-</v>
      </c>
      <c r="AQ196" s="128" t="str">
        <f t="shared" si="297"/>
        <v>-</v>
      </c>
      <c r="AR196" s="128" t="str">
        <f t="shared" si="298"/>
        <v>-</v>
      </c>
      <c r="AS196" s="129">
        <f t="shared" si="266"/>
        <v>0</v>
      </c>
      <c r="AT196" s="128" t="str">
        <f t="shared" si="267"/>
        <v>-</v>
      </c>
      <c r="AU196" s="128" t="str">
        <f t="shared" si="268"/>
        <v>-</v>
      </c>
      <c r="AV196" s="128" t="str">
        <f t="shared" si="269"/>
        <v>-</v>
      </c>
      <c r="AW196" s="128" t="str">
        <f t="shared" si="270"/>
        <v>-</v>
      </c>
      <c r="AX196" s="128" t="str">
        <f t="shared" si="271"/>
        <v>-</v>
      </c>
      <c r="AY196" s="128" t="str">
        <f t="shared" si="272"/>
        <v>-</v>
      </c>
      <c r="AZ196" s="128" t="str">
        <f t="shared" si="273"/>
        <v>-</v>
      </c>
      <c r="BA196" s="128" t="str">
        <f t="shared" si="274"/>
        <v>-</v>
      </c>
      <c r="BB196" s="128" t="str">
        <f t="shared" si="275"/>
        <v>-</v>
      </c>
      <c r="BC196" s="128" t="str">
        <f t="shared" si="276"/>
        <v>-</v>
      </c>
      <c r="BD196" s="128" t="str">
        <f t="shared" si="277"/>
        <v>-</v>
      </c>
      <c r="BE196" s="187"/>
      <c r="BF196" s="128" t="str">
        <f t="shared" si="278"/>
        <v>-</v>
      </c>
      <c r="BG196" s="128" t="str">
        <f t="shared" si="279"/>
        <v>-</v>
      </c>
      <c r="BH196" s="128" t="str">
        <f t="shared" si="280"/>
        <v>-</v>
      </c>
      <c r="BI196" s="128" t="str">
        <f t="shared" si="281"/>
        <v>-</v>
      </c>
      <c r="BJ196" s="128" t="str">
        <f t="shared" si="282"/>
        <v>-</v>
      </c>
      <c r="BK196" s="128" t="str">
        <f t="shared" si="283"/>
        <v>-</v>
      </c>
      <c r="BL196" s="128" t="str">
        <f t="shared" si="284"/>
        <v>-</v>
      </c>
      <c r="BM196" s="128" t="str">
        <f t="shared" si="285"/>
        <v>-</v>
      </c>
      <c r="BN196" s="128" t="str">
        <f t="shared" si="286"/>
        <v>-</v>
      </c>
      <c r="BO196" s="128" t="str">
        <f t="shared" si="287"/>
        <v>-</v>
      </c>
      <c r="BP196" s="128" t="str">
        <f t="shared" si="288"/>
        <v>-</v>
      </c>
      <c r="BQ196" s="128" t="str">
        <f t="shared" si="289"/>
        <v>-</v>
      </c>
      <c r="BR196" s="128" t="str">
        <f t="shared" si="290"/>
        <v>-</v>
      </c>
      <c r="BS196" s="128" t="str">
        <f t="shared" si="291"/>
        <v>-</v>
      </c>
      <c r="BT196" s="128" t="str">
        <f t="shared" si="292"/>
        <v>-</v>
      </c>
      <c r="BU196" s="128" t="str">
        <f t="shared" si="293"/>
        <v>-</v>
      </c>
      <c r="BV196" s="129">
        <f t="shared" si="299"/>
        <v>0</v>
      </c>
      <c r="BX196" s="128" t="str">
        <f t="shared" si="239"/>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94"/>
        <v>-</v>
      </c>
      <c r="K197" s="20" t="str">
        <f>IF(月途中入退所!$N46=$B$2,IF(月途中入退所!S46="","-",月途中入退所!$S46),"-")</f>
        <v>-</v>
      </c>
      <c r="L197" s="162" t="str">
        <f t="shared" si="295"/>
        <v>-</v>
      </c>
      <c r="M197" s="20" t="str">
        <f>IF(月途中入退所!$N46=$B$2,月途中入退所!$T46,"-")</f>
        <v>-</v>
      </c>
      <c r="N197" s="129">
        <f t="shared" si="240"/>
        <v>0</v>
      </c>
      <c r="P197" s="128" t="str">
        <f t="shared" si="296"/>
        <v>-</v>
      </c>
      <c r="Q197" s="128" t="str">
        <f t="shared" si="241"/>
        <v>-</v>
      </c>
      <c r="R197" s="128" t="str">
        <f t="shared" si="242"/>
        <v>-</v>
      </c>
      <c r="S197" s="128" t="str">
        <f t="shared" si="243"/>
        <v>-</v>
      </c>
      <c r="T197" s="128" t="str">
        <f t="shared" si="244"/>
        <v>-</v>
      </c>
      <c r="U197" s="128" t="str">
        <f t="shared" si="245"/>
        <v>-</v>
      </c>
      <c r="V197" s="128" t="str">
        <f t="shared" si="246"/>
        <v>-</v>
      </c>
      <c r="W197" s="128" t="str">
        <f t="shared" si="247"/>
        <v>-</v>
      </c>
      <c r="X197" s="128" t="str">
        <f t="shared" si="248"/>
        <v>-</v>
      </c>
      <c r="Y197" s="128" t="str">
        <f t="shared" si="249"/>
        <v>-</v>
      </c>
      <c r="Z197" s="128" t="str">
        <f t="shared" si="250"/>
        <v>-</v>
      </c>
      <c r="AA197" s="128" t="str">
        <f t="shared" si="251"/>
        <v>-</v>
      </c>
      <c r="AB197" s="131"/>
      <c r="AC197" s="128" t="str">
        <f t="shared" si="252"/>
        <v>-</v>
      </c>
      <c r="AD197" s="128" t="str">
        <f t="shared" si="253"/>
        <v>-</v>
      </c>
      <c r="AE197" s="128" t="str">
        <f t="shared" si="254"/>
        <v>-</v>
      </c>
      <c r="AF197" s="128" t="str">
        <f t="shared" si="255"/>
        <v>-</v>
      </c>
      <c r="AG197" s="128" t="str">
        <f t="shared" si="256"/>
        <v>-</v>
      </c>
      <c r="AH197" s="128" t="str">
        <f t="shared" si="257"/>
        <v>-</v>
      </c>
      <c r="AI197" s="128" t="str">
        <f t="shared" si="258"/>
        <v>-</v>
      </c>
      <c r="AJ197" s="128" t="str">
        <f t="shared" si="259"/>
        <v>-</v>
      </c>
      <c r="AK197" s="128" t="str">
        <f t="shared" si="260"/>
        <v>-</v>
      </c>
      <c r="AL197" s="128" t="str">
        <f t="shared" si="261"/>
        <v>-</v>
      </c>
      <c r="AM197" s="128" t="str">
        <f t="shared" si="262"/>
        <v>-</v>
      </c>
      <c r="AN197" s="128" t="str">
        <f t="shared" si="263"/>
        <v>-</v>
      </c>
      <c r="AO197" s="128" t="str">
        <f t="shared" si="264"/>
        <v>-</v>
      </c>
      <c r="AP197" s="128" t="str">
        <f t="shared" si="265"/>
        <v>-</v>
      </c>
      <c r="AQ197" s="128" t="str">
        <f t="shared" si="297"/>
        <v>-</v>
      </c>
      <c r="AR197" s="128" t="str">
        <f t="shared" si="298"/>
        <v>-</v>
      </c>
      <c r="AS197" s="129">
        <f t="shared" si="266"/>
        <v>0</v>
      </c>
      <c r="AT197" s="128" t="str">
        <f t="shared" si="267"/>
        <v>-</v>
      </c>
      <c r="AU197" s="128" t="str">
        <f t="shared" si="268"/>
        <v>-</v>
      </c>
      <c r="AV197" s="128" t="str">
        <f t="shared" si="269"/>
        <v>-</v>
      </c>
      <c r="AW197" s="128" t="str">
        <f t="shared" si="270"/>
        <v>-</v>
      </c>
      <c r="AX197" s="128" t="str">
        <f t="shared" si="271"/>
        <v>-</v>
      </c>
      <c r="AY197" s="128" t="str">
        <f t="shared" si="272"/>
        <v>-</v>
      </c>
      <c r="AZ197" s="128" t="str">
        <f t="shared" si="273"/>
        <v>-</v>
      </c>
      <c r="BA197" s="128" t="str">
        <f t="shared" si="274"/>
        <v>-</v>
      </c>
      <c r="BB197" s="128" t="str">
        <f t="shared" si="275"/>
        <v>-</v>
      </c>
      <c r="BC197" s="128" t="str">
        <f t="shared" si="276"/>
        <v>-</v>
      </c>
      <c r="BD197" s="128" t="str">
        <f t="shared" si="277"/>
        <v>-</v>
      </c>
      <c r="BE197" s="187"/>
      <c r="BF197" s="128" t="str">
        <f t="shared" si="278"/>
        <v>-</v>
      </c>
      <c r="BG197" s="128" t="str">
        <f t="shared" si="279"/>
        <v>-</v>
      </c>
      <c r="BH197" s="128" t="str">
        <f t="shared" si="280"/>
        <v>-</v>
      </c>
      <c r="BI197" s="128" t="str">
        <f t="shared" si="281"/>
        <v>-</v>
      </c>
      <c r="BJ197" s="128" t="str">
        <f t="shared" si="282"/>
        <v>-</v>
      </c>
      <c r="BK197" s="128" t="str">
        <f t="shared" si="283"/>
        <v>-</v>
      </c>
      <c r="BL197" s="128" t="str">
        <f t="shared" si="284"/>
        <v>-</v>
      </c>
      <c r="BM197" s="128" t="str">
        <f t="shared" si="285"/>
        <v>-</v>
      </c>
      <c r="BN197" s="128" t="str">
        <f t="shared" si="286"/>
        <v>-</v>
      </c>
      <c r="BO197" s="128" t="str">
        <f t="shared" si="287"/>
        <v>-</v>
      </c>
      <c r="BP197" s="128" t="str">
        <f t="shared" si="288"/>
        <v>-</v>
      </c>
      <c r="BQ197" s="128" t="str">
        <f t="shared" si="289"/>
        <v>-</v>
      </c>
      <c r="BR197" s="128" t="str">
        <f t="shared" si="290"/>
        <v>-</v>
      </c>
      <c r="BS197" s="128" t="str">
        <f t="shared" si="291"/>
        <v>-</v>
      </c>
      <c r="BT197" s="128" t="str">
        <f t="shared" si="292"/>
        <v>-</v>
      </c>
      <c r="BU197" s="128" t="str">
        <f t="shared" si="293"/>
        <v>-</v>
      </c>
      <c r="BV197" s="129">
        <f t="shared" si="299"/>
        <v>0</v>
      </c>
      <c r="BX197" s="128" t="str">
        <f t="shared" si="239"/>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94"/>
        <v>-</v>
      </c>
      <c r="K198" s="20" t="str">
        <f>IF(月途中入退所!$N47=$B$2,IF(月途中入退所!S47="","-",月途中入退所!$S47),"-")</f>
        <v>-</v>
      </c>
      <c r="L198" s="162" t="str">
        <f t="shared" si="295"/>
        <v>-</v>
      </c>
      <c r="M198" s="20" t="str">
        <f>IF(月途中入退所!$N47=$B$2,月途中入退所!$T47,"-")</f>
        <v>-</v>
      </c>
      <c r="N198" s="129">
        <f t="shared" si="240"/>
        <v>0</v>
      </c>
      <c r="P198" s="128" t="str">
        <f t="shared" si="296"/>
        <v>-</v>
      </c>
      <c r="Q198" s="128" t="str">
        <f t="shared" si="241"/>
        <v>-</v>
      </c>
      <c r="R198" s="128" t="str">
        <f t="shared" si="242"/>
        <v>-</v>
      </c>
      <c r="S198" s="128" t="str">
        <f t="shared" si="243"/>
        <v>-</v>
      </c>
      <c r="T198" s="128" t="str">
        <f t="shared" si="244"/>
        <v>-</v>
      </c>
      <c r="U198" s="128" t="str">
        <f t="shared" si="245"/>
        <v>-</v>
      </c>
      <c r="V198" s="128" t="str">
        <f t="shared" si="246"/>
        <v>-</v>
      </c>
      <c r="W198" s="128" t="str">
        <f t="shared" si="247"/>
        <v>-</v>
      </c>
      <c r="X198" s="128" t="str">
        <f t="shared" si="248"/>
        <v>-</v>
      </c>
      <c r="Y198" s="128" t="str">
        <f t="shared" si="249"/>
        <v>-</v>
      </c>
      <c r="Z198" s="128" t="str">
        <f t="shared" si="250"/>
        <v>-</v>
      </c>
      <c r="AA198" s="128" t="str">
        <f t="shared" si="251"/>
        <v>-</v>
      </c>
      <c r="AB198" s="131"/>
      <c r="AC198" s="128" t="str">
        <f t="shared" si="252"/>
        <v>-</v>
      </c>
      <c r="AD198" s="128" t="str">
        <f t="shared" si="253"/>
        <v>-</v>
      </c>
      <c r="AE198" s="128" t="str">
        <f t="shared" si="254"/>
        <v>-</v>
      </c>
      <c r="AF198" s="128" t="str">
        <f t="shared" si="255"/>
        <v>-</v>
      </c>
      <c r="AG198" s="128" t="str">
        <f t="shared" si="256"/>
        <v>-</v>
      </c>
      <c r="AH198" s="128" t="str">
        <f t="shared" si="257"/>
        <v>-</v>
      </c>
      <c r="AI198" s="128" t="str">
        <f t="shared" si="258"/>
        <v>-</v>
      </c>
      <c r="AJ198" s="128" t="str">
        <f t="shared" si="259"/>
        <v>-</v>
      </c>
      <c r="AK198" s="128" t="str">
        <f t="shared" si="260"/>
        <v>-</v>
      </c>
      <c r="AL198" s="128" t="str">
        <f t="shared" si="261"/>
        <v>-</v>
      </c>
      <c r="AM198" s="128" t="str">
        <f t="shared" si="262"/>
        <v>-</v>
      </c>
      <c r="AN198" s="128" t="str">
        <f t="shared" si="263"/>
        <v>-</v>
      </c>
      <c r="AO198" s="128" t="str">
        <f t="shared" si="264"/>
        <v>-</v>
      </c>
      <c r="AP198" s="128" t="str">
        <f t="shared" si="265"/>
        <v>-</v>
      </c>
      <c r="AQ198" s="128" t="str">
        <f t="shared" si="297"/>
        <v>-</v>
      </c>
      <c r="AR198" s="128" t="str">
        <f t="shared" si="298"/>
        <v>-</v>
      </c>
      <c r="AS198" s="129">
        <f t="shared" si="266"/>
        <v>0</v>
      </c>
      <c r="AT198" s="128" t="str">
        <f t="shared" si="267"/>
        <v>-</v>
      </c>
      <c r="AU198" s="128" t="str">
        <f t="shared" si="268"/>
        <v>-</v>
      </c>
      <c r="AV198" s="128" t="str">
        <f t="shared" si="269"/>
        <v>-</v>
      </c>
      <c r="AW198" s="128" t="str">
        <f t="shared" si="270"/>
        <v>-</v>
      </c>
      <c r="AX198" s="128" t="str">
        <f t="shared" si="271"/>
        <v>-</v>
      </c>
      <c r="AY198" s="128" t="str">
        <f t="shared" si="272"/>
        <v>-</v>
      </c>
      <c r="AZ198" s="128" t="str">
        <f t="shared" si="273"/>
        <v>-</v>
      </c>
      <c r="BA198" s="128" t="str">
        <f t="shared" si="274"/>
        <v>-</v>
      </c>
      <c r="BB198" s="128" t="str">
        <f t="shared" si="275"/>
        <v>-</v>
      </c>
      <c r="BC198" s="128" t="str">
        <f t="shared" si="276"/>
        <v>-</v>
      </c>
      <c r="BD198" s="128" t="str">
        <f t="shared" si="277"/>
        <v>-</v>
      </c>
      <c r="BE198" s="187"/>
      <c r="BF198" s="128" t="str">
        <f t="shared" si="278"/>
        <v>-</v>
      </c>
      <c r="BG198" s="128" t="str">
        <f t="shared" si="279"/>
        <v>-</v>
      </c>
      <c r="BH198" s="128" t="str">
        <f t="shared" si="280"/>
        <v>-</v>
      </c>
      <c r="BI198" s="128" t="str">
        <f t="shared" si="281"/>
        <v>-</v>
      </c>
      <c r="BJ198" s="128" t="str">
        <f t="shared" si="282"/>
        <v>-</v>
      </c>
      <c r="BK198" s="128" t="str">
        <f t="shared" si="283"/>
        <v>-</v>
      </c>
      <c r="BL198" s="128" t="str">
        <f t="shared" si="284"/>
        <v>-</v>
      </c>
      <c r="BM198" s="128" t="str">
        <f t="shared" si="285"/>
        <v>-</v>
      </c>
      <c r="BN198" s="128" t="str">
        <f t="shared" si="286"/>
        <v>-</v>
      </c>
      <c r="BO198" s="128" t="str">
        <f t="shared" si="287"/>
        <v>-</v>
      </c>
      <c r="BP198" s="128" t="str">
        <f t="shared" si="288"/>
        <v>-</v>
      </c>
      <c r="BQ198" s="128" t="str">
        <f t="shared" si="289"/>
        <v>-</v>
      </c>
      <c r="BR198" s="128" t="str">
        <f t="shared" si="290"/>
        <v>-</v>
      </c>
      <c r="BS198" s="128" t="str">
        <f t="shared" si="291"/>
        <v>-</v>
      </c>
      <c r="BT198" s="128" t="str">
        <f t="shared" si="292"/>
        <v>-</v>
      </c>
      <c r="BU198" s="128" t="str">
        <f t="shared" si="293"/>
        <v>-</v>
      </c>
      <c r="BV198" s="129">
        <f t="shared" si="299"/>
        <v>0</v>
      </c>
      <c r="BX198" s="128" t="str">
        <f t="shared" si="239"/>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94"/>
        <v>-</v>
      </c>
      <c r="K199" s="20" t="str">
        <f>IF(月途中入退所!$N48=$B$2,IF(月途中入退所!S48="","-",月途中入退所!$S48),"-")</f>
        <v>-</v>
      </c>
      <c r="L199" s="162" t="str">
        <f t="shared" si="295"/>
        <v>-</v>
      </c>
      <c r="M199" s="20" t="str">
        <f>IF(月途中入退所!$N48=$B$2,月途中入退所!$T48,"-")</f>
        <v>-</v>
      </c>
      <c r="N199" s="129">
        <f t="shared" si="240"/>
        <v>0</v>
      </c>
      <c r="P199" s="128" t="str">
        <f t="shared" si="296"/>
        <v>-</v>
      </c>
      <c r="Q199" s="128" t="str">
        <f t="shared" si="241"/>
        <v>-</v>
      </c>
      <c r="R199" s="128" t="str">
        <f t="shared" si="242"/>
        <v>-</v>
      </c>
      <c r="S199" s="128" t="str">
        <f t="shared" si="243"/>
        <v>-</v>
      </c>
      <c r="T199" s="128" t="str">
        <f t="shared" si="244"/>
        <v>-</v>
      </c>
      <c r="U199" s="128" t="str">
        <f t="shared" si="245"/>
        <v>-</v>
      </c>
      <c r="V199" s="128" t="str">
        <f t="shared" si="246"/>
        <v>-</v>
      </c>
      <c r="W199" s="128" t="str">
        <f t="shared" si="247"/>
        <v>-</v>
      </c>
      <c r="X199" s="128" t="str">
        <f t="shared" si="248"/>
        <v>-</v>
      </c>
      <c r="Y199" s="128" t="str">
        <f t="shared" si="249"/>
        <v>-</v>
      </c>
      <c r="Z199" s="128" t="str">
        <f t="shared" si="250"/>
        <v>-</v>
      </c>
      <c r="AA199" s="128" t="str">
        <f t="shared" si="251"/>
        <v>-</v>
      </c>
      <c r="AB199" s="131"/>
      <c r="AC199" s="128" t="str">
        <f t="shared" si="252"/>
        <v>-</v>
      </c>
      <c r="AD199" s="128" t="str">
        <f t="shared" si="253"/>
        <v>-</v>
      </c>
      <c r="AE199" s="128" t="str">
        <f t="shared" si="254"/>
        <v>-</v>
      </c>
      <c r="AF199" s="128" t="str">
        <f t="shared" si="255"/>
        <v>-</v>
      </c>
      <c r="AG199" s="128" t="str">
        <f t="shared" si="256"/>
        <v>-</v>
      </c>
      <c r="AH199" s="128" t="str">
        <f t="shared" si="257"/>
        <v>-</v>
      </c>
      <c r="AI199" s="128" t="str">
        <f t="shared" si="258"/>
        <v>-</v>
      </c>
      <c r="AJ199" s="128" t="str">
        <f t="shared" si="259"/>
        <v>-</v>
      </c>
      <c r="AK199" s="128" t="str">
        <f t="shared" si="260"/>
        <v>-</v>
      </c>
      <c r="AL199" s="128" t="str">
        <f t="shared" si="261"/>
        <v>-</v>
      </c>
      <c r="AM199" s="128" t="str">
        <f t="shared" si="262"/>
        <v>-</v>
      </c>
      <c r="AN199" s="128" t="str">
        <f t="shared" si="263"/>
        <v>-</v>
      </c>
      <c r="AO199" s="128" t="str">
        <f t="shared" si="264"/>
        <v>-</v>
      </c>
      <c r="AP199" s="128" t="str">
        <f t="shared" si="265"/>
        <v>-</v>
      </c>
      <c r="AQ199" s="128" t="str">
        <f t="shared" si="297"/>
        <v>-</v>
      </c>
      <c r="AR199" s="128" t="str">
        <f t="shared" si="298"/>
        <v>-</v>
      </c>
      <c r="AS199" s="129">
        <f t="shared" si="266"/>
        <v>0</v>
      </c>
      <c r="AT199" s="128" t="str">
        <f t="shared" si="267"/>
        <v>-</v>
      </c>
      <c r="AU199" s="128" t="str">
        <f t="shared" si="268"/>
        <v>-</v>
      </c>
      <c r="AV199" s="128" t="str">
        <f t="shared" si="269"/>
        <v>-</v>
      </c>
      <c r="AW199" s="128" t="str">
        <f t="shared" si="270"/>
        <v>-</v>
      </c>
      <c r="AX199" s="128" t="str">
        <f t="shared" si="271"/>
        <v>-</v>
      </c>
      <c r="AY199" s="128" t="str">
        <f t="shared" si="272"/>
        <v>-</v>
      </c>
      <c r="AZ199" s="128" t="str">
        <f t="shared" si="273"/>
        <v>-</v>
      </c>
      <c r="BA199" s="128" t="str">
        <f t="shared" si="274"/>
        <v>-</v>
      </c>
      <c r="BB199" s="128" t="str">
        <f t="shared" si="275"/>
        <v>-</v>
      </c>
      <c r="BC199" s="128" t="str">
        <f t="shared" si="276"/>
        <v>-</v>
      </c>
      <c r="BD199" s="128" t="str">
        <f t="shared" si="277"/>
        <v>-</v>
      </c>
      <c r="BE199" s="187"/>
      <c r="BF199" s="128" t="str">
        <f t="shared" si="278"/>
        <v>-</v>
      </c>
      <c r="BG199" s="128" t="str">
        <f t="shared" si="279"/>
        <v>-</v>
      </c>
      <c r="BH199" s="128" t="str">
        <f t="shared" si="280"/>
        <v>-</v>
      </c>
      <c r="BI199" s="128" t="str">
        <f t="shared" si="281"/>
        <v>-</v>
      </c>
      <c r="BJ199" s="128" t="str">
        <f t="shared" si="282"/>
        <v>-</v>
      </c>
      <c r="BK199" s="128" t="str">
        <f t="shared" si="283"/>
        <v>-</v>
      </c>
      <c r="BL199" s="128" t="str">
        <f t="shared" si="284"/>
        <v>-</v>
      </c>
      <c r="BM199" s="128" t="str">
        <f t="shared" si="285"/>
        <v>-</v>
      </c>
      <c r="BN199" s="128" t="str">
        <f t="shared" si="286"/>
        <v>-</v>
      </c>
      <c r="BO199" s="128" t="str">
        <f t="shared" si="287"/>
        <v>-</v>
      </c>
      <c r="BP199" s="128" t="str">
        <f t="shared" si="288"/>
        <v>-</v>
      </c>
      <c r="BQ199" s="128" t="str">
        <f t="shared" si="289"/>
        <v>-</v>
      </c>
      <c r="BR199" s="128" t="str">
        <f t="shared" si="290"/>
        <v>-</v>
      </c>
      <c r="BS199" s="128" t="str">
        <f t="shared" si="291"/>
        <v>-</v>
      </c>
      <c r="BT199" s="128" t="str">
        <f t="shared" si="292"/>
        <v>-</v>
      </c>
      <c r="BU199" s="128" t="str">
        <f t="shared" si="293"/>
        <v>-</v>
      </c>
      <c r="BV199" s="129">
        <f t="shared" si="299"/>
        <v>0</v>
      </c>
      <c r="BX199" s="128" t="str">
        <f t="shared" si="239"/>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94"/>
        <v>-</v>
      </c>
      <c r="K200" s="20" t="str">
        <f>IF(月途中入退所!$N49=$B$2,IF(月途中入退所!S49="","-",月途中入退所!$S49),"-")</f>
        <v>-</v>
      </c>
      <c r="L200" s="162" t="str">
        <f t="shared" si="295"/>
        <v>-</v>
      </c>
      <c r="M200" s="20" t="str">
        <f>IF(月途中入退所!$N49=$B$2,月途中入退所!$T49,"-")</f>
        <v>-</v>
      </c>
      <c r="N200" s="129">
        <f t="shared" si="240"/>
        <v>0</v>
      </c>
      <c r="P200" s="128" t="str">
        <f t="shared" si="296"/>
        <v>-</v>
      </c>
      <c r="Q200" s="128" t="str">
        <f t="shared" si="241"/>
        <v>-</v>
      </c>
      <c r="R200" s="128" t="str">
        <f t="shared" si="242"/>
        <v>-</v>
      </c>
      <c r="S200" s="128" t="str">
        <f t="shared" si="243"/>
        <v>-</v>
      </c>
      <c r="T200" s="128" t="str">
        <f t="shared" si="244"/>
        <v>-</v>
      </c>
      <c r="U200" s="128" t="str">
        <f t="shared" si="245"/>
        <v>-</v>
      </c>
      <c r="V200" s="128" t="str">
        <f t="shared" si="246"/>
        <v>-</v>
      </c>
      <c r="W200" s="128" t="str">
        <f t="shared" si="247"/>
        <v>-</v>
      </c>
      <c r="X200" s="128" t="str">
        <f t="shared" si="248"/>
        <v>-</v>
      </c>
      <c r="Y200" s="128" t="str">
        <f t="shared" si="249"/>
        <v>-</v>
      </c>
      <c r="Z200" s="128" t="str">
        <f t="shared" si="250"/>
        <v>-</v>
      </c>
      <c r="AA200" s="128" t="str">
        <f t="shared" si="251"/>
        <v>-</v>
      </c>
      <c r="AB200" s="131"/>
      <c r="AC200" s="128" t="str">
        <f t="shared" si="252"/>
        <v>-</v>
      </c>
      <c r="AD200" s="128" t="str">
        <f t="shared" si="253"/>
        <v>-</v>
      </c>
      <c r="AE200" s="128" t="str">
        <f t="shared" si="254"/>
        <v>-</v>
      </c>
      <c r="AF200" s="128" t="str">
        <f t="shared" si="255"/>
        <v>-</v>
      </c>
      <c r="AG200" s="128" t="str">
        <f t="shared" si="256"/>
        <v>-</v>
      </c>
      <c r="AH200" s="128" t="str">
        <f t="shared" si="257"/>
        <v>-</v>
      </c>
      <c r="AI200" s="128" t="str">
        <f t="shared" si="258"/>
        <v>-</v>
      </c>
      <c r="AJ200" s="128" t="str">
        <f t="shared" si="259"/>
        <v>-</v>
      </c>
      <c r="AK200" s="128" t="str">
        <f t="shared" si="260"/>
        <v>-</v>
      </c>
      <c r="AL200" s="128" t="str">
        <f t="shared" si="261"/>
        <v>-</v>
      </c>
      <c r="AM200" s="128" t="str">
        <f t="shared" si="262"/>
        <v>-</v>
      </c>
      <c r="AN200" s="128" t="str">
        <f t="shared" si="263"/>
        <v>-</v>
      </c>
      <c r="AO200" s="128" t="str">
        <f t="shared" si="264"/>
        <v>-</v>
      </c>
      <c r="AP200" s="128" t="str">
        <f t="shared" si="265"/>
        <v>-</v>
      </c>
      <c r="AQ200" s="128" t="str">
        <f t="shared" si="297"/>
        <v>-</v>
      </c>
      <c r="AR200" s="128" t="str">
        <f t="shared" si="298"/>
        <v>-</v>
      </c>
      <c r="AS200" s="129">
        <f t="shared" si="266"/>
        <v>0</v>
      </c>
      <c r="AT200" s="128" t="str">
        <f t="shared" si="267"/>
        <v>-</v>
      </c>
      <c r="AU200" s="128" t="str">
        <f t="shared" si="268"/>
        <v>-</v>
      </c>
      <c r="AV200" s="128" t="str">
        <f t="shared" si="269"/>
        <v>-</v>
      </c>
      <c r="AW200" s="128" t="str">
        <f t="shared" si="270"/>
        <v>-</v>
      </c>
      <c r="AX200" s="128" t="str">
        <f t="shared" si="271"/>
        <v>-</v>
      </c>
      <c r="AY200" s="128" t="str">
        <f t="shared" si="272"/>
        <v>-</v>
      </c>
      <c r="AZ200" s="128" t="str">
        <f t="shared" si="273"/>
        <v>-</v>
      </c>
      <c r="BA200" s="128" t="str">
        <f t="shared" si="274"/>
        <v>-</v>
      </c>
      <c r="BB200" s="128" t="str">
        <f t="shared" si="275"/>
        <v>-</v>
      </c>
      <c r="BC200" s="128" t="str">
        <f t="shared" si="276"/>
        <v>-</v>
      </c>
      <c r="BD200" s="128" t="str">
        <f t="shared" si="277"/>
        <v>-</v>
      </c>
      <c r="BE200" s="187"/>
      <c r="BF200" s="128" t="str">
        <f t="shared" si="278"/>
        <v>-</v>
      </c>
      <c r="BG200" s="128" t="str">
        <f t="shared" si="279"/>
        <v>-</v>
      </c>
      <c r="BH200" s="128" t="str">
        <f t="shared" si="280"/>
        <v>-</v>
      </c>
      <c r="BI200" s="128" t="str">
        <f t="shared" si="281"/>
        <v>-</v>
      </c>
      <c r="BJ200" s="128" t="str">
        <f t="shared" si="282"/>
        <v>-</v>
      </c>
      <c r="BK200" s="128" t="str">
        <f t="shared" si="283"/>
        <v>-</v>
      </c>
      <c r="BL200" s="128" t="str">
        <f t="shared" si="284"/>
        <v>-</v>
      </c>
      <c r="BM200" s="128" t="str">
        <f t="shared" si="285"/>
        <v>-</v>
      </c>
      <c r="BN200" s="128" t="str">
        <f t="shared" si="286"/>
        <v>-</v>
      </c>
      <c r="BO200" s="128" t="str">
        <f t="shared" si="287"/>
        <v>-</v>
      </c>
      <c r="BP200" s="128" t="str">
        <f t="shared" si="288"/>
        <v>-</v>
      </c>
      <c r="BQ200" s="128" t="str">
        <f t="shared" si="289"/>
        <v>-</v>
      </c>
      <c r="BR200" s="128" t="str">
        <f t="shared" si="290"/>
        <v>-</v>
      </c>
      <c r="BS200" s="128" t="str">
        <f t="shared" si="291"/>
        <v>-</v>
      </c>
      <c r="BT200" s="128" t="str">
        <f t="shared" si="292"/>
        <v>-</v>
      </c>
      <c r="BU200" s="128" t="str">
        <f t="shared" si="293"/>
        <v>-</v>
      </c>
      <c r="BV200" s="129">
        <f t="shared" si="299"/>
        <v>0</v>
      </c>
      <c r="BX200" s="128" t="str">
        <f t="shared" si="239"/>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94"/>
        <v>-</v>
      </c>
      <c r="K201" s="20" t="str">
        <f>IF(月途中入退所!$N50=$B$2,IF(月途中入退所!S50="","-",月途中入退所!$S50),"-")</f>
        <v>-</v>
      </c>
      <c r="L201" s="162" t="str">
        <f t="shared" si="295"/>
        <v>-</v>
      </c>
      <c r="M201" s="20" t="str">
        <f>IF(月途中入退所!$N50=$B$2,月途中入退所!$T50,"-")</f>
        <v>-</v>
      </c>
      <c r="N201" s="129">
        <f t="shared" si="240"/>
        <v>0</v>
      </c>
      <c r="P201" s="128" t="str">
        <f t="shared" si="296"/>
        <v>-</v>
      </c>
      <c r="Q201" s="128" t="str">
        <f t="shared" si="241"/>
        <v>-</v>
      </c>
      <c r="R201" s="128" t="str">
        <f t="shared" si="242"/>
        <v>-</v>
      </c>
      <c r="S201" s="128" t="str">
        <f t="shared" si="243"/>
        <v>-</v>
      </c>
      <c r="T201" s="128" t="str">
        <f t="shared" si="244"/>
        <v>-</v>
      </c>
      <c r="U201" s="128" t="str">
        <f t="shared" si="245"/>
        <v>-</v>
      </c>
      <c r="V201" s="128" t="str">
        <f t="shared" si="246"/>
        <v>-</v>
      </c>
      <c r="W201" s="128" t="str">
        <f t="shared" si="247"/>
        <v>-</v>
      </c>
      <c r="X201" s="128" t="str">
        <f t="shared" si="248"/>
        <v>-</v>
      </c>
      <c r="Y201" s="128" t="str">
        <f t="shared" si="249"/>
        <v>-</v>
      </c>
      <c r="Z201" s="128" t="str">
        <f t="shared" si="250"/>
        <v>-</v>
      </c>
      <c r="AA201" s="128" t="str">
        <f t="shared" si="251"/>
        <v>-</v>
      </c>
      <c r="AB201" s="131"/>
      <c r="AC201" s="128" t="str">
        <f t="shared" si="252"/>
        <v>-</v>
      </c>
      <c r="AD201" s="128" t="str">
        <f t="shared" si="253"/>
        <v>-</v>
      </c>
      <c r="AE201" s="128" t="str">
        <f t="shared" si="254"/>
        <v>-</v>
      </c>
      <c r="AF201" s="128" t="str">
        <f t="shared" si="255"/>
        <v>-</v>
      </c>
      <c r="AG201" s="128" t="str">
        <f t="shared" si="256"/>
        <v>-</v>
      </c>
      <c r="AH201" s="128" t="str">
        <f t="shared" si="257"/>
        <v>-</v>
      </c>
      <c r="AI201" s="128" t="str">
        <f t="shared" si="258"/>
        <v>-</v>
      </c>
      <c r="AJ201" s="128" t="str">
        <f t="shared" si="259"/>
        <v>-</v>
      </c>
      <c r="AK201" s="128" t="str">
        <f t="shared" si="260"/>
        <v>-</v>
      </c>
      <c r="AL201" s="128" t="str">
        <f t="shared" si="261"/>
        <v>-</v>
      </c>
      <c r="AM201" s="128" t="str">
        <f t="shared" si="262"/>
        <v>-</v>
      </c>
      <c r="AN201" s="128" t="str">
        <f t="shared" si="263"/>
        <v>-</v>
      </c>
      <c r="AO201" s="128" t="str">
        <f t="shared" si="264"/>
        <v>-</v>
      </c>
      <c r="AP201" s="128" t="str">
        <f t="shared" si="265"/>
        <v>-</v>
      </c>
      <c r="AQ201" s="128" t="str">
        <f t="shared" si="297"/>
        <v>-</v>
      </c>
      <c r="AR201" s="128" t="str">
        <f t="shared" si="298"/>
        <v>-</v>
      </c>
      <c r="AS201" s="129">
        <f t="shared" si="266"/>
        <v>0</v>
      </c>
      <c r="AT201" s="128" t="str">
        <f t="shared" si="267"/>
        <v>-</v>
      </c>
      <c r="AU201" s="128" t="str">
        <f t="shared" si="268"/>
        <v>-</v>
      </c>
      <c r="AV201" s="128" t="str">
        <f t="shared" si="269"/>
        <v>-</v>
      </c>
      <c r="AW201" s="128" t="str">
        <f t="shared" si="270"/>
        <v>-</v>
      </c>
      <c r="AX201" s="128" t="str">
        <f t="shared" si="271"/>
        <v>-</v>
      </c>
      <c r="AY201" s="128" t="str">
        <f t="shared" si="272"/>
        <v>-</v>
      </c>
      <c r="AZ201" s="128" t="str">
        <f t="shared" si="273"/>
        <v>-</v>
      </c>
      <c r="BA201" s="128" t="str">
        <f t="shared" si="274"/>
        <v>-</v>
      </c>
      <c r="BB201" s="128" t="str">
        <f t="shared" si="275"/>
        <v>-</v>
      </c>
      <c r="BC201" s="128" t="str">
        <f t="shared" si="276"/>
        <v>-</v>
      </c>
      <c r="BD201" s="128" t="str">
        <f t="shared" si="277"/>
        <v>-</v>
      </c>
      <c r="BE201" s="187"/>
      <c r="BF201" s="128" t="str">
        <f t="shared" si="278"/>
        <v>-</v>
      </c>
      <c r="BG201" s="128" t="str">
        <f t="shared" si="279"/>
        <v>-</v>
      </c>
      <c r="BH201" s="128" t="str">
        <f t="shared" si="280"/>
        <v>-</v>
      </c>
      <c r="BI201" s="128" t="str">
        <f t="shared" si="281"/>
        <v>-</v>
      </c>
      <c r="BJ201" s="128" t="str">
        <f t="shared" si="282"/>
        <v>-</v>
      </c>
      <c r="BK201" s="128" t="str">
        <f t="shared" si="283"/>
        <v>-</v>
      </c>
      <c r="BL201" s="128" t="str">
        <f t="shared" si="284"/>
        <v>-</v>
      </c>
      <c r="BM201" s="128" t="str">
        <f t="shared" si="285"/>
        <v>-</v>
      </c>
      <c r="BN201" s="128" t="str">
        <f t="shared" si="286"/>
        <v>-</v>
      </c>
      <c r="BO201" s="128" t="str">
        <f t="shared" si="287"/>
        <v>-</v>
      </c>
      <c r="BP201" s="128" t="str">
        <f t="shared" si="288"/>
        <v>-</v>
      </c>
      <c r="BQ201" s="128" t="str">
        <f t="shared" si="289"/>
        <v>-</v>
      </c>
      <c r="BR201" s="128" t="str">
        <f t="shared" si="290"/>
        <v>-</v>
      </c>
      <c r="BS201" s="128" t="str">
        <f t="shared" si="291"/>
        <v>-</v>
      </c>
      <c r="BT201" s="128" t="str">
        <f t="shared" si="292"/>
        <v>-</v>
      </c>
      <c r="BU201" s="128" t="str">
        <f t="shared" si="293"/>
        <v>-</v>
      </c>
      <c r="BV201" s="129">
        <f t="shared" si="299"/>
        <v>0</v>
      </c>
      <c r="BX201" s="128" t="str">
        <f t="shared" si="239"/>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300">SUM(AT158:AT177)+SUM(AT182:AT201)</f>
        <v>0</v>
      </c>
      <c r="AU203" s="129">
        <f t="shared" ref="AU203:BT203" si="301">SUM(AU158:AU177)+SUM(AU182:AU201)</f>
        <v>0</v>
      </c>
      <c r="AV203" s="129">
        <f t="shared" si="301"/>
        <v>0</v>
      </c>
      <c r="AW203" s="129">
        <f t="shared" si="301"/>
        <v>0</v>
      </c>
      <c r="AX203" s="129">
        <f t="shared" si="301"/>
        <v>0</v>
      </c>
      <c r="AY203" s="129">
        <f t="shared" si="301"/>
        <v>0</v>
      </c>
      <c r="AZ203" s="129">
        <f t="shared" si="301"/>
        <v>0</v>
      </c>
      <c r="BA203" s="129">
        <f t="shared" si="301"/>
        <v>0</v>
      </c>
      <c r="BB203" s="129">
        <f t="shared" si="301"/>
        <v>0</v>
      </c>
      <c r="BC203" s="129">
        <f t="shared" si="301"/>
        <v>0</v>
      </c>
      <c r="BD203" s="129">
        <f t="shared" si="301"/>
        <v>0</v>
      </c>
      <c r="BE203" s="187"/>
      <c r="BF203" s="129">
        <f t="shared" si="301"/>
        <v>0</v>
      </c>
      <c r="BG203" s="129">
        <f t="shared" si="301"/>
        <v>0</v>
      </c>
      <c r="BH203" s="129">
        <f t="shared" si="301"/>
        <v>0</v>
      </c>
      <c r="BI203" s="129">
        <f t="shared" si="301"/>
        <v>0</v>
      </c>
      <c r="BJ203" s="129">
        <f t="shared" si="301"/>
        <v>0</v>
      </c>
      <c r="BK203" s="129">
        <f t="shared" si="301"/>
        <v>0</v>
      </c>
      <c r="BL203" s="129">
        <f t="shared" si="301"/>
        <v>0</v>
      </c>
      <c r="BM203" s="129">
        <f t="shared" si="301"/>
        <v>0</v>
      </c>
      <c r="BN203" s="129">
        <f t="shared" si="301"/>
        <v>0</v>
      </c>
      <c r="BO203" s="129">
        <f t="shared" si="301"/>
        <v>0</v>
      </c>
      <c r="BP203" s="129">
        <f t="shared" si="301"/>
        <v>0</v>
      </c>
      <c r="BQ203" s="129">
        <f t="shared" si="301"/>
        <v>0</v>
      </c>
      <c r="BR203" s="129">
        <f t="shared" si="301"/>
        <v>0</v>
      </c>
      <c r="BS203" s="129">
        <f t="shared" si="301"/>
        <v>0</v>
      </c>
      <c r="BT203" s="129">
        <f t="shared" si="301"/>
        <v>0</v>
      </c>
      <c r="BU203" s="129">
        <f>SUM(BU158:BU177)+SUM(BU182:BU201)</f>
        <v>0</v>
      </c>
      <c r="BV203" s="129">
        <f t="shared" ref="BV203:BX203" si="302">SUM(BV158:BV177)+SUM(BV182:BV201)</f>
        <v>0</v>
      </c>
      <c r="BX203" s="129">
        <f t="shared" si="302"/>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303">AT152+AT203</f>
        <v>0</v>
      </c>
      <c r="AU207" s="129">
        <f t="shared" si="303"/>
        <v>0</v>
      </c>
      <c r="AV207" s="129">
        <f t="shared" si="303"/>
        <v>0</v>
      </c>
      <c r="AW207" s="129">
        <f t="shared" si="303"/>
        <v>0</v>
      </c>
      <c r="AX207" s="129">
        <f t="shared" si="303"/>
        <v>0</v>
      </c>
      <c r="AY207" s="129">
        <f t="shared" si="303"/>
        <v>0</v>
      </c>
      <c r="AZ207" s="129">
        <f t="shared" si="303"/>
        <v>0</v>
      </c>
      <c r="BA207" s="129">
        <f t="shared" si="303"/>
        <v>0</v>
      </c>
      <c r="BB207" s="129">
        <f t="shared" si="303"/>
        <v>0</v>
      </c>
      <c r="BC207" s="129">
        <f t="shared" si="303"/>
        <v>0</v>
      </c>
      <c r="BD207" s="129">
        <f t="shared" si="303"/>
        <v>0</v>
      </c>
      <c r="BE207" s="187"/>
      <c r="BF207" s="129">
        <f t="shared" si="303"/>
        <v>0</v>
      </c>
      <c r="BG207" s="129">
        <f t="shared" si="303"/>
        <v>0</v>
      </c>
      <c r="BH207" s="129">
        <f t="shared" si="303"/>
        <v>0</v>
      </c>
      <c r="BI207" s="129">
        <f t="shared" si="303"/>
        <v>0</v>
      </c>
      <c r="BJ207" s="129">
        <f t="shared" si="303"/>
        <v>0</v>
      </c>
      <c r="BK207" s="129">
        <f t="shared" si="303"/>
        <v>0</v>
      </c>
      <c r="BL207" s="129">
        <f t="shared" si="303"/>
        <v>0</v>
      </c>
      <c r="BM207" s="129">
        <f t="shared" si="303"/>
        <v>0</v>
      </c>
      <c r="BN207" s="129">
        <f t="shared" si="303"/>
        <v>0</v>
      </c>
      <c r="BO207" s="129">
        <f t="shared" si="303"/>
        <v>0</v>
      </c>
      <c r="BP207" s="129">
        <f t="shared" si="303"/>
        <v>0</v>
      </c>
      <c r="BQ207" s="129">
        <f t="shared" si="303"/>
        <v>0</v>
      </c>
      <c r="BR207" s="129">
        <f t="shared" si="303"/>
        <v>0</v>
      </c>
      <c r="BS207" s="129">
        <f t="shared" si="303"/>
        <v>0</v>
      </c>
      <c r="BT207" s="129">
        <f t="shared" si="303"/>
        <v>0</v>
      </c>
      <c r="BU207" s="129">
        <f t="shared" si="303"/>
        <v>0</v>
      </c>
      <c r="BV207" s="129">
        <f t="shared" si="303"/>
        <v>0</v>
      </c>
      <c r="BX207" s="129">
        <f t="shared" si="303"/>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sheetData>
  <mergeCells count="353">
    <mergeCell ref="BE180:BE181"/>
    <mergeCell ref="C99:D100"/>
    <mergeCell ref="C97:D98"/>
    <mergeCell ref="E97:F97"/>
    <mergeCell ref="E98:F98"/>
    <mergeCell ref="B52:B100"/>
    <mergeCell ref="AB86:AC86"/>
    <mergeCell ref="D94:D95"/>
    <mergeCell ref="E94:E95"/>
    <mergeCell ref="R93:U93"/>
    <mergeCell ref="V93:Y93"/>
    <mergeCell ref="Z93:Z94"/>
    <mergeCell ref="AB94:AC94"/>
    <mergeCell ref="Q52:Q53"/>
    <mergeCell ref="L155:L157"/>
    <mergeCell ref="M155:M157"/>
    <mergeCell ref="L128:L130"/>
    <mergeCell ref="M128:M130"/>
    <mergeCell ref="X156:Y156"/>
    <mergeCell ref="R129:S129"/>
    <mergeCell ref="Z129:Z130"/>
    <mergeCell ref="AA129:AA130"/>
    <mergeCell ref="N155:N157"/>
    <mergeCell ref="N128:N130"/>
    <mergeCell ref="C33:C46"/>
    <mergeCell ref="B4:B50"/>
    <mergeCell ref="C49:D50"/>
    <mergeCell ref="C47:D48"/>
    <mergeCell ref="E47:F47"/>
    <mergeCell ref="E48:F48"/>
    <mergeCell ref="D83:D84"/>
    <mergeCell ref="E83:E84"/>
    <mergeCell ref="C83:C96"/>
    <mergeCell ref="D64:D65"/>
    <mergeCell ref="D69:D70"/>
    <mergeCell ref="D75:D76"/>
    <mergeCell ref="D77:D78"/>
    <mergeCell ref="E75:F75"/>
    <mergeCell ref="E76:F76"/>
    <mergeCell ref="E77:F77"/>
    <mergeCell ref="E78:F78"/>
    <mergeCell ref="E49:F49"/>
    <mergeCell ref="E30:F30"/>
    <mergeCell ref="E18:F18"/>
    <mergeCell ref="E15:F15"/>
    <mergeCell ref="C8:C22"/>
    <mergeCell ref="E31:E32"/>
    <mergeCell ref="E16:F16"/>
    <mergeCell ref="AQ180:AQ181"/>
    <mergeCell ref="AE180:AF180"/>
    <mergeCell ref="T180:U180"/>
    <mergeCell ref="AG180:AH180"/>
    <mergeCell ref="AO180:AP180"/>
    <mergeCell ref="P180:Q180"/>
    <mergeCell ref="V180:W180"/>
    <mergeCell ref="AI180:AJ180"/>
    <mergeCell ref="AK180:AL180"/>
    <mergeCell ref="AM180:AN180"/>
    <mergeCell ref="AB180:AB181"/>
    <mergeCell ref="AC180:AD180"/>
    <mergeCell ref="BU180:BU181"/>
    <mergeCell ref="AW180:AX180"/>
    <mergeCell ref="BV180:BV181"/>
    <mergeCell ref="BR156:BS156"/>
    <mergeCell ref="BU156:BU157"/>
    <mergeCell ref="BV156:BV157"/>
    <mergeCell ref="AR180:AR181"/>
    <mergeCell ref="BJ180:BK180"/>
    <mergeCell ref="BR180:BS180"/>
    <mergeCell ref="BT180:BT181"/>
    <mergeCell ref="BD180:BD181"/>
    <mergeCell ref="BC180:BC181"/>
    <mergeCell ref="BH156:BI156"/>
    <mergeCell ref="BH180:BI180"/>
    <mergeCell ref="AU180:AV180"/>
    <mergeCell ref="BA180:BB180"/>
    <mergeCell ref="BF180:BG180"/>
    <mergeCell ref="AS180:AT180"/>
    <mergeCell ref="AY180:AZ180"/>
    <mergeCell ref="AS179:BV179"/>
    <mergeCell ref="BP156:BQ156"/>
    <mergeCell ref="BL180:BM180"/>
    <mergeCell ref="BA156:BB156"/>
    <mergeCell ref="BL156:BM156"/>
    <mergeCell ref="AE105:AF105"/>
    <mergeCell ref="Z105:Z106"/>
    <mergeCell ref="AA105:AA106"/>
    <mergeCell ref="AQ105:AQ106"/>
    <mergeCell ref="AG105:AH105"/>
    <mergeCell ref="AO105:AP105"/>
    <mergeCell ref="R105:S105"/>
    <mergeCell ref="AB105:AB106"/>
    <mergeCell ref="V105:W105"/>
    <mergeCell ref="AI105:AJ105"/>
    <mergeCell ref="AK105:AL105"/>
    <mergeCell ref="AM105:AN105"/>
    <mergeCell ref="X105:Y105"/>
    <mergeCell ref="AR105:AR106"/>
    <mergeCell ref="BF105:BG105"/>
    <mergeCell ref="BA105:BB105"/>
    <mergeCell ref="BD105:BD106"/>
    <mergeCell ref="BE105:BE106"/>
    <mergeCell ref="L179:L181"/>
    <mergeCell ref="M179:M181"/>
    <mergeCell ref="B2:D2"/>
    <mergeCell ref="G52:J52"/>
    <mergeCell ref="K52:N52"/>
    <mergeCell ref="D21:D22"/>
    <mergeCell ref="G4:J4"/>
    <mergeCell ref="K4:N4"/>
    <mergeCell ref="D8:D9"/>
    <mergeCell ref="D14:D15"/>
    <mergeCell ref="D16:D17"/>
    <mergeCell ref="C4:D5"/>
    <mergeCell ref="C6:D7"/>
    <mergeCell ref="C52:D53"/>
    <mergeCell ref="D10:D11"/>
    <mergeCell ref="D23:D24"/>
    <mergeCell ref="D31:D32"/>
    <mergeCell ref="E6:F6"/>
    <mergeCell ref="T105:U105"/>
    <mergeCell ref="E7:F7"/>
    <mergeCell ref="E9:F9"/>
    <mergeCell ref="E10:F10"/>
    <mergeCell ref="E8:F8"/>
    <mergeCell ref="E11:F11"/>
    <mergeCell ref="E12:F12"/>
    <mergeCell ref="G179:G181"/>
    <mergeCell ref="H179:H181"/>
    <mergeCell ref="I179:I181"/>
    <mergeCell ref="E17:F17"/>
    <mergeCell ref="E21:F21"/>
    <mergeCell ref="E22:F22"/>
    <mergeCell ref="E23:F23"/>
    <mergeCell ref="E24:F24"/>
    <mergeCell ref="E25:F25"/>
    <mergeCell ref="E26:F26"/>
    <mergeCell ref="E27:F27"/>
    <mergeCell ref="E28:F28"/>
    <mergeCell ref="E64:F64"/>
    <mergeCell ref="E65:F65"/>
    <mergeCell ref="E66:F66"/>
    <mergeCell ref="E67:F67"/>
    <mergeCell ref="E71:F71"/>
    <mergeCell ref="E72:F72"/>
    <mergeCell ref="X129:Y129"/>
    <mergeCell ref="AA156:AA157"/>
    <mergeCell ref="P156:Q156"/>
    <mergeCell ref="R156:S156"/>
    <mergeCell ref="J179:J181"/>
    <mergeCell ref="K179:K181"/>
    <mergeCell ref="G128:G130"/>
    <mergeCell ref="H128:H130"/>
    <mergeCell ref="I128:I130"/>
    <mergeCell ref="J128:J130"/>
    <mergeCell ref="K128:K130"/>
    <mergeCell ref="G155:G157"/>
    <mergeCell ref="H155:H157"/>
    <mergeCell ref="I155:I157"/>
    <mergeCell ref="J155:J157"/>
    <mergeCell ref="K155:K157"/>
    <mergeCell ref="N179:N181"/>
    <mergeCell ref="R180:S180"/>
    <mergeCell ref="Z180:Z181"/>
    <mergeCell ref="AA180:AA181"/>
    <mergeCell ref="X180:Y180"/>
    <mergeCell ref="P179:AR179"/>
    <mergeCell ref="AB62:AC62"/>
    <mergeCell ref="Z13:Z14"/>
    <mergeCell ref="AE156:AF156"/>
    <mergeCell ref="AB129:AB130"/>
    <mergeCell ref="AB156:AB157"/>
    <mergeCell ref="AC156:AD156"/>
    <mergeCell ref="AC129:AD129"/>
    <mergeCell ref="P128:AR128"/>
    <mergeCell ref="U22:U28"/>
    <mergeCell ref="R43:U43"/>
    <mergeCell ref="P93:P100"/>
    <mergeCell ref="Q93:Q94"/>
    <mergeCell ref="AQ156:AQ157"/>
    <mergeCell ref="Z156:Z157"/>
    <mergeCell ref="AM129:AN129"/>
    <mergeCell ref="AI156:AJ156"/>
    <mergeCell ref="AK156:AL156"/>
    <mergeCell ref="AM156:AN156"/>
    <mergeCell ref="AR129:AR130"/>
    <mergeCell ref="AR156:AR157"/>
    <mergeCell ref="R61:U61"/>
    <mergeCell ref="R52:U52"/>
    <mergeCell ref="P70:P75"/>
    <mergeCell ref="U70:U76"/>
    <mergeCell ref="Z43:Z44"/>
    <mergeCell ref="D12:D13"/>
    <mergeCell ref="E69:F69"/>
    <mergeCell ref="E87:F87"/>
    <mergeCell ref="E70:F70"/>
    <mergeCell ref="E52:F53"/>
    <mergeCell ref="P43:P50"/>
    <mergeCell ref="E80:F80"/>
    <mergeCell ref="Q4:Q5"/>
    <mergeCell ref="P22:P27"/>
    <mergeCell ref="P4:P11"/>
    <mergeCell ref="P61:P68"/>
    <mergeCell ref="P52:P59"/>
    <mergeCell ref="E56:F56"/>
    <mergeCell ref="Q43:Q44"/>
    <mergeCell ref="E73:F73"/>
    <mergeCell ref="E74:F74"/>
    <mergeCell ref="Z4:Z5"/>
    <mergeCell ref="Z52:Z53"/>
    <mergeCell ref="V61:Y61"/>
    <mergeCell ref="Z61:Z62"/>
    <mergeCell ref="V52:Y52"/>
    <mergeCell ref="Q61:Q62"/>
    <mergeCell ref="E13:F13"/>
    <mergeCell ref="R4:U4"/>
    <mergeCell ref="V4:Y4"/>
    <mergeCell ref="V13:Y13"/>
    <mergeCell ref="R13:U13"/>
    <mergeCell ref="V43:Y43"/>
    <mergeCell ref="G104:G106"/>
    <mergeCell ref="J104:J106"/>
    <mergeCell ref="E14:F14"/>
    <mergeCell ref="K104:K106"/>
    <mergeCell ref="L104:L106"/>
    <mergeCell ref="M104:M106"/>
    <mergeCell ref="N104:N106"/>
    <mergeCell ref="P104:AR104"/>
    <mergeCell ref="E4:F5"/>
    <mergeCell ref="H104:H106"/>
    <mergeCell ref="I104:I106"/>
    <mergeCell ref="P13:P20"/>
    <mergeCell ref="Q13:Q14"/>
    <mergeCell ref="E19:F19"/>
    <mergeCell ref="E20:F20"/>
    <mergeCell ref="E35:F35"/>
    <mergeCell ref="E36:F36"/>
    <mergeCell ref="E38:F38"/>
    <mergeCell ref="E33:E34"/>
    <mergeCell ref="D25:D26"/>
    <mergeCell ref="D27:D28"/>
    <mergeCell ref="D29:D30"/>
    <mergeCell ref="E29:F29"/>
    <mergeCell ref="D56:D57"/>
    <mergeCell ref="D62:D63"/>
    <mergeCell ref="E40:F40"/>
    <mergeCell ref="E41:F41"/>
    <mergeCell ref="E42:F42"/>
    <mergeCell ref="E43:F43"/>
    <mergeCell ref="E54:F54"/>
    <mergeCell ref="E39:F39"/>
    <mergeCell ref="E50:F50"/>
    <mergeCell ref="E44:E45"/>
    <mergeCell ref="E57:F57"/>
    <mergeCell ref="E58:F58"/>
    <mergeCell ref="E59:F59"/>
    <mergeCell ref="E60:F60"/>
    <mergeCell ref="E61:F61"/>
    <mergeCell ref="D33:D34"/>
    <mergeCell ref="D44:D45"/>
    <mergeCell ref="BN180:BO180"/>
    <mergeCell ref="BP180:BQ180"/>
    <mergeCell ref="C23:C32"/>
    <mergeCell ref="C71:C82"/>
    <mergeCell ref="D60:D61"/>
    <mergeCell ref="C56:C70"/>
    <mergeCell ref="D81:D82"/>
    <mergeCell ref="BP105:BQ105"/>
    <mergeCell ref="AS105:AT105"/>
    <mergeCell ref="E96:F96"/>
    <mergeCell ref="BJ105:BK105"/>
    <mergeCell ref="AY105:AZ105"/>
    <mergeCell ref="AS104:BV104"/>
    <mergeCell ref="C54:D55"/>
    <mergeCell ref="D58:D59"/>
    <mergeCell ref="E46:F46"/>
    <mergeCell ref="E37:F37"/>
    <mergeCell ref="E55:F55"/>
    <mergeCell ref="E100:F100"/>
    <mergeCell ref="E99:F99"/>
    <mergeCell ref="D79:D80"/>
    <mergeCell ref="D73:D74"/>
    <mergeCell ref="E62:F62"/>
    <mergeCell ref="E63:F63"/>
    <mergeCell ref="E81:E82"/>
    <mergeCell ref="BT156:BT157"/>
    <mergeCell ref="AW156:AX156"/>
    <mergeCell ref="BN156:BO156"/>
    <mergeCell ref="AU156:AV156"/>
    <mergeCell ref="BC156:BC157"/>
    <mergeCell ref="BD156:BD157"/>
    <mergeCell ref="BF156:BG156"/>
    <mergeCell ref="P155:AR155"/>
    <mergeCell ref="V156:W156"/>
    <mergeCell ref="V129:W129"/>
    <mergeCell ref="AI129:AJ129"/>
    <mergeCell ref="AK129:AL129"/>
    <mergeCell ref="T156:U156"/>
    <mergeCell ref="T129:U129"/>
    <mergeCell ref="AG129:AH129"/>
    <mergeCell ref="AO129:AP129"/>
    <mergeCell ref="AQ129:AQ130"/>
    <mergeCell ref="AG156:AH156"/>
    <mergeCell ref="AO156:AP156"/>
    <mergeCell ref="BE129:BE130"/>
    <mergeCell ref="BE156:BE157"/>
    <mergeCell ref="P129:Q129"/>
    <mergeCell ref="AE129:AF129"/>
    <mergeCell ref="D71:D72"/>
    <mergeCell ref="E68:F68"/>
    <mergeCell ref="BT105:BT106"/>
    <mergeCell ref="BH129:BI129"/>
    <mergeCell ref="AU129:AV129"/>
    <mergeCell ref="BC129:BC130"/>
    <mergeCell ref="BJ129:BK129"/>
    <mergeCell ref="E79:F79"/>
    <mergeCell ref="BL105:BM105"/>
    <mergeCell ref="E88:F88"/>
    <mergeCell ref="E89:F89"/>
    <mergeCell ref="E90:F90"/>
    <mergeCell ref="E91:F91"/>
    <mergeCell ref="E92:F92"/>
    <mergeCell ref="E93:F93"/>
    <mergeCell ref="AB70:AC70"/>
    <mergeCell ref="BD129:BD130"/>
    <mergeCell ref="BF129:BG129"/>
    <mergeCell ref="AW129:AX129"/>
    <mergeCell ref="BP129:BQ129"/>
    <mergeCell ref="E85:F85"/>
    <mergeCell ref="E86:F86"/>
    <mergeCell ref="BH105:BI105"/>
    <mergeCell ref="P105:Q105"/>
    <mergeCell ref="BV129:BV130"/>
    <mergeCell ref="BJ156:BK156"/>
    <mergeCell ref="AW105:AX105"/>
    <mergeCell ref="AU105:AV105"/>
    <mergeCell ref="BU105:BU106"/>
    <mergeCell ref="AS128:BV128"/>
    <mergeCell ref="AS129:AT129"/>
    <mergeCell ref="AY129:AZ129"/>
    <mergeCell ref="AS155:BV155"/>
    <mergeCell ref="AS156:AT156"/>
    <mergeCell ref="AY156:AZ156"/>
    <mergeCell ref="BA129:BB129"/>
    <mergeCell ref="BL129:BM129"/>
    <mergeCell ref="BN129:BO129"/>
    <mergeCell ref="BV105:BV106"/>
    <mergeCell ref="BR105:BS105"/>
    <mergeCell ref="BN105:BO105"/>
    <mergeCell ref="BR129:BS129"/>
    <mergeCell ref="BU129:BU130"/>
    <mergeCell ref="BT129:BT130"/>
    <mergeCell ref="BC105:BC106"/>
  </mergeCells>
  <phoneticPr fontId="1"/>
  <printOptions headings="1"/>
  <pageMargins left="0.70866141732283472" right="0.70866141732283472" top="0.74803149606299213" bottom="0.74803149606299213" header="0.31496062992125984" footer="0.31496062992125984"/>
  <pageSetup paperSize="8" scale="47"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6E0A0-A182-4E7F-A58B-4FD87BDDFE16}">
  <sheetPr>
    <tabColor theme="9"/>
  </sheetPr>
  <dimension ref="B1:HQ220"/>
  <sheetViews>
    <sheetView zoomScale="80" zoomScaleNormal="80" workbookViewId="0">
      <selection activeCell="Q71" sqref="Q71:R71"/>
    </sheetView>
  </sheetViews>
  <sheetFormatPr defaultColWidth="8.69921875" defaultRowHeight="16.2"/>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3" width="8.69921875" style="22"/>
    <col min="74" max="74" width="8.69921875" style="22" customWidth="1"/>
    <col min="75" max="16384" width="8.69921875" style="22"/>
  </cols>
  <sheetData>
    <row r="1" spans="2:34" ht="5.25" customHeight="1" thickBot="1">
      <c r="G1" s="23"/>
      <c r="H1" s="23"/>
      <c r="I1" s="23"/>
      <c r="J1" s="23"/>
      <c r="K1" s="23"/>
      <c r="L1" s="23"/>
      <c r="M1" s="23"/>
      <c r="N1" s="23"/>
    </row>
    <row r="2" spans="2:34" ht="12.75" customHeight="1" thickBot="1">
      <c r="B2" s="662" t="s">
        <v>346</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29</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46</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37</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204"/>
      <c r="H20" s="204"/>
      <c r="I20" s="204"/>
      <c r="J20" s="204"/>
      <c r="K20" s="204"/>
      <c r="L20" s="204"/>
      <c r="M20" s="204"/>
      <c r="N20" s="204"/>
      <c r="P20" s="657"/>
      <c r="Q20" s="9" t="s">
        <v>29</v>
      </c>
      <c r="R20" s="128">
        <f>SUM(R15:R19)</f>
        <v>0</v>
      </c>
      <c r="S20" s="128">
        <f t="shared" ref="S20:Z20" si="8">SUM(S15:S19)</f>
        <v>0</v>
      </c>
      <c r="T20" s="128">
        <f t="shared" si="8"/>
        <v>0</v>
      </c>
      <c r="U20" s="128">
        <f t="shared" si="8"/>
        <v>0</v>
      </c>
      <c r="V20" s="128">
        <f t="shared" si="8"/>
        <v>0</v>
      </c>
      <c r="W20" s="128">
        <f t="shared" si="8"/>
        <v>0</v>
      </c>
      <c r="X20" s="128">
        <f t="shared" si="8"/>
        <v>0</v>
      </c>
      <c r="Y20" s="128">
        <f t="shared" si="8"/>
        <v>0</v>
      </c>
      <c r="Z20" s="128">
        <f t="shared" si="8"/>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9">$P$28*R24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9"/>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9"/>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29</v>
      </c>
      <c r="R28" s="149">
        <f>SUM(R23:R27)</f>
        <v>0</v>
      </c>
      <c r="S28" s="128">
        <f>SUM(S23:S27)</f>
        <v>0</v>
      </c>
      <c r="U28" s="657"/>
      <c r="V28" s="9" t="s">
        <v>29</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0">IFERROR(-ROUNDUP(SUM(G6:G30)*$E$31,-1)-G32,0)</f>
        <v>0</v>
      </c>
      <c r="H31" s="134">
        <f t="shared" si="10"/>
        <v>0</v>
      </c>
      <c r="I31" s="134">
        <f t="shared" si="10"/>
        <v>0</v>
      </c>
      <c r="J31" s="134">
        <f t="shared" si="10"/>
        <v>0</v>
      </c>
      <c r="K31" s="134">
        <f t="shared" si="10"/>
        <v>0</v>
      </c>
      <c r="L31" s="134">
        <f t="shared" si="10"/>
        <v>0</v>
      </c>
      <c r="M31" s="134">
        <f t="shared" si="10"/>
        <v>0</v>
      </c>
      <c r="N31" s="134">
        <f t="shared" si="10"/>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1">IFERROR(-ROUND((G7+G9+G11+G13+G15+G17+G22+G24+G26+G28+G30)*$E$31,0),0)</f>
        <v>0</v>
      </c>
      <c r="H32" s="134">
        <f t="shared" si="11"/>
        <v>0</v>
      </c>
      <c r="I32" s="134">
        <f t="shared" si="11"/>
        <v>0</v>
      </c>
      <c r="J32" s="134">
        <f t="shared" si="11"/>
        <v>0</v>
      </c>
      <c r="K32" s="134">
        <f t="shared" si="11"/>
        <v>0</v>
      </c>
      <c r="L32" s="134">
        <f t="shared" si="11"/>
        <v>0</v>
      </c>
      <c r="M32" s="134">
        <f t="shared" si="11"/>
        <v>0</v>
      </c>
      <c r="N32" s="134">
        <f t="shared" si="11"/>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204"/>
      <c r="H38" s="204"/>
      <c r="I38" s="204"/>
      <c r="J38" s="204"/>
      <c r="K38" s="204"/>
      <c r="L38" s="204"/>
      <c r="M38" s="204"/>
      <c r="N38" s="204"/>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204"/>
      <c r="H39" s="204"/>
      <c r="I39" s="204"/>
      <c r="J39" s="204"/>
      <c r="K39" s="204"/>
      <c r="L39" s="204"/>
      <c r="M39" s="204"/>
      <c r="N39" s="204"/>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204"/>
      <c r="H40" s="204"/>
      <c r="I40" s="204"/>
      <c r="J40" s="204"/>
      <c r="K40" s="204"/>
      <c r="L40" s="204"/>
      <c r="M40" s="204"/>
      <c r="N40" s="204"/>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204"/>
      <c r="H41" s="204"/>
      <c r="I41" s="204"/>
      <c r="J41" s="204"/>
      <c r="K41" s="204"/>
      <c r="L41" s="204"/>
      <c r="M41" s="204"/>
      <c r="N41" s="204"/>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204"/>
      <c r="H42" s="204"/>
      <c r="I42" s="204"/>
      <c r="J42" s="204"/>
      <c r="K42" s="204"/>
      <c r="L42" s="204"/>
      <c r="M42" s="204"/>
      <c r="N42" s="204"/>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204"/>
      <c r="H43" s="204"/>
      <c r="I43" s="204"/>
      <c r="J43" s="204"/>
      <c r="K43" s="204"/>
      <c r="L43" s="204"/>
      <c r="M43" s="204"/>
      <c r="N43" s="204"/>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2">H48*S6</f>
        <v>0</v>
      </c>
      <c r="T45" s="128">
        <f t="shared" si="12"/>
        <v>0</v>
      </c>
      <c r="U45" s="128">
        <f t="shared" si="12"/>
        <v>0</v>
      </c>
      <c r="V45" s="128">
        <f t="shared" si="12"/>
        <v>0</v>
      </c>
      <c r="W45" s="128">
        <f t="shared" si="12"/>
        <v>0</v>
      </c>
      <c r="X45" s="128">
        <f t="shared" si="12"/>
        <v>0</v>
      </c>
      <c r="Y45" s="128">
        <f t="shared" si="12"/>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204"/>
      <c r="H46" s="204"/>
      <c r="I46" s="204"/>
      <c r="J46" s="204"/>
      <c r="K46" s="204"/>
      <c r="L46" s="204"/>
      <c r="M46" s="204"/>
      <c r="N46" s="204"/>
      <c r="P46" s="676"/>
      <c r="Q46" s="5" t="str">
        <f>Q7</f>
        <v/>
      </c>
      <c r="R46" s="128">
        <f>G48*R7</f>
        <v>0</v>
      </c>
      <c r="S46" s="128">
        <f t="shared" ref="S46:Y46" si="13">H48*S7</f>
        <v>0</v>
      </c>
      <c r="T46" s="128">
        <f t="shared" si="13"/>
        <v>0</v>
      </c>
      <c r="U46" s="128">
        <f t="shared" si="13"/>
        <v>0</v>
      </c>
      <c r="V46" s="128">
        <f t="shared" si="13"/>
        <v>0</v>
      </c>
      <c r="W46" s="128">
        <f t="shared" si="13"/>
        <v>0</v>
      </c>
      <c r="X46" s="128">
        <f t="shared" si="13"/>
        <v>0</v>
      </c>
      <c r="Y46" s="128">
        <f t="shared" si="13"/>
        <v>0</v>
      </c>
      <c r="Z46" s="128">
        <f t="shared" ref="Z46:Z49" si="14">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15">SUM(H6:H46)</f>
        <v>0</v>
      </c>
      <c r="I47" s="128">
        <f t="shared" si="15"/>
        <v>0</v>
      </c>
      <c r="J47" s="128">
        <f t="shared" si="15"/>
        <v>0</v>
      </c>
      <c r="K47" s="128">
        <f t="shared" si="15"/>
        <v>0</v>
      </c>
      <c r="L47" s="128">
        <f t="shared" si="15"/>
        <v>0</v>
      </c>
      <c r="M47" s="128">
        <f t="shared" si="15"/>
        <v>0</v>
      </c>
      <c r="N47" s="128">
        <f>SUM(N6:N46)</f>
        <v>0</v>
      </c>
      <c r="P47" s="676"/>
      <c r="Q47" s="6" t="str">
        <f>Q8</f>
        <v/>
      </c>
      <c r="R47" s="128">
        <f>G48*R8</f>
        <v>0</v>
      </c>
      <c r="S47" s="128">
        <f t="shared" ref="S47:Y47" si="16">H48*S8</f>
        <v>0</v>
      </c>
      <c r="T47" s="128">
        <f t="shared" si="16"/>
        <v>0</v>
      </c>
      <c r="U47" s="128">
        <f t="shared" si="16"/>
        <v>0</v>
      </c>
      <c r="V47" s="128">
        <f t="shared" si="16"/>
        <v>0</v>
      </c>
      <c r="W47" s="128">
        <f t="shared" si="16"/>
        <v>0</v>
      </c>
      <c r="X47" s="128">
        <f t="shared" si="16"/>
        <v>0</v>
      </c>
      <c r="Y47" s="128">
        <f t="shared" si="16"/>
        <v>0</v>
      </c>
      <c r="Z47" s="128">
        <f t="shared" si="14"/>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17">H7+H9+H11+H13+H15+H17+H22+H24+H26+H28+H30+H32+H34+H45</f>
        <v>0</v>
      </c>
      <c r="I48" s="139">
        <f t="shared" si="17"/>
        <v>0</v>
      </c>
      <c r="J48" s="139">
        <f t="shared" si="17"/>
        <v>0</v>
      </c>
      <c r="K48" s="139">
        <f t="shared" si="17"/>
        <v>0</v>
      </c>
      <c r="L48" s="139">
        <f t="shared" si="17"/>
        <v>0</v>
      </c>
      <c r="M48" s="139">
        <f t="shared" si="17"/>
        <v>0</v>
      </c>
      <c r="N48" s="139">
        <f>N7+N9+N11+N13+N15+N17+N22+N24+N26+N28+N30+N32+N34+N45</f>
        <v>0</v>
      </c>
      <c r="P48" s="676"/>
      <c r="Q48" s="7" t="str">
        <f>Q9</f>
        <v/>
      </c>
      <c r="R48" s="128">
        <f>G48*R9</f>
        <v>0</v>
      </c>
      <c r="S48" s="128">
        <f t="shared" ref="S48:Y48" si="18">H48*S9</f>
        <v>0</v>
      </c>
      <c r="T48" s="128">
        <f t="shared" si="18"/>
        <v>0</v>
      </c>
      <c r="U48" s="128">
        <f t="shared" si="18"/>
        <v>0</v>
      </c>
      <c r="V48" s="128">
        <f t="shared" si="18"/>
        <v>0</v>
      </c>
      <c r="W48" s="128">
        <f t="shared" si="18"/>
        <v>0</v>
      </c>
      <c r="X48" s="128">
        <f t="shared" si="18"/>
        <v>0</v>
      </c>
      <c r="Y48" s="128">
        <f t="shared" si="18"/>
        <v>0</v>
      </c>
      <c r="Z48" s="128">
        <f t="shared" si="14"/>
        <v>0</v>
      </c>
    </row>
    <row r="49" spans="2:60" ht="12.75" customHeight="1">
      <c r="B49" s="814"/>
      <c r="C49" s="556" t="s">
        <v>628</v>
      </c>
      <c r="D49" s="556"/>
      <c r="E49" s="684" t="s">
        <v>340</v>
      </c>
      <c r="F49" s="684"/>
      <c r="G49" s="156">
        <f>SUM(G6:G11,G14:G32,G37)</f>
        <v>0</v>
      </c>
      <c r="H49" s="156">
        <f t="shared" ref="H49:N49" si="19">SUM(H6:H11,H14:H32,H37)</f>
        <v>0</v>
      </c>
      <c r="I49" s="156">
        <f t="shared" si="19"/>
        <v>0</v>
      </c>
      <c r="J49" s="156">
        <f t="shared" si="19"/>
        <v>0</v>
      </c>
      <c r="K49" s="156">
        <f t="shared" si="19"/>
        <v>0</v>
      </c>
      <c r="L49" s="156">
        <f t="shared" si="19"/>
        <v>0</v>
      </c>
      <c r="M49" s="156">
        <f t="shared" si="19"/>
        <v>0</v>
      </c>
      <c r="N49" s="156">
        <f t="shared" si="19"/>
        <v>0</v>
      </c>
      <c r="P49" s="676"/>
      <c r="Q49" s="8" t="str">
        <f>Q10</f>
        <v/>
      </c>
      <c r="R49" s="128">
        <f>G48*R10</f>
        <v>0</v>
      </c>
      <c r="S49" s="128">
        <f t="shared" ref="S49:Y49" si="20">H48*S10</f>
        <v>0</v>
      </c>
      <c r="T49" s="128">
        <f t="shared" si="20"/>
        <v>0</v>
      </c>
      <c r="U49" s="128">
        <f t="shared" si="20"/>
        <v>0</v>
      </c>
      <c r="V49" s="128">
        <f t="shared" si="20"/>
        <v>0</v>
      </c>
      <c r="W49" s="128">
        <f t="shared" si="20"/>
        <v>0</v>
      </c>
      <c r="X49" s="128">
        <f t="shared" si="20"/>
        <v>0</v>
      </c>
      <c r="Y49" s="128">
        <f t="shared" si="20"/>
        <v>0</v>
      </c>
      <c r="Z49" s="128">
        <f t="shared" si="14"/>
        <v>0</v>
      </c>
    </row>
    <row r="50" spans="2:60" ht="12.75" customHeight="1">
      <c r="B50" s="815"/>
      <c r="C50" s="556"/>
      <c r="D50" s="556"/>
      <c r="E50" s="556" t="s">
        <v>609</v>
      </c>
      <c r="F50" s="556"/>
      <c r="G50" s="128">
        <f>G7+G9+G11+G15+G17+G22+G24+G26+G28+G30+G32</f>
        <v>0</v>
      </c>
      <c r="H50" s="128">
        <f t="shared" ref="H50:M50" si="21">H7+H9+H11+H15+H17+H22+H24+H26+H28+H30+H32</f>
        <v>0</v>
      </c>
      <c r="I50" s="128">
        <f t="shared" si="21"/>
        <v>0</v>
      </c>
      <c r="J50" s="128">
        <f t="shared" si="21"/>
        <v>0</v>
      </c>
      <c r="K50" s="128">
        <f t="shared" si="21"/>
        <v>0</v>
      </c>
      <c r="L50" s="128">
        <f t="shared" si="21"/>
        <v>0</v>
      </c>
      <c r="M50" s="128">
        <f t="shared" si="21"/>
        <v>0</v>
      </c>
      <c r="N50" s="128">
        <f>N7+N9+N11+N15+N17+N22+N24+N26+N28+N30+N32</f>
        <v>0</v>
      </c>
      <c r="P50" s="677"/>
      <c r="Q50" s="9" t="s">
        <v>29</v>
      </c>
      <c r="R50" s="128">
        <f>SUM(R45:R49)</f>
        <v>0</v>
      </c>
      <c r="S50" s="128">
        <f t="shared" ref="S50:Z50" si="22">SUM(S45:S49)</f>
        <v>0</v>
      </c>
      <c r="T50" s="128">
        <f t="shared" si="22"/>
        <v>0</v>
      </c>
      <c r="U50" s="128">
        <f t="shared" si="22"/>
        <v>0</v>
      </c>
      <c r="V50" s="128">
        <f t="shared" si="22"/>
        <v>0</v>
      </c>
      <c r="W50" s="128">
        <f t="shared" si="22"/>
        <v>0</v>
      </c>
      <c r="X50" s="128">
        <f t="shared" si="22"/>
        <v>0</v>
      </c>
      <c r="Y50" s="128">
        <f t="shared" si="22"/>
        <v>0</v>
      </c>
      <c r="Z50" s="128">
        <f t="shared" si="22"/>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3">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3"/>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3"/>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3"/>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29</v>
      </c>
      <c r="R59" s="149">
        <f>SUM(R54:R58)</f>
        <v>0</v>
      </c>
      <c r="S59" s="149">
        <f t="shared" ref="S59:V59" si="24">SUM(S54:S58)</f>
        <v>0</v>
      </c>
      <c r="T59" s="149">
        <f t="shared" si="24"/>
        <v>0</v>
      </c>
      <c r="U59" s="149">
        <f t="shared" si="24"/>
        <v>0</v>
      </c>
      <c r="V59" s="149">
        <f t="shared" si="24"/>
        <v>0</v>
      </c>
      <c r="W59" s="149">
        <f>SUM(W54:W58)</f>
        <v>0</v>
      </c>
      <c r="X59" s="149">
        <f t="shared" ref="X59:Z59" si="25">SUM(X54:X58)</f>
        <v>0</v>
      </c>
      <c r="Y59" s="149">
        <f t="shared" si="25"/>
        <v>0</v>
      </c>
      <c r="Z59" s="149">
        <f t="shared" si="25"/>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26">G97*R54</f>
        <v>0</v>
      </c>
      <c r="S63" s="128">
        <f t="shared" si="26"/>
        <v>0</v>
      </c>
      <c r="T63" s="128">
        <f t="shared" si="26"/>
        <v>0</v>
      </c>
      <c r="U63" s="128">
        <f t="shared" si="26"/>
        <v>0</v>
      </c>
      <c r="V63" s="128">
        <f t="shared" si="26"/>
        <v>0</v>
      </c>
      <c r="W63" s="128">
        <f t="shared" si="26"/>
        <v>0</v>
      </c>
      <c r="X63" s="128">
        <f t="shared" si="26"/>
        <v>0</v>
      </c>
      <c r="Y63" s="128">
        <f t="shared" si="26"/>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27">G97*R55</f>
        <v>0</v>
      </c>
      <c r="S64" s="128">
        <f t="shared" si="27"/>
        <v>0</v>
      </c>
      <c r="T64" s="128">
        <f t="shared" si="27"/>
        <v>0</v>
      </c>
      <c r="U64" s="128">
        <f t="shared" si="27"/>
        <v>0</v>
      </c>
      <c r="V64" s="128">
        <f t="shared" si="27"/>
        <v>0</v>
      </c>
      <c r="W64" s="128">
        <f t="shared" si="27"/>
        <v>0</v>
      </c>
      <c r="X64" s="128">
        <f t="shared" si="27"/>
        <v>0</v>
      </c>
      <c r="Y64" s="128">
        <f t="shared" si="27"/>
        <v>0</v>
      </c>
      <c r="Z64" s="128">
        <f t="shared" ref="Z64:Z67" si="28">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29">G97*R56</f>
        <v>0</v>
      </c>
      <c r="S65" s="128">
        <f t="shared" si="29"/>
        <v>0</v>
      </c>
      <c r="T65" s="128">
        <f t="shared" si="29"/>
        <v>0</v>
      </c>
      <c r="U65" s="128">
        <f t="shared" si="29"/>
        <v>0</v>
      </c>
      <c r="V65" s="128">
        <f t="shared" si="29"/>
        <v>0</v>
      </c>
      <c r="W65" s="128">
        <f t="shared" si="29"/>
        <v>0</v>
      </c>
      <c r="X65" s="128">
        <f t="shared" si="29"/>
        <v>0</v>
      </c>
      <c r="Y65" s="128">
        <f t="shared" si="29"/>
        <v>0</v>
      </c>
      <c r="Z65" s="128">
        <f t="shared" si="28"/>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30">G97*R57</f>
        <v>0</v>
      </c>
      <c r="S66" s="128">
        <f t="shared" si="30"/>
        <v>0</v>
      </c>
      <c r="T66" s="128">
        <f t="shared" si="30"/>
        <v>0</v>
      </c>
      <c r="U66" s="128">
        <f t="shared" si="30"/>
        <v>0</v>
      </c>
      <c r="V66" s="128">
        <f t="shared" si="30"/>
        <v>0</v>
      </c>
      <c r="W66" s="128">
        <f t="shared" si="30"/>
        <v>0</v>
      </c>
      <c r="X66" s="128">
        <f t="shared" si="30"/>
        <v>0</v>
      </c>
      <c r="Y66" s="128">
        <f t="shared" si="30"/>
        <v>0</v>
      </c>
      <c r="Z66" s="128">
        <f t="shared" si="28"/>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31">G97*R58</f>
        <v>0</v>
      </c>
      <c r="S67" s="128">
        <f t="shared" si="31"/>
        <v>0</v>
      </c>
      <c r="T67" s="128">
        <f t="shared" si="31"/>
        <v>0</v>
      </c>
      <c r="U67" s="128">
        <f t="shared" si="31"/>
        <v>0</v>
      </c>
      <c r="V67" s="128">
        <f t="shared" si="31"/>
        <v>0</v>
      </c>
      <c r="W67" s="128">
        <f t="shared" si="31"/>
        <v>0</v>
      </c>
      <c r="X67" s="128">
        <f t="shared" si="31"/>
        <v>0</v>
      </c>
      <c r="Y67" s="128">
        <f t="shared" si="31"/>
        <v>0</v>
      </c>
      <c r="Z67" s="128">
        <f t="shared" si="28"/>
        <v>0</v>
      </c>
      <c r="AB67" s="8" t="str">
        <f>Q10</f>
        <v/>
      </c>
      <c r="AC67" s="167">
        <f>SUMIF($G$107:$G$126,AB67,$N$107:$N$126)+SUMIF($G$131:$G$150,AB67,$N$131:$N$150)+SUMIF($G$158:$G$177,AB67,$N$158:$N$177)+SUMIF($G$182:$G$201,AB67,$N$182:$N$201)</f>
        <v>0</v>
      </c>
    </row>
    <row r="68" spans="2:29" ht="12.75" customHeight="1">
      <c r="B68" s="817"/>
      <c r="C68" s="638"/>
      <c r="D68" s="291" t="s">
        <v>601</v>
      </c>
      <c r="E68" s="785"/>
      <c r="F68" s="646"/>
      <c r="G68" s="204"/>
      <c r="H68" s="204"/>
      <c r="I68" s="204"/>
      <c r="J68" s="204"/>
      <c r="K68" s="204"/>
      <c r="L68" s="204"/>
      <c r="M68" s="204"/>
      <c r="N68" s="204"/>
      <c r="P68" s="650"/>
      <c r="Q68" s="9" t="s">
        <v>29</v>
      </c>
      <c r="R68" s="128">
        <f>SUM(R63:R67)</f>
        <v>0</v>
      </c>
      <c r="S68" s="128">
        <f t="shared" ref="S68:Z68" si="32">SUM(S63:S67)</f>
        <v>0</v>
      </c>
      <c r="T68" s="128">
        <f t="shared" si="32"/>
        <v>0</v>
      </c>
      <c r="U68" s="128">
        <f t="shared" si="32"/>
        <v>0</v>
      </c>
      <c r="V68" s="128">
        <f t="shared" si="32"/>
        <v>0</v>
      </c>
      <c r="W68" s="128">
        <f t="shared" si="32"/>
        <v>0</v>
      </c>
      <c r="X68" s="128">
        <f t="shared" si="32"/>
        <v>0</v>
      </c>
      <c r="Y68" s="128">
        <f t="shared" si="32"/>
        <v>0</v>
      </c>
      <c r="Z68" s="128">
        <f t="shared" si="32"/>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393</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33">$P$76*R72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33"/>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33"/>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29</v>
      </c>
      <c r="W76" s="128">
        <f>SUM(W71:W75)</f>
        <v>0</v>
      </c>
      <c r="Y76" s="137"/>
      <c r="AB76" s="9" t="s">
        <v>29</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34">IFERROR(-ROUNDUP(SUM(G54:G80)*$E$81,-1)-G82,0)</f>
        <v>0</v>
      </c>
      <c r="H81" s="134">
        <f t="shared" si="34"/>
        <v>0</v>
      </c>
      <c r="I81" s="134">
        <f t="shared" si="34"/>
        <v>0</v>
      </c>
      <c r="J81" s="134">
        <f t="shared" si="34"/>
        <v>0</v>
      </c>
      <c r="K81" s="134">
        <f t="shared" si="34"/>
        <v>0</v>
      </c>
      <c r="L81" s="134">
        <f t="shared" si="34"/>
        <v>0</v>
      </c>
      <c r="M81" s="134">
        <f t="shared" si="34"/>
        <v>0</v>
      </c>
      <c r="N81" s="134">
        <f t="shared" si="34"/>
        <v>0</v>
      </c>
      <c r="P81" s="153"/>
      <c r="Q81" s="11"/>
      <c r="R81" s="152"/>
      <c r="S81" s="137"/>
      <c r="U81" s="155"/>
      <c r="V81" s="11"/>
      <c r="W81" s="137"/>
      <c r="Y81" s="137"/>
    </row>
    <row r="82" spans="2:29" ht="12.75" customHeight="1">
      <c r="B82" s="817"/>
      <c r="C82" s="632"/>
      <c r="D82" s="794"/>
      <c r="E82" s="788"/>
      <c r="F82" s="120" t="s">
        <v>608</v>
      </c>
      <c r="G82" s="134">
        <f t="shared" ref="G82:N82" si="35">IFERROR(-ROUND((G55+G57+G59+G61+G63+G65+G70+G72+G74+G76+G78+G80)*$E$81,0),0)</f>
        <v>0</v>
      </c>
      <c r="H82" s="134">
        <f t="shared" si="35"/>
        <v>0</v>
      </c>
      <c r="I82" s="134">
        <f t="shared" si="35"/>
        <v>0</v>
      </c>
      <c r="J82" s="134">
        <f t="shared" si="35"/>
        <v>0</v>
      </c>
      <c r="K82" s="134">
        <f t="shared" si="35"/>
        <v>0</v>
      </c>
      <c r="L82" s="134">
        <f t="shared" si="35"/>
        <v>0</v>
      </c>
      <c r="M82" s="134">
        <f t="shared" si="35"/>
        <v>0</v>
      </c>
      <c r="N82" s="134">
        <f t="shared" si="35"/>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204"/>
      <c r="H88" s="204"/>
      <c r="I88" s="204"/>
      <c r="J88" s="204"/>
      <c r="K88" s="204"/>
      <c r="L88" s="204"/>
      <c r="M88" s="204"/>
      <c r="N88" s="204"/>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204"/>
      <c r="H89" s="204"/>
      <c r="I89" s="204"/>
      <c r="J89" s="204"/>
      <c r="K89" s="204"/>
      <c r="L89" s="204"/>
      <c r="M89" s="204"/>
      <c r="N89" s="204"/>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204"/>
      <c r="H90" s="204"/>
      <c r="I90" s="204"/>
      <c r="J90" s="204"/>
      <c r="K90" s="204"/>
      <c r="L90" s="204"/>
      <c r="M90" s="204"/>
      <c r="N90" s="204"/>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204"/>
      <c r="H91" s="204"/>
      <c r="I91" s="204"/>
      <c r="J91" s="204"/>
      <c r="K91" s="204"/>
      <c r="L91" s="204"/>
      <c r="M91" s="204"/>
      <c r="N91" s="204"/>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204"/>
      <c r="H92" s="204"/>
      <c r="I92" s="204"/>
      <c r="J92" s="204"/>
      <c r="K92" s="204"/>
      <c r="L92" s="204"/>
      <c r="M92" s="204"/>
      <c r="N92" s="204"/>
      <c r="P92" s="153"/>
      <c r="Q92" s="11"/>
      <c r="R92" s="152"/>
      <c r="S92" s="137"/>
      <c r="U92" s="155"/>
      <c r="V92" s="11"/>
      <c r="W92" s="137"/>
      <c r="Y92" s="137"/>
      <c r="AB92" s="9" t="s">
        <v>29</v>
      </c>
      <c r="AC92" s="128">
        <f>SUM(AC87:AC91)</f>
        <v>0</v>
      </c>
    </row>
    <row r="93" spans="2:29" ht="12.75" customHeight="1">
      <c r="B93" s="817"/>
      <c r="C93" s="638"/>
      <c r="D93" s="130" t="s">
        <v>14</v>
      </c>
      <c r="E93" s="785"/>
      <c r="F93" s="646"/>
      <c r="G93" s="204"/>
      <c r="H93" s="204"/>
      <c r="I93" s="204"/>
      <c r="J93" s="204"/>
      <c r="K93" s="204"/>
      <c r="L93" s="204"/>
      <c r="M93" s="204"/>
      <c r="N93" s="204"/>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36">H98*S54</f>
        <v>0</v>
      </c>
      <c r="T95" s="128">
        <f t="shared" si="36"/>
        <v>0</v>
      </c>
      <c r="U95" s="128">
        <f t="shared" si="36"/>
        <v>0</v>
      </c>
      <c r="V95" s="128">
        <f t="shared" si="36"/>
        <v>0</v>
      </c>
      <c r="W95" s="128">
        <f t="shared" si="36"/>
        <v>0</v>
      </c>
      <c r="X95" s="128">
        <f t="shared" si="36"/>
        <v>0</v>
      </c>
      <c r="Y95" s="128">
        <f t="shared" si="36"/>
        <v>0</v>
      </c>
      <c r="Z95" s="128">
        <f>SUM(R95:Y95)</f>
        <v>0</v>
      </c>
      <c r="AB95" s="4" t="str">
        <f>Q6</f>
        <v/>
      </c>
      <c r="AC95" s="134">
        <f>Z45+Z95+AC87</f>
        <v>0</v>
      </c>
    </row>
    <row r="96" spans="2:29" ht="12.75" customHeight="1">
      <c r="B96" s="817"/>
      <c r="C96" s="639"/>
      <c r="D96" s="130" t="s">
        <v>600</v>
      </c>
      <c r="E96" s="785"/>
      <c r="F96" s="646"/>
      <c r="G96" s="204"/>
      <c r="H96" s="204"/>
      <c r="I96" s="204"/>
      <c r="J96" s="204"/>
      <c r="K96" s="204"/>
      <c r="L96" s="204"/>
      <c r="M96" s="204"/>
      <c r="N96" s="204"/>
      <c r="O96" s="123"/>
      <c r="P96" s="676"/>
      <c r="Q96" s="5" t="str">
        <f>Q7</f>
        <v/>
      </c>
      <c r="R96" s="128">
        <f>G98*R55</f>
        <v>0</v>
      </c>
      <c r="S96" s="128">
        <f t="shared" ref="S96:Y96" si="37">H98*S55</f>
        <v>0</v>
      </c>
      <c r="T96" s="128">
        <f t="shared" si="37"/>
        <v>0</v>
      </c>
      <c r="U96" s="128">
        <f t="shared" si="37"/>
        <v>0</v>
      </c>
      <c r="V96" s="128">
        <f t="shared" si="37"/>
        <v>0</v>
      </c>
      <c r="W96" s="128">
        <f t="shared" si="37"/>
        <v>0</v>
      </c>
      <c r="X96" s="128">
        <f t="shared" si="37"/>
        <v>0</v>
      </c>
      <c r="Y96" s="128">
        <f t="shared" si="37"/>
        <v>0</v>
      </c>
      <c r="Z96" s="128">
        <f t="shared" ref="Z96:Z99" si="38">SUM(R96:Y96)</f>
        <v>0</v>
      </c>
      <c r="AB96" s="5" t="str">
        <f>Q7</f>
        <v/>
      </c>
      <c r="AC96" s="138">
        <f>Z46+Z96+AC88</f>
        <v>0</v>
      </c>
    </row>
    <row r="97" spans="2:76" ht="12.75" customHeight="1">
      <c r="B97" s="817"/>
      <c r="C97" s="651" t="s">
        <v>382</v>
      </c>
      <c r="D97" s="651"/>
      <c r="E97" s="556" t="s">
        <v>629</v>
      </c>
      <c r="F97" s="556"/>
      <c r="G97" s="128">
        <f>SUM(G54:G96)</f>
        <v>0</v>
      </c>
      <c r="H97" s="128">
        <f t="shared" ref="H97:N97" si="39">SUM(H54:H96)</f>
        <v>0</v>
      </c>
      <c r="I97" s="128">
        <f t="shared" si="39"/>
        <v>0</v>
      </c>
      <c r="J97" s="128">
        <f t="shared" si="39"/>
        <v>0</v>
      </c>
      <c r="K97" s="128">
        <f t="shared" si="39"/>
        <v>0</v>
      </c>
      <c r="L97" s="128">
        <f t="shared" si="39"/>
        <v>0</v>
      </c>
      <c r="M97" s="128">
        <f t="shared" si="39"/>
        <v>0</v>
      </c>
      <c r="N97" s="128">
        <f t="shared" si="39"/>
        <v>0</v>
      </c>
      <c r="O97" s="123"/>
      <c r="P97" s="676"/>
      <c r="Q97" s="6" t="str">
        <f>Q8</f>
        <v/>
      </c>
      <c r="R97" s="128">
        <f>G98*R56</f>
        <v>0</v>
      </c>
      <c r="S97" s="128">
        <f t="shared" ref="S97:Y97" si="40">H98*S56</f>
        <v>0</v>
      </c>
      <c r="T97" s="128">
        <f t="shared" si="40"/>
        <v>0</v>
      </c>
      <c r="U97" s="128">
        <f t="shared" si="40"/>
        <v>0</v>
      </c>
      <c r="V97" s="128">
        <f t="shared" si="40"/>
        <v>0</v>
      </c>
      <c r="W97" s="128">
        <f t="shared" si="40"/>
        <v>0</v>
      </c>
      <c r="X97" s="128">
        <f t="shared" si="40"/>
        <v>0</v>
      </c>
      <c r="Y97" s="128">
        <f t="shared" si="40"/>
        <v>0</v>
      </c>
      <c r="Z97" s="128">
        <f t="shared" si="38"/>
        <v>0</v>
      </c>
      <c r="AB97" s="6" t="str">
        <f>Q8</f>
        <v/>
      </c>
      <c r="AC97" s="139">
        <f>Z47+Z97+AC89</f>
        <v>0</v>
      </c>
    </row>
    <row r="98" spans="2:76" ht="12.75" customHeight="1">
      <c r="B98" s="817"/>
      <c r="C98" s="651"/>
      <c r="D98" s="651"/>
      <c r="E98" s="674" t="s">
        <v>609</v>
      </c>
      <c r="F98" s="674"/>
      <c r="G98" s="139">
        <f>G55+G57+G59+G61+G63+G65+G70+G72+G74+G76+G78+G80+G82+G84+G95</f>
        <v>0</v>
      </c>
      <c r="H98" s="139">
        <f t="shared" ref="H98:N98" si="41">H55+H57+H59+H61+H63+H65+H70+H72+H74+H76+H78+H80+H82+H84+H95</f>
        <v>0</v>
      </c>
      <c r="I98" s="139">
        <f t="shared" si="41"/>
        <v>0</v>
      </c>
      <c r="J98" s="139">
        <f t="shared" si="41"/>
        <v>0</v>
      </c>
      <c r="K98" s="139">
        <f t="shared" si="41"/>
        <v>0</v>
      </c>
      <c r="L98" s="139">
        <f t="shared" si="41"/>
        <v>0</v>
      </c>
      <c r="M98" s="139">
        <f t="shared" si="41"/>
        <v>0</v>
      </c>
      <c r="N98" s="139">
        <f t="shared" si="41"/>
        <v>0</v>
      </c>
      <c r="O98" s="123"/>
      <c r="P98" s="676"/>
      <c r="Q98" s="7" t="str">
        <f>Q9</f>
        <v/>
      </c>
      <c r="R98" s="128">
        <f>G98*R57</f>
        <v>0</v>
      </c>
      <c r="S98" s="128">
        <f t="shared" ref="S98:Y98" si="42">H98*S57</f>
        <v>0</v>
      </c>
      <c r="T98" s="128">
        <f t="shared" si="42"/>
        <v>0</v>
      </c>
      <c r="U98" s="128">
        <f t="shared" si="42"/>
        <v>0</v>
      </c>
      <c r="V98" s="128">
        <f t="shared" si="42"/>
        <v>0</v>
      </c>
      <c r="W98" s="128">
        <f t="shared" si="42"/>
        <v>0</v>
      </c>
      <c r="X98" s="128">
        <f t="shared" si="42"/>
        <v>0</v>
      </c>
      <c r="Y98" s="128">
        <f t="shared" si="42"/>
        <v>0</v>
      </c>
      <c r="Z98" s="128">
        <f t="shared" si="38"/>
        <v>0</v>
      </c>
      <c r="AB98" s="7" t="str">
        <f>Q9</f>
        <v/>
      </c>
      <c r="AC98" s="297">
        <f>Z48+Z98+AC90</f>
        <v>0</v>
      </c>
    </row>
    <row r="99" spans="2:76" ht="12.75" customHeight="1">
      <c r="B99" s="817"/>
      <c r="C99" s="556" t="s">
        <v>628</v>
      </c>
      <c r="D99" s="556"/>
      <c r="E99" s="684" t="s">
        <v>340</v>
      </c>
      <c r="F99" s="684"/>
      <c r="G99" s="156">
        <f>SUM(G54:G59,G62:G82,G87)</f>
        <v>0</v>
      </c>
      <c r="H99" s="156">
        <f t="shared" ref="H99:N99" si="43">SUM(H54:H59,H62:H82,H87)</f>
        <v>0</v>
      </c>
      <c r="I99" s="156">
        <f t="shared" si="43"/>
        <v>0</v>
      </c>
      <c r="J99" s="156">
        <f t="shared" si="43"/>
        <v>0</v>
      </c>
      <c r="K99" s="156">
        <f t="shared" si="43"/>
        <v>0</v>
      </c>
      <c r="L99" s="156">
        <f t="shared" si="43"/>
        <v>0</v>
      </c>
      <c r="M99" s="156">
        <f t="shared" si="43"/>
        <v>0</v>
      </c>
      <c r="N99" s="156">
        <f t="shared" si="43"/>
        <v>0</v>
      </c>
      <c r="O99" s="123"/>
      <c r="P99" s="676"/>
      <c r="Q99" s="8" t="str">
        <f>Q10</f>
        <v/>
      </c>
      <c r="R99" s="128">
        <f>G98*R58</f>
        <v>0</v>
      </c>
      <c r="S99" s="128">
        <f t="shared" ref="S99:Y99" si="44">H98*S58</f>
        <v>0</v>
      </c>
      <c r="T99" s="128">
        <f t="shared" si="44"/>
        <v>0</v>
      </c>
      <c r="U99" s="128">
        <f t="shared" si="44"/>
        <v>0</v>
      </c>
      <c r="V99" s="128">
        <f t="shared" si="44"/>
        <v>0</v>
      </c>
      <c r="W99" s="128">
        <f t="shared" si="44"/>
        <v>0</v>
      </c>
      <c r="X99" s="128">
        <f t="shared" si="44"/>
        <v>0</v>
      </c>
      <c r="Y99" s="128">
        <f t="shared" si="44"/>
        <v>0</v>
      </c>
      <c r="Z99" s="128">
        <f t="shared" si="38"/>
        <v>0</v>
      </c>
      <c r="AB99" s="8" t="str">
        <f>Q10</f>
        <v/>
      </c>
      <c r="AC99" s="142">
        <f>Z49+Z99+AC91</f>
        <v>0</v>
      </c>
    </row>
    <row r="100" spans="2:76" ht="12.75" customHeight="1">
      <c r="B100" s="818"/>
      <c r="C100" s="556"/>
      <c r="D100" s="556"/>
      <c r="E100" s="556" t="s">
        <v>609</v>
      </c>
      <c r="F100" s="556"/>
      <c r="G100" s="128">
        <f>G55+G57+G59+G63+G65+G70+G72+G74+G76+G78+G80+G82</f>
        <v>0</v>
      </c>
      <c r="H100" s="128">
        <f t="shared" ref="H100:N100" si="45">H55+H57+H59+H63+H65+H70+H72+H74+H76+H78+H80+H82</f>
        <v>0</v>
      </c>
      <c r="I100" s="128">
        <f t="shared" si="45"/>
        <v>0</v>
      </c>
      <c r="J100" s="128">
        <f t="shared" si="45"/>
        <v>0</v>
      </c>
      <c r="K100" s="128">
        <f t="shared" si="45"/>
        <v>0</v>
      </c>
      <c r="L100" s="128">
        <f t="shared" si="45"/>
        <v>0</v>
      </c>
      <c r="M100" s="128">
        <f t="shared" si="45"/>
        <v>0</v>
      </c>
      <c r="N100" s="128">
        <f t="shared" si="45"/>
        <v>0</v>
      </c>
      <c r="O100" s="123"/>
      <c r="P100" s="677"/>
      <c r="Q100" s="9" t="s">
        <v>29</v>
      </c>
      <c r="R100" s="128">
        <f>SUM(R95:R99)</f>
        <v>0</v>
      </c>
      <c r="S100" s="128">
        <f t="shared" ref="S100:Z100" si="46">SUM(S95:S99)</f>
        <v>0</v>
      </c>
      <c r="T100" s="128">
        <f t="shared" si="46"/>
        <v>0</v>
      </c>
      <c r="U100" s="128">
        <f t="shared" si="46"/>
        <v>0</v>
      </c>
      <c r="V100" s="128">
        <f t="shared" si="46"/>
        <v>0</v>
      </c>
      <c r="W100" s="128">
        <f t="shared" si="46"/>
        <v>0</v>
      </c>
      <c r="X100" s="128">
        <f t="shared" si="46"/>
        <v>0</v>
      </c>
      <c r="Y100" s="128">
        <f t="shared" si="46"/>
        <v>0</v>
      </c>
      <c r="Z100" s="128">
        <f t="shared" si="46"/>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226</v>
      </c>
      <c r="AA105" s="628" t="s">
        <v>378</v>
      </c>
      <c r="AB105" s="628" t="s">
        <v>663</v>
      </c>
      <c r="AC105" s="338" t="s">
        <v>620</v>
      </c>
      <c r="AD105" s="338"/>
      <c r="AE105" s="624" t="s">
        <v>393</v>
      </c>
      <c r="AF105" s="625"/>
      <c r="AG105" s="624" t="s">
        <v>77</v>
      </c>
      <c r="AH105" s="625"/>
      <c r="AI105" s="624" t="s">
        <v>604</v>
      </c>
      <c r="AJ105" s="625"/>
      <c r="AK105" s="624" t="s">
        <v>605</v>
      </c>
      <c r="AL105" s="625"/>
      <c r="AM105" s="624" t="s">
        <v>606</v>
      </c>
      <c r="AN105" s="625"/>
      <c r="AO105" s="626" t="s">
        <v>78</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29</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79</v>
      </c>
      <c r="S106" s="182" t="s">
        <v>608</v>
      </c>
      <c r="T106" s="182" t="s">
        <v>79</v>
      </c>
      <c r="U106" s="182" t="s">
        <v>608</v>
      </c>
      <c r="V106" s="182" t="s">
        <v>152</v>
      </c>
      <c r="W106" s="182" t="s">
        <v>608</v>
      </c>
      <c r="X106" s="182" t="s">
        <v>79</v>
      </c>
      <c r="Y106" s="182" t="s">
        <v>608</v>
      </c>
      <c r="Z106" s="629"/>
      <c r="AA106" s="629"/>
      <c r="AB106" s="629"/>
      <c r="AC106" s="182" t="s">
        <v>79</v>
      </c>
      <c r="AD106" s="182" t="s">
        <v>608</v>
      </c>
      <c r="AE106" s="308" t="s">
        <v>79</v>
      </c>
      <c r="AF106" s="308" t="s">
        <v>608</v>
      </c>
      <c r="AG106" s="308" t="s">
        <v>79</v>
      </c>
      <c r="AH106" s="308" t="s">
        <v>608</v>
      </c>
      <c r="AI106" s="308" t="s">
        <v>79</v>
      </c>
      <c r="AJ106" s="308" t="s">
        <v>608</v>
      </c>
      <c r="AK106" s="308" t="s">
        <v>79</v>
      </c>
      <c r="AL106" s="308" t="s">
        <v>608</v>
      </c>
      <c r="AM106" s="308" t="s">
        <v>79</v>
      </c>
      <c r="AN106" s="308" t="s">
        <v>608</v>
      </c>
      <c r="AO106" s="308" t="s">
        <v>79</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47">IF($I107="保育標準時間",HLOOKUP(H107,$G$5:$J$49,2,FALSE),IF($I107="保育短時間",HLOOKUP(H107,$K$5:$N$49,2,FALSE),"-"))</f>
        <v>-</v>
      </c>
      <c r="Q107" s="128" t="str">
        <f t="shared" ref="Q107:Q126" si="48">IF($I107="保育標準時間",HLOOKUP(H107,$G$5:$J$49,3,FALSE),IF($I107="保育短時間",HLOOKUP(H107,$K$5:$N$49,3,FALSE),"-"))</f>
        <v>-</v>
      </c>
      <c r="R107" s="128" t="str">
        <f t="shared" ref="R107:R126" si="49">IF($I107="保育標準時間",HLOOKUP(H107,$G$5:$J$49,4,FALSE),IF($I107="保育短時間",HLOOKUP(H107,$K$5:$N$49,4,FALSE),"-"))</f>
        <v>-</v>
      </c>
      <c r="S107" s="128" t="str">
        <f t="shared" ref="S107:S126" si="50">IF($I107="保育標準時間",HLOOKUP(H107,$G$5:$J$49,5,FALSE),IF($I107="保育短時間",HLOOKUP(H107,$K$5:$N$49,5,FALSE),"-"))</f>
        <v>-</v>
      </c>
      <c r="T107" s="128" t="str">
        <f t="shared" ref="T107:T126" si="51">IF($I107="保育標準時間",HLOOKUP(H107,$G$5:$J$49,6,FALSE),IF($I107="保育短時間",HLOOKUP(H107,$K$5:$N$49,6,FALSE),"-"))</f>
        <v>-</v>
      </c>
      <c r="U107" s="128" t="str">
        <f t="shared" ref="U107:U126" si="52">IF($I107="保育標準時間",HLOOKUP(H107,$G$5:$J$49,7,FALSE),IF($I107="保育短時間",HLOOKUP(H107,$K$5:$N$49,7,FALSE),"-"))</f>
        <v>-</v>
      </c>
      <c r="V107" s="128" t="str">
        <f t="shared" ref="V107:V126" si="53">IF($I107="保育標準時間",HLOOKUP(H107,$G$5:$J$49,10,FALSE),IF($I107="保育短時間",HLOOKUP(H107,$K$5:$N$49,10,FALSE),"-"))</f>
        <v>-</v>
      </c>
      <c r="W107" s="128" t="str">
        <f t="shared" ref="W107:W126" si="54">IF($I107="保育標準時間",HLOOKUP(H107,$G$5:$J$49,11,FALSE),IF($I107="保育短時間",HLOOKUP(H107,$K$5:$N$49,11,FALSE),"-"))</f>
        <v>-</v>
      </c>
      <c r="X107" s="128" t="str">
        <f t="shared" ref="X107:X126" si="55">IF($I107="保育標準時間",HLOOKUP(H107,$G$5:$J$49,12,FALSE),IF($I107="保育短時間",HLOOKUP(H107,$K$5:$N$49,12,FALSE),"-"))</f>
        <v>-</v>
      </c>
      <c r="Y107" s="128" t="str">
        <f t="shared" ref="Y107:Y126" si="56">IF($I107="保育標準時間",HLOOKUP(H107,$G$5:$J$49,13,FALSE),IF($I107="保育短時間",HLOOKUP(H107,$K$5:$N$49,13,FALSE),"-"))</f>
        <v>-</v>
      </c>
      <c r="Z107" s="128" t="str">
        <f t="shared" ref="Z107:Z126" si="57">IF($I107="保育標準時間",HLOOKUP(H107,$G$5:$J$49,14,FALSE),IF($I107="保育短時間",HLOOKUP(H107,$K$5:$N$49,14,FALSE),"-"))</f>
        <v>-</v>
      </c>
      <c r="AA107" s="128" t="str">
        <f t="shared" ref="AA107:AA126" si="58">IF($I107="保育標準時間",HLOOKUP(H107,$G$5:$J$49,15,FALSE),IF($I107="保育短時間",HLOOKUP(H107,$K$5:$N$49,15,FALSE),"-"))</f>
        <v>-</v>
      </c>
      <c r="AB107" s="131"/>
      <c r="AC107" s="128" t="str">
        <f t="shared" ref="AC107:AC126" si="59">IF($I107="保育標準時間",HLOOKUP(H107,$G$5:$J$49,17,FALSE),IF($I107="保育短時間",HLOOKUP(H107,$K$5:$N$49,17,FALSE),"-"))</f>
        <v>-</v>
      </c>
      <c r="AD107" s="128" t="str">
        <f t="shared" ref="AD107:AD126" si="60">IF($I107="保育標準時間",HLOOKUP(H107,$G$5:$J$49,18,FALSE),IF($I107="保育短時間",HLOOKUP(H107,$K$5:$N$49,18,FALSE),"-"))</f>
        <v>-</v>
      </c>
      <c r="AE107" s="131"/>
      <c r="AF107" s="131"/>
      <c r="AG107" s="128" t="str">
        <f t="shared" ref="AG107:AG126" si="61">IF($I107="保育標準時間",HLOOKUP(H107,$G$5:$J$49,19,FALSE),IF($I107="保育短時間",HLOOKUP(H107,$K$5:$N$49,19,FALSE),"-"))</f>
        <v>-</v>
      </c>
      <c r="AH107" s="128" t="str">
        <f t="shared" ref="AH107:AH126" si="62">IF($I107="保育標準時間",HLOOKUP(H107,$G$5:$J$49,20,FALSE),IF($I107="保育短時間",HLOOKUP(H107,$K$5:$N$49,20,FALSE),"-"))</f>
        <v>-</v>
      </c>
      <c r="AI107" s="128" t="str">
        <f t="shared" ref="AI107:AI126" si="63">IF($I107="保育標準時間",HLOOKUP(H107,$G$5:$J$49,21,FALSE),IF($I107="保育短時間",HLOOKUP(H107,$K$5:$N$49,21,FALSE),"-"))</f>
        <v>-</v>
      </c>
      <c r="AJ107" s="128" t="str">
        <f t="shared" ref="AJ107:AJ126" si="64">IF($I107="保育標準時間",HLOOKUP(H107,$G$5:$J$49,22,FALSE),IF($I107="保育短時間",HLOOKUP(H107,$K$5:$N$49,22,FALSE),"-"))</f>
        <v>-</v>
      </c>
      <c r="AK107" s="128" t="str">
        <f t="shared" ref="AK107:AK126" si="65">IF($I107="保育標準時間",HLOOKUP(H107,$G$5:$J$49,23,FALSE),IF($I107="保育短時間",HLOOKUP(H107,$K$5:$N$49,23,FALSE),"-"))</f>
        <v>-</v>
      </c>
      <c r="AL107" s="128" t="str">
        <f t="shared" ref="AL107:AL126" si="66">IF($I107="保育標準時間",HLOOKUP(H107,$G$5:$J$49,24,FALSE),IF($I107="保育短時間",HLOOKUP(H107,$K$5:$N$49,24,FALSE),"-"))</f>
        <v>-</v>
      </c>
      <c r="AM107" s="128" t="str">
        <f t="shared" ref="AM107:AM126" si="67">IF($I107="保育標準時間",HLOOKUP(H107,$G$5:$J$49,25,FALSE),IF($I107="保育短時間",HLOOKUP(H107,$K$5:$N$49,25,FALSE),"-"))</f>
        <v>-</v>
      </c>
      <c r="AN107" s="128" t="str">
        <f t="shared" ref="AN107:AN126" si="68">IF($I107="保育標準時間",HLOOKUP(H107,$G$5:$J$49,26,FALSE),IF($I107="保育短時間",HLOOKUP(H107,$K$5:$N$49,26,FALSE),"-"))</f>
        <v>-</v>
      </c>
      <c r="AO107" s="128" t="str">
        <f t="shared" ref="AO107:AO126" si="69">IF($I107="保育標準時間",HLOOKUP(H107,$G$5:$J$49,27,FALSE),IF($I107="保育短時間",HLOOKUP(H107,$K$5:$N$49,27,FALSE),"-"))</f>
        <v>-</v>
      </c>
      <c r="AP107" s="128" t="str">
        <f t="shared" ref="AP107:AP126" si="70">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71">N107-SUM(AT107:BU107)</f>
        <v>0</v>
      </c>
      <c r="AT107" s="128" t="str">
        <f t="shared" ref="AT107:AT126" si="72">IFERROR(ROUND(Q107*$M107/25,0),"-")</f>
        <v>-</v>
      </c>
      <c r="AU107" s="128" t="str">
        <f t="shared" ref="AU107:AU126" si="73">IFERROR(ROUND(R107*$M107/25,0),"-")</f>
        <v>-</v>
      </c>
      <c r="AV107" s="128" t="str">
        <f t="shared" ref="AV107:AV126" si="74">IFERROR(ROUND(S107*$M107/25,0),"-")</f>
        <v>-</v>
      </c>
      <c r="AW107" s="128" t="str">
        <f t="shared" ref="AW107:AW126" si="75">IFERROR(ROUND(T107*$M107/25,0),"-")</f>
        <v>-</v>
      </c>
      <c r="AX107" s="128" t="str">
        <f t="shared" ref="AX107:AX126" si="76">IFERROR(ROUND(U107*$M107/25,0),"-")</f>
        <v>-</v>
      </c>
      <c r="AY107" s="128" t="str">
        <f t="shared" ref="AY107:AY126" si="77">IFERROR(ROUND(V107*$M107/25,0),"-")</f>
        <v>-</v>
      </c>
      <c r="AZ107" s="128" t="str">
        <f t="shared" ref="AZ107:AZ126" si="78">IFERROR(ROUND(W107*$M107/25,0),"-")</f>
        <v>-</v>
      </c>
      <c r="BA107" s="128" t="str">
        <f t="shared" ref="BA107:BA126" si="79">IFERROR(ROUND(X107*$M107/25,0),"-")</f>
        <v>-</v>
      </c>
      <c r="BB107" s="128" t="str">
        <f t="shared" ref="BB107:BB126" si="80">IFERROR(ROUND(Y107*$M107/25,0),"-")</f>
        <v>-</v>
      </c>
      <c r="BC107" s="128" t="str">
        <f t="shared" ref="BC107:BC126" si="81">IFERROR(ROUND(Z107*$M107/25,0),"-")</f>
        <v>-</v>
      </c>
      <c r="BD107" s="128" t="str">
        <f t="shared" ref="BD107:BD126" si="82">IFERROR(ROUND(AA107*$M107/25,0),"-")</f>
        <v>-</v>
      </c>
      <c r="BE107" s="187"/>
      <c r="BF107" s="128" t="str">
        <f t="shared" ref="BF107:BF126" si="83">IFERROR(ROUND(AC107*$M107/25,0),"-")</f>
        <v>-</v>
      </c>
      <c r="BG107" s="128" t="str">
        <f t="shared" ref="BG107:BG126" si="84">IFERROR(ROUND(AD107*$M107/25,0),"-")</f>
        <v>-</v>
      </c>
      <c r="BH107" s="187"/>
      <c r="BI107" s="187"/>
      <c r="BJ107" s="128" t="str">
        <f t="shared" ref="BJ107:BJ126" si="85">IFERROR(ROUND(AG107*$M107/25,0),"-")</f>
        <v>-</v>
      </c>
      <c r="BK107" s="128" t="str">
        <f t="shared" ref="BK107:BK126" si="86">IFERROR(ROUND(AH107*$M107/25,0),"-")</f>
        <v>-</v>
      </c>
      <c r="BL107" s="128" t="str">
        <f t="shared" ref="BL107:BL126" si="87">IFERROR(ROUND(AI107*$M107/25,0),"-")</f>
        <v>-</v>
      </c>
      <c r="BM107" s="128" t="str">
        <f t="shared" ref="BM107:BM126" si="88">IFERROR(ROUND(AJ107*$M107/25,0),"-")</f>
        <v>-</v>
      </c>
      <c r="BN107" s="128" t="str">
        <f t="shared" ref="BN107:BN126" si="89">IFERROR(ROUND(AK107*$M107/25,0),"-")</f>
        <v>-</v>
      </c>
      <c r="BO107" s="128" t="str">
        <f t="shared" ref="BO107:BO126" si="90">IFERROR(ROUND(AL107*$M107/25,0),"-")</f>
        <v>-</v>
      </c>
      <c r="BP107" s="128" t="str">
        <f t="shared" ref="BP107:BP126" si="91">IFERROR(ROUND(AM107*$M107/25,0),"-")</f>
        <v>-</v>
      </c>
      <c r="BQ107" s="128" t="str">
        <f t="shared" ref="BQ107:BQ126" si="92">IFERROR(ROUND(AN107*$M107/25,0),"-")</f>
        <v>-</v>
      </c>
      <c r="BR107" s="128" t="str">
        <f t="shared" ref="BR107:BR126" si="93">IFERROR(ROUND(AO107*$M107/25,0),"-")</f>
        <v>-</v>
      </c>
      <c r="BS107" s="128" t="str">
        <f t="shared" ref="BS107:BS126" si="94">IFERROR(ROUND(AP107*$M107/25,0),"-")</f>
        <v>-</v>
      </c>
      <c r="BT107" s="128" t="str">
        <f t="shared" ref="BT107:BT126" si="95">IFERROR(ROUND(AQ107*$M107/25,0),"-")</f>
        <v>-</v>
      </c>
      <c r="BU107" s="128" t="str">
        <f t="shared" ref="BU107:BU126" si="96">IFERROR(ROUND(AR107*$M107/25,0),"-")</f>
        <v>-</v>
      </c>
      <c r="BV107" s="129">
        <f t="shared" ref="BV107:BV126" si="97">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98">IF($I108="保育標準時間",HLOOKUP($H108,$G$5:$J$49,45,FALSE),IF($I108="保育短時間",HLOOKUP($H108,$K$5:$N$49,45,FALSE),"-"))</f>
        <v>-</v>
      </c>
      <c r="K108" s="20" t="str">
        <f>IF(月途中入退所!$D9=$B$2,IF(月途中入退所!I9="","-",月途中入退所!$I9),"-")</f>
        <v>-</v>
      </c>
      <c r="L108" s="162" t="str">
        <f t="shared" ref="L108:L126" si="99">IFERROR(IF(K108="○",J108+$P$28,J108),"-")</f>
        <v>-</v>
      </c>
      <c r="M108" s="20" t="str">
        <f>IF(月途中入退所!$D9=$B$2,月途中入退所!$J9,"-")</f>
        <v>-</v>
      </c>
      <c r="N108" s="129">
        <f t="shared" ref="N108:N126" si="100">IFERROR(ROUNDDOWN(L108*M108/25,-1),0)</f>
        <v>0</v>
      </c>
      <c r="O108" s="123"/>
      <c r="P108" s="128" t="str">
        <f t="shared" si="47"/>
        <v>-</v>
      </c>
      <c r="Q108" s="128" t="str">
        <f t="shared" si="48"/>
        <v>-</v>
      </c>
      <c r="R108" s="128" t="str">
        <f t="shared" si="49"/>
        <v>-</v>
      </c>
      <c r="S108" s="128" t="str">
        <f t="shared" si="50"/>
        <v>-</v>
      </c>
      <c r="T108" s="128" t="str">
        <f t="shared" si="51"/>
        <v>-</v>
      </c>
      <c r="U108" s="128" t="str">
        <f t="shared" si="52"/>
        <v>-</v>
      </c>
      <c r="V108" s="128" t="str">
        <f t="shared" si="53"/>
        <v>-</v>
      </c>
      <c r="W108" s="128" t="str">
        <f t="shared" si="54"/>
        <v>-</v>
      </c>
      <c r="X108" s="128" t="str">
        <f t="shared" si="55"/>
        <v>-</v>
      </c>
      <c r="Y108" s="128" t="str">
        <f t="shared" si="56"/>
        <v>-</v>
      </c>
      <c r="Z108" s="128" t="str">
        <f t="shared" si="57"/>
        <v>-</v>
      </c>
      <c r="AA108" s="128" t="str">
        <f t="shared" si="58"/>
        <v>-</v>
      </c>
      <c r="AB108" s="131"/>
      <c r="AC108" s="128" t="str">
        <f t="shared" si="59"/>
        <v>-</v>
      </c>
      <c r="AD108" s="128" t="str">
        <f t="shared" si="60"/>
        <v>-</v>
      </c>
      <c r="AE108" s="131"/>
      <c r="AF108" s="131"/>
      <c r="AG108" s="128" t="str">
        <f t="shared" si="61"/>
        <v>-</v>
      </c>
      <c r="AH108" s="128" t="str">
        <f t="shared" si="62"/>
        <v>-</v>
      </c>
      <c r="AI108" s="128" t="str">
        <f t="shared" si="63"/>
        <v>-</v>
      </c>
      <c r="AJ108" s="128" t="str">
        <f t="shared" si="64"/>
        <v>-</v>
      </c>
      <c r="AK108" s="128" t="str">
        <f t="shared" si="65"/>
        <v>-</v>
      </c>
      <c r="AL108" s="128" t="str">
        <f t="shared" si="66"/>
        <v>-</v>
      </c>
      <c r="AM108" s="128" t="str">
        <f t="shared" si="67"/>
        <v>-</v>
      </c>
      <c r="AN108" s="128" t="str">
        <f t="shared" si="68"/>
        <v>-</v>
      </c>
      <c r="AO108" s="128" t="str">
        <f t="shared" si="69"/>
        <v>-</v>
      </c>
      <c r="AP108" s="128" t="str">
        <f t="shared" si="70"/>
        <v>-</v>
      </c>
      <c r="AQ108" s="128" t="str">
        <f t="shared" ref="AQ108:AQ126" si="101">IF($I108="保育標準時間",HLOOKUP(H108,$G$5:$J$49,33,FALSE),IF($I108="保育短時間",HLOOKUP(H108,$K$5:$N$49,33,FALSE),"-"))</f>
        <v>-</v>
      </c>
      <c r="AR108" s="128" t="str">
        <f t="shared" ref="AR108:AR126" si="102">IF(OR(I108="保育標準時間",I108="保育短時間"),IF(K108="○",$P$28,"-"),"-")</f>
        <v>-</v>
      </c>
      <c r="AS108" s="128">
        <f t="shared" si="71"/>
        <v>0</v>
      </c>
      <c r="AT108" s="128" t="str">
        <f t="shared" si="72"/>
        <v>-</v>
      </c>
      <c r="AU108" s="128" t="str">
        <f t="shared" si="73"/>
        <v>-</v>
      </c>
      <c r="AV108" s="128" t="str">
        <f t="shared" si="74"/>
        <v>-</v>
      </c>
      <c r="AW108" s="128" t="str">
        <f t="shared" si="75"/>
        <v>-</v>
      </c>
      <c r="AX108" s="128" t="str">
        <f t="shared" si="76"/>
        <v>-</v>
      </c>
      <c r="AY108" s="128" t="str">
        <f t="shared" si="77"/>
        <v>-</v>
      </c>
      <c r="AZ108" s="128" t="str">
        <f t="shared" si="78"/>
        <v>-</v>
      </c>
      <c r="BA108" s="128" t="str">
        <f t="shared" si="79"/>
        <v>-</v>
      </c>
      <c r="BB108" s="128" t="str">
        <f t="shared" si="80"/>
        <v>-</v>
      </c>
      <c r="BC108" s="128" t="str">
        <f t="shared" si="81"/>
        <v>-</v>
      </c>
      <c r="BD108" s="128" t="str">
        <f t="shared" si="82"/>
        <v>-</v>
      </c>
      <c r="BE108" s="187"/>
      <c r="BF108" s="128" t="str">
        <f t="shared" si="83"/>
        <v>-</v>
      </c>
      <c r="BG108" s="128" t="str">
        <f t="shared" si="84"/>
        <v>-</v>
      </c>
      <c r="BH108" s="187"/>
      <c r="BI108" s="187"/>
      <c r="BJ108" s="128" t="str">
        <f t="shared" si="85"/>
        <v>-</v>
      </c>
      <c r="BK108" s="128" t="str">
        <f t="shared" si="86"/>
        <v>-</v>
      </c>
      <c r="BL108" s="128" t="str">
        <f t="shared" si="87"/>
        <v>-</v>
      </c>
      <c r="BM108" s="128" t="str">
        <f t="shared" si="88"/>
        <v>-</v>
      </c>
      <c r="BN108" s="128" t="str">
        <f t="shared" si="89"/>
        <v>-</v>
      </c>
      <c r="BO108" s="128" t="str">
        <f t="shared" si="90"/>
        <v>-</v>
      </c>
      <c r="BP108" s="128" t="str">
        <f t="shared" si="91"/>
        <v>-</v>
      </c>
      <c r="BQ108" s="128" t="str">
        <f t="shared" si="92"/>
        <v>-</v>
      </c>
      <c r="BR108" s="128" t="str">
        <f t="shared" si="93"/>
        <v>-</v>
      </c>
      <c r="BS108" s="128" t="str">
        <f t="shared" si="94"/>
        <v>-</v>
      </c>
      <c r="BT108" s="128" t="str">
        <f t="shared" si="95"/>
        <v>-</v>
      </c>
      <c r="BU108" s="128" t="str">
        <f t="shared" si="96"/>
        <v>-</v>
      </c>
      <c r="BV108" s="129">
        <f t="shared" si="97"/>
        <v>0</v>
      </c>
      <c r="BX108" s="128" t="str">
        <f t="shared" ref="BX108:BX171" si="103">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98"/>
        <v>-</v>
      </c>
      <c r="K109" s="20" t="str">
        <f>IF(月途中入退所!$D10=$B$2,IF(月途中入退所!I10="","-",月途中入退所!$I10),"-")</f>
        <v>-</v>
      </c>
      <c r="L109" s="162" t="str">
        <f t="shared" si="99"/>
        <v>-</v>
      </c>
      <c r="M109" s="20" t="str">
        <f>IF(月途中入退所!$D10=$B$2,月途中入退所!$J10,"-")</f>
        <v>-</v>
      </c>
      <c r="N109" s="129">
        <f t="shared" si="100"/>
        <v>0</v>
      </c>
      <c r="O109" s="123"/>
      <c r="P109" s="128" t="str">
        <f t="shared" si="47"/>
        <v>-</v>
      </c>
      <c r="Q109" s="128" t="str">
        <f t="shared" si="48"/>
        <v>-</v>
      </c>
      <c r="R109" s="128" t="str">
        <f t="shared" si="49"/>
        <v>-</v>
      </c>
      <c r="S109" s="128" t="str">
        <f t="shared" si="50"/>
        <v>-</v>
      </c>
      <c r="T109" s="128" t="str">
        <f t="shared" si="51"/>
        <v>-</v>
      </c>
      <c r="U109" s="128" t="str">
        <f t="shared" si="52"/>
        <v>-</v>
      </c>
      <c r="V109" s="128" t="str">
        <f t="shared" si="53"/>
        <v>-</v>
      </c>
      <c r="W109" s="128" t="str">
        <f t="shared" si="54"/>
        <v>-</v>
      </c>
      <c r="X109" s="128" t="str">
        <f t="shared" si="55"/>
        <v>-</v>
      </c>
      <c r="Y109" s="128" t="str">
        <f t="shared" si="56"/>
        <v>-</v>
      </c>
      <c r="Z109" s="128" t="str">
        <f t="shared" si="57"/>
        <v>-</v>
      </c>
      <c r="AA109" s="128" t="str">
        <f t="shared" si="58"/>
        <v>-</v>
      </c>
      <c r="AB109" s="131"/>
      <c r="AC109" s="128" t="str">
        <f t="shared" si="59"/>
        <v>-</v>
      </c>
      <c r="AD109" s="128" t="str">
        <f t="shared" si="60"/>
        <v>-</v>
      </c>
      <c r="AE109" s="131"/>
      <c r="AF109" s="131"/>
      <c r="AG109" s="128" t="str">
        <f t="shared" si="61"/>
        <v>-</v>
      </c>
      <c r="AH109" s="128" t="str">
        <f t="shared" si="62"/>
        <v>-</v>
      </c>
      <c r="AI109" s="128" t="str">
        <f t="shared" si="63"/>
        <v>-</v>
      </c>
      <c r="AJ109" s="128" t="str">
        <f t="shared" si="64"/>
        <v>-</v>
      </c>
      <c r="AK109" s="128" t="str">
        <f t="shared" si="65"/>
        <v>-</v>
      </c>
      <c r="AL109" s="128" t="str">
        <f t="shared" si="66"/>
        <v>-</v>
      </c>
      <c r="AM109" s="128" t="str">
        <f t="shared" si="67"/>
        <v>-</v>
      </c>
      <c r="AN109" s="128" t="str">
        <f t="shared" si="68"/>
        <v>-</v>
      </c>
      <c r="AO109" s="128" t="str">
        <f t="shared" si="69"/>
        <v>-</v>
      </c>
      <c r="AP109" s="128" t="str">
        <f t="shared" si="70"/>
        <v>-</v>
      </c>
      <c r="AQ109" s="128" t="str">
        <f t="shared" si="101"/>
        <v>-</v>
      </c>
      <c r="AR109" s="128" t="str">
        <f t="shared" si="102"/>
        <v>-</v>
      </c>
      <c r="AS109" s="128">
        <f t="shared" si="71"/>
        <v>0</v>
      </c>
      <c r="AT109" s="128" t="str">
        <f t="shared" si="72"/>
        <v>-</v>
      </c>
      <c r="AU109" s="128" t="str">
        <f t="shared" si="73"/>
        <v>-</v>
      </c>
      <c r="AV109" s="128" t="str">
        <f t="shared" si="74"/>
        <v>-</v>
      </c>
      <c r="AW109" s="128" t="str">
        <f t="shared" si="75"/>
        <v>-</v>
      </c>
      <c r="AX109" s="128" t="str">
        <f t="shared" si="76"/>
        <v>-</v>
      </c>
      <c r="AY109" s="128" t="str">
        <f t="shared" si="77"/>
        <v>-</v>
      </c>
      <c r="AZ109" s="128" t="str">
        <f t="shared" si="78"/>
        <v>-</v>
      </c>
      <c r="BA109" s="128" t="str">
        <f t="shared" si="79"/>
        <v>-</v>
      </c>
      <c r="BB109" s="128" t="str">
        <f t="shared" si="80"/>
        <v>-</v>
      </c>
      <c r="BC109" s="128" t="str">
        <f t="shared" si="81"/>
        <v>-</v>
      </c>
      <c r="BD109" s="128" t="str">
        <f t="shared" si="82"/>
        <v>-</v>
      </c>
      <c r="BE109" s="187"/>
      <c r="BF109" s="128" t="str">
        <f t="shared" si="83"/>
        <v>-</v>
      </c>
      <c r="BG109" s="128" t="str">
        <f t="shared" si="84"/>
        <v>-</v>
      </c>
      <c r="BH109" s="187"/>
      <c r="BI109" s="187"/>
      <c r="BJ109" s="128" t="str">
        <f t="shared" si="85"/>
        <v>-</v>
      </c>
      <c r="BK109" s="128" t="str">
        <f t="shared" si="86"/>
        <v>-</v>
      </c>
      <c r="BL109" s="128" t="str">
        <f t="shared" si="87"/>
        <v>-</v>
      </c>
      <c r="BM109" s="128" t="str">
        <f t="shared" si="88"/>
        <v>-</v>
      </c>
      <c r="BN109" s="128" t="str">
        <f t="shared" si="89"/>
        <v>-</v>
      </c>
      <c r="BO109" s="128" t="str">
        <f t="shared" si="90"/>
        <v>-</v>
      </c>
      <c r="BP109" s="128" t="str">
        <f t="shared" si="91"/>
        <v>-</v>
      </c>
      <c r="BQ109" s="128" t="str">
        <f t="shared" si="92"/>
        <v>-</v>
      </c>
      <c r="BR109" s="128" t="str">
        <f t="shared" si="93"/>
        <v>-</v>
      </c>
      <c r="BS109" s="128" t="str">
        <f t="shared" si="94"/>
        <v>-</v>
      </c>
      <c r="BT109" s="128" t="str">
        <f t="shared" si="95"/>
        <v>-</v>
      </c>
      <c r="BU109" s="128" t="str">
        <f t="shared" si="96"/>
        <v>-</v>
      </c>
      <c r="BV109" s="129">
        <f t="shared" si="97"/>
        <v>0</v>
      </c>
      <c r="BX109" s="128" t="str">
        <f t="shared" si="103"/>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98"/>
        <v>-</v>
      </c>
      <c r="K110" s="20" t="str">
        <f>IF(月途中入退所!$D11=$B$2,IF(月途中入退所!I11="","-",月途中入退所!$I11),"-")</f>
        <v>-</v>
      </c>
      <c r="L110" s="162" t="str">
        <f t="shared" si="99"/>
        <v>-</v>
      </c>
      <c r="M110" s="20" t="str">
        <f>IF(月途中入退所!$D11=$B$2,月途中入退所!$J11,"-")</f>
        <v>-</v>
      </c>
      <c r="N110" s="129">
        <f t="shared" si="100"/>
        <v>0</v>
      </c>
      <c r="O110" s="123"/>
      <c r="P110" s="128" t="str">
        <f t="shared" si="47"/>
        <v>-</v>
      </c>
      <c r="Q110" s="128" t="str">
        <f t="shared" si="48"/>
        <v>-</v>
      </c>
      <c r="R110" s="128" t="str">
        <f t="shared" si="49"/>
        <v>-</v>
      </c>
      <c r="S110" s="128" t="str">
        <f t="shared" si="50"/>
        <v>-</v>
      </c>
      <c r="T110" s="128" t="str">
        <f t="shared" si="51"/>
        <v>-</v>
      </c>
      <c r="U110" s="128" t="str">
        <f t="shared" si="52"/>
        <v>-</v>
      </c>
      <c r="V110" s="128" t="str">
        <f t="shared" si="53"/>
        <v>-</v>
      </c>
      <c r="W110" s="128" t="str">
        <f t="shared" si="54"/>
        <v>-</v>
      </c>
      <c r="X110" s="128" t="str">
        <f t="shared" si="55"/>
        <v>-</v>
      </c>
      <c r="Y110" s="128" t="str">
        <f t="shared" si="56"/>
        <v>-</v>
      </c>
      <c r="Z110" s="128" t="str">
        <f t="shared" si="57"/>
        <v>-</v>
      </c>
      <c r="AA110" s="128" t="str">
        <f t="shared" si="58"/>
        <v>-</v>
      </c>
      <c r="AB110" s="131"/>
      <c r="AC110" s="128" t="str">
        <f t="shared" si="59"/>
        <v>-</v>
      </c>
      <c r="AD110" s="128" t="str">
        <f t="shared" si="60"/>
        <v>-</v>
      </c>
      <c r="AE110" s="131"/>
      <c r="AF110" s="131"/>
      <c r="AG110" s="128" t="str">
        <f t="shared" si="61"/>
        <v>-</v>
      </c>
      <c r="AH110" s="128" t="str">
        <f t="shared" si="62"/>
        <v>-</v>
      </c>
      <c r="AI110" s="128" t="str">
        <f t="shared" si="63"/>
        <v>-</v>
      </c>
      <c r="AJ110" s="128" t="str">
        <f t="shared" si="64"/>
        <v>-</v>
      </c>
      <c r="AK110" s="128" t="str">
        <f t="shared" si="65"/>
        <v>-</v>
      </c>
      <c r="AL110" s="128" t="str">
        <f t="shared" si="66"/>
        <v>-</v>
      </c>
      <c r="AM110" s="128" t="str">
        <f t="shared" si="67"/>
        <v>-</v>
      </c>
      <c r="AN110" s="128" t="str">
        <f t="shared" si="68"/>
        <v>-</v>
      </c>
      <c r="AO110" s="128" t="str">
        <f t="shared" si="69"/>
        <v>-</v>
      </c>
      <c r="AP110" s="128" t="str">
        <f t="shared" si="70"/>
        <v>-</v>
      </c>
      <c r="AQ110" s="128" t="str">
        <f t="shared" si="101"/>
        <v>-</v>
      </c>
      <c r="AR110" s="128" t="str">
        <f t="shared" si="102"/>
        <v>-</v>
      </c>
      <c r="AS110" s="128">
        <f t="shared" si="71"/>
        <v>0</v>
      </c>
      <c r="AT110" s="128" t="str">
        <f t="shared" si="72"/>
        <v>-</v>
      </c>
      <c r="AU110" s="128" t="str">
        <f t="shared" si="73"/>
        <v>-</v>
      </c>
      <c r="AV110" s="128" t="str">
        <f t="shared" si="74"/>
        <v>-</v>
      </c>
      <c r="AW110" s="128" t="str">
        <f t="shared" si="75"/>
        <v>-</v>
      </c>
      <c r="AX110" s="128" t="str">
        <f t="shared" si="76"/>
        <v>-</v>
      </c>
      <c r="AY110" s="128" t="str">
        <f t="shared" si="77"/>
        <v>-</v>
      </c>
      <c r="AZ110" s="128" t="str">
        <f t="shared" si="78"/>
        <v>-</v>
      </c>
      <c r="BA110" s="128" t="str">
        <f t="shared" si="79"/>
        <v>-</v>
      </c>
      <c r="BB110" s="128" t="str">
        <f t="shared" si="80"/>
        <v>-</v>
      </c>
      <c r="BC110" s="128" t="str">
        <f t="shared" si="81"/>
        <v>-</v>
      </c>
      <c r="BD110" s="128" t="str">
        <f t="shared" si="82"/>
        <v>-</v>
      </c>
      <c r="BE110" s="187"/>
      <c r="BF110" s="128" t="str">
        <f t="shared" si="83"/>
        <v>-</v>
      </c>
      <c r="BG110" s="128" t="str">
        <f t="shared" si="84"/>
        <v>-</v>
      </c>
      <c r="BH110" s="187"/>
      <c r="BI110" s="187"/>
      <c r="BJ110" s="128" t="str">
        <f t="shared" si="85"/>
        <v>-</v>
      </c>
      <c r="BK110" s="128" t="str">
        <f t="shared" si="86"/>
        <v>-</v>
      </c>
      <c r="BL110" s="128" t="str">
        <f t="shared" si="87"/>
        <v>-</v>
      </c>
      <c r="BM110" s="128" t="str">
        <f t="shared" si="88"/>
        <v>-</v>
      </c>
      <c r="BN110" s="128" t="str">
        <f t="shared" si="89"/>
        <v>-</v>
      </c>
      <c r="BO110" s="128" t="str">
        <f t="shared" si="90"/>
        <v>-</v>
      </c>
      <c r="BP110" s="128" t="str">
        <f t="shared" si="91"/>
        <v>-</v>
      </c>
      <c r="BQ110" s="128" t="str">
        <f t="shared" si="92"/>
        <v>-</v>
      </c>
      <c r="BR110" s="128" t="str">
        <f t="shared" si="93"/>
        <v>-</v>
      </c>
      <c r="BS110" s="128" t="str">
        <f t="shared" si="94"/>
        <v>-</v>
      </c>
      <c r="BT110" s="128" t="str">
        <f t="shared" si="95"/>
        <v>-</v>
      </c>
      <c r="BU110" s="128" t="str">
        <f t="shared" si="96"/>
        <v>-</v>
      </c>
      <c r="BV110" s="129">
        <f t="shared" si="97"/>
        <v>0</v>
      </c>
      <c r="BX110" s="128" t="str">
        <f t="shared" si="103"/>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98"/>
        <v>-</v>
      </c>
      <c r="K111" s="20" t="str">
        <f>IF(月途中入退所!$D12=$B$2,IF(月途中入退所!I12="","-",月途中入退所!$I12),"-")</f>
        <v>-</v>
      </c>
      <c r="L111" s="162" t="str">
        <f t="shared" si="99"/>
        <v>-</v>
      </c>
      <c r="M111" s="20" t="str">
        <f>IF(月途中入退所!$D12=$B$2,月途中入退所!$J12,"-")</f>
        <v>-</v>
      </c>
      <c r="N111" s="129">
        <f t="shared" si="100"/>
        <v>0</v>
      </c>
      <c r="O111" s="123"/>
      <c r="P111" s="128" t="str">
        <f t="shared" si="47"/>
        <v>-</v>
      </c>
      <c r="Q111" s="128" t="str">
        <f t="shared" si="48"/>
        <v>-</v>
      </c>
      <c r="R111" s="128" t="str">
        <f t="shared" si="49"/>
        <v>-</v>
      </c>
      <c r="S111" s="128" t="str">
        <f t="shared" si="50"/>
        <v>-</v>
      </c>
      <c r="T111" s="128" t="str">
        <f t="shared" si="51"/>
        <v>-</v>
      </c>
      <c r="U111" s="128" t="str">
        <f t="shared" si="52"/>
        <v>-</v>
      </c>
      <c r="V111" s="128" t="str">
        <f t="shared" si="53"/>
        <v>-</v>
      </c>
      <c r="W111" s="128" t="str">
        <f t="shared" si="54"/>
        <v>-</v>
      </c>
      <c r="X111" s="128" t="str">
        <f t="shared" si="55"/>
        <v>-</v>
      </c>
      <c r="Y111" s="128" t="str">
        <f t="shared" si="56"/>
        <v>-</v>
      </c>
      <c r="Z111" s="128" t="str">
        <f t="shared" si="57"/>
        <v>-</v>
      </c>
      <c r="AA111" s="128" t="str">
        <f t="shared" si="58"/>
        <v>-</v>
      </c>
      <c r="AB111" s="131"/>
      <c r="AC111" s="128" t="str">
        <f t="shared" si="59"/>
        <v>-</v>
      </c>
      <c r="AD111" s="128" t="str">
        <f t="shared" si="60"/>
        <v>-</v>
      </c>
      <c r="AE111" s="131"/>
      <c r="AF111" s="131"/>
      <c r="AG111" s="128" t="str">
        <f t="shared" si="61"/>
        <v>-</v>
      </c>
      <c r="AH111" s="128" t="str">
        <f t="shared" si="62"/>
        <v>-</v>
      </c>
      <c r="AI111" s="128" t="str">
        <f t="shared" si="63"/>
        <v>-</v>
      </c>
      <c r="AJ111" s="128" t="str">
        <f t="shared" si="64"/>
        <v>-</v>
      </c>
      <c r="AK111" s="128" t="str">
        <f t="shared" si="65"/>
        <v>-</v>
      </c>
      <c r="AL111" s="128" t="str">
        <f t="shared" si="66"/>
        <v>-</v>
      </c>
      <c r="AM111" s="128" t="str">
        <f t="shared" si="67"/>
        <v>-</v>
      </c>
      <c r="AN111" s="128" t="str">
        <f t="shared" si="68"/>
        <v>-</v>
      </c>
      <c r="AO111" s="128" t="str">
        <f t="shared" si="69"/>
        <v>-</v>
      </c>
      <c r="AP111" s="128" t="str">
        <f t="shared" si="70"/>
        <v>-</v>
      </c>
      <c r="AQ111" s="128" t="str">
        <f t="shared" si="101"/>
        <v>-</v>
      </c>
      <c r="AR111" s="128" t="str">
        <f t="shared" si="102"/>
        <v>-</v>
      </c>
      <c r="AS111" s="128">
        <f t="shared" si="71"/>
        <v>0</v>
      </c>
      <c r="AT111" s="128" t="str">
        <f t="shared" si="72"/>
        <v>-</v>
      </c>
      <c r="AU111" s="128" t="str">
        <f t="shared" si="73"/>
        <v>-</v>
      </c>
      <c r="AV111" s="128" t="str">
        <f t="shared" si="74"/>
        <v>-</v>
      </c>
      <c r="AW111" s="128" t="str">
        <f t="shared" si="75"/>
        <v>-</v>
      </c>
      <c r="AX111" s="128" t="str">
        <f t="shared" si="76"/>
        <v>-</v>
      </c>
      <c r="AY111" s="128" t="str">
        <f t="shared" si="77"/>
        <v>-</v>
      </c>
      <c r="AZ111" s="128" t="str">
        <f t="shared" si="78"/>
        <v>-</v>
      </c>
      <c r="BA111" s="128" t="str">
        <f t="shared" si="79"/>
        <v>-</v>
      </c>
      <c r="BB111" s="128" t="str">
        <f t="shared" si="80"/>
        <v>-</v>
      </c>
      <c r="BC111" s="128" t="str">
        <f t="shared" si="81"/>
        <v>-</v>
      </c>
      <c r="BD111" s="128" t="str">
        <f t="shared" si="82"/>
        <v>-</v>
      </c>
      <c r="BE111" s="187"/>
      <c r="BF111" s="128" t="str">
        <f t="shared" si="83"/>
        <v>-</v>
      </c>
      <c r="BG111" s="128" t="str">
        <f t="shared" si="84"/>
        <v>-</v>
      </c>
      <c r="BH111" s="187"/>
      <c r="BI111" s="187"/>
      <c r="BJ111" s="128" t="str">
        <f t="shared" si="85"/>
        <v>-</v>
      </c>
      <c r="BK111" s="128" t="str">
        <f t="shared" si="86"/>
        <v>-</v>
      </c>
      <c r="BL111" s="128" t="str">
        <f t="shared" si="87"/>
        <v>-</v>
      </c>
      <c r="BM111" s="128" t="str">
        <f t="shared" si="88"/>
        <v>-</v>
      </c>
      <c r="BN111" s="128" t="str">
        <f t="shared" si="89"/>
        <v>-</v>
      </c>
      <c r="BO111" s="128" t="str">
        <f t="shared" si="90"/>
        <v>-</v>
      </c>
      <c r="BP111" s="128" t="str">
        <f t="shared" si="91"/>
        <v>-</v>
      </c>
      <c r="BQ111" s="128" t="str">
        <f t="shared" si="92"/>
        <v>-</v>
      </c>
      <c r="BR111" s="128" t="str">
        <f t="shared" si="93"/>
        <v>-</v>
      </c>
      <c r="BS111" s="128" t="str">
        <f t="shared" si="94"/>
        <v>-</v>
      </c>
      <c r="BT111" s="128" t="str">
        <f t="shared" si="95"/>
        <v>-</v>
      </c>
      <c r="BU111" s="128" t="str">
        <f t="shared" si="96"/>
        <v>-</v>
      </c>
      <c r="BV111" s="129">
        <f t="shared" si="97"/>
        <v>0</v>
      </c>
      <c r="BX111" s="128" t="str">
        <f t="shared" si="103"/>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98"/>
        <v>-</v>
      </c>
      <c r="K112" s="20" t="str">
        <f>IF(月途中入退所!$D13=$B$2,IF(月途中入退所!I13="","-",月途中入退所!$I13),"-")</f>
        <v>-</v>
      </c>
      <c r="L112" s="162" t="str">
        <f t="shared" si="99"/>
        <v>-</v>
      </c>
      <c r="M112" s="20" t="str">
        <f>IF(月途中入退所!$D13=$B$2,月途中入退所!$J13,"-")</f>
        <v>-</v>
      </c>
      <c r="N112" s="129">
        <f t="shared" si="100"/>
        <v>0</v>
      </c>
      <c r="O112" s="123"/>
      <c r="P112" s="128" t="str">
        <f t="shared" si="47"/>
        <v>-</v>
      </c>
      <c r="Q112" s="128" t="str">
        <f t="shared" si="48"/>
        <v>-</v>
      </c>
      <c r="R112" s="128" t="str">
        <f t="shared" si="49"/>
        <v>-</v>
      </c>
      <c r="S112" s="128" t="str">
        <f t="shared" si="50"/>
        <v>-</v>
      </c>
      <c r="T112" s="128" t="str">
        <f t="shared" si="51"/>
        <v>-</v>
      </c>
      <c r="U112" s="128" t="str">
        <f t="shared" si="52"/>
        <v>-</v>
      </c>
      <c r="V112" s="128" t="str">
        <f t="shared" si="53"/>
        <v>-</v>
      </c>
      <c r="W112" s="128" t="str">
        <f t="shared" si="54"/>
        <v>-</v>
      </c>
      <c r="X112" s="128" t="str">
        <f t="shared" si="55"/>
        <v>-</v>
      </c>
      <c r="Y112" s="128" t="str">
        <f t="shared" si="56"/>
        <v>-</v>
      </c>
      <c r="Z112" s="128" t="str">
        <f t="shared" si="57"/>
        <v>-</v>
      </c>
      <c r="AA112" s="128" t="str">
        <f t="shared" si="58"/>
        <v>-</v>
      </c>
      <c r="AB112" s="131"/>
      <c r="AC112" s="128" t="str">
        <f t="shared" si="59"/>
        <v>-</v>
      </c>
      <c r="AD112" s="128" t="str">
        <f t="shared" si="60"/>
        <v>-</v>
      </c>
      <c r="AE112" s="131"/>
      <c r="AF112" s="131"/>
      <c r="AG112" s="128" t="str">
        <f t="shared" si="61"/>
        <v>-</v>
      </c>
      <c r="AH112" s="128" t="str">
        <f t="shared" si="62"/>
        <v>-</v>
      </c>
      <c r="AI112" s="128" t="str">
        <f t="shared" si="63"/>
        <v>-</v>
      </c>
      <c r="AJ112" s="128" t="str">
        <f t="shared" si="64"/>
        <v>-</v>
      </c>
      <c r="AK112" s="128" t="str">
        <f t="shared" si="65"/>
        <v>-</v>
      </c>
      <c r="AL112" s="128" t="str">
        <f t="shared" si="66"/>
        <v>-</v>
      </c>
      <c r="AM112" s="128" t="str">
        <f t="shared" si="67"/>
        <v>-</v>
      </c>
      <c r="AN112" s="128" t="str">
        <f t="shared" si="68"/>
        <v>-</v>
      </c>
      <c r="AO112" s="128" t="str">
        <f t="shared" si="69"/>
        <v>-</v>
      </c>
      <c r="AP112" s="128" t="str">
        <f t="shared" si="70"/>
        <v>-</v>
      </c>
      <c r="AQ112" s="128" t="str">
        <f t="shared" si="101"/>
        <v>-</v>
      </c>
      <c r="AR112" s="128" t="str">
        <f t="shared" si="102"/>
        <v>-</v>
      </c>
      <c r="AS112" s="128">
        <f t="shared" si="71"/>
        <v>0</v>
      </c>
      <c r="AT112" s="128" t="str">
        <f t="shared" si="72"/>
        <v>-</v>
      </c>
      <c r="AU112" s="128" t="str">
        <f t="shared" si="73"/>
        <v>-</v>
      </c>
      <c r="AV112" s="128" t="str">
        <f t="shared" si="74"/>
        <v>-</v>
      </c>
      <c r="AW112" s="128" t="str">
        <f t="shared" si="75"/>
        <v>-</v>
      </c>
      <c r="AX112" s="128" t="str">
        <f t="shared" si="76"/>
        <v>-</v>
      </c>
      <c r="AY112" s="128" t="str">
        <f t="shared" si="77"/>
        <v>-</v>
      </c>
      <c r="AZ112" s="128" t="str">
        <f t="shared" si="78"/>
        <v>-</v>
      </c>
      <c r="BA112" s="128" t="str">
        <f t="shared" si="79"/>
        <v>-</v>
      </c>
      <c r="BB112" s="128" t="str">
        <f t="shared" si="80"/>
        <v>-</v>
      </c>
      <c r="BC112" s="128" t="str">
        <f t="shared" si="81"/>
        <v>-</v>
      </c>
      <c r="BD112" s="128" t="str">
        <f t="shared" si="82"/>
        <v>-</v>
      </c>
      <c r="BE112" s="187"/>
      <c r="BF112" s="128" t="str">
        <f t="shared" si="83"/>
        <v>-</v>
      </c>
      <c r="BG112" s="128" t="str">
        <f t="shared" si="84"/>
        <v>-</v>
      </c>
      <c r="BH112" s="187"/>
      <c r="BI112" s="187"/>
      <c r="BJ112" s="128" t="str">
        <f t="shared" si="85"/>
        <v>-</v>
      </c>
      <c r="BK112" s="128" t="str">
        <f t="shared" si="86"/>
        <v>-</v>
      </c>
      <c r="BL112" s="128" t="str">
        <f t="shared" si="87"/>
        <v>-</v>
      </c>
      <c r="BM112" s="128" t="str">
        <f t="shared" si="88"/>
        <v>-</v>
      </c>
      <c r="BN112" s="128" t="str">
        <f t="shared" si="89"/>
        <v>-</v>
      </c>
      <c r="BO112" s="128" t="str">
        <f t="shared" si="90"/>
        <v>-</v>
      </c>
      <c r="BP112" s="128" t="str">
        <f t="shared" si="91"/>
        <v>-</v>
      </c>
      <c r="BQ112" s="128" t="str">
        <f t="shared" si="92"/>
        <v>-</v>
      </c>
      <c r="BR112" s="128" t="str">
        <f t="shared" si="93"/>
        <v>-</v>
      </c>
      <c r="BS112" s="128" t="str">
        <f t="shared" si="94"/>
        <v>-</v>
      </c>
      <c r="BT112" s="128" t="str">
        <f t="shared" si="95"/>
        <v>-</v>
      </c>
      <c r="BU112" s="128" t="str">
        <f t="shared" si="96"/>
        <v>-</v>
      </c>
      <c r="BV112" s="129">
        <f t="shared" si="97"/>
        <v>0</v>
      </c>
      <c r="BX112" s="128" t="str">
        <f t="shared" si="103"/>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98"/>
        <v>-</v>
      </c>
      <c r="K113" s="20" t="str">
        <f>IF(月途中入退所!$D14=$B$2,IF(月途中入退所!I14="","-",月途中入退所!$I14),"-")</f>
        <v>-</v>
      </c>
      <c r="L113" s="162" t="str">
        <f t="shared" si="99"/>
        <v>-</v>
      </c>
      <c r="M113" s="20" t="str">
        <f>IF(月途中入退所!$D14=$B$2,月途中入退所!$J14,"-")</f>
        <v>-</v>
      </c>
      <c r="N113" s="129">
        <f t="shared" si="100"/>
        <v>0</v>
      </c>
      <c r="O113" s="123"/>
      <c r="P113" s="128" t="str">
        <f t="shared" si="47"/>
        <v>-</v>
      </c>
      <c r="Q113" s="128" t="str">
        <f t="shared" si="48"/>
        <v>-</v>
      </c>
      <c r="R113" s="128" t="str">
        <f t="shared" si="49"/>
        <v>-</v>
      </c>
      <c r="S113" s="128" t="str">
        <f t="shared" si="50"/>
        <v>-</v>
      </c>
      <c r="T113" s="128" t="str">
        <f t="shared" si="51"/>
        <v>-</v>
      </c>
      <c r="U113" s="128" t="str">
        <f t="shared" si="52"/>
        <v>-</v>
      </c>
      <c r="V113" s="128" t="str">
        <f t="shared" si="53"/>
        <v>-</v>
      </c>
      <c r="W113" s="128" t="str">
        <f t="shared" si="54"/>
        <v>-</v>
      </c>
      <c r="X113" s="128" t="str">
        <f t="shared" si="55"/>
        <v>-</v>
      </c>
      <c r="Y113" s="128" t="str">
        <f t="shared" si="56"/>
        <v>-</v>
      </c>
      <c r="Z113" s="128" t="str">
        <f t="shared" si="57"/>
        <v>-</v>
      </c>
      <c r="AA113" s="128" t="str">
        <f t="shared" si="58"/>
        <v>-</v>
      </c>
      <c r="AB113" s="131"/>
      <c r="AC113" s="128" t="str">
        <f t="shared" si="59"/>
        <v>-</v>
      </c>
      <c r="AD113" s="128" t="str">
        <f t="shared" si="60"/>
        <v>-</v>
      </c>
      <c r="AE113" s="131"/>
      <c r="AF113" s="131"/>
      <c r="AG113" s="128" t="str">
        <f t="shared" si="61"/>
        <v>-</v>
      </c>
      <c r="AH113" s="128" t="str">
        <f t="shared" si="62"/>
        <v>-</v>
      </c>
      <c r="AI113" s="128" t="str">
        <f t="shared" si="63"/>
        <v>-</v>
      </c>
      <c r="AJ113" s="128" t="str">
        <f t="shared" si="64"/>
        <v>-</v>
      </c>
      <c r="AK113" s="128" t="str">
        <f t="shared" si="65"/>
        <v>-</v>
      </c>
      <c r="AL113" s="128" t="str">
        <f t="shared" si="66"/>
        <v>-</v>
      </c>
      <c r="AM113" s="128" t="str">
        <f t="shared" si="67"/>
        <v>-</v>
      </c>
      <c r="AN113" s="128" t="str">
        <f t="shared" si="68"/>
        <v>-</v>
      </c>
      <c r="AO113" s="128" t="str">
        <f t="shared" si="69"/>
        <v>-</v>
      </c>
      <c r="AP113" s="128" t="str">
        <f t="shared" si="70"/>
        <v>-</v>
      </c>
      <c r="AQ113" s="128" t="str">
        <f t="shared" si="101"/>
        <v>-</v>
      </c>
      <c r="AR113" s="128" t="str">
        <f t="shared" si="102"/>
        <v>-</v>
      </c>
      <c r="AS113" s="128">
        <f t="shared" si="71"/>
        <v>0</v>
      </c>
      <c r="AT113" s="128" t="str">
        <f t="shared" si="72"/>
        <v>-</v>
      </c>
      <c r="AU113" s="128" t="str">
        <f t="shared" si="73"/>
        <v>-</v>
      </c>
      <c r="AV113" s="128" t="str">
        <f t="shared" si="74"/>
        <v>-</v>
      </c>
      <c r="AW113" s="128" t="str">
        <f t="shared" si="75"/>
        <v>-</v>
      </c>
      <c r="AX113" s="128" t="str">
        <f t="shared" si="76"/>
        <v>-</v>
      </c>
      <c r="AY113" s="128" t="str">
        <f t="shared" si="77"/>
        <v>-</v>
      </c>
      <c r="AZ113" s="128" t="str">
        <f t="shared" si="78"/>
        <v>-</v>
      </c>
      <c r="BA113" s="128" t="str">
        <f t="shared" si="79"/>
        <v>-</v>
      </c>
      <c r="BB113" s="128" t="str">
        <f t="shared" si="80"/>
        <v>-</v>
      </c>
      <c r="BC113" s="128" t="str">
        <f t="shared" si="81"/>
        <v>-</v>
      </c>
      <c r="BD113" s="128" t="str">
        <f t="shared" si="82"/>
        <v>-</v>
      </c>
      <c r="BE113" s="187"/>
      <c r="BF113" s="128" t="str">
        <f t="shared" si="83"/>
        <v>-</v>
      </c>
      <c r="BG113" s="128" t="str">
        <f t="shared" si="84"/>
        <v>-</v>
      </c>
      <c r="BH113" s="187"/>
      <c r="BI113" s="187"/>
      <c r="BJ113" s="128" t="str">
        <f t="shared" si="85"/>
        <v>-</v>
      </c>
      <c r="BK113" s="128" t="str">
        <f t="shared" si="86"/>
        <v>-</v>
      </c>
      <c r="BL113" s="128" t="str">
        <f t="shared" si="87"/>
        <v>-</v>
      </c>
      <c r="BM113" s="128" t="str">
        <f t="shared" si="88"/>
        <v>-</v>
      </c>
      <c r="BN113" s="128" t="str">
        <f t="shared" si="89"/>
        <v>-</v>
      </c>
      <c r="BO113" s="128" t="str">
        <f t="shared" si="90"/>
        <v>-</v>
      </c>
      <c r="BP113" s="128" t="str">
        <f t="shared" si="91"/>
        <v>-</v>
      </c>
      <c r="BQ113" s="128" t="str">
        <f t="shared" si="92"/>
        <v>-</v>
      </c>
      <c r="BR113" s="128" t="str">
        <f t="shared" si="93"/>
        <v>-</v>
      </c>
      <c r="BS113" s="128" t="str">
        <f t="shared" si="94"/>
        <v>-</v>
      </c>
      <c r="BT113" s="128" t="str">
        <f t="shared" si="95"/>
        <v>-</v>
      </c>
      <c r="BU113" s="128" t="str">
        <f t="shared" si="96"/>
        <v>-</v>
      </c>
      <c r="BV113" s="129">
        <f t="shared" si="97"/>
        <v>0</v>
      </c>
      <c r="BX113" s="128" t="str">
        <f t="shared" si="103"/>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98"/>
        <v>-</v>
      </c>
      <c r="K114" s="20" t="str">
        <f>IF(月途中入退所!$D15=$B$2,IF(月途中入退所!I15="","-",月途中入退所!$I15),"-")</f>
        <v>-</v>
      </c>
      <c r="L114" s="162" t="str">
        <f t="shared" si="99"/>
        <v>-</v>
      </c>
      <c r="M114" s="20" t="str">
        <f>IF(月途中入退所!$D15=$B$2,月途中入退所!$J15,"-")</f>
        <v>-</v>
      </c>
      <c r="N114" s="129">
        <f t="shared" si="100"/>
        <v>0</v>
      </c>
      <c r="O114" s="123"/>
      <c r="P114" s="128" t="str">
        <f t="shared" si="47"/>
        <v>-</v>
      </c>
      <c r="Q114" s="128" t="str">
        <f t="shared" si="48"/>
        <v>-</v>
      </c>
      <c r="R114" s="128" t="str">
        <f t="shared" si="49"/>
        <v>-</v>
      </c>
      <c r="S114" s="128" t="str">
        <f t="shared" si="50"/>
        <v>-</v>
      </c>
      <c r="T114" s="128" t="str">
        <f t="shared" si="51"/>
        <v>-</v>
      </c>
      <c r="U114" s="128" t="str">
        <f t="shared" si="52"/>
        <v>-</v>
      </c>
      <c r="V114" s="128" t="str">
        <f t="shared" si="53"/>
        <v>-</v>
      </c>
      <c r="W114" s="128" t="str">
        <f t="shared" si="54"/>
        <v>-</v>
      </c>
      <c r="X114" s="128" t="str">
        <f t="shared" si="55"/>
        <v>-</v>
      </c>
      <c r="Y114" s="128" t="str">
        <f t="shared" si="56"/>
        <v>-</v>
      </c>
      <c r="Z114" s="128" t="str">
        <f t="shared" si="57"/>
        <v>-</v>
      </c>
      <c r="AA114" s="128" t="str">
        <f t="shared" si="58"/>
        <v>-</v>
      </c>
      <c r="AB114" s="131"/>
      <c r="AC114" s="128" t="str">
        <f t="shared" si="59"/>
        <v>-</v>
      </c>
      <c r="AD114" s="128" t="str">
        <f t="shared" si="60"/>
        <v>-</v>
      </c>
      <c r="AE114" s="131"/>
      <c r="AF114" s="131"/>
      <c r="AG114" s="128" t="str">
        <f t="shared" si="61"/>
        <v>-</v>
      </c>
      <c r="AH114" s="128" t="str">
        <f t="shared" si="62"/>
        <v>-</v>
      </c>
      <c r="AI114" s="128" t="str">
        <f t="shared" si="63"/>
        <v>-</v>
      </c>
      <c r="AJ114" s="128" t="str">
        <f t="shared" si="64"/>
        <v>-</v>
      </c>
      <c r="AK114" s="128" t="str">
        <f t="shared" si="65"/>
        <v>-</v>
      </c>
      <c r="AL114" s="128" t="str">
        <f t="shared" si="66"/>
        <v>-</v>
      </c>
      <c r="AM114" s="128" t="str">
        <f t="shared" si="67"/>
        <v>-</v>
      </c>
      <c r="AN114" s="128" t="str">
        <f t="shared" si="68"/>
        <v>-</v>
      </c>
      <c r="AO114" s="128" t="str">
        <f t="shared" si="69"/>
        <v>-</v>
      </c>
      <c r="AP114" s="128" t="str">
        <f t="shared" si="70"/>
        <v>-</v>
      </c>
      <c r="AQ114" s="128" t="str">
        <f t="shared" si="101"/>
        <v>-</v>
      </c>
      <c r="AR114" s="128" t="str">
        <f t="shared" si="102"/>
        <v>-</v>
      </c>
      <c r="AS114" s="128">
        <f t="shared" si="71"/>
        <v>0</v>
      </c>
      <c r="AT114" s="128" t="str">
        <f t="shared" si="72"/>
        <v>-</v>
      </c>
      <c r="AU114" s="128" t="str">
        <f t="shared" si="73"/>
        <v>-</v>
      </c>
      <c r="AV114" s="128" t="str">
        <f t="shared" si="74"/>
        <v>-</v>
      </c>
      <c r="AW114" s="128" t="str">
        <f t="shared" si="75"/>
        <v>-</v>
      </c>
      <c r="AX114" s="128" t="str">
        <f t="shared" si="76"/>
        <v>-</v>
      </c>
      <c r="AY114" s="128" t="str">
        <f t="shared" si="77"/>
        <v>-</v>
      </c>
      <c r="AZ114" s="128" t="str">
        <f t="shared" si="78"/>
        <v>-</v>
      </c>
      <c r="BA114" s="128" t="str">
        <f t="shared" si="79"/>
        <v>-</v>
      </c>
      <c r="BB114" s="128" t="str">
        <f t="shared" si="80"/>
        <v>-</v>
      </c>
      <c r="BC114" s="128" t="str">
        <f t="shared" si="81"/>
        <v>-</v>
      </c>
      <c r="BD114" s="128" t="str">
        <f t="shared" si="82"/>
        <v>-</v>
      </c>
      <c r="BE114" s="187"/>
      <c r="BF114" s="128" t="str">
        <f t="shared" si="83"/>
        <v>-</v>
      </c>
      <c r="BG114" s="128" t="str">
        <f t="shared" si="84"/>
        <v>-</v>
      </c>
      <c r="BH114" s="187"/>
      <c r="BI114" s="187"/>
      <c r="BJ114" s="128" t="str">
        <f t="shared" si="85"/>
        <v>-</v>
      </c>
      <c r="BK114" s="128" t="str">
        <f t="shared" si="86"/>
        <v>-</v>
      </c>
      <c r="BL114" s="128" t="str">
        <f t="shared" si="87"/>
        <v>-</v>
      </c>
      <c r="BM114" s="128" t="str">
        <f t="shared" si="88"/>
        <v>-</v>
      </c>
      <c r="BN114" s="128" t="str">
        <f t="shared" si="89"/>
        <v>-</v>
      </c>
      <c r="BO114" s="128" t="str">
        <f t="shared" si="90"/>
        <v>-</v>
      </c>
      <c r="BP114" s="128" t="str">
        <f t="shared" si="91"/>
        <v>-</v>
      </c>
      <c r="BQ114" s="128" t="str">
        <f t="shared" si="92"/>
        <v>-</v>
      </c>
      <c r="BR114" s="128" t="str">
        <f t="shared" si="93"/>
        <v>-</v>
      </c>
      <c r="BS114" s="128" t="str">
        <f t="shared" si="94"/>
        <v>-</v>
      </c>
      <c r="BT114" s="128" t="str">
        <f t="shared" si="95"/>
        <v>-</v>
      </c>
      <c r="BU114" s="128" t="str">
        <f t="shared" si="96"/>
        <v>-</v>
      </c>
      <c r="BV114" s="129">
        <f t="shared" si="97"/>
        <v>0</v>
      </c>
      <c r="BX114" s="128" t="str">
        <f t="shared" si="103"/>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98"/>
        <v>-</v>
      </c>
      <c r="K115" s="20" t="str">
        <f>IF(月途中入退所!$D16=$B$2,IF(月途中入退所!I16="","-",月途中入退所!$I16),"-")</f>
        <v>-</v>
      </c>
      <c r="L115" s="162" t="str">
        <f t="shared" si="99"/>
        <v>-</v>
      </c>
      <c r="M115" s="20" t="str">
        <f>IF(月途中入退所!$D16=$B$2,月途中入退所!$J16,"-")</f>
        <v>-</v>
      </c>
      <c r="N115" s="129">
        <f t="shared" si="100"/>
        <v>0</v>
      </c>
      <c r="O115" s="123"/>
      <c r="P115" s="128" t="str">
        <f t="shared" si="47"/>
        <v>-</v>
      </c>
      <c r="Q115" s="128" t="str">
        <f t="shared" si="48"/>
        <v>-</v>
      </c>
      <c r="R115" s="128" t="str">
        <f t="shared" si="49"/>
        <v>-</v>
      </c>
      <c r="S115" s="128" t="str">
        <f t="shared" si="50"/>
        <v>-</v>
      </c>
      <c r="T115" s="128" t="str">
        <f t="shared" si="51"/>
        <v>-</v>
      </c>
      <c r="U115" s="128" t="str">
        <f t="shared" si="52"/>
        <v>-</v>
      </c>
      <c r="V115" s="128" t="str">
        <f t="shared" si="53"/>
        <v>-</v>
      </c>
      <c r="W115" s="128" t="str">
        <f t="shared" si="54"/>
        <v>-</v>
      </c>
      <c r="X115" s="128" t="str">
        <f t="shared" si="55"/>
        <v>-</v>
      </c>
      <c r="Y115" s="128" t="str">
        <f t="shared" si="56"/>
        <v>-</v>
      </c>
      <c r="Z115" s="128" t="str">
        <f t="shared" si="57"/>
        <v>-</v>
      </c>
      <c r="AA115" s="128" t="str">
        <f t="shared" si="58"/>
        <v>-</v>
      </c>
      <c r="AB115" s="131"/>
      <c r="AC115" s="128" t="str">
        <f t="shared" si="59"/>
        <v>-</v>
      </c>
      <c r="AD115" s="128" t="str">
        <f t="shared" si="60"/>
        <v>-</v>
      </c>
      <c r="AE115" s="131"/>
      <c r="AF115" s="131"/>
      <c r="AG115" s="128" t="str">
        <f t="shared" si="61"/>
        <v>-</v>
      </c>
      <c r="AH115" s="128" t="str">
        <f t="shared" si="62"/>
        <v>-</v>
      </c>
      <c r="AI115" s="128" t="str">
        <f t="shared" si="63"/>
        <v>-</v>
      </c>
      <c r="AJ115" s="128" t="str">
        <f t="shared" si="64"/>
        <v>-</v>
      </c>
      <c r="AK115" s="128" t="str">
        <f t="shared" si="65"/>
        <v>-</v>
      </c>
      <c r="AL115" s="128" t="str">
        <f t="shared" si="66"/>
        <v>-</v>
      </c>
      <c r="AM115" s="128" t="str">
        <f t="shared" si="67"/>
        <v>-</v>
      </c>
      <c r="AN115" s="128" t="str">
        <f t="shared" si="68"/>
        <v>-</v>
      </c>
      <c r="AO115" s="128" t="str">
        <f t="shared" si="69"/>
        <v>-</v>
      </c>
      <c r="AP115" s="128" t="str">
        <f t="shared" si="70"/>
        <v>-</v>
      </c>
      <c r="AQ115" s="128" t="str">
        <f t="shared" si="101"/>
        <v>-</v>
      </c>
      <c r="AR115" s="128" t="str">
        <f t="shared" si="102"/>
        <v>-</v>
      </c>
      <c r="AS115" s="128">
        <f t="shared" si="71"/>
        <v>0</v>
      </c>
      <c r="AT115" s="128" t="str">
        <f t="shared" si="72"/>
        <v>-</v>
      </c>
      <c r="AU115" s="128" t="str">
        <f t="shared" si="73"/>
        <v>-</v>
      </c>
      <c r="AV115" s="128" t="str">
        <f t="shared" si="74"/>
        <v>-</v>
      </c>
      <c r="AW115" s="128" t="str">
        <f t="shared" si="75"/>
        <v>-</v>
      </c>
      <c r="AX115" s="128" t="str">
        <f t="shared" si="76"/>
        <v>-</v>
      </c>
      <c r="AY115" s="128" t="str">
        <f t="shared" si="77"/>
        <v>-</v>
      </c>
      <c r="AZ115" s="128" t="str">
        <f t="shared" si="78"/>
        <v>-</v>
      </c>
      <c r="BA115" s="128" t="str">
        <f t="shared" si="79"/>
        <v>-</v>
      </c>
      <c r="BB115" s="128" t="str">
        <f t="shared" si="80"/>
        <v>-</v>
      </c>
      <c r="BC115" s="128" t="str">
        <f t="shared" si="81"/>
        <v>-</v>
      </c>
      <c r="BD115" s="128" t="str">
        <f t="shared" si="82"/>
        <v>-</v>
      </c>
      <c r="BE115" s="187"/>
      <c r="BF115" s="128" t="str">
        <f t="shared" si="83"/>
        <v>-</v>
      </c>
      <c r="BG115" s="128" t="str">
        <f t="shared" si="84"/>
        <v>-</v>
      </c>
      <c r="BH115" s="187"/>
      <c r="BI115" s="187"/>
      <c r="BJ115" s="128" t="str">
        <f t="shared" si="85"/>
        <v>-</v>
      </c>
      <c r="BK115" s="128" t="str">
        <f t="shared" si="86"/>
        <v>-</v>
      </c>
      <c r="BL115" s="128" t="str">
        <f t="shared" si="87"/>
        <v>-</v>
      </c>
      <c r="BM115" s="128" t="str">
        <f t="shared" si="88"/>
        <v>-</v>
      </c>
      <c r="BN115" s="128" t="str">
        <f t="shared" si="89"/>
        <v>-</v>
      </c>
      <c r="BO115" s="128" t="str">
        <f t="shared" si="90"/>
        <v>-</v>
      </c>
      <c r="BP115" s="128" t="str">
        <f t="shared" si="91"/>
        <v>-</v>
      </c>
      <c r="BQ115" s="128" t="str">
        <f t="shared" si="92"/>
        <v>-</v>
      </c>
      <c r="BR115" s="128" t="str">
        <f t="shared" si="93"/>
        <v>-</v>
      </c>
      <c r="BS115" s="128" t="str">
        <f t="shared" si="94"/>
        <v>-</v>
      </c>
      <c r="BT115" s="128" t="str">
        <f t="shared" si="95"/>
        <v>-</v>
      </c>
      <c r="BU115" s="128" t="str">
        <f t="shared" si="96"/>
        <v>-</v>
      </c>
      <c r="BV115" s="129">
        <f t="shared" si="97"/>
        <v>0</v>
      </c>
      <c r="BX115" s="128" t="str">
        <f t="shared" si="103"/>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98"/>
        <v>-</v>
      </c>
      <c r="K116" s="20" t="str">
        <f>IF(月途中入退所!$D17=$B$2,IF(月途中入退所!I17="","-",月途中入退所!$I17),"-")</f>
        <v>-</v>
      </c>
      <c r="L116" s="162" t="str">
        <f t="shared" si="99"/>
        <v>-</v>
      </c>
      <c r="M116" s="20" t="str">
        <f>IF(月途中入退所!$D17=$B$2,月途中入退所!$J17,"-")</f>
        <v>-</v>
      </c>
      <c r="N116" s="129">
        <f t="shared" si="100"/>
        <v>0</v>
      </c>
      <c r="O116" s="123"/>
      <c r="P116" s="128" t="str">
        <f t="shared" si="47"/>
        <v>-</v>
      </c>
      <c r="Q116" s="128" t="str">
        <f t="shared" si="48"/>
        <v>-</v>
      </c>
      <c r="R116" s="128" t="str">
        <f t="shared" si="49"/>
        <v>-</v>
      </c>
      <c r="S116" s="128" t="str">
        <f t="shared" si="50"/>
        <v>-</v>
      </c>
      <c r="T116" s="128" t="str">
        <f t="shared" si="51"/>
        <v>-</v>
      </c>
      <c r="U116" s="128" t="str">
        <f t="shared" si="52"/>
        <v>-</v>
      </c>
      <c r="V116" s="128" t="str">
        <f t="shared" si="53"/>
        <v>-</v>
      </c>
      <c r="W116" s="128" t="str">
        <f t="shared" si="54"/>
        <v>-</v>
      </c>
      <c r="X116" s="128" t="str">
        <f t="shared" si="55"/>
        <v>-</v>
      </c>
      <c r="Y116" s="128" t="str">
        <f t="shared" si="56"/>
        <v>-</v>
      </c>
      <c r="Z116" s="128" t="str">
        <f t="shared" si="57"/>
        <v>-</v>
      </c>
      <c r="AA116" s="128" t="str">
        <f t="shared" si="58"/>
        <v>-</v>
      </c>
      <c r="AB116" s="131"/>
      <c r="AC116" s="128" t="str">
        <f t="shared" si="59"/>
        <v>-</v>
      </c>
      <c r="AD116" s="128" t="str">
        <f t="shared" si="60"/>
        <v>-</v>
      </c>
      <c r="AE116" s="131"/>
      <c r="AF116" s="131"/>
      <c r="AG116" s="128" t="str">
        <f t="shared" si="61"/>
        <v>-</v>
      </c>
      <c r="AH116" s="128" t="str">
        <f t="shared" si="62"/>
        <v>-</v>
      </c>
      <c r="AI116" s="128" t="str">
        <f t="shared" si="63"/>
        <v>-</v>
      </c>
      <c r="AJ116" s="128" t="str">
        <f t="shared" si="64"/>
        <v>-</v>
      </c>
      <c r="AK116" s="128" t="str">
        <f t="shared" si="65"/>
        <v>-</v>
      </c>
      <c r="AL116" s="128" t="str">
        <f t="shared" si="66"/>
        <v>-</v>
      </c>
      <c r="AM116" s="128" t="str">
        <f t="shared" si="67"/>
        <v>-</v>
      </c>
      <c r="AN116" s="128" t="str">
        <f t="shared" si="68"/>
        <v>-</v>
      </c>
      <c r="AO116" s="128" t="str">
        <f t="shared" si="69"/>
        <v>-</v>
      </c>
      <c r="AP116" s="128" t="str">
        <f t="shared" si="70"/>
        <v>-</v>
      </c>
      <c r="AQ116" s="128" t="str">
        <f t="shared" si="101"/>
        <v>-</v>
      </c>
      <c r="AR116" s="128" t="str">
        <f t="shared" si="102"/>
        <v>-</v>
      </c>
      <c r="AS116" s="128">
        <f t="shared" si="71"/>
        <v>0</v>
      </c>
      <c r="AT116" s="128" t="str">
        <f t="shared" si="72"/>
        <v>-</v>
      </c>
      <c r="AU116" s="128" t="str">
        <f t="shared" si="73"/>
        <v>-</v>
      </c>
      <c r="AV116" s="128" t="str">
        <f t="shared" si="74"/>
        <v>-</v>
      </c>
      <c r="AW116" s="128" t="str">
        <f t="shared" si="75"/>
        <v>-</v>
      </c>
      <c r="AX116" s="128" t="str">
        <f t="shared" si="76"/>
        <v>-</v>
      </c>
      <c r="AY116" s="128" t="str">
        <f t="shared" si="77"/>
        <v>-</v>
      </c>
      <c r="AZ116" s="128" t="str">
        <f t="shared" si="78"/>
        <v>-</v>
      </c>
      <c r="BA116" s="128" t="str">
        <f t="shared" si="79"/>
        <v>-</v>
      </c>
      <c r="BB116" s="128" t="str">
        <f t="shared" si="80"/>
        <v>-</v>
      </c>
      <c r="BC116" s="128" t="str">
        <f t="shared" si="81"/>
        <v>-</v>
      </c>
      <c r="BD116" s="128" t="str">
        <f t="shared" si="82"/>
        <v>-</v>
      </c>
      <c r="BE116" s="187"/>
      <c r="BF116" s="128" t="str">
        <f t="shared" si="83"/>
        <v>-</v>
      </c>
      <c r="BG116" s="128" t="str">
        <f t="shared" si="84"/>
        <v>-</v>
      </c>
      <c r="BH116" s="187"/>
      <c r="BI116" s="187"/>
      <c r="BJ116" s="128" t="str">
        <f t="shared" si="85"/>
        <v>-</v>
      </c>
      <c r="BK116" s="128" t="str">
        <f t="shared" si="86"/>
        <v>-</v>
      </c>
      <c r="BL116" s="128" t="str">
        <f t="shared" si="87"/>
        <v>-</v>
      </c>
      <c r="BM116" s="128" t="str">
        <f t="shared" si="88"/>
        <v>-</v>
      </c>
      <c r="BN116" s="128" t="str">
        <f t="shared" si="89"/>
        <v>-</v>
      </c>
      <c r="BO116" s="128" t="str">
        <f t="shared" si="90"/>
        <v>-</v>
      </c>
      <c r="BP116" s="128" t="str">
        <f t="shared" si="91"/>
        <v>-</v>
      </c>
      <c r="BQ116" s="128" t="str">
        <f t="shared" si="92"/>
        <v>-</v>
      </c>
      <c r="BR116" s="128" t="str">
        <f t="shared" si="93"/>
        <v>-</v>
      </c>
      <c r="BS116" s="128" t="str">
        <f t="shared" si="94"/>
        <v>-</v>
      </c>
      <c r="BT116" s="128" t="str">
        <f t="shared" si="95"/>
        <v>-</v>
      </c>
      <c r="BU116" s="128" t="str">
        <f t="shared" si="96"/>
        <v>-</v>
      </c>
      <c r="BV116" s="129">
        <f t="shared" si="97"/>
        <v>0</v>
      </c>
      <c r="BX116" s="128" t="str">
        <f t="shared" si="103"/>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98"/>
        <v>-</v>
      </c>
      <c r="K117" s="20" t="str">
        <f>IF(月途中入退所!$D18=$B$2,IF(月途中入退所!I18="","-",月途中入退所!$I18),"-")</f>
        <v>-</v>
      </c>
      <c r="L117" s="162" t="str">
        <f t="shared" si="99"/>
        <v>-</v>
      </c>
      <c r="M117" s="20" t="str">
        <f>IF(月途中入退所!$D18=$B$2,月途中入退所!$J18,"-")</f>
        <v>-</v>
      </c>
      <c r="N117" s="129">
        <f t="shared" si="100"/>
        <v>0</v>
      </c>
      <c r="O117" s="123"/>
      <c r="P117" s="128" t="str">
        <f t="shared" si="47"/>
        <v>-</v>
      </c>
      <c r="Q117" s="128" t="str">
        <f t="shared" si="48"/>
        <v>-</v>
      </c>
      <c r="R117" s="128" t="str">
        <f t="shared" si="49"/>
        <v>-</v>
      </c>
      <c r="S117" s="128" t="str">
        <f t="shared" si="50"/>
        <v>-</v>
      </c>
      <c r="T117" s="128" t="str">
        <f t="shared" si="51"/>
        <v>-</v>
      </c>
      <c r="U117" s="128" t="str">
        <f t="shared" si="52"/>
        <v>-</v>
      </c>
      <c r="V117" s="128" t="str">
        <f t="shared" si="53"/>
        <v>-</v>
      </c>
      <c r="W117" s="128" t="str">
        <f t="shared" si="54"/>
        <v>-</v>
      </c>
      <c r="X117" s="128" t="str">
        <f t="shared" si="55"/>
        <v>-</v>
      </c>
      <c r="Y117" s="128" t="str">
        <f t="shared" si="56"/>
        <v>-</v>
      </c>
      <c r="Z117" s="128" t="str">
        <f t="shared" si="57"/>
        <v>-</v>
      </c>
      <c r="AA117" s="128" t="str">
        <f t="shared" si="58"/>
        <v>-</v>
      </c>
      <c r="AB117" s="131"/>
      <c r="AC117" s="128" t="str">
        <f t="shared" si="59"/>
        <v>-</v>
      </c>
      <c r="AD117" s="128" t="str">
        <f t="shared" si="60"/>
        <v>-</v>
      </c>
      <c r="AE117" s="131"/>
      <c r="AF117" s="131"/>
      <c r="AG117" s="128" t="str">
        <f t="shared" si="61"/>
        <v>-</v>
      </c>
      <c r="AH117" s="128" t="str">
        <f t="shared" si="62"/>
        <v>-</v>
      </c>
      <c r="AI117" s="128" t="str">
        <f t="shared" si="63"/>
        <v>-</v>
      </c>
      <c r="AJ117" s="128" t="str">
        <f t="shared" si="64"/>
        <v>-</v>
      </c>
      <c r="AK117" s="128" t="str">
        <f t="shared" si="65"/>
        <v>-</v>
      </c>
      <c r="AL117" s="128" t="str">
        <f t="shared" si="66"/>
        <v>-</v>
      </c>
      <c r="AM117" s="128" t="str">
        <f t="shared" si="67"/>
        <v>-</v>
      </c>
      <c r="AN117" s="128" t="str">
        <f t="shared" si="68"/>
        <v>-</v>
      </c>
      <c r="AO117" s="128" t="str">
        <f t="shared" si="69"/>
        <v>-</v>
      </c>
      <c r="AP117" s="128" t="str">
        <f t="shared" si="70"/>
        <v>-</v>
      </c>
      <c r="AQ117" s="128" t="str">
        <f t="shared" si="101"/>
        <v>-</v>
      </c>
      <c r="AR117" s="128" t="str">
        <f t="shared" si="102"/>
        <v>-</v>
      </c>
      <c r="AS117" s="128">
        <f t="shared" si="71"/>
        <v>0</v>
      </c>
      <c r="AT117" s="128" t="str">
        <f t="shared" si="72"/>
        <v>-</v>
      </c>
      <c r="AU117" s="128" t="str">
        <f t="shared" si="73"/>
        <v>-</v>
      </c>
      <c r="AV117" s="128" t="str">
        <f t="shared" si="74"/>
        <v>-</v>
      </c>
      <c r="AW117" s="128" t="str">
        <f t="shared" si="75"/>
        <v>-</v>
      </c>
      <c r="AX117" s="128" t="str">
        <f t="shared" si="76"/>
        <v>-</v>
      </c>
      <c r="AY117" s="128" t="str">
        <f t="shared" si="77"/>
        <v>-</v>
      </c>
      <c r="AZ117" s="128" t="str">
        <f t="shared" si="78"/>
        <v>-</v>
      </c>
      <c r="BA117" s="128" t="str">
        <f t="shared" si="79"/>
        <v>-</v>
      </c>
      <c r="BB117" s="128" t="str">
        <f t="shared" si="80"/>
        <v>-</v>
      </c>
      <c r="BC117" s="128" t="str">
        <f t="shared" si="81"/>
        <v>-</v>
      </c>
      <c r="BD117" s="128" t="str">
        <f t="shared" si="82"/>
        <v>-</v>
      </c>
      <c r="BE117" s="187"/>
      <c r="BF117" s="128" t="str">
        <f t="shared" si="83"/>
        <v>-</v>
      </c>
      <c r="BG117" s="128" t="str">
        <f t="shared" si="84"/>
        <v>-</v>
      </c>
      <c r="BH117" s="187"/>
      <c r="BI117" s="187"/>
      <c r="BJ117" s="128" t="str">
        <f t="shared" si="85"/>
        <v>-</v>
      </c>
      <c r="BK117" s="128" t="str">
        <f t="shared" si="86"/>
        <v>-</v>
      </c>
      <c r="BL117" s="128" t="str">
        <f t="shared" si="87"/>
        <v>-</v>
      </c>
      <c r="BM117" s="128" t="str">
        <f t="shared" si="88"/>
        <v>-</v>
      </c>
      <c r="BN117" s="128" t="str">
        <f t="shared" si="89"/>
        <v>-</v>
      </c>
      <c r="BO117" s="128" t="str">
        <f t="shared" si="90"/>
        <v>-</v>
      </c>
      <c r="BP117" s="128" t="str">
        <f t="shared" si="91"/>
        <v>-</v>
      </c>
      <c r="BQ117" s="128" t="str">
        <f t="shared" si="92"/>
        <v>-</v>
      </c>
      <c r="BR117" s="128" t="str">
        <f t="shared" si="93"/>
        <v>-</v>
      </c>
      <c r="BS117" s="128" t="str">
        <f t="shared" si="94"/>
        <v>-</v>
      </c>
      <c r="BT117" s="128" t="str">
        <f t="shared" si="95"/>
        <v>-</v>
      </c>
      <c r="BU117" s="128" t="str">
        <f t="shared" si="96"/>
        <v>-</v>
      </c>
      <c r="BV117" s="129">
        <f t="shared" si="97"/>
        <v>0</v>
      </c>
      <c r="BX117" s="128" t="str">
        <f t="shared" si="103"/>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98"/>
        <v>-</v>
      </c>
      <c r="K118" s="20" t="str">
        <f>IF(月途中入退所!$D19=$B$2,IF(月途中入退所!I19="","-",月途中入退所!$I19),"-")</f>
        <v>-</v>
      </c>
      <c r="L118" s="162" t="str">
        <f t="shared" si="99"/>
        <v>-</v>
      </c>
      <c r="M118" s="20" t="str">
        <f>IF(月途中入退所!$D19=$B$2,月途中入退所!$J19,"-")</f>
        <v>-</v>
      </c>
      <c r="N118" s="129">
        <f t="shared" si="100"/>
        <v>0</v>
      </c>
      <c r="O118" s="123"/>
      <c r="P118" s="128" t="str">
        <f t="shared" si="47"/>
        <v>-</v>
      </c>
      <c r="Q118" s="128" t="str">
        <f t="shared" si="48"/>
        <v>-</v>
      </c>
      <c r="R118" s="128" t="str">
        <f t="shared" si="49"/>
        <v>-</v>
      </c>
      <c r="S118" s="128" t="str">
        <f t="shared" si="50"/>
        <v>-</v>
      </c>
      <c r="T118" s="128" t="str">
        <f t="shared" si="51"/>
        <v>-</v>
      </c>
      <c r="U118" s="128" t="str">
        <f t="shared" si="52"/>
        <v>-</v>
      </c>
      <c r="V118" s="128" t="str">
        <f t="shared" si="53"/>
        <v>-</v>
      </c>
      <c r="W118" s="128" t="str">
        <f t="shared" si="54"/>
        <v>-</v>
      </c>
      <c r="X118" s="128" t="str">
        <f t="shared" si="55"/>
        <v>-</v>
      </c>
      <c r="Y118" s="128" t="str">
        <f t="shared" si="56"/>
        <v>-</v>
      </c>
      <c r="Z118" s="128" t="str">
        <f t="shared" si="57"/>
        <v>-</v>
      </c>
      <c r="AA118" s="128" t="str">
        <f t="shared" si="58"/>
        <v>-</v>
      </c>
      <c r="AB118" s="131"/>
      <c r="AC118" s="128" t="str">
        <f t="shared" si="59"/>
        <v>-</v>
      </c>
      <c r="AD118" s="128" t="str">
        <f t="shared" si="60"/>
        <v>-</v>
      </c>
      <c r="AE118" s="131"/>
      <c r="AF118" s="131"/>
      <c r="AG118" s="128" t="str">
        <f t="shared" si="61"/>
        <v>-</v>
      </c>
      <c r="AH118" s="128" t="str">
        <f t="shared" si="62"/>
        <v>-</v>
      </c>
      <c r="AI118" s="128" t="str">
        <f t="shared" si="63"/>
        <v>-</v>
      </c>
      <c r="AJ118" s="128" t="str">
        <f t="shared" si="64"/>
        <v>-</v>
      </c>
      <c r="AK118" s="128" t="str">
        <f t="shared" si="65"/>
        <v>-</v>
      </c>
      <c r="AL118" s="128" t="str">
        <f t="shared" si="66"/>
        <v>-</v>
      </c>
      <c r="AM118" s="128" t="str">
        <f t="shared" si="67"/>
        <v>-</v>
      </c>
      <c r="AN118" s="128" t="str">
        <f t="shared" si="68"/>
        <v>-</v>
      </c>
      <c r="AO118" s="128" t="str">
        <f t="shared" si="69"/>
        <v>-</v>
      </c>
      <c r="AP118" s="128" t="str">
        <f t="shared" si="70"/>
        <v>-</v>
      </c>
      <c r="AQ118" s="128" t="str">
        <f t="shared" si="101"/>
        <v>-</v>
      </c>
      <c r="AR118" s="128" t="str">
        <f t="shared" si="102"/>
        <v>-</v>
      </c>
      <c r="AS118" s="128">
        <f t="shared" si="71"/>
        <v>0</v>
      </c>
      <c r="AT118" s="128" t="str">
        <f t="shared" si="72"/>
        <v>-</v>
      </c>
      <c r="AU118" s="128" t="str">
        <f t="shared" si="73"/>
        <v>-</v>
      </c>
      <c r="AV118" s="128" t="str">
        <f t="shared" si="74"/>
        <v>-</v>
      </c>
      <c r="AW118" s="128" t="str">
        <f t="shared" si="75"/>
        <v>-</v>
      </c>
      <c r="AX118" s="128" t="str">
        <f t="shared" si="76"/>
        <v>-</v>
      </c>
      <c r="AY118" s="128" t="str">
        <f t="shared" si="77"/>
        <v>-</v>
      </c>
      <c r="AZ118" s="128" t="str">
        <f t="shared" si="78"/>
        <v>-</v>
      </c>
      <c r="BA118" s="128" t="str">
        <f t="shared" si="79"/>
        <v>-</v>
      </c>
      <c r="BB118" s="128" t="str">
        <f t="shared" si="80"/>
        <v>-</v>
      </c>
      <c r="BC118" s="128" t="str">
        <f t="shared" si="81"/>
        <v>-</v>
      </c>
      <c r="BD118" s="128" t="str">
        <f t="shared" si="82"/>
        <v>-</v>
      </c>
      <c r="BE118" s="187"/>
      <c r="BF118" s="128" t="str">
        <f t="shared" si="83"/>
        <v>-</v>
      </c>
      <c r="BG118" s="128" t="str">
        <f t="shared" si="84"/>
        <v>-</v>
      </c>
      <c r="BH118" s="187"/>
      <c r="BI118" s="187"/>
      <c r="BJ118" s="128" t="str">
        <f t="shared" si="85"/>
        <v>-</v>
      </c>
      <c r="BK118" s="128" t="str">
        <f t="shared" si="86"/>
        <v>-</v>
      </c>
      <c r="BL118" s="128" t="str">
        <f t="shared" si="87"/>
        <v>-</v>
      </c>
      <c r="BM118" s="128" t="str">
        <f t="shared" si="88"/>
        <v>-</v>
      </c>
      <c r="BN118" s="128" t="str">
        <f t="shared" si="89"/>
        <v>-</v>
      </c>
      <c r="BO118" s="128" t="str">
        <f t="shared" si="90"/>
        <v>-</v>
      </c>
      <c r="BP118" s="128" t="str">
        <f t="shared" si="91"/>
        <v>-</v>
      </c>
      <c r="BQ118" s="128" t="str">
        <f t="shared" si="92"/>
        <v>-</v>
      </c>
      <c r="BR118" s="128" t="str">
        <f t="shared" si="93"/>
        <v>-</v>
      </c>
      <c r="BS118" s="128" t="str">
        <f t="shared" si="94"/>
        <v>-</v>
      </c>
      <c r="BT118" s="128" t="str">
        <f t="shared" si="95"/>
        <v>-</v>
      </c>
      <c r="BU118" s="128" t="str">
        <f t="shared" si="96"/>
        <v>-</v>
      </c>
      <c r="BV118" s="129">
        <f t="shared" si="97"/>
        <v>0</v>
      </c>
      <c r="BX118" s="128" t="str">
        <f t="shared" si="103"/>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98"/>
        <v>-</v>
      </c>
      <c r="K119" s="20" t="str">
        <f>IF(月途中入退所!$D20=$B$2,IF(月途中入退所!I20="","-",月途中入退所!$I20),"-")</f>
        <v>-</v>
      </c>
      <c r="L119" s="162" t="str">
        <f t="shared" si="99"/>
        <v>-</v>
      </c>
      <c r="M119" s="20" t="str">
        <f>IF(月途中入退所!$D20=$B$2,月途中入退所!$J20,"-")</f>
        <v>-</v>
      </c>
      <c r="N119" s="129">
        <f t="shared" si="100"/>
        <v>0</v>
      </c>
      <c r="O119" s="123"/>
      <c r="P119" s="128" t="str">
        <f t="shared" si="47"/>
        <v>-</v>
      </c>
      <c r="Q119" s="128" t="str">
        <f t="shared" si="48"/>
        <v>-</v>
      </c>
      <c r="R119" s="128" t="str">
        <f t="shared" si="49"/>
        <v>-</v>
      </c>
      <c r="S119" s="128" t="str">
        <f t="shared" si="50"/>
        <v>-</v>
      </c>
      <c r="T119" s="128" t="str">
        <f t="shared" si="51"/>
        <v>-</v>
      </c>
      <c r="U119" s="128" t="str">
        <f t="shared" si="52"/>
        <v>-</v>
      </c>
      <c r="V119" s="128" t="str">
        <f t="shared" si="53"/>
        <v>-</v>
      </c>
      <c r="W119" s="128" t="str">
        <f t="shared" si="54"/>
        <v>-</v>
      </c>
      <c r="X119" s="128" t="str">
        <f t="shared" si="55"/>
        <v>-</v>
      </c>
      <c r="Y119" s="128" t="str">
        <f t="shared" si="56"/>
        <v>-</v>
      </c>
      <c r="Z119" s="128" t="str">
        <f t="shared" si="57"/>
        <v>-</v>
      </c>
      <c r="AA119" s="128" t="str">
        <f t="shared" si="58"/>
        <v>-</v>
      </c>
      <c r="AB119" s="131"/>
      <c r="AC119" s="128" t="str">
        <f t="shared" si="59"/>
        <v>-</v>
      </c>
      <c r="AD119" s="128" t="str">
        <f t="shared" si="60"/>
        <v>-</v>
      </c>
      <c r="AE119" s="131"/>
      <c r="AF119" s="131"/>
      <c r="AG119" s="128" t="str">
        <f t="shared" si="61"/>
        <v>-</v>
      </c>
      <c r="AH119" s="128" t="str">
        <f t="shared" si="62"/>
        <v>-</v>
      </c>
      <c r="AI119" s="128" t="str">
        <f t="shared" si="63"/>
        <v>-</v>
      </c>
      <c r="AJ119" s="128" t="str">
        <f t="shared" si="64"/>
        <v>-</v>
      </c>
      <c r="AK119" s="128" t="str">
        <f t="shared" si="65"/>
        <v>-</v>
      </c>
      <c r="AL119" s="128" t="str">
        <f t="shared" si="66"/>
        <v>-</v>
      </c>
      <c r="AM119" s="128" t="str">
        <f t="shared" si="67"/>
        <v>-</v>
      </c>
      <c r="AN119" s="128" t="str">
        <f t="shared" si="68"/>
        <v>-</v>
      </c>
      <c r="AO119" s="128" t="str">
        <f t="shared" si="69"/>
        <v>-</v>
      </c>
      <c r="AP119" s="128" t="str">
        <f t="shared" si="70"/>
        <v>-</v>
      </c>
      <c r="AQ119" s="128" t="str">
        <f t="shared" si="101"/>
        <v>-</v>
      </c>
      <c r="AR119" s="128" t="str">
        <f t="shared" si="102"/>
        <v>-</v>
      </c>
      <c r="AS119" s="128">
        <f t="shared" si="71"/>
        <v>0</v>
      </c>
      <c r="AT119" s="128" t="str">
        <f t="shared" si="72"/>
        <v>-</v>
      </c>
      <c r="AU119" s="128" t="str">
        <f t="shared" si="73"/>
        <v>-</v>
      </c>
      <c r="AV119" s="128" t="str">
        <f t="shared" si="74"/>
        <v>-</v>
      </c>
      <c r="AW119" s="128" t="str">
        <f t="shared" si="75"/>
        <v>-</v>
      </c>
      <c r="AX119" s="128" t="str">
        <f t="shared" si="76"/>
        <v>-</v>
      </c>
      <c r="AY119" s="128" t="str">
        <f t="shared" si="77"/>
        <v>-</v>
      </c>
      <c r="AZ119" s="128" t="str">
        <f t="shared" si="78"/>
        <v>-</v>
      </c>
      <c r="BA119" s="128" t="str">
        <f t="shared" si="79"/>
        <v>-</v>
      </c>
      <c r="BB119" s="128" t="str">
        <f t="shared" si="80"/>
        <v>-</v>
      </c>
      <c r="BC119" s="128" t="str">
        <f t="shared" si="81"/>
        <v>-</v>
      </c>
      <c r="BD119" s="128" t="str">
        <f t="shared" si="82"/>
        <v>-</v>
      </c>
      <c r="BE119" s="187"/>
      <c r="BF119" s="128" t="str">
        <f t="shared" si="83"/>
        <v>-</v>
      </c>
      <c r="BG119" s="128" t="str">
        <f t="shared" si="84"/>
        <v>-</v>
      </c>
      <c r="BH119" s="187"/>
      <c r="BI119" s="187"/>
      <c r="BJ119" s="128" t="str">
        <f t="shared" si="85"/>
        <v>-</v>
      </c>
      <c r="BK119" s="128" t="str">
        <f t="shared" si="86"/>
        <v>-</v>
      </c>
      <c r="BL119" s="128" t="str">
        <f t="shared" si="87"/>
        <v>-</v>
      </c>
      <c r="BM119" s="128" t="str">
        <f t="shared" si="88"/>
        <v>-</v>
      </c>
      <c r="BN119" s="128" t="str">
        <f t="shared" si="89"/>
        <v>-</v>
      </c>
      <c r="BO119" s="128" t="str">
        <f t="shared" si="90"/>
        <v>-</v>
      </c>
      <c r="BP119" s="128" t="str">
        <f t="shared" si="91"/>
        <v>-</v>
      </c>
      <c r="BQ119" s="128" t="str">
        <f t="shared" si="92"/>
        <v>-</v>
      </c>
      <c r="BR119" s="128" t="str">
        <f t="shared" si="93"/>
        <v>-</v>
      </c>
      <c r="BS119" s="128" t="str">
        <f t="shared" si="94"/>
        <v>-</v>
      </c>
      <c r="BT119" s="128" t="str">
        <f t="shared" si="95"/>
        <v>-</v>
      </c>
      <c r="BU119" s="128" t="str">
        <f t="shared" si="96"/>
        <v>-</v>
      </c>
      <c r="BV119" s="129">
        <f t="shared" si="97"/>
        <v>0</v>
      </c>
      <c r="BX119" s="128" t="str">
        <f t="shared" si="103"/>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98"/>
        <v>-</v>
      </c>
      <c r="K120" s="20" t="str">
        <f>IF(月途中入退所!$D21=$B$2,IF(月途中入退所!I21="","-",月途中入退所!$I21),"-")</f>
        <v>-</v>
      </c>
      <c r="L120" s="162" t="str">
        <f t="shared" si="99"/>
        <v>-</v>
      </c>
      <c r="M120" s="20" t="str">
        <f>IF(月途中入退所!$D21=$B$2,月途中入退所!$J21,"-")</f>
        <v>-</v>
      </c>
      <c r="N120" s="129">
        <f t="shared" si="100"/>
        <v>0</v>
      </c>
      <c r="O120" s="123"/>
      <c r="P120" s="128" t="str">
        <f t="shared" si="47"/>
        <v>-</v>
      </c>
      <c r="Q120" s="128" t="str">
        <f t="shared" si="48"/>
        <v>-</v>
      </c>
      <c r="R120" s="128" t="str">
        <f t="shared" si="49"/>
        <v>-</v>
      </c>
      <c r="S120" s="128" t="str">
        <f t="shared" si="50"/>
        <v>-</v>
      </c>
      <c r="T120" s="128" t="str">
        <f t="shared" si="51"/>
        <v>-</v>
      </c>
      <c r="U120" s="128" t="str">
        <f t="shared" si="52"/>
        <v>-</v>
      </c>
      <c r="V120" s="128" t="str">
        <f t="shared" si="53"/>
        <v>-</v>
      </c>
      <c r="W120" s="128" t="str">
        <f t="shared" si="54"/>
        <v>-</v>
      </c>
      <c r="X120" s="128" t="str">
        <f t="shared" si="55"/>
        <v>-</v>
      </c>
      <c r="Y120" s="128" t="str">
        <f t="shared" si="56"/>
        <v>-</v>
      </c>
      <c r="Z120" s="128" t="str">
        <f t="shared" si="57"/>
        <v>-</v>
      </c>
      <c r="AA120" s="128" t="str">
        <f t="shared" si="58"/>
        <v>-</v>
      </c>
      <c r="AB120" s="131"/>
      <c r="AC120" s="128" t="str">
        <f t="shared" si="59"/>
        <v>-</v>
      </c>
      <c r="AD120" s="128" t="str">
        <f t="shared" si="60"/>
        <v>-</v>
      </c>
      <c r="AE120" s="131"/>
      <c r="AF120" s="131"/>
      <c r="AG120" s="128" t="str">
        <f t="shared" si="61"/>
        <v>-</v>
      </c>
      <c r="AH120" s="128" t="str">
        <f t="shared" si="62"/>
        <v>-</v>
      </c>
      <c r="AI120" s="128" t="str">
        <f t="shared" si="63"/>
        <v>-</v>
      </c>
      <c r="AJ120" s="128" t="str">
        <f t="shared" si="64"/>
        <v>-</v>
      </c>
      <c r="AK120" s="128" t="str">
        <f t="shared" si="65"/>
        <v>-</v>
      </c>
      <c r="AL120" s="128" t="str">
        <f t="shared" si="66"/>
        <v>-</v>
      </c>
      <c r="AM120" s="128" t="str">
        <f t="shared" si="67"/>
        <v>-</v>
      </c>
      <c r="AN120" s="128" t="str">
        <f t="shared" si="68"/>
        <v>-</v>
      </c>
      <c r="AO120" s="128" t="str">
        <f t="shared" si="69"/>
        <v>-</v>
      </c>
      <c r="AP120" s="128" t="str">
        <f t="shared" si="70"/>
        <v>-</v>
      </c>
      <c r="AQ120" s="128" t="str">
        <f t="shared" si="101"/>
        <v>-</v>
      </c>
      <c r="AR120" s="128" t="str">
        <f t="shared" si="102"/>
        <v>-</v>
      </c>
      <c r="AS120" s="128">
        <f t="shared" si="71"/>
        <v>0</v>
      </c>
      <c r="AT120" s="128" t="str">
        <f t="shared" si="72"/>
        <v>-</v>
      </c>
      <c r="AU120" s="128" t="str">
        <f t="shared" si="73"/>
        <v>-</v>
      </c>
      <c r="AV120" s="128" t="str">
        <f t="shared" si="74"/>
        <v>-</v>
      </c>
      <c r="AW120" s="128" t="str">
        <f t="shared" si="75"/>
        <v>-</v>
      </c>
      <c r="AX120" s="128" t="str">
        <f t="shared" si="76"/>
        <v>-</v>
      </c>
      <c r="AY120" s="128" t="str">
        <f t="shared" si="77"/>
        <v>-</v>
      </c>
      <c r="AZ120" s="128" t="str">
        <f t="shared" si="78"/>
        <v>-</v>
      </c>
      <c r="BA120" s="128" t="str">
        <f t="shared" si="79"/>
        <v>-</v>
      </c>
      <c r="BB120" s="128" t="str">
        <f t="shared" si="80"/>
        <v>-</v>
      </c>
      <c r="BC120" s="128" t="str">
        <f t="shared" si="81"/>
        <v>-</v>
      </c>
      <c r="BD120" s="128" t="str">
        <f t="shared" si="82"/>
        <v>-</v>
      </c>
      <c r="BE120" s="187"/>
      <c r="BF120" s="128" t="str">
        <f t="shared" si="83"/>
        <v>-</v>
      </c>
      <c r="BG120" s="128" t="str">
        <f t="shared" si="84"/>
        <v>-</v>
      </c>
      <c r="BH120" s="187"/>
      <c r="BI120" s="187"/>
      <c r="BJ120" s="128" t="str">
        <f t="shared" si="85"/>
        <v>-</v>
      </c>
      <c r="BK120" s="128" t="str">
        <f t="shared" si="86"/>
        <v>-</v>
      </c>
      <c r="BL120" s="128" t="str">
        <f t="shared" si="87"/>
        <v>-</v>
      </c>
      <c r="BM120" s="128" t="str">
        <f t="shared" si="88"/>
        <v>-</v>
      </c>
      <c r="BN120" s="128" t="str">
        <f t="shared" si="89"/>
        <v>-</v>
      </c>
      <c r="BO120" s="128" t="str">
        <f t="shared" si="90"/>
        <v>-</v>
      </c>
      <c r="BP120" s="128" t="str">
        <f t="shared" si="91"/>
        <v>-</v>
      </c>
      <c r="BQ120" s="128" t="str">
        <f t="shared" si="92"/>
        <v>-</v>
      </c>
      <c r="BR120" s="128" t="str">
        <f t="shared" si="93"/>
        <v>-</v>
      </c>
      <c r="BS120" s="128" t="str">
        <f t="shared" si="94"/>
        <v>-</v>
      </c>
      <c r="BT120" s="128" t="str">
        <f t="shared" si="95"/>
        <v>-</v>
      </c>
      <c r="BU120" s="128" t="str">
        <f t="shared" si="96"/>
        <v>-</v>
      </c>
      <c r="BV120" s="129">
        <f t="shared" si="97"/>
        <v>0</v>
      </c>
      <c r="BX120" s="128" t="str">
        <f t="shared" si="103"/>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98"/>
        <v>-</v>
      </c>
      <c r="K121" s="20" t="str">
        <f>IF(月途中入退所!$D22=$B$2,IF(月途中入退所!I22="","-",月途中入退所!$I22),"-")</f>
        <v>-</v>
      </c>
      <c r="L121" s="162" t="str">
        <f t="shared" si="99"/>
        <v>-</v>
      </c>
      <c r="M121" s="20" t="str">
        <f>IF(月途中入退所!$D22=$B$2,月途中入退所!$J22,"-")</f>
        <v>-</v>
      </c>
      <c r="N121" s="129">
        <f t="shared" si="100"/>
        <v>0</v>
      </c>
      <c r="P121" s="128" t="str">
        <f t="shared" si="47"/>
        <v>-</v>
      </c>
      <c r="Q121" s="128" t="str">
        <f t="shared" si="48"/>
        <v>-</v>
      </c>
      <c r="R121" s="128" t="str">
        <f t="shared" si="49"/>
        <v>-</v>
      </c>
      <c r="S121" s="128" t="str">
        <f t="shared" si="50"/>
        <v>-</v>
      </c>
      <c r="T121" s="128" t="str">
        <f t="shared" si="51"/>
        <v>-</v>
      </c>
      <c r="U121" s="128" t="str">
        <f t="shared" si="52"/>
        <v>-</v>
      </c>
      <c r="V121" s="128" t="str">
        <f t="shared" si="53"/>
        <v>-</v>
      </c>
      <c r="W121" s="128" t="str">
        <f t="shared" si="54"/>
        <v>-</v>
      </c>
      <c r="X121" s="128" t="str">
        <f t="shared" si="55"/>
        <v>-</v>
      </c>
      <c r="Y121" s="128" t="str">
        <f t="shared" si="56"/>
        <v>-</v>
      </c>
      <c r="Z121" s="128" t="str">
        <f t="shared" si="57"/>
        <v>-</v>
      </c>
      <c r="AA121" s="128" t="str">
        <f t="shared" si="58"/>
        <v>-</v>
      </c>
      <c r="AB121" s="131"/>
      <c r="AC121" s="128" t="str">
        <f t="shared" si="59"/>
        <v>-</v>
      </c>
      <c r="AD121" s="128" t="str">
        <f t="shared" si="60"/>
        <v>-</v>
      </c>
      <c r="AE121" s="131"/>
      <c r="AF121" s="131"/>
      <c r="AG121" s="128" t="str">
        <f t="shared" si="61"/>
        <v>-</v>
      </c>
      <c r="AH121" s="128" t="str">
        <f t="shared" si="62"/>
        <v>-</v>
      </c>
      <c r="AI121" s="128" t="str">
        <f t="shared" si="63"/>
        <v>-</v>
      </c>
      <c r="AJ121" s="128" t="str">
        <f t="shared" si="64"/>
        <v>-</v>
      </c>
      <c r="AK121" s="128" t="str">
        <f t="shared" si="65"/>
        <v>-</v>
      </c>
      <c r="AL121" s="128" t="str">
        <f t="shared" si="66"/>
        <v>-</v>
      </c>
      <c r="AM121" s="128" t="str">
        <f t="shared" si="67"/>
        <v>-</v>
      </c>
      <c r="AN121" s="128" t="str">
        <f t="shared" si="68"/>
        <v>-</v>
      </c>
      <c r="AO121" s="128" t="str">
        <f t="shared" si="69"/>
        <v>-</v>
      </c>
      <c r="AP121" s="128" t="str">
        <f t="shared" si="70"/>
        <v>-</v>
      </c>
      <c r="AQ121" s="128" t="str">
        <f t="shared" si="101"/>
        <v>-</v>
      </c>
      <c r="AR121" s="128" t="str">
        <f t="shared" si="102"/>
        <v>-</v>
      </c>
      <c r="AS121" s="128">
        <f t="shared" si="71"/>
        <v>0</v>
      </c>
      <c r="AT121" s="128" t="str">
        <f t="shared" si="72"/>
        <v>-</v>
      </c>
      <c r="AU121" s="128" t="str">
        <f t="shared" si="73"/>
        <v>-</v>
      </c>
      <c r="AV121" s="128" t="str">
        <f t="shared" si="74"/>
        <v>-</v>
      </c>
      <c r="AW121" s="128" t="str">
        <f t="shared" si="75"/>
        <v>-</v>
      </c>
      <c r="AX121" s="128" t="str">
        <f t="shared" si="76"/>
        <v>-</v>
      </c>
      <c r="AY121" s="128" t="str">
        <f t="shared" si="77"/>
        <v>-</v>
      </c>
      <c r="AZ121" s="128" t="str">
        <f t="shared" si="78"/>
        <v>-</v>
      </c>
      <c r="BA121" s="128" t="str">
        <f t="shared" si="79"/>
        <v>-</v>
      </c>
      <c r="BB121" s="128" t="str">
        <f t="shared" si="80"/>
        <v>-</v>
      </c>
      <c r="BC121" s="128" t="str">
        <f t="shared" si="81"/>
        <v>-</v>
      </c>
      <c r="BD121" s="128" t="str">
        <f t="shared" si="82"/>
        <v>-</v>
      </c>
      <c r="BE121" s="187"/>
      <c r="BF121" s="128" t="str">
        <f t="shared" si="83"/>
        <v>-</v>
      </c>
      <c r="BG121" s="128" t="str">
        <f t="shared" si="84"/>
        <v>-</v>
      </c>
      <c r="BH121" s="187"/>
      <c r="BI121" s="187"/>
      <c r="BJ121" s="128" t="str">
        <f t="shared" si="85"/>
        <v>-</v>
      </c>
      <c r="BK121" s="128" t="str">
        <f t="shared" si="86"/>
        <v>-</v>
      </c>
      <c r="BL121" s="128" t="str">
        <f t="shared" si="87"/>
        <v>-</v>
      </c>
      <c r="BM121" s="128" t="str">
        <f t="shared" si="88"/>
        <v>-</v>
      </c>
      <c r="BN121" s="128" t="str">
        <f t="shared" si="89"/>
        <v>-</v>
      </c>
      <c r="BO121" s="128" t="str">
        <f t="shared" si="90"/>
        <v>-</v>
      </c>
      <c r="BP121" s="128" t="str">
        <f t="shared" si="91"/>
        <v>-</v>
      </c>
      <c r="BQ121" s="128" t="str">
        <f t="shared" si="92"/>
        <v>-</v>
      </c>
      <c r="BR121" s="128" t="str">
        <f t="shared" si="93"/>
        <v>-</v>
      </c>
      <c r="BS121" s="128" t="str">
        <f t="shared" si="94"/>
        <v>-</v>
      </c>
      <c r="BT121" s="128" t="str">
        <f t="shared" si="95"/>
        <v>-</v>
      </c>
      <c r="BU121" s="128" t="str">
        <f t="shared" si="96"/>
        <v>-</v>
      </c>
      <c r="BV121" s="129">
        <f t="shared" si="97"/>
        <v>0</v>
      </c>
      <c r="BX121" s="128" t="str">
        <f t="shared" si="103"/>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98"/>
        <v>-</v>
      </c>
      <c r="K122" s="20" t="str">
        <f>IF(月途中入退所!$D23=$B$2,IF(月途中入退所!I23="","-",月途中入退所!$I23),"-")</f>
        <v>-</v>
      </c>
      <c r="L122" s="162" t="str">
        <f t="shared" si="99"/>
        <v>-</v>
      </c>
      <c r="M122" s="20" t="str">
        <f>IF(月途中入退所!$D23=$B$2,月途中入退所!$J23,"-")</f>
        <v>-</v>
      </c>
      <c r="N122" s="129">
        <f t="shared" si="100"/>
        <v>0</v>
      </c>
      <c r="P122" s="128" t="str">
        <f t="shared" si="47"/>
        <v>-</v>
      </c>
      <c r="Q122" s="128" t="str">
        <f t="shared" si="48"/>
        <v>-</v>
      </c>
      <c r="R122" s="128" t="str">
        <f t="shared" si="49"/>
        <v>-</v>
      </c>
      <c r="S122" s="128" t="str">
        <f t="shared" si="50"/>
        <v>-</v>
      </c>
      <c r="T122" s="128" t="str">
        <f t="shared" si="51"/>
        <v>-</v>
      </c>
      <c r="U122" s="128" t="str">
        <f t="shared" si="52"/>
        <v>-</v>
      </c>
      <c r="V122" s="128" t="str">
        <f t="shared" si="53"/>
        <v>-</v>
      </c>
      <c r="W122" s="128" t="str">
        <f t="shared" si="54"/>
        <v>-</v>
      </c>
      <c r="X122" s="128" t="str">
        <f t="shared" si="55"/>
        <v>-</v>
      </c>
      <c r="Y122" s="128" t="str">
        <f t="shared" si="56"/>
        <v>-</v>
      </c>
      <c r="Z122" s="128" t="str">
        <f t="shared" si="57"/>
        <v>-</v>
      </c>
      <c r="AA122" s="128" t="str">
        <f t="shared" si="58"/>
        <v>-</v>
      </c>
      <c r="AB122" s="131"/>
      <c r="AC122" s="128" t="str">
        <f t="shared" si="59"/>
        <v>-</v>
      </c>
      <c r="AD122" s="128" t="str">
        <f t="shared" si="60"/>
        <v>-</v>
      </c>
      <c r="AE122" s="131"/>
      <c r="AF122" s="131"/>
      <c r="AG122" s="128" t="str">
        <f t="shared" si="61"/>
        <v>-</v>
      </c>
      <c r="AH122" s="128" t="str">
        <f t="shared" si="62"/>
        <v>-</v>
      </c>
      <c r="AI122" s="128" t="str">
        <f t="shared" si="63"/>
        <v>-</v>
      </c>
      <c r="AJ122" s="128" t="str">
        <f t="shared" si="64"/>
        <v>-</v>
      </c>
      <c r="AK122" s="128" t="str">
        <f t="shared" si="65"/>
        <v>-</v>
      </c>
      <c r="AL122" s="128" t="str">
        <f t="shared" si="66"/>
        <v>-</v>
      </c>
      <c r="AM122" s="128" t="str">
        <f t="shared" si="67"/>
        <v>-</v>
      </c>
      <c r="AN122" s="128" t="str">
        <f t="shared" si="68"/>
        <v>-</v>
      </c>
      <c r="AO122" s="128" t="str">
        <f t="shared" si="69"/>
        <v>-</v>
      </c>
      <c r="AP122" s="128" t="str">
        <f t="shared" si="70"/>
        <v>-</v>
      </c>
      <c r="AQ122" s="128" t="str">
        <f t="shared" si="101"/>
        <v>-</v>
      </c>
      <c r="AR122" s="128" t="str">
        <f t="shared" si="102"/>
        <v>-</v>
      </c>
      <c r="AS122" s="128">
        <f t="shared" si="71"/>
        <v>0</v>
      </c>
      <c r="AT122" s="128" t="str">
        <f t="shared" si="72"/>
        <v>-</v>
      </c>
      <c r="AU122" s="128" t="str">
        <f t="shared" si="73"/>
        <v>-</v>
      </c>
      <c r="AV122" s="128" t="str">
        <f t="shared" si="74"/>
        <v>-</v>
      </c>
      <c r="AW122" s="128" t="str">
        <f t="shared" si="75"/>
        <v>-</v>
      </c>
      <c r="AX122" s="128" t="str">
        <f t="shared" si="76"/>
        <v>-</v>
      </c>
      <c r="AY122" s="128" t="str">
        <f t="shared" si="77"/>
        <v>-</v>
      </c>
      <c r="AZ122" s="128" t="str">
        <f t="shared" si="78"/>
        <v>-</v>
      </c>
      <c r="BA122" s="128" t="str">
        <f t="shared" si="79"/>
        <v>-</v>
      </c>
      <c r="BB122" s="128" t="str">
        <f t="shared" si="80"/>
        <v>-</v>
      </c>
      <c r="BC122" s="128" t="str">
        <f t="shared" si="81"/>
        <v>-</v>
      </c>
      <c r="BD122" s="128" t="str">
        <f t="shared" si="82"/>
        <v>-</v>
      </c>
      <c r="BE122" s="187"/>
      <c r="BF122" s="128" t="str">
        <f t="shared" si="83"/>
        <v>-</v>
      </c>
      <c r="BG122" s="128" t="str">
        <f t="shared" si="84"/>
        <v>-</v>
      </c>
      <c r="BH122" s="187"/>
      <c r="BI122" s="187"/>
      <c r="BJ122" s="128" t="str">
        <f t="shared" si="85"/>
        <v>-</v>
      </c>
      <c r="BK122" s="128" t="str">
        <f t="shared" si="86"/>
        <v>-</v>
      </c>
      <c r="BL122" s="128" t="str">
        <f t="shared" si="87"/>
        <v>-</v>
      </c>
      <c r="BM122" s="128" t="str">
        <f t="shared" si="88"/>
        <v>-</v>
      </c>
      <c r="BN122" s="128" t="str">
        <f t="shared" si="89"/>
        <v>-</v>
      </c>
      <c r="BO122" s="128" t="str">
        <f t="shared" si="90"/>
        <v>-</v>
      </c>
      <c r="BP122" s="128" t="str">
        <f t="shared" si="91"/>
        <v>-</v>
      </c>
      <c r="BQ122" s="128" t="str">
        <f t="shared" si="92"/>
        <v>-</v>
      </c>
      <c r="BR122" s="128" t="str">
        <f t="shared" si="93"/>
        <v>-</v>
      </c>
      <c r="BS122" s="128" t="str">
        <f t="shared" si="94"/>
        <v>-</v>
      </c>
      <c r="BT122" s="128" t="str">
        <f t="shared" si="95"/>
        <v>-</v>
      </c>
      <c r="BU122" s="128" t="str">
        <f t="shared" si="96"/>
        <v>-</v>
      </c>
      <c r="BV122" s="129">
        <f t="shared" si="97"/>
        <v>0</v>
      </c>
      <c r="BX122" s="128" t="str">
        <f t="shared" si="103"/>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98"/>
        <v>-</v>
      </c>
      <c r="K123" s="20" t="str">
        <f>IF(月途中入退所!$D24=$B$2,IF(月途中入退所!I24="","-",月途中入退所!$I24),"-")</f>
        <v>-</v>
      </c>
      <c r="L123" s="162" t="str">
        <f t="shared" si="99"/>
        <v>-</v>
      </c>
      <c r="M123" s="20" t="str">
        <f>IF(月途中入退所!$D24=$B$2,月途中入退所!$J24,"-")</f>
        <v>-</v>
      </c>
      <c r="N123" s="129">
        <f t="shared" si="100"/>
        <v>0</v>
      </c>
      <c r="O123" s="124"/>
      <c r="P123" s="128" t="str">
        <f t="shared" si="47"/>
        <v>-</v>
      </c>
      <c r="Q123" s="128" t="str">
        <f t="shared" si="48"/>
        <v>-</v>
      </c>
      <c r="R123" s="128" t="str">
        <f t="shared" si="49"/>
        <v>-</v>
      </c>
      <c r="S123" s="128" t="str">
        <f t="shared" si="50"/>
        <v>-</v>
      </c>
      <c r="T123" s="128" t="str">
        <f t="shared" si="51"/>
        <v>-</v>
      </c>
      <c r="U123" s="128" t="str">
        <f t="shared" si="52"/>
        <v>-</v>
      </c>
      <c r="V123" s="128" t="str">
        <f t="shared" si="53"/>
        <v>-</v>
      </c>
      <c r="W123" s="128" t="str">
        <f t="shared" si="54"/>
        <v>-</v>
      </c>
      <c r="X123" s="128" t="str">
        <f t="shared" si="55"/>
        <v>-</v>
      </c>
      <c r="Y123" s="128" t="str">
        <f t="shared" si="56"/>
        <v>-</v>
      </c>
      <c r="Z123" s="128" t="str">
        <f t="shared" si="57"/>
        <v>-</v>
      </c>
      <c r="AA123" s="128" t="str">
        <f t="shared" si="58"/>
        <v>-</v>
      </c>
      <c r="AB123" s="131"/>
      <c r="AC123" s="128" t="str">
        <f t="shared" si="59"/>
        <v>-</v>
      </c>
      <c r="AD123" s="128" t="str">
        <f t="shared" si="60"/>
        <v>-</v>
      </c>
      <c r="AE123" s="131"/>
      <c r="AF123" s="131"/>
      <c r="AG123" s="128" t="str">
        <f t="shared" si="61"/>
        <v>-</v>
      </c>
      <c r="AH123" s="128" t="str">
        <f t="shared" si="62"/>
        <v>-</v>
      </c>
      <c r="AI123" s="128" t="str">
        <f t="shared" si="63"/>
        <v>-</v>
      </c>
      <c r="AJ123" s="128" t="str">
        <f t="shared" si="64"/>
        <v>-</v>
      </c>
      <c r="AK123" s="128" t="str">
        <f t="shared" si="65"/>
        <v>-</v>
      </c>
      <c r="AL123" s="128" t="str">
        <f t="shared" si="66"/>
        <v>-</v>
      </c>
      <c r="AM123" s="128" t="str">
        <f t="shared" si="67"/>
        <v>-</v>
      </c>
      <c r="AN123" s="128" t="str">
        <f t="shared" si="68"/>
        <v>-</v>
      </c>
      <c r="AO123" s="128" t="str">
        <f t="shared" si="69"/>
        <v>-</v>
      </c>
      <c r="AP123" s="128" t="str">
        <f t="shared" si="70"/>
        <v>-</v>
      </c>
      <c r="AQ123" s="128" t="str">
        <f t="shared" si="101"/>
        <v>-</v>
      </c>
      <c r="AR123" s="128" t="str">
        <f t="shared" si="102"/>
        <v>-</v>
      </c>
      <c r="AS123" s="128">
        <f t="shared" si="71"/>
        <v>0</v>
      </c>
      <c r="AT123" s="128" t="str">
        <f t="shared" si="72"/>
        <v>-</v>
      </c>
      <c r="AU123" s="128" t="str">
        <f t="shared" si="73"/>
        <v>-</v>
      </c>
      <c r="AV123" s="128" t="str">
        <f t="shared" si="74"/>
        <v>-</v>
      </c>
      <c r="AW123" s="128" t="str">
        <f t="shared" si="75"/>
        <v>-</v>
      </c>
      <c r="AX123" s="128" t="str">
        <f t="shared" si="76"/>
        <v>-</v>
      </c>
      <c r="AY123" s="128" t="str">
        <f t="shared" si="77"/>
        <v>-</v>
      </c>
      <c r="AZ123" s="128" t="str">
        <f t="shared" si="78"/>
        <v>-</v>
      </c>
      <c r="BA123" s="128" t="str">
        <f t="shared" si="79"/>
        <v>-</v>
      </c>
      <c r="BB123" s="128" t="str">
        <f t="shared" si="80"/>
        <v>-</v>
      </c>
      <c r="BC123" s="128" t="str">
        <f t="shared" si="81"/>
        <v>-</v>
      </c>
      <c r="BD123" s="128" t="str">
        <f t="shared" si="82"/>
        <v>-</v>
      </c>
      <c r="BE123" s="187"/>
      <c r="BF123" s="128" t="str">
        <f t="shared" si="83"/>
        <v>-</v>
      </c>
      <c r="BG123" s="128" t="str">
        <f t="shared" si="84"/>
        <v>-</v>
      </c>
      <c r="BH123" s="187"/>
      <c r="BI123" s="187"/>
      <c r="BJ123" s="128" t="str">
        <f t="shared" si="85"/>
        <v>-</v>
      </c>
      <c r="BK123" s="128" t="str">
        <f t="shared" si="86"/>
        <v>-</v>
      </c>
      <c r="BL123" s="128" t="str">
        <f t="shared" si="87"/>
        <v>-</v>
      </c>
      <c r="BM123" s="128" t="str">
        <f t="shared" si="88"/>
        <v>-</v>
      </c>
      <c r="BN123" s="128" t="str">
        <f t="shared" si="89"/>
        <v>-</v>
      </c>
      <c r="BO123" s="128" t="str">
        <f t="shared" si="90"/>
        <v>-</v>
      </c>
      <c r="BP123" s="128" t="str">
        <f t="shared" si="91"/>
        <v>-</v>
      </c>
      <c r="BQ123" s="128" t="str">
        <f t="shared" si="92"/>
        <v>-</v>
      </c>
      <c r="BR123" s="128" t="str">
        <f t="shared" si="93"/>
        <v>-</v>
      </c>
      <c r="BS123" s="128" t="str">
        <f t="shared" si="94"/>
        <v>-</v>
      </c>
      <c r="BT123" s="128" t="str">
        <f t="shared" si="95"/>
        <v>-</v>
      </c>
      <c r="BU123" s="128" t="str">
        <f t="shared" si="96"/>
        <v>-</v>
      </c>
      <c r="BV123" s="129">
        <f t="shared" si="97"/>
        <v>0</v>
      </c>
      <c r="BX123" s="128" t="str">
        <f t="shared" si="103"/>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98"/>
        <v>-</v>
      </c>
      <c r="K124" s="20" t="str">
        <f>IF(月途中入退所!$D25=$B$2,IF(月途中入退所!I25="","-",月途中入退所!$I25),"-")</f>
        <v>-</v>
      </c>
      <c r="L124" s="162" t="str">
        <f t="shared" si="99"/>
        <v>-</v>
      </c>
      <c r="M124" s="20" t="str">
        <f>IF(月途中入退所!$D25=$B$2,月途中入退所!$J25,"-")</f>
        <v>-</v>
      </c>
      <c r="N124" s="129">
        <f t="shared" si="100"/>
        <v>0</v>
      </c>
      <c r="O124" s="123"/>
      <c r="P124" s="128" t="str">
        <f t="shared" si="47"/>
        <v>-</v>
      </c>
      <c r="Q124" s="128" t="str">
        <f t="shared" si="48"/>
        <v>-</v>
      </c>
      <c r="R124" s="128" t="str">
        <f t="shared" si="49"/>
        <v>-</v>
      </c>
      <c r="S124" s="128" t="str">
        <f t="shared" si="50"/>
        <v>-</v>
      </c>
      <c r="T124" s="128" t="str">
        <f t="shared" si="51"/>
        <v>-</v>
      </c>
      <c r="U124" s="128" t="str">
        <f t="shared" si="52"/>
        <v>-</v>
      </c>
      <c r="V124" s="128" t="str">
        <f t="shared" si="53"/>
        <v>-</v>
      </c>
      <c r="W124" s="128" t="str">
        <f t="shared" si="54"/>
        <v>-</v>
      </c>
      <c r="X124" s="128" t="str">
        <f t="shared" si="55"/>
        <v>-</v>
      </c>
      <c r="Y124" s="128" t="str">
        <f t="shared" si="56"/>
        <v>-</v>
      </c>
      <c r="Z124" s="128" t="str">
        <f t="shared" si="57"/>
        <v>-</v>
      </c>
      <c r="AA124" s="128" t="str">
        <f t="shared" si="58"/>
        <v>-</v>
      </c>
      <c r="AB124" s="131"/>
      <c r="AC124" s="128" t="str">
        <f t="shared" si="59"/>
        <v>-</v>
      </c>
      <c r="AD124" s="128" t="str">
        <f t="shared" si="60"/>
        <v>-</v>
      </c>
      <c r="AE124" s="131"/>
      <c r="AF124" s="131"/>
      <c r="AG124" s="128" t="str">
        <f t="shared" si="61"/>
        <v>-</v>
      </c>
      <c r="AH124" s="128" t="str">
        <f t="shared" si="62"/>
        <v>-</v>
      </c>
      <c r="AI124" s="128" t="str">
        <f t="shared" si="63"/>
        <v>-</v>
      </c>
      <c r="AJ124" s="128" t="str">
        <f t="shared" si="64"/>
        <v>-</v>
      </c>
      <c r="AK124" s="128" t="str">
        <f t="shared" si="65"/>
        <v>-</v>
      </c>
      <c r="AL124" s="128" t="str">
        <f t="shared" si="66"/>
        <v>-</v>
      </c>
      <c r="AM124" s="128" t="str">
        <f t="shared" si="67"/>
        <v>-</v>
      </c>
      <c r="AN124" s="128" t="str">
        <f t="shared" si="68"/>
        <v>-</v>
      </c>
      <c r="AO124" s="128" t="str">
        <f t="shared" si="69"/>
        <v>-</v>
      </c>
      <c r="AP124" s="128" t="str">
        <f t="shared" si="70"/>
        <v>-</v>
      </c>
      <c r="AQ124" s="128" t="str">
        <f t="shared" si="101"/>
        <v>-</v>
      </c>
      <c r="AR124" s="128" t="str">
        <f t="shared" si="102"/>
        <v>-</v>
      </c>
      <c r="AS124" s="128">
        <f t="shared" si="71"/>
        <v>0</v>
      </c>
      <c r="AT124" s="128" t="str">
        <f t="shared" si="72"/>
        <v>-</v>
      </c>
      <c r="AU124" s="128" t="str">
        <f t="shared" si="73"/>
        <v>-</v>
      </c>
      <c r="AV124" s="128" t="str">
        <f t="shared" si="74"/>
        <v>-</v>
      </c>
      <c r="AW124" s="128" t="str">
        <f t="shared" si="75"/>
        <v>-</v>
      </c>
      <c r="AX124" s="128" t="str">
        <f t="shared" si="76"/>
        <v>-</v>
      </c>
      <c r="AY124" s="128" t="str">
        <f t="shared" si="77"/>
        <v>-</v>
      </c>
      <c r="AZ124" s="128" t="str">
        <f t="shared" si="78"/>
        <v>-</v>
      </c>
      <c r="BA124" s="128" t="str">
        <f t="shared" si="79"/>
        <v>-</v>
      </c>
      <c r="BB124" s="128" t="str">
        <f t="shared" si="80"/>
        <v>-</v>
      </c>
      <c r="BC124" s="128" t="str">
        <f t="shared" si="81"/>
        <v>-</v>
      </c>
      <c r="BD124" s="128" t="str">
        <f t="shared" si="82"/>
        <v>-</v>
      </c>
      <c r="BE124" s="187"/>
      <c r="BF124" s="128" t="str">
        <f t="shared" si="83"/>
        <v>-</v>
      </c>
      <c r="BG124" s="128" t="str">
        <f t="shared" si="84"/>
        <v>-</v>
      </c>
      <c r="BH124" s="187"/>
      <c r="BI124" s="187"/>
      <c r="BJ124" s="128" t="str">
        <f t="shared" si="85"/>
        <v>-</v>
      </c>
      <c r="BK124" s="128" t="str">
        <f t="shared" si="86"/>
        <v>-</v>
      </c>
      <c r="BL124" s="128" t="str">
        <f t="shared" si="87"/>
        <v>-</v>
      </c>
      <c r="BM124" s="128" t="str">
        <f t="shared" si="88"/>
        <v>-</v>
      </c>
      <c r="BN124" s="128" t="str">
        <f t="shared" si="89"/>
        <v>-</v>
      </c>
      <c r="BO124" s="128" t="str">
        <f t="shared" si="90"/>
        <v>-</v>
      </c>
      <c r="BP124" s="128" t="str">
        <f t="shared" si="91"/>
        <v>-</v>
      </c>
      <c r="BQ124" s="128" t="str">
        <f t="shared" si="92"/>
        <v>-</v>
      </c>
      <c r="BR124" s="128" t="str">
        <f t="shared" si="93"/>
        <v>-</v>
      </c>
      <c r="BS124" s="128" t="str">
        <f t="shared" si="94"/>
        <v>-</v>
      </c>
      <c r="BT124" s="128" t="str">
        <f t="shared" si="95"/>
        <v>-</v>
      </c>
      <c r="BU124" s="128" t="str">
        <f t="shared" si="96"/>
        <v>-</v>
      </c>
      <c r="BV124" s="129">
        <f t="shared" si="97"/>
        <v>0</v>
      </c>
      <c r="BX124" s="128" t="str">
        <f t="shared" si="103"/>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98"/>
        <v>-</v>
      </c>
      <c r="K125" s="20" t="str">
        <f>IF(月途中入退所!$D26=$B$2,IF(月途中入退所!I26="","-",月途中入退所!$I26),"-")</f>
        <v>-</v>
      </c>
      <c r="L125" s="162" t="str">
        <f t="shared" si="99"/>
        <v>-</v>
      </c>
      <c r="M125" s="20" t="str">
        <f>IF(月途中入退所!$D26=$B$2,月途中入退所!$J26,"-")</f>
        <v>-</v>
      </c>
      <c r="N125" s="129">
        <f t="shared" si="100"/>
        <v>0</v>
      </c>
      <c r="O125" s="123"/>
      <c r="P125" s="128" t="str">
        <f t="shared" si="47"/>
        <v>-</v>
      </c>
      <c r="Q125" s="128" t="str">
        <f t="shared" si="48"/>
        <v>-</v>
      </c>
      <c r="R125" s="128" t="str">
        <f t="shared" si="49"/>
        <v>-</v>
      </c>
      <c r="S125" s="128" t="str">
        <f t="shared" si="50"/>
        <v>-</v>
      </c>
      <c r="T125" s="128" t="str">
        <f t="shared" si="51"/>
        <v>-</v>
      </c>
      <c r="U125" s="128" t="str">
        <f t="shared" si="52"/>
        <v>-</v>
      </c>
      <c r="V125" s="128" t="str">
        <f t="shared" si="53"/>
        <v>-</v>
      </c>
      <c r="W125" s="128" t="str">
        <f t="shared" si="54"/>
        <v>-</v>
      </c>
      <c r="X125" s="128" t="str">
        <f t="shared" si="55"/>
        <v>-</v>
      </c>
      <c r="Y125" s="128" t="str">
        <f t="shared" si="56"/>
        <v>-</v>
      </c>
      <c r="Z125" s="128" t="str">
        <f t="shared" si="57"/>
        <v>-</v>
      </c>
      <c r="AA125" s="128" t="str">
        <f t="shared" si="58"/>
        <v>-</v>
      </c>
      <c r="AB125" s="131"/>
      <c r="AC125" s="128" t="str">
        <f t="shared" si="59"/>
        <v>-</v>
      </c>
      <c r="AD125" s="128" t="str">
        <f t="shared" si="60"/>
        <v>-</v>
      </c>
      <c r="AE125" s="131"/>
      <c r="AF125" s="131"/>
      <c r="AG125" s="128" t="str">
        <f t="shared" si="61"/>
        <v>-</v>
      </c>
      <c r="AH125" s="128" t="str">
        <f t="shared" si="62"/>
        <v>-</v>
      </c>
      <c r="AI125" s="128" t="str">
        <f t="shared" si="63"/>
        <v>-</v>
      </c>
      <c r="AJ125" s="128" t="str">
        <f t="shared" si="64"/>
        <v>-</v>
      </c>
      <c r="AK125" s="128" t="str">
        <f t="shared" si="65"/>
        <v>-</v>
      </c>
      <c r="AL125" s="128" t="str">
        <f t="shared" si="66"/>
        <v>-</v>
      </c>
      <c r="AM125" s="128" t="str">
        <f t="shared" si="67"/>
        <v>-</v>
      </c>
      <c r="AN125" s="128" t="str">
        <f t="shared" si="68"/>
        <v>-</v>
      </c>
      <c r="AO125" s="128" t="str">
        <f t="shared" si="69"/>
        <v>-</v>
      </c>
      <c r="AP125" s="128" t="str">
        <f t="shared" si="70"/>
        <v>-</v>
      </c>
      <c r="AQ125" s="128" t="str">
        <f t="shared" si="101"/>
        <v>-</v>
      </c>
      <c r="AR125" s="128" t="str">
        <f t="shared" si="102"/>
        <v>-</v>
      </c>
      <c r="AS125" s="128">
        <f t="shared" si="71"/>
        <v>0</v>
      </c>
      <c r="AT125" s="128" t="str">
        <f t="shared" si="72"/>
        <v>-</v>
      </c>
      <c r="AU125" s="128" t="str">
        <f t="shared" si="73"/>
        <v>-</v>
      </c>
      <c r="AV125" s="128" t="str">
        <f t="shared" si="74"/>
        <v>-</v>
      </c>
      <c r="AW125" s="128" t="str">
        <f t="shared" si="75"/>
        <v>-</v>
      </c>
      <c r="AX125" s="128" t="str">
        <f t="shared" si="76"/>
        <v>-</v>
      </c>
      <c r="AY125" s="128" t="str">
        <f t="shared" si="77"/>
        <v>-</v>
      </c>
      <c r="AZ125" s="128" t="str">
        <f t="shared" si="78"/>
        <v>-</v>
      </c>
      <c r="BA125" s="128" t="str">
        <f t="shared" si="79"/>
        <v>-</v>
      </c>
      <c r="BB125" s="128" t="str">
        <f t="shared" si="80"/>
        <v>-</v>
      </c>
      <c r="BC125" s="128" t="str">
        <f t="shared" si="81"/>
        <v>-</v>
      </c>
      <c r="BD125" s="128" t="str">
        <f t="shared" si="82"/>
        <v>-</v>
      </c>
      <c r="BE125" s="187"/>
      <c r="BF125" s="128" t="str">
        <f t="shared" si="83"/>
        <v>-</v>
      </c>
      <c r="BG125" s="128" t="str">
        <f t="shared" si="84"/>
        <v>-</v>
      </c>
      <c r="BH125" s="187"/>
      <c r="BI125" s="187"/>
      <c r="BJ125" s="128" t="str">
        <f t="shared" si="85"/>
        <v>-</v>
      </c>
      <c r="BK125" s="128" t="str">
        <f t="shared" si="86"/>
        <v>-</v>
      </c>
      <c r="BL125" s="128" t="str">
        <f t="shared" si="87"/>
        <v>-</v>
      </c>
      <c r="BM125" s="128" t="str">
        <f t="shared" si="88"/>
        <v>-</v>
      </c>
      <c r="BN125" s="128" t="str">
        <f t="shared" si="89"/>
        <v>-</v>
      </c>
      <c r="BO125" s="128" t="str">
        <f t="shared" si="90"/>
        <v>-</v>
      </c>
      <c r="BP125" s="128" t="str">
        <f t="shared" si="91"/>
        <v>-</v>
      </c>
      <c r="BQ125" s="128" t="str">
        <f t="shared" si="92"/>
        <v>-</v>
      </c>
      <c r="BR125" s="128" t="str">
        <f t="shared" si="93"/>
        <v>-</v>
      </c>
      <c r="BS125" s="128" t="str">
        <f t="shared" si="94"/>
        <v>-</v>
      </c>
      <c r="BT125" s="128" t="str">
        <f t="shared" si="95"/>
        <v>-</v>
      </c>
      <c r="BU125" s="128" t="str">
        <f t="shared" si="96"/>
        <v>-</v>
      </c>
      <c r="BV125" s="129">
        <f t="shared" si="97"/>
        <v>0</v>
      </c>
      <c r="BX125" s="128" t="str">
        <f t="shared" si="103"/>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98"/>
        <v>-</v>
      </c>
      <c r="K126" s="20" t="str">
        <f>IF(月途中入退所!$D27=$B$2,IF(月途中入退所!I27="","-",月途中入退所!$I27),"-")</f>
        <v>-</v>
      </c>
      <c r="L126" s="162" t="str">
        <f t="shared" si="99"/>
        <v>-</v>
      </c>
      <c r="M126" s="20" t="str">
        <f>IF(月途中入退所!$D27=$B$2,月途中入退所!$J27,"-")</f>
        <v>-</v>
      </c>
      <c r="N126" s="129">
        <f t="shared" si="100"/>
        <v>0</v>
      </c>
      <c r="O126" s="123"/>
      <c r="P126" s="128" t="str">
        <f t="shared" si="47"/>
        <v>-</v>
      </c>
      <c r="Q126" s="128" t="str">
        <f t="shared" si="48"/>
        <v>-</v>
      </c>
      <c r="R126" s="128" t="str">
        <f t="shared" si="49"/>
        <v>-</v>
      </c>
      <c r="S126" s="128" t="str">
        <f t="shared" si="50"/>
        <v>-</v>
      </c>
      <c r="T126" s="128" t="str">
        <f t="shared" si="51"/>
        <v>-</v>
      </c>
      <c r="U126" s="128" t="str">
        <f t="shared" si="52"/>
        <v>-</v>
      </c>
      <c r="V126" s="128" t="str">
        <f t="shared" si="53"/>
        <v>-</v>
      </c>
      <c r="W126" s="128" t="str">
        <f t="shared" si="54"/>
        <v>-</v>
      </c>
      <c r="X126" s="128" t="str">
        <f t="shared" si="55"/>
        <v>-</v>
      </c>
      <c r="Y126" s="128" t="str">
        <f t="shared" si="56"/>
        <v>-</v>
      </c>
      <c r="Z126" s="128" t="str">
        <f t="shared" si="57"/>
        <v>-</v>
      </c>
      <c r="AA126" s="128" t="str">
        <f t="shared" si="58"/>
        <v>-</v>
      </c>
      <c r="AB126" s="131"/>
      <c r="AC126" s="128" t="str">
        <f t="shared" si="59"/>
        <v>-</v>
      </c>
      <c r="AD126" s="128" t="str">
        <f t="shared" si="60"/>
        <v>-</v>
      </c>
      <c r="AE126" s="131"/>
      <c r="AF126" s="131"/>
      <c r="AG126" s="128" t="str">
        <f t="shared" si="61"/>
        <v>-</v>
      </c>
      <c r="AH126" s="128" t="str">
        <f t="shared" si="62"/>
        <v>-</v>
      </c>
      <c r="AI126" s="128" t="str">
        <f t="shared" si="63"/>
        <v>-</v>
      </c>
      <c r="AJ126" s="128" t="str">
        <f t="shared" si="64"/>
        <v>-</v>
      </c>
      <c r="AK126" s="128" t="str">
        <f t="shared" si="65"/>
        <v>-</v>
      </c>
      <c r="AL126" s="128" t="str">
        <f t="shared" si="66"/>
        <v>-</v>
      </c>
      <c r="AM126" s="128" t="str">
        <f t="shared" si="67"/>
        <v>-</v>
      </c>
      <c r="AN126" s="128" t="str">
        <f t="shared" si="68"/>
        <v>-</v>
      </c>
      <c r="AO126" s="128" t="str">
        <f t="shared" si="69"/>
        <v>-</v>
      </c>
      <c r="AP126" s="128" t="str">
        <f t="shared" si="70"/>
        <v>-</v>
      </c>
      <c r="AQ126" s="128" t="str">
        <f t="shared" si="101"/>
        <v>-</v>
      </c>
      <c r="AR126" s="128" t="str">
        <f t="shared" si="102"/>
        <v>-</v>
      </c>
      <c r="AS126" s="128">
        <f t="shared" si="71"/>
        <v>0</v>
      </c>
      <c r="AT126" s="128" t="str">
        <f t="shared" si="72"/>
        <v>-</v>
      </c>
      <c r="AU126" s="128" t="str">
        <f t="shared" si="73"/>
        <v>-</v>
      </c>
      <c r="AV126" s="128" t="str">
        <f t="shared" si="74"/>
        <v>-</v>
      </c>
      <c r="AW126" s="128" t="str">
        <f t="shared" si="75"/>
        <v>-</v>
      </c>
      <c r="AX126" s="128" t="str">
        <f t="shared" si="76"/>
        <v>-</v>
      </c>
      <c r="AY126" s="128" t="str">
        <f t="shared" si="77"/>
        <v>-</v>
      </c>
      <c r="AZ126" s="128" t="str">
        <f t="shared" si="78"/>
        <v>-</v>
      </c>
      <c r="BA126" s="128" t="str">
        <f t="shared" si="79"/>
        <v>-</v>
      </c>
      <c r="BB126" s="128" t="str">
        <f t="shared" si="80"/>
        <v>-</v>
      </c>
      <c r="BC126" s="128" t="str">
        <f t="shared" si="81"/>
        <v>-</v>
      </c>
      <c r="BD126" s="128" t="str">
        <f t="shared" si="82"/>
        <v>-</v>
      </c>
      <c r="BE126" s="187"/>
      <c r="BF126" s="128" t="str">
        <f t="shared" si="83"/>
        <v>-</v>
      </c>
      <c r="BG126" s="128" t="str">
        <f t="shared" si="84"/>
        <v>-</v>
      </c>
      <c r="BH126" s="187"/>
      <c r="BI126" s="187"/>
      <c r="BJ126" s="128" t="str">
        <f t="shared" si="85"/>
        <v>-</v>
      </c>
      <c r="BK126" s="128" t="str">
        <f t="shared" si="86"/>
        <v>-</v>
      </c>
      <c r="BL126" s="128" t="str">
        <f t="shared" si="87"/>
        <v>-</v>
      </c>
      <c r="BM126" s="128" t="str">
        <f t="shared" si="88"/>
        <v>-</v>
      </c>
      <c r="BN126" s="128" t="str">
        <f t="shared" si="89"/>
        <v>-</v>
      </c>
      <c r="BO126" s="128" t="str">
        <f t="shared" si="90"/>
        <v>-</v>
      </c>
      <c r="BP126" s="128" t="str">
        <f t="shared" si="91"/>
        <v>-</v>
      </c>
      <c r="BQ126" s="128" t="str">
        <f t="shared" si="92"/>
        <v>-</v>
      </c>
      <c r="BR126" s="128" t="str">
        <f t="shared" si="93"/>
        <v>-</v>
      </c>
      <c r="BS126" s="128" t="str">
        <f t="shared" si="94"/>
        <v>-</v>
      </c>
      <c r="BT126" s="128" t="str">
        <f t="shared" si="95"/>
        <v>-</v>
      </c>
      <c r="BU126" s="128" t="str">
        <f t="shared" si="96"/>
        <v>-</v>
      </c>
      <c r="BV126" s="129">
        <f t="shared" si="97"/>
        <v>0</v>
      </c>
      <c r="BX126" s="128" t="str">
        <f t="shared" si="103"/>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04">IF($I131="保育標準時間",HLOOKUP(H131,$G$5:$J$49,2,FALSE),IF($I131="保育短時間",HLOOKUP(H131,$K$5:$N$49,2,FALSE),"-"))</f>
        <v>-</v>
      </c>
      <c r="Q131" s="128" t="str">
        <f t="shared" ref="Q131:Q150" si="105">IF($I131="保育標準時間",HLOOKUP(H131,$G$5:$J$49,3,FALSE),IF($I131="保育短時間",HLOOKUP(H131,$K$5:$N$49,3,FALSE),"-"))</f>
        <v>-</v>
      </c>
      <c r="R131" s="128" t="str">
        <f t="shared" ref="R131:R150" si="106">IF($I131="保育標準時間",HLOOKUP(H131,$G$5:$J$49,4,FALSE),IF($I131="保育短時間",HLOOKUP(H131,$K$5:$N$49,4,FALSE),"-"))</f>
        <v>-</v>
      </c>
      <c r="S131" s="128" t="str">
        <f t="shared" ref="S131:S150" si="107">IF($I131="保育標準時間",HLOOKUP(H131,$G$5:$J$49,5,FALSE),IF($I131="保育短時間",HLOOKUP(H131,$K$5:$N$49,5,FALSE),"-"))</f>
        <v>-</v>
      </c>
      <c r="T131" s="128" t="str">
        <f t="shared" ref="T131:T150" si="108">IF($I131="保育標準時間",HLOOKUP(H131,$G$5:$J$49,6,FALSE),IF($I131="保育短時間",HLOOKUP(H131,$K$5:$N$49,6,FALSE),"-"))</f>
        <v>-</v>
      </c>
      <c r="U131" s="128" t="str">
        <f t="shared" ref="U131:U150" si="109">IF($I131="保育標準時間",HLOOKUP(H131,$G$5:$J$49,7,FALSE),IF($I131="保育短時間",HLOOKUP(H131,$K$5:$N$49,7,FALSE),"-"))</f>
        <v>-</v>
      </c>
      <c r="V131" s="128" t="str">
        <f t="shared" ref="V131:V150" si="110">IF($I131="保育標準時間",HLOOKUP(H131,$G$5:$J$49,10,FALSE),IF($I131="保育短時間",HLOOKUP(H131,$K$5:$N$49,10,FALSE),"-"))</f>
        <v>-</v>
      </c>
      <c r="W131" s="128" t="str">
        <f t="shared" ref="W131:W150" si="111">IF($I131="保育標準時間",HLOOKUP(H131,$G$5:$J$49,11,FALSE),IF($I131="保育短時間",HLOOKUP(H131,$K$5:$N$49,11,FALSE),"-"))</f>
        <v>-</v>
      </c>
      <c r="X131" s="128" t="str">
        <f t="shared" ref="X131:X150" si="112">IF($I131="保育標準時間",HLOOKUP(H131,$G$5:$J$49,12,FALSE),IF($I131="保育短時間",HLOOKUP(H131,$K$5:$N$49,12,FALSE),"-"))</f>
        <v>-</v>
      </c>
      <c r="Y131" s="128" t="str">
        <f t="shared" ref="Y131:Y150" si="113">IF($I131="保育標準時間",HLOOKUP(H131,$G$5:$J$49,13,FALSE),IF($I131="保育短時間",HLOOKUP(H131,$K$5:$N$49,13,FALSE),"-"))</f>
        <v>-</v>
      </c>
      <c r="Z131" s="128" t="str">
        <f t="shared" ref="Z131:Z150" si="114">IF($I131="保育標準時間",HLOOKUP(H131,$G$5:$J$49,14,FALSE),IF($I131="保育短時間",HLOOKUP(H131,$K$5:$N$49,14,FALSE),"-"))</f>
        <v>-</v>
      </c>
      <c r="AA131" s="128" t="str">
        <f t="shared" ref="AA131:AA150" si="115">IF($I131="保育標準時間",HLOOKUP(H131,$G$5:$J$49,15,FALSE),IF($I131="保育短時間",HLOOKUP(H131,$K$5:$N$49,15,FALSE),"-"))</f>
        <v>-</v>
      </c>
      <c r="AB131" s="131"/>
      <c r="AC131" s="128" t="str">
        <f t="shared" ref="AC131:AC150" si="116">IF($I131="保育標準時間",HLOOKUP(H131,$G$5:$J$49,17,FALSE),IF($I131="保育短時間",HLOOKUP(H131,$K$5:$N$49,17,FALSE),"-"))</f>
        <v>-</v>
      </c>
      <c r="AD131" s="128" t="str">
        <f t="shared" ref="AD131:AD150" si="117">IF($I131="保育標準時間",HLOOKUP(H131,$G$5:$J$49,18,FALSE),IF($I131="保育短時間",HLOOKUP(H131,$K$5:$N$49,18,FALSE),"-"))</f>
        <v>-</v>
      </c>
      <c r="AE131" s="131"/>
      <c r="AF131" s="131"/>
      <c r="AG131" s="128" t="str">
        <f t="shared" ref="AG131:AG150" si="118">IF($I131="保育標準時間",HLOOKUP(H131,$G$5:$J$49,19,FALSE),IF($I131="保育短時間",HLOOKUP(H131,$K$5:$N$49,19,FALSE),"-"))</f>
        <v>-</v>
      </c>
      <c r="AH131" s="128" t="str">
        <f t="shared" ref="AH131:AH150" si="119">IF($I131="保育標準時間",HLOOKUP(H131,$G$5:$J$49,20,FALSE),IF($I131="保育短時間",HLOOKUP(H131,$K$5:$N$49,20,FALSE),"-"))</f>
        <v>-</v>
      </c>
      <c r="AI131" s="128" t="str">
        <f t="shared" ref="AI131:AI150" si="120">IF($I131="保育標準時間",HLOOKUP(H131,$G$5:$J$49,21,FALSE),IF($I131="保育短時間",HLOOKUP(H131,$K$5:$N$49,21,FALSE),"-"))</f>
        <v>-</v>
      </c>
      <c r="AJ131" s="128" t="str">
        <f t="shared" ref="AJ131:AJ150" si="121">IF($I131="保育標準時間",HLOOKUP(H131,$G$5:$J$49,22,FALSE),IF($I131="保育短時間",HLOOKUP(H131,$K$5:$N$49,22,FALSE),"-"))</f>
        <v>-</v>
      </c>
      <c r="AK131" s="128" t="str">
        <f t="shared" ref="AK131:AK150" si="122">IF($I131="保育標準時間",HLOOKUP(H131,$G$5:$J$49,23,FALSE),IF($I131="保育短時間",HLOOKUP(H131,$K$5:$N$49,23,FALSE),"-"))</f>
        <v>-</v>
      </c>
      <c r="AL131" s="128" t="str">
        <f t="shared" ref="AL131:AL150" si="123">IF($I131="保育標準時間",HLOOKUP(H131,$G$5:$J$49,24,FALSE),IF($I131="保育短時間",HLOOKUP(H131,$K$5:$N$49,24,FALSE),"-"))</f>
        <v>-</v>
      </c>
      <c r="AM131" s="128" t="str">
        <f t="shared" ref="AM131:AM150" si="124">IF($I131="保育標準時間",HLOOKUP(H131,$G$5:$J$49,25,FALSE),IF($I131="保育短時間",HLOOKUP(H131,$K$5:$N$49,25,FALSE),"-"))</f>
        <v>-</v>
      </c>
      <c r="AN131" s="128" t="str">
        <f t="shared" ref="AN131:AN150" si="125">IF($I131="保育標準時間",HLOOKUP(H131,$G$5:$J$49,26,FALSE),IF($I131="保育短時間",HLOOKUP(H131,$K$5:$N$49,26,FALSE),"-"))</f>
        <v>-</v>
      </c>
      <c r="AO131" s="128" t="str">
        <f t="shared" ref="AO131:AO150" si="126">IF($I131="保育標準時間",HLOOKUP(H131,$G$5:$J$49,27,FALSE),IF($I131="保育短時間",HLOOKUP(H131,$K$5:$N$49,27,FALSE),"-"))</f>
        <v>-</v>
      </c>
      <c r="AP131" s="128" t="str">
        <f t="shared" ref="AP131:AP150" si="127">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28">N131-SUM(AT131:BU131)</f>
        <v>0</v>
      </c>
      <c r="AT131" s="128" t="str">
        <f t="shared" ref="AT131:AT150" si="129">IFERROR(-ROUND(Q131*$M131/25,0),"-")</f>
        <v>-</v>
      </c>
      <c r="AU131" s="128" t="str">
        <f t="shared" ref="AU131:AU150" si="130">IFERROR(-ROUND(R131*$M131/25,0),"-")</f>
        <v>-</v>
      </c>
      <c r="AV131" s="128" t="str">
        <f t="shared" ref="AV131:AV150" si="131">IFERROR(-ROUND(S131*$M131/25,0),"-")</f>
        <v>-</v>
      </c>
      <c r="AW131" s="128" t="str">
        <f t="shared" ref="AW131:AW150" si="132">IFERROR(-ROUND(T131*$M131/25,0),"-")</f>
        <v>-</v>
      </c>
      <c r="AX131" s="128" t="str">
        <f t="shared" ref="AX131:AX150" si="133">IFERROR(-ROUND(U131*$M131/25,0),"-")</f>
        <v>-</v>
      </c>
      <c r="AY131" s="128" t="str">
        <f t="shared" ref="AY131:AY150" si="134">IFERROR(-ROUND(V131*$M131/25,0),"-")</f>
        <v>-</v>
      </c>
      <c r="AZ131" s="128" t="str">
        <f t="shared" ref="AZ131:AZ150" si="135">IFERROR(-ROUND(W131*$M131/25,0),"-")</f>
        <v>-</v>
      </c>
      <c r="BA131" s="128" t="str">
        <f t="shared" ref="BA131:BA150" si="136">IFERROR(-ROUND(X131*$M131/25,0),"-")</f>
        <v>-</v>
      </c>
      <c r="BB131" s="128" t="str">
        <f t="shared" ref="BB131:BB150" si="137">IFERROR(-ROUND(Y131*$M131/25,0),"-")</f>
        <v>-</v>
      </c>
      <c r="BC131" s="128" t="str">
        <f t="shared" ref="BC131:BC150" si="138">IFERROR(-ROUND(Z131*$M131/25,0),"-")</f>
        <v>-</v>
      </c>
      <c r="BD131" s="128" t="str">
        <f t="shared" ref="BD131:BD150" si="139">IFERROR(-ROUND(AA131*$M131/25,0),"-")</f>
        <v>-</v>
      </c>
      <c r="BE131" s="187"/>
      <c r="BF131" s="128" t="str">
        <f t="shared" ref="BF131:BF150" si="140">IFERROR(-ROUND(AC131*$M131/25,0),"-")</f>
        <v>-</v>
      </c>
      <c r="BG131" s="128" t="str">
        <f t="shared" ref="BG131:BG150" si="141">IFERROR(-ROUND(AD131*$M131/25,0),"-")</f>
        <v>-</v>
      </c>
      <c r="BH131" s="187"/>
      <c r="BI131" s="187"/>
      <c r="BJ131" s="128" t="str">
        <f t="shared" ref="BJ131:BJ150" si="142">IFERROR(-ROUND(AG131*$M131/25,0),"-")</f>
        <v>-</v>
      </c>
      <c r="BK131" s="128" t="str">
        <f t="shared" ref="BK131:BK150" si="143">IFERROR(-ROUND(AH131*$M131/25,0),"-")</f>
        <v>-</v>
      </c>
      <c r="BL131" s="128" t="str">
        <f t="shared" ref="BL131:BL150" si="144">IFERROR(-ROUND(AI131*$M131/25,0),"-")</f>
        <v>-</v>
      </c>
      <c r="BM131" s="128" t="str">
        <f t="shared" ref="BM131:BM150" si="145">IFERROR(-ROUND(AJ131*$M131/25,0),"-")</f>
        <v>-</v>
      </c>
      <c r="BN131" s="128" t="str">
        <f t="shared" ref="BN131:BN150" si="146">IFERROR(-ROUND(AK131*$M131/25,0),"-")</f>
        <v>-</v>
      </c>
      <c r="BO131" s="128" t="str">
        <f t="shared" ref="BO131:BO150" si="147">IFERROR(-ROUND(AL131*$M131/25,0),"-")</f>
        <v>-</v>
      </c>
      <c r="BP131" s="128" t="str">
        <f t="shared" ref="BP131:BP150" si="148">IFERROR(-ROUND(AM131*$M131/25,0),"-")</f>
        <v>-</v>
      </c>
      <c r="BQ131" s="128" t="str">
        <f t="shared" ref="BQ131:BQ150" si="149">IFERROR(-ROUND(AN131*$M131/25,0),"-")</f>
        <v>-</v>
      </c>
      <c r="BR131" s="128" t="str">
        <f t="shared" ref="BR131:BR150" si="150">IFERROR(-ROUND(AO131*$M131/25,0),"-")</f>
        <v>-</v>
      </c>
      <c r="BS131" s="128" t="str">
        <f t="shared" ref="BS131:BS150" si="151">IFERROR(-ROUND(AP131*$M131/25,0),"-")</f>
        <v>-</v>
      </c>
      <c r="BT131" s="128" t="str">
        <f t="shared" ref="BT131:BT150" si="152">IFERROR(-ROUND(AQ131*$M131/25,0),"-")</f>
        <v>-</v>
      </c>
      <c r="BU131" s="128" t="str">
        <f t="shared" ref="BU131:BU150" si="153">IFERROR(-ROUND(AR131*$M131/25,0),"-")</f>
        <v>-</v>
      </c>
      <c r="BV131" s="129">
        <f t="shared" ref="BV131:BV150" si="154">SUM(AS131:BU131)</f>
        <v>0</v>
      </c>
      <c r="BX131" s="128" t="str">
        <f t="shared" si="103"/>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55">IF($I132="保育標準時間",HLOOKUP($H132,$G$5:$J$49,45,FALSE),IF($I132="保育短時間",HLOOKUP($H132,$K$5:$N$49,45,FALSE),"-"))</f>
        <v>-</v>
      </c>
      <c r="K132" s="20" t="str">
        <f>IF(月途中入退所!$N9=$B$2,IF(月途中入退所!S9="","-",月途中入退所!$S9),"-")</f>
        <v>-</v>
      </c>
      <c r="L132" s="162" t="str">
        <f t="shared" ref="L132:L150" si="156">IFERROR(IF(K132="○",J132+$P$28,J132),"-")</f>
        <v>-</v>
      </c>
      <c r="M132" s="20" t="str">
        <f>IF(月途中入退所!$N9=$B$2,月途中入退所!$T9,"-")</f>
        <v>-</v>
      </c>
      <c r="N132" s="129">
        <f t="shared" ref="N132:N150" si="157">IFERROR(-ROUNDUP(L132*M132/25,-1),0)</f>
        <v>0</v>
      </c>
      <c r="O132" s="123"/>
      <c r="P132" s="128" t="str">
        <f t="shared" si="104"/>
        <v>-</v>
      </c>
      <c r="Q132" s="128" t="str">
        <f t="shared" si="105"/>
        <v>-</v>
      </c>
      <c r="R132" s="128" t="str">
        <f t="shared" si="106"/>
        <v>-</v>
      </c>
      <c r="S132" s="128" t="str">
        <f t="shared" si="107"/>
        <v>-</v>
      </c>
      <c r="T132" s="128" t="str">
        <f t="shared" si="108"/>
        <v>-</v>
      </c>
      <c r="U132" s="128" t="str">
        <f t="shared" si="109"/>
        <v>-</v>
      </c>
      <c r="V132" s="128" t="str">
        <f t="shared" si="110"/>
        <v>-</v>
      </c>
      <c r="W132" s="128" t="str">
        <f t="shared" si="111"/>
        <v>-</v>
      </c>
      <c r="X132" s="128" t="str">
        <f t="shared" si="112"/>
        <v>-</v>
      </c>
      <c r="Y132" s="128" t="str">
        <f t="shared" si="113"/>
        <v>-</v>
      </c>
      <c r="Z132" s="128" t="str">
        <f t="shared" si="114"/>
        <v>-</v>
      </c>
      <c r="AA132" s="128" t="str">
        <f t="shared" si="115"/>
        <v>-</v>
      </c>
      <c r="AB132" s="131"/>
      <c r="AC132" s="128" t="str">
        <f t="shared" si="116"/>
        <v>-</v>
      </c>
      <c r="AD132" s="128" t="str">
        <f t="shared" si="117"/>
        <v>-</v>
      </c>
      <c r="AE132" s="131"/>
      <c r="AF132" s="131"/>
      <c r="AG132" s="128" t="str">
        <f t="shared" si="118"/>
        <v>-</v>
      </c>
      <c r="AH132" s="128" t="str">
        <f t="shared" si="119"/>
        <v>-</v>
      </c>
      <c r="AI132" s="128" t="str">
        <f t="shared" si="120"/>
        <v>-</v>
      </c>
      <c r="AJ132" s="128" t="str">
        <f t="shared" si="121"/>
        <v>-</v>
      </c>
      <c r="AK132" s="128" t="str">
        <f t="shared" si="122"/>
        <v>-</v>
      </c>
      <c r="AL132" s="128" t="str">
        <f t="shared" si="123"/>
        <v>-</v>
      </c>
      <c r="AM132" s="128" t="str">
        <f t="shared" si="124"/>
        <v>-</v>
      </c>
      <c r="AN132" s="128" t="str">
        <f t="shared" si="125"/>
        <v>-</v>
      </c>
      <c r="AO132" s="128" t="str">
        <f t="shared" si="126"/>
        <v>-</v>
      </c>
      <c r="AP132" s="128" t="str">
        <f t="shared" si="127"/>
        <v>-</v>
      </c>
      <c r="AQ132" s="128" t="str">
        <f t="shared" ref="AQ132:AQ150" si="158">IF($I132="保育標準時間",HLOOKUP(H132,$G$5:$J$49,33,FALSE),IF($I132="保育短時間",HLOOKUP(H132,$K$5:$N$49,33,FALSE),"-"))</f>
        <v>-</v>
      </c>
      <c r="AR132" s="128" t="str">
        <f t="shared" ref="AR132:AR150" si="159">IF(OR(I132="保育標準時間",I132="保育短時間"),IF(K132="○",$P$28,"-"),"-")</f>
        <v>-</v>
      </c>
      <c r="AS132" s="129">
        <f t="shared" si="128"/>
        <v>0</v>
      </c>
      <c r="AT132" s="128" t="str">
        <f t="shared" si="129"/>
        <v>-</v>
      </c>
      <c r="AU132" s="128" t="str">
        <f t="shared" si="130"/>
        <v>-</v>
      </c>
      <c r="AV132" s="128" t="str">
        <f t="shared" si="131"/>
        <v>-</v>
      </c>
      <c r="AW132" s="128" t="str">
        <f t="shared" si="132"/>
        <v>-</v>
      </c>
      <c r="AX132" s="128" t="str">
        <f t="shared" si="133"/>
        <v>-</v>
      </c>
      <c r="AY132" s="128" t="str">
        <f t="shared" si="134"/>
        <v>-</v>
      </c>
      <c r="AZ132" s="128" t="str">
        <f t="shared" si="135"/>
        <v>-</v>
      </c>
      <c r="BA132" s="128" t="str">
        <f t="shared" si="136"/>
        <v>-</v>
      </c>
      <c r="BB132" s="128" t="str">
        <f t="shared" si="137"/>
        <v>-</v>
      </c>
      <c r="BC132" s="128" t="str">
        <f t="shared" si="138"/>
        <v>-</v>
      </c>
      <c r="BD132" s="128" t="str">
        <f t="shared" si="139"/>
        <v>-</v>
      </c>
      <c r="BE132" s="187"/>
      <c r="BF132" s="128" t="str">
        <f t="shared" si="140"/>
        <v>-</v>
      </c>
      <c r="BG132" s="128" t="str">
        <f t="shared" si="141"/>
        <v>-</v>
      </c>
      <c r="BH132" s="187"/>
      <c r="BI132" s="187"/>
      <c r="BJ132" s="128" t="str">
        <f t="shared" si="142"/>
        <v>-</v>
      </c>
      <c r="BK132" s="128" t="str">
        <f t="shared" si="143"/>
        <v>-</v>
      </c>
      <c r="BL132" s="128" t="str">
        <f t="shared" si="144"/>
        <v>-</v>
      </c>
      <c r="BM132" s="128" t="str">
        <f t="shared" si="145"/>
        <v>-</v>
      </c>
      <c r="BN132" s="128" t="str">
        <f t="shared" si="146"/>
        <v>-</v>
      </c>
      <c r="BO132" s="128" t="str">
        <f t="shared" si="147"/>
        <v>-</v>
      </c>
      <c r="BP132" s="128" t="str">
        <f t="shared" si="148"/>
        <v>-</v>
      </c>
      <c r="BQ132" s="128" t="str">
        <f t="shared" si="149"/>
        <v>-</v>
      </c>
      <c r="BR132" s="128" t="str">
        <f t="shared" si="150"/>
        <v>-</v>
      </c>
      <c r="BS132" s="128" t="str">
        <f t="shared" si="151"/>
        <v>-</v>
      </c>
      <c r="BT132" s="128" t="str">
        <f t="shared" si="152"/>
        <v>-</v>
      </c>
      <c r="BU132" s="128" t="str">
        <f t="shared" si="153"/>
        <v>-</v>
      </c>
      <c r="BV132" s="129">
        <f t="shared" si="154"/>
        <v>0</v>
      </c>
      <c r="BX132" s="128" t="str">
        <f t="shared" si="103"/>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55"/>
        <v>-</v>
      </c>
      <c r="K133" s="20" t="str">
        <f>IF(月途中入退所!$N10=$B$2,IF(月途中入退所!S10="","-",月途中入退所!$S10),"-")</f>
        <v>-</v>
      </c>
      <c r="L133" s="162" t="str">
        <f t="shared" si="156"/>
        <v>-</v>
      </c>
      <c r="M133" s="20" t="str">
        <f>IF(月途中入退所!$N10=$B$2,月途中入退所!$T10,"-")</f>
        <v>-</v>
      </c>
      <c r="N133" s="129">
        <f t="shared" si="157"/>
        <v>0</v>
      </c>
      <c r="O133" s="123"/>
      <c r="P133" s="128" t="str">
        <f t="shared" si="104"/>
        <v>-</v>
      </c>
      <c r="Q133" s="128" t="str">
        <f t="shared" si="105"/>
        <v>-</v>
      </c>
      <c r="R133" s="128" t="str">
        <f t="shared" si="106"/>
        <v>-</v>
      </c>
      <c r="S133" s="128" t="str">
        <f t="shared" si="107"/>
        <v>-</v>
      </c>
      <c r="T133" s="128" t="str">
        <f t="shared" si="108"/>
        <v>-</v>
      </c>
      <c r="U133" s="128" t="str">
        <f t="shared" si="109"/>
        <v>-</v>
      </c>
      <c r="V133" s="128" t="str">
        <f t="shared" si="110"/>
        <v>-</v>
      </c>
      <c r="W133" s="128" t="str">
        <f t="shared" si="111"/>
        <v>-</v>
      </c>
      <c r="X133" s="128" t="str">
        <f t="shared" si="112"/>
        <v>-</v>
      </c>
      <c r="Y133" s="128" t="str">
        <f t="shared" si="113"/>
        <v>-</v>
      </c>
      <c r="Z133" s="128" t="str">
        <f t="shared" si="114"/>
        <v>-</v>
      </c>
      <c r="AA133" s="128" t="str">
        <f t="shared" si="115"/>
        <v>-</v>
      </c>
      <c r="AB133" s="131"/>
      <c r="AC133" s="128" t="str">
        <f t="shared" si="116"/>
        <v>-</v>
      </c>
      <c r="AD133" s="128" t="str">
        <f t="shared" si="117"/>
        <v>-</v>
      </c>
      <c r="AE133" s="131"/>
      <c r="AF133" s="131"/>
      <c r="AG133" s="128" t="str">
        <f t="shared" si="118"/>
        <v>-</v>
      </c>
      <c r="AH133" s="128" t="str">
        <f t="shared" si="119"/>
        <v>-</v>
      </c>
      <c r="AI133" s="128" t="str">
        <f t="shared" si="120"/>
        <v>-</v>
      </c>
      <c r="AJ133" s="128" t="str">
        <f t="shared" si="121"/>
        <v>-</v>
      </c>
      <c r="AK133" s="128" t="str">
        <f t="shared" si="122"/>
        <v>-</v>
      </c>
      <c r="AL133" s="128" t="str">
        <f t="shared" si="123"/>
        <v>-</v>
      </c>
      <c r="AM133" s="128" t="str">
        <f t="shared" si="124"/>
        <v>-</v>
      </c>
      <c r="AN133" s="128" t="str">
        <f t="shared" si="125"/>
        <v>-</v>
      </c>
      <c r="AO133" s="128" t="str">
        <f t="shared" si="126"/>
        <v>-</v>
      </c>
      <c r="AP133" s="128" t="str">
        <f t="shared" si="127"/>
        <v>-</v>
      </c>
      <c r="AQ133" s="128" t="str">
        <f t="shared" si="158"/>
        <v>-</v>
      </c>
      <c r="AR133" s="128" t="str">
        <f t="shared" si="159"/>
        <v>-</v>
      </c>
      <c r="AS133" s="129">
        <f t="shared" si="128"/>
        <v>0</v>
      </c>
      <c r="AT133" s="128" t="str">
        <f t="shared" si="129"/>
        <v>-</v>
      </c>
      <c r="AU133" s="128" t="str">
        <f t="shared" si="130"/>
        <v>-</v>
      </c>
      <c r="AV133" s="128" t="str">
        <f t="shared" si="131"/>
        <v>-</v>
      </c>
      <c r="AW133" s="128" t="str">
        <f t="shared" si="132"/>
        <v>-</v>
      </c>
      <c r="AX133" s="128" t="str">
        <f t="shared" si="133"/>
        <v>-</v>
      </c>
      <c r="AY133" s="128" t="str">
        <f t="shared" si="134"/>
        <v>-</v>
      </c>
      <c r="AZ133" s="128" t="str">
        <f t="shared" si="135"/>
        <v>-</v>
      </c>
      <c r="BA133" s="128" t="str">
        <f t="shared" si="136"/>
        <v>-</v>
      </c>
      <c r="BB133" s="128" t="str">
        <f t="shared" si="137"/>
        <v>-</v>
      </c>
      <c r="BC133" s="128" t="str">
        <f t="shared" si="138"/>
        <v>-</v>
      </c>
      <c r="BD133" s="128" t="str">
        <f t="shared" si="139"/>
        <v>-</v>
      </c>
      <c r="BE133" s="187"/>
      <c r="BF133" s="128" t="str">
        <f t="shared" si="140"/>
        <v>-</v>
      </c>
      <c r="BG133" s="128" t="str">
        <f t="shared" si="141"/>
        <v>-</v>
      </c>
      <c r="BH133" s="187"/>
      <c r="BI133" s="187"/>
      <c r="BJ133" s="128" t="str">
        <f t="shared" si="142"/>
        <v>-</v>
      </c>
      <c r="BK133" s="128" t="str">
        <f t="shared" si="143"/>
        <v>-</v>
      </c>
      <c r="BL133" s="128" t="str">
        <f t="shared" si="144"/>
        <v>-</v>
      </c>
      <c r="BM133" s="128" t="str">
        <f t="shared" si="145"/>
        <v>-</v>
      </c>
      <c r="BN133" s="128" t="str">
        <f t="shared" si="146"/>
        <v>-</v>
      </c>
      <c r="BO133" s="128" t="str">
        <f t="shared" si="147"/>
        <v>-</v>
      </c>
      <c r="BP133" s="128" t="str">
        <f t="shared" si="148"/>
        <v>-</v>
      </c>
      <c r="BQ133" s="128" t="str">
        <f t="shared" si="149"/>
        <v>-</v>
      </c>
      <c r="BR133" s="128" t="str">
        <f t="shared" si="150"/>
        <v>-</v>
      </c>
      <c r="BS133" s="128" t="str">
        <f t="shared" si="151"/>
        <v>-</v>
      </c>
      <c r="BT133" s="128" t="str">
        <f t="shared" si="152"/>
        <v>-</v>
      </c>
      <c r="BU133" s="128" t="str">
        <f t="shared" si="153"/>
        <v>-</v>
      </c>
      <c r="BV133" s="129">
        <f t="shared" si="154"/>
        <v>0</v>
      </c>
      <c r="BX133" s="128" t="str">
        <f t="shared" si="103"/>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55"/>
        <v>-</v>
      </c>
      <c r="K134" s="20" t="str">
        <f>IF(月途中入退所!$N11=$B$2,IF(月途中入退所!S11="","-",月途中入退所!$S11),"-")</f>
        <v>-</v>
      </c>
      <c r="L134" s="162" t="str">
        <f t="shared" si="156"/>
        <v>-</v>
      </c>
      <c r="M134" s="20" t="str">
        <f>IF(月途中入退所!$N11=$B$2,月途中入退所!$T11,"-")</f>
        <v>-</v>
      </c>
      <c r="N134" s="129">
        <f t="shared" si="157"/>
        <v>0</v>
      </c>
      <c r="O134" s="123"/>
      <c r="P134" s="128" t="str">
        <f t="shared" si="104"/>
        <v>-</v>
      </c>
      <c r="Q134" s="128" t="str">
        <f t="shared" si="105"/>
        <v>-</v>
      </c>
      <c r="R134" s="128" t="str">
        <f t="shared" si="106"/>
        <v>-</v>
      </c>
      <c r="S134" s="128" t="str">
        <f t="shared" si="107"/>
        <v>-</v>
      </c>
      <c r="T134" s="128" t="str">
        <f t="shared" si="108"/>
        <v>-</v>
      </c>
      <c r="U134" s="128" t="str">
        <f t="shared" si="109"/>
        <v>-</v>
      </c>
      <c r="V134" s="128" t="str">
        <f t="shared" si="110"/>
        <v>-</v>
      </c>
      <c r="W134" s="128" t="str">
        <f t="shared" si="111"/>
        <v>-</v>
      </c>
      <c r="X134" s="128" t="str">
        <f t="shared" si="112"/>
        <v>-</v>
      </c>
      <c r="Y134" s="128" t="str">
        <f t="shared" si="113"/>
        <v>-</v>
      </c>
      <c r="Z134" s="128" t="str">
        <f t="shared" si="114"/>
        <v>-</v>
      </c>
      <c r="AA134" s="128" t="str">
        <f t="shared" si="115"/>
        <v>-</v>
      </c>
      <c r="AB134" s="131"/>
      <c r="AC134" s="128" t="str">
        <f t="shared" si="116"/>
        <v>-</v>
      </c>
      <c r="AD134" s="128" t="str">
        <f t="shared" si="117"/>
        <v>-</v>
      </c>
      <c r="AE134" s="131"/>
      <c r="AF134" s="131"/>
      <c r="AG134" s="128" t="str">
        <f t="shared" si="118"/>
        <v>-</v>
      </c>
      <c r="AH134" s="128" t="str">
        <f t="shared" si="119"/>
        <v>-</v>
      </c>
      <c r="AI134" s="128" t="str">
        <f t="shared" si="120"/>
        <v>-</v>
      </c>
      <c r="AJ134" s="128" t="str">
        <f t="shared" si="121"/>
        <v>-</v>
      </c>
      <c r="AK134" s="128" t="str">
        <f t="shared" si="122"/>
        <v>-</v>
      </c>
      <c r="AL134" s="128" t="str">
        <f t="shared" si="123"/>
        <v>-</v>
      </c>
      <c r="AM134" s="128" t="str">
        <f t="shared" si="124"/>
        <v>-</v>
      </c>
      <c r="AN134" s="128" t="str">
        <f t="shared" si="125"/>
        <v>-</v>
      </c>
      <c r="AO134" s="128" t="str">
        <f t="shared" si="126"/>
        <v>-</v>
      </c>
      <c r="AP134" s="128" t="str">
        <f t="shared" si="127"/>
        <v>-</v>
      </c>
      <c r="AQ134" s="128" t="str">
        <f t="shared" si="158"/>
        <v>-</v>
      </c>
      <c r="AR134" s="128" t="str">
        <f t="shared" si="159"/>
        <v>-</v>
      </c>
      <c r="AS134" s="129">
        <f t="shared" si="128"/>
        <v>0</v>
      </c>
      <c r="AT134" s="128" t="str">
        <f t="shared" si="129"/>
        <v>-</v>
      </c>
      <c r="AU134" s="128" t="str">
        <f t="shared" si="130"/>
        <v>-</v>
      </c>
      <c r="AV134" s="128" t="str">
        <f t="shared" si="131"/>
        <v>-</v>
      </c>
      <c r="AW134" s="128" t="str">
        <f t="shared" si="132"/>
        <v>-</v>
      </c>
      <c r="AX134" s="128" t="str">
        <f t="shared" si="133"/>
        <v>-</v>
      </c>
      <c r="AY134" s="128" t="str">
        <f t="shared" si="134"/>
        <v>-</v>
      </c>
      <c r="AZ134" s="128" t="str">
        <f t="shared" si="135"/>
        <v>-</v>
      </c>
      <c r="BA134" s="128" t="str">
        <f t="shared" si="136"/>
        <v>-</v>
      </c>
      <c r="BB134" s="128" t="str">
        <f t="shared" si="137"/>
        <v>-</v>
      </c>
      <c r="BC134" s="128" t="str">
        <f t="shared" si="138"/>
        <v>-</v>
      </c>
      <c r="BD134" s="128" t="str">
        <f t="shared" si="139"/>
        <v>-</v>
      </c>
      <c r="BE134" s="187"/>
      <c r="BF134" s="128" t="str">
        <f t="shared" si="140"/>
        <v>-</v>
      </c>
      <c r="BG134" s="128" t="str">
        <f t="shared" si="141"/>
        <v>-</v>
      </c>
      <c r="BH134" s="187"/>
      <c r="BI134" s="187"/>
      <c r="BJ134" s="128" t="str">
        <f t="shared" si="142"/>
        <v>-</v>
      </c>
      <c r="BK134" s="128" t="str">
        <f t="shared" si="143"/>
        <v>-</v>
      </c>
      <c r="BL134" s="128" t="str">
        <f t="shared" si="144"/>
        <v>-</v>
      </c>
      <c r="BM134" s="128" t="str">
        <f t="shared" si="145"/>
        <v>-</v>
      </c>
      <c r="BN134" s="128" t="str">
        <f t="shared" si="146"/>
        <v>-</v>
      </c>
      <c r="BO134" s="128" t="str">
        <f t="shared" si="147"/>
        <v>-</v>
      </c>
      <c r="BP134" s="128" t="str">
        <f t="shared" si="148"/>
        <v>-</v>
      </c>
      <c r="BQ134" s="128" t="str">
        <f t="shared" si="149"/>
        <v>-</v>
      </c>
      <c r="BR134" s="128" t="str">
        <f t="shared" si="150"/>
        <v>-</v>
      </c>
      <c r="BS134" s="128" t="str">
        <f t="shared" si="151"/>
        <v>-</v>
      </c>
      <c r="BT134" s="128" t="str">
        <f t="shared" si="152"/>
        <v>-</v>
      </c>
      <c r="BU134" s="128" t="str">
        <f t="shared" si="153"/>
        <v>-</v>
      </c>
      <c r="BV134" s="129">
        <f t="shared" si="154"/>
        <v>0</v>
      </c>
      <c r="BX134" s="128" t="str">
        <f t="shared" si="103"/>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55"/>
        <v>-</v>
      </c>
      <c r="K135" s="20" t="str">
        <f>IF(月途中入退所!$N12=$B$2,IF(月途中入退所!S12="","-",月途中入退所!$S12),"-")</f>
        <v>-</v>
      </c>
      <c r="L135" s="162" t="str">
        <f t="shared" si="156"/>
        <v>-</v>
      </c>
      <c r="M135" s="20" t="str">
        <f>IF(月途中入退所!$N12=$B$2,月途中入退所!$T12,"-")</f>
        <v>-</v>
      </c>
      <c r="N135" s="129">
        <f t="shared" si="157"/>
        <v>0</v>
      </c>
      <c r="O135" s="123"/>
      <c r="P135" s="128" t="str">
        <f t="shared" si="104"/>
        <v>-</v>
      </c>
      <c r="Q135" s="128" t="str">
        <f t="shared" si="105"/>
        <v>-</v>
      </c>
      <c r="R135" s="128" t="str">
        <f t="shared" si="106"/>
        <v>-</v>
      </c>
      <c r="S135" s="128" t="str">
        <f t="shared" si="107"/>
        <v>-</v>
      </c>
      <c r="T135" s="128" t="str">
        <f t="shared" si="108"/>
        <v>-</v>
      </c>
      <c r="U135" s="128" t="str">
        <f t="shared" si="109"/>
        <v>-</v>
      </c>
      <c r="V135" s="128" t="str">
        <f t="shared" si="110"/>
        <v>-</v>
      </c>
      <c r="W135" s="128" t="str">
        <f t="shared" si="111"/>
        <v>-</v>
      </c>
      <c r="X135" s="128" t="str">
        <f t="shared" si="112"/>
        <v>-</v>
      </c>
      <c r="Y135" s="128" t="str">
        <f t="shared" si="113"/>
        <v>-</v>
      </c>
      <c r="Z135" s="128" t="str">
        <f t="shared" si="114"/>
        <v>-</v>
      </c>
      <c r="AA135" s="128" t="str">
        <f t="shared" si="115"/>
        <v>-</v>
      </c>
      <c r="AB135" s="131"/>
      <c r="AC135" s="128" t="str">
        <f t="shared" si="116"/>
        <v>-</v>
      </c>
      <c r="AD135" s="128" t="str">
        <f t="shared" si="117"/>
        <v>-</v>
      </c>
      <c r="AE135" s="131"/>
      <c r="AF135" s="131"/>
      <c r="AG135" s="128" t="str">
        <f t="shared" si="118"/>
        <v>-</v>
      </c>
      <c r="AH135" s="128" t="str">
        <f t="shared" si="119"/>
        <v>-</v>
      </c>
      <c r="AI135" s="128" t="str">
        <f t="shared" si="120"/>
        <v>-</v>
      </c>
      <c r="AJ135" s="128" t="str">
        <f t="shared" si="121"/>
        <v>-</v>
      </c>
      <c r="AK135" s="128" t="str">
        <f t="shared" si="122"/>
        <v>-</v>
      </c>
      <c r="AL135" s="128" t="str">
        <f t="shared" si="123"/>
        <v>-</v>
      </c>
      <c r="AM135" s="128" t="str">
        <f t="shared" si="124"/>
        <v>-</v>
      </c>
      <c r="AN135" s="128" t="str">
        <f t="shared" si="125"/>
        <v>-</v>
      </c>
      <c r="AO135" s="128" t="str">
        <f t="shared" si="126"/>
        <v>-</v>
      </c>
      <c r="AP135" s="128" t="str">
        <f t="shared" si="127"/>
        <v>-</v>
      </c>
      <c r="AQ135" s="128" t="str">
        <f t="shared" si="158"/>
        <v>-</v>
      </c>
      <c r="AR135" s="128" t="str">
        <f t="shared" si="159"/>
        <v>-</v>
      </c>
      <c r="AS135" s="129">
        <f t="shared" si="128"/>
        <v>0</v>
      </c>
      <c r="AT135" s="128" t="str">
        <f t="shared" si="129"/>
        <v>-</v>
      </c>
      <c r="AU135" s="128" t="str">
        <f t="shared" si="130"/>
        <v>-</v>
      </c>
      <c r="AV135" s="128" t="str">
        <f t="shared" si="131"/>
        <v>-</v>
      </c>
      <c r="AW135" s="128" t="str">
        <f t="shared" si="132"/>
        <v>-</v>
      </c>
      <c r="AX135" s="128" t="str">
        <f t="shared" si="133"/>
        <v>-</v>
      </c>
      <c r="AY135" s="128" t="str">
        <f t="shared" si="134"/>
        <v>-</v>
      </c>
      <c r="AZ135" s="128" t="str">
        <f t="shared" si="135"/>
        <v>-</v>
      </c>
      <c r="BA135" s="128" t="str">
        <f t="shared" si="136"/>
        <v>-</v>
      </c>
      <c r="BB135" s="128" t="str">
        <f t="shared" si="137"/>
        <v>-</v>
      </c>
      <c r="BC135" s="128" t="str">
        <f t="shared" si="138"/>
        <v>-</v>
      </c>
      <c r="BD135" s="128" t="str">
        <f t="shared" si="139"/>
        <v>-</v>
      </c>
      <c r="BE135" s="187"/>
      <c r="BF135" s="128" t="str">
        <f t="shared" si="140"/>
        <v>-</v>
      </c>
      <c r="BG135" s="128" t="str">
        <f t="shared" si="141"/>
        <v>-</v>
      </c>
      <c r="BH135" s="187"/>
      <c r="BI135" s="187"/>
      <c r="BJ135" s="128" t="str">
        <f t="shared" si="142"/>
        <v>-</v>
      </c>
      <c r="BK135" s="128" t="str">
        <f t="shared" si="143"/>
        <v>-</v>
      </c>
      <c r="BL135" s="128" t="str">
        <f t="shared" si="144"/>
        <v>-</v>
      </c>
      <c r="BM135" s="128" t="str">
        <f t="shared" si="145"/>
        <v>-</v>
      </c>
      <c r="BN135" s="128" t="str">
        <f t="shared" si="146"/>
        <v>-</v>
      </c>
      <c r="BO135" s="128" t="str">
        <f t="shared" si="147"/>
        <v>-</v>
      </c>
      <c r="BP135" s="128" t="str">
        <f t="shared" si="148"/>
        <v>-</v>
      </c>
      <c r="BQ135" s="128" t="str">
        <f t="shared" si="149"/>
        <v>-</v>
      </c>
      <c r="BR135" s="128" t="str">
        <f t="shared" si="150"/>
        <v>-</v>
      </c>
      <c r="BS135" s="128" t="str">
        <f t="shared" si="151"/>
        <v>-</v>
      </c>
      <c r="BT135" s="128" t="str">
        <f t="shared" si="152"/>
        <v>-</v>
      </c>
      <c r="BU135" s="128" t="str">
        <f t="shared" si="153"/>
        <v>-</v>
      </c>
      <c r="BV135" s="129">
        <f t="shared" si="154"/>
        <v>0</v>
      </c>
      <c r="BX135" s="128" t="str">
        <f t="shared" si="103"/>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55"/>
        <v>-</v>
      </c>
      <c r="K136" s="20" t="str">
        <f>IF(月途中入退所!$N13=$B$2,IF(月途中入退所!S13="","-",月途中入退所!$S13),"-")</f>
        <v>-</v>
      </c>
      <c r="L136" s="162" t="str">
        <f t="shared" si="156"/>
        <v>-</v>
      </c>
      <c r="M136" s="20" t="str">
        <f>IF(月途中入退所!$N13=$B$2,月途中入退所!$T13,"-")</f>
        <v>-</v>
      </c>
      <c r="N136" s="129">
        <f t="shared" si="157"/>
        <v>0</v>
      </c>
      <c r="O136" s="123"/>
      <c r="P136" s="128" t="str">
        <f t="shared" si="104"/>
        <v>-</v>
      </c>
      <c r="Q136" s="128" t="str">
        <f t="shared" si="105"/>
        <v>-</v>
      </c>
      <c r="R136" s="128" t="str">
        <f t="shared" si="106"/>
        <v>-</v>
      </c>
      <c r="S136" s="128" t="str">
        <f t="shared" si="107"/>
        <v>-</v>
      </c>
      <c r="T136" s="128" t="str">
        <f t="shared" si="108"/>
        <v>-</v>
      </c>
      <c r="U136" s="128" t="str">
        <f t="shared" si="109"/>
        <v>-</v>
      </c>
      <c r="V136" s="128" t="str">
        <f t="shared" si="110"/>
        <v>-</v>
      </c>
      <c r="W136" s="128" t="str">
        <f t="shared" si="111"/>
        <v>-</v>
      </c>
      <c r="X136" s="128" t="str">
        <f t="shared" si="112"/>
        <v>-</v>
      </c>
      <c r="Y136" s="128" t="str">
        <f t="shared" si="113"/>
        <v>-</v>
      </c>
      <c r="Z136" s="128" t="str">
        <f t="shared" si="114"/>
        <v>-</v>
      </c>
      <c r="AA136" s="128" t="str">
        <f t="shared" si="115"/>
        <v>-</v>
      </c>
      <c r="AB136" s="131"/>
      <c r="AC136" s="128" t="str">
        <f t="shared" si="116"/>
        <v>-</v>
      </c>
      <c r="AD136" s="128" t="str">
        <f t="shared" si="117"/>
        <v>-</v>
      </c>
      <c r="AE136" s="131"/>
      <c r="AF136" s="131"/>
      <c r="AG136" s="128" t="str">
        <f t="shared" si="118"/>
        <v>-</v>
      </c>
      <c r="AH136" s="128" t="str">
        <f t="shared" si="119"/>
        <v>-</v>
      </c>
      <c r="AI136" s="128" t="str">
        <f t="shared" si="120"/>
        <v>-</v>
      </c>
      <c r="AJ136" s="128" t="str">
        <f t="shared" si="121"/>
        <v>-</v>
      </c>
      <c r="AK136" s="128" t="str">
        <f t="shared" si="122"/>
        <v>-</v>
      </c>
      <c r="AL136" s="128" t="str">
        <f t="shared" si="123"/>
        <v>-</v>
      </c>
      <c r="AM136" s="128" t="str">
        <f t="shared" si="124"/>
        <v>-</v>
      </c>
      <c r="AN136" s="128" t="str">
        <f t="shared" si="125"/>
        <v>-</v>
      </c>
      <c r="AO136" s="128" t="str">
        <f t="shared" si="126"/>
        <v>-</v>
      </c>
      <c r="AP136" s="128" t="str">
        <f t="shared" si="127"/>
        <v>-</v>
      </c>
      <c r="AQ136" s="128" t="str">
        <f t="shared" si="158"/>
        <v>-</v>
      </c>
      <c r="AR136" s="128" t="str">
        <f t="shared" si="159"/>
        <v>-</v>
      </c>
      <c r="AS136" s="129">
        <f t="shared" si="128"/>
        <v>0</v>
      </c>
      <c r="AT136" s="128" t="str">
        <f t="shared" si="129"/>
        <v>-</v>
      </c>
      <c r="AU136" s="128" t="str">
        <f t="shared" si="130"/>
        <v>-</v>
      </c>
      <c r="AV136" s="128" t="str">
        <f t="shared" si="131"/>
        <v>-</v>
      </c>
      <c r="AW136" s="128" t="str">
        <f t="shared" si="132"/>
        <v>-</v>
      </c>
      <c r="AX136" s="128" t="str">
        <f t="shared" si="133"/>
        <v>-</v>
      </c>
      <c r="AY136" s="128" t="str">
        <f t="shared" si="134"/>
        <v>-</v>
      </c>
      <c r="AZ136" s="128" t="str">
        <f t="shared" si="135"/>
        <v>-</v>
      </c>
      <c r="BA136" s="128" t="str">
        <f t="shared" si="136"/>
        <v>-</v>
      </c>
      <c r="BB136" s="128" t="str">
        <f t="shared" si="137"/>
        <v>-</v>
      </c>
      <c r="BC136" s="128" t="str">
        <f t="shared" si="138"/>
        <v>-</v>
      </c>
      <c r="BD136" s="128" t="str">
        <f t="shared" si="139"/>
        <v>-</v>
      </c>
      <c r="BE136" s="187"/>
      <c r="BF136" s="128" t="str">
        <f t="shared" si="140"/>
        <v>-</v>
      </c>
      <c r="BG136" s="128" t="str">
        <f t="shared" si="141"/>
        <v>-</v>
      </c>
      <c r="BH136" s="187"/>
      <c r="BI136" s="187"/>
      <c r="BJ136" s="128" t="str">
        <f t="shared" si="142"/>
        <v>-</v>
      </c>
      <c r="BK136" s="128" t="str">
        <f t="shared" si="143"/>
        <v>-</v>
      </c>
      <c r="BL136" s="128" t="str">
        <f t="shared" si="144"/>
        <v>-</v>
      </c>
      <c r="BM136" s="128" t="str">
        <f t="shared" si="145"/>
        <v>-</v>
      </c>
      <c r="BN136" s="128" t="str">
        <f t="shared" si="146"/>
        <v>-</v>
      </c>
      <c r="BO136" s="128" t="str">
        <f t="shared" si="147"/>
        <v>-</v>
      </c>
      <c r="BP136" s="128" t="str">
        <f t="shared" si="148"/>
        <v>-</v>
      </c>
      <c r="BQ136" s="128" t="str">
        <f t="shared" si="149"/>
        <v>-</v>
      </c>
      <c r="BR136" s="128" t="str">
        <f t="shared" si="150"/>
        <v>-</v>
      </c>
      <c r="BS136" s="128" t="str">
        <f t="shared" si="151"/>
        <v>-</v>
      </c>
      <c r="BT136" s="128" t="str">
        <f t="shared" si="152"/>
        <v>-</v>
      </c>
      <c r="BU136" s="128" t="str">
        <f t="shared" si="153"/>
        <v>-</v>
      </c>
      <c r="BV136" s="129">
        <f t="shared" si="154"/>
        <v>0</v>
      </c>
      <c r="BX136" s="128" t="str">
        <f t="shared" si="103"/>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55"/>
        <v>-</v>
      </c>
      <c r="K137" s="20" t="str">
        <f>IF(月途中入退所!$N14=$B$2,IF(月途中入退所!S14="","-",月途中入退所!$S14),"-")</f>
        <v>-</v>
      </c>
      <c r="L137" s="162" t="str">
        <f t="shared" si="156"/>
        <v>-</v>
      </c>
      <c r="M137" s="20" t="str">
        <f>IF(月途中入退所!$N14=$B$2,月途中入退所!$T14,"-")</f>
        <v>-</v>
      </c>
      <c r="N137" s="129">
        <f t="shared" si="157"/>
        <v>0</v>
      </c>
      <c r="O137" s="123"/>
      <c r="P137" s="128" t="str">
        <f t="shared" si="104"/>
        <v>-</v>
      </c>
      <c r="Q137" s="128" t="str">
        <f t="shared" si="105"/>
        <v>-</v>
      </c>
      <c r="R137" s="128" t="str">
        <f t="shared" si="106"/>
        <v>-</v>
      </c>
      <c r="S137" s="128" t="str">
        <f t="shared" si="107"/>
        <v>-</v>
      </c>
      <c r="T137" s="128" t="str">
        <f t="shared" si="108"/>
        <v>-</v>
      </c>
      <c r="U137" s="128" t="str">
        <f t="shared" si="109"/>
        <v>-</v>
      </c>
      <c r="V137" s="128" t="str">
        <f t="shared" si="110"/>
        <v>-</v>
      </c>
      <c r="W137" s="128" t="str">
        <f t="shared" si="111"/>
        <v>-</v>
      </c>
      <c r="X137" s="128" t="str">
        <f t="shared" si="112"/>
        <v>-</v>
      </c>
      <c r="Y137" s="128" t="str">
        <f t="shared" si="113"/>
        <v>-</v>
      </c>
      <c r="Z137" s="128" t="str">
        <f t="shared" si="114"/>
        <v>-</v>
      </c>
      <c r="AA137" s="128" t="str">
        <f t="shared" si="115"/>
        <v>-</v>
      </c>
      <c r="AB137" s="131"/>
      <c r="AC137" s="128" t="str">
        <f t="shared" si="116"/>
        <v>-</v>
      </c>
      <c r="AD137" s="128" t="str">
        <f t="shared" si="117"/>
        <v>-</v>
      </c>
      <c r="AE137" s="131"/>
      <c r="AF137" s="131"/>
      <c r="AG137" s="128" t="str">
        <f t="shared" si="118"/>
        <v>-</v>
      </c>
      <c r="AH137" s="128" t="str">
        <f t="shared" si="119"/>
        <v>-</v>
      </c>
      <c r="AI137" s="128" t="str">
        <f t="shared" si="120"/>
        <v>-</v>
      </c>
      <c r="AJ137" s="128" t="str">
        <f t="shared" si="121"/>
        <v>-</v>
      </c>
      <c r="AK137" s="128" t="str">
        <f t="shared" si="122"/>
        <v>-</v>
      </c>
      <c r="AL137" s="128" t="str">
        <f t="shared" si="123"/>
        <v>-</v>
      </c>
      <c r="AM137" s="128" t="str">
        <f t="shared" si="124"/>
        <v>-</v>
      </c>
      <c r="AN137" s="128" t="str">
        <f t="shared" si="125"/>
        <v>-</v>
      </c>
      <c r="AO137" s="128" t="str">
        <f t="shared" si="126"/>
        <v>-</v>
      </c>
      <c r="AP137" s="128" t="str">
        <f t="shared" si="127"/>
        <v>-</v>
      </c>
      <c r="AQ137" s="128" t="str">
        <f t="shared" si="158"/>
        <v>-</v>
      </c>
      <c r="AR137" s="128" t="str">
        <f t="shared" si="159"/>
        <v>-</v>
      </c>
      <c r="AS137" s="129">
        <f t="shared" si="128"/>
        <v>0</v>
      </c>
      <c r="AT137" s="128" t="str">
        <f t="shared" si="129"/>
        <v>-</v>
      </c>
      <c r="AU137" s="128" t="str">
        <f t="shared" si="130"/>
        <v>-</v>
      </c>
      <c r="AV137" s="128" t="str">
        <f t="shared" si="131"/>
        <v>-</v>
      </c>
      <c r="AW137" s="128" t="str">
        <f t="shared" si="132"/>
        <v>-</v>
      </c>
      <c r="AX137" s="128" t="str">
        <f t="shared" si="133"/>
        <v>-</v>
      </c>
      <c r="AY137" s="128" t="str">
        <f t="shared" si="134"/>
        <v>-</v>
      </c>
      <c r="AZ137" s="128" t="str">
        <f t="shared" si="135"/>
        <v>-</v>
      </c>
      <c r="BA137" s="128" t="str">
        <f t="shared" si="136"/>
        <v>-</v>
      </c>
      <c r="BB137" s="128" t="str">
        <f t="shared" si="137"/>
        <v>-</v>
      </c>
      <c r="BC137" s="128" t="str">
        <f t="shared" si="138"/>
        <v>-</v>
      </c>
      <c r="BD137" s="128" t="str">
        <f t="shared" si="139"/>
        <v>-</v>
      </c>
      <c r="BE137" s="187"/>
      <c r="BF137" s="128" t="str">
        <f t="shared" si="140"/>
        <v>-</v>
      </c>
      <c r="BG137" s="128" t="str">
        <f t="shared" si="141"/>
        <v>-</v>
      </c>
      <c r="BH137" s="187"/>
      <c r="BI137" s="187"/>
      <c r="BJ137" s="128" t="str">
        <f t="shared" si="142"/>
        <v>-</v>
      </c>
      <c r="BK137" s="128" t="str">
        <f t="shared" si="143"/>
        <v>-</v>
      </c>
      <c r="BL137" s="128" t="str">
        <f t="shared" si="144"/>
        <v>-</v>
      </c>
      <c r="BM137" s="128" t="str">
        <f t="shared" si="145"/>
        <v>-</v>
      </c>
      <c r="BN137" s="128" t="str">
        <f t="shared" si="146"/>
        <v>-</v>
      </c>
      <c r="BO137" s="128" t="str">
        <f t="shared" si="147"/>
        <v>-</v>
      </c>
      <c r="BP137" s="128" t="str">
        <f t="shared" si="148"/>
        <v>-</v>
      </c>
      <c r="BQ137" s="128" t="str">
        <f t="shared" si="149"/>
        <v>-</v>
      </c>
      <c r="BR137" s="128" t="str">
        <f t="shared" si="150"/>
        <v>-</v>
      </c>
      <c r="BS137" s="128" t="str">
        <f t="shared" si="151"/>
        <v>-</v>
      </c>
      <c r="BT137" s="128" t="str">
        <f t="shared" si="152"/>
        <v>-</v>
      </c>
      <c r="BU137" s="128" t="str">
        <f t="shared" si="153"/>
        <v>-</v>
      </c>
      <c r="BV137" s="129">
        <f t="shared" si="154"/>
        <v>0</v>
      </c>
      <c r="BX137" s="128" t="str">
        <f t="shared" si="103"/>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55"/>
        <v>-</v>
      </c>
      <c r="K138" s="20" t="str">
        <f>IF(月途中入退所!$N15=$B$2,IF(月途中入退所!S15="","-",月途中入退所!$S15),"-")</f>
        <v>-</v>
      </c>
      <c r="L138" s="162" t="str">
        <f t="shared" si="156"/>
        <v>-</v>
      </c>
      <c r="M138" s="20" t="str">
        <f>IF(月途中入退所!$N15=$B$2,月途中入退所!$T15,"-")</f>
        <v>-</v>
      </c>
      <c r="N138" s="129">
        <f t="shared" si="157"/>
        <v>0</v>
      </c>
      <c r="O138" s="123"/>
      <c r="P138" s="128" t="str">
        <f t="shared" si="104"/>
        <v>-</v>
      </c>
      <c r="Q138" s="128" t="str">
        <f t="shared" si="105"/>
        <v>-</v>
      </c>
      <c r="R138" s="128" t="str">
        <f t="shared" si="106"/>
        <v>-</v>
      </c>
      <c r="S138" s="128" t="str">
        <f t="shared" si="107"/>
        <v>-</v>
      </c>
      <c r="T138" s="128" t="str">
        <f t="shared" si="108"/>
        <v>-</v>
      </c>
      <c r="U138" s="128" t="str">
        <f t="shared" si="109"/>
        <v>-</v>
      </c>
      <c r="V138" s="128" t="str">
        <f t="shared" si="110"/>
        <v>-</v>
      </c>
      <c r="W138" s="128" t="str">
        <f t="shared" si="111"/>
        <v>-</v>
      </c>
      <c r="X138" s="128" t="str">
        <f t="shared" si="112"/>
        <v>-</v>
      </c>
      <c r="Y138" s="128" t="str">
        <f t="shared" si="113"/>
        <v>-</v>
      </c>
      <c r="Z138" s="128" t="str">
        <f t="shared" si="114"/>
        <v>-</v>
      </c>
      <c r="AA138" s="128" t="str">
        <f t="shared" si="115"/>
        <v>-</v>
      </c>
      <c r="AB138" s="131"/>
      <c r="AC138" s="128" t="str">
        <f t="shared" si="116"/>
        <v>-</v>
      </c>
      <c r="AD138" s="128" t="str">
        <f t="shared" si="117"/>
        <v>-</v>
      </c>
      <c r="AE138" s="131"/>
      <c r="AF138" s="131"/>
      <c r="AG138" s="128" t="str">
        <f t="shared" si="118"/>
        <v>-</v>
      </c>
      <c r="AH138" s="128" t="str">
        <f t="shared" si="119"/>
        <v>-</v>
      </c>
      <c r="AI138" s="128" t="str">
        <f t="shared" si="120"/>
        <v>-</v>
      </c>
      <c r="AJ138" s="128" t="str">
        <f t="shared" si="121"/>
        <v>-</v>
      </c>
      <c r="AK138" s="128" t="str">
        <f t="shared" si="122"/>
        <v>-</v>
      </c>
      <c r="AL138" s="128" t="str">
        <f t="shared" si="123"/>
        <v>-</v>
      </c>
      <c r="AM138" s="128" t="str">
        <f t="shared" si="124"/>
        <v>-</v>
      </c>
      <c r="AN138" s="128" t="str">
        <f t="shared" si="125"/>
        <v>-</v>
      </c>
      <c r="AO138" s="128" t="str">
        <f t="shared" si="126"/>
        <v>-</v>
      </c>
      <c r="AP138" s="128" t="str">
        <f t="shared" si="127"/>
        <v>-</v>
      </c>
      <c r="AQ138" s="128" t="str">
        <f t="shared" si="158"/>
        <v>-</v>
      </c>
      <c r="AR138" s="128" t="str">
        <f t="shared" si="159"/>
        <v>-</v>
      </c>
      <c r="AS138" s="129">
        <f t="shared" si="128"/>
        <v>0</v>
      </c>
      <c r="AT138" s="128" t="str">
        <f t="shared" si="129"/>
        <v>-</v>
      </c>
      <c r="AU138" s="128" t="str">
        <f t="shared" si="130"/>
        <v>-</v>
      </c>
      <c r="AV138" s="128" t="str">
        <f t="shared" si="131"/>
        <v>-</v>
      </c>
      <c r="AW138" s="128" t="str">
        <f t="shared" si="132"/>
        <v>-</v>
      </c>
      <c r="AX138" s="128" t="str">
        <f t="shared" si="133"/>
        <v>-</v>
      </c>
      <c r="AY138" s="128" t="str">
        <f t="shared" si="134"/>
        <v>-</v>
      </c>
      <c r="AZ138" s="128" t="str">
        <f t="shared" si="135"/>
        <v>-</v>
      </c>
      <c r="BA138" s="128" t="str">
        <f t="shared" si="136"/>
        <v>-</v>
      </c>
      <c r="BB138" s="128" t="str">
        <f t="shared" si="137"/>
        <v>-</v>
      </c>
      <c r="BC138" s="128" t="str">
        <f t="shared" si="138"/>
        <v>-</v>
      </c>
      <c r="BD138" s="128" t="str">
        <f t="shared" si="139"/>
        <v>-</v>
      </c>
      <c r="BE138" s="187"/>
      <c r="BF138" s="128" t="str">
        <f t="shared" si="140"/>
        <v>-</v>
      </c>
      <c r="BG138" s="128" t="str">
        <f t="shared" si="141"/>
        <v>-</v>
      </c>
      <c r="BH138" s="187"/>
      <c r="BI138" s="187"/>
      <c r="BJ138" s="128" t="str">
        <f t="shared" si="142"/>
        <v>-</v>
      </c>
      <c r="BK138" s="128" t="str">
        <f t="shared" si="143"/>
        <v>-</v>
      </c>
      <c r="BL138" s="128" t="str">
        <f t="shared" si="144"/>
        <v>-</v>
      </c>
      <c r="BM138" s="128" t="str">
        <f t="shared" si="145"/>
        <v>-</v>
      </c>
      <c r="BN138" s="128" t="str">
        <f t="shared" si="146"/>
        <v>-</v>
      </c>
      <c r="BO138" s="128" t="str">
        <f t="shared" si="147"/>
        <v>-</v>
      </c>
      <c r="BP138" s="128" t="str">
        <f t="shared" si="148"/>
        <v>-</v>
      </c>
      <c r="BQ138" s="128" t="str">
        <f t="shared" si="149"/>
        <v>-</v>
      </c>
      <c r="BR138" s="128" t="str">
        <f t="shared" si="150"/>
        <v>-</v>
      </c>
      <c r="BS138" s="128" t="str">
        <f t="shared" si="151"/>
        <v>-</v>
      </c>
      <c r="BT138" s="128" t="str">
        <f t="shared" si="152"/>
        <v>-</v>
      </c>
      <c r="BU138" s="128" t="str">
        <f t="shared" si="153"/>
        <v>-</v>
      </c>
      <c r="BV138" s="129">
        <f t="shared" si="154"/>
        <v>0</v>
      </c>
      <c r="BX138" s="128" t="str">
        <f t="shared" si="103"/>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55"/>
        <v>-</v>
      </c>
      <c r="K139" s="20" t="str">
        <f>IF(月途中入退所!$N16=$B$2,IF(月途中入退所!S16="","-",月途中入退所!$S16),"-")</f>
        <v>-</v>
      </c>
      <c r="L139" s="162" t="str">
        <f t="shared" si="156"/>
        <v>-</v>
      </c>
      <c r="M139" s="20" t="str">
        <f>IF(月途中入退所!$N16=$B$2,月途中入退所!$T16,"-")</f>
        <v>-</v>
      </c>
      <c r="N139" s="129">
        <f t="shared" si="157"/>
        <v>0</v>
      </c>
      <c r="O139" s="123"/>
      <c r="P139" s="128" t="str">
        <f t="shared" si="104"/>
        <v>-</v>
      </c>
      <c r="Q139" s="128" t="str">
        <f t="shared" si="105"/>
        <v>-</v>
      </c>
      <c r="R139" s="128" t="str">
        <f t="shared" si="106"/>
        <v>-</v>
      </c>
      <c r="S139" s="128" t="str">
        <f t="shared" si="107"/>
        <v>-</v>
      </c>
      <c r="T139" s="128" t="str">
        <f t="shared" si="108"/>
        <v>-</v>
      </c>
      <c r="U139" s="128" t="str">
        <f t="shared" si="109"/>
        <v>-</v>
      </c>
      <c r="V139" s="128" t="str">
        <f t="shared" si="110"/>
        <v>-</v>
      </c>
      <c r="W139" s="128" t="str">
        <f t="shared" si="111"/>
        <v>-</v>
      </c>
      <c r="X139" s="128" t="str">
        <f t="shared" si="112"/>
        <v>-</v>
      </c>
      <c r="Y139" s="128" t="str">
        <f t="shared" si="113"/>
        <v>-</v>
      </c>
      <c r="Z139" s="128" t="str">
        <f t="shared" si="114"/>
        <v>-</v>
      </c>
      <c r="AA139" s="128" t="str">
        <f t="shared" si="115"/>
        <v>-</v>
      </c>
      <c r="AB139" s="131"/>
      <c r="AC139" s="128" t="str">
        <f t="shared" si="116"/>
        <v>-</v>
      </c>
      <c r="AD139" s="128" t="str">
        <f t="shared" si="117"/>
        <v>-</v>
      </c>
      <c r="AE139" s="131"/>
      <c r="AF139" s="131"/>
      <c r="AG139" s="128" t="str">
        <f t="shared" si="118"/>
        <v>-</v>
      </c>
      <c r="AH139" s="128" t="str">
        <f t="shared" si="119"/>
        <v>-</v>
      </c>
      <c r="AI139" s="128" t="str">
        <f t="shared" si="120"/>
        <v>-</v>
      </c>
      <c r="AJ139" s="128" t="str">
        <f t="shared" si="121"/>
        <v>-</v>
      </c>
      <c r="AK139" s="128" t="str">
        <f t="shared" si="122"/>
        <v>-</v>
      </c>
      <c r="AL139" s="128" t="str">
        <f t="shared" si="123"/>
        <v>-</v>
      </c>
      <c r="AM139" s="128" t="str">
        <f t="shared" si="124"/>
        <v>-</v>
      </c>
      <c r="AN139" s="128" t="str">
        <f t="shared" si="125"/>
        <v>-</v>
      </c>
      <c r="AO139" s="128" t="str">
        <f t="shared" si="126"/>
        <v>-</v>
      </c>
      <c r="AP139" s="128" t="str">
        <f t="shared" si="127"/>
        <v>-</v>
      </c>
      <c r="AQ139" s="128" t="str">
        <f t="shared" si="158"/>
        <v>-</v>
      </c>
      <c r="AR139" s="128" t="str">
        <f t="shared" si="159"/>
        <v>-</v>
      </c>
      <c r="AS139" s="129">
        <f t="shared" si="128"/>
        <v>0</v>
      </c>
      <c r="AT139" s="128" t="str">
        <f t="shared" si="129"/>
        <v>-</v>
      </c>
      <c r="AU139" s="128" t="str">
        <f t="shared" si="130"/>
        <v>-</v>
      </c>
      <c r="AV139" s="128" t="str">
        <f t="shared" si="131"/>
        <v>-</v>
      </c>
      <c r="AW139" s="128" t="str">
        <f t="shared" si="132"/>
        <v>-</v>
      </c>
      <c r="AX139" s="128" t="str">
        <f t="shared" si="133"/>
        <v>-</v>
      </c>
      <c r="AY139" s="128" t="str">
        <f t="shared" si="134"/>
        <v>-</v>
      </c>
      <c r="AZ139" s="128" t="str">
        <f t="shared" si="135"/>
        <v>-</v>
      </c>
      <c r="BA139" s="128" t="str">
        <f t="shared" si="136"/>
        <v>-</v>
      </c>
      <c r="BB139" s="128" t="str">
        <f t="shared" si="137"/>
        <v>-</v>
      </c>
      <c r="BC139" s="128" t="str">
        <f t="shared" si="138"/>
        <v>-</v>
      </c>
      <c r="BD139" s="128" t="str">
        <f t="shared" si="139"/>
        <v>-</v>
      </c>
      <c r="BE139" s="187"/>
      <c r="BF139" s="128" t="str">
        <f t="shared" si="140"/>
        <v>-</v>
      </c>
      <c r="BG139" s="128" t="str">
        <f t="shared" si="141"/>
        <v>-</v>
      </c>
      <c r="BH139" s="187"/>
      <c r="BI139" s="187"/>
      <c r="BJ139" s="128" t="str">
        <f t="shared" si="142"/>
        <v>-</v>
      </c>
      <c r="BK139" s="128" t="str">
        <f t="shared" si="143"/>
        <v>-</v>
      </c>
      <c r="BL139" s="128" t="str">
        <f t="shared" si="144"/>
        <v>-</v>
      </c>
      <c r="BM139" s="128" t="str">
        <f t="shared" si="145"/>
        <v>-</v>
      </c>
      <c r="BN139" s="128" t="str">
        <f t="shared" si="146"/>
        <v>-</v>
      </c>
      <c r="BO139" s="128" t="str">
        <f t="shared" si="147"/>
        <v>-</v>
      </c>
      <c r="BP139" s="128" t="str">
        <f t="shared" si="148"/>
        <v>-</v>
      </c>
      <c r="BQ139" s="128" t="str">
        <f t="shared" si="149"/>
        <v>-</v>
      </c>
      <c r="BR139" s="128" t="str">
        <f t="shared" si="150"/>
        <v>-</v>
      </c>
      <c r="BS139" s="128" t="str">
        <f t="shared" si="151"/>
        <v>-</v>
      </c>
      <c r="BT139" s="128" t="str">
        <f t="shared" si="152"/>
        <v>-</v>
      </c>
      <c r="BU139" s="128" t="str">
        <f t="shared" si="153"/>
        <v>-</v>
      </c>
      <c r="BV139" s="129">
        <f t="shared" si="154"/>
        <v>0</v>
      </c>
      <c r="BX139" s="128" t="str">
        <f t="shared" si="103"/>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55"/>
        <v>-</v>
      </c>
      <c r="K140" s="20" t="str">
        <f>IF(月途中入退所!$N17=$B$2,IF(月途中入退所!S17="","-",月途中入退所!$S17),"-")</f>
        <v>-</v>
      </c>
      <c r="L140" s="162" t="str">
        <f t="shared" si="156"/>
        <v>-</v>
      </c>
      <c r="M140" s="20" t="str">
        <f>IF(月途中入退所!$N17=$B$2,月途中入退所!$T17,"-")</f>
        <v>-</v>
      </c>
      <c r="N140" s="129">
        <f t="shared" si="157"/>
        <v>0</v>
      </c>
      <c r="O140" s="123"/>
      <c r="P140" s="128" t="str">
        <f t="shared" si="104"/>
        <v>-</v>
      </c>
      <c r="Q140" s="128" t="str">
        <f t="shared" si="105"/>
        <v>-</v>
      </c>
      <c r="R140" s="128" t="str">
        <f t="shared" si="106"/>
        <v>-</v>
      </c>
      <c r="S140" s="128" t="str">
        <f t="shared" si="107"/>
        <v>-</v>
      </c>
      <c r="T140" s="128" t="str">
        <f t="shared" si="108"/>
        <v>-</v>
      </c>
      <c r="U140" s="128" t="str">
        <f t="shared" si="109"/>
        <v>-</v>
      </c>
      <c r="V140" s="128" t="str">
        <f t="shared" si="110"/>
        <v>-</v>
      </c>
      <c r="W140" s="128" t="str">
        <f t="shared" si="111"/>
        <v>-</v>
      </c>
      <c r="X140" s="128" t="str">
        <f t="shared" si="112"/>
        <v>-</v>
      </c>
      <c r="Y140" s="128" t="str">
        <f t="shared" si="113"/>
        <v>-</v>
      </c>
      <c r="Z140" s="128" t="str">
        <f t="shared" si="114"/>
        <v>-</v>
      </c>
      <c r="AA140" s="128" t="str">
        <f t="shared" si="115"/>
        <v>-</v>
      </c>
      <c r="AB140" s="131"/>
      <c r="AC140" s="128" t="str">
        <f t="shared" si="116"/>
        <v>-</v>
      </c>
      <c r="AD140" s="128" t="str">
        <f t="shared" si="117"/>
        <v>-</v>
      </c>
      <c r="AE140" s="131"/>
      <c r="AF140" s="131"/>
      <c r="AG140" s="128" t="str">
        <f t="shared" si="118"/>
        <v>-</v>
      </c>
      <c r="AH140" s="128" t="str">
        <f t="shared" si="119"/>
        <v>-</v>
      </c>
      <c r="AI140" s="128" t="str">
        <f t="shared" si="120"/>
        <v>-</v>
      </c>
      <c r="AJ140" s="128" t="str">
        <f t="shared" si="121"/>
        <v>-</v>
      </c>
      <c r="AK140" s="128" t="str">
        <f t="shared" si="122"/>
        <v>-</v>
      </c>
      <c r="AL140" s="128" t="str">
        <f t="shared" si="123"/>
        <v>-</v>
      </c>
      <c r="AM140" s="128" t="str">
        <f t="shared" si="124"/>
        <v>-</v>
      </c>
      <c r="AN140" s="128" t="str">
        <f t="shared" si="125"/>
        <v>-</v>
      </c>
      <c r="AO140" s="128" t="str">
        <f t="shared" si="126"/>
        <v>-</v>
      </c>
      <c r="AP140" s="128" t="str">
        <f t="shared" si="127"/>
        <v>-</v>
      </c>
      <c r="AQ140" s="128" t="str">
        <f t="shared" si="158"/>
        <v>-</v>
      </c>
      <c r="AR140" s="128" t="str">
        <f t="shared" si="159"/>
        <v>-</v>
      </c>
      <c r="AS140" s="129">
        <f t="shared" si="128"/>
        <v>0</v>
      </c>
      <c r="AT140" s="128" t="str">
        <f t="shared" si="129"/>
        <v>-</v>
      </c>
      <c r="AU140" s="128" t="str">
        <f t="shared" si="130"/>
        <v>-</v>
      </c>
      <c r="AV140" s="128" t="str">
        <f t="shared" si="131"/>
        <v>-</v>
      </c>
      <c r="AW140" s="128" t="str">
        <f t="shared" si="132"/>
        <v>-</v>
      </c>
      <c r="AX140" s="128" t="str">
        <f t="shared" si="133"/>
        <v>-</v>
      </c>
      <c r="AY140" s="128" t="str">
        <f t="shared" si="134"/>
        <v>-</v>
      </c>
      <c r="AZ140" s="128" t="str">
        <f t="shared" si="135"/>
        <v>-</v>
      </c>
      <c r="BA140" s="128" t="str">
        <f t="shared" si="136"/>
        <v>-</v>
      </c>
      <c r="BB140" s="128" t="str">
        <f t="shared" si="137"/>
        <v>-</v>
      </c>
      <c r="BC140" s="128" t="str">
        <f t="shared" si="138"/>
        <v>-</v>
      </c>
      <c r="BD140" s="128" t="str">
        <f t="shared" si="139"/>
        <v>-</v>
      </c>
      <c r="BE140" s="187"/>
      <c r="BF140" s="128" t="str">
        <f t="shared" si="140"/>
        <v>-</v>
      </c>
      <c r="BG140" s="128" t="str">
        <f t="shared" si="141"/>
        <v>-</v>
      </c>
      <c r="BH140" s="187"/>
      <c r="BI140" s="187"/>
      <c r="BJ140" s="128" t="str">
        <f t="shared" si="142"/>
        <v>-</v>
      </c>
      <c r="BK140" s="128" t="str">
        <f t="shared" si="143"/>
        <v>-</v>
      </c>
      <c r="BL140" s="128" t="str">
        <f t="shared" si="144"/>
        <v>-</v>
      </c>
      <c r="BM140" s="128" t="str">
        <f t="shared" si="145"/>
        <v>-</v>
      </c>
      <c r="BN140" s="128" t="str">
        <f t="shared" si="146"/>
        <v>-</v>
      </c>
      <c r="BO140" s="128" t="str">
        <f t="shared" si="147"/>
        <v>-</v>
      </c>
      <c r="BP140" s="128" t="str">
        <f t="shared" si="148"/>
        <v>-</v>
      </c>
      <c r="BQ140" s="128" t="str">
        <f t="shared" si="149"/>
        <v>-</v>
      </c>
      <c r="BR140" s="128" t="str">
        <f t="shared" si="150"/>
        <v>-</v>
      </c>
      <c r="BS140" s="128" t="str">
        <f t="shared" si="151"/>
        <v>-</v>
      </c>
      <c r="BT140" s="128" t="str">
        <f t="shared" si="152"/>
        <v>-</v>
      </c>
      <c r="BU140" s="128" t="str">
        <f t="shared" si="153"/>
        <v>-</v>
      </c>
      <c r="BV140" s="129">
        <f t="shared" si="154"/>
        <v>0</v>
      </c>
      <c r="BX140" s="128" t="str">
        <f t="shared" si="103"/>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55"/>
        <v>-</v>
      </c>
      <c r="K141" s="20" t="str">
        <f>IF(月途中入退所!$N18=$B$2,IF(月途中入退所!S18="","-",月途中入退所!$S18),"-")</f>
        <v>-</v>
      </c>
      <c r="L141" s="162" t="str">
        <f t="shared" si="156"/>
        <v>-</v>
      </c>
      <c r="M141" s="20" t="str">
        <f>IF(月途中入退所!$N18=$B$2,月途中入退所!$T18,"-")</f>
        <v>-</v>
      </c>
      <c r="N141" s="129">
        <f t="shared" si="157"/>
        <v>0</v>
      </c>
      <c r="O141" s="123"/>
      <c r="P141" s="128" t="str">
        <f t="shared" si="104"/>
        <v>-</v>
      </c>
      <c r="Q141" s="128" t="str">
        <f t="shared" si="105"/>
        <v>-</v>
      </c>
      <c r="R141" s="128" t="str">
        <f t="shared" si="106"/>
        <v>-</v>
      </c>
      <c r="S141" s="128" t="str">
        <f t="shared" si="107"/>
        <v>-</v>
      </c>
      <c r="T141" s="128" t="str">
        <f t="shared" si="108"/>
        <v>-</v>
      </c>
      <c r="U141" s="128" t="str">
        <f t="shared" si="109"/>
        <v>-</v>
      </c>
      <c r="V141" s="128" t="str">
        <f t="shared" si="110"/>
        <v>-</v>
      </c>
      <c r="W141" s="128" t="str">
        <f t="shared" si="111"/>
        <v>-</v>
      </c>
      <c r="X141" s="128" t="str">
        <f t="shared" si="112"/>
        <v>-</v>
      </c>
      <c r="Y141" s="128" t="str">
        <f t="shared" si="113"/>
        <v>-</v>
      </c>
      <c r="Z141" s="128" t="str">
        <f t="shared" si="114"/>
        <v>-</v>
      </c>
      <c r="AA141" s="128" t="str">
        <f t="shared" si="115"/>
        <v>-</v>
      </c>
      <c r="AB141" s="131"/>
      <c r="AC141" s="128" t="str">
        <f t="shared" si="116"/>
        <v>-</v>
      </c>
      <c r="AD141" s="128" t="str">
        <f t="shared" si="117"/>
        <v>-</v>
      </c>
      <c r="AE141" s="131"/>
      <c r="AF141" s="131"/>
      <c r="AG141" s="128" t="str">
        <f t="shared" si="118"/>
        <v>-</v>
      </c>
      <c r="AH141" s="128" t="str">
        <f t="shared" si="119"/>
        <v>-</v>
      </c>
      <c r="AI141" s="128" t="str">
        <f t="shared" si="120"/>
        <v>-</v>
      </c>
      <c r="AJ141" s="128" t="str">
        <f t="shared" si="121"/>
        <v>-</v>
      </c>
      <c r="AK141" s="128" t="str">
        <f t="shared" si="122"/>
        <v>-</v>
      </c>
      <c r="AL141" s="128" t="str">
        <f t="shared" si="123"/>
        <v>-</v>
      </c>
      <c r="AM141" s="128" t="str">
        <f t="shared" si="124"/>
        <v>-</v>
      </c>
      <c r="AN141" s="128" t="str">
        <f t="shared" si="125"/>
        <v>-</v>
      </c>
      <c r="AO141" s="128" t="str">
        <f t="shared" si="126"/>
        <v>-</v>
      </c>
      <c r="AP141" s="128" t="str">
        <f t="shared" si="127"/>
        <v>-</v>
      </c>
      <c r="AQ141" s="128" t="str">
        <f t="shared" si="158"/>
        <v>-</v>
      </c>
      <c r="AR141" s="128" t="str">
        <f t="shared" si="159"/>
        <v>-</v>
      </c>
      <c r="AS141" s="129">
        <f t="shared" si="128"/>
        <v>0</v>
      </c>
      <c r="AT141" s="128" t="str">
        <f t="shared" si="129"/>
        <v>-</v>
      </c>
      <c r="AU141" s="128" t="str">
        <f t="shared" si="130"/>
        <v>-</v>
      </c>
      <c r="AV141" s="128" t="str">
        <f t="shared" si="131"/>
        <v>-</v>
      </c>
      <c r="AW141" s="128" t="str">
        <f t="shared" si="132"/>
        <v>-</v>
      </c>
      <c r="AX141" s="128" t="str">
        <f t="shared" si="133"/>
        <v>-</v>
      </c>
      <c r="AY141" s="128" t="str">
        <f t="shared" si="134"/>
        <v>-</v>
      </c>
      <c r="AZ141" s="128" t="str">
        <f t="shared" si="135"/>
        <v>-</v>
      </c>
      <c r="BA141" s="128" t="str">
        <f t="shared" si="136"/>
        <v>-</v>
      </c>
      <c r="BB141" s="128" t="str">
        <f t="shared" si="137"/>
        <v>-</v>
      </c>
      <c r="BC141" s="128" t="str">
        <f t="shared" si="138"/>
        <v>-</v>
      </c>
      <c r="BD141" s="128" t="str">
        <f t="shared" si="139"/>
        <v>-</v>
      </c>
      <c r="BE141" s="187"/>
      <c r="BF141" s="128" t="str">
        <f t="shared" si="140"/>
        <v>-</v>
      </c>
      <c r="BG141" s="128" t="str">
        <f t="shared" si="141"/>
        <v>-</v>
      </c>
      <c r="BH141" s="187"/>
      <c r="BI141" s="187"/>
      <c r="BJ141" s="128" t="str">
        <f t="shared" si="142"/>
        <v>-</v>
      </c>
      <c r="BK141" s="128" t="str">
        <f t="shared" si="143"/>
        <v>-</v>
      </c>
      <c r="BL141" s="128" t="str">
        <f t="shared" si="144"/>
        <v>-</v>
      </c>
      <c r="BM141" s="128" t="str">
        <f t="shared" si="145"/>
        <v>-</v>
      </c>
      <c r="BN141" s="128" t="str">
        <f t="shared" si="146"/>
        <v>-</v>
      </c>
      <c r="BO141" s="128" t="str">
        <f t="shared" si="147"/>
        <v>-</v>
      </c>
      <c r="BP141" s="128" t="str">
        <f t="shared" si="148"/>
        <v>-</v>
      </c>
      <c r="BQ141" s="128" t="str">
        <f t="shared" si="149"/>
        <v>-</v>
      </c>
      <c r="BR141" s="128" t="str">
        <f t="shared" si="150"/>
        <v>-</v>
      </c>
      <c r="BS141" s="128" t="str">
        <f t="shared" si="151"/>
        <v>-</v>
      </c>
      <c r="BT141" s="128" t="str">
        <f t="shared" si="152"/>
        <v>-</v>
      </c>
      <c r="BU141" s="128" t="str">
        <f t="shared" si="153"/>
        <v>-</v>
      </c>
      <c r="BV141" s="129">
        <f t="shared" si="154"/>
        <v>0</v>
      </c>
      <c r="BX141" s="128" t="str">
        <f t="shared" si="103"/>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55"/>
        <v>-</v>
      </c>
      <c r="K142" s="20" t="str">
        <f>IF(月途中入退所!$N19=$B$2,IF(月途中入退所!S19="","-",月途中入退所!$S19),"-")</f>
        <v>-</v>
      </c>
      <c r="L142" s="162" t="str">
        <f t="shared" si="156"/>
        <v>-</v>
      </c>
      <c r="M142" s="20" t="str">
        <f>IF(月途中入退所!$N19=$B$2,月途中入退所!$T19,"-")</f>
        <v>-</v>
      </c>
      <c r="N142" s="129">
        <f t="shared" si="157"/>
        <v>0</v>
      </c>
      <c r="O142" s="123"/>
      <c r="P142" s="128" t="str">
        <f t="shared" si="104"/>
        <v>-</v>
      </c>
      <c r="Q142" s="128" t="str">
        <f t="shared" si="105"/>
        <v>-</v>
      </c>
      <c r="R142" s="128" t="str">
        <f t="shared" si="106"/>
        <v>-</v>
      </c>
      <c r="S142" s="128" t="str">
        <f t="shared" si="107"/>
        <v>-</v>
      </c>
      <c r="T142" s="128" t="str">
        <f t="shared" si="108"/>
        <v>-</v>
      </c>
      <c r="U142" s="128" t="str">
        <f t="shared" si="109"/>
        <v>-</v>
      </c>
      <c r="V142" s="128" t="str">
        <f t="shared" si="110"/>
        <v>-</v>
      </c>
      <c r="W142" s="128" t="str">
        <f t="shared" si="111"/>
        <v>-</v>
      </c>
      <c r="X142" s="128" t="str">
        <f t="shared" si="112"/>
        <v>-</v>
      </c>
      <c r="Y142" s="128" t="str">
        <f t="shared" si="113"/>
        <v>-</v>
      </c>
      <c r="Z142" s="128" t="str">
        <f t="shared" si="114"/>
        <v>-</v>
      </c>
      <c r="AA142" s="128" t="str">
        <f t="shared" si="115"/>
        <v>-</v>
      </c>
      <c r="AB142" s="131"/>
      <c r="AC142" s="128" t="str">
        <f t="shared" si="116"/>
        <v>-</v>
      </c>
      <c r="AD142" s="128" t="str">
        <f t="shared" si="117"/>
        <v>-</v>
      </c>
      <c r="AE142" s="131"/>
      <c r="AF142" s="131"/>
      <c r="AG142" s="128" t="str">
        <f t="shared" si="118"/>
        <v>-</v>
      </c>
      <c r="AH142" s="128" t="str">
        <f t="shared" si="119"/>
        <v>-</v>
      </c>
      <c r="AI142" s="128" t="str">
        <f t="shared" si="120"/>
        <v>-</v>
      </c>
      <c r="AJ142" s="128" t="str">
        <f t="shared" si="121"/>
        <v>-</v>
      </c>
      <c r="AK142" s="128" t="str">
        <f t="shared" si="122"/>
        <v>-</v>
      </c>
      <c r="AL142" s="128" t="str">
        <f t="shared" si="123"/>
        <v>-</v>
      </c>
      <c r="AM142" s="128" t="str">
        <f t="shared" si="124"/>
        <v>-</v>
      </c>
      <c r="AN142" s="128" t="str">
        <f t="shared" si="125"/>
        <v>-</v>
      </c>
      <c r="AO142" s="128" t="str">
        <f t="shared" si="126"/>
        <v>-</v>
      </c>
      <c r="AP142" s="128" t="str">
        <f t="shared" si="127"/>
        <v>-</v>
      </c>
      <c r="AQ142" s="128" t="str">
        <f t="shared" si="158"/>
        <v>-</v>
      </c>
      <c r="AR142" s="128" t="str">
        <f t="shared" si="159"/>
        <v>-</v>
      </c>
      <c r="AS142" s="129">
        <f t="shared" si="128"/>
        <v>0</v>
      </c>
      <c r="AT142" s="128" t="str">
        <f t="shared" si="129"/>
        <v>-</v>
      </c>
      <c r="AU142" s="128" t="str">
        <f t="shared" si="130"/>
        <v>-</v>
      </c>
      <c r="AV142" s="128" t="str">
        <f t="shared" si="131"/>
        <v>-</v>
      </c>
      <c r="AW142" s="128" t="str">
        <f t="shared" si="132"/>
        <v>-</v>
      </c>
      <c r="AX142" s="128" t="str">
        <f t="shared" si="133"/>
        <v>-</v>
      </c>
      <c r="AY142" s="128" t="str">
        <f t="shared" si="134"/>
        <v>-</v>
      </c>
      <c r="AZ142" s="128" t="str">
        <f t="shared" si="135"/>
        <v>-</v>
      </c>
      <c r="BA142" s="128" t="str">
        <f t="shared" si="136"/>
        <v>-</v>
      </c>
      <c r="BB142" s="128" t="str">
        <f t="shared" si="137"/>
        <v>-</v>
      </c>
      <c r="BC142" s="128" t="str">
        <f t="shared" si="138"/>
        <v>-</v>
      </c>
      <c r="BD142" s="128" t="str">
        <f t="shared" si="139"/>
        <v>-</v>
      </c>
      <c r="BE142" s="187"/>
      <c r="BF142" s="128" t="str">
        <f t="shared" si="140"/>
        <v>-</v>
      </c>
      <c r="BG142" s="128" t="str">
        <f t="shared" si="141"/>
        <v>-</v>
      </c>
      <c r="BH142" s="187"/>
      <c r="BI142" s="187"/>
      <c r="BJ142" s="128" t="str">
        <f t="shared" si="142"/>
        <v>-</v>
      </c>
      <c r="BK142" s="128" t="str">
        <f t="shared" si="143"/>
        <v>-</v>
      </c>
      <c r="BL142" s="128" t="str">
        <f t="shared" si="144"/>
        <v>-</v>
      </c>
      <c r="BM142" s="128" t="str">
        <f t="shared" si="145"/>
        <v>-</v>
      </c>
      <c r="BN142" s="128" t="str">
        <f t="shared" si="146"/>
        <v>-</v>
      </c>
      <c r="BO142" s="128" t="str">
        <f t="shared" si="147"/>
        <v>-</v>
      </c>
      <c r="BP142" s="128" t="str">
        <f t="shared" si="148"/>
        <v>-</v>
      </c>
      <c r="BQ142" s="128" t="str">
        <f t="shared" si="149"/>
        <v>-</v>
      </c>
      <c r="BR142" s="128" t="str">
        <f t="shared" si="150"/>
        <v>-</v>
      </c>
      <c r="BS142" s="128" t="str">
        <f t="shared" si="151"/>
        <v>-</v>
      </c>
      <c r="BT142" s="128" t="str">
        <f t="shared" si="152"/>
        <v>-</v>
      </c>
      <c r="BU142" s="128" t="str">
        <f t="shared" si="153"/>
        <v>-</v>
      </c>
      <c r="BV142" s="129">
        <f t="shared" si="154"/>
        <v>0</v>
      </c>
      <c r="BX142" s="128" t="str">
        <f t="shared" si="103"/>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55"/>
        <v>-</v>
      </c>
      <c r="K143" s="20" t="str">
        <f>IF(月途中入退所!$N20=$B$2,IF(月途中入退所!S20="","-",月途中入退所!$S20),"-")</f>
        <v>-</v>
      </c>
      <c r="L143" s="162" t="str">
        <f t="shared" si="156"/>
        <v>-</v>
      </c>
      <c r="M143" s="20" t="str">
        <f>IF(月途中入退所!$N20=$B$2,月途中入退所!$T20,"-")</f>
        <v>-</v>
      </c>
      <c r="N143" s="129">
        <f t="shared" si="157"/>
        <v>0</v>
      </c>
      <c r="O143" s="123"/>
      <c r="P143" s="128" t="str">
        <f t="shared" si="104"/>
        <v>-</v>
      </c>
      <c r="Q143" s="128" t="str">
        <f t="shared" si="105"/>
        <v>-</v>
      </c>
      <c r="R143" s="128" t="str">
        <f t="shared" si="106"/>
        <v>-</v>
      </c>
      <c r="S143" s="128" t="str">
        <f t="shared" si="107"/>
        <v>-</v>
      </c>
      <c r="T143" s="128" t="str">
        <f t="shared" si="108"/>
        <v>-</v>
      </c>
      <c r="U143" s="128" t="str">
        <f t="shared" si="109"/>
        <v>-</v>
      </c>
      <c r="V143" s="128" t="str">
        <f t="shared" si="110"/>
        <v>-</v>
      </c>
      <c r="W143" s="128" t="str">
        <f t="shared" si="111"/>
        <v>-</v>
      </c>
      <c r="X143" s="128" t="str">
        <f t="shared" si="112"/>
        <v>-</v>
      </c>
      <c r="Y143" s="128" t="str">
        <f t="shared" si="113"/>
        <v>-</v>
      </c>
      <c r="Z143" s="128" t="str">
        <f t="shared" si="114"/>
        <v>-</v>
      </c>
      <c r="AA143" s="128" t="str">
        <f t="shared" si="115"/>
        <v>-</v>
      </c>
      <c r="AB143" s="131"/>
      <c r="AC143" s="128" t="str">
        <f t="shared" si="116"/>
        <v>-</v>
      </c>
      <c r="AD143" s="128" t="str">
        <f t="shared" si="117"/>
        <v>-</v>
      </c>
      <c r="AE143" s="131"/>
      <c r="AF143" s="131"/>
      <c r="AG143" s="128" t="str">
        <f t="shared" si="118"/>
        <v>-</v>
      </c>
      <c r="AH143" s="128" t="str">
        <f t="shared" si="119"/>
        <v>-</v>
      </c>
      <c r="AI143" s="128" t="str">
        <f t="shared" si="120"/>
        <v>-</v>
      </c>
      <c r="AJ143" s="128" t="str">
        <f t="shared" si="121"/>
        <v>-</v>
      </c>
      <c r="AK143" s="128" t="str">
        <f t="shared" si="122"/>
        <v>-</v>
      </c>
      <c r="AL143" s="128" t="str">
        <f t="shared" si="123"/>
        <v>-</v>
      </c>
      <c r="AM143" s="128" t="str">
        <f t="shared" si="124"/>
        <v>-</v>
      </c>
      <c r="AN143" s="128" t="str">
        <f t="shared" si="125"/>
        <v>-</v>
      </c>
      <c r="AO143" s="128" t="str">
        <f t="shared" si="126"/>
        <v>-</v>
      </c>
      <c r="AP143" s="128" t="str">
        <f t="shared" si="127"/>
        <v>-</v>
      </c>
      <c r="AQ143" s="128" t="str">
        <f t="shared" si="158"/>
        <v>-</v>
      </c>
      <c r="AR143" s="128" t="str">
        <f t="shared" si="159"/>
        <v>-</v>
      </c>
      <c r="AS143" s="129">
        <f t="shared" si="128"/>
        <v>0</v>
      </c>
      <c r="AT143" s="128" t="str">
        <f t="shared" si="129"/>
        <v>-</v>
      </c>
      <c r="AU143" s="128" t="str">
        <f t="shared" si="130"/>
        <v>-</v>
      </c>
      <c r="AV143" s="128" t="str">
        <f t="shared" si="131"/>
        <v>-</v>
      </c>
      <c r="AW143" s="128" t="str">
        <f t="shared" si="132"/>
        <v>-</v>
      </c>
      <c r="AX143" s="128" t="str">
        <f t="shared" si="133"/>
        <v>-</v>
      </c>
      <c r="AY143" s="128" t="str">
        <f t="shared" si="134"/>
        <v>-</v>
      </c>
      <c r="AZ143" s="128" t="str">
        <f t="shared" si="135"/>
        <v>-</v>
      </c>
      <c r="BA143" s="128" t="str">
        <f t="shared" si="136"/>
        <v>-</v>
      </c>
      <c r="BB143" s="128" t="str">
        <f t="shared" si="137"/>
        <v>-</v>
      </c>
      <c r="BC143" s="128" t="str">
        <f t="shared" si="138"/>
        <v>-</v>
      </c>
      <c r="BD143" s="128" t="str">
        <f t="shared" si="139"/>
        <v>-</v>
      </c>
      <c r="BE143" s="187"/>
      <c r="BF143" s="128" t="str">
        <f t="shared" si="140"/>
        <v>-</v>
      </c>
      <c r="BG143" s="128" t="str">
        <f t="shared" si="141"/>
        <v>-</v>
      </c>
      <c r="BH143" s="187"/>
      <c r="BI143" s="187"/>
      <c r="BJ143" s="128" t="str">
        <f t="shared" si="142"/>
        <v>-</v>
      </c>
      <c r="BK143" s="128" t="str">
        <f t="shared" si="143"/>
        <v>-</v>
      </c>
      <c r="BL143" s="128" t="str">
        <f t="shared" si="144"/>
        <v>-</v>
      </c>
      <c r="BM143" s="128" t="str">
        <f t="shared" si="145"/>
        <v>-</v>
      </c>
      <c r="BN143" s="128" t="str">
        <f t="shared" si="146"/>
        <v>-</v>
      </c>
      <c r="BO143" s="128" t="str">
        <f t="shared" si="147"/>
        <v>-</v>
      </c>
      <c r="BP143" s="128" t="str">
        <f t="shared" si="148"/>
        <v>-</v>
      </c>
      <c r="BQ143" s="128" t="str">
        <f t="shared" si="149"/>
        <v>-</v>
      </c>
      <c r="BR143" s="128" t="str">
        <f t="shared" si="150"/>
        <v>-</v>
      </c>
      <c r="BS143" s="128" t="str">
        <f t="shared" si="151"/>
        <v>-</v>
      </c>
      <c r="BT143" s="128" t="str">
        <f t="shared" si="152"/>
        <v>-</v>
      </c>
      <c r="BU143" s="128" t="str">
        <f t="shared" si="153"/>
        <v>-</v>
      </c>
      <c r="BV143" s="129">
        <f t="shared" si="154"/>
        <v>0</v>
      </c>
      <c r="BX143" s="128" t="str">
        <f t="shared" si="103"/>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55"/>
        <v>-</v>
      </c>
      <c r="K144" s="20" t="str">
        <f>IF(月途中入退所!$N21=$B$2,IF(月途中入退所!S21="","-",月途中入退所!$S21),"-")</f>
        <v>-</v>
      </c>
      <c r="L144" s="162" t="str">
        <f t="shared" si="156"/>
        <v>-</v>
      </c>
      <c r="M144" s="20" t="str">
        <f>IF(月途中入退所!$N21=$B$2,月途中入退所!$T21,"-")</f>
        <v>-</v>
      </c>
      <c r="N144" s="129">
        <f t="shared" si="157"/>
        <v>0</v>
      </c>
      <c r="O144" s="123"/>
      <c r="P144" s="128" t="str">
        <f t="shared" si="104"/>
        <v>-</v>
      </c>
      <c r="Q144" s="128" t="str">
        <f t="shared" si="105"/>
        <v>-</v>
      </c>
      <c r="R144" s="128" t="str">
        <f t="shared" si="106"/>
        <v>-</v>
      </c>
      <c r="S144" s="128" t="str">
        <f t="shared" si="107"/>
        <v>-</v>
      </c>
      <c r="T144" s="128" t="str">
        <f t="shared" si="108"/>
        <v>-</v>
      </c>
      <c r="U144" s="128" t="str">
        <f t="shared" si="109"/>
        <v>-</v>
      </c>
      <c r="V144" s="128" t="str">
        <f t="shared" si="110"/>
        <v>-</v>
      </c>
      <c r="W144" s="128" t="str">
        <f t="shared" si="111"/>
        <v>-</v>
      </c>
      <c r="X144" s="128" t="str">
        <f t="shared" si="112"/>
        <v>-</v>
      </c>
      <c r="Y144" s="128" t="str">
        <f t="shared" si="113"/>
        <v>-</v>
      </c>
      <c r="Z144" s="128" t="str">
        <f t="shared" si="114"/>
        <v>-</v>
      </c>
      <c r="AA144" s="128" t="str">
        <f t="shared" si="115"/>
        <v>-</v>
      </c>
      <c r="AB144" s="131"/>
      <c r="AC144" s="128" t="str">
        <f t="shared" si="116"/>
        <v>-</v>
      </c>
      <c r="AD144" s="128" t="str">
        <f t="shared" si="117"/>
        <v>-</v>
      </c>
      <c r="AE144" s="131"/>
      <c r="AF144" s="131"/>
      <c r="AG144" s="128" t="str">
        <f t="shared" si="118"/>
        <v>-</v>
      </c>
      <c r="AH144" s="128" t="str">
        <f t="shared" si="119"/>
        <v>-</v>
      </c>
      <c r="AI144" s="128" t="str">
        <f t="shared" si="120"/>
        <v>-</v>
      </c>
      <c r="AJ144" s="128" t="str">
        <f t="shared" si="121"/>
        <v>-</v>
      </c>
      <c r="AK144" s="128" t="str">
        <f t="shared" si="122"/>
        <v>-</v>
      </c>
      <c r="AL144" s="128" t="str">
        <f t="shared" si="123"/>
        <v>-</v>
      </c>
      <c r="AM144" s="128" t="str">
        <f t="shared" si="124"/>
        <v>-</v>
      </c>
      <c r="AN144" s="128" t="str">
        <f t="shared" si="125"/>
        <v>-</v>
      </c>
      <c r="AO144" s="128" t="str">
        <f t="shared" si="126"/>
        <v>-</v>
      </c>
      <c r="AP144" s="128" t="str">
        <f t="shared" si="127"/>
        <v>-</v>
      </c>
      <c r="AQ144" s="128" t="str">
        <f t="shared" si="158"/>
        <v>-</v>
      </c>
      <c r="AR144" s="128" t="str">
        <f t="shared" si="159"/>
        <v>-</v>
      </c>
      <c r="AS144" s="129">
        <f t="shared" si="128"/>
        <v>0</v>
      </c>
      <c r="AT144" s="128" t="str">
        <f t="shared" si="129"/>
        <v>-</v>
      </c>
      <c r="AU144" s="128" t="str">
        <f t="shared" si="130"/>
        <v>-</v>
      </c>
      <c r="AV144" s="128" t="str">
        <f t="shared" si="131"/>
        <v>-</v>
      </c>
      <c r="AW144" s="128" t="str">
        <f t="shared" si="132"/>
        <v>-</v>
      </c>
      <c r="AX144" s="128" t="str">
        <f t="shared" si="133"/>
        <v>-</v>
      </c>
      <c r="AY144" s="128" t="str">
        <f t="shared" si="134"/>
        <v>-</v>
      </c>
      <c r="AZ144" s="128" t="str">
        <f t="shared" si="135"/>
        <v>-</v>
      </c>
      <c r="BA144" s="128" t="str">
        <f t="shared" si="136"/>
        <v>-</v>
      </c>
      <c r="BB144" s="128" t="str">
        <f t="shared" si="137"/>
        <v>-</v>
      </c>
      <c r="BC144" s="128" t="str">
        <f t="shared" si="138"/>
        <v>-</v>
      </c>
      <c r="BD144" s="128" t="str">
        <f t="shared" si="139"/>
        <v>-</v>
      </c>
      <c r="BE144" s="187"/>
      <c r="BF144" s="128" t="str">
        <f t="shared" si="140"/>
        <v>-</v>
      </c>
      <c r="BG144" s="128" t="str">
        <f t="shared" si="141"/>
        <v>-</v>
      </c>
      <c r="BH144" s="187"/>
      <c r="BI144" s="187"/>
      <c r="BJ144" s="128" t="str">
        <f t="shared" si="142"/>
        <v>-</v>
      </c>
      <c r="BK144" s="128" t="str">
        <f t="shared" si="143"/>
        <v>-</v>
      </c>
      <c r="BL144" s="128" t="str">
        <f t="shared" si="144"/>
        <v>-</v>
      </c>
      <c r="BM144" s="128" t="str">
        <f t="shared" si="145"/>
        <v>-</v>
      </c>
      <c r="BN144" s="128" t="str">
        <f t="shared" si="146"/>
        <v>-</v>
      </c>
      <c r="BO144" s="128" t="str">
        <f t="shared" si="147"/>
        <v>-</v>
      </c>
      <c r="BP144" s="128" t="str">
        <f t="shared" si="148"/>
        <v>-</v>
      </c>
      <c r="BQ144" s="128" t="str">
        <f t="shared" si="149"/>
        <v>-</v>
      </c>
      <c r="BR144" s="128" t="str">
        <f t="shared" si="150"/>
        <v>-</v>
      </c>
      <c r="BS144" s="128" t="str">
        <f t="shared" si="151"/>
        <v>-</v>
      </c>
      <c r="BT144" s="128" t="str">
        <f t="shared" si="152"/>
        <v>-</v>
      </c>
      <c r="BU144" s="128" t="str">
        <f t="shared" si="153"/>
        <v>-</v>
      </c>
      <c r="BV144" s="129">
        <f t="shared" si="154"/>
        <v>0</v>
      </c>
      <c r="BX144" s="128" t="str">
        <f t="shared" si="103"/>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55"/>
        <v>-</v>
      </c>
      <c r="K145" s="20" t="str">
        <f>IF(月途中入退所!$N22=$B$2,IF(月途中入退所!S22="","-",月途中入退所!$S22),"-")</f>
        <v>-</v>
      </c>
      <c r="L145" s="162" t="str">
        <f t="shared" si="156"/>
        <v>-</v>
      </c>
      <c r="M145" s="20" t="str">
        <f>IF(月途中入退所!$N22=$B$2,月途中入退所!$T22,"-")</f>
        <v>-</v>
      </c>
      <c r="N145" s="129">
        <f t="shared" si="157"/>
        <v>0</v>
      </c>
      <c r="P145" s="128" t="str">
        <f t="shared" si="104"/>
        <v>-</v>
      </c>
      <c r="Q145" s="128" t="str">
        <f t="shared" si="105"/>
        <v>-</v>
      </c>
      <c r="R145" s="128" t="str">
        <f t="shared" si="106"/>
        <v>-</v>
      </c>
      <c r="S145" s="128" t="str">
        <f t="shared" si="107"/>
        <v>-</v>
      </c>
      <c r="T145" s="128" t="str">
        <f t="shared" si="108"/>
        <v>-</v>
      </c>
      <c r="U145" s="128" t="str">
        <f t="shared" si="109"/>
        <v>-</v>
      </c>
      <c r="V145" s="128" t="str">
        <f t="shared" si="110"/>
        <v>-</v>
      </c>
      <c r="W145" s="128" t="str">
        <f t="shared" si="111"/>
        <v>-</v>
      </c>
      <c r="X145" s="128" t="str">
        <f t="shared" si="112"/>
        <v>-</v>
      </c>
      <c r="Y145" s="128" t="str">
        <f t="shared" si="113"/>
        <v>-</v>
      </c>
      <c r="Z145" s="128" t="str">
        <f t="shared" si="114"/>
        <v>-</v>
      </c>
      <c r="AA145" s="128" t="str">
        <f t="shared" si="115"/>
        <v>-</v>
      </c>
      <c r="AB145" s="131"/>
      <c r="AC145" s="128" t="str">
        <f t="shared" si="116"/>
        <v>-</v>
      </c>
      <c r="AD145" s="128" t="str">
        <f t="shared" si="117"/>
        <v>-</v>
      </c>
      <c r="AE145" s="131"/>
      <c r="AF145" s="131"/>
      <c r="AG145" s="128" t="str">
        <f t="shared" si="118"/>
        <v>-</v>
      </c>
      <c r="AH145" s="128" t="str">
        <f t="shared" si="119"/>
        <v>-</v>
      </c>
      <c r="AI145" s="128" t="str">
        <f t="shared" si="120"/>
        <v>-</v>
      </c>
      <c r="AJ145" s="128" t="str">
        <f t="shared" si="121"/>
        <v>-</v>
      </c>
      <c r="AK145" s="128" t="str">
        <f t="shared" si="122"/>
        <v>-</v>
      </c>
      <c r="AL145" s="128" t="str">
        <f t="shared" si="123"/>
        <v>-</v>
      </c>
      <c r="AM145" s="128" t="str">
        <f t="shared" si="124"/>
        <v>-</v>
      </c>
      <c r="AN145" s="128" t="str">
        <f t="shared" si="125"/>
        <v>-</v>
      </c>
      <c r="AO145" s="128" t="str">
        <f t="shared" si="126"/>
        <v>-</v>
      </c>
      <c r="AP145" s="128" t="str">
        <f t="shared" si="127"/>
        <v>-</v>
      </c>
      <c r="AQ145" s="128" t="str">
        <f t="shared" si="158"/>
        <v>-</v>
      </c>
      <c r="AR145" s="128" t="str">
        <f t="shared" si="159"/>
        <v>-</v>
      </c>
      <c r="AS145" s="129">
        <f t="shared" si="128"/>
        <v>0</v>
      </c>
      <c r="AT145" s="128" t="str">
        <f t="shared" si="129"/>
        <v>-</v>
      </c>
      <c r="AU145" s="128" t="str">
        <f t="shared" si="130"/>
        <v>-</v>
      </c>
      <c r="AV145" s="128" t="str">
        <f t="shared" si="131"/>
        <v>-</v>
      </c>
      <c r="AW145" s="128" t="str">
        <f t="shared" si="132"/>
        <v>-</v>
      </c>
      <c r="AX145" s="128" t="str">
        <f t="shared" si="133"/>
        <v>-</v>
      </c>
      <c r="AY145" s="128" t="str">
        <f t="shared" si="134"/>
        <v>-</v>
      </c>
      <c r="AZ145" s="128" t="str">
        <f t="shared" si="135"/>
        <v>-</v>
      </c>
      <c r="BA145" s="128" t="str">
        <f t="shared" si="136"/>
        <v>-</v>
      </c>
      <c r="BB145" s="128" t="str">
        <f t="shared" si="137"/>
        <v>-</v>
      </c>
      <c r="BC145" s="128" t="str">
        <f t="shared" si="138"/>
        <v>-</v>
      </c>
      <c r="BD145" s="128" t="str">
        <f t="shared" si="139"/>
        <v>-</v>
      </c>
      <c r="BE145" s="187"/>
      <c r="BF145" s="128" t="str">
        <f t="shared" si="140"/>
        <v>-</v>
      </c>
      <c r="BG145" s="128" t="str">
        <f t="shared" si="141"/>
        <v>-</v>
      </c>
      <c r="BH145" s="187"/>
      <c r="BI145" s="187"/>
      <c r="BJ145" s="128" t="str">
        <f t="shared" si="142"/>
        <v>-</v>
      </c>
      <c r="BK145" s="128" t="str">
        <f t="shared" si="143"/>
        <v>-</v>
      </c>
      <c r="BL145" s="128" t="str">
        <f t="shared" si="144"/>
        <v>-</v>
      </c>
      <c r="BM145" s="128" t="str">
        <f t="shared" si="145"/>
        <v>-</v>
      </c>
      <c r="BN145" s="128" t="str">
        <f t="shared" si="146"/>
        <v>-</v>
      </c>
      <c r="BO145" s="128" t="str">
        <f t="shared" si="147"/>
        <v>-</v>
      </c>
      <c r="BP145" s="128" t="str">
        <f t="shared" si="148"/>
        <v>-</v>
      </c>
      <c r="BQ145" s="128" t="str">
        <f t="shared" si="149"/>
        <v>-</v>
      </c>
      <c r="BR145" s="128" t="str">
        <f t="shared" si="150"/>
        <v>-</v>
      </c>
      <c r="BS145" s="128" t="str">
        <f t="shared" si="151"/>
        <v>-</v>
      </c>
      <c r="BT145" s="128" t="str">
        <f t="shared" si="152"/>
        <v>-</v>
      </c>
      <c r="BU145" s="128" t="str">
        <f t="shared" si="153"/>
        <v>-</v>
      </c>
      <c r="BV145" s="129">
        <f t="shared" si="154"/>
        <v>0</v>
      </c>
      <c r="BX145" s="128" t="str">
        <f t="shared" si="103"/>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55"/>
        <v>-</v>
      </c>
      <c r="K146" s="20" t="str">
        <f>IF(月途中入退所!$N23=$B$2,IF(月途中入退所!S23="","-",月途中入退所!$S23),"-")</f>
        <v>-</v>
      </c>
      <c r="L146" s="162" t="str">
        <f t="shared" si="156"/>
        <v>-</v>
      </c>
      <c r="M146" s="20" t="str">
        <f>IF(月途中入退所!$N23=$B$2,月途中入退所!$T23,"-")</f>
        <v>-</v>
      </c>
      <c r="N146" s="129">
        <f t="shared" si="157"/>
        <v>0</v>
      </c>
      <c r="P146" s="128" t="str">
        <f t="shared" si="104"/>
        <v>-</v>
      </c>
      <c r="Q146" s="128" t="str">
        <f t="shared" si="105"/>
        <v>-</v>
      </c>
      <c r="R146" s="128" t="str">
        <f t="shared" si="106"/>
        <v>-</v>
      </c>
      <c r="S146" s="128" t="str">
        <f t="shared" si="107"/>
        <v>-</v>
      </c>
      <c r="T146" s="128" t="str">
        <f t="shared" si="108"/>
        <v>-</v>
      </c>
      <c r="U146" s="128" t="str">
        <f t="shared" si="109"/>
        <v>-</v>
      </c>
      <c r="V146" s="128" t="str">
        <f t="shared" si="110"/>
        <v>-</v>
      </c>
      <c r="W146" s="128" t="str">
        <f t="shared" si="111"/>
        <v>-</v>
      </c>
      <c r="X146" s="128" t="str">
        <f t="shared" si="112"/>
        <v>-</v>
      </c>
      <c r="Y146" s="128" t="str">
        <f t="shared" si="113"/>
        <v>-</v>
      </c>
      <c r="Z146" s="128" t="str">
        <f t="shared" si="114"/>
        <v>-</v>
      </c>
      <c r="AA146" s="128" t="str">
        <f t="shared" si="115"/>
        <v>-</v>
      </c>
      <c r="AB146" s="131"/>
      <c r="AC146" s="128" t="str">
        <f t="shared" si="116"/>
        <v>-</v>
      </c>
      <c r="AD146" s="128" t="str">
        <f t="shared" si="117"/>
        <v>-</v>
      </c>
      <c r="AE146" s="131"/>
      <c r="AF146" s="131"/>
      <c r="AG146" s="128" t="str">
        <f t="shared" si="118"/>
        <v>-</v>
      </c>
      <c r="AH146" s="128" t="str">
        <f t="shared" si="119"/>
        <v>-</v>
      </c>
      <c r="AI146" s="128" t="str">
        <f t="shared" si="120"/>
        <v>-</v>
      </c>
      <c r="AJ146" s="128" t="str">
        <f t="shared" si="121"/>
        <v>-</v>
      </c>
      <c r="AK146" s="128" t="str">
        <f t="shared" si="122"/>
        <v>-</v>
      </c>
      <c r="AL146" s="128" t="str">
        <f t="shared" si="123"/>
        <v>-</v>
      </c>
      <c r="AM146" s="128" t="str">
        <f t="shared" si="124"/>
        <v>-</v>
      </c>
      <c r="AN146" s="128" t="str">
        <f t="shared" si="125"/>
        <v>-</v>
      </c>
      <c r="AO146" s="128" t="str">
        <f t="shared" si="126"/>
        <v>-</v>
      </c>
      <c r="AP146" s="128" t="str">
        <f t="shared" si="127"/>
        <v>-</v>
      </c>
      <c r="AQ146" s="128" t="str">
        <f t="shared" si="158"/>
        <v>-</v>
      </c>
      <c r="AR146" s="128" t="str">
        <f t="shared" si="159"/>
        <v>-</v>
      </c>
      <c r="AS146" s="129">
        <f t="shared" si="128"/>
        <v>0</v>
      </c>
      <c r="AT146" s="128" t="str">
        <f t="shared" si="129"/>
        <v>-</v>
      </c>
      <c r="AU146" s="128" t="str">
        <f t="shared" si="130"/>
        <v>-</v>
      </c>
      <c r="AV146" s="128" t="str">
        <f t="shared" si="131"/>
        <v>-</v>
      </c>
      <c r="AW146" s="128" t="str">
        <f t="shared" si="132"/>
        <v>-</v>
      </c>
      <c r="AX146" s="128" t="str">
        <f t="shared" si="133"/>
        <v>-</v>
      </c>
      <c r="AY146" s="128" t="str">
        <f t="shared" si="134"/>
        <v>-</v>
      </c>
      <c r="AZ146" s="128" t="str">
        <f t="shared" si="135"/>
        <v>-</v>
      </c>
      <c r="BA146" s="128" t="str">
        <f t="shared" si="136"/>
        <v>-</v>
      </c>
      <c r="BB146" s="128" t="str">
        <f t="shared" si="137"/>
        <v>-</v>
      </c>
      <c r="BC146" s="128" t="str">
        <f t="shared" si="138"/>
        <v>-</v>
      </c>
      <c r="BD146" s="128" t="str">
        <f t="shared" si="139"/>
        <v>-</v>
      </c>
      <c r="BE146" s="187"/>
      <c r="BF146" s="128" t="str">
        <f t="shared" si="140"/>
        <v>-</v>
      </c>
      <c r="BG146" s="128" t="str">
        <f t="shared" si="141"/>
        <v>-</v>
      </c>
      <c r="BH146" s="187"/>
      <c r="BI146" s="187"/>
      <c r="BJ146" s="128" t="str">
        <f t="shared" si="142"/>
        <v>-</v>
      </c>
      <c r="BK146" s="128" t="str">
        <f t="shared" si="143"/>
        <v>-</v>
      </c>
      <c r="BL146" s="128" t="str">
        <f t="shared" si="144"/>
        <v>-</v>
      </c>
      <c r="BM146" s="128" t="str">
        <f t="shared" si="145"/>
        <v>-</v>
      </c>
      <c r="BN146" s="128" t="str">
        <f t="shared" si="146"/>
        <v>-</v>
      </c>
      <c r="BO146" s="128" t="str">
        <f t="shared" si="147"/>
        <v>-</v>
      </c>
      <c r="BP146" s="128" t="str">
        <f t="shared" si="148"/>
        <v>-</v>
      </c>
      <c r="BQ146" s="128" t="str">
        <f t="shared" si="149"/>
        <v>-</v>
      </c>
      <c r="BR146" s="128" t="str">
        <f t="shared" si="150"/>
        <v>-</v>
      </c>
      <c r="BS146" s="128" t="str">
        <f t="shared" si="151"/>
        <v>-</v>
      </c>
      <c r="BT146" s="128" t="str">
        <f t="shared" si="152"/>
        <v>-</v>
      </c>
      <c r="BU146" s="128" t="str">
        <f t="shared" si="153"/>
        <v>-</v>
      </c>
      <c r="BV146" s="129">
        <f t="shared" si="154"/>
        <v>0</v>
      </c>
      <c r="BX146" s="128" t="str">
        <f t="shared" si="103"/>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55"/>
        <v>-</v>
      </c>
      <c r="K147" s="20" t="str">
        <f>IF(月途中入退所!$N24=$B$2,IF(月途中入退所!S24="","-",月途中入退所!$S24),"-")</f>
        <v>-</v>
      </c>
      <c r="L147" s="162" t="str">
        <f t="shared" si="156"/>
        <v>-</v>
      </c>
      <c r="M147" s="20" t="str">
        <f>IF(月途中入退所!$N24=$B$2,月途中入退所!$T24,"-")</f>
        <v>-</v>
      </c>
      <c r="N147" s="129">
        <f t="shared" si="157"/>
        <v>0</v>
      </c>
      <c r="O147" s="123"/>
      <c r="P147" s="128" t="str">
        <f t="shared" si="104"/>
        <v>-</v>
      </c>
      <c r="Q147" s="128" t="str">
        <f t="shared" si="105"/>
        <v>-</v>
      </c>
      <c r="R147" s="128" t="str">
        <f t="shared" si="106"/>
        <v>-</v>
      </c>
      <c r="S147" s="128" t="str">
        <f t="shared" si="107"/>
        <v>-</v>
      </c>
      <c r="T147" s="128" t="str">
        <f t="shared" si="108"/>
        <v>-</v>
      </c>
      <c r="U147" s="128" t="str">
        <f t="shared" si="109"/>
        <v>-</v>
      </c>
      <c r="V147" s="128" t="str">
        <f t="shared" si="110"/>
        <v>-</v>
      </c>
      <c r="W147" s="128" t="str">
        <f t="shared" si="111"/>
        <v>-</v>
      </c>
      <c r="X147" s="128" t="str">
        <f t="shared" si="112"/>
        <v>-</v>
      </c>
      <c r="Y147" s="128" t="str">
        <f t="shared" si="113"/>
        <v>-</v>
      </c>
      <c r="Z147" s="128" t="str">
        <f t="shared" si="114"/>
        <v>-</v>
      </c>
      <c r="AA147" s="128" t="str">
        <f t="shared" si="115"/>
        <v>-</v>
      </c>
      <c r="AB147" s="131"/>
      <c r="AC147" s="128" t="str">
        <f t="shared" si="116"/>
        <v>-</v>
      </c>
      <c r="AD147" s="128" t="str">
        <f t="shared" si="117"/>
        <v>-</v>
      </c>
      <c r="AE147" s="131"/>
      <c r="AF147" s="131"/>
      <c r="AG147" s="128" t="str">
        <f t="shared" si="118"/>
        <v>-</v>
      </c>
      <c r="AH147" s="128" t="str">
        <f t="shared" si="119"/>
        <v>-</v>
      </c>
      <c r="AI147" s="128" t="str">
        <f t="shared" si="120"/>
        <v>-</v>
      </c>
      <c r="AJ147" s="128" t="str">
        <f t="shared" si="121"/>
        <v>-</v>
      </c>
      <c r="AK147" s="128" t="str">
        <f t="shared" si="122"/>
        <v>-</v>
      </c>
      <c r="AL147" s="128" t="str">
        <f t="shared" si="123"/>
        <v>-</v>
      </c>
      <c r="AM147" s="128" t="str">
        <f t="shared" si="124"/>
        <v>-</v>
      </c>
      <c r="AN147" s="128" t="str">
        <f t="shared" si="125"/>
        <v>-</v>
      </c>
      <c r="AO147" s="128" t="str">
        <f t="shared" si="126"/>
        <v>-</v>
      </c>
      <c r="AP147" s="128" t="str">
        <f t="shared" si="127"/>
        <v>-</v>
      </c>
      <c r="AQ147" s="128" t="str">
        <f t="shared" si="158"/>
        <v>-</v>
      </c>
      <c r="AR147" s="128" t="str">
        <f t="shared" si="159"/>
        <v>-</v>
      </c>
      <c r="AS147" s="129">
        <f t="shared" si="128"/>
        <v>0</v>
      </c>
      <c r="AT147" s="128" t="str">
        <f t="shared" si="129"/>
        <v>-</v>
      </c>
      <c r="AU147" s="128" t="str">
        <f t="shared" si="130"/>
        <v>-</v>
      </c>
      <c r="AV147" s="128" t="str">
        <f t="shared" si="131"/>
        <v>-</v>
      </c>
      <c r="AW147" s="128" t="str">
        <f t="shared" si="132"/>
        <v>-</v>
      </c>
      <c r="AX147" s="128" t="str">
        <f t="shared" si="133"/>
        <v>-</v>
      </c>
      <c r="AY147" s="128" t="str">
        <f t="shared" si="134"/>
        <v>-</v>
      </c>
      <c r="AZ147" s="128" t="str">
        <f t="shared" si="135"/>
        <v>-</v>
      </c>
      <c r="BA147" s="128" t="str">
        <f t="shared" si="136"/>
        <v>-</v>
      </c>
      <c r="BB147" s="128" t="str">
        <f t="shared" si="137"/>
        <v>-</v>
      </c>
      <c r="BC147" s="128" t="str">
        <f t="shared" si="138"/>
        <v>-</v>
      </c>
      <c r="BD147" s="128" t="str">
        <f t="shared" si="139"/>
        <v>-</v>
      </c>
      <c r="BE147" s="187"/>
      <c r="BF147" s="128" t="str">
        <f t="shared" si="140"/>
        <v>-</v>
      </c>
      <c r="BG147" s="128" t="str">
        <f t="shared" si="141"/>
        <v>-</v>
      </c>
      <c r="BH147" s="187"/>
      <c r="BI147" s="187"/>
      <c r="BJ147" s="128" t="str">
        <f t="shared" si="142"/>
        <v>-</v>
      </c>
      <c r="BK147" s="128" t="str">
        <f t="shared" si="143"/>
        <v>-</v>
      </c>
      <c r="BL147" s="128" t="str">
        <f t="shared" si="144"/>
        <v>-</v>
      </c>
      <c r="BM147" s="128" t="str">
        <f t="shared" si="145"/>
        <v>-</v>
      </c>
      <c r="BN147" s="128" t="str">
        <f t="shared" si="146"/>
        <v>-</v>
      </c>
      <c r="BO147" s="128" t="str">
        <f t="shared" si="147"/>
        <v>-</v>
      </c>
      <c r="BP147" s="128" t="str">
        <f t="shared" si="148"/>
        <v>-</v>
      </c>
      <c r="BQ147" s="128" t="str">
        <f t="shared" si="149"/>
        <v>-</v>
      </c>
      <c r="BR147" s="128" t="str">
        <f t="shared" si="150"/>
        <v>-</v>
      </c>
      <c r="BS147" s="128" t="str">
        <f t="shared" si="151"/>
        <v>-</v>
      </c>
      <c r="BT147" s="128" t="str">
        <f t="shared" si="152"/>
        <v>-</v>
      </c>
      <c r="BU147" s="128" t="str">
        <f t="shared" si="153"/>
        <v>-</v>
      </c>
      <c r="BV147" s="129">
        <f t="shared" si="154"/>
        <v>0</v>
      </c>
      <c r="BX147" s="128" t="str">
        <f t="shared" si="103"/>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55"/>
        <v>-</v>
      </c>
      <c r="K148" s="20" t="str">
        <f>IF(月途中入退所!$N25=$B$2,IF(月途中入退所!S25="","-",月途中入退所!$S25),"-")</f>
        <v>-</v>
      </c>
      <c r="L148" s="162" t="str">
        <f t="shared" si="156"/>
        <v>-</v>
      </c>
      <c r="M148" s="20" t="str">
        <f>IF(月途中入退所!$N25=$B$2,月途中入退所!$T25,"-")</f>
        <v>-</v>
      </c>
      <c r="N148" s="129">
        <f t="shared" si="157"/>
        <v>0</v>
      </c>
      <c r="P148" s="128" t="str">
        <f t="shared" si="104"/>
        <v>-</v>
      </c>
      <c r="Q148" s="128" t="str">
        <f t="shared" si="105"/>
        <v>-</v>
      </c>
      <c r="R148" s="128" t="str">
        <f t="shared" si="106"/>
        <v>-</v>
      </c>
      <c r="S148" s="128" t="str">
        <f t="shared" si="107"/>
        <v>-</v>
      </c>
      <c r="T148" s="128" t="str">
        <f t="shared" si="108"/>
        <v>-</v>
      </c>
      <c r="U148" s="128" t="str">
        <f t="shared" si="109"/>
        <v>-</v>
      </c>
      <c r="V148" s="128" t="str">
        <f t="shared" si="110"/>
        <v>-</v>
      </c>
      <c r="W148" s="128" t="str">
        <f t="shared" si="111"/>
        <v>-</v>
      </c>
      <c r="X148" s="128" t="str">
        <f t="shared" si="112"/>
        <v>-</v>
      </c>
      <c r="Y148" s="128" t="str">
        <f t="shared" si="113"/>
        <v>-</v>
      </c>
      <c r="Z148" s="128" t="str">
        <f t="shared" si="114"/>
        <v>-</v>
      </c>
      <c r="AA148" s="128" t="str">
        <f t="shared" si="115"/>
        <v>-</v>
      </c>
      <c r="AB148" s="131"/>
      <c r="AC148" s="128" t="str">
        <f t="shared" si="116"/>
        <v>-</v>
      </c>
      <c r="AD148" s="128" t="str">
        <f t="shared" si="117"/>
        <v>-</v>
      </c>
      <c r="AE148" s="131"/>
      <c r="AF148" s="131"/>
      <c r="AG148" s="128" t="str">
        <f t="shared" si="118"/>
        <v>-</v>
      </c>
      <c r="AH148" s="128" t="str">
        <f t="shared" si="119"/>
        <v>-</v>
      </c>
      <c r="AI148" s="128" t="str">
        <f t="shared" si="120"/>
        <v>-</v>
      </c>
      <c r="AJ148" s="128" t="str">
        <f t="shared" si="121"/>
        <v>-</v>
      </c>
      <c r="AK148" s="128" t="str">
        <f t="shared" si="122"/>
        <v>-</v>
      </c>
      <c r="AL148" s="128" t="str">
        <f t="shared" si="123"/>
        <v>-</v>
      </c>
      <c r="AM148" s="128" t="str">
        <f t="shared" si="124"/>
        <v>-</v>
      </c>
      <c r="AN148" s="128" t="str">
        <f t="shared" si="125"/>
        <v>-</v>
      </c>
      <c r="AO148" s="128" t="str">
        <f t="shared" si="126"/>
        <v>-</v>
      </c>
      <c r="AP148" s="128" t="str">
        <f t="shared" si="127"/>
        <v>-</v>
      </c>
      <c r="AQ148" s="128" t="str">
        <f t="shared" si="158"/>
        <v>-</v>
      </c>
      <c r="AR148" s="128" t="str">
        <f t="shared" si="159"/>
        <v>-</v>
      </c>
      <c r="AS148" s="129">
        <f t="shared" si="128"/>
        <v>0</v>
      </c>
      <c r="AT148" s="128" t="str">
        <f t="shared" si="129"/>
        <v>-</v>
      </c>
      <c r="AU148" s="128" t="str">
        <f t="shared" si="130"/>
        <v>-</v>
      </c>
      <c r="AV148" s="128" t="str">
        <f t="shared" si="131"/>
        <v>-</v>
      </c>
      <c r="AW148" s="128" t="str">
        <f t="shared" si="132"/>
        <v>-</v>
      </c>
      <c r="AX148" s="128" t="str">
        <f t="shared" si="133"/>
        <v>-</v>
      </c>
      <c r="AY148" s="128" t="str">
        <f t="shared" si="134"/>
        <v>-</v>
      </c>
      <c r="AZ148" s="128" t="str">
        <f t="shared" si="135"/>
        <v>-</v>
      </c>
      <c r="BA148" s="128" t="str">
        <f t="shared" si="136"/>
        <v>-</v>
      </c>
      <c r="BB148" s="128" t="str">
        <f t="shared" si="137"/>
        <v>-</v>
      </c>
      <c r="BC148" s="128" t="str">
        <f t="shared" si="138"/>
        <v>-</v>
      </c>
      <c r="BD148" s="128" t="str">
        <f t="shared" si="139"/>
        <v>-</v>
      </c>
      <c r="BE148" s="187"/>
      <c r="BF148" s="128" t="str">
        <f t="shared" si="140"/>
        <v>-</v>
      </c>
      <c r="BG148" s="128" t="str">
        <f t="shared" si="141"/>
        <v>-</v>
      </c>
      <c r="BH148" s="187"/>
      <c r="BI148" s="187"/>
      <c r="BJ148" s="128" t="str">
        <f t="shared" si="142"/>
        <v>-</v>
      </c>
      <c r="BK148" s="128" t="str">
        <f t="shared" si="143"/>
        <v>-</v>
      </c>
      <c r="BL148" s="128" t="str">
        <f t="shared" si="144"/>
        <v>-</v>
      </c>
      <c r="BM148" s="128" t="str">
        <f t="shared" si="145"/>
        <v>-</v>
      </c>
      <c r="BN148" s="128" t="str">
        <f t="shared" si="146"/>
        <v>-</v>
      </c>
      <c r="BO148" s="128" t="str">
        <f t="shared" si="147"/>
        <v>-</v>
      </c>
      <c r="BP148" s="128" t="str">
        <f t="shared" si="148"/>
        <v>-</v>
      </c>
      <c r="BQ148" s="128" t="str">
        <f t="shared" si="149"/>
        <v>-</v>
      </c>
      <c r="BR148" s="128" t="str">
        <f t="shared" si="150"/>
        <v>-</v>
      </c>
      <c r="BS148" s="128" t="str">
        <f t="shared" si="151"/>
        <v>-</v>
      </c>
      <c r="BT148" s="128" t="str">
        <f t="shared" si="152"/>
        <v>-</v>
      </c>
      <c r="BU148" s="128" t="str">
        <f t="shared" si="153"/>
        <v>-</v>
      </c>
      <c r="BV148" s="129">
        <f t="shared" si="154"/>
        <v>0</v>
      </c>
      <c r="BX148" s="128" t="str">
        <f t="shared" si="103"/>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55"/>
        <v>-</v>
      </c>
      <c r="K149" s="20" t="str">
        <f>IF(月途中入退所!$N26=$B$2,IF(月途中入退所!S26="","-",月途中入退所!$S26),"-")</f>
        <v>-</v>
      </c>
      <c r="L149" s="162" t="str">
        <f t="shared" si="156"/>
        <v>-</v>
      </c>
      <c r="M149" s="20" t="str">
        <f>IF(月途中入退所!$N26=$B$2,月途中入退所!$T26,"-")</f>
        <v>-</v>
      </c>
      <c r="N149" s="129">
        <f t="shared" si="157"/>
        <v>0</v>
      </c>
      <c r="P149" s="128" t="str">
        <f t="shared" si="104"/>
        <v>-</v>
      </c>
      <c r="Q149" s="128" t="str">
        <f t="shared" si="105"/>
        <v>-</v>
      </c>
      <c r="R149" s="128" t="str">
        <f t="shared" si="106"/>
        <v>-</v>
      </c>
      <c r="S149" s="128" t="str">
        <f t="shared" si="107"/>
        <v>-</v>
      </c>
      <c r="T149" s="128" t="str">
        <f t="shared" si="108"/>
        <v>-</v>
      </c>
      <c r="U149" s="128" t="str">
        <f t="shared" si="109"/>
        <v>-</v>
      </c>
      <c r="V149" s="128" t="str">
        <f t="shared" si="110"/>
        <v>-</v>
      </c>
      <c r="W149" s="128" t="str">
        <f t="shared" si="111"/>
        <v>-</v>
      </c>
      <c r="X149" s="128" t="str">
        <f t="shared" si="112"/>
        <v>-</v>
      </c>
      <c r="Y149" s="128" t="str">
        <f t="shared" si="113"/>
        <v>-</v>
      </c>
      <c r="Z149" s="128" t="str">
        <f t="shared" si="114"/>
        <v>-</v>
      </c>
      <c r="AA149" s="128" t="str">
        <f t="shared" si="115"/>
        <v>-</v>
      </c>
      <c r="AB149" s="131"/>
      <c r="AC149" s="128" t="str">
        <f t="shared" si="116"/>
        <v>-</v>
      </c>
      <c r="AD149" s="128" t="str">
        <f t="shared" si="117"/>
        <v>-</v>
      </c>
      <c r="AE149" s="131"/>
      <c r="AF149" s="131"/>
      <c r="AG149" s="128" t="str">
        <f t="shared" si="118"/>
        <v>-</v>
      </c>
      <c r="AH149" s="128" t="str">
        <f t="shared" si="119"/>
        <v>-</v>
      </c>
      <c r="AI149" s="128" t="str">
        <f t="shared" si="120"/>
        <v>-</v>
      </c>
      <c r="AJ149" s="128" t="str">
        <f t="shared" si="121"/>
        <v>-</v>
      </c>
      <c r="AK149" s="128" t="str">
        <f t="shared" si="122"/>
        <v>-</v>
      </c>
      <c r="AL149" s="128" t="str">
        <f t="shared" si="123"/>
        <v>-</v>
      </c>
      <c r="AM149" s="128" t="str">
        <f t="shared" si="124"/>
        <v>-</v>
      </c>
      <c r="AN149" s="128" t="str">
        <f t="shared" si="125"/>
        <v>-</v>
      </c>
      <c r="AO149" s="128" t="str">
        <f t="shared" si="126"/>
        <v>-</v>
      </c>
      <c r="AP149" s="128" t="str">
        <f t="shared" si="127"/>
        <v>-</v>
      </c>
      <c r="AQ149" s="128" t="str">
        <f t="shared" si="158"/>
        <v>-</v>
      </c>
      <c r="AR149" s="128" t="str">
        <f t="shared" si="159"/>
        <v>-</v>
      </c>
      <c r="AS149" s="129">
        <f t="shared" si="128"/>
        <v>0</v>
      </c>
      <c r="AT149" s="128" t="str">
        <f t="shared" si="129"/>
        <v>-</v>
      </c>
      <c r="AU149" s="128" t="str">
        <f t="shared" si="130"/>
        <v>-</v>
      </c>
      <c r="AV149" s="128" t="str">
        <f t="shared" si="131"/>
        <v>-</v>
      </c>
      <c r="AW149" s="128" t="str">
        <f t="shared" si="132"/>
        <v>-</v>
      </c>
      <c r="AX149" s="128" t="str">
        <f t="shared" si="133"/>
        <v>-</v>
      </c>
      <c r="AY149" s="128" t="str">
        <f t="shared" si="134"/>
        <v>-</v>
      </c>
      <c r="AZ149" s="128" t="str">
        <f t="shared" si="135"/>
        <v>-</v>
      </c>
      <c r="BA149" s="128" t="str">
        <f t="shared" si="136"/>
        <v>-</v>
      </c>
      <c r="BB149" s="128" t="str">
        <f t="shared" si="137"/>
        <v>-</v>
      </c>
      <c r="BC149" s="128" t="str">
        <f t="shared" si="138"/>
        <v>-</v>
      </c>
      <c r="BD149" s="128" t="str">
        <f t="shared" si="139"/>
        <v>-</v>
      </c>
      <c r="BE149" s="187"/>
      <c r="BF149" s="128" t="str">
        <f t="shared" si="140"/>
        <v>-</v>
      </c>
      <c r="BG149" s="128" t="str">
        <f t="shared" si="141"/>
        <v>-</v>
      </c>
      <c r="BH149" s="187"/>
      <c r="BI149" s="187"/>
      <c r="BJ149" s="128" t="str">
        <f t="shared" si="142"/>
        <v>-</v>
      </c>
      <c r="BK149" s="128" t="str">
        <f t="shared" si="143"/>
        <v>-</v>
      </c>
      <c r="BL149" s="128" t="str">
        <f t="shared" si="144"/>
        <v>-</v>
      </c>
      <c r="BM149" s="128" t="str">
        <f t="shared" si="145"/>
        <v>-</v>
      </c>
      <c r="BN149" s="128" t="str">
        <f t="shared" si="146"/>
        <v>-</v>
      </c>
      <c r="BO149" s="128" t="str">
        <f t="shared" si="147"/>
        <v>-</v>
      </c>
      <c r="BP149" s="128" t="str">
        <f t="shared" si="148"/>
        <v>-</v>
      </c>
      <c r="BQ149" s="128" t="str">
        <f t="shared" si="149"/>
        <v>-</v>
      </c>
      <c r="BR149" s="128" t="str">
        <f t="shared" si="150"/>
        <v>-</v>
      </c>
      <c r="BS149" s="128" t="str">
        <f t="shared" si="151"/>
        <v>-</v>
      </c>
      <c r="BT149" s="128" t="str">
        <f t="shared" si="152"/>
        <v>-</v>
      </c>
      <c r="BU149" s="128" t="str">
        <f t="shared" si="153"/>
        <v>-</v>
      </c>
      <c r="BV149" s="129">
        <f t="shared" si="154"/>
        <v>0</v>
      </c>
      <c r="BX149" s="128" t="str">
        <f t="shared" si="103"/>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55"/>
        <v>-</v>
      </c>
      <c r="K150" s="20" t="str">
        <f>IF(月途中入退所!$N27=$B$2,IF(月途中入退所!S27="","-",月途中入退所!$S27),"-")</f>
        <v>-</v>
      </c>
      <c r="L150" s="162" t="str">
        <f t="shared" si="156"/>
        <v>-</v>
      </c>
      <c r="M150" s="20" t="str">
        <f>IF(月途中入退所!$N27=$B$2,月途中入退所!$T27,"-")</f>
        <v>-</v>
      </c>
      <c r="N150" s="129">
        <f t="shared" si="157"/>
        <v>0</v>
      </c>
      <c r="P150" s="128" t="str">
        <f t="shared" si="104"/>
        <v>-</v>
      </c>
      <c r="Q150" s="128" t="str">
        <f t="shared" si="105"/>
        <v>-</v>
      </c>
      <c r="R150" s="128" t="str">
        <f t="shared" si="106"/>
        <v>-</v>
      </c>
      <c r="S150" s="128" t="str">
        <f t="shared" si="107"/>
        <v>-</v>
      </c>
      <c r="T150" s="128" t="str">
        <f t="shared" si="108"/>
        <v>-</v>
      </c>
      <c r="U150" s="128" t="str">
        <f t="shared" si="109"/>
        <v>-</v>
      </c>
      <c r="V150" s="128" t="str">
        <f t="shared" si="110"/>
        <v>-</v>
      </c>
      <c r="W150" s="128" t="str">
        <f t="shared" si="111"/>
        <v>-</v>
      </c>
      <c r="X150" s="128" t="str">
        <f t="shared" si="112"/>
        <v>-</v>
      </c>
      <c r="Y150" s="128" t="str">
        <f t="shared" si="113"/>
        <v>-</v>
      </c>
      <c r="Z150" s="128" t="str">
        <f t="shared" si="114"/>
        <v>-</v>
      </c>
      <c r="AA150" s="128" t="str">
        <f t="shared" si="115"/>
        <v>-</v>
      </c>
      <c r="AB150" s="131"/>
      <c r="AC150" s="128" t="str">
        <f t="shared" si="116"/>
        <v>-</v>
      </c>
      <c r="AD150" s="128" t="str">
        <f t="shared" si="117"/>
        <v>-</v>
      </c>
      <c r="AE150" s="131"/>
      <c r="AF150" s="131"/>
      <c r="AG150" s="128" t="str">
        <f t="shared" si="118"/>
        <v>-</v>
      </c>
      <c r="AH150" s="128" t="str">
        <f t="shared" si="119"/>
        <v>-</v>
      </c>
      <c r="AI150" s="128" t="str">
        <f t="shared" si="120"/>
        <v>-</v>
      </c>
      <c r="AJ150" s="128" t="str">
        <f t="shared" si="121"/>
        <v>-</v>
      </c>
      <c r="AK150" s="128" t="str">
        <f t="shared" si="122"/>
        <v>-</v>
      </c>
      <c r="AL150" s="128" t="str">
        <f t="shared" si="123"/>
        <v>-</v>
      </c>
      <c r="AM150" s="128" t="str">
        <f t="shared" si="124"/>
        <v>-</v>
      </c>
      <c r="AN150" s="128" t="str">
        <f t="shared" si="125"/>
        <v>-</v>
      </c>
      <c r="AO150" s="128" t="str">
        <f t="shared" si="126"/>
        <v>-</v>
      </c>
      <c r="AP150" s="128" t="str">
        <f t="shared" si="127"/>
        <v>-</v>
      </c>
      <c r="AQ150" s="128" t="str">
        <f t="shared" si="158"/>
        <v>-</v>
      </c>
      <c r="AR150" s="128" t="str">
        <f t="shared" si="159"/>
        <v>-</v>
      </c>
      <c r="AS150" s="129">
        <f t="shared" si="128"/>
        <v>0</v>
      </c>
      <c r="AT150" s="128" t="str">
        <f t="shared" si="129"/>
        <v>-</v>
      </c>
      <c r="AU150" s="128" t="str">
        <f t="shared" si="130"/>
        <v>-</v>
      </c>
      <c r="AV150" s="128" t="str">
        <f t="shared" si="131"/>
        <v>-</v>
      </c>
      <c r="AW150" s="128" t="str">
        <f t="shared" si="132"/>
        <v>-</v>
      </c>
      <c r="AX150" s="128" t="str">
        <f t="shared" si="133"/>
        <v>-</v>
      </c>
      <c r="AY150" s="128" t="str">
        <f t="shared" si="134"/>
        <v>-</v>
      </c>
      <c r="AZ150" s="128" t="str">
        <f t="shared" si="135"/>
        <v>-</v>
      </c>
      <c r="BA150" s="128" t="str">
        <f t="shared" si="136"/>
        <v>-</v>
      </c>
      <c r="BB150" s="128" t="str">
        <f t="shared" si="137"/>
        <v>-</v>
      </c>
      <c r="BC150" s="128" t="str">
        <f t="shared" si="138"/>
        <v>-</v>
      </c>
      <c r="BD150" s="128" t="str">
        <f t="shared" si="139"/>
        <v>-</v>
      </c>
      <c r="BE150" s="187"/>
      <c r="BF150" s="128" t="str">
        <f t="shared" si="140"/>
        <v>-</v>
      </c>
      <c r="BG150" s="128" t="str">
        <f t="shared" si="141"/>
        <v>-</v>
      </c>
      <c r="BH150" s="187"/>
      <c r="BI150" s="187"/>
      <c r="BJ150" s="128" t="str">
        <f t="shared" si="142"/>
        <v>-</v>
      </c>
      <c r="BK150" s="128" t="str">
        <f t="shared" si="143"/>
        <v>-</v>
      </c>
      <c r="BL150" s="128" t="str">
        <f t="shared" si="144"/>
        <v>-</v>
      </c>
      <c r="BM150" s="128" t="str">
        <f t="shared" si="145"/>
        <v>-</v>
      </c>
      <c r="BN150" s="128" t="str">
        <f t="shared" si="146"/>
        <v>-</v>
      </c>
      <c r="BO150" s="128" t="str">
        <f t="shared" si="147"/>
        <v>-</v>
      </c>
      <c r="BP150" s="128" t="str">
        <f t="shared" si="148"/>
        <v>-</v>
      </c>
      <c r="BQ150" s="128" t="str">
        <f t="shared" si="149"/>
        <v>-</v>
      </c>
      <c r="BR150" s="128" t="str">
        <f t="shared" si="150"/>
        <v>-</v>
      </c>
      <c r="BS150" s="128" t="str">
        <f t="shared" si="151"/>
        <v>-</v>
      </c>
      <c r="BT150" s="128" t="str">
        <f t="shared" si="152"/>
        <v>-</v>
      </c>
      <c r="BU150" s="128" t="str">
        <f t="shared" si="153"/>
        <v>-</v>
      </c>
      <c r="BV150" s="129">
        <f t="shared" si="154"/>
        <v>0</v>
      </c>
      <c r="BX150" s="128" t="str">
        <f t="shared" si="103"/>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60">SUM(AT107:AT126)+SUM(AT131:AT150)</f>
        <v>0</v>
      </c>
      <c r="AU152" s="129">
        <f t="shared" si="160"/>
        <v>0</v>
      </c>
      <c r="AV152" s="129">
        <f t="shared" si="160"/>
        <v>0</v>
      </c>
      <c r="AW152" s="129">
        <f t="shared" si="160"/>
        <v>0</v>
      </c>
      <c r="AX152" s="129">
        <f t="shared" si="160"/>
        <v>0</v>
      </c>
      <c r="AY152" s="129">
        <f t="shared" si="160"/>
        <v>0</v>
      </c>
      <c r="AZ152" s="129">
        <f t="shared" si="160"/>
        <v>0</v>
      </c>
      <c r="BA152" s="129">
        <f t="shared" si="160"/>
        <v>0</v>
      </c>
      <c r="BB152" s="129">
        <f t="shared" si="160"/>
        <v>0</v>
      </c>
      <c r="BC152" s="129">
        <f t="shared" si="160"/>
        <v>0</v>
      </c>
      <c r="BD152" s="129">
        <f t="shared" si="160"/>
        <v>0</v>
      </c>
      <c r="BE152" s="129"/>
      <c r="BF152" s="129">
        <f t="shared" si="160"/>
        <v>0</v>
      </c>
      <c r="BG152" s="129">
        <f t="shared" si="160"/>
        <v>0</v>
      </c>
      <c r="BH152" s="129">
        <f t="shared" si="160"/>
        <v>0</v>
      </c>
      <c r="BI152" s="129">
        <f t="shared" si="160"/>
        <v>0</v>
      </c>
      <c r="BJ152" s="129">
        <f t="shared" si="160"/>
        <v>0</v>
      </c>
      <c r="BK152" s="129">
        <f t="shared" si="160"/>
        <v>0</v>
      </c>
      <c r="BL152" s="129">
        <f t="shared" si="160"/>
        <v>0</v>
      </c>
      <c r="BM152" s="129">
        <f t="shared" si="160"/>
        <v>0</v>
      </c>
      <c r="BN152" s="129">
        <f t="shared" si="160"/>
        <v>0</v>
      </c>
      <c r="BO152" s="129">
        <f t="shared" si="160"/>
        <v>0</v>
      </c>
      <c r="BP152" s="129">
        <f t="shared" si="160"/>
        <v>0</v>
      </c>
      <c r="BQ152" s="129">
        <f t="shared" si="160"/>
        <v>0</v>
      </c>
      <c r="BR152" s="129">
        <f t="shared" si="160"/>
        <v>0</v>
      </c>
      <c r="BS152" s="129">
        <f t="shared" si="160"/>
        <v>0</v>
      </c>
      <c r="BT152" s="129">
        <f t="shared" si="160"/>
        <v>0</v>
      </c>
      <c r="BU152" s="129">
        <f t="shared" si="160"/>
        <v>0</v>
      </c>
      <c r="BV152" s="129">
        <f t="shared" si="160"/>
        <v>0</v>
      </c>
      <c r="BX152" s="129">
        <f t="shared" si="160"/>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61">IFERROR(ROUNDDOWN(L158*M158/25,-1),0)</f>
        <v>0</v>
      </c>
      <c r="P158" s="128" t="str">
        <f t="shared" ref="P158:P177" si="162">IF($I158="保育標準時間",HLOOKUP(H158,$G$53:$J$99,2,FALSE),IF($I158="保育短時間",HLOOKUP(H158,$K$53:$N$99,2,FALSE),"-"))</f>
        <v>-</v>
      </c>
      <c r="Q158" s="128" t="str">
        <f t="shared" ref="Q158:Q177" si="163">IF($I158="保育標準時間",HLOOKUP(H158,$G$53:$J$99,3,FALSE),IF($I158="保育短時間",HLOOKUP(H158,$K$53:$N$99,3,FALSE),"-"))</f>
        <v>-</v>
      </c>
      <c r="R158" s="128" t="str">
        <f t="shared" ref="R158:R177" si="164">IF($I158="保育標準時間",HLOOKUP(H158,$G$53:$J$99,4,FALSE),IF($I158="保育短時間",HLOOKUP(H158,$K$53:$N$99,4,FALSE),"-"))</f>
        <v>-</v>
      </c>
      <c r="S158" s="128" t="str">
        <f t="shared" ref="S158:S177" si="165">IF($I158="保育標準時間",HLOOKUP(H158,$G$53:$J$99,5,FALSE),IF($I158="保育短時間",HLOOKUP(H158,$K$53:$N$99,5,FALSE),"-"))</f>
        <v>-</v>
      </c>
      <c r="T158" s="128" t="str">
        <f t="shared" ref="T158:T177" si="166">IF($I158="保育標準時間",HLOOKUP(H158,$G$53:$J$99,6,FALSE),IF($I158="保育短時間",HLOOKUP(H158,$K$53:$N$99,6,FALSE),"-"))</f>
        <v>-</v>
      </c>
      <c r="U158" s="128" t="str">
        <f t="shared" ref="U158:U177" si="167">IF($I158="保育標準時間",HLOOKUP(H158,$G$53:$J$99,7,FALSE),IF($I158="保育短時間",HLOOKUP(H158,$K$53:$N$99,7,FALSE),"-"))</f>
        <v>-</v>
      </c>
      <c r="V158" s="128" t="str">
        <f t="shared" ref="V158:V177" si="168">IF($I158="保育標準時間",HLOOKUP(H158,$G$53:$J$99,10,FALSE),IF($I158="保育短時間",HLOOKUP(H158,$K$53:$N$99,10,FALSE),"-"))</f>
        <v>-</v>
      </c>
      <c r="W158" s="128" t="str">
        <f t="shared" ref="W158:W177" si="169">IF($I158="保育標準時間",HLOOKUP(H158,$G$53:$J$99,11,FALSE),IF($I158="保育短時間",HLOOKUP(H158,$K$53:$N$99,11,FALSE),"-"))</f>
        <v>-</v>
      </c>
      <c r="X158" s="128" t="str">
        <f t="shared" ref="X158:X177" si="170">IF($I158="保育標準時間",HLOOKUP(H158,$G$53:$J$99,12,FALSE),IF($I158="保育短時間",HLOOKUP(H158,$K$53:$N$99,12,FALSE),"-"))</f>
        <v>-</v>
      </c>
      <c r="Y158" s="128" t="str">
        <f t="shared" ref="Y158:Y177" si="171">IF($I158="保育標準時間",HLOOKUP(H158,$G$53:$J$99,13,FALSE),IF($I158="保育短時間",HLOOKUP(H158,$K$53:$N$99,13,FALSE),"-"))</f>
        <v>-</v>
      </c>
      <c r="Z158" s="128" t="str">
        <f t="shared" ref="Z158:Z177" si="172">IF($I158="保育標準時間",HLOOKUP(H158,$G$53:$J$99,14,FALSE),IF($I158="保育短時間",HLOOKUP(H158,$K$53:$N$99,14,FALSE),"-"))</f>
        <v>-</v>
      </c>
      <c r="AA158" s="128" t="str">
        <f t="shared" ref="AA158:AA177" si="173">IF($I158="保育標準時間",HLOOKUP(H158,$G$53:$J$99,15,FALSE),IF($I158="保育短時間",HLOOKUP(H158,$K$53:$N$99,15,FALSE),"-"))</f>
        <v>-</v>
      </c>
      <c r="AB158" s="131"/>
      <c r="AC158" s="128" t="str">
        <f t="shared" ref="AC158:AC177" si="174">IF($I158="保育標準時間",HLOOKUP(H158,$G$53:$J$99,17,FALSE),IF($I158="保育短時間",HLOOKUP(H158,$K$53:$N$99,17,FALSE),"-"))</f>
        <v>-</v>
      </c>
      <c r="AD158" s="128" t="str">
        <f t="shared" ref="AD158:AD177" si="175">IF($I158="保育標準時間",HLOOKUP(H158,$G$53:$J$99,18,FALSE),IF($I158="保育短時間",HLOOKUP(H158,$K$53:$N$99,18,FALSE),"-"))</f>
        <v>-</v>
      </c>
      <c r="AE158" s="128" t="str">
        <f t="shared" ref="AE158:AE177" si="176">IF($I158="保育標準時間",HLOOKUP(H158,$G$53:$J$99,19,FALSE),IF($I158="保育短時間",HLOOKUP(H158,$K$53:$N$99,19,FALSE),"-"))</f>
        <v>-</v>
      </c>
      <c r="AF158" s="128" t="str">
        <f t="shared" ref="AF158:AF177" si="177">IF($I158="保育標準時間",HLOOKUP(H158,$G$53:$J$99,20,FALSE),IF($I158="保育短時間",HLOOKUP(H158,$K$53:$N$99,20,FALSE),"-"))</f>
        <v>-</v>
      </c>
      <c r="AG158" s="128" t="str">
        <f t="shared" ref="AG158:AG177" si="178">IF($I158="保育標準時間",HLOOKUP(H158,$G$53:$J$99,21,FALSE),IF($I158="保育短時間",HLOOKUP(H158,$K$53:$N$99,21,FALSE),"-"))</f>
        <v>-</v>
      </c>
      <c r="AH158" s="128" t="str">
        <f t="shared" ref="AH158:AH177" si="179">IF($I158="保育標準時間",HLOOKUP(H158,$G$53:$J$99,22,FALSE),IF($I158="保育短時間",HLOOKUP(H158,$K$53:$N$99,22,FALSE),"-"))</f>
        <v>-</v>
      </c>
      <c r="AI158" s="128" t="str">
        <f t="shared" ref="AI158:AI177" si="180">IF($I158="保育標準時間",HLOOKUP(H158,$G$53:$J$99,23,FALSE),IF($I158="保育短時間",HLOOKUP(H158,$K$53:$N$99,23,FALSE),"-"))</f>
        <v>-</v>
      </c>
      <c r="AJ158" s="128" t="str">
        <f t="shared" ref="AJ158:AJ177" si="181">IF($I158="保育標準時間",HLOOKUP(H158,$G$53:$J$99,24,FALSE),IF($I158="保育短時間",HLOOKUP(H158,$K$53:$N$99,24,FALSE),"-"))</f>
        <v>-</v>
      </c>
      <c r="AK158" s="128" t="str">
        <f t="shared" ref="AK158:AK177" si="182">IF($I158="保育標準時間",HLOOKUP(H158,$G$53:$J$99,25,FALSE),IF($I158="保育短時間",HLOOKUP(H158,$K$53:$N$99,25,FALSE),"-"))</f>
        <v>-</v>
      </c>
      <c r="AL158" s="128" t="str">
        <f t="shared" ref="AL158:AL177" si="183">IF($I158="保育標準時間",HLOOKUP(H158,$G$53:$J$99,26,FALSE),IF($I158="保育短時間",HLOOKUP(H158,$K$53:$N$99,26,FALSE),"-"))</f>
        <v>-</v>
      </c>
      <c r="AM158" s="128" t="str">
        <f t="shared" ref="AM158:AM177" si="184">IF($I158="保育標準時間",HLOOKUP(H158,$G$53:$J$99,27,FALSE),IF($I158="保育短時間",HLOOKUP(H158,$K$53:$N$99,27,FALSE),"-"))</f>
        <v>-</v>
      </c>
      <c r="AN158" s="128" t="str">
        <f t="shared" ref="AN158:AN177" si="185">IF($I158="保育標準時間",HLOOKUP(H158,$G$53:$J$99,28,FALSE),IF($I158="保育短時間",HLOOKUP(H158,$K$53:$N$99,28,FALSE),"-"))</f>
        <v>-</v>
      </c>
      <c r="AO158" s="128" t="str">
        <f t="shared" ref="AO158:AO177" si="186">IF($I158="保育標準時間",HLOOKUP(H158,$G$53:$J$99,29,FALSE),IF($I158="保育短時間",HLOOKUP(H158,$K$53:$N$99,29,FALSE),"-"))</f>
        <v>-</v>
      </c>
      <c r="AP158" s="128" t="str">
        <f t="shared" ref="AP158:AP177" si="187">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188">N158-SUM(AT158:BU158)</f>
        <v>0</v>
      </c>
      <c r="AT158" s="128" t="str">
        <f t="shared" ref="AT158:AT177" si="189">IFERROR(ROUND(Q158*$M158/25,0),"-")</f>
        <v>-</v>
      </c>
      <c r="AU158" s="128" t="str">
        <f t="shared" ref="AU158:AU177" si="190">IFERROR(ROUND(R158*$M158/25,0),"-")</f>
        <v>-</v>
      </c>
      <c r="AV158" s="128" t="str">
        <f t="shared" ref="AV158:AV177" si="191">IFERROR(ROUND(S158*$M158/25,0),"-")</f>
        <v>-</v>
      </c>
      <c r="AW158" s="128" t="str">
        <f t="shared" ref="AW158:AW177" si="192">IFERROR(ROUND(T158*$M158/25,0),"-")</f>
        <v>-</v>
      </c>
      <c r="AX158" s="128" t="str">
        <f t="shared" ref="AX158:AX177" si="193">IFERROR(ROUND(U158*$M158/25,0),"-")</f>
        <v>-</v>
      </c>
      <c r="AY158" s="128" t="str">
        <f t="shared" ref="AY158:AY177" si="194">IFERROR(ROUND(V158*$M158/25,0),"-")</f>
        <v>-</v>
      </c>
      <c r="AZ158" s="128" t="str">
        <f t="shared" ref="AZ158:AZ177" si="195">IFERROR(ROUND(W158*$M158/25,0),"-")</f>
        <v>-</v>
      </c>
      <c r="BA158" s="128" t="str">
        <f t="shared" ref="BA158:BA177" si="196">IFERROR(ROUND(X158*$M158/25,0),"-")</f>
        <v>-</v>
      </c>
      <c r="BB158" s="128" t="str">
        <f t="shared" ref="BB158:BB177" si="197">IFERROR(ROUND(Y158*$M158/25,0),"-")</f>
        <v>-</v>
      </c>
      <c r="BC158" s="128" t="str">
        <f t="shared" ref="BC158:BC177" si="198">IFERROR(ROUND(Z158*$M158/25,0),"-")</f>
        <v>-</v>
      </c>
      <c r="BD158" s="128" t="str">
        <f t="shared" ref="BD158:BD177" si="199">IFERROR(ROUND(AA158*$M158/25,0),"-")</f>
        <v>-</v>
      </c>
      <c r="BE158" s="187"/>
      <c r="BF158" s="128" t="str">
        <f t="shared" ref="BF158:BF177" si="200">IFERROR(ROUND(AC158*$M158/25,0),"-")</f>
        <v>-</v>
      </c>
      <c r="BG158" s="128" t="str">
        <f t="shared" ref="BG158:BG177" si="201">IFERROR(ROUND(AD158*$M158/25,0),"-")</f>
        <v>-</v>
      </c>
      <c r="BH158" s="128" t="str">
        <f t="shared" ref="BH158:BH177" si="202">IFERROR(ROUND(AE158*$M158/25,0),"-")</f>
        <v>-</v>
      </c>
      <c r="BI158" s="128" t="str">
        <f t="shared" ref="BI158:BI177" si="203">IFERROR(ROUND(AF158*$M158/25,0),"-")</f>
        <v>-</v>
      </c>
      <c r="BJ158" s="128" t="str">
        <f t="shared" ref="BJ158:BJ177" si="204">IFERROR(ROUND(AG158*$M158/25,0),"-")</f>
        <v>-</v>
      </c>
      <c r="BK158" s="128" t="str">
        <f t="shared" ref="BK158:BK177" si="205">IFERROR(ROUND(AH158*$M158/25,0),"-")</f>
        <v>-</v>
      </c>
      <c r="BL158" s="128" t="str">
        <f t="shared" ref="BL158:BL177" si="206">IFERROR(ROUND(AI158*$M158/25,0),"-")</f>
        <v>-</v>
      </c>
      <c r="BM158" s="128" t="str">
        <f t="shared" ref="BM158:BM177" si="207">IFERROR(ROUND(AJ158*$M158/25,0),"-")</f>
        <v>-</v>
      </c>
      <c r="BN158" s="128" t="str">
        <f t="shared" ref="BN158:BN177" si="208">IFERROR(ROUND(AK158*$M158/25,0),"-")</f>
        <v>-</v>
      </c>
      <c r="BO158" s="128" t="str">
        <f t="shared" ref="BO158:BO177" si="209">IFERROR(ROUND(AL158*$M158/25,0),"-")</f>
        <v>-</v>
      </c>
      <c r="BP158" s="128" t="str">
        <f t="shared" ref="BP158:BP177" si="210">IFERROR(ROUND(AM158*$M158/25,0),"-")</f>
        <v>-</v>
      </c>
      <c r="BQ158" s="128" t="str">
        <f t="shared" ref="BQ158:BQ177" si="211">IFERROR(ROUND(AN158*$M158/25,0),"-")</f>
        <v>-</v>
      </c>
      <c r="BR158" s="128" t="str">
        <f t="shared" ref="BR158:BR177" si="212">IFERROR(ROUND(AO158*$M158/25,0),"-")</f>
        <v>-</v>
      </c>
      <c r="BS158" s="128" t="str">
        <f t="shared" ref="BS158:BS177" si="213">IFERROR(ROUND(AP158*$M158/25,0),"-")</f>
        <v>-</v>
      </c>
      <c r="BT158" s="128" t="str">
        <f t="shared" ref="BT158:BT177" si="214">IFERROR(ROUND(AQ158*$M158/25,0),"-")</f>
        <v>-</v>
      </c>
      <c r="BU158" s="128" t="str">
        <f t="shared" ref="BU158:BU177" si="215">IFERROR(ROUND(AR158*$M158/25,0),"-")</f>
        <v>-</v>
      </c>
      <c r="BV158" s="129">
        <f t="shared" ref="BV158:BV177" si="216">SUM(AS158:BU158)</f>
        <v>0</v>
      </c>
      <c r="BX158" s="128" t="str">
        <f t="shared" si="103"/>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17">IF($I159="保育標準時間",HLOOKUP($H159,$G$5:$J$49,45,FALSE),IF($I159="保育短時間",HLOOKUP($H159,$K$5:$N$49,45,FALSE),"-"))</f>
        <v>-</v>
      </c>
      <c r="K159" s="20" t="str">
        <f>IF(月途中入退所!$D32=$B$2,月途中入退所!$I32,"-")</f>
        <v>-</v>
      </c>
      <c r="L159" s="162" t="str">
        <f t="shared" ref="L159:L177" si="218">IFERROR(IF(K159="○",J159+$P$28,J159),"-")</f>
        <v>-</v>
      </c>
      <c r="M159" s="20" t="str">
        <f>IF(月途中入退所!$D32=$B$2,月途中入退所!$J32,"-")</f>
        <v>-</v>
      </c>
      <c r="N159" s="129">
        <f t="shared" si="161"/>
        <v>0</v>
      </c>
      <c r="P159" s="128" t="str">
        <f t="shared" si="162"/>
        <v>-</v>
      </c>
      <c r="Q159" s="128" t="str">
        <f t="shared" si="163"/>
        <v>-</v>
      </c>
      <c r="R159" s="128" t="str">
        <f t="shared" si="164"/>
        <v>-</v>
      </c>
      <c r="S159" s="128" t="str">
        <f t="shared" si="165"/>
        <v>-</v>
      </c>
      <c r="T159" s="128" t="str">
        <f t="shared" si="166"/>
        <v>-</v>
      </c>
      <c r="U159" s="128" t="str">
        <f t="shared" si="167"/>
        <v>-</v>
      </c>
      <c r="V159" s="128" t="str">
        <f t="shared" si="168"/>
        <v>-</v>
      </c>
      <c r="W159" s="128" t="str">
        <f t="shared" si="169"/>
        <v>-</v>
      </c>
      <c r="X159" s="128" t="str">
        <f t="shared" si="170"/>
        <v>-</v>
      </c>
      <c r="Y159" s="128" t="str">
        <f t="shared" si="171"/>
        <v>-</v>
      </c>
      <c r="Z159" s="128" t="str">
        <f t="shared" si="172"/>
        <v>-</v>
      </c>
      <c r="AA159" s="128" t="str">
        <f t="shared" si="173"/>
        <v>-</v>
      </c>
      <c r="AB159" s="131"/>
      <c r="AC159" s="128" t="str">
        <f t="shared" si="174"/>
        <v>-</v>
      </c>
      <c r="AD159" s="128" t="str">
        <f t="shared" si="175"/>
        <v>-</v>
      </c>
      <c r="AE159" s="128" t="str">
        <f t="shared" si="176"/>
        <v>-</v>
      </c>
      <c r="AF159" s="128" t="str">
        <f t="shared" si="177"/>
        <v>-</v>
      </c>
      <c r="AG159" s="128" t="str">
        <f t="shared" si="178"/>
        <v>-</v>
      </c>
      <c r="AH159" s="128" t="str">
        <f t="shared" si="179"/>
        <v>-</v>
      </c>
      <c r="AI159" s="128" t="str">
        <f t="shared" si="180"/>
        <v>-</v>
      </c>
      <c r="AJ159" s="128" t="str">
        <f t="shared" si="181"/>
        <v>-</v>
      </c>
      <c r="AK159" s="128" t="str">
        <f t="shared" si="182"/>
        <v>-</v>
      </c>
      <c r="AL159" s="128" t="str">
        <f t="shared" si="183"/>
        <v>-</v>
      </c>
      <c r="AM159" s="128" t="str">
        <f t="shared" si="184"/>
        <v>-</v>
      </c>
      <c r="AN159" s="128" t="str">
        <f t="shared" si="185"/>
        <v>-</v>
      </c>
      <c r="AO159" s="128" t="str">
        <f t="shared" si="186"/>
        <v>-</v>
      </c>
      <c r="AP159" s="128" t="str">
        <f t="shared" si="187"/>
        <v>-</v>
      </c>
      <c r="AQ159" s="128" t="str">
        <f t="shared" ref="AQ159:AQ177" si="219">IF($I159="保育標準時間",HLOOKUP(H159,$G$5:$J$49,33,FALSE),IF($I159="保育短時間",HLOOKUP(H159,$K$5:$N$49,33,FALSE),"-"))</f>
        <v>-</v>
      </c>
      <c r="AR159" s="128" t="str">
        <f t="shared" ref="AR159:AR177" si="220">IF(OR(I159="保育標準時間",I159="保育短時間"),IF(K159="○",$P$28,"-"),"-")</f>
        <v>-</v>
      </c>
      <c r="AS159" s="128">
        <f t="shared" si="188"/>
        <v>0</v>
      </c>
      <c r="AT159" s="128" t="str">
        <f t="shared" si="189"/>
        <v>-</v>
      </c>
      <c r="AU159" s="128" t="str">
        <f t="shared" si="190"/>
        <v>-</v>
      </c>
      <c r="AV159" s="128" t="str">
        <f t="shared" si="191"/>
        <v>-</v>
      </c>
      <c r="AW159" s="128" t="str">
        <f t="shared" si="192"/>
        <v>-</v>
      </c>
      <c r="AX159" s="128" t="str">
        <f t="shared" si="193"/>
        <v>-</v>
      </c>
      <c r="AY159" s="128" t="str">
        <f t="shared" si="194"/>
        <v>-</v>
      </c>
      <c r="AZ159" s="128" t="str">
        <f t="shared" si="195"/>
        <v>-</v>
      </c>
      <c r="BA159" s="128" t="str">
        <f t="shared" si="196"/>
        <v>-</v>
      </c>
      <c r="BB159" s="128" t="str">
        <f t="shared" si="197"/>
        <v>-</v>
      </c>
      <c r="BC159" s="128" t="str">
        <f t="shared" si="198"/>
        <v>-</v>
      </c>
      <c r="BD159" s="128" t="str">
        <f t="shared" si="199"/>
        <v>-</v>
      </c>
      <c r="BE159" s="187"/>
      <c r="BF159" s="128" t="str">
        <f t="shared" si="200"/>
        <v>-</v>
      </c>
      <c r="BG159" s="128" t="str">
        <f t="shared" si="201"/>
        <v>-</v>
      </c>
      <c r="BH159" s="128" t="str">
        <f t="shared" si="202"/>
        <v>-</v>
      </c>
      <c r="BI159" s="128" t="str">
        <f t="shared" si="203"/>
        <v>-</v>
      </c>
      <c r="BJ159" s="128" t="str">
        <f t="shared" si="204"/>
        <v>-</v>
      </c>
      <c r="BK159" s="128" t="str">
        <f t="shared" si="205"/>
        <v>-</v>
      </c>
      <c r="BL159" s="128" t="str">
        <f t="shared" si="206"/>
        <v>-</v>
      </c>
      <c r="BM159" s="128" t="str">
        <f t="shared" si="207"/>
        <v>-</v>
      </c>
      <c r="BN159" s="128" t="str">
        <f t="shared" si="208"/>
        <v>-</v>
      </c>
      <c r="BO159" s="128" t="str">
        <f t="shared" si="209"/>
        <v>-</v>
      </c>
      <c r="BP159" s="128" t="str">
        <f t="shared" si="210"/>
        <v>-</v>
      </c>
      <c r="BQ159" s="128" t="str">
        <f t="shared" si="211"/>
        <v>-</v>
      </c>
      <c r="BR159" s="128" t="str">
        <f t="shared" si="212"/>
        <v>-</v>
      </c>
      <c r="BS159" s="128" t="str">
        <f t="shared" si="213"/>
        <v>-</v>
      </c>
      <c r="BT159" s="128" t="str">
        <f t="shared" si="214"/>
        <v>-</v>
      </c>
      <c r="BU159" s="128" t="str">
        <f t="shared" si="215"/>
        <v>-</v>
      </c>
      <c r="BV159" s="129">
        <f t="shared" si="216"/>
        <v>0</v>
      </c>
      <c r="BX159" s="128" t="str">
        <f t="shared" si="103"/>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17"/>
        <v>-</v>
      </c>
      <c r="K160" s="20" t="str">
        <f>IF(月途中入退所!$D33=$B$2,月途中入退所!$I33,"-")</f>
        <v>-</v>
      </c>
      <c r="L160" s="162" t="str">
        <f t="shared" si="218"/>
        <v>-</v>
      </c>
      <c r="M160" s="20" t="str">
        <f>IF(月途中入退所!$D33=$B$2,月途中入退所!$J33,"-")</f>
        <v>-</v>
      </c>
      <c r="N160" s="129">
        <f t="shared" si="161"/>
        <v>0</v>
      </c>
      <c r="P160" s="128" t="str">
        <f t="shared" si="162"/>
        <v>-</v>
      </c>
      <c r="Q160" s="128" t="str">
        <f t="shared" si="163"/>
        <v>-</v>
      </c>
      <c r="R160" s="128" t="str">
        <f t="shared" si="164"/>
        <v>-</v>
      </c>
      <c r="S160" s="128" t="str">
        <f t="shared" si="165"/>
        <v>-</v>
      </c>
      <c r="T160" s="128" t="str">
        <f t="shared" si="166"/>
        <v>-</v>
      </c>
      <c r="U160" s="128" t="str">
        <f t="shared" si="167"/>
        <v>-</v>
      </c>
      <c r="V160" s="128" t="str">
        <f t="shared" si="168"/>
        <v>-</v>
      </c>
      <c r="W160" s="128" t="str">
        <f t="shared" si="169"/>
        <v>-</v>
      </c>
      <c r="X160" s="128" t="str">
        <f t="shared" si="170"/>
        <v>-</v>
      </c>
      <c r="Y160" s="128" t="str">
        <f t="shared" si="171"/>
        <v>-</v>
      </c>
      <c r="Z160" s="128" t="str">
        <f t="shared" si="172"/>
        <v>-</v>
      </c>
      <c r="AA160" s="128" t="str">
        <f t="shared" si="173"/>
        <v>-</v>
      </c>
      <c r="AB160" s="131"/>
      <c r="AC160" s="128" t="str">
        <f t="shared" si="174"/>
        <v>-</v>
      </c>
      <c r="AD160" s="128" t="str">
        <f t="shared" si="175"/>
        <v>-</v>
      </c>
      <c r="AE160" s="128" t="str">
        <f t="shared" si="176"/>
        <v>-</v>
      </c>
      <c r="AF160" s="128" t="str">
        <f t="shared" si="177"/>
        <v>-</v>
      </c>
      <c r="AG160" s="128" t="str">
        <f t="shared" si="178"/>
        <v>-</v>
      </c>
      <c r="AH160" s="128" t="str">
        <f t="shared" si="179"/>
        <v>-</v>
      </c>
      <c r="AI160" s="128" t="str">
        <f t="shared" si="180"/>
        <v>-</v>
      </c>
      <c r="AJ160" s="128" t="str">
        <f t="shared" si="181"/>
        <v>-</v>
      </c>
      <c r="AK160" s="128" t="str">
        <f t="shared" si="182"/>
        <v>-</v>
      </c>
      <c r="AL160" s="128" t="str">
        <f t="shared" si="183"/>
        <v>-</v>
      </c>
      <c r="AM160" s="128" t="str">
        <f t="shared" si="184"/>
        <v>-</v>
      </c>
      <c r="AN160" s="128" t="str">
        <f t="shared" si="185"/>
        <v>-</v>
      </c>
      <c r="AO160" s="128" t="str">
        <f t="shared" si="186"/>
        <v>-</v>
      </c>
      <c r="AP160" s="128" t="str">
        <f t="shared" si="187"/>
        <v>-</v>
      </c>
      <c r="AQ160" s="128" t="str">
        <f t="shared" si="219"/>
        <v>-</v>
      </c>
      <c r="AR160" s="128" t="str">
        <f t="shared" si="220"/>
        <v>-</v>
      </c>
      <c r="AS160" s="128">
        <f t="shared" si="188"/>
        <v>0</v>
      </c>
      <c r="AT160" s="128" t="str">
        <f t="shared" si="189"/>
        <v>-</v>
      </c>
      <c r="AU160" s="128" t="str">
        <f t="shared" si="190"/>
        <v>-</v>
      </c>
      <c r="AV160" s="128" t="str">
        <f t="shared" si="191"/>
        <v>-</v>
      </c>
      <c r="AW160" s="128" t="str">
        <f t="shared" si="192"/>
        <v>-</v>
      </c>
      <c r="AX160" s="128" t="str">
        <f t="shared" si="193"/>
        <v>-</v>
      </c>
      <c r="AY160" s="128" t="str">
        <f t="shared" si="194"/>
        <v>-</v>
      </c>
      <c r="AZ160" s="128" t="str">
        <f t="shared" si="195"/>
        <v>-</v>
      </c>
      <c r="BA160" s="128" t="str">
        <f t="shared" si="196"/>
        <v>-</v>
      </c>
      <c r="BB160" s="128" t="str">
        <f t="shared" si="197"/>
        <v>-</v>
      </c>
      <c r="BC160" s="128" t="str">
        <f t="shared" si="198"/>
        <v>-</v>
      </c>
      <c r="BD160" s="128" t="str">
        <f t="shared" si="199"/>
        <v>-</v>
      </c>
      <c r="BE160" s="187"/>
      <c r="BF160" s="128" t="str">
        <f t="shared" si="200"/>
        <v>-</v>
      </c>
      <c r="BG160" s="128" t="str">
        <f t="shared" si="201"/>
        <v>-</v>
      </c>
      <c r="BH160" s="128" t="str">
        <f t="shared" si="202"/>
        <v>-</v>
      </c>
      <c r="BI160" s="128" t="str">
        <f t="shared" si="203"/>
        <v>-</v>
      </c>
      <c r="BJ160" s="128" t="str">
        <f t="shared" si="204"/>
        <v>-</v>
      </c>
      <c r="BK160" s="128" t="str">
        <f t="shared" si="205"/>
        <v>-</v>
      </c>
      <c r="BL160" s="128" t="str">
        <f t="shared" si="206"/>
        <v>-</v>
      </c>
      <c r="BM160" s="128" t="str">
        <f t="shared" si="207"/>
        <v>-</v>
      </c>
      <c r="BN160" s="128" t="str">
        <f t="shared" si="208"/>
        <v>-</v>
      </c>
      <c r="BO160" s="128" t="str">
        <f t="shared" si="209"/>
        <v>-</v>
      </c>
      <c r="BP160" s="128" t="str">
        <f t="shared" si="210"/>
        <v>-</v>
      </c>
      <c r="BQ160" s="128" t="str">
        <f t="shared" si="211"/>
        <v>-</v>
      </c>
      <c r="BR160" s="128" t="str">
        <f t="shared" si="212"/>
        <v>-</v>
      </c>
      <c r="BS160" s="128" t="str">
        <f t="shared" si="213"/>
        <v>-</v>
      </c>
      <c r="BT160" s="128" t="str">
        <f t="shared" si="214"/>
        <v>-</v>
      </c>
      <c r="BU160" s="128" t="str">
        <f t="shared" si="215"/>
        <v>-</v>
      </c>
      <c r="BV160" s="129">
        <f t="shared" si="216"/>
        <v>0</v>
      </c>
      <c r="BX160" s="128" t="str">
        <f t="shared" si="103"/>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17"/>
        <v>-</v>
      </c>
      <c r="K161" s="20" t="str">
        <f>IF(月途中入退所!$D34=$B$2,月途中入退所!$I34,"-")</f>
        <v>-</v>
      </c>
      <c r="L161" s="162" t="str">
        <f t="shared" si="218"/>
        <v>-</v>
      </c>
      <c r="M161" s="20" t="str">
        <f>IF(月途中入退所!$D34=$B$2,月途中入退所!$J34,"-")</f>
        <v>-</v>
      </c>
      <c r="N161" s="129">
        <f t="shared" si="161"/>
        <v>0</v>
      </c>
      <c r="P161" s="128" t="str">
        <f t="shared" si="162"/>
        <v>-</v>
      </c>
      <c r="Q161" s="128" t="str">
        <f t="shared" si="163"/>
        <v>-</v>
      </c>
      <c r="R161" s="128" t="str">
        <f t="shared" si="164"/>
        <v>-</v>
      </c>
      <c r="S161" s="128" t="str">
        <f t="shared" si="165"/>
        <v>-</v>
      </c>
      <c r="T161" s="128" t="str">
        <f t="shared" si="166"/>
        <v>-</v>
      </c>
      <c r="U161" s="128" t="str">
        <f t="shared" si="167"/>
        <v>-</v>
      </c>
      <c r="V161" s="128" t="str">
        <f t="shared" si="168"/>
        <v>-</v>
      </c>
      <c r="W161" s="128" t="str">
        <f t="shared" si="169"/>
        <v>-</v>
      </c>
      <c r="X161" s="128" t="str">
        <f t="shared" si="170"/>
        <v>-</v>
      </c>
      <c r="Y161" s="128" t="str">
        <f t="shared" si="171"/>
        <v>-</v>
      </c>
      <c r="Z161" s="128" t="str">
        <f t="shared" si="172"/>
        <v>-</v>
      </c>
      <c r="AA161" s="128" t="str">
        <f t="shared" si="173"/>
        <v>-</v>
      </c>
      <c r="AB161" s="131"/>
      <c r="AC161" s="128" t="str">
        <f t="shared" si="174"/>
        <v>-</v>
      </c>
      <c r="AD161" s="128" t="str">
        <f t="shared" si="175"/>
        <v>-</v>
      </c>
      <c r="AE161" s="128" t="str">
        <f t="shared" si="176"/>
        <v>-</v>
      </c>
      <c r="AF161" s="128" t="str">
        <f t="shared" si="177"/>
        <v>-</v>
      </c>
      <c r="AG161" s="128" t="str">
        <f t="shared" si="178"/>
        <v>-</v>
      </c>
      <c r="AH161" s="128" t="str">
        <f t="shared" si="179"/>
        <v>-</v>
      </c>
      <c r="AI161" s="128" t="str">
        <f t="shared" si="180"/>
        <v>-</v>
      </c>
      <c r="AJ161" s="128" t="str">
        <f t="shared" si="181"/>
        <v>-</v>
      </c>
      <c r="AK161" s="128" t="str">
        <f t="shared" si="182"/>
        <v>-</v>
      </c>
      <c r="AL161" s="128" t="str">
        <f t="shared" si="183"/>
        <v>-</v>
      </c>
      <c r="AM161" s="128" t="str">
        <f t="shared" si="184"/>
        <v>-</v>
      </c>
      <c r="AN161" s="128" t="str">
        <f t="shared" si="185"/>
        <v>-</v>
      </c>
      <c r="AO161" s="128" t="str">
        <f t="shared" si="186"/>
        <v>-</v>
      </c>
      <c r="AP161" s="128" t="str">
        <f t="shared" si="187"/>
        <v>-</v>
      </c>
      <c r="AQ161" s="128" t="str">
        <f t="shared" si="219"/>
        <v>-</v>
      </c>
      <c r="AR161" s="128" t="str">
        <f t="shared" si="220"/>
        <v>-</v>
      </c>
      <c r="AS161" s="128">
        <f t="shared" si="188"/>
        <v>0</v>
      </c>
      <c r="AT161" s="128" t="str">
        <f t="shared" si="189"/>
        <v>-</v>
      </c>
      <c r="AU161" s="128" t="str">
        <f t="shared" si="190"/>
        <v>-</v>
      </c>
      <c r="AV161" s="128" t="str">
        <f t="shared" si="191"/>
        <v>-</v>
      </c>
      <c r="AW161" s="128" t="str">
        <f t="shared" si="192"/>
        <v>-</v>
      </c>
      <c r="AX161" s="128" t="str">
        <f t="shared" si="193"/>
        <v>-</v>
      </c>
      <c r="AY161" s="128" t="str">
        <f t="shared" si="194"/>
        <v>-</v>
      </c>
      <c r="AZ161" s="128" t="str">
        <f t="shared" si="195"/>
        <v>-</v>
      </c>
      <c r="BA161" s="128" t="str">
        <f t="shared" si="196"/>
        <v>-</v>
      </c>
      <c r="BB161" s="128" t="str">
        <f t="shared" si="197"/>
        <v>-</v>
      </c>
      <c r="BC161" s="128" t="str">
        <f t="shared" si="198"/>
        <v>-</v>
      </c>
      <c r="BD161" s="128" t="str">
        <f t="shared" si="199"/>
        <v>-</v>
      </c>
      <c r="BE161" s="187"/>
      <c r="BF161" s="128" t="str">
        <f t="shared" si="200"/>
        <v>-</v>
      </c>
      <c r="BG161" s="128" t="str">
        <f t="shared" si="201"/>
        <v>-</v>
      </c>
      <c r="BH161" s="128" t="str">
        <f t="shared" si="202"/>
        <v>-</v>
      </c>
      <c r="BI161" s="128" t="str">
        <f t="shared" si="203"/>
        <v>-</v>
      </c>
      <c r="BJ161" s="128" t="str">
        <f t="shared" si="204"/>
        <v>-</v>
      </c>
      <c r="BK161" s="128" t="str">
        <f t="shared" si="205"/>
        <v>-</v>
      </c>
      <c r="BL161" s="128" t="str">
        <f t="shared" si="206"/>
        <v>-</v>
      </c>
      <c r="BM161" s="128" t="str">
        <f t="shared" si="207"/>
        <v>-</v>
      </c>
      <c r="BN161" s="128" t="str">
        <f t="shared" si="208"/>
        <v>-</v>
      </c>
      <c r="BO161" s="128" t="str">
        <f t="shared" si="209"/>
        <v>-</v>
      </c>
      <c r="BP161" s="128" t="str">
        <f t="shared" si="210"/>
        <v>-</v>
      </c>
      <c r="BQ161" s="128" t="str">
        <f t="shared" si="211"/>
        <v>-</v>
      </c>
      <c r="BR161" s="128" t="str">
        <f t="shared" si="212"/>
        <v>-</v>
      </c>
      <c r="BS161" s="128" t="str">
        <f t="shared" si="213"/>
        <v>-</v>
      </c>
      <c r="BT161" s="128" t="str">
        <f t="shared" si="214"/>
        <v>-</v>
      </c>
      <c r="BU161" s="128" t="str">
        <f t="shared" si="215"/>
        <v>-</v>
      </c>
      <c r="BV161" s="129">
        <f t="shared" si="216"/>
        <v>0</v>
      </c>
      <c r="BX161" s="128" t="str">
        <f t="shared" si="103"/>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17"/>
        <v>-</v>
      </c>
      <c r="K162" s="20" t="str">
        <f>IF(月途中入退所!$D35=$B$2,月途中入退所!$I35,"-")</f>
        <v>-</v>
      </c>
      <c r="L162" s="162" t="str">
        <f t="shared" si="218"/>
        <v>-</v>
      </c>
      <c r="M162" s="20" t="str">
        <f>IF(月途中入退所!$D35=$B$2,月途中入退所!$J35,"-")</f>
        <v>-</v>
      </c>
      <c r="N162" s="129">
        <f t="shared" si="161"/>
        <v>0</v>
      </c>
      <c r="P162" s="128" t="str">
        <f t="shared" si="162"/>
        <v>-</v>
      </c>
      <c r="Q162" s="128" t="str">
        <f t="shared" si="163"/>
        <v>-</v>
      </c>
      <c r="R162" s="128" t="str">
        <f t="shared" si="164"/>
        <v>-</v>
      </c>
      <c r="S162" s="128" t="str">
        <f t="shared" si="165"/>
        <v>-</v>
      </c>
      <c r="T162" s="128" t="str">
        <f t="shared" si="166"/>
        <v>-</v>
      </c>
      <c r="U162" s="128" t="str">
        <f t="shared" si="167"/>
        <v>-</v>
      </c>
      <c r="V162" s="128" t="str">
        <f t="shared" si="168"/>
        <v>-</v>
      </c>
      <c r="W162" s="128" t="str">
        <f t="shared" si="169"/>
        <v>-</v>
      </c>
      <c r="X162" s="128" t="str">
        <f t="shared" si="170"/>
        <v>-</v>
      </c>
      <c r="Y162" s="128" t="str">
        <f t="shared" si="171"/>
        <v>-</v>
      </c>
      <c r="Z162" s="128" t="str">
        <f t="shared" si="172"/>
        <v>-</v>
      </c>
      <c r="AA162" s="128" t="str">
        <f t="shared" si="173"/>
        <v>-</v>
      </c>
      <c r="AB162" s="131"/>
      <c r="AC162" s="128" t="str">
        <f t="shared" si="174"/>
        <v>-</v>
      </c>
      <c r="AD162" s="128" t="str">
        <f t="shared" si="175"/>
        <v>-</v>
      </c>
      <c r="AE162" s="128" t="str">
        <f t="shared" si="176"/>
        <v>-</v>
      </c>
      <c r="AF162" s="128" t="str">
        <f t="shared" si="177"/>
        <v>-</v>
      </c>
      <c r="AG162" s="128" t="str">
        <f t="shared" si="178"/>
        <v>-</v>
      </c>
      <c r="AH162" s="128" t="str">
        <f t="shared" si="179"/>
        <v>-</v>
      </c>
      <c r="AI162" s="128" t="str">
        <f t="shared" si="180"/>
        <v>-</v>
      </c>
      <c r="AJ162" s="128" t="str">
        <f t="shared" si="181"/>
        <v>-</v>
      </c>
      <c r="AK162" s="128" t="str">
        <f t="shared" si="182"/>
        <v>-</v>
      </c>
      <c r="AL162" s="128" t="str">
        <f t="shared" si="183"/>
        <v>-</v>
      </c>
      <c r="AM162" s="128" t="str">
        <f t="shared" si="184"/>
        <v>-</v>
      </c>
      <c r="AN162" s="128" t="str">
        <f t="shared" si="185"/>
        <v>-</v>
      </c>
      <c r="AO162" s="128" t="str">
        <f t="shared" si="186"/>
        <v>-</v>
      </c>
      <c r="AP162" s="128" t="str">
        <f t="shared" si="187"/>
        <v>-</v>
      </c>
      <c r="AQ162" s="128" t="str">
        <f t="shared" si="219"/>
        <v>-</v>
      </c>
      <c r="AR162" s="128" t="str">
        <f t="shared" si="220"/>
        <v>-</v>
      </c>
      <c r="AS162" s="128">
        <f t="shared" si="188"/>
        <v>0</v>
      </c>
      <c r="AT162" s="128" t="str">
        <f t="shared" si="189"/>
        <v>-</v>
      </c>
      <c r="AU162" s="128" t="str">
        <f t="shared" si="190"/>
        <v>-</v>
      </c>
      <c r="AV162" s="128" t="str">
        <f t="shared" si="191"/>
        <v>-</v>
      </c>
      <c r="AW162" s="128" t="str">
        <f t="shared" si="192"/>
        <v>-</v>
      </c>
      <c r="AX162" s="128" t="str">
        <f t="shared" si="193"/>
        <v>-</v>
      </c>
      <c r="AY162" s="128" t="str">
        <f t="shared" si="194"/>
        <v>-</v>
      </c>
      <c r="AZ162" s="128" t="str">
        <f t="shared" si="195"/>
        <v>-</v>
      </c>
      <c r="BA162" s="128" t="str">
        <f t="shared" si="196"/>
        <v>-</v>
      </c>
      <c r="BB162" s="128" t="str">
        <f t="shared" si="197"/>
        <v>-</v>
      </c>
      <c r="BC162" s="128" t="str">
        <f t="shared" si="198"/>
        <v>-</v>
      </c>
      <c r="BD162" s="128" t="str">
        <f t="shared" si="199"/>
        <v>-</v>
      </c>
      <c r="BE162" s="187"/>
      <c r="BF162" s="128" t="str">
        <f t="shared" si="200"/>
        <v>-</v>
      </c>
      <c r="BG162" s="128" t="str">
        <f t="shared" si="201"/>
        <v>-</v>
      </c>
      <c r="BH162" s="128" t="str">
        <f t="shared" si="202"/>
        <v>-</v>
      </c>
      <c r="BI162" s="128" t="str">
        <f t="shared" si="203"/>
        <v>-</v>
      </c>
      <c r="BJ162" s="128" t="str">
        <f t="shared" si="204"/>
        <v>-</v>
      </c>
      <c r="BK162" s="128" t="str">
        <f t="shared" si="205"/>
        <v>-</v>
      </c>
      <c r="BL162" s="128" t="str">
        <f t="shared" si="206"/>
        <v>-</v>
      </c>
      <c r="BM162" s="128" t="str">
        <f t="shared" si="207"/>
        <v>-</v>
      </c>
      <c r="BN162" s="128" t="str">
        <f t="shared" si="208"/>
        <v>-</v>
      </c>
      <c r="BO162" s="128" t="str">
        <f t="shared" si="209"/>
        <v>-</v>
      </c>
      <c r="BP162" s="128" t="str">
        <f t="shared" si="210"/>
        <v>-</v>
      </c>
      <c r="BQ162" s="128" t="str">
        <f t="shared" si="211"/>
        <v>-</v>
      </c>
      <c r="BR162" s="128" t="str">
        <f t="shared" si="212"/>
        <v>-</v>
      </c>
      <c r="BS162" s="128" t="str">
        <f t="shared" si="213"/>
        <v>-</v>
      </c>
      <c r="BT162" s="128" t="str">
        <f t="shared" si="214"/>
        <v>-</v>
      </c>
      <c r="BU162" s="128" t="str">
        <f t="shared" si="215"/>
        <v>-</v>
      </c>
      <c r="BV162" s="129">
        <f t="shared" si="216"/>
        <v>0</v>
      </c>
      <c r="BX162" s="128" t="str">
        <f t="shared" si="103"/>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17"/>
        <v>-</v>
      </c>
      <c r="K163" s="20" t="str">
        <f>IF(月途中入退所!$D36=$B$2,月途中入退所!$I36,"-")</f>
        <v>-</v>
      </c>
      <c r="L163" s="162" t="str">
        <f t="shared" si="218"/>
        <v>-</v>
      </c>
      <c r="M163" s="20" t="str">
        <f>IF(月途中入退所!$D36=$B$2,月途中入退所!$J36,"-")</f>
        <v>-</v>
      </c>
      <c r="N163" s="129">
        <f t="shared" si="161"/>
        <v>0</v>
      </c>
      <c r="P163" s="128" t="str">
        <f t="shared" si="162"/>
        <v>-</v>
      </c>
      <c r="Q163" s="128" t="str">
        <f t="shared" si="163"/>
        <v>-</v>
      </c>
      <c r="R163" s="128" t="str">
        <f t="shared" si="164"/>
        <v>-</v>
      </c>
      <c r="S163" s="128" t="str">
        <f t="shared" si="165"/>
        <v>-</v>
      </c>
      <c r="T163" s="128" t="str">
        <f t="shared" si="166"/>
        <v>-</v>
      </c>
      <c r="U163" s="128" t="str">
        <f t="shared" si="167"/>
        <v>-</v>
      </c>
      <c r="V163" s="128" t="str">
        <f t="shared" si="168"/>
        <v>-</v>
      </c>
      <c r="W163" s="128" t="str">
        <f t="shared" si="169"/>
        <v>-</v>
      </c>
      <c r="X163" s="128" t="str">
        <f t="shared" si="170"/>
        <v>-</v>
      </c>
      <c r="Y163" s="128" t="str">
        <f t="shared" si="171"/>
        <v>-</v>
      </c>
      <c r="Z163" s="128" t="str">
        <f t="shared" si="172"/>
        <v>-</v>
      </c>
      <c r="AA163" s="128" t="str">
        <f t="shared" si="173"/>
        <v>-</v>
      </c>
      <c r="AB163" s="131"/>
      <c r="AC163" s="128" t="str">
        <f t="shared" si="174"/>
        <v>-</v>
      </c>
      <c r="AD163" s="128" t="str">
        <f t="shared" si="175"/>
        <v>-</v>
      </c>
      <c r="AE163" s="128" t="str">
        <f t="shared" si="176"/>
        <v>-</v>
      </c>
      <c r="AF163" s="128" t="str">
        <f t="shared" si="177"/>
        <v>-</v>
      </c>
      <c r="AG163" s="128" t="str">
        <f t="shared" si="178"/>
        <v>-</v>
      </c>
      <c r="AH163" s="128" t="str">
        <f t="shared" si="179"/>
        <v>-</v>
      </c>
      <c r="AI163" s="128" t="str">
        <f t="shared" si="180"/>
        <v>-</v>
      </c>
      <c r="AJ163" s="128" t="str">
        <f t="shared" si="181"/>
        <v>-</v>
      </c>
      <c r="AK163" s="128" t="str">
        <f t="shared" si="182"/>
        <v>-</v>
      </c>
      <c r="AL163" s="128" t="str">
        <f t="shared" si="183"/>
        <v>-</v>
      </c>
      <c r="AM163" s="128" t="str">
        <f t="shared" si="184"/>
        <v>-</v>
      </c>
      <c r="AN163" s="128" t="str">
        <f t="shared" si="185"/>
        <v>-</v>
      </c>
      <c r="AO163" s="128" t="str">
        <f t="shared" si="186"/>
        <v>-</v>
      </c>
      <c r="AP163" s="128" t="str">
        <f t="shared" si="187"/>
        <v>-</v>
      </c>
      <c r="AQ163" s="128" t="str">
        <f t="shared" si="219"/>
        <v>-</v>
      </c>
      <c r="AR163" s="128" t="str">
        <f t="shared" si="220"/>
        <v>-</v>
      </c>
      <c r="AS163" s="128">
        <f t="shared" si="188"/>
        <v>0</v>
      </c>
      <c r="AT163" s="128" t="str">
        <f t="shared" si="189"/>
        <v>-</v>
      </c>
      <c r="AU163" s="128" t="str">
        <f t="shared" si="190"/>
        <v>-</v>
      </c>
      <c r="AV163" s="128" t="str">
        <f t="shared" si="191"/>
        <v>-</v>
      </c>
      <c r="AW163" s="128" t="str">
        <f t="shared" si="192"/>
        <v>-</v>
      </c>
      <c r="AX163" s="128" t="str">
        <f t="shared" si="193"/>
        <v>-</v>
      </c>
      <c r="AY163" s="128" t="str">
        <f t="shared" si="194"/>
        <v>-</v>
      </c>
      <c r="AZ163" s="128" t="str">
        <f t="shared" si="195"/>
        <v>-</v>
      </c>
      <c r="BA163" s="128" t="str">
        <f t="shared" si="196"/>
        <v>-</v>
      </c>
      <c r="BB163" s="128" t="str">
        <f t="shared" si="197"/>
        <v>-</v>
      </c>
      <c r="BC163" s="128" t="str">
        <f t="shared" si="198"/>
        <v>-</v>
      </c>
      <c r="BD163" s="128" t="str">
        <f t="shared" si="199"/>
        <v>-</v>
      </c>
      <c r="BE163" s="187"/>
      <c r="BF163" s="128" t="str">
        <f t="shared" si="200"/>
        <v>-</v>
      </c>
      <c r="BG163" s="128" t="str">
        <f t="shared" si="201"/>
        <v>-</v>
      </c>
      <c r="BH163" s="128" t="str">
        <f t="shared" si="202"/>
        <v>-</v>
      </c>
      <c r="BI163" s="128" t="str">
        <f t="shared" si="203"/>
        <v>-</v>
      </c>
      <c r="BJ163" s="128" t="str">
        <f t="shared" si="204"/>
        <v>-</v>
      </c>
      <c r="BK163" s="128" t="str">
        <f t="shared" si="205"/>
        <v>-</v>
      </c>
      <c r="BL163" s="128" t="str">
        <f t="shared" si="206"/>
        <v>-</v>
      </c>
      <c r="BM163" s="128" t="str">
        <f t="shared" si="207"/>
        <v>-</v>
      </c>
      <c r="BN163" s="128" t="str">
        <f t="shared" si="208"/>
        <v>-</v>
      </c>
      <c r="BO163" s="128" t="str">
        <f t="shared" si="209"/>
        <v>-</v>
      </c>
      <c r="BP163" s="128" t="str">
        <f t="shared" si="210"/>
        <v>-</v>
      </c>
      <c r="BQ163" s="128" t="str">
        <f t="shared" si="211"/>
        <v>-</v>
      </c>
      <c r="BR163" s="128" t="str">
        <f t="shared" si="212"/>
        <v>-</v>
      </c>
      <c r="BS163" s="128" t="str">
        <f t="shared" si="213"/>
        <v>-</v>
      </c>
      <c r="BT163" s="128" t="str">
        <f t="shared" si="214"/>
        <v>-</v>
      </c>
      <c r="BU163" s="128" t="str">
        <f t="shared" si="215"/>
        <v>-</v>
      </c>
      <c r="BV163" s="129">
        <f t="shared" si="216"/>
        <v>0</v>
      </c>
      <c r="BX163" s="128" t="str">
        <f t="shared" si="103"/>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17"/>
        <v>-</v>
      </c>
      <c r="K164" s="20" t="str">
        <f>IF(月途中入退所!$D37=$B$2,月途中入退所!$I37,"-")</f>
        <v>-</v>
      </c>
      <c r="L164" s="162" t="str">
        <f t="shared" si="218"/>
        <v>-</v>
      </c>
      <c r="M164" s="20" t="str">
        <f>IF(月途中入退所!$D37=$B$2,月途中入退所!$J37,"-")</f>
        <v>-</v>
      </c>
      <c r="N164" s="129">
        <f t="shared" si="161"/>
        <v>0</v>
      </c>
      <c r="P164" s="128" t="str">
        <f t="shared" si="162"/>
        <v>-</v>
      </c>
      <c r="Q164" s="128" t="str">
        <f t="shared" si="163"/>
        <v>-</v>
      </c>
      <c r="R164" s="128" t="str">
        <f t="shared" si="164"/>
        <v>-</v>
      </c>
      <c r="S164" s="128" t="str">
        <f t="shared" si="165"/>
        <v>-</v>
      </c>
      <c r="T164" s="128" t="str">
        <f t="shared" si="166"/>
        <v>-</v>
      </c>
      <c r="U164" s="128" t="str">
        <f t="shared" si="167"/>
        <v>-</v>
      </c>
      <c r="V164" s="128" t="str">
        <f t="shared" si="168"/>
        <v>-</v>
      </c>
      <c r="W164" s="128" t="str">
        <f t="shared" si="169"/>
        <v>-</v>
      </c>
      <c r="X164" s="128" t="str">
        <f t="shared" si="170"/>
        <v>-</v>
      </c>
      <c r="Y164" s="128" t="str">
        <f t="shared" si="171"/>
        <v>-</v>
      </c>
      <c r="Z164" s="128" t="str">
        <f t="shared" si="172"/>
        <v>-</v>
      </c>
      <c r="AA164" s="128" t="str">
        <f t="shared" si="173"/>
        <v>-</v>
      </c>
      <c r="AB164" s="131"/>
      <c r="AC164" s="128" t="str">
        <f t="shared" si="174"/>
        <v>-</v>
      </c>
      <c r="AD164" s="128" t="str">
        <f t="shared" si="175"/>
        <v>-</v>
      </c>
      <c r="AE164" s="128" t="str">
        <f t="shared" si="176"/>
        <v>-</v>
      </c>
      <c r="AF164" s="128" t="str">
        <f t="shared" si="177"/>
        <v>-</v>
      </c>
      <c r="AG164" s="128" t="str">
        <f t="shared" si="178"/>
        <v>-</v>
      </c>
      <c r="AH164" s="128" t="str">
        <f t="shared" si="179"/>
        <v>-</v>
      </c>
      <c r="AI164" s="128" t="str">
        <f t="shared" si="180"/>
        <v>-</v>
      </c>
      <c r="AJ164" s="128" t="str">
        <f t="shared" si="181"/>
        <v>-</v>
      </c>
      <c r="AK164" s="128" t="str">
        <f t="shared" si="182"/>
        <v>-</v>
      </c>
      <c r="AL164" s="128" t="str">
        <f t="shared" si="183"/>
        <v>-</v>
      </c>
      <c r="AM164" s="128" t="str">
        <f t="shared" si="184"/>
        <v>-</v>
      </c>
      <c r="AN164" s="128" t="str">
        <f t="shared" si="185"/>
        <v>-</v>
      </c>
      <c r="AO164" s="128" t="str">
        <f t="shared" si="186"/>
        <v>-</v>
      </c>
      <c r="AP164" s="128" t="str">
        <f t="shared" si="187"/>
        <v>-</v>
      </c>
      <c r="AQ164" s="128" t="str">
        <f t="shared" si="219"/>
        <v>-</v>
      </c>
      <c r="AR164" s="128" t="str">
        <f t="shared" si="220"/>
        <v>-</v>
      </c>
      <c r="AS164" s="128">
        <f t="shared" si="188"/>
        <v>0</v>
      </c>
      <c r="AT164" s="128" t="str">
        <f t="shared" si="189"/>
        <v>-</v>
      </c>
      <c r="AU164" s="128" t="str">
        <f t="shared" si="190"/>
        <v>-</v>
      </c>
      <c r="AV164" s="128" t="str">
        <f t="shared" si="191"/>
        <v>-</v>
      </c>
      <c r="AW164" s="128" t="str">
        <f t="shared" si="192"/>
        <v>-</v>
      </c>
      <c r="AX164" s="128" t="str">
        <f t="shared" si="193"/>
        <v>-</v>
      </c>
      <c r="AY164" s="128" t="str">
        <f t="shared" si="194"/>
        <v>-</v>
      </c>
      <c r="AZ164" s="128" t="str">
        <f t="shared" si="195"/>
        <v>-</v>
      </c>
      <c r="BA164" s="128" t="str">
        <f t="shared" si="196"/>
        <v>-</v>
      </c>
      <c r="BB164" s="128" t="str">
        <f t="shared" si="197"/>
        <v>-</v>
      </c>
      <c r="BC164" s="128" t="str">
        <f t="shared" si="198"/>
        <v>-</v>
      </c>
      <c r="BD164" s="128" t="str">
        <f t="shared" si="199"/>
        <v>-</v>
      </c>
      <c r="BE164" s="187"/>
      <c r="BF164" s="128" t="str">
        <f t="shared" si="200"/>
        <v>-</v>
      </c>
      <c r="BG164" s="128" t="str">
        <f t="shared" si="201"/>
        <v>-</v>
      </c>
      <c r="BH164" s="128" t="str">
        <f t="shared" si="202"/>
        <v>-</v>
      </c>
      <c r="BI164" s="128" t="str">
        <f t="shared" si="203"/>
        <v>-</v>
      </c>
      <c r="BJ164" s="128" t="str">
        <f t="shared" si="204"/>
        <v>-</v>
      </c>
      <c r="BK164" s="128" t="str">
        <f t="shared" si="205"/>
        <v>-</v>
      </c>
      <c r="BL164" s="128" t="str">
        <f t="shared" si="206"/>
        <v>-</v>
      </c>
      <c r="BM164" s="128" t="str">
        <f t="shared" si="207"/>
        <v>-</v>
      </c>
      <c r="BN164" s="128" t="str">
        <f t="shared" si="208"/>
        <v>-</v>
      </c>
      <c r="BO164" s="128" t="str">
        <f t="shared" si="209"/>
        <v>-</v>
      </c>
      <c r="BP164" s="128" t="str">
        <f t="shared" si="210"/>
        <v>-</v>
      </c>
      <c r="BQ164" s="128" t="str">
        <f t="shared" si="211"/>
        <v>-</v>
      </c>
      <c r="BR164" s="128" t="str">
        <f t="shared" si="212"/>
        <v>-</v>
      </c>
      <c r="BS164" s="128" t="str">
        <f t="shared" si="213"/>
        <v>-</v>
      </c>
      <c r="BT164" s="128" t="str">
        <f t="shared" si="214"/>
        <v>-</v>
      </c>
      <c r="BU164" s="128" t="str">
        <f t="shared" si="215"/>
        <v>-</v>
      </c>
      <c r="BV164" s="129">
        <f t="shared" si="216"/>
        <v>0</v>
      </c>
      <c r="BX164" s="128" t="str">
        <f t="shared" si="103"/>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17"/>
        <v>-</v>
      </c>
      <c r="K165" s="20" t="str">
        <f>IF(月途中入退所!$D38=$B$2,月途中入退所!$I38,"-")</f>
        <v>-</v>
      </c>
      <c r="L165" s="162" t="str">
        <f t="shared" si="218"/>
        <v>-</v>
      </c>
      <c r="M165" s="20" t="str">
        <f>IF(月途中入退所!$D38=$B$2,月途中入退所!$J38,"-")</f>
        <v>-</v>
      </c>
      <c r="N165" s="129">
        <f t="shared" si="161"/>
        <v>0</v>
      </c>
      <c r="P165" s="128" t="str">
        <f t="shared" si="162"/>
        <v>-</v>
      </c>
      <c r="Q165" s="128" t="str">
        <f t="shared" si="163"/>
        <v>-</v>
      </c>
      <c r="R165" s="128" t="str">
        <f t="shared" si="164"/>
        <v>-</v>
      </c>
      <c r="S165" s="128" t="str">
        <f t="shared" si="165"/>
        <v>-</v>
      </c>
      <c r="T165" s="128" t="str">
        <f t="shared" si="166"/>
        <v>-</v>
      </c>
      <c r="U165" s="128" t="str">
        <f t="shared" si="167"/>
        <v>-</v>
      </c>
      <c r="V165" s="128" t="str">
        <f t="shared" si="168"/>
        <v>-</v>
      </c>
      <c r="W165" s="128" t="str">
        <f t="shared" si="169"/>
        <v>-</v>
      </c>
      <c r="X165" s="128" t="str">
        <f t="shared" si="170"/>
        <v>-</v>
      </c>
      <c r="Y165" s="128" t="str">
        <f t="shared" si="171"/>
        <v>-</v>
      </c>
      <c r="Z165" s="128" t="str">
        <f t="shared" si="172"/>
        <v>-</v>
      </c>
      <c r="AA165" s="128" t="str">
        <f t="shared" si="173"/>
        <v>-</v>
      </c>
      <c r="AB165" s="131"/>
      <c r="AC165" s="128" t="str">
        <f t="shared" si="174"/>
        <v>-</v>
      </c>
      <c r="AD165" s="128" t="str">
        <f t="shared" si="175"/>
        <v>-</v>
      </c>
      <c r="AE165" s="128" t="str">
        <f t="shared" si="176"/>
        <v>-</v>
      </c>
      <c r="AF165" s="128" t="str">
        <f t="shared" si="177"/>
        <v>-</v>
      </c>
      <c r="AG165" s="128" t="str">
        <f t="shared" si="178"/>
        <v>-</v>
      </c>
      <c r="AH165" s="128" t="str">
        <f t="shared" si="179"/>
        <v>-</v>
      </c>
      <c r="AI165" s="128" t="str">
        <f t="shared" si="180"/>
        <v>-</v>
      </c>
      <c r="AJ165" s="128" t="str">
        <f t="shared" si="181"/>
        <v>-</v>
      </c>
      <c r="AK165" s="128" t="str">
        <f t="shared" si="182"/>
        <v>-</v>
      </c>
      <c r="AL165" s="128" t="str">
        <f t="shared" si="183"/>
        <v>-</v>
      </c>
      <c r="AM165" s="128" t="str">
        <f t="shared" si="184"/>
        <v>-</v>
      </c>
      <c r="AN165" s="128" t="str">
        <f t="shared" si="185"/>
        <v>-</v>
      </c>
      <c r="AO165" s="128" t="str">
        <f t="shared" si="186"/>
        <v>-</v>
      </c>
      <c r="AP165" s="128" t="str">
        <f t="shared" si="187"/>
        <v>-</v>
      </c>
      <c r="AQ165" s="128" t="str">
        <f t="shared" si="219"/>
        <v>-</v>
      </c>
      <c r="AR165" s="128" t="str">
        <f t="shared" si="220"/>
        <v>-</v>
      </c>
      <c r="AS165" s="128">
        <f t="shared" si="188"/>
        <v>0</v>
      </c>
      <c r="AT165" s="128" t="str">
        <f t="shared" si="189"/>
        <v>-</v>
      </c>
      <c r="AU165" s="128" t="str">
        <f t="shared" si="190"/>
        <v>-</v>
      </c>
      <c r="AV165" s="128" t="str">
        <f t="shared" si="191"/>
        <v>-</v>
      </c>
      <c r="AW165" s="128" t="str">
        <f t="shared" si="192"/>
        <v>-</v>
      </c>
      <c r="AX165" s="128" t="str">
        <f t="shared" si="193"/>
        <v>-</v>
      </c>
      <c r="AY165" s="128" t="str">
        <f t="shared" si="194"/>
        <v>-</v>
      </c>
      <c r="AZ165" s="128" t="str">
        <f t="shared" si="195"/>
        <v>-</v>
      </c>
      <c r="BA165" s="128" t="str">
        <f t="shared" si="196"/>
        <v>-</v>
      </c>
      <c r="BB165" s="128" t="str">
        <f t="shared" si="197"/>
        <v>-</v>
      </c>
      <c r="BC165" s="128" t="str">
        <f t="shared" si="198"/>
        <v>-</v>
      </c>
      <c r="BD165" s="128" t="str">
        <f t="shared" si="199"/>
        <v>-</v>
      </c>
      <c r="BE165" s="187"/>
      <c r="BF165" s="128" t="str">
        <f t="shared" si="200"/>
        <v>-</v>
      </c>
      <c r="BG165" s="128" t="str">
        <f t="shared" si="201"/>
        <v>-</v>
      </c>
      <c r="BH165" s="128" t="str">
        <f t="shared" si="202"/>
        <v>-</v>
      </c>
      <c r="BI165" s="128" t="str">
        <f t="shared" si="203"/>
        <v>-</v>
      </c>
      <c r="BJ165" s="128" t="str">
        <f t="shared" si="204"/>
        <v>-</v>
      </c>
      <c r="BK165" s="128" t="str">
        <f t="shared" si="205"/>
        <v>-</v>
      </c>
      <c r="BL165" s="128" t="str">
        <f t="shared" si="206"/>
        <v>-</v>
      </c>
      <c r="BM165" s="128" t="str">
        <f t="shared" si="207"/>
        <v>-</v>
      </c>
      <c r="BN165" s="128" t="str">
        <f t="shared" si="208"/>
        <v>-</v>
      </c>
      <c r="BO165" s="128" t="str">
        <f t="shared" si="209"/>
        <v>-</v>
      </c>
      <c r="BP165" s="128" t="str">
        <f t="shared" si="210"/>
        <v>-</v>
      </c>
      <c r="BQ165" s="128" t="str">
        <f t="shared" si="211"/>
        <v>-</v>
      </c>
      <c r="BR165" s="128" t="str">
        <f t="shared" si="212"/>
        <v>-</v>
      </c>
      <c r="BS165" s="128" t="str">
        <f t="shared" si="213"/>
        <v>-</v>
      </c>
      <c r="BT165" s="128" t="str">
        <f t="shared" si="214"/>
        <v>-</v>
      </c>
      <c r="BU165" s="128" t="str">
        <f t="shared" si="215"/>
        <v>-</v>
      </c>
      <c r="BV165" s="129">
        <f t="shared" si="216"/>
        <v>0</v>
      </c>
      <c r="BX165" s="128" t="str">
        <f t="shared" si="103"/>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17"/>
        <v>-</v>
      </c>
      <c r="K166" s="20" t="str">
        <f>IF(月途中入退所!$D39=$B$2,月途中入退所!$I39,"-")</f>
        <v>-</v>
      </c>
      <c r="L166" s="162" t="str">
        <f t="shared" si="218"/>
        <v>-</v>
      </c>
      <c r="M166" s="20" t="str">
        <f>IF(月途中入退所!$D39=$B$2,月途中入退所!$J39,"-")</f>
        <v>-</v>
      </c>
      <c r="N166" s="129">
        <f t="shared" si="161"/>
        <v>0</v>
      </c>
      <c r="P166" s="128" t="str">
        <f t="shared" si="162"/>
        <v>-</v>
      </c>
      <c r="Q166" s="128" t="str">
        <f t="shared" si="163"/>
        <v>-</v>
      </c>
      <c r="R166" s="128" t="str">
        <f t="shared" si="164"/>
        <v>-</v>
      </c>
      <c r="S166" s="128" t="str">
        <f t="shared" si="165"/>
        <v>-</v>
      </c>
      <c r="T166" s="128" t="str">
        <f t="shared" si="166"/>
        <v>-</v>
      </c>
      <c r="U166" s="128" t="str">
        <f t="shared" si="167"/>
        <v>-</v>
      </c>
      <c r="V166" s="128" t="str">
        <f t="shared" si="168"/>
        <v>-</v>
      </c>
      <c r="W166" s="128" t="str">
        <f t="shared" si="169"/>
        <v>-</v>
      </c>
      <c r="X166" s="128" t="str">
        <f t="shared" si="170"/>
        <v>-</v>
      </c>
      <c r="Y166" s="128" t="str">
        <f t="shared" si="171"/>
        <v>-</v>
      </c>
      <c r="Z166" s="128" t="str">
        <f t="shared" si="172"/>
        <v>-</v>
      </c>
      <c r="AA166" s="128" t="str">
        <f t="shared" si="173"/>
        <v>-</v>
      </c>
      <c r="AB166" s="131"/>
      <c r="AC166" s="128" t="str">
        <f t="shared" si="174"/>
        <v>-</v>
      </c>
      <c r="AD166" s="128" t="str">
        <f t="shared" si="175"/>
        <v>-</v>
      </c>
      <c r="AE166" s="128" t="str">
        <f t="shared" si="176"/>
        <v>-</v>
      </c>
      <c r="AF166" s="128" t="str">
        <f t="shared" si="177"/>
        <v>-</v>
      </c>
      <c r="AG166" s="128" t="str">
        <f t="shared" si="178"/>
        <v>-</v>
      </c>
      <c r="AH166" s="128" t="str">
        <f t="shared" si="179"/>
        <v>-</v>
      </c>
      <c r="AI166" s="128" t="str">
        <f t="shared" si="180"/>
        <v>-</v>
      </c>
      <c r="AJ166" s="128" t="str">
        <f t="shared" si="181"/>
        <v>-</v>
      </c>
      <c r="AK166" s="128" t="str">
        <f t="shared" si="182"/>
        <v>-</v>
      </c>
      <c r="AL166" s="128" t="str">
        <f t="shared" si="183"/>
        <v>-</v>
      </c>
      <c r="AM166" s="128" t="str">
        <f t="shared" si="184"/>
        <v>-</v>
      </c>
      <c r="AN166" s="128" t="str">
        <f t="shared" si="185"/>
        <v>-</v>
      </c>
      <c r="AO166" s="128" t="str">
        <f t="shared" si="186"/>
        <v>-</v>
      </c>
      <c r="AP166" s="128" t="str">
        <f t="shared" si="187"/>
        <v>-</v>
      </c>
      <c r="AQ166" s="128" t="str">
        <f t="shared" si="219"/>
        <v>-</v>
      </c>
      <c r="AR166" s="128" t="str">
        <f t="shared" si="220"/>
        <v>-</v>
      </c>
      <c r="AS166" s="128">
        <f t="shared" si="188"/>
        <v>0</v>
      </c>
      <c r="AT166" s="128" t="str">
        <f t="shared" si="189"/>
        <v>-</v>
      </c>
      <c r="AU166" s="128" t="str">
        <f t="shared" si="190"/>
        <v>-</v>
      </c>
      <c r="AV166" s="128" t="str">
        <f t="shared" si="191"/>
        <v>-</v>
      </c>
      <c r="AW166" s="128" t="str">
        <f t="shared" si="192"/>
        <v>-</v>
      </c>
      <c r="AX166" s="128" t="str">
        <f t="shared" si="193"/>
        <v>-</v>
      </c>
      <c r="AY166" s="128" t="str">
        <f t="shared" si="194"/>
        <v>-</v>
      </c>
      <c r="AZ166" s="128" t="str">
        <f t="shared" si="195"/>
        <v>-</v>
      </c>
      <c r="BA166" s="128" t="str">
        <f t="shared" si="196"/>
        <v>-</v>
      </c>
      <c r="BB166" s="128" t="str">
        <f t="shared" si="197"/>
        <v>-</v>
      </c>
      <c r="BC166" s="128" t="str">
        <f t="shared" si="198"/>
        <v>-</v>
      </c>
      <c r="BD166" s="128" t="str">
        <f t="shared" si="199"/>
        <v>-</v>
      </c>
      <c r="BE166" s="187"/>
      <c r="BF166" s="128" t="str">
        <f t="shared" si="200"/>
        <v>-</v>
      </c>
      <c r="BG166" s="128" t="str">
        <f t="shared" si="201"/>
        <v>-</v>
      </c>
      <c r="BH166" s="128" t="str">
        <f t="shared" si="202"/>
        <v>-</v>
      </c>
      <c r="BI166" s="128" t="str">
        <f t="shared" si="203"/>
        <v>-</v>
      </c>
      <c r="BJ166" s="128" t="str">
        <f t="shared" si="204"/>
        <v>-</v>
      </c>
      <c r="BK166" s="128" t="str">
        <f t="shared" si="205"/>
        <v>-</v>
      </c>
      <c r="BL166" s="128" t="str">
        <f t="shared" si="206"/>
        <v>-</v>
      </c>
      <c r="BM166" s="128" t="str">
        <f t="shared" si="207"/>
        <v>-</v>
      </c>
      <c r="BN166" s="128" t="str">
        <f t="shared" si="208"/>
        <v>-</v>
      </c>
      <c r="BO166" s="128" t="str">
        <f t="shared" si="209"/>
        <v>-</v>
      </c>
      <c r="BP166" s="128" t="str">
        <f t="shared" si="210"/>
        <v>-</v>
      </c>
      <c r="BQ166" s="128" t="str">
        <f t="shared" si="211"/>
        <v>-</v>
      </c>
      <c r="BR166" s="128" t="str">
        <f t="shared" si="212"/>
        <v>-</v>
      </c>
      <c r="BS166" s="128" t="str">
        <f t="shared" si="213"/>
        <v>-</v>
      </c>
      <c r="BT166" s="128" t="str">
        <f t="shared" si="214"/>
        <v>-</v>
      </c>
      <c r="BU166" s="128" t="str">
        <f t="shared" si="215"/>
        <v>-</v>
      </c>
      <c r="BV166" s="129">
        <f t="shared" si="216"/>
        <v>0</v>
      </c>
      <c r="BX166" s="128" t="str">
        <f t="shared" si="103"/>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17"/>
        <v>-</v>
      </c>
      <c r="K167" s="20" t="str">
        <f>IF(月途中入退所!$D40=$B$2,月途中入退所!$I40,"-")</f>
        <v>-</v>
      </c>
      <c r="L167" s="162" t="str">
        <f t="shared" si="218"/>
        <v>-</v>
      </c>
      <c r="M167" s="20" t="str">
        <f>IF(月途中入退所!$D40=$B$2,月途中入退所!$J40,"-")</f>
        <v>-</v>
      </c>
      <c r="N167" s="129">
        <f t="shared" si="161"/>
        <v>0</v>
      </c>
      <c r="O167" s="123"/>
      <c r="P167" s="128" t="str">
        <f t="shared" si="162"/>
        <v>-</v>
      </c>
      <c r="Q167" s="128" t="str">
        <f t="shared" si="163"/>
        <v>-</v>
      </c>
      <c r="R167" s="128" t="str">
        <f t="shared" si="164"/>
        <v>-</v>
      </c>
      <c r="S167" s="128" t="str">
        <f t="shared" si="165"/>
        <v>-</v>
      </c>
      <c r="T167" s="128" t="str">
        <f t="shared" si="166"/>
        <v>-</v>
      </c>
      <c r="U167" s="128" t="str">
        <f t="shared" si="167"/>
        <v>-</v>
      </c>
      <c r="V167" s="128" t="str">
        <f t="shared" si="168"/>
        <v>-</v>
      </c>
      <c r="W167" s="128" t="str">
        <f t="shared" si="169"/>
        <v>-</v>
      </c>
      <c r="X167" s="128" t="str">
        <f t="shared" si="170"/>
        <v>-</v>
      </c>
      <c r="Y167" s="128" t="str">
        <f t="shared" si="171"/>
        <v>-</v>
      </c>
      <c r="Z167" s="128" t="str">
        <f t="shared" si="172"/>
        <v>-</v>
      </c>
      <c r="AA167" s="128" t="str">
        <f t="shared" si="173"/>
        <v>-</v>
      </c>
      <c r="AB167" s="131"/>
      <c r="AC167" s="128" t="str">
        <f t="shared" si="174"/>
        <v>-</v>
      </c>
      <c r="AD167" s="128" t="str">
        <f t="shared" si="175"/>
        <v>-</v>
      </c>
      <c r="AE167" s="128" t="str">
        <f t="shared" si="176"/>
        <v>-</v>
      </c>
      <c r="AF167" s="128" t="str">
        <f t="shared" si="177"/>
        <v>-</v>
      </c>
      <c r="AG167" s="128" t="str">
        <f t="shared" si="178"/>
        <v>-</v>
      </c>
      <c r="AH167" s="128" t="str">
        <f t="shared" si="179"/>
        <v>-</v>
      </c>
      <c r="AI167" s="128" t="str">
        <f t="shared" si="180"/>
        <v>-</v>
      </c>
      <c r="AJ167" s="128" t="str">
        <f t="shared" si="181"/>
        <v>-</v>
      </c>
      <c r="AK167" s="128" t="str">
        <f t="shared" si="182"/>
        <v>-</v>
      </c>
      <c r="AL167" s="128" t="str">
        <f t="shared" si="183"/>
        <v>-</v>
      </c>
      <c r="AM167" s="128" t="str">
        <f t="shared" si="184"/>
        <v>-</v>
      </c>
      <c r="AN167" s="128" t="str">
        <f t="shared" si="185"/>
        <v>-</v>
      </c>
      <c r="AO167" s="128" t="str">
        <f t="shared" si="186"/>
        <v>-</v>
      </c>
      <c r="AP167" s="128" t="str">
        <f t="shared" si="187"/>
        <v>-</v>
      </c>
      <c r="AQ167" s="128" t="str">
        <f t="shared" si="219"/>
        <v>-</v>
      </c>
      <c r="AR167" s="128" t="str">
        <f t="shared" si="220"/>
        <v>-</v>
      </c>
      <c r="AS167" s="128">
        <f t="shared" si="188"/>
        <v>0</v>
      </c>
      <c r="AT167" s="128" t="str">
        <f t="shared" si="189"/>
        <v>-</v>
      </c>
      <c r="AU167" s="128" t="str">
        <f t="shared" si="190"/>
        <v>-</v>
      </c>
      <c r="AV167" s="128" t="str">
        <f t="shared" si="191"/>
        <v>-</v>
      </c>
      <c r="AW167" s="128" t="str">
        <f t="shared" si="192"/>
        <v>-</v>
      </c>
      <c r="AX167" s="128" t="str">
        <f t="shared" si="193"/>
        <v>-</v>
      </c>
      <c r="AY167" s="128" t="str">
        <f t="shared" si="194"/>
        <v>-</v>
      </c>
      <c r="AZ167" s="128" t="str">
        <f t="shared" si="195"/>
        <v>-</v>
      </c>
      <c r="BA167" s="128" t="str">
        <f t="shared" si="196"/>
        <v>-</v>
      </c>
      <c r="BB167" s="128" t="str">
        <f t="shared" si="197"/>
        <v>-</v>
      </c>
      <c r="BC167" s="128" t="str">
        <f t="shared" si="198"/>
        <v>-</v>
      </c>
      <c r="BD167" s="128" t="str">
        <f t="shared" si="199"/>
        <v>-</v>
      </c>
      <c r="BE167" s="187"/>
      <c r="BF167" s="128" t="str">
        <f t="shared" si="200"/>
        <v>-</v>
      </c>
      <c r="BG167" s="128" t="str">
        <f t="shared" si="201"/>
        <v>-</v>
      </c>
      <c r="BH167" s="128" t="str">
        <f t="shared" si="202"/>
        <v>-</v>
      </c>
      <c r="BI167" s="128" t="str">
        <f t="shared" si="203"/>
        <v>-</v>
      </c>
      <c r="BJ167" s="128" t="str">
        <f t="shared" si="204"/>
        <v>-</v>
      </c>
      <c r="BK167" s="128" t="str">
        <f t="shared" si="205"/>
        <v>-</v>
      </c>
      <c r="BL167" s="128" t="str">
        <f t="shared" si="206"/>
        <v>-</v>
      </c>
      <c r="BM167" s="128" t="str">
        <f t="shared" si="207"/>
        <v>-</v>
      </c>
      <c r="BN167" s="128" t="str">
        <f t="shared" si="208"/>
        <v>-</v>
      </c>
      <c r="BO167" s="128" t="str">
        <f t="shared" si="209"/>
        <v>-</v>
      </c>
      <c r="BP167" s="128" t="str">
        <f t="shared" si="210"/>
        <v>-</v>
      </c>
      <c r="BQ167" s="128" t="str">
        <f t="shared" si="211"/>
        <v>-</v>
      </c>
      <c r="BR167" s="128" t="str">
        <f t="shared" si="212"/>
        <v>-</v>
      </c>
      <c r="BS167" s="128" t="str">
        <f t="shared" si="213"/>
        <v>-</v>
      </c>
      <c r="BT167" s="128" t="str">
        <f t="shared" si="214"/>
        <v>-</v>
      </c>
      <c r="BU167" s="128" t="str">
        <f t="shared" si="215"/>
        <v>-</v>
      </c>
      <c r="BV167" s="129">
        <f t="shared" si="216"/>
        <v>0</v>
      </c>
      <c r="BX167" s="128" t="str">
        <f t="shared" si="103"/>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17"/>
        <v>-</v>
      </c>
      <c r="K168" s="20" t="str">
        <f>IF(月途中入退所!$D41=$B$2,月途中入退所!$I41,"-")</f>
        <v>-</v>
      </c>
      <c r="L168" s="162" t="str">
        <f t="shared" si="218"/>
        <v>-</v>
      </c>
      <c r="M168" s="20" t="str">
        <f>IF(月途中入退所!$D41=$B$2,月途中入退所!$J41,"-")</f>
        <v>-</v>
      </c>
      <c r="N168" s="129">
        <f t="shared" si="161"/>
        <v>0</v>
      </c>
      <c r="O168" s="123"/>
      <c r="P168" s="128" t="str">
        <f t="shared" si="162"/>
        <v>-</v>
      </c>
      <c r="Q168" s="128" t="str">
        <f t="shared" si="163"/>
        <v>-</v>
      </c>
      <c r="R168" s="128" t="str">
        <f t="shared" si="164"/>
        <v>-</v>
      </c>
      <c r="S168" s="128" t="str">
        <f t="shared" si="165"/>
        <v>-</v>
      </c>
      <c r="T168" s="128" t="str">
        <f t="shared" si="166"/>
        <v>-</v>
      </c>
      <c r="U168" s="128" t="str">
        <f t="shared" si="167"/>
        <v>-</v>
      </c>
      <c r="V168" s="128" t="str">
        <f t="shared" si="168"/>
        <v>-</v>
      </c>
      <c r="W168" s="128" t="str">
        <f t="shared" si="169"/>
        <v>-</v>
      </c>
      <c r="X168" s="128" t="str">
        <f t="shared" si="170"/>
        <v>-</v>
      </c>
      <c r="Y168" s="128" t="str">
        <f t="shared" si="171"/>
        <v>-</v>
      </c>
      <c r="Z168" s="128" t="str">
        <f t="shared" si="172"/>
        <v>-</v>
      </c>
      <c r="AA168" s="128" t="str">
        <f t="shared" si="173"/>
        <v>-</v>
      </c>
      <c r="AB168" s="131"/>
      <c r="AC168" s="128" t="str">
        <f t="shared" si="174"/>
        <v>-</v>
      </c>
      <c r="AD168" s="128" t="str">
        <f t="shared" si="175"/>
        <v>-</v>
      </c>
      <c r="AE168" s="128" t="str">
        <f t="shared" si="176"/>
        <v>-</v>
      </c>
      <c r="AF168" s="128" t="str">
        <f t="shared" si="177"/>
        <v>-</v>
      </c>
      <c r="AG168" s="128" t="str">
        <f t="shared" si="178"/>
        <v>-</v>
      </c>
      <c r="AH168" s="128" t="str">
        <f t="shared" si="179"/>
        <v>-</v>
      </c>
      <c r="AI168" s="128" t="str">
        <f t="shared" si="180"/>
        <v>-</v>
      </c>
      <c r="AJ168" s="128" t="str">
        <f t="shared" si="181"/>
        <v>-</v>
      </c>
      <c r="AK168" s="128" t="str">
        <f t="shared" si="182"/>
        <v>-</v>
      </c>
      <c r="AL168" s="128" t="str">
        <f t="shared" si="183"/>
        <v>-</v>
      </c>
      <c r="AM168" s="128" t="str">
        <f t="shared" si="184"/>
        <v>-</v>
      </c>
      <c r="AN168" s="128" t="str">
        <f t="shared" si="185"/>
        <v>-</v>
      </c>
      <c r="AO168" s="128" t="str">
        <f t="shared" si="186"/>
        <v>-</v>
      </c>
      <c r="AP168" s="128" t="str">
        <f t="shared" si="187"/>
        <v>-</v>
      </c>
      <c r="AQ168" s="128" t="str">
        <f t="shared" si="219"/>
        <v>-</v>
      </c>
      <c r="AR168" s="128" t="str">
        <f t="shared" si="220"/>
        <v>-</v>
      </c>
      <c r="AS168" s="128">
        <f t="shared" si="188"/>
        <v>0</v>
      </c>
      <c r="AT168" s="128" t="str">
        <f t="shared" si="189"/>
        <v>-</v>
      </c>
      <c r="AU168" s="128" t="str">
        <f t="shared" si="190"/>
        <v>-</v>
      </c>
      <c r="AV168" s="128" t="str">
        <f t="shared" si="191"/>
        <v>-</v>
      </c>
      <c r="AW168" s="128" t="str">
        <f t="shared" si="192"/>
        <v>-</v>
      </c>
      <c r="AX168" s="128" t="str">
        <f t="shared" si="193"/>
        <v>-</v>
      </c>
      <c r="AY168" s="128" t="str">
        <f t="shared" si="194"/>
        <v>-</v>
      </c>
      <c r="AZ168" s="128" t="str">
        <f t="shared" si="195"/>
        <v>-</v>
      </c>
      <c r="BA168" s="128" t="str">
        <f t="shared" si="196"/>
        <v>-</v>
      </c>
      <c r="BB168" s="128" t="str">
        <f t="shared" si="197"/>
        <v>-</v>
      </c>
      <c r="BC168" s="128" t="str">
        <f t="shared" si="198"/>
        <v>-</v>
      </c>
      <c r="BD168" s="128" t="str">
        <f t="shared" si="199"/>
        <v>-</v>
      </c>
      <c r="BE168" s="187"/>
      <c r="BF168" s="128" t="str">
        <f t="shared" si="200"/>
        <v>-</v>
      </c>
      <c r="BG168" s="128" t="str">
        <f t="shared" si="201"/>
        <v>-</v>
      </c>
      <c r="BH168" s="128" t="str">
        <f t="shared" si="202"/>
        <v>-</v>
      </c>
      <c r="BI168" s="128" t="str">
        <f t="shared" si="203"/>
        <v>-</v>
      </c>
      <c r="BJ168" s="128" t="str">
        <f t="shared" si="204"/>
        <v>-</v>
      </c>
      <c r="BK168" s="128" t="str">
        <f t="shared" si="205"/>
        <v>-</v>
      </c>
      <c r="BL168" s="128" t="str">
        <f t="shared" si="206"/>
        <v>-</v>
      </c>
      <c r="BM168" s="128" t="str">
        <f t="shared" si="207"/>
        <v>-</v>
      </c>
      <c r="BN168" s="128" t="str">
        <f t="shared" si="208"/>
        <v>-</v>
      </c>
      <c r="BO168" s="128" t="str">
        <f t="shared" si="209"/>
        <v>-</v>
      </c>
      <c r="BP168" s="128" t="str">
        <f t="shared" si="210"/>
        <v>-</v>
      </c>
      <c r="BQ168" s="128" t="str">
        <f t="shared" si="211"/>
        <v>-</v>
      </c>
      <c r="BR168" s="128" t="str">
        <f t="shared" si="212"/>
        <v>-</v>
      </c>
      <c r="BS168" s="128" t="str">
        <f t="shared" si="213"/>
        <v>-</v>
      </c>
      <c r="BT168" s="128" t="str">
        <f t="shared" si="214"/>
        <v>-</v>
      </c>
      <c r="BU168" s="128" t="str">
        <f t="shared" si="215"/>
        <v>-</v>
      </c>
      <c r="BV168" s="129">
        <f t="shared" si="216"/>
        <v>0</v>
      </c>
      <c r="BX168" s="128" t="str">
        <f t="shared" si="103"/>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17"/>
        <v>-</v>
      </c>
      <c r="K169" s="20" t="str">
        <f>IF(月途中入退所!$D42=$B$2,月途中入退所!$I42,"-")</f>
        <v>-</v>
      </c>
      <c r="L169" s="162" t="str">
        <f t="shared" si="218"/>
        <v>-</v>
      </c>
      <c r="M169" s="20" t="str">
        <f>IF(月途中入退所!$D42=$B$2,月途中入退所!$J42,"-")</f>
        <v>-</v>
      </c>
      <c r="N169" s="129">
        <f t="shared" si="161"/>
        <v>0</v>
      </c>
      <c r="P169" s="128" t="str">
        <f t="shared" si="162"/>
        <v>-</v>
      </c>
      <c r="Q169" s="128" t="str">
        <f t="shared" si="163"/>
        <v>-</v>
      </c>
      <c r="R169" s="128" t="str">
        <f t="shared" si="164"/>
        <v>-</v>
      </c>
      <c r="S169" s="128" t="str">
        <f t="shared" si="165"/>
        <v>-</v>
      </c>
      <c r="T169" s="128" t="str">
        <f t="shared" si="166"/>
        <v>-</v>
      </c>
      <c r="U169" s="128" t="str">
        <f t="shared" si="167"/>
        <v>-</v>
      </c>
      <c r="V169" s="128" t="str">
        <f t="shared" si="168"/>
        <v>-</v>
      </c>
      <c r="W169" s="128" t="str">
        <f t="shared" si="169"/>
        <v>-</v>
      </c>
      <c r="X169" s="128" t="str">
        <f t="shared" si="170"/>
        <v>-</v>
      </c>
      <c r="Y169" s="128" t="str">
        <f t="shared" si="171"/>
        <v>-</v>
      </c>
      <c r="Z169" s="128" t="str">
        <f t="shared" si="172"/>
        <v>-</v>
      </c>
      <c r="AA169" s="128" t="str">
        <f t="shared" si="173"/>
        <v>-</v>
      </c>
      <c r="AB169" s="131"/>
      <c r="AC169" s="128" t="str">
        <f t="shared" si="174"/>
        <v>-</v>
      </c>
      <c r="AD169" s="128" t="str">
        <f t="shared" si="175"/>
        <v>-</v>
      </c>
      <c r="AE169" s="128" t="str">
        <f t="shared" si="176"/>
        <v>-</v>
      </c>
      <c r="AF169" s="128" t="str">
        <f t="shared" si="177"/>
        <v>-</v>
      </c>
      <c r="AG169" s="128" t="str">
        <f t="shared" si="178"/>
        <v>-</v>
      </c>
      <c r="AH169" s="128" t="str">
        <f t="shared" si="179"/>
        <v>-</v>
      </c>
      <c r="AI169" s="128" t="str">
        <f t="shared" si="180"/>
        <v>-</v>
      </c>
      <c r="AJ169" s="128" t="str">
        <f t="shared" si="181"/>
        <v>-</v>
      </c>
      <c r="AK169" s="128" t="str">
        <f t="shared" si="182"/>
        <v>-</v>
      </c>
      <c r="AL169" s="128" t="str">
        <f t="shared" si="183"/>
        <v>-</v>
      </c>
      <c r="AM169" s="128" t="str">
        <f t="shared" si="184"/>
        <v>-</v>
      </c>
      <c r="AN169" s="128" t="str">
        <f t="shared" si="185"/>
        <v>-</v>
      </c>
      <c r="AO169" s="128" t="str">
        <f t="shared" si="186"/>
        <v>-</v>
      </c>
      <c r="AP169" s="128" t="str">
        <f t="shared" si="187"/>
        <v>-</v>
      </c>
      <c r="AQ169" s="128" t="str">
        <f t="shared" si="219"/>
        <v>-</v>
      </c>
      <c r="AR169" s="128" t="str">
        <f t="shared" si="220"/>
        <v>-</v>
      </c>
      <c r="AS169" s="128">
        <f t="shared" si="188"/>
        <v>0</v>
      </c>
      <c r="AT169" s="128" t="str">
        <f t="shared" si="189"/>
        <v>-</v>
      </c>
      <c r="AU169" s="128" t="str">
        <f t="shared" si="190"/>
        <v>-</v>
      </c>
      <c r="AV169" s="128" t="str">
        <f t="shared" si="191"/>
        <v>-</v>
      </c>
      <c r="AW169" s="128" t="str">
        <f t="shared" si="192"/>
        <v>-</v>
      </c>
      <c r="AX169" s="128" t="str">
        <f t="shared" si="193"/>
        <v>-</v>
      </c>
      <c r="AY169" s="128" t="str">
        <f t="shared" si="194"/>
        <v>-</v>
      </c>
      <c r="AZ169" s="128" t="str">
        <f t="shared" si="195"/>
        <v>-</v>
      </c>
      <c r="BA169" s="128" t="str">
        <f t="shared" si="196"/>
        <v>-</v>
      </c>
      <c r="BB169" s="128" t="str">
        <f t="shared" si="197"/>
        <v>-</v>
      </c>
      <c r="BC169" s="128" t="str">
        <f t="shared" si="198"/>
        <v>-</v>
      </c>
      <c r="BD169" s="128" t="str">
        <f t="shared" si="199"/>
        <v>-</v>
      </c>
      <c r="BE169" s="187"/>
      <c r="BF169" s="128" t="str">
        <f t="shared" si="200"/>
        <v>-</v>
      </c>
      <c r="BG169" s="128" t="str">
        <f t="shared" si="201"/>
        <v>-</v>
      </c>
      <c r="BH169" s="128" t="str">
        <f t="shared" si="202"/>
        <v>-</v>
      </c>
      <c r="BI169" s="128" t="str">
        <f t="shared" si="203"/>
        <v>-</v>
      </c>
      <c r="BJ169" s="128" t="str">
        <f t="shared" si="204"/>
        <v>-</v>
      </c>
      <c r="BK169" s="128" t="str">
        <f t="shared" si="205"/>
        <v>-</v>
      </c>
      <c r="BL169" s="128" t="str">
        <f t="shared" si="206"/>
        <v>-</v>
      </c>
      <c r="BM169" s="128" t="str">
        <f t="shared" si="207"/>
        <v>-</v>
      </c>
      <c r="BN169" s="128" t="str">
        <f t="shared" si="208"/>
        <v>-</v>
      </c>
      <c r="BO169" s="128" t="str">
        <f t="shared" si="209"/>
        <v>-</v>
      </c>
      <c r="BP169" s="128" t="str">
        <f t="shared" si="210"/>
        <v>-</v>
      </c>
      <c r="BQ169" s="128" t="str">
        <f t="shared" si="211"/>
        <v>-</v>
      </c>
      <c r="BR169" s="128" t="str">
        <f t="shared" si="212"/>
        <v>-</v>
      </c>
      <c r="BS169" s="128" t="str">
        <f t="shared" si="213"/>
        <v>-</v>
      </c>
      <c r="BT169" s="128" t="str">
        <f t="shared" si="214"/>
        <v>-</v>
      </c>
      <c r="BU169" s="128" t="str">
        <f t="shared" si="215"/>
        <v>-</v>
      </c>
      <c r="BV169" s="129">
        <f t="shared" si="216"/>
        <v>0</v>
      </c>
      <c r="BX169" s="128" t="str">
        <f t="shared" si="103"/>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17"/>
        <v>-</v>
      </c>
      <c r="K170" s="20" t="str">
        <f>IF(月途中入退所!$D43=$B$2,月途中入退所!$I43,"-")</f>
        <v>-</v>
      </c>
      <c r="L170" s="162" t="str">
        <f t="shared" si="218"/>
        <v>-</v>
      </c>
      <c r="M170" s="20" t="str">
        <f>IF(月途中入退所!$D43=$B$2,月途中入退所!$J43,"-")</f>
        <v>-</v>
      </c>
      <c r="N170" s="129">
        <f t="shared" si="161"/>
        <v>0</v>
      </c>
      <c r="P170" s="128" t="str">
        <f t="shared" si="162"/>
        <v>-</v>
      </c>
      <c r="Q170" s="128" t="str">
        <f t="shared" si="163"/>
        <v>-</v>
      </c>
      <c r="R170" s="128" t="str">
        <f t="shared" si="164"/>
        <v>-</v>
      </c>
      <c r="S170" s="128" t="str">
        <f t="shared" si="165"/>
        <v>-</v>
      </c>
      <c r="T170" s="128" t="str">
        <f t="shared" si="166"/>
        <v>-</v>
      </c>
      <c r="U170" s="128" t="str">
        <f t="shared" si="167"/>
        <v>-</v>
      </c>
      <c r="V170" s="128" t="str">
        <f t="shared" si="168"/>
        <v>-</v>
      </c>
      <c r="W170" s="128" t="str">
        <f t="shared" si="169"/>
        <v>-</v>
      </c>
      <c r="X170" s="128" t="str">
        <f t="shared" si="170"/>
        <v>-</v>
      </c>
      <c r="Y170" s="128" t="str">
        <f t="shared" si="171"/>
        <v>-</v>
      </c>
      <c r="Z170" s="128" t="str">
        <f t="shared" si="172"/>
        <v>-</v>
      </c>
      <c r="AA170" s="128" t="str">
        <f t="shared" si="173"/>
        <v>-</v>
      </c>
      <c r="AB170" s="131"/>
      <c r="AC170" s="128" t="str">
        <f t="shared" si="174"/>
        <v>-</v>
      </c>
      <c r="AD170" s="128" t="str">
        <f t="shared" si="175"/>
        <v>-</v>
      </c>
      <c r="AE170" s="128" t="str">
        <f t="shared" si="176"/>
        <v>-</v>
      </c>
      <c r="AF170" s="128" t="str">
        <f t="shared" si="177"/>
        <v>-</v>
      </c>
      <c r="AG170" s="128" t="str">
        <f t="shared" si="178"/>
        <v>-</v>
      </c>
      <c r="AH170" s="128" t="str">
        <f t="shared" si="179"/>
        <v>-</v>
      </c>
      <c r="AI170" s="128" t="str">
        <f t="shared" si="180"/>
        <v>-</v>
      </c>
      <c r="AJ170" s="128" t="str">
        <f t="shared" si="181"/>
        <v>-</v>
      </c>
      <c r="AK170" s="128" t="str">
        <f t="shared" si="182"/>
        <v>-</v>
      </c>
      <c r="AL170" s="128" t="str">
        <f t="shared" si="183"/>
        <v>-</v>
      </c>
      <c r="AM170" s="128" t="str">
        <f t="shared" si="184"/>
        <v>-</v>
      </c>
      <c r="AN170" s="128" t="str">
        <f t="shared" si="185"/>
        <v>-</v>
      </c>
      <c r="AO170" s="128" t="str">
        <f t="shared" si="186"/>
        <v>-</v>
      </c>
      <c r="AP170" s="128" t="str">
        <f t="shared" si="187"/>
        <v>-</v>
      </c>
      <c r="AQ170" s="128" t="str">
        <f t="shared" si="219"/>
        <v>-</v>
      </c>
      <c r="AR170" s="128" t="str">
        <f t="shared" si="220"/>
        <v>-</v>
      </c>
      <c r="AS170" s="128">
        <f t="shared" si="188"/>
        <v>0</v>
      </c>
      <c r="AT170" s="128" t="str">
        <f t="shared" si="189"/>
        <v>-</v>
      </c>
      <c r="AU170" s="128" t="str">
        <f t="shared" si="190"/>
        <v>-</v>
      </c>
      <c r="AV170" s="128" t="str">
        <f t="shared" si="191"/>
        <v>-</v>
      </c>
      <c r="AW170" s="128" t="str">
        <f t="shared" si="192"/>
        <v>-</v>
      </c>
      <c r="AX170" s="128" t="str">
        <f t="shared" si="193"/>
        <v>-</v>
      </c>
      <c r="AY170" s="128" t="str">
        <f t="shared" si="194"/>
        <v>-</v>
      </c>
      <c r="AZ170" s="128" t="str">
        <f t="shared" si="195"/>
        <v>-</v>
      </c>
      <c r="BA170" s="128" t="str">
        <f t="shared" si="196"/>
        <v>-</v>
      </c>
      <c r="BB170" s="128" t="str">
        <f t="shared" si="197"/>
        <v>-</v>
      </c>
      <c r="BC170" s="128" t="str">
        <f t="shared" si="198"/>
        <v>-</v>
      </c>
      <c r="BD170" s="128" t="str">
        <f t="shared" si="199"/>
        <v>-</v>
      </c>
      <c r="BE170" s="187"/>
      <c r="BF170" s="128" t="str">
        <f t="shared" si="200"/>
        <v>-</v>
      </c>
      <c r="BG170" s="128" t="str">
        <f t="shared" si="201"/>
        <v>-</v>
      </c>
      <c r="BH170" s="128" t="str">
        <f t="shared" si="202"/>
        <v>-</v>
      </c>
      <c r="BI170" s="128" t="str">
        <f t="shared" si="203"/>
        <v>-</v>
      </c>
      <c r="BJ170" s="128" t="str">
        <f t="shared" si="204"/>
        <v>-</v>
      </c>
      <c r="BK170" s="128" t="str">
        <f t="shared" si="205"/>
        <v>-</v>
      </c>
      <c r="BL170" s="128" t="str">
        <f t="shared" si="206"/>
        <v>-</v>
      </c>
      <c r="BM170" s="128" t="str">
        <f t="shared" si="207"/>
        <v>-</v>
      </c>
      <c r="BN170" s="128" t="str">
        <f t="shared" si="208"/>
        <v>-</v>
      </c>
      <c r="BO170" s="128" t="str">
        <f t="shared" si="209"/>
        <v>-</v>
      </c>
      <c r="BP170" s="128" t="str">
        <f t="shared" si="210"/>
        <v>-</v>
      </c>
      <c r="BQ170" s="128" t="str">
        <f t="shared" si="211"/>
        <v>-</v>
      </c>
      <c r="BR170" s="128" t="str">
        <f t="shared" si="212"/>
        <v>-</v>
      </c>
      <c r="BS170" s="128" t="str">
        <f t="shared" si="213"/>
        <v>-</v>
      </c>
      <c r="BT170" s="128" t="str">
        <f t="shared" si="214"/>
        <v>-</v>
      </c>
      <c r="BU170" s="128" t="str">
        <f t="shared" si="215"/>
        <v>-</v>
      </c>
      <c r="BV170" s="129">
        <f t="shared" si="216"/>
        <v>0</v>
      </c>
      <c r="BX170" s="128" t="str">
        <f t="shared" si="103"/>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17"/>
        <v>-</v>
      </c>
      <c r="K171" s="20" t="str">
        <f>IF(月途中入退所!$D44=$B$2,月途中入退所!$I44,"-")</f>
        <v>-</v>
      </c>
      <c r="L171" s="162" t="str">
        <f t="shared" si="218"/>
        <v>-</v>
      </c>
      <c r="M171" s="20" t="str">
        <f>IF(月途中入退所!$D44=$B$2,月途中入退所!$J44,"-")</f>
        <v>-</v>
      </c>
      <c r="N171" s="129">
        <f t="shared" si="161"/>
        <v>0</v>
      </c>
      <c r="P171" s="128" t="str">
        <f t="shared" si="162"/>
        <v>-</v>
      </c>
      <c r="Q171" s="128" t="str">
        <f t="shared" si="163"/>
        <v>-</v>
      </c>
      <c r="R171" s="128" t="str">
        <f t="shared" si="164"/>
        <v>-</v>
      </c>
      <c r="S171" s="128" t="str">
        <f t="shared" si="165"/>
        <v>-</v>
      </c>
      <c r="T171" s="128" t="str">
        <f t="shared" si="166"/>
        <v>-</v>
      </c>
      <c r="U171" s="128" t="str">
        <f t="shared" si="167"/>
        <v>-</v>
      </c>
      <c r="V171" s="128" t="str">
        <f t="shared" si="168"/>
        <v>-</v>
      </c>
      <c r="W171" s="128" t="str">
        <f t="shared" si="169"/>
        <v>-</v>
      </c>
      <c r="X171" s="128" t="str">
        <f t="shared" si="170"/>
        <v>-</v>
      </c>
      <c r="Y171" s="128" t="str">
        <f t="shared" si="171"/>
        <v>-</v>
      </c>
      <c r="Z171" s="128" t="str">
        <f t="shared" si="172"/>
        <v>-</v>
      </c>
      <c r="AA171" s="128" t="str">
        <f t="shared" si="173"/>
        <v>-</v>
      </c>
      <c r="AB171" s="131"/>
      <c r="AC171" s="128" t="str">
        <f t="shared" si="174"/>
        <v>-</v>
      </c>
      <c r="AD171" s="128" t="str">
        <f t="shared" si="175"/>
        <v>-</v>
      </c>
      <c r="AE171" s="128" t="str">
        <f t="shared" si="176"/>
        <v>-</v>
      </c>
      <c r="AF171" s="128" t="str">
        <f t="shared" si="177"/>
        <v>-</v>
      </c>
      <c r="AG171" s="128" t="str">
        <f t="shared" si="178"/>
        <v>-</v>
      </c>
      <c r="AH171" s="128" t="str">
        <f t="shared" si="179"/>
        <v>-</v>
      </c>
      <c r="AI171" s="128" t="str">
        <f t="shared" si="180"/>
        <v>-</v>
      </c>
      <c r="AJ171" s="128" t="str">
        <f t="shared" si="181"/>
        <v>-</v>
      </c>
      <c r="AK171" s="128" t="str">
        <f t="shared" si="182"/>
        <v>-</v>
      </c>
      <c r="AL171" s="128" t="str">
        <f t="shared" si="183"/>
        <v>-</v>
      </c>
      <c r="AM171" s="128" t="str">
        <f t="shared" si="184"/>
        <v>-</v>
      </c>
      <c r="AN171" s="128" t="str">
        <f t="shared" si="185"/>
        <v>-</v>
      </c>
      <c r="AO171" s="128" t="str">
        <f t="shared" si="186"/>
        <v>-</v>
      </c>
      <c r="AP171" s="128" t="str">
        <f t="shared" si="187"/>
        <v>-</v>
      </c>
      <c r="AQ171" s="128" t="str">
        <f t="shared" si="219"/>
        <v>-</v>
      </c>
      <c r="AR171" s="128" t="str">
        <f t="shared" si="220"/>
        <v>-</v>
      </c>
      <c r="AS171" s="128">
        <f t="shared" si="188"/>
        <v>0</v>
      </c>
      <c r="AT171" s="128" t="str">
        <f t="shared" si="189"/>
        <v>-</v>
      </c>
      <c r="AU171" s="128" t="str">
        <f t="shared" si="190"/>
        <v>-</v>
      </c>
      <c r="AV171" s="128" t="str">
        <f t="shared" si="191"/>
        <v>-</v>
      </c>
      <c r="AW171" s="128" t="str">
        <f t="shared" si="192"/>
        <v>-</v>
      </c>
      <c r="AX171" s="128" t="str">
        <f t="shared" si="193"/>
        <v>-</v>
      </c>
      <c r="AY171" s="128" t="str">
        <f t="shared" si="194"/>
        <v>-</v>
      </c>
      <c r="AZ171" s="128" t="str">
        <f t="shared" si="195"/>
        <v>-</v>
      </c>
      <c r="BA171" s="128" t="str">
        <f t="shared" si="196"/>
        <v>-</v>
      </c>
      <c r="BB171" s="128" t="str">
        <f t="shared" si="197"/>
        <v>-</v>
      </c>
      <c r="BC171" s="128" t="str">
        <f t="shared" si="198"/>
        <v>-</v>
      </c>
      <c r="BD171" s="128" t="str">
        <f t="shared" si="199"/>
        <v>-</v>
      </c>
      <c r="BE171" s="187"/>
      <c r="BF171" s="128" t="str">
        <f t="shared" si="200"/>
        <v>-</v>
      </c>
      <c r="BG171" s="128" t="str">
        <f t="shared" si="201"/>
        <v>-</v>
      </c>
      <c r="BH171" s="128" t="str">
        <f t="shared" si="202"/>
        <v>-</v>
      </c>
      <c r="BI171" s="128" t="str">
        <f t="shared" si="203"/>
        <v>-</v>
      </c>
      <c r="BJ171" s="128" t="str">
        <f t="shared" si="204"/>
        <v>-</v>
      </c>
      <c r="BK171" s="128" t="str">
        <f t="shared" si="205"/>
        <v>-</v>
      </c>
      <c r="BL171" s="128" t="str">
        <f t="shared" si="206"/>
        <v>-</v>
      </c>
      <c r="BM171" s="128" t="str">
        <f t="shared" si="207"/>
        <v>-</v>
      </c>
      <c r="BN171" s="128" t="str">
        <f t="shared" si="208"/>
        <v>-</v>
      </c>
      <c r="BO171" s="128" t="str">
        <f t="shared" si="209"/>
        <v>-</v>
      </c>
      <c r="BP171" s="128" t="str">
        <f t="shared" si="210"/>
        <v>-</v>
      </c>
      <c r="BQ171" s="128" t="str">
        <f t="shared" si="211"/>
        <v>-</v>
      </c>
      <c r="BR171" s="128" t="str">
        <f t="shared" si="212"/>
        <v>-</v>
      </c>
      <c r="BS171" s="128" t="str">
        <f t="shared" si="213"/>
        <v>-</v>
      </c>
      <c r="BT171" s="128" t="str">
        <f t="shared" si="214"/>
        <v>-</v>
      </c>
      <c r="BU171" s="128" t="str">
        <f t="shared" si="215"/>
        <v>-</v>
      </c>
      <c r="BV171" s="129">
        <f t="shared" si="216"/>
        <v>0</v>
      </c>
      <c r="BX171" s="128" t="str">
        <f t="shared" si="103"/>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17"/>
        <v>-</v>
      </c>
      <c r="K172" s="20" t="str">
        <f>IF(月途中入退所!$D45=$B$2,月途中入退所!$I45,"-")</f>
        <v>-</v>
      </c>
      <c r="L172" s="162" t="str">
        <f t="shared" si="218"/>
        <v>-</v>
      </c>
      <c r="M172" s="20" t="str">
        <f>IF(月途中入退所!$D45=$B$2,月途中入退所!$J45,"-")</f>
        <v>-</v>
      </c>
      <c r="N172" s="129">
        <f t="shared" si="161"/>
        <v>0</v>
      </c>
      <c r="P172" s="128" t="str">
        <f t="shared" si="162"/>
        <v>-</v>
      </c>
      <c r="Q172" s="128" t="str">
        <f t="shared" si="163"/>
        <v>-</v>
      </c>
      <c r="R172" s="128" t="str">
        <f t="shared" si="164"/>
        <v>-</v>
      </c>
      <c r="S172" s="128" t="str">
        <f t="shared" si="165"/>
        <v>-</v>
      </c>
      <c r="T172" s="128" t="str">
        <f t="shared" si="166"/>
        <v>-</v>
      </c>
      <c r="U172" s="128" t="str">
        <f t="shared" si="167"/>
        <v>-</v>
      </c>
      <c r="V172" s="128" t="str">
        <f t="shared" si="168"/>
        <v>-</v>
      </c>
      <c r="W172" s="128" t="str">
        <f t="shared" si="169"/>
        <v>-</v>
      </c>
      <c r="X172" s="128" t="str">
        <f t="shared" si="170"/>
        <v>-</v>
      </c>
      <c r="Y172" s="128" t="str">
        <f t="shared" si="171"/>
        <v>-</v>
      </c>
      <c r="Z172" s="128" t="str">
        <f t="shared" si="172"/>
        <v>-</v>
      </c>
      <c r="AA172" s="128" t="str">
        <f t="shared" si="173"/>
        <v>-</v>
      </c>
      <c r="AB172" s="131"/>
      <c r="AC172" s="128" t="str">
        <f t="shared" si="174"/>
        <v>-</v>
      </c>
      <c r="AD172" s="128" t="str">
        <f t="shared" si="175"/>
        <v>-</v>
      </c>
      <c r="AE172" s="128" t="str">
        <f t="shared" si="176"/>
        <v>-</v>
      </c>
      <c r="AF172" s="128" t="str">
        <f t="shared" si="177"/>
        <v>-</v>
      </c>
      <c r="AG172" s="128" t="str">
        <f t="shared" si="178"/>
        <v>-</v>
      </c>
      <c r="AH172" s="128" t="str">
        <f t="shared" si="179"/>
        <v>-</v>
      </c>
      <c r="AI172" s="128" t="str">
        <f t="shared" si="180"/>
        <v>-</v>
      </c>
      <c r="AJ172" s="128" t="str">
        <f t="shared" si="181"/>
        <v>-</v>
      </c>
      <c r="AK172" s="128" t="str">
        <f t="shared" si="182"/>
        <v>-</v>
      </c>
      <c r="AL172" s="128" t="str">
        <f t="shared" si="183"/>
        <v>-</v>
      </c>
      <c r="AM172" s="128" t="str">
        <f t="shared" si="184"/>
        <v>-</v>
      </c>
      <c r="AN172" s="128" t="str">
        <f t="shared" si="185"/>
        <v>-</v>
      </c>
      <c r="AO172" s="128" t="str">
        <f t="shared" si="186"/>
        <v>-</v>
      </c>
      <c r="AP172" s="128" t="str">
        <f t="shared" si="187"/>
        <v>-</v>
      </c>
      <c r="AQ172" s="128" t="str">
        <f t="shared" si="219"/>
        <v>-</v>
      </c>
      <c r="AR172" s="128" t="str">
        <f t="shared" si="220"/>
        <v>-</v>
      </c>
      <c r="AS172" s="128">
        <f t="shared" si="188"/>
        <v>0</v>
      </c>
      <c r="AT172" s="128" t="str">
        <f t="shared" si="189"/>
        <v>-</v>
      </c>
      <c r="AU172" s="128" t="str">
        <f t="shared" si="190"/>
        <v>-</v>
      </c>
      <c r="AV172" s="128" t="str">
        <f t="shared" si="191"/>
        <v>-</v>
      </c>
      <c r="AW172" s="128" t="str">
        <f t="shared" si="192"/>
        <v>-</v>
      </c>
      <c r="AX172" s="128" t="str">
        <f t="shared" si="193"/>
        <v>-</v>
      </c>
      <c r="AY172" s="128" t="str">
        <f t="shared" si="194"/>
        <v>-</v>
      </c>
      <c r="AZ172" s="128" t="str">
        <f t="shared" si="195"/>
        <v>-</v>
      </c>
      <c r="BA172" s="128" t="str">
        <f t="shared" si="196"/>
        <v>-</v>
      </c>
      <c r="BB172" s="128" t="str">
        <f t="shared" si="197"/>
        <v>-</v>
      </c>
      <c r="BC172" s="128" t="str">
        <f t="shared" si="198"/>
        <v>-</v>
      </c>
      <c r="BD172" s="128" t="str">
        <f t="shared" si="199"/>
        <v>-</v>
      </c>
      <c r="BE172" s="187"/>
      <c r="BF172" s="128" t="str">
        <f t="shared" si="200"/>
        <v>-</v>
      </c>
      <c r="BG172" s="128" t="str">
        <f t="shared" si="201"/>
        <v>-</v>
      </c>
      <c r="BH172" s="128" t="str">
        <f t="shared" si="202"/>
        <v>-</v>
      </c>
      <c r="BI172" s="128" t="str">
        <f t="shared" si="203"/>
        <v>-</v>
      </c>
      <c r="BJ172" s="128" t="str">
        <f t="shared" si="204"/>
        <v>-</v>
      </c>
      <c r="BK172" s="128" t="str">
        <f t="shared" si="205"/>
        <v>-</v>
      </c>
      <c r="BL172" s="128" t="str">
        <f t="shared" si="206"/>
        <v>-</v>
      </c>
      <c r="BM172" s="128" t="str">
        <f t="shared" si="207"/>
        <v>-</v>
      </c>
      <c r="BN172" s="128" t="str">
        <f t="shared" si="208"/>
        <v>-</v>
      </c>
      <c r="BO172" s="128" t="str">
        <f t="shared" si="209"/>
        <v>-</v>
      </c>
      <c r="BP172" s="128" t="str">
        <f t="shared" si="210"/>
        <v>-</v>
      </c>
      <c r="BQ172" s="128" t="str">
        <f t="shared" si="211"/>
        <v>-</v>
      </c>
      <c r="BR172" s="128" t="str">
        <f t="shared" si="212"/>
        <v>-</v>
      </c>
      <c r="BS172" s="128" t="str">
        <f t="shared" si="213"/>
        <v>-</v>
      </c>
      <c r="BT172" s="128" t="str">
        <f t="shared" si="214"/>
        <v>-</v>
      </c>
      <c r="BU172" s="128" t="str">
        <f t="shared" si="215"/>
        <v>-</v>
      </c>
      <c r="BV172" s="129">
        <f t="shared" si="216"/>
        <v>0</v>
      </c>
      <c r="BX172" s="128" t="str">
        <f t="shared" ref="BX172:BX201" si="221">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17"/>
        <v>-</v>
      </c>
      <c r="K173" s="20" t="str">
        <f>IF(月途中入退所!$D46=$B$2,月途中入退所!$I46,"-")</f>
        <v>-</v>
      </c>
      <c r="L173" s="162" t="str">
        <f t="shared" si="218"/>
        <v>-</v>
      </c>
      <c r="M173" s="20" t="str">
        <f>IF(月途中入退所!$D46=$B$2,月途中入退所!$J46,"-")</f>
        <v>-</v>
      </c>
      <c r="N173" s="129">
        <f t="shared" si="161"/>
        <v>0</v>
      </c>
      <c r="P173" s="128" t="str">
        <f t="shared" si="162"/>
        <v>-</v>
      </c>
      <c r="Q173" s="128" t="str">
        <f t="shared" si="163"/>
        <v>-</v>
      </c>
      <c r="R173" s="128" t="str">
        <f t="shared" si="164"/>
        <v>-</v>
      </c>
      <c r="S173" s="128" t="str">
        <f t="shared" si="165"/>
        <v>-</v>
      </c>
      <c r="T173" s="128" t="str">
        <f t="shared" si="166"/>
        <v>-</v>
      </c>
      <c r="U173" s="128" t="str">
        <f t="shared" si="167"/>
        <v>-</v>
      </c>
      <c r="V173" s="128" t="str">
        <f t="shared" si="168"/>
        <v>-</v>
      </c>
      <c r="W173" s="128" t="str">
        <f t="shared" si="169"/>
        <v>-</v>
      </c>
      <c r="X173" s="128" t="str">
        <f t="shared" si="170"/>
        <v>-</v>
      </c>
      <c r="Y173" s="128" t="str">
        <f t="shared" si="171"/>
        <v>-</v>
      </c>
      <c r="Z173" s="128" t="str">
        <f t="shared" si="172"/>
        <v>-</v>
      </c>
      <c r="AA173" s="128" t="str">
        <f t="shared" si="173"/>
        <v>-</v>
      </c>
      <c r="AB173" s="131"/>
      <c r="AC173" s="128" t="str">
        <f t="shared" si="174"/>
        <v>-</v>
      </c>
      <c r="AD173" s="128" t="str">
        <f t="shared" si="175"/>
        <v>-</v>
      </c>
      <c r="AE173" s="128" t="str">
        <f t="shared" si="176"/>
        <v>-</v>
      </c>
      <c r="AF173" s="128" t="str">
        <f t="shared" si="177"/>
        <v>-</v>
      </c>
      <c r="AG173" s="128" t="str">
        <f t="shared" si="178"/>
        <v>-</v>
      </c>
      <c r="AH173" s="128" t="str">
        <f t="shared" si="179"/>
        <v>-</v>
      </c>
      <c r="AI173" s="128" t="str">
        <f t="shared" si="180"/>
        <v>-</v>
      </c>
      <c r="AJ173" s="128" t="str">
        <f t="shared" si="181"/>
        <v>-</v>
      </c>
      <c r="AK173" s="128" t="str">
        <f t="shared" si="182"/>
        <v>-</v>
      </c>
      <c r="AL173" s="128" t="str">
        <f t="shared" si="183"/>
        <v>-</v>
      </c>
      <c r="AM173" s="128" t="str">
        <f t="shared" si="184"/>
        <v>-</v>
      </c>
      <c r="AN173" s="128" t="str">
        <f t="shared" si="185"/>
        <v>-</v>
      </c>
      <c r="AO173" s="128" t="str">
        <f t="shared" si="186"/>
        <v>-</v>
      </c>
      <c r="AP173" s="128" t="str">
        <f t="shared" si="187"/>
        <v>-</v>
      </c>
      <c r="AQ173" s="128" t="str">
        <f t="shared" si="219"/>
        <v>-</v>
      </c>
      <c r="AR173" s="128" t="str">
        <f t="shared" si="220"/>
        <v>-</v>
      </c>
      <c r="AS173" s="128">
        <f t="shared" si="188"/>
        <v>0</v>
      </c>
      <c r="AT173" s="128" t="str">
        <f t="shared" si="189"/>
        <v>-</v>
      </c>
      <c r="AU173" s="128" t="str">
        <f t="shared" si="190"/>
        <v>-</v>
      </c>
      <c r="AV173" s="128" t="str">
        <f t="shared" si="191"/>
        <v>-</v>
      </c>
      <c r="AW173" s="128" t="str">
        <f t="shared" si="192"/>
        <v>-</v>
      </c>
      <c r="AX173" s="128" t="str">
        <f t="shared" si="193"/>
        <v>-</v>
      </c>
      <c r="AY173" s="128" t="str">
        <f t="shared" si="194"/>
        <v>-</v>
      </c>
      <c r="AZ173" s="128" t="str">
        <f t="shared" si="195"/>
        <v>-</v>
      </c>
      <c r="BA173" s="128" t="str">
        <f t="shared" si="196"/>
        <v>-</v>
      </c>
      <c r="BB173" s="128" t="str">
        <f t="shared" si="197"/>
        <v>-</v>
      </c>
      <c r="BC173" s="128" t="str">
        <f t="shared" si="198"/>
        <v>-</v>
      </c>
      <c r="BD173" s="128" t="str">
        <f t="shared" si="199"/>
        <v>-</v>
      </c>
      <c r="BE173" s="187"/>
      <c r="BF173" s="128" t="str">
        <f t="shared" si="200"/>
        <v>-</v>
      </c>
      <c r="BG173" s="128" t="str">
        <f t="shared" si="201"/>
        <v>-</v>
      </c>
      <c r="BH173" s="128" t="str">
        <f t="shared" si="202"/>
        <v>-</v>
      </c>
      <c r="BI173" s="128" t="str">
        <f t="shared" si="203"/>
        <v>-</v>
      </c>
      <c r="BJ173" s="128" t="str">
        <f t="shared" si="204"/>
        <v>-</v>
      </c>
      <c r="BK173" s="128" t="str">
        <f t="shared" si="205"/>
        <v>-</v>
      </c>
      <c r="BL173" s="128" t="str">
        <f t="shared" si="206"/>
        <v>-</v>
      </c>
      <c r="BM173" s="128" t="str">
        <f t="shared" si="207"/>
        <v>-</v>
      </c>
      <c r="BN173" s="128" t="str">
        <f t="shared" si="208"/>
        <v>-</v>
      </c>
      <c r="BO173" s="128" t="str">
        <f t="shared" si="209"/>
        <v>-</v>
      </c>
      <c r="BP173" s="128" t="str">
        <f t="shared" si="210"/>
        <v>-</v>
      </c>
      <c r="BQ173" s="128" t="str">
        <f t="shared" si="211"/>
        <v>-</v>
      </c>
      <c r="BR173" s="128" t="str">
        <f t="shared" si="212"/>
        <v>-</v>
      </c>
      <c r="BS173" s="128" t="str">
        <f t="shared" si="213"/>
        <v>-</v>
      </c>
      <c r="BT173" s="128" t="str">
        <f t="shared" si="214"/>
        <v>-</v>
      </c>
      <c r="BU173" s="128" t="str">
        <f t="shared" si="215"/>
        <v>-</v>
      </c>
      <c r="BV173" s="129">
        <f t="shared" si="216"/>
        <v>0</v>
      </c>
      <c r="BX173" s="128" t="str">
        <f t="shared" si="221"/>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17"/>
        <v>-</v>
      </c>
      <c r="K174" s="20" t="str">
        <f>IF(月途中入退所!$D47=$B$2,月途中入退所!$I47,"-")</f>
        <v>-</v>
      </c>
      <c r="L174" s="162" t="str">
        <f t="shared" si="218"/>
        <v>-</v>
      </c>
      <c r="M174" s="20" t="str">
        <f>IF(月途中入退所!$D47=$B$2,月途中入退所!$J47,"-")</f>
        <v>-</v>
      </c>
      <c r="N174" s="129">
        <f t="shared" si="161"/>
        <v>0</v>
      </c>
      <c r="P174" s="128" t="str">
        <f t="shared" si="162"/>
        <v>-</v>
      </c>
      <c r="Q174" s="128" t="str">
        <f t="shared" si="163"/>
        <v>-</v>
      </c>
      <c r="R174" s="128" t="str">
        <f t="shared" si="164"/>
        <v>-</v>
      </c>
      <c r="S174" s="128" t="str">
        <f t="shared" si="165"/>
        <v>-</v>
      </c>
      <c r="T174" s="128" t="str">
        <f t="shared" si="166"/>
        <v>-</v>
      </c>
      <c r="U174" s="128" t="str">
        <f t="shared" si="167"/>
        <v>-</v>
      </c>
      <c r="V174" s="128" t="str">
        <f t="shared" si="168"/>
        <v>-</v>
      </c>
      <c r="W174" s="128" t="str">
        <f t="shared" si="169"/>
        <v>-</v>
      </c>
      <c r="X174" s="128" t="str">
        <f t="shared" si="170"/>
        <v>-</v>
      </c>
      <c r="Y174" s="128" t="str">
        <f t="shared" si="171"/>
        <v>-</v>
      </c>
      <c r="Z174" s="128" t="str">
        <f t="shared" si="172"/>
        <v>-</v>
      </c>
      <c r="AA174" s="128" t="str">
        <f t="shared" si="173"/>
        <v>-</v>
      </c>
      <c r="AB174" s="131"/>
      <c r="AC174" s="128" t="str">
        <f t="shared" si="174"/>
        <v>-</v>
      </c>
      <c r="AD174" s="128" t="str">
        <f t="shared" si="175"/>
        <v>-</v>
      </c>
      <c r="AE174" s="128" t="str">
        <f t="shared" si="176"/>
        <v>-</v>
      </c>
      <c r="AF174" s="128" t="str">
        <f t="shared" si="177"/>
        <v>-</v>
      </c>
      <c r="AG174" s="128" t="str">
        <f t="shared" si="178"/>
        <v>-</v>
      </c>
      <c r="AH174" s="128" t="str">
        <f t="shared" si="179"/>
        <v>-</v>
      </c>
      <c r="AI174" s="128" t="str">
        <f t="shared" si="180"/>
        <v>-</v>
      </c>
      <c r="AJ174" s="128" t="str">
        <f t="shared" si="181"/>
        <v>-</v>
      </c>
      <c r="AK174" s="128" t="str">
        <f t="shared" si="182"/>
        <v>-</v>
      </c>
      <c r="AL174" s="128" t="str">
        <f t="shared" si="183"/>
        <v>-</v>
      </c>
      <c r="AM174" s="128" t="str">
        <f t="shared" si="184"/>
        <v>-</v>
      </c>
      <c r="AN174" s="128" t="str">
        <f t="shared" si="185"/>
        <v>-</v>
      </c>
      <c r="AO174" s="128" t="str">
        <f t="shared" si="186"/>
        <v>-</v>
      </c>
      <c r="AP174" s="128" t="str">
        <f t="shared" si="187"/>
        <v>-</v>
      </c>
      <c r="AQ174" s="128" t="str">
        <f t="shared" si="219"/>
        <v>-</v>
      </c>
      <c r="AR174" s="128" t="str">
        <f t="shared" si="220"/>
        <v>-</v>
      </c>
      <c r="AS174" s="128">
        <f t="shared" si="188"/>
        <v>0</v>
      </c>
      <c r="AT174" s="128" t="str">
        <f t="shared" si="189"/>
        <v>-</v>
      </c>
      <c r="AU174" s="128" t="str">
        <f t="shared" si="190"/>
        <v>-</v>
      </c>
      <c r="AV174" s="128" t="str">
        <f t="shared" si="191"/>
        <v>-</v>
      </c>
      <c r="AW174" s="128" t="str">
        <f t="shared" si="192"/>
        <v>-</v>
      </c>
      <c r="AX174" s="128" t="str">
        <f t="shared" si="193"/>
        <v>-</v>
      </c>
      <c r="AY174" s="128" t="str">
        <f t="shared" si="194"/>
        <v>-</v>
      </c>
      <c r="AZ174" s="128" t="str">
        <f t="shared" si="195"/>
        <v>-</v>
      </c>
      <c r="BA174" s="128" t="str">
        <f t="shared" si="196"/>
        <v>-</v>
      </c>
      <c r="BB174" s="128" t="str">
        <f t="shared" si="197"/>
        <v>-</v>
      </c>
      <c r="BC174" s="128" t="str">
        <f t="shared" si="198"/>
        <v>-</v>
      </c>
      <c r="BD174" s="128" t="str">
        <f t="shared" si="199"/>
        <v>-</v>
      </c>
      <c r="BE174" s="187"/>
      <c r="BF174" s="128" t="str">
        <f t="shared" si="200"/>
        <v>-</v>
      </c>
      <c r="BG174" s="128" t="str">
        <f t="shared" si="201"/>
        <v>-</v>
      </c>
      <c r="BH174" s="128" t="str">
        <f t="shared" si="202"/>
        <v>-</v>
      </c>
      <c r="BI174" s="128" t="str">
        <f t="shared" si="203"/>
        <v>-</v>
      </c>
      <c r="BJ174" s="128" t="str">
        <f t="shared" si="204"/>
        <v>-</v>
      </c>
      <c r="BK174" s="128" t="str">
        <f t="shared" si="205"/>
        <v>-</v>
      </c>
      <c r="BL174" s="128" t="str">
        <f t="shared" si="206"/>
        <v>-</v>
      </c>
      <c r="BM174" s="128" t="str">
        <f t="shared" si="207"/>
        <v>-</v>
      </c>
      <c r="BN174" s="128" t="str">
        <f t="shared" si="208"/>
        <v>-</v>
      </c>
      <c r="BO174" s="128" t="str">
        <f t="shared" si="209"/>
        <v>-</v>
      </c>
      <c r="BP174" s="128" t="str">
        <f t="shared" si="210"/>
        <v>-</v>
      </c>
      <c r="BQ174" s="128" t="str">
        <f t="shared" si="211"/>
        <v>-</v>
      </c>
      <c r="BR174" s="128" t="str">
        <f t="shared" si="212"/>
        <v>-</v>
      </c>
      <c r="BS174" s="128" t="str">
        <f t="shared" si="213"/>
        <v>-</v>
      </c>
      <c r="BT174" s="128" t="str">
        <f t="shared" si="214"/>
        <v>-</v>
      </c>
      <c r="BU174" s="128" t="str">
        <f t="shared" si="215"/>
        <v>-</v>
      </c>
      <c r="BV174" s="129">
        <f t="shared" si="216"/>
        <v>0</v>
      </c>
      <c r="BX174" s="128" t="str">
        <f t="shared" si="221"/>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17"/>
        <v>-</v>
      </c>
      <c r="K175" s="20" t="str">
        <f>IF(月途中入退所!$D48=$B$2,月途中入退所!$I48,"-")</f>
        <v>-</v>
      </c>
      <c r="L175" s="162" t="str">
        <f t="shared" si="218"/>
        <v>-</v>
      </c>
      <c r="M175" s="20" t="str">
        <f>IF(月途中入退所!$D48=$B$2,月途中入退所!$J48,"-")</f>
        <v>-</v>
      </c>
      <c r="N175" s="129">
        <f t="shared" si="161"/>
        <v>0</v>
      </c>
      <c r="P175" s="128" t="str">
        <f t="shared" si="162"/>
        <v>-</v>
      </c>
      <c r="Q175" s="128" t="str">
        <f t="shared" si="163"/>
        <v>-</v>
      </c>
      <c r="R175" s="128" t="str">
        <f t="shared" si="164"/>
        <v>-</v>
      </c>
      <c r="S175" s="128" t="str">
        <f t="shared" si="165"/>
        <v>-</v>
      </c>
      <c r="T175" s="128" t="str">
        <f t="shared" si="166"/>
        <v>-</v>
      </c>
      <c r="U175" s="128" t="str">
        <f t="shared" si="167"/>
        <v>-</v>
      </c>
      <c r="V175" s="128" t="str">
        <f t="shared" si="168"/>
        <v>-</v>
      </c>
      <c r="W175" s="128" t="str">
        <f t="shared" si="169"/>
        <v>-</v>
      </c>
      <c r="X175" s="128" t="str">
        <f t="shared" si="170"/>
        <v>-</v>
      </c>
      <c r="Y175" s="128" t="str">
        <f t="shared" si="171"/>
        <v>-</v>
      </c>
      <c r="Z175" s="128" t="str">
        <f t="shared" si="172"/>
        <v>-</v>
      </c>
      <c r="AA175" s="128" t="str">
        <f t="shared" si="173"/>
        <v>-</v>
      </c>
      <c r="AB175" s="131"/>
      <c r="AC175" s="128" t="str">
        <f t="shared" si="174"/>
        <v>-</v>
      </c>
      <c r="AD175" s="128" t="str">
        <f t="shared" si="175"/>
        <v>-</v>
      </c>
      <c r="AE175" s="128" t="str">
        <f t="shared" si="176"/>
        <v>-</v>
      </c>
      <c r="AF175" s="128" t="str">
        <f t="shared" si="177"/>
        <v>-</v>
      </c>
      <c r="AG175" s="128" t="str">
        <f t="shared" si="178"/>
        <v>-</v>
      </c>
      <c r="AH175" s="128" t="str">
        <f t="shared" si="179"/>
        <v>-</v>
      </c>
      <c r="AI175" s="128" t="str">
        <f t="shared" si="180"/>
        <v>-</v>
      </c>
      <c r="AJ175" s="128" t="str">
        <f t="shared" si="181"/>
        <v>-</v>
      </c>
      <c r="AK175" s="128" t="str">
        <f t="shared" si="182"/>
        <v>-</v>
      </c>
      <c r="AL175" s="128" t="str">
        <f t="shared" si="183"/>
        <v>-</v>
      </c>
      <c r="AM175" s="128" t="str">
        <f t="shared" si="184"/>
        <v>-</v>
      </c>
      <c r="AN175" s="128" t="str">
        <f t="shared" si="185"/>
        <v>-</v>
      </c>
      <c r="AO175" s="128" t="str">
        <f t="shared" si="186"/>
        <v>-</v>
      </c>
      <c r="AP175" s="128" t="str">
        <f t="shared" si="187"/>
        <v>-</v>
      </c>
      <c r="AQ175" s="128" t="str">
        <f t="shared" si="219"/>
        <v>-</v>
      </c>
      <c r="AR175" s="128" t="str">
        <f t="shared" si="220"/>
        <v>-</v>
      </c>
      <c r="AS175" s="128">
        <f t="shared" si="188"/>
        <v>0</v>
      </c>
      <c r="AT175" s="128" t="str">
        <f t="shared" si="189"/>
        <v>-</v>
      </c>
      <c r="AU175" s="128" t="str">
        <f t="shared" si="190"/>
        <v>-</v>
      </c>
      <c r="AV175" s="128" t="str">
        <f t="shared" si="191"/>
        <v>-</v>
      </c>
      <c r="AW175" s="128" t="str">
        <f t="shared" si="192"/>
        <v>-</v>
      </c>
      <c r="AX175" s="128" t="str">
        <f t="shared" si="193"/>
        <v>-</v>
      </c>
      <c r="AY175" s="128" t="str">
        <f t="shared" si="194"/>
        <v>-</v>
      </c>
      <c r="AZ175" s="128" t="str">
        <f t="shared" si="195"/>
        <v>-</v>
      </c>
      <c r="BA175" s="128" t="str">
        <f t="shared" si="196"/>
        <v>-</v>
      </c>
      <c r="BB175" s="128" t="str">
        <f t="shared" si="197"/>
        <v>-</v>
      </c>
      <c r="BC175" s="128" t="str">
        <f t="shared" si="198"/>
        <v>-</v>
      </c>
      <c r="BD175" s="128" t="str">
        <f t="shared" si="199"/>
        <v>-</v>
      </c>
      <c r="BE175" s="187"/>
      <c r="BF175" s="128" t="str">
        <f t="shared" si="200"/>
        <v>-</v>
      </c>
      <c r="BG175" s="128" t="str">
        <f t="shared" si="201"/>
        <v>-</v>
      </c>
      <c r="BH175" s="128" t="str">
        <f t="shared" si="202"/>
        <v>-</v>
      </c>
      <c r="BI175" s="128" t="str">
        <f t="shared" si="203"/>
        <v>-</v>
      </c>
      <c r="BJ175" s="128" t="str">
        <f t="shared" si="204"/>
        <v>-</v>
      </c>
      <c r="BK175" s="128" t="str">
        <f t="shared" si="205"/>
        <v>-</v>
      </c>
      <c r="BL175" s="128" t="str">
        <f t="shared" si="206"/>
        <v>-</v>
      </c>
      <c r="BM175" s="128" t="str">
        <f t="shared" si="207"/>
        <v>-</v>
      </c>
      <c r="BN175" s="128" t="str">
        <f t="shared" si="208"/>
        <v>-</v>
      </c>
      <c r="BO175" s="128" t="str">
        <f t="shared" si="209"/>
        <v>-</v>
      </c>
      <c r="BP175" s="128" t="str">
        <f t="shared" si="210"/>
        <v>-</v>
      </c>
      <c r="BQ175" s="128" t="str">
        <f t="shared" si="211"/>
        <v>-</v>
      </c>
      <c r="BR175" s="128" t="str">
        <f t="shared" si="212"/>
        <v>-</v>
      </c>
      <c r="BS175" s="128" t="str">
        <f t="shared" si="213"/>
        <v>-</v>
      </c>
      <c r="BT175" s="128" t="str">
        <f t="shared" si="214"/>
        <v>-</v>
      </c>
      <c r="BU175" s="128" t="str">
        <f t="shared" si="215"/>
        <v>-</v>
      </c>
      <c r="BV175" s="129">
        <f t="shared" si="216"/>
        <v>0</v>
      </c>
      <c r="BX175" s="128" t="str">
        <f t="shared" si="221"/>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17"/>
        <v>-</v>
      </c>
      <c r="K176" s="20" t="str">
        <f>IF(月途中入退所!$D49=$B$2,月途中入退所!$I49,"-")</f>
        <v>-</v>
      </c>
      <c r="L176" s="162" t="str">
        <f t="shared" si="218"/>
        <v>-</v>
      </c>
      <c r="M176" s="20" t="str">
        <f>IF(月途中入退所!$D49=$B$2,月途中入退所!$J49,"-")</f>
        <v>-</v>
      </c>
      <c r="N176" s="129">
        <f t="shared" si="161"/>
        <v>0</v>
      </c>
      <c r="P176" s="128" t="str">
        <f t="shared" si="162"/>
        <v>-</v>
      </c>
      <c r="Q176" s="128" t="str">
        <f t="shared" si="163"/>
        <v>-</v>
      </c>
      <c r="R176" s="128" t="str">
        <f t="shared" si="164"/>
        <v>-</v>
      </c>
      <c r="S176" s="128" t="str">
        <f t="shared" si="165"/>
        <v>-</v>
      </c>
      <c r="T176" s="128" t="str">
        <f t="shared" si="166"/>
        <v>-</v>
      </c>
      <c r="U176" s="128" t="str">
        <f t="shared" si="167"/>
        <v>-</v>
      </c>
      <c r="V176" s="128" t="str">
        <f t="shared" si="168"/>
        <v>-</v>
      </c>
      <c r="W176" s="128" t="str">
        <f t="shared" si="169"/>
        <v>-</v>
      </c>
      <c r="X176" s="128" t="str">
        <f t="shared" si="170"/>
        <v>-</v>
      </c>
      <c r="Y176" s="128" t="str">
        <f t="shared" si="171"/>
        <v>-</v>
      </c>
      <c r="Z176" s="128" t="str">
        <f t="shared" si="172"/>
        <v>-</v>
      </c>
      <c r="AA176" s="128" t="str">
        <f t="shared" si="173"/>
        <v>-</v>
      </c>
      <c r="AB176" s="131"/>
      <c r="AC176" s="128" t="str">
        <f t="shared" si="174"/>
        <v>-</v>
      </c>
      <c r="AD176" s="128" t="str">
        <f t="shared" si="175"/>
        <v>-</v>
      </c>
      <c r="AE176" s="128" t="str">
        <f t="shared" si="176"/>
        <v>-</v>
      </c>
      <c r="AF176" s="128" t="str">
        <f t="shared" si="177"/>
        <v>-</v>
      </c>
      <c r="AG176" s="128" t="str">
        <f t="shared" si="178"/>
        <v>-</v>
      </c>
      <c r="AH176" s="128" t="str">
        <f t="shared" si="179"/>
        <v>-</v>
      </c>
      <c r="AI176" s="128" t="str">
        <f t="shared" si="180"/>
        <v>-</v>
      </c>
      <c r="AJ176" s="128" t="str">
        <f t="shared" si="181"/>
        <v>-</v>
      </c>
      <c r="AK176" s="128" t="str">
        <f t="shared" si="182"/>
        <v>-</v>
      </c>
      <c r="AL176" s="128" t="str">
        <f t="shared" si="183"/>
        <v>-</v>
      </c>
      <c r="AM176" s="128" t="str">
        <f t="shared" si="184"/>
        <v>-</v>
      </c>
      <c r="AN176" s="128" t="str">
        <f t="shared" si="185"/>
        <v>-</v>
      </c>
      <c r="AO176" s="128" t="str">
        <f t="shared" si="186"/>
        <v>-</v>
      </c>
      <c r="AP176" s="128" t="str">
        <f t="shared" si="187"/>
        <v>-</v>
      </c>
      <c r="AQ176" s="128" t="str">
        <f t="shared" si="219"/>
        <v>-</v>
      </c>
      <c r="AR176" s="128" t="str">
        <f t="shared" si="220"/>
        <v>-</v>
      </c>
      <c r="AS176" s="128">
        <f t="shared" si="188"/>
        <v>0</v>
      </c>
      <c r="AT176" s="128" t="str">
        <f t="shared" si="189"/>
        <v>-</v>
      </c>
      <c r="AU176" s="128" t="str">
        <f t="shared" si="190"/>
        <v>-</v>
      </c>
      <c r="AV176" s="128" t="str">
        <f t="shared" si="191"/>
        <v>-</v>
      </c>
      <c r="AW176" s="128" t="str">
        <f t="shared" si="192"/>
        <v>-</v>
      </c>
      <c r="AX176" s="128" t="str">
        <f t="shared" si="193"/>
        <v>-</v>
      </c>
      <c r="AY176" s="128" t="str">
        <f t="shared" si="194"/>
        <v>-</v>
      </c>
      <c r="AZ176" s="128" t="str">
        <f t="shared" si="195"/>
        <v>-</v>
      </c>
      <c r="BA176" s="128" t="str">
        <f t="shared" si="196"/>
        <v>-</v>
      </c>
      <c r="BB176" s="128" t="str">
        <f t="shared" si="197"/>
        <v>-</v>
      </c>
      <c r="BC176" s="128" t="str">
        <f t="shared" si="198"/>
        <v>-</v>
      </c>
      <c r="BD176" s="128" t="str">
        <f t="shared" si="199"/>
        <v>-</v>
      </c>
      <c r="BE176" s="187"/>
      <c r="BF176" s="128" t="str">
        <f t="shared" si="200"/>
        <v>-</v>
      </c>
      <c r="BG176" s="128" t="str">
        <f t="shared" si="201"/>
        <v>-</v>
      </c>
      <c r="BH176" s="128" t="str">
        <f t="shared" si="202"/>
        <v>-</v>
      </c>
      <c r="BI176" s="128" t="str">
        <f t="shared" si="203"/>
        <v>-</v>
      </c>
      <c r="BJ176" s="128" t="str">
        <f t="shared" si="204"/>
        <v>-</v>
      </c>
      <c r="BK176" s="128" t="str">
        <f t="shared" si="205"/>
        <v>-</v>
      </c>
      <c r="BL176" s="128" t="str">
        <f t="shared" si="206"/>
        <v>-</v>
      </c>
      <c r="BM176" s="128" t="str">
        <f t="shared" si="207"/>
        <v>-</v>
      </c>
      <c r="BN176" s="128" t="str">
        <f t="shared" si="208"/>
        <v>-</v>
      </c>
      <c r="BO176" s="128" t="str">
        <f t="shared" si="209"/>
        <v>-</v>
      </c>
      <c r="BP176" s="128" t="str">
        <f t="shared" si="210"/>
        <v>-</v>
      </c>
      <c r="BQ176" s="128" t="str">
        <f t="shared" si="211"/>
        <v>-</v>
      </c>
      <c r="BR176" s="128" t="str">
        <f t="shared" si="212"/>
        <v>-</v>
      </c>
      <c r="BS176" s="128" t="str">
        <f t="shared" si="213"/>
        <v>-</v>
      </c>
      <c r="BT176" s="128" t="str">
        <f t="shared" si="214"/>
        <v>-</v>
      </c>
      <c r="BU176" s="128" t="str">
        <f t="shared" si="215"/>
        <v>-</v>
      </c>
      <c r="BV176" s="129">
        <f t="shared" si="216"/>
        <v>0</v>
      </c>
      <c r="BX176" s="128" t="str">
        <f t="shared" si="221"/>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17"/>
        <v>-</v>
      </c>
      <c r="K177" s="20" t="str">
        <f>IF(月途中入退所!$D50=$B$2,月途中入退所!$I50,"-")</f>
        <v>-</v>
      </c>
      <c r="L177" s="162" t="str">
        <f t="shared" si="218"/>
        <v>-</v>
      </c>
      <c r="M177" s="20" t="str">
        <f>IF(月途中入退所!$D50=$B$2,月途中入退所!$J50,"-")</f>
        <v>-</v>
      </c>
      <c r="N177" s="129">
        <f t="shared" si="161"/>
        <v>0</v>
      </c>
      <c r="P177" s="128" t="str">
        <f t="shared" si="162"/>
        <v>-</v>
      </c>
      <c r="Q177" s="128" t="str">
        <f t="shared" si="163"/>
        <v>-</v>
      </c>
      <c r="R177" s="128" t="str">
        <f t="shared" si="164"/>
        <v>-</v>
      </c>
      <c r="S177" s="128" t="str">
        <f t="shared" si="165"/>
        <v>-</v>
      </c>
      <c r="T177" s="128" t="str">
        <f t="shared" si="166"/>
        <v>-</v>
      </c>
      <c r="U177" s="128" t="str">
        <f t="shared" si="167"/>
        <v>-</v>
      </c>
      <c r="V177" s="128" t="str">
        <f t="shared" si="168"/>
        <v>-</v>
      </c>
      <c r="W177" s="128" t="str">
        <f t="shared" si="169"/>
        <v>-</v>
      </c>
      <c r="X177" s="128" t="str">
        <f t="shared" si="170"/>
        <v>-</v>
      </c>
      <c r="Y177" s="128" t="str">
        <f t="shared" si="171"/>
        <v>-</v>
      </c>
      <c r="Z177" s="128" t="str">
        <f t="shared" si="172"/>
        <v>-</v>
      </c>
      <c r="AA177" s="128" t="str">
        <f t="shared" si="173"/>
        <v>-</v>
      </c>
      <c r="AB177" s="131"/>
      <c r="AC177" s="128" t="str">
        <f t="shared" si="174"/>
        <v>-</v>
      </c>
      <c r="AD177" s="128" t="str">
        <f t="shared" si="175"/>
        <v>-</v>
      </c>
      <c r="AE177" s="128" t="str">
        <f t="shared" si="176"/>
        <v>-</v>
      </c>
      <c r="AF177" s="128" t="str">
        <f t="shared" si="177"/>
        <v>-</v>
      </c>
      <c r="AG177" s="128" t="str">
        <f t="shared" si="178"/>
        <v>-</v>
      </c>
      <c r="AH177" s="128" t="str">
        <f t="shared" si="179"/>
        <v>-</v>
      </c>
      <c r="AI177" s="128" t="str">
        <f t="shared" si="180"/>
        <v>-</v>
      </c>
      <c r="AJ177" s="128" t="str">
        <f t="shared" si="181"/>
        <v>-</v>
      </c>
      <c r="AK177" s="128" t="str">
        <f t="shared" si="182"/>
        <v>-</v>
      </c>
      <c r="AL177" s="128" t="str">
        <f t="shared" si="183"/>
        <v>-</v>
      </c>
      <c r="AM177" s="128" t="str">
        <f t="shared" si="184"/>
        <v>-</v>
      </c>
      <c r="AN177" s="128" t="str">
        <f t="shared" si="185"/>
        <v>-</v>
      </c>
      <c r="AO177" s="128" t="str">
        <f t="shared" si="186"/>
        <v>-</v>
      </c>
      <c r="AP177" s="128" t="str">
        <f t="shared" si="187"/>
        <v>-</v>
      </c>
      <c r="AQ177" s="128" t="str">
        <f t="shared" si="219"/>
        <v>-</v>
      </c>
      <c r="AR177" s="128" t="str">
        <f t="shared" si="220"/>
        <v>-</v>
      </c>
      <c r="AS177" s="128">
        <f t="shared" si="188"/>
        <v>0</v>
      </c>
      <c r="AT177" s="128" t="str">
        <f t="shared" si="189"/>
        <v>-</v>
      </c>
      <c r="AU177" s="128" t="str">
        <f t="shared" si="190"/>
        <v>-</v>
      </c>
      <c r="AV177" s="128" t="str">
        <f t="shared" si="191"/>
        <v>-</v>
      </c>
      <c r="AW177" s="128" t="str">
        <f t="shared" si="192"/>
        <v>-</v>
      </c>
      <c r="AX177" s="128" t="str">
        <f t="shared" si="193"/>
        <v>-</v>
      </c>
      <c r="AY177" s="128" t="str">
        <f t="shared" si="194"/>
        <v>-</v>
      </c>
      <c r="AZ177" s="128" t="str">
        <f t="shared" si="195"/>
        <v>-</v>
      </c>
      <c r="BA177" s="128" t="str">
        <f t="shared" si="196"/>
        <v>-</v>
      </c>
      <c r="BB177" s="128" t="str">
        <f t="shared" si="197"/>
        <v>-</v>
      </c>
      <c r="BC177" s="128" t="str">
        <f t="shared" si="198"/>
        <v>-</v>
      </c>
      <c r="BD177" s="128" t="str">
        <f t="shared" si="199"/>
        <v>-</v>
      </c>
      <c r="BE177" s="187"/>
      <c r="BF177" s="128" t="str">
        <f t="shared" si="200"/>
        <v>-</v>
      </c>
      <c r="BG177" s="128" t="str">
        <f t="shared" si="201"/>
        <v>-</v>
      </c>
      <c r="BH177" s="128" t="str">
        <f t="shared" si="202"/>
        <v>-</v>
      </c>
      <c r="BI177" s="128" t="str">
        <f t="shared" si="203"/>
        <v>-</v>
      </c>
      <c r="BJ177" s="128" t="str">
        <f t="shared" si="204"/>
        <v>-</v>
      </c>
      <c r="BK177" s="128" t="str">
        <f t="shared" si="205"/>
        <v>-</v>
      </c>
      <c r="BL177" s="128" t="str">
        <f t="shared" si="206"/>
        <v>-</v>
      </c>
      <c r="BM177" s="128" t="str">
        <f t="shared" si="207"/>
        <v>-</v>
      </c>
      <c r="BN177" s="128" t="str">
        <f t="shared" si="208"/>
        <v>-</v>
      </c>
      <c r="BO177" s="128" t="str">
        <f t="shared" si="209"/>
        <v>-</v>
      </c>
      <c r="BP177" s="128" t="str">
        <f t="shared" si="210"/>
        <v>-</v>
      </c>
      <c r="BQ177" s="128" t="str">
        <f t="shared" si="211"/>
        <v>-</v>
      </c>
      <c r="BR177" s="128" t="str">
        <f t="shared" si="212"/>
        <v>-</v>
      </c>
      <c r="BS177" s="128" t="str">
        <f t="shared" si="213"/>
        <v>-</v>
      </c>
      <c r="BT177" s="128" t="str">
        <f t="shared" si="214"/>
        <v>-</v>
      </c>
      <c r="BU177" s="128" t="str">
        <f t="shared" si="215"/>
        <v>-</v>
      </c>
      <c r="BV177" s="129">
        <f t="shared" si="216"/>
        <v>0</v>
      </c>
      <c r="BX177" s="128" t="str">
        <f t="shared" si="221"/>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22">IFERROR(-ROUNDUP(L182*M182/25,-1),0)</f>
        <v>0</v>
      </c>
      <c r="P182" s="128" t="str">
        <f>IF($I182="保育標準時間",HLOOKUP(H182,$G$53:$J$99,2,FALSE),IF($I182="保育短時間",HLOOKUP(H182,$K$53:$N$99,2,FALSE),"-"))</f>
        <v>-</v>
      </c>
      <c r="Q182" s="128" t="str">
        <f t="shared" ref="Q182:Q201" si="223">IF($I182="保育標準時間",HLOOKUP(H182,$G$53:$J$99,3,FALSE),IF($I182="保育短時間",HLOOKUP(H182,$K$53:$N$99,3,FALSE),"-"))</f>
        <v>-</v>
      </c>
      <c r="R182" s="128" t="str">
        <f t="shared" ref="R182:R201" si="224">IF($I182="保育標準時間",HLOOKUP(H182,$G$53:$J$99,4,FALSE),IF($I182="保育短時間",HLOOKUP(H182,$K$53:$N$99,4,FALSE),"-"))</f>
        <v>-</v>
      </c>
      <c r="S182" s="128" t="str">
        <f t="shared" ref="S182:S201" si="225">IF($I182="保育標準時間",HLOOKUP(H182,$G$53:$J$99,5,FALSE),IF($I182="保育短時間",HLOOKUP(H182,$K$53:$N$99,5,FALSE),"-"))</f>
        <v>-</v>
      </c>
      <c r="T182" s="128" t="str">
        <f t="shared" ref="T182:T201" si="226">IF($I182="保育標準時間",HLOOKUP(H182,$G$53:$J$99,6,FALSE),IF($I182="保育短時間",HLOOKUP(H182,$K$53:$N$99,6,FALSE),"-"))</f>
        <v>-</v>
      </c>
      <c r="U182" s="128" t="str">
        <f t="shared" ref="U182:U201" si="227">IF($I182="保育標準時間",HLOOKUP(H182,$G$53:$J$99,7,FALSE),IF($I182="保育短時間",HLOOKUP(H182,$K$53:$N$99,7,FALSE),"-"))</f>
        <v>-</v>
      </c>
      <c r="V182" s="128" t="str">
        <f t="shared" ref="V182:V201" si="228">IF($I182="保育標準時間",HLOOKUP(H182,$G$53:$J$99,10,FALSE),IF($I182="保育短時間",HLOOKUP(H182,$K$53:$N$99,10,FALSE),"-"))</f>
        <v>-</v>
      </c>
      <c r="W182" s="128" t="str">
        <f t="shared" ref="W182:W201" si="229">IF($I182="保育標準時間",HLOOKUP(H182,$G$53:$J$99,11,FALSE),IF($I182="保育短時間",HLOOKUP(H182,$K$53:$N$99,11,FALSE),"-"))</f>
        <v>-</v>
      </c>
      <c r="X182" s="128" t="str">
        <f t="shared" ref="X182:X201" si="230">IF($I182="保育標準時間",HLOOKUP(H182,$G$53:$J$99,12,FALSE),IF($I182="保育短時間",HLOOKUP(H182,$K$53:$N$99,12,FALSE),"-"))</f>
        <v>-</v>
      </c>
      <c r="Y182" s="128" t="str">
        <f t="shared" ref="Y182:Y201" si="231">IF($I182="保育標準時間",HLOOKUP(H182,$G$53:$J$99,13,FALSE),IF($I182="保育短時間",HLOOKUP(H182,$K$53:$N$99,13,FALSE),"-"))</f>
        <v>-</v>
      </c>
      <c r="Z182" s="128" t="str">
        <f t="shared" ref="Z182:Z201" si="232">IF($I182="保育標準時間",HLOOKUP(H182,$G$53:$J$99,14,FALSE),IF($I182="保育短時間",HLOOKUP(H182,$K$53:$N$99,14,FALSE),"-"))</f>
        <v>-</v>
      </c>
      <c r="AA182" s="128" t="str">
        <f t="shared" ref="AA182:AA201" si="233">IF($I182="保育標準時間",HLOOKUP(H182,$G$53:$J$99,15,FALSE),IF($I182="保育短時間",HLOOKUP(H182,$K$53:$N$99,15,FALSE),"-"))</f>
        <v>-</v>
      </c>
      <c r="AB182" s="131"/>
      <c r="AC182" s="128" t="str">
        <f t="shared" ref="AC182:AC201" si="234">IF($I182="保育標準時間",HLOOKUP(H182,$G$53:$J$99,17,FALSE),IF($I182="保育短時間",HLOOKUP(H182,$K$53:$N$99,17,FALSE),"-"))</f>
        <v>-</v>
      </c>
      <c r="AD182" s="128" t="str">
        <f t="shared" ref="AD182:AD201" si="235">IF($I182="保育標準時間",HLOOKUP(H182,$G$53:$J$99,18,FALSE),IF($I182="保育短時間",HLOOKUP(H182,$K$53:$N$99,18,FALSE),"-"))</f>
        <v>-</v>
      </c>
      <c r="AE182" s="128" t="str">
        <f t="shared" ref="AE182:AE201" si="236">IF($I182="保育標準時間",HLOOKUP(H182,$G$53:$J$99,19,FALSE),IF($I182="保育短時間",HLOOKUP(H182,$K$53:$N$99,19,FALSE),"-"))</f>
        <v>-</v>
      </c>
      <c r="AF182" s="128" t="str">
        <f t="shared" ref="AF182:AF201" si="237">IF($I182="保育標準時間",HLOOKUP(H182,$G$53:$J$99,20,FALSE),IF($I182="保育短時間",HLOOKUP(H182,$K$53:$N$99,20,FALSE),"-"))</f>
        <v>-</v>
      </c>
      <c r="AG182" s="128" t="str">
        <f t="shared" ref="AG182:AG201" si="238">IF($I182="保育標準時間",HLOOKUP(H182,$G$53:$J$99,21,FALSE),IF($I182="保育短時間",HLOOKUP(H182,$K$53:$N$99,21,FALSE),"-"))</f>
        <v>-</v>
      </c>
      <c r="AH182" s="128" t="str">
        <f t="shared" ref="AH182:AH201" si="239">IF($I182="保育標準時間",HLOOKUP(H182,$G$53:$J$99,22,FALSE),IF($I182="保育短時間",HLOOKUP(H182,$K$53:$N$99,22,FALSE),"-"))</f>
        <v>-</v>
      </c>
      <c r="AI182" s="128" t="str">
        <f t="shared" ref="AI182:AI201" si="240">IF($I182="保育標準時間",HLOOKUP(H182,$G$53:$J$99,23,FALSE),IF($I182="保育短時間",HLOOKUP(H182,$K$53:$N$99,23,FALSE),"-"))</f>
        <v>-</v>
      </c>
      <c r="AJ182" s="128" t="str">
        <f t="shared" ref="AJ182:AJ201" si="241">IF($I182="保育標準時間",HLOOKUP(H182,$G$53:$J$99,24,FALSE),IF($I182="保育短時間",HLOOKUP(H182,$K$53:$N$99,24,FALSE),"-"))</f>
        <v>-</v>
      </c>
      <c r="AK182" s="128" t="str">
        <f t="shared" ref="AK182:AK201" si="242">IF($I182="保育標準時間",HLOOKUP(H182,$G$53:$J$99,25,FALSE),IF($I182="保育短時間",HLOOKUP(H182,$K$53:$N$99,25,FALSE),"-"))</f>
        <v>-</v>
      </c>
      <c r="AL182" s="128" t="str">
        <f t="shared" ref="AL182:AL201" si="243">IF($I182="保育標準時間",HLOOKUP(H182,$G$53:$J$99,26,FALSE),IF($I182="保育短時間",HLOOKUP(H182,$K$53:$N$99,26,FALSE),"-"))</f>
        <v>-</v>
      </c>
      <c r="AM182" s="128" t="str">
        <f t="shared" ref="AM182:AM201" si="244">IF($I182="保育標準時間",HLOOKUP(H182,$G$53:$J$99,27,FALSE),IF($I182="保育短時間",HLOOKUP(H182,$K$53:$N$99,27,FALSE),"-"))</f>
        <v>-</v>
      </c>
      <c r="AN182" s="128" t="str">
        <f t="shared" ref="AN182:AN201" si="245">IF($I182="保育標準時間",HLOOKUP(H182,$G$53:$J$99,28,FALSE),IF($I182="保育短時間",HLOOKUP(H182,$K$53:$N$99,28,FALSE),"-"))</f>
        <v>-</v>
      </c>
      <c r="AO182" s="128" t="str">
        <f t="shared" ref="AO182:AO201" si="246">IF($I182="保育標準時間",HLOOKUP(H182,$G$53:$J$99,29,FALSE),IF($I182="保育短時間",HLOOKUP(H182,$K$53:$N$99,29,FALSE),"-"))</f>
        <v>-</v>
      </c>
      <c r="AP182" s="128" t="str">
        <f t="shared" ref="AP182:AP201" si="247">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48">N182-SUM(AT182:BU182)</f>
        <v>0</v>
      </c>
      <c r="AT182" s="128" t="str">
        <f t="shared" ref="AT182:AT201" si="249">IFERROR(-ROUND(Q182*$M182/25,0),"-")</f>
        <v>-</v>
      </c>
      <c r="AU182" s="128" t="str">
        <f t="shared" ref="AU182:AU201" si="250">IFERROR(-ROUND(R182*$M182/25,0),"-")</f>
        <v>-</v>
      </c>
      <c r="AV182" s="128" t="str">
        <f t="shared" ref="AV182:AV201" si="251">IFERROR(-ROUND(S182*$M182/25,0),"-")</f>
        <v>-</v>
      </c>
      <c r="AW182" s="128" t="str">
        <f t="shared" ref="AW182:AW201" si="252">IFERROR(-ROUND(T182*$M182/25,0),"-")</f>
        <v>-</v>
      </c>
      <c r="AX182" s="128" t="str">
        <f t="shared" ref="AX182:AX201" si="253">IFERROR(-ROUND(U182*$M182/25,0),"-")</f>
        <v>-</v>
      </c>
      <c r="AY182" s="128" t="str">
        <f t="shared" ref="AY182:AY201" si="254">IFERROR(-ROUND(V182*$M182/25,0),"-")</f>
        <v>-</v>
      </c>
      <c r="AZ182" s="128" t="str">
        <f t="shared" ref="AZ182:AZ201" si="255">IFERROR(-ROUND(W182*$M182/25,0),"-")</f>
        <v>-</v>
      </c>
      <c r="BA182" s="128" t="str">
        <f t="shared" ref="BA182:BA201" si="256">IFERROR(-ROUND(X182*$M182/25,0),"-")</f>
        <v>-</v>
      </c>
      <c r="BB182" s="128" t="str">
        <f t="shared" ref="BB182:BB201" si="257">IFERROR(-ROUND(Y182*$M182/25,0),"-")</f>
        <v>-</v>
      </c>
      <c r="BC182" s="128" t="str">
        <f t="shared" ref="BC182:BC201" si="258">IFERROR(-ROUND(Z182*$M182/25,0),"-")</f>
        <v>-</v>
      </c>
      <c r="BD182" s="128" t="str">
        <f t="shared" ref="BD182:BD201" si="259">IFERROR(-ROUND(AA182*$M182/25,0),"-")</f>
        <v>-</v>
      </c>
      <c r="BE182" s="187"/>
      <c r="BF182" s="128" t="str">
        <f t="shared" ref="BF182:BF201" si="260">IFERROR(-ROUND(AC182*$M182/25,0),"-")</f>
        <v>-</v>
      </c>
      <c r="BG182" s="128" t="str">
        <f t="shared" ref="BG182:BG201" si="261">IFERROR(-ROUND(AD182*$M182/25,0),"-")</f>
        <v>-</v>
      </c>
      <c r="BH182" s="128" t="str">
        <f t="shared" ref="BH182:BH201" si="262">IFERROR(-ROUND(AE182*$M182/25,0),"-")</f>
        <v>-</v>
      </c>
      <c r="BI182" s="128" t="str">
        <f t="shared" ref="BI182:BI201" si="263">IFERROR(-ROUND(AF182*$M182/25,0),"-")</f>
        <v>-</v>
      </c>
      <c r="BJ182" s="128" t="str">
        <f t="shared" ref="BJ182:BJ201" si="264">IFERROR(-ROUND(AG182*$M182/25,0),"-")</f>
        <v>-</v>
      </c>
      <c r="BK182" s="128" t="str">
        <f t="shared" ref="BK182:BK201" si="265">IFERROR(-ROUND(AH182*$M182/25,0),"-")</f>
        <v>-</v>
      </c>
      <c r="BL182" s="128" t="str">
        <f t="shared" ref="BL182:BL201" si="266">IFERROR(-ROUND(AI182*$M182/25,0),"-")</f>
        <v>-</v>
      </c>
      <c r="BM182" s="128" t="str">
        <f t="shared" ref="BM182:BM201" si="267">IFERROR(-ROUND(AJ182*$M182/25,0),"-")</f>
        <v>-</v>
      </c>
      <c r="BN182" s="128" t="str">
        <f t="shared" ref="BN182:BN201" si="268">IFERROR(-ROUND(AK182*$M182/25,0),"-")</f>
        <v>-</v>
      </c>
      <c r="BO182" s="128" t="str">
        <f t="shared" ref="BO182:BO201" si="269">IFERROR(-ROUND(AL182*$M182/25,0),"-")</f>
        <v>-</v>
      </c>
      <c r="BP182" s="128" t="str">
        <f t="shared" ref="BP182:BP201" si="270">IFERROR(-ROUND(AM182*$M182/25,0),"-")</f>
        <v>-</v>
      </c>
      <c r="BQ182" s="128" t="str">
        <f t="shared" ref="BQ182:BQ201" si="271">IFERROR(-ROUND(AN182*$M182/25,0),"-")</f>
        <v>-</v>
      </c>
      <c r="BR182" s="128" t="str">
        <f t="shared" ref="BR182:BR201" si="272">IFERROR(-ROUND(AO182*$M182/25,0),"-")</f>
        <v>-</v>
      </c>
      <c r="BS182" s="128" t="str">
        <f t="shared" ref="BS182:BS201" si="273">IFERROR(-ROUND(AP182*$M182/25,0),"-")</f>
        <v>-</v>
      </c>
      <c r="BT182" s="128" t="str">
        <f t="shared" ref="BT182:BT201" si="274">IFERROR(-ROUND(AQ182*$M182/25,0),"-")</f>
        <v>-</v>
      </c>
      <c r="BU182" s="128" t="str">
        <f t="shared" ref="BU182:BU201" si="275">IFERROR(-ROUND(AR182*$M182/25,0),"-")</f>
        <v>-</v>
      </c>
      <c r="BV182" s="129">
        <f>SUM(AS182:BU182)</f>
        <v>0</v>
      </c>
      <c r="BX182" s="128" t="str">
        <f t="shared" si="221"/>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76">IF($I183="保育標準時間",HLOOKUP($H183,$G$5:$J$49,45,FALSE),IF($I183="保育短時間",HLOOKUP($H183,$K$5:$N$49,45,FALSE),"-"))</f>
        <v>-</v>
      </c>
      <c r="K183" s="20" t="str">
        <f>IF(月途中入退所!$N32=$B$2,IF(月途中入退所!S32="","-",月途中入退所!$S32),"-")</f>
        <v>-</v>
      </c>
      <c r="L183" s="162" t="str">
        <f t="shared" ref="L183:L201" si="277">IFERROR(IF(K183="○",J183+$P$28,J183),"-")</f>
        <v>-</v>
      </c>
      <c r="M183" s="20" t="str">
        <f>IF(月途中入退所!$N32=$B$2,月途中入退所!$T32,"-")</f>
        <v>-</v>
      </c>
      <c r="N183" s="129">
        <f t="shared" si="222"/>
        <v>0</v>
      </c>
      <c r="P183" s="128" t="str">
        <f t="shared" ref="P183:P201" si="278">IF($I183="保育標準時間",HLOOKUP(H183,$G$53:$J$99,2,FALSE),IF($I183="保育短時間",HLOOKUP(H183,$K$53:$N$99,2,FALSE),"-"))</f>
        <v>-</v>
      </c>
      <c r="Q183" s="128" t="str">
        <f t="shared" si="223"/>
        <v>-</v>
      </c>
      <c r="R183" s="128" t="str">
        <f t="shared" si="224"/>
        <v>-</v>
      </c>
      <c r="S183" s="128" t="str">
        <f t="shared" si="225"/>
        <v>-</v>
      </c>
      <c r="T183" s="128" t="str">
        <f t="shared" si="226"/>
        <v>-</v>
      </c>
      <c r="U183" s="128" t="str">
        <f t="shared" si="227"/>
        <v>-</v>
      </c>
      <c r="V183" s="128" t="str">
        <f t="shared" si="228"/>
        <v>-</v>
      </c>
      <c r="W183" s="128" t="str">
        <f t="shared" si="229"/>
        <v>-</v>
      </c>
      <c r="X183" s="128" t="str">
        <f t="shared" si="230"/>
        <v>-</v>
      </c>
      <c r="Y183" s="128" t="str">
        <f t="shared" si="231"/>
        <v>-</v>
      </c>
      <c r="Z183" s="128" t="str">
        <f t="shared" si="232"/>
        <v>-</v>
      </c>
      <c r="AA183" s="128" t="str">
        <f t="shared" si="233"/>
        <v>-</v>
      </c>
      <c r="AB183" s="131"/>
      <c r="AC183" s="128" t="str">
        <f t="shared" si="234"/>
        <v>-</v>
      </c>
      <c r="AD183" s="128" t="str">
        <f t="shared" si="235"/>
        <v>-</v>
      </c>
      <c r="AE183" s="128" t="str">
        <f t="shared" si="236"/>
        <v>-</v>
      </c>
      <c r="AF183" s="128" t="str">
        <f t="shared" si="237"/>
        <v>-</v>
      </c>
      <c r="AG183" s="128" t="str">
        <f t="shared" si="238"/>
        <v>-</v>
      </c>
      <c r="AH183" s="128" t="str">
        <f t="shared" si="239"/>
        <v>-</v>
      </c>
      <c r="AI183" s="128" t="str">
        <f t="shared" si="240"/>
        <v>-</v>
      </c>
      <c r="AJ183" s="128" t="str">
        <f t="shared" si="241"/>
        <v>-</v>
      </c>
      <c r="AK183" s="128" t="str">
        <f t="shared" si="242"/>
        <v>-</v>
      </c>
      <c r="AL183" s="128" t="str">
        <f t="shared" si="243"/>
        <v>-</v>
      </c>
      <c r="AM183" s="128" t="str">
        <f t="shared" si="244"/>
        <v>-</v>
      </c>
      <c r="AN183" s="128" t="str">
        <f t="shared" si="245"/>
        <v>-</v>
      </c>
      <c r="AO183" s="128" t="str">
        <f t="shared" si="246"/>
        <v>-</v>
      </c>
      <c r="AP183" s="128" t="str">
        <f t="shared" si="247"/>
        <v>-</v>
      </c>
      <c r="AQ183" s="128" t="str">
        <f t="shared" ref="AQ183:AQ201" si="279">IF($I183="保育標準時間",HLOOKUP(H183,$G$5:$J$49,33,FALSE),IF($I183="保育短時間",HLOOKUP(H183,$K$5:$N$49,33,FALSE),"-"))</f>
        <v>-</v>
      </c>
      <c r="AR183" s="128" t="str">
        <f t="shared" ref="AR183:AR201" si="280">IF(OR(I183="保育標準時間",I183="保育短時間"),IF(K183="○",$P$28,"-"),"-")</f>
        <v>-</v>
      </c>
      <c r="AS183" s="129">
        <f t="shared" si="248"/>
        <v>0</v>
      </c>
      <c r="AT183" s="128" t="str">
        <f t="shared" si="249"/>
        <v>-</v>
      </c>
      <c r="AU183" s="128" t="str">
        <f t="shared" si="250"/>
        <v>-</v>
      </c>
      <c r="AV183" s="128" t="str">
        <f t="shared" si="251"/>
        <v>-</v>
      </c>
      <c r="AW183" s="128" t="str">
        <f t="shared" si="252"/>
        <v>-</v>
      </c>
      <c r="AX183" s="128" t="str">
        <f t="shared" si="253"/>
        <v>-</v>
      </c>
      <c r="AY183" s="128" t="str">
        <f t="shared" si="254"/>
        <v>-</v>
      </c>
      <c r="AZ183" s="128" t="str">
        <f t="shared" si="255"/>
        <v>-</v>
      </c>
      <c r="BA183" s="128" t="str">
        <f t="shared" si="256"/>
        <v>-</v>
      </c>
      <c r="BB183" s="128" t="str">
        <f t="shared" si="257"/>
        <v>-</v>
      </c>
      <c r="BC183" s="128" t="str">
        <f t="shared" si="258"/>
        <v>-</v>
      </c>
      <c r="BD183" s="128" t="str">
        <f t="shared" si="259"/>
        <v>-</v>
      </c>
      <c r="BE183" s="187"/>
      <c r="BF183" s="128" t="str">
        <f t="shared" si="260"/>
        <v>-</v>
      </c>
      <c r="BG183" s="128" t="str">
        <f t="shared" si="261"/>
        <v>-</v>
      </c>
      <c r="BH183" s="128" t="str">
        <f t="shared" si="262"/>
        <v>-</v>
      </c>
      <c r="BI183" s="128" t="str">
        <f t="shared" si="263"/>
        <v>-</v>
      </c>
      <c r="BJ183" s="128" t="str">
        <f t="shared" si="264"/>
        <v>-</v>
      </c>
      <c r="BK183" s="128" t="str">
        <f t="shared" si="265"/>
        <v>-</v>
      </c>
      <c r="BL183" s="128" t="str">
        <f t="shared" si="266"/>
        <v>-</v>
      </c>
      <c r="BM183" s="128" t="str">
        <f t="shared" si="267"/>
        <v>-</v>
      </c>
      <c r="BN183" s="128" t="str">
        <f t="shared" si="268"/>
        <v>-</v>
      </c>
      <c r="BO183" s="128" t="str">
        <f t="shared" si="269"/>
        <v>-</v>
      </c>
      <c r="BP183" s="128" t="str">
        <f t="shared" si="270"/>
        <v>-</v>
      </c>
      <c r="BQ183" s="128" t="str">
        <f t="shared" si="271"/>
        <v>-</v>
      </c>
      <c r="BR183" s="128" t="str">
        <f t="shared" si="272"/>
        <v>-</v>
      </c>
      <c r="BS183" s="128" t="str">
        <f t="shared" si="273"/>
        <v>-</v>
      </c>
      <c r="BT183" s="128" t="str">
        <f t="shared" si="274"/>
        <v>-</v>
      </c>
      <c r="BU183" s="128" t="str">
        <f t="shared" si="275"/>
        <v>-</v>
      </c>
      <c r="BV183" s="129">
        <f t="shared" ref="BV183:BV201" si="281">SUM(AS183:BU183)</f>
        <v>0</v>
      </c>
      <c r="BX183" s="128" t="str">
        <f t="shared" si="221"/>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76"/>
        <v>-</v>
      </c>
      <c r="K184" s="20" t="str">
        <f>IF(月途中入退所!$N33=$B$2,IF(月途中入退所!S33="","-",月途中入退所!$S33),"-")</f>
        <v>-</v>
      </c>
      <c r="L184" s="162" t="str">
        <f t="shared" si="277"/>
        <v>-</v>
      </c>
      <c r="M184" s="20" t="str">
        <f>IF(月途中入退所!$N33=$B$2,月途中入退所!$T33,"-")</f>
        <v>-</v>
      </c>
      <c r="N184" s="129">
        <f t="shared" si="222"/>
        <v>0</v>
      </c>
      <c r="P184" s="128" t="str">
        <f t="shared" si="278"/>
        <v>-</v>
      </c>
      <c r="Q184" s="128" t="str">
        <f t="shared" si="223"/>
        <v>-</v>
      </c>
      <c r="R184" s="128" t="str">
        <f t="shared" si="224"/>
        <v>-</v>
      </c>
      <c r="S184" s="128" t="str">
        <f t="shared" si="225"/>
        <v>-</v>
      </c>
      <c r="T184" s="128" t="str">
        <f t="shared" si="226"/>
        <v>-</v>
      </c>
      <c r="U184" s="128" t="str">
        <f t="shared" si="227"/>
        <v>-</v>
      </c>
      <c r="V184" s="128" t="str">
        <f t="shared" si="228"/>
        <v>-</v>
      </c>
      <c r="W184" s="128" t="str">
        <f t="shared" si="229"/>
        <v>-</v>
      </c>
      <c r="X184" s="128" t="str">
        <f t="shared" si="230"/>
        <v>-</v>
      </c>
      <c r="Y184" s="128" t="str">
        <f t="shared" si="231"/>
        <v>-</v>
      </c>
      <c r="Z184" s="128" t="str">
        <f t="shared" si="232"/>
        <v>-</v>
      </c>
      <c r="AA184" s="128" t="str">
        <f t="shared" si="233"/>
        <v>-</v>
      </c>
      <c r="AB184" s="131"/>
      <c r="AC184" s="128" t="str">
        <f t="shared" si="234"/>
        <v>-</v>
      </c>
      <c r="AD184" s="128" t="str">
        <f t="shared" si="235"/>
        <v>-</v>
      </c>
      <c r="AE184" s="128" t="str">
        <f t="shared" si="236"/>
        <v>-</v>
      </c>
      <c r="AF184" s="128" t="str">
        <f t="shared" si="237"/>
        <v>-</v>
      </c>
      <c r="AG184" s="128" t="str">
        <f t="shared" si="238"/>
        <v>-</v>
      </c>
      <c r="AH184" s="128" t="str">
        <f t="shared" si="239"/>
        <v>-</v>
      </c>
      <c r="AI184" s="128" t="str">
        <f t="shared" si="240"/>
        <v>-</v>
      </c>
      <c r="AJ184" s="128" t="str">
        <f t="shared" si="241"/>
        <v>-</v>
      </c>
      <c r="AK184" s="128" t="str">
        <f t="shared" si="242"/>
        <v>-</v>
      </c>
      <c r="AL184" s="128" t="str">
        <f t="shared" si="243"/>
        <v>-</v>
      </c>
      <c r="AM184" s="128" t="str">
        <f t="shared" si="244"/>
        <v>-</v>
      </c>
      <c r="AN184" s="128" t="str">
        <f t="shared" si="245"/>
        <v>-</v>
      </c>
      <c r="AO184" s="128" t="str">
        <f t="shared" si="246"/>
        <v>-</v>
      </c>
      <c r="AP184" s="128" t="str">
        <f t="shared" si="247"/>
        <v>-</v>
      </c>
      <c r="AQ184" s="128" t="str">
        <f t="shared" si="279"/>
        <v>-</v>
      </c>
      <c r="AR184" s="128" t="str">
        <f t="shared" si="280"/>
        <v>-</v>
      </c>
      <c r="AS184" s="129">
        <f t="shared" si="248"/>
        <v>0</v>
      </c>
      <c r="AT184" s="128" t="str">
        <f t="shared" si="249"/>
        <v>-</v>
      </c>
      <c r="AU184" s="128" t="str">
        <f t="shared" si="250"/>
        <v>-</v>
      </c>
      <c r="AV184" s="128" t="str">
        <f t="shared" si="251"/>
        <v>-</v>
      </c>
      <c r="AW184" s="128" t="str">
        <f t="shared" si="252"/>
        <v>-</v>
      </c>
      <c r="AX184" s="128" t="str">
        <f t="shared" si="253"/>
        <v>-</v>
      </c>
      <c r="AY184" s="128" t="str">
        <f t="shared" si="254"/>
        <v>-</v>
      </c>
      <c r="AZ184" s="128" t="str">
        <f t="shared" si="255"/>
        <v>-</v>
      </c>
      <c r="BA184" s="128" t="str">
        <f t="shared" si="256"/>
        <v>-</v>
      </c>
      <c r="BB184" s="128" t="str">
        <f t="shared" si="257"/>
        <v>-</v>
      </c>
      <c r="BC184" s="128" t="str">
        <f t="shared" si="258"/>
        <v>-</v>
      </c>
      <c r="BD184" s="128" t="str">
        <f t="shared" si="259"/>
        <v>-</v>
      </c>
      <c r="BE184" s="187"/>
      <c r="BF184" s="128" t="str">
        <f t="shared" si="260"/>
        <v>-</v>
      </c>
      <c r="BG184" s="128" t="str">
        <f t="shared" si="261"/>
        <v>-</v>
      </c>
      <c r="BH184" s="128" t="str">
        <f t="shared" si="262"/>
        <v>-</v>
      </c>
      <c r="BI184" s="128" t="str">
        <f t="shared" si="263"/>
        <v>-</v>
      </c>
      <c r="BJ184" s="128" t="str">
        <f t="shared" si="264"/>
        <v>-</v>
      </c>
      <c r="BK184" s="128" t="str">
        <f t="shared" si="265"/>
        <v>-</v>
      </c>
      <c r="BL184" s="128" t="str">
        <f t="shared" si="266"/>
        <v>-</v>
      </c>
      <c r="BM184" s="128" t="str">
        <f t="shared" si="267"/>
        <v>-</v>
      </c>
      <c r="BN184" s="128" t="str">
        <f t="shared" si="268"/>
        <v>-</v>
      </c>
      <c r="BO184" s="128" t="str">
        <f t="shared" si="269"/>
        <v>-</v>
      </c>
      <c r="BP184" s="128" t="str">
        <f t="shared" si="270"/>
        <v>-</v>
      </c>
      <c r="BQ184" s="128" t="str">
        <f t="shared" si="271"/>
        <v>-</v>
      </c>
      <c r="BR184" s="128" t="str">
        <f t="shared" si="272"/>
        <v>-</v>
      </c>
      <c r="BS184" s="128" t="str">
        <f t="shared" si="273"/>
        <v>-</v>
      </c>
      <c r="BT184" s="128" t="str">
        <f t="shared" si="274"/>
        <v>-</v>
      </c>
      <c r="BU184" s="128" t="str">
        <f t="shared" si="275"/>
        <v>-</v>
      </c>
      <c r="BV184" s="129">
        <f t="shared" si="281"/>
        <v>0</v>
      </c>
      <c r="BX184" s="128" t="str">
        <f t="shared" si="221"/>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76"/>
        <v>-</v>
      </c>
      <c r="K185" s="20" t="str">
        <f>IF(月途中入退所!$N34=$B$2,IF(月途中入退所!S34="","-",月途中入退所!$S34),"-")</f>
        <v>-</v>
      </c>
      <c r="L185" s="162" t="str">
        <f t="shared" si="277"/>
        <v>-</v>
      </c>
      <c r="M185" s="20" t="str">
        <f>IF(月途中入退所!$N34=$B$2,月途中入退所!$T34,"-")</f>
        <v>-</v>
      </c>
      <c r="N185" s="129">
        <f t="shared" si="222"/>
        <v>0</v>
      </c>
      <c r="P185" s="128" t="str">
        <f t="shared" si="278"/>
        <v>-</v>
      </c>
      <c r="Q185" s="128" t="str">
        <f t="shared" si="223"/>
        <v>-</v>
      </c>
      <c r="R185" s="128" t="str">
        <f t="shared" si="224"/>
        <v>-</v>
      </c>
      <c r="S185" s="128" t="str">
        <f t="shared" si="225"/>
        <v>-</v>
      </c>
      <c r="T185" s="128" t="str">
        <f t="shared" si="226"/>
        <v>-</v>
      </c>
      <c r="U185" s="128" t="str">
        <f t="shared" si="227"/>
        <v>-</v>
      </c>
      <c r="V185" s="128" t="str">
        <f t="shared" si="228"/>
        <v>-</v>
      </c>
      <c r="W185" s="128" t="str">
        <f t="shared" si="229"/>
        <v>-</v>
      </c>
      <c r="X185" s="128" t="str">
        <f t="shared" si="230"/>
        <v>-</v>
      </c>
      <c r="Y185" s="128" t="str">
        <f t="shared" si="231"/>
        <v>-</v>
      </c>
      <c r="Z185" s="128" t="str">
        <f t="shared" si="232"/>
        <v>-</v>
      </c>
      <c r="AA185" s="128" t="str">
        <f t="shared" si="233"/>
        <v>-</v>
      </c>
      <c r="AB185" s="131"/>
      <c r="AC185" s="128" t="str">
        <f t="shared" si="234"/>
        <v>-</v>
      </c>
      <c r="AD185" s="128" t="str">
        <f t="shared" si="235"/>
        <v>-</v>
      </c>
      <c r="AE185" s="128" t="str">
        <f t="shared" si="236"/>
        <v>-</v>
      </c>
      <c r="AF185" s="128" t="str">
        <f t="shared" si="237"/>
        <v>-</v>
      </c>
      <c r="AG185" s="128" t="str">
        <f t="shared" si="238"/>
        <v>-</v>
      </c>
      <c r="AH185" s="128" t="str">
        <f t="shared" si="239"/>
        <v>-</v>
      </c>
      <c r="AI185" s="128" t="str">
        <f t="shared" si="240"/>
        <v>-</v>
      </c>
      <c r="AJ185" s="128" t="str">
        <f t="shared" si="241"/>
        <v>-</v>
      </c>
      <c r="AK185" s="128" t="str">
        <f t="shared" si="242"/>
        <v>-</v>
      </c>
      <c r="AL185" s="128" t="str">
        <f t="shared" si="243"/>
        <v>-</v>
      </c>
      <c r="AM185" s="128" t="str">
        <f t="shared" si="244"/>
        <v>-</v>
      </c>
      <c r="AN185" s="128" t="str">
        <f t="shared" si="245"/>
        <v>-</v>
      </c>
      <c r="AO185" s="128" t="str">
        <f t="shared" si="246"/>
        <v>-</v>
      </c>
      <c r="AP185" s="128" t="str">
        <f t="shared" si="247"/>
        <v>-</v>
      </c>
      <c r="AQ185" s="128" t="str">
        <f t="shared" si="279"/>
        <v>-</v>
      </c>
      <c r="AR185" s="128" t="str">
        <f t="shared" si="280"/>
        <v>-</v>
      </c>
      <c r="AS185" s="129">
        <f t="shared" si="248"/>
        <v>0</v>
      </c>
      <c r="AT185" s="128" t="str">
        <f t="shared" si="249"/>
        <v>-</v>
      </c>
      <c r="AU185" s="128" t="str">
        <f t="shared" si="250"/>
        <v>-</v>
      </c>
      <c r="AV185" s="128" t="str">
        <f t="shared" si="251"/>
        <v>-</v>
      </c>
      <c r="AW185" s="128" t="str">
        <f t="shared" si="252"/>
        <v>-</v>
      </c>
      <c r="AX185" s="128" t="str">
        <f t="shared" si="253"/>
        <v>-</v>
      </c>
      <c r="AY185" s="128" t="str">
        <f t="shared" si="254"/>
        <v>-</v>
      </c>
      <c r="AZ185" s="128" t="str">
        <f t="shared" si="255"/>
        <v>-</v>
      </c>
      <c r="BA185" s="128" t="str">
        <f t="shared" si="256"/>
        <v>-</v>
      </c>
      <c r="BB185" s="128" t="str">
        <f t="shared" si="257"/>
        <v>-</v>
      </c>
      <c r="BC185" s="128" t="str">
        <f t="shared" si="258"/>
        <v>-</v>
      </c>
      <c r="BD185" s="128" t="str">
        <f t="shared" si="259"/>
        <v>-</v>
      </c>
      <c r="BE185" s="187"/>
      <c r="BF185" s="128" t="str">
        <f t="shared" si="260"/>
        <v>-</v>
      </c>
      <c r="BG185" s="128" t="str">
        <f t="shared" si="261"/>
        <v>-</v>
      </c>
      <c r="BH185" s="128" t="str">
        <f t="shared" si="262"/>
        <v>-</v>
      </c>
      <c r="BI185" s="128" t="str">
        <f t="shared" si="263"/>
        <v>-</v>
      </c>
      <c r="BJ185" s="128" t="str">
        <f t="shared" si="264"/>
        <v>-</v>
      </c>
      <c r="BK185" s="128" t="str">
        <f t="shared" si="265"/>
        <v>-</v>
      </c>
      <c r="BL185" s="128" t="str">
        <f t="shared" si="266"/>
        <v>-</v>
      </c>
      <c r="BM185" s="128" t="str">
        <f t="shared" si="267"/>
        <v>-</v>
      </c>
      <c r="BN185" s="128" t="str">
        <f t="shared" si="268"/>
        <v>-</v>
      </c>
      <c r="BO185" s="128" t="str">
        <f t="shared" si="269"/>
        <v>-</v>
      </c>
      <c r="BP185" s="128" t="str">
        <f t="shared" si="270"/>
        <v>-</v>
      </c>
      <c r="BQ185" s="128" t="str">
        <f t="shared" si="271"/>
        <v>-</v>
      </c>
      <c r="BR185" s="128" t="str">
        <f t="shared" si="272"/>
        <v>-</v>
      </c>
      <c r="BS185" s="128" t="str">
        <f t="shared" si="273"/>
        <v>-</v>
      </c>
      <c r="BT185" s="128" t="str">
        <f t="shared" si="274"/>
        <v>-</v>
      </c>
      <c r="BU185" s="128" t="str">
        <f t="shared" si="275"/>
        <v>-</v>
      </c>
      <c r="BV185" s="129">
        <f t="shared" si="281"/>
        <v>0</v>
      </c>
      <c r="BX185" s="128" t="str">
        <f t="shared" si="221"/>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76"/>
        <v>-</v>
      </c>
      <c r="K186" s="20" t="str">
        <f>IF(月途中入退所!$N35=$B$2,IF(月途中入退所!S35="","-",月途中入退所!$S35),"-")</f>
        <v>-</v>
      </c>
      <c r="L186" s="162" t="str">
        <f t="shared" si="277"/>
        <v>-</v>
      </c>
      <c r="M186" s="20" t="str">
        <f>IF(月途中入退所!$N35=$B$2,月途中入退所!$T35,"-")</f>
        <v>-</v>
      </c>
      <c r="N186" s="129">
        <f t="shared" si="222"/>
        <v>0</v>
      </c>
      <c r="P186" s="128" t="str">
        <f t="shared" si="278"/>
        <v>-</v>
      </c>
      <c r="Q186" s="128" t="str">
        <f t="shared" si="223"/>
        <v>-</v>
      </c>
      <c r="R186" s="128" t="str">
        <f t="shared" si="224"/>
        <v>-</v>
      </c>
      <c r="S186" s="128" t="str">
        <f t="shared" si="225"/>
        <v>-</v>
      </c>
      <c r="T186" s="128" t="str">
        <f t="shared" si="226"/>
        <v>-</v>
      </c>
      <c r="U186" s="128" t="str">
        <f t="shared" si="227"/>
        <v>-</v>
      </c>
      <c r="V186" s="128" t="str">
        <f t="shared" si="228"/>
        <v>-</v>
      </c>
      <c r="W186" s="128" t="str">
        <f t="shared" si="229"/>
        <v>-</v>
      </c>
      <c r="X186" s="128" t="str">
        <f t="shared" si="230"/>
        <v>-</v>
      </c>
      <c r="Y186" s="128" t="str">
        <f t="shared" si="231"/>
        <v>-</v>
      </c>
      <c r="Z186" s="128" t="str">
        <f t="shared" si="232"/>
        <v>-</v>
      </c>
      <c r="AA186" s="128" t="str">
        <f t="shared" si="233"/>
        <v>-</v>
      </c>
      <c r="AB186" s="131"/>
      <c r="AC186" s="128" t="str">
        <f t="shared" si="234"/>
        <v>-</v>
      </c>
      <c r="AD186" s="128" t="str">
        <f t="shared" si="235"/>
        <v>-</v>
      </c>
      <c r="AE186" s="128" t="str">
        <f t="shared" si="236"/>
        <v>-</v>
      </c>
      <c r="AF186" s="128" t="str">
        <f t="shared" si="237"/>
        <v>-</v>
      </c>
      <c r="AG186" s="128" t="str">
        <f t="shared" si="238"/>
        <v>-</v>
      </c>
      <c r="AH186" s="128" t="str">
        <f t="shared" si="239"/>
        <v>-</v>
      </c>
      <c r="AI186" s="128" t="str">
        <f t="shared" si="240"/>
        <v>-</v>
      </c>
      <c r="AJ186" s="128" t="str">
        <f t="shared" si="241"/>
        <v>-</v>
      </c>
      <c r="AK186" s="128" t="str">
        <f t="shared" si="242"/>
        <v>-</v>
      </c>
      <c r="AL186" s="128" t="str">
        <f t="shared" si="243"/>
        <v>-</v>
      </c>
      <c r="AM186" s="128" t="str">
        <f t="shared" si="244"/>
        <v>-</v>
      </c>
      <c r="AN186" s="128" t="str">
        <f t="shared" si="245"/>
        <v>-</v>
      </c>
      <c r="AO186" s="128" t="str">
        <f t="shared" si="246"/>
        <v>-</v>
      </c>
      <c r="AP186" s="128" t="str">
        <f t="shared" si="247"/>
        <v>-</v>
      </c>
      <c r="AQ186" s="128" t="str">
        <f t="shared" si="279"/>
        <v>-</v>
      </c>
      <c r="AR186" s="128" t="str">
        <f t="shared" si="280"/>
        <v>-</v>
      </c>
      <c r="AS186" s="129">
        <f t="shared" si="248"/>
        <v>0</v>
      </c>
      <c r="AT186" s="128" t="str">
        <f t="shared" si="249"/>
        <v>-</v>
      </c>
      <c r="AU186" s="128" t="str">
        <f t="shared" si="250"/>
        <v>-</v>
      </c>
      <c r="AV186" s="128" t="str">
        <f t="shared" si="251"/>
        <v>-</v>
      </c>
      <c r="AW186" s="128" t="str">
        <f t="shared" si="252"/>
        <v>-</v>
      </c>
      <c r="AX186" s="128" t="str">
        <f t="shared" si="253"/>
        <v>-</v>
      </c>
      <c r="AY186" s="128" t="str">
        <f t="shared" si="254"/>
        <v>-</v>
      </c>
      <c r="AZ186" s="128" t="str">
        <f t="shared" si="255"/>
        <v>-</v>
      </c>
      <c r="BA186" s="128" t="str">
        <f t="shared" si="256"/>
        <v>-</v>
      </c>
      <c r="BB186" s="128" t="str">
        <f t="shared" si="257"/>
        <v>-</v>
      </c>
      <c r="BC186" s="128" t="str">
        <f t="shared" si="258"/>
        <v>-</v>
      </c>
      <c r="BD186" s="128" t="str">
        <f t="shared" si="259"/>
        <v>-</v>
      </c>
      <c r="BE186" s="187"/>
      <c r="BF186" s="128" t="str">
        <f t="shared" si="260"/>
        <v>-</v>
      </c>
      <c r="BG186" s="128" t="str">
        <f t="shared" si="261"/>
        <v>-</v>
      </c>
      <c r="BH186" s="128" t="str">
        <f t="shared" si="262"/>
        <v>-</v>
      </c>
      <c r="BI186" s="128" t="str">
        <f t="shared" si="263"/>
        <v>-</v>
      </c>
      <c r="BJ186" s="128" t="str">
        <f t="shared" si="264"/>
        <v>-</v>
      </c>
      <c r="BK186" s="128" t="str">
        <f t="shared" si="265"/>
        <v>-</v>
      </c>
      <c r="BL186" s="128" t="str">
        <f t="shared" si="266"/>
        <v>-</v>
      </c>
      <c r="BM186" s="128" t="str">
        <f t="shared" si="267"/>
        <v>-</v>
      </c>
      <c r="BN186" s="128" t="str">
        <f t="shared" si="268"/>
        <v>-</v>
      </c>
      <c r="BO186" s="128" t="str">
        <f t="shared" si="269"/>
        <v>-</v>
      </c>
      <c r="BP186" s="128" t="str">
        <f t="shared" si="270"/>
        <v>-</v>
      </c>
      <c r="BQ186" s="128" t="str">
        <f t="shared" si="271"/>
        <v>-</v>
      </c>
      <c r="BR186" s="128" t="str">
        <f t="shared" si="272"/>
        <v>-</v>
      </c>
      <c r="BS186" s="128" t="str">
        <f t="shared" si="273"/>
        <v>-</v>
      </c>
      <c r="BT186" s="128" t="str">
        <f t="shared" si="274"/>
        <v>-</v>
      </c>
      <c r="BU186" s="128" t="str">
        <f t="shared" si="275"/>
        <v>-</v>
      </c>
      <c r="BV186" s="129">
        <f t="shared" si="281"/>
        <v>0</v>
      </c>
      <c r="BX186" s="128" t="str">
        <f t="shared" si="221"/>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76"/>
        <v>-</v>
      </c>
      <c r="K187" s="20" t="str">
        <f>IF(月途中入退所!$N36=$B$2,IF(月途中入退所!S36="","-",月途中入退所!$S36),"-")</f>
        <v>-</v>
      </c>
      <c r="L187" s="162" t="str">
        <f t="shared" si="277"/>
        <v>-</v>
      </c>
      <c r="M187" s="20" t="str">
        <f>IF(月途中入退所!$N36=$B$2,月途中入退所!$T36,"-")</f>
        <v>-</v>
      </c>
      <c r="N187" s="129">
        <f t="shared" si="222"/>
        <v>0</v>
      </c>
      <c r="P187" s="128" t="str">
        <f t="shared" si="278"/>
        <v>-</v>
      </c>
      <c r="Q187" s="128" t="str">
        <f t="shared" si="223"/>
        <v>-</v>
      </c>
      <c r="R187" s="128" t="str">
        <f t="shared" si="224"/>
        <v>-</v>
      </c>
      <c r="S187" s="128" t="str">
        <f t="shared" si="225"/>
        <v>-</v>
      </c>
      <c r="T187" s="128" t="str">
        <f t="shared" si="226"/>
        <v>-</v>
      </c>
      <c r="U187" s="128" t="str">
        <f t="shared" si="227"/>
        <v>-</v>
      </c>
      <c r="V187" s="128" t="str">
        <f t="shared" si="228"/>
        <v>-</v>
      </c>
      <c r="W187" s="128" t="str">
        <f t="shared" si="229"/>
        <v>-</v>
      </c>
      <c r="X187" s="128" t="str">
        <f t="shared" si="230"/>
        <v>-</v>
      </c>
      <c r="Y187" s="128" t="str">
        <f t="shared" si="231"/>
        <v>-</v>
      </c>
      <c r="Z187" s="128" t="str">
        <f t="shared" si="232"/>
        <v>-</v>
      </c>
      <c r="AA187" s="128" t="str">
        <f t="shared" si="233"/>
        <v>-</v>
      </c>
      <c r="AB187" s="131"/>
      <c r="AC187" s="128" t="str">
        <f t="shared" si="234"/>
        <v>-</v>
      </c>
      <c r="AD187" s="128" t="str">
        <f t="shared" si="235"/>
        <v>-</v>
      </c>
      <c r="AE187" s="128" t="str">
        <f t="shared" si="236"/>
        <v>-</v>
      </c>
      <c r="AF187" s="128" t="str">
        <f t="shared" si="237"/>
        <v>-</v>
      </c>
      <c r="AG187" s="128" t="str">
        <f t="shared" si="238"/>
        <v>-</v>
      </c>
      <c r="AH187" s="128" t="str">
        <f t="shared" si="239"/>
        <v>-</v>
      </c>
      <c r="AI187" s="128" t="str">
        <f t="shared" si="240"/>
        <v>-</v>
      </c>
      <c r="AJ187" s="128" t="str">
        <f t="shared" si="241"/>
        <v>-</v>
      </c>
      <c r="AK187" s="128" t="str">
        <f t="shared" si="242"/>
        <v>-</v>
      </c>
      <c r="AL187" s="128" t="str">
        <f t="shared" si="243"/>
        <v>-</v>
      </c>
      <c r="AM187" s="128" t="str">
        <f t="shared" si="244"/>
        <v>-</v>
      </c>
      <c r="AN187" s="128" t="str">
        <f t="shared" si="245"/>
        <v>-</v>
      </c>
      <c r="AO187" s="128" t="str">
        <f t="shared" si="246"/>
        <v>-</v>
      </c>
      <c r="AP187" s="128" t="str">
        <f t="shared" si="247"/>
        <v>-</v>
      </c>
      <c r="AQ187" s="128" t="str">
        <f t="shared" si="279"/>
        <v>-</v>
      </c>
      <c r="AR187" s="128" t="str">
        <f t="shared" si="280"/>
        <v>-</v>
      </c>
      <c r="AS187" s="129">
        <f t="shared" si="248"/>
        <v>0</v>
      </c>
      <c r="AT187" s="128" t="str">
        <f t="shared" si="249"/>
        <v>-</v>
      </c>
      <c r="AU187" s="128" t="str">
        <f t="shared" si="250"/>
        <v>-</v>
      </c>
      <c r="AV187" s="128" t="str">
        <f t="shared" si="251"/>
        <v>-</v>
      </c>
      <c r="AW187" s="128" t="str">
        <f t="shared" si="252"/>
        <v>-</v>
      </c>
      <c r="AX187" s="128" t="str">
        <f t="shared" si="253"/>
        <v>-</v>
      </c>
      <c r="AY187" s="128" t="str">
        <f t="shared" si="254"/>
        <v>-</v>
      </c>
      <c r="AZ187" s="128" t="str">
        <f t="shared" si="255"/>
        <v>-</v>
      </c>
      <c r="BA187" s="128" t="str">
        <f t="shared" si="256"/>
        <v>-</v>
      </c>
      <c r="BB187" s="128" t="str">
        <f t="shared" si="257"/>
        <v>-</v>
      </c>
      <c r="BC187" s="128" t="str">
        <f t="shared" si="258"/>
        <v>-</v>
      </c>
      <c r="BD187" s="128" t="str">
        <f t="shared" si="259"/>
        <v>-</v>
      </c>
      <c r="BE187" s="187"/>
      <c r="BF187" s="128" t="str">
        <f t="shared" si="260"/>
        <v>-</v>
      </c>
      <c r="BG187" s="128" t="str">
        <f t="shared" si="261"/>
        <v>-</v>
      </c>
      <c r="BH187" s="128" t="str">
        <f t="shared" si="262"/>
        <v>-</v>
      </c>
      <c r="BI187" s="128" t="str">
        <f t="shared" si="263"/>
        <v>-</v>
      </c>
      <c r="BJ187" s="128" t="str">
        <f t="shared" si="264"/>
        <v>-</v>
      </c>
      <c r="BK187" s="128" t="str">
        <f t="shared" si="265"/>
        <v>-</v>
      </c>
      <c r="BL187" s="128" t="str">
        <f t="shared" si="266"/>
        <v>-</v>
      </c>
      <c r="BM187" s="128" t="str">
        <f t="shared" si="267"/>
        <v>-</v>
      </c>
      <c r="BN187" s="128" t="str">
        <f t="shared" si="268"/>
        <v>-</v>
      </c>
      <c r="BO187" s="128" t="str">
        <f t="shared" si="269"/>
        <v>-</v>
      </c>
      <c r="BP187" s="128" t="str">
        <f t="shared" si="270"/>
        <v>-</v>
      </c>
      <c r="BQ187" s="128" t="str">
        <f t="shared" si="271"/>
        <v>-</v>
      </c>
      <c r="BR187" s="128" t="str">
        <f t="shared" si="272"/>
        <v>-</v>
      </c>
      <c r="BS187" s="128" t="str">
        <f t="shared" si="273"/>
        <v>-</v>
      </c>
      <c r="BT187" s="128" t="str">
        <f t="shared" si="274"/>
        <v>-</v>
      </c>
      <c r="BU187" s="128" t="str">
        <f t="shared" si="275"/>
        <v>-</v>
      </c>
      <c r="BV187" s="129">
        <f t="shared" si="281"/>
        <v>0</v>
      </c>
      <c r="BX187" s="128" t="str">
        <f t="shared" si="221"/>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76"/>
        <v>-</v>
      </c>
      <c r="K188" s="20" t="str">
        <f>IF(月途中入退所!$N37=$B$2,IF(月途中入退所!S37="","-",月途中入退所!$S37),"-")</f>
        <v>-</v>
      </c>
      <c r="L188" s="162" t="str">
        <f t="shared" si="277"/>
        <v>-</v>
      </c>
      <c r="M188" s="20" t="str">
        <f>IF(月途中入退所!$N37=$B$2,月途中入退所!$T37,"-")</f>
        <v>-</v>
      </c>
      <c r="N188" s="129">
        <f t="shared" si="222"/>
        <v>0</v>
      </c>
      <c r="P188" s="128" t="str">
        <f t="shared" si="278"/>
        <v>-</v>
      </c>
      <c r="Q188" s="128" t="str">
        <f t="shared" si="223"/>
        <v>-</v>
      </c>
      <c r="R188" s="128" t="str">
        <f t="shared" si="224"/>
        <v>-</v>
      </c>
      <c r="S188" s="128" t="str">
        <f t="shared" si="225"/>
        <v>-</v>
      </c>
      <c r="T188" s="128" t="str">
        <f t="shared" si="226"/>
        <v>-</v>
      </c>
      <c r="U188" s="128" t="str">
        <f t="shared" si="227"/>
        <v>-</v>
      </c>
      <c r="V188" s="128" t="str">
        <f t="shared" si="228"/>
        <v>-</v>
      </c>
      <c r="W188" s="128" t="str">
        <f t="shared" si="229"/>
        <v>-</v>
      </c>
      <c r="X188" s="128" t="str">
        <f t="shared" si="230"/>
        <v>-</v>
      </c>
      <c r="Y188" s="128" t="str">
        <f t="shared" si="231"/>
        <v>-</v>
      </c>
      <c r="Z188" s="128" t="str">
        <f t="shared" si="232"/>
        <v>-</v>
      </c>
      <c r="AA188" s="128" t="str">
        <f t="shared" si="233"/>
        <v>-</v>
      </c>
      <c r="AB188" s="131"/>
      <c r="AC188" s="128" t="str">
        <f t="shared" si="234"/>
        <v>-</v>
      </c>
      <c r="AD188" s="128" t="str">
        <f t="shared" si="235"/>
        <v>-</v>
      </c>
      <c r="AE188" s="128" t="str">
        <f t="shared" si="236"/>
        <v>-</v>
      </c>
      <c r="AF188" s="128" t="str">
        <f t="shared" si="237"/>
        <v>-</v>
      </c>
      <c r="AG188" s="128" t="str">
        <f t="shared" si="238"/>
        <v>-</v>
      </c>
      <c r="AH188" s="128" t="str">
        <f t="shared" si="239"/>
        <v>-</v>
      </c>
      <c r="AI188" s="128" t="str">
        <f t="shared" si="240"/>
        <v>-</v>
      </c>
      <c r="AJ188" s="128" t="str">
        <f t="shared" si="241"/>
        <v>-</v>
      </c>
      <c r="AK188" s="128" t="str">
        <f t="shared" si="242"/>
        <v>-</v>
      </c>
      <c r="AL188" s="128" t="str">
        <f t="shared" si="243"/>
        <v>-</v>
      </c>
      <c r="AM188" s="128" t="str">
        <f t="shared" si="244"/>
        <v>-</v>
      </c>
      <c r="AN188" s="128" t="str">
        <f t="shared" si="245"/>
        <v>-</v>
      </c>
      <c r="AO188" s="128" t="str">
        <f t="shared" si="246"/>
        <v>-</v>
      </c>
      <c r="AP188" s="128" t="str">
        <f t="shared" si="247"/>
        <v>-</v>
      </c>
      <c r="AQ188" s="128" t="str">
        <f t="shared" si="279"/>
        <v>-</v>
      </c>
      <c r="AR188" s="128" t="str">
        <f t="shared" si="280"/>
        <v>-</v>
      </c>
      <c r="AS188" s="129">
        <f t="shared" si="248"/>
        <v>0</v>
      </c>
      <c r="AT188" s="128" t="str">
        <f t="shared" si="249"/>
        <v>-</v>
      </c>
      <c r="AU188" s="128" t="str">
        <f t="shared" si="250"/>
        <v>-</v>
      </c>
      <c r="AV188" s="128" t="str">
        <f t="shared" si="251"/>
        <v>-</v>
      </c>
      <c r="AW188" s="128" t="str">
        <f t="shared" si="252"/>
        <v>-</v>
      </c>
      <c r="AX188" s="128" t="str">
        <f t="shared" si="253"/>
        <v>-</v>
      </c>
      <c r="AY188" s="128" t="str">
        <f t="shared" si="254"/>
        <v>-</v>
      </c>
      <c r="AZ188" s="128" t="str">
        <f t="shared" si="255"/>
        <v>-</v>
      </c>
      <c r="BA188" s="128" t="str">
        <f t="shared" si="256"/>
        <v>-</v>
      </c>
      <c r="BB188" s="128" t="str">
        <f t="shared" si="257"/>
        <v>-</v>
      </c>
      <c r="BC188" s="128" t="str">
        <f t="shared" si="258"/>
        <v>-</v>
      </c>
      <c r="BD188" s="128" t="str">
        <f t="shared" si="259"/>
        <v>-</v>
      </c>
      <c r="BE188" s="187"/>
      <c r="BF188" s="128" t="str">
        <f t="shared" si="260"/>
        <v>-</v>
      </c>
      <c r="BG188" s="128" t="str">
        <f t="shared" si="261"/>
        <v>-</v>
      </c>
      <c r="BH188" s="128" t="str">
        <f t="shared" si="262"/>
        <v>-</v>
      </c>
      <c r="BI188" s="128" t="str">
        <f t="shared" si="263"/>
        <v>-</v>
      </c>
      <c r="BJ188" s="128" t="str">
        <f t="shared" si="264"/>
        <v>-</v>
      </c>
      <c r="BK188" s="128" t="str">
        <f t="shared" si="265"/>
        <v>-</v>
      </c>
      <c r="BL188" s="128" t="str">
        <f t="shared" si="266"/>
        <v>-</v>
      </c>
      <c r="BM188" s="128" t="str">
        <f t="shared" si="267"/>
        <v>-</v>
      </c>
      <c r="BN188" s="128" t="str">
        <f t="shared" si="268"/>
        <v>-</v>
      </c>
      <c r="BO188" s="128" t="str">
        <f t="shared" si="269"/>
        <v>-</v>
      </c>
      <c r="BP188" s="128" t="str">
        <f t="shared" si="270"/>
        <v>-</v>
      </c>
      <c r="BQ188" s="128" t="str">
        <f t="shared" si="271"/>
        <v>-</v>
      </c>
      <c r="BR188" s="128" t="str">
        <f t="shared" si="272"/>
        <v>-</v>
      </c>
      <c r="BS188" s="128" t="str">
        <f t="shared" si="273"/>
        <v>-</v>
      </c>
      <c r="BT188" s="128" t="str">
        <f t="shared" si="274"/>
        <v>-</v>
      </c>
      <c r="BU188" s="128" t="str">
        <f t="shared" si="275"/>
        <v>-</v>
      </c>
      <c r="BV188" s="129">
        <f t="shared" si="281"/>
        <v>0</v>
      </c>
      <c r="BX188" s="128" t="str">
        <f t="shared" si="221"/>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76"/>
        <v>-</v>
      </c>
      <c r="K189" s="20" t="str">
        <f>IF(月途中入退所!$N38=$B$2,IF(月途中入退所!S38="","-",月途中入退所!$S38),"-")</f>
        <v>-</v>
      </c>
      <c r="L189" s="162" t="str">
        <f t="shared" si="277"/>
        <v>-</v>
      </c>
      <c r="M189" s="20" t="str">
        <f>IF(月途中入退所!$N38=$B$2,月途中入退所!$T38,"-")</f>
        <v>-</v>
      </c>
      <c r="N189" s="129">
        <f t="shared" si="222"/>
        <v>0</v>
      </c>
      <c r="P189" s="128" t="str">
        <f t="shared" si="278"/>
        <v>-</v>
      </c>
      <c r="Q189" s="128" t="str">
        <f t="shared" si="223"/>
        <v>-</v>
      </c>
      <c r="R189" s="128" t="str">
        <f t="shared" si="224"/>
        <v>-</v>
      </c>
      <c r="S189" s="128" t="str">
        <f t="shared" si="225"/>
        <v>-</v>
      </c>
      <c r="T189" s="128" t="str">
        <f t="shared" si="226"/>
        <v>-</v>
      </c>
      <c r="U189" s="128" t="str">
        <f t="shared" si="227"/>
        <v>-</v>
      </c>
      <c r="V189" s="128" t="str">
        <f t="shared" si="228"/>
        <v>-</v>
      </c>
      <c r="W189" s="128" t="str">
        <f t="shared" si="229"/>
        <v>-</v>
      </c>
      <c r="X189" s="128" t="str">
        <f t="shared" si="230"/>
        <v>-</v>
      </c>
      <c r="Y189" s="128" t="str">
        <f t="shared" si="231"/>
        <v>-</v>
      </c>
      <c r="Z189" s="128" t="str">
        <f t="shared" si="232"/>
        <v>-</v>
      </c>
      <c r="AA189" s="128" t="str">
        <f t="shared" si="233"/>
        <v>-</v>
      </c>
      <c r="AB189" s="131"/>
      <c r="AC189" s="128" t="str">
        <f t="shared" si="234"/>
        <v>-</v>
      </c>
      <c r="AD189" s="128" t="str">
        <f t="shared" si="235"/>
        <v>-</v>
      </c>
      <c r="AE189" s="128" t="str">
        <f t="shared" si="236"/>
        <v>-</v>
      </c>
      <c r="AF189" s="128" t="str">
        <f t="shared" si="237"/>
        <v>-</v>
      </c>
      <c r="AG189" s="128" t="str">
        <f t="shared" si="238"/>
        <v>-</v>
      </c>
      <c r="AH189" s="128" t="str">
        <f t="shared" si="239"/>
        <v>-</v>
      </c>
      <c r="AI189" s="128" t="str">
        <f t="shared" si="240"/>
        <v>-</v>
      </c>
      <c r="AJ189" s="128" t="str">
        <f t="shared" si="241"/>
        <v>-</v>
      </c>
      <c r="AK189" s="128" t="str">
        <f t="shared" si="242"/>
        <v>-</v>
      </c>
      <c r="AL189" s="128" t="str">
        <f t="shared" si="243"/>
        <v>-</v>
      </c>
      <c r="AM189" s="128" t="str">
        <f t="shared" si="244"/>
        <v>-</v>
      </c>
      <c r="AN189" s="128" t="str">
        <f t="shared" si="245"/>
        <v>-</v>
      </c>
      <c r="AO189" s="128" t="str">
        <f t="shared" si="246"/>
        <v>-</v>
      </c>
      <c r="AP189" s="128" t="str">
        <f t="shared" si="247"/>
        <v>-</v>
      </c>
      <c r="AQ189" s="128" t="str">
        <f t="shared" si="279"/>
        <v>-</v>
      </c>
      <c r="AR189" s="128" t="str">
        <f t="shared" si="280"/>
        <v>-</v>
      </c>
      <c r="AS189" s="129">
        <f t="shared" si="248"/>
        <v>0</v>
      </c>
      <c r="AT189" s="128" t="str">
        <f t="shared" si="249"/>
        <v>-</v>
      </c>
      <c r="AU189" s="128" t="str">
        <f t="shared" si="250"/>
        <v>-</v>
      </c>
      <c r="AV189" s="128" t="str">
        <f t="shared" si="251"/>
        <v>-</v>
      </c>
      <c r="AW189" s="128" t="str">
        <f t="shared" si="252"/>
        <v>-</v>
      </c>
      <c r="AX189" s="128" t="str">
        <f t="shared" si="253"/>
        <v>-</v>
      </c>
      <c r="AY189" s="128" t="str">
        <f t="shared" si="254"/>
        <v>-</v>
      </c>
      <c r="AZ189" s="128" t="str">
        <f t="shared" si="255"/>
        <v>-</v>
      </c>
      <c r="BA189" s="128" t="str">
        <f t="shared" si="256"/>
        <v>-</v>
      </c>
      <c r="BB189" s="128" t="str">
        <f t="shared" si="257"/>
        <v>-</v>
      </c>
      <c r="BC189" s="128" t="str">
        <f t="shared" si="258"/>
        <v>-</v>
      </c>
      <c r="BD189" s="128" t="str">
        <f t="shared" si="259"/>
        <v>-</v>
      </c>
      <c r="BE189" s="187"/>
      <c r="BF189" s="128" t="str">
        <f t="shared" si="260"/>
        <v>-</v>
      </c>
      <c r="BG189" s="128" t="str">
        <f t="shared" si="261"/>
        <v>-</v>
      </c>
      <c r="BH189" s="128" t="str">
        <f t="shared" si="262"/>
        <v>-</v>
      </c>
      <c r="BI189" s="128" t="str">
        <f t="shared" si="263"/>
        <v>-</v>
      </c>
      <c r="BJ189" s="128" t="str">
        <f t="shared" si="264"/>
        <v>-</v>
      </c>
      <c r="BK189" s="128" t="str">
        <f t="shared" si="265"/>
        <v>-</v>
      </c>
      <c r="BL189" s="128" t="str">
        <f t="shared" si="266"/>
        <v>-</v>
      </c>
      <c r="BM189" s="128" t="str">
        <f t="shared" si="267"/>
        <v>-</v>
      </c>
      <c r="BN189" s="128" t="str">
        <f t="shared" si="268"/>
        <v>-</v>
      </c>
      <c r="BO189" s="128" t="str">
        <f t="shared" si="269"/>
        <v>-</v>
      </c>
      <c r="BP189" s="128" t="str">
        <f t="shared" si="270"/>
        <v>-</v>
      </c>
      <c r="BQ189" s="128" t="str">
        <f t="shared" si="271"/>
        <v>-</v>
      </c>
      <c r="BR189" s="128" t="str">
        <f t="shared" si="272"/>
        <v>-</v>
      </c>
      <c r="BS189" s="128" t="str">
        <f t="shared" si="273"/>
        <v>-</v>
      </c>
      <c r="BT189" s="128" t="str">
        <f t="shared" si="274"/>
        <v>-</v>
      </c>
      <c r="BU189" s="128" t="str">
        <f t="shared" si="275"/>
        <v>-</v>
      </c>
      <c r="BV189" s="129">
        <f t="shared" si="281"/>
        <v>0</v>
      </c>
      <c r="BX189" s="128" t="str">
        <f t="shared" si="221"/>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76"/>
        <v>-</v>
      </c>
      <c r="K190" s="20" t="str">
        <f>IF(月途中入退所!$N39=$B$2,IF(月途中入退所!S39="","-",月途中入退所!$S39),"-")</f>
        <v>-</v>
      </c>
      <c r="L190" s="162" t="str">
        <f t="shared" si="277"/>
        <v>-</v>
      </c>
      <c r="M190" s="20" t="str">
        <f>IF(月途中入退所!$N39=$B$2,月途中入退所!$T39,"-")</f>
        <v>-</v>
      </c>
      <c r="N190" s="129">
        <f t="shared" si="222"/>
        <v>0</v>
      </c>
      <c r="P190" s="128" t="str">
        <f t="shared" si="278"/>
        <v>-</v>
      </c>
      <c r="Q190" s="128" t="str">
        <f t="shared" si="223"/>
        <v>-</v>
      </c>
      <c r="R190" s="128" t="str">
        <f t="shared" si="224"/>
        <v>-</v>
      </c>
      <c r="S190" s="128" t="str">
        <f t="shared" si="225"/>
        <v>-</v>
      </c>
      <c r="T190" s="128" t="str">
        <f t="shared" si="226"/>
        <v>-</v>
      </c>
      <c r="U190" s="128" t="str">
        <f t="shared" si="227"/>
        <v>-</v>
      </c>
      <c r="V190" s="128" t="str">
        <f t="shared" si="228"/>
        <v>-</v>
      </c>
      <c r="W190" s="128" t="str">
        <f t="shared" si="229"/>
        <v>-</v>
      </c>
      <c r="X190" s="128" t="str">
        <f t="shared" si="230"/>
        <v>-</v>
      </c>
      <c r="Y190" s="128" t="str">
        <f t="shared" si="231"/>
        <v>-</v>
      </c>
      <c r="Z190" s="128" t="str">
        <f t="shared" si="232"/>
        <v>-</v>
      </c>
      <c r="AA190" s="128" t="str">
        <f t="shared" si="233"/>
        <v>-</v>
      </c>
      <c r="AB190" s="131"/>
      <c r="AC190" s="128" t="str">
        <f t="shared" si="234"/>
        <v>-</v>
      </c>
      <c r="AD190" s="128" t="str">
        <f t="shared" si="235"/>
        <v>-</v>
      </c>
      <c r="AE190" s="128" t="str">
        <f t="shared" si="236"/>
        <v>-</v>
      </c>
      <c r="AF190" s="128" t="str">
        <f t="shared" si="237"/>
        <v>-</v>
      </c>
      <c r="AG190" s="128" t="str">
        <f t="shared" si="238"/>
        <v>-</v>
      </c>
      <c r="AH190" s="128" t="str">
        <f t="shared" si="239"/>
        <v>-</v>
      </c>
      <c r="AI190" s="128" t="str">
        <f t="shared" si="240"/>
        <v>-</v>
      </c>
      <c r="AJ190" s="128" t="str">
        <f t="shared" si="241"/>
        <v>-</v>
      </c>
      <c r="AK190" s="128" t="str">
        <f t="shared" si="242"/>
        <v>-</v>
      </c>
      <c r="AL190" s="128" t="str">
        <f t="shared" si="243"/>
        <v>-</v>
      </c>
      <c r="AM190" s="128" t="str">
        <f t="shared" si="244"/>
        <v>-</v>
      </c>
      <c r="AN190" s="128" t="str">
        <f t="shared" si="245"/>
        <v>-</v>
      </c>
      <c r="AO190" s="128" t="str">
        <f t="shared" si="246"/>
        <v>-</v>
      </c>
      <c r="AP190" s="128" t="str">
        <f t="shared" si="247"/>
        <v>-</v>
      </c>
      <c r="AQ190" s="128" t="str">
        <f t="shared" si="279"/>
        <v>-</v>
      </c>
      <c r="AR190" s="128" t="str">
        <f t="shared" si="280"/>
        <v>-</v>
      </c>
      <c r="AS190" s="129">
        <f t="shared" si="248"/>
        <v>0</v>
      </c>
      <c r="AT190" s="128" t="str">
        <f t="shared" si="249"/>
        <v>-</v>
      </c>
      <c r="AU190" s="128" t="str">
        <f t="shared" si="250"/>
        <v>-</v>
      </c>
      <c r="AV190" s="128" t="str">
        <f t="shared" si="251"/>
        <v>-</v>
      </c>
      <c r="AW190" s="128" t="str">
        <f t="shared" si="252"/>
        <v>-</v>
      </c>
      <c r="AX190" s="128" t="str">
        <f t="shared" si="253"/>
        <v>-</v>
      </c>
      <c r="AY190" s="128" t="str">
        <f t="shared" si="254"/>
        <v>-</v>
      </c>
      <c r="AZ190" s="128" t="str">
        <f t="shared" si="255"/>
        <v>-</v>
      </c>
      <c r="BA190" s="128" t="str">
        <f t="shared" si="256"/>
        <v>-</v>
      </c>
      <c r="BB190" s="128" t="str">
        <f t="shared" si="257"/>
        <v>-</v>
      </c>
      <c r="BC190" s="128" t="str">
        <f t="shared" si="258"/>
        <v>-</v>
      </c>
      <c r="BD190" s="128" t="str">
        <f t="shared" si="259"/>
        <v>-</v>
      </c>
      <c r="BE190" s="187"/>
      <c r="BF190" s="128" t="str">
        <f t="shared" si="260"/>
        <v>-</v>
      </c>
      <c r="BG190" s="128" t="str">
        <f t="shared" si="261"/>
        <v>-</v>
      </c>
      <c r="BH190" s="128" t="str">
        <f t="shared" si="262"/>
        <v>-</v>
      </c>
      <c r="BI190" s="128" t="str">
        <f t="shared" si="263"/>
        <v>-</v>
      </c>
      <c r="BJ190" s="128" t="str">
        <f t="shared" si="264"/>
        <v>-</v>
      </c>
      <c r="BK190" s="128" t="str">
        <f t="shared" si="265"/>
        <v>-</v>
      </c>
      <c r="BL190" s="128" t="str">
        <f t="shared" si="266"/>
        <v>-</v>
      </c>
      <c r="BM190" s="128" t="str">
        <f t="shared" si="267"/>
        <v>-</v>
      </c>
      <c r="BN190" s="128" t="str">
        <f t="shared" si="268"/>
        <v>-</v>
      </c>
      <c r="BO190" s="128" t="str">
        <f t="shared" si="269"/>
        <v>-</v>
      </c>
      <c r="BP190" s="128" t="str">
        <f t="shared" si="270"/>
        <v>-</v>
      </c>
      <c r="BQ190" s="128" t="str">
        <f t="shared" si="271"/>
        <v>-</v>
      </c>
      <c r="BR190" s="128" t="str">
        <f t="shared" si="272"/>
        <v>-</v>
      </c>
      <c r="BS190" s="128" t="str">
        <f t="shared" si="273"/>
        <v>-</v>
      </c>
      <c r="BT190" s="128" t="str">
        <f t="shared" si="274"/>
        <v>-</v>
      </c>
      <c r="BU190" s="128" t="str">
        <f t="shared" si="275"/>
        <v>-</v>
      </c>
      <c r="BV190" s="129">
        <f t="shared" si="281"/>
        <v>0</v>
      </c>
      <c r="BX190" s="128" t="str">
        <f t="shared" si="221"/>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76"/>
        <v>-</v>
      </c>
      <c r="K191" s="20" t="str">
        <f>IF(月途中入退所!$N40=$B$2,IF(月途中入退所!S40="","-",月途中入退所!$S40),"-")</f>
        <v>-</v>
      </c>
      <c r="L191" s="162" t="str">
        <f t="shared" si="277"/>
        <v>-</v>
      </c>
      <c r="M191" s="20" t="str">
        <f>IF(月途中入退所!$N40=$B$2,月途中入退所!$T40,"-")</f>
        <v>-</v>
      </c>
      <c r="N191" s="129">
        <f t="shared" si="222"/>
        <v>0</v>
      </c>
      <c r="P191" s="128" t="str">
        <f t="shared" si="278"/>
        <v>-</v>
      </c>
      <c r="Q191" s="128" t="str">
        <f t="shared" si="223"/>
        <v>-</v>
      </c>
      <c r="R191" s="128" t="str">
        <f t="shared" si="224"/>
        <v>-</v>
      </c>
      <c r="S191" s="128" t="str">
        <f t="shared" si="225"/>
        <v>-</v>
      </c>
      <c r="T191" s="128" t="str">
        <f t="shared" si="226"/>
        <v>-</v>
      </c>
      <c r="U191" s="128" t="str">
        <f t="shared" si="227"/>
        <v>-</v>
      </c>
      <c r="V191" s="128" t="str">
        <f t="shared" si="228"/>
        <v>-</v>
      </c>
      <c r="W191" s="128" t="str">
        <f t="shared" si="229"/>
        <v>-</v>
      </c>
      <c r="X191" s="128" t="str">
        <f t="shared" si="230"/>
        <v>-</v>
      </c>
      <c r="Y191" s="128" t="str">
        <f t="shared" si="231"/>
        <v>-</v>
      </c>
      <c r="Z191" s="128" t="str">
        <f t="shared" si="232"/>
        <v>-</v>
      </c>
      <c r="AA191" s="128" t="str">
        <f t="shared" si="233"/>
        <v>-</v>
      </c>
      <c r="AB191" s="131"/>
      <c r="AC191" s="128" t="str">
        <f t="shared" si="234"/>
        <v>-</v>
      </c>
      <c r="AD191" s="128" t="str">
        <f t="shared" si="235"/>
        <v>-</v>
      </c>
      <c r="AE191" s="128" t="str">
        <f t="shared" si="236"/>
        <v>-</v>
      </c>
      <c r="AF191" s="128" t="str">
        <f t="shared" si="237"/>
        <v>-</v>
      </c>
      <c r="AG191" s="128" t="str">
        <f t="shared" si="238"/>
        <v>-</v>
      </c>
      <c r="AH191" s="128" t="str">
        <f t="shared" si="239"/>
        <v>-</v>
      </c>
      <c r="AI191" s="128" t="str">
        <f t="shared" si="240"/>
        <v>-</v>
      </c>
      <c r="AJ191" s="128" t="str">
        <f t="shared" si="241"/>
        <v>-</v>
      </c>
      <c r="AK191" s="128" t="str">
        <f t="shared" si="242"/>
        <v>-</v>
      </c>
      <c r="AL191" s="128" t="str">
        <f t="shared" si="243"/>
        <v>-</v>
      </c>
      <c r="AM191" s="128" t="str">
        <f t="shared" si="244"/>
        <v>-</v>
      </c>
      <c r="AN191" s="128" t="str">
        <f t="shared" si="245"/>
        <v>-</v>
      </c>
      <c r="AO191" s="128" t="str">
        <f t="shared" si="246"/>
        <v>-</v>
      </c>
      <c r="AP191" s="128" t="str">
        <f t="shared" si="247"/>
        <v>-</v>
      </c>
      <c r="AQ191" s="128" t="str">
        <f t="shared" si="279"/>
        <v>-</v>
      </c>
      <c r="AR191" s="128" t="str">
        <f t="shared" si="280"/>
        <v>-</v>
      </c>
      <c r="AS191" s="129">
        <f t="shared" si="248"/>
        <v>0</v>
      </c>
      <c r="AT191" s="128" t="str">
        <f t="shared" si="249"/>
        <v>-</v>
      </c>
      <c r="AU191" s="128" t="str">
        <f t="shared" si="250"/>
        <v>-</v>
      </c>
      <c r="AV191" s="128" t="str">
        <f t="shared" si="251"/>
        <v>-</v>
      </c>
      <c r="AW191" s="128" t="str">
        <f t="shared" si="252"/>
        <v>-</v>
      </c>
      <c r="AX191" s="128" t="str">
        <f t="shared" si="253"/>
        <v>-</v>
      </c>
      <c r="AY191" s="128" t="str">
        <f t="shared" si="254"/>
        <v>-</v>
      </c>
      <c r="AZ191" s="128" t="str">
        <f t="shared" si="255"/>
        <v>-</v>
      </c>
      <c r="BA191" s="128" t="str">
        <f t="shared" si="256"/>
        <v>-</v>
      </c>
      <c r="BB191" s="128" t="str">
        <f t="shared" si="257"/>
        <v>-</v>
      </c>
      <c r="BC191" s="128" t="str">
        <f t="shared" si="258"/>
        <v>-</v>
      </c>
      <c r="BD191" s="128" t="str">
        <f t="shared" si="259"/>
        <v>-</v>
      </c>
      <c r="BE191" s="187"/>
      <c r="BF191" s="128" t="str">
        <f t="shared" si="260"/>
        <v>-</v>
      </c>
      <c r="BG191" s="128" t="str">
        <f t="shared" si="261"/>
        <v>-</v>
      </c>
      <c r="BH191" s="128" t="str">
        <f t="shared" si="262"/>
        <v>-</v>
      </c>
      <c r="BI191" s="128" t="str">
        <f t="shared" si="263"/>
        <v>-</v>
      </c>
      <c r="BJ191" s="128" t="str">
        <f t="shared" si="264"/>
        <v>-</v>
      </c>
      <c r="BK191" s="128" t="str">
        <f t="shared" si="265"/>
        <v>-</v>
      </c>
      <c r="BL191" s="128" t="str">
        <f t="shared" si="266"/>
        <v>-</v>
      </c>
      <c r="BM191" s="128" t="str">
        <f t="shared" si="267"/>
        <v>-</v>
      </c>
      <c r="BN191" s="128" t="str">
        <f t="shared" si="268"/>
        <v>-</v>
      </c>
      <c r="BO191" s="128" t="str">
        <f t="shared" si="269"/>
        <v>-</v>
      </c>
      <c r="BP191" s="128" t="str">
        <f t="shared" si="270"/>
        <v>-</v>
      </c>
      <c r="BQ191" s="128" t="str">
        <f t="shared" si="271"/>
        <v>-</v>
      </c>
      <c r="BR191" s="128" t="str">
        <f t="shared" si="272"/>
        <v>-</v>
      </c>
      <c r="BS191" s="128" t="str">
        <f t="shared" si="273"/>
        <v>-</v>
      </c>
      <c r="BT191" s="128" t="str">
        <f t="shared" si="274"/>
        <v>-</v>
      </c>
      <c r="BU191" s="128" t="str">
        <f t="shared" si="275"/>
        <v>-</v>
      </c>
      <c r="BV191" s="129">
        <f t="shared" si="281"/>
        <v>0</v>
      </c>
      <c r="BX191" s="128" t="str">
        <f t="shared" si="221"/>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76"/>
        <v>-</v>
      </c>
      <c r="K192" s="20" t="str">
        <f>IF(月途中入退所!$N41=$B$2,IF(月途中入退所!S41="","-",月途中入退所!$S41),"-")</f>
        <v>-</v>
      </c>
      <c r="L192" s="162" t="str">
        <f t="shared" si="277"/>
        <v>-</v>
      </c>
      <c r="M192" s="20" t="str">
        <f>IF(月途中入退所!$N41=$B$2,月途中入退所!$T41,"-")</f>
        <v>-</v>
      </c>
      <c r="N192" s="129">
        <f t="shared" si="222"/>
        <v>0</v>
      </c>
      <c r="P192" s="128" t="str">
        <f t="shared" si="278"/>
        <v>-</v>
      </c>
      <c r="Q192" s="128" t="str">
        <f t="shared" si="223"/>
        <v>-</v>
      </c>
      <c r="R192" s="128" t="str">
        <f t="shared" si="224"/>
        <v>-</v>
      </c>
      <c r="S192" s="128" t="str">
        <f t="shared" si="225"/>
        <v>-</v>
      </c>
      <c r="T192" s="128" t="str">
        <f t="shared" si="226"/>
        <v>-</v>
      </c>
      <c r="U192" s="128" t="str">
        <f t="shared" si="227"/>
        <v>-</v>
      </c>
      <c r="V192" s="128" t="str">
        <f t="shared" si="228"/>
        <v>-</v>
      </c>
      <c r="W192" s="128" t="str">
        <f t="shared" si="229"/>
        <v>-</v>
      </c>
      <c r="X192" s="128" t="str">
        <f t="shared" si="230"/>
        <v>-</v>
      </c>
      <c r="Y192" s="128" t="str">
        <f t="shared" si="231"/>
        <v>-</v>
      </c>
      <c r="Z192" s="128" t="str">
        <f t="shared" si="232"/>
        <v>-</v>
      </c>
      <c r="AA192" s="128" t="str">
        <f t="shared" si="233"/>
        <v>-</v>
      </c>
      <c r="AB192" s="131"/>
      <c r="AC192" s="128" t="str">
        <f t="shared" si="234"/>
        <v>-</v>
      </c>
      <c r="AD192" s="128" t="str">
        <f t="shared" si="235"/>
        <v>-</v>
      </c>
      <c r="AE192" s="128" t="str">
        <f t="shared" si="236"/>
        <v>-</v>
      </c>
      <c r="AF192" s="128" t="str">
        <f t="shared" si="237"/>
        <v>-</v>
      </c>
      <c r="AG192" s="128" t="str">
        <f t="shared" si="238"/>
        <v>-</v>
      </c>
      <c r="AH192" s="128" t="str">
        <f t="shared" si="239"/>
        <v>-</v>
      </c>
      <c r="AI192" s="128" t="str">
        <f t="shared" si="240"/>
        <v>-</v>
      </c>
      <c r="AJ192" s="128" t="str">
        <f t="shared" si="241"/>
        <v>-</v>
      </c>
      <c r="AK192" s="128" t="str">
        <f t="shared" si="242"/>
        <v>-</v>
      </c>
      <c r="AL192" s="128" t="str">
        <f t="shared" si="243"/>
        <v>-</v>
      </c>
      <c r="AM192" s="128" t="str">
        <f t="shared" si="244"/>
        <v>-</v>
      </c>
      <c r="AN192" s="128" t="str">
        <f t="shared" si="245"/>
        <v>-</v>
      </c>
      <c r="AO192" s="128" t="str">
        <f t="shared" si="246"/>
        <v>-</v>
      </c>
      <c r="AP192" s="128" t="str">
        <f t="shared" si="247"/>
        <v>-</v>
      </c>
      <c r="AQ192" s="128" t="str">
        <f t="shared" si="279"/>
        <v>-</v>
      </c>
      <c r="AR192" s="128" t="str">
        <f t="shared" si="280"/>
        <v>-</v>
      </c>
      <c r="AS192" s="129">
        <f t="shared" si="248"/>
        <v>0</v>
      </c>
      <c r="AT192" s="128" t="str">
        <f t="shared" si="249"/>
        <v>-</v>
      </c>
      <c r="AU192" s="128" t="str">
        <f t="shared" si="250"/>
        <v>-</v>
      </c>
      <c r="AV192" s="128" t="str">
        <f t="shared" si="251"/>
        <v>-</v>
      </c>
      <c r="AW192" s="128" t="str">
        <f t="shared" si="252"/>
        <v>-</v>
      </c>
      <c r="AX192" s="128" t="str">
        <f t="shared" si="253"/>
        <v>-</v>
      </c>
      <c r="AY192" s="128" t="str">
        <f t="shared" si="254"/>
        <v>-</v>
      </c>
      <c r="AZ192" s="128" t="str">
        <f t="shared" si="255"/>
        <v>-</v>
      </c>
      <c r="BA192" s="128" t="str">
        <f t="shared" si="256"/>
        <v>-</v>
      </c>
      <c r="BB192" s="128" t="str">
        <f t="shared" si="257"/>
        <v>-</v>
      </c>
      <c r="BC192" s="128" t="str">
        <f t="shared" si="258"/>
        <v>-</v>
      </c>
      <c r="BD192" s="128" t="str">
        <f t="shared" si="259"/>
        <v>-</v>
      </c>
      <c r="BE192" s="187"/>
      <c r="BF192" s="128" t="str">
        <f t="shared" si="260"/>
        <v>-</v>
      </c>
      <c r="BG192" s="128" t="str">
        <f t="shared" si="261"/>
        <v>-</v>
      </c>
      <c r="BH192" s="128" t="str">
        <f t="shared" si="262"/>
        <v>-</v>
      </c>
      <c r="BI192" s="128" t="str">
        <f t="shared" si="263"/>
        <v>-</v>
      </c>
      <c r="BJ192" s="128" t="str">
        <f t="shared" si="264"/>
        <v>-</v>
      </c>
      <c r="BK192" s="128" t="str">
        <f t="shared" si="265"/>
        <v>-</v>
      </c>
      <c r="BL192" s="128" t="str">
        <f t="shared" si="266"/>
        <v>-</v>
      </c>
      <c r="BM192" s="128" t="str">
        <f t="shared" si="267"/>
        <v>-</v>
      </c>
      <c r="BN192" s="128" t="str">
        <f t="shared" si="268"/>
        <v>-</v>
      </c>
      <c r="BO192" s="128" t="str">
        <f t="shared" si="269"/>
        <v>-</v>
      </c>
      <c r="BP192" s="128" t="str">
        <f t="shared" si="270"/>
        <v>-</v>
      </c>
      <c r="BQ192" s="128" t="str">
        <f t="shared" si="271"/>
        <v>-</v>
      </c>
      <c r="BR192" s="128" t="str">
        <f t="shared" si="272"/>
        <v>-</v>
      </c>
      <c r="BS192" s="128" t="str">
        <f t="shared" si="273"/>
        <v>-</v>
      </c>
      <c r="BT192" s="128" t="str">
        <f t="shared" si="274"/>
        <v>-</v>
      </c>
      <c r="BU192" s="128" t="str">
        <f t="shared" si="275"/>
        <v>-</v>
      </c>
      <c r="BV192" s="129">
        <f t="shared" si="281"/>
        <v>0</v>
      </c>
      <c r="BX192" s="128" t="str">
        <f t="shared" si="221"/>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76"/>
        <v>-</v>
      </c>
      <c r="K193" s="20" t="str">
        <f>IF(月途中入退所!$N42=$B$2,IF(月途中入退所!S42="","-",月途中入退所!$S42),"-")</f>
        <v>-</v>
      </c>
      <c r="L193" s="162" t="str">
        <f t="shared" si="277"/>
        <v>-</v>
      </c>
      <c r="M193" s="20" t="str">
        <f>IF(月途中入退所!$N42=$B$2,月途中入退所!$T42,"-")</f>
        <v>-</v>
      </c>
      <c r="N193" s="129">
        <f t="shared" si="222"/>
        <v>0</v>
      </c>
      <c r="P193" s="128" t="str">
        <f t="shared" si="278"/>
        <v>-</v>
      </c>
      <c r="Q193" s="128" t="str">
        <f t="shared" si="223"/>
        <v>-</v>
      </c>
      <c r="R193" s="128" t="str">
        <f t="shared" si="224"/>
        <v>-</v>
      </c>
      <c r="S193" s="128" t="str">
        <f t="shared" si="225"/>
        <v>-</v>
      </c>
      <c r="T193" s="128" t="str">
        <f t="shared" si="226"/>
        <v>-</v>
      </c>
      <c r="U193" s="128" t="str">
        <f t="shared" si="227"/>
        <v>-</v>
      </c>
      <c r="V193" s="128" t="str">
        <f t="shared" si="228"/>
        <v>-</v>
      </c>
      <c r="W193" s="128" t="str">
        <f t="shared" si="229"/>
        <v>-</v>
      </c>
      <c r="X193" s="128" t="str">
        <f t="shared" si="230"/>
        <v>-</v>
      </c>
      <c r="Y193" s="128" t="str">
        <f t="shared" si="231"/>
        <v>-</v>
      </c>
      <c r="Z193" s="128" t="str">
        <f t="shared" si="232"/>
        <v>-</v>
      </c>
      <c r="AA193" s="128" t="str">
        <f t="shared" si="233"/>
        <v>-</v>
      </c>
      <c r="AB193" s="131"/>
      <c r="AC193" s="128" t="str">
        <f t="shared" si="234"/>
        <v>-</v>
      </c>
      <c r="AD193" s="128" t="str">
        <f t="shared" si="235"/>
        <v>-</v>
      </c>
      <c r="AE193" s="128" t="str">
        <f t="shared" si="236"/>
        <v>-</v>
      </c>
      <c r="AF193" s="128" t="str">
        <f t="shared" si="237"/>
        <v>-</v>
      </c>
      <c r="AG193" s="128" t="str">
        <f t="shared" si="238"/>
        <v>-</v>
      </c>
      <c r="AH193" s="128" t="str">
        <f t="shared" si="239"/>
        <v>-</v>
      </c>
      <c r="AI193" s="128" t="str">
        <f t="shared" si="240"/>
        <v>-</v>
      </c>
      <c r="AJ193" s="128" t="str">
        <f t="shared" si="241"/>
        <v>-</v>
      </c>
      <c r="AK193" s="128" t="str">
        <f t="shared" si="242"/>
        <v>-</v>
      </c>
      <c r="AL193" s="128" t="str">
        <f t="shared" si="243"/>
        <v>-</v>
      </c>
      <c r="AM193" s="128" t="str">
        <f t="shared" si="244"/>
        <v>-</v>
      </c>
      <c r="AN193" s="128" t="str">
        <f t="shared" si="245"/>
        <v>-</v>
      </c>
      <c r="AO193" s="128" t="str">
        <f t="shared" si="246"/>
        <v>-</v>
      </c>
      <c r="AP193" s="128" t="str">
        <f t="shared" si="247"/>
        <v>-</v>
      </c>
      <c r="AQ193" s="128" t="str">
        <f t="shared" si="279"/>
        <v>-</v>
      </c>
      <c r="AR193" s="128" t="str">
        <f t="shared" si="280"/>
        <v>-</v>
      </c>
      <c r="AS193" s="129">
        <f t="shared" si="248"/>
        <v>0</v>
      </c>
      <c r="AT193" s="128" t="str">
        <f t="shared" si="249"/>
        <v>-</v>
      </c>
      <c r="AU193" s="128" t="str">
        <f t="shared" si="250"/>
        <v>-</v>
      </c>
      <c r="AV193" s="128" t="str">
        <f t="shared" si="251"/>
        <v>-</v>
      </c>
      <c r="AW193" s="128" t="str">
        <f t="shared" si="252"/>
        <v>-</v>
      </c>
      <c r="AX193" s="128" t="str">
        <f t="shared" si="253"/>
        <v>-</v>
      </c>
      <c r="AY193" s="128" t="str">
        <f t="shared" si="254"/>
        <v>-</v>
      </c>
      <c r="AZ193" s="128" t="str">
        <f t="shared" si="255"/>
        <v>-</v>
      </c>
      <c r="BA193" s="128" t="str">
        <f t="shared" si="256"/>
        <v>-</v>
      </c>
      <c r="BB193" s="128" t="str">
        <f t="shared" si="257"/>
        <v>-</v>
      </c>
      <c r="BC193" s="128" t="str">
        <f t="shared" si="258"/>
        <v>-</v>
      </c>
      <c r="BD193" s="128" t="str">
        <f t="shared" si="259"/>
        <v>-</v>
      </c>
      <c r="BE193" s="187"/>
      <c r="BF193" s="128" t="str">
        <f t="shared" si="260"/>
        <v>-</v>
      </c>
      <c r="BG193" s="128" t="str">
        <f t="shared" si="261"/>
        <v>-</v>
      </c>
      <c r="BH193" s="128" t="str">
        <f t="shared" si="262"/>
        <v>-</v>
      </c>
      <c r="BI193" s="128" t="str">
        <f t="shared" si="263"/>
        <v>-</v>
      </c>
      <c r="BJ193" s="128" t="str">
        <f t="shared" si="264"/>
        <v>-</v>
      </c>
      <c r="BK193" s="128" t="str">
        <f t="shared" si="265"/>
        <v>-</v>
      </c>
      <c r="BL193" s="128" t="str">
        <f t="shared" si="266"/>
        <v>-</v>
      </c>
      <c r="BM193" s="128" t="str">
        <f t="shared" si="267"/>
        <v>-</v>
      </c>
      <c r="BN193" s="128" t="str">
        <f t="shared" si="268"/>
        <v>-</v>
      </c>
      <c r="BO193" s="128" t="str">
        <f t="shared" si="269"/>
        <v>-</v>
      </c>
      <c r="BP193" s="128" t="str">
        <f t="shared" si="270"/>
        <v>-</v>
      </c>
      <c r="BQ193" s="128" t="str">
        <f t="shared" si="271"/>
        <v>-</v>
      </c>
      <c r="BR193" s="128" t="str">
        <f t="shared" si="272"/>
        <v>-</v>
      </c>
      <c r="BS193" s="128" t="str">
        <f t="shared" si="273"/>
        <v>-</v>
      </c>
      <c r="BT193" s="128" t="str">
        <f t="shared" si="274"/>
        <v>-</v>
      </c>
      <c r="BU193" s="128" t="str">
        <f t="shared" si="275"/>
        <v>-</v>
      </c>
      <c r="BV193" s="129">
        <f t="shared" si="281"/>
        <v>0</v>
      </c>
      <c r="BX193" s="128" t="str">
        <f t="shared" si="221"/>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76"/>
        <v>-</v>
      </c>
      <c r="K194" s="20" t="str">
        <f>IF(月途中入退所!$N43=$B$2,IF(月途中入退所!S43="","-",月途中入退所!$S43),"-")</f>
        <v>-</v>
      </c>
      <c r="L194" s="162" t="str">
        <f t="shared" si="277"/>
        <v>-</v>
      </c>
      <c r="M194" s="20" t="str">
        <f>IF(月途中入退所!$N43=$B$2,月途中入退所!$T43,"-")</f>
        <v>-</v>
      </c>
      <c r="N194" s="129">
        <f t="shared" si="222"/>
        <v>0</v>
      </c>
      <c r="P194" s="128" t="str">
        <f t="shared" si="278"/>
        <v>-</v>
      </c>
      <c r="Q194" s="128" t="str">
        <f t="shared" si="223"/>
        <v>-</v>
      </c>
      <c r="R194" s="128" t="str">
        <f t="shared" si="224"/>
        <v>-</v>
      </c>
      <c r="S194" s="128" t="str">
        <f t="shared" si="225"/>
        <v>-</v>
      </c>
      <c r="T194" s="128" t="str">
        <f t="shared" si="226"/>
        <v>-</v>
      </c>
      <c r="U194" s="128" t="str">
        <f t="shared" si="227"/>
        <v>-</v>
      </c>
      <c r="V194" s="128" t="str">
        <f t="shared" si="228"/>
        <v>-</v>
      </c>
      <c r="W194" s="128" t="str">
        <f t="shared" si="229"/>
        <v>-</v>
      </c>
      <c r="X194" s="128" t="str">
        <f t="shared" si="230"/>
        <v>-</v>
      </c>
      <c r="Y194" s="128" t="str">
        <f t="shared" si="231"/>
        <v>-</v>
      </c>
      <c r="Z194" s="128" t="str">
        <f t="shared" si="232"/>
        <v>-</v>
      </c>
      <c r="AA194" s="128" t="str">
        <f t="shared" si="233"/>
        <v>-</v>
      </c>
      <c r="AB194" s="131"/>
      <c r="AC194" s="128" t="str">
        <f t="shared" si="234"/>
        <v>-</v>
      </c>
      <c r="AD194" s="128" t="str">
        <f t="shared" si="235"/>
        <v>-</v>
      </c>
      <c r="AE194" s="128" t="str">
        <f t="shared" si="236"/>
        <v>-</v>
      </c>
      <c r="AF194" s="128" t="str">
        <f t="shared" si="237"/>
        <v>-</v>
      </c>
      <c r="AG194" s="128" t="str">
        <f t="shared" si="238"/>
        <v>-</v>
      </c>
      <c r="AH194" s="128" t="str">
        <f t="shared" si="239"/>
        <v>-</v>
      </c>
      <c r="AI194" s="128" t="str">
        <f t="shared" si="240"/>
        <v>-</v>
      </c>
      <c r="AJ194" s="128" t="str">
        <f t="shared" si="241"/>
        <v>-</v>
      </c>
      <c r="AK194" s="128" t="str">
        <f t="shared" si="242"/>
        <v>-</v>
      </c>
      <c r="AL194" s="128" t="str">
        <f t="shared" si="243"/>
        <v>-</v>
      </c>
      <c r="AM194" s="128" t="str">
        <f t="shared" si="244"/>
        <v>-</v>
      </c>
      <c r="AN194" s="128" t="str">
        <f t="shared" si="245"/>
        <v>-</v>
      </c>
      <c r="AO194" s="128" t="str">
        <f t="shared" si="246"/>
        <v>-</v>
      </c>
      <c r="AP194" s="128" t="str">
        <f t="shared" si="247"/>
        <v>-</v>
      </c>
      <c r="AQ194" s="128" t="str">
        <f t="shared" si="279"/>
        <v>-</v>
      </c>
      <c r="AR194" s="128" t="str">
        <f t="shared" si="280"/>
        <v>-</v>
      </c>
      <c r="AS194" s="129">
        <f t="shared" si="248"/>
        <v>0</v>
      </c>
      <c r="AT194" s="128" t="str">
        <f t="shared" si="249"/>
        <v>-</v>
      </c>
      <c r="AU194" s="128" t="str">
        <f t="shared" si="250"/>
        <v>-</v>
      </c>
      <c r="AV194" s="128" t="str">
        <f t="shared" si="251"/>
        <v>-</v>
      </c>
      <c r="AW194" s="128" t="str">
        <f t="shared" si="252"/>
        <v>-</v>
      </c>
      <c r="AX194" s="128" t="str">
        <f t="shared" si="253"/>
        <v>-</v>
      </c>
      <c r="AY194" s="128" t="str">
        <f t="shared" si="254"/>
        <v>-</v>
      </c>
      <c r="AZ194" s="128" t="str">
        <f t="shared" si="255"/>
        <v>-</v>
      </c>
      <c r="BA194" s="128" t="str">
        <f t="shared" si="256"/>
        <v>-</v>
      </c>
      <c r="BB194" s="128" t="str">
        <f t="shared" si="257"/>
        <v>-</v>
      </c>
      <c r="BC194" s="128" t="str">
        <f t="shared" si="258"/>
        <v>-</v>
      </c>
      <c r="BD194" s="128" t="str">
        <f t="shared" si="259"/>
        <v>-</v>
      </c>
      <c r="BE194" s="187"/>
      <c r="BF194" s="128" t="str">
        <f t="shared" si="260"/>
        <v>-</v>
      </c>
      <c r="BG194" s="128" t="str">
        <f t="shared" si="261"/>
        <v>-</v>
      </c>
      <c r="BH194" s="128" t="str">
        <f t="shared" si="262"/>
        <v>-</v>
      </c>
      <c r="BI194" s="128" t="str">
        <f t="shared" si="263"/>
        <v>-</v>
      </c>
      <c r="BJ194" s="128" t="str">
        <f t="shared" si="264"/>
        <v>-</v>
      </c>
      <c r="BK194" s="128" t="str">
        <f t="shared" si="265"/>
        <v>-</v>
      </c>
      <c r="BL194" s="128" t="str">
        <f t="shared" si="266"/>
        <v>-</v>
      </c>
      <c r="BM194" s="128" t="str">
        <f t="shared" si="267"/>
        <v>-</v>
      </c>
      <c r="BN194" s="128" t="str">
        <f t="shared" si="268"/>
        <v>-</v>
      </c>
      <c r="BO194" s="128" t="str">
        <f t="shared" si="269"/>
        <v>-</v>
      </c>
      <c r="BP194" s="128" t="str">
        <f t="shared" si="270"/>
        <v>-</v>
      </c>
      <c r="BQ194" s="128" t="str">
        <f t="shared" si="271"/>
        <v>-</v>
      </c>
      <c r="BR194" s="128" t="str">
        <f t="shared" si="272"/>
        <v>-</v>
      </c>
      <c r="BS194" s="128" t="str">
        <f t="shared" si="273"/>
        <v>-</v>
      </c>
      <c r="BT194" s="128" t="str">
        <f t="shared" si="274"/>
        <v>-</v>
      </c>
      <c r="BU194" s="128" t="str">
        <f t="shared" si="275"/>
        <v>-</v>
      </c>
      <c r="BV194" s="129">
        <f t="shared" si="281"/>
        <v>0</v>
      </c>
      <c r="BX194" s="128" t="str">
        <f t="shared" si="221"/>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76"/>
        <v>-</v>
      </c>
      <c r="K195" s="20" t="str">
        <f>IF(月途中入退所!$N44=$B$2,IF(月途中入退所!S44="","-",月途中入退所!$S44),"-")</f>
        <v>-</v>
      </c>
      <c r="L195" s="162" t="str">
        <f t="shared" si="277"/>
        <v>-</v>
      </c>
      <c r="M195" s="20" t="str">
        <f>IF(月途中入退所!$N44=$B$2,月途中入退所!$T44,"-")</f>
        <v>-</v>
      </c>
      <c r="N195" s="129">
        <f t="shared" si="222"/>
        <v>0</v>
      </c>
      <c r="P195" s="128" t="str">
        <f t="shared" si="278"/>
        <v>-</v>
      </c>
      <c r="Q195" s="128" t="str">
        <f t="shared" si="223"/>
        <v>-</v>
      </c>
      <c r="R195" s="128" t="str">
        <f t="shared" si="224"/>
        <v>-</v>
      </c>
      <c r="S195" s="128" t="str">
        <f t="shared" si="225"/>
        <v>-</v>
      </c>
      <c r="T195" s="128" t="str">
        <f t="shared" si="226"/>
        <v>-</v>
      </c>
      <c r="U195" s="128" t="str">
        <f t="shared" si="227"/>
        <v>-</v>
      </c>
      <c r="V195" s="128" t="str">
        <f t="shared" si="228"/>
        <v>-</v>
      </c>
      <c r="W195" s="128" t="str">
        <f t="shared" si="229"/>
        <v>-</v>
      </c>
      <c r="X195" s="128" t="str">
        <f t="shared" si="230"/>
        <v>-</v>
      </c>
      <c r="Y195" s="128" t="str">
        <f t="shared" si="231"/>
        <v>-</v>
      </c>
      <c r="Z195" s="128" t="str">
        <f t="shared" si="232"/>
        <v>-</v>
      </c>
      <c r="AA195" s="128" t="str">
        <f t="shared" si="233"/>
        <v>-</v>
      </c>
      <c r="AB195" s="131"/>
      <c r="AC195" s="128" t="str">
        <f t="shared" si="234"/>
        <v>-</v>
      </c>
      <c r="AD195" s="128" t="str">
        <f t="shared" si="235"/>
        <v>-</v>
      </c>
      <c r="AE195" s="128" t="str">
        <f t="shared" si="236"/>
        <v>-</v>
      </c>
      <c r="AF195" s="128" t="str">
        <f t="shared" si="237"/>
        <v>-</v>
      </c>
      <c r="AG195" s="128" t="str">
        <f t="shared" si="238"/>
        <v>-</v>
      </c>
      <c r="AH195" s="128" t="str">
        <f t="shared" si="239"/>
        <v>-</v>
      </c>
      <c r="AI195" s="128" t="str">
        <f t="shared" si="240"/>
        <v>-</v>
      </c>
      <c r="AJ195" s="128" t="str">
        <f t="shared" si="241"/>
        <v>-</v>
      </c>
      <c r="AK195" s="128" t="str">
        <f t="shared" si="242"/>
        <v>-</v>
      </c>
      <c r="AL195" s="128" t="str">
        <f t="shared" si="243"/>
        <v>-</v>
      </c>
      <c r="AM195" s="128" t="str">
        <f t="shared" si="244"/>
        <v>-</v>
      </c>
      <c r="AN195" s="128" t="str">
        <f t="shared" si="245"/>
        <v>-</v>
      </c>
      <c r="AO195" s="128" t="str">
        <f t="shared" si="246"/>
        <v>-</v>
      </c>
      <c r="AP195" s="128" t="str">
        <f t="shared" si="247"/>
        <v>-</v>
      </c>
      <c r="AQ195" s="128" t="str">
        <f t="shared" si="279"/>
        <v>-</v>
      </c>
      <c r="AR195" s="128" t="str">
        <f t="shared" si="280"/>
        <v>-</v>
      </c>
      <c r="AS195" s="129">
        <f t="shared" si="248"/>
        <v>0</v>
      </c>
      <c r="AT195" s="128" t="str">
        <f t="shared" si="249"/>
        <v>-</v>
      </c>
      <c r="AU195" s="128" t="str">
        <f t="shared" si="250"/>
        <v>-</v>
      </c>
      <c r="AV195" s="128" t="str">
        <f t="shared" si="251"/>
        <v>-</v>
      </c>
      <c r="AW195" s="128" t="str">
        <f t="shared" si="252"/>
        <v>-</v>
      </c>
      <c r="AX195" s="128" t="str">
        <f t="shared" si="253"/>
        <v>-</v>
      </c>
      <c r="AY195" s="128" t="str">
        <f t="shared" si="254"/>
        <v>-</v>
      </c>
      <c r="AZ195" s="128" t="str">
        <f t="shared" si="255"/>
        <v>-</v>
      </c>
      <c r="BA195" s="128" t="str">
        <f t="shared" si="256"/>
        <v>-</v>
      </c>
      <c r="BB195" s="128" t="str">
        <f t="shared" si="257"/>
        <v>-</v>
      </c>
      <c r="BC195" s="128" t="str">
        <f t="shared" si="258"/>
        <v>-</v>
      </c>
      <c r="BD195" s="128" t="str">
        <f t="shared" si="259"/>
        <v>-</v>
      </c>
      <c r="BE195" s="187"/>
      <c r="BF195" s="128" t="str">
        <f t="shared" si="260"/>
        <v>-</v>
      </c>
      <c r="BG195" s="128" t="str">
        <f t="shared" si="261"/>
        <v>-</v>
      </c>
      <c r="BH195" s="128" t="str">
        <f t="shared" si="262"/>
        <v>-</v>
      </c>
      <c r="BI195" s="128" t="str">
        <f t="shared" si="263"/>
        <v>-</v>
      </c>
      <c r="BJ195" s="128" t="str">
        <f t="shared" si="264"/>
        <v>-</v>
      </c>
      <c r="BK195" s="128" t="str">
        <f t="shared" si="265"/>
        <v>-</v>
      </c>
      <c r="BL195" s="128" t="str">
        <f t="shared" si="266"/>
        <v>-</v>
      </c>
      <c r="BM195" s="128" t="str">
        <f t="shared" si="267"/>
        <v>-</v>
      </c>
      <c r="BN195" s="128" t="str">
        <f t="shared" si="268"/>
        <v>-</v>
      </c>
      <c r="BO195" s="128" t="str">
        <f t="shared" si="269"/>
        <v>-</v>
      </c>
      <c r="BP195" s="128" t="str">
        <f t="shared" si="270"/>
        <v>-</v>
      </c>
      <c r="BQ195" s="128" t="str">
        <f t="shared" si="271"/>
        <v>-</v>
      </c>
      <c r="BR195" s="128" t="str">
        <f t="shared" si="272"/>
        <v>-</v>
      </c>
      <c r="BS195" s="128" t="str">
        <f t="shared" si="273"/>
        <v>-</v>
      </c>
      <c r="BT195" s="128" t="str">
        <f t="shared" si="274"/>
        <v>-</v>
      </c>
      <c r="BU195" s="128" t="str">
        <f t="shared" si="275"/>
        <v>-</v>
      </c>
      <c r="BV195" s="129">
        <f t="shared" si="281"/>
        <v>0</v>
      </c>
      <c r="BX195" s="128" t="str">
        <f t="shared" si="221"/>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76"/>
        <v>-</v>
      </c>
      <c r="K196" s="20" t="str">
        <f>IF(月途中入退所!$N45=$B$2,IF(月途中入退所!S45="","-",月途中入退所!$S45),"-")</f>
        <v>-</v>
      </c>
      <c r="L196" s="162" t="str">
        <f t="shared" si="277"/>
        <v>-</v>
      </c>
      <c r="M196" s="20" t="str">
        <f>IF(月途中入退所!$N45=$B$2,月途中入退所!$T45,"-")</f>
        <v>-</v>
      </c>
      <c r="N196" s="129">
        <f t="shared" si="222"/>
        <v>0</v>
      </c>
      <c r="P196" s="128" t="str">
        <f t="shared" si="278"/>
        <v>-</v>
      </c>
      <c r="Q196" s="128" t="str">
        <f t="shared" si="223"/>
        <v>-</v>
      </c>
      <c r="R196" s="128" t="str">
        <f t="shared" si="224"/>
        <v>-</v>
      </c>
      <c r="S196" s="128" t="str">
        <f t="shared" si="225"/>
        <v>-</v>
      </c>
      <c r="T196" s="128" t="str">
        <f t="shared" si="226"/>
        <v>-</v>
      </c>
      <c r="U196" s="128" t="str">
        <f t="shared" si="227"/>
        <v>-</v>
      </c>
      <c r="V196" s="128" t="str">
        <f t="shared" si="228"/>
        <v>-</v>
      </c>
      <c r="W196" s="128" t="str">
        <f t="shared" si="229"/>
        <v>-</v>
      </c>
      <c r="X196" s="128" t="str">
        <f t="shared" si="230"/>
        <v>-</v>
      </c>
      <c r="Y196" s="128" t="str">
        <f t="shared" si="231"/>
        <v>-</v>
      </c>
      <c r="Z196" s="128" t="str">
        <f t="shared" si="232"/>
        <v>-</v>
      </c>
      <c r="AA196" s="128" t="str">
        <f t="shared" si="233"/>
        <v>-</v>
      </c>
      <c r="AB196" s="131"/>
      <c r="AC196" s="128" t="str">
        <f t="shared" si="234"/>
        <v>-</v>
      </c>
      <c r="AD196" s="128" t="str">
        <f t="shared" si="235"/>
        <v>-</v>
      </c>
      <c r="AE196" s="128" t="str">
        <f t="shared" si="236"/>
        <v>-</v>
      </c>
      <c r="AF196" s="128" t="str">
        <f t="shared" si="237"/>
        <v>-</v>
      </c>
      <c r="AG196" s="128" t="str">
        <f t="shared" si="238"/>
        <v>-</v>
      </c>
      <c r="AH196" s="128" t="str">
        <f t="shared" si="239"/>
        <v>-</v>
      </c>
      <c r="AI196" s="128" t="str">
        <f t="shared" si="240"/>
        <v>-</v>
      </c>
      <c r="AJ196" s="128" t="str">
        <f t="shared" si="241"/>
        <v>-</v>
      </c>
      <c r="AK196" s="128" t="str">
        <f t="shared" si="242"/>
        <v>-</v>
      </c>
      <c r="AL196" s="128" t="str">
        <f t="shared" si="243"/>
        <v>-</v>
      </c>
      <c r="AM196" s="128" t="str">
        <f t="shared" si="244"/>
        <v>-</v>
      </c>
      <c r="AN196" s="128" t="str">
        <f t="shared" si="245"/>
        <v>-</v>
      </c>
      <c r="AO196" s="128" t="str">
        <f t="shared" si="246"/>
        <v>-</v>
      </c>
      <c r="AP196" s="128" t="str">
        <f t="shared" si="247"/>
        <v>-</v>
      </c>
      <c r="AQ196" s="128" t="str">
        <f t="shared" si="279"/>
        <v>-</v>
      </c>
      <c r="AR196" s="128" t="str">
        <f t="shared" si="280"/>
        <v>-</v>
      </c>
      <c r="AS196" s="129">
        <f t="shared" si="248"/>
        <v>0</v>
      </c>
      <c r="AT196" s="128" t="str">
        <f t="shared" si="249"/>
        <v>-</v>
      </c>
      <c r="AU196" s="128" t="str">
        <f t="shared" si="250"/>
        <v>-</v>
      </c>
      <c r="AV196" s="128" t="str">
        <f t="shared" si="251"/>
        <v>-</v>
      </c>
      <c r="AW196" s="128" t="str">
        <f t="shared" si="252"/>
        <v>-</v>
      </c>
      <c r="AX196" s="128" t="str">
        <f t="shared" si="253"/>
        <v>-</v>
      </c>
      <c r="AY196" s="128" t="str">
        <f t="shared" si="254"/>
        <v>-</v>
      </c>
      <c r="AZ196" s="128" t="str">
        <f t="shared" si="255"/>
        <v>-</v>
      </c>
      <c r="BA196" s="128" t="str">
        <f t="shared" si="256"/>
        <v>-</v>
      </c>
      <c r="BB196" s="128" t="str">
        <f t="shared" si="257"/>
        <v>-</v>
      </c>
      <c r="BC196" s="128" t="str">
        <f t="shared" si="258"/>
        <v>-</v>
      </c>
      <c r="BD196" s="128" t="str">
        <f t="shared" si="259"/>
        <v>-</v>
      </c>
      <c r="BE196" s="187"/>
      <c r="BF196" s="128" t="str">
        <f t="shared" si="260"/>
        <v>-</v>
      </c>
      <c r="BG196" s="128" t="str">
        <f t="shared" si="261"/>
        <v>-</v>
      </c>
      <c r="BH196" s="128" t="str">
        <f t="shared" si="262"/>
        <v>-</v>
      </c>
      <c r="BI196" s="128" t="str">
        <f t="shared" si="263"/>
        <v>-</v>
      </c>
      <c r="BJ196" s="128" t="str">
        <f t="shared" si="264"/>
        <v>-</v>
      </c>
      <c r="BK196" s="128" t="str">
        <f t="shared" si="265"/>
        <v>-</v>
      </c>
      <c r="BL196" s="128" t="str">
        <f t="shared" si="266"/>
        <v>-</v>
      </c>
      <c r="BM196" s="128" t="str">
        <f t="shared" si="267"/>
        <v>-</v>
      </c>
      <c r="BN196" s="128" t="str">
        <f t="shared" si="268"/>
        <v>-</v>
      </c>
      <c r="BO196" s="128" t="str">
        <f t="shared" si="269"/>
        <v>-</v>
      </c>
      <c r="BP196" s="128" t="str">
        <f t="shared" si="270"/>
        <v>-</v>
      </c>
      <c r="BQ196" s="128" t="str">
        <f t="shared" si="271"/>
        <v>-</v>
      </c>
      <c r="BR196" s="128" t="str">
        <f t="shared" si="272"/>
        <v>-</v>
      </c>
      <c r="BS196" s="128" t="str">
        <f t="shared" si="273"/>
        <v>-</v>
      </c>
      <c r="BT196" s="128" t="str">
        <f t="shared" si="274"/>
        <v>-</v>
      </c>
      <c r="BU196" s="128" t="str">
        <f t="shared" si="275"/>
        <v>-</v>
      </c>
      <c r="BV196" s="129">
        <f t="shared" si="281"/>
        <v>0</v>
      </c>
      <c r="BX196" s="128" t="str">
        <f t="shared" si="221"/>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76"/>
        <v>-</v>
      </c>
      <c r="K197" s="20" t="str">
        <f>IF(月途中入退所!$N46=$B$2,IF(月途中入退所!S46="","-",月途中入退所!$S46),"-")</f>
        <v>-</v>
      </c>
      <c r="L197" s="162" t="str">
        <f t="shared" si="277"/>
        <v>-</v>
      </c>
      <c r="M197" s="20" t="str">
        <f>IF(月途中入退所!$N46=$B$2,月途中入退所!$T46,"-")</f>
        <v>-</v>
      </c>
      <c r="N197" s="129">
        <f t="shared" si="222"/>
        <v>0</v>
      </c>
      <c r="P197" s="128" t="str">
        <f t="shared" si="278"/>
        <v>-</v>
      </c>
      <c r="Q197" s="128" t="str">
        <f t="shared" si="223"/>
        <v>-</v>
      </c>
      <c r="R197" s="128" t="str">
        <f t="shared" si="224"/>
        <v>-</v>
      </c>
      <c r="S197" s="128" t="str">
        <f t="shared" si="225"/>
        <v>-</v>
      </c>
      <c r="T197" s="128" t="str">
        <f t="shared" si="226"/>
        <v>-</v>
      </c>
      <c r="U197" s="128" t="str">
        <f t="shared" si="227"/>
        <v>-</v>
      </c>
      <c r="V197" s="128" t="str">
        <f t="shared" si="228"/>
        <v>-</v>
      </c>
      <c r="W197" s="128" t="str">
        <f t="shared" si="229"/>
        <v>-</v>
      </c>
      <c r="X197" s="128" t="str">
        <f t="shared" si="230"/>
        <v>-</v>
      </c>
      <c r="Y197" s="128" t="str">
        <f t="shared" si="231"/>
        <v>-</v>
      </c>
      <c r="Z197" s="128" t="str">
        <f t="shared" si="232"/>
        <v>-</v>
      </c>
      <c r="AA197" s="128" t="str">
        <f t="shared" si="233"/>
        <v>-</v>
      </c>
      <c r="AB197" s="131"/>
      <c r="AC197" s="128" t="str">
        <f t="shared" si="234"/>
        <v>-</v>
      </c>
      <c r="AD197" s="128" t="str">
        <f t="shared" si="235"/>
        <v>-</v>
      </c>
      <c r="AE197" s="128" t="str">
        <f t="shared" si="236"/>
        <v>-</v>
      </c>
      <c r="AF197" s="128" t="str">
        <f t="shared" si="237"/>
        <v>-</v>
      </c>
      <c r="AG197" s="128" t="str">
        <f t="shared" si="238"/>
        <v>-</v>
      </c>
      <c r="AH197" s="128" t="str">
        <f t="shared" si="239"/>
        <v>-</v>
      </c>
      <c r="AI197" s="128" t="str">
        <f t="shared" si="240"/>
        <v>-</v>
      </c>
      <c r="AJ197" s="128" t="str">
        <f t="shared" si="241"/>
        <v>-</v>
      </c>
      <c r="AK197" s="128" t="str">
        <f t="shared" si="242"/>
        <v>-</v>
      </c>
      <c r="AL197" s="128" t="str">
        <f t="shared" si="243"/>
        <v>-</v>
      </c>
      <c r="AM197" s="128" t="str">
        <f t="shared" si="244"/>
        <v>-</v>
      </c>
      <c r="AN197" s="128" t="str">
        <f t="shared" si="245"/>
        <v>-</v>
      </c>
      <c r="AO197" s="128" t="str">
        <f t="shared" si="246"/>
        <v>-</v>
      </c>
      <c r="AP197" s="128" t="str">
        <f t="shared" si="247"/>
        <v>-</v>
      </c>
      <c r="AQ197" s="128" t="str">
        <f t="shared" si="279"/>
        <v>-</v>
      </c>
      <c r="AR197" s="128" t="str">
        <f t="shared" si="280"/>
        <v>-</v>
      </c>
      <c r="AS197" s="129">
        <f t="shared" si="248"/>
        <v>0</v>
      </c>
      <c r="AT197" s="128" t="str">
        <f t="shared" si="249"/>
        <v>-</v>
      </c>
      <c r="AU197" s="128" t="str">
        <f t="shared" si="250"/>
        <v>-</v>
      </c>
      <c r="AV197" s="128" t="str">
        <f t="shared" si="251"/>
        <v>-</v>
      </c>
      <c r="AW197" s="128" t="str">
        <f t="shared" si="252"/>
        <v>-</v>
      </c>
      <c r="AX197" s="128" t="str">
        <f t="shared" si="253"/>
        <v>-</v>
      </c>
      <c r="AY197" s="128" t="str">
        <f t="shared" si="254"/>
        <v>-</v>
      </c>
      <c r="AZ197" s="128" t="str">
        <f t="shared" si="255"/>
        <v>-</v>
      </c>
      <c r="BA197" s="128" t="str">
        <f t="shared" si="256"/>
        <v>-</v>
      </c>
      <c r="BB197" s="128" t="str">
        <f t="shared" si="257"/>
        <v>-</v>
      </c>
      <c r="BC197" s="128" t="str">
        <f t="shared" si="258"/>
        <v>-</v>
      </c>
      <c r="BD197" s="128" t="str">
        <f t="shared" si="259"/>
        <v>-</v>
      </c>
      <c r="BE197" s="187"/>
      <c r="BF197" s="128" t="str">
        <f t="shared" si="260"/>
        <v>-</v>
      </c>
      <c r="BG197" s="128" t="str">
        <f t="shared" si="261"/>
        <v>-</v>
      </c>
      <c r="BH197" s="128" t="str">
        <f t="shared" si="262"/>
        <v>-</v>
      </c>
      <c r="BI197" s="128" t="str">
        <f t="shared" si="263"/>
        <v>-</v>
      </c>
      <c r="BJ197" s="128" t="str">
        <f t="shared" si="264"/>
        <v>-</v>
      </c>
      <c r="BK197" s="128" t="str">
        <f t="shared" si="265"/>
        <v>-</v>
      </c>
      <c r="BL197" s="128" t="str">
        <f t="shared" si="266"/>
        <v>-</v>
      </c>
      <c r="BM197" s="128" t="str">
        <f t="shared" si="267"/>
        <v>-</v>
      </c>
      <c r="BN197" s="128" t="str">
        <f t="shared" si="268"/>
        <v>-</v>
      </c>
      <c r="BO197" s="128" t="str">
        <f t="shared" si="269"/>
        <v>-</v>
      </c>
      <c r="BP197" s="128" t="str">
        <f t="shared" si="270"/>
        <v>-</v>
      </c>
      <c r="BQ197" s="128" t="str">
        <f t="shared" si="271"/>
        <v>-</v>
      </c>
      <c r="BR197" s="128" t="str">
        <f t="shared" si="272"/>
        <v>-</v>
      </c>
      <c r="BS197" s="128" t="str">
        <f t="shared" si="273"/>
        <v>-</v>
      </c>
      <c r="BT197" s="128" t="str">
        <f t="shared" si="274"/>
        <v>-</v>
      </c>
      <c r="BU197" s="128" t="str">
        <f t="shared" si="275"/>
        <v>-</v>
      </c>
      <c r="BV197" s="129">
        <f t="shared" si="281"/>
        <v>0</v>
      </c>
      <c r="BX197" s="128" t="str">
        <f t="shared" si="221"/>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76"/>
        <v>-</v>
      </c>
      <c r="K198" s="20" t="str">
        <f>IF(月途中入退所!$N47=$B$2,IF(月途中入退所!S47="","-",月途中入退所!$S47),"-")</f>
        <v>-</v>
      </c>
      <c r="L198" s="162" t="str">
        <f t="shared" si="277"/>
        <v>-</v>
      </c>
      <c r="M198" s="20" t="str">
        <f>IF(月途中入退所!$N47=$B$2,月途中入退所!$T47,"-")</f>
        <v>-</v>
      </c>
      <c r="N198" s="129">
        <f t="shared" si="222"/>
        <v>0</v>
      </c>
      <c r="P198" s="128" t="str">
        <f t="shared" si="278"/>
        <v>-</v>
      </c>
      <c r="Q198" s="128" t="str">
        <f t="shared" si="223"/>
        <v>-</v>
      </c>
      <c r="R198" s="128" t="str">
        <f t="shared" si="224"/>
        <v>-</v>
      </c>
      <c r="S198" s="128" t="str">
        <f t="shared" si="225"/>
        <v>-</v>
      </c>
      <c r="T198" s="128" t="str">
        <f t="shared" si="226"/>
        <v>-</v>
      </c>
      <c r="U198" s="128" t="str">
        <f t="shared" si="227"/>
        <v>-</v>
      </c>
      <c r="V198" s="128" t="str">
        <f t="shared" si="228"/>
        <v>-</v>
      </c>
      <c r="W198" s="128" t="str">
        <f t="shared" si="229"/>
        <v>-</v>
      </c>
      <c r="X198" s="128" t="str">
        <f t="shared" si="230"/>
        <v>-</v>
      </c>
      <c r="Y198" s="128" t="str">
        <f t="shared" si="231"/>
        <v>-</v>
      </c>
      <c r="Z198" s="128" t="str">
        <f t="shared" si="232"/>
        <v>-</v>
      </c>
      <c r="AA198" s="128" t="str">
        <f t="shared" si="233"/>
        <v>-</v>
      </c>
      <c r="AB198" s="131"/>
      <c r="AC198" s="128" t="str">
        <f t="shared" si="234"/>
        <v>-</v>
      </c>
      <c r="AD198" s="128" t="str">
        <f t="shared" si="235"/>
        <v>-</v>
      </c>
      <c r="AE198" s="128" t="str">
        <f t="shared" si="236"/>
        <v>-</v>
      </c>
      <c r="AF198" s="128" t="str">
        <f t="shared" si="237"/>
        <v>-</v>
      </c>
      <c r="AG198" s="128" t="str">
        <f t="shared" si="238"/>
        <v>-</v>
      </c>
      <c r="AH198" s="128" t="str">
        <f t="shared" si="239"/>
        <v>-</v>
      </c>
      <c r="AI198" s="128" t="str">
        <f t="shared" si="240"/>
        <v>-</v>
      </c>
      <c r="AJ198" s="128" t="str">
        <f t="shared" si="241"/>
        <v>-</v>
      </c>
      <c r="AK198" s="128" t="str">
        <f t="shared" si="242"/>
        <v>-</v>
      </c>
      <c r="AL198" s="128" t="str">
        <f t="shared" si="243"/>
        <v>-</v>
      </c>
      <c r="AM198" s="128" t="str">
        <f t="shared" si="244"/>
        <v>-</v>
      </c>
      <c r="AN198" s="128" t="str">
        <f t="shared" si="245"/>
        <v>-</v>
      </c>
      <c r="AO198" s="128" t="str">
        <f t="shared" si="246"/>
        <v>-</v>
      </c>
      <c r="AP198" s="128" t="str">
        <f t="shared" si="247"/>
        <v>-</v>
      </c>
      <c r="AQ198" s="128" t="str">
        <f t="shared" si="279"/>
        <v>-</v>
      </c>
      <c r="AR198" s="128" t="str">
        <f t="shared" si="280"/>
        <v>-</v>
      </c>
      <c r="AS198" s="129">
        <f t="shared" si="248"/>
        <v>0</v>
      </c>
      <c r="AT198" s="128" t="str">
        <f t="shared" si="249"/>
        <v>-</v>
      </c>
      <c r="AU198" s="128" t="str">
        <f t="shared" si="250"/>
        <v>-</v>
      </c>
      <c r="AV198" s="128" t="str">
        <f t="shared" si="251"/>
        <v>-</v>
      </c>
      <c r="AW198" s="128" t="str">
        <f t="shared" si="252"/>
        <v>-</v>
      </c>
      <c r="AX198" s="128" t="str">
        <f t="shared" si="253"/>
        <v>-</v>
      </c>
      <c r="AY198" s="128" t="str">
        <f t="shared" si="254"/>
        <v>-</v>
      </c>
      <c r="AZ198" s="128" t="str">
        <f t="shared" si="255"/>
        <v>-</v>
      </c>
      <c r="BA198" s="128" t="str">
        <f t="shared" si="256"/>
        <v>-</v>
      </c>
      <c r="BB198" s="128" t="str">
        <f t="shared" si="257"/>
        <v>-</v>
      </c>
      <c r="BC198" s="128" t="str">
        <f t="shared" si="258"/>
        <v>-</v>
      </c>
      <c r="BD198" s="128" t="str">
        <f t="shared" si="259"/>
        <v>-</v>
      </c>
      <c r="BE198" s="187"/>
      <c r="BF198" s="128" t="str">
        <f t="shared" si="260"/>
        <v>-</v>
      </c>
      <c r="BG198" s="128" t="str">
        <f t="shared" si="261"/>
        <v>-</v>
      </c>
      <c r="BH198" s="128" t="str">
        <f t="shared" si="262"/>
        <v>-</v>
      </c>
      <c r="BI198" s="128" t="str">
        <f t="shared" si="263"/>
        <v>-</v>
      </c>
      <c r="BJ198" s="128" t="str">
        <f t="shared" si="264"/>
        <v>-</v>
      </c>
      <c r="BK198" s="128" t="str">
        <f t="shared" si="265"/>
        <v>-</v>
      </c>
      <c r="BL198" s="128" t="str">
        <f t="shared" si="266"/>
        <v>-</v>
      </c>
      <c r="BM198" s="128" t="str">
        <f t="shared" si="267"/>
        <v>-</v>
      </c>
      <c r="BN198" s="128" t="str">
        <f t="shared" si="268"/>
        <v>-</v>
      </c>
      <c r="BO198" s="128" t="str">
        <f t="shared" si="269"/>
        <v>-</v>
      </c>
      <c r="BP198" s="128" t="str">
        <f t="shared" si="270"/>
        <v>-</v>
      </c>
      <c r="BQ198" s="128" t="str">
        <f t="shared" si="271"/>
        <v>-</v>
      </c>
      <c r="BR198" s="128" t="str">
        <f t="shared" si="272"/>
        <v>-</v>
      </c>
      <c r="BS198" s="128" t="str">
        <f t="shared" si="273"/>
        <v>-</v>
      </c>
      <c r="BT198" s="128" t="str">
        <f t="shared" si="274"/>
        <v>-</v>
      </c>
      <c r="BU198" s="128" t="str">
        <f t="shared" si="275"/>
        <v>-</v>
      </c>
      <c r="BV198" s="129">
        <f t="shared" si="281"/>
        <v>0</v>
      </c>
      <c r="BX198" s="128" t="str">
        <f t="shared" si="221"/>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76"/>
        <v>-</v>
      </c>
      <c r="K199" s="20" t="str">
        <f>IF(月途中入退所!$N48=$B$2,IF(月途中入退所!S48="","-",月途中入退所!$S48),"-")</f>
        <v>-</v>
      </c>
      <c r="L199" s="162" t="str">
        <f t="shared" si="277"/>
        <v>-</v>
      </c>
      <c r="M199" s="20" t="str">
        <f>IF(月途中入退所!$N48=$B$2,月途中入退所!$T48,"-")</f>
        <v>-</v>
      </c>
      <c r="N199" s="129">
        <f t="shared" si="222"/>
        <v>0</v>
      </c>
      <c r="P199" s="128" t="str">
        <f t="shared" si="278"/>
        <v>-</v>
      </c>
      <c r="Q199" s="128" t="str">
        <f t="shared" si="223"/>
        <v>-</v>
      </c>
      <c r="R199" s="128" t="str">
        <f t="shared" si="224"/>
        <v>-</v>
      </c>
      <c r="S199" s="128" t="str">
        <f t="shared" si="225"/>
        <v>-</v>
      </c>
      <c r="T199" s="128" t="str">
        <f t="shared" si="226"/>
        <v>-</v>
      </c>
      <c r="U199" s="128" t="str">
        <f t="shared" si="227"/>
        <v>-</v>
      </c>
      <c r="V199" s="128" t="str">
        <f t="shared" si="228"/>
        <v>-</v>
      </c>
      <c r="W199" s="128" t="str">
        <f t="shared" si="229"/>
        <v>-</v>
      </c>
      <c r="X199" s="128" t="str">
        <f t="shared" si="230"/>
        <v>-</v>
      </c>
      <c r="Y199" s="128" t="str">
        <f t="shared" si="231"/>
        <v>-</v>
      </c>
      <c r="Z199" s="128" t="str">
        <f t="shared" si="232"/>
        <v>-</v>
      </c>
      <c r="AA199" s="128" t="str">
        <f t="shared" si="233"/>
        <v>-</v>
      </c>
      <c r="AB199" s="131"/>
      <c r="AC199" s="128" t="str">
        <f t="shared" si="234"/>
        <v>-</v>
      </c>
      <c r="AD199" s="128" t="str">
        <f t="shared" si="235"/>
        <v>-</v>
      </c>
      <c r="AE199" s="128" t="str">
        <f t="shared" si="236"/>
        <v>-</v>
      </c>
      <c r="AF199" s="128" t="str">
        <f t="shared" si="237"/>
        <v>-</v>
      </c>
      <c r="AG199" s="128" t="str">
        <f t="shared" si="238"/>
        <v>-</v>
      </c>
      <c r="AH199" s="128" t="str">
        <f t="shared" si="239"/>
        <v>-</v>
      </c>
      <c r="AI199" s="128" t="str">
        <f t="shared" si="240"/>
        <v>-</v>
      </c>
      <c r="AJ199" s="128" t="str">
        <f t="shared" si="241"/>
        <v>-</v>
      </c>
      <c r="AK199" s="128" t="str">
        <f t="shared" si="242"/>
        <v>-</v>
      </c>
      <c r="AL199" s="128" t="str">
        <f t="shared" si="243"/>
        <v>-</v>
      </c>
      <c r="AM199" s="128" t="str">
        <f t="shared" si="244"/>
        <v>-</v>
      </c>
      <c r="AN199" s="128" t="str">
        <f t="shared" si="245"/>
        <v>-</v>
      </c>
      <c r="AO199" s="128" t="str">
        <f t="shared" si="246"/>
        <v>-</v>
      </c>
      <c r="AP199" s="128" t="str">
        <f t="shared" si="247"/>
        <v>-</v>
      </c>
      <c r="AQ199" s="128" t="str">
        <f t="shared" si="279"/>
        <v>-</v>
      </c>
      <c r="AR199" s="128" t="str">
        <f t="shared" si="280"/>
        <v>-</v>
      </c>
      <c r="AS199" s="129">
        <f t="shared" si="248"/>
        <v>0</v>
      </c>
      <c r="AT199" s="128" t="str">
        <f t="shared" si="249"/>
        <v>-</v>
      </c>
      <c r="AU199" s="128" t="str">
        <f t="shared" si="250"/>
        <v>-</v>
      </c>
      <c r="AV199" s="128" t="str">
        <f t="shared" si="251"/>
        <v>-</v>
      </c>
      <c r="AW199" s="128" t="str">
        <f t="shared" si="252"/>
        <v>-</v>
      </c>
      <c r="AX199" s="128" t="str">
        <f t="shared" si="253"/>
        <v>-</v>
      </c>
      <c r="AY199" s="128" t="str">
        <f t="shared" si="254"/>
        <v>-</v>
      </c>
      <c r="AZ199" s="128" t="str">
        <f t="shared" si="255"/>
        <v>-</v>
      </c>
      <c r="BA199" s="128" t="str">
        <f t="shared" si="256"/>
        <v>-</v>
      </c>
      <c r="BB199" s="128" t="str">
        <f t="shared" si="257"/>
        <v>-</v>
      </c>
      <c r="BC199" s="128" t="str">
        <f t="shared" si="258"/>
        <v>-</v>
      </c>
      <c r="BD199" s="128" t="str">
        <f t="shared" si="259"/>
        <v>-</v>
      </c>
      <c r="BE199" s="187"/>
      <c r="BF199" s="128" t="str">
        <f t="shared" si="260"/>
        <v>-</v>
      </c>
      <c r="BG199" s="128" t="str">
        <f t="shared" si="261"/>
        <v>-</v>
      </c>
      <c r="BH199" s="128" t="str">
        <f t="shared" si="262"/>
        <v>-</v>
      </c>
      <c r="BI199" s="128" t="str">
        <f t="shared" si="263"/>
        <v>-</v>
      </c>
      <c r="BJ199" s="128" t="str">
        <f t="shared" si="264"/>
        <v>-</v>
      </c>
      <c r="BK199" s="128" t="str">
        <f t="shared" si="265"/>
        <v>-</v>
      </c>
      <c r="BL199" s="128" t="str">
        <f t="shared" si="266"/>
        <v>-</v>
      </c>
      <c r="BM199" s="128" t="str">
        <f t="shared" si="267"/>
        <v>-</v>
      </c>
      <c r="BN199" s="128" t="str">
        <f t="shared" si="268"/>
        <v>-</v>
      </c>
      <c r="BO199" s="128" t="str">
        <f t="shared" si="269"/>
        <v>-</v>
      </c>
      <c r="BP199" s="128" t="str">
        <f t="shared" si="270"/>
        <v>-</v>
      </c>
      <c r="BQ199" s="128" t="str">
        <f t="shared" si="271"/>
        <v>-</v>
      </c>
      <c r="BR199" s="128" t="str">
        <f t="shared" si="272"/>
        <v>-</v>
      </c>
      <c r="BS199" s="128" t="str">
        <f t="shared" si="273"/>
        <v>-</v>
      </c>
      <c r="BT199" s="128" t="str">
        <f t="shared" si="274"/>
        <v>-</v>
      </c>
      <c r="BU199" s="128" t="str">
        <f t="shared" si="275"/>
        <v>-</v>
      </c>
      <c r="BV199" s="129">
        <f t="shared" si="281"/>
        <v>0</v>
      </c>
      <c r="BX199" s="128" t="str">
        <f t="shared" si="221"/>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76"/>
        <v>-</v>
      </c>
      <c r="K200" s="20" t="str">
        <f>IF(月途中入退所!$N49=$B$2,IF(月途中入退所!S49="","-",月途中入退所!$S49),"-")</f>
        <v>-</v>
      </c>
      <c r="L200" s="162" t="str">
        <f t="shared" si="277"/>
        <v>-</v>
      </c>
      <c r="M200" s="20" t="str">
        <f>IF(月途中入退所!$N49=$B$2,月途中入退所!$T49,"-")</f>
        <v>-</v>
      </c>
      <c r="N200" s="129">
        <f t="shared" si="222"/>
        <v>0</v>
      </c>
      <c r="P200" s="128" t="str">
        <f t="shared" si="278"/>
        <v>-</v>
      </c>
      <c r="Q200" s="128" t="str">
        <f t="shared" si="223"/>
        <v>-</v>
      </c>
      <c r="R200" s="128" t="str">
        <f t="shared" si="224"/>
        <v>-</v>
      </c>
      <c r="S200" s="128" t="str">
        <f t="shared" si="225"/>
        <v>-</v>
      </c>
      <c r="T200" s="128" t="str">
        <f t="shared" si="226"/>
        <v>-</v>
      </c>
      <c r="U200" s="128" t="str">
        <f t="shared" si="227"/>
        <v>-</v>
      </c>
      <c r="V200" s="128" t="str">
        <f t="shared" si="228"/>
        <v>-</v>
      </c>
      <c r="W200" s="128" t="str">
        <f t="shared" si="229"/>
        <v>-</v>
      </c>
      <c r="X200" s="128" t="str">
        <f t="shared" si="230"/>
        <v>-</v>
      </c>
      <c r="Y200" s="128" t="str">
        <f t="shared" si="231"/>
        <v>-</v>
      </c>
      <c r="Z200" s="128" t="str">
        <f t="shared" si="232"/>
        <v>-</v>
      </c>
      <c r="AA200" s="128" t="str">
        <f t="shared" si="233"/>
        <v>-</v>
      </c>
      <c r="AB200" s="131"/>
      <c r="AC200" s="128" t="str">
        <f t="shared" si="234"/>
        <v>-</v>
      </c>
      <c r="AD200" s="128" t="str">
        <f t="shared" si="235"/>
        <v>-</v>
      </c>
      <c r="AE200" s="128" t="str">
        <f t="shared" si="236"/>
        <v>-</v>
      </c>
      <c r="AF200" s="128" t="str">
        <f t="shared" si="237"/>
        <v>-</v>
      </c>
      <c r="AG200" s="128" t="str">
        <f t="shared" si="238"/>
        <v>-</v>
      </c>
      <c r="AH200" s="128" t="str">
        <f t="shared" si="239"/>
        <v>-</v>
      </c>
      <c r="AI200" s="128" t="str">
        <f t="shared" si="240"/>
        <v>-</v>
      </c>
      <c r="AJ200" s="128" t="str">
        <f t="shared" si="241"/>
        <v>-</v>
      </c>
      <c r="AK200" s="128" t="str">
        <f t="shared" si="242"/>
        <v>-</v>
      </c>
      <c r="AL200" s="128" t="str">
        <f t="shared" si="243"/>
        <v>-</v>
      </c>
      <c r="AM200" s="128" t="str">
        <f t="shared" si="244"/>
        <v>-</v>
      </c>
      <c r="AN200" s="128" t="str">
        <f t="shared" si="245"/>
        <v>-</v>
      </c>
      <c r="AO200" s="128" t="str">
        <f t="shared" si="246"/>
        <v>-</v>
      </c>
      <c r="AP200" s="128" t="str">
        <f t="shared" si="247"/>
        <v>-</v>
      </c>
      <c r="AQ200" s="128" t="str">
        <f t="shared" si="279"/>
        <v>-</v>
      </c>
      <c r="AR200" s="128" t="str">
        <f t="shared" si="280"/>
        <v>-</v>
      </c>
      <c r="AS200" s="129">
        <f t="shared" si="248"/>
        <v>0</v>
      </c>
      <c r="AT200" s="128" t="str">
        <f t="shared" si="249"/>
        <v>-</v>
      </c>
      <c r="AU200" s="128" t="str">
        <f t="shared" si="250"/>
        <v>-</v>
      </c>
      <c r="AV200" s="128" t="str">
        <f t="shared" si="251"/>
        <v>-</v>
      </c>
      <c r="AW200" s="128" t="str">
        <f t="shared" si="252"/>
        <v>-</v>
      </c>
      <c r="AX200" s="128" t="str">
        <f t="shared" si="253"/>
        <v>-</v>
      </c>
      <c r="AY200" s="128" t="str">
        <f t="shared" si="254"/>
        <v>-</v>
      </c>
      <c r="AZ200" s="128" t="str">
        <f t="shared" si="255"/>
        <v>-</v>
      </c>
      <c r="BA200" s="128" t="str">
        <f t="shared" si="256"/>
        <v>-</v>
      </c>
      <c r="BB200" s="128" t="str">
        <f t="shared" si="257"/>
        <v>-</v>
      </c>
      <c r="BC200" s="128" t="str">
        <f t="shared" si="258"/>
        <v>-</v>
      </c>
      <c r="BD200" s="128" t="str">
        <f t="shared" si="259"/>
        <v>-</v>
      </c>
      <c r="BE200" s="187"/>
      <c r="BF200" s="128" t="str">
        <f t="shared" si="260"/>
        <v>-</v>
      </c>
      <c r="BG200" s="128" t="str">
        <f t="shared" si="261"/>
        <v>-</v>
      </c>
      <c r="BH200" s="128" t="str">
        <f t="shared" si="262"/>
        <v>-</v>
      </c>
      <c r="BI200" s="128" t="str">
        <f t="shared" si="263"/>
        <v>-</v>
      </c>
      <c r="BJ200" s="128" t="str">
        <f t="shared" si="264"/>
        <v>-</v>
      </c>
      <c r="BK200" s="128" t="str">
        <f t="shared" si="265"/>
        <v>-</v>
      </c>
      <c r="BL200" s="128" t="str">
        <f t="shared" si="266"/>
        <v>-</v>
      </c>
      <c r="BM200" s="128" t="str">
        <f t="shared" si="267"/>
        <v>-</v>
      </c>
      <c r="BN200" s="128" t="str">
        <f t="shared" si="268"/>
        <v>-</v>
      </c>
      <c r="BO200" s="128" t="str">
        <f t="shared" si="269"/>
        <v>-</v>
      </c>
      <c r="BP200" s="128" t="str">
        <f t="shared" si="270"/>
        <v>-</v>
      </c>
      <c r="BQ200" s="128" t="str">
        <f t="shared" si="271"/>
        <v>-</v>
      </c>
      <c r="BR200" s="128" t="str">
        <f t="shared" si="272"/>
        <v>-</v>
      </c>
      <c r="BS200" s="128" t="str">
        <f t="shared" si="273"/>
        <v>-</v>
      </c>
      <c r="BT200" s="128" t="str">
        <f t="shared" si="274"/>
        <v>-</v>
      </c>
      <c r="BU200" s="128" t="str">
        <f t="shared" si="275"/>
        <v>-</v>
      </c>
      <c r="BV200" s="129">
        <f t="shared" si="281"/>
        <v>0</v>
      </c>
      <c r="BX200" s="128" t="str">
        <f t="shared" si="221"/>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76"/>
        <v>-</v>
      </c>
      <c r="K201" s="20" t="str">
        <f>IF(月途中入退所!$N50=$B$2,IF(月途中入退所!S50="","-",月途中入退所!$S50),"-")</f>
        <v>-</v>
      </c>
      <c r="L201" s="162" t="str">
        <f t="shared" si="277"/>
        <v>-</v>
      </c>
      <c r="M201" s="20" t="str">
        <f>IF(月途中入退所!$N50=$B$2,月途中入退所!$T50,"-")</f>
        <v>-</v>
      </c>
      <c r="N201" s="129">
        <f t="shared" si="222"/>
        <v>0</v>
      </c>
      <c r="P201" s="128" t="str">
        <f t="shared" si="278"/>
        <v>-</v>
      </c>
      <c r="Q201" s="128" t="str">
        <f t="shared" si="223"/>
        <v>-</v>
      </c>
      <c r="R201" s="128" t="str">
        <f t="shared" si="224"/>
        <v>-</v>
      </c>
      <c r="S201" s="128" t="str">
        <f t="shared" si="225"/>
        <v>-</v>
      </c>
      <c r="T201" s="128" t="str">
        <f t="shared" si="226"/>
        <v>-</v>
      </c>
      <c r="U201" s="128" t="str">
        <f t="shared" si="227"/>
        <v>-</v>
      </c>
      <c r="V201" s="128" t="str">
        <f t="shared" si="228"/>
        <v>-</v>
      </c>
      <c r="W201" s="128" t="str">
        <f t="shared" si="229"/>
        <v>-</v>
      </c>
      <c r="X201" s="128" t="str">
        <f t="shared" si="230"/>
        <v>-</v>
      </c>
      <c r="Y201" s="128" t="str">
        <f t="shared" si="231"/>
        <v>-</v>
      </c>
      <c r="Z201" s="128" t="str">
        <f t="shared" si="232"/>
        <v>-</v>
      </c>
      <c r="AA201" s="128" t="str">
        <f t="shared" si="233"/>
        <v>-</v>
      </c>
      <c r="AB201" s="131"/>
      <c r="AC201" s="128" t="str">
        <f t="shared" si="234"/>
        <v>-</v>
      </c>
      <c r="AD201" s="128" t="str">
        <f t="shared" si="235"/>
        <v>-</v>
      </c>
      <c r="AE201" s="128" t="str">
        <f t="shared" si="236"/>
        <v>-</v>
      </c>
      <c r="AF201" s="128" t="str">
        <f t="shared" si="237"/>
        <v>-</v>
      </c>
      <c r="AG201" s="128" t="str">
        <f t="shared" si="238"/>
        <v>-</v>
      </c>
      <c r="AH201" s="128" t="str">
        <f t="shared" si="239"/>
        <v>-</v>
      </c>
      <c r="AI201" s="128" t="str">
        <f t="shared" si="240"/>
        <v>-</v>
      </c>
      <c r="AJ201" s="128" t="str">
        <f t="shared" si="241"/>
        <v>-</v>
      </c>
      <c r="AK201" s="128" t="str">
        <f t="shared" si="242"/>
        <v>-</v>
      </c>
      <c r="AL201" s="128" t="str">
        <f t="shared" si="243"/>
        <v>-</v>
      </c>
      <c r="AM201" s="128" t="str">
        <f t="shared" si="244"/>
        <v>-</v>
      </c>
      <c r="AN201" s="128" t="str">
        <f t="shared" si="245"/>
        <v>-</v>
      </c>
      <c r="AO201" s="128" t="str">
        <f t="shared" si="246"/>
        <v>-</v>
      </c>
      <c r="AP201" s="128" t="str">
        <f t="shared" si="247"/>
        <v>-</v>
      </c>
      <c r="AQ201" s="128" t="str">
        <f t="shared" si="279"/>
        <v>-</v>
      </c>
      <c r="AR201" s="128" t="str">
        <f t="shared" si="280"/>
        <v>-</v>
      </c>
      <c r="AS201" s="129">
        <f t="shared" si="248"/>
        <v>0</v>
      </c>
      <c r="AT201" s="128" t="str">
        <f t="shared" si="249"/>
        <v>-</v>
      </c>
      <c r="AU201" s="128" t="str">
        <f t="shared" si="250"/>
        <v>-</v>
      </c>
      <c r="AV201" s="128" t="str">
        <f t="shared" si="251"/>
        <v>-</v>
      </c>
      <c r="AW201" s="128" t="str">
        <f t="shared" si="252"/>
        <v>-</v>
      </c>
      <c r="AX201" s="128" t="str">
        <f t="shared" si="253"/>
        <v>-</v>
      </c>
      <c r="AY201" s="128" t="str">
        <f t="shared" si="254"/>
        <v>-</v>
      </c>
      <c r="AZ201" s="128" t="str">
        <f t="shared" si="255"/>
        <v>-</v>
      </c>
      <c r="BA201" s="128" t="str">
        <f t="shared" si="256"/>
        <v>-</v>
      </c>
      <c r="BB201" s="128" t="str">
        <f t="shared" si="257"/>
        <v>-</v>
      </c>
      <c r="BC201" s="128" t="str">
        <f t="shared" si="258"/>
        <v>-</v>
      </c>
      <c r="BD201" s="128" t="str">
        <f t="shared" si="259"/>
        <v>-</v>
      </c>
      <c r="BE201" s="187"/>
      <c r="BF201" s="128" t="str">
        <f t="shared" si="260"/>
        <v>-</v>
      </c>
      <c r="BG201" s="128" t="str">
        <f t="shared" si="261"/>
        <v>-</v>
      </c>
      <c r="BH201" s="128" t="str">
        <f t="shared" si="262"/>
        <v>-</v>
      </c>
      <c r="BI201" s="128" t="str">
        <f t="shared" si="263"/>
        <v>-</v>
      </c>
      <c r="BJ201" s="128" t="str">
        <f t="shared" si="264"/>
        <v>-</v>
      </c>
      <c r="BK201" s="128" t="str">
        <f t="shared" si="265"/>
        <v>-</v>
      </c>
      <c r="BL201" s="128" t="str">
        <f t="shared" si="266"/>
        <v>-</v>
      </c>
      <c r="BM201" s="128" t="str">
        <f t="shared" si="267"/>
        <v>-</v>
      </c>
      <c r="BN201" s="128" t="str">
        <f t="shared" si="268"/>
        <v>-</v>
      </c>
      <c r="BO201" s="128" t="str">
        <f t="shared" si="269"/>
        <v>-</v>
      </c>
      <c r="BP201" s="128" t="str">
        <f t="shared" si="270"/>
        <v>-</v>
      </c>
      <c r="BQ201" s="128" t="str">
        <f t="shared" si="271"/>
        <v>-</v>
      </c>
      <c r="BR201" s="128" t="str">
        <f t="shared" si="272"/>
        <v>-</v>
      </c>
      <c r="BS201" s="128" t="str">
        <f t="shared" si="273"/>
        <v>-</v>
      </c>
      <c r="BT201" s="128" t="str">
        <f t="shared" si="274"/>
        <v>-</v>
      </c>
      <c r="BU201" s="128" t="str">
        <f t="shared" si="275"/>
        <v>-</v>
      </c>
      <c r="BV201" s="129">
        <f t="shared" si="281"/>
        <v>0</v>
      </c>
      <c r="BX201" s="128" t="str">
        <f t="shared" si="221"/>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282">SUM(AT158:AT177)+SUM(AT182:AT201)</f>
        <v>0</v>
      </c>
      <c r="AU203" s="129">
        <f t="shared" ref="AU203:BT203" si="283">SUM(AU158:AU177)+SUM(AU182:AU201)</f>
        <v>0</v>
      </c>
      <c r="AV203" s="129">
        <f t="shared" si="283"/>
        <v>0</v>
      </c>
      <c r="AW203" s="129">
        <f t="shared" si="283"/>
        <v>0</v>
      </c>
      <c r="AX203" s="129">
        <f t="shared" si="283"/>
        <v>0</v>
      </c>
      <c r="AY203" s="129">
        <f t="shared" si="283"/>
        <v>0</v>
      </c>
      <c r="AZ203" s="129">
        <f t="shared" si="283"/>
        <v>0</v>
      </c>
      <c r="BA203" s="129">
        <f t="shared" si="283"/>
        <v>0</v>
      </c>
      <c r="BB203" s="129">
        <f t="shared" si="283"/>
        <v>0</v>
      </c>
      <c r="BC203" s="129">
        <f t="shared" si="283"/>
        <v>0</v>
      </c>
      <c r="BD203" s="129">
        <f t="shared" si="283"/>
        <v>0</v>
      </c>
      <c r="BE203" s="187"/>
      <c r="BF203" s="129">
        <f t="shared" si="283"/>
        <v>0</v>
      </c>
      <c r="BG203" s="129">
        <f t="shared" si="283"/>
        <v>0</v>
      </c>
      <c r="BH203" s="129">
        <f t="shared" si="283"/>
        <v>0</v>
      </c>
      <c r="BI203" s="129">
        <f t="shared" si="283"/>
        <v>0</v>
      </c>
      <c r="BJ203" s="129">
        <f t="shared" si="283"/>
        <v>0</v>
      </c>
      <c r="BK203" s="129">
        <f t="shared" si="283"/>
        <v>0</v>
      </c>
      <c r="BL203" s="129">
        <f t="shared" si="283"/>
        <v>0</v>
      </c>
      <c r="BM203" s="129">
        <f t="shared" si="283"/>
        <v>0</v>
      </c>
      <c r="BN203" s="129">
        <f t="shared" si="283"/>
        <v>0</v>
      </c>
      <c r="BO203" s="129">
        <f t="shared" si="283"/>
        <v>0</v>
      </c>
      <c r="BP203" s="129">
        <f t="shared" si="283"/>
        <v>0</v>
      </c>
      <c r="BQ203" s="129">
        <f t="shared" si="283"/>
        <v>0</v>
      </c>
      <c r="BR203" s="129">
        <f t="shared" si="283"/>
        <v>0</v>
      </c>
      <c r="BS203" s="129">
        <f t="shared" si="283"/>
        <v>0</v>
      </c>
      <c r="BT203" s="129">
        <f t="shared" si="283"/>
        <v>0</v>
      </c>
      <c r="BU203" s="129">
        <f>SUM(BU158:BU177)+SUM(BU182:BU201)</f>
        <v>0</v>
      </c>
      <c r="BV203" s="129">
        <f t="shared" ref="BV203:BX203" si="284">SUM(BV158:BV177)+SUM(BV182:BV201)</f>
        <v>0</v>
      </c>
      <c r="BX203" s="129">
        <f t="shared" si="284"/>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285">AT152+AT203</f>
        <v>0</v>
      </c>
      <c r="AU207" s="129">
        <f t="shared" si="285"/>
        <v>0</v>
      </c>
      <c r="AV207" s="129">
        <f t="shared" si="285"/>
        <v>0</v>
      </c>
      <c r="AW207" s="129">
        <f t="shared" si="285"/>
        <v>0</v>
      </c>
      <c r="AX207" s="129">
        <f t="shared" si="285"/>
        <v>0</v>
      </c>
      <c r="AY207" s="129">
        <f t="shared" si="285"/>
        <v>0</v>
      </c>
      <c r="AZ207" s="129">
        <f t="shared" si="285"/>
        <v>0</v>
      </c>
      <c r="BA207" s="129">
        <f t="shared" si="285"/>
        <v>0</v>
      </c>
      <c r="BB207" s="129">
        <f t="shared" si="285"/>
        <v>0</v>
      </c>
      <c r="BC207" s="129">
        <f t="shared" si="285"/>
        <v>0</v>
      </c>
      <c r="BD207" s="129">
        <f t="shared" si="285"/>
        <v>0</v>
      </c>
      <c r="BE207" s="187"/>
      <c r="BF207" s="129">
        <f t="shared" si="285"/>
        <v>0</v>
      </c>
      <c r="BG207" s="129">
        <f t="shared" si="285"/>
        <v>0</v>
      </c>
      <c r="BH207" s="129">
        <f t="shared" si="285"/>
        <v>0</v>
      </c>
      <c r="BI207" s="129">
        <f t="shared" si="285"/>
        <v>0</v>
      </c>
      <c r="BJ207" s="129">
        <f t="shared" si="285"/>
        <v>0</v>
      </c>
      <c r="BK207" s="129">
        <f t="shared" si="285"/>
        <v>0</v>
      </c>
      <c r="BL207" s="129">
        <f t="shared" si="285"/>
        <v>0</v>
      </c>
      <c r="BM207" s="129">
        <f t="shared" si="285"/>
        <v>0</v>
      </c>
      <c r="BN207" s="129">
        <f t="shared" si="285"/>
        <v>0</v>
      </c>
      <c r="BO207" s="129">
        <f t="shared" si="285"/>
        <v>0</v>
      </c>
      <c r="BP207" s="129">
        <f t="shared" si="285"/>
        <v>0</v>
      </c>
      <c r="BQ207" s="129">
        <f t="shared" si="285"/>
        <v>0</v>
      </c>
      <c r="BR207" s="129">
        <f t="shared" si="285"/>
        <v>0</v>
      </c>
      <c r="BS207" s="129">
        <f t="shared" si="285"/>
        <v>0</v>
      </c>
      <c r="BT207" s="129">
        <f t="shared" si="285"/>
        <v>0</v>
      </c>
      <c r="BU207" s="129">
        <f t="shared" si="285"/>
        <v>0</v>
      </c>
      <c r="BV207" s="129">
        <f t="shared" si="285"/>
        <v>0</v>
      </c>
      <c r="BX207" s="129">
        <f t="shared" si="285"/>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sheetData>
  <mergeCells count="353">
    <mergeCell ref="BE180:BE181"/>
    <mergeCell ref="AB105:AB106"/>
    <mergeCell ref="AB129:AB130"/>
    <mergeCell ref="AB156:AB157"/>
    <mergeCell ref="AB180:AB181"/>
    <mergeCell ref="AC180:AD180"/>
    <mergeCell ref="AC156:AD156"/>
    <mergeCell ref="AC129:AD129"/>
    <mergeCell ref="AU156:AV156"/>
    <mergeCell ref="AW156:AX156"/>
    <mergeCell ref="AY156:AZ156"/>
    <mergeCell ref="BA156:BB156"/>
    <mergeCell ref="BC156:BC157"/>
    <mergeCell ref="BD156:BD157"/>
    <mergeCell ref="AU105:AV105"/>
    <mergeCell ref="AW105:AX105"/>
    <mergeCell ref="AY105:AZ105"/>
    <mergeCell ref="BA105:BB105"/>
    <mergeCell ref="BC105:BC106"/>
    <mergeCell ref="BD105:BD106"/>
    <mergeCell ref="AR105:AR106"/>
    <mergeCell ref="P104:AR104"/>
    <mergeCell ref="P128:AR128"/>
    <mergeCell ref="P155:AR155"/>
    <mergeCell ref="P179:AR179"/>
    <mergeCell ref="BU180:BU181"/>
    <mergeCell ref="BV180:BV181"/>
    <mergeCell ref="BA180:BB180"/>
    <mergeCell ref="BC180:BC181"/>
    <mergeCell ref="BD180:BD181"/>
    <mergeCell ref="BF180:BG180"/>
    <mergeCell ref="BH180:BI180"/>
    <mergeCell ref="BJ180:BK180"/>
    <mergeCell ref="BL180:BM180"/>
    <mergeCell ref="BN180:BO180"/>
    <mergeCell ref="BP180:BQ180"/>
    <mergeCell ref="AO180:AP180"/>
    <mergeCell ref="AQ180:AQ181"/>
    <mergeCell ref="AR180:AR181"/>
    <mergeCell ref="AS180:AT180"/>
    <mergeCell ref="AU180:AV180"/>
    <mergeCell ref="AW180:AX180"/>
    <mergeCell ref="AY180:AZ180"/>
    <mergeCell ref="BR180:BS180"/>
    <mergeCell ref="BT180:BT181"/>
    <mergeCell ref="BV156:BV157"/>
    <mergeCell ref="G179:G181"/>
    <mergeCell ref="H179:H181"/>
    <mergeCell ref="I179:I181"/>
    <mergeCell ref="J179:J181"/>
    <mergeCell ref="K179:K181"/>
    <mergeCell ref="L179:L181"/>
    <mergeCell ref="M179:M181"/>
    <mergeCell ref="N179:N181"/>
    <mergeCell ref="AS179:BV179"/>
    <mergeCell ref="P180:Q180"/>
    <mergeCell ref="R180:S180"/>
    <mergeCell ref="T180:U180"/>
    <mergeCell ref="V180:W180"/>
    <mergeCell ref="X180:Y180"/>
    <mergeCell ref="Z180:Z181"/>
    <mergeCell ref="AA180:AA181"/>
    <mergeCell ref="AE180:AF180"/>
    <mergeCell ref="AG180:AH180"/>
    <mergeCell ref="AI180:AJ180"/>
    <mergeCell ref="AK180:AL180"/>
    <mergeCell ref="AM180:AN180"/>
    <mergeCell ref="BF156:BG156"/>
    <mergeCell ref="BH156:BI156"/>
    <mergeCell ref="BJ156:BK156"/>
    <mergeCell ref="BL156:BM156"/>
    <mergeCell ref="BN156:BO156"/>
    <mergeCell ref="BP156:BQ156"/>
    <mergeCell ref="BR156:BS156"/>
    <mergeCell ref="BT156:BT157"/>
    <mergeCell ref="BU156:BU157"/>
    <mergeCell ref="AS155:BV155"/>
    <mergeCell ref="P156:Q156"/>
    <mergeCell ref="R156:S156"/>
    <mergeCell ref="T156:U156"/>
    <mergeCell ref="V156:W156"/>
    <mergeCell ref="X156:Y156"/>
    <mergeCell ref="Z156:Z157"/>
    <mergeCell ref="AA156:AA157"/>
    <mergeCell ref="AE156:AF156"/>
    <mergeCell ref="AG156:AH156"/>
    <mergeCell ref="AI156:AJ156"/>
    <mergeCell ref="AK156:AL156"/>
    <mergeCell ref="AM156:AN156"/>
    <mergeCell ref="AO156:AP156"/>
    <mergeCell ref="AQ156:AQ157"/>
    <mergeCell ref="AR156:AR157"/>
    <mergeCell ref="AS156:AT156"/>
    <mergeCell ref="G155:G157"/>
    <mergeCell ref="H155:H157"/>
    <mergeCell ref="I155:I157"/>
    <mergeCell ref="J155:J157"/>
    <mergeCell ref="K155:K157"/>
    <mergeCell ref="L155:L157"/>
    <mergeCell ref="M155:M157"/>
    <mergeCell ref="N155:N157"/>
    <mergeCell ref="BH129:BI129"/>
    <mergeCell ref="AA129:AA130"/>
    <mergeCell ref="AE129:AF129"/>
    <mergeCell ref="AG129:AH129"/>
    <mergeCell ref="AI129:AJ129"/>
    <mergeCell ref="AK129:AL129"/>
    <mergeCell ref="AM129:AN129"/>
    <mergeCell ref="AO129:AP129"/>
    <mergeCell ref="AQ129:AQ130"/>
    <mergeCell ref="BE156:BE157"/>
    <mergeCell ref="BJ129:BK129"/>
    <mergeCell ref="BL129:BM129"/>
    <mergeCell ref="BN129:BO129"/>
    <mergeCell ref="BP129:BQ129"/>
    <mergeCell ref="BR129:BS129"/>
    <mergeCell ref="BT129:BT130"/>
    <mergeCell ref="BU129:BU130"/>
    <mergeCell ref="BV129:BV130"/>
    <mergeCell ref="AR129:AR130"/>
    <mergeCell ref="AS129:AT129"/>
    <mergeCell ref="AU129:AV129"/>
    <mergeCell ref="AW129:AX129"/>
    <mergeCell ref="AY129:AZ129"/>
    <mergeCell ref="BA129:BB129"/>
    <mergeCell ref="BC129:BC130"/>
    <mergeCell ref="BD129:BD130"/>
    <mergeCell ref="BF129:BG129"/>
    <mergeCell ref="BE129:BE130"/>
    <mergeCell ref="BJ105:BK105"/>
    <mergeCell ref="BL105:BM105"/>
    <mergeCell ref="BN105:BO105"/>
    <mergeCell ref="BP105:BQ105"/>
    <mergeCell ref="BR105:BS105"/>
    <mergeCell ref="BT105:BT106"/>
    <mergeCell ref="BU105:BU106"/>
    <mergeCell ref="BV105:BV106"/>
    <mergeCell ref="G128:G130"/>
    <mergeCell ref="H128:H130"/>
    <mergeCell ref="I128:I130"/>
    <mergeCell ref="J128:J130"/>
    <mergeCell ref="K128:K130"/>
    <mergeCell ref="L128:L130"/>
    <mergeCell ref="M128:M130"/>
    <mergeCell ref="N128:N130"/>
    <mergeCell ref="AS128:BV128"/>
    <mergeCell ref="P129:Q129"/>
    <mergeCell ref="R129:S129"/>
    <mergeCell ref="T129:U129"/>
    <mergeCell ref="V129:W129"/>
    <mergeCell ref="X129:Y129"/>
    <mergeCell ref="Z129:Z130"/>
    <mergeCell ref="AS105:AT105"/>
    <mergeCell ref="BF105:BG105"/>
    <mergeCell ref="BH105:BI105"/>
    <mergeCell ref="BE105:BE106"/>
    <mergeCell ref="I104:I106"/>
    <mergeCell ref="J104:J106"/>
    <mergeCell ref="K104:K106"/>
    <mergeCell ref="L104:L106"/>
    <mergeCell ref="M104:M106"/>
    <mergeCell ref="N104:N106"/>
    <mergeCell ref="AS104:BV104"/>
    <mergeCell ref="P105:Q105"/>
    <mergeCell ref="R105:S105"/>
    <mergeCell ref="T105:U105"/>
    <mergeCell ref="V105:W105"/>
    <mergeCell ref="X105:Y105"/>
    <mergeCell ref="Z105:Z106"/>
    <mergeCell ref="AA105:AA106"/>
    <mergeCell ref="AE105:AF105"/>
    <mergeCell ref="AG105:AH105"/>
    <mergeCell ref="AI105:AJ105"/>
    <mergeCell ref="AK105:AL105"/>
    <mergeCell ref="AM105:AN105"/>
    <mergeCell ref="AO105:AP105"/>
    <mergeCell ref="AQ105:AQ106"/>
    <mergeCell ref="E96:F96"/>
    <mergeCell ref="C97:D98"/>
    <mergeCell ref="E97:F97"/>
    <mergeCell ref="E98:F98"/>
    <mergeCell ref="C99:D100"/>
    <mergeCell ref="E99:F99"/>
    <mergeCell ref="E100:F100"/>
    <mergeCell ref="G104:G106"/>
    <mergeCell ref="H104:H106"/>
    <mergeCell ref="AB70:AC70"/>
    <mergeCell ref="C71:C82"/>
    <mergeCell ref="D71:D72"/>
    <mergeCell ref="D73:D74"/>
    <mergeCell ref="D75:D76"/>
    <mergeCell ref="D77:D78"/>
    <mergeCell ref="E78:F78"/>
    <mergeCell ref="D79:D80"/>
    <mergeCell ref="E79:F79"/>
    <mergeCell ref="D81:D82"/>
    <mergeCell ref="E81:E82"/>
    <mergeCell ref="E75:F75"/>
    <mergeCell ref="E76:F76"/>
    <mergeCell ref="E77:F77"/>
    <mergeCell ref="E80:F80"/>
    <mergeCell ref="B52:B100"/>
    <mergeCell ref="C52:D53"/>
    <mergeCell ref="E52:F53"/>
    <mergeCell ref="G52:J52"/>
    <mergeCell ref="K52:N52"/>
    <mergeCell ref="P52:P59"/>
    <mergeCell ref="Q52:Q53"/>
    <mergeCell ref="C54:D55"/>
    <mergeCell ref="C56:C70"/>
    <mergeCell ref="D58:D59"/>
    <mergeCell ref="D60:D61"/>
    <mergeCell ref="P61:P68"/>
    <mergeCell ref="Q61:Q62"/>
    <mergeCell ref="D62:D63"/>
    <mergeCell ref="D64:D65"/>
    <mergeCell ref="D69:D70"/>
    <mergeCell ref="P70:P75"/>
    <mergeCell ref="C83:C96"/>
    <mergeCell ref="D83:D84"/>
    <mergeCell ref="E92:F92"/>
    <mergeCell ref="P93:P100"/>
    <mergeCell ref="Q93:Q94"/>
    <mergeCell ref="D94:D95"/>
    <mergeCell ref="E94:E95"/>
    <mergeCell ref="E85:F85"/>
    <mergeCell ref="E86:F86"/>
    <mergeCell ref="E87:F87"/>
    <mergeCell ref="E88:F88"/>
    <mergeCell ref="E89:F89"/>
    <mergeCell ref="E90:F90"/>
    <mergeCell ref="E91:F91"/>
    <mergeCell ref="E93:F93"/>
    <mergeCell ref="AB86:AC86"/>
    <mergeCell ref="R93:U93"/>
    <mergeCell ref="V93:Y93"/>
    <mergeCell ref="Z93:Z94"/>
    <mergeCell ref="AB94:AC94"/>
    <mergeCell ref="R61:U61"/>
    <mergeCell ref="E54:F54"/>
    <mergeCell ref="E55:F55"/>
    <mergeCell ref="E56:F56"/>
    <mergeCell ref="E57:F57"/>
    <mergeCell ref="E58:F58"/>
    <mergeCell ref="E59:F59"/>
    <mergeCell ref="E60:F60"/>
    <mergeCell ref="E61:F61"/>
    <mergeCell ref="D56:D57"/>
    <mergeCell ref="E69:F69"/>
    <mergeCell ref="E70:F70"/>
    <mergeCell ref="E71:F71"/>
    <mergeCell ref="E72:F72"/>
    <mergeCell ref="E73:F73"/>
    <mergeCell ref="E62:F62"/>
    <mergeCell ref="E63:F63"/>
    <mergeCell ref="E64:F64"/>
    <mergeCell ref="E65:F65"/>
    <mergeCell ref="E66:F66"/>
    <mergeCell ref="E67:F67"/>
    <mergeCell ref="E68:F68"/>
    <mergeCell ref="E48:F48"/>
    <mergeCell ref="E31:E32"/>
    <mergeCell ref="E35:F35"/>
    <mergeCell ref="E36:F36"/>
    <mergeCell ref="E37:F37"/>
    <mergeCell ref="E38:F38"/>
    <mergeCell ref="E39:F39"/>
    <mergeCell ref="E40:F40"/>
    <mergeCell ref="C23:C32"/>
    <mergeCell ref="D23:D24"/>
    <mergeCell ref="D25:D26"/>
    <mergeCell ref="D27:D28"/>
    <mergeCell ref="D29:D30"/>
    <mergeCell ref="D31:D32"/>
    <mergeCell ref="C33:C46"/>
    <mergeCell ref="D33:D34"/>
    <mergeCell ref="E33:E34"/>
    <mergeCell ref="E41:F41"/>
    <mergeCell ref="E42:F42"/>
    <mergeCell ref="E43:F43"/>
    <mergeCell ref="E46:F46"/>
    <mergeCell ref="K4:N4"/>
    <mergeCell ref="P4:P11"/>
    <mergeCell ref="Q4:Q5"/>
    <mergeCell ref="R4:U4"/>
    <mergeCell ref="V4:Y4"/>
    <mergeCell ref="Z4:Z5"/>
    <mergeCell ref="E6:F6"/>
    <mergeCell ref="E7:F7"/>
    <mergeCell ref="C8:C22"/>
    <mergeCell ref="E8:F8"/>
    <mergeCell ref="E9:F9"/>
    <mergeCell ref="E10:F10"/>
    <mergeCell ref="E11:F11"/>
    <mergeCell ref="D12:D13"/>
    <mergeCell ref="E12:F12"/>
    <mergeCell ref="E13:F13"/>
    <mergeCell ref="P13:P20"/>
    <mergeCell ref="Q13:Q14"/>
    <mergeCell ref="R13:U13"/>
    <mergeCell ref="V13:Y13"/>
    <mergeCell ref="Z13:Z14"/>
    <mergeCell ref="D14:D15"/>
    <mergeCell ref="E14:F14"/>
    <mergeCell ref="E15:F15"/>
    <mergeCell ref="B2:D2"/>
    <mergeCell ref="C4:D5"/>
    <mergeCell ref="D10:D11"/>
    <mergeCell ref="E4:F5"/>
    <mergeCell ref="G4:J4"/>
    <mergeCell ref="D16:D17"/>
    <mergeCell ref="E16:F16"/>
    <mergeCell ref="E17:F17"/>
    <mergeCell ref="E18:F18"/>
    <mergeCell ref="C6:D7"/>
    <mergeCell ref="D8:D9"/>
    <mergeCell ref="B4:B50"/>
    <mergeCell ref="E47:F47"/>
    <mergeCell ref="E19:F19"/>
    <mergeCell ref="E20:F20"/>
    <mergeCell ref="D21:D22"/>
    <mergeCell ref="E21:F21"/>
    <mergeCell ref="E22:F22"/>
    <mergeCell ref="C49:D50"/>
    <mergeCell ref="E49:F49"/>
    <mergeCell ref="E50:F50"/>
    <mergeCell ref="D44:D45"/>
    <mergeCell ref="E44:E45"/>
    <mergeCell ref="C47:D48"/>
    <mergeCell ref="P22:P27"/>
    <mergeCell ref="R52:U52"/>
    <mergeCell ref="V52:Y52"/>
    <mergeCell ref="Z52:Z53"/>
    <mergeCell ref="V61:Y61"/>
    <mergeCell ref="Z61:Z62"/>
    <mergeCell ref="AB62:AC62"/>
    <mergeCell ref="U70:U76"/>
    <mergeCell ref="E83:E84"/>
    <mergeCell ref="U22:U28"/>
    <mergeCell ref="E23:F23"/>
    <mergeCell ref="E24:F24"/>
    <mergeCell ref="E25:F25"/>
    <mergeCell ref="E26:F26"/>
    <mergeCell ref="E27:F27"/>
    <mergeCell ref="E28:F28"/>
    <mergeCell ref="E29:F29"/>
    <mergeCell ref="E30:F30"/>
    <mergeCell ref="V43:Y43"/>
    <mergeCell ref="Z43:Z44"/>
    <mergeCell ref="P43:P50"/>
    <mergeCell ref="Q43:Q44"/>
    <mergeCell ref="R43:U43"/>
    <mergeCell ref="E74:F74"/>
  </mergeCells>
  <phoneticPr fontId="1"/>
  <printOptions headings="1"/>
  <pageMargins left="0.23622047244094491" right="0.23622047244094491" top="0.74803149606299213" bottom="0.74803149606299213" header="0.31496062992125984" footer="0.31496062992125984"/>
  <pageSetup paperSize="8" scale="49"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36D9B-6B9F-45DF-B418-A8B1094B029A}">
  <sheetPr>
    <tabColor theme="9"/>
  </sheetPr>
  <dimension ref="B1:HQ240"/>
  <sheetViews>
    <sheetView topLeftCell="E90" zoomScale="80" zoomScaleNormal="80" workbookViewId="0">
      <selection activeCell="Q71" sqref="Q71:R71"/>
    </sheetView>
  </sheetViews>
  <sheetFormatPr defaultColWidth="8.69921875" defaultRowHeight="16.2"/>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3" width="8.69921875" style="22"/>
    <col min="74" max="74" width="8.69921875" style="22" customWidth="1"/>
    <col min="75" max="16384" width="8.69921875" style="22"/>
  </cols>
  <sheetData>
    <row r="1" spans="2:34" ht="5.25" customHeight="1" thickBot="1">
      <c r="G1" s="23"/>
      <c r="H1" s="23"/>
      <c r="I1" s="23"/>
      <c r="J1" s="23"/>
      <c r="K1" s="23"/>
      <c r="L1" s="23"/>
      <c r="M1" s="23"/>
      <c r="N1" s="23"/>
    </row>
    <row r="2" spans="2:34" ht="12.75" customHeight="1" thickBot="1">
      <c r="B2" s="662" t="s">
        <v>353</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29</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46</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37</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204"/>
      <c r="H20" s="204"/>
      <c r="I20" s="204"/>
      <c r="J20" s="204"/>
      <c r="K20" s="204"/>
      <c r="L20" s="204"/>
      <c r="M20" s="204"/>
      <c r="N20" s="204"/>
      <c r="P20" s="657"/>
      <c r="Q20" s="9" t="s">
        <v>29</v>
      </c>
      <c r="R20" s="128">
        <f>SUM(R15:R19)</f>
        <v>0</v>
      </c>
      <c r="S20" s="128">
        <f t="shared" ref="S20:Z20" si="8">SUM(S15:S19)</f>
        <v>0</v>
      </c>
      <c r="T20" s="128">
        <f t="shared" si="8"/>
        <v>0</v>
      </c>
      <c r="U20" s="128">
        <f t="shared" si="8"/>
        <v>0</v>
      </c>
      <c r="V20" s="128">
        <f t="shared" si="8"/>
        <v>0</v>
      </c>
      <c r="W20" s="128">
        <f t="shared" si="8"/>
        <v>0</v>
      </c>
      <c r="X20" s="128">
        <f t="shared" si="8"/>
        <v>0</v>
      </c>
      <c r="Y20" s="128">
        <f t="shared" si="8"/>
        <v>0</v>
      </c>
      <c r="Z20" s="128">
        <f t="shared" si="8"/>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9">$P$28*R24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9"/>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9"/>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29</v>
      </c>
      <c r="R28" s="149">
        <f>SUM(R23:R27)</f>
        <v>0</v>
      </c>
      <c r="S28" s="128">
        <f>SUM(S23:S27)</f>
        <v>0</v>
      </c>
      <c r="U28" s="657"/>
      <c r="V28" s="9" t="s">
        <v>29</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0">IFERROR(-ROUNDUP(SUM(G6:G30)*$E$31,-1)-G32,0)</f>
        <v>0</v>
      </c>
      <c r="H31" s="134">
        <f t="shared" si="10"/>
        <v>0</v>
      </c>
      <c r="I31" s="134">
        <f t="shared" si="10"/>
        <v>0</v>
      </c>
      <c r="J31" s="134">
        <f t="shared" si="10"/>
        <v>0</v>
      </c>
      <c r="K31" s="134">
        <f t="shared" si="10"/>
        <v>0</v>
      </c>
      <c r="L31" s="134">
        <f t="shared" si="10"/>
        <v>0</v>
      </c>
      <c r="M31" s="134">
        <f t="shared" si="10"/>
        <v>0</v>
      </c>
      <c r="N31" s="134">
        <f t="shared" si="10"/>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1">IFERROR(-ROUND((G7+G9+G11+G13+G15+G17+G22+G24+G26+G28+G30)*$E$31,0),0)</f>
        <v>0</v>
      </c>
      <c r="H32" s="134">
        <f t="shared" si="11"/>
        <v>0</v>
      </c>
      <c r="I32" s="134">
        <f t="shared" si="11"/>
        <v>0</v>
      </c>
      <c r="J32" s="134">
        <f t="shared" si="11"/>
        <v>0</v>
      </c>
      <c r="K32" s="134">
        <f t="shared" si="11"/>
        <v>0</v>
      </c>
      <c r="L32" s="134">
        <f t="shared" si="11"/>
        <v>0</v>
      </c>
      <c r="M32" s="134">
        <f t="shared" si="11"/>
        <v>0</v>
      </c>
      <c r="N32" s="134">
        <f t="shared" si="11"/>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204"/>
      <c r="H38" s="204"/>
      <c r="I38" s="204"/>
      <c r="J38" s="204"/>
      <c r="K38" s="204"/>
      <c r="L38" s="204"/>
      <c r="M38" s="204"/>
      <c r="N38" s="204"/>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204"/>
      <c r="H39" s="204"/>
      <c r="I39" s="204"/>
      <c r="J39" s="204"/>
      <c r="K39" s="204"/>
      <c r="L39" s="204"/>
      <c r="M39" s="204"/>
      <c r="N39" s="204"/>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204"/>
      <c r="H40" s="204"/>
      <c r="I40" s="204"/>
      <c r="J40" s="204"/>
      <c r="K40" s="204"/>
      <c r="L40" s="204"/>
      <c r="M40" s="204"/>
      <c r="N40" s="204"/>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204"/>
      <c r="H41" s="204"/>
      <c r="I41" s="204"/>
      <c r="J41" s="204"/>
      <c r="K41" s="204"/>
      <c r="L41" s="204"/>
      <c r="M41" s="204"/>
      <c r="N41" s="204"/>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204"/>
      <c r="H42" s="204"/>
      <c r="I42" s="204"/>
      <c r="J42" s="204"/>
      <c r="K42" s="204"/>
      <c r="L42" s="204"/>
      <c r="M42" s="204"/>
      <c r="N42" s="204"/>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204"/>
      <c r="H43" s="204"/>
      <c r="I43" s="204"/>
      <c r="J43" s="204"/>
      <c r="K43" s="204"/>
      <c r="L43" s="204"/>
      <c r="M43" s="204"/>
      <c r="N43" s="204"/>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2">H48*S6</f>
        <v>0</v>
      </c>
      <c r="T45" s="128">
        <f t="shared" si="12"/>
        <v>0</v>
      </c>
      <c r="U45" s="128">
        <f t="shared" si="12"/>
        <v>0</v>
      </c>
      <c r="V45" s="128">
        <f t="shared" si="12"/>
        <v>0</v>
      </c>
      <c r="W45" s="128">
        <f t="shared" si="12"/>
        <v>0</v>
      </c>
      <c r="X45" s="128">
        <f t="shared" si="12"/>
        <v>0</v>
      </c>
      <c r="Y45" s="128">
        <f t="shared" si="12"/>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204"/>
      <c r="H46" s="204"/>
      <c r="I46" s="204"/>
      <c r="J46" s="204"/>
      <c r="K46" s="204"/>
      <c r="L46" s="204"/>
      <c r="M46" s="204"/>
      <c r="N46" s="204"/>
      <c r="P46" s="676"/>
      <c r="Q46" s="5" t="str">
        <f>Q7</f>
        <v/>
      </c>
      <c r="R46" s="128">
        <f>G48*R7</f>
        <v>0</v>
      </c>
      <c r="S46" s="128">
        <f t="shared" ref="S46:Y46" si="13">H48*S7</f>
        <v>0</v>
      </c>
      <c r="T46" s="128">
        <f t="shared" si="13"/>
        <v>0</v>
      </c>
      <c r="U46" s="128">
        <f t="shared" si="13"/>
        <v>0</v>
      </c>
      <c r="V46" s="128">
        <f t="shared" si="13"/>
        <v>0</v>
      </c>
      <c r="W46" s="128">
        <f t="shared" si="13"/>
        <v>0</v>
      </c>
      <c r="X46" s="128">
        <f t="shared" si="13"/>
        <v>0</v>
      </c>
      <c r="Y46" s="128">
        <f t="shared" si="13"/>
        <v>0</v>
      </c>
      <c r="Z46" s="128">
        <f t="shared" ref="Z46:Z49" si="14">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15">SUM(H6:H46)</f>
        <v>0</v>
      </c>
      <c r="I47" s="128">
        <f t="shared" si="15"/>
        <v>0</v>
      </c>
      <c r="J47" s="128">
        <f t="shared" si="15"/>
        <v>0</v>
      </c>
      <c r="K47" s="128">
        <f t="shared" si="15"/>
        <v>0</v>
      </c>
      <c r="L47" s="128">
        <f t="shared" si="15"/>
        <v>0</v>
      </c>
      <c r="M47" s="128">
        <f t="shared" si="15"/>
        <v>0</v>
      </c>
      <c r="N47" s="128">
        <f>SUM(N6:N46)</f>
        <v>0</v>
      </c>
      <c r="P47" s="676"/>
      <c r="Q47" s="6" t="str">
        <f>Q8</f>
        <v/>
      </c>
      <c r="R47" s="128">
        <f>G48*R8</f>
        <v>0</v>
      </c>
      <c r="S47" s="128">
        <f t="shared" ref="S47:Y47" si="16">H48*S8</f>
        <v>0</v>
      </c>
      <c r="T47" s="128">
        <f t="shared" si="16"/>
        <v>0</v>
      </c>
      <c r="U47" s="128">
        <f t="shared" si="16"/>
        <v>0</v>
      </c>
      <c r="V47" s="128">
        <f t="shared" si="16"/>
        <v>0</v>
      </c>
      <c r="W47" s="128">
        <f t="shared" si="16"/>
        <v>0</v>
      </c>
      <c r="X47" s="128">
        <f t="shared" si="16"/>
        <v>0</v>
      </c>
      <c r="Y47" s="128">
        <f t="shared" si="16"/>
        <v>0</v>
      </c>
      <c r="Z47" s="128">
        <f t="shared" si="14"/>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17">H7+H9+H11+H13+H15+H17+H22+H24+H26+H28+H30+H32+H34+H45</f>
        <v>0</v>
      </c>
      <c r="I48" s="139">
        <f t="shared" si="17"/>
        <v>0</v>
      </c>
      <c r="J48" s="139">
        <f t="shared" si="17"/>
        <v>0</v>
      </c>
      <c r="K48" s="139">
        <f t="shared" si="17"/>
        <v>0</v>
      </c>
      <c r="L48" s="139">
        <f t="shared" si="17"/>
        <v>0</v>
      </c>
      <c r="M48" s="139">
        <f t="shared" si="17"/>
        <v>0</v>
      </c>
      <c r="N48" s="139">
        <f>N7+N9+N11+N13+N15+N17+N22+N24+N26+N28+N30+N32+N34+N45</f>
        <v>0</v>
      </c>
      <c r="P48" s="676"/>
      <c r="Q48" s="7" t="str">
        <f>Q9</f>
        <v/>
      </c>
      <c r="R48" s="128">
        <f>G48*R9</f>
        <v>0</v>
      </c>
      <c r="S48" s="128">
        <f t="shared" ref="S48:Y48" si="18">H48*S9</f>
        <v>0</v>
      </c>
      <c r="T48" s="128">
        <f t="shared" si="18"/>
        <v>0</v>
      </c>
      <c r="U48" s="128">
        <f t="shared" si="18"/>
        <v>0</v>
      </c>
      <c r="V48" s="128">
        <f t="shared" si="18"/>
        <v>0</v>
      </c>
      <c r="W48" s="128">
        <f t="shared" si="18"/>
        <v>0</v>
      </c>
      <c r="X48" s="128">
        <f t="shared" si="18"/>
        <v>0</v>
      </c>
      <c r="Y48" s="128">
        <f t="shared" si="18"/>
        <v>0</v>
      </c>
      <c r="Z48" s="128">
        <f t="shared" si="14"/>
        <v>0</v>
      </c>
    </row>
    <row r="49" spans="2:60" ht="12.75" customHeight="1">
      <c r="B49" s="814"/>
      <c r="C49" s="556" t="s">
        <v>628</v>
      </c>
      <c r="D49" s="556"/>
      <c r="E49" s="684" t="s">
        <v>340</v>
      </c>
      <c r="F49" s="684"/>
      <c r="G49" s="156">
        <f>SUM(G6:G11,G14:G32,G37)</f>
        <v>0</v>
      </c>
      <c r="H49" s="156">
        <f t="shared" ref="H49:N49" si="19">SUM(H6:H11,H14:H32,H37)</f>
        <v>0</v>
      </c>
      <c r="I49" s="156">
        <f t="shared" si="19"/>
        <v>0</v>
      </c>
      <c r="J49" s="156">
        <f t="shared" si="19"/>
        <v>0</v>
      </c>
      <c r="K49" s="156">
        <f t="shared" si="19"/>
        <v>0</v>
      </c>
      <c r="L49" s="156">
        <f t="shared" si="19"/>
        <v>0</v>
      </c>
      <c r="M49" s="156">
        <f t="shared" si="19"/>
        <v>0</v>
      </c>
      <c r="N49" s="156">
        <f t="shared" si="19"/>
        <v>0</v>
      </c>
      <c r="P49" s="676"/>
      <c r="Q49" s="8" t="str">
        <f>Q10</f>
        <v/>
      </c>
      <c r="R49" s="128">
        <f>G48*R10</f>
        <v>0</v>
      </c>
      <c r="S49" s="128">
        <f t="shared" ref="S49:Y49" si="20">H48*S10</f>
        <v>0</v>
      </c>
      <c r="T49" s="128">
        <f t="shared" si="20"/>
        <v>0</v>
      </c>
      <c r="U49" s="128">
        <f t="shared" si="20"/>
        <v>0</v>
      </c>
      <c r="V49" s="128">
        <f t="shared" si="20"/>
        <v>0</v>
      </c>
      <c r="W49" s="128">
        <f t="shared" si="20"/>
        <v>0</v>
      </c>
      <c r="X49" s="128">
        <f t="shared" si="20"/>
        <v>0</v>
      </c>
      <c r="Y49" s="128">
        <f t="shared" si="20"/>
        <v>0</v>
      </c>
      <c r="Z49" s="128">
        <f t="shared" si="14"/>
        <v>0</v>
      </c>
    </row>
    <row r="50" spans="2:60" ht="12.75" customHeight="1">
      <c r="B50" s="815"/>
      <c r="C50" s="556"/>
      <c r="D50" s="556"/>
      <c r="E50" s="556" t="s">
        <v>609</v>
      </c>
      <c r="F50" s="556"/>
      <c r="G50" s="128">
        <f>G7+G9+G11+G15+G17+G22+G24+G26+G28+G30+G32</f>
        <v>0</v>
      </c>
      <c r="H50" s="128">
        <f t="shared" ref="H50:M50" si="21">H7+H9+H11+H15+H17+H22+H24+H26+H28+H30+H32</f>
        <v>0</v>
      </c>
      <c r="I50" s="128">
        <f t="shared" si="21"/>
        <v>0</v>
      </c>
      <c r="J50" s="128">
        <f t="shared" si="21"/>
        <v>0</v>
      </c>
      <c r="K50" s="128">
        <f t="shared" si="21"/>
        <v>0</v>
      </c>
      <c r="L50" s="128">
        <f t="shared" si="21"/>
        <v>0</v>
      </c>
      <c r="M50" s="128">
        <f t="shared" si="21"/>
        <v>0</v>
      </c>
      <c r="N50" s="128">
        <f>N7+N9+N11+N15+N17+N22+N24+N26+N28+N30+N32</f>
        <v>0</v>
      </c>
      <c r="P50" s="677"/>
      <c r="Q50" s="9" t="s">
        <v>29</v>
      </c>
      <c r="R50" s="128">
        <f>SUM(R45:R49)</f>
        <v>0</v>
      </c>
      <c r="S50" s="128">
        <f t="shared" ref="S50:Z50" si="22">SUM(S45:S49)</f>
        <v>0</v>
      </c>
      <c r="T50" s="128">
        <f t="shared" si="22"/>
        <v>0</v>
      </c>
      <c r="U50" s="128">
        <f t="shared" si="22"/>
        <v>0</v>
      </c>
      <c r="V50" s="128">
        <f t="shared" si="22"/>
        <v>0</v>
      </c>
      <c r="W50" s="128">
        <f t="shared" si="22"/>
        <v>0</v>
      </c>
      <c r="X50" s="128">
        <f t="shared" si="22"/>
        <v>0</v>
      </c>
      <c r="Y50" s="128">
        <f t="shared" si="22"/>
        <v>0</v>
      </c>
      <c r="Z50" s="128">
        <f t="shared" si="22"/>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3">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3"/>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3"/>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3"/>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29</v>
      </c>
      <c r="R59" s="149">
        <f>SUM(R54:R58)</f>
        <v>0</v>
      </c>
      <c r="S59" s="149">
        <f t="shared" ref="S59:V59" si="24">SUM(S54:S58)</f>
        <v>0</v>
      </c>
      <c r="T59" s="149">
        <f t="shared" si="24"/>
        <v>0</v>
      </c>
      <c r="U59" s="149">
        <f t="shared" si="24"/>
        <v>0</v>
      </c>
      <c r="V59" s="149">
        <f t="shared" si="24"/>
        <v>0</v>
      </c>
      <c r="W59" s="149">
        <f>SUM(W54:W58)</f>
        <v>0</v>
      </c>
      <c r="X59" s="149">
        <f t="shared" ref="X59:Z59" si="25">SUM(X54:X58)</f>
        <v>0</v>
      </c>
      <c r="Y59" s="149">
        <f t="shared" si="25"/>
        <v>0</v>
      </c>
      <c r="Z59" s="149">
        <f t="shared" si="25"/>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26">G97*R54</f>
        <v>0</v>
      </c>
      <c r="S63" s="128">
        <f t="shared" si="26"/>
        <v>0</v>
      </c>
      <c r="T63" s="128">
        <f t="shared" si="26"/>
        <v>0</v>
      </c>
      <c r="U63" s="128">
        <f t="shared" si="26"/>
        <v>0</v>
      </c>
      <c r="V63" s="128">
        <f t="shared" si="26"/>
        <v>0</v>
      </c>
      <c r="W63" s="128">
        <f t="shared" si="26"/>
        <v>0</v>
      </c>
      <c r="X63" s="128">
        <f t="shared" si="26"/>
        <v>0</v>
      </c>
      <c r="Y63" s="128">
        <f t="shared" si="26"/>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27">G97*R55</f>
        <v>0</v>
      </c>
      <c r="S64" s="128">
        <f t="shared" si="27"/>
        <v>0</v>
      </c>
      <c r="T64" s="128">
        <f t="shared" si="27"/>
        <v>0</v>
      </c>
      <c r="U64" s="128">
        <f t="shared" si="27"/>
        <v>0</v>
      </c>
      <c r="V64" s="128">
        <f t="shared" si="27"/>
        <v>0</v>
      </c>
      <c r="W64" s="128">
        <f t="shared" si="27"/>
        <v>0</v>
      </c>
      <c r="X64" s="128">
        <f t="shared" si="27"/>
        <v>0</v>
      </c>
      <c r="Y64" s="128">
        <f t="shared" si="27"/>
        <v>0</v>
      </c>
      <c r="Z64" s="128">
        <f t="shared" ref="Z64:Z67" si="28">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29">G97*R56</f>
        <v>0</v>
      </c>
      <c r="S65" s="128">
        <f t="shared" si="29"/>
        <v>0</v>
      </c>
      <c r="T65" s="128">
        <f t="shared" si="29"/>
        <v>0</v>
      </c>
      <c r="U65" s="128">
        <f t="shared" si="29"/>
        <v>0</v>
      </c>
      <c r="V65" s="128">
        <f t="shared" si="29"/>
        <v>0</v>
      </c>
      <c r="W65" s="128">
        <f t="shared" si="29"/>
        <v>0</v>
      </c>
      <c r="X65" s="128">
        <f t="shared" si="29"/>
        <v>0</v>
      </c>
      <c r="Y65" s="128">
        <f t="shared" si="29"/>
        <v>0</v>
      </c>
      <c r="Z65" s="128">
        <f t="shared" si="28"/>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30">G97*R57</f>
        <v>0</v>
      </c>
      <c r="S66" s="128">
        <f t="shared" si="30"/>
        <v>0</v>
      </c>
      <c r="T66" s="128">
        <f t="shared" si="30"/>
        <v>0</v>
      </c>
      <c r="U66" s="128">
        <f t="shared" si="30"/>
        <v>0</v>
      </c>
      <c r="V66" s="128">
        <f t="shared" si="30"/>
        <v>0</v>
      </c>
      <c r="W66" s="128">
        <f t="shared" si="30"/>
        <v>0</v>
      </c>
      <c r="X66" s="128">
        <f t="shared" si="30"/>
        <v>0</v>
      </c>
      <c r="Y66" s="128">
        <f t="shared" si="30"/>
        <v>0</v>
      </c>
      <c r="Z66" s="128">
        <f t="shared" si="28"/>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31">G97*R58</f>
        <v>0</v>
      </c>
      <c r="S67" s="128">
        <f t="shared" si="31"/>
        <v>0</v>
      </c>
      <c r="T67" s="128">
        <f t="shared" si="31"/>
        <v>0</v>
      </c>
      <c r="U67" s="128">
        <f t="shared" si="31"/>
        <v>0</v>
      </c>
      <c r="V67" s="128">
        <f t="shared" si="31"/>
        <v>0</v>
      </c>
      <c r="W67" s="128">
        <f t="shared" si="31"/>
        <v>0</v>
      </c>
      <c r="X67" s="128">
        <f t="shared" si="31"/>
        <v>0</v>
      </c>
      <c r="Y67" s="128">
        <f t="shared" si="31"/>
        <v>0</v>
      </c>
      <c r="Z67" s="128">
        <f t="shared" si="28"/>
        <v>0</v>
      </c>
      <c r="AB67" s="8" t="str">
        <f>Q10</f>
        <v/>
      </c>
      <c r="AC67" s="167">
        <f>SUMIF($G$107:$G$126,AB67,$N$107:$N$126)+SUMIF($G$131:$G$150,AB67,$N$131:$N$150)+SUMIF($G$158:$G$177,AB67,$N$158:$N$177)+SUMIF($G$182:$G$201,AB67,$N$182:$N$201)</f>
        <v>0</v>
      </c>
    </row>
    <row r="68" spans="2:29" ht="12.75" customHeight="1">
      <c r="B68" s="817"/>
      <c r="C68" s="638"/>
      <c r="D68" s="291" t="s">
        <v>601</v>
      </c>
      <c r="E68" s="785"/>
      <c r="F68" s="646"/>
      <c r="G68" s="204"/>
      <c r="H68" s="204"/>
      <c r="I68" s="204"/>
      <c r="J68" s="204"/>
      <c r="K68" s="204"/>
      <c r="L68" s="204"/>
      <c r="M68" s="204"/>
      <c r="N68" s="204"/>
      <c r="P68" s="650"/>
      <c r="Q68" s="9" t="s">
        <v>29</v>
      </c>
      <c r="R68" s="128">
        <f>SUM(R63:R67)</f>
        <v>0</v>
      </c>
      <c r="S68" s="128">
        <f t="shared" ref="S68:Z68" si="32">SUM(S63:S67)</f>
        <v>0</v>
      </c>
      <c r="T68" s="128">
        <f t="shared" si="32"/>
        <v>0</v>
      </c>
      <c r="U68" s="128">
        <f t="shared" si="32"/>
        <v>0</v>
      </c>
      <c r="V68" s="128">
        <f t="shared" si="32"/>
        <v>0</v>
      </c>
      <c r="W68" s="128">
        <f t="shared" si="32"/>
        <v>0</v>
      </c>
      <c r="X68" s="128">
        <f t="shared" si="32"/>
        <v>0</v>
      </c>
      <c r="Y68" s="128">
        <f t="shared" si="32"/>
        <v>0</v>
      </c>
      <c r="Z68" s="128">
        <f t="shared" si="32"/>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393</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33">$P$76*R72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33"/>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33"/>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29</v>
      </c>
      <c r="W76" s="128">
        <f>SUM(W71:W75)</f>
        <v>0</v>
      </c>
      <c r="Y76" s="137"/>
      <c r="AB76" s="9" t="s">
        <v>29</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34">IFERROR(-ROUNDUP(SUM(G54:G80)*$E$81,-1)-G82,0)</f>
        <v>0</v>
      </c>
      <c r="H81" s="134">
        <f t="shared" si="34"/>
        <v>0</v>
      </c>
      <c r="I81" s="134">
        <f t="shared" si="34"/>
        <v>0</v>
      </c>
      <c r="J81" s="134">
        <f t="shared" si="34"/>
        <v>0</v>
      </c>
      <c r="K81" s="134">
        <f t="shared" si="34"/>
        <v>0</v>
      </c>
      <c r="L81" s="134">
        <f t="shared" si="34"/>
        <v>0</v>
      </c>
      <c r="M81" s="134">
        <f t="shared" si="34"/>
        <v>0</v>
      </c>
      <c r="N81" s="134">
        <f t="shared" si="34"/>
        <v>0</v>
      </c>
      <c r="P81" s="153"/>
      <c r="Q81" s="11"/>
      <c r="R81" s="152"/>
      <c r="S81" s="137"/>
      <c r="U81" s="155"/>
      <c r="V81" s="11"/>
      <c r="W81" s="137"/>
      <c r="Y81" s="137"/>
    </row>
    <row r="82" spans="2:29" ht="12.75" customHeight="1">
      <c r="B82" s="817"/>
      <c r="C82" s="632"/>
      <c r="D82" s="794"/>
      <c r="E82" s="788"/>
      <c r="F82" s="120" t="s">
        <v>608</v>
      </c>
      <c r="G82" s="134">
        <f t="shared" ref="G82:N82" si="35">IFERROR(-ROUND((G55+G57+G59+G61+G63+G65+G70+G72+G74+G76+G78+G80)*$E$81,0),0)</f>
        <v>0</v>
      </c>
      <c r="H82" s="134">
        <f t="shared" si="35"/>
        <v>0</v>
      </c>
      <c r="I82" s="134">
        <f t="shared" si="35"/>
        <v>0</v>
      </c>
      <c r="J82" s="134">
        <f t="shared" si="35"/>
        <v>0</v>
      </c>
      <c r="K82" s="134">
        <f t="shared" si="35"/>
        <v>0</v>
      </c>
      <c r="L82" s="134">
        <f t="shared" si="35"/>
        <v>0</v>
      </c>
      <c r="M82" s="134">
        <f t="shared" si="35"/>
        <v>0</v>
      </c>
      <c r="N82" s="134">
        <f t="shared" si="35"/>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204"/>
      <c r="H88" s="204"/>
      <c r="I88" s="204"/>
      <c r="J88" s="204"/>
      <c r="K88" s="204"/>
      <c r="L88" s="204"/>
      <c r="M88" s="204"/>
      <c r="N88" s="204"/>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204"/>
      <c r="H89" s="204"/>
      <c r="I89" s="204"/>
      <c r="J89" s="204"/>
      <c r="K89" s="204"/>
      <c r="L89" s="204"/>
      <c r="M89" s="204"/>
      <c r="N89" s="204"/>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204"/>
      <c r="H90" s="204"/>
      <c r="I90" s="204"/>
      <c r="J90" s="204"/>
      <c r="K90" s="204"/>
      <c r="L90" s="204"/>
      <c r="M90" s="204"/>
      <c r="N90" s="204"/>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204"/>
      <c r="H91" s="204"/>
      <c r="I91" s="204"/>
      <c r="J91" s="204"/>
      <c r="K91" s="204"/>
      <c r="L91" s="204"/>
      <c r="M91" s="204"/>
      <c r="N91" s="204"/>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204"/>
      <c r="H92" s="204"/>
      <c r="I92" s="204"/>
      <c r="J92" s="204"/>
      <c r="K92" s="204"/>
      <c r="L92" s="204"/>
      <c r="M92" s="204"/>
      <c r="N92" s="204"/>
      <c r="P92" s="153"/>
      <c r="Q92" s="11"/>
      <c r="R92" s="152"/>
      <c r="S92" s="137"/>
      <c r="U92" s="155"/>
      <c r="V92" s="11"/>
      <c r="W92" s="137"/>
      <c r="Y92" s="137"/>
      <c r="AB92" s="9" t="s">
        <v>29</v>
      </c>
      <c r="AC92" s="128">
        <f>SUM(AC87:AC91)</f>
        <v>0</v>
      </c>
    </row>
    <row r="93" spans="2:29" ht="12.75" customHeight="1">
      <c r="B93" s="817"/>
      <c r="C93" s="638"/>
      <c r="D93" s="130" t="s">
        <v>14</v>
      </c>
      <c r="E93" s="785"/>
      <c r="F93" s="646"/>
      <c r="G93" s="204"/>
      <c r="H93" s="204"/>
      <c r="I93" s="204"/>
      <c r="J93" s="204"/>
      <c r="K93" s="204"/>
      <c r="L93" s="204"/>
      <c r="M93" s="204"/>
      <c r="N93" s="204"/>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36">H98*S54</f>
        <v>0</v>
      </c>
      <c r="T95" s="128">
        <f t="shared" si="36"/>
        <v>0</v>
      </c>
      <c r="U95" s="128">
        <f t="shared" si="36"/>
        <v>0</v>
      </c>
      <c r="V95" s="128">
        <f t="shared" si="36"/>
        <v>0</v>
      </c>
      <c r="W95" s="128">
        <f t="shared" si="36"/>
        <v>0</v>
      </c>
      <c r="X95" s="128">
        <f t="shared" si="36"/>
        <v>0</v>
      </c>
      <c r="Y95" s="128">
        <f t="shared" si="36"/>
        <v>0</v>
      </c>
      <c r="Z95" s="128">
        <f>SUM(R95:Y95)</f>
        <v>0</v>
      </c>
      <c r="AB95" s="4" t="str">
        <f>Q6</f>
        <v/>
      </c>
      <c r="AC95" s="134">
        <f>Z45+Z95+AC87</f>
        <v>0</v>
      </c>
    </row>
    <row r="96" spans="2:29" ht="12.75" customHeight="1">
      <c r="B96" s="817"/>
      <c r="C96" s="639"/>
      <c r="D96" s="130" t="s">
        <v>600</v>
      </c>
      <c r="E96" s="785"/>
      <c r="F96" s="646"/>
      <c r="G96" s="204"/>
      <c r="H96" s="204"/>
      <c r="I96" s="204"/>
      <c r="J96" s="204"/>
      <c r="K96" s="204"/>
      <c r="L96" s="204"/>
      <c r="M96" s="204"/>
      <c r="N96" s="204"/>
      <c r="O96" s="123"/>
      <c r="P96" s="676"/>
      <c r="Q96" s="5" t="str">
        <f>Q7</f>
        <v/>
      </c>
      <c r="R96" s="128">
        <f>G98*R55</f>
        <v>0</v>
      </c>
      <c r="S96" s="128">
        <f t="shared" ref="S96:Y96" si="37">H98*S55</f>
        <v>0</v>
      </c>
      <c r="T96" s="128">
        <f t="shared" si="37"/>
        <v>0</v>
      </c>
      <c r="U96" s="128">
        <f t="shared" si="37"/>
        <v>0</v>
      </c>
      <c r="V96" s="128">
        <f t="shared" si="37"/>
        <v>0</v>
      </c>
      <c r="W96" s="128">
        <f t="shared" si="37"/>
        <v>0</v>
      </c>
      <c r="X96" s="128">
        <f t="shared" si="37"/>
        <v>0</v>
      </c>
      <c r="Y96" s="128">
        <f t="shared" si="37"/>
        <v>0</v>
      </c>
      <c r="Z96" s="128">
        <f t="shared" ref="Z96:Z99" si="38">SUM(R96:Y96)</f>
        <v>0</v>
      </c>
      <c r="AB96" s="5" t="str">
        <f>Q7</f>
        <v/>
      </c>
      <c r="AC96" s="138">
        <f>Z46+Z96+AC88</f>
        <v>0</v>
      </c>
    </row>
    <row r="97" spans="2:76" ht="12.75" customHeight="1">
      <c r="B97" s="817"/>
      <c r="C97" s="651" t="s">
        <v>382</v>
      </c>
      <c r="D97" s="651"/>
      <c r="E97" s="556" t="s">
        <v>629</v>
      </c>
      <c r="F97" s="556"/>
      <c r="G97" s="128">
        <f>SUM(G54:G96)</f>
        <v>0</v>
      </c>
      <c r="H97" s="128">
        <f t="shared" ref="H97:N97" si="39">SUM(H54:H96)</f>
        <v>0</v>
      </c>
      <c r="I97" s="128">
        <f t="shared" si="39"/>
        <v>0</v>
      </c>
      <c r="J97" s="128">
        <f t="shared" si="39"/>
        <v>0</v>
      </c>
      <c r="K97" s="128">
        <f t="shared" si="39"/>
        <v>0</v>
      </c>
      <c r="L97" s="128">
        <f t="shared" si="39"/>
        <v>0</v>
      </c>
      <c r="M97" s="128">
        <f t="shared" si="39"/>
        <v>0</v>
      </c>
      <c r="N97" s="128">
        <f t="shared" si="39"/>
        <v>0</v>
      </c>
      <c r="O97" s="123"/>
      <c r="P97" s="676"/>
      <c r="Q97" s="6" t="str">
        <f>Q8</f>
        <v/>
      </c>
      <c r="R97" s="128">
        <f>G98*R56</f>
        <v>0</v>
      </c>
      <c r="S97" s="128">
        <f t="shared" ref="S97:Y97" si="40">H98*S56</f>
        <v>0</v>
      </c>
      <c r="T97" s="128">
        <f t="shared" si="40"/>
        <v>0</v>
      </c>
      <c r="U97" s="128">
        <f t="shared" si="40"/>
        <v>0</v>
      </c>
      <c r="V97" s="128">
        <f t="shared" si="40"/>
        <v>0</v>
      </c>
      <c r="W97" s="128">
        <f t="shared" si="40"/>
        <v>0</v>
      </c>
      <c r="X97" s="128">
        <f t="shared" si="40"/>
        <v>0</v>
      </c>
      <c r="Y97" s="128">
        <f t="shared" si="40"/>
        <v>0</v>
      </c>
      <c r="Z97" s="128">
        <f t="shared" si="38"/>
        <v>0</v>
      </c>
      <c r="AB97" s="6" t="str">
        <f>Q8</f>
        <v/>
      </c>
      <c r="AC97" s="139">
        <f>Z47+Z97+AC89</f>
        <v>0</v>
      </c>
    </row>
    <row r="98" spans="2:76" ht="12.75" customHeight="1">
      <c r="B98" s="817"/>
      <c r="C98" s="651"/>
      <c r="D98" s="651"/>
      <c r="E98" s="674" t="s">
        <v>609</v>
      </c>
      <c r="F98" s="674"/>
      <c r="G98" s="139">
        <f>G55+G57+G59+G61+G63+G65+G70+G72+G74+G76+G78+G80+G82+G84+G95</f>
        <v>0</v>
      </c>
      <c r="H98" s="139">
        <f t="shared" ref="H98:N98" si="41">H55+H57+H59+H61+H63+H65+H70+H72+H74+H76+H78+H80+H82+H84+H95</f>
        <v>0</v>
      </c>
      <c r="I98" s="139">
        <f t="shared" si="41"/>
        <v>0</v>
      </c>
      <c r="J98" s="139">
        <f t="shared" si="41"/>
        <v>0</v>
      </c>
      <c r="K98" s="139">
        <f t="shared" si="41"/>
        <v>0</v>
      </c>
      <c r="L98" s="139">
        <f t="shared" si="41"/>
        <v>0</v>
      </c>
      <c r="M98" s="139">
        <f t="shared" si="41"/>
        <v>0</v>
      </c>
      <c r="N98" s="139">
        <f t="shared" si="41"/>
        <v>0</v>
      </c>
      <c r="O98" s="123"/>
      <c r="P98" s="676"/>
      <c r="Q98" s="7" t="str">
        <f>Q9</f>
        <v/>
      </c>
      <c r="R98" s="128">
        <f>G98*R57</f>
        <v>0</v>
      </c>
      <c r="S98" s="128">
        <f t="shared" ref="S98:Y98" si="42">H98*S57</f>
        <v>0</v>
      </c>
      <c r="T98" s="128">
        <f t="shared" si="42"/>
        <v>0</v>
      </c>
      <c r="U98" s="128">
        <f t="shared" si="42"/>
        <v>0</v>
      </c>
      <c r="V98" s="128">
        <f t="shared" si="42"/>
        <v>0</v>
      </c>
      <c r="W98" s="128">
        <f t="shared" si="42"/>
        <v>0</v>
      </c>
      <c r="X98" s="128">
        <f t="shared" si="42"/>
        <v>0</v>
      </c>
      <c r="Y98" s="128">
        <f t="shared" si="42"/>
        <v>0</v>
      </c>
      <c r="Z98" s="128">
        <f t="shared" si="38"/>
        <v>0</v>
      </c>
      <c r="AB98" s="7" t="str">
        <f>Q9</f>
        <v/>
      </c>
      <c r="AC98" s="297">
        <f>Z48+Z98+AC90</f>
        <v>0</v>
      </c>
    </row>
    <row r="99" spans="2:76" ht="12.75" customHeight="1">
      <c r="B99" s="817"/>
      <c r="C99" s="556" t="s">
        <v>628</v>
      </c>
      <c r="D99" s="556"/>
      <c r="E99" s="684" t="s">
        <v>340</v>
      </c>
      <c r="F99" s="684"/>
      <c r="G99" s="156">
        <f>SUM(G54:G59,G62:G82,G87)</f>
        <v>0</v>
      </c>
      <c r="H99" s="156">
        <f t="shared" ref="H99:N99" si="43">SUM(H54:H59,H62:H82,H87)</f>
        <v>0</v>
      </c>
      <c r="I99" s="156">
        <f t="shared" si="43"/>
        <v>0</v>
      </c>
      <c r="J99" s="156">
        <f t="shared" si="43"/>
        <v>0</v>
      </c>
      <c r="K99" s="156">
        <f t="shared" si="43"/>
        <v>0</v>
      </c>
      <c r="L99" s="156">
        <f t="shared" si="43"/>
        <v>0</v>
      </c>
      <c r="M99" s="156">
        <f t="shared" si="43"/>
        <v>0</v>
      </c>
      <c r="N99" s="156">
        <f t="shared" si="43"/>
        <v>0</v>
      </c>
      <c r="O99" s="123"/>
      <c r="P99" s="676"/>
      <c r="Q99" s="8" t="str">
        <f>Q10</f>
        <v/>
      </c>
      <c r="R99" s="128">
        <f>G98*R58</f>
        <v>0</v>
      </c>
      <c r="S99" s="128">
        <f t="shared" ref="S99:Y99" si="44">H98*S58</f>
        <v>0</v>
      </c>
      <c r="T99" s="128">
        <f t="shared" si="44"/>
        <v>0</v>
      </c>
      <c r="U99" s="128">
        <f t="shared" si="44"/>
        <v>0</v>
      </c>
      <c r="V99" s="128">
        <f t="shared" si="44"/>
        <v>0</v>
      </c>
      <c r="W99" s="128">
        <f t="shared" si="44"/>
        <v>0</v>
      </c>
      <c r="X99" s="128">
        <f t="shared" si="44"/>
        <v>0</v>
      </c>
      <c r="Y99" s="128">
        <f t="shared" si="44"/>
        <v>0</v>
      </c>
      <c r="Z99" s="128">
        <f t="shared" si="38"/>
        <v>0</v>
      </c>
      <c r="AB99" s="8" t="str">
        <f>Q10</f>
        <v/>
      </c>
      <c r="AC99" s="142">
        <f>Z49+Z99+AC91</f>
        <v>0</v>
      </c>
    </row>
    <row r="100" spans="2:76" ht="12.75" customHeight="1">
      <c r="B100" s="818"/>
      <c r="C100" s="556"/>
      <c r="D100" s="556"/>
      <c r="E100" s="556" t="s">
        <v>609</v>
      </c>
      <c r="F100" s="556"/>
      <c r="G100" s="128">
        <f>G55+G57+G59+G63+G65+G70+G72+G74+G76+G78+G80+G82</f>
        <v>0</v>
      </c>
      <c r="H100" s="128">
        <f t="shared" ref="H100:N100" si="45">H55+H57+H59+H63+H65+H70+H72+H74+H76+H78+H80+H82</f>
        <v>0</v>
      </c>
      <c r="I100" s="128">
        <f t="shared" si="45"/>
        <v>0</v>
      </c>
      <c r="J100" s="128">
        <f t="shared" si="45"/>
        <v>0</v>
      </c>
      <c r="K100" s="128">
        <f t="shared" si="45"/>
        <v>0</v>
      </c>
      <c r="L100" s="128">
        <f t="shared" si="45"/>
        <v>0</v>
      </c>
      <c r="M100" s="128">
        <f t="shared" si="45"/>
        <v>0</v>
      </c>
      <c r="N100" s="128">
        <f t="shared" si="45"/>
        <v>0</v>
      </c>
      <c r="O100" s="123"/>
      <c r="P100" s="677"/>
      <c r="Q100" s="9" t="s">
        <v>29</v>
      </c>
      <c r="R100" s="128">
        <f>SUM(R95:R99)</f>
        <v>0</v>
      </c>
      <c r="S100" s="128">
        <f t="shared" ref="S100:Z100" si="46">SUM(S95:S99)</f>
        <v>0</v>
      </c>
      <c r="T100" s="128">
        <f t="shared" si="46"/>
        <v>0</v>
      </c>
      <c r="U100" s="128">
        <f t="shared" si="46"/>
        <v>0</v>
      </c>
      <c r="V100" s="128">
        <f t="shared" si="46"/>
        <v>0</v>
      </c>
      <c r="W100" s="128">
        <f t="shared" si="46"/>
        <v>0</v>
      </c>
      <c r="X100" s="128">
        <f t="shared" si="46"/>
        <v>0</v>
      </c>
      <c r="Y100" s="128">
        <f t="shared" si="46"/>
        <v>0</v>
      </c>
      <c r="Z100" s="128">
        <f t="shared" si="46"/>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226</v>
      </c>
      <c r="AA105" s="628" t="s">
        <v>378</v>
      </c>
      <c r="AB105" s="628" t="s">
        <v>663</v>
      </c>
      <c r="AC105" s="338" t="s">
        <v>620</v>
      </c>
      <c r="AD105" s="338"/>
      <c r="AE105" s="624" t="s">
        <v>393</v>
      </c>
      <c r="AF105" s="625"/>
      <c r="AG105" s="624" t="s">
        <v>77</v>
      </c>
      <c r="AH105" s="625"/>
      <c r="AI105" s="624" t="s">
        <v>604</v>
      </c>
      <c r="AJ105" s="625"/>
      <c r="AK105" s="624" t="s">
        <v>605</v>
      </c>
      <c r="AL105" s="625"/>
      <c r="AM105" s="624" t="s">
        <v>606</v>
      </c>
      <c r="AN105" s="625"/>
      <c r="AO105" s="626" t="s">
        <v>78</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29</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79</v>
      </c>
      <c r="S106" s="182" t="s">
        <v>608</v>
      </c>
      <c r="T106" s="182" t="s">
        <v>79</v>
      </c>
      <c r="U106" s="182" t="s">
        <v>608</v>
      </c>
      <c r="V106" s="182" t="s">
        <v>152</v>
      </c>
      <c r="W106" s="182" t="s">
        <v>608</v>
      </c>
      <c r="X106" s="182" t="s">
        <v>79</v>
      </c>
      <c r="Y106" s="182" t="s">
        <v>608</v>
      </c>
      <c r="Z106" s="629"/>
      <c r="AA106" s="629"/>
      <c r="AB106" s="629"/>
      <c r="AC106" s="182" t="s">
        <v>79</v>
      </c>
      <c r="AD106" s="182" t="s">
        <v>608</v>
      </c>
      <c r="AE106" s="308" t="s">
        <v>79</v>
      </c>
      <c r="AF106" s="308" t="s">
        <v>608</v>
      </c>
      <c r="AG106" s="308" t="s">
        <v>79</v>
      </c>
      <c r="AH106" s="308" t="s">
        <v>608</v>
      </c>
      <c r="AI106" s="308" t="s">
        <v>79</v>
      </c>
      <c r="AJ106" s="308" t="s">
        <v>608</v>
      </c>
      <c r="AK106" s="308" t="s">
        <v>79</v>
      </c>
      <c r="AL106" s="308" t="s">
        <v>608</v>
      </c>
      <c r="AM106" s="308" t="s">
        <v>79</v>
      </c>
      <c r="AN106" s="308" t="s">
        <v>608</v>
      </c>
      <c r="AO106" s="308" t="s">
        <v>79</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47">IF($I107="保育標準時間",HLOOKUP(H107,$G$5:$J$49,2,FALSE),IF($I107="保育短時間",HLOOKUP(H107,$K$5:$N$49,2,FALSE),"-"))</f>
        <v>-</v>
      </c>
      <c r="Q107" s="128" t="str">
        <f t="shared" ref="Q107:Q126" si="48">IF($I107="保育標準時間",HLOOKUP(H107,$G$5:$J$49,3,FALSE),IF($I107="保育短時間",HLOOKUP(H107,$K$5:$N$49,3,FALSE),"-"))</f>
        <v>-</v>
      </c>
      <c r="R107" s="128" t="str">
        <f t="shared" ref="R107:R126" si="49">IF($I107="保育標準時間",HLOOKUP(H107,$G$5:$J$49,4,FALSE),IF($I107="保育短時間",HLOOKUP(H107,$K$5:$N$49,4,FALSE),"-"))</f>
        <v>-</v>
      </c>
      <c r="S107" s="128" t="str">
        <f t="shared" ref="S107:S126" si="50">IF($I107="保育標準時間",HLOOKUP(H107,$G$5:$J$49,5,FALSE),IF($I107="保育短時間",HLOOKUP(H107,$K$5:$N$49,5,FALSE),"-"))</f>
        <v>-</v>
      </c>
      <c r="T107" s="128" t="str">
        <f t="shared" ref="T107:T126" si="51">IF($I107="保育標準時間",HLOOKUP(H107,$G$5:$J$49,6,FALSE),IF($I107="保育短時間",HLOOKUP(H107,$K$5:$N$49,6,FALSE),"-"))</f>
        <v>-</v>
      </c>
      <c r="U107" s="128" t="str">
        <f t="shared" ref="U107:U126" si="52">IF($I107="保育標準時間",HLOOKUP(H107,$G$5:$J$49,7,FALSE),IF($I107="保育短時間",HLOOKUP(H107,$K$5:$N$49,7,FALSE),"-"))</f>
        <v>-</v>
      </c>
      <c r="V107" s="128" t="str">
        <f t="shared" ref="V107:V126" si="53">IF($I107="保育標準時間",HLOOKUP(H107,$G$5:$J$49,10,FALSE),IF($I107="保育短時間",HLOOKUP(H107,$K$5:$N$49,10,FALSE),"-"))</f>
        <v>-</v>
      </c>
      <c r="W107" s="128" t="str">
        <f t="shared" ref="W107:W126" si="54">IF($I107="保育標準時間",HLOOKUP(H107,$G$5:$J$49,11,FALSE),IF($I107="保育短時間",HLOOKUP(H107,$K$5:$N$49,11,FALSE),"-"))</f>
        <v>-</v>
      </c>
      <c r="X107" s="128" t="str">
        <f t="shared" ref="X107:X126" si="55">IF($I107="保育標準時間",HLOOKUP(H107,$G$5:$J$49,12,FALSE),IF($I107="保育短時間",HLOOKUP(H107,$K$5:$N$49,12,FALSE),"-"))</f>
        <v>-</v>
      </c>
      <c r="Y107" s="128" t="str">
        <f t="shared" ref="Y107:Y126" si="56">IF($I107="保育標準時間",HLOOKUP(H107,$G$5:$J$49,13,FALSE),IF($I107="保育短時間",HLOOKUP(H107,$K$5:$N$49,13,FALSE),"-"))</f>
        <v>-</v>
      </c>
      <c r="Z107" s="128" t="str">
        <f t="shared" ref="Z107:Z126" si="57">IF($I107="保育標準時間",HLOOKUP(H107,$G$5:$J$49,14,FALSE),IF($I107="保育短時間",HLOOKUP(H107,$K$5:$N$49,14,FALSE),"-"))</f>
        <v>-</v>
      </c>
      <c r="AA107" s="128" t="str">
        <f t="shared" ref="AA107:AA126" si="58">IF($I107="保育標準時間",HLOOKUP(H107,$G$5:$J$49,15,FALSE),IF($I107="保育短時間",HLOOKUP(H107,$K$5:$N$49,15,FALSE),"-"))</f>
        <v>-</v>
      </c>
      <c r="AB107" s="131"/>
      <c r="AC107" s="128" t="str">
        <f t="shared" ref="AC107:AC126" si="59">IF($I107="保育標準時間",HLOOKUP(H107,$G$5:$J$49,17,FALSE),IF($I107="保育短時間",HLOOKUP(H107,$K$5:$N$49,17,FALSE),"-"))</f>
        <v>-</v>
      </c>
      <c r="AD107" s="128" t="str">
        <f t="shared" ref="AD107:AD126" si="60">IF($I107="保育標準時間",HLOOKUP(H107,$G$5:$J$49,18,FALSE),IF($I107="保育短時間",HLOOKUP(H107,$K$5:$N$49,18,FALSE),"-"))</f>
        <v>-</v>
      </c>
      <c r="AE107" s="131"/>
      <c r="AF107" s="131"/>
      <c r="AG107" s="128" t="str">
        <f t="shared" ref="AG107:AG126" si="61">IF($I107="保育標準時間",HLOOKUP(H107,$G$5:$J$49,19,FALSE),IF($I107="保育短時間",HLOOKUP(H107,$K$5:$N$49,19,FALSE),"-"))</f>
        <v>-</v>
      </c>
      <c r="AH107" s="128" t="str">
        <f t="shared" ref="AH107:AH126" si="62">IF($I107="保育標準時間",HLOOKUP(H107,$G$5:$J$49,20,FALSE),IF($I107="保育短時間",HLOOKUP(H107,$K$5:$N$49,20,FALSE),"-"))</f>
        <v>-</v>
      </c>
      <c r="AI107" s="128" t="str">
        <f t="shared" ref="AI107:AI126" si="63">IF($I107="保育標準時間",HLOOKUP(H107,$G$5:$J$49,21,FALSE),IF($I107="保育短時間",HLOOKUP(H107,$K$5:$N$49,21,FALSE),"-"))</f>
        <v>-</v>
      </c>
      <c r="AJ107" s="128" t="str">
        <f t="shared" ref="AJ107:AJ126" si="64">IF($I107="保育標準時間",HLOOKUP(H107,$G$5:$J$49,22,FALSE),IF($I107="保育短時間",HLOOKUP(H107,$K$5:$N$49,22,FALSE),"-"))</f>
        <v>-</v>
      </c>
      <c r="AK107" s="128" t="str">
        <f t="shared" ref="AK107:AK126" si="65">IF($I107="保育標準時間",HLOOKUP(H107,$G$5:$J$49,23,FALSE),IF($I107="保育短時間",HLOOKUP(H107,$K$5:$N$49,23,FALSE),"-"))</f>
        <v>-</v>
      </c>
      <c r="AL107" s="128" t="str">
        <f t="shared" ref="AL107:AL126" si="66">IF($I107="保育標準時間",HLOOKUP(H107,$G$5:$J$49,24,FALSE),IF($I107="保育短時間",HLOOKUP(H107,$K$5:$N$49,24,FALSE),"-"))</f>
        <v>-</v>
      </c>
      <c r="AM107" s="128" t="str">
        <f t="shared" ref="AM107:AM126" si="67">IF($I107="保育標準時間",HLOOKUP(H107,$G$5:$J$49,25,FALSE),IF($I107="保育短時間",HLOOKUP(H107,$K$5:$N$49,25,FALSE),"-"))</f>
        <v>-</v>
      </c>
      <c r="AN107" s="128" t="str">
        <f t="shared" ref="AN107:AN126" si="68">IF($I107="保育標準時間",HLOOKUP(H107,$G$5:$J$49,26,FALSE),IF($I107="保育短時間",HLOOKUP(H107,$K$5:$N$49,26,FALSE),"-"))</f>
        <v>-</v>
      </c>
      <c r="AO107" s="128" t="str">
        <f t="shared" ref="AO107:AO126" si="69">IF($I107="保育標準時間",HLOOKUP(H107,$G$5:$J$49,27,FALSE),IF($I107="保育短時間",HLOOKUP(H107,$K$5:$N$49,27,FALSE),"-"))</f>
        <v>-</v>
      </c>
      <c r="AP107" s="128" t="str">
        <f t="shared" ref="AP107:AP126" si="70">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71">N107-SUM(AT107:BU107)</f>
        <v>0</v>
      </c>
      <c r="AT107" s="128" t="str">
        <f t="shared" ref="AT107:AT126" si="72">IFERROR(ROUND(Q107*$M107/25,0),"-")</f>
        <v>-</v>
      </c>
      <c r="AU107" s="128" t="str">
        <f t="shared" ref="AU107:AU126" si="73">IFERROR(ROUND(R107*$M107/25,0),"-")</f>
        <v>-</v>
      </c>
      <c r="AV107" s="128" t="str">
        <f t="shared" ref="AV107:AV126" si="74">IFERROR(ROUND(S107*$M107/25,0),"-")</f>
        <v>-</v>
      </c>
      <c r="AW107" s="128" t="str">
        <f t="shared" ref="AW107:AW126" si="75">IFERROR(ROUND(T107*$M107/25,0),"-")</f>
        <v>-</v>
      </c>
      <c r="AX107" s="128" t="str">
        <f t="shared" ref="AX107:AX126" si="76">IFERROR(ROUND(U107*$M107/25,0),"-")</f>
        <v>-</v>
      </c>
      <c r="AY107" s="128" t="str">
        <f t="shared" ref="AY107:AY126" si="77">IFERROR(ROUND(V107*$M107/25,0),"-")</f>
        <v>-</v>
      </c>
      <c r="AZ107" s="128" t="str">
        <f t="shared" ref="AZ107:AZ126" si="78">IFERROR(ROUND(W107*$M107/25,0),"-")</f>
        <v>-</v>
      </c>
      <c r="BA107" s="128" t="str">
        <f t="shared" ref="BA107:BA126" si="79">IFERROR(ROUND(X107*$M107/25,0),"-")</f>
        <v>-</v>
      </c>
      <c r="BB107" s="128" t="str">
        <f t="shared" ref="BB107:BB126" si="80">IFERROR(ROUND(Y107*$M107/25,0),"-")</f>
        <v>-</v>
      </c>
      <c r="BC107" s="128" t="str">
        <f t="shared" ref="BC107:BC126" si="81">IFERROR(ROUND(Z107*$M107/25,0),"-")</f>
        <v>-</v>
      </c>
      <c r="BD107" s="128" t="str">
        <f t="shared" ref="BD107:BD126" si="82">IFERROR(ROUND(AA107*$M107/25,0),"-")</f>
        <v>-</v>
      </c>
      <c r="BE107" s="187"/>
      <c r="BF107" s="128" t="str">
        <f t="shared" ref="BF107:BF126" si="83">IFERROR(ROUND(AC107*$M107/25,0),"-")</f>
        <v>-</v>
      </c>
      <c r="BG107" s="128" t="str">
        <f t="shared" ref="BG107:BG126" si="84">IFERROR(ROUND(AD107*$M107/25,0),"-")</f>
        <v>-</v>
      </c>
      <c r="BH107" s="187"/>
      <c r="BI107" s="187"/>
      <c r="BJ107" s="128" t="str">
        <f t="shared" ref="BJ107:BJ126" si="85">IFERROR(ROUND(AG107*$M107/25,0),"-")</f>
        <v>-</v>
      </c>
      <c r="BK107" s="128" t="str">
        <f t="shared" ref="BK107:BK126" si="86">IFERROR(ROUND(AH107*$M107/25,0),"-")</f>
        <v>-</v>
      </c>
      <c r="BL107" s="128" t="str">
        <f t="shared" ref="BL107:BL126" si="87">IFERROR(ROUND(AI107*$M107/25,0),"-")</f>
        <v>-</v>
      </c>
      <c r="BM107" s="128" t="str">
        <f t="shared" ref="BM107:BM126" si="88">IFERROR(ROUND(AJ107*$M107/25,0),"-")</f>
        <v>-</v>
      </c>
      <c r="BN107" s="128" t="str">
        <f t="shared" ref="BN107:BN126" si="89">IFERROR(ROUND(AK107*$M107/25,0),"-")</f>
        <v>-</v>
      </c>
      <c r="BO107" s="128" t="str">
        <f t="shared" ref="BO107:BO126" si="90">IFERROR(ROUND(AL107*$M107/25,0),"-")</f>
        <v>-</v>
      </c>
      <c r="BP107" s="128" t="str">
        <f t="shared" ref="BP107:BP126" si="91">IFERROR(ROUND(AM107*$M107/25,0),"-")</f>
        <v>-</v>
      </c>
      <c r="BQ107" s="128" t="str">
        <f t="shared" ref="BQ107:BQ126" si="92">IFERROR(ROUND(AN107*$M107/25,0),"-")</f>
        <v>-</v>
      </c>
      <c r="BR107" s="128" t="str">
        <f t="shared" ref="BR107:BR126" si="93">IFERROR(ROUND(AO107*$M107/25,0),"-")</f>
        <v>-</v>
      </c>
      <c r="BS107" s="128" t="str">
        <f t="shared" ref="BS107:BS126" si="94">IFERROR(ROUND(AP107*$M107/25,0),"-")</f>
        <v>-</v>
      </c>
      <c r="BT107" s="128" t="str">
        <f t="shared" ref="BT107:BT126" si="95">IFERROR(ROUND(AQ107*$M107/25,0),"-")</f>
        <v>-</v>
      </c>
      <c r="BU107" s="128" t="str">
        <f t="shared" ref="BU107:BU126" si="96">IFERROR(ROUND(AR107*$M107/25,0),"-")</f>
        <v>-</v>
      </c>
      <c r="BV107" s="129">
        <f t="shared" ref="BV107:BV126" si="97">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98">IF($I108="保育標準時間",HLOOKUP($H108,$G$5:$J$49,45,FALSE),IF($I108="保育短時間",HLOOKUP($H108,$K$5:$N$49,45,FALSE),"-"))</f>
        <v>-</v>
      </c>
      <c r="K108" s="20" t="str">
        <f>IF(月途中入退所!$D9=$B$2,IF(月途中入退所!I9="","-",月途中入退所!$I9),"-")</f>
        <v>-</v>
      </c>
      <c r="L108" s="162" t="str">
        <f t="shared" ref="L108:L126" si="99">IFERROR(IF(K108="○",J108+$P$28,J108),"-")</f>
        <v>-</v>
      </c>
      <c r="M108" s="20" t="str">
        <f>IF(月途中入退所!$D9=$B$2,月途中入退所!$J9,"-")</f>
        <v>-</v>
      </c>
      <c r="N108" s="129">
        <f t="shared" ref="N108:N126" si="100">IFERROR(ROUNDDOWN(L108*M108/25,-1),0)</f>
        <v>0</v>
      </c>
      <c r="O108" s="123"/>
      <c r="P108" s="128" t="str">
        <f t="shared" si="47"/>
        <v>-</v>
      </c>
      <c r="Q108" s="128" t="str">
        <f t="shared" si="48"/>
        <v>-</v>
      </c>
      <c r="R108" s="128" t="str">
        <f t="shared" si="49"/>
        <v>-</v>
      </c>
      <c r="S108" s="128" t="str">
        <f t="shared" si="50"/>
        <v>-</v>
      </c>
      <c r="T108" s="128" t="str">
        <f t="shared" si="51"/>
        <v>-</v>
      </c>
      <c r="U108" s="128" t="str">
        <f t="shared" si="52"/>
        <v>-</v>
      </c>
      <c r="V108" s="128" t="str">
        <f t="shared" si="53"/>
        <v>-</v>
      </c>
      <c r="W108" s="128" t="str">
        <f t="shared" si="54"/>
        <v>-</v>
      </c>
      <c r="X108" s="128" t="str">
        <f t="shared" si="55"/>
        <v>-</v>
      </c>
      <c r="Y108" s="128" t="str">
        <f t="shared" si="56"/>
        <v>-</v>
      </c>
      <c r="Z108" s="128" t="str">
        <f t="shared" si="57"/>
        <v>-</v>
      </c>
      <c r="AA108" s="128" t="str">
        <f t="shared" si="58"/>
        <v>-</v>
      </c>
      <c r="AB108" s="131"/>
      <c r="AC108" s="128" t="str">
        <f t="shared" si="59"/>
        <v>-</v>
      </c>
      <c r="AD108" s="128" t="str">
        <f t="shared" si="60"/>
        <v>-</v>
      </c>
      <c r="AE108" s="131"/>
      <c r="AF108" s="131"/>
      <c r="AG108" s="128" t="str">
        <f t="shared" si="61"/>
        <v>-</v>
      </c>
      <c r="AH108" s="128" t="str">
        <f t="shared" si="62"/>
        <v>-</v>
      </c>
      <c r="AI108" s="128" t="str">
        <f t="shared" si="63"/>
        <v>-</v>
      </c>
      <c r="AJ108" s="128" t="str">
        <f t="shared" si="64"/>
        <v>-</v>
      </c>
      <c r="AK108" s="128" t="str">
        <f t="shared" si="65"/>
        <v>-</v>
      </c>
      <c r="AL108" s="128" t="str">
        <f t="shared" si="66"/>
        <v>-</v>
      </c>
      <c r="AM108" s="128" t="str">
        <f t="shared" si="67"/>
        <v>-</v>
      </c>
      <c r="AN108" s="128" t="str">
        <f t="shared" si="68"/>
        <v>-</v>
      </c>
      <c r="AO108" s="128" t="str">
        <f t="shared" si="69"/>
        <v>-</v>
      </c>
      <c r="AP108" s="128" t="str">
        <f t="shared" si="70"/>
        <v>-</v>
      </c>
      <c r="AQ108" s="128" t="str">
        <f t="shared" ref="AQ108:AQ126" si="101">IF($I108="保育標準時間",HLOOKUP(H108,$G$5:$J$49,33,FALSE),IF($I108="保育短時間",HLOOKUP(H108,$K$5:$N$49,33,FALSE),"-"))</f>
        <v>-</v>
      </c>
      <c r="AR108" s="128" t="str">
        <f t="shared" ref="AR108:AR126" si="102">IF(OR(I108="保育標準時間",I108="保育短時間"),IF(K108="○",$P$28,"-"),"-")</f>
        <v>-</v>
      </c>
      <c r="AS108" s="128">
        <f t="shared" si="71"/>
        <v>0</v>
      </c>
      <c r="AT108" s="128" t="str">
        <f t="shared" si="72"/>
        <v>-</v>
      </c>
      <c r="AU108" s="128" t="str">
        <f t="shared" si="73"/>
        <v>-</v>
      </c>
      <c r="AV108" s="128" t="str">
        <f t="shared" si="74"/>
        <v>-</v>
      </c>
      <c r="AW108" s="128" t="str">
        <f t="shared" si="75"/>
        <v>-</v>
      </c>
      <c r="AX108" s="128" t="str">
        <f t="shared" si="76"/>
        <v>-</v>
      </c>
      <c r="AY108" s="128" t="str">
        <f t="shared" si="77"/>
        <v>-</v>
      </c>
      <c r="AZ108" s="128" t="str">
        <f t="shared" si="78"/>
        <v>-</v>
      </c>
      <c r="BA108" s="128" t="str">
        <f t="shared" si="79"/>
        <v>-</v>
      </c>
      <c r="BB108" s="128" t="str">
        <f t="shared" si="80"/>
        <v>-</v>
      </c>
      <c r="BC108" s="128" t="str">
        <f t="shared" si="81"/>
        <v>-</v>
      </c>
      <c r="BD108" s="128" t="str">
        <f t="shared" si="82"/>
        <v>-</v>
      </c>
      <c r="BE108" s="187"/>
      <c r="BF108" s="128" t="str">
        <f t="shared" si="83"/>
        <v>-</v>
      </c>
      <c r="BG108" s="128" t="str">
        <f t="shared" si="84"/>
        <v>-</v>
      </c>
      <c r="BH108" s="187"/>
      <c r="BI108" s="187"/>
      <c r="BJ108" s="128" t="str">
        <f t="shared" si="85"/>
        <v>-</v>
      </c>
      <c r="BK108" s="128" t="str">
        <f t="shared" si="86"/>
        <v>-</v>
      </c>
      <c r="BL108" s="128" t="str">
        <f t="shared" si="87"/>
        <v>-</v>
      </c>
      <c r="BM108" s="128" t="str">
        <f t="shared" si="88"/>
        <v>-</v>
      </c>
      <c r="BN108" s="128" t="str">
        <f t="shared" si="89"/>
        <v>-</v>
      </c>
      <c r="BO108" s="128" t="str">
        <f t="shared" si="90"/>
        <v>-</v>
      </c>
      <c r="BP108" s="128" t="str">
        <f t="shared" si="91"/>
        <v>-</v>
      </c>
      <c r="BQ108" s="128" t="str">
        <f t="shared" si="92"/>
        <v>-</v>
      </c>
      <c r="BR108" s="128" t="str">
        <f t="shared" si="93"/>
        <v>-</v>
      </c>
      <c r="BS108" s="128" t="str">
        <f t="shared" si="94"/>
        <v>-</v>
      </c>
      <c r="BT108" s="128" t="str">
        <f t="shared" si="95"/>
        <v>-</v>
      </c>
      <c r="BU108" s="128" t="str">
        <f t="shared" si="96"/>
        <v>-</v>
      </c>
      <c r="BV108" s="129">
        <f t="shared" si="97"/>
        <v>0</v>
      </c>
      <c r="BX108" s="128" t="str">
        <f t="shared" ref="BX108:BX171" si="103">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98"/>
        <v>-</v>
      </c>
      <c r="K109" s="20" t="str">
        <f>IF(月途中入退所!$D10=$B$2,IF(月途中入退所!I10="","-",月途中入退所!$I10),"-")</f>
        <v>-</v>
      </c>
      <c r="L109" s="162" t="str">
        <f t="shared" si="99"/>
        <v>-</v>
      </c>
      <c r="M109" s="20" t="str">
        <f>IF(月途中入退所!$D10=$B$2,月途中入退所!$J10,"-")</f>
        <v>-</v>
      </c>
      <c r="N109" s="129">
        <f t="shared" si="100"/>
        <v>0</v>
      </c>
      <c r="O109" s="123"/>
      <c r="P109" s="128" t="str">
        <f t="shared" si="47"/>
        <v>-</v>
      </c>
      <c r="Q109" s="128" t="str">
        <f t="shared" si="48"/>
        <v>-</v>
      </c>
      <c r="R109" s="128" t="str">
        <f t="shared" si="49"/>
        <v>-</v>
      </c>
      <c r="S109" s="128" t="str">
        <f t="shared" si="50"/>
        <v>-</v>
      </c>
      <c r="T109" s="128" t="str">
        <f t="shared" si="51"/>
        <v>-</v>
      </c>
      <c r="U109" s="128" t="str">
        <f t="shared" si="52"/>
        <v>-</v>
      </c>
      <c r="V109" s="128" t="str">
        <f t="shared" si="53"/>
        <v>-</v>
      </c>
      <c r="W109" s="128" t="str">
        <f t="shared" si="54"/>
        <v>-</v>
      </c>
      <c r="X109" s="128" t="str">
        <f t="shared" si="55"/>
        <v>-</v>
      </c>
      <c r="Y109" s="128" t="str">
        <f t="shared" si="56"/>
        <v>-</v>
      </c>
      <c r="Z109" s="128" t="str">
        <f t="shared" si="57"/>
        <v>-</v>
      </c>
      <c r="AA109" s="128" t="str">
        <f t="shared" si="58"/>
        <v>-</v>
      </c>
      <c r="AB109" s="131"/>
      <c r="AC109" s="128" t="str">
        <f t="shared" si="59"/>
        <v>-</v>
      </c>
      <c r="AD109" s="128" t="str">
        <f t="shared" si="60"/>
        <v>-</v>
      </c>
      <c r="AE109" s="131"/>
      <c r="AF109" s="131"/>
      <c r="AG109" s="128" t="str">
        <f t="shared" si="61"/>
        <v>-</v>
      </c>
      <c r="AH109" s="128" t="str">
        <f t="shared" si="62"/>
        <v>-</v>
      </c>
      <c r="AI109" s="128" t="str">
        <f t="shared" si="63"/>
        <v>-</v>
      </c>
      <c r="AJ109" s="128" t="str">
        <f t="shared" si="64"/>
        <v>-</v>
      </c>
      <c r="AK109" s="128" t="str">
        <f t="shared" si="65"/>
        <v>-</v>
      </c>
      <c r="AL109" s="128" t="str">
        <f t="shared" si="66"/>
        <v>-</v>
      </c>
      <c r="AM109" s="128" t="str">
        <f t="shared" si="67"/>
        <v>-</v>
      </c>
      <c r="AN109" s="128" t="str">
        <f t="shared" si="68"/>
        <v>-</v>
      </c>
      <c r="AO109" s="128" t="str">
        <f t="shared" si="69"/>
        <v>-</v>
      </c>
      <c r="AP109" s="128" t="str">
        <f t="shared" si="70"/>
        <v>-</v>
      </c>
      <c r="AQ109" s="128" t="str">
        <f t="shared" si="101"/>
        <v>-</v>
      </c>
      <c r="AR109" s="128" t="str">
        <f t="shared" si="102"/>
        <v>-</v>
      </c>
      <c r="AS109" s="128">
        <f t="shared" si="71"/>
        <v>0</v>
      </c>
      <c r="AT109" s="128" t="str">
        <f t="shared" si="72"/>
        <v>-</v>
      </c>
      <c r="AU109" s="128" t="str">
        <f t="shared" si="73"/>
        <v>-</v>
      </c>
      <c r="AV109" s="128" t="str">
        <f t="shared" si="74"/>
        <v>-</v>
      </c>
      <c r="AW109" s="128" t="str">
        <f t="shared" si="75"/>
        <v>-</v>
      </c>
      <c r="AX109" s="128" t="str">
        <f t="shared" si="76"/>
        <v>-</v>
      </c>
      <c r="AY109" s="128" t="str">
        <f t="shared" si="77"/>
        <v>-</v>
      </c>
      <c r="AZ109" s="128" t="str">
        <f t="shared" si="78"/>
        <v>-</v>
      </c>
      <c r="BA109" s="128" t="str">
        <f t="shared" si="79"/>
        <v>-</v>
      </c>
      <c r="BB109" s="128" t="str">
        <f t="shared" si="80"/>
        <v>-</v>
      </c>
      <c r="BC109" s="128" t="str">
        <f t="shared" si="81"/>
        <v>-</v>
      </c>
      <c r="BD109" s="128" t="str">
        <f t="shared" si="82"/>
        <v>-</v>
      </c>
      <c r="BE109" s="187"/>
      <c r="BF109" s="128" t="str">
        <f t="shared" si="83"/>
        <v>-</v>
      </c>
      <c r="BG109" s="128" t="str">
        <f t="shared" si="84"/>
        <v>-</v>
      </c>
      <c r="BH109" s="187"/>
      <c r="BI109" s="187"/>
      <c r="BJ109" s="128" t="str">
        <f t="shared" si="85"/>
        <v>-</v>
      </c>
      <c r="BK109" s="128" t="str">
        <f t="shared" si="86"/>
        <v>-</v>
      </c>
      <c r="BL109" s="128" t="str">
        <f t="shared" si="87"/>
        <v>-</v>
      </c>
      <c r="BM109" s="128" t="str">
        <f t="shared" si="88"/>
        <v>-</v>
      </c>
      <c r="BN109" s="128" t="str">
        <f t="shared" si="89"/>
        <v>-</v>
      </c>
      <c r="BO109" s="128" t="str">
        <f t="shared" si="90"/>
        <v>-</v>
      </c>
      <c r="BP109" s="128" t="str">
        <f t="shared" si="91"/>
        <v>-</v>
      </c>
      <c r="BQ109" s="128" t="str">
        <f t="shared" si="92"/>
        <v>-</v>
      </c>
      <c r="BR109" s="128" t="str">
        <f t="shared" si="93"/>
        <v>-</v>
      </c>
      <c r="BS109" s="128" t="str">
        <f t="shared" si="94"/>
        <v>-</v>
      </c>
      <c r="BT109" s="128" t="str">
        <f t="shared" si="95"/>
        <v>-</v>
      </c>
      <c r="BU109" s="128" t="str">
        <f t="shared" si="96"/>
        <v>-</v>
      </c>
      <c r="BV109" s="129">
        <f t="shared" si="97"/>
        <v>0</v>
      </c>
      <c r="BX109" s="128" t="str">
        <f t="shared" si="103"/>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98"/>
        <v>-</v>
      </c>
      <c r="K110" s="20" t="str">
        <f>IF(月途中入退所!$D11=$B$2,IF(月途中入退所!I11="","-",月途中入退所!$I11),"-")</f>
        <v>-</v>
      </c>
      <c r="L110" s="162" t="str">
        <f t="shared" si="99"/>
        <v>-</v>
      </c>
      <c r="M110" s="20" t="str">
        <f>IF(月途中入退所!$D11=$B$2,月途中入退所!$J11,"-")</f>
        <v>-</v>
      </c>
      <c r="N110" s="129">
        <f t="shared" si="100"/>
        <v>0</v>
      </c>
      <c r="O110" s="123"/>
      <c r="P110" s="128" t="str">
        <f t="shared" si="47"/>
        <v>-</v>
      </c>
      <c r="Q110" s="128" t="str">
        <f t="shared" si="48"/>
        <v>-</v>
      </c>
      <c r="R110" s="128" t="str">
        <f t="shared" si="49"/>
        <v>-</v>
      </c>
      <c r="S110" s="128" t="str">
        <f t="shared" si="50"/>
        <v>-</v>
      </c>
      <c r="T110" s="128" t="str">
        <f t="shared" si="51"/>
        <v>-</v>
      </c>
      <c r="U110" s="128" t="str">
        <f t="shared" si="52"/>
        <v>-</v>
      </c>
      <c r="V110" s="128" t="str">
        <f t="shared" si="53"/>
        <v>-</v>
      </c>
      <c r="W110" s="128" t="str">
        <f t="shared" si="54"/>
        <v>-</v>
      </c>
      <c r="X110" s="128" t="str">
        <f t="shared" si="55"/>
        <v>-</v>
      </c>
      <c r="Y110" s="128" t="str">
        <f t="shared" si="56"/>
        <v>-</v>
      </c>
      <c r="Z110" s="128" t="str">
        <f t="shared" si="57"/>
        <v>-</v>
      </c>
      <c r="AA110" s="128" t="str">
        <f t="shared" si="58"/>
        <v>-</v>
      </c>
      <c r="AB110" s="131"/>
      <c r="AC110" s="128" t="str">
        <f t="shared" si="59"/>
        <v>-</v>
      </c>
      <c r="AD110" s="128" t="str">
        <f t="shared" si="60"/>
        <v>-</v>
      </c>
      <c r="AE110" s="131"/>
      <c r="AF110" s="131"/>
      <c r="AG110" s="128" t="str">
        <f t="shared" si="61"/>
        <v>-</v>
      </c>
      <c r="AH110" s="128" t="str">
        <f t="shared" si="62"/>
        <v>-</v>
      </c>
      <c r="AI110" s="128" t="str">
        <f t="shared" si="63"/>
        <v>-</v>
      </c>
      <c r="AJ110" s="128" t="str">
        <f t="shared" si="64"/>
        <v>-</v>
      </c>
      <c r="AK110" s="128" t="str">
        <f t="shared" si="65"/>
        <v>-</v>
      </c>
      <c r="AL110" s="128" t="str">
        <f t="shared" si="66"/>
        <v>-</v>
      </c>
      <c r="AM110" s="128" t="str">
        <f t="shared" si="67"/>
        <v>-</v>
      </c>
      <c r="AN110" s="128" t="str">
        <f t="shared" si="68"/>
        <v>-</v>
      </c>
      <c r="AO110" s="128" t="str">
        <f t="shared" si="69"/>
        <v>-</v>
      </c>
      <c r="AP110" s="128" t="str">
        <f t="shared" si="70"/>
        <v>-</v>
      </c>
      <c r="AQ110" s="128" t="str">
        <f t="shared" si="101"/>
        <v>-</v>
      </c>
      <c r="AR110" s="128" t="str">
        <f t="shared" si="102"/>
        <v>-</v>
      </c>
      <c r="AS110" s="128">
        <f t="shared" si="71"/>
        <v>0</v>
      </c>
      <c r="AT110" s="128" t="str">
        <f t="shared" si="72"/>
        <v>-</v>
      </c>
      <c r="AU110" s="128" t="str">
        <f t="shared" si="73"/>
        <v>-</v>
      </c>
      <c r="AV110" s="128" t="str">
        <f t="shared" si="74"/>
        <v>-</v>
      </c>
      <c r="AW110" s="128" t="str">
        <f t="shared" si="75"/>
        <v>-</v>
      </c>
      <c r="AX110" s="128" t="str">
        <f t="shared" si="76"/>
        <v>-</v>
      </c>
      <c r="AY110" s="128" t="str">
        <f t="shared" si="77"/>
        <v>-</v>
      </c>
      <c r="AZ110" s="128" t="str">
        <f t="shared" si="78"/>
        <v>-</v>
      </c>
      <c r="BA110" s="128" t="str">
        <f t="shared" si="79"/>
        <v>-</v>
      </c>
      <c r="BB110" s="128" t="str">
        <f t="shared" si="80"/>
        <v>-</v>
      </c>
      <c r="BC110" s="128" t="str">
        <f t="shared" si="81"/>
        <v>-</v>
      </c>
      <c r="BD110" s="128" t="str">
        <f t="shared" si="82"/>
        <v>-</v>
      </c>
      <c r="BE110" s="187"/>
      <c r="BF110" s="128" t="str">
        <f t="shared" si="83"/>
        <v>-</v>
      </c>
      <c r="BG110" s="128" t="str">
        <f t="shared" si="84"/>
        <v>-</v>
      </c>
      <c r="BH110" s="187"/>
      <c r="BI110" s="187"/>
      <c r="BJ110" s="128" t="str">
        <f t="shared" si="85"/>
        <v>-</v>
      </c>
      <c r="BK110" s="128" t="str">
        <f t="shared" si="86"/>
        <v>-</v>
      </c>
      <c r="BL110" s="128" t="str">
        <f t="shared" si="87"/>
        <v>-</v>
      </c>
      <c r="BM110" s="128" t="str">
        <f t="shared" si="88"/>
        <v>-</v>
      </c>
      <c r="BN110" s="128" t="str">
        <f t="shared" si="89"/>
        <v>-</v>
      </c>
      <c r="BO110" s="128" t="str">
        <f t="shared" si="90"/>
        <v>-</v>
      </c>
      <c r="BP110" s="128" t="str">
        <f t="shared" si="91"/>
        <v>-</v>
      </c>
      <c r="BQ110" s="128" t="str">
        <f t="shared" si="92"/>
        <v>-</v>
      </c>
      <c r="BR110" s="128" t="str">
        <f t="shared" si="93"/>
        <v>-</v>
      </c>
      <c r="BS110" s="128" t="str">
        <f t="shared" si="94"/>
        <v>-</v>
      </c>
      <c r="BT110" s="128" t="str">
        <f t="shared" si="95"/>
        <v>-</v>
      </c>
      <c r="BU110" s="128" t="str">
        <f t="shared" si="96"/>
        <v>-</v>
      </c>
      <c r="BV110" s="129">
        <f t="shared" si="97"/>
        <v>0</v>
      </c>
      <c r="BX110" s="128" t="str">
        <f t="shared" si="103"/>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98"/>
        <v>-</v>
      </c>
      <c r="K111" s="20" t="str">
        <f>IF(月途中入退所!$D12=$B$2,IF(月途中入退所!I12="","-",月途中入退所!$I12),"-")</f>
        <v>-</v>
      </c>
      <c r="L111" s="162" t="str">
        <f t="shared" si="99"/>
        <v>-</v>
      </c>
      <c r="M111" s="20" t="str">
        <f>IF(月途中入退所!$D12=$B$2,月途中入退所!$J12,"-")</f>
        <v>-</v>
      </c>
      <c r="N111" s="129">
        <f t="shared" si="100"/>
        <v>0</v>
      </c>
      <c r="O111" s="123"/>
      <c r="P111" s="128" t="str">
        <f t="shared" si="47"/>
        <v>-</v>
      </c>
      <c r="Q111" s="128" t="str">
        <f t="shared" si="48"/>
        <v>-</v>
      </c>
      <c r="R111" s="128" t="str">
        <f t="shared" si="49"/>
        <v>-</v>
      </c>
      <c r="S111" s="128" t="str">
        <f t="shared" si="50"/>
        <v>-</v>
      </c>
      <c r="T111" s="128" t="str">
        <f t="shared" si="51"/>
        <v>-</v>
      </c>
      <c r="U111" s="128" t="str">
        <f t="shared" si="52"/>
        <v>-</v>
      </c>
      <c r="V111" s="128" t="str">
        <f t="shared" si="53"/>
        <v>-</v>
      </c>
      <c r="W111" s="128" t="str">
        <f t="shared" si="54"/>
        <v>-</v>
      </c>
      <c r="X111" s="128" t="str">
        <f t="shared" si="55"/>
        <v>-</v>
      </c>
      <c r="Y111" s="128" t="str">
        <f t="shared" si="56"/>
        <v>-</v>
      </c>
      <c r="Z111" s="128" t="str">
        <f t="shared" si="57"/>
        <v>-</v>
      </c>
      <c r="AA111" s="128" t="str">
        <f t="shared" si="58"/>
        <v>-</v>
      </c>
      <c r="AB111" s="131"/>
      <c r="AC111" s="128" t="str">
        <f t="shared" si="59"/>
        <v>-</v>
      </c>
      <c r="AD111" s="128" t="str">
        <f t="shared" si="60"/>
        <v>-</v>
      </c>
      <c r="AE111" s="131"/>
      <c r="AF111" s="131"/>
      <c r="AG111" s="128" t="str">
        <f t="shared" si="61"/>
        <v>-</v>
      </c>
      <c r="AH111" s="128" t="str">
        <f t="shared" si="62"/>
        <v>-</v>
      </c>
      <c r="AI111" s="128" t="str">
        <f t="shared" si="63"/>
        <v>-</v>
      </c>
      <c r="AJ111" s="128" t="str">
        <f t="shared" si="64"/>
        <v>-</v>
      </c>
      <c r="AK111" s="128" t="str">
        <f t="shared" si="65"/>
        <v>-</v>
      </c>
      <c r="AL111" s="128" t="str">
        <f t="shared" si="66"/>
        <v>-</v>
      </c>
      <c r="AM111" s="128" t="str">
        <f t="shared" si="67"/>
        <v>-</v>
      </c>
      <c r="AN111" s="128" t="str">
        <f t="shared" si="68"/>
        <v>-</v>
      </c>
      <c r="AO111" s="128" t="str">
        <f t="shared" si="69"/>
        <v>-</v>
      </c>
      <c r="AP111" s="128" t="str">
        <f t="shared" si="70"/>
        <v>-</v>
      </c>
      <c r="AQ111" s="128" t="str">
        <f t="shared" si="101"/>
        <v>-</v>
      </c>
      <c r="AR111" s="128" t="str">
        <f t="shared" si="102"/>
        <v>-</v>
      </c>
      <c r="AS111" s="128">
        <f t="shared" si="71"/>
        <v>0</v>
      </c>
      <c r="AT111" s="128" t="str">
        <f t="shared" si="72"/>
        <v>-</v>
      </c>
      <c r="AU111" s="128" t="str">
        <f t="shared" si="73"/>
        <v>-</v>
      </c>
      <c r="AV111" s="128" t="str">
        <f t="shared" si="74"/>
        <v>-</v>
      </c>
      <c r="AW111" s="128" t="str">
        <f t="shared" si="75"/>
        <v>-</v>
      </c>
      <c r="AX111" s="128" t="str">
        <f t="shared" si="76"/>
        <v>-</v>
      </c>
      <c r="AY111" s="128" t="str">
        <f t="shared" si="77"/>
        <v>-</v>
      </c>
      <c r="AZ111" s="128" t="str">
        <f t="shared" si="78"/>
        <v>-</v>
      </c>
      <c r="BA111" s="128" t="str">
        <f t="shared" si="79"/>
        <v>-</v>
      </c>
      <c r="BB111" s="128" t="str">
        <f t="shared" si="80"/>
        <v>-</v>
      </c>
      <c r="BC111" s="128" t="str">
        <f t="shared" si="81"/>
        <v>-</v>
      </c>
      <c r="BD111" s="128" t="str">
        <f t="shared" si="82"/>
        <v>-</v>
      </c>
      <c r="BE111" s="187"/>
      <c r="BF111" s="128" t="str">
        <f t="shared" si="83"/>
        <v>-</v>
      </c>
      <c r="BG111" s="128" t="str">
        <f t="shared" si="84"/>
        <v>-</v>
      </c>
      <c r="BH111" s="187"/>
      <c r="BI111" s="187"/>
      <c r="BJ111" s="128" t="str">
        <f t="shared" si="85"/>
        <v>-</v>
      </c>
      <c r="BK111" s="128" t="str">
        <f t="shared" si="86"/>
        <v>-</v>
      </c>
      <c r="BL111" s="128" t="str">
        <f t="shared" si="87"/>
        <v>-</v>
      </c>
      <c r="BM111" s="128" t="str">
        <f t="shared" si="88"/>
        <v>-</v>
      </c>
      <c r="BN111" s="128" t="str">
        <f t="shared" si="89"/>
        <v>-</v>
      </c>
      <c r="BO111" s="128" t="str">
        <f t="shared" si="90"/>
        <v>-</v>
      </c>
      <c r="BP111" s="128" t="str">
        <f t="shared" si="91"/>
        <v>-</v>
      </c>
      <c r="BQ111" s="128" t="str">
        <f t="shared" si="92"/>
        <v>-</v>
      </c>
      <c r="BR111" s="128" t="str">
        <f t="shared" si="93"/>
        <v>-</v>
      </c>
      <c r="BS111" s="128" t="str">
        <f t="shared" si="94"/>
        <v>-</v>
      </c>
      <c r="BT111" s="128" t="str">
        <f t="shared" si="95"/>
        <v>-</v>
      </c>
      <c r="BU111" s="128" t="str">
        <f t="shared" si="96"/>
        <v>-</v>
      </c>
      <c r="BV111" s="129">
        <f t="shared" si="97"/>
        <v>0</v>
      </c>
      <c r="BX111" s="128" t="str">
        <f t="shared" si="103"/>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98"/>
        <v>-</v>
      </c>
      <c r="K112" s="20" t="str">
        <f>IF(月途中入退所!$D13=$B$2,IF(月途中入退所!I13="","-",月途中入退所!$I13),"-")</f>
        <v>-</v>
      </c>
      <c r="L112" s="162" t="str">
        <f t="shared" si="99"/>
        <v>-</v>
      </c>
      <c r="M112" s="20" t="str">
        <f>IF(月途中入退所!$D13=$B$2,月途中入退所!$J13,"-")</f>
        <v>-</v>
      </c>
      <c r="N112" s="129">
        <f t="shared" si="100"/>
        <v>0</v>
      </c>
      <c r="O112" s="123"/>
      <c r="P112" s="128" t="str">
        <f t="shared" si="47"/>
        <v>-</v>
      </c>
      <c r="Q112" s="128" t="str">
        <f t="shared" si="48"/>
        <v>-</v>
      </c>
      <c r="R112" s="128" t="str">
        <f t="shared" si="49"/>
        <v>-</v>
      </c>
      <c r="S112" s="128" t="str">
        <f t="shared" si="50"/>
        <v>-</v>
      </c>
      <c r="T112" s="128" t="str">
        <f t="shared" si="51"/>
        <v>-</v>
      </c>
      <c r="U112" s="128" t="str">
        <f t="shared" si="52"/>
        <v>-</v>
      </c>
      <c r="V112" s="128" t="str">
        <f t="shared" si="53"/>
        <v>-</v>
      </c>
      <c r="W112" s="128" t="str">
        <f t="shared" si="54"/>
        <v>-</v>
      </c>
      <c r="X112" s="128" t="str">
        <f t="shared" si="55"/>
        <v>-</v>
      </c>
      <c r="Y112" s="128" t="str">
        <f t="shared" si="56"/>
        <v>-</v>
      </c>
      <c r="Z112" s="128" t="str">
        <f t="shared" si="57"/>
        <v>-</v>
      </c>
      <c r="AA112" s="128" t="str">
        <f t="shared" si="58"/>
        <v>-</v>
      </c>
      <c r="AB112" s="131"/>
      <c r="AC112" s="128" t="str">
        <f t="shared" si="59"/>
        <v>-</v>
      </c>
      <c r="AD112" s="128" t="str">
        <f t="shared" si="60"/>
        <v>-</v>
      </c>
      <c r="AE112" s="131"/>
      <c r="AF112" s="131"/>
      <c r="AG112" s="128" t="str">
        <f t="shared" si="61"/>
        <v>-</v>
      </c>
      <c r="AH112" s="128" t="str">
        <f t="shared" si="62"/>
        <v>-</v>
      </c>
      <c r="AI112" s="128" t="str">
        <f t="shared" si="63"/>
        <v>-</v>
      </c>
      <c r="AJ112" s="128" t="str">
        <f t="shared" si="64"/>
        <v>-</v>
      </c>
      <c r="AK112" s="128" t="str">
        <f t="shared" si="65"/>
        <v>-</v>
      </c>
      <c r="AL112" s="128" t="str">
        <f t="shared" si="66"/>
        <v>-</v>
      </c>
      <c r="AM112" s="128" t="str">
        <f t="shared" si="67"/>
        <v>-</v>
      </c>
      <c r="AN112" s="128" t="str">
        <f t="shared" si="68"/>
        <v>-</v>
      </c>
      <c r="AO112" s="128" t="str">
        <f t="shared" si="69"/>
        <v>-</v>
      </c>
      <c r="AP112" s="128" t="str">
        <f t="shared" si="70"/>
        <v>-</v>
      </c>
      <c r="AQ112" s="128" t="str">
        <f t="shared" si="101"/>
        <v>-</v>
      </c>
      <c r="AR112" s="128" t="str">
        <f t="shared" si="102"/>
        <v>-</v>
      </c>
      <c r="AS112" s="128">
        <f t="shared" si="71"/>
        <v>0</v>
      </c>
      <c r="AT112" s="128" t="str">
        <f t="shared" si="72"/>
        <v>-</v>
      </c>
      <c r="AU112" s="128" t="str">
        <f t="shared" si="73"/>
        <v>-</v>
      </c>
      <c r="AV112" s="128" t="str">
        <f t="shared" si="74"/>
        <v>-</v>
      </c>
      <c r="AW112" s="128" t="str">
        <f t="shared" si="75"/>
        <v>-</v>
      </c>
      <c r="AX112" s="128" t="str">
        <f t="shared" si="76"/>
        <v>-</v>
      </c>
      <c r="AY112" s="128" t="str">
        <f t="shared" si="77"/>
        <v>-</v>
      </c>
      <c r="AZ112" s="128" t="str">
        <f t="shared" si="78"/>
        <v>-</v>
      </c>
      <c r="BA112" s="128" t="str">
        <f t="shared" si="79"/>
        <v>-</v>
      </c>
      <c r="BB112" s="128" t="str">
        <f t="shared" si="80"/>
        <v>-</v>
      </c>
      <c r="BC112" s="128" t="str">
        <f t="shared" si="81"/>
        <v>-</v>
      </c>
      <c r="BD112" s="128" t="str">
        <f t="shared" si="82"/>
        <v>-</v>
      </c>
      <c r="BE112" s="187"/>
      <c r="BF112" s="128" t="str">
        <f t="shared" si="83"/>
        <v>-</v>
      </c>
      <c r="BG112" s="128" t="str">
        <f t="shared" si="84"/>
        <v>-</v>
      </c>
      <c r="BH112" s="187"/>
      <c r="BI112" s="187"/>
      <c r="BJ112" s="128" t="str">
        <f t="shared" si="85"/>
        <v>-</v>
      </c>
      <c r="BK112" s="128" t="str">
        <f t="shared" si="86"/>
        <v>-</v>
      </c>
      <c r="BL112" s="128" t="str">
        <f t="shared" si="87"/>
        <v>-</v>
      </c>
      <c r="BM112" s="128" t="str">
        <f t="shared" si="88"/>
        <v>-</v>
      </c>
      <c r="BN112" s="128" t="str">
        <f t="shared" si="89"/>
        <v>-</v>
      </c>
      <c r="BO112" s="128" t="str">
        <f t="shared" si="90"/>
        <v>-</v>
      </c>
      <c r="BP112" s="128" t="str">
        <f t="shared" si="91"/>
        <v>-</v>
      </c>
      <c r="BQ112" s="128" t="str">
        <f t="shared" si="92"/>
        <v>-</v>
      </c>
      <c r="BR112" s="128" t="str">
        <f t="shared" si="93"/>
        <v>-</v>
      </c>
      <c r="BS112" s="128" t="str">
        <f t="shared" si="94"/>
        <v>-</v>
      </c>
      <c r="BT112" s="128" t="str">
        <f t="shared" si="95"/>
        <v>-</v>
      </c>
      <c r="BU112" s="128" t="str">
        <f t="shared" si="96"/>
        <v>-</v>
      </c>
      <c r="BV112" s="129">
        <f t="shared" si="97"/>
        <v>0</v>
      </c>
      <c r="BX112" s="128" t="str">
        <f t="shared" si="103"/>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98"/>
        <v>-</v>
      </c>
      <c r="K113" s="20" t="str">
        <f>IF(月途中入退所!$D14=$B$2,IF(月途中入退所!I14="","-",月途中入退所!$I14),"-")</f>
        <v>-</v>
      </c>
      <c r="L113" s="162" t="str">
        <f t="shared" si="99"/>
        <v>-</v>
      </c>
      <c r="M113" s="20" t="str">
        <f>IF(月途中入退所!$D14=$B$2,月途中入退所!$J14,"-")</f>
        <v>-</v>
      </c>
      <c r="N113" s="129">
        <f t="shared" si="100"/>
        <v>0</v>
      </c>
      <c r="O113" s="123"/>
      <c r="P113" s="128" t="str">
        <f t="shared" si="47"/>
        <v>-</v>
      </c>
      <c r="Q113" s="128" t="str">
        <f t="shared" si="48"/>
        <v>-</v>
      </c>
      <c r="R113" s="128" t="str">
        <f t="shared" si="49"/>
        <v>-</v>
      </c>
      <c r="S113" s="128" t="str">
        <f t="shared" si="50"/>
        <v>-</v>
      </c>
      <c r="T113" s="128" t="str">
        <f t="shared" si="51"/>
        <v>-</v>
      </c>
      <c r="U113" s="128" t="str">
        <f t="shared" si="52"/>
        <v>-</v>
      </c>
      <c r="V113" s="128" t="str">
        <f t="shared" si="53"/>
        <v>-</v>
      </c>
      <c r="W113" s="128" t="str">
        <f t="shared" si="54"/>
        <v>-</v>
      </c>
      <c r="X113" s="128" t="str">
        <f t="shared" si="55"/>
        <v>-</v>
      </c>
      <c r="Y113" s="128" t="str">
        <f t="shared" si="56"/>
        <v>-</v>
      </c>
      <c r="Z113" s="128" t="str">
        <f t="shared" si="57"/>
        <v>-</v>
      </c>
      <c r="AA113" s="128" t="str">
        <f t="shared" si="58"/>
        <v>-</v>
      </c>
      <c r="AB113" s="131"/>
      <c r="AC113" s="128" t="str">
        <f t="shared" si="59"/>
        <v>-</v>
      </c>
      <c r="AD113" s="128" t="str">
        <f t="shared" si="60"/>
        <v>-</v>
      </c>
      <c r="AE113" s="131"/>
      <c r="AF113" s="131"/>
      <c r="AG113" s="128" t="str">
        <f t="shared" si="61"/>
        <v>-</v>
      </c>
      <c r="AH113" s="128" t="str">
        <f t="shared" si="62"/>
        <v>-</v>
      </c>
      <c r="AI113" s="128" t="str">
        <f t="shared" si="63"/>
        <v>-</v>
      </c>
      <c r="AJ113" s="128" t="str">
        <f t="shared" si="64"/>
        <v>-</v>
      </c>
      <c r="AK113" s="128" t="str">
        <f t="shared" si="65"/>
        <v>-</v>
      </c>
      <c r="AL113" s="128" t="str">
        <f t="shared" si="66"/>
        <v>-</v>
      </c>
      <c r="AM113" s="128" t="str">
        <f t="shared" si="67"/>
        <v>-</v>
      </c>
      <c r="AN113" s="128" t="str">
        <f t="shared" si="68"/>
        <v>-</v>
      </c>
      <c r="AO113" s="128" t="str">
        <f t="shared" si="69"/>
        <v>-</v>
      </c>
      <c r="AP113" s="128" t="str">
        <f t="shared" si="70"/>
        <v>-</v>
      </c>
      <c r="AQ113" s="128" t="str">
        <f t="shared" si="101"/>
        <v>-</v>
      </c>
      <c r="AR113" s="128" t="str">
        <f t="shared" si="102"/>
        <v>-</v>
      </c>
      <c r="AS113" s="128">
        <f t="shared" si="71"/>
        <v>0</v>
      </c>
      <c r="AT113" s="128" t="str">
        <f t="shared" si="72"/>
        <v>-</v>
      </c>
      <c r="AU113" s="128" t="str">
        <f t="shared" si="73"/>
        <v>-</v>
      </c>
      <c r="AV113" s="128" t="str">
        <f t="shared" si="74"/>
        <v>-</v>
      </c>
      <c r="AW113" s="128" t="str">
        <f t="shared" si="75"/>
        <v>-</v>
      </c>
      <c r="AX113" s="128" t="str">
        <f t="shared" si="76"/>
        <v>-</v>
      </c>
      <c r="AY113" s="128" t="str">
        <f t="shared" si="77"/>
        <v>-</v>
      </c>
      <c r="AZ113" s="128" t="str">
        <f t="shared" si="78"/>
        <v>-</v>
      </c>
      <c r="BA113" s="128" t="str">
        <f t="shared" si="79"/>
        <v>-</v>
      </c>
      <c r="BB113" s="128" t="str">
        <f t="shared" si="80"/>
        <v>-</v>
      </c>
      <c r="BC113" s="128" t="str">
        <f t="shared" si="81"/>
        <v>-</v>
      </c>
      <c r="BD113" s="128" t="str">
        <f t="shared" si="82"/>
        <v>-</v>
      </c>
      <c r="BE113" s="187"/>
      <c r="BF113" s="128" t="str">
        <f t="shared" si="83"/>
        <v>-</v>
      </c>
      <c r="BG113" s="128" t="str">
        <f t="shared" si="84"/>
        <v>-</v>
      </c>
      <c r="BH113" s="187"/>
      <c r="BI113" s="187"/>
      <c r="BJ113" s="128" t="str">
        <f t="shared" si="85"/>
        <v>-</v>
      </c>
      <c r="BK113" s="128" t="str">
        <f t="shared" si="86"/>
        <v>-</v>
      </c>
      <c r="BL113" s="128" t="str">
        <f t="shared" si="87"/>
        <v>-</v>
      </c>
      <c r="BM113" s="128" t="str">
        <f t="shared" si="88"/>
        <v>-</v>
      </c>
      <c r="BN113" s="128" t="str">
        <f t="shared" si="89"/>
        <v>-</v>
      </c>
      <c r="BO113" s="128" t="str">
        <f t="shared" si="90"/>
        <v>-</v>
      </c>
      <c r="BP113" s="128" t="str">
        <f t="shared" si="91"/>
        <v>-</v>
      </c>
      <c r="BQ113" s="128" t="str">
        <f t="shared" si="92"/>
        <v>-</v>
      </c>
      <c r="BR113" s="128" t="str">
        <f t="shared" si="93"/>
        <v>-</v>
      </c>
      <c r="BS113" s="128" t="str">
        <f t="shared" si="94"/>
        <v>-</v>
      </c>
      <c r="BT113" s="128" t="str">
        <f t="shared" si="95"/>
        <v>-</v>
      </c>
      <c r="BU113" s="128" t="str">
        <f t="shared" si="96"/>
        <v>-</v>
      </c>
      <c r="BV113" s="129">
        <f t="shared" si="97"/>
        <v>0</v>
      </c>
      <c r="BX113" s="128" t="str">
        <f t="shared" si="103"/>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98"/>
        <v>-</v>
      </c>
      <c r="K114" s="20" t="str">
        <f>IF(月途中入退所!$D15=$B$2,IF(月途中入退所!I15="","-",月途中入退所!$I15),"-")</f>
        <v>-</v>
      </c>
      <c r="L114" s="162" t="str">
        <f t="shared" si="99"/>
        <v>-</v>
      </c>
      <c r="M114" s="20" t="str">
        <f>IF(月途中入退所!$D15=$B$2,月途中入退所!$J15,"-")</f>
        <v>-</v>
      </c>
      <c r="N114" s="129">
        <f t="shared" si="100"/>
        <v>0</v>
      </c>
      <c r="O114" s="123"/>
      <c r="P114" s="128" t="str">
        <f t="shared" si="47"/>
        <v>-</v>
      </c>
      <c r="Q114" s="128" t="str">
        <f t="shared" si="48"/>
        <v>-</v>
      </c>
      <c r="R114" s="128" t="str">
        <f t="shared" si="49"/>
        <v>-</v>
      </c>
      <c r="S114" s="128" t="str">
        <f t="shared" si="50"/>
        <v>-</v>
      </c>
      <c r="T114" s="128" t="str">
        <f t="shared" si="51"/>
        <v>-</v>
      </c>
      <c r="U114" s="128" t="str">
        <f t="shared" si="52"/>
        <v>-</v>
      </c>
      <c r="V114" s="128" t="str">
        <f t="shared" si="53"/>
        <v>-</v>
      </c>
      <c r="W114" s="128" t="str">
        <f t="shared" si="54"/>
        <v>-</v>
      </c>
      <c r="X114" s="128" t="str">
        <f t="shared" si="55"/>
        <v>-</v>
      </c>
      <c r="Y114" s="128" t="str">
        <f t="shared" si="56"/>
        <v>-</v>
      </c>
      <c r="Z114" s="128" t="str">
        <f t="shared" si="57"/>
        <v>-</v>
      </c>
      <c r="AA114" s="128" t="str">
        <f t="shared" si="58"/>
        <v>-</v>
      </c>
      <c r="AB114" s="131"/>
      <c r="AC114" s="128" t="str">
        <f t="shared" si="59"/>
        <v>-</v>
      </c>
      <c r="AD114" s="128" t="str">
        <f t="shared" si="60"/>
        <v>-</v>
      </c>
      <c r="AE114" s="131"/>
      <c r="AF114" s="131"/>
      <c r="AG114" s="128" t="str">
        <f t="shared" si="61"/>
        <v>-</v>
      </c>
      <c r="AH114" s="128" t="str">
        <f t="shared" si="62"/>
        <v>-</v>
      </c>
      <c r="AI114" s="128" t="str">
        <f t="shared" si="63"/>
        <v>-</v>
      </c>
      <c r="AJ114" s="128" t="str">
        <f t="shared" si="64"/>
        <v>-</v>
      </c>
      <c r="AK114" s="128" t="str">
        <f t="shared" si="65"/>
        <v>-</v>
      </c>
      <c r="AL114" s="128" t="str">
        <f t="shared" si="66"/>
        <v>-</v>
      </c>
      <c r="AM114" s="128" t="str">
        <f t="shared" si="67"/>
        <v>-</v>
      </c>
      <c r="AN114" s="128" t="str">
        <f t="shared" si="68"/>
        <v>-</v>
      </c>
      <c r="AO114" s="128" t="str">
        <f t="shared" si="69"/>
        <v>-</v>
      </c>
      <c r="AP114" s="128" t="str">
        <f t="shared" si="70"/>
        <v>-</v>
      </c>
      <c r="AQ114" s="128" t="str">
        <f t="shared" si="101"/>
        <v>-</v>
      </c>
      <c r="AR114" s="128" t="str">
        <f t="shared" si="102"/>
        <v>-</v>
      </c>
      <c r="AS114" s="128">
        <f t="shared" si="71"/>
        <v>0</v>
      </c>
      <c r="AT114" s="128" t="str">
        <f t="shared" si="72"/>
        <v>-</v>
      </c>
      <c r="AU114" s="128" t="str">
        <f t="shared" si="73"/>
        <v>-</v>
      </c>
      <c r="AV114" s="128" t="str">
        <f t="shared" si="74"/>
        <v>-</v>
      </c>
      <c r="AW114" s="128" t="str">
        <f t="shared" si="75"/>
        <v>-</v>
      </c>
      <c r="AX114" s="128" t="str">
        <f t="shared" si="76"/>
        <v>-</v>
      </c>
      <c r="AY114" s="128" t="str">
        <f t="shared" si="77"/>
        <v>-</v>
      </c>
      <c r="AZ114" s="128" t="str">
        <f t="shared" si="78"/>
        <v>-</v>
      </c>
      <c r="BA114" s="128" t="str">
        <f t="shared" si="79"/>
        <v>-</v>
      </c>
      <c r="BB114" s="128" t="str">
        <f t="shared" si="80"/>
        <v>-</v>
      </c>
      <c r="BC114" s="128" t="str">
        <f t="shared" si="81"/>
        <v>-</v>
      </c>
      <c r="BD114" s="128" t="str">
        <f t="shared" si="82"/>
        <v>-</v>
      </c>
      <c r="BE114" s="187"/>
      <c r="BF114" s="128" t="str">
        <f t="shared" si="83"/>
        <v>-</v>
      </c>
      <c r="BG114" s="128" t="str">
        <f t="shared" si="84"/>
        <v>-</v>
      </c>
      <c r="BH114" s="187"/>
      <c r="BI114" s="187"/>
      <c r="BJ114" s="128" t="str">
        <f t="shared" si="85"/>
        <v>-</v>
      </c>
      <c r="BK114" s="128" t="str">
        <f t="shared" si="86"/>
        <v>-</v>
      </c>
      <c r="BL114" s="128" t="str">
        <f t="shared" si="87"/>
        <v>-</v>
      </c>
      <c r="BM114" s="128" t="str">
        <f t="shared" si="88"/>
        <v>-</v>
      </c>
      <c r="BN114" s="128" t="str">
        <f t="shared" si="89"/>
        <v>-</v>
      </c>
      <c r="BO114" s="128" t="str">
        <f t="shared" si="90"/>
        <v>-</v>
      </c>
      <c r="BP114" s="128" t="str">
        <f t="shared" si="91"/>
        <v>-</v>
      </c>
      <c r="BQ114" s="128" t="str">
        <f t="shared" si="92"/>
        <v>-</v>
      </c>
      <c r="BR114" s="128" t="str">
        <f t="shared" si="93"/>
        <v>-</v>
      </c>
      <c r="BS114" s="128" t="str">
        <f t="shared" si="94"/>
        <v>-</v>
      </c>
      <c r="BT114" s="128" t="str">
        <f t="shared" si="95"/>
        <v>-</v>
      </c>
      <c r="BU114" s="128" t="str">
        <f t="shared" si="96"/>
        <v>-</v>
      </c>
      <c r="BV114" s="129">
        <f t="shared" si="97"/>
        <v>0</v>
      </c>
      <c r="BX114" s="128" t="str">
        <f t="shared" si="103"/>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98"/>
        <v>-</v>
      </c>
      <c r="K115" s="20" t="str">
        <f>IF(月途中入退所!$D16=$B$2,IF(月途中入退所!I16="","-",月途中入退所!$I16),"-")</f>
        <v>-</v>
      </c>
      <c r="L115" s="162" t="str">
        <f t="shared" si="99"/>
        <v>-</v>
      </c>
      <c r="M115" s="20" t="str">
        <f>IF(月途中入退所!$D16=$B$2,月途中入退所!$J16,"-")</f>
        <v>-</v>
      </c>
      <c r="N115" s="129">
        <f t="shared" si="100"/>
        <v>0</v>
      </c>
      <c r="O115" s="123"/>
      <c r="P115" s="128" t="str">
        <f t="shared" si="47"/>
        <v>-</v>
      </c>
      <c r="Q115" s="128" t="str">
        <f t="shared" si="48"/>
        <v>-</v>
      </c>
      <c r="R115" s="128" t="str">
        <f t="shared" si="49"/>
        <v>-</v>
      </c>
      <c r="S115" s="128" t="str">
        <f t="shared" si="50"/>
        <v>-</v>
      </c>
      <c r="T115" s="128" t="str">
        <f t="shared" si="51"/>
        <v>-</v>
      </c>
      <c r="U115" s="128" t="str">
        <f t="shared" si="52"/>
        <v>-</v>
      </c>
      <c r="V115" s="128" t="str">
        <f t="shared" si="53"/>
        <v>-</v>
      </c>
      <c r="W115" s="128" t="str">
        <f t="shared" si="54"/>
        <v>-</v>
      </c>
      <c r="X115" s="128" t="str">
        <f t="shared" si="55"/>
        <v>-</v>
      </c>
      <c r="Y115" s="128" t="str">
        <f t="shared" si="56"/>
        <v>-</v>
      </c>
      <c r="Z115" s="128" t="str">
        <f t="shared" si="57"/>
        <v>-</v>
      </c>
      <c r="AA115" s="128" t="str">
        <f t="shared" si="58"/>
        <v>-</v>
      </c>
      <c r="AB115" s="131"/>
      <c r="AC115" s="128" t="str">
        <f t="shared" si="59"/>
        <v>-</v>
      </c>
      <c r="AD115" s="128" t="str">
        <f t="shared" si="60"/>
        <v>-</v>
      </c>
      <c r="AE115" s="131"/>
      <c r="AF115" s="131"/>
      <c r="AG115" s="128" t="str">
        <f t="shared" si="61"/>
        <v>-</v>
      </c>
      <c r="AH115" s="128" t="str">
        <f t="shared" si="62"/>
        <v>-</v>
      </c>
      <c r="AI115" s="128" t="str">
        <f t="shared" si="63"/>
        <v>-</v>
      </c>
      <c r="AJ115" s="128" t="str">
        <f t="shared" si="64"/>
        <v>-</v>
      </c>
      <c r="AK115" s="128" t="str">
        <f t="shared" si="65"/>
        <v>-</v>
      </c>
      <c r="AL115" s="128" t="str">
        <f t="shared" si="66"/>
        <v>-</v>
      </c>
      <c r="AM115" s="128" t="str">
        <f t="shared" si="67"/>
        <v>-</v>
      </c>
      <c r="AN115" s="128" t="str">
        <f t="shared" si="68"/>
        <v>-</v>
      </c>
      <c r="AO115" s="128" t="str">
        <f t="shared" si="69"/>
        <v>-</v>
      </c>
      <c r="AP115" s="128" t="str">
        <f t="shared" si="70"/>
        <v>-</v>
      </c>
      <c r="AQ115" s="128" t="str">
        <f t="shared" si="101"/>
        <v>-</v>
      </c>
      <c r="AR115" s="128" t="str">
        <f t="shared" si="102"/>
        <v>-</v>
      </c>
      <c r="AS115" s="128">
        <f t="shared" si="71"/>
        <v>0</v>
      </c>
      <c r="AT115" s="128" t="str">
        <f t="shared" si="72"/>
        <v>-</v>
      </c>
      <c r="AU115" s="128" t="str">
        <f t="shared" si="73"/>
        <v>-</v>
      </c>
      <c r="AV115" s="128" t="str">
        <f t="shared" si="74"/>
        <v>-</v>
      </c>
      <c r="AW115" s="128" t="str">
        <f t="shared" si="75"/>
        <v>-</v>
      </c>
      <c r="AX115" s="128" t="str">
        <f t="shared" si="76"/>
        <v>-</v>
      </c>
      <c r="AY115" s="128" t="str">
        <f t="shared" si="77"/>
        <v>-</v>
      </c>
      <c r="AZ115" s="128" t="str">
        <f t="shared" si="78"/>
        <v>-</v>
      </c>
      <c r="BA115" s="128" t="str">
        <f t="shared" si="79"/>
        <v>-</v>
      </c>
      <c r="BB115" s="128" t="str">
        <f t="shared" si="80"/>
        <v>-</v>
      </c>
      <c r="BC115" s="128" t="str">
        <f t="shared" si="81"/>
        <v>-</v>
      </c>
      <c r="BD115" s="128" t="str">
        <f t="shared" si="82"/>
        <v>-</v>
      </c>
      <c r="BE115" s="187"/>
      <c r="BF115" s="128" t="str">
        <f t="shared" si="83"/>
        <v>-</v>
      </c>
      <c r="BG115" s="128" t="str">
        <f t="shared" si="84"/>
        <v>-</v>
      </c>
      <c r="BH115" s="187"/>
      <c r="BI115" s="187"/>
      <c r="BJ115" s="128" t="str">
        <f t="shared" si="85"/>
        <v>-</v>
      </c>
      <c r="BK115" s="128" t="str">
        <f t="shared" si="86"/>
        <v>-</v>
      </c>
      <c r="BL115" s="128" t="str">
        <f t="shared" si="87"/>
        <v>-</v>
      </c>
      <c r="BM115" s="128" t="str">
        <f t="shared" si="88"/>
        <v>-</v>
      </c>
      <c r="BN115" s="128" t="str">
        <f t="shared" si="89"/>
        <v>-</v>
      </c>
      <c r="BO115" s="128" t="str">
        <f t="shared" si="90"/>
        <v>-</v>
      </c>
      <c r="BP115" s="128" t="str">
        <f t="shared" si="91"/>
        <v>-</v>
      </c>
      <c r="BQ115" s="128" t="str">
        <f t="shared" si="92"/>
        <v>-</v>
      </c>
      <c r="BR115" s="128" t="str">
        <f t="shared" si="93"/>
        <v>-</v>
      </c>
      <c r="BS115" s="128" t="str">
        <f t="shared" si="94"/>
        <v>-</v>
      </c>
      <c r="BT115" s="128" t="str">
        <f t="shared" si="95"/>
        <v>-</v>
      </c>
      <c r="BU115" s="128" t="str">
        <f t="shared" si="96"/>
        <v>-</v>
      </c>
      <c r="BV115" s="129">
        <f t="shared" si="97"/>
        <v>0</v>
      </c>
      <c r="BX115" s="128" t="str">
        <f t="shared" si="103"/>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98"/>
        <v>-</v>
      </c>
      <c r="K116" s="20" t="str">
        <f>IF(月途中入退所!$D17=$B$2,IF(月途中入退所!I17="","-",月途中入退所!$I17),"-")</f>
        <v>-</v>
      </c>
      <c r="L116" s="162" t="str">
        <f t="shared" si="99"/>
        <v>-</v>
      </c>
      <c r="M116" s="20" t="str">
        <f>IF(月途中入退所!$D17=$B$2,月途中入退所!$J17,"-")</f>
        <v>-</v>
      </c>
      <c r="N116" s="129">
        <f t="shared" si="100"/>
        <v>0</v>
      </c>
      <c r="O116" s="123"/>
      <c r="P116" s="128" t="str">
        <f t="shared" si="47"/>
        <v>-</v>
      </c>
      <c r="Q116" s="128" t="str">
        <f t="shared" si="48"/>
        <v>-</v>
      </c>
      <c r="R116" s="128" t="str">
        <f t="shared" si="49"/>
        <v>-</v>
      </c>
      <c r="S116" s="128" t="str">
        <f t="shared" si="50"/>
        <v>-</v>
      </c>
      <c r="T116" s="128" t="str">
        <f t="shared" si="51"/>
        <v>-</v>
      </c>
      <c r="U116" s="128" t="str">
        <f t="shared" si="52"/>
        <v>-</v>
      </c>
      <c r="V116" s="128" t="str">
        <f t="shared" si="53"/>
        <v>-</v>
      </c>
      <c r="W116" s="128" t="str">
        <f t="shared" si="54"/>
        <v>-</v>
      </c>
      <c r="X116" s="128" t="str">
        <f t="shared" si="55"/>
        <v>-</v>
      </c>
      <c r="Y116" s="128" t="str">
        <f t="shared" si="56"/>
        <v>-</v>
      </c>
      <c r="Z116" s="128" t="str">
        <f t="shared" si="57"/>
        <v>-</v>
      </c>
      <c r="AA116" s="128" t="str">
        <f t="shared" si="58"/>
        <v>-</v>
      </c>
      <c r="AB116" s="131"/>
      <c r="AC116" s="128" t="str">
        <f t="shared" si="59"/>
        <v>-</v>
      </c>
      <c r="AD116" s="128" t="str">
        <f t="shared" si="60"/>
        <v>-</v>
      </c>
      <c r="AE116" s="131"/>
      <c r="AF116" s="131"/>
      <c r="AG116" s="128" t="str">
        <f t="shared" si="61"/>
        <v>-</v>
      </c>
      <c r="AH116" s="128" t="str">
        <f t="shared" si="62"/>
        <v>-</v>
      </c>
      <c r="AI116" s="128" t="str">
        <f t="shared" si="63"/>
        <v>-</v>
      </c>
      <c r="AJ116" s="128" t="str">
        <f t="shared" si="64"/>
        <v>-</v>
      </c>
      <c r="AK116" s="128" t="str">
        <f t="shared" si="65"/>
        <v>-</v>
      </c>
      <c r="AL116" s="128" t="str">
        <f t="shared" si="66"/>
        <v>-</v>
      </c>
      <c r="AM116" s="128" t="str">
        <f t="shared" si="67"/>
        <v>-</v>
      </c>
      <c r="AN116" s="128" t="str">
        <f t="shared" si="68"/>
        <v>-</v>
      </c>
      <c r="AO116" s="128" t="str">
        <f t="shared" si="69"/>
        <v>-</v>
      </c>
      <c r="AP116" s="128" t="str">
        <f t="shared" si="70"/>
        <v>-</v>
      </c>
      <c r="AQ116" s="128" t="str">
        <f t="shared" si="101"/>
        <v>-</v>
      </c>
      <c r="AR116" s="128" t="str">
        <f t="shared" si="102"/>
        <v>-</v>
      </c>
      <c r="AS116" s="128">
        <f t="shared" si="71"/>
        <v>0</v>
      </c>
      <c r="AT116" s="128" t="str">
        <f t="shared" si="72"/>
        <v>-</v>
      </c>
      <c r="AU116" s="128" t="str">
        <f t="shared" si="73"/>
        <v>-</v>
      </c>
      <c r="AV116" s="128" t="str">
        <f t="shared" si="74"/>
        <v>-</v>
      </c>
      <c r="AW116" s="128" t="str">
        <f t="shared" si="75"/>
        <v>-</v>
      </c>
      <c r="AX116" s="128" t="str">
        <f t="shared" si="76"/>
        <v>-</v>
      </c>
      <c r="AY116" s="128" t="str">
        <f t="shared" si="77"/>
        <v>-</v>
      </c>
      <c r="AZ116" s="128" t="str">
        <f t="shared" si="78"/>
        <v>-</v>
      </c>
      <c r="BA116" s="128" t="str">
        <f t="shared" si="79"/>
        <v>-</v>
      </c>
      <c r="BB116" s="128" t="str">
        <f t="shared" si="80"/>
        <v>-</v>
      </c>
      <c r="BC116" s="128" t="str">
        <f t="shared" si="81"/>
        <v>-</v>
      </c>
      <c r="BD116" s="128" t="str">
        <f t="shared" si="82"/>
        <v>-</v>
      </c>
      <c r="BE116" s="187"/>
      <c r="BF116" s="128" t="str">
        <f t="shared" si="83"/>
        <v>-</v>
      </c>
      <c r="BG116" s="128" t="str">
        <f t="shared" si="84"/>
        <v>-</v>
      </c>
      <c r="BH116" s="187"/>
      <c r="BI116" s="187"/>
      <c r="BJ116" s="128" t="str">
        <f t="shared" si="85"/>
        <v>-</v>
      </c>
      <c r="BK116" s="128" t="str">
        <f t="shared" si="86"/>
        <v>-</v>
      </c>
      <c r="BL116" s="128" t="str">
        <f t="shared" si="87"/>
        <v>-</v>
      </c>
      <c r="BM116" s="128" t="str">
        <f t="shared" si="88"/>
        <v>-</v>
      </c>
      <c r="BN116" s="128" t="str">
        <f t="shared" si="89"/>
        <v>-</v>
      </c>
      <c r="BO116" s="128" t="str">
        <f t="shared" si="90"/>
        <v>-</v>
      </c>
      <c r="BP116" s="128" t="str">
        <f t="shared" si="91"/>
        <v>-</v>
      </c>
      <c r="BQ116" s="128" t="str">
        <f t="shared" si="92"/>
        <v>-</v>
      </c>
      <c r="BR116" s="128" t="str">
        <f t="shared" si="93"/>
        <v>-</v>
      </c>
      <c r="BS116" s="128" t="str">
        <f t="shared" si="94"/>
        <v>-</v>
      </c>
      <c r="BT116" s="128" t="str">
        <f t="shared" si="95"/>
        <v>-</v>
      </c>
      <c r="BU116" s="128" t="str">
        <f t="shared" si="96"/>
        <v>-</v>
      </c>
      <c r="BV116" s="129">
        <f t="shared" si="97"/>
        <v>0</v>
      </c>
      <c r="BX116" s="128" t="str">
        <f t="shared" si="103"/>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98"/>
        <v>-</v>
      </c>
      <c r="K117" s="20" t="str">
        <f>IF(月途中入退所!$D18=$B$2,IF(月途中入退所!I18="","-",月途中入退所!$I18),"-")</f>
        <v>-</v>
      </c>
      <c r="L117" s="162" t="str">
        <f t="shared" si="99"/>
        <v>-</v>
      </c>
      <c r="M117" s="20" t="str">
        <f>IF(月途中入退所!$D18=$B$2,月途中入退所!$J18,"-")</f>
        <v>-</v>
      </c>
      <c r="N117" s="129">
        <f t="shared" si="100"/>
        <v>0</v>
      </c>
      <c r="O117" s="123"/>
      <c r="P117" s="128" t="str">
        <f t="shared" si="47"/>
        <v>-</v>
      </c>
      <c r="Q117" s="128" t="str">
        <f t="shared" si="48"/>
        <v>-</v>
      </c>
      <c r="R117" s="128" t="str">
        <f t="shared" si="49"/>
        <v>-</v>
      </c>
      <c r="S117" s="128" t="str">
        <f t="shared" si="50"/>
        <v>-</v>
      </c>
      <c r="T117" s="128" t="str">
        <f t="shared" si="51"/>
        <v>-</v>
      </c>
      <c r="U117" s="128" t="str">
        <f t="shared" si="52"/>
        <v>-</v>
      </c>
      <c r="V117" s="128" t="str">
        <f t="shared" si="53"/>
        <v>-</v>
      </c>
      <c r="W117" s="128" t="str">
        <f t="shared" si="54"/>
        <v>-</v>
      </c>
      <c r="X117" s="128" t="str">
        <f t="shared" si="55"/>
        <v>-</v>
      </c>
      <c r="Y117" s="128" t="str">
        <f t="shared" si="56"/>
        <v>-</v>
      </c>
      <c r="Z117" s="128" t="str">
        <f t="shared" si="57"/>
        <v>-</v>
      </c>
      <c r="AA117" s="128" t="str">
        <f t="shared" si="58"/>
        <v>-</v>
      </c>
      <c r="AB117" s="131"/>
      <c r="AC117" s="128" t="str">
        <f t="shared" si="59"/>
        <v>-</v>
      </c>
      <c r="AD117" s="128" t="str">
        <f t="shared" si="60"/>
        <v>-</v>
      </c>
      <c r="AE117" s="131"/>
      <c r="AF117" s="131"/>
      <c r="AG117" s="128" t="str">
        <f t="shared" si="61"/>
        <v>-</v>
      </c>
      <c r="AH117" s="128" t="str">
        <f t="shared" si="62"/>
        <v>-</v>
      </c>
      <c r="AI117" s="128" t="str">
        <f t="shared" si="63"/>
        <v>-</v>
      </c>
      <c r="AJ117" s="128" t="str">
        <f t="shared" si="64"/>
        <v>-</v>
      </c>
      <c r="AK117" s="128" t="str">
        <f t="shared" si="65"/>
        <v>-</v>
      </c>
      <c r="AL117" s="128" t="str">
        <f t="shared" si="66"/>
        <v>-</v>
      </c>
      <c r="AM117" s="128" t="str">
        <f t="shared" si="67"/>
        <v>-</v>
      </c>
      <c r="AN117" s="128" t="str">
        <f t="shared" si="68"/>
        <v>-</v>
      </c>
      <c r="AO117" s="128" t="str">
        <f t="shared" si="69"/>
        <v>-</v>
      </c>
      <c r="AP117" s="128" t="str">
        <f t="shared" si="70"/>
        <v>-</v>
      </c>
      <c r="AQ117" s="128" t="str">
        <f t="shared" si="101"/>
        <v>-</v>
      </c>
      <c r="AR117" s="128" t="str">
        <f t="shared" si="102"/>
        <v>-</v>
      </c>
      <c r="AS117" s="128">
        <f t="shared" si="71"/>
        <v>0</v>
      </c>
      <c r="AT117" s="128" t="str">
        <f t="shared" si="72"/>
        <v>-</v>
      </c>
      <c r="AU117" s="128" t="str">
        <f t="shared" si="73"/>
        <v>-</v>
      </c>
      <c r="AV117" s="128" t="str">
        <f t="shared" si="74"/>
        <v>-</v>
      </c>
      <c r="AW117" s="128" t="str">
        <f t="shared" si="75"/>
        <v>-</v>
      </c>
      <c r="AX117" s="128" t="str">
        <f t="shared" si="76"/>
        <v>-</v>
      </c>
      <c r="AY117" s="128" t="str">
        <f t="shared" si="77"/>
        <v>-</v>
      </c>
      <c r="AZ117" s="128" t="str">
        <f t="shared" si="78"/>
        <v>-</v>
      </c>
      <c r="BA117" s="128" t="str">
        <f t="shared" si="79"/>
        <v>-</v>
      </c>
      <c r="BB117" s="128" t="str">
        <f t="shared" si="80"/>
        <v>-</v>
      </c>
      <c r="BC117" s="128" t="str">
        <f t="shared" si="81"/>
        <v>-</v>
      </c>
      <c r="BD117" s="128" t="str">
        <f t="shared" si="82"/>
        <v>-</v>
      </c>
      <c r="BE117" s="187"/>
      <c r="BF117" s="128" t="str">
        <f t="shared" si="83"/>
        <v>-</v>
      </c>
      <c r="BG117" s="128" t="str">
        <f t="shared" si="84"/>
        <v>-</v>
      </c>
      <c r="BH117" s="187"/>
      <c r="BI117" s="187"/>
      <c r="BJ117" s="128" t="str">
        <f t="shared" si="85"/>
        <v>-</v>
      </c>
      <c r="BK117" s="128" t="str">
        <f t="shared" si="86"/>
        <v>-</v>
      </c>
      <c r="BL117" s="128" t="str">
        <f t="shared" si="87"/>
        <v>-</v>
      </c>
      <c r="BM117" s="128" t="str">
        <f t="shared" si="88"/>
        <v>-</v>
      </c>
      <c r="BN117" s="128" t="str">
        <f t="shared" si="89"/>
        <v>-</v>
      </c>
      <c r="BO117" s="128" t="str">
        <f t="shared" si="90"/>
        <v>-</v>
      </c>
      <c r="BP117" s="128" t="str">
        <f t="shared" si="91"/>
        <v>-</v>
      </c>
      <c r="BQ117" s="128" t="str">
        <f t="shared" si="92"/>
        <v>-</v>
      </c>
      <c r="BR117" s="128" t="str">
        <f t="shared" si="93"/>
        <v>-</v>
      </c>
      <c r="BS117" s="128" t="str">
        <f t="shared" si="94"/>
        <v>-</v>
      </c>
      <c r="BT117" s="128" t="str">
        <f t="shared" si="95"/>
        <v>-</v>
      </c>
      <c r="BU117" s="128" t="str">
        <f t="shared" si="96"/>
        <v>-</v>
      </c>
      <c r="BV117" s="129">
        <f t="shared" si="97"/>
        <v>0</v>
      </c>
      <c r="BX117" s="128" t="str">
        <f t="shared" si="103"/>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98"/>
        <v>-</v>
      </c>
      <c r="K118" s="20" t="str">
        <f>IF(月途中入退所!$D19=$B$2,IF(月途中入退所!I19="","-",月途中入退所!$I19),"-")</f>
        <v>-</v>
      </c>
      <c r="L118" s="162" t="str">
        <f t="shared" si="99"/>
        <v>-</v>
      </c>
      <c r="M118" s="20" t="str">
        <f>IF(月途中入退所!$D19=$B$2,月途中入退所!$J19,"-")</f>
        <v>-</v>
      </c>
      <c r="N118" s="129">
        <f t="shared" si="100"/>
        <v>0</v>
      </c>
      <c r="O118" s="123"/>
      <c r="P118" s="128" t="str">
        <f t="shared" si="47"/>
        <v>-</v>
      </c>
      <c r="Q118" s="128" t="str">
        <f t="shared" si="48"/>
        <v>-</v>
      </c>
      <c r="R118" s="128" t="str">
        <f t="shared" si="49"/>
        <v>-</v>
      </c>
      <c r="S118" s="128" t="str">
        <f t="shared" si="50"/>
        <v>-</v>
      </c>
      <c r="T118" s="128" t="str">
        <f t="shared" si="51"/>
        <v>-</v>
      </c>
      <c r="U118" s="128" t="str">
        <f t="shared" si="52"/>
        <v>-</v>
      </c>
      <c r="V118" s="128" t="str">
        <f t="shared" si="53"/>
        <v>-</v>
      </c>
      <c r="W118" s="128" t="str">
        <f t="shared" si="54"/>
        <v>-</v>
      </c>
      <c r="X118" s="128" t="str">
        <f t="shared" si="55"/>
        <v>-</v>
      </c>
      <c r="Y118" s="128" t="str">
        <f t="shared" si="56"/>
        <v>-</v>
      </c>
      <c r="Z118" s="128" t="str">
        <f t="shared" si="57"/>
        <v>-</v>
      </c>
      <c r="AA118" s="128" t="str">
        <f t="shared" si="58"/>
        <v>-</v>
      </c>
      <c r="AB118" s="131"/>
      <c r="AC118" s="128" t="str">
        <f t="shared" si="59"/>
        <v>-</v>
      </c>
      <c r="AD118" s="128" t="str">
        <f t="shared" si="60"/>
        <v>-</v>
      </c>
      <c r="AE118" s="131"/>
      <c r="AF118" s="131"/>
      <c r="AG118" s="128" t="str">
        <f t="shared" si="61"/>
        <v>-</v>
      </c>
      <c r="AH118" s="128" t="str">
        <f t="shared" si="62"/>
        <v>-</v>
      </c>
      <c r="AI118" s="128" t="str">
        <f t="shared" si="63"/>
        <v>-</v>
      </c>
      <c r="AJ118" s="128" t="str">
        <f t="shared" si="64"/>
        <v>-</v>
      </c>
      <c r="AK118" s="128" t="str">
        <f t="shared" si="65"/>
        <v>-</v>
      </c>
      <c r="AL118" s="128" t="str">
        <f t="shared" si="66"/>
        <v>-</v>
      </c>
      <c r="AM118" s="128" t="str">
        <f t="shared" si="67"/>
        <v>-</v>
      </c>
      <c r="AN118" s="128" t="str">
        <f t="shared" si="68"/>
        <v>-</v>
      </c>
      <c r="AO118" s="128" t="str">
        <f t="shared" si="69"/>
        <v>-</v>
      </c>
      <c r="AP118" s="128" t="str">
        <f t="shared" si="70"/>
        <v>-</v>
      </c>
      <c r="AQ118" s="128" t="str">
        <f t="shared" si="101"/>
        <v>-</v>
      </c>
      <c r="AR118" s="128" t="str">
        <f t="shared" si="102"/>
        <v>-</v>
      </c>
      <c r="AS118" s="128">
        <f t="shared" si="71"/>
        <v>0</v>
      </c>
      <c r="AT118" s="128" t="str">
        <f t="shared" si="72"/>
        <v>-</v>
      </c>
      <c r="AU118" s="128" t="str">
        <f t="shared" si="73"/>
        <v>-</v>
      </c>
      <c r="AV118" s="128" t="str">
        <f t="shared" si="74"/>
        <v>-</v>
      </c>
      <c r="AW118" s="128" t="str">
        <f t="shared" si="75"/>
        <v>-</v>
      </c>
      <c r="AX118" s="128" t="str">
        <f t="shared" si="76"/>
        <v>-</v>
      </c>
      <c r="AY118" s="128" t="str">
        <f t="shared" si="77"/>
        <v>-</v>
      </c>
      <c r="AZ118" s="128" t="str">
        <f t="shared" si="78"/>
        <v>-</v>
      </c>
      <c r="BA118" s="128" t="str">
        <f t="shared" si="79"/>
        <v>-</v>
      </c>
      <c r="BB118" s="128" t="str">
        <f t="shared" si="80"/>
        <v>-</v>
      </c>
      <c r="BC118" s="128" t="str">
        <f t="shared" si="81"/>
        <v>-</v>
      </c>
      <c r="BD118" s="128" t="str">
        <f t="shared" si="82"/>
        <v>-</v>
      </c>
      <c r="BE118" s="187"/>
      <c r="BF118" s="128" t="str">
        <f t="shared" si="83"/>
        <v>-</v>
      </c>
      <c r="BG118" s="128" t="str">
        <f t="shared" si="84"/>
        <v>-</v>
      </c>
      <c r="BH118" s="187"/>
      <c r="BI118" s="187"/>
      <c r="BJ118" s="128" t="str">
        <f t="shared" si="85"/>
        <v>-</v>
      </c>
      <c r="BK118" s="128" t="str">
        <f t="shared" si="86"/>
        <v>-</v>
      </c>
      <c r="BL118" s="128" t="str">
        <f t="shared" si="87"/>
        <v>-</v>
      </c>
      <c r="BM118" s="128" t="str">
        <f t="shared" si="88"/>
        <v>-</v>
      </c>
      <c r="BN118" s="128" t="str">
        <f t="shared" si="89"/>
        <v>-</v>
      </c>
      <c r="BO118" s="128" t="str">
        <f t="shared" si="90"/>
        <v>-</v>
      </c>
      <c r="BP118" s="128" t="str">
        <f t="shared" si="91"/>
        <v>-</v>
      </c>
      <c r="BQ118" s="128" t="str">
        <f t="shared" si="92"/>
        <v>-</v>
      </c>
      <c r="BR118" s="128" t="str">
        <f t="shared" si="93"/>
        <v>-</v>
      </c>
      <c r="BS118" s="128" t="str">
        <f t="shared" si="94"/>
        <v>-</v>
      </c>
      <c r="BT118" s="128" t="str">
        <f t="shared" si="95"/>
        <v>-</v>
      </c>
      <c r="BU118" s="128" t="str">
        <f t="shared" si="96"/>
        <v>-</v>
      </c>
      <c r="BV118" s="129">
        <f t="shared" si="97"/>
        <v>0</v>
      </c>
      <c r="BX118" s="128" t="str">
        <f t="shared" si="103"/>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98"/>
        <v>-</v>
      </c>
      <c r="K119" s="20" t="str">
        <f>IF(月途中入退所!$D20=$B$2,IF(月途中入退所!I20="","-",月途中入退所!$I20),"-")</f>
        <v>-</v>
      </c>
      <c r="L119" s="162" t="str">
        <f t="shared" si="99"/>
        <v>-</v>
      </c>
      <c r="M119" s="20" t="str">
        <f>IF(月途中入退所!$D20=$B$2,月途中入退所!$J20,"-")</f>
        <v>-</v>
      </c>
      <c r="N119" s="129">
        <f t="shared" si="100"/>
        <v>0</v>
      </c>
      <c r="O119" s="123"/>
      <c r="P119" s="128" t="str">
        <f t="shared" si="47"/>
        <v>-</v>
      </c>
      <c r="Q119" s="128" t="str">
        <f t="shared" si="48"/>
        <v>-</v>
      </c>
      <c r="R119" s="128" t="str">
        <f t="shared" si="49"/>
        <v>-</v>
      </c>
      <c r="S119" s="128" t="str">
        <f t="shared" si="50"/>
        <v>-</v>
      </c>
      <c r="T119" s="128" t="str">
        <f t="shared" si="51"/>
        <v>-</v>
      </c>
      <c r="U119" s="128" t="str">
        <f t="shared" si="52"/>
        <v>-</v>
      </c>
      <c r="V119" s="128" t="str">
        <f t="shared" si="53"/>
        <v>-</v>
      </c>
      <c r="W119" s="128" t="str">
        <f t="shared" si="54"/>
        <v>-</v>
      </c>
      <c r="X119" s="128" t="str">
        <f t="shared" si="55"/>
        <v>-</v>
      </c>
      <c r="Y119" s="128" t="str">
        <f t="shared" si="56"/>
        <v>-</v>
      </c>
      <c r="Z119" s="128" t="str">
        <f t="shared" si="57"/>
        <v>-</v>
      </c>
      <c r="AA119" s="128" t="str">
        <f t="shared" si="58"/>
        <v>-</v>
      </c>
      <c r="AB119" s="131"/>
      <c r="AC119" s="128" t="str">
        <f t="shared" si="59"/>
        <v>-</v>
      </c>
      <c r="AD119" s="128" t="str">
        <f t="shared" si="60"/>
        <v>-</v>
      </c>
      <c r="AE119" s="131"/>
      <c r="AF119" s="131"/>
      <c r="AG119" s="128" t="str">
        <f t="shared" si="61"/>
        <v>-</v>
      </c>
      <c r="AH119" s="128" t="str">
        <f t="shared" si="62"/>
        <v>-</v>
      </c>
      <c r="AI119" s="128" t="str">
        <f t="shared" si="63"/>
        <v>-</v>
      </c>
      <c r="AJ119" s="128" t="str">
        <f t="shared" si="64"/>
        <v>-</v>
      </c>
      <c r="AK119" s="128" t="str">
        <f t="shared" si="65"/>
        <v>-</v>
      </c>
      <c r="AL119" s="128" t="str">
        <f t="shared" si="66"/>
        <v>-</v>
      </c>
      <c r="AM119" s="128" t="str">
        <f t="shared" si="67"/>
        <v>-</v>
      </c>
      <c r="AN119" s="128" t="str">
        <f t="shared" si="68"/>
        <v>-</v>
      </c>
      <c r="AO119" s="128" t="str">
        <f t="shared" si="69"/>
        <v>-</v>
      </c>
      <c r="AP119" s="128" t="str">
        <f t="shared" si="70"/>
        <v>-</v>
      </c>
      <c r="AQ119" s="128" t="str">
        <f t="shared" si="101"/>
        <v>-</v>
      </c>
      <c r="AR119" s="128" t="str">
        <f t="shared" si="102"/>
        <v>-</v>
      </c>
      <c r="AS119" s="128">
        <f t="shared" si="71"/>
        <v>0</v>
      </c>
      <c r="AT119" s="128" t="str">
        <f t="shared" si="72"/>
        <v>-</v>
      </c>
      <c r="AU119" s="128" t="str">
        <f t="shared" si="73"/>
        <v>-</v>
      </c>
      <c r="AV119" s="128" t="str">
        <f t="shared" si="74"/>
        <v>-</v>
      </c>
      <c r="AW119" s="128" t="str">
        <f t="shared" si="75"/>
        <v>-</v>
      </c>
      <c r="AX119" s="128" t="str">
        <f t="shared" si="76"/>
        <v>-</v>
      </c>
      <c r="AY119" s="128" t="str">
        <f t="shared" si="77"/>
        <v>-</v>
      </c>
      <c r="AZ119" s="128" t="str">
        <f t="shared" si="78"/>
        <v>-</v>
      </c>
      <c r="BA119" s="128" t="str">
        <f t="shared" si="79"/>
        <v>-</v>
      </c>
      <c r="BB119" s="128" t="str">
        <f t="shared" si="80"/>
        <v>-</v>
      </c>
      <c r="BC119" s="128" t="str">
        <f t="shared" si="81"/>
        <v>-</v>
      </c>
      <c r="BD119" s="128" t="str">
        <f t="shared" si="82"/>
        <v>-</v>
      </c>
      <c r="BE119" s="187"/>
      <c r="BF119" s="128" t="str">
        <f t="shared" si="83"/>
        <v>-</v>
      </c>
      <c r="BG119" s="128" t="str">
        <f t="shared" si="84"/>
        <v>-</v>
      </c>
      <c r="BH119" s="187"/>
      <c r="BI119" s="187"/>
      <c r="BJ119" s="128" t="str">
        <f t="shared" si="85"/>
        <v>-</v>
      </c>
      <c r="BK119" s="128" t="str">
        <f t="shared" si="86"/>
        <v>-</v>
      </c>
      <c r="BL119" s="128" t="str">
        <f t="shared" si="87"/>
        <v>-</v>
      </c>
      <c r="BM119" s="128" t="str">
        <f t="shared" si="88"/>
        <v>-</v>
      </c>
      <c r="BN119" s="128" t="str">
        <f t="shared" si="89"/>
        <v>-</v>
      </c>
      <c r="BO119" s="128" t="str">
        <f t="shared" si="90"/>
        <v>-</v>
      </c>
      <c r="BP119" s="128" t="str">
        <f t="shared" si="91"/>
        <v>-</v>
      </c>
      <c r="BQ119" s="128" t="str">
        <f t="shared" si="92"/>
        <v>-</v>
      </c>
      <c r="BR119" s="128" t="str">
        <f t="shared" si="93"/>
        <v>-</v>
      </c>
      <c r="BS119" s="128" t="str">
        <f t="shared" si="94"/>
        <v>-</v>
      </c>
      <c r="BT119" s="128" t="str">
        <f t="shared" si="95"/>
        <v>-</v>
      </c>
      <c r="BU119" s="128" t="str">
        <f t="shared" si="96"/>
        <v>-</v>
      </c>
      <c r="BV119" s="129">
        <f t="shared" si="97"/>
        <v>0</v>
      </c>
      <c r="BX119" s="128" t="str">
        <f t="shared" si="103"/>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98"/>
        <v>-</v>
      </c>
      <c r="K120" s="20" t="str">
        <f>IF(月途中入退所!$D21=$B$2,IF(月途中入退所!I21="","-",月途中入退所!$I21),"-")</f>
        <v>-</v>
      </c>
      <c r="L120" s="162" t="str">
        <f t="shared" si="99"/>
        <v>-</v>
      </c>
      <c r="M120" s="20" t="str">
        <f>IF(月途中入退所!$D21=$B$2,月途中入退所!$J21,"-")</f>
        <v>-</v>
      </c>
      <c r="N120" s="129">
        <f t="shared" si="100"/>
        <v>0</v>
      </c>
      <c r="O120" s="123"/>
      <c r="P120" s="128" t="str">
        <f t="shared" si="47"/>
        <v>-</v>
      </c>
      <c r="Q120" s="128" t="str">
        <f t="shared" si="48"/>
        <v>-</v>
      </c>
      <c r="R120" s="128" t="str">
        <f t="shared" si="49"/>
        <v>-</v>
      </c>
      <c r="S120" s="128" t="str">
        <f t="shared" si="50"/>
        <v>-</v>
      </c>
      <c r="T120" s="128" t="str">
        <f t="shared" si="51"/>
        <v>-</v>
      </c>
      <c r="U120" s="128" t="str">
        <f t="shared" si="52"/>
        <v>-</v>
      </c>
      <c r="V120" s="128" t="str">
        <f t="shared" si="53"/>
        <v>-</v>
      </c>
      <c r="W120" s="128" t="str">
        <f t="shared" si="54"/>
        <v>-</v>
      </c>
      <c r="X120" s="128" t="str">
        <f t="shared" si="55"/>
        <v>-</v>
      </c>
      <c r="Y120" s="128" t="str">
        <f t="shared" si="56"/>
        <v>-</v>
      </c>
      <c r="Z120" s="128" t="str">
        <f t="shared" si="57"/>
        <v>-</v>
      </c>
      <c r="AA120" s="128" t="str">
        <f t="shared" si="58"/>
        <v>-</v>
      </c>
      <c r="AB120" s="131"/>
      <c r="AC120" s="128" t="str">
        <f t="shared" si="59"/>
        <v>-</v>
      </c>
      <c r="AD120" s="128" t="str">
        <f t="shared" si="60"/>
        <v>-</v>
      </c>
      <c r="AE120" s="131"/>
      <c r="AF120" s="131"/>
      <c r="AG120" s="128" t="str">
        <f t="shared" si="61"/>
        <v>-</v>
      </c>
      <c r="AH120" s="128" t="str">
        <f t="shared" si="62"/>
        <v>-</v>
      </c>
      <c r="AI120" s="128" t="str">
        <f t="shared" si="63"/>
        <v>-</v>
      </c>
      <c r="AJ120" s="128" t="str">
        <f t="shared" si="64"/>
        <v>-</v>
      </c>
      <c r="AK120" s="128" t="str">
        <f t="shared" si="65"/>
        <v>-</v>
      </c>
      <c r="AL120" s="128" t="str">
        <f t="shared" si="66"/>
        <v>-</v>
      </c>
      <c r="AM120" s="128" t="str">
        <f t="shared" si="67"/>
        <v>-</v>
      </c>
      <c r="AN120" s="128" t="str">
        <f t="shared" si="68"/>
        <v>-</v>
      </c>
      <c r="AO120" s="128" t="str">
        <f t="shared" si="69"/>
        <v>-</v>
      </c>
      <c r="AP120" s="128" t="str">
        <f t="shared" si="70"/>
        <v>-</v>
      </c>
      <c r="AQ120" s="128" t="str">
        <f t="shared" si="101"/>
        <v>-</v>
      </c>
      <c r="AR120" s="128" t="str">
        <f t="shared" si="102"/>
        <v>-</v>
      </c>
      <c r="AS120" s="128">
        <f t="shared" si="71"/>
        <v>0</v>
      </c>
      <c r="AT120" s="128" t="str">
        <f t="shared" si="72"/>
        <v>-</v>
      </c>
      <c r="AU120" s="128" t="str">
        <f t="shared" si="73"/>
        <v>-</v>
      </c>
      <c r="AV120" s="128" t="str">
        <f t="shared" si="74"/>
        <v>-</v>
      </c>
      <c r="AW120" s="128" t="str">
        <f t="shared" si="75"/>
        <v>-</v>
      </c>
      <c r="AX120" s="128" t="str">
        <f t="shared" si="76"/>
        <v>-</v>
      </c>
      <c r="AY120" s="128" t="str">
        <f t="shared" si="77"/>
        <v>-</v>
      </c>
      <c r="AZ120" s="128" t="str">
        <f t="shared" si="78"/>
        <v>-</v>
      </c>
      <c r="BA120" s="128" t="str">
        <f t="shared" si="79"/>
        <v>-</v>
      </c>
      <c r="BB120" s="128" t="str">
        <f t="shared" si="80"/>
        <v>-</v>
      </c>
      <c r="BC120" s="128" t="str">
        <f t="shared" si="81"/>
        <v>-</v>
      </c>
      <c r="BD120" s="128" t="str">
        <f t="shared" si="82"/>
        <v>-</v>
      </c>
      <c r="BE120" s="187"/>
      <c r="BF120" s="128" t="str">
        <f t="shared" si="83"/>
        <v>-</v>
      </c>
      <c r="BG120" s="128" t="str">
        <f t="shared" si="84"/>
        <v>-</v>
      </c>
      <c r="BH120" s="187"/>
      <c r="BI120" s="187"/>
      <c r="BJ120" s="128" t="str">
        <f t="shared" si="85"/>
        <v>-</v>
      </c>
      <c r="BK120" s="128" t="str">
        <f t="shared" si="86"/>
        <v>-</v>
      </c>
      <c r="BL120" s="128" t="str">
        <f t="shared" si="87"/>
        <v>-</v>
      </c>
      <c r="BM120" s="128" t="str">
        <f t="shared" si="88"/>
        <v>-</v>
      </c>
      <c r="BN120" s="128" t="str">
        <f t="shared" si="89"/>
        <v>-</v>
      </c>
      <c r="BO120" s="128" t="str">
        <f t="shared" si="90"/>
        <v>-</v>
      </c>
      <c r="BP120" s="128" t="str">
        <f t="shared" si="91"/>
        <v>-</v>
      </c>
      <c r="BQ120" s="128" t="str">
        <f t="shared" si="92"/>
        <v>-</v>
      </c>
      <c r="BR120" s="128" t="str">
        <f t="shared" si="93"/>
        <v>-</v>
      </c>
      <c r="BS120" s="128" t="str">
        <f t="shared" si="94"/>
        <v>-</v>
      </c>
      <c r="BT120" s="128" t="str">
        <f t="shared" si="95"/>
        <v>-</v>
      </c>
      <c r="BU120" s="128" t="str">
        <f t="shared" si="96"/>
        <v>-</v>
      </c>
      <c r="BV120" s="129">
        <f t="shared" si="97"/>
        <v>0</v>
      </c>
      <c r="BX120" s="128" t="str">
        <f t="shared" si="103"/>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98"/>
        <v>-</v>
      </c>
      <c r="K121" s="20" t="str">
        <f>IF(月途中入退所!$D22=$B$2,IF(月途中入退所!I22="","-",月途中入退所!$I22),"-")</f>
        <v>-</v>
      </c>
      <c r="L121" s="162" t="str">
        <f t="shared" si="99"/>
        <v>-</v>
      </c>
      <c r="M121" s="20" t="str">
        <f>IF(月途中入退所!$D22=$B$2,月途中入退所!$J22,"-")</f>
        <v>-</v>
      </c>
      <c r="N121" s="129">
        <f t="shared" si="100"/>
        <v>0</v>
      </c>
      <c r="P121" s="128" t="str">
        <f t="shared" si="47"/>
        <v>-</v>
      </c>
      <c r="Q121" s="128" t="str">
        <f t="shared" si="48"/>
        <v>-</v>
      </c>
      <c r="R121" s="128" t="str">
        <f t="shared" si="49"/>
        <v>-</v>
      </c>
      <c r="S121" s="128" t="str">
        <f t="shared" si="50"/>
        <v>-</v>
      </c>
      <c r="T121" s="128" t="str">
        <f t="shared" si="51"/>
        <v>-</v>
      </c>
      <c r="U121" s="128" t="str">
        <f t="shared" si="52"/>
        <v>-</v>
      </c>
      <c r="V121" s="128" t="str">
        <f t="shared" si="53"/>
        <v>-</v>
      </c>
      <c r="W121" s="128" t="str">
        <f t="shared" si="54"/>
        <v>-</v>
      </c>
      <c r="X121" s="128" t="str">
        <f t="shared" si="55"/>
        <v>-</v>
      </c>
      <c r="Y121" s="128" t="str">
        <f t="shared" si="56"/>
        <v>-</v>
      </c>
      <c r="Z121" s="128" t="str">
        <f t="shared" si="57"/>
        <v>-</v>
      </c>
      <c r="AA121" s="128" t="str">
        <f t="shared" si="58"/>
        <v>-</v>
      </c>
      <c r="AB121" s="131"/>
      <c r="AC121" s="128" t="str">
        <f t="shared" si="59"/>
        <v>-</v>
      </c>
      <c r="AD121" s="128" t="str">
        <f t="shared" si="60"/>
        <v>-</v>
      </c>
      <c r="AE121" s="131"/>
      <c r="AF121" s="131"/>
      <c r="AG121" s="128" t="str">
        <f t="shared" si="61"/>
        <v>-</v>
      </c>
      <c r="AH121" s="128" t="str">
        <f t="shared" si="62"/>
        <v>-</v>
      </c>
      <c r="AI121" s="128" t="str">
        <f t="shared" si="63"/>
        <v>-</v>
      </c>
      <c r="AJ121" s="128" t="str">
        <f t="shared" si="64"/>
        <v>-</v>
      </c>
      <c r="AK121" s="128" t="str">
        <f t="shared" si="65"/>
        <v>-</v>
      </c>
      <c r="AL121" s="128" t="str">
        <f t="shared" si="66"/>
        <v>-</v>
      </c>
      <c r="AM121" s="128" t="str">
        <f t="shared" si="67"/>
        <v>-</v>
      </c>
      <c r="AN121" s="128" t="str">
        <f t="shared" si="68"/>
        <v>-</v>
      </c>
      <c r="AO121" s="128" t="str">
        <f t="shared" si="69"/>
        <v>-</v>
      </c>
      <c r="AP121" s="128" t="str">
        <f t="shared" si="70"/>
        <v>-</v>
      </c>
      <c r="AQ121" s="128" t="str">
        <f t="shared" si="101"/>
        <v>-</v>
      </c>
      <c r="AR121" s="128" t="str">
        <f t="shared" si="102"/>
        <v>-</v>
      </c>
      <c r="AS121" s="128">
        <f t="shared" si="71"/>
        <v>0</v>
      </c>
      <c r="AT121" s="128" t="str">
        <f t="shared" si="72"/>
        <v>-</v>
      </c>
      <c r="AU121" s="128" t="str">
        <f t="shared" si="73"/>
        <v>-</v>
      </c>
      <c r="AV121" s="128" t="str">
        <f t="shared" si="74"/>
        <v>-</v>
      </c>
      <c r="AW121" s="128" t="str">
        <f t="shared" si="75"/>
        <v>-</v>
      </c>
      <c r="AX121" s="128" t="str">
        <f t="shared" si="76"/>
        <v>-</v>
      </c>
      <c r="AY121" s="128" t="str">
        <f t="shared" si="77"/>
        <v>-</v>
      </c>
      <c r="AZ121" s="128" t="str">
        <f t="shared" si="78"/>
        <v>-</v>
      </c>
      <c r="BA121" s="128" t="str">
        <f t="shared" si="79"/>
        <v>-</v>
      </c>
      <c r="BB121" s="128" t="str">
        <f t="shared" si="80"/>
        <v>-</v>
      </c>
      <c r="BC121" s="128" t="str">
        <f t="shared" si="81"/>
        <v>-</v>
      </c>
      <c r="BD121" s="128" t="str">
        <f t="shared" si="82"/>
        <v>-</v>
      </c>
      <c r="BE121" s="187"/>
      <c r="BF121" s="128" t="str">
        <f t="shared" si="83"/>
        <v>-</v>
      </c>
      <c r="BG121" s="128" t="str">
        <f t="shared" si="84"/>
        <v>-</v>
      </c>
      <c r="BH121" s="187"/>
      <c r="BI121" s="187"/>
      <c r="BJ121" s="128" t="str">
        <f t="shared" si="85"/>
        <v>-</v>
      </c>
      <c r="BK121" s="128" t="str">
        <f t="shared" si="86"/>
        <v>-</v>
      </c>
      <c r="BL121" s="128" t="str">
        <f t="shared" si="87"/>
        <v>-</v>
      </c>
      <c r="BM121" s="128" t="str">
        <f t="shared" si="88"/>
        <v>-</v>
      </c>
      <c r="BN121" s="128" t="str">
        <f t="shared" si="89"/>
        <v>-</v>
      </c>
      <c r="BO121" s="128" t="str">
        <f t="shared" si="90"/>
        <v>-</v>
      </c>
      <c r="BP121" s="128" t="str">
        <f t="shared" si="91"/>
        <v>-</v>
      </c>
      <c r="BQ121" s="128" t="str">
        <f t="shared" si="92"/>
        <v>-</v>
      </c>
      <c r="BR121" s="128" t="str">
        <f t="shared" si="93"/>
        <v>-</v>
      </c>
      <c r="BS121" s="128" t="str">
        <f t="shared" si="94"/>
        <v>-</v>
      </c>
      <c r="BT121" s="128" t="str">
        <f t="shared" si="95"/>
        <v>-</v>
      </c>
      <c r="BU121" s="128" t="str">
        <f t="shared" si="96"/>
        <v>-</v>
      </c>
      <c r="BV121" s="129">
        <f t="shared" si="97"/>
        <v>0</v>
      </c>
      <c r="BX121" s="128" t="str">
        <f t="shared" si="103"/>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98"/>
        <v>-</v>
      </c>
      <c r="K122" s="20" t="str">
        <f>IF(月途中入退所!$D23=$B$2,IF(月途中入退所!I23="","-",月途中入退所!$I23),"-")</f>
        <v>-</v>
      </c>
      <c r="L122" s="162" t="str">
        <f t="shared" si="99"/>
        <v>-</v>
      </c>
      <c r="M122" s="20" t="str">
        <f>IF(月途中入退所!$D23=$B$2,月途中入退所!$J23,"-")</f>
        <v>-</v>
      </c>
      <c r="N122" s="129">
        <f t="shared" si="100"/>
        <v>0</v>
      </c>
      <c r="P122" s="128" t="str">
        <f t="shared" si="47"/>
        <v>-</v>
      </c>
      <c r="Q122" s="128" t="str">
        <f t="shared" si="48"/>
        <v>-</v>
      </c>
      <c r="R122" s="128" t="str">
        <f t="shared" si="49"/>
        <v>-</v>
      </c>
      <c r="S122" s="128" t="str">
        <f t="shared" si="50"/>
        <v>-</v>
      </c>
      <c r="T122" s="128" t="str">
        <f t="shared" si="51"/>
        <v>-</v>
      </c>
      <c r="U122" s="128" t="str">
        <f t="shared" si="52"/>
        <v>-</v>
      </c>
      <c r="V122" s="128" t="str">
        <f t="shared" si="53"/>
        <v>-</v>
      </c>
      <c r="W122" s="128" t="str">
        <f t="shared" si="54"/>
        <v>-</v>
      </c>
      <c r="X122" s="128" t="str">
        <f t="shared" si="55"/>
        <v>-</v>
      </c>
      <c r="Y122" s="128" t="str">
        <f t="shared" si="56"/>
        <v>-</v>
      </c>
      <c r="Z122" s="128" t="str">
        <f t="shared" si="57"/>
        <v>-</v>
      </c>
      <c r="AA122" s="128" t="str">
        <f t="shared" si="58"/>
        <v>-</v>
      </c>
      <c r="AB122" s="131"/>
      <c r="AC122" s="128" t="str">
        <f t="shared" si="59"/>
        <v>-</v>
      </c>
      <c r="AD122" s="128" t="str">
        <f t="shared" si="60"/>
        <v>-</v>
      </c>
      <c r="AE122" s="131"/>
      <c r="AF122" s="131"/>
      <c r="AG122" s="128" t="str">
        <f t="shared" si="61"/>
        <v>-</v>
      </c>
      <c r="AH122" s="128" t="str">
        <f t="shared" si="62"/>
        <v>-</v>
      </c>
      <c r="AI122" s="128" t="str">
        <f t="shared" si="63"/>
        <v>-</v>
      </c>
      <c r="AJ122" s="128" t="str">
        <f t="shared" si="64"/>
        <v>-</v>
      </c>
      <c r="AK122" s="128" t="str">
        <f t="shared" si="65"/>
        <v>-</v>
      </c>
      <c r="AL122" s="128" t="str">
        <f t="shared" si="66"/>
        <v>-</v>
      </c>
      <c r="AM122" s="128" t="str">
        <f t="shared" si="67"/>
        <v>-</v>
      </c>
      <c r="AN122" s="128" t="str">
        <f t="shared" si="68"/>
        <v>-</v>
      </c>
      <c r="AO122" s="128" t="str">
        <f t="shared" si="69"/>
        <v>-</v>
      </c>
      <c r="AP122" s="128" t="str">
        <f t="shared" si="70"/>
        <v>-</v>
      </c>
      <c r="AQ122" s="128" t="str">
        <f t="shared" si="101"/>
        <v>-</v>
      </c>
      <c r="AR122" s="128" t="str">
        <f t="shared" si="102"/>
        <v>-</v>
      </c>
      <c r="AS122" s="128">
        <f t="shared" si="71"/>
        <v>0</v>
      </c>
      <c r="AT122" s="128" t="str">
        <f t="shared" si="72"/>
        <v>-</v>
      </c>
      <c r="AU122" s="128" t="str">
        <f t="shared" si="73"/>
        <v>-</v>
      </c>
      <c r="AV122" s="128" t="str">
        <f t="shared" si="74"/>
        <v>-</v>
      </c>
      <c r="AW122" s="128" t="str">
        <f t="shared" si="75"/>
        <v>-</v>
      </c>
      <c r="AX122" s="128" t="str">
        <f t="shared" si="76"/>
        <v>-</v>
      </c>
      <c r="AY122" s="128" t="str">
        <f t="shared" si="77"/>
        <v>-</v>
      </c>
      <c r="AZ122" s="128" t="str">
        <f t="shared" si="78"/>
        <v>-</v>
      </c>
      <c r="BA122" s="128" t="str">
        <f t="shared" si="79"/>
        <v>-</v>
      </c>
      <c r="BB122" s="128" t="str">
        <f t="shared" si="80"/>
        <v>-</v>
      </c>
      <c r="BC122" s="128" t="str">
        <f t="shared" si="81"/>
        <v>-</v>
      </c>
      <c r="BD122" s="128" t="str">
        <f t="shared" si="82"/>
        <v>-</v>
      </c>
      <c r="BE122" s="187"/>
      <c r="BF122" s="128" t="str">
        <f t="shared" si="83"/>
        <v>-</v>
      </c>
      <c r="BG122" s="128" t="str">
        <f t="shared" si="84"/>
        <v>-</v>
      </c>
      <c r="BH122" s="187"/>
      <c r="BI122" s="187"/>
      <c r="BJ122" s="128" t="str">
        <f t="shared" si="85"/>
        <v>-</v>
      </c>
      <c r="BK122" s="128" t="str">
        <f t="shared" si="86"/>
        <v>-</v>
      </c>
      <c r="BL122" s="128" t="str">
        <f t="shared" si="87"/>
        <v>-</v>
      </c>
      <c r="BM122" s="128" t="str">
        <f t="shared" si="88"/>
        <v>-</v>
      </c>
      <c r="BN122" s="128" t="str">
        <f t="shared" si="89"/>
        <v>-</v>
      </c>
      <c r="BO122" s="128" t="str">
        <f t="shared" si="90"/>
        <v>-</v>
      </c>
      <c r="BP122" s="128" t="str">
        <f t="shared" si="91"/>
        <v>-</v>
      </c>
      <c r="BQ122" s="128" t="str">
        <f t="shared" si="92"/>
        <v>-</v>
      </c>
      <c r="BR122" s="128" t="str">
        <f t="shared" si="93"/>
        <v>-</v>
      </c>
      <c r="BS122" s="128" t="str">
        <f t="shared" si="94"/>
        <v>-</v>
      </c>
      <c r="BT122" s="128" t="str">
        <f t="shared" si="95"/>
        <v>-</v>
      </c>
      <c r="BU122" s="128" t="str">
        <f t="shared" si="96"/>
        <v>-</v>
      </c>
      <c r="BV122" s="129">
        <f t="shared" si="97"/>
        <v>0</v>
      </c>
      <c r="BX122" s="128" t="str">
        <f t="shared" si="103"/>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98"/>
        <v>-</v>
      </c>
      <c r="K123" s="20" t="str">
        <f>IF(月途中入退所!$D24=$B$2,IF(月途中入退所!I24="","-",月途中入退所!$I24),"-")</f>
        <v>-</v>
      </c>
      <c r="L123" s="162" t="str">
        <f t="shared" si="99"/>
        <v>-</v>
      </c>
      <c r="M123" s="20" t="str">
        <f>IF(月途中入退所!$D24=$B$2,月途中入退所!$J24,"-")</f>
        <v>-</v>
      </c>
      <c r="N123" s="129">
        <f t="shared" si="100"/>
        <v>0</v>
      </c>
      <c r="O123" s="124"/>
      <c r="P123" s="128" t="str">
        <f t="shared" si="47"/>
        <v>-</v>
      </c>
      <c r="Q123" s="128" t="str">
        <f t="shared" si="48"/>
        <v>-</v>
      </c>
      <c r="R123" s="128" t="str">
        <f t="shared" si="49"/>
        <v>-</v>
      </c>
      <c r="S123" s="128" t="str">
        <f t="shared" si="50"/>
        <v>-</v>
      </c>
      <c r="T123" s="128" t="str">
        <f t="shared" si="51"/>
        <v>-</v>
      </c>
      <c r="U123" s="128" t="str">
        <f t="shared" si="52"/>
        <v>-</v>
      </c>
      <c r="V123" s="128" t="str">
        <f t="shared" si="53"/>
        <v>-</v>
      </c>
      <c r="W123" s="128" t="str">
        <f t="shared" si="54"/>
        <v>-</v>
      </c>
      <c r="X123" s="128" t="str">
        <f t="shared" si="55"/>
        <v>-</v>
      </c>
      <c r="Y123" s="128" t="str">
        <f t="shared" si="56"/>
        <v>-</v>
      </c>
      <c r="Z123" s="128" t="str">
        <f t="shared" si="57"/>
        <v>-</v>
      </c>
      <c r="AA123" s="128" t="str">
        <f t="shared" si="58"/>
        <v>-</v>
      </c>
      <c r="AB123" s="131"/>
      <c r="AC123" s="128" t="str">
        <f t="shared" si="59"/>
        <v>-</v>
      </c>
      <c r="AD123" s="128" t="str">
        <f t="shared" si="60"/>
        <v>-</v>
      </c>
      <c r="AE123" s="131"/>
      <c r="AF123" s="131"/>
      <c r="AG123" s="128" t="str">
        <f t="shared" si="61"/>
        <v>-</v>
      </c>
      <c r="AH123" s="128" t="str">
        <f t="shared" si="62"/>
        <v>-</v>
      </c>
      <c r="AI123" s="128" t="str">
        <f t="shared" si="63"/>
        <v>-</v>
      </c>
      <c r="AJ123" s="128" t="str">
        <f t="shared" si="64"/>
        <v>-</v>
      </c>
      <c r="AK123" s="128" t="str">
        <f t="shared" si="65"/>
        <v>-</v>
      </c>
      <c r="AL123" s="128" t="str">
        <f t="shared" si="66"/>
        <v>-</v>
      </c>
      <c r="AM123" s="128" t="str">
        <f t="shared" si="67"/>
        <v>-</v>
      </c>
      <c r="AN123" s="128" t="str">
        <f t="shared" si="68"/>
        <v>-</v>
      </c>
      <c r="AO123" s="128" t="str">
        <f t="shared" si="69"/>
        <v>-</v>
      </c>
      <c r="AP123" s="128" t="str">
        <f t="shared" si="70"/>
        <v>-</v>
      </c>
      <c r="AQ123" s="128" t="str">
        <f t="shared" si="101"/>
        <v>-</v>
      </c>
      <c r="AR123" s="128" t="str">
        <f t="shared" si="102"/>
        <v>-</v>
      </c>
      <c r="AS123" s="128">
        <f t="shared" si="71"/>
        <v>0</v>
      </c>
      <c r="AT123" s="128" t="str">
        <f t="shared" si="72"/>
        <v>-</v>
      </c>
      <c r="AU123" s="128" t="str">
        <f t="shared" si="73"/>
        <v>-</v>
      </c>
      <c r="AV123" s="128" t="str">
        <f t="shared" si="74"/>
        <v>-</v>
      </c>
      <c r="AW123" s="128" t="str">
        <f t="shared" si="75"/>
        <v>-</v>
      </c>
      <c r="AX123" s="128" t="str">
        <f t="shared" si="76"/>
        <v>-</v>
      </c>
      <c r="AY123" s="128" t="str">
        <f t="shared" si="77"/>
        <v>-</v>
      </c>
      <c r="AZ123" s="128" t="str">
        <f t="shared" si="78"/>
        <v>-</v>
      </c>
      <c r="BA123" s="128" t="str">
        <f t="shared" si="79"/>
        <v>-</v>
      </c>
      <c r="BB123" s="128" t="str">
        <f t="shared" si="80"/>
        <v>-</v>
      </c>
      <c r="BC123" s="128" t="str">
        <f t="shared" si="81"/>
        <v>-</v>
      </c>
      <c r="BD123" s="128" t="str">
        <f t="shared" si="82"/>
        <v>-</v>
      </c>
      <c r="BE123" s="187"/>
      <c r="BF123" s="128" t="str">
        <f t="shared" si="83"/>
        <v>-</v>
      </c>
      <c r="BG123" s="128" t="str">
        <f t="shared" si="84"/>
        <v>-</v>
      </c>
      <c r="BH123" s="187"/>
      <c r="BI123" s="187"/>
      <c r="BJ123" s="128" t="str">
        <f t="shared" si="85"/>
        <v>-</v>
      </c>
      <c r="BK123" s="128" t="str">
        <f t="shared" si="86"/>
        <v>-</v>
      </c>
      <c r="BL123" s="128" t="str">
        <f t="shared" si="87"/>
        <v>-</v>
      </c>
      <c r="BM123" s="128" t="str">
        <f t="shared" si="88"/>
        <v>-</v>
      </c>
      <c r="BN123" s="128" t="str">
        <f t="shared" si="89"/>
        <v>-</v>
      </c>
      <c r="BO123" s="128" t="str">
        <f t="shared" si="90"/>
        <v>-</v>
      </c>
      <c r="BP123" s="128" t="str">
        <f t="shared" si="91"/>
        <v>-</v>
      </c>
      <c r="BQ123" s="128" t="str">
        <f t="shared" si="92"/>
        <v>-</v>
      </c>
      <c r="BR123" s="128" t="str">
        <f t="shared" si="93"/>
        <v>-</v>
      </c>
      <c r="BS123" s="128" t="str">
        <f t="shared" si="94"/>
        <v>-</v>
      </c>
      <c r="BT123" s="128" t="str">
        <f t="shared" si="95"/>
        <v>-</v>
      </c>
      <c r="BU123" s="128" t="str">
        <f t="shared" si="96"/>
        <v>-</v>
      </c>
      <c r="BV123" s="129">
        <f t="shared" si="97"/>
        <v>0</v>
      </c>
      <c r="BX123" s="128" t="str">
        <f t="shared" si="103"/>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98"/>
        <v>-</v>
      </c>
      <c r="K124" s="20" t="str">
        <f>IF(月途中入退所!$D25=$B$2,IF(月途中入退所!I25="","-",月途中入退所!$I25),"-")</f>
        <v>-</v>
      </c>
      <c r="L124" s="162" t="str">
        <f t="shared" si="99"/>
        <v>-</v>
      </c>
      <c r="M124" s="20" t="str">
        <f>IF(月途中入退所!$D25=$B$2,月途中入退所!$J25,"-")</f>
        <v>-</v>
      </c>
      <c r="N124" s="129">
        <f t="shared" si="100"/>
        <v>0</v>
      </c>
      <c r="O124" s="123"/>
      <c r="P124" s="128" t="str">
        <f t="shared" si="47"/>
        <v>-</v>
      </c>
      <c r="Q124" s="128" t="str">
        <f t="shared" si="48"/>
        <v>-</v>
      </c>
      <c r="R124" s="128" t="str">
        <f t="shared" si="49"/>
        <v>-</v>
      </c>
      <c r="S124" s="128" t="str">
        <f t="shared" si="50"/>
        <v>-</v>
      </c>
      <c r="T124" s="128" t="str">
        <f t="shared" si="51"/>
        <v>-</v>
      </c>
      <c r="U124" s="128" t="str">
        <f t="shared" si="52"/>
        <v>-</v>
      </c>
      <c r="V124" s="128" t="str">
        <f t="shared" si="53"/>
        <v>-</v>
      </c>
      <c r="W124" s="128" t="str">
        <f t="shared" si="54"/>
        <v>-</v>
      </c>
      <c r="X124" s="128" t="str">
        <f t="shared" si="55"/>
        <v>-</v>
      </c>
      <c r="Y124" s="128" t="str">
        <f t="shared" si="56"/>
        <v>-</v>
      </c>
      <c r="Z124" s="128" t="str">
        <f t="shared" si="57"/>
        <v>-</v>
      </c>
      <c r="AA124" s="128" t="str">
        <f t="shared" si="58"/>
        <v>-</v>
      </c>
      <c r="AB124" s="131"/>
      <c r="AC124" s="128" t="str">
        <f t="shared" si="59"/>
        <v>-</v>
      </c>
      <c r="AD124" s="128" t="str">
        <f t="shared" si="60"/>
        <v>-</v>
      </c>
      <c r="AE124" s="131"/>
      <c r="AF124" s="131"/>
      <c r="AG124" s="128" t="str">
        <f t="shared" si="61"/>
        <v>-</v>
      </c>
      <c r="AH124" s="128" t="str">
        <f t="shared" si="62"/>
        <v>-</v>
      </c>
      <c r="AI124" s="128" t="str">
        <f t="shared" si="63"/>
        <v>-</v>
      </c>
      <c r="AJ124" s="128" t="str">
        <f t="shared" si="64"/>
        <v>-</v>
      </c>
      <c r="AK124" s="128" t="str">
        <f t="shared" si="65"/>
        <v>-</v>
      </c>
      <c r="AL124" s="128" t="str">
        <f t="shared" si="66"/>
        <v>-</v>
      </c>
      <c r="AM124" s="128" t="str">
        <f t="shared" si="67"/>
        <v>-</v>
      </c>
      <c r="AN124" s="128" t="str">
        <f t="shared" si="68"/>
        <v>-</v>
      </c>
      <c r="AO124" s="128" t="str">
        <f t="shared" si="69"/>
        <v>-</v>
      </c>
      <c r="AP124" s="128" t="str">
        <f t="shared" si="70"/>
        <v>-</v>
      </c>
      <c r="AQ124" s="128" t="str">
        <f t="shared" si="101"/>
        <v>-</v>
      </c>
      <c r="AR124" s="128" t="str">
        <f t="shared" si="102"/>
        <v>-</v>
      </c>
      <c r="AS124" s="128">
        <f t="shared" si="71"/>
        <v>0</v>
      </c>
      <c r="AT124" s="128" t="str">
        <f t="shared" si="72"/>
        <v>-</v>
      </c>
      <c r="AU124" s="128" t="str">
        <f t="shared" si="73"/>
        <v>-</v>
      </c>
      <c r="AV124" s="128" t="str">
        <f t="shared" si="74"/>
        <v>-</v>
      </c>
      <c r="AW124" s="128" t="str">
        <f t="shared" si="75"/>
        <v>-</v>
      </c>
      <c r="AX124" s="128" t="str">
        <f t="shared" si="76"/>
        <v>-</v>
      </c>
      <c r="AY124" s="128" t="str">
        <f t="shared" si="77"/>
        <v>-</v>
      </c>
      <c r="AZ124" s="128" t="str">
        <f t="shared" si="78"/>
        <v>-</v>
      </c>
      <c r="BA124" s="128" t="str">
        <f t="shared" si="79"/>
        <v>-</v>
      </c>
      <c r="BB124" s="128" t="str">
        <f t="shared" si="80"/>
        <v>-</v>
      </c>
      <c r="BC124" s="128" t="str">
        <f t="shared" si="81"/>
        <v>-</v>
      </c>
      <c r="BD124" s="128" t="str">
        <f t="shared" si="82"/>
        <v>-</v>
      </c>
      <c r="BE124" s="187"/>
      <c r="BF124" s="128" t="str">
        <f t="shared" si="83"/>
        <v>-</v>
      </c>
      <c r="BG124" s="128" t="str">
        <f t="shared" si="84"/>
        <v>-</v>
      </c>
      <c r="BH124" s="187"/>
      <c r="BI124" s="187"/>
      <c r="BJ124" s="128" t="str">
        <f t="shared" si="85"/>
        <v>-</v>
      </c>
      <c r="BK124" s="128" t="str">
        <f t="shared" si="86"/>
        <v>-</v>
      </c>
      <c r="BL124" s="128" t="str">
        <f t="shared" si="87"/>
        <v>-</v>
      </c>
      <c r="BM124" s="128" t="str">
        <f t="shared" si="88"/>
        <v>-</v>
      </c>
      <c r="BN124" s="128" t="str">
        <f t="shared" si="89"/>
        <v>-</v>
      </c>
      <c r="BO124" s="128" t="str">
        <f t="shared" si="90"/>
        <v>-</v>
      </c>
      <c r="BP124" s="128" t="str">
        <f t="shared" si="91"/>
        <v>-</v>
      </c>
      <c r="BQ124" s="128" t="str">
        <f t="shared" si="92"/>
        <v>-</v>
      </c>
      <c r="BR124" s="128" t="str">
        <f t="shared" si="93"/>
        <v>-</v>
      </c>
      <c r="BS124" s="128" t="str">
        <f t="shared" si="94"/>
        <v>-</v>
      </c>
      <c r="BT124" s="128" t="str">
        <f t="shared" si="95"/>
        <v>-</v>
      </c>
      <c r="BU124" s="128" t="str">
        <f t="shared" si="96"/>
        <v>-</v>
      </c>
      <c r="BV124" s="129">
        <f t="shared" si="97"/>
        <v>0</v>
      </c>
      <c r="BX124" s="128" t="str">
        <f t="shared" si="103"/>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98"/>
        <v>-</v>
      </c>
      <c r="K125" s="20" t="str">
        <f>IF(月途中入退所!$D26=$B$2,IF(月途中入退所!I26="","-",月途中入退所!$I26),"-")</f>
        <v>-</v>
      </c>
      <c r="L125" s="162" t="str">
        <f t="shared" si="99"/>
        <v>-</v>
      </c>
      <c r="M125" s="20" t="str">
        <f>IF(月途中入退所!$D26=$B$2,月途中入退所!$J26,"-")</f>
        <v>-</v>
      </c>
      <c r="N125" s="129">
        <f t="shared" si="100"/>
        <v>0</v>
      </c>
      <c r="O125" s="123"/>
      <c r="P125" s="128" t="str">
        <f t="shared" si="47"/>
        <v>-</v>
      </c>
      <c r="Q125" s="128" t="str">
        <f t="shared" si="48"/>
        <v>-</v>
      </c>
      <c r="R125" s="128" t="str">
        <f t="shared" si="49"/>
        <v>-</v>
      </c>
      <c r="S125" s="128" t="str">
        <f t="shared" si="50"/>
        <v>-</v>
      </c>
      <c r="T125" s="128" t="str">
        <f t="shared" si="51"/>
        <v>-</v>
      </c>
      <c r="U125" s="128" t="str">
        <f t="shared" si="52"/>
        <v>-</v>
      </c>
      <c r="V125" s="128" t="str">
        <f t="shared" si="53"/>
        <v>-</v>
      </c>
      <c r="W125" s="128" t="str">
        <f t="shared" si="54"/>
        <v>-</v>
      </c>
      <c r="X125" s="128" t="str">
        <f t="shared" si="55"/>
        <v>-</v>
      </c>
      <c r="Y125" s="128" t="str">
        <f t="shared" si="56"/>
        <v>-</v>
      </c>
      <c r="Z125" s="128" t="str">
        <f t="shared" si="57"/>
        <v>-</v>
      </c>
      <c r="AA125" s="128" t="str">
        <f t="shared" si="58"/>
        <v>-</v>
      </c>
      <c r="AB125" s="131"/>
      <c r="AC125" s="128" t="str">
        <f t="shared" si="59"/>
        <v>-</v>
      </c>
      <c r="AD125" s="128" t="str">
        <f t="shared" si="60"/>
        <v>-</v>
      </c>
      <c r="AE125" s="131"/>
      <c r="AF125" s="131"/>
      <c r="AG125" s="128" t="str">
        <f t="shared" si="61"/>
        <v>-</v>
      </c>
      <c r="AH125" s="128" t="str">
        <f t="shared" si="62"/>
        <v>-</v>
      </c>
      <c r="AI125" s="128" t="str">
        <f t="shared" si="63"/>
        <v>-</v>
      </c>
      <c r="AJ125" s="128" t="str">
        <f t="shared" si="64"/>
        <v>-</v>
      </c>
      <c r="AK125" s="128" t="str">
        <f t="shared" si="65"/>
        <v>-</v>
      </c>
      <c r="AL125" s="128" t="str">
        <f t="shared" si="66"/>
        <v>-</v>
      </c>
      <c r="AM125" s="128" t="str">
        <f t="shared" si="67"/>
        <v>-</v>
      </c>
      <c r="AN125" s="128" t="str">
        <f t="shared" si="68"/>
        <v>-</v>
      </c>
      <c r="AO125" s="128" t="str">
        <f t="shared" si="69"/>
        <v>-</v>
      </c>
      <c r="AP125" s="128" t="str">
        <f t="shared" si="70"/>
        <v>-</v>
      </c>
      <c r="AQ125" s="128" t="str">
        <f t="shared" si="101"/>
        <v>-</v>
      </c>
      <c r="AR125" s="128" t="str">
        <f t="shared" si="102"/>
        <v>-</v>
      </c>
      <c r="AS125" s="128">
        <f t="shared" si="71"/>
        <v>0</v>
      </c>
      <c r="AT125" s="128" t="str">
        <f t="shared" si="72"/>
        <v>-</v>
      </c>
      <c r="AU125" s="128" t="str">
        <f t="shared" si="73"/>
        <v>-</v>
      </c>
      <c r="AV125" s="128" t="str">
        <f t="shared" si="74"/>
        <v>-</v>
      </c>
      <c r="AW125" s="128" t="str">
        <f t="shared" si="75"/>
        <v>-</v>
      </c>
      <c r="AX125" s="128" t="str">
        <f t="shared" si="76"/>
        <v>-</v>
      </c>
      <c r="AY125" s="128" t="str">
        <f t="shared" si="77"/>
        <v>-</v>
      </c>
      <c r="AZ125" s="128" t="str">
        <f t="shared" si="78"/>
        <v>-</v>
      </c>
      <c r="BA125" s="128" t="str">
        <f t="shared" si="79"/>
        <v>-</v>
      </c>
      <c r="BB125" s="128" t="str">
        <f t="shared" si="80"/>
        <v>-</v>
      </c>
      <c r="BC125" s="128" t="str">
        <f t="shared" si="81"/>
        <v>-</v>
      </c>
      <c r="BD125" s="128" t="str">
        <f t="shared" si="82"/>
        <v>-</v>
      </c>
      <c r="BE125" s="187"/>
      <c r="BF125" s="128" t="str">
        <f t="shared" si="83"/>
        <v>-</v>
      </c>
      <c r="BG125" s="128" t="str">
        <f t="shared" si="84"/>
        <v>-</v>
      </c>
      <c r="BH125" s="187"/>
      <c r="BI125" s="187"/>
      <c r="BJ125" s="128" t="str">
        <f t="shared" si="85"/>
        <v>-</v>
      </c>
      <c r="BK125" s="128" t="str">
        <f t="shared" si="86"/>
        <v>-</v>
      </c>
      <c r="BL125" s="128" t="str">
        <f t="shared" si="87"/>
        <v>-</v>
      </c>
      <c r="BM125" s="128" t="str">
        <f t="shared" si="88"/>
        <v>-</v>
      </c>
      <c r="BN125" s="128" t="str">
        <f t="shared" si="89"/>
        <v>-</v>
      </c>
      <c r="BO125" s="128" t="str">
        <f t="shared" si="90"/>
        <v>-</v>
      </c>
      <c r="BP125" s="128" t="str">
        <f t="shared" si="91"/>
        <v>-</v>
      </c>
      <c r="BQ125" s="128" t="str">
        <f t="shared" si="92"/>
        <v>-</v>
      </c>
      <c r="BR125" s="128" t="str">
        <f t="shared" si="93"/>
        <v>-</v>
      </c>
      <c r="BS125" s="128" t="str">
        <f t="shared" si="94"/>
        <v>-</v>
      </c>
      <c r="BT125" s="128" t="str">
        <f t="shared" si="95"/>
        <v>-</v>
      </c>
      <c r="BU125" s="128" t="str">
        <f t="shared" si="96"/>
        <v>-</v>
      </c>
      <c r="BV125" s="129">
        <f t="shared" si="97"/>
        <v>0</v>
      </c>
      <c r="BX125" s="128" t="str">
        <f t="shared" si="103"/>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98"/>
        <v>-</v>
      </c>
      <c r="K126" s="20" t="str">
        <f>IF(月途中入退所!$D27=$B$2,IF(月途中入退所!I27="","-",月途中入退所!$I27),"-")</f>
        <v>-</v>
      </c>
      <c r="L126" s="162" t="str">
        <f t="shared" si="99"/>
        <v>-</v>
      </c>
      <c r="M126" s="20" t="str">
        <f>IF(月途中入退所!$D27=$B$2,月途中入退所!$J27,"-")</f>
        <v>-</v>
      </c>
      <c r="N126" s="129">
        <f t="shared" si="100"/>
        <v>0</v>
      </c>
      <c r="O126" s="123"/>
      <c r="P126" s="128" t="str">
        <f t="shared" si="47"/>
        <v>-</v>
      </c>
      <c r="Q126" s="128" t="str">
        <f t="shared" si="48"/>
        <v>-</v>
      </c>
      <c r="R126" s="128" t="str">
        <f t="shared" si="49"/>
        <v>-</v>
      </c>
      <c r="S126" s="128" t="str">
        <f t="shared" si="50"/>
        <v>-</v>
      </c>
      <c r="T126" s="128" t="str">
        <f t="shared" si="51"/>
        <v>-</v>
      </c>
      <c r="U126" s="128" t="str">
        <f t="shared" si="52"/>
        <v>-</v>
      </c>
      <c r="V126" s="128" t="str">
        <f t="shared" si="53"/>
        <v>-</v>
      </c>
      <c r="W126" s="128" t="str">
        <f t="shared" si="54"/>
        <v>-</v>
      </c>
      <c r="X126" s="128" t="str">
        <f t="shared" si="55"/>
        <v>-</v>
      </c>
      <c r="Y126" s="128" t="str">
        <f t="shared" si="56"/>
        <v>-</v>
      </c>
      <c r="Z126" s="128" t="str">
        <f t="shared" si="57"/>
        <v>-</v>
      </c>
      <c r="AA126" s="128" t="str">
        <f t="shared" si="58"/>
        <v>-</v>
      </c>
      <c r="AB126" s="131"/>
      <c r="AC126" s="128" t="str">
        <f t="shared" si="59"/>
        <v>-</v>
      </c>
      <c r="AD126" s="128" t="str">
        <f t="shared" si="60"/>
        <v>-</v>
      </c>
      <c r="AE126" s="131"/>
      <c r="AF126" s="131"/>
      <c r="AG126" s="128" t="str">
        <f t="shared" si="61"/>
        <v>-</v>
      </c>
      <c r="AH126" s="128" t="str">
        <f t="shared" si="62"/>
        <v>-</v>
      </c>
      <c r="AI126" s="128" t="str">
        <f t="shared" si="63"/>
        <v>-</v>
      </c>
      <c r="AJ126" s="128" t="str">
        <f t="shared" si="64"/>
        <v>-</v>
      </c>
      <c r="AK126" s="128" t="str">
        <f t="shared" si="65"/>
        <v>-</v>
      </c>
      <c r="AL126" s="128" t="str">
        <f t="shared" si="66"/>
        <v>-</v>
      </c>
      <c r="AM126" s="128" t="str">
        <f t="shared" si="67"/>
        <v>-</v>
      </c>
      <c r="AN126" s="128" t="str">
        <f t="shared" si="68"/>
        <v>-</v>
      </c>
      <c r="AO126" s="128" t="str">
        <f t="shared" si="69"/>
        <v>-</v>
      </c>
      <c r="AP126" s="128" t="str">
        <f t="shared" si="70"/>
        <v>-</v>
      </c>
      <c r="AQ126" s="128" t="str">
        <f t="shared" si="101"/>
        <v>-</v>
      </c>
      <c r="AR126" s="128" t="str">
        <f t="shared" si="102"/>
        <v>-</v>
      </c>
      <c r="AS126" s="128">
        <f t="shared" si="71"/>
        <v>0</v>
      </c>
      <c r="AT126" s="128" t="str">
        <f t="shared" si="72"/>
        <v>-</v>
      </c>
      <c r="AU126" s="128" t="str">
        <f t="shared" si="73"/>
        <v>-</v>
      </c>
      <c r="AV126" s="128" t="str">
        <f t="shared" si="74"/>
        <v>-</v>
      </c>
      <c r="AW126" s="128" t="str">
        <f t="shared" si="75"/>
        <v>-</v>
      </c>
      <c r="AX126" s="128" t="str">
        <f t="shared" si="76"/>
        <v>-</v>
      </c>
      <c r="AY126" s="128" t="str">
        <f t="shared" si="77"/>
        <v>-</v>
      </c>
      <c r="AZ126" s="128" t="str">
        <f t="shared" si="78"/>
        <v>-</v>
      </c>
      <c r="BA126" s="128" t="str">
        <f t="shared" si="79"/>
        <v>-</v>
      </c>
      <c r="BB126" s="128" t="str">
        <f t="shared" si="80"/>
        <v>-</v>
      </c>
      <c r="BC126" s="128" t="str">
        <f t="shared" si="81"/>
        <v>-</v>
      </c>
      <c r="BD126" s="128" t="str">
        <f t="shared" si="82"/>
        <v>-</v>
      </c>
      <c r="BE126" s="187"/>
      <c r="BF126" s="128" t="str">
        <f t="shared" si="83"/>
        <v>-</v>
      </c>
      <c r="BG126" s="128" t="str">
        <f t="shared" si="84"/>
        <v>-</v>
      </c>
      <c r="BH126" s="187"/>
      <c r="BI126" s="187"/>
      <c r="BJ126" s="128" t="str">
        <f t="shared" si="85"/>
        <v>-</v>
      </c>
      <c r="BK126" s="128" t="str">
        <f t="shared" si="86"/>
        <v>-</v>
      </c>
      <c r="BL126" s="128" t="str">
        <f t="shared" si="87"/>
        <v>-</v>
      </c>
      <c r="BM126" s="128" t="str">
        <f t="shared" si="88"/>
        <v>-</v>
      </c>
      <c r="BN126" s="128" t="str">
        <f t="shared" si="89"/>
        <v>-</v>
      </c>
      <c r="BO126" s="128" t="str">
        <f t="shared" si="90"/>
        <v>-</v>
      </c>
      <c r="BP126" s="128" t="str">
        <f t="shared" si="91"/>
        <v>-</v>
      </c>
      <c r="BQ126" s="128" t="str">
        <f t="shared" si="92"/>
        <v>-</v>
      </c>
      <c r="BR126" s="128" t="str">
        <f t="shared" si="93"/>
        <v>-</v>
      </c>
      <c r="BS126" s="128" t="str">
        <f t="shared" si="94"/>
        <v>-</v>
      </c>
      <c r="BT126" s="128" t="str">
        <f t="shared" si="95"/>
        <v>-</v>
      </c>
      <c r="BU126" s="128" t="str">
        <f t="shared" si="96"/>
        <v>-</v>
      </c>
      <c r="BV126" s="129">
        <f t="shared" si="97"/>
        <v>0</v>
      </c>
      <c r="BX126" s="128" t="str">
        <f t="shared" si="103"/>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04">IF($I131="保育標準時間",HLOOKUP(H131,$G$5:$J$49,2,FALSE),IF($I131="保育短時間",HLOOKUP(H131,$K$5:$N$49,2,FALSE),"-"))</f>
        <v>-</v>
      </c>
      <c r="Q131" s="128" t="str">
        <f t="shared" ref="Q131:Q150" si="105">IF($I131="保育標準時間",HLOOKUP(H131,$G$5:$J$49,3,FALSE),IF($I131="保育短時間",HLOOKUP(H131,$K$5:$N$49,3,FALSE),"-"))</f>
        <v>-</v>
      </c>
      <c r="R131" s="128" t="str">
        <f t="shared" ref="R131:R150" si="106">IF($I131="保育標準時間",HLOOKUP(H131,$G$5:$J$49,4,FALSE),IF($I131="保育短時間",HLOOKUP(H131,$K$5:$N$49,4,FALSE),"-"))</f>
        <v>-</v>
      </c>
      <c r="S131" s="128" t="str">
        <f t="shared" ref="S131:S150" si="107">IF($I131="保育標準時間",HLOOKUP(H131,$G$5:$J$49,5,FALSE),IF($I131="保育短時間",HLOOKUP(H131,$K$5:$N$49,5,FALSE),"-"))</f>
        <v>-</v>
      </c>
      <c r="T131" s="128" t="str">
        <f t="shared" ref="T131:T150" si="108">IF($I131="保育標準時間",HLOOKUP(H131,$G$5:$J$49,6,FALSE),IF($I131="保育短時間",HLOOKUP(H131,$K$5:$N$49,6,FALSE),"-"))</f>
        <v>-</v>
      </c>
      <c r="U131" s="128" t="str">
        <f t="shared" ref="U131:U150" si="109">IF($I131="保育標準時間",HLOOKUP(H131,$G$5:$J$49,7,FALSE),IF($I131="保育短時間",HLOOKUP(H131,$K$5:$N$49,7,FALSE),"-"))</f>
        <v>-</v>
      </c>
      <c r="V131" s="128" t="str">
        <f t="shared" ref="V131:V150" si="110">IF($I131="保育標準時間",HLOOKUP(H131,$G$5:$J$49,10,FALSE),IF($I131="保育短時間",HLOOKUP(H131,$K$5:$N$49,10,FALSE),"-"))</f>
        <v>-</v>
      </c>
      <c r="W131" s="128" t="str">
        <f t="shared" ref="W131:W150" si="111">IF($I131="保育標準時間",HLOOKUP(H131,$G$5:$J$49,11,FALSE),IF($I131="保育短時間",HLOOKUP(H131,$K$5:$N$49,11,FALSE),"-"))</f>
        <v>-</v>
      </c>
      <c r="X131" s="128" t="str">
        <f t="shared" ref="X131:X150" si="112">IF($I131="保育標準時間",HLOOKUP(H131,$G$5:$J$49,12,FALSE),IF($I131="保育短時間",HLOOKUP(H131,$K$5:$N$49,12,FALSE),"-"))</f>
        <v>-</v>
      </c>
      <c r="Y131" s="128" t="str">
        <f t="shared" ref="Y131:Y150" si="113">IF($I131="保育標準時間",HLOOKUP(H131,$G$5:$J$49,13,FALSE),IF($I131="保育短時間",HLOOKUP(H131,$K$5:$N$49,13,FALSE),"-"))</f>
        <v>-</v>
      </c>
      <c r="Z131" s="128" t="str">
        <f t="shared" ref="Z131:Z150" si="114">IF($I131="保育標準時間",HLOOKUP(H131,$G$5:$J$49,14,FALSE),IF($I131="保育短時間",HLOOKUP(H131,$K$5:$N$49,14,FALSE),"-"))</f>
        <v>-</v>
      </c>
      <c r="AA131" s="128" t="str">
        <f t="shared" ref="AA131:AA150" si="115">IF($I131="保育標準時間",HLOOKUP(H131,$G$5:$J$49,15,FALSE),IF($I131="保育短時間",HLOOKUP(H131,$K$5:$N$49,15,FALSE),"-"))</f>
        <v>-</v>
      </c>
      <c r="AB131" s="131"/>
      <c r="AC131" s="128" t="str">
        <f t="shared" ref="AC131:AC150" si="116">IF($I131="保育標準時間",HLOOKUP(H131,$G$5:$J$49,17,FALSE),IF($I131="保育短時間",HLOOKUP(H131,$K$5:$N$49,17,FALSE),"-"))</f>
        <v>-</v>
      </c>
      <c r="AD131" s="128" t="str">
        <f t="shared" ref="AD131:AD150" si="117">IF($I131="保育標準時間",HLOOKUP(H131,$G$5:$J$49,18,FALSE),IF($I131="保育短時間",HLOOKUP(H131,$K$5:$N$49,18,FALSE),"-"))</f>
        <v>-</v>
      </c>
      <c r="AE131" s="131"/>
      <c r="AF131" s="131"/>
      <c r="AG131" s="128" t="str">
        <f t="shared" ref="AG131:AG150" si="118">IF($I131="保育標準時間",HLOOKUP(H131,$G$5:$J$49,19,FALSE),IF($I131="保育短時間",HLOOKUP(H131,$K$5:$N$49,19,FALSE),"-"))</f>
        <v>-</v>
      </c>
      <c r="AH131" s="128" t="str">
        <f t="shared" ref="AH131:AH150" si="119">IF($I131="保育標準時間",HLOOKUP(H131,$G$5:$J$49,20,FALSE),IF($I131="保育短時間",HLOOKUP(H131,$K$5:$N$49,20,FALSE),"-"))</f>
        <v>-</v>
      </c>
      <c r="AI131" s="128" t="str">
        <f t="shared" ref="AI131:AI150" si="120">IF($I131="保育標準時間",HLOOKUP(H131,$G$5:$J$49,21,FALSE),IF($I131="保育短時間",HLOOKUP(H131,$K$5:$N$49,21,FALSE),"-"))</f>
        <v>-</v>
      </c>
      <c r="AJ131" s="128" t="str">
        <f t="shared" ref="AJ131:AJ150" si="121">IF($I131="保育標準時間",HLOOKUP(H131,$G$5:$J$49,22,FALSE),IF($I131="保育短時間",HLOOKUP(H131,$K$5:$N$49,22,FALSE),"-"))</f>
        <v>-</v>
      </c>
      <c r="AK131" s="128" t="str">
        <f t="shared" ref="AK131:AK150" si="122">IF($I131="保育標準時間",HLOOKUP(H131,$G$5:$J$49,23,FALSE),IF($I131="保育短時間",HLOOKUP(H131,$K$5:$N$49,23,FALSE),"-"))</f>
        <v>-</v>
      </c>
      <c r="AL131" s="128" t="str">
        <f t="shared" ref="AL131:AL150" si="123">IF($I131="保育標準時間",HLOOKUP(H131,$G$5:$J$49,24,FALSE),IF($I131="保育短時間",HLOOKUP(H131,$K$5:$N$49,24,FALSE),"-"))</f>
        <v>-</v>
      </c>
      <c r="AM131" s="128" t="str">
        <f t="shared" ref="AM131:AM150" si="124">IF($I131="保育標準時間",HLOOKUP(H131,$G$5:$J$49,25,FALSE),IF($I131="保育短時間",HLOOKUP(H131,$K$5:$N$49,25,FALSE),"-"))</f>
        <v>-</v>
      </c>
      <c r="AN131" s="128" t="str">
        <f t="shared" ref="AN131:AN150" si="125">IF($I131="保育標準時間",HLOOKUP(H131,$G$5:$J$49,26,FALSE),IF($I131="保育短時間",HLOOKUP(H131,$K$5:$N$49,26,FALSE),"-"))</f>
        <v>-</v>
      </c>
      <c r="AO131" s="128" t="str">
        <f t="shared" ref="AO131:AO150" si="126">IF($I131="保育標準時間",HLOOKUP(H131,$G$5:$J$49,27,FALSE),IF($I131="保育短時間",HLOOKUP(H131,$K$5:$N$49,27,FALSE),"-"))</f>
        <v>-</v>
      </c>
      <c r="AP131" s="128" t="str">
        <f t="shared" ref="AP131:AP150" si="127">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28">N131-SUM(AT131:BU131)</f>
        <v>0</v>
      </c>
      <c r="AT131" s="128" t="str">
        <f t="shared" ref="AT131:AT150" si="129">IFERROR(-ROUND(Q131*$M131/25,0),"-")</f>
        <v>-</v>
      </c>
      <c r="AU131" s="128" t="str">
        <f t="shared" ref="AU131:AU150" si="130">IFERROR(-ROUND(R131*$M131/25,0),"-")</f>
        <v>-</v>
      </c>
      <c r="AV131" s="128" t="str">
        <f t="shared" ref="AV131:AV150" si="131">IFERROR(-ROUND(S131*$M131/25,0),"-")</f>
        <v>-</v>
      </c>
      <c r="AW131" s="128" t="str">
        <f t="shared" ref="AW131:AW150" si="132">IFERROR(-ROUND(T131*$M131/25,0),"-")</f>
        <v>-</v>
      </c>
      <c r="AX131" s="128" t="str">
        <f t="shared" ref="AX131:AX150" si="133">IFERROR(-ROUND(U131*$M131/25,0),"-")</f>
        <v>-</v>
      </c>
      <c r="AY131" s="128" t="str">
        <f t="shared" ref="AY131:AY150" si="134">IFERROR(-ROUND(V131*$M131/25,0),"-")</f>
        <v>-</v>
      </c>
      <c r="AZ131" s="128" t="str">
        <f t="shared" ref="AZ131:AZ150" si="135">IFERROR(-ROUND(W131*$M131/25,0),"-")</f>
        <v>-</v>
      </c>
      <c r="BA131" s="128" t="str">
        <f t="shared" ref="BA131:BA150" si="136">IFERROR(-ROUND(X131*$M131/25,0),"-")</f>
        <v>-</v>
      </c>
      <c r="BB131" s="128" t="str">
        <f t="shared" ref="BB131:BB150" si="137">IFERROR(-ROUND(Y131*$M131/25,0),"-")</f>
        <v>-</v>
      </c>
      <c r="BC131" s="128" t="str">
        <f t="shared" ref="BC131:BC150" si="138">IFERROR(-ROUND(Z131*$M131/25,0),"-")</f>
        <v>-</v>
      </c>
      <c r="BD131" s="128" t="str">
        <f t="shared" ref="BD131:BD150" si="139">IFERROR(-ROUND(AA131*$M131/25,0),"-")</f>
        <v>-</v>
      </c>
      <c r="BE131" s="187"/>
      <c r="BF131" s="128" t="str">
        <f t="shared" ref="BF131:BF150" si="140">IFERROR(-ROUND(AC131*$M131/25,0),"-")</f>
        <v>-</v>
      </c>
      <c r="BG131" s="128" t="str">
        <f t="shared" ref="BG131:BG150" si="141">IFERROR(-ROUND(AD131*$M131/25,0),"-")</f>
        <v>-</v>
      </c>
      <c r="BH131" s="187"/>
      <c r="BI131" s="187"/>
      <c r="BJ131" s="128" t="str">
        <f t="shared" ref="BJ131:BJ150" si="142">IFERROR(-ROUND(AG131*$M131/25,0),"-")</f>
        <v>-</v>
      </c>
      <c r="BK131" s="128" t="str">
        <f t="shared" ref="BK131:BK150" si="143">IFERROR(-ROUND(AH131*$M131/25,0),"-")</f>
        <v>-</v>
      </c>
      <c r="BL131" s="128" t="str">
        <f t="shared" ref="BL131:BL150" si="144">IFERROR(-ROUND(AI131*$M131/25,0),"-")</f>
        <v>-</v>
      </c>
      <c r="BM131" s="128" t="str">
        <f t="shared" ref="BM131:BM150" si="145">IFERROR(-ROUND(AJ131*$M131/25,0),"-")</f>
        <v>-</v>
      </c>
      <c r="BN131" s="128" t="str">
        <f t="shared" ref="BN131:BN150" si="146">IFERROR(-ROUND(AK131*$M131/25,0),"-")</f>
        <v>-</v>
      </c>
      <c r="BO131" s="128" t="str">
        <f t="shared" ref="BO131:BO150" si="147">IFERROR(-ROUND(AL131*$M131/25,0),"-")</f>
        <v>-</v>
      </c>
      <c r="BP131" s="128" t="str">
        <f t="shared" ref="BP131:BP150" si="148">IFERROR(-ROUND(AM131*$M131/25,0),"-")</f>
        <v>-</v>
      </c>
      <c r="BQ131" s="128" t="str">
        <f t="shared" ref="BQ131:BQ150" si="149">IFERROR(-ROUND(AN131*$M131/25,0),"-")</f>
        <v>-</v>
      </c>
      <c r="BR131" s="128" t="str">
        <f t="shared" ref="BR131:BR150" si="150">IFERROR(-ROUND(AO131*$M131/25,0),"-")</f>
        <v>-</v>
      </c>
      <c r="BS131" s="128" t="str">
        <f t="shared" ref="BS131:BS150" si="151">IFERROR(-ROUND(AP131*$M131/25,0),"-")</f>
        <v>-</v>
      </c>
      <c r="BT131" s="128" t="str">
        <f t="shared" ref="BT131:BT150" si="152">IFERROR(-ROUND(AQ131*$M131/25,0),"-")</f>
        <v>-</v>
      </c>
      <c r="BU131" s="128" t="str">
        <f t="shared" ref="BU131:BU150" si="153">IFERROR(-ROUND(AR131*$M131/25,0),"-")</f>
        <v>-</v>
      </c>
      <c r="BV131" s="129">
        <f t="shared" ref="BV131:BV150" si="154">SUM(AS131:BU131)</f>
        <v>0</v>
      </c>
      <c r="BX131" s="128" t="str">
        <f t="shared" si="103"/>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55">IF($I132="保育標準時間",HLOOKUP($H132,$G$5:$J$49,45,FALSE),IF($I132="保育短時間",HLOOKUP($H132,$K$5:$N$49,45,FALSE),"-"))</f>
        <v>-</v>
      </c>
      <c r="K132" s="20" t="str">
        <f>IF(月途中入退所!$N9=$B$2,IF(月途中入退所!S9="","-",月途中入退所!$S9),"-")</f>
        <v>-</v>
      </c>
      <c r="L132" s="162" t="str">
        <f t="shared" ref="L132:L150" si="156">IFERROR(IF(K132="○",J132+$P$28,J132),"-")</f>
        <v>-</v>
      </c>
      <c r="M132" s="20" t="str">
        <f>IF(月途中入退所!$N9=$B$2,月途中入退所!$T9,"-")</f>
        <v>-</v>
      </c>
      <c r="N132" s="129">
        <f t="shared" ref="N132:N150" si="157">IFERROR(-ROUNDUP(L132*M132/25,-1),0)</f>
        <v>0</v>
      </c>
      <c r="O132" s="123"/>
      <c r="P132" s="128" t="str">
        <f t="shared" si="104"/>
        <v>-</v>
      </c>
      <c r="Q132" s="128" t="str">
        <f t="shared" si="105"/>
        <v>-</v>
      </c>
      <c r="R132" s="128" t="str">
        <f t="shared" si="106"/>
        <v>-</v>
      </c>
      <c r="S132" s="128" t="str">
        <f t="shared" si="107"/>
        <v>-</v>
      </c>
      <c r="T132" s="128" t="str">
        <f t="shared" si="108"/>
        <v>-</v>
      </c>
      <c r="U132" s="128" t="str">
        <f t="shared" si="109"/>
        <v>-</v>
      </c>
      <c r="V132" s="128" t="str">
        <f t="shared" si="110"/>
        <v>-</v>
      </c>
      <c r="W132" s="128" t="str">
        <f t="shared" si="111"/>
        <v>-</v>
      </c>
      <c r="X132" s="128" t="str">
        <f t="shared" si="112"/>
        <v>-</v>
      </c>
      <c r="Y132" s="128" t="str">
        <f t="shared" si="113"/>
        <v>-</v>
      </c>
      <c r="Z132" s="128" t="str">
        <f t="shared" si="114"/>
        <v>-</v>
      </c>
      <c r="AA132" s="128" t="str">
        <f t="shared" si="115"/>
        <v>-</v>
      </c>
      <c r="AB132" s="131"/>
      <c r="AC132" s="128" t="str">
        <f t="shared" si="116"/>
        <v>-</v>
      </c>
      <c r="AD132" s="128" t="str">
        <f t="shared" si="117"/>
        <v>-</v>
      </c>
      <c r="AE132" s="131"/>
      <c r="AF132" s="131"/>
      <c r="AG132" s="128" t="str">
        <f t="shared" si="118"/>
        <v>-</v>
      </c>
      <c r="AH132" s="128" t="str">
        <f t="shared" si="119"/>
        <v>-</v>
      </c>
      <c r="AI132" s="128" t="str">
        <f t="shared" si="120"/>
        <v>-</v>
      </c>
      <c r="AJ132" s="128" t="str">
        <f t="shared" si="121"/>
        <v>-</v>
      </c>
      <c r="AK132" s="128" t="str">
        <f t="shared" si="122"/>
        <v>-</v>
      </c>
      <c r="AL132" s="128" t="str">
        <f t="shared" si="123"/>
        <v>-</v>
      </c>
      <c r="AM132" s="128" t="str">
        <f t="shared" si="124"/>
        <v>-</v>
      </c>
      <c r="AN132" s="128" t="str">
        <f t="shared" si="125"/>
        <v>-</v>
      </c>
      <c r="AO132" s="128" t="str">
        <f t="shared" si="126"/>
        <v>-</v>
      </c>
      <c r="AP132" s="128" t="str">
        <f t="shared" si="127"/>
        <v>-</v>
      </c>
      <c r="AQ132" s="128" t="str">
        <f t="shared" ref="AQ132:AQ150" si="158">IF($I132="保育標準時間",HLOOKUP(H132,$G$5:$J$49,33,FALSE),IF($I132="保育短時間",HLOOKUP(H132,$K$5:$N$49,33,FALSE),"-"))</f>
        <v>-</v>
      </c>
      <c r="AR132" s="128" t="str">
        <f t="shared" ref="AR132:AR150" si="159">IF(OR(I132="保育標準時間",I132="保育短時間"),IF(K132="○",$P$28,"-"),"-")</f>
        <v>-</v>
      </c>
      <c r="AS132" s="129">
        <f t="shared" si="128"/>
        <v>0</v>
      </c>
      <c r="AT132" s="128" t="str">
        <f t="shared" si="129"/>
        <v>-</v>
      </c>
      <c r="AU132" s="128" t="str">
        <f t="shared" si="130"/>
        <v>-</v>
      </c>
      <c r="AV132" s="128" t="str">
        <f t="shared" si="131"/>
        <v>-</v>
      </c>
      <c r="AW132" s="128" t="str">
        <f t="shared" si="132"/>
        <v>-</v>
      </c>
      <c r="AX132" s="128" t="str">
        <f t="shared" si="133"/>
        <v>-</v>
      </c>
      <c r="AY132" s="128" t="str">
        <f t="shared" si="134"/>
        <v>-</v>
      </c>
      <c r="AZ132" s="128" t="str">
        <f t="shared" si="135"/>
        <v>-</v>
      </c>
      <c r="BA132" s="128" t="str">
        <f t="shared" si="136"/>
        <v>-</v>
      </c>
      <c r="BB132" s="128" t="str">
        <f t="shared" si="137"/>
        <v>-</v>
      </c>
      <c r="BC132" s="128" t="str">
        <f t="shared" si="138"/>
        <v>-</v>
      </c>
      <c r="BD132" s="128" t="str">
        <f t="shared" si="139"/>
        <v>-</v>
      </c>
      <c r="BE132" s="187"/>
      <c r="BF132" s="128" t="str">
        <f t="shared" si="140"/>
        <v>-</v>
      </c>
      <c r="BG132" s="128" t="str">
        <f t="shared" si="141"/>
        <v>-</v>
      </c>
      <c r="BH132" s="187"/>
      <c r="BI132" s="187"/>
      <c r="BJ132" s="128" t="str">
        <f t="shared" si="142"/>
        <v>-</v>
      </c>
      <c r="BK132" s="128" t="str">
        <f t="shared" si="143"/>
        <v>-</v>
      </c>
      <c r="BL132" s="128" t="str">
        <f t="shared" si="144"/>
        <v>-</v>
      </c>
      <c r="BM132" s="128" t="str">
        <f t="shared" si="145"/>
        <v>-</v>
      </c>
      <c r="BN132" s="128" t="str">
        <f t="shared" si="146"/>
        <v>-</v>
      </c>
      <c r="BO132" s="128" t="str">
        <f t="shared" si="147"/>
        <v>-</v>
      </c>
      <c r="BP132" s="128" t="str">
        <f t="shared" si="148"/>
        <v>-</v>
      </c>
      <c r="BQ132" s="128" t="str">
        <f t="shared" si="149"/>
        <v>-</v>
      </c>
      <c r="BR132" s="128" t="str">
        <f t="shared" si="150"/>
        <v>-</v>
      </c>
      <c r="BS132" s="128" t="str">
        <f t="shared" si="151"/>
        <v>-</v>
      </c>
      <c r="BT132" s="128" t="str">
        <f t="shared" si="152"/>
        <v>-</v>
      </c>
      <c r="BU132" s="128" t="str">
        <f t="shared" si="153"/>
        <v>-</v>
      </c>
      <c r="BV132" s="129">
        <f t="shared" si="154"/>
        <v>0</v>
      </c>
      <c r="BX132" s="128" t="str">
        <f t="shared" si="103"/>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55"/>
        <v>-</v>
      </c>
      <c r="K133" s="20" t="str">
        <f>IF(月途中入退所!$N10=$B$2,IF(月途中入退所!S10="","-",月途中入退所!$S10),"-")</f>
        <v>-</v>
      </c>
      <c r="L133" s="162" t="str">
        <f t="shared" si="156"/>
        <v>-</v>
      </c>
      <c r="M133" s="20" t="str">
        <f>IF(月途中入退所!$N10=$B$2,月途中入退所!$T10,"-")</f>
        <v>-</v>
      </c>
      <c r="N133" s="129">
        <f t="shared" si="157"/>
        <v>0</v>
      </c>
      <c r="O133" s="123"/>
      <c r="P133" s="128" t="str">
        <f t="shared" si="104"/>
        <v>-</v>
      </c>
      <c r="Q133" s="128" t="str">
        <f t="shared" si="105"/>
        <v>-</v>
      </c>
      <c r="R133" s="128" t="str">
        <f t="shared" si="106"/>
        <v>-</v>
      </c>
      <c r="S133" s="128" t="str">
        <f t="shared" si="107"/>
        <v>-</v>
      </c>
      <c r="T133" s="128" t="str">
        <f t="shared" si="108"/>
        <v>-</v>
      </c>
      <c r="U133" s="128" t="str">
        <f t="shared" si="109"/>
        <v>-</v>
      </c>
      <c r="V133" s="128" t="str">
        <f t="shared" si="110"/>
        <v>-</v>
      </c>
      <c r="W133" s="128" t="str">
        <f t="shared" si="111"/>
        <v>-</v>
      </c>
      <c r="X133" s="128" t="str">
        <f t="shared" si="112"/>
        <v>-</v>
      </c>
      <c r="Y133" s="128" t="str">
        <f t="shared" si="113"/>
        <v>-</v>
      </c>
      <c r="Z133" s="128" t="str">
        <f t="shared" si="114"/>
        <v>-</v>
      </c>
      <c r="AA133" s="128" t="str">
        <f t="shared" si="115"/>
        <v>-</v>
      </c>
      <c r="AB133" s="131"/>
      <c r="AC133" s="128" t="str">
        <f t="shared" si="116"/>
        <v>-</v>
      </c>
      <c r="AD133" s="128" t="str">
        <f t="shared" si="117"/>
        <v>-</v>
      </c>
      <c r="AE133" s="131"/>
      <c r="AF133" s="131"/>
      <c r="AG133" s="128" t="str">
        <f t="shared" si="118"/>
        <v>-</v>
      </c>
      <c r="AH133" s="128" t="str">
        <f t="shared" si="119"/>
        <v>-</v>
      </c>
      <c r="AI133" s="128" t="str">
        <f t="shared" si="120"/>
        <v>-</v>
      </c>
      <c r="AJ133" s="128" t="str">
        <f t="shared" si="121"/>
        <v>-</v>
      </c>
      <c r="AK133" s="128" t="str">
        <f t="shared" si="122"/>
        <v>-</v>
      </c>
      <c r="AL133" s="128" t="str">
        <f t="shared" si="123"/>
        <v>-</v>
      </c>
      <c r="AM133" s="128" t="str">
        <f t="shared" si="124"/>
        <v>-</v>
      </c>
      <c r="AN133" s="128" t="str">
        <f t="shared" si="125"/>
        <v>-</v>
      </c>
      <c r="AO133" s="128" t="str">
        <f t="shared" si="126"/>
        <v>-</v>
      </c>
      <c r="AP133" s="128" t="str">
        <f t="shared" si="127"/>
        <v>-</v>
      </c>
      <c r="AQ133" s="128" t="str">
        <f t="shared" si="158"/>
        <v>-</v>
      </c>
      <c r="AR133" s="128" t="str">
        <f t="shared" si="159"/>
        <v>-</v>
      </c>
      <c r="AS133" s="129">
        <f t="shared" si="128"/>
        <v>0</v>
      </c>
      <c r="AT133" s="128" t="str">
        <f t="shared" si="129"/>
        <v>-</v>
      </c>
      <c r="AU133" s="128" t="str">
        <f t="shared" si="130"/>
        <v>-</v>
      </c>
      <c r="AV133" s="128" t="str">
        <f t="shared" si="131"/>
        <v>-</v>
      </c>
      <c r="AW133" s="128" t="str">
        <f t="shared" si="132"/>
        <v>-</v>
      </c>
      <c r="AX133" s="128" t="str">
        <f t="shared" si="133"/>
        <v>-</v>
      </c>
      <c r="AY133" s="128" t="str">
        <f t="shared" si="134"/>
        <v>-</v>
      </c>
      <c r="AZ133" s="128" t="str">
        <f t="shared" si="135"/>
        <v>-</v>
      </c>
      <c r="BA133" s="128" t="str">
        <f t="shared" si="136"/>
        <v>-</v>
      </c>
      <c r="BB133" s="128" t="str">
        <f t="shared" si="137"/>
        <v>-</v>
      </c>
      <c r="BC133" s="128" t="str">
        <f t="shared" si="138"/>
        <v>-</v>
      </c>
      <c r="BD133" s="128" t="str">
        <f t="shared" si="139"/>
        <v>-</v>
      </c>
      <c r="BE133" s="187"/>
      <c r="BF133" s="128" t="str">
        <f t="shared" si="140"/>
        <v>-</v>
      </c>
      <c r="BG133" s="128" t="str">
        <f t="shared" si="141"/>
        <v>-</v>
      </c>
      <c r="BH133" s="187"/>
      <c r="BI133" s="187"/>
      <c r="BJ133" s="128" t="str">
        <f t="shared" si="142"/>
        <v>-</v>
      </c>
      <c r="BK133" s="128" t="str">
        <f t="shared" si="143"/>
        <v>-</v>
      </c>
      <c r="BL133" s="128" t="str">
        <f t="shared" si="144"/>
        <v>-</v>
      </c>
      <c r="BM133" s="128" t="str">
        <f t="shared" si="145"/>
        <v>-</v>
      </c>
      <c r="BN133" s="128" t="str">
        <f t="shared" si="146"/>
        <v>-</v>
      </c>
      <c r="BO133" s="128" t="str">
        <f t="shared" si="147"/>
        <v>-</v>
      </c>
      <c r="BP133" s="128" t="str">
        <f t="shared" si="148"/>
        <v>-</v>
      </c>
      <c r="BQ133" s="128" t="str">
        <f t="shared" si="149"/>
        <v>-</v>
      </c>
      <c r="BR133" s="128" t="str">
        <f t="shared" si="150"/>
        <v>-</v>
      </c>
      <c r="BS133" s="128" t="str">
        <f t="shared" si="151"/>
        <v>-</v>
      </c>
      <c r="BT133" s="128" t="str">
        <f t="shared" si="152"/>
        <v>-</v>
      </c>
      <c r="BU133" s="128" t="str">
        <f t="shared" si="153"/>
        <v>-</v>
      </c>
      <c r="BV133" s="129">
        <f t="shared" si="154"/>
        <v>0</v>
      </c>
      <c r="BX133" s="128" t="str">
        <f t="shared" si="103"/>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55"/>
        <v>-</v>
      </c>
      <c r="K134" s="20" t="str">
        <f>IF(月途中入退所!$N11=$B$2,IF(月途中入退所!S11="","-",月途中入退所!$S11),"-")</f>
        <v>-</v>
      </c>
      <c r="L134" s="162" t="str">
        <f t="shared" si="156"/>
        <v>-</v>
      </c>
      <c r="M134" s="20" t="str">
        <f>IF(月途中入退所!$N11=$B$2,月途中入退所!$T11,"-")</f>
        <v>-</v>
      </c>
      <c r="N134" s="129">
        <f t="shared" si="157"/>
        <v>0</v>
      </c>
      <c r="O134" s="123"/>
      <c r="P134" s="128" t="str">
        <f t="shared" si="104"/>
        <v>-</v>
      </c>
      <c r="Q134" s="128" t="str">
        <f t="shared" si="105"/>
        <v>-</v>
      </c>
      <c r="R134" s="128" t="str">
        <f t="shared" si="106"/>
        <v>-</v>
      </c>
      <c r="S134" s="128" t="str">
        <f t="shared" si="107"/>
        <v>-</v>
      </c>
      <c r="T134" s="128" t="str">
        <f t="shared" si="108"/>
        <v>-</v>
      </c>
      <c r="U134" s="128" t="str">
        <f t="shared" si="109"/>
        <v>-</v>
      </c>
      <c r="V134" s="128" t="str">
        <f t="shared" si="110"/>
        <v>-</v>
      </c>
      <c r="W134" s="128" t="str">
        <f t="shared" si="111"/>
        <v>-</v>
      </c>
      <c r="X134" s="128" t="str">
        <f t="shared" si="112"/>
        <v>-</v>
      </c>
      <c r="Y134" s="128" t="str">
        <f t="shared" si="113"/>
        <v>-</v>
      </c>
      <c r="Z134" s="128" t="str">
        <f t="shared" si="114"/>
        <v>-</v>
      </c>
      <c r="AA134" s="128" t="str">
        <f t="shared" si="115"/>
        <v>-</v>
      </c>
      <c r="AB134" s="131"/>
      <c r="AC134" s="128" t="str">
        <f t="shared" si="116"/>
        <v>-</v>
      </c>
      <c r="AD134" s="128" t="str">
        <f t="shared" si="117"/>
        <v>-</v>
      </c>
      <c r="AE134" s="131"/>
      <c r="AF134" s="131"/>
      <c r="AG134" s="128" t="str">
        <f t="shared" si="118"/>
        <v>-</v>
      </c>
      <c r="AH134" s="128" t="str">
        <f t="shared" si="119"/>
        <v>-</v>
      </c>
      <c r="AI134" s="128" t="str">
        <f t="shared" si="120"/>
        <v>-</v>
      </c>
      <c r="AJ134" s="128" t="str">
        <f t="shared" si="121"/>
        <v>-</v>
      </c>
      <c r="AK134" s="128" t="str">
        <f t="shared" si="122"/>
        <v>-</v>
      </c>
      <c r="AL134" s="128" t="str">
        <f t="shared" si="123"/>
        <v>-</v>
      </c>
      <c r="AM134" s="128" t="str">
        <f t="shared" si="124"/>
        <v>-</v>
      </c>
      <c r="AN134" s="128" t="str">
        <f t="shared" si="125"/>
        <v>-</v>
      </c>
      <c r="AO134" s="128" t="str">
        <f t="shared" si="126"/>
        <v>-</v>
      </c>
      <c r="AP134" s="128" t="str">
        <f t="shared" si="127"/>
        <v>-</v>
      </c>
      <c r="AQ134" s="128" t="str">
        <f t="shared" si="158"/>
        <v>-</v>
      </c>
      <c r="AR134" s="128" t="str">
        <f t="shared" si="159"/>
        <v>-</v>
      </c>
      <c r="AS134" s="129">
        <f t="shared" si="128"/>
        <v>0</v>
      </c>
      <c r="AT134" s="128" t="str">
        <f t="shared" si="129"/>
        <v>-</v>
      </c>
      <c r="AU134" s="128" t="str">
        <f t="shared" si="130"/>
        <v>-</v>
      </c>
      <c r="AV134" s="128" t="str">
        <f t="shared" si="131"/>
        <v>-</v>
      </c>
      <c r="AW134" s="128" t="str">
        <f t="shared" si="132"/>
        <v>-</v>
      </c>
      <c r="AX134" s="128" t="str">
        <f t="shared" si="133"/>
        <v>-</v>
      </c>
      <c r="AY134" s="128" t="str">
        <f t="shared" si="134"/>
        <v>-</v>
      </c>
      <c r="AZ134" s="128" t="str">
        <f t="shared" si="135"/>
        <v>-</v>
      </c>
      <c r="BA134" s="128" t="str">
        <f t="shared" si="136"/>
        <v>-</v>
      </c>
      <c r="BB134" s="128" t="str">
        <f t="shared" si="137"/>
        <v>-</v>
      </c>
      <c r="BC134" s="128" t="str">
        <f t="shared" si="138"/>
        <v>-</v>
      </c>
      <c r="BD134" s="128" t="str">
        <f t="shared" si="139"/>
        <v>-</v>
      </c>
      <c r="BE134" s="187"/>
      <c r="BF134" s="128" t="str">
        <f t="shared" si="140"/>
        <v>-</v>
      </c>
      <c r="BG134" s="128" t="str">
        <f t="shared" si="141"/>
        <v>-</v>
      </c>
      <c r="BH134" s="187"/>
      <c r="BI134" s="187"/>
      <c r="BJ134" s="128" t="str">
        <f t="shared" si="142"/>
        <v>-</v>
      </c>
      <c r="BK134" s="128" t="str">
        <f t="shared" si="143"/>
        <v>-</v>
      </c>
      <c r="BL134" s="128" t="str">
        <f t="shared" si="144"/>
        <v>-</v>
      </c>
      <c r="BM134" s="128" t="str">
        <f t="shared" si="145"/>
        <v>-</v>
      </c>
      <c r="BN134" s="128" t="str">
        <f t="shared" si="146"/>
        <v>-</v>
      </c>
      <c r="BO134" s="128" t="str">
        <f t="shared" si="147"/>
        <v>-</v>
      </c>
      <c r="BP134" s="128" t="str">
        <f t="shared" si="148"/>
        <v>-</v>
      </c>
      <c r="BQ134" s="128" t="str">
        <f t="shared" si="149"/>
        <v>-</v>
      </c>
      <c r="BR134" s="128" t="str">
        <f t="shared" si="150"/>
        <v>-</v>
      </c>
      <c r="BS134" s="128" t="str">
        <f t="shared" si="151"/>
        <v>-</v>
      </c>
      <c r="BT134" s="128" t="str">
        <f t="shared" si="152"/>
        <v>-</v>
      </c>
      <c r="BU134" s="128" t="str">
        <f t="shared" si="153"/>
        <v>-</v>
      </c>
      <c r="BV134" s="129">
        <f t="shared" si="154"/>
        <v>0</v>
      </c>
      <c r="BX134" s="128" t="str">
        <f t="shared" si="103"/>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55"/>
        <v>-</v>
      </c>
      <c r="K135" s="20" t="str">
        <f>IF(月途中入退所!$N12=$B$2,IF(月途中入退所!S12="","-",月途中入退所!$S12),"-")</f>
        <v>-</v>
      </c>
      <c r="L135" s="162" t="str">
        <f t="shared" si="156"/>
        <v>-</v>
      </c>
      <c r="M135" s="20" t="str">
        <f>IF(月途中入退所!$N12=$B$2,月途中入退所!$T12,"-")</f>
        <v>-</v>
      </c>
      <c r="N135" s="129">
        <f t="shared" si="157"/>
        <v>0</v>
      </c>
      <c r="O135" s="123"/>
      <c r="P135" s="128" t="str">
        <f t="shared" si="104"/>
        <v>-</v>
      </c>
      <c r="Q135" s="128" t="str">
        <f t="shared" si="105"/>
        <v>-</v>
      </c>
      <c r="R135" s="128" t="str">
        <f t="shared" si="106"/>
        <v>-</v>
      </c>
      <c r="S135" s="128" t="str">
        <f t="shared" si="107"/>
        <v>-</v>
      </c>
      <c r="T135" s="128" t="str">
        <f t="shared" si="108"/>
        <v>-</v>
      </c>
      <c r="U135" s="128" t="str">
        <f t="shared" si="109"/>
        <v>-</v>
      </c>
      <c r="V135" s="128" t="str">
        <f t="shared" si="110"/>
        <v>-</v>
      </c>
      <c r="W135" s="128" t="str">
        <f t="shared" si="111"/>
        <v>-</v>
      </c>
      <c r="X135" s="128" t="str">
        <f t="shared" si="112"/>
        <v>-</v>
      </c>
      <c r="Y135" s="128" t="str">
        <f t="shared" si="113"/>
        <v>-</v>
      </c>
      <c r="Z135" s="128" t="str">
        <f t="shared" si="114"/>
        <v>-</v>
      </c>
      <c r="AA135" s="128" t="str">
        <f t="shared" si="115"/>
        <v>-</v>
      </c>
      <c r="AB135" s="131"/>
      <c r="AC135" s="128" t="str">
        <f t="shared" si="116"/>
        <v>-</v>
      </c>
      <c r="AD135" s="128" t="str">
        <f t="shared" si="117"/>
        <v>-</v>
      </c>
      <c r="AE135" s="131"/>
      <c r="AF135" s="131"/>
      <c r="AG135" s="128" t="str">
        <f t="shared" si="118"/>
        <v>-</v>
      </c>
      <c r="AH135" s="128" t="str">
        <f t="shared" si="119"/>
        <v>-</v>
      </c>
      <c r="AI135" s="128" t="str">
        <f t="shared" si="120"/>
        <v>-</v>
      </c>
      <c r="AJ135" s="128" t="str">
        <f t="shared" si="121"/>
        <v>-</v>
      </c>
      <c r="AK135" s="128" t="str">
        <f t="shared" si="122"/>
        <v>-</v>
      </c>
      <c r="AL135" s="128" t="str">
        <f t="shared" si="123"/>
        <v>-</v>
      </c>
      <c r="AM135" s="128" t="str">
        <f t="shared" si="124"/>
        <v>-</v>
      </c>
      <c r="AN135" s="128" t="str">
        <f t="shared" si="125"/>
        <v>-</v>
      </c>
      <c r="AO135" s="128" t="str">
        <f t="shared" si="126"/>
        <v>-</v>
      </c>
      <c r="AP135" s="128" t="str">
        <f t="shared" si="127"/>
        <v>-</v>
      </c>
      <c r="AQ135" s="128" t="str">
        <f t="shared" si="158"/>
        <v>-</v>
      </c>
      <c r="AR135" s="128" t="str">
        <f t="shared" si="159"/>
        <v>-</v>
      </c>
      <c r="AS135" s="129">
        <f t="shared" si="128"/>
        <v>0</v>
      </c>
      <c r="AT135" s="128" t="str">
        <f t="shared" si="129"/>
        <v>-</v>
      </c>
      <c r="AU135" s="128" t="str">
        <f t="shared" si="130"/>
        <v>-</v>
      </c>
      <c r="AV135" s="128" t="str">
        <f t="shared" si="131"/>
        <v>-</v>
      </c>
      <c r="AW135" s="128" t="str">
        <f t="shared" si="132"/>
        <v>-</v>
      </c>
      <c r="AX135" s="128" t="str">
        <f t="shared" si="133"/>
        <v>-</v>
      </c>
      <c r="AY135" s="128" t="str">
        <f t="shared" si="134"/>
        <v>-</v>
      </c>
      <c r="AZ135" s="128" t="str">
        <f t="shared" si="135"/>
        <v>-</v>
      </c>
      <c r="BA135" s="128" t="str">
        <f t="shared" si="136"/>
        <v>-</v>
      </c>
      <c r="BB135" s="128" t="str">
        <f t="shared" si="137"/>
        <v>-</v>
      </c>
      <c r="BC135" s="128" t="str">
        <f t="shared" si="138"/>
        <v>-</v>
      </c>
      <c r="BD135" s="128" t="str">
        <f t="shared" si="139"/>
        <v>-</v>
      </c>
      <c r="BE135" s="187"/>
      <c r="BF135" s="128" t="str">
        <f t="shared" si="140"/>
        <v>-</v>
      </c>
      <c r="BG135" s="128" t="str">
        <f t="shared" si="141"/>
        <v>-</v>
      </c>
      <c r="BH135" s="187"/>
      <c r="BI135" s="187"/>
      <c r="BJ135" s="128" t="str">
        <f t="shared" si="142"/>
        <v>-</v>
      </c>
      <c r="BK135" s="128" t="str">
        <f t="shared" si="143"/>
        <v>-</v>
      </c>
      <c r="BL135" s="128" t="str">
        <f t="shared" si="144"/>
        <v>-</v>
      </c>
      <c r="BM135" s="128" t="str">
        <f t="shared" si="145"/>
        <v>-</v>
      </c>
      <c r="BN135" s="128" t="str">
        <f t="shared" si="146"/>
        <v>-</v>
      </c>
      <c r="BO135" s="128" t="str">
        <f t="shared" si="147"/>
        <v>-</v>
      </c>
      <c r="BP135" s="128" t="str">
        <f t="shared" si="148"/>
        <v>-</v>
      </c>
      <c r="BQ135" s="128" t="str">
        <f t="shared" si="149"/>
        <v>-</v>
      </c>
      <c r="BR135" s="128" t="str">
        <f t="shared" si="150"/>
        <v>-</v>
      </c>
      <c r="BS135" s="128" t="str">
        <f t="shared" si="151"/>
        <v>-</v>
      </c>
      <c r="BT135" s="128" t="str">
        <f t="shared" si="152"/>
        <v>-</v>
      </c>
      <c r="BU135" s="128" t="str">
        <f t="shared" si="153"/>
        <v>-</v>
      </c>
      <c r="BV135" s="129">
        <f t="shared" si="154"/>
        <v>0</v>
      </c>
      <c r="BX135" s="128" t="str">
        <f t="shared" si="103"/>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55"/>
        <v>-</v>
      </c>
      <c r="K136" s="20" t="str">
        <f>IF(月途中入退所!$N13=$B$2,IF(月途中入退所!S13="","-",月途中入退所!$S13),"-")</f>
        <v>-</v>
      </c>
      <c r="L136" s="162" t="str">
        <f t="shared" si="156"/>
        <v>-</v>
      </c>
      <c r="M136" s="20" t="str">
        <f>IF(月途中入退所!$N13=$B$2,月途中入退所!$T13,"-")</f>
        <v>-</v>
      </c>
      <c r="N136" s="129">
        <f t="shared" si="157"/>
        <v>0</v>
      </c>
      <c r="O136" s="123"/>
      <c r="P136" s="128" t="str">
        <f t="shared" si="104"/>
        <v>-</v>
      </c>
      <c r="Q136" s="128" t="str">
        <f t="shared" si="105"/>
        <v>-</v>
      </c>
      <c r="R136" s="128" t="str">
        <f t="shared" si="106"/>
        <v>-</v>
      </c>
      <c r="S136" s="128" t="str">
        <f t="shared" si="107"/>
        <v>-</v>
      </c>
      <c r="T136" s="128" t="str">
        <f t="shared" si="108"/>
        <v>-</v>
      </c>
      <c r="U136" s="128" t="str">
        <f t="shared" si="109"/>
        <v>-</v>
      </c>
      <c r="V136" s="128" t="str">
        <f t="shared" si="110"/>
        <v>-</v>
      </c>
      <c r="W136" s="128" t="str">
        <f t="shared" si="111"/>
        <v>-</v>
      </c>
      <c r="X136" s="128" t="str">
        <f t="shared" si="112"/>
        <v>-</v>
      </c>
      <c r="Y136" s="128" t="str">
        <f t="shared" si="113"/>
        <v>-</v>
      </c>
      <c r="Z136" s="128" t="str">
        <f t="shared" si="114"/>
        <v>-</v>
      </c>
      <c r="AA136" s="128" t="str">
        <f t="shared" si="115"/>
        <v>-</v>
      </c>
      <c r="AB136" s="131"/>
      <c r="AC136" s="128" t="str">
        <f t="shared" si="116"/>
        <v>-</v>
      </c>
      <c r="AD136" s="128" t="str">
        <f t="shared" si="117"/>
        <v>-</v>
      </c>
      <c r="AE136" s="131"/>
      <c r="AF136" s="131"/>
      <c r="AG136" s="128" t="str">
        <f t="shared" si="118"/>
        <v>-</v>
      </c>
      <c r="AH136" s="128" t="str">
        <f t="shared" si="119"/>
        <v>-</v>
      </c>
      <c r="AI136" s="128" t="str">
        <f t="shared" si="120"/>
        <v>-</v>
      </c>
      <c r="AJ136" s="128" t="str">
        <f t="shared" si="121"/>
        <v>-</v>
      </c>
      <c r="AK136" s="128" t="str">
        <f t="shared" si="122"/>
        <v>-</v>
      </c>
      <c r="AL136" s="128" t="str">
        <f t="shared" si="123"/>
        <v>-</v>
      </c>
      <c r="AM136" s="128" t="str">
        <f t="shared" si="124"/>
        <v>-</v>
      </c>
      <c r="AN136" s="128" t="str">
        <f t="shared" si="125"/>
        <v>-</v>
      </c>
      <c r="AO136" s="128" t="str">
        <f t="shared" si="126"/>
        <v>-</v>
      </c>
      <c r="AP136" s="128" t="str">
        <f t="shared" si="127"/>
        <v>-</v>
      </c>
      <c r="AQ136" s="128" t="str">
        <f t="shared" si="158"/>
        <v>-</v>
      </c>
      <c r="AR136" s="128" t="str">
        <f t="shared" si="159"/>
        <v>-</v>
      </c>
      <c r="AS136" s="129">
        <f t="shared" si="128"/>
        <v>0</v>
      </c>
      <c r="AT136" s="128" t="str">
        <f t="shared" si="129"/>
        <v>-</v>
      </c>
      <c r="AU136" s="128" t="str">
        <f t="shared" si="130"/>
        <v>-</v>
      </c>
      <c r="AV136" s="128" t="str">
        <f t="shared" si="131"/>
        <v>-</v>
      </c>
      <c r="AW136" s="128" t="str">
        <f t="shared" si="132"/>
        <v>-</v>
      </c>
      <c r="AX136" s="128" t="str">
        <f t="shared" si="133"/>
        <v>-</v>
      </c>
      <c r="AY136" s="128" t="str">
        <f t="shared" si="134"/>
        <v>-</v>
      </c>
      <c r="AZ136" s="128" t="str">
        <f t="shared" si="135"/>
        <v>-</v>
      </c>
      <c r="BA136" s="128" t="str">
        <f t="shared" si="136"/>
        <v>-</v>
      </c>
      <c r="BB136" s="128" t="str">
        <f t="shared" si="137"/>
        <v>-</v>
      </c>
      <c r="BC136" s="128" t="str">
        <f t="shared" si="138"/>
        <v>-</v>
      </c>
      <c r="BD136" s="128" t="str">
        <f t="shared" si="139"/>
        <v>-</v>
      </c>
      <c r="BE136" s="187"/>
      <c r="BF136" s="128" t="str">
        <f t="shared" si="140"/>
        <v>-</v>
      </c>
      <c r="BG136" s="128" t="str">
        <f t="shared" si="141"/>
        <v>-</v>
      </c>
      <c r="BH136" s="187"/>
      <c r="BI136" s="187"/>
      <c r="BJ136" s="128" t="str">
        <f t="shared" si="142"/>
        <v>-</v>
      </c>
      <c r="BK136" s="128" t="str">
        <f t="shared" si="143"/>
        <v>-</v>
      </c>
      <c r="BL136" s="128" t="str">
        <f t="shared" si="144"/>
        <v>-</v>
      </c>
      <c r="BM136" s="128" t="str">
        <f t="shared" si="145"/>
        <v>-</v>
      </c>
      <c r="BN136" s="128" t="str">
        <f t="shared" si="146"/>
        <v>-</v>
      </c>
      <c r="BO136" s="128" t="str">
        <f t="shared" si="147"/>
        <v>-</v>
      </c>
      <c r="BP136" s="128" t="str">
        <f t="shared" si="148"/>
        <v>-</v>
      </c>
      <c r="BQ136" s="128" t="str">
        <f t="shared" si="149"/>
        <v>-</v>
      </c>
      <c r="BR136" s="128" t="str">
        <f t="shared" si="150"/>
        <v>-</v>
      </c>
      <c r="BS136" s="128" t="str">
        <f t="shared" si="151"/>
        <v>-</v>
      </c>
      <c r="BT136" s="128" t="str">
        <f t="shared" si="152"/>
        <v>-</v>
      </c>
      <c r="BU136" s="128" t="str">
        <f t="shared" si="153"/>
        <v>-</v>
      </c>
      <c r="BV136" s="129">
        <f t="shared" si="154"/>
        <v>0</v>
      </c>
      <c r="BX136" s="128" t="str">
        <f t="shared" si="103"/>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55"/>
        <v>-</v>
      </c>
      <c r="K137" s="20" t="str">
        <f>IF(月途中入退所!$N14=$B$2,IF(月途中入退所!S14="","-",月途中入退所!$S14),"-")</f>
        <v>-</v>
      </c>
      <c r="L137" s="162" t="str">
        <f t="shared" si="156"/>
        <v>-</v>
      </c>
      <c r="M137" s="20" t="str">
        <f>IF(月途中入退所!$N14=$B$2,月途中入退所!$T14,"-")</f>
        <v>-</v>
      </c>
      <c r="N137" s="129">
        <f t="shared" si="157"/>
        <v>0</v>
      </c>
      <c r="O137" s="123"/>
      <c r="P137" s="128" t="str">
        <f t="shared" si="104"/>
        <v>-</v>
      </c>
      <c r="Q137" s="128" t="str">
        <f t="shared" si="105"/>
        <v>-</v>
      </c>
      <c r="R137" s="128" t="str">
        <f t="shared" si="106"/>
        <v>-</v>
      </c>
      <c r="S137" s="128" t="str">
        <f t="shared" si="107"/>
        <v>-</v>
      </c>
      <c r="T137" s="128" t="str">
        <f t="shared" si="108"/>
        <v>-</v>
      </c>
      <c r="U137" s="128" t="str">
        <f t="shared" si="109"/>
        <v>-</v>
      </c>
      <c r="V137" s="128" t="str">
        <f t="shared" si="110"/>
        <v>-</v>
      </c>
      <c r="W137" s="128" t="str">
        <f t="shared" si="111"/>
        <v>-</v>
      </c>
      <c r="X137" s="128" t="str">
        <f t="shared" si="112"/>
        <v>-</v>
      </c>
      <c r="Y137" s="128" t="str">
        <f t="shared" si="113"/>
        <v>-</v>
      </c>
      <c r="Z137" s="128" t="str">
        <f t="shared" si="114"/>
        <v>-</v>
      </c>
      <c r="AA137" s="128" t="str">
        <f t="shared" si="115"/>
        <v>-</v>
      </c>
      <c r="AB137" s="131"/>
      <c r="AC137" s="128" t="str">
        <f t="shared" si="116"/>
        <v>-</v>
      </c>
      <c r="AD137" s="128" t="str">
        <f t="shared" si="117"/>
        <v>-</v>
      </c>
      <c r="AE137" s="131"/>
      <c r="AF137" s="131"/>
      <c r="AG137" s="128" t="str">
        <f t="shared" si="118"/>
        <v>-</v>
      </c>
      <c r="AH137" s="128" t="str">
        <f t="shared" si="119"/>
        <v>-</v>
      </c>
      <c r="AI137" s="128" t="str">
        <f t="shared" si="120"/>
        <v>-</v>
      </c>
      <c r="AJ137" s="128" t="str">
        <f t="shared" si="121"/>
        <v>-</v>
      </c>
      <c r="AK137" s="128" t="str">
        <f t="shared" si="122"/>
        <v>-</v>
      </c>
      <c r="AL137" s="128" t="str">
        <f t="shared" si="123"/>
        <v>-</v>
      </c>
      <c r="AM137" s="128" t="str">
        <f t="shared" si="124"/>
        <v>-</v>
      </c>
      <c r="AN137" s="128" t="str">
        <f t="shared" si="125"/>
        <v>-</v>
      </c>
      <c r="AO137" s="128" t="str">
        <f t="shared" si="126"/>
        <v>-</v>
      </c>
      <c r="AP137" s="128" t="str">
        <f t="shared" si="127"/>
        <v>-</v>
      </c>
      <c r="AQ137" s="128" t="str">
        <f t="shared" si="158"/>
        <v>-</v>
      </c>
      <c r="AR137" s="128" t="str">
        <f t="shared" si="159"/>
        <v>-</v>
      </c>
      <c r="AS137" s="129">
        <f t="shared" si="128"/>
        <v>0</v>
      </c>
      <c r="AT137" s="128" t="str">
        <f t="shared" si="129"/>
        <v>-</v>
      </c>
      <c r="AU137" s="128" t="str">
        <f t="shared" si="130"/>
        <v>-</v>
      </c>
      <c r="AV137" s="128" t="str">
        <f t="shared" si="131"/>
        <v>-</v>
      </c>
      <c r="AW137" s="128" t="str">
        <f t="shared" si="132"/>
        <v>-</v>
      </c>
      <c r="AX137" s="128" t="str">
        <f t="shared" si="133"/>
        <v>-</v>
      </c>
      <c r="AY137" s="128" t="str">
        <f t="shared" si="134"/>
        <v>-</v>
      </c>
      <c r="AZ137" s="128" t="str">
        <f t="shared" si="135"/>
        <v>-</v>
      </c>
      <c r="BA137" s="128" t="str">
        <f t="shared" si="136"/>
        <v>-</v>
      </c>
      <c r="BB137" s="128" t="str">
        <f t="shared" si="137"/>
        <v>-</v>
      </c>
      <c r="BC137" s="128" t="str">
        <f t="shared" si="138"/>
        <v>-</v>
      </c>
      <c r="BD137" s="128" t="str">
        <f t="shared" si="139"/>
        <v>-</v>
      </c>
      <c r="BE137" s="187"/>
      <c r="BF137" s="128" t="str">
        <f t="shared" si="140"/>
        <v>-</v>
      </c>
      <c r="BG137" s="128" t="str">
        <f t="shared" si="141"/>
        <v>-</v>
      </c>
      <c r="BH137" s="187"/>
      <c r="BI137" s="187"/>
      <c r="BJ137" s="128" t="str">
        <f t="shared" si="142"/>
        <v>-</v>
      </c>
      <c r="BK137" s="128" t="str">
        <f t="shared" si="143"/>
        <v>-</v>
      </c>
      <c r="BL137" s="128" t="str">
        <f t="shared" si="144"/>
        <v>-</v>
      </c>
      <c r="BM137" s="128" t="str">
        <f t="shared" si="145"/>
        <v>-</v>
      </c>
      <c r="BN137" s="128" t="str">
        <f t="shared" si="146"/>
        <v>-</v>
      </c>
      <c r="BO137" s="128" t="str">
        <f t="shared" si="147"/>
        <v>-</v>
      </c>
      <c r="BP137" s="128" t="str">
        <f t="shared" si="148"/>
        <v>-</v>
      </c>
      <c r="BQ137" s="128" t="str">
        <f t="shared" si="149"/>
        <v>-</v>
      </c>
      <c r="BR137" s="128" t="str">
        <f t="shared" si="150"/>
        <v>-</v>
      </c>
      <c r="BS137" s="128" t="str">
        <f t="shared" si="151"/>
        <v>-</v>
      </c>
      <c r="BT137" s="128" t="str">
        <f t="shared" si="152"/>
        <v>-</v>
      </c>
      <c r="BU137" s="128" t="str">
        <f t="shared" si="153"/>
        <v>-</v>
      </c>
      <c r="BV137" s="129">
        <f t="shared" si="154"/>
        <v>0</v>
      </c>
      <c r="BX137" s="128" t="str">
        <f t="shared" si="103"/>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55"/>
        <v>-</v>
      </c>
      <c r="K138" s="20" t="str">
        <f>IF(月途中入退所!$N15=$B$2,IF(月途中入退所!S15="","-",月途中入退所!$S15),"-")</f>
        <v>-</v>
      </c>
      <c r="L138" s="162" t="str">
        <f t="shared" si="156"/>
        <v>-</v>
      </c>
      <c r="M138" s="20" t="str">
        <f>IF(月途中入退所!$N15=$B$2,月途中入退所!$T15,"-")</f>
        <v>-</v>
      </c>
      <c r="N138" s="129">
        <f t="shared" si="157"/>
        <v>0</v>
      </c>
      <c r="O138" s="123"/>
      <c r="P138" s="128" t="str">
        <f t="shared" si="104"/>
        <v>-</v>
      </c>
      <c r="Q138" s="128" t="str">
        <f t="shared" si="105"/>
        <v>-</v>
      </c>
      <c r="R138" s="128" t="str">
        <f t="shared" si="106"/>
        <v>-</v>
      </c>
      <c r="S138" s="128" t="str">
        <f t="shared" si="107"/>
        <v>-</v>
      </c>
      <c r="T138" s="128" t="str">
        <f t="shared" si="108"/>
        <v>-</v>
      </c>
      <c r="U138" s="128" t="str">
        <f t="shared" si="109"/>
        <v>-</v>
      </c>
      <c r="V138" s="128" t="str">
        <f t="shared" si="110"/>
        <v>-</v>
      </c>
      <c r="W138" s="128" t="str">
        <f t="shared" si="111"/>
        <v>-</v>
      </c>
      <c r="X138" s="128" t="str">
        <f t="shared" si="112"/>
        <v>-</v>
      </c>
      <c r="Y138" s="128" t="str">
        <f t="shared" si="113"/>
        <v>-</v>
      </c>
      <c r="Z138" s="128" t="str">
        <f t="shared" si="114"/>
        <v>-</v>
      </c>
      <c r="AA138" s="128" t="str">
        <f t="shared" si="115"/>
        <v>-</v>
      </c>
      <c r="AB138" s="131"/>
      <c r="AC138" s="128" t="str">
        <f t="shared" si="116"/>
        <v>-</v>
      </c>
      <c r="AD138" s="128" t="str">
        <f t="shared" si="117"/>
        <v>-</v>
      </c>
      <c r="AE138" s="131"/>
      <c r="AF138" s="131"/>
      <c r="AG138" s="128" t="str">
        <f t="shared" si="118"/>
        <v>-</v>
      </c>
      <c r="AH138" s="128" t="str">
        <f t="shared" si="119"/>
        <v>-</v>
      </c>
      <c r="AI138" s="128" t="str">
        <f t="shared" si="120"/>
        <v>-</v>
      </c>
      <c r="AJ138" s="128" t="str">
        <f t="shared" si="121"/>
        <v>-</v>
      </c>
      <c r="AK138" s="128" t="str">
        <f t="shared" si="122"/>
        <v>-</v>
      </c>
      <c r="AL138" s="128" t="str">
        <f t="shared" si="123"/>
        <v>-</v>
      </c>
      <c r="AM138" s="128" t="str">
        <f t="shared" si="124"/>
        <v>-</v>
      </c>
      <c r="AN138" s="128" t="str">
        <f t="shared" si="125"/>
        <v>-</v>
      </c>
      <c r="AO138" s="128" t="str">
        <f t="shared" si="126"/>
        <v>-</v>
      </c>
      <c r="AP138" s="128" t="str">
        <f t="shared" si="127"/>
        <v>-</v>
      </c>
      <c r="AQ138" s="128" t="str">
        <f t="shared" si="158"/>
        <v>-</v>
      </c>
      <c r="AR138" s="128" t="str">
        <f t="shared" si="159"/>
        <v>-</v>
      </c>
      <c r="AS138" s="129">
        <f t="shared" si="128"/>
        <v>0</v>
      </c>
      <c r="AT138" s="128" t="str">
        <f t="shared" si="129"/>
        <v>-</v>
      </c>
      <c r="AU138" s="128" t="str">
        <f t="shared" si="130"/>
        <v>-</v>
      </c>
      <c r="AV138" s="128" t="str">
        <f t="shared" si="131"/>
        <v>-</v>
      </c>
      <c r="AW138" s="128" t="str">
        <f t="shared" si="132"/>
        <v>-</v>
      </c>
      <c r="AX138" s="128" t="str">
        <f t="shared" si="133"/>
        <v>-</v>
      </c>
      <c r="AY138" s="128" t="str">
        <f t="shared" si="134"/>
        <v>-</v>
      </c>
      <c r="AZ138" s="128" t="str">
        <f t="shared" si="135"/>
        <v>-</v>
      </c>
      <c r="BA138" s="128" t="str">
        <f t="shared" si="136"/>
        <v>-</v>
      </c>
      <c r="BB138" s="128" t="str">
        <f t="shared" si="137"/>
        <v>-</v>
      </c>
      <c r="BC138" s="128" t="str">
        <f t="shared" si="138"/>
        <v>-</v>
      </c>
      <c r="BD138" s="128" t="str">
        <f t="shared" si="139"/>
        <v>-</v>
      </c>
      <c r="BE138" s="187"/>
      <c r="BF138" s="128" t="str">
        <f t="shared" si="140"/>
        <v>-</v>
      </c>
      <c r="BG138" s="128" t="str">
        <f t="shared" si="141"/>
        <v>-</v>
      </c>
      <c r="BH138" s="187"/>
      <c r="BI138" s="187"/>
      <c r="BJ138" s="128" t="str">
        <f t="shared" si="142"/>
        <v>-</v>
      </c>
      <c r="BK138" s="128" t="str">
        <f t="shared" si="143"/>
        <v>-</v>
      </c>
      <c r="BL138" s="128" t="str">
        <f t="shared" si="144"/>
        <v>-</v>
      </c>
      <c r="BM138" s="128" t="str">
        <f t="shared" si="145"/>
        <v>-</v>
      </c>
      <c r="BN138" s="128" t="str">
        <f t="shared" si="146"/>
        <v>-</v>
      </c>
      <c r="BO138" s="128" t="str">
        <f t="shared" si="147"/>
        <v>-</v>
      </c>
      <c r="BP138" s="128" t="str">
        <f t="shared" si="148"/>
        <v>-</v>
      </c>
      <c r="BQ138" s="128" t="str">
        <f t="shared" si="149"/>
        <v>-</v>
      </c>
      <c r="BR138" s="128" t="str">
        <f t="shared" si="150"/>
        <v>-</v>
      </c>
      <c r="BS138" s="128" t="str">
        <f t="shared" si="151"/>
        <v>-</v>
      </c>
      <c r="BT138" s="128" t="str">
        <f t="shared" si="152"/>
        <v>-</v>
      </c>
      <c r="BU138" s="128" t="str">
        <f t="shared" si="153"/>
        <v>-</v>
      </c>
      <c r="BV138" s="129">
        <f t="shared" si="154"/>
        <v>0</v>
      </c>
      <c r="BX138" s="128" t="str">
        <f t="shared" si="103"/>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55"/>
        <v>-</v>
      </c>
      <c r="K139" s="20" t="str">
        <f>IF(月途中入退所!$N16=$B$2,IF(月途中入退所!S16="","-",月途中入退所!$S16),"-")</f>
        <v>-</v>
      </c>
      <c r="L139" s="162" t="str">
        <f t="shared" si="156"/>
        <v>-</v>
      </c>
      <c r="M139" s="20" t="str">
        <f>IF(月途中入退所!$N16=$B$2,月途中入退所!$T16,"-")</f>
        <v>-</v>
      </c>
      <c r="N139" s="129">
        <f t="shared" si="157"/>
        <v>0</v>
      </c>
      <c r="O139" s="123"/>
      <c r="P139" s="128" t="str">
        <f t="shared" si="104"/>
        <v>-</v>
      </c>
      <c r="Q139" s="128" t="str">
        <f t="shared" si="105"/>
        <v>-</v>
      </c>
      <c r="R139" s="128" t="str">
        <f t="shared" si="106"/>
        <v>-</v>
      </c>
      <c r="S139" s="128" t="str">
        <f t="shared" si="107"/>
        <v>-</v>
      </c>
      <c r="T139" s="128" t="str">
        <f t="shared" si="108"/>
        <v>-</v>
      </c>
      <c r="U139" s="128" t="str">
        <f t="shared" si="109"/>
        <v>-</v>
      </c>
      <c r="V139" s="128" t="str">
        <f t="shared" si="110"/>
        <v>-</v>
      </c>
      <c r="W139" s="128" t="str">
        <f t="shared" si="111"/>
        <v>-</v>
      </c>
      <c r="X139" s="128" t="str">
        <f t="shared" si="112"/>
        <v>-</v>
      </c>
      <c r="Y139" s="128" t="str">
        <f t="shared" si="113"/>
        <v>-</v>
      </c>
      <c r="Z139" s="128" t="str">
        <f t="shared" si="114"/>
        <v>-</v>
      </c>
      <c r="AA139" s="128" t="str">
        <f t="shared" si="115"/>
        <v>-</v>
      </c>
      <c r="AB139" s="131"/>
      <c r="AC139" s="128" t="str">
        <f t="shared" si="116"/>
        <v>-</v>
      </c>
      <c r="AD139" s="128" t="str">
        <f t="shared" si="117"/>
        <v>-</v>
      </c>
      <c r="AE139" s="131"/>
      <c r="AF139" s="131"/>
      <c r="AG139" s="128" t="str">
        <f t="shared" si="118"/>
        <v>-</v>
      </c>
      <c r="AH139" s="128" t="str">
        <f t="shared" si="119"/>
        <v>-</v>
      </c>
      <c r="AI139" s="128" t="str">
        <f t="shared" si="120"/>
        <v>-</v>
      </c>
      <c r="AJ139" s="128" t="str">
        <f t="shared" si="121"/>
        <v>-</v>
      </c>
      <c r="AK139" s="128" t="str">
        <f t="shared" si="122"/>
        <v>-</v>
      </c>
      <c r="AL139" s="128" t="str">
        <f t="shared" si="123"/>
        <v>-</v>
      </c>
      <c r="AM139" s="128" t="str">
        <f t="shared" si="124"/>
        <v>-</v>
      </c>
      <c r="AN139" s="128" t="str">
        <f t="shared" si="125"/>
        <v>-</v>
      </c>
      <c r="AO139" s="128" t="str">
        <f t="shared" si="126"/>
        <v>-</v>
      </c>
      <c r="AP139" s="128" t="str">
        <f t="shared" si="127"/>
        <v>-</v>
      </c>
      <c r="AQ139" s="128" t="str">
        <f t="shared" si="158"/>
        <v>-</v>
      </c>
      <c r="AR139" s="128" t="str">
        <f t="shared" si="159"/>
        <v>-</v>
      </c>
      <c r="AS139" s="129">
        <f t="shared" si="128"/>
        <v>0</v>
      </c>
      <c r="AT139" s="128" t="str">
        <f t="shared" si="129"/>
        <v>-</v>
      </c>
      <c r="AU139" s="128" t="str">
        <f t="shared" si="130"/>
        <v>-</v>
      </c>
      <c r="AV139" s="128" t="str">
        <f t="shared" si="131"/>
        <v>-</v>
      </c>
      <c r="AW139" s="128" t="str">
        <f t="shared" si="132"/>
        <v>-</v>
      </c>
      <c r="AX139" s="128" t="str">
        <f t="shared" si="133"/>
        <v>-</v>
      </c>
      <c r="AY139" s="128" t="str">
        <f t="shared" si="134"/>
        <v>-</v>
      </c>
      <c r="AZ139" s="128" t="str">
        <f t="shared" si="135"/>
        <v>-</v>
      </c>
      <c r="BA139" s="128" t="str">
        <f t="shared" si="136"/>
        <v>-</v>
      </c>
      <c r="BB139" s="128" t="str">
        <f t="shared" si="137"/>
        <v>-</v>
      </c>
      <c r="BC139" s="128" t="str">
        <f t="shared" si="138"/>
        <v>-</v>
      </c>
      <c r="BD139" s="128" t="str">
        <f t="shared" si="139"/>
        <v>-</v>
      </c>
      <c r="BE139" s="187"/>
      <c r="BF139" s="128" t="str">
        <f t="shared" si="140"/>
        <v>-</v>
      </c>
      <c r="BG139" s="128" t="str">
        <f t="shared" si="141"/>
        <v>-</v>
      </c>
      <c r="BH139" s="187"/>
      <c r="BI139" s="187"/>
      <c r="BJ139" s="128" t="str">
        <f t="shared" si="142"/>
        <v>-</v>
      </c>
      <c r="BK139" s="128" t="str">
        <f t="shared" si="143"/>
        <v>-</v>
      </c>
      <c r="BL139" s="128" t="str">
        <f t="shared" si="144"/>
        <v>-</v>
      </c>
      <c r="BM139" s="128" t="str">
        <f t="shared" si="145"/>
        <v>-</v>
      </c>
      <c r="BN139" s="128" t="str">
        <f t="shared" si="146"/>
        <v>-</v>
      </c>
      <c r="BO139" s="128" t="str">
        <f t="shared" si="147"/>
        <v>-</v>
      </c>
      <c r="BP139" s="128" t="str">
        <f t="shared" si="148"/>
        <v>-</v>
      </c>
      <c r="BQ139" s="128" t="str">
        <f t="shared" si="149"/>
        <v>-</v>
      </c>
      <c r="BR139" s="128" t="str">
        <f t="shared" si="150"/>
        <v>-</v>
      </c>
      <c r="BS139" s="128" t="str">
        <f t="shared" si="151"/>
        <v>-</v>
      </c>
      <c r="BT139" s="128" t="str">
        <f t="shared" si="152"/>
        <v>-</v>
      </c>
      <c r="BU139" s="128" t="str">
        <f t="shared" si="153"/>
        <v>-</v>
      </c>
      <c r="BV139" s="129">
        <f t="shared" si="154"/>
        <v>0</v>
      </c>
      <c r="BX139" s="128" t="str">
        <f t="shared" si="103"/>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55"/>
        <v>-</v>
      </c>
      <c r="K140" s="20" t="str">
        <f>IF(月途中入退所!$N17=$B$2,IF(月途中入退所!S17="","-",月途中入退所!$S17),"-")</f>
        <v>-</v>
      </c>
      <c r="L140" s="162" t="str">
        <f t="shared" si="156"/>
        <v>-</v>
      </c>
      <c r="M140" s="20" t="str">
        <f>IF(月途中入退所!$N17=$B$2,月途中入退所!$T17,"-")</f>
        <v>-</v>
      </c>
      <c r="N140" s="129">
        <f t="shared" si="157"/>
        <v>0</v>
      </c>
      <c r="O140" s="123"/>
      <c r="P140" s="128" t="str">
        <f t="shared" si="104"/>
        <v>-</v>
      </c>
      <c r="Q140" s="128" t="str">
        <f t="shared" si="105"/>
        <v>-</v>
      </c>
      <c r="R140" s="128" t="str">
        <f t="shared" si="106"/>
        <v>-</v>
      </c>
      <c r="S140" s="128" t="str">
        <f t="shared" si="107"/>
        <v>-</v>
      </c>
      <c r="T140" s="128" t="str">
        <f t="shared" si="108"/>
        <v>-</v>
      </c>
      <c r="U140" s="128" t="str">
        <f t="shared" si="109"/>
        <v>-</v>
      </c>
      <c r="V140" s="128" t="str">
        <f t="shared" si="110"/>
        <v>-</v>
      </c>
      <c r="W140" s="128" t="str">
        <f t="shared" si="111"/>
        <v>-</v>
      </c>
      <c r="X140" s="128" t="str">
        <f t="shared" si="112"/>
        <v>-</v>
      </c>
      <c r="Y140" s="128" t="str">
        <f t="shared" si="113"/>
        <v>-</v>
      </c>
      <c r="Z140" s="128" t="str">
        <f t="shared" si="114"/>
        <v>-</v>
      </c>
      <c r="AA140" s="128" t="str">
        <f t="shared" si="115"/>
        <v>-</v>
      </c>
      <c r="AB140" s="131"/>
      <c r="AC140" s="128" t="str">
        <f t="shared" si="116"/>
        <v>-</v>
      </c>
      <c r="AD140" s="128" t="str">
        <f t="shared" si="117"/>
        <v>-</v>
      </c>
      <c r="AE140" s="131"/>
      <c r="AF140" s="131"/>
      <c r="AG140" s="128" t="str">
        <f t="shared" si="118"/>
        <v>-</v>
      </c>
      <c r="AH140" s="128" t="str">
        <f t="shared" si="119"/>
        <v>-</v>
      </c>
      <c r="AI140" s="128" t="str">
        <f t="shared" si="120"/>
        <v>-</v>
      </c>
      <c r="AJ140" s="128" t="str">
        <f t="shared" si="121"/>
        <v>-</v>
      </c>
      <c r="AK140" s="128" t="str">
        <f t="shared" si="122"/>
        <v>-</v>
      </c>
      <c r="AL140" s="128" t="str">
        <f t="shared" si="123"/>
        <v>-</v>
      </c>
      <c r="AM140" s="128" t="str">
        <f t="shared" si="124"/>
        <v>-</v>
      </c>
      <c r="AN140" s="128" t="str">
        <f t="shared" si="125"/>
        <v>-</v>
      </c>
      <c r="AO140" s="128" t="str">
        <f t="shared" si="126"/>
        <v>-</v>
      </c>
      <c r="AP140" s="128" t="str">
        <f t="shared" si="127"/>
        <v>-</v>
      </c>
      <c r="AQ140" s="128" t="str">
        <f t="shared" si="158"/>
        <v>-</v>
      </c>
      <c r="AR140" s="128" t="str">
        <f t="shared" si="159"/>
        <v>-</v>
      </c>
      <c r="AS140" s="129">
        <f t="shared" si="128"/>
        <v>0</v>
      </c>
      <c r="AT140" s="128" t="str">
        <f t="shared" si="129"/>
        <v>-</v>
      </c>
      <c r="AU140" s="128" t="str">
        <f t="shared" si="130"/>
        <v>-</v>
      </c>
      <c r="AV140" s="128" t="str">
        <f t="shared" si="131"/>
        <v>-</v>
      </c>
      <c r="AW140" s="128" t="str">
        <f t="shared" si="132"/>
        <v>-</v>
      </c>
      <c r="AX140" s="128" t="str">
        <f t="shared" si="133"/>
        <v>-</v>
      </c>
      <c r="AY140" s="128" t="str">
        <f t="shared" si="134"/>
        <v>-</v>
      </c>
      <c r="AZ140" s="128" t="str">
        <f t="shared" si="135"/>
        <v>-</v>
      </c>
      <c r="BA140" s="128" t="str">
        <f t="shared" si="136"/>
        <v>-</v>
      </c>
      <c r="BB140" s="128" t="str">
        <f t="shared" si="137"/>
        <v>-</v>
      </c>
      <c r="BC140" s="128" t="str">
        <f t="shared" si="138"/>
        <v>-</v>
      </c>
      <c r="BD140" s="128" t="str">
        <f t="shared" si="139"/>
        <v>-</v>
      </c>
      <c r="BE140" s="187"/>
      <c r="BF140" s="128" t="str">
        <f t="shared" si="140"/>
        <v>-</v>
      </c>
      <c r="BG140" s="128" t="str">
        <f t="shared" si="141"/>
        <v>-</v>
      </c>
      <c r="BH140" s="187"/>
      <c r="BI140" s="187"/>
      <c r="BJ140" s="128" t="str">
        <f t="shared" si="142"/>
        <v>-</v>
      </c>
      <c r="BK140" s="128" t="str">
        <f t="shared" si="143"/>
        <v>-</v>
      </c>
      <c r="BL140" s="128" t="str">
        <f t="shared" si="144"/>
        <v>-</v>
      </c>
      <c r="BM140" s="128" t="str">
        <f t="shared" si="145"/>
        <v>-</v>
      </c>
      <c r="BN140" s="128" t="str">
        <f t="shared" si="146"/>
        <v>-</v>
      </c>
      <c r="BO140" s="128" t="str">
        <f t="shared" si="147"/>
        <v>-</v>
      </c>
      <c r="BP140" s="128" t="str">
        <f t="shared" si="148"/>
        <v>-</v>
      </c>
      <c r="BQ140" s="128" t="str">
        <f t="shared" si="149"/>
        <v>-</v>
      </c>
      <c r="BR140" s="128" t="str">
        <f t="shared" si="150"/>
        <v>-</v>
      </c>
      <c r="BS140" s="128" t="str">
        <f t="shared" si="151"/>
        <v>-</v>
      </c>
      <c r="BT140" s="128" t="str">
        <f t="shared" si="152"/>
        <v>-</v>
      </c>
      <c r="BU140" s="128" t="str">
        <f t="shared" si="153"/>
        <v>-</v>
      </c>
      <c r="BV140" s="129">
        <f t="shared" si="154"/>
        <v>0</v>
      </c>
      <c r="BX140" s="128" t="str">
        <f t="shared" si="103"/>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55"/>
        <v>-</v>
      </c>
      <c r="K141" s="20" t="str">
        <f>IF(月途中入退所!$N18=$B$2,IF(月途中入退所!S18="","-",月途中入退所!$S18),"-")</f>
        <v>-</v>
      </c>
      <c r="L141" s="162" t="str">
        <f t="shared" si="156"/>
        <v>-</v>
      </c>
      <c r="M141" s="20" t="str">
        <f>IF(月途中入退所!$N18=$B$2,月途中入退所!$T18,"-")</f>
        <v>-</v>
      </c>
      <c r="N141" s="129">
        <f t="shared" si="157"/>
        <v>0</v>
      </c>
      <c r="O141" s="123"/>
      <c r="P141" s="128" t="str">
        <f t="shared" si="104"/>
        <v>-</v>
      </c>
      <c r="Q141" s="128" t="str">
        <f t="shared" si="105"/>
        <v>-</v>
      </c>
      <c r="R141" s="128" t="str">
        <f t="shared" si="106"/>
        <v>-</v>
      </c>
      <c r="S141" s="128" t="str">
        <f t="shared" si="107"/>
        <v>-</v>
      </c>
      <c r="T141" s="128" t="str">
        <f t="shared" si="108"/>
        <v>-</v>
      </c>
      <c r="U141" s="128" t="str">
        <f t="shared" si="109"/>
        <v>-</v>
      </c>
      <c r="V141" s="128" t="str">
        <f t="shared" si="110"/>
        <v>-</v>
      </c>
      <c r="W141" s="128" t="str">
        <f t="shared" si="111"/>
        <v>-</v>
      </c>
      <c r="X141" s="128" t="str">
        <f t="shared" si="112"/>
        <v>-</v>
      </c>
      <c r="Y141" s="128" t="str">
        <f t="shared" si="113"/>
        <v>-</v>
      </c>
      <c r="Z141" s="128" t="str">
        <f t="shared" si="114"/>
        <v>-</v>
      </c>
      <c r="AA141" s="128" t="str">
        <f t="shared" si="115"/>
        <v>-</v>
      </c>
      <c r="AB141" s="131"/>
      <c r="AC141" s="128" t="str">
        <f t="shared" si="116"/>
        <v>-</v>
      </c>
      <c r="AD141" s="128" t="str">
        <f t="shared" si="117"/>
        <v>-</v>
      </c>
      <c r="AE141" s="131"/>
      <c r="AF141" s="131"/>
      <c r="AG141" s="128" t="str">
        <f t="shared" si="118"/>
        <v>-</v>
      </c>
      <c r="AH141" s="128" t="str">
        <f t="shared" si="119"/>
        <v>-</v>
      </c>
      <c r="AI141" s="128" t="str">
        <f t="shared" si="120"/>
        <v>-</v>
      </c>
      <c r="AJ141" s="128" t="str">
        <f t="shared" si="121"/>
        <v>-</v>
      </c>
      <c r="AK141" s="128" t="str">
        <f t="shared" si="122"/>
        <v>-</v>
      </c>
      <c r="AL141" s="128" t="str">
        <f t="shared" si="123"/>
        <v>-</v>
      </c>
      <c r="AM141" s="128" t="str">
        <f t="shared" si="124"/>
        <v>-</v>
      </c>
      <c r="AN141" s="128" t="str">
        <f t="shared" si="125"/>
        <v>-</v>
      </c>
      <c r="AO141" s="128" t="str">
        <f t="shared" si="126"/>
        <v>-</v>
      </c>
      <c r="AP141" s="128" t="str">
        <f t="shared" si="127"/>
        <v>-</v>
      </c>
      <c r="AQ141" s="128" t="str">
        <f t="shared" si="158"/>
        <v>-</v>
      </c>
      <c r="AR141" s="128" t="str">
        <f t="shared" si="159"/>
        <v>-</v>
      </c>
      <c r="AS141" s="129">
        <f t="shared" si="128"/>
        <v>0</v>
      </c>
      <c r="AT141" s="128" t="str">
        <f t="shared" si="129"/>
        <v>-</v>
      </c>
      <c r="AU141" s="128" t="str">
        <f t="shared" si="130"/>
        <v>-</v>
      </c>
      <c r="AV141" s="128" t="str">
        <f t="shared" si="131"/>
        <v>-</v>
      </c>
      <c r="AW141" s="128" t="str">
        <f t="shared" si="132"/>
        <v>-</v>
      </c>
      <c r="AX141" s="128" t="str">
        <f t="shared" si="133"/>
        <v>-</v>
      </c>
      <c r="AY141" s="128" t="str">
        <f t="shared" si="134"/>
        <v>-</v>
      </c>
      <c r="AZ141" s="128" t="str">
        <f t="shared" si="135"/>
        <v>-</v>
      </c>
      <c r="BA141" s="128" t="str">
        <f t="shared" si="136"/>
        <v>-</v>
      </c>
      <c r="BB141" s="128" t="str">
        <f t="shared" si="137"/>
        <v>-</v>
      </c>
      <c r="BC141" s="128" t="str">
        <f t="shared" si="138"/>
        <v>-</v>
      </c>
      <c r="BD141" s="128" t="str">
        <f t="shared" si="139"/>
        <v>-</v>
      </c>
      <c r="BE141" s="187"/>
      <c r="BF141" s="128" t="str">
        <f t="shared" si="140"/>
        <v>-</v>
      </c>
      <c r="BG141" s="128" t="str">
        <f t="shared" si="141"/>
        <v>-</v>
      </c>
      <c r="BH141" s="187"/>
      <c r="BI141" s="187"/>
      <c r="BJ141" s="128" t="str">
        <f t="shared" si="142"/>
        <v>-</v>
      </c>
      <c r="BK141" s="128" t="str">
        <f t="shared" si="143"/>
        <v>-</v>
      </c>
      <c r="BL141" s="128" t="str">
        <f t="shared" si="144"/>
        <v>-</v>
      </c>
      <c r="BM141" s="128" t="str">
        <f t="shared" si="145"/>
        <v>-</v>
      </c>
      <c r="BN141" s="128" t="str">
        <f t="shared" si="146"/>
        <v>-</v>
      </c>
      <c r="BO141" s="128" t="str">
        <f t="shared" si="147"/>
        <v>-</v>
      </c>
      <c r="BP141" s="128" t="str">
        <f t="shared" si="148"/>
        <v>-</v>
      </c>
      <c r="BQ141" s="128" t="str">
        <f t="shared" si="149"/>
        <v>-</v>
      </c>
      <c r="BR141" s="128" t="str">
        <f t="shared" si="150"/>
        <v>-</v>
      </c>
      <c r="BS141" s="128" t="str">
        <f t="shared" si="151"/>
        <v>-</v>
      </c>
      <c r="BT141" s="128" t="str">
        <f t="shared" si="152"/>
        <v>-</v>
      </c>
      <c r="BU141" s="128" t="str">
        <f t="shared" si="153"/>
        <v>-</v>
      </c>
      <c r="BV141" s="129">
        <f t="shared" si="154"/>
        <v>0</v>
      </c>
      <c r="BX141" s="128" t="str">
        <f t="shared" si="103"/>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55"/>
        <v>-</v>
      </c>
      <c r="K142" s="20" t="str">
        <f>IF(月途中入退所!$N19=$B$2,IF(月途中入退所!S19="","-",月途中入退所!$S19),"-")</f>
        <v>-</v>
      </c>
      <c r="L142" s="162" t="str">
        <f t="shared" si="156"/>
        <v>-</v>
      </c>
      <c r="M142" s="20" t="str">
        <f>IF(月途中入退所!$N19=$B$2,月途中入退所!$T19,"-")</f>
        <v>-</v>
      </c>
      <c r="N142" s="129">
        <f t="shared" si="157"/>
        <v>0</v>
      </c>
      <c r="O142" s="123"/>
      <c r="P142" s="128" t="str">
        <f t="shared" si="104"/>
        <v>-</v>
      </c>
      <c r="Q142" s="128" t="str">
        <f t="shared" si="105"/>
        <v>-</v>
      </c>
      <c r="R142" s="128" t="str">
        <f t="shared" si="106"/>
        <v>-</v>
      </c>
      <c r="S142" s="128" t="str">
        <f t="shared" si="107"/>
        <v>-</v>
      </c>
      <c r="T142" s="128" t="str">
        <f t="shared" si="108"/>
        <v>-</v>
      </c>
      <c r="U142" s="128" t="str">
        <f t="shared" si="109"/>
        <v>-</v>
      </c>
      <c r="V142" s="128" t="str">
        <f t="shared" si="110"/>
        <v>-</v>
      </c>
      <c r="W142" s="128" t="str">
        <f t="shared" si="111"/>
        <v>-</v>
      </c>
      <c r="X142" s="128" t="str">
        <f t="shared" si="112"/>
        <v>-</v>
      </c>
      <c r="Y142" s="128" t="str">
        <f t="shared" si="113"/>
        <v>-</v>
      </c>
      <c r="Z142" s="128" t="str">
        <f t="shared" si="114"/>
        <v>-</v>
      </c>
      <c r="AA142" s="128" t="str">
        <f t="shared" si="115"/>
        <v>-</v>
      </c>
      <c r="AB142" s="131"/>
      <c r="AC142" s="128" t="str">
        <f t="shared" si="116"/>
        <v>-</v>
      </c>
      <c r="AD142" s="128" t="str">
        <f t="shared" si="117"/>
        <v>-</v>
      </c>
      <c r="AE142" s="131"/>
      <c r="AF142" s="131"/>
      <c r="AG142" s="128" t="str">
        <f t="shared" si="118"/>
        <v>-</v>
      </c>
      <c r="AH142" s="128" t="str">
        <f t="shared" si="119"/>
        <v>-</v>
      </c>
      <c r="AI142" s="128" t="str">
        <f t="shared" si="120"/>
        <v>-</v>
      </c>
      <c r="AJ142" s="128" t="str">
        <f t="shared" si="121"/>
        <v>-</v>
      </c>
      <c r="AK142" s="128" t="str">
        <f t="shared" si="122"/>
        <v>-</v>
      </c>
      <c r="AL142" s="128" t="str">
        <f t="shared" si="123"/>
        <v>-</v>
      </c>
      <c r="AM142" s="128" t="str">
        <f t="shared" si="124"/>
        <v>-</v>
      </c>
      <c r="AN142" s="128" t="str">
        <f t="shared" si="125"/>
        <v>-</v>
      </c>
      <c r="AO142" s="128" t="str">
        <f t="shared" si="126"/>
        <v>-</v>
      </c>
      <c r="AP142" s="128" t="str">
        <f t="shared" si="127"/>
        <v>-</v>
      </c>
      <c r="AQ142" s="128" t="str">
        <f t="shared" si="158"/>
        <v>-</v>
      </c>
      <c r="AR142" s="128" t="str">
        <f t="shared" si="159"/>
        <v>-</v>
      </c>
      <c r="AS142" s="129">
        <f t="shared" si="128"/>
        <v>0</v>
      </c>
      <c r="AT142" s="128" t="str">
        <f t="shared" si="129"/>
        <v>-</v>
      </c>
      <c r="AU142" s="128" t="str">
        <f t="shared" si="130"/>
        <v>-</v>
      </c>
      <c r="AV142" s="128" t="str">
        <f t="shared" si="131"/>
        <v>-</v>
      </c>
      <c r="AW142" s="128" t="str">
        <f t="shared" si="132"/>
        <v>-</v>
      </c>
      <c r="AX142" s="128" t="str">
        <f t="shared" si="133"/>
        <v>-</v>
      </c>
      <c r="AY142" s="128" t="str">
        <f t="shared" si="134"/>
        <v>-</v>
      </c>
      <c r="AZ142" s="128" t="str">
        <f t="shared" si="135"/>
        <v>-</v>
      </c>
      <c r="BA142" s="128" t="str">
        <f t="shared" si="136"/>
        <v>-</v>
      </c>
      <c r="BB142" s="128" t="str">
        <f t="shared" si="137"/>
        <v>-</v>
      </c>
      <c r="BC142" s="128" t="str">
        <f t="shared" si="138"/>
        <v>-</v>
      </c>
      <c r="BD142" s="128" t="str">
        <f t="shared" si="139"/>
        <v>-</v>
      </c>
      <c r="BE142" s="187"/>
      <c r="BF142" s="128" t="str">
        <f t="shared" si="140"/>
        <v>-</v>
      </c>
      <c r="BG142" s="128" t="str">
        <f t="shared" si="141"/>
        <v>-</v>
      </c>
      <c r="BH142" s="187"/>
      <c r="BI142" s="187"/>
      <c r="BJ142" s="128" t="str">
        <f t="shared" si="142"/>
        <v>-</v>
      </c>
      <c r="BK142" s="128" t="str">
        <f t="shared" si="143"/>
        <v>-</v>
      </c>
      <c r="BL142" s="128" t="str">
        <f t="shared" si="144"/>
        <v>-</v>
      </c>
      <c r="BM142" s="128" t="str">
        <f t="shared" si="145"/>
        <v>-</v>
      </c>
      <c r="BN142" s="128" t="str">
        <f t="shared" si="146"/>
        <v>-</v>
      </c>
      <c r="BO142" s="128" t="str">
        <f t="shared" si="147"/>
        <v>-</v>
      </c>
      <c r="BP142" s="128" t="str">
        <f t="shared" si="148"/>
        <v>-</v>
      </c>
      <c r="BQ142" s="128" t="str">
        <f t="shared" si="149"/>
        <v>-</v>
      </c>
      <c r="BR142" s="128" t="str">
        <f t="shared" si="150"/>
        <v>-</v>
      </c>
      <c r="BS142" s="128" t="str">
        <f t="shared" si="151"/>
        <v>-</v>
      </c>
      <c r="BT142" s="128" t="str">
        <f t="shared" si="152"/>
        <v>-</v>
      </c>
      <c r="BU142" s="128" t="str">
        <f t="shared" si="153"/>
        <v>-</v>
      </c>
      <c r="BV142" s="129">
        <f t="shared" si="154"/>
        <v>0</v>
      </c>
      <c r="BX142" s="128" t="str">
        <f t="shared" si="103"/>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55"/>
        <v>-</v>
      </c>
      <c r="K143" s="20" t="str">
        <f>IF(月途中入退所!$N20=$B$2,IF(月途中入退所!S20="","-",月途中入退所!$S20),"-")</f>
        <v>-</v>
      </c>
      <c r="L143" s="162" t="str">
        <f t="shared" si="156"/>
        <v>-</v>
      </c>
      <c r="M143" s="20" t="str">
        <f>IF(月途中入退所!$N20=$B$2,月途中入退所!$T20,"-")</f>
        <v>-</v>
      </c>
      <c r="N143" s="129">
        <f t="shared" si="157"/>
        <v>0</v>
      </c>
      <c r="O143" s="123"/>
      <c r="P143" s="128" t="str">
        <f t="shared" si="104"/>
        <v>-</v>
      </c>
      <c r="Q143" s="128" t="str">
        <f t="shared" si="105"/>
        <v>-</v>
      </c>
      <c r="R143" s="128" t="str">
        <f t="shared" si="106"/>
        <v>-</v>
      </c>
      <c r="S143" s="128" t="str">
        <f t="shared" si="107"/>
        <v>-</v>
      </c>
      <c r="T143" s="128" t="str">
        <f t="shared" si="108"/>
        <v>-</v>
      </c>
      <c r="U143" s="128" t="str">
        <f t="shared" si="109"/>
        <v>-</v>
      </c>
      <c r="V143" s="128" t="str">
        <f t="shared" si="110"/>
        <v>-</v>
      </c>
      <c r="W143" s="128" t="str">
        <f t="shared" si="111"/>
        <v>-</v>
      </c>
      <c r="X143" s="128" t="str">
        <f t="shared" si="112"/>
        <v>-</v>
      </c>
      <c r="Y143" s="128" t="str">
        <f t="shared" si="113"/>
        <v>-</v>
      </c>
      <c r="Z143" s="128" t="str">
        <f t="shared" si="114"/>
        <v>-</v>
      </c>
      <c r="AA143" s="128" t="str">
        <f t="shared" si="115"/>
        <v>-</v>
      </c>
      <c r="AB143" s="131"/>
      <c r="AC143" s="128" t="str">
        <f t="shared" si="116"/>
        <v>-</v>
      </c>
      <c r="AD143" s="128" t="str">
        <f t="shared" si="117"/>
        <v>-</v>
      </c>
      <c r="AE143" s="131"/>
      <c r="AF143" s="131"/>
      <c r="AG143" s="128" t="str">
        <f t="shared" si="118"/>
        <v>-</v>
      </c>
      <c r="AH143" s="128" t="str">
        <f t="shared" si="119"/>
        <v>-</v>
      </c>
      <c r="AI143" s="128" t="str">
        <f t="shared" si="120"/>
        <v>-</v>
      </c>
      <c r="AJ143" s="128" t="str">
        <f t="shared" si="121"/>
        <v>-</v>
      </c>
      <c r="AK143" s="128" t="str">
        <f t="shared" si="122"/>
        <v>-</v>
      </c>
      <c r="AL143" s="128" t="str">
        <f t="shared" si="123"/>
        <v>-</v>
      </c>
      <c r="AM143" s="128" t="str">
        <f t="shared" si="124"/>
        <v>-</v>
      </c>
      <c r="AN143" s="128" t="str">
        <f t="shared" si="125"/>
        <v>-</v>
      </c>
      <c r="AO143" s="128" t="str">
        <f t="shared" si="126"/>
        <v>-</v>
      </c>
      <c r="AP143" s="128" t="str">
        <f t="shared" si="127"/>
        <v>-</v>
      </c>
      <c r="AQ143" s="128" t="str">
        <f t="shared" si="158"/>
        <v>-</v>
      </c>
      <c r="AR143" s="128" t="str">
        <f t="shared" si="159"/>
        <v>-</v>
      </c>
      <c r="AS143" s="129">
        <f t="shared" si="128"/>
        <v>0</v>
      </c>
      <c r="AT143" s="128" t="str">
        <f t="shared" si="129"/>
        <v>-</v>
      </c>
      <c r="AU143" s="128" t="str">
        <f t="shared" si="130"/>
        <v>-</v>
      </c>
      <c r="AV143" s="128" t="str">
        <f t="shared" si="131"/>
        <v>-</v>
      </c>
      <c r="AW143" s="128" t="str">
        <f t="shared" si="132"/>
        <v>-</v>
      </c>
      <c r="AX143" s="128" t="str">
        <f t="shared" si="133"/>
        <v>-</v>
      </c>
      <c r="AY143" s="128" t="str">
        <f t="shared" si="134"/>
        <v>-</v>
      </c>
      <c r="AZ143" s="128" t="str">
        <f t="shared" si="135"/>
        <v>-</v>
      </c>
      <c r="BA143" s="128" t="str">
        <f t="shared" si="136"/>
        <v>-</v>
      </c>
      <c r="BB143" s="128" t="str">
        <f t="shared" si="137"/>
        <v>-</v>
      </c>
      <c r="BC143" s="128" t="str">
        <f t="shared" si="138"/>
        <v>-</v>
      </c>
      <c r="BD143" s="128" t="str">
        <f t="shared" si="139"/>
        <v>-</v>
      </c>
      <c r="BE143" s="187"/>
      <c r="BF143" s="128" t="str">
        <f t="shared" si="140"/>
        <v>-</v>
      </c>
      <c r="BG143" s="128" t="str">
        <f t="shared" si="141"/>
        <v>-</v>
      </c>
      <c r="BH143" s="187"/>
      <c r="BI143" s="187"/>
      <c r="BJ143" s="128" t="str">
        <f t="shared" si="142"/>
        <v>-</v>
      </c>
      <c r="BK143" s="128" t="str">
        <f t="shared" si="143"/>
        <v>-</v>
      </c>
      <c r="BL143" s="128" t="str">
        <f t="shared" si="144"/>
        <v>-</v>
      </c>
      <c r="BM143" s="128" t="str">
        <f t="shared" si="145"/>
        <v>-</v>
      </c>
      <c r="BN143" s="128" t="str">
        <f t="shared" si="146"/>
        <v>-</v>
      </c>
      <c r="BO143" s="128" t="str">
        <f t="shared" si="147"/>
        <v>-</v>
      </c>
      <c r="BP143" s="128" t="str">
        <f t="shared" si="148"/>
        <v>-</v>
      </c>
      <c r="BQ143" s="128" t="str">
        <f t="shared" si="149"/>
        <v>-</v>
      </c>
      <c r="BR143" s="128" t="str">
        <f t="shared" si="150"/>
        <v>-</v>
      </c>
      <c r="BS143" s="128" t="str">
        <f t="shared" si="151"/>
        <v>-</v>
      </c>
      <c r="BT143" s="128" t="str">
        <f t="shared" si="152"/>
        <v>-</v>
      </c>
      <c r="BU143" s="128" t="str">
        <f t="shared" si="153"/>
        <v>-</v>
      </c>
      <c r="BV143" s="129">
        <f t="shared" si="154"/>
        <v>0</v>
      </c>
      <c r="BX143" s="128" t="str">
        <f t="shared" si="103"/>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55"/>
        <v>-</v>
      </c>
      <c r="K144" s="20" t="str">
        <f>IF(月途中入退所!$N21=$B$2,IF(月途中入退所!S21="","-",月途中入退所!$S21),"-")</f>
        <v>-</v>
      </c>
      <c r="L144" s="162" t="str">
        <f t="shared" si="156"/>
        <v>-</v>
      </c>
      <c r="M144" s="20" t="str">
        <f>IF(月途中入退所!$N21=$B$2,月途中入退所!$T21,"-")</f>
        <v>-</v>
      </c>
      <c r="N144" s="129">
        <f t="shared" si="157"/>
        <v>0</v>
      </c>
      <c r="O144" s="123"/>
      <c r="P144" s="128" t="str">
        <f t="shared" si="104"/>
        <v>-</v>
      </c>
      <c r="Q144" s="128" t="str">
        <f t="shared" si="105"/>
        <v>-</v>
      </c>
      <c r="R144" s="128" t="str">
        <f t="shared" si="106"/>
        <v>-</v>
      </c>
      <c r="S144" s="128" t="str">
        <f t="shared" si="107"/>
        <v>-</v>
      </c>
      <c r="T144" s="128" t="str">
        <f t="shared" si="108"/>
        <v>-</v>
      </c>
      <c r="U144" s="128" t="str">
        <f t="shared" si="109"/>
        <v>-</v>
      </c>
      <c r="V144" s="128" t="str">
        <f t="shared" si="110"/>
        <v>-</v>
      </c>
      <c r="W144" s="128" t="str">
        <f t="shared" si="111"/>
        <v>-</v>
      </c>
      <c r="X144" s="128" t="str">
        <f t="shared" si="112"/>
        <v>-</v>
      </c>
      <c r="Y144" s="128" t="str">
        <f t="shared" si="113"/>
        <v>-</v>
      </c>
      <c r="Z144" s="128" t="str">
        <f t="shared" si="114"/>
        <v>-</v>
      </c>
      <c r="AA144" s="128" t="str">
        <f t="shared" si="115"/>
        <v>-</v>
      </c>
      <c r="AB144" s="131"/>
      <c r="AC144" s="128" t="str">
        <f t="shared" si="116"/>
        <v>-</v>
      </c>
      <c r="AD144" s="128" t="str">
        <f t="shared" si="117"/>
        <v>-</v>
      </c>
      <c r="AE144" s="131"/>
      <c r="AF144" s="131"/>
      <c r="AG144" s="128" t="str">
        <f t="shared" si="118"/>
        <v>-</v>
      </c>
      <c r="AH144" s="128" t="str">
        <f t="shared" si="119"/>
        <v>-</v>
      </c>
      <c r="AI144" s="128" t="str">
        <f t="shared" si="120"/>
        <v>-</v>
      </c>
      <c r="AJ144" s="128" t="str">
        <f t="shared" si="121"/>
        <v>-</v>
      </c>
      <c r="AK144" s="128" t="str">
        <f t="shared" si="122"/>
        <v>-</v>
      </c>
      <c r="AL144" s="128" t="str">
        <f t="shared" si="123"/>
        <v>-</v>
      </c>
      <c r="AM144" s="128" t="str">
        <f t="shared" si="124"/>
        <v>-</v>
      </c>
      <c r="AN144" s="128" t="str">
        <f t="shared" si="125"/>
        <v>-</v>
      </c>
      <c r="AO144" s="128" t="str">
        <f t="shared" si="126"/>
        <v>-</v>
      </c>
      <c r="AP144" s="128" t="str">
        <f t="shared" si="127"/>
        <v>-</v>
      </c>
      <c r="AQ144" s="128" t="str">
        <f t="shared" si="158"/>
        <v>-</v>
      </c>
      <c r="AR144" s="128" t="str">
        <f t="shared" si="159"/>
        <v>-</v>
      </c>
      <c r="AS144" s="129">
        <f t="shared" si="128"/>
        <v>0</v>
      </c>
      <c r="AT144" s="128" t="str">
        <f t="shared" si="129"/>
        <v>-</v>
      </c>
      <c r="AU144" s="128" t="str">
        <f t="shared" si="130"/>
        <v>-</v>
      </c>
      <c r="AV144" s="128" t="str">
        <f t="shared" si="131"/>
        <v>-</v>
      </c>
      <c r="AW144" s="128" t="str">
        <f t="shared" si="132"/>
        <v>-</v>
      </c>
      <c r="AX144" s="128" t="str">
        <f t="shared" si="133"/>
        <v>-</v>
      </c>
      <c r="AY144" s="128" t="str">
        <f t="shared" si="134"/>
        <v>-</v>
      </c>
      <c r="AZ144" s="128" t="str">
        <f t="shared" si="135"/>
        <v>-</v>
      </c>
      <c r="BA144" s="128" t="str">
        <f t="shared" si="136"/>
        <v>-</v>
      </c>
      <c r="BB144" s="128" t="str">
        <f t="shared" si="137"/>
        <v>-</v>
      </c>
      <c r="BC144" s="128" t="str">
        <f t="shared" si="138"/>
        <v>-</v>
      </c>
      <c r="BD144" s="128" t="str">
        <f t="shared" si="139"/>
        <v>-</v>
      </c>
      <c r="BE144" s="187"/>
      <c r="BF144" s="128" t="str">
        <f t="shared" si="140"/>
        <v>-</v>
      </c>
      <c r="BG144" s="128" t="str">
        <f t="shared" si="141"/>
        <v>-</v>
      </c>
      <c r="BH144" s="187"/>
      <c r="BI144" s="187"/>
      <c r="BJ144" s="128" t="str">
        <f t="shared" si="142"/>
        <v>-</v>
      </c>
      <c r="BK144" s="128" t="str">
        <f t="shared" si="143"/>
        <v>-</v>
      </c>
      <c r="BL144" s="128" t="str">
        <f t="shared" si="144"/>
        <v>-</v>
      </c>
      <c r="BM144" s="128" t="str">
        <f t="shared" si="145"/>
        <v>-</v>
      </c>
      <c r="BN144" s="128" t="str">
        <f t="shared" si="146"/>
        <v>-</v>
      </c>
      <c r="BO144" s="128" t="str">
        <f t="shared" si="147"/>
        <v>-</v>
      </c>
      <c r="BP144" s="128" t="str">
        <f t="shared" si="148"/>
        <v>-</v>
      </c>
      <c r="BQ144" s="128" t="str">
        <f t="shared" si="149"/>
        <v>-</v>
      </c>
      <c r="BR144" s="128" t="str">
        <f t="shared" si="150"/>
        <v>-</v>
      </c>
      <c r="BS144" s="128" t="str">
        <f t="shared" si="151"/>
        <v>-</v>
      </c>
      <c r="BT144" s="128" t="str">
        <f t="shared" si="152"/>
        <v>-</v>
      </c>
      <c r="BU144" s="128" t="str">
        <f t="shared" si="153"/>
        <v>-</v>
      </c>
      <c r="BV144" s="129">
        <f t="shared" si="154"/>
        <v>0</v>
      </c>
      <c r="BX144" s="128" t="str">
        <f t="shared" si="103"/>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55"/>
        <v>-</v>
      </c>
      <c r="K145" s="20" t="str">
        <f>IF(月途中入退所!$N22=$B$2,IF(月途中入退所!S22="","-",月途中入退所!$S22),"-")</f>
        <v>-</v>
      </c>
      <c r="L145" s="162" t="str">
        <f t="shared" si="156"/>
        <v>-</v>
      </c>
      <c r="M145" s="20" t="str">
        <f>IF(月途中入退所!$N22=$B$2,月途中入退所!$T22,"-")</f>
        <v>-</v>
      </c>
      <c r="N145" s="129">
        <f t="shared" si="157"/>
        <v>0</v>
      </c>
      <c r="P145" s="128" t="str">
        <f t="shared" si="104"/>
        <v>-</v>
      </c>
      <c r="Q145" s="128" t="str">
        <f t="shared" si="105"/>
        <v>-</v>
      </c>
      <c r="R145" s="128" t="str">
        <f t="shared" si="106"/>
        <v>-</v>
      </c>
      <c r="S145" s="128" t="str">
        <f t="shared" si="107"/>
        <v>-</v>
      </c>
      <c r="T145" s="128" t="str">
        <f t="shared" si="108"/>
        <v>-</v>
      </c>
      <c r="U145" s="128" t="str">
        <f t="shared" si="109"/>
        <v>-</v>
      </c>
      <c r="V145" s="128" t="str">
        <f t="shared" si="110"/>
        <v>-</v>
      </c>
      <c r="W145" s="128" t="str">
        <f t="shared" si="111"/>
        <v>-</v>
      </c>
      <c r="X145" s="128" t="str">
        <f t="shared" si="112"/>
        <v>-</v>
      </c>
      <c r="Y145" s="128" t="str">
        <f t="shared" si="113"/>
        <v>-</v>
      </c>
      <c r="Z145" s="128" t="str">
        <f t="shared" si="114"/>
        <v>-</v>
      </c>
      <c r="AA145" s="128" t="str">
        <f t="shared" si="115"/>
        <v>-</v>
      </c>
      <c r="AB145" s="131"/>
      <c r="AC145" s="128" t="str">
        <f t="shared" si="116"/>
        <v>-</v>
      </c>
      <c r="AD145" s="128" t="str">
        <f t="shared" si="117"/>
        <v>-</v>
      </c>
      <c r="AE145" s="131"/>
      <c r="AF145" s="131"/>
      <c r="AG145" s="128" t="str">
        <f t="shared" si="118"/>
        <v>-</v>
      </c>
      <c r="AH145" s="128" t="str">
        <f t="shared" si="119"/>
        <v>-</v>
      </c>
      <c r="AI145" s="128" t="str">
        <f t="shared" si="120"/>
        <v>-</v>
      </c>
      <c r="AJ145" s="128" t="str">
        <f t="shared" si="121"/>
        <v>-</v>
      </c>
      <c r="AK145" s="128" t="str">
        <f t="shared" si="122"/>
        <v>-</v>
      </c>
      <c r="AL145" s="128" t="str">
        <f t="shared" si="123"/>
        <v>-</v>
      </c>
      <c r="AM145" s="128" t="str">
        <f t="shared" si="124"/>
        <v>-</v>
      </c>
      <c r="AN145" s="128" t="str">
        <f t="shared" si="125"/>
        <v>-</v>
      </c>
      <c r="AO145" s="128" t="str">
        <f t="shared" si="126"/>
        <v>-</v>
      </c>
      <c r="AP145" s="128" t="str">
        <f t="shared" si="127"/>
        <v>-</v>
      </c>
      <c r="AQ145" s="128" t="str">
        <f t="shared" si="158"/>
        <v>-</v>
      </c>
      <c r="AR145" s="128" t="str">
        <f t="shared" si="159"/>
        <v>-</v>
      </c>
      <c r="AS145" s="129">
        <f t="shared" si="128"/>
        <v>0</v>
      </c>
      <c r="AT145" s="128" t="str">
        <f t="shared" si="129"/>
        <v>-</v>
      </c>
      <c r="AU145" s="128" t="str">
        <f t="shared" si="130"/>
        <v>-</v>
      </c>
      <c r="AV145" s="128" t="str">
        <f t="shared" si="131"/>
        <v>-</v>
      </c>
      <c r="AW145" s="128" t="str">
        <f t="shared" si="132"/>
        <v>-</v>
      </c>
      <c r="AX145" s="128" t="str">
        <f t="shared" si="133"/>
        <v>-</v>
      </c>
      <c r="AY145" s="128" t="str">
        <f t="shared" si="134"/>
        <v>-</v>
      </c>
      <c r="AZ145" s="128" t="str">
        <f t="shared" si="135"/>
        <v>-</v>
      </c>
      <c r="BA145" s="128" t="str">
        <f t="shared" si="136"/>
        <v>-</v>
      </c>
      <c r="BB145" s="128" t="str">
        <f t="shared" si="137"/>
        <v>-</v>
      </c>
      <c r="BC145" s="128" t="str">
        <f t="shared" si="138"/>
        <v>-</v>
      </c>
      <c r="BD145" s="128" t="str">
        <f t="shared" si="139"/>
        <v>-</v>
      </c>
      <c r="BE145" s="187"/>
      <c r="BF145" s="128" t="str">
        <f t="shared" si="140"/>
        <v>-</v>
      </c>
      <c r="BG145" s="128" t="str">
        <f t="shared" si="141"/>
        <v>-</v>
      </c>
      <c r="BH145" s="187"/>
      <c r="BI145" s="187"/>
      <c r="BJ145" s="128" t="str">
        <f t="shared" si="142"/>
        <v>-</v>
      </c>
      <c r="BK145" s="128" t="str">
        <f t="shared" si="143"/>
        <v>-</v>
      </c>
      <c r="BL145" s="128" t="str">
        <f t="shared" si="144"/>
        <v>-</v>
      </c>
      <c r="BM145" s="128" t="str">
        <f t="shared" si="145"/>
        <v>-</v>
      </c>
      <c r="BN145" s="128" t="str">
        <f t="shared" si="146"/>
        <v>-</v>
      </c>
      <c r="BO145" s="128" t="str">
        <f t="shared" si="147"/>
        <v>-</v>
      </c>
      <c r="BP145" s="128" t="str">
        <f t="shared" si="148"/>
        <v>-</v>
      </c>
      <c r="BQ145" s="128" t="str">
        <f t="shared" si="149"/>
        <v>-</v>
      </c>
      <c r="BR145" s="128" t="str">
        <f t="shared" si="150"/>
        <v>-</v>
      </c>
      <c r="BS145" s="128" t="str">
        <f t="shared" si="151"/>
        <v>-</v>
      </c>
      <c r="BT145" s="128" t="str">
        <f t="shared" si="152"/>
        <v>-</v>
      </c>
      <c r="BU145" s="128" t="str">
        <f t="shared" si="153"/>
        <v>-</v>
      </c>
      <c r="BV145" s="129">
        <f t="shared" si="154"/>
        <v>0</v>
      </c>
      <c r="BX145" s="128" t="str">
        <f t="shared" si="103"/>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55"/>
        <v>-</v>
      </c>
      <c r="K146" s="20" t="str">
        <f>IF(月途中入退所!$N23=$B$2,IF(月途中入退所!S23="","-",月途中入退所!$S23),"-")</f>
        <v>-</v>
      </c>
      <c r="L146" s="162" t="str">
        <f t="shared" si="156"/>
        <v>-</v>
      </c>
      <c r="M146" s="20" t="str">
        <f>IF(月途中入退所!$N23=$B$2,月途中入退所!$T23,"-")</f>
        <v>-</v>
      </c>
      <c r="N146" s="129">
        <f t="shared" si="157"/>
        <v>0</v>
      </c>
      <c r="P146" s="128" t="str">
        <f t="shared" si="104"/>
        <v>-</v>
      </c>
      <c r="Q146" s="128" t="str">
        <f t="shared" si="105"/>
        <v>-</v>
      </c>
      <c r="R146" s="128" t="str">
        <f t="shared" si="106"/>
        <v>-</v>
      </c>
      <c r="S146" s="128" t="str">
        <f t="shared" si="107"/>
        <v>-</v>
      </c>
      <c r="T146" s="128" t="str">
        <f t="shared" si="108"/>
        <v>-</v>
      </c>
      <c r="U146" s="128" t="str">
        <f t="shared" si="109"/>
        <v>-</v>
      </c>
      <c r="V146" s="128" t="str">
        <f t="shared" si="110"/>
        <v>-</v>
      </c>
      <c r="W146" s="128" t="str">
        <f t="shared" si="111"/>
        <v>-</v>
      </c>
      <c r="X146" s="128" t="str">
        <f t="shared" si="112"/>
        <v>-</v>
      </c>
      <c r="Y146" s="128" t="str">
        <f t="shared" si="113"/>
        <v>-</v>
      </c>
      <c r="Z146" s="128" t="str">
        <f t="shared" si="114"/>
        <v>-</v>
      </c>
      <c r="AA146" s="128" t="str">
        <f t="shared" si="115"/>
        <v>-</v>
      </c>
      <c r="AB146" s="131"/>
      <c r="AC146" s="128" t="str">
        <f t="shared" si="116"/>
        <v>-</v>
      </c>
      <c r="AD146" s="128" t="str">
        <f t="shared" si="117"/>
        <v>-</v>
      </c>
      <c r="AE146" s="131"/>
      <c r="AF146" s="131"/>
      <c r="AG146" s="128" t="str">
        <f t="shared" si="118"/>
        <v>-</v>
      </c>
      <c r="AH146" s="128" t="str">
        <f t="shared" si="119"/>
        <v>-</v>
      </c>
      <c r="AI146" s="128" t="str">
        <f t="shared" si="120"/>
        <v>-</v>
      </c>
      <c r="AJ146" s="128" t="str">
        <f t="shared" si="121"/>
        <v>-</v>
      </c>
      <c r="AK146" s="128" t="str">
        <f t="shared" si="122"/>
        <v>-</v>
      </c>
      <c r="AL146" s="128" t="str">
        <f t="shared" si="123"/>
        <v>-</v>
      </c>
      <c r="AM146" s="128" t="str">
        <f t="shared" si="124"/>
        <v>-</v>
      </c>
      <c r="AN146" s="128" t="str">
        <f t="shared" si="125"/>
        <v>-</v>
      </c>
      <c r="AO146" s="128" t="str">
        <f t="shared" si="126"/>
        <v>-</v>
      </c>
      <c r="AP146" s="128" t="str">
        <f t="shared" si="127"/>
        <v>-</v>
      </c>
      <c r="AQ146" s="128" t="str">
        <f t="shared" si="158"/>
        <v>-</v>
      </c>
      <c r="AR146" s="128" t="str">
        <f t="shared" si="159"/>
        <v>-</v>
      </c>
      <c r="AS146" s="129">
        <f t="shared" si="128"/>
        <v>0</v>
      </c>
      <c r="AT146" s="128" t="str">
        <f t="shared" si="129"/>
        <v>-</v>
      </c>
      <c r="AU146" s="128" t="str">
        <f t="shared" si="130"/>
        <v>-</v>
      </c>
      <c r="AV146" s="128" t="str">
        <f t="shared" si="131"/>
        <v>-</v>
      </c>
      <c r="AW146" s="128" t="str">
        <f t="shared" si="132"/>
        <v>-</v>
      </c>
      <c r="AX146" s="128" t="str">
        <f t="shared" si="133"/>
        <v>-</v>
      </c>
      <c r="AY146" s="128" t="str">
        <f t="shared" si="134"/>
        <v>-</v>
      </c>
      <c r="AZ146" s="128" t="str">
        <f t="shared" si="135"/>
        <v>-</v>
      </c>
      <c r="BA146" s="128" t="str">
        <f t="shared" si="136"/>
        <v>-</v>
      </c>
      <c r="BB146" s="128" t="str">
        <f t="shared" si="137"/>
        <v>-</v>
      </c>
      <c r="BC146" s="128" t="str">
        <f t="shared" si="138"/>
        <v>-</v>
      </c>
      <c r="BD146" s="128" t="str">
        <f t="shared" si="139"/>
        <v>-</v>
      </c>
      <c r="BE146" s="187"/>
      <c r="BF146" s="128" t="str">
        <f t="shared" si="140"/>
        <v>-</v>
      </c>
      <c r="BG146" s="128" t="str">
        <f t="shared" si="141"/>
        <v>-</v>
      </c>
      <c r="BH146" s="187"/>
      <c r="BI146" s="187"/>
      <c r="BJ146" s="128" t="str">
        <f t="shared" si="142"/>
        <v>-</v>
      </c>
      <c r="BK146" s="128" t="str">
        <f t="shared" si="143"/>
        <v>-</v>
      </c>
      <c r="BL146" s="128" t="str">
        <f t="shared" si="144"/>
        <v>-</v>
      </c>
      <c r="BM146" s="128" t="str">
        <f t="shared" si="145"/>
        <v>-</v>
      </c>
      <c r="BN146" s="128" t="str">
        <f t="shared" si="146"/>
        <v>-</v>
      </c>
      <c r="BO146" s="128" t="str">
        <f t="shared" si="147"/>
        <v>-</v>
      </c>
      <c r="BP146" s="128" t="str">
        <f t="shared" si="148"/>
        <v>-</v>
      </c>
      <c r="BQ146" s="128" t="str">
        <f t="shared" si="149"/>
        <v>-</v>
      </c>
      <c r="BR146" s="128" t="str">
        <f t="shared" si="150"/>
        <v>-</v>
      </c>
      <c r="BS146" s="128" t="str">
        <f t="shared" si="151"/>
        <v>-</v>
      </c>
      <c r="BT146" s="128" t="str">
        <f t="shared" si="152"/>
        <v>-</v>
      </c>
      <c r="BU146" s="128" t="str">
        <f t="shared" si="153"/>
        <v>-</v>
      </c>
      <c r="BV146" s="129">
        <f t="shared" si="154"/>
        <v>0</v>
      </c>
      <c r="BX146" s="128" t="str">
        <f t="shared" si="103"/>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55"/>
        <v>-</v>
      </c>
      <c r="K147" s="20" t="str">
        <f>IF(月途中入退所!$N24=$B$2,IF(月途中入退所!S24="","-",月途中入退所!$S24),"-")</f>
        <v>-</v>
      </c>
      <c r="L147" s="162" t="str">
        <f t="shared" si="156"/>
        <v>-</v>
      </c>
      <c r="M147" s="20" t="str">
        <f>IF(月途中入退所!$N24=$B$2,月途中入退所!$T24,"-")</f>
        <v>-</v>
      </c>
      <c r="N147" s="129">
        <f t="shared" si="157"/>
        <v>0</v>
      </c>
      <c r="O147" s="123"/>
      <c r="P147" s="128" t="str">
        <f t="shared" si="104"/>
        <v>-</v>
      </c>
      <c r="Q147" s="128" t="str">
        <f t="shared" si="105"/>
        <v>-</v>
      </c>
      <c r="R147" s="128" t="str">
        <f t="shared" si="106"/>
        <v>-</v>
      </c>
      <c r="S147" s="128" t="str">
        <f t="shared" si="107"/>
        <v>-</v>
      </c>
      <c r="T147" s="128" t="str">
        <f t="shared" si="108"/>
        <v>-</v>
      </c>
      <c r="U147" s="128" t="str">
        <f t="shared" si="109"/>
        <v>-</v>
      </c>
      <c r="V147" s="128" t="str">
        <f t="shared" si="110"/>
        <v>-</v>
      </c>
      <c r="W147" s="128" t="str">
        <f t="shared" si="111"/>
        <v>-</v>
      </c>
      <c r="X147" s="128" t="str">
        <f t="shared" si="112"/>
        <v>-</v>
      </c>
      <c r="Y147" s="128" t="str">
        <f t="shared" si="113"/>
        <v>-</v>
      </c>
      <c r="Z147" s="128" t="str">
        <f t="shared" si="114"/>
        <v>-</v>
      </c>
      <c r="AA147" s="128" t="str">
        <f t="shared" si="115"/>
        <v>-</v>
      </c>
      <c r="AB147" s="131"/>
      <c r="AC147" s="128" t="str">
        <f t="shared" si="116"/>
        <v>-</v>
      </c>
      <c r="AD147" s="128" t="str">
        <f t="shared" si="117"/>
        <v>-</v>
      </c>
      <c r="AE147" s="131"/>
      <c r="AF147" s="131"/>
      <c r="AG147" s="128" t="str">
        <f t="shared" si="118"/>
        <v>-</v>
      </c>
      <c r="AH147" s="128" t="str">
        <f t="shared" si="119"/>
        <v>-</v>
      </c>
      <c r="AI147" s="128" t="str">
        <f t="shared" si="120"/>
        <v>-</v>
      </c>
      <c r="AJ147" s="128" t="str">
        <f t="shared" si="121"/>
        <v>-</v>
      </c>
      <c r="AK147" s="128" t="str">
        <f t="shared" si="122"/>
        <v>-</v>
      </c>
      <c r="AL147" s="128" t="str">
        <f t="shared" si="123"/>
        <v>-</v>
      </c>
      <c r="AM147" s="128" t="str">
        <f t="shared" si="124"/>
        <v>-</v>
      </c>
      <c r="AN147" s="128" t="str">
        <f t="shared" si="125"/>
        <v>-</v>
      </c>
      <c r="AO147" s="128" t="str">
        <f t="shared" si="126"/>
        <v>-</v>
      </c>
      <c r="AP147" s="128" t="str">
        <f t="shared" si="127"/>
        <v>-</v>
      </c>
      <c r="AQ147" s="128" t="str">
        <f t="shared" si="158"/>
        <v>-</v>
      </c>
      <c r="AR147" s="128" t="str">
        <f t="shared" si="159"/>
        <v>-</v>
      </c>
      <c r="AS147" s="129">
        <f t="shared" si="128"/>
        <v>0</v>
      </c>
      <c r="AT147" s="128" t="str">
        <f t="shared" si="129"/>
        <v>-</v>
      </c>
      <c r="AU147" s="128" t="str">
        <f t="shared" si="130"/>
        <v>-</v>
      </c>
      <c r="AV147" s="128" t="str">
        <f t="shared" si="131"/>
        <v>-</v>
      </c>
      <c r="AW147" s="128" t="str">
        <f t="shared" si="132"/>
        <v>-</v>
      </c>
      <c r="AX147" s="128" t="str">
        <f t="shared" si="133"/>
        <v>-</v>
      </c>
      <c r="AY147" s="128" t="str">
        <f t="shared" si="134"/>
        <v>-</v>
      </c>
      <c r="AZ147" s="128" t="str">
        <f t="shared" si="135"/>
        <v>-</v>
      </c>
      <c r="BA147" s="128" t="str">
        <f t="shared" si="136"/>
        <v>-</v>
      </c>
      <c r="BB147" s="128" t="str">
        <f t="shared" si="137"/>
        <v>-</v>
      </c>
      <c r="BC147" s="128" t="str">
        <f t="shared" si="138"/>
        <v>-</v>
      </c>
      <c r="BD147" s="128" t="str">
        <f t="shared" si="139"/>
        <v>-</v>
      </c>
      <c r="BE147" s="187"/>
      <c r="BF147" s="128" t="str">
        <f t="shared" si="140"/>
        <v>-</v>
      </c>
      <c r="BG147" s="128" t="str">
        <f t="shared" si="141"/>
        <v>-</v>
      </c>
      <c r="BH147" s="187"/>
      <c r="BI147" s="187"/>
      <c r="BJ147" s="128" t="str">
        <f t="shared" si="142"/>
        <v>-</v>
      </c>
      <c r="BK147" s="128" t="str">
        <f t="shared" si="143"/>
        <v>-</v>
      </c>
      <c r="BL147" s="128" t="str">
        <f t="shared" si="144"/>
        <v>-</v>
      </c>
      <c r="BM147" s="128" t="str">
        <f t="shared" si="145"/>
        <v>-</v>
      </c>
      <c r="BN147" s="128" t="str">
        <f t="shared" si="146"/>
        <v>-</v>
      </c>
      <c r="BO147" s="128" t="str">
        <f t="shared" si="147"/>
        <v>-</v>
      </c>
      <c r="BP147" s="128" t="str">
        <f t="shared" si="148"/>
        <v>-</v>
      </c>
      <c r="BQ147" s="128" t="str">
        <f t="shared" si="149"/>
        <v>-</v>
      </c>
      <c r="BR147" s="128" t="str">
        <f t="shared" si="150"/>
        <v>-</v>
      </c>
      <c r="BS147" s="128" t="str">
        <f t="shared" si="151"/>
        <v>-</v>
      </c>
      <c r="BT147" s="128" t="str">
        <f t="shared" si="152"/>
        <v>-</v>
      </c>
      <c r="BU147" s="128" t="str">
        <f t="shared" si="153"/>
        <v>-</v>
      </c>
      <c r="BV147" s="129">
        <f t="shared" si="154"/>
        <v>0</v>
      </c>
      <c r="BX147" s="128" t="str">
        <f t="shared" si="103"/>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55"/>
        <v>-</v>
      </c>
      <c r="K148" s="20" t="str">
        <f>IF(月途中入退所!$N25=$B$2,IF(月途中入退所!S25="","-",月途中入退所!$S25),"-")</f>
        <v>-</v>
      </c>
      <c r="L148" s="162" t="str">
        <f t="shared" si="156"/>
        <v>-</v>
      </c>
      <c r="M148" s="20" t="str">
        <f>IF(月途中入退所!$N25=$B$2,月途中入退所!$T25,"-")</f>
        <v>-</v>
      </c>
      <c r="N148" s="129">
        <f t="shared" si="157"/>
        <v>0</v>
      </c>
      <c r="P148" s="128" t="str">
        <f t="shared" si="104"/>
        <v>-</v>
      </c>
      <c r="Q148" s="128" t="str">
        <f t="shared" si="105"/>
        <v>-</v>
      </c>
      <c r="R148" s="128" t="str">
        <f t="shared" si="106"/>
        <v>-</v>
      </c>
      <c r="S148" s="128" t="str">
        <f t="shared" si="107"/>
        <v>-</v>
      </c>
      <c r="T148" s="128" t="str">
        <f t="shared" si="108"/>
        <v>-</v>
      </c>
      <c r="U148" s="128" t="str">
        <f t="shared" si="109"/>
        <v>-</v>
      </c>
      <c r="V148" s="128" t="str">
        <f t="shared" si="110"/>
        <v>-</v>
      </c>
      <c r="W148" s="128" t="str">
        <f t="shared" si="111"/>
        <v>-</v>
      </c>
      <c r="X148" s="128" t="str">
        <f t="shared" si="112"/>
        <v>-</v>
      </c>
      <c r="Y148" s="128" t="str">
        <f t="shared" si="113"/>
        <v>-</v>
      </c>
      <c r="Z148" s="128" t="str">
        <f t="shared" si="114"/>
        <v>-</v>
      </c>
      <c r="AA148" s="128" t="str">
        <f t="shared" si="115"/>
        <v>-</v>
      </c>
      <c r="AB148" s="131"/>
      <c r="AC148" s="128" t="str">
        <f t="shared" si="116"/>
        <v>-</v>
      </c>
      <c r="AD148" s="128" t="str">
        <f t="shared" si="117"/>
        <v>-</v>
      </c>
      <c r="AE148" s="131"/>
      <c r="AF148" s="131"/>
      <c r="AG148" s="128" t="str">
        <f t="shared" si="118"/>
        <v>-</v>
      </c>
      <c r="AH148" s="128" t="str">
        <f t="shared" si="119"/>
        <v>-</v>
      </c>
      <c r="AI148" s="128" t="str">
        <f t="shared" si="120"/>
        <v>-</v>
      </c>
      <c r="AJ148" s="128" t="str">
        <f t="shared" si="121"/>
        <v>-</v>
      </c>
      <c r="AK148" s="128" t="str">
        <f t="shared" si="122"/>
        <v>-</v>
      </c>
      <c r="AL148" s="128" t="str">
        <f t="shared" si="123"/>
        <v>-</v>
      </c>
      <c r="AM148" s="128" t="str">
        <f t="shared" si="124"/>
        <v>-</v>
      </c>
      <c r="AN148" s="128" t="str">
        <f t="shared" si="125"/>
        <v>-</v>
      </c>
      <c r="AO148" s="128" t="str">
        <f t="shared" si="126"/>
        <v>-</v>
      </c>
      <c r="AP148" s="128" t="str">
        <f t="shared" si="127"/>
        <v>-</v>
      </c>
      <c r="AQ148" s="128" t="str">
        <f t="shared" si="158"/>
        <v>-</v>
      </c>
      <c r="AR148" s="128" t="str">
        <f t="shared" si="159"/>
        <v>-</v>
      </c>
      <c r="AS148" s="129">
        <f t="shared" si="128"/>
        <v>0</v>
      </c>
      <c r="AT148" s="128" t="str">
        <f t="shared" si="129"/>
        <v>-</v>
      </c>
      <c r="AU148" s="128" t="str">
        <f t="shared" si="130"/>
        <v>-</v>
      </c>
      <c r="AV148" s="128" t="str">
        <f t="shared" si="131"/>
        <v>-</v>
      </c>
      <c r="AW148" s="128" t="str">
        <f t="shared" si="132"/>
        <v>-</v>
      </c>
      <c r="AX148" s="128" t="str">
        <f t="shared" si="133"/>
        <v>-</v>
      </c>
      <c r="AY148" s="128" t="str">
        <f t="shared" si="134"/>
        <v>-</v>
      </c>
      <c r="AZ148" s="128" t="str">
        <f t="shared" si="135"/>
        <v>-</v>
      </c>
      <c r="BA148" s="128" t="str">
        <f t="shared" si="136"/>
        <v>-</v>
      </c>
      <c r="BB148" s="128" t="str">
        <f t="shared" si="137"/>
        <v>-</v>
      </c>
      <c r="BC148" s="128" t="str">
        <f t="shared" si="138"/>
        <v>-</v>
      </c>
      <c r="BD148" s="128" t="str">
        <f t="shared" si="139"/>
        <v>-</v>
      </c>
      <c r="BE148" s="187"/>
      <c r="BF148" s="128" t="str">
        <f t="shared" si="140"/>
        <v>-</v>
      </c>
      <c r="BG148" s="128" t="str">
        <f t="shared" si="141"/>
        <v>-</v>
      </c>
      <c r="BH148" s="187"/>
      <c r="BI148" s="187"/>
      <c r="BJ148" s="128" t="str">
        <f t="shared" si="142"/>
        <v>-</v>
      </c>
      <c r="BK148" s="128" t="str">
        <f t="shared" si="143"/>
        <v>-</v>
      </c>
      <c r="BL148" s="128" t="str">
        <f t="shared" si="144"/>
        <v>-</v>
      </c>
      <c r="BM148" s="128" t="str">
        <f t="shared" si="145"/>
        <v>-</v>
      </c>
      <c r="BN148" s="128" t="str">
        <f t="shared" si="146"/>
        <v>-</v>
      </c>
      <c r="BO148" s="128" t="str">
        <f t="shared" si="147"/>
        <v>-</v>
      </c>
      <c r="BP148" s="128" t="str">
        <f t="shared" si="148"/>
        <v>-</v>
      </c>
      <c r="BQ148" s="128" t="str">
        <f t="shared" si="149"/>
        <v>-</v>
      </c>
      <c r="BR148" s="128" t="str">
        <f t="shared" si="150"/>
        <v>-</v>
      </c>
      <c r="BS148" s="128" t="str">
        <f t="shared" si="151"/>
        <v>-</v>
      </c>
      <c r="BT148" s="128" t="str">
        <f t="shared" si="152"/>
        <v>-</v>
      </c>
      <c r="BU148" s="128" t="str">
        <f t="shared" si="153"/>
        <v>-</v>
      </c>
      <c r="BV148" s="129">
        <f t="shared" si="154"/>
        <v>0</v>
      </c>
      <c r="BX148" s="128" t="str">
        <f t="shared" si="103"/>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55"/>
        <v>-</v>
      </c>
      <c r="K149" s="20" t="str">
        <f>IF(月途中入退所!$N26=$B$2,IF(月途中入退所!S26="","-",月途中入退所!$S26),"-")</f>
        <v>-</v>
      </c>
      <c r="L149" s="162" t="str">
        <f t="shared" si="156"/>
        <v>-</v>
      </c>
      <c r="M149" s="20" t="str">
        <f>IF(月途中入退所!$N26=$B$2,月途中入退所!$T26,"-")</f>
        <v>-</v>
      </c>
      <c r="N149" s="129">
        <f t="shared" si="157"/>
        <v>0</v>
      </c>
      <c r="P149" s="128" t="str">
        <f t="shared" si="104"/>
        <v>-</v>
      </c>
      <c r="Q149" s="128" t="str">
        <f t="shared" si="105"/>
        <v>-</v>
      </c>
      <c r="R149" s="128" t="str">
        <f t="shared" si="106"/>
        <v>-</v>
      </c>
      <c r="S149" s="128" t="str">
        <f t="shared" si="107"/>
        <v>-</v>
      </c>
      <c r="T149" s="128" t="str">
        <f t="shared" si="108"/>
        <v>-</v>
      </c>
      <c r="U149" s="128" t="str">
        <f t="shared" si="109"/>
        <v>-</v>
      </c>
      <c r="V149" s="128" t="str">
        <f t="shared" si="110"/>
        <v>-</v>
      </c>
      <c r="W149" s="128" t="str">
        <f t="shared" si="111"/>
        <v>-</v>
      </c>
      <c r="X149" s="128" t="str">
        <f t="shared" si="112"/>
        <v>-</v>
      </c>
      <c r="Y149" s="128" t="str">
        <f t="shared" si="113"/>
        <v>-</v>
      </c>
      <c r="Z149" s="128" t="str">
        <f t="shared" si="114"/>
        <v>-</v>
      </c>
      <c r="AA149" s="128" t="str">
        <f t="shared" si="115"/>
        <v>-</v>
      </c>
      <c r="AB149" s="131"/>
      <c r="AC149" s="128" t="str">
        <f t="shared" si="116"/>
        <v>-</v>
      </c>
      <c r="AD149" s="128" t="str">
        <f t="shared" si="117"/>
        <v>-</v>
      </c>
      <c r="AE149" s="131"/>
      <c r="AF149" s="131"/>
      <c r="AG149" s="128" t="str">
        <f t="shared" si="118"/>
        <v>-</v>
      </c>
      <c r="AH149" s="128" t="str">
        <f t="shared" si="119"/>
        <v>-</v>
      </c>
      <c r="AI149" s="128" t="str">
        <f t="shared" si="120"/>
        <v>-</v>
      </c>
      <c r="AJ149" s="128" t="str">
        <f t="shared" si="121"/>
        <v>-</v>
      </c>
      <c r="AK149" s="128" t="str">
        <f t="shared" si="122"/>
        <v>-</v>
      </c>
      <c r="AL149" s="128" t="str">
        <f t="shared" si="123"/>
        <v>-</v>
      </c>
      <c r="AM149" s="128" t="str">
        <f t="shared" si="124"/>
        <v>-</v>
      </c>
      <c r="AN149" s="128" t="str">
        <f t="shared" si="125"/>
        <v>-</v>
      </c>
      <c r="AO149" s="128" t="str">
        <f t="shared" si="126"/>
        <v>-</v>
      </c>
      <c r="AP149" s="128" t="str">
        <f t="shared" si="127"/>
        <v>-</v>
      </c>
      <c r="AQ149" s="128" t="str">
        <f t="shared" si="158"/>
        <v>-</v>
      </c>
      <c r="AR149" s="128" t="str">
        <f t="shared" si="159"/>
        <v>-</v>
      </c>
      <c r="AS149" s="129">
        <f t="shared" si="128"/>
        <v>0</v>
      </c>
      <c r="AT149" s="128" t="str">
        <f t="shared" si="129"/>
        <v>-</v>
      </c>
      <c r="AU149" s="128" t="str">
        <f t="shared" si="130"/>
        <v>-</v>
      </c>
      <c r="AV149" s="128" t="str">
        <f t="shared" si="131"/>
        <v>-</v>
      </c>
      <c r="AW149" s="128" t="str">
        <f t="shared" si="132"/>
        <v>-</v>
      </c>
      <c r="AX149" s="128" t="str">
        <f t="shared" si="133"/>
        <v>-</v>
      </c>
      <c r="AY149" s="128" t="str">
        <f t="shared" si="134"/>
        <v>-</v>
      </c>
      <c r="AZ149" s="128" t="str">
        <f t="shared" si="135"/>
        <v>-</v>
      </c>
      <c r="BA149" s="128" t="str">
        <f t="shared" si="136"/>
        <v>-</v>
      </c>
      <c r="BB149" s="128" t="str">
        <f t="shared" si="137"/>
        <v>-</v>
      </c>
      <c r="BC149" s="128" t="str">
        <f t="shared" si="138"/>
        <v>-</v>
      </c>
      <c r="BD149" s="128" t="str">
        <f t="shared" si="139"/>
        <v>-</v>
      </c>
      <c r="BE149" s="187"/>
      <c r="BF149" s="128" t="str">
        <f t="shared" si="140"/>
        <v>-</v>
      </c>
      <c r="BG149" s="128" t="str">
        <f t="shared" si="141"/>
        <v>-</v>
      </c>
      <c r="BH149" s="187"/>
      <c r="BI149" s="187"/>
      <c r="BJ149" s="128" t="str">
        <f t="shared" si="142"/>
        <v>-</v>
      </c>
      <c r="BK149" s="128" t="str">
        <f t="shared" si="143"/>
        <v>-</v>
      </c>
      <c r="BL149" s="128" t="str">
        <f t="shared" si="144"/>
        <v>-</v>
      </c>
      <c r="BM149" s="128" t="str">
        <f t="shared" si="145"/>
        <v>-</v>
      </c>
      <c r="BN149" s="128" t="str">
        <f t="shared" si="146"/>
        <v>-</v>
      </c>
      <c r="BO149" s="128" t="str">
        <f t="shared" si="147"/>
        <v>-</v>
      </c>
      <c r="BP149" s="128" t="str">
        <f t="shared" si="148"/>
        <v>-</v>
      </c>
      <c r="BQ149" s="128" t="str">
        <f t="shared" si="149"/>
        <v>-</v>
      </c>
      <c r="BR149" s="128" t="str">
        <f t="shared" si="150"/>
        <v>-</v>
      </c>
      <c r="BS149" s="128" t="str">
        <f t="shared" si="151"/>
        <v>-</v>
      </c>
      <c r="BT149" s="128" t="str">
        <f t="shared" si="152"/>
        <v>-</v>
      </c>
      <c r="BU149" s="128" t="str">
        <f t="shared" si="153"/>
        <v>-</v>
      </c>
      <c r="BV149" s="129">
        <f t="shared" si="154"/>
        <v>0</v>
      </c>
      <c r="BX149" s="128" t="str">
        <f t="shared" si="103"/>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55"/>
        <v>-</v>
      </c>
      <c r="K150" s="20" t="str">
        <f>IF(月途中入退所!$N27=$B$2,IF(月途中入退所!S27="","-",月途中入退所!$S27),"-")</f>
        <v>-</v>
      </c>
      <c r="L150" s="162" t="str">
        <f t="shared" si="156"/>
        <v>-</v>
      </c>
      <c r="M150" s="20" t="str">
        <f>IF(月途中入退所!$N27=$B$2,月途中入退所!$T27,"-")</f>
        <v>-</v>
      </c>
      <c r="N150" s="129">
        <f t="shared" si="157"/>
        <v>0</v>
      </c>
      <c r="P150" s="128" t="str">
        <f t="shared" si="104"/>
        <v>-</v>
      </c>
      <c r="Q150" s="128" t="str">
        <f t="shared" si="105"/>
        <v>-</v>
      </c>
      <c r="R150" s="128" t="str">
        <f t="shared" si="106"/>
        <v>-</v>
      </c>
      <c r="S150" s="128" t="str">
        <f t="shared" si="107"/>
        <v>-</v>
      </c>
      <c r="T150" s="128" t="str">
        <f t="shared" si="108"/>
        <v>-</v>
      </c>
      <c r="U150" s="128" t="str">
        <f t="shared" si="109"/>
        <v>-</v>
      </c>
      <c r="V150" s="128" t="str">
        <f t="shared" si="110"/>
        <v>-</v>
      </c>
      <c r="W150" s="128" t="str">
        <f t="shared" si="111"/>
        <v>-</v>
      </c>
      <c r="X150" s="128" t="str">
        <f t="shared" si="112"/>
        <v>-</v>
      </c>
      <c r="Y150" s="128" t="str">
        <f t="shared" si="113"/>
        <v>-</v>
      </c>
      <c r="Z150" s="128" t="str">
        <f t="shared" si="114"/>
        <v>-</v>
      </c>
      <c r="AA150" s="128" t="str">
        <f t="shared" si="115"/>
        <v>-</v>
      </c>
      <c r="AB150" s="131"/>
      <c r="AC150" s="128" t="str">
        <f t="shared" si="116"/>
        <v>-</v>
      </c>
      <c r="AD150" s="128" t="str">
        <f t="shared" si="117"/>
        <v>-</v>
      </c>
      <c r="AE150" s="131"/>
      <c r="AF150" s="131"/>
      <c r="AG150" s="128" t="str">
        <f t="shared" si="118"/>
        <v>-</v>
      </c>
      <c r="AH150" s="128" t="str">
        <f t="shared" si="119"/>
        <v>-</v>
      </c>
      <c r="AI150" s="128" t="str">
        <f t="shared" si="120"/>
        <v>-</v>
      </c>
      <c r="AJ150" s="128" t="str">
        <f t="shared" si="121"/>
        <v>-</v>
      </c>
      <c r="AK150" s="128" t="str">
        <f t="shared" si="122"/>
        <v>-</v>
      </c>
      <c r="AL150" s="128" t="str">
        <f t="shared" si="123"/>
        <v>-</v>
      </c>
      <c r="AM150" s="128" t="str">
        <f t="shared" si="124"/>
        <v>-</v>
      </c>
      <c r="AN150" s="128" t="str">
        <f t="shared" si="125"/>
        <v>-</v>
      </c>
      <c r="AO150" s="128" t="str">
        <f t="shared" si="126"/>
        <v>-</v>
      </c>
      <c r="AP150" s="128" t="str">
        <f t="shared" si="127"/>
        <v>-</v>
      </c>
      <c r="AQ150" s="128" t="str">
        <f t="shared" si="158"/>
        <v>-</v>
      </c>
      <c r="AR150" s="128" t="str">
        <f t="shared" si="159"/>
        <v>-</v>
      </c>
      <c r="AS150" s="129">
        <f t="shared" si="128"/>
        <v>0</v>
      </c>
      <c r="AT150" s="128" t="str">
        <f t="shared" si="129"/>
        <v>-</v>
      </c>
      <c r="AU150" s="128" t="str">
        <f t="shared" si="130"/>
        <v>-</v>
      </c>
      <c r="AV150" s="128" t="str">
        <f t="shared" si="131"/>
        <v>-</v>
      </c>
      <c r="AW150" s="128" t="str">
        <f t="shared" si="132"/>
        <v>-</v>
      </c>
      <c r="AX150" s="128" t="str">
        <f t="shared" si="133"/>
        <v>-</v>
      </c>
      <c r="AY150" s="128" t="str">
        <f t="shared" si="134"/>
        <v>-</v>
      </c>
      <c r="AZ150" s="128" t="str">
        <f t="shared" si="135"/>
        <v>-</v>
      </c>
      <c r="BA150" s="128" t="str">
        <f t="shared" si="136"/>
        <v>-</v>
      </c>
      <c r="BB150" s="128" t="str">
        <f t="shared" si="137"/>
        <v>-</v>
      </c>
      <c r="BC150" s="128" t="str">
        <f t="shared" si="138"/>
        <v>-</v>
      </c>
      <c r="BD150" s="128" t="str">
        <f t="shared" si="139"/>
        <v>-</v>
      </c>
      <c r="BE150" s="187"/>
      <c r="BF150" s="128" t="str">
        <f t="shared" si="140"/>
        <v>-</v>
      </c>
      <c r="BG150" s="128" t="str">
        <f t="shared" si="141"/>
        <v>-</v>
      </c>
      <c r="BH150" s="187"/>
      <c r="BI150" s="187"/>
      <c r="BJ150" s="128" t="str">
        <f t="shared" si="142"/>
        <v>-</v>
      </c>
      <c r="BK150" s="128" t="str">
        <f t="shared" si="143"/>
        <v>-</v>
      </c>
      <c r="BL150" s="128" t="str">
        <f t="shared" si="144"/>
        <v>-</v>
      </c>
      <c r="BM150" s="128" t="str">
        <f t="shared" si="145"/>
        <v>-</v>
      </c>
      <c r="BN150" s="128" t="str">
        <f t="shared" si="146"/>
        <v>-</v>
      </c>
      <c r="BO150" s="128" t="str">
        <f t="shared" si="147"/>
        <v>-</v>
      </c>
      <c r="BP150" s="128" t="str">
        <f t="shared" si="148"/>
        <v>-</v>
      </c>
      <c r="BQ150" s="128" t="str">
        <f t="shared" si="149"/>
        <v>-</v>
      </c>
      <c r="BR150" s="128" t="str">
        <f t="shared" si="150"/>
        <v>-</v>
      </c>
      <c r="BS150" s="128" t="str">
        <f t="shared" si="151"/>
        <v>-</v>
      </c>
      <c r="BT150" s="128" t="str">
        <f t="shared" si="152"/>
        <v>-</v>
      </c>
      <c r="BU150" s="128" t="str">
        <f t="shared" si="153"/>
        <v>-</v>
      </c>
      <c r="BV150" s="129">
        <f t="shared" si="154"/>
        <v>0</v>
      </c>
      <c r="BX150" s="128" t="str">
        <f t="shared" si="103"/>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60">SUM(AT107:AT126)+SUM(AT131:AT150)</f>
        <v>0</v>
      </c>
      <c r="AU152" s="129">
        <f t="shared" si="160"/>
        <v>0</v>
      </c>
      <c r="AV152" s="129">
        <f t="shared" si="160"/>
        <v>0</v>
      </c>
      <c r="AW152" s="129">
        <f t="shared" si="160"/>
        <v>0</v>
      </c>
      <c r="AX152" s="129">
        <f t="shared" si="160"/>
        <v>0</v>
      </c>
      <c r="AY152" s="129">
        <f t="shared" si="160"/>
        <v>0</v>
      </c>
      <c r="AZ152" s="129">
        <f t="shared" si="160"/>
        <v>0</v>
      </c>
      <c r="BA152" s="129">
        <f t="shared" si="160"/>
        <v>0</v>
      </c>
      <c r="BB152" s="129">
        <f t="shared" si="160"/>
        <v>0</v>
      </c>
      <c r="BC152" s="129">
        <f t="shared" si="160"/>
        <v>0</v>
      </c>
      <c r="BD152" s="129">
        <f t="shared" si="160"/>
        <v>0</v>
      </c>
      <c r="BE152" s="129"/>
      <c r="BF152" s="129">
        <f t="shared" si="160"/>
        <v>0</v>
      </c>
      <c r="BG152" s="129">
        <f t="shared" si="160"/>
        <v>0</v>
      </c>
      <c r="BH152" s="129">
        <f t="shared" si="160"/>
        <v>0</v>
      </c>
      <c r="BI152" s="129">
        <f t="shared" si="160"/>
        <v>0</v>
      </c>
      <c r="BJ152" s="129">
        <f t="shared" si="160"/>
        <v>0</v>
      </c>
      <c r="BK152" s="129">
        <f t="shared" si="160"/>
        <v>0</v>
      </c>
      <c r="BL152" s="129">
        <f t="shared" si="160"/>
        <v>0</v>
      </c>
      <c r="BM152" s="129">
        <f t="shared" si="160"/>
        <v>0</v>
      </c>
      <c r="BN152" s="129">
        <f t="shared" si="160"/>
        <v>0</v>
      </c>
      <c r="BO152" s="129">
        <f t="shared" si="160"/>
        <v>0</v>
      </c>
      <c r="BP152" s="129">
        <f t="shared" si="160"/>
        <v>0</v>
      </c>
      <c r="BQ152" s="129">
        <f t="shared" si="160"/>
        <v>0</v>
      </c>
      <c r="BR152" s="129">
        <f t="shared" si="160"/>
        <v>0</v>
      </c>
      <c r="BS152" s="129">
        <f t="shared" si="160"/>
        <v>0</v>
      </c>
      <c r="BT152" s="129">
        <f t="shared" si="160"/>
        <v>0</v>
      </c>
      <c r="BU152" s="129">
        <f t="shared" si="160"/>
        <v>0</v>
      </c>
      <c r="BV152" s="129">
        <f t="shared" si="160"/>
        <v>0</v>
      </c>
      <c r="BX152" s="129">
        <f t="shared" si="160"/>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61">IFERROR(ROUNDDOWN(L158*M158/25,-1),0)</f>
        <v>0</v>
      </c>
      <c r="P158" s="128" t="str">
        <f t="shared" ref="P158:P177" si="162">IF($I158="保育標準時間",HLOOKUP(H158,$G$53:$J$99,2,FALSE),IF($I158="保育短時間",HLOOKUP(H158,$K$53:$N$99,2,FALSE),"-"))</f>
        <v>-</v>
      </c>
      <c r="Q158" s="128" t="str">
        <f t="shared" ref="Q158:Q177" si="163">IF($I158="保育標準時間",HLOOKUP(H158,$G$53:$J$99,3,FALSE),IF($I158="保育短時間",HLOOKUP(H158,$K$53:$N$99,3,FALSE),"-"))</f>
        <v>-</v>
      </c>
      <c r="R158" s="128" t="str">
        <f t="shared" ref="R158:R177" si="164">IF($I158="保育標準時間",HLOOKUP(H158,$G$53:$J$99,4,FALSE),IF($I158="保育短時間",HLOOKUP(H158,$K$53:$N$99,4,FALSE),"-"))</f>
        <v>-</v>
      </c>
      <c r="S158" s="128" t="str">
        <f t="shared" ref="S158:S177" si="165">IF($I158="保育標準時間",HLOOKUP(H158,$G$53:$J$99,5,FALSE),IF($I158="保育短時間",HLOOKUP(H158,$K$53:$N$99,5,FALSE),"-"))</f>
        <v>-</v>
      </c>
      <c r="T158" s="128" t="str">
        <f t="shared" ref="T158:T177" si="166">IF($I158="保育標準時間",HLOOKUP(H158,$G$53:$J$99,6,FALSE),IF($I158="保育短時間",HLOOKUP(H158,$K$53:$N$99,6,FALSE),"-"))</f>
        <v>-</v>
      </c>
      <c r="U158" s="128" t="str">
        <f t="shared" ref="U158:U177" si="167">IF($I158="保育標準時間",HLOOKUP(H158,$G$53:$J$99,7,FALSE),IF($I158="保育短時間",HLOOKUP(H158,$K$53:$N$99,7,FALSE),"-"))</f>
        <v>-</v>
      </c>
      <c r="V158" s="128" t="str">
        <f t="shared" ref="V158:V177" si="168">IF($I158="保育標準時間",HLOOKUP(H158,$G$53:$J$99,10,FALSE),IF($I158="保育短時間",HLOOKUP(H158,$K$53:$N$99,10,FALSE),"-"))</f>
        <v>-</v>
      </c>
      <c r="W158" s="128" t="str">
        <f t="shared" ref="W158:W177" si="169">IF($I158="保育標準時間",HLOOKUP(H158,$G$53:$J$99,11,FALSE),IF($I158="保育短時間",HLOOKUP(H158,$K$53:$N$99,11,FALSE),"-"))</f>
        <v>-</v>
      </c>
      <c r="X158" s="128" t="str">
        <f t="shared" ref="X158:X177" si="170">IF($I158="保育標準時間",HLOOKUP(H158,$G$53:$J$99,12,FALSE),IF($I158="保育短時間",HLOOKUP(H158,$K$53:$N$99,12,FALSE),"-"))</f>
        <v>-</v>
      </c>
      <c r="Y158" s="128" t="str">
        <f t="shared" ref="Y158:Y177" si="171">IF($I158="保育標準時間",HLOOKUP(H158,$G$53:$J$99,13,FALSE),IF($I158="保育短時間",HLOOKUP(H158,$K$53:$N$99,13,FALSE),"-"))</f>
        <v>-</v>
      </c>
      <c r="Z158" s="128" t="str">
        <f t="shared" ref="Z158:Z177" si="172">IF($I158="保育標準時間",HLOOKUP(H158,$G$53:$J$99,14,FALSE),IF($I158="保育短時間",HLOOKUP(H158,$K$53:$N$99,14,FALSE),"-"))</f>
        <v>-</v>
      </c>
      <c r="AA158" s="128" t="str">
        <f t="shared" ref="AA158:AA177" si="173">IF($I158="保育標準時間",HLOOKUP(H158,$G$53:$J$99,15,FALSE),IF($I158="保育短時間",HLOOKUP(H158,$K$53:$N$99,15,FALSE),"-"))</f>
        <v>-</v>
      </c>
      <c r="AB158" s="131"/>
      <c r="AC158" s="128" t="str">
        <f t="shared" ref="AC158:AC177" si="174">IF($I158="保育標準時間",HLOOKUP(H158,$G$53:$J$99,17,FALSE),IF($I158="保育短時間",HLOOKUP(H158,$K$53:$N$99,17,FALSE),"-"))</f>
        <v>-</v>
      </c>
      <c r="AD158" s="128" t="str">
        <f t="shared" ref="AD158:AD177" si="175">IF($I158="保育標準時間",HLOOKUP(H158,$G$53:$J$99,18,FALSE),IF($I158="保育短時間",HLOOKUP(H158,$K$53:$N$99,18,FALSE),"-"))</f>
        <v>-</v>
      </c>
      <c r="AE158" s="128" t="str">
        <f t="shared" ref="AE158:AE177" si="176">IF($I158="保育標準時間",HLOOKUP(H158,$G$53:$J$99,19,FALSE),IF($I158="保育短時間",HLOOKUP(H158,$K$53:$N$99,19,FALSE),"-"))</f>
        <v>-</v>
      </c>
      <c r="AF158" s="128" t="str">
        <f t="shared" ref="AF158:AF177" si="177">IF($I158="保育標準時間",HLOOKUP(H158,$G$53:$J$99,20,FALSE),IF($I158="保育短時間",HLOOKUP(H158,$K$53:$N$99,20,FALSE),"-"))</f>
        <v>-</v>
      </c>
      <c r="AG158" s="128" t="str">
        <f t="shared" ref="AG158:AG177" si="178">IF($I158="保育標準時間",HLOOKUP(H158,$G$53:$J$99,21,FALSE),IF($I158="保育短時間",HLOOKUP(H158,$K$53:$N$99,21,FALSE),"-"))</f>
        <v>-</v>
      </c>
      <c r="AH158" s="128" t="str">
        <f t="shared" ref="AH158:AH177" si="179">IF($I158="保育標準時間",HLOOKUP(H158,$G$53:$J$99,22,FALSE),IF($I158="保育短時間",HLOOKUP(H158,$K$53:$N$99,22,FALSE),"-"))</f>
        <v>-</v>
      </c>
      <c r="AI158" s="128" t="str">
        <f t="shared" ref="AI158:AI177" si="180">IF($I158="保育標準時間",HLOOKUP(H158,$G$53:$J$99,23,FALSE),IF($I158="保育短時間",HLOOKUP(H158,$K$53:$N$99,23,FALSE),"-"))</f>
        <v>-</v>
      </c>
      <c r="AJ158" s="128" t="str">
        <f t="shared" ref="AJ158:AJ177" si="181">IF($I158="保育標準時間",HLOOKUP(H158,$G$53:$J$99,24,FALSE),IF($I158="保育短時間",HLOOKUP(H158,$K$53:$N$99,24,FALSE),"-"))</f>
        <v>-</v>
      </c>
      <c r="AK158" s="128" t="str">
        <f t="shared" ref="AK158:AK177" si="182">IF($I158="保育標準時間",HLOOKUP(H158,$G$53:$J$99,25,FALSE),IF($I158="保育短時間",HLOOKUP(H158,$K$53:$N$99,25,FALSE),"-"))</f>
        <v>-</v>
      </c>
      <c r="AL158" s="128" t="str">
        <f t="shared" ref="AL158:AL177" si="183">IF($I158="保育標準時間",HLOOKUP(H158,$G$53:$J$99,26,FALSE),IF($I158="保育短時間",HLOOKUP(H158,$K$53:$N$99,26,FALSE),"-"))</f>
        <v>-</v>
      </c>
      <c r="AM158" s="128" t="str">
        <f t="shared" ref="AM158:AM177" si="184">IF($I158="保育標準時間",HLOOKUP(H158,$G$53:$J$99,27,FALSE),IF($I158="保育短時間",HLOOKUP(H158,$K$53:$N$99,27,FALSE),"-"))</f>
        <v>-</v>
      </c>
      <c r="AN158" s="128" t="str">
        <f t="shared" ref="AN158:AN177" si="185">IF($I158="保育標準時間",HLOOKUP(H158,$G$53:$J$99,28,FALSE),IF($I158="保育短時間",HLOOKUP(H158,$K$53:$N$99,28,FALSE),"-"))</f>
        <v>-</v>
      </c>
      <c r="AO158" s="128" t="str">
        <f t="shared" ref="AO158:AO177" si="186">IF($I158="保育標準時間",HLOOKUP(H158,$G$53:$J$99,29,FALSE),IF($I158="保育短時間",HLOOKUP(H158,$K$53:$N$99,29,FALSE),"-"))</f>
        <v>-</v>
      </c>
      <c r="AP158" s="128" t="str">
        <f t="shared" ref="AP158:AP177" si="187">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188">N158-SUM(AT158:BU158)</f>
        <v>0</v>
      </c>
      <c r="AT158" s="128" t="str">
        <f t="shared" ref="AT158:AT177" si="189">IFERROR(ROUND(Q158*$M158/25,0),"-")</f>
        <v>-</v>
      </c>
      <c r="AU158" s="128" t="str">
        <f t="shared" ref="AU158:AU177" si="190">IFERROR(ROUND(R158*$M158/25,0),"-")</f>
        <v>-</v>
      </c>
      <c r="AV158" s="128" t="str">
        <f t="shared" ref="AV158:AV177" si="191">IFERROR(ROUND(S158*$M158/25,0),"-")</f>
        <v>-</v>
      </c>
      <c r="AW158" s="128" t="str">
        <f t="shared" ref="AW158:AW177" si="192">IFERROR(ROUND(T158*$M158/25,0),"-")</f>
        <v>-</v>
      </c>
      <c r="AX158" s="128" t="str">
        <f t="shared" ref="AX158:AX177" si="193">IFERROR(ROUND(U158*$M158/25,0),"-")</f>
        <v>-</v>
      </c>
      <c r="AY158" s="128" t="str">
        <f t="shared" ref="AY158:AY177" si="194">IFERROR(ROUND(V158*$M158/25,0),"-")</f>
        <v>-</v>
      </c>
      <c r="AZ158" s="128" t="str">
        <f t="shared" ref="AZ158:AZ177" si="195">IFERROR(ROUND(W158*$M158/25,0),"-")</f>
        <v>-</v>
      </c>
      <c r="BA158" s="128" t="str">
        <f t="shared" ref="BA158:BA177" si="196">IFERROR(ROUND(X158*$M158/25,0),"-")</f>
        <v>-</v>
      </c>
      <c r="BB158" s="128" t="str">
        <f t="shared" ref="BB158:BB177" si="197">IFERROR(ROUND(Y158*$M158/25,0),"-")</f>
        <v>-</v>
      </c>
      <c r="BC158" s="128" t="str">
        <f t="shared" ref="BC158:BC177" si="198">IFERROR(ROUND(Z158*$M158/25,0),"-")</f>
        <v>-</v>
      </c>
      <c r="BD158" s="128" t="str">
        <f t="shared" ref="BD158:BD177" si="199">IFERROR(ROUND(AA158*$M158/25,0),"-")</f>
        <v>-</v>
      </c>
      <c r="BE158" s="187"/>
      <c r="BF158" s="128" t="str">
        <f t="shared" ref="BF158:BF177" si="200">IFERROR(ROUND(AC158*$M158/25,0),"-")</f>
        <v>-</v>
      </c>
      <c r="BG158" s="128" t="str">
        <f t="shared" ref="BG158:BG177" si="201">IFERROR(ROUND(AD158*$M158/25,0),"-")</f>
        <v>-</v>
      </c>
      <c r="BH158" s="128" t="str">
        <f t="shared" ref="BH158:BH177" si="202">IFERROR(ROUND(AE158*$M158/25,0),"-")</f>
        <v>-</v>
      </c>
      <c r="BI158" s="128" t="str">
        <f t="shared" ref="BI158:BI177" si="203">IFERROR(ROUND(AF158*$M158/25,0),"-")</f>
        <v>-</v>
      </c>
      <c r="BJ158" s="128" t="str">
        <f t="shared" ref="BJ158:BJ177" si="204">IFERROR(ROUND(AG158*$M158/25,0),"-")</f>
        <v>-</v>
      </c>
      <c r="BK158" s="128" t="str">
        <f t="shared" ref="BK158:BK177" si="205">IFERROR(ROUND(AH158*$M158/25,0),"-")</f>
        <v>-</v>
      </c>
      <c r="BL158" s="128" t="str">
        <f t="shared" ref="BL158:BL177" si="206">IFERROR(ROUND(AI158*$M158/25,0),"-")</f>
        <v>-</v>
      </c>
      <c r="BM158" s="128" t="str">
        <f t="shared" ref="BM158:BM177" si="207">IFERROR(ROUND(AJ158*$M158/25,0),"-")</f>
        <v>-</v>
      </c>
      <c r="BN158" s="128" t="str">
        <f t="shared" ref="BN158:BN177" si="208">IFERROR(ROUND(AK158*$M158/25,0),"-")</f>
        <v>-</v>
      </c>
      <c r="BO158" s="128" t="str">
        <f t="shared" ref="BO158:BO177" si="209">IFERROR(ROUND(AL158*$M158/25,0),"-")</f>
        <v>-</v>
      </c>
      <c r="BP158" s="128" t="str">
        <f t="shared" ref="BP158:BP177" si="210">IFERROR(ROUND(AM158*$M158/25,0),"-")</f>
        <v>-</v>
      </c>
      <c r="BQ158" s="128" t="str">
        <f t="shared" ref="BQ158:BQ177" si="211">IFERROR(ROUND(AN158*$M158/25,0),"-")</f>
        <v>-</v>
      </c>
      <c r="BR158" s="128" t="str">
        <f t="shared" ref="BR158:BR177" si="212">IFERROR(ROUND(AO158*$M158/25,0),"-")</f>
        <v>-</v>
      </c>
      <c r="BS158" s="128" t="str">
        <f t="shared" ref="BS158:BS177" si="213">IFERROR(ROUND(AP158*$M158/25,0),"-")</f>
        <v>-</v>
      </c>
      <c r="BT158" s="128" t="str">
        <f t="shared" ref="BT158:BT177" si="214">IFERROR(ROUND(AQ158*$M158/25,0),"-")</f>
        <v>-</v>
      </c>
      <c r="BU158" s="128" t="str">
        <f t="shared" ref="BU158:BU177" si="215">IFERROR(ROUND(AR158*$M158/25,0),"-")</f>
        <v>-</v>
      </c>
      <c r="BV158" s="129">
        <f t="shared" ref="BV158:BV177" si="216">SUM(AS158:BU158)</f>
        <v>0</v>
      </c>
      <c r="BX158" s="128" t="str">
        <f t="shared" si="103"/>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17">IF($I159="保育標準時間",HLOOKUP($H159,$G$5:$J$49,45,FALSE),IF($I159="保育短時間",HLOOKUP($H159,$K$5:$N$49,45,FALSE),"-"))</f>
        <v>-</v>
      </c>
      <c r="K159" s="20" t="str">
        <f>IF(月途中入退所!$D32=$B$2,月途中入退所!$I32,"-")</f>
        <v>-</v>
      </c>
      <c r="L159" s="162" t="str">
        <f t="shared" ref="L159:L177" si="218">IFERROR(IF(K159="○",J159+$P$28,J159),"-")</f>
        <v>-</v>
      </c>
      <c r="M159" s="20" t="str">
        <f>IF(月途中入退所!$D32=$B$2,月途中入退所!$J32,"-")</f>
        <v>-</v>
      </c>
      <c r="N159" s="129">
        <f t="shared" si="161"/>
        <v>0</v>
      </c>
      <c r="P159" s="128" t="str">
        <f t="shared" si="162"/>
        <v>-</v>
      </c>
      <c r="Q159" s="128" t="str">
        <f t="shared" si="163"/>
        <v>-</v>
      </c>
      <c r="R159" s="128" t="str">
        <f t="shared" si="164"/>
        <v>-</v>
      </c>
      <c r="S159" s="128" t="str">
        <f t="shared" si="165"/>
        <v>-</v>
      </c>
      <c r="T159" s="128" t="str">
        <f t="shared" si="166"/>
        <v>-</v>
      </c>
      <c r="U159" s="128" t="str">
        <f t="shared" si="167"/>
        <v>-</v>
      </c>
      <c r="V159" s="128" t="str">
        <f t="shared" si="168"/>
        <v>-</v>
      </c>
      <c r="W159" s="128" t="str">
        <f t="shared" si="169"/>
        <v>-</v>
      </c>
      <c r="X159" s="128" t="str">
        <f t="shared" si="170"/>
        <v>-</v>
      </c>
      <c r="Y159" s="128" t="str">
        <f t="shared" si="171"/>
        <v>-</v>
      </c>
      <c r="Z159" s="128" t="str">
        <f t="shared" si="172"/>
        <v>-</v>
      </c>
      <c r="AA159" s="128" t="str">
        <f t="shared" si="173"/>
        <v>-</v>
      </c>
      <c r="AB159" s="131"/>
      <c r="AC159" s="128" t="str">
        <f t="shared" si="174"/>
        <v>-</v>
      </c>
      <c r="AD159" s="128" t="str">
        <f t="shared" si="175"/>
        <v>-</v>
      </c>
      <c r="AE159" s="128" t="str">
        <f t="shared" si="176"/>
        <v>-</v>
      </c>
      <c r="AF159" s="128" t="str">
        <f t="shared" si="177"/>
        <v>-</v>
      </c>
      <c r="AG159" s="128" t="str">
        <f t="shared" si="178"/>
        <v>-</v>
      </c>
      <c r="AH159" s="128" t="str">
        <f t="shared" si="179"/>
        <v>-</v>
      </c>
      <c r="AI159" s="128" t="str">
        <f t="shared" si="180"/>
        <v>-</v>
      </c>
      <c r="AJ159" s="128" t="str">
        <f t="shared" si="181"/>
        <v>-</v>
      </c>
      <c r="AK159" s="128" t="str">
        <f t="shared" si="182"/>
        <v>-</v>
      </c>
      <c r="AL159" s="128" t="str">
        <f t="shared" si="183"/>
        <v>-</v>
      </c>
      <c r="AM159" s="128" t="str">
        <f t="shared" si="184"/>
        <v>-</v>
      </c>
      <c r="AN159" s="128" t="str">
        <f t="shared" si="185"/>
        <v>-</v>
      </c>
      <c r="AO159" s="128" t="str">
        <f t="shared" si="186"/>
        <v>-</v>
      </c>
      <c r="AP159" s="128" t="str">
        <f t="shared" si="187"/>
        <v>-</v>
      </c>
      <c r="AQ159" s="128" t="str">
        <f t="shared" ref="AQ159:AQ177" si="219">IF($I159="保育標準時間",HLOOKUP(H159,$G$5:$J$49,33,FALSE),IF($I159="保育短時間",HLOOKUP(H159,$K$5:$N$49,33,FALSE),"-"))</f>
        <v>-</v>
      </c>
      <c r="AR159" s="128" t="str">
        <f t="shared" ref="AR159:AR177" si="220">IF(OR(I159="保育標準時間",I159="保育短時間"),IF(K159="○",$P$28,"-"),"-")</f>
        <v>-</v>
      </c>
      <c r="AS159" s="128">
        <f t="shared" si="188"/>
        <v>0</v>
      </c>
      <c r="AT159" s="128" t="str">
        <f t="shared" si="189"/>
        <v>-</v>
      </c>
      <c r="AU159" s="128" t="str">
        <f t="shared" si="190"/>
        <v>-</v>
      </c>
      <c r="AV159" s="128" t="str">
        <f t="shared" si="191"/>
        <v>-</v>
      </c>
      <c r="AW159" s="128" t="str">
        <f t="shared" si="192"/>
        <v>-</v>
      </c>
      <c r="AX159" s="128" t="str">
        <f t="shared" si="193"/>
        <v>-</v>
      </c>
      <c r="AY159" s="128" t="str">
        <f t="shared" si="194"/>
        <v>-</v>
      </c>
      <c r="AZ159" s="128" t="str">
        <f t="shared" si="195"/>
        <v>-</v>
      </c>
      <c r="BA159" s="128" t="str">
        <f t="shared" si="196"/>
        <v>-</v>
      </c>
      <c r="BB159" s="128" t="str">
        <f t="shared" si="197"/>
        <v>-</v>
      </c>
      <c r="BC159" s="128" t="str">
        <f t="shared" si="198"/>
        <v>-</v>
      </c>
      <c r="BD159" s="128" t="str">
        <f t="shared" si="199"/>
        <v>-</v>
      </c>
      <c r="BE159" s="187"/>
      <c r="BF159" s="128" t="str">
        <f t="shared" si="200"/>
        <v>-</v>
      </c>
      <c r="BG159" s="128" t="str">
        <f t="shared" si="201"/>
        <v>-</v>
      </c>
      <c r="BH159" s="128" t="str">
        <f t="shared" si="202"/>
        <v>-</v>
      </c>
      <c r="BI159" s="128" t="str">
        <f t="shared" si="203"/>
        <v>-</v>
      </c>
      <c r="BJ159" s="128" t="str">
        <f t="shared" si="204"/>
        <v>-</v>
      </c>
      <c r="BK159" s="128" t="str">
        <f t="shared" si="205"/>
        <v>-</v>
      </c>
      <c r="BL159" s="128" t="str">
        <f t="shared" si="206"/>
        <v>-</v>
      </c>
      <c r="BM159" s="128" t="str">
        <f t="shared" si="207"/>
        <v>-</v>
      </c>
      <c r="BN159" s="128" t="str">
        <f t="shared" si="208"/>
        <v>-</v>
      </c>
      <c r="BO159" s="128" t="str">
        <f t="shared" si="209"/>
        <v>-</v>
      </c>
      <c r="BP159" s="128" t="str">
        <f t="shared" si="210"/>
        <v>-</v>
      </c>
      <c r="BQ159" s="128" t="str">
        <f t="shared" si="211"/>
        <v>-</v>
      </c>
      <c r="BR159" s="128" t="str">
        <f t="shared" si="212"/>
        <v>-</v>
      </c>
      <c r="BS159" s="128" t="str">
        <f t="shared" si="213"/>
        <v>-</v>
      </c>
      <c r="BT159" s="128" t="str">
        <f t="shared" si="214"/>
        <v>-</v>
      </c>
      <c r="BU159" s="128" t="str">
        <f t="shared" si="215"/>
        <v>-</v>
      </c>
      <c r="BV159" s="129">
        <f t="shared" si="216"/>
        <v>0</v>
      </c>
      <c r="BX159" s="128" t="str">
        <f t="shared" si="103"/>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17"/>
        <v>-</v>
      </c>
      <c r="K160" s="20" t="str">
        <f>IF(月途中入退所!$D33=$B$2,月途中入退所!$I33,"-")</f>
        <v>-</v>
      </c>
      <c r="L160" s="162" t="str">
        <f t="shared" si="218"/>
        <v>-</v>
      </c>
      <c r="M160" s="20" t="str">
        <f>IF(月途中入退所!$D33=$B$2,月途中入退所!$J33,"-")</f>
        <v>-</v>
      </c>
      <c r="N160" s="129">
        <f t="shared" si="161"/>
        <v>0</v>
      </c>
      <c r="P160" s="128" t="str">
        <f t="shared" si="162"/>
        <v>-</v>
      </c>
      <c r="Q160" s="128" t="str">
        <f t="shared" si="163"/>
        <v>-</v>
      </c>
      <c r="R160" s="128" t="str">
        <f t="shared" si="164"/>
        <v>-</v>
      </c>
      <c r="S160" s="128" t="str">
        <f t="shared" si="165"/>
        <v>-</v>
      </c>
      <c r="T160" s="128" t="str">
        <f t="shared" si="166"/>
        <v>-</v>
      </c>
      <c r="U160" s="128" t="str">
        <f t="shared" si="167"/>
        <v>-</v>
      </c>
      <c r="V160" s="128" t="str">
        <f t="shared" si="168"/>
        <v>-</v>
      </c>
      <c r="W160" s="128" t="str">
        <f t="shared" si="169"/>
        <v>-</v>
      </c>
      <c r="X160" s="128" t="str">
        <f t="shared" si="170"/>
        <v>-</v>
      </c>
      <c r="Y160" s="128" t="str">
        <f t="shared" si="171"/>
        <v>-</v>
      </c>
      <c r="Z160" s="128" t="str">
        <f t="shared" si="172"/>
        <v>-</v>
      </c>
      <c r="AA160" s="128" t="str">
        <f t="shared" si="173"/>
        <v>-</v>
      </c>
      <c r="AB160" s="131"/>
      <c r="AC160" s="128" t="str">
        <f t="shared" si="174"/>
        <v>-</v>
      </c>
      <c r="AD160" s="128" t="str">
        <f t="shared" si="175"/>
        <v>-</v>
      </c>
      <c r="AE160" s="128" t="str">
        <f t="shared" si="176"/>
        <v>-</v>
      </c>
      <c r="AF160" s="128" t="str">
        <f t="shared" si="177"/>
        <v>-</v>
      </c>
      <c r="AG160" s="128" t="str">
        <f t="shared" si="178"/>
        <v>-</v>
      </c>
      <c r="AH160" s="128" t="str">
        <f t="shared" si="179"/>
        <v>-</v>
      </c>
      <c r="AI160" s="128" t="str">
        <f t="shared" si="180"/>
        <v>-</v>
      </c>
      <c r="AJ160" s="128" t="str">
        <f t="shared" si="181"/>
        <v>-</v>
      </c>
      <c r="AK160" s="128" t="str">
        <f t="shared" si="182"/>
        <v>-</v>
      </c>
      <c r="AL160" s="128" t="str">
        <f t="shared" si="183"/>
        <v>-</v>
      </c>
      <c r="AM160" s="128" t="str">
        <f t="shared" si="184"/>
        <v>-</v>
      </c>
      <c r="AN160" s="128" t="str">
        <f t="shared" si="185"/>
        <v>-</v>
      </c>
      <c r="AO160" s="128" t="str">
        <f t="shared" si="186"/>
        <v>-</v>
      </c>
      <c r="AP160" s="128" t="str">
        <f t="shared" si="187"/>
        <v>-</v>
      </c>
      <c r="AQ160" s="128" t="str">
        <f t="shared" si="219"/>
        <v>-</v>
      </c>
      <c r="AR160" s="128" t="str">
        <f t="shared" si="220"/>
        <v>-</v>
      </c>
      <c r="AS160" s="128">
        <f t="shared" si="188"/>
        <v>0</v>
      </c>
      <c r="AT160" s="128" t="str">
        <f t="shared" si="189"/>
        <v>-</v>
      </c>
      <c r="AU160" s="128" t="str">
        <f t="shared" si="190"/>
        <v>-</v>
      </c>
      <c r="AV160" s="128" t="str">
        <f t="shared" si="191"/>
        <v>-</v>
      </c>
      <c r="AW160" s="128" t="str">
        <f t="shared" si="192"/>
        <v>-</v>
      </c>
      <c r="AX160" s="128" t="str">
        <f t="shared" si="193"/>
        <v>-</v>
      </c>
      <c r="AY160" s="128" t="str">
        <f t="shared" si="194"/>
        <v>-</v>
      </c>
      <c r="AZ160" s="128" t="str">
        <f t="shared" si="195"/>
        <v>-</v>
      </c>
      <c r="BA160" s="128" t="str">
        <f t="shared" si="196"/>
        <v>-</v>
      </c>
      <c r="BB160" s="128" t="str">
        <f t="shared" si="197"/>
        <v>-</v>
      </c>
      <c r="BC160" s="128" t="str">
        <f t="shared" si="198"/>
        <v>-</v>
      </c>
      <c r="BD160" s="128" t="str">
        <f t="shared" si="199"/>
        <v>-</v>
      </c>
      <c r="BE160" s="187"/>
      <c r="BF160" s="128" t="str">
        <f t="shared" si="200"/>
        <v>-</v>
      </c>
      <c r="BG160" s="128" t="str">
        <f t="shared" si="201"/>
        <v>-</v>
      </c>
      <c r="BH160" s="128" t="str">
        <f t="shared" si="202"/>
        <v>-</v>
      </c>
      <c r="BI160" s="128" t="str">
        <f t="shared" si="203"/>
        <v>-</v>
      </c>
      <c r="BJ160" s="128" t="str">
        <f t="shared" si="204"/>
        <v>-</v>
      </c>
      <c r="BK160" s="128" t="str">
        <f t="shared" si="205"/>
        <v>-</v>
      </c>
      <c r="BL160" s="128" t="str">
        <f t="shared" si="206"/>
        <v>-</v>
      </c>
      <c r="BM160" s="128" t="str">
        <f t="shared" si="207"/>
        <v>-</v>
      </c>
      <c r="BN160" s="128" t="str">
        <f t="shared" si="208"/>
        <v>-</v>
      </c>
      <c r="BO160" s="128" t="str">
        <f t="shared" si="209"/>
        <v>-</v>
      </c>
      <c r="BP160" s="128" t="str">
        <f t="shared" si="210"/>
        <v>-</v>
      </c>
      <c r="BQ160" s="128" t="str">
        <f t="shared" si="211"/>
        <v>-</v>
      </c>
      <c r="BR160" s="128" t="str">
        <f t="shared" si="212"/>
        <v>-</v>
      </c>
      <c r="BS160" s="128" t="str">
        <f t="shared" si="213"/>
        <v>-</v>
      </c>
      <c r="BT160" s="128" t="str">
        <f t="shared" si="214"/>
        <v>-</v>
      </c>
      <c r="BU160" s="128" t="str">
        <f t="shared" si="215"/>
        <v>-</v>
      </c>
      <c r="BV160" s="129">
        <f t="shared" si="216"/>
        <v>0</v>
      </c>
      <c r="BX160" s="128" t="str">
        <f t="shared" si="103"/>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17"/>
        <v>-</v>
      </c>
      <c r="K161" s="20" t="str">
        <f>IF(月途中入退所!$D34=$B$2,月途中入退所!$I34,"-")</f>
        <v>-</v>
      </c>
      <c r="L161" s="162" t="str">
        <f t="shared" si="218"/>
        <v>-</v>
      </c>
      <c r="M161" s="20" t="str">
        <f>IF(月途中入退所!$D34=$B$2,月途中入退所!$J34,"-")</f>
        <v>-</v>
      </c>
      <c r="N161" s="129">
        <f t="shared" si="161"/>
        <v>0</v>
      </c>
      <c r="P161" s="128" t="str">
        <f t="shared" si="162"/>
        <v>-</v>
      </c>
      <c r="Q161" s="128" t="str">
        <f t="shared" si="163"/>
        <v>-</v>
      </c>
      <c r="R161" s="128" t="str">
        <f t="shared" si="164"/>
        <v>-</v>
      </c>
      <c r="S161" s="128" t="str">
        <f t="shared" si="165"/>
        <v>-</v>
      </c>
      <c r="T161" s="128" t="str">
        <f t="shared" si="166"/>
        <v>-</v>
      </c>
      <c r="U161" s="128" t="str">
        <f t="shared" si="167"/>
        <v>-</v>
      </c>
      <c r="V161" s="128" t="str">
        <f t="shared" si="168"/>
        <v>-</v>
      </c>
      <c r="W161" s="128" t="str">
        <f t="shared" si="169"/>
        <v>-</v>
      </c>
      <c r="X161" s="128" t="str">
        <f t="shared" si="170"/>
        <v>-</v>
      </c>
      <c r="Y161" s="128" t="str">
        <f t="shared" si="171"/>
        <v>-</v>
      </c>
      <c r="Z161" s="128" t="str">
        <f t="shared" si="172"/>
        <v>-</v>
      </c>
      <c r="AA161" s="128" t="str">
        <f t="shared" si="173"/>
        <v>-</v>
      </c>
      <c r="AB161" s="131"/>
      <c r="AC161" s="128" t="str">
        <f t="shared" si="174"/>
        <v>-</v>
      </c>
      <c r="AD161" s="128" t="str">
        <f t="shared" si="175"/>
        <v>-</v>
      </c>
      <c r="AE161" s="128" t="str">
        <f t="shared" si="176"/>
        <v>-</v>
      </c>
      <c r="AF161" s="128" t="str">
        <f t="shared" si="177"/>
        <v>-</v>
      </c>
      <c r="AG161" s="128" t="str">
        <f t="shared" si="178"/>
        <v>-</v>
      </c>
      <c r="AH161" s="128" t="str">
        <f t="shared" si="179"/>
        <v>-</v>
      </c>
      <c r="AI161" s="128" t="str">
        <f t="shared" si="180"/>
        <v>-</v>
      </c>
      <c r="AJ161" s="128" t="str">
        <f t="shared" si="181"/>
        <v>-</v>
      </c>
      <c r="AK161" s="128" t="str">
        <f t="shared" si="182"/>
        <v>-</v>
      </c>
      <c r="AL161" s="128" t="str">
        <f t="shared" si="183"/>
        <v>-</v>
      </c>
      <c r="AM161" s="128" t="str">
        <f t="shared" si="184"/>
        <v>-</v>
      </c>
      <c r="AN161" s="128" t="str">
        <f t="shared" si="185"/>
        <v>-</v>
      </c>
      <c r="AO161" s="128" t="str">
        <f t="shared" si="186"/>
        <v>-</v>
      </c>
      <c r="AP161" s="128" t="str">
        <f t="shared" si="187"/>
        <v>-</v>
      </c>
      <c r="AQ161" s="128" t="str">
        <f t="shared" si="219"/>
        <v>-</v>
      </c>
      <c r="AR161" s="128" t="str">
        <f t="shared" si="220"/>
        <v>-</v>
      </c>
      <c r="AS161" s="128">
        <f t="shared" si="188"/>
        <v>0</v>
      </c>
      <c r="AT161" s="128" t="str">
        <f t="shared" si="189"/>
        <v>-</v>
      </c>
      <c r="AU161" s="128" t="str">
        <f t="shared" si="190"/>
        <v>-</v>
      </c>
      <c r="AV161" s="128" t="str">
        <f t="shared" si="191"/>
        <v>-</v>
      </c>
      <c r="AW161" s="128" t="str">
        <f t="shared" si="192"/>
        <v>-</v>
      </c>
      <c r="AX161" s="128" t="str">
        <f t="shared" si="193"/>
        <v>-</v>
      </c>
      <c r="AY161" s="128" t="str">
        <f t="shared" si="194"/>
        <v>-</v>
      </c>
      <c r="AZ161" s="128" t="str">
        <f t="shared" si="195"/>
        <v>-</v>
      </c>
      <c r="BA161" s="128" t="str">
        <f t="shared" si="196"/>
        <v>-</v>
      </c>
      <c r="BB161" s="128" t="str">
        <f t="shared" si="197"/>
        <v>-</v>
      </c>
      <c r="BC161" s="128" t="str">
        <f t="shared" si="198"/>
        <v>-</v>
      </c>
      <c r="BD161" s="128" t="str">
        <f t="shared" si="199"/>
        <v>-</v>
      </c>
      <c r="BE161" s="187"/>
      <c r="BF161" s="128" t="str">
        <f t="shared" si="200"/>
        <v>-</v>
      </c>
      <c r="BG161" s="128" t="str">
        <f t="shared" si="201"/>
        <v>-</v>
      </c>
      <c r="BH161" s="128" t="str">
        <f t="shared" si="202"/>
        <v>-</v>
      </c>
      <c r="BI161" s="128" t="str">
        <f t="shared" si="203"/>
        <v>-</v>
      </c>
      <c r="BJ161" s="128" t="str">
        <f t="shared" si="204"/>
        <v>-</v>
      </c>
      <c r="BK161" s="128" t="str">
        <f t="shared" si="205"/>
        <v>-</v>
      </c>
      <c r="BL161" s="128" t="str">
        <f t="shared" si="206"/>
        <v>-</v>
      </c>
      <c r="BM161" s="128" t="str">
        <f t="shared" si="207"/>
        <v>-</v>
      </c>
      <c r="BN161" s="128" t="str">
        <f t="shared" si="208"/>
        <v>-</v>
      </c>
      <c r="BO161" s="128" t="str">
        <f t="shared" si="209"/>
        <v>-</v>
      </c>
      <c r="BP161" s="128" t="str">
        <f t="shared" si="210"/>
        <v>-</v>
      </c>
      <c r="BQ161" s="128" t="str">
        <f t="shared" si="211"/>
        <v>-</v>
      </c>
      <c r="BR161" s="128" t="str">
        <f t="shared" si="212"/>
        <v>-</v>
      </c>
      <c r="BS161" s="128" t="str">
        <f t="shared" si="213"/>
        <v>-</v>
      </c>
      <c r="BT161" s="128" t="str">
        <f t="shared" si="214"/>
        <v>-</v>
      </c>
      <c r="BU161" s="128" t="str">
        <f t="shared" si="215"/>
        <v>-</v>
      </c>
      <c r="BV161" s="129">
        <f t="shared" si="216"/>
        <v>0</v>
      </c>
      <c r="BX161" s="128" t="str">
        <f t="shared" si="103"/>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17"/>
        <v>-</v>
      </c>
      <c r="K162" s="20" t="str">
        <f>IF(月途中入退所!$D35=$B$2,月途中入退所!$I35,"-")</f>
        <v>-</v>
      </c>
      <c r="L162" s="162" t="str">
        <f t="shared" si="218"/>
        <v>-</v>
      </c>
      <c r="M162" s="20" t="str">
        <f>IF(月途中入退所!$D35=$B$2,月途中入退所!$J35,"-")</f>
        <v>-</v>
      </c>
      <c r="N162" s="129">
        <f t="shared" si="161"/>
        <v>0</v>
      </c>
      <c r="P162" s="128" t="str">
        <f t="shared" si="162"/>
        <v>-</v>
      </c>
      <c r="Q162" s="128" t="str">
        <f t="shared" si="163"/>
        <v>-</v>
      </c>
      <c r="R162" s="128" t="str">
        <f t="shared" si="164"/>
        <v>-</v>
      </c>
      <c r="S162" s="128" t="str">
        <f t="shared" si="165"/>
        <v>-</v>
      </c>
      <c r="T162" s="128" t="str">
        <f t="shared" si="166"/>
        <v>-</v>
      </c>
      <c r="U162" s="128" t="str">
        <f t="shared" si="167"/>
        <v>-</v>
      </c>
      <c r="V162" s="128" t="str">
        <f t="shared" si="168"/>
        <v>-</v>
      </c>
      <c r="W162" s="128" t="str">
        <f t="shared" si="169"/>
        <v>-</v>
      </c>
      <c r="X162" s="128" t="str">
        <f t="shared" si="170"/>
        <v>-</v>
      </c>
      <c r="Y162" s="128" t="str">
        <f t="shared" si="171"/>
        <v>-</v>
      </c>
      <c r="Z162" s="128" t="str">
        <f t="shared" si="172"/>
        <v>-</v>
      </c>
      <c r="AA162" s="128" t="str">
        <f t="shared" si="173"/>
        <v>-</v>
      </c>
      <c r="AB162" s="131"/>
      <c r="AC162" s="128" t="str">
        <f t="shared" si="174"/>
        <v>-</v>
      </c>
      <c r="AD162" s="128" t="str">
        <f t="shared" si="175"/>
        <v>-</v>
      </c>
      <c r="AE162" s="128" t="str">
        <f t="shared" si="176"/>
        <v>-</v>
      </c>
      <c r="AF162" s="128" t="str">
        <f t="shared" si="177"/>
        <v>-</v>
      </c>
      <c r="AG162" s="128" t="str">
        <f t="shared" si="178"/>
        <v>-</v>
      </c>
      <c r="AH162" s="128" t="str">
        <f t="shared" si="179"/>
        <v>-</v>
      </c>
      <c r="AI162" s="128" t="str">
        <f t="shared" si="180"/>
        <v>-</v>
      </c>
      <c r="AJ162" s="128" t="str">
        <f t="shared" si="181"/>
        <v>-</v>
      </c>
      <c r="AK162" s="128" t="str">
        <f t="shared" si="182"/>
        <v>-</v>
      </c>
      <c r="AL162" s="128" t="str">
        <f t="shared" si="183"/>
        <v>-</v>
      </c>
      <c r="AM162" s="128" t="str">
        <f t="shared" si="184"/>
        <v>-</v>
      </c>
      <c r="AN162" s="128" t="str">
        <f t="shared" si="185"/>
        <v>-</v>
      </c>
      <c r="AO162" s="128" t="str">
        <f t="shared" si="186"/>
        <v>-</v>
      </c>
      <c r="AP162" s="128" t="str">
        <f t="shared" si="187"/>
        <v>-</v>
      </c>
      <c r="AQ162" s="128" t="str">
        <f t="shared" si="219"/>
        <v>-</v>
      </c>
      <c r="AR162" s="128" t="str">
        <f t="shared" si="220"/>
        <v>-</v>
      </c>
      <c r="AS162" s="128">
        <f t="shared" si="188"/>
        <v>0</v>
      </c>
      <c r="AT162" s="128" t="str">
        <f t="shared" si="189"/>
        <v>-</v>
      </c>
      <c r="AU162" s="128" t="str">
        <f t="shared" si="190"/>
        <v>-</v>
      </c>
      <c r="AV162" s="128" t="str">
        <f t="shared" si="191"/>
        <v>-</v>
      </c>
      <c r="AW162" s="128" t="str">
        <f t="shared" si="192"/>
        <v>-</v>
      </c>
      <c r="AX162" s="128" t="str">
        <f t="shared" si="193"/>
        <v>-</v>
      </c>
      <c r="AY162" s="128" t="str">
        <f t="shared" si="194"/>
        <v>-</v>
      </c>
      <c r="AZ162" s="128" t="str">
        <f t="shared" si="195"/>
        <v>-</v>
      </c>
      <c r="BA162" s="128" t="str">
        <f t="shared" si="196"/>
        <v>-</v>
      </c>
      <c r="BB162" s="128" t="str">
        <f t="shared" si="197"/>
        <v>-</v>
      </c>
      <c r="BC162" s="128" t="str">
        <f t="shared" si="198"/>
        <v>-</v>
      </c>
      <c r="BD162" s="128" t="str">
        <f t="shared" si="199"/>
        <v>-</v>
      </c>
      <c r="BE162" s="187"/>
      <c r="BF162" s="128" t="str">
        <f t="shared" si="200"/>
        <v>-</v>
      </c>
      <c r="BG162" s="128" t="str">
        <f t="shared" si="201"/>
        <v>-</v>
      </c>
      <c r="BH162" s="128" t="str">
        <f t="shared" si="202"/>
        <v>-</v>
      </c>
      <c r="BI162" s="128" t="str">
        <f t="shared" si="203"/>
        <v>-</v>
      </c>
      <c r="BJ162" s="128" t="str">
        <f t="shared" si="204"/>
        <v>-</v>
      </c>
      <c r="BK162" s="128" t="str">
        <f t="shared" si="205"/>
        <v>-</v>
      </c>
      <c r="BL162" s="128" t="str">
        <f t="shared" si="206"/>
        <v>-</v>
      </c>
      <c r="BM162" s="128" t="str">
        <f t="shared" si="207"/>
        <v>-</v>
      </c>
      <c r="BN162" s="128" t="str">
        <f t="shared" si="208"/>
        <v>-</v>
      </c>
      <c r="BO162" s="128" t="str">
        <f t="shared" si="209"/>
        <v>-</v>
      </c>
      <c r="BP162" s="128" t="str">
        <f t="shared" si="210"/>
        <v>-</v>
      </c>
      <c r="BQ162" s="128" t="str">
        <f t="shared" si="211"/>
        <v>-</v>
      </c>
      <c r="BR162" s="128" t="str">
        <f t="shared" si="212"/>
        <v>-</v>
      </c>
      <c r="BS162" s="128" t="str">
        <f t="shared" si="213"/>
        <v>-</v>
      </c>
      <c r="BT162" s="128" t="str">
        <f t="shared" si="214"/>
        <v>-</v>
      </c>
      <c r="BU162" s="128" t="str">
        <f t="shared" si="215"/>
        <v>-</v>
      </c>
      <c r="BV162" s="129">
        <f t="shared" si="216"/>
        <v>0</v>
      </c>
      <c r="BX162" s="128" t="str">
        <f t="shared" si="103"/>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17"/>
        <v>-</v>
      </c>
      <c r="K163" s="20" t="str">
        <f>IF(月途中入退所!$D36=$B$2,月途中入退所!$I36,"-")</f>
        <v>-</v>
      </c>
      <c r="L163" s="162" t="str">
        <f t="shared" si="218"/>
        <v>-</v>
      </c>
      <c r="M163" s="20" t="str">
        <f>IF(月途中入退所!$D36=$B$2,月途中入退所!$J36,"-")</f>
        <v>-</v>
      </c>
      <c r="N163" s="129">
        <f t="shared" si="161"/>
        <v>0</v>
      </c>
      <c r="P163" s="128" t="str">
        <f t="shared" si="162"/>
        <v>-</v>
      </c>
      <c r="Q163" s="128" t="str">
        <f t="shared" si="163"/>
        <v>-</v>
      </c>
      <c r="R163" s="128" t="str">
        <f t="shared" si="164"/>
        <v>-</v>
      </c>
      <c r="S163" s="128" t="str">
        <f t="shared" si="165"/>
        <v>-</v>
      </c>
      <c r="T163" s="128" t="str">
        <f t="shared" si="166"/>
        <v>-</v>
      </c>
      <c r="U163" s="128" t="str">
        <f t="shared" si="167"/>
        <v>-</v>
      </c>
      <c r="V163" s="128" t="str">
        <f t="shared" si="168"/>
        <v>-</v>
      </c>
      <c r="W163" s="128" t="str">
        <f t="shared" si="169"/>
        <v>-</v>
      </c>
      <c r="X163" s="128" t="str">
        <f t="shared" si="170"/>
        <v>-</v>
      </c>
      <c r="Y163" s="128" t="str">
        <f t="shared" si="171"/>
        <v>-</v>
      </c>
      <c r="Z163" s="128" t="str">
        <f t="shared" si="172"/>
        <v>-</v>
      </c>
      <c r="AA163" s="128" t="str">
        <f t="shared" si="173"/>
        <v>-</v>
      </c>
      <c r="AB163" s="131"/>
      <c r="AC163" s="128" t="str">
        <f t="shared" si="174"/>
        <v>-</v>
      </c>
      <c r="AD163" s="128" t="str">
        <f t="shared" si="175"/>
        <v>-</v>
      </c>
      <c r="AE163" s="128" t="str">
        <f t="shared" si="176"/>
        <v>-</v>
      </c>
      <c r="AF163" s="128" t="str">
        <f t="shared" si="177"/>
        <v>-</v>
      </c>
      <c r="AG163" s="128" t="str">
        <f t="shared" si="178"/>
        <v>-</v>
      </c>
      <c r="AH163" s="128" t="str">
        <f t="shared" si="179"/>
        <v>-</v>
      </c>
      <c r="AI163" s="128" t="str">
        <f t="shared" si="180"/>
        <v>-</v>
      </c>
      <c r="AJ163" s="128" t="str">
        <f t="shared" si="181"/>
        <v>-</v>
      </c>
      <c r="AK163" s="128" t="str">
        <f t="shared" si="182"/>
        <v>-</v>
      </c>
      <c r="AL163" s="128" t="str">
        <f t="shared" si="183"/>
        <v>-</v>
      </c>
      <c r="AM163" s="128" t="str">
        <f t="shared" si="184"/>
        <v>-</v>
      </c>
      <c r="AN163" s="128" t="str">
        <f t="shared" si="185"/>
        <v>-</v>
      </c>
      <c r="AO163" s="128" t="str">
        <f t="shared" si="186"/>
        <v>-</v>
      </c>
      <c r="AP163" s="128" t="str">
        <f t="shared" si="187"/>
        <v>-</v>
      </c>
      <c r="AQ163" s="128" t="str">
        <f t="shared" si="219"/>
        <v>-</v>
      </c>
      <c r="AR163" s="128" t="str">
        <f t="shared" si="220"/>
        <v>-</v>
      </c>
      <c r="AS163" s="128">
        <f t="shared" si="188"/>
        <v>0</v>
      </c>
      <c r="AT163" s="128" t="str">
        <f t="shared" si="189"/>
        <v>-</v>
      </c>
      <c r="AU163" s="128" t="str">
        <f t="shared" si="190"/>
        <v>-</v>
      </c>
      <c r="AV163" s="128" t="str">
        <f t="shared" si="191"/>
        <v>-</v>
      </c>
      <c r="AW163" s="128" t="str">
        <f t="shared" si="192"/>
        <v>-</v>
      </c>
      <c r="AX163" s="128" t="str">
        <f t="shared" si="193"/>
        <v>-</v>
      </c>
      <c r="AY163" s="128" t="str">
        <f t="shared" si="194"/>
        <v>-</v>
      </c>
      <c r="AZ163" s="128" t="str">
        <f t="shared" si="195"/>
        <v>-</v>
      </c>
      <c r="BA163" s="128" t="str">
        <f t="shared" si="196"/>
        <v>-</v>
      </c>
      <c r="BB163" s="128" t="str">
        <f t="shared" si="197"/>
        <v>-</v>
      </c>
      <c r="BC163" s="128" t="str">
        <f t="shared" si="198"/>
        <v>-</v>
      </c>
      <c r="BD163" s="128" t="str">
        <f t="shared" si="199"/>
        <v>-</v>
      </c>
      <c r="BE163" s="187"/>
      <c r="BF163" s="128" t="str">
        <f t="shared" si="200"/>
        <v>-</v>
      </c>
      <c r="BG163" s="128" t="str">
        <f t="shared" si="201"/>
        <v>-</v>
      </c>
      <c r="BH163" s="128" t="str">
        <f t="shared" si="202"/>
        <v>-</v>
      </c>
      <c r="BI163" s="128" t="str">
        <f t="shared" si="203"/>
        <v>-</v>
      </c>
      <c r="BJ163" s="128" t="str">
        <f t="shared" si="204"/>
        <v>-</v>
      </c>
      <c r="BK163" s="128" t="str">
        <f t="shared" si="205"/>
        <v>-</v>
      </c>
      <c r="BL163" s="128" t="str">
        <f t="shared" si="206"/>
        <v>-</v>
      </c>
      <c r="BM163" s="128" t="str">
        <f t="shared" si="207"/>
        <v>-</v>
      </c>
      <c r="BN163" s="128" t="str">
        <f t="shared" si="208"/>
        <v>-</v>
      </c>
      <c r="BO163" s="128" t="str">
        <f t="shared" si="209"/>
        <v>-</v>
      </c>
      <c r="BP163" s="128" t="str">
        <f t="shared" si="210"/>
        <v>-</v>
      </c>
      <c r="BQ163" s="128" t="str">
        <f t="shared" si="211"/>
        <v>-</v>
      </c>
      <c r="BR163" s="128" t="str">
        <f t="shared" si="212"/>
        <v>-</v>
      </c>
      <c r="BS163" s="128" t="str">
        <f t="shared" si="213"/>
        <v>-</v>
      </c>
      <c r="BT163" s="128" t="str">
        <f t="shared" si="214"/>
        <v>-</v>
      </c>
      <c r="BU163" s="128" t="str">
        <f t="shared" si="215"/>
        <v>-</v>
      </c>
      <c r="BV163" s="129">
        <f t="shared" si="216"/>
        <v>0</v>
      </c>
      <c r="BX163" s="128" t="str">
        <f t="shared" si="103"/>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17"/>
        <v>-</v>
      </c>
      <c r="K164" s="20" t="str">
        <f>IF(月途中入退所!$D37=$B$2,月途中入退所!$I37,"-")</f>
        <v>-</v>
      </c>
      <c r="L164" s="162" t="str">
        <f t="shared" si="218"/>
        <v>-</v>
      </c>
      <c r="M164" s="20" t="str">
        <f>IF(月途中入退所!$D37=$B$2,月途中入退所!$J37,"-")</f>
        <v>-</v>
      </c>
      <c r="N164" s="129">
        <f t="shared" si="161"/>
        <v>0</v>
      </c>
      <c r="P164" s="128" t="str">
        <f t="shared" si="162"/>
        <v>-</v>
      </c>
      <c r="Q164" s="128" t="str">
        <f t="shared" si="163"/>
        <v>-</v>
      </c>
      <c r="R164" s="128" t="str">
        <f t="shared" si="164"/>
        <v>-</v>
      </c>
      <c r="S164" s="128" t="str">
        <f t="shared" si="165"/>
        <v>-</v>
      </c>
      <c r="T164" s="128" t="str">
        <f t="shared" si="166"/>
        <v>-</v>
      </c>
      <c r="U164" s="128" t="str">
        <f t="shared" si="167"/>
        <v>-</v>
      </c>
      <c r="V164" s="128" t="str">
        <f t="shared" si="168"/>
        <v>-</v>
      </c>
      <c r="W164" s="128" t="str">
        <f t="shared" si="169"/>
        <v>-</v>
      </c>
      <c r="X164" s="128" t="str">
        <f t="shared" si="170"/>
        <v>-</v>
      </c>
      <c r="Y164" s="128" t="str">
        <f t="shared" si="171"/>
        <v>-</v>
      </c>
      <c r="Z164" s="128" t="str">
        <f t="shared" si="172"/>
        <v>-</v>
      </c>
      <c r="AA164" s="128" t="str">
        <f t="shared" si="173"/>
        <v>-</v>
      </c>
      <c r="AB164" s="131"/>
      <c r="AC164" s="128" t="str">
        <f t="shared" si="174"/>
        <v>-</v>
      </c>
      <c r="AD164" s="128" t="str">
        <f t="shared" si="175"/>
        <v>-</v>
      </c>
      <c r="AE164" s="128" t="str">
        <f t="shared" si="176"/>
        <v>-</v>
      </c>
      <c r="AF164" s="128" t="str">
        <f t="shared" si="177"/>
        <v>-</v>
      </c>
      <c r="AG164" s="128" t="str">
        <f t="shared" si="178"/>
        <v>-</v>
      </c>
      <c r="AH164" s="128" t="str">
        <f t="shared" si="179"/>
        <v>-</v>
      </c>
      <c r="AI164" s="128" t="str">
        <f t="shared" si="180"/>
        <v>-</v>
      </c>
      <c r="AJ164" s="128" t="str">
        <f t="shared" si="181"/>
        <v>-</v>
      </c>
      <c r="AK164" s="128" t="str">
        <f t="shared" si="182"/>
        <v>-</v>
      </c>
      <c r="AL164" s="128" t="str">
        <f t="shared" si="183"/>
        <v>-</v>
      </c>
      <c r="AM164" s="128" t="str">
        <f t="shared" si="184"/>
        <v>-</v>
      </c>
      <c r="AN164" s="128" t="str">
        <f t="shared" si="185"/>
        <v>-</v>
      </c>
      <c r="AO164" s="128" t="str">
        <f t="shared" si="186"/>
        <v>-</v>
      </c>
      <c r="AP164" s="128" t="str">
        <f t="shared" si="187"/>
        <v>-</v>
      </c>
      <c r="AQ164" s="128" t="str">
        <f t="shared" si="219"/>
        <v>-</v>
      </c>
      <c r="AR164" s="128" t="str">
        <f t="shared" si="220"/>
        <v>-</v>
      </c>
      <c r="AS164" s="128">
        <f t="shared" si="188"/>
        <v>0</v>
      </c>
      <c r="AT164" s="128" t="str">
        <f t="shared" si="189"/>
        <v>-</v>
      </c>
      <c r="AU164" s="128" t="str">
        <f t="shared" si="190"/>
        <v>-</v>
      </c>
      <c r="AV164" s="128" t="str">
        <f t="shared" si="191"/>
        <v>-</v>
      </c>
      <c r="AW164" s="128" t="str">
        <f t="shared" si="192"/>
        <v>-</v>
      </c>
      <c r="AX164" s="128" t="str">
        <f t="shared" si="193"/>
        <v>-</v>
      </c>
      <c r="AY164" s="128" t="str">
        <f t="shared" si="194"/>
        <v>-</v>
      </c>
      <c r="AZ164" s="128" t="str">
        <f t="shared" si="195"/>
        <v>-</v>
      </c>
      <c r="BA164" s="128" t="str">
        <f t="shared" si="196"/>
        <v>-</v>
      </c>
      <c r="BB164" s="128" t="str">
        <f t="shared" si="197"/>
        <v>-</v>
      </c>
      <c r="BC164" s="128" t="str">
        <f t="shared" si="198"/>
        <v>-</v>
      </c>
      <c r="BD164" s="128" t="str">
        <f t="shared" si="199"/>
        <v>-</v>
      </c>
      <c r="BE164" s="187"/>
      <c r="BF164" s="128" t="str">
        <f t="shared" si="200"/>
        <v>-</v>
      </c>
      <c r="BG164" s="128" t="str">
        <f t="shared" si="201"/>
        <v>-</v>
      </c>
      <c r="BH164" s="128" t="str">
        <f t="shared" si="202"/>
        <v>-</v>
      </c>
      <c r="BI164" s="128" t="str">
        <f t="shared" si="203"/>
        <v>-</v>
      </c>
      <c r="BJ164" s="128" t="str">
        <f t="shared" si="204"/>
        <v>-</v>
      </c>
      <c r="BK164" s="128" t="str">
        <f t="shared" si="205"/>
        <v>-</v>
      </c>
      <c r="BL164" s="128" t="str">
        <f t="shared" si="206"/>
        <v>-</v>
      </c>
      <c r="BM164" s="128" t="str">
        <f t="shared" si="207"/>
        <v>-</v>
      </c>
      <c r="BN164" s="128" t="str">
        <f t="shared" si="208"/>
        <v>-</v>
      </c>
      <c r="BO164" s="128" t="str">
        <f t="shared" si="209"/>
        <v>-</v>
      </c>
      <c r="BP164" s="128" t="str">
        <f t="shared" si="210"/>
        <v>-</v>
      </c>
      <c r="BQ164" s="128" t="str">
        <f t="shared" si="211"/>
        <v>-</v>
      </c>
      <c r="BR164" s="128" t="str">
        <f t="shared" si="212"/>
        <v>-</v>
      </c>
      <c r="BS164" s="128" t="str">
        <f t="shared" si="213"/>
        <v>-</v>
      </c>
      <c r="BT164" s="128" t="str">
        <f t="shared" si="214"/>
        <v>-</v>
      </c>
      <c r="BU164" s="128" t="str">
        <f t="shared" si="215"/>
        <v>-</v>
      </c>
      <c r="BV164" s="129">
        <f t="shared" si="216"/>
        <v>0</v>
      </c>
      <c r="BX164" s="128" t="str">
        <f t="shared" si="103"/>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17"/>
        <v>-</v>
      </c>
      <c r="K165" s="20" t="str">
        <f>IF(月途中入退所!$D38=$B$2,月途中入退所!$I38,"-")</f>
        <v>-</v>
      </c>
      <c r="L165" s="162" t="str">
        <f t="shared" si="218"/>
        <v>-</v>
      </c>
      <c r="M165" s="20" t="str">
        <f>IF(月途中入退所!$D38=$B$2,月途中入退所!$J38,"-")</f>
        <v>-</v>
      </c>
      <c r="N165" s="129">
        <f t="shared" si="161"/>
        <v>0</v>
      </c>
      <c r="P165" s="128" t="str">
        <f t="shared" si="162"/>
        <v>-</v>
      </c>
      <c r="Q165" s="128" t="str">
        <f t="shared" si="163"/>
        <v>-</v>
      </c>
      <c r="R165" s="128" t="str">
        <f t="shared" si="164"/>
        <v>-</v>
      </c>
      <c r="S165" s="128" t="str">
        <f t="shared" si="165"/>
        <v>-</v>
      </c>
      <c r="T165" s="128" t="str">
        <f t="shared" si="166"/>
        <v>-</v>
      </c>
      <c r="U165" s="128" t="str">
        <f t="shared" si="167"/>
        <v>-</v>
      </c>
      <c r="V165" s="128" t="str">
        <f t="shared" si="168"/>
        <v>-</v>
      </c>
      <c r="W165" s="128" t="str">
        <f t="shared" si="169"/>
        <v>-</v>
      </c>
      <c r="X165" s="128" t="str">
        <f t="shared" si="170"/>
        <v>-</v>
      </c>
      <c r="Y165" s="128" t="str">
        <f t="shared" si="171"/>
        <v>-</v>
      </c>
      <c r="Z165" s="128" t="str">
        <f t="shared" si="172"/>
        <v>-</v>
      </c>
      <c r="AA165" s="128" t="str">
        <f t="shared" si="173"/>
        <v>-</v>
      </c>
      <c r="AB165" s="131"/>
      <c r="AC165" s="128" t="str">
        <f t="shared" si="174"/>
        <v>-</v>
      </c>
      <c r="AD165" s="128" t="str">
        <f t="shared" si="175"/>
        <v>-</v>
      </c>
      <c r="AE165" s="128" t="str">
        <f t="shared" si="176"/>
        <v>-</v>
      </c>
      <c r="AF165" s="128" t="str">
        <f t="shared" si="177"/>
        <v>-</v>
      </c>
      <c r="AG165" s="128" t="str">
        <f t="shared" si="178"/>
        <v>-</v>
      </c>
      <c r="AH165" s="128" t="str">
        <f t="shared" si="179"/>
        <v>-</v>
      </c>
      <c r="AI165" s="128" t="str">
        <f t="shared" si="180"/>
        <v>-</v>
      </c>
      <c r="AJ165" s="128" t="str">
        <f t="shared" si="181"/>
        <v>-</v>
      </c>
      <c r="AK165" s="128" t="str">
        <f t="shared" si="182"/>
        <v>-</v>
      </c>
      <c r="AL165" s="128" t="str">
        <f t="shared" si="183"/>
        <v>-</v>
      </c>
      <c r="AM165" s="128" t="str">
        <f t="shared" si="184"/>
        <v>-</v>
      </c>
      <c r="AN165" s="128" t="str">
        <f t="shared" si="185"/>
        <v>-</v>
      </c>
      <c r="AO165" s="128" t="str">
        <f t="shared" si="186"/>
        <v>-</v>
      </c>
      <c r="AP165" s="128" t="str">
        <f t="shared" si="187"/>
        <v>-</v>
      </c>
      <c r="AQ165" s="128" t="str">
        <f t="shared" si="219"/>
        <v>-</v>
      </c>
      <c r="AR165" s="128" t="str">
        <f t="shared" si="220"/>
        <v>-</v>
      </c>
      <c r="AS165" s="128">
        <f t="shared" si="188"/>
        <v>0</v>
      </c>
      <c r="AT165" s="128" t="str">
        <f t="shared" si="189"/>
        <v>-</v>
      </c>
      <c r="AU165" s="128" t="str">
        <f t="shared" si="190"/>
        <v>-</v>
      </c>
      <c r="AV165" s="128" t="str">
        <f t="shared" si="191"/>
        <v>-</v>
      </c>
      <c r="AW165" s="128" t="str">
        <f t="shared" si="192"/>
        <v>-</v>
      </c>
      <c r="AX165" s="128" t="str">
        <f t="shared" si="193"/>
        <v>-</v>
      </c>
      <c r="AY165" s="128" t="str">
        <f t="shared" si="194"/>
        <v>-</v>
      </c>
      <c r="AZ165" s="128" t="str">
        <f t="shared" si="195"/>
        <v>-</v>
      </c>
      <c r="BA165" s="128" t="str">
        <f t="shared" si="196"/>
        <v>-</v>
      </c>
      <c r="BB165" s="128" t="str">
        <f t="shared" si="197"/>
        <v>-</v>
      </c>
      <c r="BC165" s="128" t="str">
        <f t="shared" si="198"/>
        <v>-</v>
      </c>
      <c r="BD165" s="128" t="str">
        <f t="shared" si="199"/>
        <v>-</v>
      </c>
      <c r="BE165" s="187"/>
      <c r="BF165" s="128" t="str">
        <f t="shared" si="200"/>
        <v>-</v>
      </c>
      <c r="BG165" s="128" t="str">
        <f t="shared" si="201"/>
        <v>-</v>
      </c>
      <c r="BH165" s="128" t="str">
        <f t="shared" si="202"/>
        <v>-</v>
      </c>
      <c r="BI165" s="128" t="str">
        <f t="shared" si="203"/>
        <v>-</v>
      </c>
      <c r="BJ165" s="128" t="str">
        <f t="shared" si="204"/>
        <v>-</v>
      </c>
      <c r="BK165" s="128" t="str">
        <f t="shared" si="205"/>
        <v>-</v>
      </c>
      <c r="BL165" s="128" t="str">
        <f t="shared" si="206"/>
        <v>-</v>
      </c>
      <c r="BM165" s="128" t="str">
        <f t="shared" si="207"/>
        <v>-</v>
      </c>
      <c r="BN165" s="128" t="str">
        <f t="shared" si="208"/>
        <v>-</v>
      </c>
      <c r="BO165" s="128" t="str">
        <f t="shared" si="209"/>
        <v>-</v>
      </c>
      <c r="BP165" s="128" t="str">
        <f t="shared" si="210"/>
        <v>-</v>
      </c>
      <c r="BQ165" s="128" t="str">
        <f t="shared" si="211"/>
        <v>-</v>
      </c>
      <c r="BR165" s="128" t="str">
        <f t="shared" si="212"/>
        <v>-</v>
      </c>
      <c r="BS165" s="128" t="str">
        <f t="shared" si="213"/>
        <v>-</v>
      </c>
      <c r="BT165" s="128" t="str">
        <f t="shared" si="214"/>
        <v>-</v>
      </c>
      <c r="BU165" s="128" t="str">
        <f t="shared" si="215"/>
        <v>-</v>
      </c>
      <c r="BV165" s="129">
        <f t="shared" si="216"/>
        <v>0</v>
      </c>
      <c r="BX165" s="128" t="str">
        <f t="shared" si="103"/>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17"/>
        <v>-</v>
      </c>
      <c r="K166" s="20" t="str">
        <f>IF(月途中入退所!$D39=$B$2,月途中入退所!$I39,"-")</f>
        <v>-</v>
      </c>
      <c r="L166" s="162" t="str">
        <f t="shared" si="218"/>
        <v>-</v>
      </c>
      <c r="M166" s="20" t="str">
        <f>IF(月途中入退所!$D39=$B$2,月途中入退所!$J39,"-")</f>
        <v>-</v>
      </c>
      <c r="N166" s="129">
        <f t="shared" si="161"/>
        <v>0</v>
      </c>
      <c r="P166" s="128" t="str">
        <f t="shared" si="162"/>
        <v>-</v>
      </c>
      <c r="Q166" s="128" t="str">
        <f t="shared" si="163"/>
        <v>-</v>
      </c>
      <c r="R166" s="128" t="str">
        <f t="shared" si="164"/>
        <v>-</v>
      </c>
      <c r="S166" s="128" t="str">
        <f t="shared" si="165"/>
        <v>-</v>
      </c>
      <c r="T166" s="128" t="str">
        <f t="shared" si="166"/>
        <v>-</v>
      </c>
      <c r="U166" s="128" t="str">
        <f t="shared" si="167"/>
        <v>-</v>
      </c>
      <c r="V166" s="128" t="str">
        <f t="shared" si="168"/>
        <v>-</v>
      </c>
      <c r="W166" s="128" t="str">
        <f t="shared" si="169"/>
        <v>-</v>
      </c>
      <c r="X166" s="128" t="str">
        <f t="shared" si="170"/>
        <v>-</v>
      </c>
      <c r="Y166" s="128" t="str">
        <f t="shared" si="171"/>
        <v>-</v>
      </c>
      <c r="Z166" s="128" t="str">
        <f t="shared" si="172"/>
        <v>-</v>
      </c>
      <c r="AA166" s="128" t="str">
        <f t="shared" si="173"/>
        <v>-</v>
      </c>
      <c r="AB166" s="131"/>
      <c r="AC166" s="128" t="str">
        <f t="shared" si="174"/>
        <v>-</v>
      </c>
      <c r="AD166" s="128" t="str">
        <f t="shared" si="175"/>
        <v>-</v>
      </c>
      <c r="AE166" s="128" t="str">
        <f t="shared" si="176"/>
        <v>-</v>
      </c>
      <c r="AF166" s="128" t="str">
        <f t="shared" si="177"/>
        <v>-</v>
      </c>
      <c r="AG166" s="128" t="str">
        <f t="shared" si="178"/>
        <v>-</v>
      </c>
      <c r="AH166" s="128" t="str">
        <f t="shared" si="179"/>
        <v>-</v>
      </c>
      <c r="AI166" s="128" t="str">
        <f t="shared" si="180"/>
        <v>-</v>
      </c>
      <c r="AJ166" s="128" t="str">
        <f t="shared" si="181"/>
        <v>-</v>
      </c>
      <c r="AK166" s="128" t="str">
        <f t="shared" si="182"/>
        <v>-</v>
      </c>
      <c r="AL166" s="128" t="str">
        <f t="shared" si="183"/>
        <v>-</v>
      </c>
      <c r="AM166" s="128" t="str">
        <f t="shared" si="184"/>
        <v>-</v>
      </c>
      <c r="AN166" s="128" t="str">
        <f t="shared" si="185"/>
        <v>-</v>
      </c>
      <c r="AO166" s="128" t="str">
        <f t="shared" si="186"/>
        <v>-</v>
      </c>
      <c r="AP166" s="128" t="str">
        <f t="shared" si="187"/>
        <v>-</v>
      </c>
      <c r="AQ166" s="128" t="str">
        <f t="shared" si="219"/>
        <v>-</v>
      </c>
      <c r="AR166" s="128" t="str">
        <f t="shared" si="220"/>
        <v>-</v>
      </c>
      <c r="AS166" s="128">
        <f t="shared" si="188"/>
        <v>0</v>
      </c>
      <c r="AT166" s="128" t="str">
        <f t="shared" si="189"/>
        <v>-</v>
      </c>
      <c r="AU166" s="128" t="str">
        <f t="shared" si="190"/>
        <v>-</v>
      </c>
      <c r="AV166" s="128" t="str">
        <f t="shared" si="191"/>
        <v>-</v>
      </c>
      <c r="AW166" s="128" t="str">
        <f t="shared" si="192"/>
        <v>-</v>
      </c>
      <c r="AX166" s="128" t="str">
        <f t="shared" si="193"/>
        <v>-</v>
      </c>
      <c r="AY166" s="128" t="str">
        <f t="shared" si="194"/>
        <v>-</v>
      </c>
      <c r="AZ166" s="128" t="str">
        <f t="shared" si="195"/>
        <v>-</v>
      </c>
      <c r="BA166" s="128" t="str">
        <f t="shared" si="196"/>
        <v>-</v>
      </c>
      <c r="BB166" s="128" t="str">
        <f t="shared" si="197"/>
        <v>-</v>
      </c>
      <c r="BC166" s="128" t="str">
        <f t="shared" si="198"/>
        <v>-</v>
      </c>
      <c r="BD166" s="128" t="str">
        <f t="shared" si="199"/>
        <v>-</v>
      </c>
      <c r="BE166" s="187"/>
      <c r="BF166" s="128" t="str">
        <f t="shared" si="200"/>
        <v>-</v>
      </c>
      <c r="BG166" s="128" t="str">
        <f t="shared" si="201"/>
        <v>-</v>
      </c>
      <c r="BH166" s="128" t="str">
        <f t="shared" si="202"/>
        <v>-</v>
      </c>
      <c r="BI166" s="128" t="str">
        <f t="shared" si="203"/>
        <v>-</v>
      </c>
      <c r="BJ166" s="128" t="str">
        <f t="shared" si="204"/>
        <v>-</v>
      </c>
      <c r="BK166" s="128" t="str">
        <f t="shared" si="205"/>
        <v>-</v>
      </c>
      <c r="BL166" s="128" t="str">
        <f t="shared" si="206"/>
        <v>-</v>
      </c>
      <c r="BM166" s="128" t="str">
        <f t="shared" si="207"/>
        <v>-</v>
      </c>
      <c r="BN166" s="128" t="str">
        <f t="shared" si="208"/>
        <v>-</v>
      </c>
      <c r="BO166" s="128" t="str">
        <f t="shared" si="209"/>
        <v>-</v>
      </c>
      <c r="BP166" s="128" t="str">
        <f t="shared" si="210"/>
        <v>-</v>
      </c>
      <c r="BQ166" s="128" t="str">
        <f t="shared" si="211"/>
        <v>-</v>
      </c>
      <c r="BR166" s="128" t="str">
        <f t="shared" si="212"/>
        <v>-</v>
      </c>
      <c r="BS166" s="128" t="str">
        <f t="shared" si="213"/>
        <v>-</v>
      </c>
      <c r="BT166" s="128" t="str">
        <f t="shared" si="214"/>
        <v>-</v>
      </c>
      <c r="BU166" s="128" t="str">
        <f t="shared" si="215"/>
        <v>-</v>
      </c>
      <c r="BV166" s="129">
        <f t="shared" si="216"/>
        <v>0</v>
      </c>
      <c r="BX166" s="128" t="str">
        <f t="shared" si="103"/>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17"/>
        <v>-</v>
      </c>
      <c r="K167" s="20" t="str">
        <f>IF(月途中入退所!$D40=$B$2,月途中入退所!$I40,"-")</f>
        <v>-</v>
      </c>
      <c r="L167" s="162" t="str">
        <f t="shared" si="218"/>
        <v>-</v>
      </c>
      <c r="M167" s="20" t="str">
        <f>IF(月途中入退所!$D40=$B$2,月途中入退所!$J40,"-")</f>
        <v>-</v>
      </c>
      <c r="N167" s="129">
        <f t="shared" si="161"/>
        <v>0</v>
      </c>
      <c r="O167" s="123"/>
      <c r="P167" s="128" t="str">
        <f t="shared" si="162"/>
        <v>-</v>
      </c>
      <c r="Q167" s="128" t="str">
        <f t="shared" si="163"/>
        <v>-</v>
      </c>
      <c r="R167" s="128" t="str">
        <f t="shared" si="164"/>
        <v>-</v>
      </c>
      <c r="S167" s="128" t="str">
        <f t="shared" si="165"/>
        <v>-</v>
      </c>
      <c r="T167" s="128" t="str">
        <f t="shared" si="166"/>
        <v>-</v>
      </c>
      <c r="U167" s="128" t="str">
        <f t="shared" si="167"/>
        <v>-</v>
      </c>
      <c r="V167" s="128" t="str">
        <f t="shared" si="168"/>
        <v>-</v>
      </c>
      <c r="W167" s="128" t="str">
        <f t="shared" si="169"/>
        <v>-</v>
      </c>
      <c r="X167" s="128" t="str">
        <f t="shared" si="170"/>
        <v>-</v>
      </c>
      <c r="Y167" s="128" t="str">
        <f t="shared" si="171"/>
        <v>-</v>
      </c>
      <c r="Z167" s="128" t="str">
        <f t="shared" si="172"/>
        <v>-</v>
      </c>
      <c r="AA167" s="128" t="str">
        <f t="shared" si="173"/>
        <v>-</v>
      </c>
      <c r="AB167" s="131"/>
      <c r="AC167" s="128" t="str">
        <f t="shared" si="174"/>
        <v>-</v>
      </c>
      <c r="AD167" s="128" t="str">
        <f t="shared" si="175"/>
        <v>-</v>
      </c>
      <c r="AE167" s="128" t="str">
        <f t="shared" si="176"/>
        <v>-</v>
      </c>
      <c r="AF167" s="128" t="str">
        <f t="shared" si="177"/>
        <v>-</v>
      </c>
      <c r="AG167" s="128" t="str">
        <f t="shared" si="178"/>
        <v>-</v>
      </c>
      <c r="AH167" s="128" t="str">
        <f t="shared" si="179"/>
        <v>-</v>
      </c>
      <c r="AI167" s="128" t="str">
        <f t="shared" si="180"/>
        <v>-</v>
      </c>
      <c r="AJ167" s="128" t="str">
        <f t="shared" si="181"/>
        <v>-</v>
      </c>
      <c r="AK167" s="128" t="str">
        <f t="shared" si="182"/>
        <v>-</v>
      </c>
      <c r="AL167" s="128" t="str">
        <f t="shared" si="183"/>
        <v>-</v>
      </c>
      <c r="AM167" s="128" t="str">
        <f t="shared" si="184"/>
        <v>-</v>
      </c>
      <c r="AN167" s="128" t="str">
        <f t="shared" si="185"/>
        <v>-</v>
      </c>
      <c r="AO167" s="128" t="str">
        <f t="shared" si="186"/>
        <v>-</v>
      </c>
      <c r="AP167" s="128" t="str">
        <f t="shared" si="187"/>
        <v>-</v>
      </c>
      <c r="AQ167" s="128" t="str">
        <f t="shared" si="219"/>
        <v>-</v>
      </c>
      <c r="AR167" s="128" t="str">
        <f t="shared" si="220"/>
        <v>-</v>
      </c>
      <c r="AS167" s="128">
        <f t="shared" si="188"/>
        <v>0</v>
      </c>
      <c r="AT167" s="128" t="str">
        <f t="shared" si="189"/>
        <v>-</v>
      </c>
      <c r="AU167" s="128" t="str">
        <f t="shared" si="190"/>
        <v>-</v>
      </c>
      <c r="AV167" s="128" t="str">
        <f t="shared" si="191"/>
        <v>-</v>
      </c>
      <c r="AW167" s="128" t="str">
        <f t="shared" si="192"/>
        <v>-</v>
      </c>
      <c r="AX167" s="128" t="str">
        <f t="shared" si="193"/>
        <v>-</v>
      </c>
      <c r="AY167" s="128" t="str">
        <f t="shared" si="194"/>
        <v>-</v>
      </c>
      <c r="AZ167" s="128" t="str">
        <f t="shared" si="195"/>
        <v>-</v>
      </c>
      <c r="BA167" s="128" t="str">
        <f t="shared" si="196"/>
        <v>-</v>
      </c>
      <c r="BB167" s="128" t="str">
        <f t="shared" si="197"/>
        <v>-</v>
      </c>
      <c r="BC167" s="128" t="str">
        <f t="shared" si="198"/>
        <v>-</v>
      </c>
      <c r="BD167" s="128" t="str">
        <f t="shared" si="199"/>
        <v>-</v>
      </c>
      <c r="BE167" s="187"/>
      <c r="BF167" s="128" t="str">
        <f t="shared" si="200"/>
        <v>-</v>
      </c>
      <c r="BG167" s="128" t="str">
        <f t="shared" si="201"/>
        <v>-</v>
      </c>
      <c r="BH167" s="128" t="str">
        <f t="shared" si="202"/>
        <v>-</v>
      </c>
      <c r="BI167" s="128" t="str">
        <f t="shared" si="203"/>
        <v>-</v>
      </c>
      <c r="BJ167" s="128" t="str">
        <f t="shared" si="204"/>
        <v>-</v>
      </c>
      <c r="BK167" s="128" t="str">
        <f t="shared" si="205"/>
        <v>-</v>
      </c>
      <c r="BL167" s="128" t="str">
        <f t="shared" si="206"/>
        <v>-</v>
      </c>
      <c r="BM167" s="128" t="str">
        <f t="shared" si="207"/>
        <v>-</v>
      </c>
      <c r="BN167" s="128" t="str">
        <f t="shared" si="208"/>
        <v>-</v>
      </c>
      <c r="BO167" s="128" t="str">
        <f t="shared" si="209"/>
        <v>-</v>
      </c>
      <c r="BP167" s="128" t="str">
        <f t="shared" si="210"/>
        <v>-</v>
      </c>
      <c r="BQ167" s="128" t="str">
        <f t="shared" si="211"/>
        <v>-</v>
      </c>
      <c r="BR167" s="128" t="str">
        <f t="shared" si="212"/>
        <v>-</v>
      </c>
      <c r="BS167" s="128" t="str">
        <f t="shared" si="213"/>
        <v>-</v>
      </c>
      <c r="BT167" s="128" t="str">
        <f t="shared" si="214"/>
        <v>-</v>
      </c>
      <c r="BU167" s="128" t="str">
        <f t="shared" si="215"/>
        <v>-</v>
      </c>
      <c r="BV167" s="129">
        <f t="shared" si="216"/>
        <v>0</v>
      </c>
      <c r="BX167" s="128" t="str">
        <f t="shared" si="103"/>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17"/>
        <v>-</v>
      </c>
      <c r="K168" s="20" t="str">
        <f>IF(月途中入退所!$D41=$B$2,月途中入退所!$I41,"-")</f>
        <v>-</v>
      </c>
      <c r="L168" s="162" t="str">
        <f t="shared" si="218"/>
        <v>-</v>
      </c>
      <c r="M168" s="20" t="str">
        <f>IF(月途中入退所!$D41=$B$2,月途中入退所!$J41,"-")</f>
        <v>-</v>
      </c>
      <c r="N168" s="129">
        <f t="shared" si="161"/>
        <v>0</v>
      </c>
      <c r="O168" s="123"/>
      <c r="P168" s="128" t="str">
        <f t="shared" si="162"/>
        <v>-</v>
      </c>
      <c r="Q168" s="128" t="str">
        <f t="shared" si="163"/>
        <v>-</v>
      </c>
      <c r="R168" s="128" t="str">
        <f t="shared" si="164"/>
        <v>-</v>
      </c>
      <c r="S168" s="128" t="str">
        <f t="shared" si="165"/>
        <v>-</v>
      </c>
      <c r="T168" s="128" t="str">
        <f t="shared" si="166"/>
        <v>-</v>
      </c>
      <c r="U168" s="128" t="str">
        <f t="shared" si="167"/>
        <v>-</v>
      </c>
      <c r="V168" s="128" t="str">
        <f t="shared" si="168"/>
        <v>-</v>
      </c>
      <c r="W168" s="128" t="str">
        <f t="shared" si="169"/>
        <v>-</v>
      </c>
      <c r="X168" s="128" t="str">
        <f t="shared" si="170"/>
        <v>-</v>
      </c>
      <c r="Y168" s="128" t="str">
        <f t="shared" si="171"/>
        <v>-</v>
      </c>
      <c r="Z168" s="128" t="str">
        <f t="shared" si="172"/>
        <v>-</v>
      </c>
      <c r="AA168" s="128" t="str">
        <f t="shared" si="173"/>
        <v>-</v>
      </c>
      <c r="AB168" s="131"/>
      <c r="AC168" s="128" t="str">
        <f t="shared" si="174"/>
        <v>-</v>
      </c>
      <c r="AD168" s="128" t="str">
        <f t="shared" si="175"/>
        <v>-</v>
      </c>
      <c r="AE168" s="128" t="str">
        <f t="shared" si="176"/>
        <v>-</v>
      </c>
      <c r="AF168" s="128" t="str">
        <f t="shared" si="177"/>
        <v>-</v>
      </c>
      <c r="AG168" s="128" t="str">
        <f t="shared" si="178"/>
        <v>-</v>
      </c>
      <c r="AH168" s="128" t="str">
        <f t="shared" si="179"/>
        <v>-</v>
      </c>
      <c r="AI168" s="128" t="str">
        <f t="shared" si="180"/>
        <v>-</v>
      </c>
      <c r="AJ168" s="128" t="str">
        <f t="shared" si="181"/>
        <v>-</v>
      </c>
      <c r="AK168" s="128" t="str">
        <f t="shared" si="182"/>
        <v>-</v>
      </c>
      <c r="AL168" s="128" t="str">
        <f t="shared" si="183"/>
        <v>-</v>
      </c>
      <c r="AM168" s="128" t="str">
        <f t="shared" si="184"/>
        <v>-</v>
      </c>
      <c r="AN168" s="128" t="str">
        <f t="shared" si="185"/>
        <v>-</v>
      </c>
      <c r="AO168" s="128" t="str">
        <f t="shared" si="186"/>
        <v>-</v>
      </c>
      <c r="AP168" s="128" t="str">
        <f t="shared" si="187"/>
        <v>-</v>
      </c>
      <c r="AQ168" s="128" t="str">
        <f t="shared" si="219"/>
        <v>-</v>
      </c>
      <c r="AR168" s="128" t="str">
        <f t="shared" si="220"/>
        <v>-</v>
      </c>
      <c r="AS168" s="128">
        <f t="shared" si="188"/>
        <v>0</v>
      </c>
      <c r="AT168" s="128" t="str">
        <f t="shared" si="189"/>
        <v>-</v>
      </c>
      <c r="AU168" s="128" t="str">
        <f t="shared" si="190"/>
        <v>-</v>
      </c>
      <c r="AV168" s="128" t="str">
        <f t="shared" si="191"/>
        <v>-</v>
      </c>
      <c r="AW168" s="128" t="str">
        <f t="shared" si="192"/>
        <v>-</v>
      </c>
      <c r="AX168" s="128" t="str">
        <f t="shared" si="193"/>
        <v>-</v>
      </c>
      <c r="AY168" s="128" t="str">
        <f t="shared" si="194"/>
        <v>-</v>
      </c>
      <c r="AZ168" s="128" t="str">
        <f t="shared" si="195"/>
        <v>-</v>
      </c>
      <c r="BA168" s="128" t="str">
        <f t="shared" si="196"/>
        <v>-</v>
      </c>
      <c r="BB168" s="128" t="str">
        <f t="shared" si="197"/>
        <v>-</v>
      </c>
      <c r="BC168" s="128" t="str">
        <f t="shared" si="198"/>
        <v>-</v>
      </c>
      <c r="BD168" s="128" t="str">
        <f t="shared" si="199"/>
        <v>-</v>
      </c>
      <c r="BE168" s="187"/>
      <c r="BF168" s="128" t="str">
        <f t="shared" si="200"/>
        <v>-</v>
      </c>
      <c r="BG168" s="128" t="str">
        <f t="shared" si="201"/>
        <v>-</v>
      </c>
      <c r="BH168" s="128" t="str">
        <f t="shared" si="202"/>
        <v>-</v>
      </c>
      <c r="BI168" s="128" t="str">
        <f t="shared" si="203"/>
        <v>-</v>
      </c>
      <c r="BJ168" s="128" t="str">
        <f t="shared" si="204"/>
        <v>-</v>
      </c>
      <c r="BK168" s="128" t="str">
        <f t="shared" si="205"/>
        <v>-</v>
      </c>
      <c r="BL168" s="128" t="str">
        <f t="shared" si="206"/>
        <v>-</v>
      </c>
      <c r="BM168" s="128" t="str">
        <f t="shared" si="207"/>
        <v>-</v>
      </c>
      <c r="BN168" s="128" t="str">
        <f t="shared" si="208"/>
        <v>-</v>
      </c>
      <c r="BO168" s="128" t="str">
        <f t="shared" si="209"/>
        <v>-</v>
      </c>
      <c r="BP168" s="128" t="str">
        <f t="shared" si="210"/>
        <v>-</v>
      </c>
      <c r="BQ168" s="128" t="str">
        <f t="shared" si="211"/>
        <v>-</v>
      </c>
      <c r="BR168" s="128" t="str">
        <f t="shared" si="212"/>
        <v>-</v>
      </c>
      <c r="BS168" s="128" t="str">
        <f t="shared" si="213"/>
        <v>-</v>
      </c>
      <c r="BT168" s="128" t="str">
        <f t="shared" si="214"/>
        <v>-</v>
      </c>
      <c r="BU168" s="128" t="str">
        <f t="shared" si="215"/>
        <v>-</v>
      </c>
      <c r="BV168" s="129">
        <f t="shared" si="216"/>
        <v>0</v>
      </c>
      <c r="BX168" s="128" t="str">
        <f t="shared" si="103"/>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17"/>
        <v>-</v>
      </c>
      <c r="K169" s="20" t="str">
        <f>IF(月途中入退所!$D42=$B$2,月途中入退所!$I42,"-")</f>
        <v>-</v>
      </c>
      <c r="L169" s="162" t="str">
        <f t="shared" si="218"/>
        <v>-</v>
      </c>
      <c r="M169" s="20" t="str">
        <f>IF(月途中入退所!$D42=$B$2,月途中入退所!$J42,"-")</f>
        <v>-</v>
      </c>
      <c r="N169" s="129">
        <f t="shared" si="161"/>
        <v>0</v>
      </c>
      <c r="P169" s="128" t="str">
        <f t="shared" si="162"/>
        <v>-</v>
      </c>
      <c r="Q169" s="128" t="str">
        <f t="shared" si="163"/>
        <v>-</v>
      </c>
      <c r="R169" s="128" t="str">
        <f t="shared" si="164"/>
        <v>-</v>
      </c>
      <c r="S169" s="128" t="str">
        <f t="shared" si="165"/>
        <v>-</v>
      </c>
      <c r="T169" s="128" t="str">
        <f t="shared" si="166"/>
        <v>-</v>
      </c>
      <c r="U169" s="128" t="str">
        <f t="shared" si="167"/>
        <v>-</v>
      </c>
      <c r="V169" s="128" t="str">
        <f t="shared" si="168"/>
        <v>-</v>
      </c>
      <c r="W169" s="128" t="str">
        <f t="shared" si="169"/>
        <v>-</v>
      </c>
      <c r="X169" s="128" t="str">
        <f t="shared" si="170"/>
        <v>-</v>
      </c>
      <c r="Y169" s="128" t="str">
        <f t="shared" si="171"/>
        <v>-</v>
      </c>
      <c r="Z169" s="128" t="str">
        <f t="shared" si="172"/>
        <v>-</v>
      </c>
      <c r="AA169" s="128" t="str">
        <f t="shared" si="173"/>
        <v>-</v>
      </c>
      <c r="AB169" s="131"/>
      <c r="AC169" s="128" t="str">
        <f t="shared" si="174"/>
        <v>-</v>
      </c>
      <c r="AD169" s="128" t="str">
        <f t="shared" si="175"/>
        <v>-</v>
      </c>
      <c r="AE169" s="128" t="str">
        <f t="shared" si="176"/>
        <v>-</v>
      </c>
      <c r="AF169" s="128" t="str">
        <f t="shared" si="177"/>
        <v>-</v>
      </c>
      <c r="AG169" s="128" t="str">
        <f t="shared" si="178"/>
        <v>-</v>
      </c>
      <c r="AH169" s="128" t="str">
        <f t="shared" si="179"/>
        <v>-</v>
      </c>
      <c r="AI169" s="128" t="str">
        <f t="shared" si="180"/>
        <v>-</v>
      </c>
      <c r="AJ169" s="128" t="str">
        <f t="shared" si="181"/>
        <v>-</v>
      </c>
      <c r="AK169" s="128" t="str">
        <f t="shared" si="182"/>
        <v>-</v>
      </c>
      <c r="AL169" s="128" t="str">
        <f t="shared" si="183"/>
        <v>-</v>
      </c>
      <c r="AM169" s="128" t="str">
        <f t="shared" si="184"/>
        <v>-</v>
      </c>
      <c r="AN169" s="128" t="str">
        <f t="shared" si="185"/>
        <v>-</v>
      </c>
      <c r="AO169" s="128" t="str">
        <f t="shared" si="186"/>
        <v>-</v>
      </c>
      <c r="AP169" s="128" t="str">
        <f t="shared" si="187"/>
        <v>-</v>
      </c>
      <c r="AQ169" s="128" t="str">
        <f t="shared" si="219"/>
        <v>-</v>
      </c>
      <c r="AR169" s="128" t="str">
        <f t="shared" si="220"/>
        <v>-</v>
      </c>
      <c r="AS169" s="128">
        <f t="shared" si="188"/>
        <v>0</v>
      </c>
      <c r="AT169" s="128" t="str">
        <f t="shared" si="189"/>
        <v>-</v>
      </c>
      <c r="AU169" s="128" t="str">
        <f t="shared" si="190"/>
        <v>-</v>
      </c>
      <c r="AV169" s="128" t="str">
        <f t="shared" si="191"/>
        <v>-</v>
      </c>
      <c r="AW169" s="128" t="str">
        <f t="shared" si="192"/>
        <v>-</v>
      </c>
      <c r="AX169" s="128" t="str">
        <f t="shared" si="193"/>
        <v>-</v>
      </c>
      <c r="AY169" s="128" t="str">
        <f t="shared" si="194"/>
        <v>-</v>
      </c>
      <c r="AZ169" s="128" t="str">
        <f t="shared" si="195"/>
        <v>-</v>
      </c>
      <c r="BA169" s="128" t="str">
        <f t="shared" si="196"/>
        <v>-</v>
      </c>
      <c r="BB169" s="128" t="str">
        <f t="shared" si="197"/>
        <v>-</v>
      </c>
      <c r="BC169" s="128" t="str">
        <f t="shared" si="198"/>
        <v>-</v>
      </c>
      <c r="BD169" s="128" t="str">
        <f t="shared" si="199"/>
        <v>-</v>
      </c>
      <c r="BE169" s="187"/>
      <c r="BF169" s="128" t="str">
        <f t="shared" si="200"/>
        <v>-</v>
      </c>
      <c r="BG169" s="128" t="str">
        <f t="shared" si="201"/>
        <v>-</v>
      </c>
      <c r="BH169" s="128" t="str">
        <f t="shared" si="202"/>
        <v>-</v>
      </c>
      <c r="BI169" s="128" t="str">
        <f t="shared" si="203"/>
        <v>-</v>
      </c>
      <c r="BJ169" s="128" t="str">
        <f t="shared" si="204"/>
        <v>-</v>
      </c>
      <c r="BK169" s="128" t="str">
        <f t="shared" si="205"/>
        <v>-</v>
      </c>
      <c r="BL169" s="128" t="str">
        <f t="shared" si="206"/>
        <v>-</v>
      </c>
      <c r="BM169" s="128" t="str">
        <f t="shared" si="207"/>
        <v>-</v>
      </c>
      <c r="BN169" s="128" t="str">
        <f t="shared" si="208"/>
        <v>-</v>
      </c>
      <c r="BO169" s="128" t="str">
        <f t="shared" si="209"/>
        <v>-</v>
      </c>
      <c r="BP169" s="128" t="str">
        <f t="shared" si="210"/>
        <v>-</v>
      </c>
      <c r="BQ169" s="128" t="str">
        <f t="shared" si="211"/>
        <v>-</v>
      </c>
      <c r="BR169" s="128" t="str">
        <f t="shared" si="212"/>
        <v>-</v>
      </c>
      <c r="BS169" s="128" t="str">
        <f t="shared" si="213"/>
        <v>-</v>
      </c>
      <c r="BT169" s="128" t="str">
        <f t="shared" si="214"/>
        <v>-</v>
      </c>
      <c r="BU169" s="128" t="str">
        <f t="shared" si="215"/>
        <v>-</v>
      </c>
      <c r="BV169" s="129">
        <f t="shared" si="216"/>
        <v>0</v>
      </c>
      <c r="BX169" s="128" t="str">
        <f t="shared" si="103"/>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17"/>
        <v>-</v>
      </c>
      <c r="K170" s="20" t="str">
        <f>IF(月途中入退所!$D43=$B$2,月途中入退所!$I43,"-")</f>
        <v>-</v>
      </c>
      <c r="L170" s="162" t="str">
        <f t="shared" si="218"/>
        <v>-</v>
      </c>
      <c r="M170" s="20" t="str">
        <f>IF(月途中入退所!$D43=$B$2,月途中入退所!$J43,"-")</f>
        <v>-</v>
      </c>
      <c r="N170" s="129">
        <f t="shared" si="161"/>
        <v>0</v>
      </c>
      <c r="P170" s="128" t="str">
        <f t="shared" si="162"/>
        <v>-</v>
      </c>
      <c r="Q170" s="128" t="str">
        <f t="shared" si="163"/>
        <v>-</v>
      </c>
      <c r="R170" s="128" t="str">
        <f t="shared" si="164"/>
        <v>-</v>
      </c>
      <c r="S170" s="128" t="str">
        <f t="shared" si="165"/>
        <v>-</v>
      </c>
      <c r="T170" s="128" t="str">
        <f t="shared" si="166"/>
        <v>-</v>
      </c>
      <c r="U170" s="128" t="str">
        <f t="shared" si="167"/>
        <v>-</v>
      </c>
      <c r="V170" s="128" t="str">
        <f t="shared" si="168"/>
        <v>-</v>
      </c>
      <c r="W170" s="128" t="str">
        <f t="shared" si="169"/>
        <v>-</v>
      </c>
      <c r="X170" s="128" t="str">
        <f t="shared" si="170"/>
        <v>-</v>
      </c>
      <c r="Y170" s="128" t="str">
        <f t="shared" si="171"/>
        <v>-</v>
      </c>
      <c r="Z170" s="128" t="str">
        <f t="shared" si="172"/>
        <v>-</v>
      </c>
      <c r="AA170" s="128" t="str">
        <f t="shared" si="173"/>
        <v>-</v>
      </c>
      <c r="AB170" s="131"/>
      <c r="AC170" s="128" t="str">
        <f t="shared" si="174"/>
        <v>-</v>
      </c>
      <c r="AD170" s="128" t="str">
        <f t="shared" si="175"/>
        <v>-</v>
      </c>
      <c r="AE170" s="128" t="str">
        <f t="shared" si="176"/>
        <v>-</v>
      </c>
      <c r="AF170" s="128" t="str">
        <f t="shared" si="177"/>
        <v>-</v>
      </c>
      <c r="AG170" s="128" t="str">
        <f t="shared" si="178"/>
        <v>-</v>
      </c>
      <c r="AH170" s="128" t="str">
        <f t="shared" si="179"/>
        <v>-</v>
      </c>
      <c r="AI170" s="128" t="str">
        <f t="shared" si="180"/>
        <v>-</v>
      </c>
      <c r="AJ170" s="128" t="str">
        <f t="shared" si="181"/>
        <v>-</v>
      </c>
      <c r="AK170" s="128" t="str">
        <f t="shared" si="182"/>
        <v>-</v>
      </c>
      <c r="AL170" s="128" t="str">
        <f t="shared" si="183"/>
        <v>-</v>
      </c>
      <c r="AM170" s="128" t="str">
        <f t="shared" si="184"/>
        <v>-</v>
      </c>
      <c r="AN170" s="128" t="str">
        <f t="shared" si="185"/>
        <v>-</v>
      </c>
      <c r="AO170" s="128" t="str">
        <f t="shared" si="186"/>
        <v>-</v>
      </c>
      <c r="AP170" s="128" t="str">
        <f t="shared" si="187"/>
        <v>-</v>
      </c>
      <c r="AQ170" s="128" t="str">
        <f t="shared" si="219"/>
        <v>-</v>
      </c>
      <c r="AR170" s="128" t="str">
        <f t="shared" si="220"/>
        <v>-</v>
      </c>
      <c r="AS170" s="128">
        <f t="shared" si="188"/>
        <v>0</v>
      </c>
      <c r="AT170" s="128" t="str">
        <f t="shared" si="189"/>
        <v>-</v>
      </c>
      <c r="AU170" s="128" t="str">
        <f t="shared" si="190"/>
        <v>-</v>
      </c>
      <c r="AV170" s="128" t="str">
        <f t="shared" si="191"/>
        <v>-</v>
      </c>
      <c r="AW170" s="128" t="str">
        <f t="shared" si="192"/>
        <v>-</v>
      </c>
      <c r="AX170" s="128" t="str">
        <f t="shared" si="193"/>
        <v>-</v>
      </c>
      <c r="AY170" s="128" t="str">
        <f t="shared" si="194"/>
        <v>-</v>
      </c>
      <c r="AZ170" s="128" t="str">
        <f t="shared" si="195"/>
        <v>-</v>
      </c>
      <c r="BA170" s="128" t="str">
        <f t="shared" si="196"/>
        <v>-</v>
      </c>
      <c r="BB170" s="128" t="str">
        <f t="shared" si="197"/>
        <v>-</v>
      </c>
      <c r="BC170" s="128" t="str">
        <f t="shared" si="198"/>
        <v>-</v>
      </c>
      <c r="BD170" s="128" t="str">
        <f t="shared" si="199"/>
        <v>-</v>
      </c>
      <c r="BE170" s="187"/>
      <c r="BF170" s="128" t="str">
        <f t="shared" si="200"/>
        <v>-</v>
      </c>
      <c r="BG170" s="128" t="str">
        <f t="shared" si="201"/>
        <v>-</v>
      </c>
      <c r="BH170" s="128" t="str">
        <f t="shared" si="202"/>
        <v>-</v>
      </c>
      <c r="BI170" s="128" t="str">
        <f t="shared" si="203"/>
        <v>-</v>
      </c>
      <c r="BJ170" s="128" t="str">
        <f t="shared" si="204"/>
        <v>-</v>
      </c>
      <c r="BK170" s="128" t="str">
        <f t="shared" si="205"/>
        <v>-</v>
      </c>
      <c r="BL170" s="128" t="str">
        <f t="shared" si="206"/>
        <v>-</v>
      </c>
      <c r="BM170" s="128" t="str">
        <f t="shared" si="207"/>
        <v>-</v>
      </c>
      <c r="BN170" s="128" t="str">
        <f t="shared" si="208"/>
        <v>-</v>
      </c>
      <c r="BO170" s="128" t="str">
        <f t="shared" si="209"/>
        <v>-</v>
      </c>
      <c r="BP170" s="128" t="str">
        <f t="shared" si="210"/>
        <v>-</v>
      </c>
      <c r="BQ170" s="128" t="str">
        <f t="shared" si="211"/>
        <v>-</v>
      </c>
      <c r="BR170" s="128" t="str">
        <f t="shared" si="212"/>
        <v>-</v>
      </c>
      <c r="BS170" s="128" t="str">
        <f t="shared" si="213"/>
        <v>-</v>
      </c>
      <c r="BT170" s="128" t="str">
        <f t="shared" si="214"/>
        <v>-</v>
      </c>
      <c r="BU170" s="128" t="str">
        <f t="shared" si="215"/>
        <v>-</v>
      </c>
      <c r="BV170" s="129">
        <f t="shared" si="216"/>
        <v>0</v>
      </c>
      <c r="BX170" s="128" t="str">
        <f t="shared" si="103"/>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17"/>
        <v>-</v>
      </c>
      <c r="K171" s="20" t="str">
        <f>IF(月途中入退所!$D44=$B$2,月途中入退所!$I44,"-")</f>
        <v>-</v>
      </c>
      <c r="L171" s="162" t="str">
        <f t="shared" si="218"/>
        <v>-</v>
      </c>
      <c r="M171" s="20" t="str">
        <f>IF(月途中入退所!$D44=$B$2,月途中入退所!$J44,"-")</f>
        <v>-</v>
      </c>
      <c r="N171" s="129">
        <f t="shared" si="161"/>
        <v>0</v>
      </c>
      <c r="P171" s="128" t="str">
        <f t="shared" si="162"/>
        <v>-</v>
      </c>
      <c r="Q171" s="128" t="str">
        <f t="shared" si="163"/>
        <v>-</v>
      </c>
      <c r="R171" s="128" t="str">
        <f t="shared" si="164"/>
        <v>-</v>
      </c>
      <c r="S171" s="128" t="str">
        <f t="shared" si="165"/>
        <v>-</v>
      </c>
      <c r="T171" s="128" t="str">
        <f t="shared" si="166"/>
        <v>-</v>
      </c>
      <c r="U171" s="128" t="str">
        <f t="shared" si="167"/>
        <v>-</v>
      </c>
      <c r="V171" s="128" t="str">
        <f t="shared" si="168"/>
        <v>-</v>
      </c>
      <c r="W171" s="128" t="str">
        <f t="shared" si="169"/>
        <v>-</v>
      </c>
      <c r="X171" s="128" t="str">
        <f t="shared" si="170"/>
        <v>-</v>
      </c>
      <c r="Y171" s="128" t="str">
        <f t="shared" si="171"/>
        <v>-</v>
      </c>
      <c r="Z171" s="128" t="str">
        <f t="shared" si="172"/>
        <v>-</v>
      </c>
      <c r="AA171" s="128" t="str">
        <f t="shared" si="173"/>
        <v>-</v>
      </c>
      <c r="AB171" s="131"/>
      <c r="AC171" s="128" t="str">
        <f t="shared" si="174"/>
        <v>-</v>
      </c>
      <c r="AD171" s="128" t="str">
        <f t="shared" si="175"/>
        <v>-</v>
      </c>
      <c r="AE171" s="128" t="str">
        <f t="shared" si="176"/>
        <v>-</v>
      </c>
      <c r="AF171" s="128" t="str">
        <f t="shared" si="177"/>
        <v>-</v>
      </c>
      <c r="AG171" s="128" t="str">
        <f t="shared" si="178"/>
        <v>-</v>
      </c>
      <c r="AH171" s="128" t="str">
        <f t="shared" si="179"/>
        <v>-</v>
      </c>
      <c r="AI171" s="128" t="str">
        <f t="shared" si="180"/>
        <v>-</v>
      </c>
      <c r="AJ171" s="128" t="str">
        <f t="shared" si="181"/>
        <v>-</v>
      </c>
      <c r="AK171" s="128" t="str">
        <f t="shared" si="182"/>
        <v>-</v>
      </c>
      <c r="AL171" s="128" t="str">
        <f t="shared" si="183"/>
        <v>-</v>
      </c>
      <c r="AM171" s="128" t="str">
        <f t="shared" si="184"/>
        <v>-</v>
      </c>
      <c r="AN171" s="128" t="str">
        <f t="shared" si="185"/>
        <v>-</v>
      </c>
      <c r="AO171" s="128" t="str">
        <f t="shared" si="186"/>
        <v>-</v>
      </c>
      <c r="AP171" s="128" t="str">
        <f t="shared" si="187"/>
        <v>-</v>
      </c>
      <c r="AQ171" s="128" t="str">
        <f t="shared" si="219"/>
        <v>-</v>
      </c>
      <c r="AR171" s="128" t="str">
        <f t="shared" si="220"/>
        <v>-</v>
      </c>
      <c r="AS171" s="128">
        <f t="shared" si="188"/>
        <v>0</v>
      </c>
      <c r="AT171" s="128" t="str">
        <f t="shared" si="189"/>
        <v>-</v>
      </c>
      <c r="AU171" s="128" t="str">
        <f t="shared" si="190"/>
        <v>-</v>
      </c>
      <c r="AV171" s="128" t="str">
        <f t="shared" si="191"/>
        <v>-</v>
      </c>
      <c r="AW171" s="128" t="str">
        <f t="shared" si="192"/>
        <v>-</v>
      </c>
      <c r="AX171" s="128" t="str">
        <f t="shared" si="193"/>
        <v>-</v>
      </c>
      <c r="AY171" s="128" t="str">
        <f t="shared" si="194"/>
        <v>-</v>
      </c>
      <c r="AZ171" s="128" t="str">
        <f t="shared" si="195"/>
        <v>-</v>
      </c>
      <c r="BA171" s="128" t="str">
        <f t="shared" si="196"/>
        <v>-</v>
      </c>
      <c r="BB171" s="128" t="str">
        <f t="shared" si="197"/>
        <v>-</v>
      </c>
      <c r="BC171" s="128" t="str">
        <f t="shared" si="198"/>
        <v>-</v>
      </c>
      <c r="BD171" s="128" t="str">
        <f t="shared" si="199"/>
        <v>-</v>
      </c>
      <c r="BE171" s="187"/>
      <c r="BF171" s="128" t="str">
        <f t="shared" si="200"/>
        <v>-</v>
      </c>
      <c r="BG171" s="128" t="str">
        <f t="shared" si="201"/>
        <v>-</v>
      </c>
      <c r="BH171" s="128" t="str">
        <f t="shared" si="202"/>
        <v>-</v>
      </c>
      <c r="BI171" s="128" t="str">
        <f t="shared" si="203"/>
        <v>-</v>
      </c>
      <c r="BJ171" s="128" t="str">
        <f t="shared" si="204"/>
        <v>-</v>
      </c>
      <c r="BK171" s="128" t="str">
        <f t="shared" si="205"/>
        <v>-</v>
      </c>
      <c r="BL171" s="128" t="str">
        <f t="shared" si="206"/>
        <v>-</v>
      </c>
      <c r="BM171" s="128" t="str">
        <f t="shared" si="207"/>
        <v>-</v>
      </c>
      <c r="BN171" s="128" t="str">
        <f t="shared" si="208"/>
        <v>-</v>
      </c>
      <c r="BO171" s="128" t="str">
        <f t="shared" si="209"/>
        <v>-</v>
      </c>
      <c r="BP171" s="128" t="str">
        <f t="shared" si="210"/>
        <v>-</v>
      </c>
      <c r="BQ171" s="128" t="str">
        <f t="shared" si="211"/>
        <v>-</v>
      </c>
      <c r="BR171" s="128" t="str">
        <f t="shared" si="212"/>
        <v>-</v>
      </c>
      <c r="BS171" s="128" t="str">
        <f t="shared" si="213"/>
        <v>-</v>
      </c>
      <c r="BT171" s="128" t="str">
        <f t="shared" si="214"/>
        <v>-</v>
      </c>
      <c r="BU171" s="128" t="str">
        <f t="shared" si="215"/>
        <v>-</v>
      </c>
      <c r="BV171" s="129">
        <f t="shared" si="216"/>
        <v>0</v>
      </c>
      <c r="BX171" s="128" t="str">
        <f t="shared" si="103"/>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17"/>
        <v>-</v>
      </c>
      <c r="K172" s="20" t="str">
        <f>IF(月途中入退所!$D45=$B$2,月途中入退所!$I45,"-")</f>
        <v>-</v>
      </c>
      <c r="L172" s="162" t="str">
        <f t="shared" si="218"/>
        <v>-</v>
      </c>
      <c r="M172" s="20" t="str">
        <f>IF(月途中入退所!$D45=$B$2,月途中入退所!$J45,"-")</f>
        <v>-</v>
      </c>
      <c r="N172" s="129">
        <f t="shared" si="161"/>
        <v>0</v>
      </c>
      <c r="P172" s="128" t="str">
        <f t="shared" si="162"/>
        <v>-</v>
      </c>
      <c r="Q172" s="128" t="str">
        <f t="shared" si="163"/>
        <v>-</v>
      </c>
      <c r="R172" s="128" t="str">
        <f t="shared" si="164"/>
        <v>-</v>
      </c>
      <c r="S172" s="128" t="str">
        <f t="shared" si="165"/>
        <v>-</v>
      </c>
      <c r="T172" s="128" t="str">
        <f t="shared" si="166"/>
        <v>-</v>
      </c>
      <c r="U172" s="128" t="str">
        <f t="shared" si="167"/>
        <v>-</v>
      </c>
      <c r="V172" s="128" t="str">
        <f t="shared" si="168"/>
        <v>-</v>
      </c>
      <c r="W172" s="128" t="str">
        <f t="shared" si="169"/>
        <v>-</v>
      </c>
      <c r="X172" s="128" t="str">
        <f t="shared" si="170"/>
        <v>-</v>
      </c>
      <c r="Y172" s="128" t="str">
        <f t="shared" si="171"/>
        <v>-</v>
      </c>
      <c r="Z172" s="128" t="str">
        <f t="shared" si="172"/>
        <v>-</v>
      </c>
      <c r="AA172" s="128" t="str">
        <f t="shared" si="173"/>
        <v>-</v>
      </c>
      <c r="AB172" s="131"/>
      <c r="AC172" s="128" t="str">
        <f t="shared" si="174"/>
        <v>-</v>
      </c>
      <c r="AD172" s="128" t="str">
        <f t="shared" si="175"/>
        <v>-</v>
      </c>
      <c r="AE172" s="128" t="str">
        <f t="shared" si="176"/>
        <v>-</v>
      </c>
      <c r="AF172" s="128" t="str">
        <f t="shared" si="177"/>
        <v>-</v>
      </c>
      <c r="AG172" s="128" t="str">
        <f t="shared" si="178"/>
        <v>-</v>
      </c>
      <c r="AH172" s="128" t="str">
        <f t="shared" si="179"/>
        <v>-</v>
      </c>
      <c r="AI172" s="128" t="str">
        <f t="shared" si="180"/>
        <v>-</v>
      </c>
      <c r="AJ172" s="128" t="str">
        <f t="shared" si="181"/>
        <v>-</v>
      </c>
      <c r="AK172" s="128" t="str">
        <f t="shared" si="182"/>
        <v>-</v>
      </c>
      <c r="AL172" s="128" t="str">
        <f t="shared" si="183"/>
        <v>-</v>
      </c>
      <c r="AM172" s="128" t="str">
        <f t="shared" si="184"/>
        <v>-</v>
      </c>
      <c r="AN172" s="128" t="str">
        <f t="shared" si="185"/>
        <v>-</v>
      </c>
      <c r="AO172" s="128" t="str">
        <f t="shared" si="186"/>
        <v>-</v>
      </c>
      <c r="AP172" s="128" t="str">
        <f t="shared" si="187"/>
        <v>-</v>
      </c>
      <c r="AQ172" s="128" t="str">
        <f t="shared" si="219"/>
        <v>-</v>
      </c>
      <c r="AR172" s="128" t="str">
        <f t="shared" si="220"/>
        <v>-</v>
      </c>
      <c r="AS172" s="128">
        <f t="shared" si="188"/>
        <v>0</v>
      </c>
      <c r="AT172" s="128" t="str">
        <f t="shared" si="189"/>
        <v>-</v>
      </c>
      <c r="AU172" s="128" t="str">
        <f t="shared" si="190"/>
        <v>-</v>
      </c>
      <c r="AV172" s="128" t="str">
        <f t="shared" si="191"/>
        <v>-</v>
      </c>
      <c r="AW172" s="128" t="str">
        <f t="shared" si="192"/>
        <v>-</v>
      </c>
      <c r="AX172" s="128" t="str">
        <f t="shared" si="193"/>
        <v>-</v>
      </c>
      <c r="AY172" s="128" t="str">
        <f t="shared" si="194"/>
        <v>-</v>
      </c>
      <c r="AZ172" s="128" t="str">
        <f t="shared" si="195"/>
        <v>-</v>
      </c>
      <c r="BA172" s="128" t="str">
        <f t="shared" si="196"/>
        <v>-</v>
      </c>
      <c r="BB172" s="128" t="str">
        <f t="shared" si="197"/>
        <v>-</v>
      </c>
      <c r="BC172" s="128" t="str">
        <f t="shared" si="198"/>
        <v>-</v>
      </c>
      <c r="BD172" s="128" t="str">
        <f t="shared" si="199"/>
        <v>-</v>
      </c>
      <c r="BE172" s="187"/>
      <c r="BF172" s="128" t="str">
        <f t="shared" si="200"/>
        <v>-</v>
      </c>
      <c r="BG172" s="128" t="str">
        <f t="shared" si="201"/>
        <v>-</v>
      </c>
      <c r="BH172" s="128" t="str">
        <f t="shared" si="202"/>
        <v>-</v>
      </c>
      <c r="BI172" s="128" t="str">
        <f t="shared" si="203"/>
        <v>-</v>
      </c>
      <c r="BJ172" s="128" t="str">
        <f t="shared" si="204"/>
        <v>-</v>
      </c>
      <c r="BK172" s="128" t="str">
        <f t="shared" si="205"/>
        <v>-</v>
      </c>
      <c r="BL172" s="128" t="str">
        <f t="shared" si="206"/>
        <v>-</v>
      </c>
      <c r="BM172" s="128" t="str">
        <f t="shared" si="207"/>
        <v>-</v>
      </c>
      <c r="BN172" s="128" t="str">
        <f t="shared" si="208"/>
        <v>-</v>
      </c>
      <c r="BO172" s="128" t="str">
        <f t="shared" si="209"/>
        <v>-</v>
      </c>
      <c r="BP172" s="128" t="str">
        <f t="shared" si="210"/>
        <v>-</v>
      </c>
      <c r="BQ172" s="128" t="str">
        <f t="shared" si="211"/>
        <v>-</v>
      </c>
      <c r="BR172" s="128" t="str">
        <f t="shared" si="212"/>
        <v>-</v>
      </c>
      <c r="BS172" s="128" t="str">
        <f t="shared" si="213"/>
        <v>-</v>
      </c>
      <c r="BT172" s="128" t="str">
        <f t="shared" si="214"/>
        <v>-</v>
      </c>
      <c r="BU172" s="128" t="str">
        <f t="shared" si="215"/>
        <v>-</v>
      </c>
      <c r="BV172" s="129">
        <f t="shared" si="216"/>
        <v>0</v>
      </c>
      <c r="BX172" s="128" t="str">
        <f t="shared" ref="BX172:BX201" si="221">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17"/>
        <v>-</v>
      </c>
      <c r="K173" s="20" t="str">
        <f>IF(月途中入退所!$D46=$B$2,月途中入退所!$I46,"-")</f>
        <v>-</v>
      </c>
      <c r="L173" s="162" t="str">
        <f t="shared" si="218"/>
        <v>-</v>
      </c>
      <c r="M173" s="20" t="str">
        <f>IF(月途中入退所!$D46=$B$2,月途中入退所!$J46,"-")</f>
        <v>-</v>
      </c>
      <c r="N173" s="129">
        <f t="shared" si="161"/>
        <v>0</v>
      </c>
      <c r="P173" s="128" t="str">
        <f t="shared" si="162"/>
        <v>-</v>
      </c>
      <c r="Q173" s="128" t="str">
        <f t="shared" si="163"/>
        <v>-</v>
      </c>
      <c r="R173" s="128" t="str">
        <f t="shared" si="164"/>
        <v>-</v>
      </c>
      <c r="S173" s="128" t="str">
        <f t="shared" si="165"/>
        <v>-</v>
      </c>
      <c r="T173" s="128" t="str">
        <f t="shared" si="166"/>
        <v>-</v>
      </c>
      <c r="U173" s="128" t="str">
        <f t="shared" si="167"/>
        <v>-</v>
      </c>
      <c r="V173" s="128" t="str">
        <f t="shared" si="168"/>
        <v>-</v>
      </c>
      <c r="W173" s="128" t="str">
        <f t="shared" si="169"/>
        <v>-</v>
      </c>
      <c r="X173" s="128" t="str">
        <f t="shared" si="170"/>
        <v>-</v>
      </c>
      <c r="Y173" s="128" t="str">
        <f t="shared" si="171"/>
        <v>-</v>
      </c>
      <c r="Z173" s="128" t="str">
        <f t="shared" si="172"/>
        <v>-</v>
      </c>
      <c r="AA173" s="128" t="str">
        <f t="shared" si="173"/>
        <v>-</v>
      </c>
      <c r="AB173" s="131"/>
      <c r="AC173" s="128" t="str">
        <f t="shared" si="174"/>
        <v>-</v>
      </c>
      <c r="AD173" s="128" t="str">
        <f t="shared" si="175"/>
        <v>-</v>
      </c>
      <c r="AE173" s="128" t="str">
        <f t="shared" si="176"/>
        <v>-</v>
      </c>
      <c r="AF173" s="128" t="str">
        <f t="shared" si="177"/>
        <v>-</v>
      </c>
      <c r="AG173" s="128" t="str">
        <f t="shared" si="178"/>
        <v>-</v>
      </c>
      <c r="AH173" s="128" t="str">
        <f t="shared" si="179"/>
        <v>-</v>
      </c>
      <c r="AI173" s="128" t="str">
        <f t="shared" si="180"/>
        <v>-</v>
      </c>
      <c r="AJ173" s="128" t="str">
        <f t="shared" si="181"/>
        <v>-</v>
      </c>
      <c r="AK173" s="128" t="str">
        <f t="shared" si="182"/>
        <v>-</v>
      </c>
      <c r="AL173" s="128" t="str">
        <f t="shared" si="183"/>
        <v>-</v>
      </c>
      <c r="AM173" s="128" t="str">
        <f t="shared" si="184"/>
        <v>-</v>
      </c>
      <c r="AN173" s="128" t="str">
        <f t="shared" si="185"/>
        <v>-</v>
      </c>
      <c r="AO173" s="128" t="str">
        <f t="shared" si="186"/>
        <v>-</v>
      </c>
      <c r="AP173" s="128" t="str">
        <f t="shared" si="187"/>
        <v>-</v>
      </c>
      <c r="AQ173" s="128" t="str">
        <f t="shared" si="219"/>
        <v>-</v>
      </c>
      <c r="AR173" s="128" t="str">
        <f t="shared" si="220"/>
        <v>-</v>
      </c>
      <c r="AS173" s="128">
        <f t="shared" si="188"/>
        <v>0</v>
      </c>
      <c r="AT173" s="128" t="str">
        <f t="shared" si="189"/>
        <v>-</v>
      </c>
      <c r="AU173" s="128" t="str">
        <f t="shared" si="190"/>
        <v>-</v>
      </c>
      <c r="AV173" s="128" t="str">
        <f t="shared" si="191"/>
        <v>-</v>
      </c>
      <c r="AW173" s="128" t="str">
        <f t="shared" si="192"/>
        <v>-</v>
      </c>
      <c r="AX173" s="128" t="str">
        <f t="shared" si="193"/>
        <v>-</v>
      </c>
      <c r="AY173" s="128" t="str">
        <f t="shared" si="194"/>
        <v>-</v>
      </c>
      <c r="AZ173" s="128" t="str">
        <f t="shared" si="195"/>
        <v>-</v>
      </c>
      <c r="BA173" s="128" t="str">
        <f t="shared" si="196"/>
        <v>-</v>
      </c>
      <c r="BB173" s="128" t="str">
        <f t="shared" si="197"/>
        <v>-</v>
      </c>
      <c r="BC173" s="128" t="str">
        <f t="shared" si="198"/>
        <v>-</v>
      </c>
      <c r="BD173" s="128" t="str">
        <f t="shared" si="199"/>
        <v>-</v>
      </c>
      <c r="BE173" s="187"/>
      <c r="BF173" s="128" t="str">
        <f t="shared" si="200"/>
        <v>-</v>
      </c>
      <c r="BG173" s="128" t="str">
        <f t="shared" si="201"/>
        <v>-</v>
      </c>
      <c r="BH173" s="128" t="str">
        <f t="shared" si="202"/>
        <v>-</v>
      </c>
      <c r="BI173" s="128" t="str">
        <f t="shared" si="203"/>
        <v>-</v>
      </c>
      <c r="BJ173" s="128" t="str">
        <f t="shared" si="204"/>
        <v>-</v>
      </c>
      <c r="BK173" s="128" t="str">
        <f t="shared" si="205"/>
        <v>-</v>
      </c>
      <c r="BL173" s="128" t="str">
        <f t="shared" si="206"/>
        <v>-</v>
      </c>
      <c r="BM173" s="128" t="str">
        <f t="shared" si="207"/>
        <v>-</v>
      </c>
      <c r="BN173" s="128" t="str">
        <f t="shared" si="208"/>
        <v>-</v>
      </c>
      <c r="BO173" s="128" t="str">
        <f t="shared" si="209"/>
        <v>-</v>
      </c>
      <c r="BP173" s="128" t="str">
        <f t="shared" si="210"/>
        <v>-</v>
      </c>
      <c r="BQ173" s="128" t="str">
        <f t="shared" si="211"/>
        <v>-</v>
      </c>
      <c r="BR173" s="128" t="str">
        <f t="shared" si="212"/>
        <v>-</v>
      </c>
      <c r="BS173" s="128" t="str">
        <f t="shared" si="213"/>
        <v>-</v>
      </c>
      <c r="BT173" s="128" t="str">
        <f t="shared" si="214"/>
        <v>-</v>
      </c>
      <c r="BU173" s="128" t="str">
        <f t="shared" si="215"/>
        <v>-</v>
      </c>
      <c r="BV173" s="129">
        <f t="shared" si="216"/>
        <v>0</v>
      </c>
      <c r="BX173" s="128" t="str">
        <f t="shared" si="221"/>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17"/>
        <v>-</v>
      </c>
      <c r="K174" s="20" t="str">
        <f>IF(月途中入退所!$D47=$B$2,月途中入退所!$I47,"-")</f>
        <v>-</v>
      </c>
      <c r="L174" s="162" t="str">
        <f t="shared" si="218"/>
        <v>-</v>
      </c>
      <c r="M174" s="20" t="str">
        <f>IF(月途中入退所!$D47=$B$2,月途中入退所!$J47,"-")</f>
        <v>-</v>
      </c>
      <c r="N174" s="129">
        <f t="shared" si="161"/>
        <v>0</v>
      </c>
      <c r="P174" s="128" t="str">
        <f t="shared" si="162"/>
        <v>-</v>
      </c>
      <c r="Q174" s="128" t="str">
        <f t="shared" si="163"/>
        <v>-</v>
      </c>
      <c r="R174" s="128" t="str">
        <f t="shared" si="164"/>
        <v>-</v>
      </c>
      <c r="S174" s="128" t="str">
        <f t="shared" si="165"/>
        <v>-</v>
      </c>
      <c r="T174" s="128" t="str">
        <f t="shared" si="166"/>
        <v>-</v>
      </c>
      <c r="U174" s="128" t="str">
        <f t="shared" si="167"/>
        <v>-</v>
      </c>
      <c r="V174" s="128" t="str">
        <f t="shared" si="168"/>
        <v>-</v>
      </c>
      <c r="W174" s="128" t="str">
        <f t="shared" si="169"/>
        <v>-</v>
      </c>
      <c r="X174" s="128" t="str">
        <f t="shared" si="170"/>
        <v>-</v>
      </c>
      <c r="Y174" s="128" t="str">
        <f t="shared" si="171"/>
        <v>-</v>
      </c>
      <c r="Z174" s="128" t="str">
        <f t="shared" si="172"/>
        <v>-</v>
      </c>
      <c r="AA174" s="128" t="str">
        <f t="shared" si="173"/>
        <v>-</v>
      </c>
      <c r="AB174" s="131"/>
      <c r="AC174" s="128" t="str">
        <f t="shared" si="174"/>
        <v>-</v>
      </c>
      <c r="AD174" s="128" t="str">
        <f t="shared" si="175"/>
        <v>-</v>
      </c>
      <c r="AE174" s="128" t="str">
        <f t="shared" si="176"/>
        <v>-</v>
      </c>
      <c r="AF174" s="128" t="str">
        <f t="shared" si="177"/>
        <v>-</v>
      </c>
      <c r="AG174" s="128" t="str">
        <f t="shared" si="178"/>
        <v>-</v>
      </c>
      <c r="AH174" s="128" t="str">
        <f t="shared" si="179"/>
        <v>-</v>
      </c>
      <c r="AI174" s="128" t="str">
        <f t="shared" si="180"/>
        <v>-</v>
      </c>
      <c r="AJ174" s="128" t="str">
        <f t="shared" si="181"/>
        <v>-</v>
      </c>
      <c r="AK174" s="128" t="str">
        <f t="shared" si="182"/>
        <v>-</v>
      </c>
      <c r="AL174" s="128" t="str">
        <f t="shared" si="183"/>
        <v>-</v>
      </c>
      <c r="AM174" s="128" t="str">
        <f t="shared" si="184"/>
        <v>-</v>
      </c>
      <c r="AN174" s="128" t="str">
        <f t="shared" si="185"/>
        <v>-</v>
      </c>
      <c r="AO174" s="128" t="str">
        <f t="shared" si="186"/>
        <v>-</v>
      </c>
      <c r="AP174" s="128" t="str">
        <f t="shared" si="187"/>
        <v>-</v>
      </c>
      <c r="AQ174" s="128" t="str">
        <f t="shared" si="219"/>
        <v>-</v>
      </c>
      <c r="AR174" s="128" t="str">
        <f t="shared" si="220"/>
        <v>-</v>
      </c>
      <c r="AS174" s="128">
        <f t="shared" si="188"/>
        <v>0</v>
      </c>
      <c r="AT174" s="128" t="str">
        <f t="shared" si="189"/>
        <v>-</v>
      </c>
      <c r="AU174" s="128" t="str">
        <f t="shared" si="190"/>
        <v>-</v>
      </c>
      <c r="AV174" s="128" t="str">
        <f t="shared" si="191"/>
        <v>-</v>
      </c>
      <c r="AW174" s="128" t="str">
        <f t="shared" si="192"/>
        <v>-</v>
      </c>
      <c r="AX174" s="128" t="str">
        <f t="shared" si="193"/>
        <v>-</v>
      </c>
      <c r="AY174" s="128" t="str">
        <f t="shared" si="194"/>
        <v>-</v>
      </c>
      <c r="AZ174" s="128" t="str">
        <f t="shared" si="195"/>
        <v>-</v>
      </c>
      <c r="BA174" s="128" t="str">
        <f t="shared" si="196"/>
        <v>-</v>
      </c>
      <c r="BB174" s="128" t="str">
        <f t="shared" si="197"/>
        <v>-</v>
      </c>
      <c r="BC174" s="128" t="str">
        <f t="shared" si="198"/>
        <v>-</v>
      </c>
      <c r="BD174" s="128" t="str">
        <f t="shared" si="199"/>
        <v>-</v>
      </c>
      <c r="BE174" s="187"/>
      <c r="BF174" s="128" t="str">
        <f t="shared" si="200"/>
        <v>-</v>
      </c>
      <c r="BG174" s="128" t="str">
        <f t="shared" si="201"/>
        <v>-</v>
      </c>
      <c r="BH174" s="128" t="str">
        <f t="shared" si="202"/>
        <v>-</v>
      </c>
      <c r="BI174" s="128" t="str">
        <f t="shared" si="203"/>
        <v>-</v>
      </c>
      <c r="BJ174" s="128" t="str">
        <f t="shared" si="204"/>
        <v>-</v>
      </c>
      <c r="BK174" s="128" t="str">
        <f t="shared" si="205"/>
        <v>-</v>
      </c>
      <c r="BL174" s="128" t="str">
        <f t="shared" si="206"/>
        <v>-</v>
      </c>
      <c r="BM174" s="128" t="str">
        <f t="shared" si="207"/>
        <v>-</v>
      </c>
      <c r="BN174" s="128" t="str">
        <f t="shared" si="208"/>
        <v>-</v>
      </c>
      <c r="BO174" s="128" t="str">
        <f t="shared" si="209"/>
        <v>-</v>
      </c>
      <c r="BP174" s="128" t="str">
        <f t="shared" si="210"/>
        <v>-</v>
      </c>
      <c r="BQ174" s="128" t="str">
        <f t="shared" si="211"/>
        <v>-</v>
      </c>
      <c r="BR174" s="128" t="str">
        <f t="shared" si="212"/>
        <v>-</v>
      </c>
      <c r="BS174" s="128" t="str">
        <f t="shared" si="213"/>
        <v>-</v>
      </c>
      <c r="BT174" s="128" t="str">
        <f t="shared" si="214"/>
        <v>-</v>
      </c>
      <c r="BU174" s="128" t="str">
        <f t="shared" si="215"/>
        <v>-</v>
      </c>
      <c r="BV174" s="129">
        <f t="shared" si="216"/>
        <v>0</v>
      </c>
      <c r="BX174" s="128" t="str">
        <f t="shared" si="221"/>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17"/>
        <v>-</v>
      </c>
      <c r="K175" s="20" t="str">
        <f>IF(月途中入退所!$D48=$B$2,月途中入退所!$I48,"-")</f>
        <v>-</v>
      </c>
      <c r="L175" s="162" t="str">
        <f t="shared" si="218"/>
        <v>-</v>
      </c>
      <c r="M175" s="20" t="str">
        <f>IF(月途中入退所!$D48=$B$2,月途中入退所!$J48,"-")</f>
        <v>-</v>
      </c>
      <c r="N175" s="129">
        <f t="shared" si="161"/>
        <v>0</v>
      </c>
      <c r="P175" s="128" t="str">
        <f t="shared" si="162"/>
        <v>-</v>
      </c>
      <c r="Q175" s="128" t="str">
        <f t="shared" si="163"/>
        <v>-</v>
      </c>
      <c r="R175" s="128" t="str">
        <f t="shared" si="164"/>
        <v>-</v>
      </c>
      <c r="S175" s="128" t="str">
        <f t="shared" si="165"/>
        <v>-</v>
      </c>
      <c r="T175" s="128" t="str">
        <f t="shared" si="166"/>
        <v>-</v>
      </c>
      <c r="U175" s="128" t="str">
        <f t="shared" si="167"/>
        <v>-</v>
      </c>
      <c r="V175" s="128" t="str">
        <f t="shared" si="168"/>
        <v>-</v>
      </c>
      <c r="W175" s="128" t="str">
        <f t="shared" si="169"/>
        <v>-</v>
      </c>
      <c r="X175" s="128" t="str">
        <f t="shared" si="170"/>
        <v>-</v>
      </c>
      <c r="Y175" s="128" t="str">
        <f t="shared" si="171"/>
        <v>-</v>
      </c>
      <c r="Z175" s="128" t="str">
        <f t="shared" si="172"/>
        <v>-</v>
      </c>
      <c r="AA175" s="128" t="str">
        <f t="shared" si="173"/>
        <v>-</v>
      </c>
      <c r="AB175" s="131"/>
      <c r="AC175" s="128" t="str">
        <f t="shared" si="174"/>
        <v>-</v>
      </c>
      <c r="AD175" s="128" t="str">
        <f t="shared" si="175"/>
        <v>-</v>
      </c>
      <c r="AE175" s="128" t="str">
        <f t="shared" si="176"/>
        <v>-</v>
      </c>
      <c r="AF175" s="128" t="str">
        <f t="shared" si="177"/>
        <v>-</v>
      </c>
      <c r="AG175" s="128" t="str">
        <f t="shared" si="178"/>
        <v>-</v>
      </c>
      <c r="AH175" s="128" t="str">
        <f t="shared" si="179"/>
        <v>-</v>
      </c>
      <c r="AI175" s="128" t="str">
        <f t="shared" si="180"/>
        <v>-</v>
      </c>
      <c r="AJ175" s="128" t="str">
        <f t="shared" si="181"/>
        <v>-</v>
      </c>
      <c r="AK175" s="128" t="str">
        <f t="shared" si="182"/>
        <v>-</v>
      </c>
      <c r="AL175" s="128" t="str">
        <f t="shared" si="183"/>
        <v>-</v>
      </c>
      <c r="AM175" s="128" t="str">
        <f t="shared" si="184"/>
        <v>-</v>
      </c>
      <c r="AN175" s="128" t="str">
        <f t="shared" si="185"/>
        <v>-</v>
      </c>
      <c r="AO175" s="128" t="str">
        <f t="shared" si="186"/>
        <v>-</v>
      </c>
      <c r="AP175" s="128" t="str">
        <f t="shared" si="187"/>
        <v>-</v>
      </c>
      <c r="AQ175" s="128" t="str">
        <f t="shared" si="219"/>
        <v>-</v>
      </c>
      <c r="AR175" s="128" t="str">
        <f t="shared" si="220"/>
        <v>-</v>
      </c>
      <c r="AS175" s="128">
        <f t="shared" si="188"/>
        <v>0</v>
      </c>
      <c r="AT175" s="128" t="str">
        <f t="shared" si="189"/>
        <v>-</v>
      </c>
      <c r="AU175" s="128" t="str">
        <f t="shared" si="190"/>
        <v>-</v>
      </c>
      <c r="AV175" s="128" t="str">
        <f t="shared" si="191"/>
        <v>-</v>
      </c>
      <c r="AW175" s="128" t="str">
        <f t="shared" si="192"/>
        <v>-</v>
      </c>
      <c r="AX175" s="128" t="str">
        <f t="shared" si="193"/>
        <v>-</v>
      </c>
      <c r="AY175" s="128" t="str">
        <f t="shared" si="194"/>
        <v>-</v>
      </c>
      <c r="AZ175" s="128" t="str">
        <f t="shared" si="195"/>
        <v>-</v>
      </c>
      <c r="BA175" s="128" t="str">
        <f t="shared" si="196"/>
        <v>-</v>
      </c>
      <c r="BB175" s="128" t="str">
        <f t="shared" si="197"/>
        <v>-</v>
      </c>
      <c r="BC175" s="128" t="str">
        <f t="shared" si="198"/>
        <v>-</v>
      </c>
      <c r="BD175" s="128" t="str">
        <f t="shared" si="199"/>
        <v>-</v>
      </c>
      <c r="BE175" s="187"/>
      <c r="BF175" s="128" t="str">
        <f t="shared" si="200"/>
        <v>-</v>
      </c>
      <c r="BG175" s="128" t="str">
        <f t="shared" si="201"/>
        <v>-</v>
      </c>
      <c r="BH175" s="128" t="str">
        <f t="shared" si="202"/>
        <v>-</v>
      </c>
      <c r="BI175" s="128" t="str">
        <f t="shared" si="203"/>
        <v>-</v>
      </c>
      <c r="BJ175" s="128" t="str">
        <f t="shared" si="204"/>
        <v>-</v>
      </c>
      <c r="BK175" s="128" t="str">
        <f t="shared" si="205"/>
        <v>-</v>
      </c>
      <c r="BL175" s="128" t="str">
        <f t="shared" si="206"/>
        <v>-</v>
      </c>
      <c r="BM175" s="128" t="str">
        <f t="shared" si="207"/>
        <v>-</v>
      </c>
      <c r="BN175" s="128" t="str">
        <f t="shared" si="208"/>
        <v>-</v>
      </c>
      <c r="BO175" s="128" t="str">
        <f t="shared" si="209"/>
        <v>-</v>
      </c>
      <c r="BP175" s="128" t="str">
        <f t="shared" si="210"/>
        <v>-</v>
      </c>
      <c r="BQ175" s="128" t="str">
        <f t="shared" si="211"/>
        <v>-</v>
      </c>
      <c r="BR175" s="128" t="str">
        <f t="shared" si="212"/>
        <v>-</v>
      </c>
      <c r="BS175" s="128" t="str">
        <f t="shared" si="213"/>
        <v>-</v>
      </c>
      <c r="BT175" s="128" t="str">
        <f t="shared" si="214"/>
        <v>-</v>
      </c>
      <c r="BU175" s="128" t="str">
        <f t="shared" si="215"/>
        <v>-</v>
      </c>
      <c r="BV175" s="129">
        <f t="shared" si="216"/>
        <v>0</v>
      </c>
      <c r="BX175" s="128" t="str">
        <f t="shared" si="221"/>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17"/>
        <v>-</v>
      </c>
      <c r="K176" s="20" t="str">
        <f>IF(月途中入退所!$D49=$B$2,月途中入退所!$I49,"-")</f>
        <v>-</v>
      </c>
      <c r="L176" s="162" t="str">
        <f t="shared" si="218"/>
        <v>-</v>
      </c>
      <c r="M176" s="20" t="str">
        <f>IF(月途中入退所!$D49=$B$2,月途中入退所!$J49,"-")</f>
        <v>-</v>
      </c>
      <c r="N176" s="129">
        <f t="shared" si="161"/>
        <v>0</v>
      </c>
      <c r="P176" s="128" t="str">
        <f t="shared" si="162"/>
        <v>-</v>
      </c>
      <c r="Q176" s="128" t="str">
        <f t="shared" si="163"/>
        <v>-</v>
      </c>
      <c r="R176" s="128" t="str">
        <f t="shared" si="164"/>
        <v>-</v>
      </c>
      <c r="S176" s="128" t="str">
        <f t="shared" si="165"/>
        <v>-</v>
      </c>
      <c r="T176" s="128" t="str">
        <f t="shared" si="166"/>
        <v>-</v>
      </c>
      <c r="U176" s="128" t="str">
        <f t="shared" si="167"/>
        <v>-</v>
      </c>
      <c r="V176" s="128" t="str">
        <f t="shared" si="168"/>
        <v>-</v>
      </c>
      <c r="W176" s="128" t="str">
        <f t="shared" si="169"/>
        <v>-</v>
      </c>
      <c r="X176" s="128" t="str">
        <f t="shared" si="170"/>
        <v>-</v>
      </c>
      <c r="Y176" s="128" t="str">
        <f t="shared" si="171"/>
        <v>-</v>
      </c>
      <c r="Z176" s="128" t="str">
        <f t="shared" si="172"/>
        <v>-</v>
      </c>
      <c r="AA176" s="128" t="str">
        <f t="shared" si="173"/>
        <v>-</v>
      </c>
      <c r="AB176" s="131"/>
      <c r="AC176" s="128" t="str">
        <f t="shared" si="174"/>
        <v>-</v>
      </c>
      <c r="AD176" s="128" t="str">
        <f t="shared" si="175"/>
        <v>-</v>
      </c>
      <c r="AE176" s="128" t="str">
        <f t="shared" si="176"/>
        <v>-</v>
      </c>
      <c r="AF176" s="128" t="str">
        <f t="shared" si="177"/>
        <v>-</v>
      </c>
      <c r="AG176" s="128" t="str">
        <f t="shared" si="178"/>
        <v>-</v>
      </c>
      <c r="AH176" s="128" t="str">
        <f t="shared" si="179"/>
        <v>-</v>
      </c>
      <c r="AI176" s="128" t="str">
        <f t="shared" si="180"/>
        <v>-</v>
      </c>
      <c r="AJ176" s="128" t="str">
        <f t="shared" si="181"/>
        <v>-</v>
      </c>
      <c r="AK176" s="128" t="str">
        <f t="shared" si="182"/>
        <v>-</v>
      </c>
      <c r="AL176" s="128" t="str">
        <f t="shared" si="183"/>
        <v>-</v>
      </c>
      <c r="AM176" s="128" t="str">
        <f t="shared" si="184"/>
        <v>-</v>
      </c>
      <c r="AN176" s="128" t="str">
        <f t="shared" si="185"/>
        <v>-</v>
      </c>
      <c r="AO176" s="128" t="str">
        <f t="shared" si="186"/>
        <v>-</v>
      </c>
      <c r="AP176" s="128" t="str">
        <f t="shared" si="187"/>
        <v>-</v>
      </c>
      <c r="AQ176" s="128" t="str">
        <f t="shared" si="219"/>
        <v>-</v>
      </c>
      <c r="AR176" s="128" t="str">
        <f t="shared" si="220"/>
        <v>-</v>
      </c>
      <c r="AS176" s="128">
        <f t="shared" si="188"/>
        <v>0</v>
      </c>
      <c r="AT176" s="128" t="str">
        <f t="shared" si="189"/>
        <v>-</v>
      </c>
      <c r="AU176" s="128" t="str">
        <f t="shared" si="190"/>
        <v>-</v>
      </c>
      <c r="AV176" s="128" t="str">
        <f t="shared" si="191"/>
        <v>-</v>
      </c>
      <c r="AW176" s="128" t="str">
        <f t="shared" si="192"/>
        <v>-</v>
      </c>
      <c r="AX176" s="128" t="str">
        <f t="shared" si="193"/>
        <v>-</v>
      </c>
      <c r="AY176" s="128" t="str">
        <f t="shared" si="194"/>
        <v>-</v>
      </c>
      <c r="AZ176" s="128" t="str">
        <f t="shared" si="195"/>
        <v>-</v>
      </c>
      <c r="BA176" s="128" t="str">
        <f t="shared" si="196"/>
        <v>-</v>
      </c>
      <c r="BB176" s="128" t="str">
        <f t="shared" si="197"/>
        <v>-</v>
      </c>
      <c r="BC176" s="128" t="str">
        <f t="shared" si="198"/>
        <v>-</v>
      </c>
      <c r="BD176" s="128" t="str">
        <f t="shared" si="199"/>
        <v>-</v>
      </c>
      <c r="BE176" s="187"/>
      <c r="BF176" s="128" t="str">
        <f t="shared" si="200"/>
        <v>-</v>
      </c>
      <c r="BG176" s="128" t="str">
        <f t="shared" si="201"/>
        <v>-</v>
      </c>
      <c r="BH176" s="128" t="str">
        <f t="shared" si="202"/>
        <v>-</v>
      </c>
      <c r="BI176" s="128" t="str">
        <f t="shared" si="203"/>
        <v>-</v>
      </c>
      <c r="BJ176" s="128" t="str">
        <f t="shared" si="204"/>
        <v>-</v>
      </c>
      <c r="BK176" s="128" t="str">
        <f t="shared" si="205"/>
        <v>-</v>
      </c>
      <c r="BL176" s="128" t="str">
        <f t="shared" si="206"/>
        <v>-</v>
      </c>
      <c r="BM176" s="128" t="str">
        <f t="shared" si="207"/>
        <v>-</v>
      </c>
      <c r="BN176" s="128" t="str">
        <f t="shared" si="208"/>
        <v>-</v>
      </c>
      <c r="BO176" s="128" t="str">
        <f t="shared" si="209"/>
        <v>-</v>
      </c>
      <c r="BP176" s="128" t="str">
        <f t="shared" si="210"/>
        <v>-</v>
      </c>
      <c r="BQ176" s="128" t="str">
        <f t="shared" si="211"/>
        <v>-</v>
      </c>
      <c r="BR176" s="128" t="str">
        <f t="shared" si="212"/>
        <v>-</v>
      </c>
      <c r="BS176" s="128" t="str">
        <f t="shared" si="213"/>
        <v>-</v>
      </c>
      <c r="BT176" s="128" t="str">
        <f t="shared" si="214"/>
        <v>-</v>
      </c>
      <c r="BU176" s="128" t="str">
        <f t="shared" si="215"/>
        <v>-</v>
      </c>
      <c r="BV176" s="129">
        <f t="shared" si="216"/>
        <v>0</v>
      </c>
      <c r="BX176" s="128" t="str">
        <f t="shared" si="221"/>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17"/>
        <v>-</v>
      </c>
      <c r="K177" s="20" t="str">
        <f>IF(月途中入退所!$D50=$B$2,月途中入退所!$I50,"-")</f>
        <v>-</v>
      </c>
      <c r="L177" s="162" t="str">
        <f t="shared" si="218"/>
        <v>-</v>
      </c>
      <c r="M177" s="20" t="str">
        <f>IF(月途中入退所!$D50=$B$2,月途中入退所!$J50,"-")</f>
        <v>-</v>
      </c>
      <c r="N177" s="129">
        <f t="shared" si="161"/>
        <v>0</v>
      </c>
      <c r="P177" s="128" t="str">
        <f t="shared" si="162"/>
        <v>-</v>
      </c>
      <c r="Q177" s="128" t="str">
        <f t="shared" si="163"/>
        <v>-</v>
      </c>
      <c r="R177" s="128" t="str">
        <f t="shared" si="164"/>
        <v>-</v>
      </c>
      <c r="S177" s="128" t="str">
        <f t="shared" si="165"/>
        <v>-</v>
      </c>
      <c r="T177" s="128" t="str">
        <f t="shared" si="166"/>
        <v>-</v>
      </c>
      <c r="U177" s="128" t="str">
        <f t="shared" si="167"/>
        <v>-</v>
      </c>
      <c r="V177" s="128" t="str">
        <f t="shared" si="168"/>
        <v>-</v>
      </c>
      <c r="W177" s="128" t="str">
        <f t="shared" si="169"/>
        <v>-</v>
      </c>
      <c r="X177" s="128" t="str">
        <f t="shared" si="170"/>
        <v>-</v>
      </c>
      <c r="Y177" s="128" t="str">
        <f t="shared" si="171"/>
        <v>-</v>
      </c>
      <c r="Z177" s="128" t="str">
        <f t="shared" si="172"/>
        <v>-</v>
      </c>
      <c r="AA177" s="128" t="str">
        <f t="shared" si="173"/>
        <v>-</v>
      </c>
      <c r="AB177" s="131"/>
      <c r="AC177" s="128" t="str">
        <f t="shared" si="174"/>
        <v>-</v>
      </c>
      <c r="AD177" s="128" t="str">
        <f t="shared" si="175"/>
        <v>-</v>
      </c>
      <c r="AE177" s="128" t="str">
        <f t="shared" si="176"/>
        <v>-</v>
      </c>
      <c r="AF177" s="128" t="str">
        <f t="shared" si="177"/>
        <v>-</v>
      </c>
      <c r="AG177" s="128" t="str">
        <f t="shared" si="178"/>
        <v>-</v>
      </c>
      <c r="AH177" s="128" t="str">
        <f t="shared" si="179"/>
        <v>-</v>
      </c>
      <c r="AI177" s="128" t="str">
        <f t="shared" si="180"/>
        <v>-</v>
      </c>
      <c r="AJ177" s="128" t="str">
        <f t="shared" si="181"/>
        <v>-</v>
      </c>
      <c r="AK177" s="128" t="str">
        <f t="shared" si="182"/>
        <v>-</v>
      </c>
      <c r="AL177" s="128" t="str">
        <f t="shared" si="183"/>
        <v>-</v>
      </c>
      <c r="AM177" s="128" t="str">
        <f t="shared" si="184"/>
        <v>-</v>
      </c>
      <c r="AN177" s="128" t="str">
        <f t="shared" si="185"/>
        <v>-</v>
      </c>
      <c r="AO177" s="128" t="str">
        <f t="shared" si="186"/>
        <v>-</v>
      </c>
      <c r="AP177" s="128" t="str">
        <f t="shared" si="187"/>
        <v>-</v>
      </c>
      <c r="AQ177" s="128" t="str">
        <f t="shared" si="219"/>
        <v>-</v>
      </c>
      <c r="AR177" s="128" t="str">
        <f t="shared" si="220"/>
        <v>-</v>
      </c>
      <c r="AS177" s="128">
        <f t="shared" si="188"/>
        <v>0</v>
      </c>
      <c r="AT177" s="128" t="str">
        <f t="shared" si="189"/>
        <v>-</v>
      </c>
      <c r="AU177" s="128" t="str">
        <f t="shared" si="190"/>
        <v>-</v>
      </c>
      <c r="AV177" s="128" t="str">
        <f t="shared" si="191"/>
        <v>-</v>
      </c>
      <c r="AW177" s="128" t="str">
        <f t="shared" si="192"/>
        <v>-</v>
      </c>
      <c r="AX177" s="128" t="str">
        <f t="shared" si="193"/>
        <v>-</v>
      </c>
      <c r="AY177" s="128" t="str">
        <f t="shared" si="194"/>
        <v>-</v>
      </c>
      <c r="AZ177" s="128" t="str">
        <f t="shared" si="195"/>
        <v>-</v>
      </c>
      <c r="BA177" s="128" t="str">
        <f t="shared" si="196"/>
        <v>-</v>
      </c>
      <c r="BB177" s="128" t="str">
        <f t="shared" si="197"/>
        <v>-</v>
      </c>
      <c r="BC177" s="128" t="str">
        <f t="shared" si="198"/>
        <v>-</v>
      </c>
      <c r="BD177" s="128" t="str">
        <f t="shared" si="199"/>
        <v>-</v>
      </c>
      <c r="BE177" s="187"/>
      <c r="BF177" s="128" t="str">
        <f t="shared" si="200"/>
        <v>-</v>
      </c>
      <c r="BG177" s="128" t="str">
        <f t="shared" si="201"/>
        <v>-</v>
      </c>
      <c r="BH177" s="128" t="str">
        <f t="shared" si="202"/>
        <v>-</v>
      </c>
      <c r="BI177" s="128" t="str">
        <f t="shared" si="203"/>
        <v>-</v>
      </c>
      <c r="BJ177" s="128" t="str">
        <f t="shared" si="204"/>
        <v>-</v>
      </c>
      <c r="BK177" s="128" t="str">
        <f t="shared" si="205"/>
        <v>-</v>
      </c>
      <c r="BL177" s="128" t="str">
        <f t="shared" si="206"/>
        <v>-</v>
      </c>
      <c r="BM177" s="128" t="str">
        <f t="shared" si="207"/>
        <v>-</v>
      </c>
      <c r="BN177" s="128" t="str">
        <f t="shared" si="208"/>
        <v>-</v>
      </c>
      <c r="BO177" s="128" t="str">
        <f t="shared" si="209"/>
        <v>-</v>
      </c>
      <c r="BP177" s="128" t="str">
        <f t="shared" si="210"/>
        <v>-</v>
      </c>
      <c r="BQ177" s="128" t="str">
        <f t="shared" si="211"/>
        <v>-</v>
      </c>
      <c r="BR177" s="128" t="str">
        <f t="shared" si="212"/>
        <v>-</v>
      </c>
      <c r="BS177" s="128" t="str">
        <f t="shared" si="213"/>
        <v>-</v>
      </c>
      <c r="BT177" s="128" t="str">
        <f t="shared" si="214"/>
        <v>-</v>
      </c>
      <c r="BU177" s="128" t="str">
        <f t="shared" si="215"/>
        <v>-</v>
      </c>
      <c r="BV177" s="129">
        <f t="shared" si="216"/>
        <v>0</v>
      </c>
      <c r="BX177" s="128" t="str">
        <f t="shared" si="221"/>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22">IFERROR(-ROUNDUP(L182*M182/25,-1),0)</f>
        <v>0</v>
      </c>
      <c r="P182" s="128" t="str">
        <f>IF($I182="保育標準時間",HLOOKUP(H182,$G$53:$J$99,2,FALSE),IF($I182="保育短時間",HLOOKUP(H182,$K$53:$N$99,2,FALSE),"-"))</f>
        <v>-</v>
      </c>
      <c r="Q182" s="128" t="str">
        <f t="shared" ref="Q182:Q201" si="223">IF($I182="保育標準時間",HLOOKUP(H182,$G$53:$J$99,3,FALSE),IF($I182="保育短時間",HLOOKUP(H182,$K$53:$N$99,3,FALSE),"-"))</f>
        <v>-</v>
      </c>
      <c r="R182" s="128" t="str">
        <f t="shared" ref="R182:R201" si="224">IF($I182="保育標準時間",HLOOKUP(H182,$G$53:$J$99,4,FALSE),IF($I182="保育短時間",HLOOKUP(H182,$K$53:$N$99,4,FALSE),"-"))</f>
        <v>-</v>
      </c>
      <c r="S182" s="128" t="str">
        <f t="shared" ref="S182:S201" si="225">IF($I182="保育標準時間",HLOOKUP(H182,$G$53:$J$99,5,FALSE),IF($I182="保育短時間",HLOOKUP(H182,$K$53:$N$99,5,FALSE),"-"))</f>
        <v>-</v>
      </c>
      <c r="T182" s="128" t="str">
        <f t="shared" ref="T182:T201" si="226">IF($I182="保育標準時間",HLOOKUP(H182,$G$53:$J$99,6,FALSE),IF($I182="保育短時間",HLOOKUP(H182,$K$53:$N$99,6,FALSE),"-"))</f>
        <v>-</v>
      </c>
      <c r="U182" s="128" t="str">
        <f t="shared" ref="U182:U201" si="227">IF($I182="保育標準時間",HLOOKUP(H182,$G$53:$J$99,7,FALSE),IF($I182="保育短時間",HLOOKUP(H182,$K$53:$N$99,7,FALSE),"-"))</f>
        <v>-</v>
      </c>
      <c r="V182" s="128" t="str">
        <f t="shared" ref="V182:V201" si="228">IF($I182="保育標準時間",HLOOKUP(H182,$G$53:$J$99,10,FALSE),IF($I182="保育短時間",HLOOKUP(H182,$K$53:$N$99,10,FALSE),"-"))</f>
        <v>-</v>
      </c>
      <c r="W182" s="128" t="str">
        <f t="shared" ref="W182:W201" si="229">IF($I182="保育標準時間",HLOOKUP(H182,$G$53:$J$99,11,FALSE),IF($I182="保育短時間",HLOOKUP(H182,$K$53:$N$99,11,FALSE),"-"))</f>
        <v>-</v>
      </c>
      <c r="X182" s="128" t="str">
        <f t="shared" ref="X182:X201" si="230">IF($I182="保育標準時間",HLOOKUP(H182,$G$53:$J$99,12,FALSE),IF($I182="保育短時間",HLOOKUP(H182,$K$53:$N$99,12,FALSE),"-"))</f>
        <v>-</v>
      </c>
      <c r="Y182" s="128" t="str">
        <f t="shared" ref="Y182:Y201" si="231">IF($I182="保育標準時間",HLOOKUP(H182,$G$53:$J$99,13,FALSE),IF($I182="保育短時間",HLOOKUP(H182,$K$53:$N$99,13,FALSE),"-"))</f>
        <v>-</v>
      </c>
      <c r="Z182" s="128" t="str">
        <f t="shared" ref="Z182:Z201" si="232">IF($I182="保育標準時間",HLOOKUP(H182,$G$53:$J$99,14,FALSE),IF($I182="保育短時間",HLOOKUP(H182,$K$53:$N$99,14,FALSE),"-"))</f>
        <v>-</v>
      </c>
      <c r="AA182" s="128" t="str">
        <f t="shared" ref="AA182:AA201" si="233">IF($I182="保育標準時間",HLOOKUP(H182,$G$53:$J$99,15,FALSE),IF($I182="保育短時間",HLOOKUP(H182,$K$53:$N$99,15,FALSE),"-"))</f>
        <v>-</v>
      </c>
      <c r="AB182" s="131"/>
      <c r="AC182" s="128" t="str">
        <f t="shared" ref="AC182:AC201" si="234">IF($I182="保育標準時間",HLOOKUP(H182,$G$53:$J$99,17,FALSE),IF($I182="保育短時間",HLOOKUP(H182,$K$53:$N$99,17,FALSE),"-"))</f>
        <v>-</v>
      </c>
      <c r="AD182" s="128" t="str">
        <f t="shared" ref="AD182:AD201" si="235">IF($I182="保育標準時間",HLOOKUP(H182,$G$53:$J$99,18,FALSE),IF($I182="保育短時間",HLOOKUP(H182,$K$53:$N$99,18,FALSE),"-"))</f>
        <v>-</v>
      </c>
      <c r="AE182" s="128" t="str">
        <f t="shared" ref="AE182:AE201" si="236">IF($I182="保育標準時間",HLOOKUP(H182,$G$53:$J$99,19,FALSE),IF($I182="保育短時間",HLOOKUP(H182,$K$53:$N$99,19,FALSE),"-"))</f>
        <v>-</v>
      </c>
      <c r="AF182" s="128" t="str">
        <f t="shared" ref="AF182:AF201" si="237">IF($I182="保育標準時間",HLOOKUP(H182,$G$53:$J$99,20,FALSE),IF($I182="保育短時間",HLOOKUP(H182,$K$53:$N$99,20,FALSE),"-"))</f>
        <v>-</v>
      </c>
      <c r="AG182" s="128" t="str">
        <f t="shared" ref="AG182:AG201" si="238">IF($I182="保育標準時間",HLOOKUP(H182,$G$53:$J$99,21,FALSE),IF($I182="保育短時間",HLOOKUP(H182,$K$53:$N$99,21,FALSE),"-"))</f>
        <v>-</v>
      </c>
      <c r="AH182" s="128" t="str">
        <f t="shared" ref="AH182:AH201" si="239">IF($I182="保育標準時間",HLOOKUP(H182,$G$53:$J$99,22,FALSE),IF($I182="保育短時間",HLOOKUP(H182,$K$53:$N$99,22,FALSE),"-"))</f>
        <v>-</v>
      </c>
      <c r="AI182" s="128" t="str">
        <f t="shared" ref="AI182:AI201" si="240">IF($I182="保育標準時間",HLOOKUP(H182,$G$53:$J$99,23,FALSE),IF($I182="保育短時間",HLOOKUP(H182,$K$53:$N$99,23,FALSE),"-"))</f>
        <v>-</v>
      </c>
      <c r="AJ182" s="128" t="str">
        <f t="shared" ref="AJ182:AJ201" si="241">IF($I182="保育標準時間",HLOOKUP(H182,$G$53:$J$99,24,FALSE),IF($I182="保育短時間",HLOOKUP(H182,$K$53:$N$99,24,FALSE),"-"))</f>
        <v>-</v>
      </c>
      <c r="AK182" s="128" t="str">
        <f t="shared" ref="AK182:AK201" si="242">IF($I182="保育標準時間",HLOOKUP(H182,$G$53:$J$99,25,FALSE),IF($I182="保育短時間",HLOOKUP(H182,$K$53:$N$99,25,FALSE),"-"))</f>
        <v>-</v>
      </c>
      <c r="AL182" s="128" t="str">
        <f t="shared" ref="AL182:AL201" si="243">IF($I182="保育標準時間",HLOOKUP(H182,$G$53:$J$99,26,FALSE),IF($I182="保育短時間",HLOOKUP(H182,$K$53:$N$99,26,FALSE),"-"))</f>
        <v>-</v>
      </c>
      <c r="AM182" s="128" t="str">
        <f t="shared" ref="AM182:AM201" si="244">IF($I182="保育標準時間",HLOOKUP(H182,$G$53:$J$99,27,FALSE),IF($I182="保育短時間",HLOOKUP(H182,$K$53:$N$99,27,FALSE),"-"))</f>
        <v>-</v>
      </c>
      <c r="AN182" s="128" t="str">
        <f t="shared" ref="AN182:AN201" si="245">IF($I182="保育標準時間",HLOOKUP(H182,$G$53:$J$99,28,FALSE),IF($I182="保育短時間",HLOOKUP(H182,$K$53:$N$99,28,FALSE),"-"))</f>
        <v>-</v>
      </c>
      <c r="AO182" s="128" t="str">
        <f t="shared" ref="AO182:AO201" si="246">IF($I182="保育標準時間",HLOOKUP(H182,$G$53:$J$99,29,FALSE),IF($I182="保育短時間",HLOOKUP(H182,$K$53:$N$99,29,FALSE),"-"))</f>
        <v>-</v>
      </c>
      <c r="AP182" s="128" t="str">
        <f t="shared" ref="AP182:AP201" si="247">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48">N182-SUM(AT182:BU182)</f>
        <v>0</v>
      </c>
      <c r="AT182" s="128" t="str">
        <f t="shared" ref="AT182:AT201" si="249">IFERROR(-ROUND(Q182*$M182/25,0),"-")</f>
        <v>-</v>
      </c>
      <c r="AU182" s="128" t="str">
        <f t="shared" ref="AU182:AU201" si="250">IFERROR(-ROUND(R182*$M182/25,0),"-")</f>
        <v>-</v>
      </c>
      <c r="AV182" s="128" t="str">
        <f t="shared" ref="AV182:AV201" si="251">IFERROR(-ROUND(S182*$M182/25,0),"-")</f>
        <v>-</v>
      </c>
      <c r="AW182" s="128" t="str">
        <f t="shared" ref="AW182:AW201" si="252">IFERROR(-ROUND(T182*$M182/25,0),"-")</f>
        <v>-</v>
      </c>
      <c r="AX182" s="128" t="str">
        <f t="shared" ref="AX182:AX201" si="253">IFERROR(-ROUND(U182*$M182/25,0),"-")</f>
        <v>-</v>
      </c>
      <c r="AY182" s="128" t="str">
        <f t="shared" ref="AY182:AY201" si="254">IFERROR(-ROUND(V182*$M182/25,0),"-")</f>
        <v>-</v>
      </c>
      <c r="AZ182" s="128" t="str">
        <f t="shared" ref="AZ182:AZ201" si="255">IFERROR(-ROUND(W182*$M182/25,0),"-")</f>
        <v>-</v>
      </c>
      <c r="BA182" s="128" t="str">
        <f t="shared" ref="BA182:BA201" si="256">IFERROR(-ROUND(X182*$M182/25,0),"-")</f>
        <v>-</v>
      </c>
      <c r="BB182" s="128" t="str">
        <f t="shared" ref="BB182:BB201" si="257">IFERROR(-ROUND(Y182*$M182/25,0),"-")</f>
        <v>-</v>
      </c>
      <c r="BC182" s="128" t="str">
        <f t="shared" ref="BC182:BC201" si="258">IFERROR(-ROUND(Z182*$M182/25,0),"-")</f>
        <v>-</v>
      </c>
      <c r="BD182" s="128" t="str">
        <f t="shared" ref="BD182:BD201" si="259">IFERROR(-ROUND(AA182*$M182/25,0),"-")</f>
        <v>-</v>
      </c>
      <c r="BE182" s="187"/>
      <c r="BF182" s="128" t="str">
        <f t="shared" ref="BF182:BF201" si="260">IFERROR(-ROUND(AC182*$M182/25,0),"-")</f>
        <v>-</v>
      </c>
      <c r="BG182" s="128" t="str">
        <f t="shared" ref="BG182:BG201" si="261">IFERROR(-ROUND(AD182*$M182/25,0),"-")</f>
        <v>-</v>
      </c>
      <c r="BH182" s="128" t="str">
        <f t="shared" ref="BH182:BH201" si="262">IFERROR(-ROUND(AE182*$M182/25,0),"-")</f>
        <v>-</v>
      </c>
      <c r="BI182" s="128" t="str">
        <f t="shared" ref="BI182:BI201" si="263">IFERROR(-ROUND(AF182*$M182/25,0),"-")</f>
        <v>-</v>
      </c>
      <c r="BJ182" s="128" t="str">
        <f t="shared" ref="BJ182:BJ201" si="264">IFERROR(-ROUND(AG182*$M182/25,0),"-")</f>
        <v>-</v>
      </c>
      <c r="BK182" s="128" t="str">
        <f t="shared" ref="BK182:BK201" si="265">IFERROR(-ROUND(AH182*$M182/25,0),"-")</f>
        <v>-</v>
      </c>
      <c r="BL182" s="128" t="str">
        <f t="shared" ref="BL182:BL201" si="266">IFERROR(-ROUND(AI182*$M182/25,0),"-")</f>
        <v>-</v>
      </c>
      <c r="BM182" s="128" t="str">
        <f t="shared" ref="BM182:BM201" si="267">IFERROR(-ROUND(AJ182*$M182/25,0),"-")</f>
        <v>-</v>
      </c>
      <c r="BN182" s="128" t="str">
        <f t="shared" ref="BN182:BN201" si="268">IFERROR(-ROUND(AK182*$M182/25,0),"-")</f>
        <v>-</v>
      </c>
      <c r="BO182" s="128" t="str">
        <f t="shared" ref="BO182:BO201" si="269">IFERROR(-ROUND(AL182*$M182/25,0),"-")</f>
        <v>-</v>
      </c>
      <c r="BP182" s="128" t="str">
        <f t="shared" ref="BP182:BP201" si="270">IFERROR(-ROUND(AM182*$M182/25,0),"-")</f>
        <v>-</v>
      </c>
      <c r="BQ182" s="128" t="str">
        <f t="shared" ref="BQ182:BQ201" si="271">IFERROR(-ROUND(AN182*$M182/25,0),"-")</f>
        <v>-</v>
      </c>
      <c r="BR182" s="128" t="str">
        <f t="shared" ref="BR182:BR201" si="272">IFERROR(-ROUND(AO182*$M182/25,0),"-")</f>
        <v>-</v>
      </c>
      <c r="BS182" s="128" t="str">
        <f t="shared" ref="BS182:BS201" si="273">IFERROR(-ROUND(AP182*$M182/25,0),"-")</f>
        <v>-</v>
      </c>
      <c r="BT182" s="128" t="str">
        <f t="shared" ref="BT182:BT201" si="274">IFERROR(-ROUND(AQ182*$M182/25,0),"-")</f>
        <v>-</v>
      </c>
      <c r="BU182" s="128" t="str">
        <f t="shared" ref="BU182:BU201" si="275">IFERROR(-ROUND(AR182*$M182/25,0),"-")</f>
        <v>-</v>
      </c>
      <c r="BV182" s="129">
        <f>SUM(AS182:BU182)</f>
        <v>0</v>
      </c>
      <c r="BX182" s="128" t="str">
        <f t="shared" si="221"/>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76">IF($I183="保育標準時間",HLOOKUP($H183,$G$5:$J$49,45,FALSE),IF($I183="保育短時間",HLOOKUP($H183,$K$5:$N$49,45,FALSE),"-"))</f>
        <v>-</v>
      </c>
      <c r="K183" s="20" t="str">
        <f>IF(月途中入退所!$N32=$B$2,IF(月途中入退所!S32="","-",月途中入退所!$S32),"-")</f>
        <v>-</v>
      </c>
      <c r="L183" s="162" t="str">
        <f t="shared" ref="L183:L201" si="277">IFERROR(IF(K183="○",J183+$P$28,J183),"-")</f>
        <v>-</v>
      </c>
      <c r="M183" s="20" t="str">
        <f>IF(月途中入退所!$N32=$B$2,月途中入退所!$T32,"-")</f>
        <v>-</v>
      </c>
      <c r="N183" s="129">
        <f t="shared" si="222"/>
        <v>0</v>
      </c>
      <c r="P183" s="128" t="str">
        <f t="shared" ref="P183:P201" si="278">IF($I183="保育標準時間",HLOOKUP(H183,$G$53:$J$99,2,FALSE),IF($I183="保育短時間",HLOOKUP(H183,$K$53:$N$99,2,FALSE),"-"))</f>
        <v>-</v>
      </c>
      <c r="Q183" s="128" t="str">
        <f t="shared" si="223"/>
        <v>-</v>
      </c>
      <c r="R183" s="128" t="str">
        <f t="shared" si="224"/>
        <v>-</v>
      </c>
      <c r="S183" s="128" t="str">
        <f t="shared" si="225"/>
        <v>-</v>
      </c>
      <c r="T183" s="128" t="str">
        <f t="shared" si="226"/>
        <v>-</v>
      </c>
      <c r="U183" s="128" t="str">
        <f t="shared" si="227"/>
        <v>-</v>
      </c>
      <c r="V183" s="128" t="str">
        <f t="shared" si="228"/>
        <v>-</v>
      </c>
      <c r="W183" s="128" t="str">
        <f t="shared" si="229"/>
        <v>-</v>
      </c>
      <c r="X183" s="128" t="str">
        <f t="shared" si="230"/>
        <v>-</v>
      </c>
      <c r="Y183" s="128" t="str">
        <f t="shared" si="231"/>
        <v>-</v>
      </c>
      <c r="Z183" s="128" t="str">
        <f t="shared" si="232"/>
        <v>-</v>
      </c>
      <c r="AA183" s="128" t="str">
        <f t="shared" si="233"/>
        <v>-</v>
      </c>
      <c r="AB183" s="131"/>
      <c r="AC183" s="128" t="str">
        <f t="shared" si="234"/>
        <v>-</v>
      </c>
      <c r="AD183" s="128" t="str">
        <f t="shared" si="235"/>
        <v>-</v>
      </c>
      <c r="AE183" s="128" t="str">
        <f t="shared" si="236"/>
        <v>-</v>
      </c>
      <c r="AF183" s="128" t="str">
        <f t="shared" si="237"/>
        <v>-</v>
      </c>
      <c r="AG183" s="128" t="str">
        <f t="shared" si="238"/>
        <v>-</v>
      </c>
      <c r="AH183" s="128" t="str">
        <f t="shared" si="239"/>
        <v>-</v>
      </c>
      <c r="AI183" s="128" t="str">
        <f t="shared" si="240"/>
        <v>-</v>
      </c>
      <c r="AJ183" s="128" t="str">
        <f t="shared" si="241"/>
        <v>-</v>
      </c>
      <c r="AK183" s="128" t="str">
        <f t="shared" si="242"/>
        <v>-</v>
      </c>
      <c r="AL183" s="128" t="str">
        <f t="shared" si="243"/>
        <v>-</v>
      </c>
      <c r="AM183" s="128" t="str">
        <f t="shared" si="244"/>
        <v>-</v>
      </c>
      <c r="AN183" s="128" t="str">
        <f t="shared" si="245"/>
        <v>-</v>
      </c>
      <c r="AO183" s="128" t="str">
        <f t="shared" si="246"/>
        <v>-</v>
      </c>
      <c r="AP183" s="128" t="str">
        <f t="shared" si="247"/>
        <v>-</v>
      </c>
      <c r="AQ183" s="128" t="str">
        <f t="shared" ref="AQ183:AQ201" si="279">IF($I183="保育標準時間",HLOOKUP(H183,$G$5:$J$49,33,FALSE),IF($I183="保育短時間",HLOOKUP(H183,$K$5:$N$49,33,FALSE),"-"))</f>
        <v>-</v>
      </c>
      <c r="AR183" s="128" t="str">
        <f t="shared" ref="AR183:AR201" si="280">IF(OR(I183="保育標準時間",I183="保育短時間"),IF(K183="○",$P$28,"-"),"-")</f>
        <v>-</v>
      </c>
      <c r="AS183" s="129">
        <f t="shared" si="248"/>
        <v>0</v>
      </c>
      <c r="AT183" s="128" t="str">
        <f t="shared" si="249"/>
        <v>-</v>
      </c>
      <c r="AU183" s="128" t="str">
        <f t="shared" si="250"/>
        <v>-</v>
      </c>
      <c r="AV183" s="128" t="str">
        <f t="shared" si="251"/>
        <v>-</v>
      </c>
      <c r="AW183" s="128" t="str">
        <f t="shared" si="252"/>
        <v>-</v>
      </c>
      <c r="AX183" s="128" t="str">
        <f t="shared" si="253"/>
        <v>-</v>
      </c>
      <c r="AY183" s="128" t="str">
        <f t="shared" si="254"/>
        <v>-</v>
      </c>
      <c r="AZ183" s="128" t="str">
        <f t="shared" si="255"/>
        <v>-</v>
      </c>
      <c r="BA183" s="128" t="str">
        <f t="shared" si="256"/>
        <v>-</v>
      </c>
      <c r="BB183" s="128" t="str">
        <f t="shared" si="257"/>
        <v>-</v>
      </c>
      <c r="BC183" s="128" t="str">
        <f t="shared" si="258"/>
        <v>-</v>
      </c>
      <c r="BD183" s="128" t="str">
        <f t="shared" si="259"/>
        <v>-</v>
      </c>
      <c r="BE183" s="187"/>
      <c r="BF183" s="128" t="str">
        <f t="shared" si="260"/>
        <v>-</v>
      </c>
      <c r="BG183" s="128" t="str">
        <f t="shared" si="261"/>
        <v>-</v>
      </c>
      <c r="BH183" s="128" t="str">
        <f t="shared" si="262"/>
        <v>-</v>
      </c>
      <c r="BI183" s="128" t="str">
        <f t="shared" si="263"/>
        <v>-</v>
      </c>
      <c r="BJ183" s="128" t="str">
        <f t="shared" si="264"/>
        <v>-</v>
      </c>
      <c r="BK183" s="128" t="str">
        <f t="shared" si="265"/>
        <v>-</v>
      </c>
      <c r="BL183" s="128" t="str">
        <f t="shared" si="266"/>
        <v>-</v>
      </c>
      <c r="BM183" s="128" t="str">
        <f t="shared" si="267"/>
        <v>-</v>
      </c>
      <c r="BN183" s="128" t="str">
        <f t="shared" si="268"/>
        <v>-</v>
      </c>
      <c r="BO183" s="128" t="str">
        <f t="shared" si="269"/>
        <v>-</v>
      </c>
      <c r="BP183" s="128" t="str">
        <f t="shared" si="270"/>
        <v>-</v>
      </c>
      <c r="BQ183" s="128" t="str">
        <f t="shared" si="271"/>
        <v>-</v>
      </c>
      <c r="BR183" s="128" t="str">
        <f t="shared" si="272"/>
        <v>-</v>
      </c>
      <c r="BS183" s="128" t="str">
        <f t="shared" si="273"/>
        <v>-</v>
      </c>
      <c r="BT183" s="128" t="str">
        <f t="shared" si="274"/>
        <v>-</v>
      </c>
      <c r="BU183" s="128" t="str">
        <f t="shared" si="275"/>
        <v>-</v>
      </c>
      <c r="BV183" s="129">
        <f t="shared" ref="BV183:BV201" si="281">SUM(AS183:BU183)</f>
        <v>0</v>
      </c>
      <c r="BX183" s="128" t="str">
        <f t="shared" si="221"/>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76"/>
        <v>-</v>
      </c>
      <c r="K184" s="20" t="str">
        <f>IF(月途中入退所!$N33=$B$2,IF(月途中入退所!S33="","-",月途中入退所!$S33),"-")</f>
        <v>-</v>
      </c>
      <c r="L184" s="162" t="str">
        <f t="shared" si="277"/>
        <v>-</v>
      </c>
      <c r="M184" s="20" t="str">
        <f>IF(月途中入退所!$N33=$B$2,月途中入退所!$T33,"-")</f>
        <v>-</v>
      </c>
      <c r="N184" s="129">
        <f t="shared" si="222"/>
        <v>0</v>
      </c>
      <c r="P184" s="128" t="str">
        <f t="shared" si="278"/>
        <v>-</v>
      </c>
      <c r="Q184" s="128" t="str">
        <f t="shared" si="223"/>
        <v>-</v>
      </c>
      <c r="R184" s="128" t="str">
        <f t="shared" si="224"/>
        <v>-</v>
      </c>
      <c r="S184" s="128" t="str">
        <f t="shared" si="225"/>
        <v>-</v>
      </c>
      <c r="T184" s="128" t="str">
        <f t="shared" si="226"/>
        <v>-</v>
      </c>
      <c r="U184" s="128" t="str">
        <f t="shared" si="227"/>
        <v>-</v>
      </c>
      <c r="V184" s="128" t="str">
        <f t="shared" si="228"/>
        <v>-</v>
      </c>
      <c r="W184" s="128" t="str">
        <f t="shared" si="229"/>
        <v>-</v>
      </c>
      <c r="X184" s="128" t="str">
        <f t="shared" si="230"/>
        <v>-</v>
      </c>
      <c r="Y184" s="128" t="str">
        <f t="shared" si="231"/>
        <v>-</v>
      </c>
      <c r="Z184" s="128" t="str">
        <f t="shared" si="232"/>
        <v>-</v>
      </c>
      <c r="AA184" s="128" t="str">
        <f t="shared" si="233"/>
        <v>-</v>
      </c>
      <c r="AB184" s="131"/>
      <c r="AC184" s="128" t="str">
        <f t="shared" si="234"/>
        <v>-</v>
      </c>
      <c r="AD184" s="128" t="str">
        <f t="shared" si="235"/>
        <v>-</v>
      </c>
      <c r="AE184" s="128" t="str">
        <f t="shared" si="236"/>
        <v>-</v>
      </c>
      <c r="AF184" s="128" t="str">
        <f t="shared" si="237"/>
        <v>-</v>
      </c>
      <c r="AG184" s="128" t="str">
        <f t="shared" si="238"/>
        <v>-</v>
      </c>
      <c r="AH184" s="128" t="str">
        <f t="shared" si="239"/>
        <v>-</v>
      </c>
      <c r="AI184" s="128" t="str">
        <f t="shared" si="240"/>
        <v>-</v>
      </c>
      <c r="AJ184" s="128" t="str">
        <f t="shared" si="241"/>
        <v>-</v>
      </c>
      <c r="AK184" s="128" t="str">
        <f t="shared" si="242"/>
        <v>-</v>
      </c>
      <c r="AL184" s="128" t="str">
        <f t="shared" si="243"/>
        <v>-</v>
      </c>
      <c r="AM184" s="128" t="str">
        <f t="shared" si="244"/>
        <v>-</v>
      </c>
      <c r="AN184" s="128" t="str">
        <f t="shared" si="245"/>
        <v>-</v>
      </c>
      <c r="AO184" s="128" t="str">
        <f t="shared" si="246"/>
        <v>-</v>
      </c>
      <c r="AP184" s="128" t="str">
        <f t="shared" si="247"/>
        <v>-</v>
      </c>
      <c r="AQ184" s="128" t="str">
        <f t="shared" si="279"/>
        <v>-</v>
      </c>
      <c r="AR184" s="128" t="str">
        <f t="shared" si="280"/>
        <v>-</v>
      </c>
      <c r="AS184" s="129">
        <f t="shared" si="248"/>
        <v>0</v>
      </c>
      <c r="AT184" s="128" t="str">
        <f t="shared" si="249"/>
        <v>-</v>
      </c>
      <c r="AU184" s="128" t="str">
        <f t="shared" si="250"/>
        <v>-</v>
      </c>
      <c r="AV184" s="128" t="str">
        <f t="shared" si="251"/>
        <v>-</v>
      </c>
      <c r="AW184" s="128" t="str">
        <f t="shared" si="252"/>
        <v>-</v>
      </c>
      <c r="AX184" s="128" t="str">
        <f t="shared" si="253"/>
        <v>-</v>
      </c>
      <c r="AY184" s="128" t="str">
        <f t="shared" si="254"/>
        <v>-</v>
      </c>
      <c r="AZ184" s="128" t="str">
        <f t="shared" si="255"/>
        <v>-</v>
      </c>
      <c r="BA184" s="128" t="str">
        <f t="shared" si="256"/>
        <v>-</v>
      </c>
      <c r="BB184" s="128" t="str">
        <f t="shared" si="257"/>
        <v>-</v>
      </c>
      <c r="BC184" s="128" t="str">
        <f t="shared" si="258"/>
        <v>-</v>
      </c>
      <c r="BD184" s="128" t="str">
        <f t="shared" si="259"/>
        <v>-</v>
      </c>
      <c r="BE184" s="187"/>
      <c r="BF184" s="128" t="str">
        <f t="shared" si="260"/>
        <v>-</v>
      </c>
      <c r="BG184" s="128" t="str">
        <f t="shared" si="261"/>
        <v>-</v>
      </c>
      <c r="BH184" s="128" t="str">
        <f t="shared" si="262"/>
        <v>-</v>
      </c>
      <c r="BI184" s="128" t="str">
        <f t="shared" si="263"/>
        <v>-</v>
      </c>
      <c r="BJ184" s="128" t="str">
        <f t="shared" si="264"/>
        <v>-</v>
      </c>
      <c r="BK184" s="128" t="str">
        <f t="shared" si="265"/>
        <v>-</v>
      </c>
      <c r="BL184" s="128" t="str">
        <f t="shared" si="266"/>
        <v>-</v>
      </c>
      <c r="BM184" s="128" t="str">
        <f t="shared" si="267"/>
        <v>-</v>
      </c>
      <c r="BN184" s="128" t="str">
        <f t="shared" si="268"/>
        <v>-</v>
      </c>
      <c r="BO184" s="128" t="str">
        <f t="shared" si="269"/>
        <v>-</v>
      </c>
      <c r="BP184" s="128" t="str">
        <f t="shared" si="270"/>
        <v>-</v>
      </c>
      <c r="BQ184" s="128" t="str">
        <f t="shared" si="271"/>
        <v>-</v>
      </c>
      <c r="BR184" s="128" t="str">
        <f t="shared" si="272"/>
        <v>-</v>
      </c>
      <c r="BS184" s="128" t="str">
        <f t="shared" si="273"/>
        <v>-</v>
      </c>
      <c r="BT184" s="128" t="str">
        <f t="shared" si="274"/>
        <v>-</v>
      </c>
      <c r="BU184" s="128" t="str">
        <f t="shared" si="275"/>
        <v>-</v>
      </c>
      <c r="BV184" s="129">
        <f t="shared" si="281"/>
        <v>0</v>
      </c>
      <c r="BX184" s="128" t="str">
        <f t="shared" si="221"/>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76"/>
        <v>-</v>
      </c>
      <c r="K185" s="20" t="str">
        <f>IF(月途中入退所!$N34=$B$2,IF(月途中入退所!S34="","-",月途中入退所!$S34),"-")</f>
        <v>-</v>
      </c>
      <c r="L185" s="162" t="str">
        <f t="shared" si="277"/>
        <v>-</v>
      </c>
      <c r="M185" s="20" t="str">
        <f>IF(月途中入退所!$N34=$B$2,月途中入退所!$T34,"-")</f>
        <v>-</v>
      </c>
      <c r="N185" s="129">
        <f t="shared" si="222"/>
        <v>0</v>
      </c>
      <c r="P185" s="128" t="str">
        <f t="shared" si="278"/>
        <v>-</v>
      </c>
      <c r="Q185" s="128" t="str">
        <f t="shared" si="223"/>
        <v>-</v>
      </c>
      <c r="R185" s="128" t="str">
        <f t="shared" si="224"/>
        <v>-</v>
      </c>
      <c r="S185" s="128" t="str">
        <f t="shared" si="225"/>
        <v>-</v>
      </c>
      <c r="T185" s="128" t="str">
        <f t="shared" si="226"/>
        <v>-</v>
      </c>
      <c r="U185" s="128" t="str">
        <f t="shared" si="227"/>
        <v>-</v>
      </c>
      <c r="V185" s="128" t="str">
        <f t="shared" si="228"/>
        <v>-</v>
      </c>
      <c r="W185" s="128" t="str">
        <f t="shared" si="229"/>
        <v>-</v>
      </c>
      <c r="X185" s="128" t="str">
        <f t="shared" si="230"/>
        <v>-</v>
      </c>
      <c r="Y185" s="128" t="str">
        <f t="shared" si="231"/>
        <v>-</v>
      </c>
      <c r="Z185" s="128" t="str">
        <f t="shared" si="232"/>
        <v>-</v>
      </c>
      <c r="AA185" s="128" t="str">
        <f t="shared" si="233"/>
        <v>-</v>
      </c>
      <c r="AB185" s="131"/>
      <c r="AC185" s="128" t="str">
        <f t="shared" si="234"/>
        <v>-</v>
      </c>
      <c r="AD185" s="128" t="str">
        <f t="shared" si="235"/>
        <v>-</v>
      </c>
      <c r="AE185" s="128" t="str">
        <f t="shared" si="236"/>
        <v>-</v>
      </c>
      <c r="AF185" s="128" t="str">
        <f t="shared" si="237"/>
        <v>-</v>
      </c>
      <c r="AG185" s="128" t="str">
        <f t="shared" si="238"/>
        <v>-</v>
      </c>
      <c r="AH185" s="128" t="str">
        <f t="shared" si="239"/>
        <v>-</v>
      </c>
      <c r="AI185" s="128" t="str">
        <f t="shared" si="240"/>
        <v>-</v>
      </c>
      <c r="AJ185" s="128" t="str">
        <f t="shared" si="241"/>
        <v>-</v>
      </c>
      <c r="AK185" s="128" t="str">
        <f t="shared" si="242"/>
        <v>-</v>
      </c>
      <c r="AL185" s="128" t="str">
        <f t="shared" si="243"/>
        <v>-</v>
      </c>
      <c r="AM185" s="128" t="str">
        <f t="shared" si="244"/>
        <v>-</v>
      </c>
      <c r="AN185" s="128" t="str">
        <f t="shared" si="245"/>
        <v>-</v>
      </c>
      <c r="AO185" s="128" t="str">
        <f t="shared" si="246"/>
        <v>-</v>
      </c>
      <c r="AP185" s="128" t="str">
        <f t="shared" si="247"/>
        <v>-</v>
      </c>
      <c r="AQ185" s="128" t="str">
        <f t="shared" si="279"/>
        <v>-</v>
      </c>
      <c r="AR185" s="128" t="str">
        <f t="shared" si="280"/>
        <v>-</v>
      </c>
      <c r="AS185" s="129">
        <f t="shared" si="248"/>
        <v>0</v>
      </c>
      <c r="AT185" s="128" t="str">
        <f t="shared" si="249"/>
        <v>-</v>
      </c>
      <c r="AU185" s="128" t="str">
        <f t="shared" si="250"/>
        <v>-</v>
      </c>
      <c r="AV185" s="128" t="str">
        <f t="shared" si="251"/>
        <v>-</v>
      </c>
      <c r="AW185" s="128" t="str">
        <f t="shared" si="252"/>
        <v>-</v>
      </c>
      <c r="AX185" s="128" t="str">
        <f t="shared" si="253"/>
        <v>-</v>
      </c>
      <c r="AY185" s="128" t="str">
        <f t="shared" si="254"/>
        <v>-</v>
      </c>
      <c r="AZ185" s="128" t="str">
        <f t="shared" si="255"/>
        <v>-</v>
      </c>
      <c r="BA185" s="128" t="str">
        <f t="shared" si="256"/>
        <v>-</v>
      </c>
      <c r="BB185" s="128" t="str">
        <f t="shared" si="257"/>
        <v>-</v>
      </c>
      <c r="BC185" s="128" t="str">
        <f t="shared" si="258"/>
        <v>-</v>
      </c>
      <c r="BD185" s="128" t="str">
        <f t="shared" si="259"/>
        <v>-</v>
      </c>
      <c r="BE185" s="187"/>
      <c r="BF185" s="128" t="str">
        <f t="shared" si="260"/>
        <v>-</v>
      </c>
      <c r="BG185" s="128" t="str">
        <f t="shared" si="261"/>
        <v>-</v>
      </c>
      <c r="BH185" s="128" t="str">
        <f t="shared" si="262"/>
        <v>-</v>
      </c>
      <c r="BI185" s="128" t="str">
        <f t="shared" si="263"/>
        <v>-</v>
      </c>
      <c r="BJ185" s="128" t="str">
        <f t="shared" si="264"/>
        <v>-</v>
      </c>
      <c r="BK185" s="128" t="str">
        <f t="shared" si="265"/>
        <v>-</v>
      </c>
      <c r="BL185" s="128" t="str">
        <f t="shared" si="266"/>
        <v>-</v>
      </c>
      <c r="BM185" s="128" t="str">
        <f t="shared" si="267"/>
        <v>-</v>
      </c>
      <c r="BN185" s="128" t="str">
        <f t="shared" si="268"/>
        <v>-</v>
      </c>
      <c r="BO185" s="128" t="str">
        <f t="shared" si="269"/>
        <v>-</v>
      </c>
      <c r="BP185" s="128" t="str">
        <f t="shared" si="270"/>
        <v>-</v>
      </c>
      <c r="BQ185" s="128" t="str">
        <f t="shared" si="271"/>
        <v>-</v>
      </c>
      <c r="BR185" s="128" t="str">
        <f t="shared" si="272"/>
        <v>-</v>
      </c>
      <c r="BS185" s="128" t="str">
        <f t="shared" si="273"/>
        <v>-</v>
      </c>
      <c r="BT185" s="128" t="str">
        <f t="shared" si="274"/>
        <v>-</v>
      </c>
      <c r="BU185" s="128" t="str">
        <f t="shared" si="275"/>
        <v>-</v>
      </c>
      <c r="BV185" s="129">
        <f t="shared" si="281"/>
        <v>0</v>
      </c>
      <c r="BX185" s="128" t="str">
        <f t="shared" si="221"/>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76"/>
        <v>-</v>
      </c>
      <c r="K186" s="20" t="str">
        <f>IF(月途中入退所!$N35=$B$2,IF(月途中入退所!S35="","-",月途中入退所!$S35),"-")</f>
        <v>-</v>
      </c>
      <c r="L186" s="162" t="str">
        <f t="shared" si="277"/>
        <v>-</v>
      </c>
      <c r="M186" s="20" t="str">
        <f>IF(月途中入退所!$N35=$B$2,月途中入退所!$T35,"-")</f>
        <v>-</v>
      </c>
      <c r="N186" s="129">
        <f t="shared" si="222"/>
        <v>0</v>
      </c>
      <c r="P186" s="128" t="str">
        <f t="shared" si="278"/>
        <v>-</v>
      </c>
      <c r="Q186" s="128" t="str">
        <f t="shared" si="223"/>
        <v>-</v>
      </c>
      <c r="R186" s="128" t="str">
        <f t="shared" si="224"/>
        <v>-</v>
      </c>
      <c r="S186" s="128" t="str">
        <f t="shared" si="225"/>
        <v>-</v>
      </c>
      <c r="T186" s="128" t="str">
        <f t="shared" si="226"/>
        <v>-</v>
      </c>
      <c r="U186" s="128" t="str">
        <f t="shared" si="227"/>
        <v>-</v>
      </c>
      <c r="V186" s="128" t="str">
        <f t="shared" si="228"/>
        <v>-</v>
      </c>
      <c r="W186" s="128" t="str">
        <f t="shared" si="229"/>
        <v>-</v>
      </c>
      <c r="X186" s="128" t="str">
        <f t="shared" si="230"/>
        <v>-</v>
      </c>
      <c r="Y186" s="128" t="str">
        <f t="shared" si="231"/>
        <v>-</v>
      </c>
      <c r="Z186" s="128" t="str">
        <f t="shared" si="232"/>
        <v>-</v>
      </c>
      <c r="AA186" s="128" t="str">
        <f t="shared" si="233"/>
        <v>-</v>
      </c>
      <c r="AB186" s="131"/>
      <c r="AC186" s="128" t="str">
        <f t="shared" si="234"/>
        <v>-</v>
      </c>
      <c r="AD186" s="128" t="str">
        <f t="shared" si="235"/>
        <v>-</v>
      </c>
      <c r="AE186" s="128" t="str">
        <f t="shared" si="236"/>
        <v>-</v>
      </c>
      <c r="AF186" s="128" t="str">
        <f t="shared" si="237"/>
        <v>-</v>
      </c>
      <c r="AG186" s="128" t="str">
        <f t="shared" si="238"/>
        <v>-</v>
      </c>
      <c r="AH186" s="128" t="str">
        <f t="shared" si="239"/>
        <v>-</v>
      </c>
      <c r="AI186" s="128" t="str">
        <f t="shared" si="240"/>
        <v>-</v>
      </c>
      <c r="AJ186" s="128" t="str">
        <f t="shared" si="241"/>
        <v>-</v>
      </c>
      <c r="AK186" s="128" t="str">
        <f t="shared" si="242"/>
        <v>-</v>
      </c>
      <c r="AL186" s="128" t="str">
        <f t="shared" si="243"/>
        <v>-</v>
      </c>
      <c r="AM186" s="128" t="str">
        <f t="shared" si="244"/>
        <v>-</v>
      </c>
      <c r="AN186" s="128" t="str">
        <f t="shared" si="245"/>
        <v>-</v>
      </c>
      <c r="AO186" s="128" t="str">
        <f t="shared" si="246"/>
        <v>-</v>
      </c>
      <c r="AP186" s="128" t="str">
        <f t="shared" si="247"/>
        <v>-</v>
      </c>
      <c r="AQ186" s="128" t="str">
        <f t="shared" si="279"/>
        <v>-</v>
      </c>
      <c r="AR186" s="128" t="str">
        <f t="shared" si="280"/>
        <v>-</v>
      </c>
      <c r="AS186" s="129">
        <f t="shared" si="248"/>
        <v>0</v>
      </c>
      <c r="AT186" s="128" t="str">
        <f t="shared" si="249"/>
        <v>-</v>
      </c>
      <c r="AU186" s="128" t="str">
        <f t="shared" si="250"/>
        <v>-</v>
      </c>
      <c r="AV186" s="128" t="str">
        <f t="shared" si="251"/>
        <v>-</v>
      </c>
      <c r="AW186" s="128" t="str">
        <f t="shared" si="252"/>
        <v>-</v>
      </c>
      <c r="AX186" s="128" t="str">
        <f t="shared" si="253"/>
        <v>-</v>
      </c>
      <c r="AY186" s="128" t="str">
        <f t="shared" si="254"/>
        <v>-</v>
      </c>
      <c r="AZ186" s="128" t="str">
        <f t="shared" si="255"/>
        <v>-</v>
      </c>
      <c r="BA186" s="128" t="str">
        <f t="shared" si="256"/>
        <v>-</v>
      </c>
      <c r="BB186" s="128" t="str">
        <f t="shared" si="257"/>
        <v>-</v>
      </c>
      <c r="BC186" s="128" t="str">
        <f t="shared" si="258"/>
        <v>-</v>
      </c>
      <c r="BD186" s="128" t="str">
        <f t="shared" si="259"/>
        <v>-</v>
      </c>
      <c r="BE186" s="187"/>
      <c r="BF186" s="128" t="str">
        <f t="shared" si="260"/>
        <v>-</v>
      </c>
      <c r="BG186" s="128" t="str">
        <f t="shared" si="261"/>
        <v>-</v>
      </c>
      <c r="BH186" s="128" t="str">
        <f t="shared" si="262"/>
        <v>-</v>
      </c>
      <c r="BI186" s="128" t="str">
        <f t="shared" si="263"/>
        <v>-</v>
      </c>
      <c r="BJ186" s="128" t="str">
        <f t="shared" si="264"/>
        <v>-</v>
      </c>
      <c r="BK186" s="128" t="str">
        <f t="shared" si="265"/>
        <v>-</v>
      </c>
      <c r="BL186" s="128" t="str">
        <f t="shared" si="266"/>
        <v>-</v>
      </c>
      <c r="BM186" s="128" t="str">
        <f t="shared" si="267"/>
        <v>-</v>
      </c>
      <c r="BN186" s="128" t="str">
        <f t="shared" si="268"/>
        <v>-</v>
      </c>
      <c r="BO186" s="128" t="str">
        <f t="shared" si="269"/>
        <v>-</v>
      </c>
      <c r="BP186" s="128" t="str">
        <f t="shared" si="270"/>
        <v>-</v>
      </c>
      <c r="BQ186" s="128" t="str">
        <f t="shared" si="271"/>
        <v>-</v>
      </c>
      <c r="BR186" s="128" t="str">
        <f t="shared" si="272"/>
        <v>-</v>
      </c>
      <c r="BS186" s="128" t="str">
        <f t="shared" si="273"/>
        <v>-</v>
      </c>
      <c r="BT186" s="128" t="str">
        <f t="shared" si="274"/>
        <v>-</v>
      </c>
      <c r="BU186" s="128" t="str">
        <f t="shared" si="275"/>
        <v>-</v>
      </c>
      <c r="BV186" s="129">
        <f t="shared" si="281"/>
        <v>0</v>
      </c>
      <c r="BX186" s="128" t="str">
        <f t="shared" si="221"/>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76"/>
        <v>-</v>
      </c>
      <c r="K187" s="20" t="str">
        <f>IF(月途中入退所!$N36=$B$2,IF(月途中入退所!S36="","-",月途中入退所!$S36),"-")</f>
        <v>-</v>
      </c>
      <c r="L187" s="162" t="str">
        <f t="shared" si="277"/>
        <v>-</v>
      </c>
      <c r="M187" s="20" t="str">
        <f>IF(月途中入退所!$N36=$B$2,月途中入退所!$T36,"-")</f>
        <v>-</v>
      </c>
      <c r="N187" s="129">
        <f t="shared" si="222"/>
        <v>0</v>
      </c>
      <c r="P187" s="128" t="str">
        <f t="shared" si="278"/>
        <v>-</v>
      </c>
      <c r="Q187" s="128" t="str">
        <f t="shared" si="223"/>
        <v>-</v>
      </c>
      <c r="R187" s="128" t="str">
        <f t="shared" si="224"/>
        <v>-</v>
      </c>
      <c r="S187" s="128" t="str">
        <f t="shared" si="225"/>
        <v>-</v>
      </c>
      <c r="T187" s="128" t="str">
        <f t="shared" si="226"/>
        <v>-</v>
      </c>
      <c r="U187" s="128" t="str">
        <f t="shared" si="227"/>
        <v>-</v>
      </c>
      <c r="V187" s="128" t="str">
        <f t="shared" si="228"/>
        <v>-</v>
      </c>
      <c r="W187" s="128" t="str">
        <f t="shared" si="229"/>
        <v>-</v>
      </c>
      <c r="X187" s="128" t="str">
        <f t="shared" si="230"/>
        <v>-</v>
      </c>
      <c r="Y187" s="128" t="str">
        <f t="shared" si="231"/>
        <v>-</v>
      </c>
      <c r="Z187" s="128" t="str">
        <f t="shared" si="232"/>
        <v>-</v>
      </c>
      <c r="AA187" s="128" t="str">
        <f t="shared" si="233"/>
        <v>-</v>
      </c>
      <c r="AB187" s="131"/>
      <c r="AC187" s="128" t="str">
        <f t="shared" si="234"/>
        <v>-</v>
      </c>
      <c r="AD187" s="128" t="str">
        <f t="shared" si="235"/>
        <v>-</v>
      </c>
      <c r="AE187" s="128" t="str">
        <f t="shared" si="236"/>
        <v>-</v>
      </c>
      <c r="AF187" s="128" t="str">
        <f t="shared" si="237"/>
        <v>-</v>
      </c>
      <c r="AG187" s="128" t="str">
        <f t="shared" si="238"/>
        <v>-</v>
      </c>
      <c r="AH187" s="128" t="str">
        <f t="shared" si="239"/>
        <v>-</v>
      </c>
      <c r="AI187" s="128" t="str">
        <f t="shared" si="240"/>
        <v>-</v>
      </c>
      <c r="AJ187" s="128" t="str">
        <f t="shared" si="241"/>
        <v>-</v>
      </c>
      <c r="AK187" s="128" t="str">
        <f t="shared" si="242"/>
        <v>-</v>
      </c>
      <c r="AL187" s="128" t="str">
        <f t="shared" si="243"/>
        <v>-</v>
      </c>
      <c r="AM187" s="128" t="str">
        <f t="shared" si="244"/>
        <v>-</v>
      </c>
      <c r="AN187" s="128" t="str">
        <f t="shared" si="245"/>
        <v>-</v>
      </c>
      <c r="AO187" s="128" t="str">
        <f t="shared" si="246"/>
        <v>-</v>
      </c>
      <c r="AP187" s="128" t="str">
        <f t="shared" si="247"/>
        <v>-</v>
      </c>
      <c r="AQ187" s="128" t="str">
        <f t="shared" si="279"/>
        <v>-</v>
      </c>
      <c r="AR187" s="128" t="str">
        <f t="shared" si="280"/>
        <v>-</v>
      </c>
      <c r="AS187" s="129">
        <f t="shared" si="248"/>
        <v>0</v>
      </c>
      <c r="AT187" s="128" t="str">
        <f t="shared" si="249"/>
        <v>-</v>
      </c>
      <c r="AU187" s="128" t="str">
        <f t="shared" si="250"/>
        <v>-</v>
      </c>
      <c r="AV187" s="128" t="str">
        <f t="shared" si="251"/>
        <v>-</v>
      </c>
      <c r="AW187" s="128" t="str">
        <f t="shared" si="252"/>
        <v>-</v>
      </c>
      <c r="AX187" s="128" t="str">
        <f t="shared" si="253"/>
        <v>-</v>
      </c>
      <c r="AY187" s="128" t="str">
        <f t="shared" si="254"/>
        <v>-</v>
      </c>
      <c r="AZ187" s="128" t="str">
        <f t="shared" si="255"/>
        <v>-</v>
      </c>
      <c r="BA187" s="128" t="str">
        <f t="shared" si="256"/>
        <v>-</v>
      </c>
      <c r="BB187" s="128" t="str">
        <f t="shared" si="257"/>
        <v>-</v>
      </c>
      <c r="BC187" s="128" t="str">
        <f t="shared" si="258"/>
        <v>-</v>
      </c>
      <c r="BD187" s="128" t="str">
        <f t="shared" si="259"/>
        <v>-</v>
      </c>
      <c r="BE187" s="187"/>
      <c r="BF187" s="128" t="str">
        <f t="shared" si="260"/>
        <v>-</v>
      </c>
      <c r="BG187" s="128" t="str">
        <f t="shared" si="261"/>
        <v>-</v>
      </c>
      <c r="BH187" s="128" t="str">
        <f t="shared" si="262"/>
        <v>-</v>
      </c>
      <c r="BI187" s="128" t="str">
        <f t="shared" si="263"/>
        <v>-</v>
      </c>
      <c r="BJ187" s="128" t="str">
        <f t="shared" si="264"/>
        <v>-</v>
      </c>
      <c r="BK187" s="128" t="str">
        <f t="shared" si="265"/>
        <v>-</v>
      </c>
      <c r="BL187" s="128" t="str">
        <f t="shared" si="266"/>
        <v>-</v>
      </c>
      <c r="BM187" s="128" t="str">
        <f t="shared" si="267"/>
        <v>-</v>
      </c>
      <c r="BN187" s="128" t="str">
        <f t="shared" si="268"/>
        <v>-</v>
      </c>
      <c r="BO187" s="128" t="str">
        <f t="shared" si="269"/>
        <v>-</v>
      </c>
      <c r="BP187" s="128" t="str">
        <f t="shared" si="270"/>
        <v>-</v>
      </c>
      <c r="BQ187" s="128" t="str">
        <f t="shared" si="271"/>
        <v>-</v>
      </c>
      <c r="BR187" s="128" t="str">
        <f t="shared" si="272"/>
        <v>-</v>
      </c>
      <c r="BS187" s="128" t="str">
        <f t="shared" si="273"/>
        <v>-</v>
      </c>
      <c r="BT187" s="128" t="str">
        <f t="shared" si="274"/>
        <v>-</v>
      </c>
      <c r="BU187" s="128" t="str">
        <f t="shared" si="275"/>
        <v>-</v>
      </c>
      <c r="BV187" s="129">
        <f t="shared" si="281"/>
        <v>0</v>
      </c>
      <c r="BX187" s="128" t="str">
        <f t="shared" si="221"/>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76"/>
        <v>-</v>
      </c>
      <c r="K188" s="20" t="str">
        <f>IF(月途中入退所!$N37=$B$2,IF(月途中入退所!S37="","-",月途中入退所!$S37),"-")</f>
        <v>-</v>
      </c>
      <c r="L188" s="162" t="str">
        <f t="shared" si="277"/>
        <v>-</v>
      </c>
      <c r="M188" s="20" t="str">
        <f>IF(月途中入退所!$N37=$B$2,月途中入退所!$T37,"-")</f>
        <v>-</v>
      </c>
      <c r="N188" s="129">
        <f t="shared" si="222"/>
        <v>0</v>
      </c>
      <c r="P188" s="128" t="str">
        <f t="shared" si="278"/>
        <v>-</v>
      </c>
      <c r="Q188" s="128" t="str">
        <f t="shared" si="223"/>
        <v>-</v>
      </c>
      <c r="R188" s="128" t="str">
        <f t="shared" si="224"/>
        <v>-</v>
      </c>
      <c r="S188" s="128" t="str">
        <f t="shared" si="225"/>
        <v>-</v>
      </c>
      <c r="T188" s="128" t="str">
        <f t="shared" si="226"/>
        <v>-</v>
      </c>
      <c r="U188" s="128" t="str">
        <f t="shared" si="227"/>
        <v>-</v>
      </c>
      <c r="V188" s="128" t="str">
        <f t="shared" si="228"/>
        <v>-</v>
      </c>
      <c r="W188" s="128" t="str">
        <f t="shared" si="229"/>
        <v>-</v>
      </c>
      <c r="X188" s="128" t="str">
        <f t="shared" si="230"/>
        <v>-</v>
      </c>
      <c r="Y188" s="128" t="str">
        <f t="shared" si="231"/>
        <v>-</v>
      </c>
      <c r="Z188" s="128" t="str">
        <f t="shared" si="232"/>
        <v>-</v>
      </c>
      <c r="AA188" s="128" t="str">
        <f t="shared" si="233"/>
        <v>-</v>
      </c>
      <c r="AB188" s="131"/>
      <c r="AC188" s="128" t="str">
        <f t="shared" si="234"/>
        <v>-</v>
      </c>
      <c r="AD188" s="128" t="str">
        <f t="shared" si="235"/>
        <v>-</v>
      </c>
      <c r="AE188" s="128" t="str">
        <f t="shared" si="236"/>
        <v>-</v>
      </c>
      <c r="AF188" s="128" t="str">
        <f t="shared" si="237"/>
        <v>-</v>
      </c>
      <c r="AG188" s="128" t="str">
        <f t="shared" si="238"/>
        <v>-</v>
      </c>
      <c r="AH188" s="128" t="str">
        <f t="shared" si="239"/>
        <v>-</v>
      </c>
      <c r="AI188" s="128" t="str">
        <f t="shared" si="240"/>
        <v>-</v>
      </c>
      <c r="AJ188" s="128" t="str">
        <f t="shared" si="241"/>
        <v>-</v>
      </c>
      <c r="AK188" s="128" t="str">
        <f t="shared" si="242"/>
        <v>-</v>
      </c>
      <c r="AL188" s="128" t="str">
        <f t="shared" si="243"/>
        <v>-</v>
      </c>
      <c r="AM188" s="128" t="str">
        <f t="shared" si="244"/>
        <v>-</v>
      </c>
      <c r="AN188" s="128" t="str">
        <f t="shared" si="245"/>
        <v>-</v>
      </c>
      <c r="AO188" s="128" t="str">
        <f t="shared" si="246"/>
        <v>-</v>
      </c>
      <c r="AP188" s="128" t="str">
        <f t="shared" si="247"/>
        <v>-</v>
      </c>
      <c r="AQ188" s="128" t="str">
        <f t="shared" si="279"/>
        <v>-</v>
      </c>
      <c r="AR188" s="128" t="str">
        <f t="shared" si="280"/>
        <v>-</v>
      </c>
      <c r="AS188" s="129">
        <f t="shared" si="248"/>
        <v>0</v>
      </c>
      <c r="AT188" s="128" t="str">
        <f t="shared" si="249"/>
        <v>-</v>
      </c>
      <c r="AU188" s="128" t="str">
        <f t="shared" si="250"/>
        <v>-</v>
      </c>
      <c r="AV188" s="128" t="str">
        <f t="shared" si="251"/>
        <v>-</v>
      </c>
      <c r="AW188" s="128" t="str">
        <f t="shared" si="252"/>
        <v>-</v>
      </c>
      <c r="AX188" s="128" t="str">
        <f t="shared" si="253"/>
        <v>-</v>
      </c>
      <c r="AY188" s="128" t="str">
        <f t="shared" si="254"/>
        <v>-</v>
      </c>
      <c r="AZ188" s="128" t="str">
        <f t="shared" si="255"/>
        <v>-</v>
      </c>
      <c r="BA188" s="128" t="str">
        <f t="shared" si="256"/>
        <v>-</v>
      </c>
      <c r="BB188" s="128" t="str">
        <f t="shared" si="257"/>
        <v>-</v>
      </c>
      <c r="BC188" s="128" t="str">
        <f t="shared" si="258"/>
        <v>-</v>
      </c>
      <c r="BD188" s="128" t="str">
        <f t="shared" si="259"/>
        <v>-</v>
      </c>
      <c r="BE188" s="187"/>
      <c r="BF188" s="128" t="str">
        <f t="shared" si="260"/>
        <v>-</v>
      </c>
      <c r="BG188" s="128" t="str">
        <f t="shared" si="261"/>
        <v>-</v>
      </c>
      <c r="BH188" s="128" t="str">
        <f t="shared" si="262"/>
        <v>-</v>
      </c>
      <c r="BI188" s="128" t="str">
        <f t="shared" si="263"/>
        <v>-</v>
      </c>
      <c r="BJ188" s="128" t="str">
        <f t="shared" si="264"/>
        <v>-</v>
      </c>
      <c r="BK188" s="128" t="str">
        <f t="shared" si="265"/>
        <v>-</v>
      </c>
      <c r="BL188" s="128" t="str">
        <f t="shared" si="266"/>
        <v>-</v>
      </c>
      <c r="BM188" s="128" t="str">
        <f t="shared" si="267"/>
        <v>-</v>
      </c>
      <c r="BN188" s="128" t="str">
        <f t="shared" si="268"/>
        <v>-</v>
      </c>
      <c r="BO188" s="128" t="str">
        <f t="shared" si="269"/>
        <v>-</v>
      </c>
      <c r="BP188" s="128" t="str">
        <f t="shared" si="270"/>
        <v>-</v>
      </c>
      <c r="BQ188" s="128" t="str">
        <f t="shared" si="271"/>
        <v>-</v>
      </c>
      <c r="BR188" s="128" t="str">
        <f t="shared" si="272"/>
        <v>-</v>
      </c>
      <c r="BS188" s="128" t="str">
        <f t="shared" si="273"/>
        <v>-</v>
      </c>
      <c r="BT188" s="128" t="str">
        <f t="shared" si="274"/>
        <v>-</v>
      </c>
      <c r="BU188" s="128" t="str">
        <f t="shared" si="275"/>
        <v>-</v>
      </c>
      <c r="BV188" s="129">
        <f t="shared" si="281"/>
        <v>0</v>
      </c>
      <c r="BX188" s="128" t="str">
        <f t="shared" si="221"/>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76"/>
        <v>-</v>
      </c>
      <c r="K189" s="20" t="str">
        <f>IF(月途中入退所!$N38=$B$2,IF(月途中入退所!S38="","-",月途中入退所!$S38),"-")</f>
        <v>-</v>
      </c>
      <c r="L189" s="162" t="str">
        <f t="shared" si="277"/>
        <v>-</v>
      </c>
      <c r="M189" s="20" t="str">
        <f>IF(月途中入退所!$N38=$B$2,月途中入退所!$T38,"-")</f>
        <v>-</v>
      </c>
      <c r="N189" s="129">
        <f t="shared" si="222"/>
        <v>0</v>
      </c>
      <c r="P189" s="128" t="str">
        <f t="shared" si="278"/>
        <v>-</v>
      </c>
      <c r="Q189" s="128" t="str">
        <f t="shared" si="223"/>
        <v>-</v>
      </c>
      <c r="R189" s="128" t="str">
        <f t="shared" si="224"/>
        <v>-</v>
      </c>
      <c r="S189" s="128" t="str">
        <f t="shared" si="225"/>
        <v>-</v>
      </c>
      <c r="T189" s="128" t="str">
        <f t="shared" si="226"/>
        <v>-</v>
      </c>
      <c r="U189" s="128" t="str">
        <f t="shared" si="227"/>
        <v>-</v>
      </c>
      <c r="V189" s="128" t="str">
        <f t="shared" si="228"/>
        <v>-</v>
      </c>
      <c r="W189" s="128" t="str">
        <f t="shared" si="229"/>
        <v>-</v>
      </c>
      <c r="X189" s="128" t="str">
        <f t="shared" si="230"/>
        <v>-</v>
      </c>
      <c r="Y189" s="128" t="str">
        <f t="shared" si="231"/>
        <v>-</v>
      </c>
      <c r="Z189" s="128" t="str">
        <f t="shared" si="232"/>
        <v>-</v>
      </c>
      <c r="AA189" s="128" t="str">
        <f t="shared" si="233"/>
        <v>-</v>
      </c>
      <c r="AB189" s="131"/>
      <c r="AC189" s="128" t="str">
        <f t="shared" si="234"/>
        <v>-</v>
      </c>
      <c r="AD189" s="128" t="str">
        <f t="shared" si="235"/>
        <v>-</v>
      </c>
      <c r="AE189" s="128" t="str">
        <f t="shared" si="236"/>
        <v>-</v>
      </c>
      <c r="AF189" s="128" t="str">
        <f t="shared" si="237"/>
        <v>-</v>
      </c>
      <c r="AG189" s="128" t="str">
        <f t="shared" si="238"/>
        <v>-</v>
      </c>
      <c r="AH189" s="128" t="str">
        <f t="shared" si="239"/>
        <v>-</v>
      </c>
      <c r="AI189" s="128" t="str">
        <f t="shared" si="240"/>
        <v>-</v>
      </c>
      <c r="AJ189" s="128" t="str">
        <f t="shared" si="241"/>
        <v>-</v>
      </c>
      <c r="AK189" s="128" t="str">
        <f t="shared" si="242"/>
        <v>-</v>
      </c>
      <c r="AL189" s="128" t="str">
        <f t="shared" si="243"/>
        <v>-</v>
      </c>
      <c r="AM189" s="128" t="str">
        <f t="shared" si="244"/>
        <v>-</v>
      </c>
      <c r="AN189" s="128" t="str">
        <f t="shared" si="245"/>
        <v>-</v>
      </c>
      <c r="AO189" s="128" t="str">
        <f t="shared" si="246"/>
        <v>-</v>
      </c>
      <c r="AP189" s="128" t="str">
        <f t="shared" si="247"/>
        <v>-</v>
      </c>
      <c r="AQ189" s="128" t="str">
        <f t="shared" si="279"/>
        <v>-</v>
      </c>
      <c r="AR189" s="128" t="str">
        <f t="shared" si="280"/>
        <v>-</v>
      </c>
      <c r="AS189" s="129">
        <f t="shared" si="248"/>
        <v>0</v>
      </c>
      <c r="AT189" s="128" t="str">
        <f t="shared" si="249"/>
        <v>-</v>
      </c>
      <c r="AU189" s="128" t="str">
        <f t="shared" si="250"/>
        <v>-</v>
      </c>
      <c r="AV189" s="128" t="str">
        <f t="shared" si="251"/>
        <v>-</v>
      </c>
      <c r="AW189" s="128" t="str">
        <f t="shared" si="252"/>
        <v>-</v>
      </c>
      <c r="AX189" s="128" t="str">
        <f t="shared" si="253"/>
        <v>-</v>
      </c>
      <c r="AY189" s="128" t="str">
        <f t="shared" si="254"/>
        <v>-</v>
      </c>
      <c r="AZ189" s="128" t="str">
        <f t="shared" si="255"/>
        <v>-</v>
      </c>
      <c r="BA189" s="128" t="str">
        <f t="shared" si="256"/>
        <v>-</v>
      </c>
      <c r="BB189" s="128" t="str">
        <f t="shared" si="257"/>
        <v>-</v>
      </c>
      <c r="BC189" s="128" t="str">
        <f t="shared" si="258"/>
        <v>-</v>
      </c>
      <c r="BD189" s="128" t="str">
        <f t="shared" si="259"/>
        <v>-</v>
      </c>
      <c r="BE189" s="187"/>
      <c r="BF189" s="128" t="str">
        <f t="shared" si="260"/>
        <v>-</v>
      </c>
      <c r="BG189" s="128" t="str">
        <f t="shared" si="261"/>
        <v>-</v>
      </c>
      <c r="BH189" s="128" t="str">
        <f t="shared" si="262"/>
        <v>-</v>
      </c>
      <c r="BI189" s="128" t="str">
        <f t="shared" si="263"/>
        <v>-</v>
      </c>
      <c r="BJ189" s="128" t="str">
        <f t="shared" si="264"/>
        <v>-</v>
      </c>
      <c r="BK189" s="128" t="str">
        <f t="shared" si="265"/>
        <v>-</v>
      </c>
      <c r="BL189" s="128" t="str">
        <f t="shared" si="266"/>
        <v>-</v>
      </c>
      <c r="BM189" s="128" t="str">
        <f t="shared" si="267"/>
        <v>-</v>
      </c>
      <c r="BN189" s="128" t="str">
        <f t="shared" si="268"/>
        <v>-</v>
      </c>
      <c r="BO189" s="128" t="str">
        <f t="shared" si="269"/>
        <v>-</v>
      </c>
      <c r="BP189" s="128" t="str">
        <f t="shared" si="270"/>
        <v>-</v>
      </c>
      <c r="BQ189" s="128" t="str">
        <f t="shared" si="271"/>
        <v>-</v>
      </c>
      <c r="BR189" s="128" t="str">
        <f t="shared" si="272"/>
        <v>-</v>
      </c>
      <c r="BS189" s="128" t="str">
        <f t="shared" si="273"/>
        <v>-</v>
      </c>
      <c r="BT189" s="128" t="str">
        <f t="shared" si="274"/>
        <v>-</v>
      </c>
      <c r="BU189" s="128" t="str">
        <f t="shared" si="275"/>
        <v>-</v>
      </c>
      <c r="BV189" s="129">
        <f t="shared" si="281"/>
        <v>0</v>
      </c>
      <c r="BX189" s="128" t="str">
        <f t="shared" si="221"/>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76"/>
        <v>-</v>
      </c>
      <c r="K190" s="20" t="str">
        <f>IF(月途中入退所!$N39=$B$2,IF(月途中入退所!S39="","-",月途中入退所!$S39),"-")</f>
        <v>-</v>
      </c>
      <c r="L190" s="162" t="str">
        <f t="shared" si="277"/>
        <v>-</v>
      </c>
      <c r="M190" s="20" t="str">
        <f>IF(月途中入退所!$N39=$B$2,月途中入退所!$T39,"-")</f>
        <v>-</v>
      </c>
      <c r="N190" s="129">
        <f t="shared" si="222"/>
        <v>0</v>
      </c>
      <c r="P190" s="128" t="str">
        <f t="shared" si="278"/>
        <v>-</v>
      </c>
      <c r="Q190" s="128" t="str">
        <f t="shared" si="223"/>
        <v>-</v>
      </c>
      <c r="R190" s="128" t="str">
        <f t="shared" si="224"/>
        <v>-</v>
      </c>
      <c r="S190" s="128" t="str">
        <f t="shared" si="225"/>
        <v>-</v>
      </c>
      <c r="T190" s="128" t="str">
        <f t="shared" si="226"/>
        <v>-</v>
      </c>
      <c r="U190" s="128" t="str">
        <f t="shared" si="227"/>
        <v>-</v>
      </c>
      <c r="V190" s="128" t="str">
        <f t="shared" si="228"/>
        <v>-</v>
      </c>
      <c r="W190" s="128" t="str">
        <f t="shared" si="229"/>
        <v>-</v>
      </c>
      <c r="X190" s="128" t="str">
        <f t="shared" si="230"/>
        <v>-</v>
      </c>
      <c r="Y190" s="128" t="str">
        <f t="shared" si="231"/>
        <v>-</v>
      </c>
      <c r="Z190" s="128" t="str">
        <f t="shared" si="232"/>
        <v>-</v>
      </c>
      <c r="AA190" s="128" t="str">
        <f t="shared" si="233"/>
        <v>-</v>
      </c>
      <c r="AB190" s="131"/>
      <c r="AC190" s="128" t="str">
        <f t="shared" si="234"/>
        <v>-</v>
      </c>
      <c r="AD190" s="128" t="str">
        <f t="shared" si="235"/>
        <v>-</v>
      </c>
      <c r="AE190" s="128" t="str">
        <f t="shared" si="236"/>
        <v>-</v>
      </c>
      <c r="AF190" s="128" t="str">
        <f t="shared" si="237"/>
        <v>-</v>
      </c>
      <c r="AG190" s="128" t="str">
        <f t="shared" si="238"/>
        <v>-</v>
      </c>
      <c r="AH190" s="128" t="str">
        <f t="shared" si="239"/>
        <v>-</v>
      </c>
      <c r="AI190" s="128" t="str">
        <f t="shared" si="240"/>
        <v>-</v>
      </c>
      <c r="AJ190" s="128" t="str">
        <f t="shared" si="241"/>
        <v>-</v>
      </c>
      <c r="AK190" s="128" t="str">
        <f t="shared" si="242"/>
        <v>-</v>
      </c>
      <c r="AL190" s="128" t="str">
        <f t="shared" si="243"/>
        <v>-</v>
      </c>
      <c r="AM190" s="128" t="str">
        <f t="shared" si="244"/>
        <v>-</v>
      </c>
      <c r="AN190" s="128" t="str">
        <f t="shared" si="245"/>
        <v>-</v>
      </c>
      <c r="AO190" s="128" t="str">
        <f t="shared" si="246"/>
        <v>-</v>
      </c>
      <c r="AP190" s="128" t="str">
        <f t="shared" si="247"/>
        <v>-</v>
      </c>
      <c r="AQ190" s="128" t="str">
        <f t="shared" si="279"/>
        <v>-</v>
      </c>
      <c r="AR190" s="128" t="str">
        <f t="shared" si="280"/>
        <v>-</v>
      </c>
      <c r="AS190" s="129">
        <f t="shared" si="248"/>
        <v>0</v>
      </c>
      <c r="AT190" s="128" t="str">
        <f t="shared" si="249"/>
        <v>-</v>
      </c>
      <c r="AU190" s="128" t="str">
        <f t="shared" si="250"/>
        <v>-</v>
      </c>
      <c r="AV190" s="128" t="str">
        <f t="shared" si="251"/>
        <v>-</v>
      </c>
      <c r="AW190" s="128" t="str">
        <f t="shared" si="252"/>
        <v>-</v>
      </c>
      <c r="AX190" s="128" t="str">
        <f t="shared" si="253"/>
        <v>-</v>
      </c>
      <c r="AY190" s="128" t="str">
        <f t="shared" si="254"/>
        <v>-</v>
      </c>
      <c r="AZ190" s="128" t="str">
        <f t="shared" si="255"/>
        <v>-</v>
      </c>
      <c r="BA190" s="128" t="str">
        <f t="shared" si="256"/>
        <v>-</v>
      </c>
      <c r="BB190" s="128" t="str">
        <f t="shared" si="257"/>
        <v>-</v>
      </c>
      <c r="BC190" s="128" t="str">
        <f t="shared" si="258"/>
        <v>-</v>
      </c>
      <c r="BD190" s="128" t="str">
        <f t="shared" si="259"/>
        <v>-</v>
      </c>
      <c r="BE190" s="187"/>
      <c r="BF190" s="128" t="str">
        <f t="shared" si="260"/>
        <v>-</v>
      </c>
      <c r="BG190" s="128" t="str">
        <f t="shared" si="261"/>
        <v>-</v>
      </c>
      <c r="BH190" s="128" t="str">
        <f t="shared" si="262"/>
        <v>-</v>
      </c>
      <c r="BI190" s="128" t="str">
        <f t="shared" si="263"/>
        <v>-</v>
      </c>
      <c r="BJ190" s="128" t="str">
        <f t="shared" si="264"/>
        <v>-</v>
      </c>
      <c r="BK190" s="128" t="str">
        <f t="shared" si="265"/>
        <v>-</v>
      </c>
      <c r="BL190" s="128" t="str">
        <f t="shared" si="266"/>
        <v>-</v>
      </c>
      <c r="BM190" s="128" t="str">
        <f t="shared" si="267"/>
        <v>-</v>
      </c>
      <c r="BN190" s="128" t="str">
        <f t="shared" si="268"/>
        <v>-</v>
      </c>
      <c r="BO190" s="128" t="str">
        <f t="shared" si="269"/>
        <v>-</v>
      </c>
      <c r="BP190" s="128" t="str">
        <f t="shared" si="270"/>
        <v>-</v>
      </c>
      <c r="BQ190" s="128" t="str">
        <f t="shared" si="271"/>
        <v>-</v>
      </c>
      <c r="BR190" s="128" t="str">
        <f t="shared" si="272"/>
        <v>-</v>
      </c>
      <c r="BS190" s="128" t="str">
        <f t="shared" si="273"/>
        <v>-</v>
      </c>
      <c r="BT190" s="128" t="str">
        <f t="shared" si="274"/>
        <v>-</v>
      </c>
      <c r="BU190" s="128" t="str">
        <f t="shared" si="275"/>
        <v>-</v>
      </c>
      <c r="BV190" s="129">
        <f t="shared" si="281"/>
        <v>0</v>
      </c>
      <c r="BX190" s="128" t="str">
        <f t="shared" si="221"/>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76"/>
        <v>-</v>
      </c>
      <c r="K191" s="20" t="str">
        <f>IF(月途中入退所!$N40=$B$2,IF(月途中入退所!S40="","-",月途中入退所!$S40),"-")</f>
        <v>-</v>
      </c>
      <c r="L191" s="162" t="str">
        <f t="shared" si="277"/>
        <v>-</v>
      </c>
      <c r="M191" s="20" t="str">
        <f>IF(月途中入退所!$N40=$B$2,月途中入退所!$T40,"-")</f>
        <v>-</v>
      </c>
      <c r="N191" s="129">
        <f t="shared" si="222"/>
        <v>0</v>
      </c>
      <c r="P191" s="128" t="str">
        <f t="shared" si="278"/>
        <v>-</v>
      </c>
      <c r="Q191" s="128" t="str">
        <f t="shared" si="223"/>
        <v>-</v>
      </c>
      <c r="R191" s="128" t="str">
        <f t="shared" si="224"/>
        <v>-</v>
      </c>
      <c r="S191" s="128" t="str">
        <f t="shared" si="225"/>
        <v>-</v>
      </c>
      <c r="T191" s="128" t="str">
        <f t="shared" si="226"/>
        <v>-</v>
      </c>
      <c r="U191" s="128" t="str">
        <f t="shared" si="227"/>
        <v>-</v>
      </c>
      <c r="V191" s="128" t="str">
        <f t="shared" si="228"/>
        <v>-</v>
      </c>
      <c r="W191" s="128" t="str">
        <f t="shared" si="229"/>
        <v>-</v>
      </c>
      <c r="X191" s="128" t="str">
        <f t="shared" si="230"/>
        <v>-</v>
      </c>
      <c r="Y191" s="128" t="str">
        <f t="shared" si="231"/>
        <v>-</v>
      </c>
      <c r="Z191" s="128" t="str">
        <f t="shared" si="232"/>
        <v>-</v>
      </c>
      <c r="AA191" s="128" t="str">
        <f t="shared" si="233"/>
        <v>-</v>
      </c>
      <c r="AB191" s="131"/>
      <c r="AC191" s="128" t="str">
        <f t="shared" si="234"/>
        <v>-</v>
      </c>
      <c r="AD191" s="128" t="str">
        <f t="shared" si="235"/>
        <v>-</v>
      </c>
      <c r="AE191" s="128" t="str">
        <f t="shared" si="236"/>
        <v>-</v>
      </c>
      <c r="AF191" s="128" t="str">
        <f t="shared" si="237"/>
        <v>-</v>
      </c>
      <c r="AG191" s="128" t="str">
        <f t="shared" si="238"/>
        <v>-</v>
      </c>
      <c r="AH191" s="128" t="str">
        <f t="shared" si="239"/>
        <v>-</v>
      </c>
      <c r="AI191" s="128" t="str">
        <f t="shared" si="240"/>
        <v>-</v>
      </c>
      <c r="AJ191" s="128" t="str">
        <f t="shared" si="241"/>
        <v>-</v>
      </c>
      <c r="AK191" s="128" t="str">
        <f t="shared" si="242"/>
        <v>-</v>
      </c>
      <c r="AL191" s="128" t="str">
        <f t="shared" si="243"/>
        <v>-</v>
      </c>
      <c r="AM191" s="128" t="str">
        <f t="shared" si="244"/>
        <v>-</v>
      </c>
      <c r="AN191" s="128" t="str">
        <f t="shared" si="245"/>
        <v>-</v>
      </c>
      <c r="AO191" s="128" t="str">
        <f t="shared" si="246"/>
        <v>-</v>
      </c>
      <c r="AP191" s="128" t="str">
        <f t="shared" si="247"/>
        <v>-</v>
      </c>
      <c r="AQ191" s="128" t="str">
        <f t="shared" si="279"/>
        <v>-</v>
      </c>
      <c r="AR191" s="128" t="str">
        <f t="shared" si="280"/>
        <v>-</v>
      </c>
      <c r="AS191" s="129">
        <f t="shared" si="248"/>
        <v>0</v>
      </c>
      <c r="AT191" s="128" t="str">
        <f t="shared" si="249"/>
        <v>-</v>
      </c>
      <c r="AU191" s="128" t="str">
        <f t="shared" si="250"/>
        <v>-</v>
      </c>
      <c r="AV191" s="128" t="str">
        <f t="shared" si="251"/>
        <v>-</v>
      </c>
      <c r="AW191" s="128" t="str">
        <f t="shared" si="252"/>
        <v>-</v>
      </c>
      <c r="AX191" s="128" t="str">
        <f t="shared" si="253"/>
        <v>-</v>
      </c>
      <c r="AY191" s="128" t="str">
        <f t="shared" si="254"/>
        <v>-</v>
      </c>
      <c r="AZ191" s="128" t="str">
        <f t="shared" si="255"/>
        <v>-</v>
      </c>
      <c r="BA191" s="128" t="str">
        <f t="shared" si="256"/>
        <v>-</v>
      </c>
      <c r="BB191" s="128" t="str">
        <f t="shared" si="257"/>
        <v>-</v>
      </c>
      <c r="BC191" s="128" t="str">
        <f t="shared" si="258"/>
        <v>-</v>
      </c>
      <c r="BD191" s="128" t="str">
        <f t="shared" si="259"/>
        <v>-</v>
      </c>
      <c r="BE191" s="187"/>
      <c r="BF191" s="128" t="str">
        <f t="shared" si="260"/>
        <v>-</v>
      </c>
      <c r="BG191" s="128" t="str">
        <f t="shared" si="261"/>
        <v>-</v>
      </c>
      <c r="BH191" s="128" t="str">
        <f t="shared" si="262"/>
        <v>-</v>
      </c>
      <c r="BI191" s="128" t="str">
        <f t="shared" si="263"/>
        <v>-</v>
      </c>
      <c r="BJ191" s="128" t="str">
        <f t="shared" si="264"/>
        <v>-</v>
      </c>
      <c r="BK191" s="128" t="str">
        <f t="shared" si="265"/>
        <v>-</v>
      </c>
      <c r="BL191" s="128" t="str">
        <f t="shared" si="266"/>
        <v>-</v>
      </c>
      <c r="BM191" s="128" t="str">
        <f t="shared" si="267"/>
        <v>-</v>
      </c>
      <c r="BN191" s="128" t="str">
        <f t="shared" si="268"/>
        <v>-</v>
      </c>
      <c r="BO191" s="128" t="str">
        <f t="shared" si="269"/>
        <v>-</v>
      </c>
      <c r="BP191" s="128" t="str">
        <f t="shared" si="270"/>
        <v>-</v>
      </c>
      <c r="BQ191" s="128" t="str">
        <f t="shared" si="271"/>
        <v>-</v>
      </c>
      <c r="BR191" s="128" t="str">
        <f t="shared" si="272"/>
        <v>-</v>
      </c>
      <c r="BS191" s="128" t="str">
        <f t="shared" si="273"/>
        <v>-</v>
      </c>
      <c r="BT191" s="128" t="str">
        <f t="shared" si="274"/>
        <v>-</v>
      </c>
      <c r="BU191" s="128" t="str">
        <f t="shared" si="275"/>
        <v>-</v>
      </c>
      <c r="BV191" s="129">
        <f t="shared" si="281"/>
        <v>0</v>
      </c>
      <c r="BX191" s="128" t="str">
        <f t="shared" si="221"/>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76"/>
        <v>-</v>
      </c>
      <c r="K192" s="20" t="str">
        <f>IF(月途中入退所!$N41=$B$2,IF(月途中入退所!S41="","-",月途中入退所!$S41),"-")</f>
        <v>-</v>
      </c>
      <c r="L192" s="162" t="str">
        <f t="shared" si="277"/>
        <v>-</v>
      </c>
      <c r="M192" s="20" t="str">
        <f>IF(月途中入退所!$N41=$B$2,月途中入退所!$T41,"-")</f>
        <v>-</v>
      </c>
      <c r="N192" s="129">
        <f t="shared" si="222"/>
        <v>0</v>
      </c>
      <c r="P192" s="128" t="str">
        <f t="shared" si="278"/>
        <v>-</v>
      </c>
      <c r="Q192" s="128" t="str">
        <f t="shared" si="223"/>
        <v>-</v>
      </c>
      <c r="R192" s="128" t="str">
        <f t="shared" si="224"/>
        <v>-</v>
      </c>
      <c r="S192" s="128" t="str">
        <f t="shared" si="225"/>
        <v>-</v>
      </c>
      <c r="T192" s="128" t="str">
        <f t="shared" si="226"/>
        <v>-</v>
      </c>
      <c r="U192" s="128" t="str">
        <f t="shared" si="227"/>
        <v>-</v>
      </c>
      <c r="V192" s="128" t="str">
        <f t="shared" si="228"/>
        <v>-</v>
      </c>
      <c r="W192" s="128" t="str">
        <f t="shared" si="229"/>
        <v>-</v>
      </c>
      <c r="X192" s="128" t="str">
        <f t="shared" si="230"/>
        <v>-</v>
      </c>
      <c r="Y192" s="128" t="str">
        <f t="shared" si="231"/>
        <v>-</v>
      </c>
      <c r="Z192" s="128" t="str">
        <f t="shared" si="232"/>
        <v>-</v>
      </c>
      <c r="AA192" s="128" t="str">
        <f t="shared" si="233"/>
        <v>-</v>
      </c>
      <c r="AB192" s="131"/>
      <c r="AC192" s="128" t="str">
        <f t="shared" si="234"/>
        <v>-</v>
      </c>
      <c r="AD192" s="128" t="str">
        <f t="shared" si="235"/>
        <v>-</v>
      </c>
      <c r="AE192" s="128" t="str">
        <f t="shared" si="236"/>
        <v>-</v>
      </c>
      <c r="AF192" s="128" t="str">
        <f t="shared" si="237"/>
        <v>-</v>
      </c>
      <c r="AG192" s="128" t="str">
        <f t="shared" si="238"/>
        <v>-</v>
      </c>
      <c r="AH192" s="128" t="str">
        <f t="shared" si="239"/>
        <v>-</v>
      </c>
      <c r="AI192" s="128" t="str">
        <f t="shared" si="240"/>
        <v>-</v>
      </c>
      <c r="AJ192" s="128" t="str">
        <f t="shared" si="241"/>
        <v>-</v>
      </c>
      <c r="AK192" s="128" t="str">
        <f t="shared" si="242"/>
        <v>-</v>
      </c>
      <c r="AL192" s="128" t="str">
        <f t="shared" si="243"/>
        <v>-</v>
      </c>
      <c r="AM192" s="128" t="str">
        <f t="shared" si="244"/>
        <v>-</v>
      </c>
      <c r="AN192" s="128" t="str">
        <f t="shared" si="245"/>
        <v>-</v>
      </c>
      <c r="AO192" s="128" t="str">
        <f t="shared" si="246"/>
        <v>-</v>
      </c>
      <c r="AP192" s="128" t="str">
        <f t="shared" si="247"/>
        <v>-</v>
      </c>
      <c r="AQ192" s="128" t="str">
        <f t="shared" si="279"/>
        <v>-</v>
      </c>
      <c r="AR192" s="128" t="str">
        <f t="shared" si="280"/>
        <v>-</v>
      </c>
      <c r="AS192" s="129">
        <f t="shared" si="248"/>
        <v>0</v>
      </c>
      <c r="AT192" s="128" t="str">
        <f t="shared" si="249"/>
        <v>-</v>
      </c>
      <c r="AU192" s="128" t="str">
        <f t="shared" si="250"/>
        <v>-</v>
      </c>
      <c r="AV192" s="128" t="str">
        <f t="shared" si="251"/>
        <v>-</v>
      </c>
      <c r="AW192" s="128" t="str">
        <f t="shared" si="252"/>
        <v>-</v>
      </c>
      <c r="AX192" s="128" t="str">
        <f t="shared" si="253"/>
        <v>-</v>
      </c>
      <c r="AY192" s="128" t="str">
        <f t="shared" si="254"/>
        <v>-</v>
      </c>
      <c r="AZ192" s="128" t="str">
        <f t="shared" si="255"/>
        <v>-</v>
      </c>
      <c r="BA192" s="128" t="str">
        <f t="shared" si="256"/>
        <v>-</v>
      </c>
      <c r="BB192" s="128" t="str">
        <f t="shared" si="257"/>
        <v>-</v>
      </c>
      <c r="BC192" s="128" t="str">
        <f t="shared" si="258"/>
        <v>-</v>
      </c>
      <c r="BD192" s="128" t="str">
        <f t="shared" si="259"/>
        <v>-</v>
      </c>
      <c r="BE192" s="187"/>
      <c r="BF192" s="128" t="str">
        <f t="shared" si="260"/>
        <v>-</v>
      </c>
      <c r="BG192" s="128" t="str">
        <f t="shared" si="261"/>
        <v>-</v>
      </c>
      <c r="BH192" s="128" t="str">
        <f t="shared" si="262"/>
        <v>-</v>
      </c>
      <c r="BI192" s="128" t="str">
        <f t="shared" si="263"/>
        <v>-</v>
      </c>
      <c r="BJ192" s="128" t="str">
        <f t="shared" si="264"/>
        <v>-</v>
      </c>
      <c r="BK192" s="128" t="str">
        <f t="shared" si="265"/>
        <v>-</v>
      </c>
      <c r="BL192" s="128" t="str">
        <f t="shared" si="266"/>
        <v>-</v>
      </c>
      <c r="BM192" s="128" t="str">
        <f t="shared" si="267"/>
        <v>-</v>
      </c>
      <c r="BN192" s="128" t="str">
        <f t="shared" si="268"/>
        <v>-</v>
      </c>
      <c r="BO192" s="128" t="str">
        <f t="shared" si="269"/>
        <v>-</v>
      </c>
      <c r="BP192" s="128" t="str">
        <f t="shared" si="270"/>
        <v>-</v>
      </c>
      <c r="BQ192" s="128" t="str">
        <f t="shared" si="271"/>
        <v>-</v>
      </c>
      <c r="BR192" s="128" t="str">
        <f t="shared" si="272"/>
        <v>-</v>
      </c>
      <c r="BS192" s="128" t="str">
        <f t="shared" si="273"/>
        <v>-</v>
      </c>
      <c r="BT192" s="128" t="str">
        <f t="shared" si="274"/>
        <v>-</v>
      </c>
      <c r="BU192" s="128" t="str">
        <f t="shared" si="275"/>
        <v>-</v>
      </c>
      <c r="BV192" s="129">
        <f t="shared" si="281"/>
        <v>0</v>
      </c>
      <c r="BX192" s="128" t="str">
        <f t="shared" si="221"/>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76"/>
        <v>-</v>
      </c>
      <c r="K193" s="20" t="str">
        <f>IF(月途中入退所!$N42=$B$2,IF(月途中入退所!S42="","-",月途中入退所!$S42),"-")</f>
        <v>-</v>
      </c>
      <c r="L193" s="162" t="str">
        <f t="shared" si="277"/>
        <v>-</v>
      </c>
      <c r="M193" s="20" t="str">
        <f>IF(月途中入退所!$N42=$B$2,月途中入退所!$T42,"-")</f>
        <v>-</v>
      </c>
      <c r="N193" s="129">
        <f t="shared" si="222"/>
        <v>0</v>
      </c>
      <c r="P193" s="128" t="str">
        <f t="shared" si="278"/>
        <v>-</v>
      </c>
      <c r="Q193" s="128" t="str">
        <f t="shared" si="223"/>
        <v>-</v>
      </c>
      <c r="R193" s="128" t="str">
        <f t="shared" si="224"/>
        <v>-</v>
      </c>
      <c r="S193" s="128" t="str">
        <f t="shared" si="225"/>
        <v>-</v>
      </c>
      <c r="T193" s="128" t="str">
        <f t="shared" si="226"/>
        <v>-</v>
      </c>
      <c r="U193" s="128" t="str">
        <f t="shared" si="227"/>
        <v>-</v>
      </c>
      <c r="V193" s="128" t="str">
        <f t="shared" si="228"/>
        <v>-</v>
      </c>
      <c r="W193" s="128" t="str">
        <f t="shared" si="229"/>
        <v>-</v>
      </c>
      <c r="X193" s="128" t="str">
        <f t="shared" si="230"/>
        <v>-</v>
      </c>
      <c r="Y193" s="128" t="str">
        <f t="shared" si="231"/>
        <v>-</v>
      </c>
      <c r="Z193" s="128" t="str">
        <f t="shared" si="232"/>
        <v>-</v>
      </c>
      <c r="AA193" s="128" t="str">
        <f t="shared" si="233"/>
        <v>-</v>
      </c>
      <c r="AB193" s="131"/>
      <c r="AC193" s="128" t="str">
        <f t="shared" si="234"/>
        <v>-</v>
      </c>
      <c r="AD193" s="128" t="str">
        <f t="shared" si="235"/>
        <v>-</v>
      </c>
      <c r="AE193" s="128" t="str">
        <f t="shared" si="236"/>
        <v>-</v>
      </c>
      <c r="AF193" s="128" t="str">
        <f t="shared" si="237"/>
        <v>-</v>
      </c>
      <c r="AG193" s="128" t="str">
        <f t="shared" si="238"/>
        <v>-</v>
      </c>
      <c r="AH193" s="128" t="str">
        <f t="shared" si="239"/>
        <v>-</v>
      </c>
      <c r="AI193" s="128" t="str">
        <f t="shared" si="240"/>
        <v>-</v>
      </c>
      <c r="AJ193" s="128" t="str">
        <f t="shared" si="241"/>
        <v>-</v>
      </c>
      <c r="AK193" s="128" t="str">
        <f t="shared" si="242"/>
        <v>-</v>
      </c>
      <c r="AL193" s="128" t="str">
        <f t="shared" si="243"/>
        <v>-</v>
      </c>
      <c r="AM193" s="128" t="str">
        <f t="shared" si="244"/>
        <v>-</v>
      </c>
      <c r="AN193" s="128" t="str">
        <f t="shared" si="245"/>
        <v>-</v>
      </c>
      <c r="AO193" s="128" t="str">
        <f t="shared" si="246"/>
        <v>-</v>
      </c>
      <c r="AP193" s="128" t="str">
        <f t="shared" si="247"/>
        <v>-</v>
      </c>
      <c r="AQ193" s="128" t="str">
        <f t="shared" si="279"/>
        <v>-</v>
      </c>
      <c r="AR193" s="128" t="str">
        <f t="shared" si="280"/>
        <v>-</v>
      </c>
      <c r="AS193" s="129">
        <f t="shared" si="248"/>
        <v>0</v>
      </c>
      <c r="AT193" s="128" t="str">
        <f t="shared" si="249"/>
        <v>-</v>
      </c>
      <c r="AU193" s="128" t="str">
        <f t="shared" si="250"/>
        <v>-</v>
      </c>
      <c r="AV193" s="128" t="str">
        <f t="shared" si="251"/>
        <v>-</v>
      </c>
      <c r="AW193" s="128" t="str">
        <f t="shared" si="252"/>
        <v>-</v>
      </c>
      <c r="AX193" s="128" t="str">
        <f t="shared" si="253"/>
        <v>-</v>
      </c>
      <c r="AY193" s="128" t="str">
        <f t="shared" si="254"/>
        <v>-</v>
      </c>
      <c r="AZ193" s="128" t="str">
        <f t="shared" si="255"/>
        <v>-</v>
      </c>
      <c r="BA193" s="128" t="str">
        <f t="shared" si="256"/>
        <v>-</v>
      </c>
      <c r="BB193" s="128" t="str">
        <f t="shared" si="257"/>
        <v>-</v>
      </c>
      <c r="BC193" s="128" t="str">
        <f t="shared" si="258"/>
        <v>-</v>
      </c>
      <c r="BD193" s="128" t="str">
        <f t="shared" si="259"/>
        <v>-</v>
      </c>
      <c r="BE193" s="187"/>
      <c r="BF193" s="128" t="str">
        <f t="shared" si="260"/>
        <v>-</v>
      </c>
      <c r="BG193" s="128" t="str">
        <f t="shared" si="261"/>
        <v>-</v>
      </c>
      <c r="BH193" s="128" t="str">
        <f t="shared" si="262"/>
        <v>-</v>
      </c>
      <c r="BI193" s="128" t="str">
        <f t="shared" si="263"/>
        <v>-</v>
      </c>
      <c r="BJ193" s="128" t="str">
        <f t="shared" si="264"/>
        <v>-</v>
      </c>
      <c r="BK193" s="128" t="str">
        <f t="shared" si="265"/>
        <v>-</v>
      </c>
      <c r="BL193" s="128" t="str">
        <f t="shared" si="266"/>
        <v>-</v>
      </c>
      <c r="BM193" s="128" t="str">
        <f t="shared" si="267"/>
        <v>-</v>
      </c>
      <c r="BN193" s="128" t="str">
        <f t="shared" si="268"/>
        <v>-</v>
      </c>
      <c r="BO193" s="128" t="str">
        <f t="shared" si="269"/>
        <v>-</v>
      </c>
      <c r="BP193" s="128" t="str">
        <f t="shared" si="270"/>
        <v>-</v>
      </c>
      <c r="BQ193" s="128" t="str">
        <f t="shared" si="271"/>
        <v>-</v>
      </c>
      <c r="BR193" s="128" t="str">
        <f t="shared" si="272"/>
        <v>-</v>
      </c>
      <c r="BS193" s="128" t="str">
        <f t="shared" si="273"/>
        <v>-</v>
      </c>
      <c r="BT193" s="128" t="str">
        <f t="shared" si="274"/>
        <v>-</v>
      </c>
      <c r="BU193" s="128" t="str">
        <f t="shared" si="275"/>
        <v>-</v>
      </c>
      <c r="BV193" s="129">
        <f t="shared" si="281"/>
        <v>0</v>
      </c>
      <c r="BX193" s="128" t="str">
        <f t="shared" si="221"/>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76"/>
        <v>-</v>
      </c>
      <c r="K194" s="20" t="str">
        <f>IF(月途中入退所!$N43=$B$2,IF(月途中入退所!S43="","-",月途中入退所!$S43),"-")</f>
        <v>-</v>
      </c>
      <c r="L194" s="162" t="str">
        <f t="shared" si="277"/>
        <v>-</v>
      </c>
      <c r="M194" s="20" t="str">
        <f>IF(月途中入退所!$N43=$B$2,月途中入退所!$T43,"-")</f>
        <v>-</v>
      </c>
      <c r="N194" s="129">
        <f t="shared" si="222"/>
        <v>0</v>
      </c>
      <c r="P194" s="128" t="str">
        <f t="shared" si="278"/>
        <v>-</v>
      </c>
      <c r="Q194" s="128" t="str">
        <f t="shared" si="223"/>
        <v>-</v>
      </c>
      <c r="R194" s="128" t="str">
        <f t="shared" si="224"/>
        <v>-</v>
      </c>
      <c r="S194" s="128" t="str">
        <f t="shared" si="225"/>
        <v>-</v>
      </c>
      <c r="T194" s="128" t="str">
        <f t="shared" si="226"/>
        <v>-</v>
      </c>
      <c r="U194" s="128" t="str">
        <f t="shared" si="227"/>
        <v>-</v>
      </c>
      <c r="V194" s="128" t="str">
        <f t="shared" si="228"/>
        <v>-</v>
      </c>
      <c r="W194" s="128" t="str">
        <f t="shared" si="229"/>
        <v>-</v>
      </c>
      <c r="X194" s="128" t="str">
        <f t="shared" si="230"/>
        <v>-</v>
      </c>
      <c r="Y194" s="128" t="str">
        <f t="shared" si="231"/>
        <v>-</v>
      </c>
      <c r="Z194" s="128" t="str">
        <f t="shared" si="232"/>
        <v>-</v>
      </c>
      <c r="AA194" s="128" t="str">
        <f t="shared" si="233"/>
        <v>-</v>
      </c>
      <c r="AB194" s="131"/>
      <c r="AC194" s="128" t="str">
        <f t="shared" si="234"/>
        <v>-</v>
      </c>
      <c r="AD194" s="128" t="str">
        <f t="shared" si="235"/>
        <v>-</v>
      </c>
      <c r="AE194" s="128" t="str">
        <f t="shared" si="236"/>
        <v>-</v>
      </c>
      <c r="AF194" s="128" t="str">
        <f t="shared" si="237"/>
        <v>-</v>
      </c>
      <c r="AG194" s="128" t="str">
        <f t="shared" si="238"/>
        <v>-</v>
      </c>
      <c r="AH194" s="128" t="str">
        <f t="shared" si="239"/>
        <v>-</v>
      </c>
      <c r="AI194" s="128" t="str">
        <f t="shared" si="240"/>
        <v>-</v>
      </c>
      <c r="AJ194" s="128" t="str">
        <f t="shared" si="241"/>
        <v>-</v>
      </c>
      <c r="AK194" s="128" t="str">
        <f t="shared" si="242"/>
        <v>-</v>
      </c>
      <c r="AL194" s="128" t="str">
        <f t="shared" si="243"/>
        <v>-</v>
      </c>
      <c r="AM194" s="128" t="str">
        <f t="shared" si="244"/>
        <v>-</v>
      </c>
      <c r="AN194" s="128" t="str">
        <f t="shared" si="245"/>
        <v>-</v>
      </c>
      <c r="AO194" s="128" t="str">
        <f t="shared" si="246"/>
        <v>-</v>
      </c>
      <c r="AP194" s="128" t="str">
        <f t="shared" si="247"/>
        <v>-</v>
      </c>
      <c r="AQ194" s="128" t="str">
        <f t="shared" si="279"/>
        <v>-</v>
      </c>
      <c r="AR194" s="128" t="str">
        <f t="shared" si="280"/>
        <v>-</v>
      </c>
      <c r="AS194" s="129">
        <f t="shared" si="248"/>
        <v>0</v>
      </c>
      <c r="AT194" s="128" t="str">
        <f t="shared" si="249"/>
        <v>-</v>
      </c>
      <c r="AU194" s="128" t="str">
        <f t="shared" si="250"/>
        <v>-</v>
      </c>
      <c r="AV194" s="128" t="str">
        <f t="shared" si="251"/>
        <v>-</v>
      </c>
      <c r="AW194" s="128" t="str">
        <f t="shared" si="252"/>
        <v>-</v>
      </c>
      <c r="AX194" s="128" t="str">
        <f t="shared" si="253"/>
        <v>-</v>
      </c>
      <c r="AY194" s="128" t="str">
        <f t="shared" si="254"/>
        <v>-</v>
      </c>
      <c r="AZ194" s="128" t="str">
        <f t="shared" si="255"/>
        <v>-</v>
      </c>
      <c r="BA194" s="128" t="str">
        <f t="shared" si="256"/>
        <v>-</v>
      </c>
      <c r="BB194" s="128" t="str">
        <f t="shared" si="257"/>
        <v>-</v>
      </c>
      <c r="BC194" s="128" t="str">
        <f t="shared" si="258"/>
        <v>-</v>
      </c>
      <c r="BD194" s="128" t="str">
        <f t="shared" si="259"/>
        <v>-</v>
      </c>
      <c r="BE194" s="187"/>
      <c r="BF194" s="128" t="str">
        <f t="shared" si="260"/>
        <v>-</v>
      </c>
      <c r="BG194" s="128" t="str">
        <f t="shared" si="261"/>
        <v>-</v>
      </c>
      <c r="BH194" s="128" t="str">
        <f t="shared" si="262"/>
        <v>-</v>
      </c>
      <c r="BI194" s="128" t="str">
        <f t="shared" si="263"/>
        <v>-</v>
      </c>
      <c r="BJ194" s="128" t="str">
        <f t="shared" si="264"/>
        <v>-</v>
      </c>
      <c r="BK194" s="128" t="str">
        <f t="shared" si="265"/>
        <v>-</v>
      </c>
      <c r="BL194" s="128" t="str">
        <f t="shared" si="266"/>
        <v>-</v>
      </c>
      <c r="BM194" s="128" t="str">
        <f t="shared" si="267"/>
        <v>-</v>
      </c>
      <c r="BN194" s="128" t="str">
        <f t="shared" si="268"/>
        <v>-</v>
      </c>
      <c r="BO194" s="128" t="str">
        <f t="shared" si="269"/>
        <v>-</v>
      </c>
      <c r="BP194" s="128" t="str">
        <f t="shared" si="270"/>
        <v>-</v>
      </c>
      <c r="BQ194" s="128" t="str">
        <f t="shared" si="271"/>
        <v>-</v>
      </c>
      <c r="BR194" s="128" t="str">
        <f t="shared" si="272"/>
        <v>-</v>
      </c>
      <c r="BS194" s="128" t="str">
        <f t="shared" si="273"/>
        <v>-</v>
      </c>
      <c r="BT194" s="128" t="str">
        <f t="shared" si="274"/>
        <v>-</v>
      </c>
      <c r="BU194" s="128" t="str">
        <f t="shared" si="275"/>
        <v>-</v>
      </c>
      <c r="BV194" s="129">
        <f t="shared" si="281"/>
        <v>0</v>
      </c>
      <c r="BX194" s="128" t="str">
        <f t="shared" si="221"/>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76"/>
        <v>-</v>
      </c>
      <c r="K195" s="20" t="str">
        <f>IF(月途中入退所!$N44=$B$2,IF(月途中入退所!S44="","-",月途中入退所!$S44),"-")</f>
        <v>-</v>
      </c>
      <c r="L195" s="162" t="str">
        <f t="shared" si="277"/>
        <v>-</v>
      </c>
      <c r="M195" s="20" t="str">
        <f>IF(月途中入退所!$N44=$B$2,月途中入退所!$T44,"-")</f>
        <v>-</v>
      </c>
      <c r="N195" s="129">
        <f t="shared" si="222"/>
        <v>0</v>
      </c>
      <c r="P195" s="128" t="str">
        <f t="shared" si="278"/>
        <v>-</v>
      </c>
      <c r="Q195" s="128" t="str">
        <f t="shared" si="223"/>
        <v>-</v>
      </c>
      <c r="R195" s="128" t="str">
        <f t="shared" si="224"/>
        <v>-</v>
      </c>
      <c r="S195" s="128" t="str">
        <f t="shared" si="225"/>
        <v>-</v>
      </c>
      <c r="T195" s="128" t="str">
        <f t="shared" si="226"/>
        <v>-</v>
      </c>
      <c r="U195" s="128" t="str">
        <f t="shared" si="227"/>
        <v>-</v>
      </c>
      <c r="V195" s="128" t="str">
        <f t="shared" si="228"/>
        <v>-</v>
      </c>
      <c r="W195" s="128" t="str">
        <f t="shared" si="229"/>
        <v>-</v>
      </c>
      <c r="X195" s="128" t="str">
        <f t="shared" si="230"/>
        <v>-</v>
      </c>
      <c r="Y195" s="128" t="str">
        <f t="shared" si="231"/>
        <v>-</v>
      </c>
      <c r="Z195" s="128" t="str">
        <f t="shared" si="232"/>
        <v>-</v>
      </c>
      <c r="AA195" s="128" t="str">
        <f t="shared" si="233"/>
        <v>-</v>
      </c>
      <c r="AB195" s="131"/>
      <c r="AC195" s="128" t="str">
        <f t="shared" si="234"/>
        <v>-</v>
      </c>
      <c r="AD195" s="128" t="str">
        <f t="shared" si="235"/>
        <v>-</v>
      </c>
      <c r="AE195" s="128" t="str">
        <f t="shared" si="236"/>
        <v>-</v>
      </c>
      <c r="AF195" s="128" t="str">
        <f t="shared" si="237"/>
        <v>-</v>
      </c>
      <c r="AG195" s="128" t="str">
        <f t="shared" si="238"/>
        <v>-</v>
      </c>
      <c r="AH195" s="128" t="str">
        <f t="shared" si="239"/>
        <v>-</v>
      </c>
      <c r="AI195" s="128" t="str">
        <f t="shared" si="240"/>
        <v>-</v>
      </c>
      <c r="AJ195" s="128" t="str">
        <f t="shared" si="241"/>
        <v>-</v>
      </c>
      <c r="AK195" s="128" t="str">
        <f t="shared" si="242"/>
        <v>-</v>
      </c>
      <c r="AL195" s="128" t="str">
        <f t="shared" si="243"/>
        <v>-</v>
      </c>
      <c r="AM195" s="128" t="str">
        <f t="shared" si="244"/>
        <v>-</v>
      </c>
      <c r="AN195" s="128" t="str">
        <f t="shared" si="245"/>
        <v>-</v>
      </c>
      <c r="AO195" s="128" t="str">
        <f t="shared" si="246"/>
        <v>-</v>
      </c>
      <c r="AP195" s="128" t="str">
        <f t="shared" si="247"/>
        <v>-</v>
      </c>
      <c r="AQ195" s="128" t="str">
        <f t="shared" si="279"/>
        <v>-</v>
      </c>
      <c r="AR195" s="128" t="str">
        <f t="shared" si="280"/>
        <v>-</v>
      </c>
      <c r="AS195" s="129">
        <f t="shared" si="248"/>
        <v>0</v>
      </c>
      <c r="AT195" s="128" t="str">
        <f t="shared" si="249"/>
        <v>-</v>
      </c>
      <c r="AU195" s="128" t="str">
        <f t="shared" si="250"/>
        <v>-</v>
      </c>
      <c r="AV195" s="128" t="str">
        <f t="shared" si="251"/>
        <v>-</v>
      </c>
      <c r="AW195" s="128" t="str">
        <f t="shared" si="252"/>
        <v>-</v>
      </c>
      <c r="AX195" s="128" t="str">
        <f t="shared" si="253"/>
        <v>-</v>
      </c>
      <c r="AY195" s="128" t="str">
        <f t="shared" si="254"/>
        <v>-</v>
      </c>
      <c r="AZ195" s="128" t="str">
        <f t="shared" si="255"/>
        <v>-</v>
      </c>
      <c r="BA195" s="128" t="str">
        <f t="shared" si="256"/>
        <v>-</v>
      </c>
      <c r="BB195" s="128" t="str">
        <f t="shared" si="257"/>
        <v>-</v>
      </c>
      <c r="BC195" s="128" t="str">
        <f t="shared" si="258"/>
        <v>-</v>
      </c>
      <c r="BD195" s="128" t="str">
        <f t="shared" si="259"/>
        <v>-</v>
      </c>
      <c r="BE195" s="187"/>
      <c r="BF195" s="128" t="str">
        <f t="shared" si="260"/>
        <v>-</v>
      </c>
      <c r="BG195" s="128" t="str">
        <f t="shared" si="261"/>
        <v>-</v>
      </c>
      <c r="BH195" s="128" t="str">
        <f t="shared" si="262"/>
        <v>-</v>
      </c>
      <c r="BI195" s="128" t="str">
        <f t="shared" si="263"/>
        <v>-</v>
      </c>
      <c r="BJ195" s="128" t="str">
        <f t="shared" si="264"/>
        <v>-</v>
      </c>
      <c r="BK195" s="128" t="str">
        <f t="shared" si="265"/>
        <v>-</v>
      </c>
      <c r="BL195" s="128" t="str">
        <f t="shared" si="266"/>
        <v>-</v>
      </c>
      <c r="BM195" s="128" t="str">
        <f t="shared" si="267"/>
        <v>-</v>
      </c>
      <c r="BN195" s="128" t="str">
        <f t="shared" si="268"/>
        <v>-</v>
      </c>
      <c r="BO195" s="128" t="str">
        <f t="shared" si="269"/>
        <v>-</v>
      </c>
      <c r="BP195" s="128" t="str">
        <f t="shared" si="270"/>
        <v>-</v>
      </c>
      <c r="BQ195" s="128" t="str">
        <f t="shared" si="271"/>
        <v>-</v>
      </c>
      <c r="BR195" s="128" t="str">
        <f t="shared" si="272"/>
        <v>-</v>
      </c>
      <c r="BS195" s="128" t="str">
        <f t="shared" si="273"/>
        <v>-</v>
      </c>
      <c r="BT195" s="128" t="str">
        <f t="shared" si="274"/>
        <v>-</v>
      </c>
      <c r="BU195" s="128" t="str">
        <f t="shared" si="275"/>
        <v>-</v>
      </c>
      <c r="BV195" s="129">
        <f t="shared" si="281"/>
        <v>0</v>
      </c>
      <c r="BX195" s="128" t="str">
        <f t="shared" si="221"/>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76"/>
        <v>-</v>
      </c>
      <c r="K196" s="20" t="str">
        <f>IF(月途中入退所!$N45=$B$2,IF(月途中入退所!S45="","-",月途中入退所!$S45),"-")</f>
        <v>-</v>
      </c>
      <c r="L196" s="162" t="str">
        <f t="shared" si="277"/>
        <v>-</v>
      </c>
      <c r="M196" s="20" t="str">
        <f>IF(月途中入退所!$N45=$B$2,月途中入退所!$T45,"-")</f>
        <v>-</v>
      </c>
      <c r="N196" s="129">
        <f t="shared" si="222"/>
        <v>0</v>
      </c>
      <c r="P196" s="128" t="str">
        <f t="shared" si="278"/>
        <v>-</v>
      </c>
      <c r="Q196" s="128" t="str">
        <f t="shared" si="223"/>
        <v>-</v>
      </c>
      <c r="R196" s="128" t="str">
        <f t="shared" si="224"/>
        <v>-</v>
      </c>
      <c r="S196" s="128" t="str">
        <f t="shared" si="225"/>
        <v>-</v>
      </c>
      <c r="T196" s="128" t="str">
        <f t="shared" si="226"/>
        <v>-</v>
      </c>
      <c r="U196" s="128" t="str">
        <f t="shared" si="227"/>
        <v>-</v>
      </c>
      <c r="V196" s="128" t="str">
        <f t="shared" si="228"/>
        <v>-</v>
      </c>
      <c r="W196" s="128" t="str">
        <f t="shared" si="229"/>
        <v>-</v>
      </c>
      <c r="X196" s="128" t="str">
        <f t="shared" si="230"/>
        <v>-</v>
      </c>
      <c r="Y196" s="128" t="str">
        <f t="shared" si="231"/>
        <v>-</v>
      </c>
      <c r="Z196" s="128" t="str">
        <f t="shared" si="232"/>
        <v>-</v>
      </c>
      <c r="AA196" s="128" t="str">
        <f t="shared" si="233"/>
        <v>-</v>
      </c>
      <c r="AB196" s="131"/>
      <c r="AC196" s="128" t="str">
        <f t="shared" si="234"/>
        <v>-</v>
      </c>
      <c r="AD196" s="128" t="str">
        <f t="shared" si="235"/>
        <v>-</v>
      </c>
      <c r="AE196" s="128" t="str">
        <f t="shared" si="236"/>
        <v>-</v>
      </c>
      <c r="AF196" s="128" t="str">
        <f t="shared" si="237"/>
        <v>-</v>
      </c>
      <c r="AG196" s="128" t="str">
        <f t="shared" si="238"/>
        <v>-</v>
      </c>
      <c r="AH196" s="128" t="str">
        <f t="shared" si="239"/>
        <v>-</v>
      </c>
      <c r="AI196" s="128" t="str">
        <f t="shared" si="240"/>
        <v>-</v>
      </c>
      <c r="AJ196" s="128" t="str">
        <f t="shared" si="241"/>
        <v>-</v>
      </c>
      <c r="AK196" s="128" t="str">
        <f t="shared" si="242"/>
        <v>-</v>
      </c>
      <c r="AL196" s="128" t="str">
        <f t="shared" si="243"/>
        <v>-</v>
      </c>
      <c r="AM196" s="128" t="str">
        <f t="shared" si="244"/>
        <v>-</v>
      </c>
      <c r="AN196" s="128" t="str">
        <f t="shared" si="245"/>
        <v>-</v>
      </c>
      <c r="AO196" s="128" t="str">
        <f t="shared" si="246"/>
        <v>-</v>
      </c>
      <c r="AP196" s="128" t="str">
        <f t="shared" si="247"/>
        <v>-</v>
      </c>
      <c r="AQ196" s="128" t="str">
        <f t="shared" si="279"/>
        <v>-</v>
      </c>
      <c r="AR196" s="128" t="str">
        <f t="shared" si="280"/>
        <v>-</v>
      </c>
      <c r="AS196" s="129">
        <f t="shared" si="248"/>
        <v>0</v>
      </c>
      <c r="AT196" s="128" t="str">
        <f t="shared" si="249"/>
        <v>-</v>
      </c>
      <c r="AU196" s="128" t="str">
        <f t="shared" si="250"/>
        <v>-</v>
      </c>
      <c r="AV196" s="128" t="str">
        <f t="shared" si="251"/>
        <v>-</v>
      </c>
      <c r="AW196" s="128" t="str">
        <f t="shared" si="252"/>
        <v>-</v>
      </c>
      <c r="AX196" s="128" t="str">
        <f t="shared" si="253"/>
        <v>-</v>
      </c>
      <c r="AY196" s="128" t="str">
        <f t="shared" si="254"/>
        <v>-</v>
      </c>
      <c r="AZ196" s="128" t="str">
        <f t="shared" si="255"/>
        <v>-</v>
      </c>
      <c r="BA196" s="128" t="str">
        <f t="shared" si="256"/>
        <v>-</v>
      </c>
      <c r="BB196" s="128" t="str">
        <f t="shared" si="257"/>
        <v>-</v>
      </c>
      <c r="BC196" s="128" t="str">
        <f t="shared" si="258"/>
        <v>-</v>
      </c>
      <c r="BD196" s="128" t="str">
        <f t="shared" si="259"/>
        <v>-</v>
      </c>
      <c r="BE196" s="187"/>
      <c r="BF196" s="128" t="str">
        <f t="shared" si="260"/>
        <v>-</v>
      </c>
      <c r="BG196" s="128" t="str">
        <f t="shared" si="261"/>
        <v>-</v>
      </c>
      <c r="BH196" s="128" t="str">
        <f t="shared" si="262"/>
        <v>-</v>
      </c>
      <c r="BI196" s="128" t="str">
        <f t="shared" si="263"/>
        <v>-</v>
      </c>
      <c r="BJ196" s="128" t="str">
        <f t="shared" si="264"/>
        <v>-</v>
      </c>
      <c r="BK196" s="128" t="str">
        <f t="shared" si="265"/>
        <v>-</v>
      </c>
      <c r="BL196" s="128" t="str">
        <f t="shared" si="266"/>
        <v>-</v>
      </c>
      <c r="BM196" s="128" t="str">
        <f t="shared" si="267"/>
        <v>-</v>
      </c>
      <c r="BN196" s="128" t="str">
        <f t="shared" si="268"/>
        <v>-</v>
      </c>
      <c r="BO196" s="128" t="str">
        <f t="shared" si="269"/>
        <v>-</v>
      </c>
      <c r="BP196" s="128" t="str">
        <f t="shared" si="270"/>
        <v>-</v>
      </c>
      <c r="BQ196" s="128" t="str">
        <f t="shared" si="271"/>
        <v>-</v>
      </c>
      <c r="BR196" s="128" t="str">
        <f t="shared" si="272"/>
        <v>-</v>
      </c>
      <c r="BS196" s="128" t="str">
        <f t="shared" si="273"/>
        <v>-</v>
      </c>
      <c r="BT196" s="128" t="str">
        <f t="shared" si="274"/>
        <v>-</v>
      </c>
      <c r="BU196" s="128" t="str">
        <f t="shared" si="275"/>
        <v>-</v>
      </c>
      <c r="BV196" s="129">
        <f t="shared" si="281"/>
        <v>0</v>
      </c>
      <c r="BX196" s="128" t="str">
        <f t="shared" si="221"/>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76"/>
        <v>-</v>
      </c>
      <c r="K197" s="20" t="str">
        <f>IF(月途中入退所!$N46=$B$2,IF(月途中入退所!S46="","-",月途中入退所!$S46),"-")</f>
        <v>-</v>
      </c>
      <c r="L197" s="162" t="str">
        <f t="shared" si="277"/>
        <v>-</v>
      </c>
      <c r="M197" s="20" t="str">
        <f>IF(月途中入退所!$N46=$B$2,月途中入退所!$T46,"-")</f>
        <v>-</v>
      </c>
      <c r="N197" s="129">
        <f t="shared" si="222"/>
        <v>0</v>
      </c>
      <c r="P197" s="128" t="str">
        <f t="shared" si="278"/>
        <v>-</v>
      </c>
      <c r="Q197" s="128" t="str">
        <f t="shared" si="223"/>
        <v>-</v>
      </c>
      <c r="R197" s="128" t="str">
        <f t="shared" si="224"/>
        <v>-</v>
      </c>
      <c r="S197" s="128" t="str">
        <f t="shared" si="225"/>
        <v>-</v>
      </c>
      <c r="T197" s="128" t="str">
        <f t="shared" si="226"/>
        <v>-</v>
      </c>
      <c r="U197" s="128" t="str">
        <f t="shared" si="227"/>
        <v>-</v>
      </c>
      <c r="V197" s="128" t="str">
        <f t="shared" si="228"/>
        <v>-</v>
      </c>
      <c r="W197" s="128" t="str">
        <f t="shared" si="229"/>
        <v>-</v>
      </c>
      <c r="X197" s="128" t="str">
        <f t="shared" si="230"/>
        <v>-</v>
      </c>
      <c r="Y197" s="128" t="str">
        <f t="shared" si="231"/>
        <v>-</v>
      </c>
      <c r="Z197" s="128" t="str">
        <f t="shared" si="232"/>
        <v>-</v>
      </c>
      <c r="AA197" s="128" t="str">
        <f t="shared" si="233"/>
        <v>-</v>
      </c>
      <c r="AB197" s="131"/>
      <c r="AC197" s="128" t="str">
        <f t="shared" si="234"/>
        <v>-</v>
      </c>
      <c r="AD197" s="128" t="str">
        <f t="shared" si="235"/>
        <v>-</v>
      </c>
      <c r="AE197" s="128" t="str">
        <f t="shared" si="236"/>
        <v>-</v>
      </c>
      <c r="AF197" s="128" t="str">
        <f t="shared" si="237"/>
        <v>-</v>
      </c>
      <c r="AG197" s="128" t="str">
        <f t="shared" si="238"/>
        <v>-</v>
      </c>
      <c r="AH197" s="128" t="str">
        <f t="shared" si="239"/>
        <v>-</v>
      </c>
      <c r="AI197" s="128" t="str">
        <f t="shared" si="240"/>
        <v>-</v>
      </c>
      <c r="AJ197" s="128" t="str">
        <f t="shared" si="241"/>
        <v>-</v>
      </c>
      <c r="AK197" s="128" t="str">
        <f t="shared" si="242"/>
        <v>-</v>
      </c>
      <c r="AL197" s="128" t="str">
        <f t="shared" si="243"/>
        <v>-</v>
      </c>
      <c r="AM197" s="128" t="str">
        <f t="shared" si="244"/>
        <v>-</v>
      </c>
      <c r="AN197" s="128" t="str">
        <f t="shared" si="245"/>
        <v>-</v>
      </c>
      <c r="AO197" s="128" t="str">
        <f t="shared" si="246"/>
        <v>-</v>
      </c>
      <c r="AP197" s="128" t="str">
        <f t="shared" si="247"/>
        <v>-</v>
      </c>
      <c r="AQ197" s="128" t="str">
        <f t="shared" si="279"/>
        <v>-</v>
      </c>
      <c r="AR197" s="128" t="str">
        <f t="shared" si="280"/>
        <v>-</v>
      </c>
      <c r="AS197" s="129">
        <f t="shared" si="248"/>
        <v>0</v>
      </c>
      <c r="AT197" s="128" t="str">
        <f t="shared" si="249"/>
        <v>-</v>
      </c>
      <c r="AU197" s="128" t="str">
        <f t="shared" si="250"/>
        <v>-</v>
      </c>
      <c r="AV197" s="128" t="str">
        <f t="shared" si="251"/>
        <v>-</v>
      </c>
      <c r="AW197" s="128" t="str">
        <f t="shared" si="252"/>
        <v>-</v>
      </c>
      <c r="AX197" s="128" t="str">
        <f t="shared" si="253"/>
        <v>-</v>
      </c>
      <c r="AY197" s="128" t="str">
        <f t="shared" si="254"/>
        <v>-</v>
      </c>
      <c r="AZ197" s="128" t="str">
        <f t="shared" si="255"/>
        <v>-</v>
      </c>
      <c r="BA197" s="128" t="str">
        <f t="shared" si="256"/>
        <v>-</v>
      </c>
      <c r="BB197" s="128" t="str">
        <f t="shared" si="257"/>
        <v>-</v>
      </c>
      <c r="BC197" s="128" t="str">
        <f t="shared" si="258"/>
        <v>-</v>
      </c>
      <c r="BD197" s="128" t="str">
        <f t="shared" si="259"/>
        <v>-</v>
      </c>
      <c r="BE197" s="187"/>
      <c r="BF197" s="128" t="str">
        <f t="shared" si="260"/>
        <v>-</v>
      </c>
      <c r="BG197" s="128" t="str">
        <f t="shared" si="261"/>
        <v>-</v>
      </c>
      <c r="BH197" s="128" t="str">
        <f t="shared" si="262"/>
        <v>-</v>
      </c>
      <c r="BI197" s="128" t="str">
        <f t="shared" si="263"/>
        <v>-</v>
      </c>
      <c r="BJ197" s="128" t="str">
        <f t="shared" si="264"/>
        <v>-</v>
      </c>
      <c r="BK197" s="128" t="str">
        <f t="shared" si="265"/>
        <v>-</v>
      </c>
      <c r="BL197" s="128" t="str">
        <f t="shared" si="266"/>
        <v>-</v>
      </c>
      <c r="BM197" s="128" t="str">
        <f t="shared" si="267"/>
        <v>-</v>
      </c>
      <c r="BN197" s="128" t="str">
        <f t="shared" si="268"/>
        <v>-</v>
      </c>
      <c r="BO197" s="128" t="str">
        <f t="shared" si="269"/>
        <v>-</v>
      </c>
      <c r="BP197" s="128" t="str">
        <f t="shared" si="270"/>
        <v>-</v>
      </c>
      <c r="BQ197" s="128" t="str">
        <f t="shared" si="271"/>
        <v>-</v>
      </c>
      <c r="BR197" s="128" t="str">
        <f t="shared" si="272"/>
        <v>-</v>
      </c>
      <c r="BS197" s="128" t="str">
        <f t="shared" si="273"/>
        <v>-</v>
      </c>
      <c r="BT197" s="128" t="str">
        <f t="shared" si="274"/>
        <v>-</v>
      </c>
      <c r="BU197" s="128" t="str">
        <f t="shared" si="275"/>
        <v>-</v>
      </c>
      <c r="BV197" s="129">
        <f t="shared" si="281"/>
        <v>0</v>
      </c>
      <c r="BX197" s="128" t="str">
        <f t="shared" si="221"/>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76"/>
        <v>-</v>
      </c>
      <c r="K198" s="20" t="str">
        <f>IF(月途中入退所!$N47=$B$2,IF(月途中入退所!S47="","-",月途中入退所!$S47),"-")</f>
        <v>-</v>
      </c>
      <c r="L198" s="162" t="str">
        <f t="shared" si="277"/>
        <v>-</v>
      </c>
      <c r="M198" s="20" t="str">
        <f>IF(月途中入退所!$N47=$B$2,月途中入退所!$T47,"-")</f>
        <v>-</v>
      </c>
      <c r="N198" s="129">
        <f t="shared" si="222"/>
        <v>0</v>
      </c>
      <c r="P198" s="128" t="str">
        <f t="shared" si="278"/>
        <v>-</v>
      </c>
      <c r="Q198" s="128" t="str">
        <f t="shared" si="223"/>
        <v>-</v>
      </c>
      <c r="R198" s="128" t="str">
        <f t="shared" si="224"/>
        <v>-</v>
      </c>
      <c r="S198" s="128" t="str">
        <f t="shared" si="225"/>
        <v>-</v>
      </c>
      <c r="T198" s="128" t="str">
        <f t="shared" si="226"/>
        <v>-</v>
      </c>
      <c r="U198" s="128" t="str">
        <f t="shared" si="227"/>
        <v>-</v>
      </c>
      <c r="V198" s="128" t="str">
        <f t="shared" si="228"/>
        <v>-</v>
      </c>
      <c r="W198" s="128" t="str">
        <f t="shared" si="229"/>
        <v>-</v>
      </c>
      <c r="X198" s="128" t="str">
        <f t="shared" si="230"/>
        <v>-</v>
      </c>
      <c r="Y198" s="128" t="str">
        <f t="shared" si="231"/>
        <v>-</v>
      </c>
      <c r="Z198" s="128" t="str">
        <f t="shared" si="232"/>
        <v>-</v>
      </c>
      <c r="AA198" s="128" t="str">
        <f t="shared" si="233"/>
        <v>-</v>
      </c>
      <c r="AB198" s="131"/>
      <c r="AC198" s="128" t="str">
        <f t="shared" si="234"/>
        <v>-</v>
      </c>
      <c r="AD198" s="128" t="str">
        <f t="shared" si="235"/>
        <v>-</v>
      </c>
      <c r="AE198" s="128" t="str">
        <f t="shared" si="236"/>
        <v>-</v>
      </c>
      <c r="AF198" s="128" t="str">
        <f t="shared" si="237"/>
        <v>-</v>
      </c>
      <c r="AG198" s="128" t="str">
        <f t="shared" si="238"/>
        <v>-</v>
      </c>
      <c r="AH198" s="128" t="str">
        <f t="shared" si="239"/>
        <v>-</v>
      </c>
      <c r="AI198" s="128" t="str">
        <f t="shared" si="240"/>
        <v>-</v>
      </c>
      <c r="AJ198" s="128" t="str">
        <f t="shared" si="241"/>
        <v>-</v>
      </c>
      <c r="AK198" s="128" t="str">
        <f t="shared" si="242"/>
        <v>-</v>
      </c>
      <c r="AL198" s="128" t="str">
        <f t="shared" si="243"/>
        <v>-</v>
      </c>
      <c r="AM198" s="128" t="str">
        <f t="shared" si="244"/>
        <v>-</v>
      </c>
      <c r="AN198" s="128" t="str">
        <f t="shared" si="245"/>
        <v>-</v>
      </c>
      <c r="AO198" s="128" t="str">
        <f t="shared" si="246"/>
        <v>-</v>
      </c>
      <c r="AP198" s="128" t="str">
        <f t="shared" si="247"/>
        <v>-</v>
      </c>
      <c r="AQ198" s="128" t="str">
        <f t="shared" si="279"/>
        <v>-</v>
      </c>
      <c r="AR198" s="128" t="str">
        <f t="shared" si="280"/>
        <v>-</v>
      </c>
      <c r="AS198" s="129">
        <f t="shared" si="248"/>
        <v>0</v>
      </c>
      <c r="AT198" s="128" t="str">
        <f t="shared" si="249"/>
        <v>-</v>
      </c>
      <c r="AU198" s="128" t="str">
        <f t="shared" si="250"/>
        <v>-</v>
      </c>
      <c r="AV198" s="128" t="str">
        <f t="shared" si="251"/>
        <v>-</v>
      </c>
      <c r="AW198" s="128" t="str">
        <f t="shared" si="252"/>
        <v>-</v>
      </c>
      <c r="AX198" s="128" t="str">
        <f t="shared" si="253"/>
        <v>-</v>
      </c>
      <c r="AY198" s="128" t="str">
        <f t="shared" si="254"/>
        <v>-</v>
      </c>
      <c r="AZ198" s="128" t="str">
        <f t="shared" si="255"/>
        <v>-</v>
      </c>
      <c r="BA198" s="128" t="str">
        <f t="shared" si="256"/>
        <v>-</v>
      </c>
      <c r="BB198" s="128" t="str">
        <f t="shared" si="257"/>
        <v>-</v>
      </c>
      <c r="BC198" s="128" t="str">
        <f t="shared" si="258"/>
        <v>-</v>
      </c>
      <c r="BD198" s="128" t="str">
        <f t="shared" si="259"/>
        <v>-</v>
      </c>
      <c r="BE198" s="187"/>
      <c r="BF198" s="128" t="str">
        <f t="shared" si="260"/>
        <v>-</v>
      </c>
      <c r="BG198" s="128" t="str">
        <f t="shared" si="261"/>
        <v>-</v>
      </c>
      <c r="BH198" s="128" t="str">
        <f t="shared" si="262"/>
        <v>-</v>
      </c>
      <c r="BI198" s="128" t="str">
        <f t="shared" si="263"/>
        <v>-</v>
      </c>
      <c r="BJ198" s="128" t="str">
        <f t="shared" si="264"/>
        <v>-</v>
      </c>
      <c r="BK198" s="128" t="str">
        <f t="shared" si="265"/>
        <v>-</v>
      </c>
      <c r="BL198" s="128" t="str">
        <f t="shared" si="266"/>
        <v>-</v>
      </c>
      <c r="BM198" s="128" t="str">
        <f t="shared" si="267"/>
        <v>-</v>
      </c>
      <c r="BN198" s="128" t="str">
        <f t="shared" si="268"/>
        <v>-</v>
      </c>
      <c r="BO198" s="128" t="str">
        <f t="shared" si="269"/>
        <v>-</v>
      </c>
      <c r="BP198" s="128" t="str">
        <f t="shared" si="270"/>
        <v>-</v>
      </c>
      <c r="BQ198" s="128" t="str">
        <f t="shared" si="271"/>
        <v>-</v>
      </c>
      <c r="BR198" s="128" t="str">
        <f t="shared" si="272"/>
        <v>-</v>
      </c>
      <c r="BS198" s="128" t="str">
        <f t="shared" si="273"/>
        <v>-</v>
      </c>
      <c r="BT198" s="128" t="str">
        <f t="shared" si="274"/>
        <v>-</v>
      </c>
      <c r="BU198" s="128" t="str">
        <f t="shared" si="275"/>
        <v>-</v>
      </c>
      <c r="BV198" s="129">
        <f t="shared" si="281"/>
        <v>0</v>
      </c>
      <c r="BX198" s="128" t="str">
        <f t="shared" si="221"/>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76"/>
        <v>-</v>
      </c>
      <c r="K199" s="20" t="str">
        <f>IF(月途中入退所!$N48=$B$2,IF(月途中入退所!S48="","-",月途中入退所!$S48),"-")</f>
        <v>-</v>
      </c>
      <c r="L199" s="162" t="str">
        <f t="shared" si="277"/>
        <v>-</v>
      </c>
      <c r="M199" s="20" t="str">
        <f>IF(月途中入退所!$N48=$B$2,月途中入退所!$T48,"-")</f>
        <v>-</v>
      </c>
      <c r="N199" s="129">
        <f t="shared" si="222"/>
        <v>0</v>
      </c>
      <c r="P199" s="128" t="str">
        <f t="shared" si="278"/>
        <v>-</v>
      </c>
      <c r="Q199" s="128" t="str">
        <f t="shared" si="223"/>
        <v>-</v>
      </c>
      <c r="R199" s="128" t="str">
        <f t="shared" si="224"/>
        <v>-</v>
      </c>
      <c r="S199" s="128" t="str">
        <f t="shared" si="225"/>
        <v>-</v>
      </c>
      <c r="T199" s="128" t="str">
        <f t="shared" si="226"/>
        <v>-</v>
      </c>
      <c r="U199" s="128" t="str">
        <f t="shared" si="227"/>
        <v>-</v>
      </c>
      <c r="V199" s="128" t="str">
        <f t="shared" si="228"/>
        <v>-</v>
      </c>
      <c r="W199" s="128" t="str">
        <f t="shared" si="229"/>
        <v>-</v>
      </c>
      <c r="X199" s="128" t="str">
        <f t="shared" si="230"/>
        <v>-</v>
      </c>
      <c r="Y199" s="128" t="str">
        <f t="shared" si="231"/>
        <v>-</v>
      </c>
      <c r="Z199" s="128" t="str">
        <f t="shared" si="232"/>
        <v>-</v>
      </c>
      <c r="AA199" s="128" t="str">
        <f t="shared" si="233"/>
        <v>-</v>
      </c>
      <c r="AB199" s="131"/>
      <c r="AC199" s="128" t="str">
        <f t="shared" si="234"/>
        <v>-</v>
      </c>
      <c r="AD199" s="128" t="str">
        <f t="shared" si="235"/>
        <v>-</v>
      </c>
      <c r="AE199" s="128" t="str">
        <f t="shared" si="236"/>
        <v>-</v>
      </c>
      <c r="AF199" s="128" t="str">
        <f t="shared" si="237"/>
        <v>-</v>
      </c>
      <c r="AG199" s="128" t="str">
        <f t="shared" si="238"/>
        <v>-</v>
      </c>
      <c r="AH199" s="128" t="str">
        <f t="shared" si="239"/>
        <v>-</v>
      </c>
      <c r="AI199" s="128" t="str">
        <f t="shared" si="240"/>
        <v>-</v>
      </c>
      <c r="AJ199" s="128" t="str">
        <f t="shared" si="241"/>
        <v>-</v>
      </c>
      <c r="AK199" s="128" t="str">
        <f t="shared" si="242"/>
        <v>-</v>
      </c>
      <c r="AL199" s="128" t="str">
        <f t="shared" si="243"/>
        <v>-</v>
      </c>
      <c r="AM199" s="128" t="str">
        <f t="shared" si="244"/>
        <v>-</v>
      </c>
      <c r="AN199" s="128" t="str">
        <f t="shared" si="245"/>
        <v>-</v>
      </c>
      <c r="AO199" s="128" t="str">
        <f t="shared" si="246"/>
        <v>-</v>
      </c>
      <c r="AP199" s="128" t="str">
        <f t="shared" si="247"/>
        <v>-</v>
      </c>
      <c r="AQ199" s="128" t="str">
        <f t="shared" si="279"/>
        <v>-</v>
      </c>
      <c r="AR199" s="128" t="str">
        <f t="shared" si="280"/>
        <v>-</v>
      </c>
      <c r="AS199" s="129">
        <f t="shared" si="248"/>
        <v>0</v>
      </c>
      <c r="AT199" s="128" t="str">
        <f t="shared" si="249"/>
        <v>-</v>
      </c>
      <c r="AU199" s="128" t="str">
        <f t="shared" si="250"/>
        <v>-</v>
      </c>
      <c r="AV199" s="128" t="str">
        <f t="shared" si="251"/>
        <v>-</v>
      </c>
      <c r="AW199" s="128" t="str">
        <f t="shared" si="252"/>
        <v>-</v>
      </c>
      <c r="AX199" s="128" t="str">
        <f t="shared" si="253"/>
        <v>-</v>
      </c>
      <c r="AY199" s="128" t="str">
        <f t="shared" si="254"/>
        <v>-</v>
      </c>
      <c r="AZ199" s="128" t="str">
        <f t="shared" si="255"/>
        <v>-</v>
      </c>
      <c r="BA199" s="128" t="str">
        <f t="shared" si="256"/>
        <v>-</v>
      </c>
      <c r="BB199" s="128" t="str">
        <f t="shared" si="257"/>
        <v>-</v>
      </c>
      <c r="BC199" s="128" t="str">
        <f t="shared" si="258"/>
        <v>-</v>
      </c>
      <c r="BD199" s="128" t="str">
        <f t="shared" si="259"/>
        <v>-</v>
      </c>
      <c r="BE199" s="187"/>
      <c r="BF199" s="128" t="str">
        <f t="shared" si="260"/>
        <v>-</v>
      </c>
      <c r="BG199" s="128" t="str">
        <f t="shared" si="261"/>
        <v>-</v>
      </c>
      <c r="BH199" s="128" t="str">
        <f t="shared" si="262"/>
        <v>-</v>
      </c>
      <c r="BI199" s="128" t="str">
        <f t="shared" si="263"/>
        <v>-</v>
      </c>
      <c r="BJ199" s="128" t="str">
        <f t="shared" si="264"/>
        <v>-</v>
      </c>
      <c r="BK199" s="128" t="str">
        <f t="shared" si="265"/>
        <v>-</v>
      </c>
      <c r="BL199" s="128" t="str">
        <f t="shared" si="266"/>
        <v>-</v>
      </c>
      <c r="BM199" s="128" t="str">
        <f t="shared" si="267"/>
        <v>-</v>
      </c>
      <c r="BN199" s="128" t="str">
        <f t="shared" si="268"/>
        <v>-</v>
      </c>
      <c r="BO199" s="128" t="str">
        <f t="shared" si="269"/>
        <v>-</v>
      </c>
      <c r="BP199" s="128" t="str">
        <f t="shared" si="270"/>
        <v>-</v>
      </c>
      <c r="BQ199" s="128" t="str">
        <f t="shared" si="271"/>
        <v>-</v>
      </c>
      <c r="BR199" s="128" t="str">
        <f t="shared" si="272"/>
        <v>-</v>
      </c>
      <c r="BS199" s="128" t="str">
        <f t="shared" si="273"/>
        <v>-</v>
      </c>
      <c r="BT199" s="128" t="str">
        <f t="shared" si="274"/>
        <v>-</v>
      </c>
      <c r="BU199" s="128" t="str">
        <f t="shared" si="275"/>
        <v>-</v>
      </c>
      <c r="BV199" s="129">
        <f t="shared" si="281"/>
        <v>0</v>
      </c>
      <c r="BX199" s="128" t="str">
        <f t="shared" si="221"/>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76"/>
        <v>-</v>
      </c>
      <c r="K200" s="20" t="str">
        <f>IF(月途中入退所!$N49=$B$2,IF(月途中入退所!S49="","-",月途中入退所!$S49),"-")</f>
        <v>-</v>
      </c>
      <c r="L200" s="162" t="str">
        <f t="shared" si="277"/>
        <v>-</v>
      </c>
      <c r="M200" s="20" t="str">
        <f>IF(月途中入退所!$N49=$B$2,月途中入退所!$T49,"-")</f>
        <v>-</v>
      </c>
      <c r="N200" s="129">
        <f t="shared" si="222"/>
        <v>0</v>
      </c>
      <c r="P200" s="128" t="str">
        <f t="shared" si="278"/>
        <v>-</v>
      </c>
      <c r="Q200" s="128" t="str">
        <f t="shared" si="223"/>
        <v>-</v>
      </c>
      <c r="R200" s="128" t="str">
        <f t="shared" si="224"/>
        <v>-</v>
      </c>
      <c r="S200" s="128" t="str">
        <f t="shared" si="225"/>
        <v>-</v>
      </c>
      <c r="T200" s="128" t="str">
        <f t="shared" si="226"/>
        <v>-</v>
      </c>
      <c r="U200" s="128" t="str">
        <f t="shared" si="227"/>
        <v>-</v>
      </c>
      <c r="V200" s="128" t="str">
        <f t="shared" si="228"/>
        <v>-</v>
      </c>
      <c r="W200" s="128" t="str">
        <f t="shared" si="229"/>
        <v>-</v>
      </c>
      <c r="X200" s="128" t="str">
        <f t="shared" si="230"/>
        <v>-</v>
      </c>
      <c r="Y200" s="128" t="str">
        <f t="shared" si="231"/>
        <v>-</v>
      </c>
      <c r="Z200" s="128" t="str">
        <f t="shared" si="232"/>
        <v>-</v>
      </c>
      <c r="AA200" s="128" t="str">
        <f t="shared" si="233"/>
        <v>-</v>
      </c>
      <c r="AB200" s="131"/>
      <c r="AC200" s="128" t="str">
        <f t="shared" si="234"/>
        <v>-</v>
      </c>
      <c r="AD200" s="128" t="str">
        <f t="shared" si="235"/>
        <v>-</v>
      </c>
      <c r="AE200" s="128" t="str">
        <f t="shared" si="236"/>
        <v>-</v>
      </c>
      <c r="AF200" s="128" t="str">
        <f t="shared" si="237"/>
        <v>-</v>
      </c>
      <c r="AG200" s="128" t="str">
        <f t="shared" si="238"/>
        <v>-</v>
      </c>
      <c r="AH200" s="128" t="str">
        <f t="shared" si="239"/>
        <v>-</v>
      </c>
      <c r="AI200" s="128" t="str">
        <f t="shared" si="240"/>
        <v>-</v>
      </c>
      <c r="AJ200" s="128" t="str">
        <f t="shared" si="241"/>
        <v>-</v>
      </c>
      <c r="AK200" s="128" t="str">
        <f t="shared" si="242"/>
        <v>-</v>
      </c>
      <c r="AL200" s="128" t="str">
        <f t="shared" si="243"/>
        <v>-</v>
      </c>
      <c r="AM200" s="128" t="str">
        <f t="shared" si="244"/>
        <v>-</v>
      </c>
      <c r="AN200" s="128" t="str">
        <f t="shared" si="245"/>
        <v>-</v>
      </c>
      <c r="AO200" s="128" t="str">
        <f t="shared" si="246"/>
        <v>-</v>
      </c>
      <c r="AP200" s="128" t="str">
        <f t="shared" si="247"/>
        <v>-</v>
      </c>
      <c r="AQ200" s="128" t="str">
        <f t="shared" si="279"/>
        <v>-</v>
      </c>
      <c r="AR200" s="128" t="str">
        <f t="shared" si="280"/>
        <v>-</v>
      </c>
      <c r="AS200" s="129">
        <f t="shared" si="248"/>
        <v>0</v>
      </c>
      <c r="AT200" s="128" t="str">
        <f t="shared" si="249"/>
        <v>-</v>
      </c>
      <c r="AU200" s="128" t="str">
        <f t="shared" si="250"/>
        <v>-</v>
      </c>
      <c r="AV200" s="128" t="str">
        <f t="shared" si="251"/>
        <v>-</v>
      </c>
      <c r="AW200" s="128" t="str">
        <f t="shared" si="252"/>
        <v>-</v>
      </c>
      <c r="AX200" s="128" t="str">
        <f t="shared" si="253"/>
        <v>-</v>
      </c>
      <c r="AY200" s="128" t="str">
        <f t="shared" si="254"/>
        <v>-</v>
      </c>
      <c r="AZ200" s="128" t="str">
        <f t="shared" si="255"/>
        <v>-</v>
      </c>
      <c r="BA200" s="128" t="str">
        <f t="shared" si="256"/>
        <v>-</v>
      </c>
      <c r="BB200" s="128" t="str">
        <f t="shared" si="257"/>
        <v>-</v>
      </c>
      <c r="BC200" s="128" t="str">
        <f t="shared" si="258"/>
        <v>-</v>
      </c>
      <c r="BD200" s="128" t="str">
        <f t="shared" si="259"/>
        <v>-</v>
      </c>
      <c r="BE200" s="187"/>
      <c r="BF200" s="128" t="str">
        <f t="shared" si="260"/>
        <v>-</v>
      </c>
      <c r="BG200" s="128" t="str">
        <f t="shared" si="261"/>
        <v>-</v>
      </c>
      <c r="BH200" s="128" t="str">
        <f t="shared" si="262"/>
        <v>-</v>
      </c>
      <c r="BI200" s="128" t="str">
        <f t="shared" si="263"/>
        <v>-</v>
      </c>
      <c r="BJ200" s="128" t="str">
        <f t="shared" si="264"/>
        <v>-</v>
      </c>
      <c r="BK200" s="128" t="str">
        <f t="shared" si="265"/>
        <v>-</v>
      </c>
      <c r="BL200" s="128" t="str">
        <f t="shared" si="266"/>
        <v>-</v>
      </c>
      <c r="BM200" s="128" t="str">
        <f t="shared" si="267"/>
        <v>-</v>
      </c>
      <c r="BN200" s="128" t="str">
        <f t="shared" si="268"/>
        <v>-</v>
      </c>
      <c r="BO200" s="128" t="str">
        <f t="shared" si="269"/>
        <v>-</v>
      </c>
      <c r="BP200" s="128" t="str">
        <f t="shared" si="270"/>
        <v>-</v>
      </c>
      <c r="BQ200" s="128" t="str">
        <f t="shared" si="271"/>
        <v>-</v>
      </c>
      <c r="BR200" s="128" t="str">
        <f t="shared" si="272"/>
        <v>-</v>
      </c>
      <c r="BS200" s="128" t="str">
        <f t="shared" si="273"/>
        <v>-</v>
      </c>
      <c r="BT200" s="128" t="str">
        <f t="shared" si="274"/>
        <v>-</v>
      </c>
      <c r="BU200" s="128" t="str">
        <f t="shared" si="275"/>
        <v>-</v>
      </c>
      <c r="BV200" s="129">
        <f t="shared" si="281"/>
        <v>0</v>
      </c>
      <c r="BX200" s="128" t="str">
        <f t="shared" si="221"/>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76"/>
        <v>-</v>
      </c>
      <c r="K201" s="20" t="str">
        <f>IF(月途中入退所!$N50=$B$2,IF(月途中入退所!S50="","-",月途中入退所!$S50),"-")</f>
        <v>-</v>
      </c>
      <c r="L201" s="162" t="str">
        <f t="shared" si="277"/>
        <v>-</v>
      </c>
      <c r="M201" s="20" t="str">
        <f>IF(月途中入退所!$N50=$B$2,月途中入退所!$T50,"-")</f>
        <v>-</v>
      </c>
      <c r="N201" s="129">
        <f t="shared" si="222"/>
        <v>0</v>
      </c>
      <c r="P201" s="128" t="str">
        <f t="shared" si="278"/>
        <v>-</v>
      </c>
      <c r="Q201" s="128" t="str">
        <f t="shared" si="223"/>
        <v>-</v>
      </c>
      <c r="R201" s="128" t="str">
        <f t="shared" si="224"/>
        <v>-</v>
      </c>
      <c r="S201" s="128" t="str">
        <f t="shared" si="225"/>
        <v>-</v>
      </c>
      <c r="T201" s="128" t="str">
        <f t="shared" si="226"/>
        <v>-</v>
      </c>
      <c r="U201" s="128" t="str">
        <f t="shared" si="227"/>
        <v>-</v>
      </c>
      <c r="V201" s="128" t="str">
        <f t="shared" si="228"/>
        <v>-</v>
      </c>
      <c r="W201" s="128" t="str">
        <f t="shared" si="229"/>
        <v>-</v>
      </c>
      <c r="X201" s="128" t="str">
        <f t="shared" si="230"/>
        <v>-</v>
      </c>
      <c r="Y201" s="128" t="str">
        <f t="shared" si="231"/>
        <v>-</v>
      </c>
      <c r="Z201" s="128" t="str">
        <f t="shared" si="232"/>
        <v>-</v>
      </c>
      <c r="AA201" s="128" t="str">
        <f t="shared" si="233"/>
        <v>-</v>
      </c>
      <c r="AB201" s="131"/>
      <c r="AC201" s="128" t="str">
        <f t="shared" si="234"/>
        <v>-</v>
      </c>
      <c r="AD201" s="128" t="str">
        <f t="shared" si="235"/>
        <v>-</v>
      </c>
      <c r="AE201" s="128" t="str">
        <f t="shared" si="236"/>
        <v>-</v>
      </c>
      <c r="AF201" s="128" t="str">
        <f t="shared" si="237"/>
        <v>-</v>
      </c>
      <c r="AG201" s="128" t="str">
        <f t="shared" si="238"/>
        <v>-</v>
      </c>
      <c r="AH201" s="128" t="str">
        <f t="shared" si="239"/>
        <v>-</v>
      </c>
      <c r="AI201" s="128" t="str">
        <f t="shared" si="240"/>
        <v>-</v>
      </c>
      <c r="AJ201" s="128" t="str">
        <f t="shared" si="241"/>
        <v>-</v>
      </c>
      <c r="AK201" s="128" t="str">
        <f t="shared" si="242"/>
        <v>-</v>
      </c>
      <c r="AL201" s="128" t="str">
        <f t="shared" si="243"/>
        <v>-</v>
      </c>
      <c r="AM201" s="128" t="str">
        <f t="shared" si="244"/>
        <v>-</v>
      </c>
      <c r="AN201" s="128" t="str">
        <f t="shared" si="245"/>
        <v>-</v>
      </c>
      <c r="AO201" s="128" t="str">
        <f t="shared" si="246"/>
        <v>-</v>
      </c>
      <c r="AP201" s="128" t="str">
        <f t="shared" si="247"/>
        <v>-</v>
      </c>
      <c r="AQ201" s="128" t="str">
        <f t="shared" si="279"/>
        <v>-</v>
      </c>
      <c r="AR201" s="128" t="str">
        <f t="shared" si="280"/>
        <v>-</v>
      </c>
      <c r="AS201" s="129">
        <f t="shared" si="248"/>
        <v>0</v>
      </c>
      <c r="AT201" s="128" t="str">
        <f t="shared" si="249"/>
        <v>-</v>
      </c>
      <c r="AU201" s="128" t="str">
        <f t="shared" si="250"/>
        <v>-</v>
      </c>
      <c r="AV201" s="128" t="str">
        <f t="shared" si="251"/>
        <v>-</v>
      </c>
      <c r="AW201" s="128" t="str">
        <f t="shared" si="252"/>
        <v>-</v>
      </c>
      <c r="AX201" s="128" t="str">
        <f t="shared" si="253"/>
        <v>-</v>
      </c>
      <c r="AY201" s="128" t="str">
        <f t="shared" si="254"/>
        <v>-</v>
      </c>
      <c r="AZ201" s="128" t="str">
        <f t="shared" si="255"/>
        <v>-</v>
      </c>
      <c r="BA201" s="128" t="str">
        <f t="shared" si="256"/>
        <v>-</v>
      </c>
      <c r="BB201" s="128" t="str">
        <f t="shared" si="257"/>
        <v>-</v>
      </c>
      <c r="BC201" s="128" t="str">
        <f t="shared" si="258"/>
        <v>-</v>
      </c>
      <c r="BD201" s="128" t="str">
        <f t="shared" si="259"/>
        <v>-</v>
      </c>
      <c r="BE201" s="187"/>
      <c r="BF201" s="128" t="str">
        <f t="shared" si="260"/>
        <v>-</v>
      </c>
      <c r="BG201" s="128" t="str">
        <f t="shared" si="261"/>
        <v>-</v>
      </c>
      <c r="BH201" s="128" t="str">
        <f t="shared" si="262"/>
        <v>-</v>
      </c>
      <c r="BI201" s="128" t="str">
        <f t="shared" si="263"/>
        <v>-</v>
      </c>
      <c r="BJ201" s="128" t="str">
        <f t="shared" si="264"/>
        <v>-</v>
      </c>
      <c r="BK201" s="128" t="str">
        <f t="shared" si="265"/>
        <v>-</v>
      </c>
      <c r="BL201" s="128" t="str">
        <f t="shared" si="266"/>
        <v>-</v>
      </c>
      <c r="BM201" s="128" t="str">
        <f t="shared" si="267"/>
        <v>-</v>
      </c>
      <c r="BN201" s="128" t="str">
        <f t="shared" si="268"/>
        <v>-</v>
      </c>
      <c r="BO201" s="128" t="str">
        <f t="shared" si="269"/>
        <v>-</v>
      </c>
      <c r="BP201" s="128" t="str">
        <f t="shared" si="270"/>
        <v>-</v>
      </c>
      <c r="BQ201" s="128" t="str">
        <f t="shared" si="271"/>
        <v>-</v>
      </c>
      <c r="BR201" s="128" t="str">
        <f t="shared" si="272"/>
        <v>-</v>
      </c>
      <c r="BS201" s="128" t="str">
        <f t="shared" si="273"/>
        <v>-</v>
      </c>
      <c r="BT201" s="128" t="str">
        <f t="shared" si="274"/>
        <v>-</v>
      </c>
      <c r="BU201" s="128" t="str">
        <f t="shared" si="275"/>
        <v>-</v>
      </c>
      <c r="BV201" s="129">
        <f t="shared" si="281"/>
        <v>0</v>
      </c>
      <c r="BX201" s="128" t="str">
        <f t="shared" si="221"/>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282">SUM(AT158:AT177)+SUM(AT182:AT201)</f>
        <v>0</v>
      </c>
      <c r="AU203" s="129">
        <f t="shared" ref="AU203:BT203" si="283">SUM(AU158:AU177)+SUM(AU182:AU201)</f>
        <v>0</v>
      </c>
      <c r="AV203" s="129">
        <f t="shared" si="283"/>
        <v>0</v>
      </c>
      <c r="AW203" s="129">
        <f t="shared" si="283"/>
        <v>0</v>
      </c>
      <c r="AX203" s="129">
        <f t="shared" si="283"/>
        <v>0</v>
      </c>
      <c r="AY203" s="129">
        <f t="shared" si="283"/>
        <v>0</v>
      </c>
      <c r="AZ203" s="129">
        <f t="shared" si="283"/>
        <v>0</v>
      </c>
      <c r="BA203" s="129">
        <f t="shared" si="283"/>
        <v>0</v>
      </c>
      <c r="BB203" s="129">
        <f t="shared" si="283"/>
        <v>0</v>
      </c>
      <c r="BC203" s="129">
        <f t="shared" si="283"/>
        <v>0</v>
      </c>
      <c r="BD203" s="129">
        <f t="shared" si="283"/>
        <v>0</v>
      </c>
      <c r="BE203" s="187"/>
      <c r="BF203" s="129">
        <f t="shared" si="283"/>
        <v>0</v>
      </c>
      <c r="BG203" s="129">
        <f t="shared" si="283"/>
        <v>0</v>
      </c>
      <c r="BH203" s="129">
        <f t="shared" si="283"/>
        <v>0</v>
      </c>
      <c r="BI203" s="129">
        <f t="shared" si="283"/>
        <v>0</v>
      </c>
      <c r="BJ203" s="129">
        <f t="shared" si="283"/>
        <v>0</v>
      </c>
      <c r="BK203" s="129">
        <f t="shared" si="283"/>
        <v>0</v>
      </c>
      <c r="BL203" s="129">
        <f t="shared" si="283"/>
        <v>0</v>
      </c>
      <c r="BM203" s="129">
        <f t="shared" si="283"/>
        <v>0</v>
      </c>
      <c r="BN203" s="129">
        <f t="shared" si="283"/>
        <v>0</v>
      </c>
      <c r="BO203" s="129">
        <f t="shared" si="283"/>
        <v>0</v>
      </c>
      <c r="BP203" s="129">
        <f t="shared" si="283"/>
        <v>0</v>
      </c>
      <c r="BQ203" s="129">
        <f t="shared" si="283"/>
        <v>0</v>
      </c>
      <c r="BR203" s="129">
        <f t="shared" si="283"/>
        <v>0</v>
      </c>
      <c r="BS203" s="129">
        <f t="shared" si="283"/>
        <v>0</v>
      </c>
      <c r="BT203" s="129">
        <f t="shared" si="283"/>
        <v>0</v>
      </c>
      <c r="BU203" s="129">
        <f>SUM(BU158:BU177)+SUM(BU182:BU201)</f>
        <v>0</v>
      </c>
      <c r="BV203" s="129">
        <f t="shared" ref="BV203:BX203" si="284">SUM(BV158:BV177)+SUM(BV182:BV201)</f>
        <v>0</v>
      </c>
      <c r="BX203" s="129">
        <f t="shared" si="284"/>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285">AT152+AT203</f>
        <v>0</v>
      </c>
      <c r="AU207" s="129">
        <f t="shared" si="285"/>
        <v>0</v>
      </c>
      <c r="AV207" s="129">
        <f t="shared" si="285"/>
        <v>0</v>
      </c>
      <c r="AW207" s="129">
        <f t="shared" si="285"/>
        <v>0</v>
      </c>
      <c r="AX207" s="129">
        <f t="shared" si="285"/>
        <v>0</v>
      </c>
      <c r="AY207" s="129">
        <f t="shared" si="285"/>
        <v>0</v>
      </c>
      <c r="AZ207" s="129">
        <f t="shared" si="285"/>
        <v>0</v>
      </c>
      <c r="BA207" s="129">
        <f t="shared" si="285"/>
        <v>0</v>
      </c>
      <c r="BB207" s="129">
        <f t="shared" si="285"/>
        <v>0</v>
      </c>
      <c r="BC207" s="129">
        <f t="shared" si="285"/>
        <v>0</v>
      </c>
      <c r="BD207" s="129">
        <f t="shared" si="285"/>
        <v>0</v>
      </c>
      <c r="BE207" s="187"/>
      <c r="BF207" s="129">
        <f t="shared" si="285"/>
        <v>0</v>
      </c>
      <c r="BG207" s="129">
        <f t="shared" si="285"/>
        <v>0</v>
      </c>
      <c r="BH207" s="129">
        <f t="shared" si="285"/>
        <v>0</v>
      </c>
      <c r="BI207" s="129">
        <f t="shared" si="285"/>
        <v>0</v>
      </c>
      <c r="BJ207" s="129">
        <f t="shared" si="285"/>
        <v>0</v>
      </c>
      <c r="BK207" s="129">
        <f t="shared" si="285"/>
        <v>0</v>
      </c>
      <c r="BL207" s="129">
        <f t="shared" si="285"/>
        <v>0</v>
      </c>
      <c r="BM207" s="129">
        <f t="shared" si="285"/>
        <v>0</v>
      </c>
      <c r="BN207" s="129">
        <f t="shared" si="285"/>
        <v>0</v>
      </c>
      <c r="BO207" s="129">
        <f t="shared" si="285"/>
        <v>0</v>
      </c>
      <c r="BP207" s="129">
        <f t="shared" si="285"/>
        <v>0</v>
      </c>
      <c r="BQ207" s="129">
        <f t="shared" si="285"/>
        <v>0</v>
      </c>
      <c r="BR207" s="129">
        <f t="shared" si="285"/>
        <v>0</v>
      </c>
      <c r="BS207" s="129">
        <f t="shared" si="285"/>
        <v>0</v>
      </c>
      <c r="BT207" s="129">
        <f t="shared" si="285"/>
        <v>0</v>
      </c>
      <c r="BU207" s="129">
        <f t="shared" si="285"/>
        <v>0</v>
      </c>
      <c r="BV207" s="129">
        <f t="shared" si="285"/>
        <v>0</v>
      </c>
      <c r="BX207" s="129">
        <f t="shared" si="285"/>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row r="221" spans="26:28" ht="12.75" customHeight="1"/>
    <row r="222" spans="26:28" ht="12.75" customHeight="1"/>
    <row r="223" spans="26:28" ht="12.75" customHeight="1"/>
    <row r="224" spans="26:2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53">
    <mergeCell ref="BP180:BQ180"/>
    <mergeCell ref="BE105:BE106"/>
    <mergeCell ref="BE129:BE130"/>
    <mergeCell ref="BE156:BE157"/>
    <mergeCell ref="BE180:BE181"/>
    <mergeCell ref="AB129:AB130"/>
    <mergeCell ref="AB156:AB157"/>
    <mergeCell ref="AB180:AB181"/>
    <mergeCell ref="AC180:AD180"/>
    <mergeCell ref="AC156:AD156"/>
    <mergeCell ref="AC129:AD129"/>
    <mergeCell ref="AW180:AX180"/>
    <mergeCell ref="AY180:AZ180"/>
    <mergeCell ref="AU105:AV105"/>
    <mergeCell ref="AW105:AX105"/>
    <mergeCell ref="AY105:AZ105"/>
    <mergeCell ref="BA105:BB105"/>
    <mergeCell ref="BC105:BC106"/>
    <mergeCell ref="BD105:BD106"/>
    <mergeCell ref="P128:AR128"/>
    <mergeCell ref="P155:AR155"/>
    <mergeCell ref="P179:AR179"/>
    <mergeCell ref="AK180:AL180"/>
    <mergeCell ref="AM180:AN180"/>
    <mergeCell ref="BT156:BT157"/>
    <mergeCell ref="BU156:BU157"/>
    <mergeCell ref="BV156:BV157"/>
    <mergeCell ref="G179:G181"/>
    <mergeCell ref="H179:H181"/>
    <mergeCell ref="I179:I181"/>
    <mergeCell ref="J179:J181"/>
    <mergeCell ref="K179:K181"/>
    <mergeCell ref="L179:L181"/>
    <mergeCell ref="M179:M181"/>
    <mergeCell ref="N179:N181"/>
    <mergeCell ref="AS179:BV179"/>
    <mergeCell ref="P180:Q180"/>
    <mergeCell ref="R180:S180"/>
    <mergeCell ref="T180:U180"/>
    <mergeCell ref="V180:W180"/>
    <mergeCell ref="X180:Y180"/>
    <mergeCell ref="Z180:Z181"/>
    <mergeCell ref="AA180:AA181"/>
    <mergeCell ref="AE180:AF180"/>
    <mergeCell ref="BR180:BS180"/>
    <mergeCell ref="BT180:BT181"/>
    <mergeCell ref="BU180:BU181"/>
    <mergeCell ref="BV180:BV181"/>
    <mergeCell ref="AG180:AH180"/>
    <mergeCell ref="AI180:AJ180"/>
    <mergeCell ref="BC156:BC157"/>
    <mergeCell ref="BD156:BD157"/>
    <mergeCell ref="BF156:BG156"/>
    <mergeCell ref="BH156:BI156"/>
    <mergeCell ref="BJ156:BK156"/>
    <mergeCell ref="BL156:BM156"/>
    <mergeCell ref="BN156:BO156"/>
    <mergeCell ref="AQ180:AQ181"/>
    <mergeCell ref="AR180:AR181"/>
    <mergeCell ref="AS180:AT180"/>
    <mergeCell ref="AU180:AV180"/>
    <mergeCell ref="BA180:BB180"/>
    <mergeCell ref="BC180:BC181"/>
    <mergeCell ref="BD180:BD181"/>
    <mergeCell ref="BF180:BG180"/>
    <mergeCell ref="BH180:BI180"/>
    <mergeCell ref="BJ180:BK180"/>
    <mergeCell ref="BL180:BM180"/>
    <mergeCell ref="BN180:BO180"/>
    <mergeCell ref="AO180:AP180"/>
    <mergeCell ref="BP156:BQ156"/>
    <mergeCell ref="BR156:BS156"/>
    <mergeCell ref="AM156:AN156"/>
    <mergeCell ref="AO156:AP156"/>
    <mergeCell ref="AQ156:AQ157"/>
    <mergeCell ref="AR156:AR157"/>
    <mergeCell ref="AS156:AT156"/>
    <mergeCell ref="AU156:AV156"/>
    <mergeCell ref="AW156:AX156"/>
    <mergeCell ref="AY156:AZ156"/>
    <mergeCell ref="BA156:BB156"/>
    <mergeCell ref="BU129:BU130"/>
    <mergeCell ref="BV129:BV130"/>
    <mergeCell ref="G155:G157"/>
    <mergeCell ref="H155:H157"/>
    <mergeCell ref="I155:I157"/>
    <mergeCell ref="J155:J157"/>
    <mergeCell ref="K155:K157"/>
    <mergeCell ref="L155:L157"/>
    <mergeCell ref="M155:M157"/>
    <mergeCell ref="N155:N157"/>
    <mergeCell ref="AS155:BV155"/>
    <mergeCell ref="P156:Q156"/>
    <mergeCell ref="R156:S156"/>
    <mergeCell ref="T156:U156"/>
    <mergeCell ref="V156:W156"/>
    <mergeCell ref="X156:Y156"/>
    <mergeCell ref="Z156:Z157"/>
    <mergeCell ref="AA156:AA157"/>
    <mergeCell ref="AE156:AF156"/>
    <mergeCell ref="AG156:AH156"/>
    <mergeCell ref="AI156:AJ156"/>
    <mergeCell ref="AK156:AL156"/>
    <mergeCell ref="BD129:BD130"/>
    <mergeCell ref="BF129:BG129"/>
    <mergeCell ref="BH129:BI129"/>
    <mergeCell ref="BJ129:BK129"/>
    <mergeCell ref="BL129:BM129"/>
    <mergeCell ref="BN129:BO129"/>
    <mergeCell ref="BP129:BQ129"/>
    <mergeCell ref="BR129:BS129"/>
    <mergeCell ref="BT129:BT130"/>
    <mergeCell ref="AO129:AP129"/>
    <mergeCell ref="AQ129:AQ130"/>
    <mergeCell ref="AR129:AR130"/>
    <mergeCell ref="AS129:AT129"/>
    <mergeCell ref="AU129:AV129"/>
    <mergeCell ref="AW129:AX129"/>
    <mergeCell ref="AY129:AZ129"/>
    <mergeCell ref="BA129:BB129"/>
    <mergeCell ref="BC129:BC130"/>
    <mergeCell ref="BV105:BV106"/>
    <mergeCell ref="G128:G130"/>
    <mergeCell ref="H128:H130"/>
    <mergeCell ref="I128:I130"/>
    <mergeCell ref="J128:J130"/>
    <mergeCell ref="K128:K130"/>
    <mergeCell ref="L128:L130"/>
    <mergeCell ref="M128:M130"/>
    <mergeCell ref="N128:N130"/>
    <mergeCell ref="AS128:BV128"/>
    <mergeCell ref="P129:Q129"/>
    <mergeCell ref="R129:S129"/>
    <mergeCell ref="T129:U129"/>
    <mergeCell ref="V129:W129"/>
    <mergeCell ref="X129:Y129"/>
    <mergeCell ref="Z129:Z130"/>
    <mergeCell ref="AA129:AA130"/>
    <mergeCell ref="AE129:AF129"/>
    <mergeCell ref="AG129:AH129"/>
    <mergeCell ref="AI129:AJ129"/>
    <mergeCell ref="AK129:AL129"/>
    <mergeCell ref="AM129:AN129"/>
    <mergeCell ref="BF105:BG105"/>
    <mergeCell ref="BH105:BI105"/>
    <mergeCell ref="BJ105:BK105"/>
    <mergeCell ref="BL105:BM105"/>
    <mergeCell ref="BN105:BO105"/>
    <mergeCell ref="BP105:BQ105"/>
    <mergeCell ref="BR105:BS105"/>
    <mergeCell ref="BT105:BT106"/>
    <mergeCell ref="BU105:BU106"/>
    <mergeCell ref="AS104:BV104"/>
    <mergeCell ref="P105:Q105"/>
    <mergeCell ref="R105:S105"/>
    <mergeCell ref="T105:U105"/>
    <mergeCell ref="V105:W105"/>
    <mergeCell ref="X105:Y105"/>
    <mergeCell ref="Z105:Z106"/>
    <mergeCell ref="AA105:AA106"/>
    <mergeCell ref="AE105:AF105"/>
    <mergeCell ref="AG105:AH105"/>
    <mergeCell ref="AI105:AJ105"/>
    <mergeCell ref="AK105:AL105"/>
    <mergeCell ref="AM105:AN105"/>
    <mergeCell ref="AO105:AP105"/>
    <mergeCell ref="AQ105:AQ106"/>
    <mergeCell ref="AR105:AR106"/>
    <mergeCell ref="AS105:AT105"/>
    <mergeCell ref="AB94:AC94"/>
    <mergeCell ref="E96:F96"/>
    <mergeCell ref="C97:D98"/>
    <mergeCell ref="E97:F97"/>
    <mergeCell ref="E98:F98"/>
    <mergeCell ref="C99:D100"/>
    <mergeCell ref="E99:F99"/>
    <mergeCell ref="E100:F100"/>
    <mergeCell ref="G104:G106"/>
    <mergeCell ref="H104:H106"/>
    <mergeCell ref="I104:I106"/>
    <mergeCell ref="J104:J106"/>
    <mergeCell ref="K104:K106"/>
    <mergeCell ref="L104:L106"/>
    <mergeCell ref="M104:M106"/>
    <mergeCell ref="N104:N106"/>
    <mergeCell ref="AB105:AB106"/>
    <mergeCell ref="P104:AR104"/>
    <mergeCell ref="U22:U28"/>
    <mergeCell ref="Z52:Z53"/>
    <mergeCell ref="C54:D55"/>
    <mergeCell ref="C56:C70"/>
    <mergeCell ref="D58:D59"/>
    <mergeCell ref="D60:D61"/>
    <mergeCell ref="P61:P68"/>
    <mergeCell ref="Q61:Q62"/>
    <mergeCell ref="R61:U61"/>
    <mergeCell ref="V61:Y61"/>
    <mergeCell ref="Z61:Z62"/>
    <mergeCell ref="D62:D63"/>
    <mergeCell ref="D64:D65"/>
    <mergeCell ref="D69:D70"/>
    <mergeCell ref="P70:P75"/>
    <mergeCell ref="U70:U76"/>
    <mergeCell ref="V52:Y52"/>
    <mergeCell ref="C71:C82"/>
    <mergeCell ref="D71:D72"/>
    <mergeCell ref="D73:D74"/>
    <mergeCell ref="D75:D76"/>
    <mergeCell ref="D77:D78"/>
    <mergeCell ref="E78:F78"/>
    <mergeCell ref="D79:D80"/>
    <mergeCell ref="Q43:Q44"/>
    <mergeCell ref="R43:U43"/>
    <mergeCell ref="V43:Y43"/>
    <mergeCell ref="Z43:Z44"/>
    <mergeCell ref="D44:D45"/>
    <mergeCell ref="E44:E45"/>
    <mergeCell ref="C47:D48"/>
    <mergeCell ref="E48:F48"/>
    <mergeCell ref="E49:F49"/>
    <mergeCell ref="C49:D50"/>
    <mergeCell ref="E43:F43"/>
    <mergeCell ref="E46:F46"/>
    <mergeCell ref="E47:F47"/>
    <mergeCell ref="B52:B100"/>
    <mergeCell ref="C52:D53"/>
    <mergeCell ref="E52:F53"/>
    <mergeCell ref="G52:J52"/>
    <mergeCell ref="K52:N52"/>
    <mergeCell ref="P52:P59"/>
    <mergeCell ref="P93:P100"/>
    <mergeCell ref="Q93:Q94"/>
    <mergeCell ref="R93:U93"/>
    <mergeCell ref="C83:C96"/>
    <mergeCell ref="D83:D84"/>
    <mergeCell ref="E54:F54"/>
    <mergeCell ref="E55:F55"/>
    <mergeCell ref="E56:F56"/>
    <mergeCell ref="E57:F57"/>
    <mergeCell ref="E58:F58"/>
    <mergeCell ref="E59:F59"/>
    <mergeCell ref="Q52:Q53"/>
    <mergeCell ref="R52:U52"/>
    <mergeCell ref="E79:F79"/>
    <mergeCell ref="D81:D82"/>
    <mergeCell ref="E81:E82"/>
    <mergeCell ref="D94:D95"/>
    <mergeCell ref="E94:E95"/>
    <mergeCell ref="V93:Y93"/>
    <mergeCell ref="Z93:Z94"/>
    <mergeCell ref="E85:F85"/>
    <mergeCell ref="E86:F86"/>
    <mergeCell ref="E87:F87"/>
    <mergeCell ref="E88:F88"/>
    <mergeCell ref="E89:F89"/>
    <mergeCell ref="E90:F90"/>
    <mergeCell ref="E91:F91"/>
    <mergeCell ref="E93:F93"/>
    <mergeCell ref="E92:F92"/>
    <mergeCell ref="AB86:AC86"/>
    <mergeCell ref="E60:F60"/>
    <mergeCell ref="E61:F61"/>
    <mergeCell ref="E62:F62"/>
    <mergeCell ref="E63:F63"/>
    <mergeCell ref="E64:F64"/>
    <mergeCell ref="E65:F65"/>
    <mergeCell ref="E66:F66"/>
    <mergeCell ref="E67:F67"/>
    <mergeCell ref="E68:F68"/>
    <mergeCell ref="E69:F69"/>
    <mergeCell ref="E70:F70"/>
    <mergeCell ref="E71:F71"/>
    <mergeCell ref="E72:F72"/>
    <mergeCell ref="E73:F73"/>
    <mergeCell ref="AB62:AC62"/>
    <mergeCell ref="E74:F74"/>
    <mergeCell ref="E75:F75"/>
    <mergeCell ref="E76:F76"/>
    <mergeCell ref="E77:F77"/>
    <mergeCell ref="E80:F80"/>
    <mergeCell ref="E83:E84"/>
    <mergeCell ref="AB70:AC70"/>
    <mergeCell ref="Q4:Q5"/>
    <mergeCell ref="R4:U4"/>
    <mergeCell ref="V4:Y4"/>
    <mergeCell ref="Z4:Z5"/>
    <mergeCell ref="E6:F6"/>
    <mergeCell ref="E7:F7"/>
    <mergeCell ref="C8:C22"/>
    <mergeCell ref="E8:F8"/>
    <mergeCell ref="E9:F9"/>
    <mergeCell ref="E10:F10"/>
    <mergeCell ref="E11:F11"/>
    <mergeCell ref="D12:D13"/>
    <mergeCell ref="E12:F12"/>
    <mergeCell ref="E13:F13"/>
    <mergeCell ref="P13:P20"/>
    <mergeCell ref="Q13:Q14"/>
    <mergeCell ref="R13:U13"/>
    <mergeCell ref="V13:Y13"/>
    <mergeCell ref="Z13:Z14"/>
    <mergeCell ref="D14:D15"/>
    <mergeCell ref="E14:F14"/>
    <mergeCell ref="E15:F15"/>
    <mergeCell ref="D16:D17"/>
    <mergeCell ref="E16:F16"/>
    <mergeCell ref="B2:D2"/>
    <mergeCell ref="C4:D5"/>
    <mergeCell ref="C6:D7"/>
    <mergeCell ref="D8:D9"/>
    <mergeCell ref="D10:D11"/>
    <mergeCell ref="E4:F5"/>
    <mergeCell ref="G4:J4"/>
    <mergeCell ref="E17:F17"/>
    <mergeCell ref="E18:F18"/>
    <mergeCell ref="B4:B50"/>
    <mergeCell ref="C33:C46"/>
    <mergeCell ref="D33:D34"/>
    <mergeCell ref="E33:E34"/>
    <mergeCell ref="E50:F50"/>
    <mergeCell ref="E41:F41"/>
    <mergeCell ref="E42:F42"/>
    <mergeCell ref="E22:F22"/>
    <mergeCell ref="E19:F19"/>
    <mergeCell ref="E20:F20"/>
    <mergeCell ref="D21:D22"/>
    <mergeCell ref="E21:F21"/>
    <mergeCell ref="C23:C32"/>
    <mergeCell ref="D23:D24"/>
    <mergeCell ref="E23:F23"/>
    <mergeCell ref="K4:N4"/>
    <mergeCell ref="P4:P11"/>
    <mergeCell ref="D56:D57"/>
    <mergeCell ref="E35:F35"/>
    <mergeCell ref="E36:F36"/>
    <mergeCell ref="E37:F37"/>
    <mergeCell ref="E38:F38"/>
    <mergeCell ref="E39:F39"/>
    <mergeCell ref="E40:F40"/>
    <mergeCell ref="P43:P50"/>
    <mergeCell ref="P22:P27"/>
    <mergeCell ref="E24:F24"/>
    <mergeCell ref="D25:D26"/>
    <mergeCell ref="E25:F25"/>
    <mergeCell ref="E26:F26"/>
    <mergeCell ref="D27:D28"/>
    <mergeCell ref="E27:F27"/>
    <mergeCell ref="E28:F28"/>
    <mergeCell ref="D29:D30"/>
    <mergeCell ref="E29:F29"/>
    <mergeCell ref="E30:F30"/>
    <mergeCell ref="D31:D32"/>
    <mergeCell ref="E31:E32"/>
  </mergeCells>
  <phoneticPr fontId="1"/>
  <pageMargins left="0.7" right="0.7" top="0.75" bottom="0.75" header="0.3" footer="0.3"/>
  <pageSetup paperSize="9" scale="30" orientation="portrait" horizontalDpi="4294967293"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E7359-2545-480E-8ECD-AAFDD836C5A6}">
  <sheetPr>
    <tabColor theme="9"/>
  </sheetPr>
  <dimension ref="B1:HQ240"/>
  <sheetViews>
    <sheetView zoomScale="80" zoomScaleNormal="80" workbookViewId="0">
      <selection activeCell="Q71" sqref="Q71:R71"/>
    </sheetView>
  </sheetViews>
  <sheetFormatPr defaultColWidth="8.69921875" defaultRowHeight="16.2"/>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3" width="8.69921875" style="22"/>
    <col min="74" max="74" width="8.69921875" style="22" customWidth="1"/>
    <col min="75" max="16384" width="8.69921875" style="22"/>
  </cols>
  <sheetData>
    <row r="1" spans="2:34" ht="5.25" customHeight="1" thickBot="1">
      <c r="G1" s="23"/>
      <c r="H1" s="23"/>
      <c r="I1" s="23"/>
      <c r="J1" s="23"/>
      <c r="K1" s="23"/>
      <c r="L1" s="23"/>
      <c r="M1" s="23"/>
      <c r="N1" s="23"/>
    </row>
    <row r="2" spans="2:34" ht="12.75" customHeight="1" thickBot="1">
      <c r="B2" s="662" t="s">
        <v>355</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29</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46</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37</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204"/>
      <c r="H20" s="204"/>
      <c r="I20" s="204"/>
      <c r="J20" s="204"/>
      <c r="K20" s="204"/>
      <c r="L20" s="204"/>
      <c r="M20" s="204"/>
      <c r="N20" s="204"/>
      <c r="P20" s="657"/>
      <c r="Q20" s="9" t="s">
        <v>29</v>
      </c>
      <c r="R20" s="128">
        <f>SUM(R15:R19)</f>
        <v>0</v>
      </c>
      <c r="S20" s="128">
        <f t="shared" ref="S20:Z20" si="8">SUM(S15:S19)</f>
        <v>0</v>
      </c>
      <c r="T20" s="128">
        <f t="shared" si="8"/>
        <v>0</v>
      </c>
      <c r="U20" s="128">
        <f t="shared" si="8"/>
        <v>0</v>
      </c>
      <c r="V20" s="128">
        <f t="shared" si="8"/>
        <v>0</v>
      </c>
      <c r="W20" s="128">
        <f t="shared" si="8"/>
        <v>0</v>
      </c>
      <c r="X20" s="128">
        <f t="shared" si="8"/>
        <v>0</v>
      </c>
      <c r="Y20" s="128">
        <f t="shared" si="8"/>
        <v>0</v>
      </c>
      <c r="Z20" s="128">
        <f t="shared" si="8"/>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9">$P$28*R24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9"/>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9"/>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29</v>
      </c>
      <c r="R28" s="149">
        <f>SUM(R23:R27)</f>
        <v>0</v>
      </c>
      <c r="S28" s="128">
        <f>SUM(S23:S27)</f>
        <v>0</v>
      </c>
      <c r="U28" s="657"/>
      <c r="V28" s="9" t="s">
        <v>29</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0">IFERROR(-ROUNDUP(SUM(G6:G30)*$E$31,-1)-G32,0)</f>
        <v>0</v>
      </c>
      <c r="H31" s="134">
        <f t="shared" si="10"/>
        <v>0</v>
      </c>
      <c r="I31" s="134">
        <f t="shared" si="10"/>
        <v>0</v>
      </c>
      <c r="J31" s="134">
        <f t="shared" si="10"/>
        <v>0</v>
      </c>
      <c r="K31" s="134">
        <f t="shared" si="10"/>
        <v>0</v>
      </c>
      <c r="L31" s="134">
        <f t="shared" si="10"/>
        <v>0</v>
      </c>
      <c r="M31" s="134">
        <f t="shared" si="10"/>
        <v>0</v>
      </c>
      <c r="N31" s="134">
        <f t="shared" si="10"/>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1">IFERROR(-ROUND((G7+G9+G11+G13+G15+G17+G22+G24+G26+G28+G30)*$E$31,0),0)</f>
        <v>0</v>
      </c>
      <c r="H32" s="134">
        <f t="shared" si="11"/>
        <v>0</v>
      </c>
      <c r="I32" s="134">
        <f t="shared" si="11"/>
        <v>0</v>
      </c>
      <c r="J32" s="134">
        <f t="shared" si="11"/>
        <v>0</v>
      </c>
      <c r="K32" s="134">
        <f t="shared" si="11"/>
        <v>0</v>
      </c>
      <c r="L32" s="134">
        <f t="shared" si="11"/>
        <v>0</v>
      </c>
      <c r="M32" s="134">
        <f t="shared" si="11"/>
        <v>0</v>
      </c>
      <c r="N32" s="134">
        <f t="shared" si="11"/>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204"/>
      <c r="H38" s="204"/>
      <c r="I38" s="204"/>
      <c r="J38" s="204"/>
      <c r="K38" s="204"/>
      <c r="L38" s="204"/>
      <c r="M38" s="204"/>
      <c r="N38" s="204"/>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204"/>
      <c r="H39" s="204"/>
      <c r="I39" s="204"/>
      <c r="J39" s="204"/>
      <c r="K39" s="204"/>
      <c r="L39" s="204"/>
      <c r="M39" s="204"/>
      <c r="N39" s="204"/>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204"/>
      <c r="H40" s="204"/>
      <c r="I40" s="204"/>
      <c r="J40" s="204"/>
      <c r="K40" s="204"/>
      <c r="L40" s="204"/>
      <c r="M40" s="204"/>
      <c r="N40" s="204"/>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204"/>
      <c r="H41" s="204"/>
      <c r="I41" s="204"/>
      <c r="J41" s="204"/>
      <c r="K41" s="204"/>
      <c r="L41" s="204"/>
      <c r="M41" s="204"/>
      <c r="N41" s="204"/>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204"/>
      <c r="H42" s="204"/>
      <c r="I42" s="204"/>
      <c r="J42" s="204"/>
      <c r="K42" s="204"/>
      <c r="L42" s="204"/>
      <c r="M42" s="204"/>
      <c r="N42" s="204"/>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204"/>
      <c r="H43" s="204"/>
      <c r="I43" s="204"/>
      <c r="J43" s="204"/>
      <c r="K43" s="204"/>
      <c r="L43" s="204"/>
      <c r="M43" s="204"/>
      <c r="N43" s="204"/>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2">H48*S6</f>
        <v>0</v>
      </c>
      <c r="T45" s="128">
        <f t="shared" si="12"/>
        <v>0</v>
      </c>
      <c r="U45" s="128">
        <f t="shared" si="12"/>
        <v>0</v>
      </c>
      <c r="V45" s="128">
        <f t="shared" si="12"/>
        <v>0</v>
      </c>
      <c r="W45" s="128">
        <f t="shared" si="12"/>
        <v>0</v>
      </c>
      <c r="X45" s="128">
        <f t="shared" si="12"/>
        <v>0</v>
      </c>
      <c r="Y45" s="128">
        <f t="shared" si="12"/>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204"/>
      <c r="H46" s="204"/>
      <c r="I46" s="204"/>
      <c r="J46" s="204"/>
      <c r="K46" s="204"/>
      <c r="L46" s="204"/>
      <c r="M46" s="204"/>
      <c r="N46" s="204"/>
      <c r="P46" s="676"/>
      <c r="Q46" s="5" t="str">
        <f>Q7</f>
        <v/>
      </c>
      <c r="R46" s="128">
        <f>G48*R7</f>
        <v>0</v>
      </c>
      <c r="S46" s="128">
        <f t="shared" ref="S46:Y46" si="13">H48*S7</f>
        <v>0</v>
      </c>
      <c r="T46" s="128">
        <f t="shared" si="13"/>
        <v>0</v>
      </c>
      <c r="U46" s="128">
        <f t="shared" si="13"/>
        <v>0</v>
      </c>
      <c r="V46" s="128">
        <f t="shared" si="13"/>
        <v>0</v>
      </c>
      <c r="W46" s="128">
        <f t="shared" si="13"/>
        <v>0</v>
      </c>
      <c r="X46" s="128">
        <f t="shared" si="13"/>
        <v>0</v>
      </c>
      <c r="Y46" s="128">
        <f t="shared" si="13"/>
        <v>0</v>
      </c>
      <c r="Z46" s="128">
        <f t="shared" ref="Z46:Z49" si="14">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15">SUM(H6:H46)</f>
        <v>0</v>
      </c>
      <c r="I47" s="128">
        <f t="shared" si="15"/>
        <v>0</v>
      </c>
      <c r="J47" s="128">
        <f t="shared" si="15"/>
        <v>0</v>
      </c>
      <c r="K47" s="128">
        <f t="shared" si="15"/>
        <v>0</v>
      </c>
      <c r="L47" s="128">
        <f t="shared" si="15"/>
        <v>0</v>
      </c>
      <c r="M47" s="128">
        <f t="shared" si="15"/>
        <v>0</v>
      </c>
      <c r="N47" s="128">
        <f>SUM(N6:N46)</f>
        <v>0</v>
      </c>
      <c r="P47" s="676"/>
      <c r="Q47" s="6" t="str">
        <f>Q8</f>
        <v/>
      </c>
      <c r="R47" s="128">
        <f>G48*R8</f>
        <v>0</v>
      </c>
      <c r="S47" s="128">
        <f t="shared" ref="S47:Y47" si="16">H48*S8</f>
        <v>0</v>
      </c>
      <c r="T47" s="128">
        <f t="shared" si="16"/>
        <v>0</v>
      </c>
      <c r="U47" s="128">
        <f t="shared" si="16"/>
        <v>0</v>
      </c>
      <c r="V47" s="128">
        <f t="shared" si="16"/>
        <v>0</v>
      </c>
      <c r="W47" s="128">
        <f t="shared" si="16"/>
        <v>0</v>
      </c>
      <c r="X47" s="128">
        <f t="shared" si="16"/>
        <v>0</v>
      </c>
      <c r="Y47" s="128">
        <f t="shared" si="16"/>
        <v>0</v>
      </c>
      <c r="Z47" s="128">
        <f t="shared" si="14"/>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17">H7+H9+H11+H13+H15+H17+H22+H24+H26+H28+H30+H32+H34+H45</f>
        <v>0</v>
      </c>
      <c r="I48" s="139">
        <f t="shared" si="17"/>
        <v>0</v>
      </c>
      <c r="J48" s="139">
        <f t="shared" si="17"/>
        <v>0</v>
      </c>
      <c r="K48" s="139">
        <f t="shared" si="17"/>
        <v>0</v>
      </c>
      <c r="L48" s="139">
        <f t="shared" si="17"/>
        <v>0</v>
      </c>
      <c r="M48" s="139">
        <f t="shared" si="17"/>
        <v>0</v>
      </c>
      <c r="N48" s="139">
        <f>N7+N9+N11+N13+N15+N17+N22+N24+N26+N28+N30+N32+N34+N45</f>
        <v>0</v>
      </c>
      <c r="P48" s="676"/>
      <c r="Q48" s="7" t="str">
        <f>Q9</f>
        <v/>
      </c>
      <c r="R48" s="128">
        <f>G48*R9</f>
        <v>0</v>
      </c>
      <c r="S48" s="128">
        <f t="shared" ref="S48:Y48" si="18">H48*S9</f>
        <v>0</v>
      </c>
      <c r="T48" s="128">
        <f t="shared" si="18"/>
        <v>0</v>
      </c>
      <c r="U48" s="128">
        <f t="shared" si="18"/>
        <v>0</v>
      </c>
      <c r="V48" s="128">
        <f t="shared" si="18"/>
        <v>0</v>
      </c>
      <c r="W48" s="128">
        <f t="shared" si="18"/>
        <v>0</v>
      </c>
      <c r="X48" s="128">
        <f t="shared" si="18"/>
        <v>0</v>
      </c>
      <c r="Y48" s="128">
        <f t="shared" si="18"/>
        <v>0</v>
      </c>
      <c r="Z48" s="128">
        <f t="shared" si="14"/>
        <v>0</v>
      </c>
    </row>
    <row r="49" spans="2:60" ht="12.75" customHeight="1">
      <c r="B49" s="814"/>
      <c r="C49" s="556" t="s">
        <v>628</v>
      </c>
      <c r="D49" s="556"/>
      <c r="E49" s="684" t="s">
        <v>340</v>
      </c>
      <c r="F49" s="684"/>
      <c r="G49" s="156">
        <f>SUM(G6:G11,G14:G32,G37)</f>
        <v>0</v>
      </c>
      <c r="H49" s="156">
        <f t="shared" ref="H49:N49" si="19">SUM(H6:H11,H14:H32,H37)</f>
        <v>0</v>
      </c>
      <c r="I49" s="156">
        <f t="shared" si="19"/>
        <v>0</v>
      </c>
      <c r="J49" s="156">
        <f t="shared" si="19"/>
        <v>0</v>
      </c>
      <c r="K49" s="156">
        <f t="shared" si="19"/>
        <v>0</v>
      </c>
      <c r="L49" s="156">
        <f t="shared" si="19"/>
        <v>0</v>
      </c>
      <c r="M49" s="156">
        <f t="shared" si="19"/>
        <v>0</v>
      </c>
      <c r="N49" s="156">
        <f t="shared" si="19"/>
        <v>0</v>
      </c>
      <c r="P49" s="676"/>
      <c r="Q49" s="8" t="str">
        <f>Q10</f>
        <v/>
      </c>
      <c r="R49" s="128">
        <f>G48*R10</f>
        <v>0</v>
      </c>
      <c r="S49" s="128">
        <f t="shared" ref="S49:Y49" si="20">H48*S10</f>
        <v>0</v>
      </c>
      <c r="T49" s="128">
        <f t="shared" si="20"/>
        <v>0</v>
      </c>
      <c r="U49" s="128">
        <f t="shared" si="20"/>
        <v>0</v>
      </c>
      <c r="V49" s="128">
        <f t="shared" si="20"/>
        <v>0</v>
      </c>
      <c r="W49" s="128">
        <f t="shared" si="20"/>
        <v>0</v>
      </c>
      <c r="X49" s="128">
        <f t="shared" si="20"/>
        <v>0</v>
      </c>
      <c r="Y49" s="128">
        <f t="shared" si="20"/>
        <v>0</v>
      </c>
      <c r="Z49" s="128">
        <f t="shared" si="14"/>
        <v>0</v>
      </c>
    </row>
    <row r="50" spans="2:60" ht="12.75" customHeight="1">
      <c r="B50" s="815"/>
      <c r="C50" s="556"/>
      <c r="D50" s="556"/>
      <c r="E50" s="556" t="s">
        <v>609</v>
      </c>
      <c r="F50" s="556"/>
      <c r="G50" s="128">
        <f>G7+G9+G11+G15+G17+G22+G24+G26+G28+G30+G32</f>
        <v>0</v>
      </c>
      <c r="H50" s="128">
        <f t="shared" ref="H50:M50" si="21">H7+H9+H11+H15+H17+H22+H24+H26+H28+H30+H32</f>
        <v>0</v>
      </c>
      <c r="I50" s="128">
        <f t="shared" si="21"/>
        <v>0</v>
      </c>
      <c r="J50" s="128">
        <f t="shared" si="21"/>
        <v>0</v>
      </c>
      <c r="K50" s="128">
        <f t="shared" si="21"/>
        <v>0</v>
      </c>
      <c r="L50" s="128">
        <f t="shared" si="21"/>
        <v>0</v>
      </c>
      <c r="M50" s="128">
        <f t="shared" si="21"/>
        <v>0</v>
      </c>
      <c r="N50" s="128">
        <f>N7+N9+N11+N15+N17+N22+N24+N26+N28+N30+N32</f>
        <v>0</v>
      </c>
      <c r="P50" s="677"/>
      <c r="Q50" s="9" t="s">
        <v>29</v>
      </c>
      <c r="R50" s="128">
        <f>SUM(R45:R49)</f>
        <v>0</v>
      </c>
      <c r="S50" s="128">
        <f t="shared" ref="S50:Z50" si="22">SUM(S45:S49)</f>
        <v>0</v>
      </c>
      <c r="T50" s="128">
        <f t="shared" si="22"/>
        <v>0</v>
      </c>
      <c r="U50" s="128">
        <f t="shared" si="22"/>
        <v>0</v>
      </c>
      <c r="V50" s="128">
        <f t="shared" si="22"/>
        <v>0</v>
      </c>
      <c r="W50" s="128">
        <f t="shared" si="22"/>
        <v>0</v>
      </c>
      <c r="X50" s="128">
        <f t="shared" si="22"/>
        <v>0</v>
      </c>
      <c r="Y50" s="128">
        <f t="shared" si="22"/>
        <v>0</v>
      </c>
      <c r="Z50" s="128">
        <f t="shared" si="22"/>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3">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3"/>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3"/>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3"/>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29</v>
      </c>
      <c r="R59" s="149">
        <f>SUM(R54:R58)</f>
        <v>0</v>
      </c>
      <c r="S59" s="149">
        <f t="shared" ref="S59:V59" si="24">SUM(S54:S58)</f>
        <v>0</v>
      </c>
      <c r="T59" s="149">
        <f t="shared" si="24"/>
        <v>0</v>
      </c>
      <c r="U59" s="149">
        <f t="shared" si="24"/>
        <v>0</v>
      </c>
      <c r="V59" s="149">
        <f t="shared" si="24"/>
        <v>0</v>
      </c>
      <c r="W59" s="149">
        <f>SUM(W54:W58)</f>
        <v>0</v>
      </c>
      <c r="X59" s="149">
        <f t="shared" ref="X59:Z59" si="25">SUM(X54:X58)</f>
        <v>0</v>
      </c>
      <c r="Y59" s="149">
        <f t="shared" si="25"/>
        <v>0</v>
      </c>
      <c r="Z59" s="149">
        <f t="shared" si="25"/>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26">G97*R54</f>
        <v>0</v>
      </c>
      <c r="S63" s="128">
        <f t="shared" si="26"/>
        <v>0</v>
      </c>
      <c r="T63" s="128">
        <f t="shared" si="26"/>
        <v>0</v>
      </c>
      <c r="U63" s="128">
        <f t="shared" si="26"/>
        <v>0</v>
      </c>
      <c r="V63" s="128">
        <f t="shared" si="26"/>
        <v>0</v>
      </c>
      <c r="W63" s="128">
        <f t="shared" si="26"/>
        <v>0</v>
      </c>
      <c r="X63" s="128">
        <f t="shared" si="26"/>
        <v>0</v>
      </c>
      <c r="Y63" s="128">
        <f t="shared" si="26"/>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27">G97*R55</f>
        <v>0</v>
      </c>
      <c r="S64" s="128">
        <f t="shared" si="27"/>
        <v>0</v>
      </c>
      <c r="T64" s="128">
        <f t="shared" si="27"/>
        <v>0</v>
      </c>
      <c r="U64" s="128">
        <f t="shared" si="27"/>
        <v>0</v>
      </c>
      <c r="V64" s="128">
        <f t="shared" si="27"/>
        <v>0</v>
      </c>
      <c r="W64" s="128">
        <f t="shared" si="27"/>
        <v>0</v>
      </c>
      <c r="X64" s="128">
        <f t="shared" si="27"/>
        <v>0</v>
      </c>
      <c r="Y64" s="128">
        <f t="shared" si="27"/>
        <v>0</v>
      </c>
      <c r="Z64" s="128">
        <f t="shared" ref="Z64:Z67" si="28">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29">G97*R56</f>
        <v>0</v>
      </c>
      <c r="S65" s="128">
        <f t="shared" si="29"/>
        <v>0</v>
      </c>
      <c r="T65" s="128">
        <f t="shared" si="29"/>
        <v>0</v>
      </c>
      <c r="U65" s="128">
        <f t="shared" si="29"/>
        <v>0</v>
      </c>
      <c r="V65" s="128">
        <f t="shared" si="29"/>
        <v>0</v>
      </c>
      <c r="W65" s="128">
        <f t="shared" si="29"/>
        <v>0</v>
      </c>
      <c r="X65" s="128">
        <f t="shared" si="29"/>
        <v>0</v>
      </c>
      <c r="Y65" s="128">
        <f t="shared" si="29"/>
        <v>0</v>
      </c>
      <c r="Z65" s="128">
        <f t="shared" si="28"/>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30">G97*R57</f>
        <v>0</v>
      </c>
      <c r="S66" s="128">
        <f t="shared" si="30"/>
        <v>0</v>
      </c>
      <c r="T66" s="128">
        <f t="shared" si="30"/>
        <v>0</v>
      </c>
      <c r="U66" s="128">
        <f t="shared" si="30"/>
        <v>0</v>
      </c>
      <c r="V66" s="128">
        <f t="shared" si="30"/>
        <v>0</v>
      </c>
      <c r="W66" s="128">
        <f t="shared" si="30"/>
        <v>0</v>
      </c>
      <c r="X66" s="128">
        <f t="shared" si="30"/>
        <v>0</v>
      </c>
      <c r="Y66" s="128">
        <f t="shared" si="30"/>
        <v>0</v>
      </c>
      <c r="Z66" s="128">
        <f t="shared" si="28"/>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31">G97*R58</f>
        <v>0</v>
      </c>
      <c r="S67" s="128">
        <f t="shared" si="31"/>
        <v>0</v>
      </c>
      <c r="T67" s="128">
        <f t="shared" si="31"/>
        <v>0</v>
      </c>
      <c r="U67" s="128">
        <f t="shared" si="31"/>
        <v>0</v>
      </c>
      <c r="V67" s="128">
        <f t="shared" si="31"/>
        <v>0</v>
      </c>
      <c r="W67" s="128">
        <f t="shared" si="31"/>
        <v>0</v>
      </c>
      <c r="X67" s="128">
        <f t="shared" si="31"/>
        <v>0</v>
      </c>
      <c r="Y67" s="128">
        <f t="shared" si="31"/>
        <v>0</v>
      </c>
      <c r="Z67" s="128">
        <f t="shared" si="28"/>
        <v>0</v>
      </c>
      <c r="AB67" s="8" t="str">
        <f>Q10</f>
        <v/>
      </c>
      <c r="AC67" s="167">
        <f>SUMIF($G$107:$G$126,AB67,$N$107:$N$126)+SUMIF($G$131:$G$150,AB67,$N$131:$N$150)+SUMIF($G$158:$G$177,AB67,$N$158:$N$177)+SUMIF($G$182:$G$201,AB67,$N$182:$N$201)</f>
        <v>0</v>
      </c>
    </row>
    <row r="68" spans="2:29" ht="12.75" customHeight="1">
      <c r="B68" s="817"/>
      <c r="C68" s="638"/>
      <c r="D68" s="291" t="s">
        <v>601</v>
      </c>
      <c r="E68" s="785"/>
      <c r="F68" s="646"/>
      <c r="G68" s="204"/>
      <c r="H68" s="204"/>
      <c r="I68" s="204"/>
      <c r="J68" s="204"/>
      <c r="K68" s="204"/>
      <c r="L68" s="204"/>
      <c r="M68" s="204"/>
      <c r="N68" s="204"/>
      <c r="P68" s="650"/>
      <c r="Q68" s="9" t="s">
        <v>29</v>
      </c>
      <c r="R68" s="128">
        <f>SUM(R63:R67)</f>
        <v>0</v>
      </c>
      <c r="S68" s="128">
        <f t="shared" ref="S68:Z68" si="32">SUM(S63:S67)</f>
        <v>0</v>
      </c>
      <c r="T68" s="128">
        <f t="shared" si="32"/>
        <v>0</v>
      </c>
      <c r="U68" s="128">
        <f t="shared" si="32"/>
        <v>0</v>
      </c>
      <c r="V68" s="128">
        <f t="shared" si="32"/>
        <v>0</v>
      </c>
      <c r="W68" s="128">
        <f t="shared" si="32"/>
        <v>0</v>
      </c>
      <c r="X68" s="128">
        <f t="shared" si="32"/>
        <v>0</v>
      </c>
      <c r="Y68" s="128">
        <f t="shared" si="32"/>
        <v>0</v>
      </c>
      <c r="Z68" s="128">
        <f t="shared" si="32"/>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393</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33">$P$76*R72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33"/>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33"/>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29</v>
      </c>
      <c r="W76" s="128">
        <f>SUM(W71:W75)</f>
        <v>0</v>
      </c>
      <c r="Y76" s="137"/>
      <c r="AB76" s="9" t="s">
        <v>29</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34">IFERROR(-ROUNDUP(SUM(G54:G80)*$E$81,-1)-G82,0)</f>
        <v>0</v>
      </c>
      <c r="H81" s="134">
        <f t="shared" si="34"/>
        <v>0</v>
      </c>
      <c r="I81" s="134">
        <f t="shared" si="34"/>
        <v>0</v>
      </c>
      <c r="J81" s="134">
        <f t="shared" si="34"/>
        <v>0</v>
      </c>
      <c r="K81" s="134">
        <f t="shared" si="34"/>
        <v>0</v>
      </c>
      <c r="L81" s="134">
        <f t="shared" si="34"/>
        <v>0</v>
      </c>
      <c r="M81" s="134">
        <f t="shared" si="34"/>
        <v>0</v>
      </c>
      <c r="N81" s="134">
        <f t="shared" si="34"/>
        <v>0</v>
      </c>
      <c r="P81" s="153"/>
      <c r="Q81" s="11"/>
      <c r="R81" s="152"/>
      <c r="S81" s="137"/>
      <c r="U81" s="155"/>
      <c r="V81" s="11"/>
      <c r="W81" s="137"/>
      <c r="Y81" s="137"/>
    </row>
    <row r="82" spans="2:29" ht="12.75" customHeight="1">
      <c r="B82" s="817"/>
      <c r="C82" s="632"/>
      <c r="D82" s="794"/>
      <c r="E82" s="788"/>
      <c r="F82" s="120" t="s">
        <v>608</v>
      </c>
      <c r="G82" s="134">
        <f t="shared" ref="G82:N82" si="35">IFERROR(-ROUND((G55+G57+G59+G61+G63+G65+G70+G72+G74+G76+G78+G80)*$E$81,0),0)</f>
        <v>0</v>
      </c>
      <c r="H82" s="134">
        <f t="shared" si="35"/>
        <v>0</v>
      </c>
      <c r="I82" s="134">
        <f t="shared" si="35"/>
        <v>0</v>
      </c>
      <c r="J82" s="134">
        <f t="shared" si="35"/>
        <v>0</v>
      </c>
      <c r="K82" s="134">
        <f t="shared" si="35"/>
        <v>0</v>
      </c>
      <c r="L82" s="134">
        <f t="shared" si="35"/>
        <v>0</v>
      </c>
      <c r="M82" s="134">
        <f t="shared" si="35"/>
        <v>0</v>
      </c>
      <c r="N82" s="134">
        <f t="shared" si="35"/>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204"/>
      <c r="H88" s="204"/>
      <c r="I88" s="204"/>
      <c r="J88" s="204"/>
      <c r="K88" s="204"/>
      <c r="L88" s="204"/>
      <c r="M88" s="204"/>
      <c r="N88" s="204"/>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204"/>
      <c r="H89" s="204"/>
      <c r="I89" s="204"/>
      <c r="J89" s="204"/>
      <c r="K89" s="204"/>
      <c r="L89" s="204"/>
      <c r="M89" s="204"/>
      <c r="N89" s="204"/>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204"/>
      <c r="H90" s="204"/>
      <c r="I90" s="204"/>
      <c r="J90" s="204"/>
      <c r="K90" s="204"/>
      <c r="L90" s="204"/>
      <c r="M90" s="204"/>
      <c r="N90" s="204"/>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204"/>
      <c r="H91" s="204"/>
      <c r="I91" s="204"/>
      <c r="J91" s="204"/>
      <c r="K91" s="204"/>
      <c r="L91" s="204"/>
      <c r="M91" s="204"/>
      <c r="N91" s="204"/>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204"/>
      <c r="H92" s="204"/>
      <c r="I92" s="204"/>
      <c r="J92" s="204"/>
      <c r="K92" s="204"/>
      <c r="L92" s="204"/>
      <c r="M92" s="204"/>
      <c r="N92" s="204"/>
      <c r="P92" s="153"/>
      <c r="Q92" s="11"/>
      <c r="R92" s="152"/>
      <c r="S92" s="137"/>
      <c r="U92" s="155"/>
      <c r="V92" s="11"/>
      <c r="W92" s="137"/>
      <c r="Y92" s="137"/>
      <c r="AB92" s="9" t="s">
        <v>29</v>
      </c>
      <c r="AC92" s="128">
        <f>SUM(AC87:AC91)</f>
        <v>0</v>
      </c>
    </row>
    <row r="93" spans="2:29" ht="12.75" customHeight="1">
      <c r="B93" s="817"/>
      <c r="C93" s="638"/>
      <c r="D93" s="130" t="s">
        <v>14</v>
      </c>
      <c r="E93" s="785"/>
      <c r="F93" s="646"/>
      <c r="G93" s="204"/>
      <c r="H93" s="204"/>
      <c r="I93" s="204"/>
      <c r="J93" s="204"/>
      <c r="K93" s="204"/>
      <c r="L93" s="204"/>
      <c r="M93" s="204"/>
      <c r="N93" s="204"/>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36">H98*S54</f>
        <v>0</v>
      </c>
      <c r="T95" s="128">
        <f t="shared" si="36"/>
        <v>0</v>
      </c>
      <c r="U95" s="128">
        <f t="shared" si="36"/>
        <v>0</v>
      </c>
      <c r="V95" s="128">
        <f t="shared" si="36"/>
        <v>0</v>
      </c>
      <c r="W95" s="128">
        <f t="shared" si="36"/>
        <v>0</v>
      </c>
      <c r="X95" s="128">
        <f t="shared" si="36"/>
        <v>0</v>
      </c>
      <c r="Y95" s="128">
        <f t="shared" si="36"/>
        <v>0</v>
      </c>
      <c r="Z95" s="128">
        <f>SUM(R95:Y95)</f>
        <v>0</v>
      </c>
      <c r="AB95" s="4" t="str">
        <f>Q6</f>
        <v/>
      </c>
      <c r="AC95" s="134">
        <f>Z45+Z95+AC87</f>
        <v>0</v>
      </c>
    </row>
    <row r="96" spans="2:29" ht="12.75" customHeight="1">
      <c r="B96" s="817"/>
      <c r="C96" s="639"/>
      <c r="D96" s="130" t="s">
        <v>600</v>
      </c>
      <c r="E96" s="785"/>
      <c r="F96" s="646"/>
      <c r="G96" s="204"/>
      <c r="H96" s="204"/>
      <c r="I96" s="204"/>
      <c r="J96" s="204"/>
      <c r="K96" s="204"/>
      <c r="L96" s="204"/>
      <c r="M96" s="204"/>
      <c r="N96" s="204"/>
      <c r="O96" s="123"/>
      <c r="P96" s="676"/>
      <c r="Q96" s="5" t="str">
        <f>Q7</f>
        <v/>
      </c>
      <c r="R96" s="128">
        <f>G98*R55</f>
        <v>0</v>
      </c>
      <c r="S96" s="128">
        <f t="shared" ref="S96:Y96" si="37">H98*S55</f>
        <v>0</v>
      </c>
      <c r="T96" s="128">
        <f t="shared" si="37"/>
        <v>0</v>
      </c>
      <c r="U96" s="128">
        <f t="shared" si="37"/>
        <v>0</v>
      </c>
      <c r="V96" s="128">
        <f t="shared" si="37"/>
        <v>0</v>
      </c>
      <c r="W96" s="128">
        <f t="shared" si="37"/>
        <v>0</v>
      </c>
      <c r="X96" s="128">
        <f t="shared" si="37"/>
        <v>0</v>
      </c>
      <c r="Y96" s="128">
        <f t="shared" si="37"/>
        <v>0</v>
      </c>
      <c r="Z96" s="128">
        <f t="shared" ref="Z96:Z99" si="38">SUM(R96:Y96)</f>
        <v>0</v>
      </c>
      <c r="AB96" s="5" t="str">
        <f>Q7</f>
        <v/>
      </c>
      <c r="AC96" s="138">
        <f>Z46+Z96+AC88</f>
        <v>0</v>
      </c>
    </row>
    <row r="97" spans="2:76" ht="12.75" customHeight="1">
      <c r="B97" s="817"/>
      <c r="C97" s="651" t="s">
        <v>382</v>
      </c>
      <c r="D97" s="651"/>
      <c r="E97" s="556" t="s">
        <v>629</v>
      </c>
      <c r="F97" s="556"/>
      <c r="G97" s="128">
        <f>SUM(G54:G96)</f>
        <v>0</v>
      </c>
      <c r="H97" s="128">
        <f t="shared" ref="H97:N97" si="39">SUM(H54:H96)</f>
        <v>0</v>
      </c>
      <c r="I97" s="128">
        <f t="shared" si="39"/>
        <v>0</v>
      </c>
      <c r="J97" s="128">
        <f t="shared" si="39"/>
        <v>0</v>
      </c>
      <c r="K97" s="128">
        <f t="shared" si="39"/>
        <v>0</v>
      </c>
      <c r="L97" s="128">
        <f t="shared" si="39"/>
        <v>0</v>
      </c>
      <c r="M97" s="128">
        <f t="shared" si="39"/>
        <v>0</v>
      </c>
      <c r="N97" s="128">
        <f t="shared" si="39"/>
        <v>0</v>
      </c>
      <c r="O97" s="123"/>
      <c r="P97" s="676"/>
      <c r="Q97" s="6" t="str">
        <f>Q8</f>
        <v/>
      </c>
      <c r="R97" s="128">
        <f>G98*R56</f>
        <v>0</v>
      </c>
      <c r="S97" s="128">
        <f t="shared" ref="S97:Y97" si="40">H98*S56</f>
        <v>0</v>
      </c>
      <c r="T97" s="128">
        <f t="shared" si="40"/>
        <v>0</v>
      </c>
      <c r="U97" s="128">
        <f t="shared" si="40"/>
        <v>0</v>
      </c>
      <c r="V97" s="128">
        <f t="shared" si="40"/>
        <v>0</v>
      </c>
      <c r="W97" s="128">
        <f t="shared" si="40"/>
        <v>0</v>
      </c>
      <c r="X97" s="128">
        <f t="shared" si="40"/>
        <v>0</v>
      </c>
      <c r="Y97" s="128">
        <f t="shared" si="40"/>
        <v>0</v>
      </c>
      <c r="Z97" s="128">
        <f t="shared" si="38"/>
        <v>0</v>
      </c>
      <c r="AB97" s="6" t="str">
        <f>Q8</f>
        <v/>
      </c>
      <c r="AC97" s="139">
        <f>Z47+Z97+AC89</f>
        <v>0</v>
      </c>
    </row>
    <row r="98" spans="2:76" ht="12.75" customHeight="1">
      <c r="B98" s="817"/>
      <c r="C98" s="651"/>
      <c r="D98" s="651"/>
      <c r="E98" s="674" t="s">
        <v>609</v>
      </c>
      <c r="F98" s="674"/>
      <c r="G98" s="139">
        <f>G55+G57+G59+G61+G63+G65+G70+G72+G74+G76+G78+G80+G82+G84+G95</f>
        <v>0</v>
      </c>
      <c r="H98" s="139">
        <f t="shared" ref="H98:N98" si="41">H55+H57+H59+H61+H63+H65+H70+H72+H74+H76+H78+H80+H82+H84+H95</f>
        <v>0</v>
      </c>
      <c r="I98" s="139">
        <f t="shared" si="41"/>
        <v>0</v>
      </c>
      <c r="J98" s="139">
        <f t="shared" si="41"/>
        <v>0</v>
      </c>
      <c r="K98" s="139">
        <f t="shared" si="41"/>
        <v>0</v>
      </c>
      <c r="L98" s="139">
        <f t="shared" si="41"/>
        <v>0</v>
      </c>
      <c r="M98" s="139">
        <f t="shared" si="41"/>
        <v>0</v>
      </c>
      <c r="N98" s="139">
        <f t="shared" si="41"/>
        <v>0</v>
      </c>
      <c r="O98" s="123"/>
      <c r="P98" s="676"/>
      <c r="Q98" s="7" t="str">
        <f>Q9</f>
        <v/>
      </c>
      <c r="R98" s="128">
        <f>G98*R57</f>
        <v>0</v>
      </c>
      <c r="S98" s="128">
        <f t="shared" ref="S98:Y98" si="42">H98*S57</f>
        <v>0</v>
      </c>
      <c r="T98" s="128">
        <f t="shared" si="42"/>
        <v>0</v>
      </c>
      <c r="U98" s="128">
        <f t="shared" si="42"/>
        <v>0</v>
      </c>
      <c r="V98" s="128">
        <f t="shared" si="42"/>
        <v>0</v>
      </c>
      <c r="W98" s="128">
        <f t="shared" si="42"/>
        <v>0</v>
      </c>
      <c r="X98" s="128">
        <f t="shared" si="42"/>
        <v>0</v>
      </c>
      <c r="Y98" s="128">
        <f t="shared" si="42"/>
        <v>0</v>
      </c>
      <c r="Z98" s="128">
        <f t="shared" si="38"/>
        <v>0</v>
      </c>
      <c r="AB98" s="7" t="str">
        <f>Q9</f>
        <v/>
      </c>
      <c r="AC98" s="297">
        <f>Z48+Z98+AC90</f>
        <v>0</v>
      </c>
    </row>
    <row r="99" spans="2:76" ht="12.75" customHeight="1">
      <c r="B99" s="817"/>
      <c r="C99" s="556" t="s">
        <v>628</v>
      </c>
      <c r="D99" s="556"/>
      <c r="E99" s="684" t="s">
        <v>340</v>
      </c>
      <c r="F99" s="684"/>
      <c r="G99" s="156">
        <f>SUM(G54:G59,G62:G82,G87)</f>
        <v>0</v>
      </c>
      <c r="H99" s="156">
        <f t="shared" ref="H99:N99" si="43">SUM(H54:H59,H62:H82,H87)</f>
        <v>0</v>
      </c>
      <c r="I99" s="156">
        <f t="shared" si="43"/>
        <v>0</v>
      </c>
      <c r="J99" s="156">
        <f t="shared" si="43"/>
        <v>0</v>
      </c>
      <c r="K99" s="156">
        <f t="shared" si="43"/>
        <v>0</v>
      </c>
      <c r="L99" s="156">
        <f t="shared" si="43"/>
        <v>0</v>
      </c>
      <c r="M99" s="156">
        <f t="shared" si="43"/>
        <v>0</v>
      </c>
      <c r="N99" s="156">
        <f t="shared" si="43"/>
        <v>0</v>
      </c>
      <c r="O99" s="123"/>
      <c r="P99" s="676"/>
      <c r="Q99" s="8" t="str">
        <f>Q10</f>
        <v/>
      </c>
      <c r="R99" s="128">
        <f>G98*R58</f>
        <v>0</v>
      </c>
      <c r="S99" s="128">
        <f t="shared" ref="S99:Y99" si="44">H98*S58</f>
        <v>0</v>
      </c>
      <c r="T99" s="128">
        <f t="shared" si="44"/>
        <v>0</v>
      </c>
      <c r="U99" s="128">
        <f t="shared" si="44"/>
        <v>0</v>
      </c>
      <c r="V99" s="128">
        <f t="shared" si="44"/>
        <v>0</v>
      </c>
      <c r="W99" s="128">
        <f t="shared" si="44"/>
        <v>0</v>
      </c>
      <c r="X99" s="128">
        <f t="shared" si="44"/>
        <v>0</v>
      </c>
      <c r="Y99" s="128">
        <f t="shared" si="44"/>
        <v>0</v>
      </c>
      <c r="Z99" s="128">
        <f t="shared" si="38"/>
        <v>0</v>
      </c>
      <c r="AB99" s="8" t="str">
        <f>Q10</f>
        <v/>
      </c>
      <c r="AC99" s="142">
        <f>Z49+Z99+AC91</f>
        <v>0</v>
      </c>
    </row>
    <row r="100" spans="2:76" ht="12.75" customHeight="1">
      <c r="B100" s="818"/>
      <c r="C100" s="556"/>
      <c r="D100" s="556"/>
      <c r="E100" s="556" t="s">
        <v>609</v>
      </c>
      <c r="F100" s="556"/>
      <c r="G100" s="128">
        <f>G55+G57+G59+G63+G65+G70+G72+G74+G76+G78+G80+G82</f>
        <v>0</v>
      </c>
      <c r="H100" s="128">
        <f t="shared" ref="H100:N100" si="45">H55+H57+H59+H63+H65+H70+H72+H74+H76+H78+H80+H82</f>
        <v>0</v>
      </c>
      <c r="I100" s="128">
        <f t="shared" si="45"/>
        <v>0</v>
      </c>
      <c r="J100" s="128">
        <f t="shared" si="45"/>
        <v>0</v>
      </c>
      <c r="K100" s="128">
        <f t="shared" si="45"/>
        <v>0</v>
      </c>
      <c r="L100" s="128">
        <f t="shared" si="45"/>
        <v>0</v>
      </c>
      <c r="M100" s="128">
        <f t="shared" si="45"/>
        <v>0</v>
      </c>
      <c r="N100" s="128">
        <f t="shared" si="45"/>
        <v>0</v>
      </c>
      <c r="O100" s="123"/>
      <c r="P100" s="677"/>
      <c r="Q100" s="9" t="s">
        <v>29</v>
      </c>
      <c r="R100" s="128">
        <f>SUM(R95:R99)</f>
        <v>0</v>
      </c>
      <c r="S100" s="128">
        <f t="shared" ref="S100:Z100" si="46">SUM(S95:S99)</f>
        <v>0</v>
      </c>
      <c r="T100" s="128">
        <f t="shared" si="46"/>
        <v>0</v>
      </c>
      <c r="U100" s="128">
        <f t="shared" si="46"/>
        <v>0</v>
      </c>
      <c r="V100" s="128">
        <f t="shared" si="46"/>
        <v>0</v>
      </c>
      <c r="W100" s="128">
        <f t="shared" si="46"/>
        <v>0</v>
      </c>
      <c r="X100" s="128">
        <f t="shared" si="46"/>
        <v>0</v>
      </c>
      <c r="Y100" s="128">
        <f t="shared" si="46"/>
        <v>0</v>
      </c>
      <c r="Z100" s="128">
        <f t="shared" si="46"/>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226</v>
      </c>
      <c r="AA105" s="628" t="s">
        <v>378</v>
      </c>
      <c r="AB105" s="628" t="s">
        <v>663</v>
      </c>
      <c r="AC105" s="338" t="s">
        <v>620</v>
      </c>
      <c r="AD105" s="338"/>
      <c r="AE105" s="624" t="s">
        <v>393</v>
      </c>
      <c r="AF105" s="625"/>
      <c r="AG105" s="624" t="s">
        <v>77</v>
      </c>
      <c r="AH105" s="625"/>
      <c r="AI105" s="624" t="s">
        <v>604</v>
      </c>
      <c r="AJ105" s="625"/>
      <c r="AK105" s="624" t="s">
        <v>605</v>
      </c>
      <c r="AL105" s="625"/>
      <c r="AM105" s="624" t="s">
        <v>606</v>
      </c>
      <c r="AN105" s="625"/>
      <c r="AO105" s="626" t="s">
        <v>78</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29</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79</v>
      </c>
      <c r="S106" s="182" t="s">
        <v>608</v>
      </c>
      <c r="T106" s="182" t="s">
        <v>79</v>
      </c>
      <c r="U106" s="182" t="s">
        <v>608</v>
      </c>
      <c r="V106" s="182" t="s">
        <v>152</v>
      </c>
      <c r="W106" s="182" t="s">
        <v>608</v>
      </c>
      <c r="X106" s="182" t="s">
        <v>79</v>
      </c>
      <c r="Y106" s="182" t="s">
        <v>608</v>
      </c>
      <c r="Z106" s="629"/>
      <c r="AA106" s="629"/>
      <c r="AB106" s="629"/>
      <c r="AC106" s="182" t="s">
        <v>79</v>
      </c>
      <c r="AD106" s="182" t="s">
        <v>608</v>
      </c>
      <c r="AE106" s="308" t="s">
        <v>79</v>
      </c>
      <c r="AF106" s="308" t="s">
        <v>608</v>
      </c>
      <c r="AG106" s="308" t="s">
        <v>79</v>
      </c>
      <c r="AH106" s="308" t="s">
        <v>608</v>
      </c>
      <c r="AI106" s="308" t="s">
        <v>79</v>
      </c>
      <c r="AJ106" s="308" t="s">
        <v>608</v>
      </c>
      <c r="AK106" s="308" t="s">
        <v>79</v>
      </c>
      <c r="AL106" s="308" t="s">
        <v>608</v>
      </c>
      <c r="AM106" s="308" t="s">
        <v>79</v>
      </c>
      <c r="AN106" s="308" t="s">
        <v>608</v>
      </c>
      <c r="AO106" s="308" t="s">
        <v>79</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47">IF($I107="保育標準時間",HLOOKUP(H107,$G$5:$J$49,2,FALSE),IF($I107="保育短時間",HLOOKUP(H107,$K$5:$N$49,2,FALSE),"-"))</f>
        <v>-</v>
      </c>
      <c r="Q107" s="128" t="str">
        <f t="shared" ref="Q107:Q126" si="48">IF($I107="保育標準時間",HLOOKUP(H107,$G$5:$J$49,3,FALSE),IF($I107="保育短時間",HLOOKUP(H107,$K$5:$N$49,3,FALSE),"-"))</f>
        <v>-</v>
      </c>
      <c r="R107" s="128" t="str">
        <f t="shared" ref="R107:R126" si="49">IF($I107="保育標準時間",HLOOKUP(H107,$G$5:$J$49,4,FALSE),IF($I107="保育短時間",HLOOKUP(H107,$K$5:$N$49,4,FALSE),"-"))</f>
        <v>-</v>
      </c>
      <c r="S107" s="128" t="str">
        <f t="shared" ref="S107:S126" si="50">IF($I107="保育標準時間",HLOOKUP(H107,$G$5:$J$49,5,FALSE),IF($I107="保育短時間",HLOOKUP(H107,$K$5:$N$49,5,FALSE),"-"))</f>
        <v>-</v>
      </c>
      <c r="T107" s="128" t="str">
        <f t="shared" ref="T107:T126" si="51">IF($I107="保育標準時間",HLOOKUP(H107,$G$5:$J$49,6,FALSE),IF($I107="保育短時間",HLOOKUP(H107,$K$5:$N$49,6,FALSE),"-"))</f>
        <v>-</v>
      </c>
      <c r="U107" s="128" t="str">
        <f t="shared" ref="U107:U126" si="52">IF($I107="保育標準時間",HLOOKUP(H107,$G$5:$J$49,7,FALSE),IF($I107="保育短時間",HLOOKUP(H107,$K$5:$N$49,7,FALSE),"-"))</f>
        <v>-</v>
      </c>
      <c r="V107" s="128" t="str">
        <f t="shared" ref="V107:V126" si="53">IF($I107="保育標準時間",HLOOKUP(H107,$G$5:$J$49,10,FALSE),IF($I107="保育短時間",HLOOKUP(H107,$K$5:$N$49,10,FALSE),"-"))</f>
        <v>-</v>
      </c>
      <c r="W107" s="128" t="str">
        <f t="shared" ref="W107:W126" si="54">IF($I107="保育標準時間",HLOOKUP(H107,$G$5:$J$49,11,FALSE),IF($I107="保育短時間",HLOOKUP(H107,$K$5:$N$49,11,FALSE),"-"))</f>
        <v>-</v>
      </c>
      <c r="X107" s="128" t="str">
        <f t="shared" ref="X107:X126" si="55">IF($I107="保育標準時間",HLOOKUP(H107,$G$5:$J$49,12,FALSE),IF($I107="保育短時間",HLOOKUP(H107,$K$5:$N$49,12,FALSE),"-"))</f>
        <v>-</v>
      </c>
      <c r="Y107" s="128" t="str">
        <f t="shared" ref="Y107:Y126" si="56">IF($I107="保育標準時間",HLOOKUP(H107,$G$5:$J$49,13,FALSE),IF($I107="保育短時間",HLOOKUP(H107,$K$5:$N$49,13,FALSE),"-"))</f>
        <v>-</v>
      </c>
      <c r="Z107" s="128" t="str">
        <f t="shared" ref="Z107:Z126" si="57">IF($I107="保育標準時間",HLOOKUP(H107,$G$5:$J$49,14,FALSE),IF($I107="保育短時間",HLOOKUP(H107,$K$5:$N$49,14,FALSE),"-"))</f>
        <v>-</v>
      </c>
      <c r="AA107" s="128" t="str">
        <f t="shared" ref="AA107:AA126" si="58">IF($I107="保育標準時間",HLOOKUP(H107,$G$5:$J$49,15,FALSE),IF($I107="保育短時間",HLOOKUP(H107,$K$5:$N$49,15,FALSE),"-"))</f>
        <v>-</v>
      </c>
      <c r="AB107" s="131"/>
      <c r="AC107" s="128" t="str">
        <f t="shared" ref="AC107:AC126" si="59">IF($I107="保育標準時間",HLOOKUP(H107,$G$5:$J$49,17,FALSE),IF($I107="保育短時間",HLOOKUP(H107,$K$5:$N$49,17,FALSE),"-"))</f>
        <v>-</v>
      </c>
      <c r="AD107" s="128" t="str">
        <f t="shared" ref="AD107:AD126" si="60">IF($I107="保育標準時間",HLOOKUP(H107,$G$5:$J$49,18,FALSE),IF($I107="保育短時間",HLOOKUP(H107,$K$5:$N$49,18,FALSE),"-"))</f>
        <v>-</v>
      </c>
      <c r="AE107" s="131"/>
      <c r="AF107" s="131"/>
      <c r="AG107" s="128" t="str">
        <f t="shared" ref="AG107:AG126" si="61">IF($I107="保育標準時間",HLOOKUP(H107,$G$5:$J$49,19,FALSE),IF($I107="保育短時間",HLOOKUP(H107,$K$5:$N$49,19,FALSE),"-"))</f>
        <v>-</v>
      </c>
      <c r="AH107" s="128" t="str">
        <f t="shared" ref="AH107:AH126" si="62">IF($I107="保育標準時間",HLOOKUP(H107,$G$5:$J$49,20,FALSE),IF($I107="保育短時間",HLOOKUP(H107,$K$5:$N$49,20,FALSE),"-"))</f>
        <v>-</v>
      </c>
      <c r="AI107" s="128" t="str">
        <f t="shared" ref="AI107:AI126" si="63">IF($I107="保育標準時間",HLOOKUP(H107,$G$5:$J$49,21,FALSE),IF($I107="保育短時間",HLOOKUP(H107,$K$5:$N$49,21,FALSE),"-"))</f>
        <v>-</v>
      </c>
      <c r="AJ107" s="128" t="str">
        <f t="shared" ref="AJ107:AJ126" si="64">IF($I107="保育標準時間",HLOOKUP(H107,$G$5:$J$49,22,FALSE),IF($I107="保育短時間",HLOOKUP(H107,$K$5:$N$49,22,FALSE),"-"))</f>
        <v>-</v>
      </c>
      <c r="AK107" s="128" t="str">
        <f t="shared" ref="AK107:AK126" si="65">IF($I107="保育標準時間",HLOOKUP(H107,$G$5:$J$49,23,FALSE),IF($I107="保育短時間",HLOOKUP(H107,$K$5:$N$49,23,FALSE),"-"))</f>
        <v>-</v>
      </c>
      <c r="AL107" s="128" t="str">
        <f t="shared" ref="AL107:AL126" si="66">IF($I107="保育標準時間",HLOOKUP(H107,$G$5:$J$49,24,FALSE),IF($I107="保育短時間",HLOOKUP(H107,$K$5:$N$49,24,FALSE),"-"))</f>
        <v>-</v>
      </c>
      <c r="AM107" s="128" t="str">
        <f t="shared" ref="AM107:AM126" si="67">IF($I107="保育標準時間",HLOOKUP(H107,$G$5:$J$49,25,FALSE),IF($I107="保育短時間",HLOOKUP(H107,$K$5:$N$49,25,FALSE),"-"))</f>
        <v>-</v>
      </c>
      <c r="AN107" s="128" t="str">
        <f t="shared" ref="AN107:AN126" si="68">IF($I107="保育標準時間",HLOOKUP(H107,$G$5:$J$49,26,FALSE),IF($I107="保育短時間",HLOOKUP(H107,$K$5:$N$49,26,FALSE),"-"))</f>
        <v>-</v>
      </c>
      <c r="AO107" s="128" t="str">
        <f t="shared" ref="AO107:AO126" si="69">IF($I107="保育標準時間",HLOOKUP(H107,$G$5:$J$49,27,FALSE),IF($I107="保育短時間",HLOOKUP(H107,$K$5:$N$49,27,FALSE),"-"))</f>
        <v>-</v>
      </c>
      <c r="AP107" s="128" t="str">
        <f t="shared" ref="AP107:AP126" si="70">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71">N107-SUM(AT107:BU107)</f>
        <v>0</v>
      </c>
      <c r="AT107" s="128" t="str">
        <f t="shared" ref="AT107:AT126" si="72">IFERROR(ROUND(Q107*$M107/25,0),"-")</f>
        <v>-</v>
      </c>
      <c r="AU107" s="128" t="str">
        <f t="shared" ref="AU107:AU126" si="73">IFERROR(ROUND(R107*$M107/25,0),"-")</f>
        <v>-</v>
      </c>
      <c r="AV107" s="128" t="str">
        <f t="shared" ref="AV107:AV126" si="74">IFERROR(ROUND(S107*$M107/25,0),"-")</f>
        <v>-</v>
      </c>
      <c r="AW107" s="128" t="str">
        <f t="shared" ref="AW107:AW126" si="75">IFERROR(ROUND(T107*$M107/25,0),"-")</f>
        <v>-</v>
      </c>
      <c r="AX107" s="128" t="str">
        <f t="shared" ref="AX107:AX126" si="76">IFERROR(ROUND(U107*$M107/25,0),"-")</f>
        <v>-</v>
      </c>
      <c r="AY107" s="128" t="str">
        <f t="shared" ref="AY107:AY126" si="77">IFERROR(ROUND(V107*$M107/25,0),"-")</f>
        <v>-</v>
      </c>
      <c r="AZ107" s="128" t="str">
        <f t="shared" ref="AZ107:AZ126" si="78">IFERROR(ROUND(W107*$M107/25,0),"-")</f>
        <v>-</v>
      </c>
      <c r="BA107" s="128" t="str">
        <f t="shared" ref="BA107:BA126" si="79">IFERROR(ROUND(X107*$M107/25,0),"-")</f>
        <v>-</v>
      </c>
      <c r="BB107" s="128" t="str">
        <f t="shared" ref="BB107:BB126" si="80">IFERROR(ROUND(Y107*$M107/25,0),"-")</f>
        <v>-</v>
      </c>
      <c r="BC107" s="128" t="str">
        <f t="shared" ref="BC107:BC126" si="81">IFERROR(ROUND(Z107*$M107/25,0),"-")</f>
        <v>-</v>
      </c>
      <c r="BD107" s="128" t="str">
        <f t="shared" ref="BD107:BD126" si="82">IFERROR(ROUND(AA107*$M107/25,0),"-")</f>
        <v>-</v>
      </c>
      <c r="BE107" s="187"/>
      <c r="BF107" s="128" t="str">
        <f t="shared" ref="BF107:BF126" si="83">IFERROR(ROUND(AC107*$M107/25,0),"-")</f>
        <v>-</v>
      </c>
      <c r="BG107" s="128" t="str">
        <f t="shared" ref="BG107:BG126" si="84">IFERROR(ROUND(AD107*$M107/25,0),"-")</f>
        <v>-</v>
      </c>
      <c r="BH107" s="187"/>
      <c r="BI107" s="187"/>
      <c r="BJ107" s="128" t="str">
        <f t="shared" ref="BJ107:BJ126" si="85">IFERROR(ROUND(AG107*$M107/25,0),"-")</f>
        <v>-</v>
      </c>
      <c r="BK107" s="128" t="str">
        <f t="shared" ref="BK107:BK126" si="86">IFERROR(ROUND(AH107*$M107/25,0),"-")</f>
        <v>-</v>
      </c>
      <c r="BL107" s="128" t="str">
        <f t="shared" ref="BL107:BL126" si="87">IFERROR(ROUND(AI107*$M107/25,0),"-")</f>
        <v>-</v>
      </c>
      <c r="BM107" s="128" t="str">
        <f t="shared" ref="BM107:BM126" si="88">IFERROR(ROUND(AJ107*$M107/25,0),"-")</f>
        <v>-</v>
      </c>
      <c r="BN107" s="128" t="str">
        <f t="shared" ref="BN107:BN126" si="89">IFERROR(ROUND(AK107*$M107/25,0),"-")</f>
        <v>-</v>
      </c>
      <c r="BO107" s="128" t="str">
        <f t="shared" ref="BO107:BO126" si="90">IFERROR(ROUND(AL107*$M107/25,0),"-")</f>
        <v>-</v>
      </c>
      <c r="BP107" s="128" t="str">
        <f t="shared" ref="BP107:BP126" si="91">IFERROR(ROUND(AM107*$M107/25,0),"-")</f>
        <v>-</v>
      </c>
      <c r="BQ107" s="128" t="str">
        <f t="shared" ref="BQ107:BQ126" si="92">IFERROR(ROUND(AN107*$M107/25,0),"-")</f>
        <v>-</v>
      </c>
      <c r="BR107" s="128" t="str">
        <f t="shared" ref="BR107:BR126" si="93">IFERROR(ROUND(AO107*$M107/25,0),"-")</f>
        <v>-</v>
      </c>
      <c r="BS107" s="128" t="str">
        <f t="shared" ref="BS107:BS126" si="94">IFERROR(ROUND(AP107*$M107/25,0),"-")</f>
        <v>-</v>
      </c>
      <c r="BT107" s="128" t="str">
        <f t="shared" ref="BT107:BT126" si="95">IFERROR(ROUND(AQ107*$M107/25,0),"-")</f>
        <v>-</v>
      </c>
      <c r="BU107" s="128" t="str">
        <f t="shared" ref="BU107:BU126" si="96">IFERROR(ROUND(AR107*$M107/25,0),"-")</f>
        <v>-</v>
      </c>
      <c r="BV107" s="129">
        <f t="shared" ref="BV107:BV126" si="97">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98">IF($I108="保育標準時間",HLOOKUP($H108,$G$5:$J$49,45,FALSE),IF($I108="保育短時間",HLOOKUP($H108,$K$5:$N$49,45,FALSE),"-"))</f>
        <v>-</v>
      </c>
      <c r="K108" s="20" t="str">
        <f>IF(月途中入退所!$D9=$B$2,IF(月途中入退所!I9="","-",月途中入退所!$I9),"-")</f>
        <v>-</v>
      </c>
      <c r="L108" s="162" t="str">
        <f t="shared" ref="L108:L126" si="99">IFERROR(IF(K108="○",J108+$P$28,J108),"-")</f>
        <v>-</v>
      </c>
      <c r="M108" s="20" t="str">
        <f>IF(月途中入退所!$D9=$B$2,月途中入退所!$J9,"-")</f>
        <v>-</v>
      </c>
      <c r="N108" s="129">
        <f t="shared" ref="N108:N126" si="100">IFERROR(ROUNDDOWN(L108*M108/25,-1),0)</f>
        <v>0</v>
      </c>
      <c r="O108" s="123"/>
      <c r="P108" s="128" t="str">
        <f t="shared" si="47"/>
        <v>-</v>
      </c>
      <c r="Q108" s="128" t="str">
        <f t="shared" si="48"/>
        <v>-</v>
      </c>
      <c r="R108" s="128" t="str">
        <f t="shared" si="49"/>
        <v>-</v>
      </c>
      <c r="S108" s="128" t="str">
        <f t="shared" si="50"/>
        <v>-</v>
      </c>
      <c r="T108" s="128" t="str">
        <f t="shared" si="51"/>
        <v>-</v>
      </c>
      <c r="U108" s="128" t="str">
        <f t="shared" si="52"/>
        <v>-</v>
      </c>
      <c r="V108" s="128" t="str">
        <f t="shared" si="53"/>
        <v>-</v>
      </c>
      <c r="W108" s="128" t="str">
        <f t="shared" si="54"/>
        <v>-</v>
      </c>
      <c r="X108" s="128" t="str">
        <f t="shared" si="55"/>
        <v>-</v>
      </c>
      <c r="Y108" s="128" t="str">
        <f t="shared" si="56"/>
        <v>-</v>
      </c>
      <c r="Z108" s="128" t="str">
        <f t="shared" si="57"/>
        <v>-</v>
      </c>
      <c r="AA108" s="128" t="str">
        <f t="shared" si="58"/>
        <v>-</v>
      </c>
      <c r="AB108" s="131"/>
      <c r="AC108" s="128" t="str">
        <f t="shared" si="59"/>
        <v>-</v>
      </c>
      <c r="AD108" s="128" t="str">
        <f t="shared" si="60"/>
        <v>-</v>
      </c>
      <c r="AE108" s="131"/>
      <c r="AF108" s="131"/>
      <c r="AG108" s="128" t="str">
        <f t="shared" si="61"/>
        <v>-</v>
      </c>
      <c r="AH108" s="128" t="str">
        <f t="shared" si="62"/>
        <v>-</v>
      </c>
      <c r="AI108" s="128" t="str">
        <f t="shared" si="63"/>
        <v>-</v>
      </c>
      <c r="AJ108" s="128" t="str">
        <f t="shared" si="64"/>
        <v>-</v>
      </c>
      <c r="AK108" s="128" t="str">
        <f t="shared" si="65"/>
        <v>-</v>
      </c>
      <c r="AL108" s="128" t="str">
        <f t="shared" si="66"/>
        <v>-</v>
      </c>
      <c r="AM108" s="128" t="str">
        <f t="shared" si="67"/>
        <v>-</v>
      </c>
      <c r="AN108" s="128" t="str">
        <f t="shared" si="68"/>
        <v>-</v>
      </c>
      <c r="AO108" s="128" t="str">
        <f t="shared" si="69"/>
        <v>-</v>
      </c>
      <c r="AP108" s="128" t="str">
        <f t="shared" si="70"/>
        <v>-</v>
      </c>
      <c r="AQ108" s="128" t="str">
        <f t="shared" ref="AQ108:AQ126" si="101">IF($I108="保育標準時間",HLOOKUP(H108,$G$5:$J$49,33,FALSE),IF($I108="保育短時間",HLOOKUP(H108,$K$5:$N$49,33,FALSE),"-"))</f>
        <v>-</v>
      </c>
      <c r="AR108" s="128" t="str">
        <f t="shared" ref="AR108:AR126" si="102">IF(OR(I108="保育標準時間",I108="保育短時間"),IF(K108="○",$P$28,"-"),"-")</f>
        <v>-</v>
      </c>
      <c r="AS108" s="128">
        <f t="shared" si="71"/>
        <v>0</v>
      </c>
      <c r="AT108" s="128" t="str">
        <f t="shared" si="72"/>
        <v>-</v>
      </c>
      <c r="AU108" s="128" t="str">
        <f t="shared" si="73"/>
        <v>-</v>
      </c>
      <c r="AV108" s="128" t="str">
        <f t="shared" si="74"/>
        <v>-</v>
      </c>
      <c r="AW108" s="128" t="str">
        <f t="shared" si="75"/>
        <v>-</v>
      </c>
      <c r="AX108" s="128" t="str">
        <f t="shared" si="76"/>
        <v>-</v>
      </c>
      <c r="AY108" s="128" t="str">
        <f t="shared" si="77"/>
        <v>-</v>
      </c>
      <c r="AZ108" s="128" t="str">
        <f t="shared" si="78"/>
        <v>-</v>
      </c>
      <c r="BA108" s="128" t="str">
        <f t="shared" si="79"/>
        <v>-</v>
      </c>
      <c r="BB108" s="128" t="str">
        <f t="shared" si="80"/>
        <v>-</v>
      </c>
      <c r="BC108" s="128" t="str">
        <f t="shared" si="81"/>
        <v>-</v>
      </c>
      <c r="BD108" s="128" t="str">
        <f t="shared" si="82"/>
        <v>-</v>
      </c>
      <c r="BE108" s="187"/>
      <c r="BF108" s="128" t="str">
        <f t="shared" si="83"/>
        <v>-</v>
      </c>
      <c r="BG108" s="128" t="str">
        <f t="shared" si="84"/>
        <v>-</v>
      </c>
      <c r="BH108" s="187"/>
      <c r="BI108" s="187"/>
      <c r="BJ108" s="128" t="str">
        <f t="shared" si="85"/>
        <v>-</v>
      </c>
      <c r="BK108" s="128" t="str">
        <f t="shared" si="86"/>
        <v>-</v>
      </c>
      <c r="BL108" s="128" t="str">
        <f t="shared" si="87"/>
        <v>-</v>
      </c>
      <c r="BM108" s="128" t="str">
        <f t="shared" si="88"/>
        <v>-</v>
      </c>
      <c r="BN108" s="128" t="str">
        <f t="shared" si="89"/>
        <v>-</v>
      </c>
      <c r="BO108" s="128" t="str">
        <f t="shared" si="90"/>
        <v>-</v>
      </c>
      <c r="BP108" s="128" t="str">
        <f t="shared" si="91"/>
        <v>-</v>
      </c>
      <c r="BQ108" s="128" t="str">
        <f t="shared" si="92"/>
        <v>-</v>
      </c>
      <c r="BR108" s="128" t="str">
        <f t="shared" si="93"/>
        <v>-</v>
      </c>
      <c r="BS108" s="128" t="str">
        <f t="shared" si="94"/>
        <v>-</v>
      </c>
      <c r="BT108" s="128" t="str">
        <f t="shared" si="95"/>
        <v>-</v>
      </c>
      <c r="BU108" s="128" t="str">
        <f t="shared" si="96"/>
        <v>-</v>
      </c>
      <c r="BV108" s="129">
        <f t="shared" si="97"/>
        <v>0</v>
      </c>
      <c r="BX108" s="128" t="str">
        <f t="shared" ref="BX108:BX171" si="103">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98"/>
        <v>-</v>
      </c>
      <c r="K109" s="20" t="str">
        <f>IF(月途中入退所!$D10=$B$2,IF(月途中入退所!I10="","-",月途中入退所!$I10),"-")</f>
        <v>-</v>
      </c>
      <c r="L109" s="162" t="str">
        <f t="shared" si="99"/>
        <v>-</v>
      </c>
      <c r="M109" s="20" t="str">
        <f>IF(月途中入退所!$D10=$B$2,月途中入退所!$J10,"-")</f>
        <v>-</v>
      </c>
      <c r="N109" s="129">
        <f t="shared" si="100"/>
        <v>0</v>
      </c>
      <c r="O109" s="123"/>
      <c r="P109" s="128" t="str">
        <f t="shared" si="47"/>
        <v>-</v>
      </c>
      <c r="Q109" s="128" t="str">
        <f t="shared" si="48"/>
        <v>-</v>
      </c>
      <c r="R109" s="128" t="str">
        <f t="shared" si="49"/>
        <v>-</v>
      </c>
      <c r="S109" s="128" t="str">
        <f t="shared" si="50"/>
        <v>-</v>
      </c>
      <c r="T109" s="128" t="str">
        <f t="shared" si="51"/>
        <v>-</v>
      </c>
      <c r="U109" s="128" t="str">
        <f t="shared" si="52"/>
        <v>-</v>
      </c>
      <c r="V109" s="128" t="str">
        <f t="shared" si="53"/>
        <v>-</v>
      </c>
      <c r="W109" s="128" t="str">
        <f t="shared" si="54"/>
        <v>-</v>
      </c>
      <c r="X109" s="128" t="str">
        <f t="shared" si="55"/>
        <v>-</v>
      </c>
      <c r="Y109" s="128" t="str">
        <f t="shared" si="56"/>
        <v>-</v>
      </c>
      <c r="Z109" s="128" t="str">
        <f t="shared" si="57"/>
        <v>-</v>
      </c>
      <c r="AA109" s="128" t="str">
        <f t="shared" si="58"/>
        <v>-</v>
      </c>
      <c r="AB109" s="131"/>
      <c r="AC109" s="128" t="str">
        <f t="shared" si="59"/>
        <v>-</v>
      </c>
      <c r="AD109" s="128" t="str">
        <f t="shared" si="60"/>
        <v>-</v>
      </c>
      <c r="AE109" s="131"/>
      <c r="AF109" s="131"/>
      <c r="AG109" s="128" t="str">
        <f t="shared" si="61"/>
        <v>-</v>
      </c>
      <c r="AH109" s="128" t="str">
        <f t="shared" si="62"/>
        <v>-</v>
      </c>
      <c r="AI109" s="128" t="str">
        <f t="shared" si="63"/>
        <v>-</v>
      </c>
      <c r="AJ109" s="128" t="str">
        <f t="shared" si="64"/>
        <v>-</v>
      </c>
      <c r="AK109" s="128" t="str">
        <f t="shared" si="65"/>
        <v>-</v>
      </c>
      <c r="AL109" s="128" t="str">
        <f t="shared" si="66"/>
        <v>-</v>
      </c>
      <c r="AM109" s="128" t="str">
        <f t="shared" si="67"/>
        <v>-</v>
      </c>
      <c r="AN109" s="128" t="str">
        <f t="shared" si="68"/>
        <v>-</v>
      </c>
      <c r="AO109" s="128" t="str">
        <f t="shared" si="69"/>
        <v>-</v>
      </c>
      <c r="AP109" s="128" t="str">
        <f t="shared" si="70"/>
        <v>-</v>
      </c>
      <c r="AQ109" s="128" t="str">
        <f t="shared" si="101"/>
        <v>-</v>
      </c>
      <c r="AR109" s="128" t="str">
        <f t="shared" si="102"/>
        <v>-</v>
      </c>
      <c r="AS109" s="128">
        <f t="shared" si="71"/>
        <v>0</v>
      </c>
      <c r="AT109" s="128" t="str">
        <f t="shared" si="72"/>
        <v>-</v>
      </c>
      <c r="AU109" s="128" t="str">
        <f t="shared" si="73"/>
        <v>-</v>
      </c>
      <c r="AV109" s="128" t="str">
        <f t="shared" si="74"/>
        <v>-</v>
      </c>
      <c r="AW109" s="128" t="str">
        <f t="shared" si="75"/>
        <v>-</v>
      </c>
      <c r="AX109" s="128" t="str">
        <f t="shared" si="76"/>
        <v>-</v>
      </c>
      <c r="AY109" s="128" t="str">
        <f t="shared" si="77"/>
        <v>-</v>
      </c>
      <c r="AZ109" s="128" t="str">
        <f t="shared" si="78"/>
        <v>-</v>
      </c>
      <c r="BA109" s="128" t="str">
        <f t="shared" si="79"/>
        <v>-</v>
      </c>
      <c r="BB109" s="128" t="str">
        <f t="shared" si="80"/>
        <v>-</v>
      </c>
      <c r="BC109" s="128" t="str">
        <f t="shared" si="81"/>
        <v>-</v>
      </c>
      <c r="BD109" s="128" t="str">
        <f t="shared" si="82"/>
        <v>-</v>
      </c>
      <c r="BE109" s="187"/>
      <c r="BF109" s="128" t="str">
        <f t="shared" si="83"/>
        <v>-</v>
      </c>
      <c r="BG109" s="128" t="str">
        <f t="shared" si="84"/>
        <v>-</v>
      </c>
      <c r="BH109" s="187"/>
      <c r="BI109" s="187"/>
      <c r="BJ109" s="128" t="str">
        <f t="shared" si="85"/>
        <v>-</v>
      </c>
      <c r="BK109" s="128" t="str">
        <f t="shared" si="86"/>
        <v>-</v>
      </c>
      <c r="BL109" s="128" t="str">
        <f t="shared" si="87"/>
        <v>-</v>
      </c>
      <c r="BM109" s="128" t="str">
        <f t="shared" si="88"/>
        <v>-</v>
      </c>
      <c r="BN109" s="128" t="str">
        <f t="shared" si="89"/>
        <v>-</v>
      </c>
      <c r="BO109" s="128" t="str">
        <f t="shared" si="90"/>
        <v>-</v>
      </c>
      <c r="BP109" s="128" t="str">
        <f t="shared" si="91"/>
        <v>-</v>
      </c>
      <c r="BQ109" s="128" t="str">
        <f t="shared" si="92"/>
        <v>-</v>
      </c>
      <c r="BR109" s="128" t="str">
        <f t="shared" si="93"/>
        <v>-</v>
      </c>
      <c r="BS109" s="128" t="str">
        <f t="shared" si="94"/>
        <v>-</v>
      </c>
      <c r="BT109" s="128" t="str">
        <f t="shared" si="95"/>
        <v>-</v>
      </c>
      <c r="BU109" s="128" t="str">
        <f t="shared" si="96"/>
        <v>-</v>
      </c>
      <c r="BV109" s="129">
        <f t="shared" si="97"/>
        <v>0</v>
      </c>
      <c r="BX109" s="128" t="str">
        <f t="shared" si="103"/>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98"/>
        <v>-</v>
      </c>
      <c r="K110" s="20" t="str">
        <f>IF(月途中入退所!$D11=$B$2,IF(月途中入退所!I11="","-",月途中入退所!$I11),"-")</f>
        <v>-</v>
      </c>
      <c r="L110" s="162" t="str">
        <f t="shared" si="99"/>
        <v>-</v>
      </c>
      <c r="M110" s="20" t="str">
        <f>IF(月途中入退所!$D11=$B$2,月途中入退所!$J11,"-")</f>
        <v>-</v>
      </c>
      <c r="N110" s="129">
        <f t="shared" si="100"/>
        <v>0</v>
      </c>
      <c r="O110" s="123"/>
      <c r="P110" s="128" t="str">
        <f t="shared" si="47"/>
        <v>-</v>
      </c>
      <c r="Q110" s="128" t="str">
        <f t="shared" si="48"/>
        <v>-</v>
      </c>
      <c r="R110" s="128" t="str">
        <f t="shared" si="49"/>
        <v>-</v>
      </c>
      <c r="S110" s="128" t="str">
        <f t="shared" si="50"/>
        <v>-</v>
      </c>
      <c r="T110" s="128" t="str">
        <f t="shared" si="51"/>
        <v>-</v>
      </c>
      <c r="U110" s="128" t="str">
        <f t="shared" si="52"/>
        <v>-</v>
      </c>
      <c r="V110" s="128" t="str">
        <f t="shared" si="53"/>
        <v>-</v>
      </c>
      <c r="W110" s="128" t="str">
        <f t="shared" si="54"/>
        <v>-</v>
      </c>
      <c r="X110" s="128" t="str">
        <f t="shared" si="55"/>
        <v>-</v>
      </c>
      <c r="Y110" s="128" t="str">
        <f t="shared" si="56"/>
        <v>-</v>
      </c>
      <c r="Z110" s="128" t="str">
        <f t="shared" si="57"/>
        <v>-</v>
      </c>
      <c r="AA110" s="128" t="str">
        <f t="shared" si="58"/>
        <v>-</v>
      </c>
      <c r="AB110" s="131"/>
      <c r="AC110" s="128" t="str">
        <f t="shared" si="59"/>
        <v>-</v>
      </c>
      <c r="AD110" s="128" t="str">
        <f t="shared" si="60"/>
        <v>-</v>
      </c>
      <c r="AE110" s="131"/>
      <c r="AF110" s="131"/>
      <c r="AG110" s="128" t="str">
        <f t="shared" si="61"/>
        <v>-</v>
      </c>
      <c r="AH110" s="128" t="str">
        <f t="shared" si="62"/>
        <v>-</v>
      </c>
      <c r="AI110" s="128" t="str">
        <f t="shared" si="63"/>
        <v>-</v>
      </c>
      <c r="AJ110" s="128" t="str">
        <f t="shared" si="64"/>
        <v>-</v>
      </c>
      <c r="AK110" s="128" t="str">
        <f t="shared" si="65"/>
        <v>-</v>
      </c>
      <c r="AL110" s="128" t="str">
        <f t="shared" si="66"/>
        <v>-</v>
      </c>
      <c r="AM110" s="128" t="str">
        <f t="shared" si="67"/>
        <v>-</v>
      </c>
      <c r="AN110" s="128" t="str">
        <f t="shared" si="68"/>
        <v>-</v>
      </c>
      <c r="AO110" s="128" t="str">
        <f t="shared" si="69"/>
        <v>-</v>
      </c>
      <c r="AP110" s="128" t="str">
        <f t="shared" si="70"/>
        <v>-</v>
      </c>
      <c r="AQ110" s="128" t="str">
        <f t="shared" si="101"/>
        <v>-</v>
      </c>
      <c r="AR110" s="128" t="str">
        <f t="shared" si="102"/>
        <v>-</v>
      </c>
      <c r="AS110" s="128">
        <f t="shared" si="71"/>
        <v>0</v>
      </c>
      <c r="AT110" s="128" t="str">
        <f t="shared" si="72"/>
        <v>-</v>
      </c>
      <c r="AU110" s="128" t="str">
        <f t="shared" si="73"/>
        <v>-</v>
      </c>
      <c r="AV110" s="128" t="str">
        <f t="shared" si="74"/>
        <v>-</v>
      </c>
      <c r="AW110" s="128" t="str">
        <f t="shared" si="75"/>
        <v>-</v>
      </c>
      <c r="AX110" s="128" t="str">
        <f t="shared" si="76"/>
        <v>-</v>
      </c>
      <c r="AY110" s="128" t="str">
        <f t="shared" si="77"/>
        <v>-</v>
      </c>
      <c r="AZ110" s="128" t="str">
        <f t="shared" si="78"/>
        <v>-</v>
      </c>
      <c r="BA110" s="128" t="str">
        <f t="shared" si="79"/>
        <v>-</v>
      </c>
      <c r="BB110" s="128" t="str">
        <f t="shared" si="80"/>
        <v>-</v>
      </c>
      <c r="BC110" s="128" t="str">
        <f t="shared" si="81"/>
        <v>-</v>
      </c>
      <c r="BD110" s="128" t="str">
        <f t="shared" si="82"/>
        <v>-</v>
      </c>
      <c r="BE110" s="187"/>
      <c r="BF110" s="128" t="str">
        <f t="shared" si="83"/>
        <v>-</v>
      </c>
      <c r="BG110" s="128" t="str">
        <f t="shared" si="84"/>
        <v>-</v>
      </c>
      <c r="BH110" s="187"/>
      <c r="BI110" s="187"/>
      <c r="BJ110" s="128" t="str">
        <f t="shared" si="85"/>
        <v>-</v>
      </c>
      <c r="BK110" s="128" t="str">
        <f t="shared" si="86"/>
        <v>-</v>
      </c>
      <c r="BL110" s="128" t="str">
        <f t="shared" si="87"/>
        <v>-</v>
      </c>
      <c r="BM110" s="128" t="str">
        <f t="shared" si="88"/>
        <v>-</v>
      </c>
      <c r="BN110" s="128" t="str">
        <f t="shared" si="89"/>
        <v>-</v>
      </c>
      <c r="BO110" s="128" t="str">
        <f t="shared" si="90"/>
        <v>-</v>
      </c>
      <c r="BP110" s="128" t="str">
        <f t="shared" si="91"/>
        <v>-</v>
      </c>
      <c r="BQ110" s="128" t="str">
        <f t="shared" si="92"/>
        <v>-</v>
      </c>
      <c r="BR110" s="128" t="str">
        <f t="shared" si="93"/>
        <v>-</v>
      </c>
      <c r="BS110" s="128" t="str">
        <f t="shared" si="94"/>
        <v>-</v>
      </c>
      <c r="BT110" s="128" t="str">
        <f t="shared" si="95"/>
        <v>-</v>
      </c>
      <c r="BU110" s="128" t="str">
        <f t="shared" si="96"/>
        <v>-</v>
      </c>
      <c r="BV110" s="129">
        <f t="shared" si="97"/>
        <v>0</v>
      </c>
      <c r="BX110" s="128" t="str">
        <f t="shared" si="103"/>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98"/>
        <v>-</v>
      </c>
      <c r="K111" s="20" t="str">
        <f>IF(月途中入退所!$D12=$B$2,IF(月途中入退所!I12="","-",月途中入退所!$I12),"-")</f>
        <v>-</v>
      </c>
      <c r="L111" s="162" t="str">
        <f t="shared" si="99"/>
        <v>-</v>
      </c>
      <c r="M111" s="20" t="str">
        <f>IF(月途中入退所!$D12=$B$2,月途中入退所!$J12,"-")</f>
        <v>-</v>
      </c>
      <c r="N111" s="129">
        <f t="shared" si="100"/>
        <v>0</v>
      </c>
      <c r="O111" s="123"/>
      <c r="P111" s="128" t="str">
        <f t="shared" si="47"/>
        <v>-</v>
      </c>
      <c r="Q111" s="128" t="str">
        <f t="shared" si="48"/>
        <v>-</v>
      </c>
      <c r="R111" s="128" t="str">
        <f t="shared" si="49"/>
        <v>-</v>
      </c>
      <c r="S111" s="128" t="str">
        <f t="shared" si="50"/>
        <v>-</v>
      </c>
      <c r="T111" s="128" t="str">
        <f t="shared" si="51"/>
        <v>-</v>
      </c>
      <c r="U111" s="128" t="str">
        <f t="shared" si="52"/>
        <v>-</v>
      </c>
      <c r="V111" s="128" t="str">
        <f t="shared" si="53"/>
        <v>-</v>
      </c>
      <c r="W111" s="128" t="str">
        <f t="shared" si="54"/>
        <v>-</v>
      </c>
      <c r="X111" s="128" t="str">
        <f t="shared" si="55"/>
        <v>-</v>
      </c>
      <c r="Y111" s="128" t="str">
        <f t="shared" si="56"/>
        <v>-</v>
      </c>
      <c r="Z111" s="128" t="str">
        <f t="shared" si="57"/>
        <v>-</v>
      </c>
      <c r="AA111" s="128" t="str">
        <f t="shared" si="58"/>
        <v>-</v>
      </c>
      <c r="AB111" s="131"/>
      <c r="AC111" s="128" t="str">
        <f t="shared" si="59"/>
        <v>-</v>
      </c>
      <c r="AD111" s="128" t="str">
        <f t="shared" si="60"/>
        <v>-</v>
      </c>
      <c r="AE111" s="131"/>
      <c r="AF111" s="131"/>
      <c r="AG111" s="128" t="str">
        <f t="shared" si="61"/>
        <v>-</v>
      </c>
      <c r="AH111" s="128" t="str">
        <f t="shared" si="62"/>
        <v>-</v>
      </c>
      <c r="AI111" s="128" t="str">
        <f t="shared" si="63"/>
        <v>-</v>
      </c>
      <c r="AJ111" s="128" t="str">
        <f t="shared" si="64"/>
        <v>-</v>
      </c>
      <c r="AK111" s="128" t="str">
        <f t="shared" si="65"/>
        <v>-</v>
      </c>
      <c r="AL111" s="128" t="str">
        <f t="shared" si="66"/>
        <v>-</v>
      </c>
      <c r="AM111" s="128" t="str">
        <f t="shared" si="67"/>
        <v>-</v>
      </c>
      <c r="AN111" s="128" t="str">
        <f t="shared" si="68"/>
        <v>-</v>
      </c>
      <c r="AO111" s="128" t="str">
        <f t="shared" si="69"/>
        <v>-</v>
      </c>
      <c r="AP111" s="128" t="str">
        <f t="shared" si="70"/>
        <v>-</v>
      </c>
      <c r="AQ111" s="128" t="str">
        <f t="shared" si="101"/>
        <v>-</v>
      </c>
      <c r="AR111" s="128" t="str">
        <f t="shared" si="102"/>
        <v>-</v>
      </c>
      <c r="AS111" s="128">
        <f t="shared" si="71"/>
        <v>0</v>
      </c>
      <c r="AT111" s="128" t="str">
        <f t="shared" si="72"/>
        <v>-</v>
      </c>
      <c r="AU111" s="128" t="str">
        <f t="shared" si="73"/>
        <v>-</v>
      </c>
      <c r="AV111" s="128" t="str">
        <f t="shared" si="74"/>
        <v>-</v>
      </c>
      <c r="AW111" s="128" t="str">
        <f t="shared" si="75"/>
        <v>-</v>
      </c>
      <c r="AX111" s="128" t="str">
        <f t="shared" si="76"/>
        <v>-</v>
      </c>
      <c r="AY111" s="128" t="str">
        <f t="shared" si="77"/>
        <v>-</v>
      </c>
      <c r="AZ111" s="128" t="str">
        <f t="shared" si="78"/>
        <v>-</v>
      </c>
      <c r="BA111" s="128" t="str">
        <f t="shared" si="79"/>
        <v>-</v>
      </c>
      <c r="BB111" s="128" t="str">
        <f t="shared" si="80"/>
        <v>-</v>
      </c>
      <c r="BC111" s="128" t="str">
        <f t="shared" si="81"/>
        <v>-</v>
      </c>
      <c r="BD111" s="128" t="str">
        <f t="shared" si="82"/>
        <v>-</v>
      </c>
      <c r="BE111" s="187"/>
      <c r="BF111" s="128" t="str">
        <f t="shared" si="83"/>
        <v>-</v>
      </c>
      <c r="BG111" s="128" t="str">
        <f t="shared" si="84"/>
        <v>-</v>
      </c>
      <c r="BH111" s="187"/>
      <c r="BI111" s="187"/>
      <c r="BJ111" s="128" t="str">
        <f t="shared" si="85"/>
        <v>-</v>
      </c>
      <c r="BK111" s="128" t="str">
        <f t="shared" si="86"/>
        <v>-</v>
      </c>
      <c r="BL111" s="128" t="str">
        <f t="shared" si="87"/>
        <v>-</v>
      </c>
      <c r="BM111" s="128" t="str">
        <f t="shared" si="88"/>
        <v>-</v>
      </c>
      <c r="BN111" s="128" t="str">
        <f t="shared" si="89"/>
        <v>-</v>
      </c>
      <c r="BO111" s="128" t="str">
        <f t="shared" si="90"/>
        <v>-</v>
      </c>
      <c r="BP111" s="128" t="str">
        <f t="shared" si="91"/>
        <v>-</v>
      </c>
      <c r="BQ111" s="128" t="str">
        <f t="shared" si="92"/>
        <v>-</v>
      </c>
      <c r="BR111" s="128" t="str">
        <f t="shared" si="93"/>
        <v>-</v>
      </c>
      <c r="BS111" s="128" t="str">
        <f t="shared" si="94"/>
        <v>-</v>
      </c>
      <c r="BT111" s="128" t="str">
        <f t="shared" si="95"/>
        <v>-</v>
      </c>
      <c r="BU111" s="128" t="str">
        <f t="shared" si="96"/>
        <v>-</v>
      </c>
      <c r="BV111" s="129">
        <f t="shared" si="97"/>
        <v>0</v>
      </c>
      <c r="BX111" s="128" t="str">
        <f t="shared" si="103"/>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98"/>
        <v>-</v>
      </c>
      <c r="K112" s="20" t="str">
        <f>IF(月途中入退所!$D13=$B$2,IF(月途中入退所!I13="","-",月途中入退所!$I13),"-")</f>
        <v>-</v>
      </c>
      <c r="L112" s="162" t="str">
        <f t="shared" si="99"/>
        <v>-</v>
      </c>
      <c r="M112" s="20" t="str">
        <f>IF(月途中入退所!$D13=$B$2,月途中入退所!$J13,"-")</f>
        <v>-</v>
      </c>
      <c r="N112" s="129">
        <f t="shared" si="100"/>
        <v>0</v>
      </c>
      <c r="O112" s="123"/>
      <c r="P112" s="128" t="str">
        <f t="shared" si="47"/>
        <v>-</v>
      </c>
      <c r="Q112" s="128" t="str">
        <f t="shared" si="48"/>
        <v>-</v>
      </c>
      <c r="R112" s="128" t="str">
        <f t="shared" si="49"/>
        <v>-</v>
      </c>
      <c r="S112" s="128" t="str">
        <f t="shared" si="50"/>
        <v>-</v>
      </c>
      <c r="T112" s="128" t="str">
        <f t="shared" si="51"/>
        <v>-</v>
      </c>
      <c r="U112" s="128" t="str">
        <f t="shared" si="52"/>
        <v>-</v>
      </c>
      <c r="V112" s="128" t="str">
        <f t="shared" si="53"/>
        <v>-</v>
      </c>
      <c r="W112" s="128" t="str">
        <f t="shared" si="54"/>
        <v>-</v>
      </c>
      <c r="X112" s="128" t="str">
        <f t="shared" si="55"/>
        <v>-</v>
      </c>
      <c r="Y112" s="128" t="str">
        <f t="shared" si="56"/>
        <v>-</v>
      </c>
      <c r="Z112" s="128" t="str">
        <f t="shared" si="57"/>
        <v>-</v>
      </c>
      <c r="AA112" s="128" t="str">
        <f t="shared" si="58"/>
        <v>-</v>
      </c>
      <c r="AB112" s="131"/>
      <c r="AC112" s="128" t="str">
        <f t="shared" si="59"/>
        <v>-</v>
      </c>
      <c r="AD112" s="128" t="str">
        <f t="shared" si="60"/>
        <v>-</v>
      </c>
      <c r="AE112" s="131"/>
      <c r="AF112" s="131"/>
      <c r="AG112" s="128" t="str">
        <f t="shared" si="61"/>
        <v>-</v>
      </c>
      <c r="AH112" s="128" t="str">
        <f t="shared" si="62"/>
        <v>-</v>
      </c>
      <c r="AI112" s="128" t="str">
        <f t="shared" si="63"/>
        <v>-</v>
      </c>
      <c r="AJ112" s="128" t="str">
        <f t="shared" si="64"/>
        <v>-</v>
      </c>
      <c r="AK112" s="128" t="str">
        <f t="shared" si="65"/>
        <v>-</v>
      </c>
      <c r="AL112" s="128" t="str">
        <f t="shared" si="66"/>
        <v>-</v>
      </c>
      <c r="AM112" s="128" t="str">
        <f t="shared" si="67"/>
        <v>-</v>
      </c>
      <c r="AN112" s="128" t="str">
        <f t="shared" si="68"/>
        <v>-</v>
      </c>
      <c r="AO112" s="128" t="str">
        <f t="shared" si="69"/>
        <v>-</v>
      </c>
      <c r="AP112" s="128" t="str">
        <f t="shared" si="70"/>
        <v>-</v>
      </c>
      <c r="AQ112" s="128" t="str">
        <f t="shared" si="101"/>
        <v>-</v>
      </c>
      <c r="AR112" s="128" t="str">
        <f t="shared" si="102"/>
        <v>-</v>
      </c>
      <c r="AS112" s="128">
        <f t="shared" si="71"/>
        <v>0</v>
      </c>
      <c r="AT112" s="128" t="str">
        <f t="shared" si="72"/>
        <v>-</v>
      </c>
      <c r="AU112" s="128" t="str">
        <f t="shared" si="73"/>
        <v>-</v>
      </c>
      <c r="AV112" s="128" t="str">
        <f t="shared" si="74"/>
        <v>-</v>
      </c>
      <c r="AW112" s="128" t="str">
        <f t="shared" si="75"/>
        <v>-</v>
      </c>
      <c r="AX112" s="128" t="str">
        <f t="shared" si="76"/>
        <v>-</v>
      </c>
      <c r="AY112" s="128" t="str">
        <f t="shared" si="77"/>
        <v>-</v>
      </c>
      <c r="AZ112" s="128" t="str">
        <f t="shared" si="78"/>
        <v>-</v>
      </c>
      <c r="BA112" s="128" t="str">
        <f t="shared" si="79"/>
        <v>-</v>
      </c>
      <c r="BB112" s="128" t="str">
        <f t="shared" si="80"/>
        <v>-</v>
      </c>
      <c r="BC112" s="128" t="str">
        <f t="shared" si="81"/>
        <v>-</v>
      </c>
      <c r="BD112" s="128" t="str">
        <f t="shared" si="82"/>
        <v>-</v>
      </c>
      <c r="BE112" s="187"/>
      <c r="BF112" s="128" t="str">
        <f t="shared" si="83"/>
        <v>-</v>
      </c>
      <c r="BG112" s="128" t="str">
        <f t="shared" si="84"/>
        <v>-</v>
      </c>
      <c r="BH112" s="187"/>
      <c r="BI112" s="187"/>
      <c r="BJ112" s="128" t="str">
        <f t="shared" si="85"/>
        <v>-</v>
      </c>
      <c r="BK112" s="128" t="str">
        <f t="shared" si="86"/>
        <v>-</v>
      </c>
      <c r="BL112" s="128" t="str">
        <f t="shared" si="87"/>
        <v>-</v>
      </c>
      <c r="BM112" s="128" t="str">
        <f t="shared" si="88"/>
        <v>-</v>
      </c>
      <c r="BN112" s="128" t="str">
        <f t="shared" si="89"/>
        <v>-</v>
      </c>
      <c r="BO112" s="128" t="str">
        <f t="shared" si="90"/>
        <v>-</v>
      </c>
      <c r="BP112" s="128" t="str">
        <f t="shared" si="91"/>
        <v>-</v>
      </c>
      <c r="BQ112" s="128" t="str">
        <f t="shared" si="92"/>
        <v>-</v>
      </c>
      <c r="BR112" s="128" t="str">
        <f t="shared" si="93"/>
        <v>-</v>
      </c>
      <c r="BS112" s="128" t="str">
        <f t="shared" si="94"/>
        <v>-</v>
      </c>
      <c r="BT112" s="128" t="str">
        <f t="shared" si="95"/>
        <v>-</v>
      </c>
      <c r="BU112" s="128" t="str">
        <f t="shared" si="96"/>
        <v>-</v>
      </c>
      <c r="BV112" s="129">
        <f t="shared" si="97"/>
        <v>0</v>
      </c>
      <c r="BX112" s="128" t="str">
        <f t="shared" si="103"/>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98"/>
        <v>-</v>
      </c>
      <c r="K113" s="20" t="str">
        <f>IF(月途中入退所!$D14=$B$2,IF(月途中入退所!I14="","-",月途中入退所!$I14),"-")</f>
        <v>-</v>
      </c>
      <c r="L113" s="162" t="str">
        <f t="shared" si="99"/>
        <v>-</v>
      </c>
      <c r="M113" s="20" t="str">
        <f>IF(月途中入退所!$D14=$B$2,月途中入退所!$J14,"-")</f>
        <v>-</v>
      </c>
      <c r="N113" s="129">
        <f t="shared" si="100"/>
        <v>0</v>
      </c>
      <c r="O113" s="123"/>
      <c r="P113" s="128" t="str">
        <f t="shared" si="47"/>
        <v>-</v>
      </c>
      <c r="Q113" s="128" t="str">
        <f t="shared" si="48"/>
        <v>-</v>
      </c>
      <c r="R113" s="128" t="str">
        <f t="shared" si="49"/>
        <v>-</v>
      </c>
      <c r="S113" s="128" t="str">
        <f t="shared" si="50"/>
        <v>-</v>
      </c>
      <c r="T113" s="128" t="str">
        <f t="shared" si="51"/>
        <v>-</v>
      </c>
      <c r="U113" s="128" t="str">
        <f t="shared" si="52"/>
        <v>-</v>
      </c>
      <c r="V113" s="128" t="str">
        <f t="shared" si="53"/>
        <v>-</v>
      </c>
      <c r="W113" s="128" t="str">
        <f t="shared" si="54"/>
        <v>-</v>
      </c>
      <c r="X113" s="128" t="str">
        <f t="shared" si="55"/>
        <v>-</v>
      </c>
      <c r="Y113" s="128" t="str">
        <f t="shared" si="56"/>
        <v>-</v>
      </c>
      <c r="Z113" s="128" t="str">
        <f t="shared" si="57"/>
        <v>-</v>
      </c>
      <c r="AA113" s="128" t="str">
        <f t="shared" si="58"/>
        <v>-</v>
      </c>
      <c r="AB113" s="131"/>
      <c r="AC113" s="128" t="str">
        <f t="shared" si="59"/>
        <v>-</v>
      </c>
      <c r="AD113" s="128" t="str">
        <f t="shared" si="60"/>
        <v>-</v>
      </c>
      <c r="AE113" s="131"/>
      <c r="AF113" s="131"/>
      <c r="AG113" s="128" t="str">
        <f t="shared" si="61"/>
        <v>-</v>
      </c>
      <c r="AH113" s="128" t="str">
        <f t="shared" si="62"/>
        <v>-</v>
      </c>
      <c r="AI113" s="128" t="str">
        <f t="shared" si="63"/>
        <v>-</v>
      </c>
      <c r="AJ113" s="128" t="str">
        <f t="shared" si="64"/>
        <v>-</v>
      </c>
      <c r="AK113" s="128" t="str">
        <f t="shared" si="65"/>
        <v>-</v>
      </c>
      <c r="AL113" s="128" t="str">
        <f t="shared" si="66"/>
        <v>-</v>
      </c>
      <c r="AM113" s="128" t="str">
        <f t="shared" si="67"/>
        <v>-</v>
      </c>
      <c r="AN113" s="128" t="str">
        <f t="shared" si="68"/>
        <v>-</v>
      </c>
      <c r="AO113" s="128" t="str">
        <f t="shared" si="69"/>
        <v>-</v>
      </c>
      <c r="AP113" s="128" t="str">
        <f t="shared" si="70"/>
        <v>-</v>
      </c>
      <c r="AQ113" s="128" t="str">
        <f t="shared" si="101"/>
        <v>-</v>
      </c>
      <c r="AR113" s="128" t="str">
        <f t="shared" si="102"/>
        <v>-</v>
      </c>
      <c r="AS113" s="128">
        <f t="shared" si="71"/>
        <v>0</v>
      </c>
      <c r="AT113" s="128" t="str">
        <f t="shared" si="72"/>
        <v>-</v>
      </c>
      <c r="AU113" s="128" t="str">
        <f t="shared" si="73"/>
        <v>-</v>
      </c>
      <c r="AV113" s="128" t="str">
        <f t="shared" si="74"/>
        <v>-</v>
      </c>
      <c r="AW113" s="128" t="str">
        <f t="shared" si="75"/>
        <v>-</v>
      </c>
      <c r="AX113" s="128" t="str">
        <f t="shared" si="76"/>
        <v>-</v>
      </c>
      <c r="AY113" s="128" t="str">
        <f t="shared" si="77"/>
        <v>-</v>
      </c>
      <c r="AZ113" s="128" t="str">
        <f t="shared" si="78"/>
        <v>-</v>
      </c>
      <c r="BA113" s="128" t="str">
        <f t="shared" si="79"/>
        <v>-</v>
      </c>
      <c r="BB113" s="128" t="str">
        <f t="shared" si="80"/>
        <v>-</v>
      </c>
      <c r="BC113" s="128" t="str">
        <f t="shared" si="81"/>
        <v>-</v>
      </c>
      <c r="BD113" s="128" t="str">
        <f t="shared" si="82"/>
        <v>-</v>
      </c>
      <c r="BE113" s="187"/>
      <c r="BF113" s="128" t="str">
        <f t="shared" si="83"/>
        <v>-</v>
      </c>
      <c r="BG113" s="128" t="str">
        <f t="shared" si="84"/>
        <v>-</v>
      </c>
      <c r="BH113" s="187"/>
      <c r="BI113" s="187"/>
      <c r="BJ113" s="128" t="str">
        <f t="shared" si="85"/>
        <v>-</v>
      </c>
      <c r="BK113" s="128" t="str">
        <f t="shared" si="86"/>
        <v>-</v>
      </c>
      <c r="BL113" s="128" t="str">
        <f t="shared" si="87"/>
        <v>-</v>
      </c>
      <c r="BM113" s="128" t="str">
        <f t="shared" si="88"/>
        <v>-</v>
      </c>
      <c r="BN113" s="128" t="str">
        <f t="shared" si="89"/>
        <v>-</v>
      </c>
      <c r="BO113" s="128" t="str">
        <f t="shared" si="90"/>
        <v>-</v>
      </c>
      <c r="BP113" s="128" t="str">
        <f t="shared" si="91"/>
        <v>-</v>
      </c>
      <c r="BQ113" s="128" t="str">
        <f t="shared" si="92"/>
        <v>-</v>
      </c>
      <c r="BR113" s="128" t="str">
        <f t="shared" si="93"/>
        <v>-</v>
      </c>
      <c r="BS113" s="128" t="str">
        <f t="shared" si="94"/>
        <v>-</v>
      </c>
      <c r="BT113" s="128" t="str">
        <f t="shared" si="95"/>
        <v>-</v>
      </c>
      <c r="BU113" s="128" t="str">
        <f t="shared" si="96"/>
        <v>-</v>
      </c>
      <c r="BV113" s="129">
        <f t="shared" si="97"/>
        <v>0</v>
      </c>
      <c r="BX113" s="128" t="str">
        <f t="shared" si="103"/>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98"/>
        <v>-</v>
      </c>
      <c r="K114" s="20" t="str">
        <f>IF(月途中入退所!$D15=$B$2,IF(月途中入退所!I15="","-",月途中入退所!$I15),"-")</f>
        <v>-</v>
      </c>
      <c r="L114" s="162" t="str">
        <f t="shared" si="99"/>
        <v>-</v>
      </c>
      <c r="M114" s="20" t="str">
        <f>IF(月途中入退所!$D15=$B$2,月途中入退所!$J15,"-")</f>
        <v>-</v>
      </c>
      <c r="N114" s="129">
        <f t="shared" si="100"/>
        <v>0</v>
      </c>
      <c r="O114" s="123"/>
      <c r="P114" s="128" t="str">
        <f t="shared" si="47"/>
        <v>-</v>
      </c>
      <c r="Q114" s="128" t="str">
        <f t="shared" si="48"/>
        <v>-</v>
      </c>
      <c r="R114" s="128" t="str">
        <f t="shared" si="49"/>
        <v>-</v>
      </c>
      <c r="S114" s="128" t="str">
        <f t="shared" si="50"/>
        <v>-</v>
      </c>
      <c r="T114" s="128" t="str">
        <f t="shared" si="51"/>
        <v>-</v>
      </c>
      <c r="U114" s="128" t="str">
        <f t="shared" si="52"/>
        <v>-</v>
      </c>
      <c r="V114" s="128" t="str">
        <f t="shared" si="53"/>
        <v>-</v>
      </c>
      <c r="W114" s="128" t="str">
        <f t="shared" si="54"/>
        <v>-</v>
      </c>
      <c r="X114" s="128" t="str">
        <f t="shared" si="55"/>
        <v>-</v>
      </c>
      <c r="Y114" s="128" t="str">
        <f t="shared" si="56"/>
        <v>-</v>
      </c>
      <c r="Z114" s="128" t="str">
        <f t="shared" si="57"/>
        <v>-</v>
      </c>
      <c r="AA114" s="128" t="str">
        <f t="shared" si="58"/>
        <v>-</v>
      </c>
      <c r="AB114" s="131"/>
      <c r="AC114" s="128" t="str">
        <f t="shared" si="59"/>
        <v>-</v>
      </c>
      <c r="AD114" s="128" t="str">
        <f t="shared" si="60"/>
        <v>-</v>
      </c>
      <c r="AE114" s="131"/>
      <c r="AF114" s="131"/>
      <c r="AG114" s="128" t="str">
        <f t="shared" si="61"/>
        <v>-</v>
      </c>
      <c r="AH114" s="128" t="str">
        <f t="shared" si="62"/>
        <v>-</v>
      </c>
      <c r="AI114" s="128" t="str">
        <f t="shared" si="63"/>
        <v>-</v>
      </c>
      <c r="AJ114" s="128" t="str">
        <f t="shared" si="64"/>
        <v>-</v>
      </c>
      <c r="AK114" s="128" t="str">
        <f t="shared" si="65"/>
        <v>-</v>
      </c>
      <c r="AL114" s="128" t="str">
        <f t="shared" si="66"/>
        <v>-</v>
      </c>
      <c r="AM114" s="128" t="str">
        <f t="shared" si="67"/>
        <v>-</v>
      </c>
      <c r="AN114" s="128" t="str">
        <f t="shared" si="68"/>
        <v>-</v>
      </c>
      <c r="AO114" s="128" t="str">
        <f t="shared" si="69"/>
        <v>-</v>
      </c>
      <c r="AP114" s="128" t="str">
        <f t="shared" si="70"/>
        <v>-</v>
      </c>
      <c r="AQ114" s="128" t="str">
        <f t="shared" si="101"/>
        <v>-</v>
      </c>
      <c r="AR114" s="128" t="str">
        <f t="shared" si="102"/>
        <v>-</v>
      </c>
      <c r="AS114" s="128">
        <f t="shared" si="71"/>
        <v>0</v>
      </c>
      <c r="AT114" s="128" t="str">
        <f t="shared" si="72"/>
        <v>-</v>
      </c>
      <c r="AU114" s="128" t="str">
        <f t="shared" si="73"/>
        <v>-</v>
      </c>
      <c r="AV114" s="128" t="str">
        <f t="shared" si="74"/>
        <v>-</v>
      </c>
      <c r="AW114" s="128" t="str">
        <f t="shared" si="75"/>
        <v>-</v>
      </c>
      <c r="AX114" s="128" t="str">
        <f t="shared" si="76"/>
        <v>-</v>
      </c>
      <c r="AY114" s="128" t="str">
        <f t="shared" si="77"/>
        <v>-</v>
      </c>
      <c r="AZ114" s="128" t="str">
        <f t="shared" si="78"/>
        <v>-</v>
      </c>
      <c r="BA114" s="128" t="str">
        <f t="shared" si="79"/>
        <v>-</v>
      </c>
      <c r="BB114" s="128" t="str">
        <f t="shared" si="80"/>
        <v>-</v>
      </c>
      <c r="BC114" s="128" t="str">
        <f t="shared" si="81"/>
        <v>-</v>
      </c>
      <c r="BD114" s="128" t="str">
        <f t="shared" si="82"/>
        <v>-</v>
      </c>
      <c r="BE114" s="187"/>
      <c r="BF114" s="128" t="str">
        <f t="shared" si="83"/>
        <v>-</v>
      </c>
      <c r="BG114" s="128" t="str">
        <f t="shared" si="84"/>
        <v>-</v>
      </c>
      <c r="BH114" s="187"/>
      <c r="BI114" s="187"/>
      <c r="BJ114" s="128" t="str">
        <f t="shared" si="85"/>
        <v>-</v>
      </c>
      <c r="BK114" s="128" t="str">
        <f t="shared" si="86"/>
        <v>-</v>
      </c>
      <c r="BL114" s="128" t="str">
        <f t="shared" si="87"/>
        <v>-</v>
      </c>
      <c r="BM114" s="128" t="str">
        <f t="shared" si="88"/>
        <v>-</v>
      </c>
      <c r="BN114" s="128" t="str">
        <f t="shared" si="89"/>
        <v>-</v>
      </c>
      <c r="BO114" s="128" t="str">
        <f t="shared" si="90"/>
        <v>-</v>
      </c>
      <c r="BP114" s="128" t="str">
        <f t="shared" si="91"/>
        <v>-</v>
      </c>
      <c r="BQ114" s="128" t="str">
        <f t="shared" si="92"/>
        <v>-</v>
      </c>
      <c r="BR114" s="128" t="str">
        <f t="shared" si="93"/>
        <v>-</v>
      </c>
      <c r="BS114" s="128" t="str">
        <f t="shared" si="94"/>
        <v>-</v>
      </c>
      <c r="BT114" s="128" t="str">
        <f t="shared" si="95"/>
        <v>-</v>
      </c>
      <c r="BU114" s="128" t="str">
        <f t="shared" si="96"/>
        <v>-</v>
      </c>
      <c r="BV114" s="129">
        <f t="shared" si="97"/>
        <v>0</v>
      </c>
      <c r="BX114" s="128" t="str">
        <f t="shared" si="103"/>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98"/>
        <v>-</v>
      </c>
      <c r="K115" s="20" t="str">
        <f>IF(月途中入退所!$D16=$B$2,IF(月途中入退所!I16="","-",月途中入退所!$I16),"-")</f>
        <v>-</v>
      </c>
      <c r="L115" s="162" t="str">
        <f t="shared" si="99"/>
        <v>-</v>
      </c>
      <c r="M115" s="20" t="str">
        <f>IF(月途中入退所!$D16=$B$2,月途中入退所!$J16,"-")</f>
        <v>-</v>
      </c>
      <c r="N115" s="129">
        <f t="shared" si="100"/>
        <v>0</v>
      </c>
      <c r="O115" s="123"/>
      <c r="P115" s="128" t="str">
        <f t="shared" si="47"/>
        <v>-</v>
      </c>
      <c r="Q115" s="128" t="str">
        <f t="shared" si="48"/>
        <v>-</v>
      </c>
      <c r="R115" s="128" t="str">
        <f t="shared" si="49"/>
        <v>-</v>
      </c>
      <c r="S115" s="128" t="str">
        <f t="shared" si="50"/>
        <v>-</v>
      </c>
      <c r="T115" s="128" t="str">
        <f t="shared" si="51"/>
        <v>-</v>
      </c>
      <c r="U115" s="128" t="str">
        <f t="shared" si="52"/>
        <v>-</v>
      </c>
      <c r="V115" s="128" t="str">
        <f t="shared" si="53"/>
        <v>-</v>
      </c>
      <c r="W115" s="128" t="str">
        <f t="shared" si="54"/>
        <v>-</v>
      </c>
      <c r="X115" s="128" t="str">
        <f t="shared" si="55"/>
        <v>-</v>
      </c>
      <c r="Y115" s="128" t="str">
        <f t="shared" si="56"/>
        <v>-</v>
      </c>
      <c r="Z115" s="128" t="str">
        <f t="shared" si="57"/>
        <v>-</v>
      </c>
      <c r="AA115" s="128" t="str">
        <f t="shared" si="58"/>
        <v>-</v>
      </c>
      <c r="AB115" s="131"/>
      <c r="AC115" s="128" t="str">
        <f t="shared" si="59"/>
        <v>-</v>
      </c>
      <c r="AD115" s="128" t="str">
        <f t="shared" si="60"/>
        <v>-</v>
      </c>
      <c r="AE115" s="131"/>
      <c r="AF115" s="131"/>
      <c r="AG115" s="128" t="str">
        <f t="shared" si="61"/>
        <v>-</v>
      </c>
      <c r="AH115" s="128" t="str">
        <f t="shared" si="62"/>
        <v>-</v>
      </c>
      <c r="AI115" s="128" t="str">
        <f t="shared" si="63"/>
        <v>-</v>
      </c>
      <c r="AJ115" s="128" t="str">
        <f t="shared" si="64"/>
        <v>-</v>
      </c>
      <c r="AK115" s="128" t="str">
        <f t="shared" si="65"/>
        <v>-</v>
      </c>
      <c r="AL115" s="128" t="str">
        <f t="shared" si="66"/>
        <v>-</v>
      </c>
      <c r="AM115" s="128" t="str">
        <f t="shared" si="67"/>
        <v>-</v>
      </c>
      <c r="AN115" s="128" t="str">
        <f t="shared" si="68"/>
        <v>-</v>
      </c>
      <c r="AO115" s="128" t="str">
        <f t="shared" si="69"/>
        <v>-</v>
      </c>
      <c r="AP115" s="128" t="str">
        <f t="shared" si="70"/>
        <v>-</v>
      </c>
      <c r="AQ115" s="128" t="str">
        <f t="shared" si="101"/>
        <v>-</v>
      </c>
      <c r="AR115" s="128" t="str">
        <f t="shared" si="102"/>
        <v>-</v>
      </c>
      <c r="AS115" s="128">
        <f t="shared" si="71"/>
        <v>0</v>
      </c>
      <c r="AT115" s="128" t="str">
        <f t="shared" si="72"/>
        <v>-</v>
      </c>
      <c r="AU115" s="128" t="str">
        <f t="shared" si="73"/>
        <v>-</v>
      </c>
      <c r="AV115" s="128" t="str">
        <f t="shared" si="74"/>
        <v>-</v>
      </c>
      <c r="AW115" s="128" t="str">
        <f t="shared" si="75"/>
        <v>-</v>
      </c>
      <c r="AX115" s="128" t="str">
        <f t="shared" si="76"/>
        <v>-</v>
      </c>
      <c r="AY115" s="128" t="str">
        <f t="shared" si="77"/>
        <v>-</v>
      </c>
      <c r="AZ115" s="128" t="str">
        <f t="shared" si="78"/>
        <v>-</v>
      </c>
      <c r="BA115" s="128" t="str">
        <f t="shared" si="79"/>
        <v>-</v>
      </c>
      <c r="BB115" s="128" t="str">
        <f t="shared" si="80"/>
        <v>-</v>
      </c>
      <c r="BC115" s="128" t="str">
        <f t="shared" si="81"/>
        <v>-</v>
      </c>
      <c r="BD115" s="128" t="str">
        <f t="shared" si="82"/>
        <v>-</v>
      </c>
      <c r="BE115" s="187"/>
      <c r="BF115" s="128" t="str">
        <f t="shared" si="83"/>
        <v>-</v>
      </c>
      <c r="BG115" s="128" t="str">
        <f t="shared" si="84"/>
        <v>-</v>
      </c>
      <c r="BH115" s="187"/>
      <c r="BI115" s="187"/>
      <c r="BJ115" s="128" t="str">
        <f t="shared" si="85"/>
        <v>-</v>
      </c>
      <c r="BK115" s="128" t="str">
        <f t="shared" si="86"/>
        <v>-</v>
      </c>
      <c r="BL115" s="128" t="str">
        <f t="shared" si="87"/>
        <v>-</v>
      </c>
      <c r="BM115" s="128" t="str">
        <f t="shared" si="88"/>
        <v>-</v>
      </c>
      <c r="BN115" s="128" t="str">
        <f t="shared" si="89"/>
        <v>-</v>
      </c>
      <c r="BO115" s="128" t="str">
        <f t="shared" si="90"/>
        <v>-</v>
      </c>
      <c r="BP115" s="128" t="str">
        <f t="shared" si="91"/>
        <v>-</v>
      </c>
      <c r="BQ115" s="128" t="str">
        <f t="shared" si="92"/>
        <v>-</v>
      </c>
      <c r="BR115" s="128" t="str">
        <f t="shared" si="93"/>
        <v>-</v>
      </c>
      <c r="BS115" s="128" t="str">
        <f t="shared" si="94"/>
        <v>-</v>
      </c>
      <c r="BT115" s="128" t="str">
        <f t="shared" si="95"/>
        <v>-</v>
      </c>
      <c r="BU115" s="128" t="str">
        <f t="shared" si="96"/>
        <v>-</v>
      </c>
      <c r="BV115" s="129">
        <f t="shared" si="97"/>
        <v>0</v>
      </c>
      <c r="BX115" s="128" t="str">
        <f t="shared" si="103"/>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98"/>
        <v>-</v>
      </c>
      <c r="K116" s="20" t="str">
        <f>IF(月途中入退所!$D17=$B$2,IF(月途中入退所!I17="","-",月途中入退所!$I17),"-")</f>
        <v>-</v>
      </c>
      <c r="L116" s="162" t="str">
        <f t="shared" si="99"/>
        <v>-</v>
      </c>
      <c r="M116" s="20" t="str">
        <f>IF(月途中入退所!$D17=$B$2,月途中入退所!$J17,"-")</f>
        <v>-</v>
      </c>
      <c r="N116" s="129">
        <f t="shared" si="100"/>
        <v>0</v>
      </c>
      <c r="O116" s="123"/>
      <c r="P116" s="128" t="str">
        <f t="shared" si="47"/>
        <v>-</v>
      </c>
      <c r="Q116" s="128" t="str">
        <f t="shared" si="48"/>
        <v>-</v>
      </c>
      <c r="R116" s="128" t="str">
        <f t="shared" si="49"/>
        <v>-</v>
      </c>
      <c r="S116" s="128" t="str">
        <f t="shared" si="50"/>
        <v>-</v>
      </c>
      <c r="T116" s="128" t="str">
        <f t="shared" si="51"/>
        <v>-</v>
      </c>
      <c r="U116" s="128" t="str">
        <f t="shared" si="52"/>
        <v>-</v>
      </c>
      <c r="V116" s="128" t="str">
        <f t="shared" si="53"/>
        <v>-</v>
      </c>
      <c r="W116" s="128" t="str">
        <f t="shared" si="54"/>
        <v>-</v>
      </c>
      <c r="X116" s="128" t="str">
        <f t="shared" si="55"/>
        <v>-</v>
      </c>
      <c r="Y116" s="128" t="str">
        <f t="shared" si="56"/>
        <v>-</v>
      </c>
      <c r="Z116" s="128" t="str">
        <f t="shared" si="57"/>
        <v>-</v>
      </c>
      <c r="AA116" s="128" t="str">
        <f t="shared" si="58"/>
        <v>-</v>
      </c>
      <c r="AB116" s="131"/>
      <c r="AC116" s="128" t="str">
        <f t="shared" si="59"/>
        <v>-</v>
      </c>
      <c r="AD116" s="128" t="str">
        <f t="shared" si="60"/>
        <v>-</v>
      </c>
      <c r="AE116" s="131"/>
      <c r="AF116" s="131"/>
      <c r="AG116" s="128" t="str">
        <f t="shared" si="61"/>
        <v>-</v>
      </c>
      <c r="AH116" s="128" t="str">
        <f t="shared" si="62"/>
        <v>-</v>
      </c>
      <c r="AI116" s="128" t="str">
        <f t="shared" si="63"/>
        <v>-</v>
      </c>
      <c r="AJ116" s="128" t="str">
        <f t="shared" si="64"/>
        <v>-</v>
      </c>
      <c r="AK116" s="128" t="str">
        <f t="shared" si="65"/>
        <v>-</v>
      </c>
      <c r="AL116" s="128" t="str">
        <f t="shared" si="66"/>
        <v>-</v>
      </c>
      <c r="AM116" s="128" t="str">
        <f t="shared" si="67"/>
        <v>-</v>
      </c>
      <c r="AN116" s="128" t="str">
        <f t="shared" si="68"/>
        <v>-</v>
      </c>
      <c r="AO116" s="128" t="str">
        <f t="shared" si="69"/>
        <v>-</v>
      </c>
      <c r="AP116" s="128" t="str">
        <f t="shared" si="70"/>
        <v>-</v>
      </c>
      <c r="AQ116" s="128" t="str">
        <f t="shared" si="101"/>
        <v>-</v>
      </c>
      <c r="AR116" s="128" t="str">
        <f t="shared" si="102"/>
        <v>-</v>
      </c>
      <c r="AS116" s="128">
        <f t="shared" si="71"/>
        <v>0</v>
      </c>
      <c r="AT116" s="128" t="str">
        <f t="shared" si="72"/>
        <v>-</v>
      </c>
      <c r="AU116" s="128" t="str">
        <f t="shared" si="73"/>
        <v>-</v>
      </c>
      <c r="AV116" s="128" t="str">
        <f t="shared" si="74"/>
        <v>-</v>
      </c>
      <c r="AW116" s="128" t="str">
        <f t="shared" si="75"/>
        <v>-</v>
      </c>
      <c r="AX116" s="128" t="str">
        <f t="shared" si="76"/>
        <v>-</v>
      </c>
      <c r="AY116" s="128" t="str">
        <f t="shared" si="77"/>
        <v>-</v>
      </c>
      <c r="AZ116" s="128" t="str">
        <f t="shared" si="78"/>
        <v>-</v>
      </c>
      <c r="BA116" s="128" t="str">
        <f t="shared" si="79"/>
        <v>-</v>
      </c>
      <c r="BB116" s="128" t="str">
        <f t="shared" si="80"/>
        <v>-</v>
      </c>
      <c r="BC116" s="128" t="str">
        <f t="shared" si="81"/>
        <v>-</v>
      </c>
      <c r="BD116" s="128" t="str">
        <f t="shared" si="82"/>
        <v>-</v>
      </c>
      <c r="BE116" s="187"/>
      <c r="BF116" s="128" t="str">
        <f t="shared" si="83"/>
        <v>-</v>
      </c>
      <c r="BG116" s="128" t="str">
        <f t="shared" si="84"/>
        <v>-</v>
      </c>
      <c r="BH116" s="187"/>
      <c r="BI116" s="187"/>
      <c r="BJ116" s="128" t="str">
        <f t="shared" si="85"/>
        <v>-</v>
      </c>
      <c r="BK116" s="128" t="str">
        <f t="shared" si="86"/>
        <v>-</v>
      </c>
      <c r="BL116" s="128" t="str">
        <f t="shared" si="87"/>
        <v>-</v>
      </c>
      <c r="BM116" s="128" t="str">
        <f t="shared" si="88"/>
        <v>-</v>
      </c>
      <c r="BN116" s="128" t="str">
        <f t="shared" si="89"/>
        <v>-</v>
      </c>
      <c r="BO116" s="128" t="str">
        <f t="shared" si="90"/>
        <v>-</v>
      </c>
      <c r="BP116" s="128" t="str">
        <f t="shared" si="91"/>
        <v>-</v>
      </c>
      <c r="BQ116" s="128" t="str">
        <f t="shared" si="92"/>
        <v>-</v>
      </c>
      <c r="BR116" s="128" t="str">
        <f t="shared" si="93"/>
        <v>-</v>
      </c>
      <c r="BS116" s="128" t="str">
        <f t="shared" si="94"/>
        <v>-</v>
      </c>
      <c r="BT116" s="128" t="str">
        <f t="shared" si="95"/>
        <v>-</v>
      </c>
      <c r="BU116" s="128" t="str">
        <f t="shared" si="96"/>
        <v>-</v>
      </c>
      <c r="BV116" s="129">
        <f t="shared" si="97"/>
        <v>0</v>
      </c>
      <c r="BX116" s="128" t="str">
        <f t="shared" si="103"/>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98"/>
        <v>-</v>
      </c>
      <c r="K117" s="20" t="str">
        <f>IF(月途中入退所!$D18=$B$2,IF(月途中入退所!I18="","-",月途中入退所!$I18),"-")</f>
        <v>-</v>
      </c>
      <c r="L117" s="162" t="str">
        <f t="shared" si="99"/>
        <v>-</v>
      </c>
      <c r="M117" s="20" t="str">
        <f>IF(月途中入退所!$D18=$B$2,月途中入退所!$J18,"-")</f>
        <v>-</v>
      </c>
      <c r="N117" s="129">
        <f t="shared" si="100"/>
        <v>0</v>
      </c>
      <c r="O117" s="123"/>
      <c r="P117" s="128" t="str">
        <f t="shared" si="47"/>
        <v>-</v>
      </c>
      <c r="Q117" s="128" t="str">
        <f t="shared" si="48"/>
        <v>-</v>
      </c>
      <c r="R117" s="128" t="str">
        <f t="shared" si="49"/>
        <v>-</v>
      </c>
      <c r="S117" s="128" t="str">
        <f t="shared" si="50"/>
        <v>-</v>
      </c>
      <c r="T117" s="128" t="str">
        <f t="shared" si="51"/>
        <v>-</v>
      </c>
      <c r="U117" s="128" t="str">
        <f t="shared" si="52"/>
        <v>-</v>
      </c>
      <c r="V117" s="128" t="str">
        <f t="shared" si="53"/>
        <v>-</v>
      </c>
      <c r="W117" s="128" t="str">
        <f t="shared" si="54"/>
        <v>-</v>
      </c>
      <c r="X117" s="128" t="str">
        <f t="shared" si="55"/>
        <v>-</v>
      </c>
      <c r="Y117" s="128" t="str">
        <f t="shared" si="56"/>
        <v>-</v>
      </c>
      <c r="Z117" s="128" t="str">
        <f t="shared" si="57"/>
        <v>-</v>
      </c>
      <c r="AA117" s="128" t="str">
        <f t="shared" si="58"/>
        <v>-</v>
      </c>
      <c r="AB117" s="131"/>
      <c r="AC117" s="128" t="str">
        <f t="shared" si="59"/>
        <v>-</v>
      </c>
      <c r="AD117" s="128" t="str">
        <f t="shared" si="60"/>
        <v>-</v>
      </c>
      <c r="AE117" s="131"/>
      <c r="AF117" s="131"/>
      <c r="AG117" s="128" t="str">
        <f t="shared" si="61"/>
        <v>-</v>
      </c>
      <c r="AH117" s="128" t="str">
        <f t="shared" si="62"/>
        <v>-</v>
      </c>
      <c r="AI117" s="128" t="str">
        <f t="shared" si="63"/>
        <v>-</v>
      </c>
      <c r="AJ117" s="128" t="str">
        <f t="shared" si="64"/>
        <v>-</v>
      </c>
      <c r="AK117" s="128" t="str">
        <f t="shared" si="65"/>
        <v>-</v>
      </c>
      <c r="AL117" s="128" t="str">
        <f t="shared" si="66"/>
        <v>-</v>
      </c>
      <c r="AM117" s="128" t="str">
        <f t="shared" si="67"/>
        <v>-</v>
      </c>
      <c r="AN117" s="128" t="str">
        <f t="shared" si="68"/>
        <v>-</v>
      </c>
      <c r="AO117" s="128" t="str">
        <f t="shared" si="69"/>
        <v>-</v>
      </c>
      <c r="AP117" s="128" t="str">
        <f t="shared" si="70"/>
        <v>-</v>
      </c>
      <c r="AQ117" s="128" t="str">
        <f t="shared" si="101"/>
        <v>-</v>
      </c>
      <c r="AR117" s="128" t="str">
        <f t="shared" si="102"/>
        <v>-</v>
      </c>
      <c r="AS117" s="128">
        <f t="shared" si="71"/>
        <v>0</v>
      </c>
      <c r="AT117" s="128" t="str">
        <f t="shared" si="72"/>
        <v>-</v>
      </c>
      <c r="AU117" s="128" t="str">
        <f t="shared" si="73"/>
        <v>-</v>
      </c>
      <c r="AV117" s="128" t="str">
        <f t="shared" si="74"/>
        <v>-</v>
      </c>
      <c r="AW117" s="128" t="str">
        <f t="shared" si="75"/>
        <v>-</v>
      </c>
      <c r="AX117" s="128" t="str">
        <f t="shared" si="76"/>
        <v>-</v>
      </c>
      <c r="AY117" s="128" t="str">
        <f t="shared" si="77"/>
        <v>-</v>
      </c>
      <c r="AZ117" s="128" t="str">
        <f t="shared" si="78"/>
        <v>-</v>
      </c>
      <c r="BA117" s="128" t="str">
        <f t="shared" si="79"/>
        <v>-</v>
      </c>
      <c r="BB117" s="128" t="str">
        <f t="shared" si="80"/>
        <v>-</v>
      </c>
      <c r="BC117" s="128" t="str">
        <f t="shared" si="81"/>
        <v>-</v>
      </c>
      <c r="BD117" s="128" t="str">
        <f t="shared" si="82"/>
        <v>-</v>
      </c>
      <c r="BE117" s="187"/>
      <c r="BF117" s="128" t="str">
        <f t="shared" si="83"/>
        <v>-</v>
      </c>
      <c r="BG117" s="128" t="str">
        <f t="shared" si="84"/>
        <v>-</v>
      </c>
      <c r="BH117" s="187"/>
      <c r="BI117" s="187"/>
      <c r="BJ117" s="128" t="str">
        <f t="shared" si="85"/>
        <v>-</v>
      </c>
      <c r="BK117" s="128" t="str">
        <f t="shared" si="86"/>
        <v>-</v>
      </c>
      <c r="BL117" s="128" t="str">
        <f t="shared" si="87"/>
        <v>-</v>
      </c>
      <c r="BM117" s="128" t="str">
        <f t="shared" si="88"/>
        <v>-</v>
      </c>
      <c r="BN117" s="128" t="str">
        <f t="shared" si="89"/>
        <v>-</v>
      </c>
      <c r="BO117" s="128" t="str">
        <f t="shared" si="90"/>
        <v>-</v>
      </c>
      <c r="BP117" s="128" t="str">
        <f t="shared" si="91"/>
        <v>-</v>
      </c>
      <c r="BQ117" s="128" t="str">
        <f t="shared" si="92"/>
        <v>-</v>
      </c>
      <c r="BR117" s="128" t="str">
        <f t="shared" si="93"/>
        <v>-</v>
      </c>
      <c r="BS117" s="128" t="str">
        <f t="shared" si="94"/>
        <v>-</v>
      </c>
      <c r="BT117" s="128" t="str">
        <f t="shared" si="95"/>
        <v>-</v>
      </c>
      <c r="BU117" s="128" t="str">
        <f t="shared" si="96"/>
        <v>-</v>
      </c>
      <c r="BV117" s="129">
        <f t="shared" si="97"/>
        <v>0</v>
      </c>
      <c r="BX117" s="128" t="str">
        <f t="shared" si="103"/>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98"/>
        <v>-</v>
      </c>
      <c r="K118" s="20" t="str">
        <f>IF(月途中入退所!$D19=$B$2,IF(月途中入退所!I19="","-",月途中入退所!$I19),"-")</f>
        <v>-</v>
      </c>
      <c r="L118" s="162" t="str">
        <f t="shared" si="99"/>
        <v>-</v>
      </c>
      <c r="M118" s="20" t="str">
        <f>IF(月途中入退所!$D19=$B$2,月途中入退所!$J19,"-")</f>
        <v>-</v>
      </c>
      <c r="N118" s="129">
        <f t="shared" si="100"/>
        <v>0</v>
      </c>
      <c r="O118" s="123"/>
      <c r="P118" s="128" t="str">
        <f t="shared" si="47"/>
        <v>-</v>
      </c>
      <c r="Q118" s="128" t="str">
        <f t="shared" si="48"/>
        <v>-</v>
      </c>
      <c r="R118" s="128" t="str">
        <f t="shared" si="49"/>
        <v>-</v>
      </c>
      <c r="S118" s="128" t="str">
        <f t="shared" si="50"/>
        <v>-</v>
      </c>
      <c r="T118" s="128" t="str">
        <f t="shared" si="51"/>
        <v>-</v>
      </c>
      <c r="U118" s="128" t="str">
        <f t="shared" si="52"/>
        <v>-</v>
      </c>
      <c r="V118" s="128" t="str">
        <f t="shared" si="53"/>
        <v>-</v>
      </c>
      <c r="W118" s="128" t="str">
        <f t="shared" si="54"/>
        <v>-</v>
      </c>
      <c r="X118" s="128" t="str">
        <f t="shared" si="55"/>
        <v>-</v>
      </c>
      <c r="Y118" s="128" t="str">
        <f t="shared" si="56"/>
        <v>-</v>
      </c>
      <c r="Z118" s="128" t="str">
        <f t="shared" si="57"/>
        <v>-</v>
      </c>
      <c r="AA118" s="128" t="str">
        <f t="shared" si="58"/>
        <v>-</v>
      </c>
      <c r="AB118" s="131"/>
      <c r="AC118" s="128" t="str">
        <f t="shared" si="59"/>
        <v>-</v>
      </c>
      <c r="AD118" s="128" t="str">
        <f t="shared" si="60"/>
        <v>-</v>
      </c>
      <c r="AE118" s="131"/>
      <c r="AF118" s="131"/>
      <c r="AG118" s="128" t="str">
        <f t="shared" si="61"/>
        <v>-</v>
      </c>
      <c r="AH118" s="128" t="str">
        <f t="shared" si="62"/>
        <v>-</v>
      </c>
      <c r="AI118" s="128" t="str">
        <f t="shared" si="63"/>
        <v>-</v>
      </c>
      <c r="AJ118" s="128" t="str">
        <f t="shared" si="64"/>
        <v>-</v>
      </c>
      <c r="AK118" s="128" t="str">
        <f t="shared" si="65"/>
        <v>-</v>
      </c>
      <c r="AL118" s="128" t="str">
        <f t="shared" si="66"/>
        <v>-</v>
      </c>
      <c r="AM118" s="128" t="str">
        <f t="shared" si="67"/>
        <v>-</v>
      </c>
      <c r="AN118" s="128" t="str">
        <f t="shared" si="68"/>
        <v>-</v>
      </c>
      <c r="AO118" s="128" t="str">
        <f t="shared" si="69"/>
        <v>-</v>
      </c>
      <c r="AP118" s="128" t="str">
        <f t="shared" si="70"/>
        <v>-</v>
      </c>
      <c r="AQ118" s="128" t="str">
        <f t="shared" si="101"/>
        <v>-</v>
      </c>
      <c r="AR118" s="128" t="str">
        <f t="shared" si="102"/>
        <v>-</v>
      </c>
      <c r="AS118" s="128">
        <f t="shared" si="71"/>
        <v>0</v>
      </c>
      <c r="AT118" s="128" t="str">
        <f t="shared" si="72"/>
        <v>-</v>
      </c>
      <c r="AU118" s="128" t="str">
        <f t="shared" si="73"/>
        <v>-</v>
      </c>
      <c r="AV118" s="128" t="str">
        <f t="shared" si="74"/>
        <v>-</v>
      </c>
      <c r="AW118" s="128" t="str">
        <f t="shared" si="75"/>
        <v>-</v>
      </c>
      <c r="AX118" s="128" t="str">
        <f t="shared" si="76"/>
        <v>-</v>
      </c>
      <c r="AY118" s="128" t="str">
        <f t="shared" si="77"/>
        <v>-</v>
      </c>
      <c r="AZ118" s="128" t="str">
        <f t="shared" si="78"/>
        <v>-</v>
      </c>
      <c r="BA118" s="128" t="str">
        <f t="shared" si="79"/>
        <v>-</v>
      </c>
      <c r="BB118" s="128" t="str">
        <f t="shared" si="80"/>
        <v>-</v>
      </c>
      <c r="BC118" s="128" t="str">
        <f t="shared" si="81"/>
        <v>-</v>
      </c>
      <c r="BD118" s="128" t="str">
        <f t="shared" si="82"/>
        <v>-</v>
      </c>
      <c r="BE118" s="187"/>
      <c r="BF118" s="128" t="str">
        <f t="shared" si="83"/>
        <v>-</v>
      </c>
      <c r="BG118" s="128" t="str">
        <f t="shared" si="84"/>
        <v>-</v>
      </c>
      <c r="BH118" s="187"/>
      <c r="BI118" s="187"/>
      <c r="BJ118" s="128" t="str">
        <f t="shared" si="85"/>
        <v>-</v>
      </c>
      <c r="BK118" s="128" t="str">
        <f t="shared" si="86"/>
        <v>-</v>
      </c>
      <c r="BL118" s="128" t="str">
        <f t="shared" si="87"/>
        <v>-</v>
      </c>
      <c r="BM118" s="128" t="str">
        <f t="shared" si="88"/>
        <v>-</v>
      </c>
      <c r="BN118" s="128" t="str">
        <f t="shared" si="89"/>
        <v>-</v>
      </c>
      <c r="BO118" s="128" t="str">
        <f t="shared" si="90"/>
        <v>-</v>
      </c>
      <c r="BP118" s="128" t="str">
        <f t="shared" si="91"/>
        <v>-</v>
      </c>
      <c r="BQ118" s="128" t="str">
        <f t="shared" si="92"/>
        <v>-</v>
      </c>
      <c r="BR118" s="128" t="str">
        <f t="shared" si="93"/>
        <v>-</v>
      </c>
      <c r="BS118" s="128" t="str">
        <f t="shared" si="94"/>
        <v>-</v>
      </c>
      <c r="BT118" s="128" t="str">
        <f t="shared" si="95"/>
        <v>-</v>
      </c>
      <c r="BU118" s="128" t="str">
        <f t="shared" si="96"/>
        <v>-</v>
      </c>
      <c r="BV118" s="129">
        <f t="shared" si="97"/>
        <v>0</v>
      </c>
      <c r="BX118" s="128" t="str">
        <f t="shared" si="103"/>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98"/>
        <v>-</v>
      </c>
      <c r="K119" s="20" t="str">
        <f>IF(月途中入退所!$D20=$B$2,IF(月途中入退所!I20="","-",月途中入退所!$I20),"-")</f>
        <v>-</v>
      </c>
      <c r="L119" s="162" t="str">
        <f t="shared" si="99"/>
        <v>-</v>
      </c>
      <c r="M119" s="20" t="str">
        <f>IF(月途中入退所!$D20=$B$2,月途中入退所!$J20,"-")</f>
        <v>-</v>
      </c>
      <c r="N119" s="129">
        <f t="shared" si="100"/>
        <v>0</v>
      </c>
      <c r="O119" s="123"/>
      <c r="P119" s="128" t="str">
        <f t="shared" si="47"/>
        <v>-</v>
      </c>
      <c r="Q119" s="128" t="str">
        <f t="shared" si="48"/>
        <v>-</v>
      </c>
      <c r="R119" s="128" t="str">
        <f t="shared" si="49"/>
        <v>-</v>
      </c>
      <c r="S119" s="128" t="str">
        <f t="shared" si="50"/>
        <v>-</v>
      </c>
      <c r="T119" s="128" t="str">
        <f t="shared" si="51"/>
        <v>-</v>
      </c>
      <c r="U119" s="128" t="str">
        <f t="shared" si="52"/>
        <v>-</v>
      </c>
      <c r="V119" s="128" t="str">
        <f t="shared" si="53"/>
        <v>-</v>
      </c>
      <c r="W119" s="128" t="str">
        <f t="shared" si="54"/>
        <v>-</v>
      </c>
      <c r="X119" s="128" t="str">
        <f t="shared" si="55"/>
        <v>-</v>
      </c>
      <c r="Y119" s="128" t="str">
        <f t="shared" si="56"/>
        <v>-</v>
      </c>
      <c r="Z119" s="128" t="str">
        <f t="shared" si="57"/>
        <v>-</v>
      </c>
      <c r="AA119" s="128" t="str">
        <f t="shared" si="58"/>
        <v>-</v>
      </c>
      <c r="AB119" s="131"/>
      <c r="AC119" s="128" t="str">
        <f t="shared" si="59"/>
        <v>-</v>
      </c>
      <c r="AD119" s="128" t="str">
        <f t="shared" si="60"/>
        <v>-</v>
      </c>
      <c r="AE119" s="131"/>
      <c r="AF119" s="131"/>
      <c r="AG119" s="128" t="str">
        <f t="shared" si="61"/>
        <v>-</v>
      </c>
      <c r="AH119" s="128" t="str">
        <f t="shared" si="62"/>
        <v>-</v>
      </c>
      <c r="AI119" s="128" t="str">
        <f t="shared" si="63"/>
        <v>-</v>
      </c>
      <c r="AJ119" s="128" t="str">
        <f t="shared" si="64"/>
        <v>-</v>
      </c>
      <c r="AK119" s="128" t="str">
        <f t="shared" si="65"/>
        <v>-</v>
      </c>
      <c r="AL119" s="128" t="str">
        <f t="shared" si="66"/>
        <v>-</v>
      </c>
      <c r="AM119" s="128" t="str">
        <f t="shared" si="67"/>
        <v>-</v>
      </c>
      <c r="AN119" s="128" t="str">
        <f t="shared" si="68"/>
        <v>-</v>
      </c>
      <c r="AO119" s="128" t="str">
        <f t="shared" si="69"/>
        <v>-</v>
      </c>
      <c r="AP119" s="128" t="str">
        <f t="shared" si="70"/>
        <v>-</v>
      </c>
      <c r="AQ119" s="128" t="str">
        <f t="shared" si="101"/>
        <v>-</v>
      </c>
      <c r="AR119" s="128" t="str">
        <f t="shared" si="102"/>
        <v>-</v>
      </c>
      <c r="AS119" s="128">
        <f t="shared" si="71"/>
        <v>0</v>
      </c>
      <c r="AT119" s="128" t="str">
        <f t="shared" si="72"/>
        <v>-</v>
      </c>
      <c r="AU119" s="128" t="str">
        <f t="shared" si="73"/>
        <v>-</v>
      </c>
      <c r="AV119" s="128" t="str">
        <f t="shared" si="74"/>
        <v>-</v>
      </c>
      <c r="AW119" s="128" t="str">
        <f t="shared" si="75"/>
        <v>-</v>
      </c>
      <c r="AX119" s="128" t="str">
        <f t="shared" si="76"/>
        <v>-</v>
      </c>
      <c r="AY119" s="128" t="str">
        <f t="shared" si="77"/>
        <v>-</v>
      </c>
      <c r="AZ119" s="128" t="str">
        <f t="shared" si="78"/>
        <v>-</v>
      </c>
      <c r="BA119" s="128" t="str">
        <f t="shared" si="79"/>
        <v>-</v>
      </c>
      <c r="BB119" s="128" t="str">
        <f t="shared" si="80"/>
        <v>-</v>
      </c>
      <c r="BC119" s="128" t="str">
        <f t="shared" si="81"/>
        <v>-</v>
      </c>
      <c r="BD119" s="128" t="str">
        <f t="shared" si="82"/>
        <v>-</v>
      </c>
      <c r="BE119" s="187"/>
      <c r="BF119" s="128" t="str">
        <f t="shared" si="83"/>
        <v>-</v>
      </c>
      <c r="BG119" s="128" t="str">
        <f t="shared" si="84"/>
        <v>-</v>
      </c>
      <c r="BH119" s="187"/>
      <c r="BI119" s="187"/>
      <c r="BJ119" s="128" t="str">
        <f t="shared" si="85"/>
        <v>-</v>
      </c>
      <c r="BK119" s="128" t="str">
        <f t="shared" si="86"/>
        <v>-</v>
      </c>
      <c r="BL119" s="128" t="str">
        <f t="shared" si="87"/>
        <v>-</v>
      </c>
      <c r="BM119" s="128" t="str">
        <f t="shared" si="88"/>
        <v>-</v>
      </c>
      <c r="BN119" s="128" t="str">
        <f t="shared" si="89"/>
        <v>-</v>
      </c>
      <c r="BO119" s="128" t="str">
        <f t="shared" si="90"/>
        <v>-</v>
      </c>
      <c r="BP119" s="128" t="str">
        <f t="shared" si="91"/>
        <v>-</v>
      </c>
      <c r="BQ119" s="128" t="str">
        <f t="shared" si="92"/>
        <v>-</v>
      </c>
      <c r="BR119" s="128" t="str">
        <f t="shared" si="93"/>
        <v>-</v>
      </c>
      <c r="BS119" s="128" t="str">
        <f t="shared" si="94"/>
        <v>-</v>
      </c>
      <c r="BT119" s="128" t="str">
        <f t="shared" si="95"/>
        <v>-</v>
      </c>
      <c r="BU119" s="128" t="str">
        <f t="shared" si="96"/>
        <v>-</v>
      </c>
      <c r="BV119" s="129">
        <f t="shared" si="97"/>
        <v>0</v>
      </c>
      <c r="BX119" s="128" t="str">
        <f t="shared" si="103"/>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98"/>
        <v>-</v>
      </c>
      <c r="K120" s="20" t="str">
        <f>IF(月途中入退所!$D21=$B$2,IF(月途中入退所!I21="","-",月途中入退所!$I21),"-")</f>
        <v>-</v>
      </c>
      <c r="L120" s="162" t="str">
        <f t="shared" si="99"/>
        <v>-</v>
      </c>
      <c r="M120" s="20" t="str">
        <f>IF(月途中入退所!$D21=$B$2,月途中入退所!$J21,"-")</f>
        <v>-</v>
      </c>
      <c r="N120" s="129">
        <f t="shared" si="100"/>
        <v>0</v>
      </c>
      <c r="O120" s="123"/>
      <c r="P120" s="128" t="str">
        <f t="shared" si="47"/>
        <v>-</v>
      </c>
      <c r="Q120" s="128" t="str">
        <f t="shared" si="48"/>
        <v>-</v>
      </c>
      <c r="R120" s="128" t="str">
        <f t="shared" si="49"/>
        <v>-</v>
      </c>
      <c r="S120" s="128" t="str">
        <f t="shared" si="50"/>
        <v>-</v>
      </c>
      <c r="T120" s="128" t="str">
        <f t="shared" si="51"/>
        <v>-</v>
      </c>
      <c r="U120" s="128" t="str">
        <f t="shared" si="52"/>
        <v>-</v>
      </c>
      <c r="V120" s="128" t="str">
        <f t="shared" si="53"/>
        <v>-</v>
      </c>
      <c r="W120" s="128" t="str">
        <f t="shared" si="54"/>
        <v>-</v>
      </c>
      <c r="X120" s="128" t="str">
        <f t="shared" si="55"/>
        <v>-</v>
      </c>
      <c r="Y120" s="128" t="str">
        <f t="shared" si="56"/>
        <v>-</v>
      </c>
      <c r="Z120" s="128" t="str">
        <f t="shared" si="57"/>
        <v>-</v>
      </c>
      <c r="AA120" s="128" t="str">
        <f t="shared" si="58"/>
        <v>-</v>
      </c>
      <c r="AB120" s="131"/>
      <c r="AC120" s="128" t="str">
        <f t="shared" si="59"/>
        <v>-</v>
      </c>
      <c r="AD120" s="128" t="str">
        <f t="shared" si="60"/>
        <v>-</v>
      </c>
      <c r="AE120" s="131"/>
      <c r="AF120" s="131"/>
      <c r="AG120" s="128" t="str">
        <f t="shared" si="61"/>
        <v>-</v>
      </c>
      <c r="AH120" s="128" t="str">
        <f t="shared" si="62"/>
        <v>-</v>
      </c>
      <c r="AI120" s="128" t="str">
        <f t="shared" si="63"/>
        <v>-</v>
      </c>
      <c r="AJ120" s="128" t="str">
        <f t="shared" si="64"/>
        <v>-</v>
      </c>
      <c r="AK120" s="128" t="str">
        <f t="shared" si="65"/>
        <v>-</v>
      </c>
      <c r="AL120" s="128" t="str">
        <f t="shared" si="66"/>
        <v>-</v>
      </c>
      <c r="AM120" s="128" t="str">
        <f t="shared" si="67"/>
        <v>-</v>
      </c>
      <c r="AN120" s="128" t="str">
        <f t="shared" si="68"/>
        <v>-</v>
      </c>
      <c r="AO120" s="128" t="str">
        <f t="shared" si="69"/>
        <v>-</v>
      </c>
      <c r="AP120" s="128" t="str">
        <f t="shared" si="70"/>
        <v>-</v>
      </c>
      <c r="AQ120" s="128" t="str">
        <f t="shared" si="101"/>
        <v>-</v>
      </c>
      <c r="AR120" s="128" t="str">
        <f t="shared" si="102"/>
        <v>-</v>
      </c>
      <c r="AS120" s="128">
        <f t="shared" si="71"/>
        <v>0</v>
      </c>
      <c r="AT120" s="128" t="str">
        <f t="shared" si="72"/>
        <v>-</v>
      </c>
      <c r="AU120" s="128" t="str">
        <f t="shared" si="73"/>
        <v>-</v>
      </c>
      <c r="AV120" s="128" t="str">
        <f t="shared" si="74"/>
        <v>-</v>
      </c>
      <c r="AW120" s="128" t="str">
        <f t="shared" si="75"/>
        <v>-</v>
      </c>
      <c r="AX120" s="128" t="str">
        <f t="shared" si="76"/>
        <v>-</v>
      </c>
      <c r="AY120" s="128" t="str">
        <f t="shared" si="77"/>
        <v>-</v>
      </c>
      <c r="AZ120" s="128" t="str">
        <f t="shared" si="78"/>
        <v>-</v>
      </c>
      <c r="BA120" s="128" t="str">
        <f t="shared" si="79"/>
        <v>-</v>
      </c>
      <c r="BB120" s="128" t="str">
        <f t="shared" si="80"/>
        <v>-</v>
      </c>
      <c r="BC120" s="128" t="str">
        <f t="shared" si="81"/>
        <v>-</v>
      </c>
      <c r="BD120" s="128" t="str">
        <f t="shared" si="82"/>
        <v>-</v>
      </c>
      <c r="BE120" s="187"/>
      <c r="BF120" s="128" t="str">
        <f t="shared" si="83"/>
        <v>-</v>
      </c>
      <c r="BG120" s="128" t="str">
        <f t="shared" si="84"/>
        <v>-</v>
      </c>
      <c r="BH120" s="187"/>
      <c r="BI120" s="187"/>
      <c r="BJ120" s="128" t="str">
        <f t="shared" si="85"/>
        <v>-</v>
      </c>
      <c r="BK120" s="128" t="str">
        <f t="shared" si="86"/>
        <v>-</v>
      </c>
      <c r="BL120" s="128" t="str">
        <f t="shared" si="87"/>
        <v>-</v>
      </c>
      <c r="BM120" s="128" t="str">
        <f t="shared" si="88"/>
        <v>-</v>
      </c>
      <c r="BN120" s="128" t="str">
        <f t="shared" si="89"/>
        <v>-</v>
      </c>
      <c r="BO120" s="128" t="str">
        <f t="shared" si="90"/>
        <v>-</v>
      </c>
      <c r="BP120" s="128" t="str">
        <f t="shared" si="91"/>
        <v>-</v>
      </c>
      <c r="BQ120" s="128" t="str">
        <f t="shared" si="92"/>
        <v>-</v>
      </c>
      <c r="BR120" s="128" t="str">
        <f t="shared" si="93"/>
        <v>-</v>
      </c>
      <c r="BS120" s="128" t="str">
        <f t="shared" si="94"/>
        <v>-</v>
      </c>
      <c r="BT120" s="128" t="str">
        <f t="shared" si="95"/>
        <v>-</v>
      </c>
      <c r="BU120" s="128" t="str">
        <f t="shared" si="96"/>
        <v>-</v>
      </c>
      <c r="BV120" s="129">
        <f t="shared" si="97"/>
        <v>0</v>
      </c>
      <c r="BX120" s="128" t="str">
        <f t="shared" si="103"/>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98"/>
        <v>-</v>
      </c>
      <c r="K121" s="20" t="str">
        <f>IF(月途中入退所!$D22=$B$2,IF(月途中入退所!I22="","-",月途中入退所!$I22),"-")</f>
        <v>-</v>
      </c>
      <c r="L121" s="162" t="str">
        <f t="shared" si="99"/>
        <v>-</v>
      </c>
      <c r="M121" s="20" t="str">
        <f>IF(月途中入退所!$D22=$B$2,月途中入退所!$J22,"-")</f>
        <v>-</v>
      </c>
      <c r="N121" s="129">
        <f t="shared" si="100"/>
        <v>0</v>
      </c>
      <c r="P121" s="128" t="str">
        <f t="shared" si="47"/>
        <v>-</v>
      </c>
      <c r="Q121" s="128" t="str">
        <f t="shared" si="48"/>
        <v>-</v>
      </c>
      <c r="R121" s="128" t="str">
        <f t="shared" si="49"/>
        <v>-</v>
      </c>
      <c r="S121" s="128" t="str">
        <f t="shared" si="50"/>
        <v>-</v>
      </c>
      <c r="T121" s="128" t="str">
        <f t="shared" si="51"/>
        <v>-</v>
      </c>
      <c r="U121" s="128" t="str">
        <f t="shared" si="52"/>
        <v>-</v>
      </c>
      <c r="V121" s="128" t="str">
        <f t="shared" si="53"/>
        <v>-</v>
      </c>
      <c r="W121" s="128" t="str">
        <f t="shared" si="54"/>
        <v>-</v>
      </c>
      <c r="X121" s="128" t="str">
        <f t="shared" si="55"/>
        <v>-</v>
      </c>
      <c r="Y121" s="128" t="str">
        <f t="shared" si="56"/>
        <v>-</v>
      </c>
      <c r="Z121" s="128" t="str">
        <f t="shared" si="57"/>
        <v>-</v>
      </c>
      <c r="AA121" s="128" t="str">
        <f t="shared" si="58"/>
        <v>-</v>
      </c>
      <c r="AB121" s="131"/>
      <c r="AC121" s="128" t="str">
        <f t="shared" si="59"/>
        <v>-</v>
      </c>
      <c r="AD121" s="128" t="str">
        <f t="shared" si="60"/>
        <v>-</v>
      </c>
      <c r="AE121" s="131"/>
      <c r="AF121" s="131"/>
      <c r="AG121" s="128" t="str">
        <f t="shared" si="61"/>
        <v>-</v>
      </c>
      <c r="AH121" s="128" t="str">
        <f t="shared" si="62"/>
        <v>-</v>
      </c>
      <c r="AI121" s="128" t="str">
        <f t="shared" si="63"/>
        <v>-</v>
      </c>
      <c r="AJ121" s="128" t="str">
        <f t="shared" si="64"/>
        <v>-</v>
      </c>
      <c r="AK121" s="128" t="str">
        <f t="shared" si="65"/>
        <v>-</v>
      </c>
      <c r="AL121" s="128" t="str">
        <f t="shared" si="66"/>
        <v>-</v>
      </c>
      <c r="AM121" s="128" t="str">
        <f t="shared" si="67"/>
        <v>-</v>
      </c>
      <c r="AN121" s="128" t="str">
        <f t="shared" si="68"/>
        <v>-</v>
      </c>
      <c r="AO121" s="128" t="str">
        <f t="shared" si="69"/>
        <v>-</v>
      </c>
      <c r="AP121" s="128" t="str">
        <f t="shared" si="70"/>
        <v>-</v>
      </c>
      <c r="AQ121" s="128" t="str">
        <f t="shared" si="101"/>
        <v>-</v>
      </c>
      <c r="AR121" s="128" t="str">
        <f t="shared" si="102"/>
        <v>-</v>
      </c>
      <c r="AS121" s="128">
        <f t="shared" si="71"/>
        <v>0</v>
      </c>
      <c r="AT121" s="128" t="str">
        <f t="shared" si="72"/>
        <v>-</v>
      </c>
      <c r="AU121" s="128" t="str">
        <f t="shared" si="73"/>
        <v>-</v>
      </c>
      <c r="AV121" s="128" t="str">
        <f t="shared" si="74"/>
        <v>-</v>
      </c>
      <c r="AW121" s="128" t="str">
        <f t="shared" si="75"/>
        <v>-</v>
      </c>
      <c r="AX121" s="128" t="str">
        <f t="shared" si="76"/>
        <v>-</v>
      </c>
      <c r="AY121" s="128" t="str">
        <f t="shared" si="77"/>
        <v>-</v>
      </c>
      <c r="AZ121" s="128" t="str">
        <f t="shared" si="78"/>
        <v>-</v>
      </c>
      <c r="BA121" s="128" t="str">
        <f t="shared" si="79"/>
        <v>-</v>
      </c>
      <c r="BB121" s="128" t="str">
        <f t="shared" si="80"/>
        <v>-</v>
      </c>
      <c r="BC121" s="128" t="str">
        <f t="shared" si="81"/>
        <v>-</v>
      </c>
      <c r="BD121" s="128" t="str">
        <f t="shared" si="82"/>
        <v>-</v>
      </c>
      <c r="BE121" s="187"/>
      <c r="BF121" s="128" t="str">
        <f t="shared" si="83"/>
        <v>-</v>
      </c>
      <c r="BG121" s="128" t="str">
        <f t="shared" si="84"/>
        <v>-</v>
      </c>
      <c r="BH121" s="187"/>
      <c r="BI121" s="187"/>
      <c r="BJ121" s="128" t="str">
        <f t="shared" si="85"/>
        <v>-</v>
      </c>
      <c r="BK121" s="128" t="str">
        <f t="shared" si="86"/>
        <v>-</v>
      </c>
      <c r="BL121" s="128" t="str">
        <f t="shared" si="87"/>
        <v>-</v>
      </c>
      <c r="BM121" s="128" t="str">
        <f t="shared" si="88"/>
        <v>-</v>
      </c>
      <c r="BN121" s="128" t="str">
        <f t="shared" si="89"/>
        <v>-</v>
      </c>
      <c r="BO121" s="128" t="str">
        <f t="shared" si="90"/>
        <v>-</v>
      </c>
      <c r="BP121" s="128" t="str">
        <f t="shared" si="91"/>
        <v>-</v>
      </c>
      <c r="BQ121" s="128" t="str">
        <f t="shared" si="92"/>
        <v>-</v>
      </c>
      <c r="BR121" s="128" t="str">
        <f t="shared" si="93"/>
        <v>-</v>
      </c>
      <c r="BS121" s="128" t="str">
        <f t="shared" si="94"/>
        <v>-</v>
      </c>
      <c r="BT121" s="128" t="str">
        <f t="shared" si="95"/>
        <v>-</v>
      </c>
      <c r="BU121" s="128" t="str">
        <f t="shared" si="96"/>
        <v>-</v>
      </c>
      <c r="BV121" s="129">
        <f t="shared" si="97"/>
        <v>0</v>
      </c>
      <c r="BX121" s="128" t="str">
        <f t="shared" si="103"/>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98"/>
        <v>-</v>
      </c>
      <c r="K122" s="20" t="str">
        <f>IF(月途中入退所!$D23=$B$2,IF(月途中入退所!I23="","-",月途中入退所!$I23),"-")</f>
        <v>-</v>
      </c>
      <c r="L122" s="162" t="str">
        <f t="shared" si="99"/>
        <v>-</v>
      </c>
      <c r="M122" s="20" t="str">
        <f>IF(月途中入退所!$D23=$B$2,月途中入退所!$J23,"-")</f>
        <v>-</v>
      </c>
      <c r="N122" s="129">
        <f t="shared" si="100"/>
        <v>0</v>
      </c>
      <c r="P122" s="128" t="str">
        <f t="shared" si="47"/>
        <v>-</v>
      </c>
      <c r="Q122" s="128" t="str">
        <f t="shared" si="48"/>
        <v>-</v>
      </c>
      <c r="R122" s="128" t="str">
        <f t="shared" si="49"/>
        <v>-</v>
      </c>
      <c r="S122" s="128" t="str">
        <f t="shared" si="50"/>
        <v>-</v>
      </c>
      <c r="T122" s="128" t="str">
        <f t="shared" si="51"/>
        <v>-</v>
      </c>
      <c r="U122" s="128" t="str">
        <f t="shared" si="52"/>
        <v>-</v>
      </c>
      <c r="V122" s="128" t="str">
        <f t="shared" si="53"/>
        <v>-</v>
      </c>
      <c r="W122" s="128" t="str">
        <f t="shared" si="54"/>
        <v>-</v>
      </c>
      <c r="X122" s="128" t="str">
        <f t="shared" si="55"/>
        <v>-</v>
      </c>
      <c r="Y122" s="128" t="str">
        <f t="shared" si="56"/>
        <v>-</v>
      </c>
      <c r="Z122" s="128" t="str">
        <f t="shared" si="57"/>
        <v>-</v>
      </c>
      <c r="AA122" s="128" t="str">
        <f t="shared" si="58"/>
        <v>-</v>
      </c>
      <c r="AB122" s="131"/>
      <c r="AC122" s="128" t="str">
        <f t="shared" si="59"/>
        <v>-</v>
      </c>
      <c r="AD122" s="128" t="str">
        <f t="shared" si="60"/>
        <v>-</v>
      </c>
      <c r="AE122" s="131"/>
      <c r="AF122" s="131"/>
      <c r="AG122" s="128" t="str">
        <f t="shared" si="61"/>
        <v>-</v>
      </c>
      <c r="AH122" s="128" t="str">
        <f t="shared" si="62"/>
        <v>-</v>
      </c>
      <c r="AI122" s="128" t="str">
        <f t="shared" si="63"/>
        <v>-</v>
      </c>
      <c r="AJ122" s="128" t="str">
        <f t="shared" si="64"/>
        <v>-</v>
      </c>
      <c r="AK122" s="128" t="str">
        <f t="shared" si="65"/>
        <v>-</v>
      </c>
      <c r="AL122" s="128" t="str">
        <f t="shared" si="66"/>
        <v>-</v>
      </c>
      <c r="AM122" s="128" t="str">
        <f t="shared" si="67"/>
        <v>-</v>
      </c>
      <c r="AN122" s="128" t="str">
        <f t="shared" si="68"/>
        <v>-</v>
      </c>
      <c r="AO122" s="128" t="str">
        <f t="shared" si="69"/>
        <v>-</v>
      </c>
      <c r="AP122" s="128" t="str">
        <f t="shared" si="70"/>
        <v>-</v>
      </c>
      <c r="AQ122" s="128" t="str">
        <f t="shared" si="101"/>
        <v>-</v>
      </c>
      <c r="AR122" s="128" t="str">
        <f t="shared" si="102"/>
        <v>-</v>
      </c>
      <c r="AS122" s="128">
        <f t="shared" si="71"/>
        <v>0</v>
      </c>
      <c r="AT122" s="128" t="str">
        <f t="shared" si="72"/>
        <v>-</v>
      </c>
      <c r="AU122" s="128" t="str">
        <f t="shared" si="73"/>
        <v>-</v>
      </c>
      <c r="AV122" s="128" t="str">
        <f t="shared" si="74"/>
        <v>-</v>
      </c>
      <c r="AW122" s="128" t="str">
        <f t="shared" si="75"/>
        <v>-</v>
      </c>
      <c r="AX122" s="128" t="str">
        <f t="shared" si="76"/>
        <v>-</v>
      </c>
      <c r="AY122" s="128" t="str">
        <f t="shared" si="77"/>
        <v>-</v>
      </c>
      <c r="AZ122" s="128" t="str">
        <f t="shared" si="78"/>
        <v>-</v>
      </c>
      <c r="BA122" s="128" t="str">
        <f t="shared" si="79"/>
        <v>-</v>
      </c>
      <c r="BB122" s="128" t="str">
        <f t="shared" si="80"/>
        <v>-</v>
      </c>
      <c r="BC122" s="128" t="str">
        <f t="shared" si="81"/>
        <v>-</v>
      </c>
      <c r="BD122" s="128" t="str">
        <f t="shared" si="82"/>
        <v>-</v>
      </c>
      <c r="BE122" s="187"/>
      <c r="BF122" s="128" t="str">
        <f t="shared" si="83"/>
        <v>-</v>
      </c>
      <c r="BG122" s="128" t="str">
        <f t="shared" si="84"/>
        <v>-</v>
      </c>
      <c r="BH122" s="187"/>
      <c r="BI122" s="187"/>
      <c r="BJ122" s="128" t="str">
        <f t="shared" si="85"/>
        <v>-</v>
      </c>
      <c r="BK122" s="128" t="str">
        <f t="shared" si="86"/>
        <v>-</v>
      </c>
      <c r="BL122" s="128" t="str">
        <f t="shared" si="87"/>
        <v>-</v>
      </c>
      <c r="BM122" s="128" t="str">
        <f t="shared" si="88"/>
        <v>-</v>
      </c>
      <c r="BN122" s="128" t="str">
        <f t="shared" si="89"/>
        <v>-</v>
      </c>
      <c r="BO122" s="128" t="str">
        <f t="shared" si="90"/>
        <v>-</v>
      </c>
      <c r="BP122" s="128" t="str">
        <f t="shared" si="91"/>
        <v>-</v>
      </c>
      <c r="BQ122" s="128" t="str">
        <f t="shared" si="92"/>
        <v>-</v>
      </c>
      <c r="BR122" s="128" t="str">
        <f t="shared" si="93"/>
        <v>-</v>
      </c>
      <c r="BS122" s="128" t="str">
        <f t="shared" si="94"/>
        <v>-</v>
      </c>
      <c r="BT122" s="128" t="str">
        <f t="shared" si="95"/>
        <v>-</v>
      </c>
      <c r="BU122" s="128" t="str">
        <f t="shared" si="96"/>
        <v>-</v>
      </c>
      <c r="BV122" s="129">
        <f t="shared" si="97"/>
        <v>0</v>
      </c>
      <c r="BX122" s="128" t="str">
        <f t="shared" si="103"/>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98"/>
        <v>-</v>
      </c>
      <c r="K123" s="20" t="str">
        <f>IF(月途中入退所!$D24=$B$2,IF(月途中入退所!I24="","-",月途中入退所!$I24),"-")</f>
        <v>-</v>
      </c>
      <c r="L123" s="162" t="str">
        <f t="shared" si="99"/>
        <v>-</v>
      </c>
      <c r="M123" s="20" t="str">
        <f>IF(月途中入退所!$D24=$B$2,月途中入退所!$J24,"-")</f>
        <v>-</v>
      </c>
      <c r="N123" s="129">
        <f t="shared" si="100"/>
        <v>0</v>
      </c>
      <c r="O123" s="124"/>
      <c r="P123" s="128" t="str">
        <f t="shared" si="47"/>
        <v>-</v>
      </c>
      <c r="Q123" s="128" t="str">
        <f t="shared" si="48"/>
        <v>-</v>
      </c>
      <c r="R123" s="128" t="str">
        <f t="shared" si="49"/>
        <v>-</v>
      </c>
      <c r="S123" s="128" t="str">
        <f t="shared" si="50"/>
        <v>-</v>
      </c>
      <c r="T123" s="128" t="str">
        <f t="shared" si="51"/>
        <v>-</v>
      </c>
      <c r="U123" s="128" t="str">
        <f t="shared" si="52"/>
        <v>-</v>
      </c>
      <c r="V123" s="128" t="str">
        <f t="shared" si="53"/>
        <v>-</v>
      </c>
      <c r="W123" s="128" t="str">
        <f t="shared" si="54"/>
        <v>-</v>
      </c>
      <c r="X123" s="128" t="str">
        <f t="shared" si="55"/>
        <v>-</v>
      </c>
      <c r="Y123" s="128" t="str">
        <f t="shared" si="56"/>
        <v>-</v>
      </c>
      <c r="Z123" s="128" t="str">
        <f t="shared" si="57"/>
        <v>-</v>
      </c>
      <c r="AA123" s="128" t="str">
        <f t="shared" si="58"/>
        <v>-</v>
      </c>
      <c r="AB123" s="131"/>
      <c r="AC123" s="128" t="str">
        <f t="shared" si="59"/>
        <v>-</v>
      </c>
      <c r="AD123" s="128" t="str">
        <f t="shared" si="60"/>
        <v>-</v>
      </c>
      <c r="AE123" s="131"/>
      <c r="AF123" s="131"/>
      <c r="AG123" s="128" t="str">
        <f t="shared" si="61"/>
        <v>-</v>
      </c>
      <c r="AH123" s="128" t="str">
        <f t="shared" si="62"/>
        <v>-</v>
      </c>
      <c r="AI123" s="128" t="str">
        <f t="shared" si="63"/>
        <v>-</v>
      </c>
      <c r="AJ123" s="128" t="str">
        <f t="shared" si="64"/>
        <v>-</v>
      </c>
      <c r="AK123" s="128" t="str">
        <f t="shared" si="65"/>
        <v>-</v>
      </c>
      <c r="AL123" s="128" t="str">
        <f t="shared" si="66"/>
        <v>-</v>
      </c>
      <c r="AM123" s="128" t="str">
        <f t="shared" si="67"/>
        <v>-</v>
      </c>
      <c r="AN123" s="128" t="str">
        <f t="shared" si="68"/>
        <v>-</v>
      </c>
      <c r="AO123" s="128" t="str">
        <f t="shared" si="69"/>
        <v>-</v>
      </c>
      <c r="AP123" s="128" t="str">
        <f t="shared" si="70"/>
        <v>-</v>
      </c>
      <c r="AQ123" s="128" t="str">
        <f t="shared" si="101"/>
        <v>-</v>
      </c>
      <c r="AR123" s="128" t="str">
        <f t="shared" si="102"/>
        <v>-</v>
      </c>
      <c r="AS123" s="128">
        <f t="shared" si="71"/>
        <v>0</v>
      </c>
      <c r="AT123" s="128" t="str">
        <f t="shared" si="72"/>
        <v>-</v>
      </c>
      <c r="AU123" s="128" t="str">
        <f t="shared" si="73"/>
        <v>-</v>
      </c>
      <c r="AV123" s="128" t="str">
        <f t="shared" si="74"/>
        <v>-</v>
      </c>
      <c r="AW123" s="128" t="str">
        <f t="shared" si="75"/>
        <v>-</v>
      </c>
      <c r="AX123" s="128" t="str">
        <f t="shared" si="76"/>
        <v>-</v>
      </c>
      <c r="AY123" s="128" t="str">
        <f t="shared" si="77"/>
        <v>-</v>
      </c>
      <c r="AZ123" s="128" t="str">
        <f t="shared" si="78"/>
        <v>-</v>
      </c>
      <c r="BA123" s="128" t="str">
        <f t="shared" si="79"/>
        <v>-</v>
      </c>
      <c r="BB123" s="128" t="str">
        <f t="shared" si="80"/>
        <v>-</v>
      </c>
      <c r="BC123" s="128" t="str">
        <f t="shared" si="81"/>
        <v>-</v>
      </c>
      <c r="BD123" s="128" t="str">
        <f t="shared" si="82"/>
        <v>-</v>
      </c>
      <c r="BE123" s="187"/>
      <c r="BF123" s="128" t="str">
        <f t="shared" si="83"/>
        <v>-</v>
      </c>
      <c r="BG123" s="128" t="str">
        <f t="shared" si="84"/>
        <v>-</v>
      </c>
      <c r="BH123" s="187"/>
      <c r="BI123" s="187"/>
      <c r="BJ123" s="128" t="str">
        <f t="shared" si="85"/>
        <v>-</v>
      </c>
      <c r="BK123" s="128" t="str">
        <f t="shared" si="86"/>
        <v>-</v>
      </c>
      <c r="BL123" s="128" t="str">
        <f t="shared" si="87"/>
        <v>-</v>
      </c>
      <c r="BM123" s="128" t="str">
        <f t="shared" si="88"/>
        <v>-</v>
      </c>
      <c r="BN123" s="128" t="str">
        <f t="shared" si="89"/>
        <v>-</v>
      </c>
      <c r="BO123" s="128" t="str">
        <f t="shared" si="90"/>
        <v>-</v>
      </c>
      <c r="BP123" s="128" t="str">
        <f t="shared" si="91"/>
        <v>-</v>
      </c>
      <c r="BQ123" s="128" t="str">
        <f t="shared" si="92"/>
        <v>-</v>
      </c>
      <c r="BR123" s="128" t="str">
        <f t="shared" si="93"/>
        <v>-</v>
      </c>
      <c r="BS123" s="128" t="str">
        <f t="shared" si="94"/>
        <v>-</v>
      </c>
      <c r="BT123" s="128" t="str">
        <f t="shared" si="95"/>
        <v>-</v>
      </c>
      <c r="BU123" s="128" t="str">
        <f t="shared" si="96"/>
        <v>-</v>
      </c>
      <c r="BV123" s="129">
        <f t="shared" si="97"/>
        <v>0</v>
      </c>
      <c r="BX123" s="128" t="str">
        <f t="shared" si="103"/>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98"/>
        <v>-</v>
      </c>
      <c r="K124" s="20" t="str">
        <f>IF(月途中入退所!$D25=$B$2,IF(月途中入退所!I25="","-",月途中入退所!$I25),"-")</f>
        <v>-</v>
      </c>
      <c r="L124" s="162" t="str">
        <f t="shared" si="99"/>
        <v>-</v>
      </c>
      <c r="M124" s="20" t="str">
        <f>IF(月途中入退所!$D25=$B$2,月途中入退所!$J25,"-")</f>
        <v>-</v>
      </c>
      <c r="N124" s="129">
        <f t="shared" si="100"/>
        <v>0</v>
      </c>
      <c r="O124" s="123"/>
      <c r="P124" s="128" t="str">
        <f t="shared" si="47"/>
        <v>-</v>
      </c>
      <c r="Q124" s="128" t="str">
        <f t="shared" si="48"/>
        <v>-</v>
      </c>
      <c r="R124" s="128" t="str">
        <f t="shared" si="49"/>
        <v>-</v>
      </c>
      <c r="S124" s="128" t="str">
        <f t="shared" si="50"/>
        <v>-</v>
      </c>
      <c r="T124" s="128" t="str">
        <f t="shared" si="51"/>
        <v>-</v>
      </c>
      <c r="U124" s="128" t="str">
        <f t="shared" si="52"/>
        <v>-</v>
      </c>
      <c r="V124" s="128" t="str">
        <f t="shared" si="53"/>
        <v>-</v>
      </c>
      <c r="W124" s="128" t="str">
        <f t="shared" si="54"/>
        <v>-</v>
      </c>
      <c r="X124" s="128" t="str">
        <f t="shared" si="55"/>
        <v>-</v>
      </c>
      <c r="Y124" s="128" t="str">
        <f t="shared" si="56"/>
        <v>-</v>
      </c>
      <c r="Z124" s="128" t="str">
        <f t="shared" si="57"/>
        <v>-</v>
      </c>
      <c r="AA124" s="128" t="str">
        <f t="shared" si="58"/>
        <v>-</v>
      </c>
      <c r="AB124" s="131"/>
      <c r="AC124" s="128" t="str">
        <f t="shared" si="59"/>
        <v>-</v>
      </c>
      <c r="AD124" s="128" t="str">
        <f t="shared" si="60"/>
        <v>-</v>
      </c>
      <c r="AE124" s="131"/>
      <c r="AF124" s="131"/>
      <c r="AG124" s="128" t="str">
        <f t="shared" si="61"/>
        <v>-</v>
      </c>
      <c r="AH124" s="128" t="str">
        <f t="shared" si="62"/>
        <v>-</v>
      </c>
      <c r="AI124" s="128" t="str">
        <f t="shared" si="63"/>
        <v>-</v>
      </c>
      <c r="AJ124" s="128" t="str">
        <f t="shared" si="64"/>
        <v>-</v>
      </c>
      <c r="AK124" s="128" t="str">
        <f t="shared" si="65"/>
        <v>-</v>
      </c>
      <c r="AL124" s="128" t="str">
        <f t="shared" si="66"/>
        <v>-</v>
      </c>
      <c r="AM124" s="128" t="str">
        <f t="shared" si="67"/>
        <v>-</v>
      </c>
      <c r="AN124" s="128" t="str">
        <f t="shared" si="68"/>
        <v>-</v>
      </c>
      <c r="AO124" s="128" t="str">
        <f t="shared" si="69"/>
        <v>-</v>
      </c>
      <c r="AP124" s="128" t="str">
        <f t="shared" si="70"/>
        <v>-</v>
      </c>
      <c r="AQ124" s="128" t="str">
        <f t="shared" si="101"/>
        <v>-</v>
      </c>
      <c r="AR124" s="128" t="str">
        <f t="shared" si="102"/>
        <v>-</v>
      </c>
      <c r="AS124" s="128">
        <f t="shared" si="71"/>
        <v>0</v>
      </c>
      <c r="AT124" s="128" t="str">
        <f t="shared" si="72"/>
        <v>-</v>
      </c>
      <c r="AU124" s="128" t="str">
        <f t="shared" si="73"/>
        <v>-</v>
      </c>
      <c r="AV124" s="128" t="str">
        <f t="shared" si="74"/>
        <v>-</v>
      </c>
      <c r="AW124" s="128" t="str">
        <f t="shared" si="75"/>
        <v>-</v>
      </c>
      <c r="AX124" s="128" t="str">
        <f t="shared" si="76"/>
        <v>-</v>
      </c>
      <c r="AY124" s="128" t="str">
        <f t="shared" si="77"/>
        <v>-</v>
      </c>
      <c r="AZ124" s="128" t="str">
        <f t="shared" si="78"/>
        <v>-</v>
      </c>
      <c r="BA124" s="128" t="str">
        <f t="shared" si="79"/>
        <v>-</v>
      </c>
      <c r="BB124" s="128" t="str">
        <f t="shared" si="80"/>
        <v>-</v>
      </c>
      <c r="BC124" s="128" t="str">
        <f t="shared" si="81"/>
        <v>-</v>
      </c>
      <c r="BD124" s="128" t="str">
        <f t="shared" si="82"/>
        <v>-</v>
      </c>
      <c r="BE124" s="187"/>
      <c r="BF124" s="128" t="str">
        <f t="shared" si="83"/>
        <v>-</v>
      </c>
      <c r="BG124" s="128" t="str">
        <f t="shared" si="84"/>
        <v>-</v>
      </c>
      <c r="BH124" s="187"/>
      <c r="BI124" s="187"/>
      <c r="BJ124" s="128" t="str">
        <f t="shared" si="85"/>
        <v>-</v>
      </c>
      <c r="BK124" s="128" t="str">
        <f t="shared" si="86"/>
        <v>-</v>
      </c>
      <c r="BL124" s="128" t="str">
        <f t="shared" si="87"/>
        <v>-</v>
      </c>
      <c r="BM124" s="128" t="str">
        <f t="shared" si="88"/>
        <v>-</v>
      </c>
      <c r="BN124" s="128" t="str">
        <f t="shared" si="89"/>
        <v>-</v>
      </c>
      <c r="BO124" s="128" t="str">
        <f t="shared" si="90"/>
        <v>-</v>
      </c>
      <c r="BP124" s="128" t="str">
        <f t="shared" si="91"/>
        <v>-</v>
      </c>
      <c r="BQ124" s="128" t="str">
        <f t="shared" si="92"/>
        <v>-</v>
      </c>
      <c r="BR124" s="128" t="str">
        <f t="shared" si="93"/>
        <v>-</v>
      </c>
      <c r="BS124" s="128" t="str">
        <f t="shared" si="94"/>
        <v>-</v>
      </c>
      <c r="BT124" s="128" t="str">
        <f t="shared" si="95"/>
        <v>-</v>
      </c>
      <c r="BU124" s="128" t="str">
        <f t="shared" si="96"/>
        <v>-</v>
      </c>
      <c r="BV124" s="129">
        <f t="shared" si="97"/>
        <v>0</v>
      </c>
      <c r="BX124" s="128" t="str">
        <f t="shared" si="103"/>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98"/>
        <v>-</v>
      </c>
      <c r="K125" s="20" t="str">
        <f>IF(月途中入退所!$D26=$B$2,IF(月途中入退所!I26="","-",月途中入退所!$I26),"-")</f>
        <v>-</v>
      </c>
      <c r="L125" s="162" t="str">
        <f t="shared" si="99"/>
        <v>-</v>
      </c>
      <c r="M125" s="20" t="str">
        <f>IF(月途中入退所!$D26=$B$2,月途中入退所!$J26,"-")</f>
        <v>-</v>
      </c>
      <c r="N125" s="129">
        <f t="shared" si="100"/>
        <v>0</v>
      </c>
      <c r="O125" s="123"/>
      <c r="P125" s="128" t="str">
        <f t="shared" si="47"/>
        <v>-</v>
      </c>
      <c r="Q125" s="128" t="str">
        <f t="shared" si="48"/>
        <v>-</v>
      </c>
      <c r="R125" s="128" t="str">
        <f t="shared" si="49"/>
        <v>-</v>
      </c>
      <c r="S125" s="128" t="str">
        <f t="shared" si="50"/>
        <v>-</v>
      </c>
      <c r="T125" s="128" t="str">
        <f t="shared" si="51"/>
        <v>-</v>
      </c>
      <c r="U125" s="128" t="str">
        <f t="shared" si="52"/>
        <v>-</v>
      </c>
      <c r="V125" s="128" t="str">
        <f t="shared" si="53"/>
        <v>-</v>
      </c>
      <c r="W125" s="128" t="str">
        <f t="shared" si="54"/>
        <v>-</v>
      </c>
      <c r="X125" s="128" t="str">
        <f t="shared" si="55"/>
        <v>-</v>
      </c>
      <c r="Y125" s="128" t="str">
        <f t="shared" si="56"/>
        <v>-</v>
      </c>
      <c r="Z125" s="128" t="str">
        <f t="shared" si="57"/>
        <v>-</v>
      </c>
      <c r="AA125" s="128" t="str">
        <f t="shared" si="58"/>
        <v>-</v>
      </c>
      <c r="AB125" s="131"/>
      <c r="AC125" s="128" t="str">
        <f t="shared" si="59"/>
        <v>-</v>
      </c>
      <c r="AD125" s="128" t="str">
        <f t="shared" si="60"/>
        <v>-</v>
      </c>
      <c r="AE125" s="131"/>
      <c r="AF125" s="131"/>
      <c r="AG125" s="128" t="str">
        <f t="shared" si="61"/>
        <v>-</v>
      </c>
      <c r="AH125" s="128" t="str">
        <f t="shared" si="62"/>
        <v>-</v>
      </c>
      <c r="AI125" s="128" t="str">
        <f t="shared" si="63"/>
        <v>-</v>
      </c>
      <c r="AJ125" s="128" t="str">
        <f t="shared" si="64"/>
        <v>-</v>
      </c>
      <c r="AK125" s="128" t="str">
        <f t="shared" si="65"/>
        <v>-</v>
      </c>
      <c r="AL125" s="128" t="str">
        <f t="shared" si="66"/>
        <v>-</v>
      </c>
      <c r="AM125" s="128" t="str">
        <f t="shared" si="67"/>
        <v>-</v>
      </c>
      <c r="AN125" s="128" t="str">
        <f t="shared" si="68"/>
        <v>-</v>
      </c>
      <c r="AO125" s="128" t="str">
        <f t="shared" si="69"/>
        <v>-</v>
      </c>
      <c r="AP125" s="128" t="str">
        <f t="shared" si="70"/>
        <v>-</v>
      </c>
      <c r="AQ125" s="128" t="str">
        <f t="shared" si="101"/>
        <v>-</v>
      </c>
      <c r="AR125" s="128" t="str">
        <f t="shared" si="102"/>
        <v>-</v>
      </c>
      <c r="AS125" s="128">
        <f t="shared" si="71"/>
        <v>0</v>
      </c>
      <c r="AT125" s="128" t="str">
        <f t="shared" si="72"/>
        <v>-</v>
      </c>
      <c r="AU125" s="128" t="str">
        <f t="shared" si="73"/>
        <v>-</v>
      </c>
      <c r="AV125" s="128" t="str">
        <f t="shared" si="74"/>
        <v>-</v>
      </c>
      <c r="AW125" s="128" t="str">
        <f t="shared" si="75"/>
        <v>-</v>
      </c>
      <c r="AX125" s="128" t="str">
        <f t="shared" si="76"/>
        <v>-</v>
      </c>
      <c r="AY125" s="128" t="str">
        <f t="shared" si="77"/>
        <v>-</v>
      </c>
      <c r="AZ125" s="128" t="str">
        <f t="shared" si="78"/>
        <v>-</v>
      </c>
      <c r="BA125" s="128" t="str">
        <f t="shared" si="79"/>
        <v>-</v>
      </c>
      <c r="BB125" s="128" t="str">
        <f t="shared" si="80"/>
        <v>-</v>
      </c>
      <c r="BC125" s="128" t="str">
        <f t="shared" si="81"/>
        <v>-</v>
      </c>
      <c r="BD125" s="128" t="str">
        <f t="shared" si="82"/>
        <v>-</v>
      </c>
      <c r="BE125" s="187"/>
      <c r="BF125" s="128" t="str">
        <f t="shared" si="83"/>
        <v>-</v>
      </c>
      <c r="BG125" s="128" t="str">
        <f t="shared" si="84"/>
        <v>-</v>
      </c>
      <c r="BH125" s="187"/>
      <c r="BI125" s="187"/>
      <c r="BJ125" s="128" t="str">
        <f t="shared" si="85"/>
        <v>-</v>
      </c>
      <c r="BK125" s="128" t="str">
        <f t="shared" si="86"/>
        <v>-</v>
      </c>
      <c r="BL125" s="128" t="str">
        <f t="shared" si="87"/>
        <v>-</v>
      </c>
      <c r="BM125" s="128" t="str">
        <f t="shared" si="88"/>
        <v>-</v>
      </c>
      <c r="BN125" s="128" t="str">
        <f t="shared" si="89"/>
        <v>-</v>
      </c>
      <c r="BO125" s="128" t="str">
        <f t="shared" si="90"/>
        <v>-</v>
      </c>
      <c r="BP125" s="128" t="str">
        <f t="shared" si="91"/>
        <v>-</v>
      </c>
      <c r="BQ125" s="128" t="str">
        <f t="shared" si="92"/>
        <v>-</v>
      </c>
      <c r="BR125" s="128" t="str">
        <f t="shared" si="93"/>
        <v>-</v>
      </c>
      <c r="BS125" s="128" t="str">
        <f t="shared" si="94"/>
        <v>-</v>
      </c>
      <c r="BT125" s="128" t="str">
        <f t="shared" si="95"/>
        <v>-</v>
      </c>
      <c r="BU125" s="128" t="str">
        <f t="shared" si="96"/>
        <v>-</v>
      </c>
      <c r="BV125" s="129">
        <f t="shared" si="97"/>
        <v>0</v>
      </c>
      <c r="BX125" s="128" t="str">
        <f t="shared" si="103"/>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98"/>
        <v>-</v>
      </c>
      <c r="K126" s="20" t="str">
        <f>IF(月途中入退所!$D27=$B$2,IF(月途中入退所!I27="","-",月途中入退所!$I27),"-")</f>
        <v>-</v>
      </c>
      <c r="L126" s="162" t="str">
        <f t="shared" si="99"/>
        <v>-</v>
      </c>
      <c r="M126" s="20" t="str">
        <f>IF(月途中入退所!$D27=$B$2,月途中入退所!$J27,"-")</f>
        <v>-</v>
      </c>
      <c r="N126" s="129">
        <f t="shared" si="100"/>
        <v>0</v>
      </c>
      <c r="O126" s="123"/>
      <c r="P126" s="128" t="str">
        <f t="shared" si="47"/>
        <v>-</v>
      </c>
      <c r="Q126" s="128" t="str">
        <f t="shared" si="48"/>
        <v>-</v>
      </c>
      <c r="R126" s="128" t="str">
        <f t="shared" si="49"/>
        <v>-</v>
      </c>
      <c r="S126" s="128" t="str">
        <f t="shared" si="50"/>
        <v>-</v>
      </c>
      <c r="T126" s="128" t="str">
        <f t="shared" si="51"/>
        <v>-</v>
      </c>
      <c r="U126" s="128" t="str">
        <f t="shared" si="52"/>
        <v>-</v>
      </c>
      <c r="V126" s="128" t="str">
        <f t="shared" si="53"/>
        <v>-</v>
      </c>
      <c r="W126" s="128" t="str">
        <f t="shared" si="54"/>
        <v>-</v>
      </c>
      <c r="X126" s="128" t="str">
        <f t="shared" si="55"/>
        <v>-</v>
      </c>
      <c r="Y126" s="128" t="str">
        <f t="shared" si="56"/>
        <v>-</v>
      </c>
      <c r="Z126" s="128" t="str">
        <f t="shared" si="57"/>
        <v>-</v>
      </c>
      <c r="AA126" s="128" t="str">
        <f t="shared" si="58"/>
        <v>-</v>
      </c>
      <c r="AB126" s="131"/>
      <c r="AC126" s="128" t="str">
        <f t="shared" si="59"/>
        <v>-</v>
      </c>
      <c r="AD126" s="128" t="str">
        <f t="shared" si="60"/>
        <v>-</v>
      </c>
      <c r="AE126" s="131"/>
      <c r="AF126" s="131"/>
      <c r="AG126" s="128" t="str">
        <f t="shared" si="61"/>
        <v>-</v>
      </c>
      <c r="AH126" s="128" t="str">
        <f t="shared" si="62"/>
        <v>-</v>
      </c>
      <c r="AI126" s="128" t="str">
        <f t="shared" si="63"/>
        <v>-</v>
      </c>
      <c r="AJ126" s="128" t="str">
        <f t="shared" si="64"/>
        <v>-</v>
      </c>
      <c r="AK126" s="128" t="str">
        <f t="shared" si="65"/>
        <v>-</v>
      </c>
      <c r="AL126" s="128" t="str">
        <f t="shared" si="66"/>
        <v>-</v>
      </c>
      <c r="AM126" s="128" t="str">
        <f t="shared" si="67"/>
        <v>-</v>
      </c>
      <c r="AN126" s="128" t="str">
        <f t="shared" si="68"/>
        <v>-</v>
      </c>
      <c r="AO126" s="128" t="str">
        <f t="shared" si="69"/>
        <v>-</v>
      </c>
      <c r="AP126" s="128" t="str">
        <f t="shared" si="70"/>
        <v>-</v>
      </c>
      <c r="AQ126" s="128" t="str">
        <f t="shared" si="101"/>
        <v>-</v>
      </c>
      <c r="AR126" s="128" t="str">
        <f t="shared" si="102"/>
        <v>-</v>
      </c>
      <c r="AS126" s="128">
        <f t="shared" si="71"/>
        <v>0</v>
      </c>
      <c r="AT126" s="128" t="str">
        <f t="shared" si="72"/>
        <v>-</v>
      </c>
      <c r="AU126" s="128" t="str">
        <f t="shared" si="73"/>
        <v>-</v>
      </c>
      <c r="AV126" s="128" t="str">
        <f t="shared" si="74"/>
        <v>-</v>
      </c>
      <c r="AW126" s="128" t="str">
        <f t="shared" si="75"/>
        <v>-</v>
      </c>
      <c r="AX126" s="128" t="str">
        <f t="shared" si="76"/>
        <v>-</v>
      </c>
      <c r="AY126" s="128" t="str">
        <f t="shared" si="77"/>
        <v>-</v>
      </c>
      <c r="AZ126" s="128" t="str">
        <f t="shared" si="78"/>
        <v>-</v>
      </c>
      <c r="BA126" s="128" t="str">
        <f t="shared" si="79"/>
        <v>-</v>
      </c>
      <c r="BB126" s="128" t="str">
        <f t="shared" si="80"/>
        <v>-</v>
      </c>
      <c r="BC126" s="128" t="str">
        <f t="shared" si="81"/>
        <v>-</v>
      </c>
      <c r="BD126" s="128" t="str">
        <f t="shared" si="82"/>
        <v>-</v>
      </c>
      <c r="BE126" s="187"/>
      <c r="BF126" s="128" t="str">
        <f t="shared" si="83"/>
        <v>-</v>
      </c>
      <c r="BG126" s="128" t="str">
        <f t="shared" si="84"/>
        <v>-</v>
      </c>
      <c r="BH126" s="187"/>
      <c r="BI126" s="187"/>
      <c r="BJ126" s="128" t="str">
        <f t="shared" si="85"/>
        <v>-</v>
      </c>
      <c r="BK126" s="128" t="str">
        <f t="shared" si="86"/>
        <v>-</v>
      </c>
      <c r="BL126" s="128" t="str">
        <f t="shared" si="87"/>
        <v>-</v>
      </c>
      <c r="BM126" s="128" t="str">
        <f t="shared" si="88"/>
        <v>-</v>
      </c>
      <c r="BN126" s="128" t="str">
        <f t="shared" si="89"/>
        <v>-</v>
      </c>
      <c r="BO126" s="128" t="str">
        <f t="shared" si="90"/>
        <v>-</v>
      </c>
      <c r="BP126" s="128" t="str">
        <f t="shared" si="91"/>
        <v>-</v>
      </c>
      <c r="BQ126" s="128" t="str">
        <f t="shared" si="92"/>
        <v>-</v>
      </c>
      <c r="BR126" s="128" t="str">
        <f t="shared" si="93"/>
        <v>-</v>
      </c>
      <c r="BS126" s="128" t="str">
        <f t="shared" si="94"/>
        <v>-</v>
      </c>
      <c r="BT126" s="128" t="str">
        <f t="shared" si="95"/>
        <v>-</v>
      </c>
      <c r="BU126" s="128" t="str">
        <f t="shared" si="96"/>
        <v>-</v>
      </c>
      <c r="BV126" s="129">
        <f t="shared" si="97"/>
        <v>0</v>
      </c>
      <c r="BX126" s="128" t="str">
        <f t="shared" si="103"/>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04">IF($I131="保育標準時間",HLOOKUP(H131,$G$5:$J$49,2,FALSE),IF($I131="保育短時間",HLOOKUP(H131,$K$5:$N$49,2,FALSE),"-"))</f>
        <v>-</v>
      </c>
      <c r="Q131" s="128" t="str">
        <f t="shared" ref="Q131:Q150" si="105">IF($I131="保育標準時間",HLOOKUP(H131,$G$5:$J$49,3,FALSE),IF($I131="保育短時間",HLOOKUP(H131,$K$5:$N$49,3,FALSE),"-"))</f>
        <v>-</v>
      </c>
      <c r="R131" s="128" t="str">
        <f t="shared" ref="R131:R150" si="106">IF($I131="保育標準時間",HLOOKUP(H131,$G$5:$J$49,4,FALSE),IF($I131="保育短時間",HLOOKUP(H131,$K$5:$N$49,4,FALSE),"-"))</f>
        <v>-</v>
      </c>
      <c r="S131" s="128" t="str">
        <f t="shared" ref="S131:S150" si="107">IF($I131="保育標準時間",HLOOKUP(H131,$G$5:$J$49,5,FALSE),IF($I131="保育短時間",HLOOKUP(H131,$K$5:$N$49,5,FALSE),"-"))</f>
        <v>-</v>
      </c>
      <c r="T131" s="128" t="str">
        <f t="shared" ref="T131:T150" si="108">IF($I131="保育標準時間",HLOOKUP(H131,$G$5:$J$49,6,FALSE),IF($I131="保育短時間",HLOOKUP(H131,$K$5:$N$49,6,FALSE),"-"))</f>
        <v>-</v>
      </c>
      <c r="U131" s="128" t="str">
        <f t="shared" ref="U131:U150" si="109">IF($I131="保育標準時間",HLOOKUP(H131,$G$5:$J$49,7,FALSE),IF($I131="保育短時間",HLOOKUP(H131,$K$5:$N$49,7,FALSE),"-"))</f>
        <v>-</v>
      </c>
      <c r="V131" s="128" t="str">
        <f t="shared" ref="V131:V150" si="110">IF($I131="保育標準時間",HLOOKUP(H131,$G$5:$J$49,10,FALSE),IF($I131="保育短時間",HLOOKUP(H131,$K$5:$N$49,10,FALSE),"-"))</f>
        <v>-</v>
      </c>
      <c r="W131" s="128" t="str">
        <f t="shared" ref="W131:W150" si="111">IF($I131="保育標準時間",HLOOKUP(H131,$G$5:$J$49,11,FALSE),IF($I131="保育短時間",HLOOKUP(H131,$K$5:$N$49,11,FALSE),"-"))</f>
        <v>-</v>
      </c>
      <c r="X131" s="128" t="str">
        <f t="shared" ref="X131:X150" si="112">IF($I131="保育標準時間",HLOOKUP(H131,$G$5:$J$49,12,FALSE),IF($I131="保育短時間",HLOOKUP(H131,$K$5:$N$49,12,FALSE),"-"))</f>
        <v>-</v>
      </c>
      <c r="Y131" s="128" t="str">
        <f t="shared" ref="Y131:Y150" si="113">IF($I131="保育標準時間",HLOOKUP(H131,$G$5:$J$49,13,FALSE),IF($I131="保育短時間",HLOOKUP(H131,$K$5:$N$49,13,FALSE),"-"))</f>
        <v>-</v>
      </c>
      <c r="Z131" s="128" t="str">
        <f t="shared" ref="Z131:Z150" si="114">IF($I131="保育標準時間",HLOOKUP(H131,$G$5:$J$49,14,FALSE),IF($I131="保育短時間",HLOOKUP(H131,$K$5:$N$49,14,FALSE),"-"))</f>
        <v>-</v>
      </c>
      <c r="AA131" s="128" t="str">
        <f t="shared" ref="AA131:AA150" si="115">IF($I131="保育標準時間",HLOOKUP(H131,$G$5:$J$49,15,FALSE),IF($I131="保育短時間",HLOOKUP(H131,$K$5:$N$49,15,FALSE),"-"))</f>
        <v>-</v>
      </c>
      <c r="AB131" s="131"/>
      <c r="AC131" s="128" t="str">
        <f t="shared" ref="AC131:AC150" si="116">IF($I131="保育標準時間",HLOOKUP(H131,$G$5:$J$49,17,FALSE),IF($I131="保育短時間",HLOOKUP(H131,$K$5:$N$49,17,FALSE),"-"))</f>
        <v>-</v>
      </c>
      <c r="AD131" s="128" t="str">
        <f t="shared" ref="AD131:AD150" si="117">IF($I131="保育標準時間",HLOOKUP(H131,$G$5:$J$49,18,FALSE),IF($I131="保育短時間",HLOOKUP(H131,$K$5:$N$49,18,FALSE),"-"))</f>
        <v>-</v>
      </c>
      <c r="AE131" s="131"/>
      <c r="AF131" s="131"/>
      <c r="AG131" s="128" t="str">
        <f t="shared" ref="AG131:AG150" si="118">IF($I131="保育標準時間",HLOOKUP(H131,$G$5:$J$49,19,FALSE),IF($I131="保育短時間",HLOOKUP(H131,$K$5:$N$49,19,FALSE),"-"))</f>
        <v>-</v>
      </c>
      <c r="AH131" s="128" t="str">
        <f t="shared" ref="AH131:AH150" si="119">IF($I131="保育標準時間",HLOOKUP(H131,$G$5:$J$49,20,FALSE),IF($I131="保育短時間",HLOOKUP(H131,$K$5:$N$49,20,FALSE),"-"))</f>
        <v>-</v>
      </c>
      <c r="AI131" s="128" t="str">
        <f t="shared" ref="AI131:AI150" si="120">IF($I131="保育標準時間",HLOOKUP(H131,$G$5:$J$49,21,FALSE),IF($I131="保育短時間",HLOOKUP(H131,$K$5:$N$49,21,FALSE),"-"))</f>
        <v>-</v>
      </c>
      <c r="AJ131" s="128" t="str">
        <f t="shared" ref="AJ131:AJ150" si="121">IF($I131="保育標準時間",HLOOKUP(H131,$G$5:$J$49,22,FALSE),IF($I131="保育短時間",HLOOKUP(H131,$K$5:$N$49,22,FALSE),"-"))</f>
        <v>-</v>
      </c>
      <c r="AK131" s="128" t="str">
        <f t="shared" ref="AK131:AK150" si="122">IF($I131="保育標準時間",HLOOKUP(H131,$G$5:$J$49,23,FALSE),IF($I131="保育短時間",HLOOKUP(H131,$K$5:$N$49,23,FALSE),"-"))</f>
        <v>-</v>
      </c>
      <c r="AL131" s="128" t="str">
        <f t="shared" ref="AL131:AL150" si="123">IF($I131="保育標準時間",HLOOKUP(H131,$G$5:$J$49,24,FALSE),IF($I131="保育短時間",HLOOKUP(H131,$K$5:$N$49,24,FALSE),"-"))</f>
        <v>-</v>
      </c>
      <c r="AM131" s="128" t="str">
        <f t="shared" ref="AM131:AM150" si="124">IF($I131="保育標準時間",HLOOKUP(H131,$G$5:$J$49,25,FALSE),IF($I131="保育短時間",HLOOKUP(H131,$K$5:$N$49,25,FALSE),"-"))</f>
        <v>-</v>
      </c>
      <c r="AN131" s="128" t="str">
        <f t="shared" ref="AN131:AN150" si="125">IF($I131="保育標準時間",HLOOKUP(H131,$G$5:$J$49,26,FALSE),IF($I131="保育短時間",HLOOKUP(H131,$K$5:$N$49,26,FALSE),"-"))</f>
        <v>-</v>
      </c>
      <c r="AO131" s="128" t="str">
        <f t="shared" ref="AO131:AO150" si="126">IF($I131="保育標準時間",HLOOKUP(H131,$G$5:$J$49,27,FALSE),IF($I131="保育短時間",HLOOKUP(H131,$K$5:$N$49,27,FALSE),"-"))</f>
        <v>-</v>
      </c>
      <c r="AP131" s="128" t="str">
        <f t="shared" ref="AP131:AP150" si="127">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28">N131-SUM(AT131:BU131)</f>
        <v>0</v>
      </c>
      <c r="AT131" s="128" t="str">
        <f t="shared" ref="AT131:AT150" si="129">IFERROR(-ROUND(Q131*$M131/25,0),"-")</f>
        <v>-</v>
      </c>
      <c r="AU131" s="128" t="str">
        <f t="shared" ref="AU131:AU150" si="130">IFERROR(-ROUND(R131*$M131/25,0),"-")</f>
        <v>-</v>
      </c>
      <c r="AV131" s="128" t="str">
        <f t="shared" ref="AV131:AV150" si="131">IFERROR(-ROUND(S131*$M131/25,0),"-")</f>
        <v>-</v>
      </c>
      <c r="AW131" s="128" t="str">
        <f t="shared" ref="AW131:AW150" si="132">IFERROR(-ROUND(T131*$M131/25,0),"-")</f>
        <v>-</v>
      </c>
      <c r="AX131" s="128" t="str">
        <f t="shared" ref="AX131:AX150" si="133">IFERROR(-ROUND(U131*$M131/25,0),"-")</f>
        <v>-</v>
      </c>
      <c r="AY131" s="128" t="str">
        <f t="shared" ref="AY131:AY150" si="134">IFERROR(-ROUND(V131*$M131/25,0),"-")</f>
        <v>-</v>
      </c>
      <c r="AZ131" s="128" t="str">
        <f t="shared" ref="AZ131:AZ150" si="135">IFERROR(-ROUND(W131*$M131/25,0),"-")</f>
        <v>-</v>
      </c>
      <c r="BA131" s="128" t="str">
        <f t="shared" ref="BA131:BA150" si="136">IFERROR(-ROUND(X131*$M131/25,0),"-")</f>
        <v>-</v>
      </c>
      <c r="BB131" s="128" t="str">
        <f t="shared" ref="BB131:BB150" si="137">IFERROR(-ROUND(Y131*$M131/25,0),"-")</f>
        <v>-</v>
      </c>
      <c r="BC131" s="128" t="str">
        <f t="shared" ref="BC131:BC150" si="138">IFERROR(-ROUND(Z131*$M131/25,0),"-")</f>
        <v>-</v>
      </c>
      <c r="BD131" s="128" t="str">
        <f t="shared" ref="BD131:BD150" si="139">IFERROR(-ROUND(AA131*$M131/25,0),"-")</f>
        <v>-</v>
      </c>
      <c r="BE131" s="187"/>
      <c r="BF131" s="128" t="str">
        <f t="shared" ref="BF131:BF150" si="140">IFERROR(-ROUND(AC131*$M131/25,0),"-")</f>
        <v>-</v>
      </c>
      <c r="BG131" s="128" t="str">
        <f t="shared" ref="BG131:BG150" si="141">IFERROR(-ROUND(AD131*$M131/25,0),"-")</f>
        <v>-</v>
      </c>
      <c r="BH131" s="187"/>
      <c r="BI131" s="187"/>
      <c r="BJ131" s="128" t="str">
        <f t="shared" ref="BJ131:BJ150" si="142">IFERROR(-ROUND(AG131*$M131/25,0),"-")</f>
        <v>-</v>
      </c>
      <c r="BK131" s="128" t="str">
        <f t="shared" ref="BK131:BK150" si="143">IFERROR(-ROUND(AH131*$M131/25,0),"-")</f>
        <v>-</v>
      </c>
      <c r="BL131" s="128" t="str">
        <f t="shared" ref="BL131:BL150" si="144">IFERROR(-ROUND(AI131*$M131/25,0),"-")</f>
        <v>-</v>
      </c>
      <c r="BM131" s="128" t="str">
        <f t="shared" ref="BM131:BM150" si="145">IFERROR(-ROUND(AJ131*$M131/25,0),"-")</f>
        <v>-</v>
      </c>
      <c r="BN131" s="128" t="str">
        <f t="shared" ref="BN131:BN150" si="146">IFERROR(-ROUND(AK131*$M131/25,0),"-")</f>
        <v>-</v>
      </c>
      <c r="BO131" s="128" t="str">
        <f t="shared" ref="BO131:BO150" si="147">IFERROR(-ROUND(AL131*$M131/25,0),"-")</f>
        <v>-</v>
      </c>
      <c r="BP131" s="128" t="str">
        <f t="shared" ref="BP131:BP150" si="148">IFERROR(-ROUND(AM131*$M131/25,0),"-")</f>
        <v>-</v>
      </c>
      <c r="BQ131" s="128" t="str">
        <f t="shared" ref="BQ131:BQ150" si="149">IFERROR(-ROUND(AN131*$M131/25,0),"-")</f>
        <v>-</v>
      </c>
      <c r="BR131" s="128" t="str">
        <f t="shared" ref="BR131:BR150" si="150">IFERROR(-ROUND(AO131*$M131/25,0),"-")</f>
        <v>-</v>
      </c>
      <c r="BS131" s="128" t="str">
        <f t="shared" ref="BS131:BS150" si="151">IFERROR(-ROUND(AP131*$M131/25,0),"-")</f>
        <v>-</v>
      </c>
      <c r="BT131" s="128" t="str">
        <f t="shared" ref="BT131:BT150" si="152">IFERROR(-ROUND(AQ131*$M131/25,0),"-")</f>
        <v>-</v>
      </c>
      <c r="BU131" s="128" t="str">
        <f t="shared" ref="BU131:BU150" si="153">IFERROR(-ROUND(AR131*$M131/25,0),"-")</f>
        <v>-</v>
      </c>
      <c r="BV131" s="129">
        <f t="shared" ref="BV131:BV150" si="154">SUM(AS131:BU131)</f>
        <v>0</v>
      </c>
      <c r="BX131" s="128" t="str">
        <f t="shared" si="103"/>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55">IF($I132="保育標準時間",HLOOKUP($H132,$G$5:$J$49,45,FALSE),IF($I132="保育短時間",HLOOKUP($H132,$K$5:$N$49,45,FALSE),"-"))</f>
        <v>-</v>
      </c>
      <c r="K132" s="20" t="str">
        <f>IF(月途中入退所!$N9=$B$2,IF(月途中入退所!S9="","-",月途中入退所!$S9),"-")</f>
        <v>-</v>
      </c>
      <c r="L132" s="162" t="str">
        <f t="shared" ref="L132:L150" si="156">IFERROR(IF(K132="○",J132+$P$28,J132),"-")</f>
        <v>-</v>
      </c>
      <c r="M132" s="20" t="str">
        <f>IF(月途中入退所!$N9=$B$2,月途中入退所!$T9,"-")</f>
        <v>-</v>
      </c>
      <c r="N132" s="129">
        <f t="shared" ref="N132:N150" si="157">IFERROR(-ROUNDUP(L132*M132/25,-1),0)</f>
        <v>0</v>
      </c>
      <c r="O132" s="123"/>
      <c r="P132" s="128" t="str">
        <f t="shared" si="104"/>
        <v>-</v>
      </c>
      <c r="Q132" s="128" t="str">
        <f t="shared" si="105"/>
        <v>-</v>
      </c>
      <c r="R132" s="128" t="str">
        <f t="shared" si="106"/>
        <v>-</v>
      </c>
      <c r="S132" s="128" t="str">
        <f t="shared" si="107"/>
        <v>-</v>
      </c>
      <c r="T132" s="128" t="str">
        <f t="shared" si="108"/>
        <v>-</v>
      </c>
      <c r="U132" s="128" t="str">
        <f t="shared" si="109"/>
        <v>-</v>
      </c>
      <c r="V132" s="128" t="str">
        <f t="shared" si="110"/>
        <v>-</v>
      </c>
      <c r="W132" s="128" t="str">
        <f t="shared" si="111"/>
        <v>-</v>
      </c>
      <c r="X132" s="128" t="str">
        <f t="shared" si="112"/>
        <v>-</v>
      </c>
      <c r="Y132" s="128" t="str">
        <f t="shared" si="113"/>
        <v>-</v>
      </c>
      <c r="Z132" s="128" t="str">
        <f t="shared" si="114"/>
        <v>-</v>
      </c>
      <c r="AA132" s="128" t="str">
        <f t="shared" si="115"/>
        <v>-</v>
      </c>
      <c r="AB132" s="131"/>
      <c r="AC132" s="128" t="str">
        <f t="shared" si="116"/>
        <v>-</v>
      </c>
      <c r="AD132" s="128" t="str">
        <f t="shared" si="117"/>
        <v>-</v>
      </c>
      <c r="AE132" s="131"/>
      <c r="AF132" s="131"/>
      <c r="AG132" s="128" t="str">
        <f t="shared" si="118"/>
        <v>-</v>
      </c>
      <c r="AH132" s="128" t="str">
        <f t="shared" si="119"/>
        <v>-</v>
      </c>
      <c r="AI132" s="128" t="str">
        <f t="shared" si="120"/>
        <v>-</v>
      </c>
      <c r="AJ132" s="128" t="str">
        <f t="shared" si="121"/>
        <v>-</v>
      </c>
      <c r="AK132" s="128" t="str">
        <f t="shared" si="122"/>
        <v>-</v>
      </c>
      <c r="AL132" s="128" t="str">
        <f t="shared" si="123"/>
        <v>-</v>
      </c>
      <c r="AM132" s="128" t="str">
        <f t="shared" si="124"/>
        <v>-</v>
      </c>
      <c r="AN132" s="128" t="str">
        <f t="shared" si="125"/>
        <v>-</v>
      </c>
      <c r="AO132" s="128" t="str">
        <f t="shared" si="126"/>
        <v>-</v>
      </c>
      <c r="AP132" s="128" t="str">
        <f t="shared" si="127"/>
        <v>-</v>
      </c>
      <c r="AQ132" s="128" t="str">
        <f t="shared" ref="AQ132:AQ150" si="158">IF($I132="保育標準時間",HLOOKUP(H132,$G$5:$J$49,33,FALSE),IF($I132="保育短時間",HLOOKUP(H132,$K$5:$N$49,33,FALSE),"-"))</f>
        <v>-</v>
      </c>
      <c r="AR132" s="128" t="str">
        <f t="shared" ref="AR132:AR150" si="159">IF(OR(I132="保育標準時間",I132="保育短時間"),IF(K132="○",$P$28,"-"),"-")</f>
        <v>-</v>
      </c>
      <c r="AS132" s="129">
        <f t="shared" si="128"/>
        <v>0</v>
      </c>
      <c r="AT132" s="128" t="str">
        <f t="shared" si="129"/>
        <v>-</v>
      </c>
      <c r="AU132" s="128" t="str">
        <f t="shared" si="130"/>
        <v>-</v>
      </c>
      <c r="AV132" s="128" t="str">
        <f t="shared" si="131"/>
        <v>-</v>
      </c>
      <c r="AW132" s="128" t="str">
        <f t="shared" si="132"/>
        <v>-</v>
      </c>
      <c r="AX132" s="128" t="str">
        <f t="shared" si="133"/>
        <v>-</v>
      </c>
      <c r="AY132" s="128" t="str">
        <f t="shared" si="134"/>
        <v>-</v>
      </c>
      <c r="AZ132" s="128" t="str">
        <f t="shared" si="135"/>
        <v>-</v>
      </c>
      <c r="BA132" s="128" t="str">
        <f t="shared" si="136"/>
        <v>-</v>
      </c>
      <c r="BB132" s="128" t="str">
        <f t="shared" si="137"/>
        <v>-</v>
      </c>
      <c r="BC132" s="128" t="str">
        <f t="shared" si="138"/>
        <v>-</v>
      </c>
      <c r="BD132" s="128" t="str">
        <f t="shared" si="139"/>
        <v>-</v>
      </c>
      <c r="BE132" s="187"/>
      <c r="BF132" s="128" t="str">
        <f t="shared" si="140"/>
        <v>-</v>
      </c>
      <c r="BG132" s="128" t="str">
        <f t="shared" si="141"/>
        <v>-</v>
      </c>
      <c r="BH132" s="187"/>
      <c r="BI132" s="187"/>
      <c r="BJ132" s="128" t="str">
        <f t="shared" si="142"/>
        <v>-</v>
      </c>
      <c r="BK132" s="128" t="str">
        <f t="shared" si="143"/>
        <v>-</v>
      </c>
      <c r="BL132" s="128" t="str">
        <f t="shared" si="144"/>
        <v>-</v>
      </c>
      <c r="BM132" s="128" t="str">
        <f t="shared" si="145"/>
        <v>-</v>
      </c>
      <c r="BN132" s="128" t="str">
        <f t="shared" si="146"/>
        <v>-</v>
      </c>
      <c r="BO132" s="128" t="str">
        <f t="shared" si="147"/>
        <v>-</v>
      </c>
      <c r="BP132" s="128" t="str">
        <f t="shared" si="148"/>
        <v>-</v>
      </c>
      <c r="BQ132" s="128" t="str">
        <f t="shared" si="149"/>
        <v>-</v>
      </c>
      <c r="BR132" s="128" t="str">
        <f t="shared" si="150"/>
        <v>-</v>
      </c>
      <c r="BS132" s="128" t="str">
        <f t="shared" si="151"/>
        <v>-</v>
      </c>
      <c r="BT132" s="128" t="str">
        <f t="shared" si="152"/>
        <v>-</v>
      </c>
      <c r="BU132" s="128" t="str">
        <f t="shared" si="153"/>
        <v>-</v>
      </c>
      <c r="BV132" s="129">
        <f t="shared" si="154"/>
        <v>0</v>
      </c>
      <c r="BX132" s="128" t="str">
        <f t="shared" si="103"/>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55"/>
        <v>-</v>
      </c>
      <c r="K133" s="20" t="str">
        <f>IF(月途中入退所!$N10=$B$2,IF(月途中入退所!S10="","-",月途中入退所!$S10),"-")</f>
        <v>-</v>
      </c>
      <c r="L133" s="162" t="str">
        <f t="shared" si="156"/>
        <v>-</v>
      </c>
      <c r="M133" s="20" t="str">
        <f>IF(月途中入退所!$N10=$B$2,月途中入退所!$T10,"-")</f>
        <v>-</v>
      </c>
      <c r="N133" s="129">
        <f t="shared" si="157"/>
        <v>0</v>
      </c>
      <c r="O133" s="123"/>
      <c r="P133" s="128" t="str">
        <f t="shared" si="104"/>
        <v>-</v>
      </c>
      <c r="Q133" s="128" t="str">
        <f t="shared" si="105"/>
        <v>-</v>
      </c>
      <c r="R133" s="128" t="str">
        <f t="shared" si="106"/>
        <v>-</v>
      </c>
      <c r="S133" s="128" t="str">
        <f t="shared" si="107"/>
        <v>-</v>
      </c>
      <c r="T133" s="128" t="str">
        <f t="shared" si="108"/>
        <v>-</v>
      </c>
      <c r="U133" s="128" t="str">
        <f t="shared" si="109"/>
        <v>-</v>
      </c>
      <c r="V133" s="128" t="str">
        <f t="shared" si="110"/>
        <v>-</v>
      </c>
      <c r="W133" s="128" t="str">
        <f t="shared" si="111"/>
        <v>-</v>
      </c>
      <c r="X133" s="128" t="str">
        <f t="shared" si="112"/>
        <v>-</v>
      </c>
      <c r="Y133" s="128" t="str">
        <f t="shared" si="113"/>
        <v>-</v>
      </c>
      <c r="Z133" s="128" t="str">
        <f t="shared" si="114"/>
        <v>-</v>
      </c>
      <c r="AA133" s="128" t="str">
        <f t="shared" si="115"/>
        <v>-</v>
      </c>
      <c r="AB133" s="131"/>
      <c r="AC133" s="128" t="str">
        <f t="shared" si="116"/>
        <v>-</v>
      </c>
      <c r="AD133" s="128" t="str">
        <f t="shared" si="117"/>
        <v>-</v>
      </c>
      <c r="AE133" s="131"/>
      <c r="AF133" s="131"/>
      <c r="AG133" s="128" t="str">
        <f t="shared" si="118"/>
        <v>-</v>
      </c>
      <c r="AH133" s="128" t="str">
        <f t="shared" si="119"/>
        <v>-</v>
      </c>
      <c r="AI133" s="128" t="str">
        <f t="shared" si="120"/>
        <v>-</v>
      </c>
      <c r="AJ133" s="128" t="str">
        <f t="shared" si="121"/>
        <v>-</v>
      </c>
      <c r="AK133" s="128" t="str">
        <f t="shared" si="122"/>
        <v>-</v>
      </c>
      <c r="AL133" s="128" t="str">
        <f t="shared" si="123"/>
        <v>-</v>
      </c>
      <c r="AM133" s="128" t="str">
        <f t="shared" si="124"/>
        <v>-</v>
      </c>
      <c r="AN133" s="128" t="str">
        <f t="shared" si="125"/>
        <v>-</v>
      </c>
      <c r="AO133" s="128" t="str">
        <f t="shared" si="126"/>
        <v>-</v>
      </c>
      <c r="AP133" s="128" t="str">
        <f t="shared" si="127"/>
        <v>-</v>
      </c>
      <c r="AQ133" s="128" t="str">
        <f t="shared" si="158"/>
        <v>-</v>
      </c>
      <c r="AR133" s="128" t="str">
        <f t="shared" si="159"/>
        <v>-</v>
      </c>
      <c r="AS133" s="129">
        <f t="shared" si="128"/>
        <v>0</v>
      </c>
      <c r="AT133" s="128" t="str">
        <f t="shared" si="129"/>
        <v>-</v>
      </c>
      <c r="AU133" s="128" t="str">
        <f t="shared" si="130"/>
        <v>-</v>
      </c>
      <c r="AV133" s="128" t="str">
        <f t="shared" si="131"/>
        <v>-</v>
      </c>
      <c r="AW133" s="128" t="str">
        <f t="shared" si="132"/>
        <v>-</v>
      </c>
      <c r="AX133" s="128" t="str">
        <f t="shared" si="133"/>
        <v>-</v>
      </c>
      <c r="AY133" s="128" t="str">
        <f t="shared" si="134"/>
        <v>-</v>
      </c>
      <c r="AZ133" s="128" t="str">
        <f t="shared" si="135"/>
        <v>-</v>
      </c>
      <c r="BA133" s="128" t="str">
        <f t="shared" si="136"/>
        <v>-</v>
      </c>
      <c r="BB133" s="128" t="str">
        <f t="shared" si="137"/>
        <v>-</v>
      </c>
      <c r="BC133" s="128" t="str">
        <f t="shared" si="138"/>
        <v>-</v>
      </c>
      <c r="BD133" s="128" t="str">
        <f t="shared" si="139"/>
        <v>-</v>
      </c>
      <c r="BE133" s="187"/>
      <c r="BF133" s="128" t="str">
        <f t="shared" si="140"/>
        <v>-</v>
      </c>
      <c r="BG133" s="128" t="str">
        <f t="shared" si="141"/>
        <v>-</v>
      </c>
      <c r="BH133" s="187"/>
      <c r="BI133" s="187"/>
      <c r="BJ133" s="128" t="str">
        <f t="shared" si="142"/>
        <v>-</v>
      </c>
      <c r="BK133" s="128" t="str">
        <f t="shared" si="143"/>
        <v>-</v>
      </c>
      <c r="BL133" s="128" t="str">
        <f t="shared" si="144"/>
        <v>-</v>
      </c>
      <c r="BM133" s="128" t="str">
        <f t="shared" si="145"/>
        <v>-</v>
      </c>
      <c r="BN133" s="128" t="str">
        <f t="shared" si="146"/>
        <v>-</v>
      </c>
      <c r="BO133" s="128" t="str">
        <f t="shared" si="147"/>
        <v>-</v>
      </c>
      <c r="BP133" s="128" t="str">
        <f t="shared" si="148"/>
        <v>-</v>
      </c>
      <c r="BQ133" s="128" t="str">
        <f t="shared" si="149"/>
        <v>-</v>
      </c>
      <c r="BR133" s="128" t="str">
        <f t="shared" si="150"/>
        <v>-</v>
      </c>
      <c r="BS133" s="128" t="str">
        <f t="shared" si="151"/>
        <v>-</v>
      </c>
      <c r="BT133" s="128" t="str">
        <f t="shared" si="152"/>
        <v>-</v>
      </c>
      <c r="BU133" s="128" t="str">
        <f t="shared" si="153"/>
        <v>-</v>
      </c>
      <c r="BV133" s="129">
        <f t="shared" si="154"/>
        <v>0</v>
      </c>
      <c r="BX133" s="128" t="str">
        <f t="shared" si="103"/>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55"/>
        <v>-</v>
      </c>
      <c r="K134" s="20" t="str">
        <f>IF(月途中入退所!$N11=$B$2,IF(月途中入退所!S11="","-",月途中入退所!$S11),"-")</f>
        <v>-</v>
      </c>
      <c r="L134" s="162" t="str">
        <f t="shared" si="156"/>
        <v>-</v>
      </c>
      <c r="M134" s="20" t="str">
        <f>IF(月途中入退所!$N11=$B$2,月途中入退所!$T11,"-")</f>
        <v>-</v>
      </c>
      <c r="N134" s="129">
        <f t="shared" si="157"/>
        <v>0</v>
      </c>
      <c r="O134" s="123"/>
      <c r="P134" s="128" t="str">
        <f t="shared" si="104"/>
        <v>-</v>
      </c>
      <c r="Q134" s="128" t="str">
        <f t="shared" si="105"/>
        <v>-</v>
      </c>
      <c r="R134" s="128" t="str">
        <f t="shared" si="106"/>
        <v>-</v>
      </c>
      <c r="S134" s="128" t="str">
        <f t="shared" si="107"/>
        <v>-</v>
      </c>
      <c r="T134" s="128" t="str">
        <f t="shared" si="108"/>
        <v>-</v>
      </c>
      <c r="U134" s="128" t="str">
        <f t="shared" si="109"/>
        <v>-</v>
      </c>
      <c r="V134" s="128" t="str">
        <f t="shared" si="110"/>
        <v>-</v>
      </c>
      <c r="W134" s="128" t="str">
        <f t="shared" si="111"/>
        <v>-</v>
      </c>
      <c r="X134" s="128" t="str">
        <f t="shared" si="112"/>
        <v>-</v>
      </c>
      <c r="Y134" s="128" t="str">
        <f t="shared" si="113"/>
        <v>-</v>
      </c>
      <c r="Z134" s="128" t="str">
        <f t="shared" si="114"/>
        <v>-</v>
      </c>
      <c r="AA134" s="128" t="str">
        <f t="shared" si="115"/>
        <v>-</v>
      </c>
      <c r="AB134" s="131"/>
      <c r="AC134" s="128" t="str">
        <f t="shared" si="116"/>
        <v>-</v>
      </c>
      <c r="AD134" s="128" t="str">
        <f t="shared" si="117"/>
        <v>-</v>
      </c>
      <c r="AE134" s="131"/>
      <c r="AF134" s="131"/>
      <c r="AG134" s="128" t="str">
        <f t="shared" si="118"/>
        <v>-</v>
      </c>
      <c r="AH134" s="128" t="str">
        <f t="shared" si="119"/>
        <v>-</v>
      </c>
      <c r="AI134" s="128" t="str">
        <f t="shared" si="120"/>
        <v>-</v>
      </c>
      <c r="AJ134" s="128" t="str">
        <f t="shared" si="121"/>
        <v>-</v>
      </c>
      <c r="AK134" s="128" t="str">
        <f t="shared" si="122"/>
        <v>-</v>
      </c>
      <c r="AL134" s="128" t="str">
        <f t="shared" si="123"/>
        <v>-</v>
      </c>
      <c r="AM134" s="128" t="str">
        <f t="shared" si="124"/>
        <v>-</v>
      </c>
      <c r="AN134" s="128" t="str">
        <f t="shared" si="125"/>
        <v>-</v>
      </c>
      <c r="AO134" s="128" t="str">
        <f t="shared" si="126"/>
        <v>-</v>
      </c>
      <c r="AP134" s="128" t="str">
        <f t="shared" si="127"/>
        <v>-</v>
      </c>
      <c r="AQ134" s="128" t="str">
        <f t="shared" si="158"/>
        <v>-</v>
      </c>
      <c r="AR134" s="128" t="str">
        <f t="shared" si="159"/>
        <v>-</v>
      </c>
      <c r="AS134" s="129">
        <f t="shared" si="128"/>
        <v>0</v>
      </c>
      <c r="AT134" s="128" t="str">
        <f t="shared" si="129"/>
        <v>-</v>
      </c>
      <c r="AU134" s="128" t="str">
        <f t="shared" si="130"/>
        <v>-</v>
      </c>
      <c r="AV134" s="128" t="str">
        <f t="shared" si="131"/>
        <v>-</v>
      </c>
      <c r="AW134" s="128" t="str">
        <f t="shared" si="132"/>
        <v>-</v>
      </c>
      <c r="AX134" s="128" t="str">
        <f t="shared" si="133"/>
        <v>-</v>
      </c>
      <c r="AY134" s="128" t="str">
        <f t="shared" si="134"/>
        <v>-</v>
      </c>
      <c r="AZ134" s="128" t="str">
        <f t="shared" si="135"/>
        <v>-</v>
      </c>
      <c r="BA134" s="128" t="str">
        <f t="shared" si="136"/>
        <v>-</v>
      </c>
      <c r="BB134" s="128" t="str">
        <f t="shared" si="137"/>
        <v>-</v>
      </c>
      <c r="BC134" s="128" t="str">
        <f t="shared" si="138"/>
        <v>-</v>
      </c>
      <c r="BD134" s="128" t="str">
        <f t="shared" si="139"/>
        <v>-</v>
      </c>
      <c r="BE134" s="187"/>
      <c r="BF134" s="128" t="str">
        <f t="shared" si="140"/>
        <v>-</v>
      </c>
      <c r="BG134" s="128" t="str">
        <f t="shared" si="141"/>
        <v>-</v>
      </c>
      <c r="BH134" s="187"/>
      <c r="BI134" s="187"/>
      <c r="BJ134" s="128" t="str">
        <f t="shared" si="142"/>
        <v>-</v>
      </c>
      <c r="BK134" s="128" t="str">
        <f t="shared" si="143"/>
        <v>-</v>
      </c>
      <c r="BL134" s="128" t="str">
        <f t="shared" si="144"/>
        <v>-</v>
      </c>
      <c r="BM134" s="128" t="str">
        <f t="shared" si="145"/>
        <v>-</v>
      </c>
      <c r="BN134" s="128" t="str">
        <f t="shared" si="146"/>
        <v>-</v>
      </c>
      <c r="BO134" s="128" t="str">
        <f t="shared" si="147"/>
        <v>-</v>
      </c>
      <c r="BP134" s="128" t="str">
        <f t="shared" si="148"/>
        <v>-</v>
      </c>
      <c r="BQ134" s="128" t="str">
        <f t="shared" si="149"/>
        <v>-</v>
      </c>
      <c r="BR134" s="128" t="str">
        <f t="shared" si="150"/>
        <v>-</v>
      </c>
      <c r="BS134" s="128" t="str">
        <f t="shared" si="151"/>
        <v>-</v>
      </c>
      <c r="BT134" s="128" t="str">
        <f t="shared" si="152"/>
        <v>-</v>
      </c>
      <c r="BU134" s="128" t="str">
        <f t="shared" si="153"/>
        <v>-</v>
      </c>
      <c r="BV134" s="129">
        <f t="shared" si="154"/>
        <v>0</v>
      </c>
      <c r="BX134" s="128" t="str">
        <f t="shared" si="103"/>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55"/>
        <v>-</v>
      </c>
      <c r="K135" s="20" t="str">
        <f>IF(月途中入退所!$N12=$B$2,IF(月途中入退所!S12="","-",月途中入退所!$S12),"-")</f>
        <v>-</v>
      </c>
      <c r="L135" s="162" t="str">
        <f t="shared" si="156"/>
        <v>-</v>
      </c>
      <c r="M135" s="20" t="str">
        <f>IF(月途中入退所!$N12=$B$2,月途中入退所!$T12,"-")</f>
        <v>-</v>
      </c>
      <c r="N135" s="129">
        <f t="shared" si="157"/>
        <v>0</v>
      </c>
      <c r="O135" s="123"/>
      <c r="P135" s="128" t="str">
        <f t="shared" si="104"/>
        <v>-</v>
      </c>
      <c r="Q135" s="128" t="str">
        <f t="shared" si="105"/>
        <v>-</v>
      </c>
      <c r="R135" s="128" t="str">
        <f t="shared" si="106"/>
        <v>-</v>
      </c>
      <c r="S135" s="128" t="str">
        <f t="shared" si="107"/>
        <v>-</v>
      </c>
      <c r="T135" s="128" t="str">
        <f t="shared" si="108"/>
        <v>-</v>
      </c>
      <c r="U135" s="128" t="str">
        <f t="shared" si="109"/>
        <v>-</v>
      </c>
      <c r="V135" s="128" t="str">
        <f t="shared" si="110"/>
        <v>-</v>
      </c>
      <c r="W135" s="128" t="str">
        <f t="shared" si="111"/>
        <v>-</v>
      </c>
      <c r="X135" s="128" t="str">
        <f t="shared" si="112"/>
        <v>-</v>
      </c>
      <c r="Y135" s="128" t="str">
        <f t="shared" si="113"/>
        <v>-</v>
      </c>
      <c r="Z135" s="128" t="str">
        <f t="shared" si="114"/>
        <v>-</v>
      </c>
      <c r="AA135" s="128" t="str">
        <f t="shared" si="115"/>
        <v>-</v>
      </c>
      <c r="AB135" s="131"/>
      <c r="AC135" s="128" t="str">
        <f t="shared" si="116"/>
        <v>-</v>
      </c>
      <c r="AD135" s="128" t="str">
        <f t="shared" si="117"/>
        <v>-</v>
      </c>
      <c r="AE135" s="131"/>
      <c r="AF135" s="131"/>
      <c r="AG135" s="128" t="str">
        <f t="shared" si="118"/>
        <v>-</v>
      </c>
      <c r="AH135" s="128" t="str">
        <f t="shared" si="119"/>
        <v>-</v>
      </c>
      <c r="AI135" s="128" t="str">
        <f t="shared" si="120"/>
        <v>-</v>
      </c>
      <c r="AJ135" s="128" t="str">
        <f t="shared" si="121"/>
        <v>-</v>
      </c>
      <c r="AK135" s="128" t="str">
        <f t="shared" si="122"/>
        <v>-</v>
      </c>
      <c r="AL135" s="128" t="str">
        <f t="shared" si="123"/>
        <v>-</v>
      </c>
      <c r="AM135" s="128" t="str">
        <f t="shared" si="124"/>
        <v>-</v>
      </c>
      <c r="AN135" s="128" t="str">
        <f t="shared" si="125"/>
        <v>-</v>
      </c>
      <c r="AO135" s="128" t="str">
        <f t="shared" si="126"/>
        <v>-</v>
      </c>
      <c r="AP135" s="128" t="str">
        <f t="shared" si="127"/>
        <v>-</v>
      </c>
      <c r="AQ135" s="128" t="str">
        <f t="shared" si="158"/>
        <v>-</v>
      </c>
      <c r="AR135" s="128" t="str">
        <f t="shared" si="159"/>
        <v>-</v>
      </c>
      <c r="AS135" s="129">
        <f t="shared" si="128"/>
        <v>0</v>
      </c>
      <c r="AT135" s="128" t="str">
        <f t="shared" si="129"/>
        <v>-</v>
      </c>
      <c r="AU135" s="128" t="str">
        <f t="shared" si="130"/>
        <v>-</v>
      </c>
      <c r="AV135" s="128" t="str">
        <f t="shared" si="131"/>
        <v>-</v>
      </c>
      <c r="AW135" s="128" t="str">
        <f t="shared" si="132"/>
        <v>-</v>
      </c>
      <c r="AX135" s="128" t="str">
        <f t="shared" si="133"/>
        <v>-</v>
      </c>
      <c r="AY135" s="128" t="str">
        <f t="shared" si="134"/>
        <v>-</v>
      </c>
      <c r="AZ135" s="128" t="str">
        <f t="shared" si="135"/>
        <v>-</v>
      </c>
      <c r="BA135" s="128" t="str">
        <f t="shared" si="136"/>
        <v>-</v>
      </c>
      <c r="BB135" s="128" t="str">
        <f t="shared" si="137"/>
        <v>-</v>
      </c>
      <c r="BC135" s="128" t="str">
        <f t="shared" si="138"/>
        <v>-</v>
      </c>
      <c r="BD135" s="128" t="str">
        <f t="shared" si="139"/>
        <v>-</v>
      </c>
      <c r="BE135" s="187"/>
      <c r="BF135" s="128" t="str">
        <f t="shared" si="140"/>
        <v>-</v>
      </c>
      <c r="BG135" s="128" t="str">
        <f t="shared" si="141"/>
        <v>-</v>
      </c>
      <c r="BH135" s="187"/>
      <c r="BI135" s="187"/>
      <c r="BJ135" s="128" t="str">
        <f t="shared" si="142"/>
        <v>-</v>
      </c>
      <c r="BK135" s="128" t="str">
        <f t="shared" si="143"/>
        <v>-</v>
      </c>
      <c r="BL135" s="128" t="str">
        <f t="shared" si="144"/>
        <v>-</v>
      </c>
      <c r="BM135" s="128" t="str">
        <f t="shared" si="145"/>
        <v>-</v>
      </c>
      <c r="BN135" s="128" t="str">
        <f t="shared" si="146"/>
        <v>-</v>
      </c>
      <c r="BO135" s="128" t="str">
        <f t="shared" si="147"/>
        <v>-</v>
      </c>
      <c r="BP135" s="128" t="str">
        <f t="shared" si="148"/>
        <v>-</v>
      </c>
      <c r="BQ135" s="128" t="str">
        <f t="shared" si="149"/>
        <v>-</v>
      </c>
      <c r="BR135" s="128" t="str">
        <f t="shared" si="150"/>
        <v>-</v>
      </c>
      <c r="BS135" s="128" t="str">
        <f t="shared" si="151"/>
        <v>-</v>
      </c>
      <c r="BT135" s="128" t="str">
        <f t="shared" si="152"/>
        <v>-</v>
      </c>
      <c r="BU135" s="128" t="str">
        <f t="shared" si="153"/>
        <v>-</v>
      </c>
      <c r="BV135" s="129">
        <f t="shared" si="154"/>
        <v>0</v>
      </c>
      <c r="BX135" s="128" t="str">
        <f t="shared" si="103"/>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55"/>
        <v>-</v>
      </c>
      <c r="K136" s="20" t="str">
        <f>IF(月途中入退所!$N13=$B$2,IF(月途中入退所!S13="","-",月途中入退所!$S13),"-")</f>
        <v>-</v>
      </c>
      <c r="L136" s="162" t="str">
        <f t="shared" si="156"/>
        <v>-</v>
      </c>
      <c r="M136" s="20" t="str">
        <f>IF(月途中入退所!$N13=$B$2,月途中入退所!$T13,"-")</f>
        <v>-</v>
      </c>
      <c r="N136" s="129">
        <f t="shared" si="157"/>
        <v>0</v>
      </c>
      <c r="O136" s="123"/>
      <c r="P136" s="128" t="str">
        <f t="shared" si="104"/>
        <v>-</v>
      </c>
      <c r="Q136" s="128" t="str">
        <f t="shared" si="105"/>
        <v>-</v>
      </c>
      <c r="R136" s="128" t="str">
        <f t="shared" si="106"/>
        <v>-</v>
      </c>
      <c r="S136" s="128" t="str">
        <f t="shared" si="107"/>
        <v>-</v>
      </c>
      <c r="T136" s="128" t="str">
        <f t="shared" si="108"/>
        <v>-</v>
      </c>
      <c r="U136" s="128" t="str">
        <f t="shared" si="109"/>
        <v>-</v>
      </c>
      <c r="V136" s="128" t="str">
        <f t="shared" si="110"/>
        <v>-</v>
      </c>
      <c r="W136" s="128" t="str">
        <f t="shared" si="111"/>
        <v>-</v>
      </c>
      <c r="X136" s="128" t="str">
        <f t="shared" si="112"/>
        <v>-</v>
      </c>
      <c r="Y136" s="128" t="str">
        <f t="shared" si="113"/>
        <v>-</v>
      </c>
      <c r="Z136" s="128" t="str">
        <f t="shared" si="114"/>
        <v>-</v>
      </c>
      <c r="AA136" s="128" t="str">
        <f t="shared" si="115"/>
        <v>-</v>
      </c>
      <c r="AB136" s="131"/>
      <c r="AC136" s="128" t="str">
        <f t="shared" si="116"/>
        <v>-</v>
      </c>
      <c r="AD136" s="128" t="str">
        <f t="shared" si="117"/>
        <v>-</v>
      </c>
      <c r="AE136" s="131"/>
      <c r="AF136" s="131"/>
      <c r="AG136" s="128" t="str">
        <f t="shared" si="118"/>
        <v>-</v>
      </c>
      <c r="AH136" s="128" t="str">
        <f t="shared" si="119"/>
        <v>-</v>
      </c>
      <c r="AI136" s="128" t="str">
        <f t="shared" si="120"/>
        <v>-</v>
      </c>
      <c r="AJ136" s="128" t="str">
        <f t="shared" si="121"/>
        <v>-</v>
      </c>
      <c r="AK136" s="128" t="str">
        <f t="shared" si="122"/>
        <v>-</v>
      </c>
      <c r="AL136" s="128" t="str">
        <f t="shared" si="123"/>
        <v>-</v>
      </c>
      <c r="AM136" s="128" t="str">
        <f t="shared" si="124"/>
        <v>-</v>
      </c>
      <c r="AN136" s="128" t="str">
        <f t="shared" si="125"/>
        <v>-</v>
      </c>
      <c r="AO136" s="128" t="str">
        <f t="shared" si="126"/>
        <v>-</v>
      </c>
      <c r="AP136" s="128" t="str">
        <f t="shared" si="127"/>
        <v>-</v>
      </c>
      <c r="AQ136" s="128" t="str">
        <f t="shared" si="158"/>
        <v>-</v>
      </c>
      <c r="AR136" s="128" t="str">
        <f t="shared" si="159"/>
        <v>-</v>
      </c>
      <c r="AS136" s="129">
        <f t="shared" si="128"/>
        <v>0</v>
      </c>
      <c r="AT136" s="128" t="str">
        <f t="shared" si="129"/>
        <v>-</v>
      </c>
      <c r="AU136" s="128" t="str">
        <f t="shared" si="130"/>
        <v>-</v>
      </c>
      <c r="AV136" s="128" t="str">
        <f t="shared" si="131"/>
        <v>-</v>
      </c>
      <c r="AW136" s="128" t="str">
        <f t="shared" si="132"/>
        <v>-</v>
      </c>
      <c r="AX136" s="128" t="str">
        <f t="shared" si="133"/>
        <v>-</v>
      </c>
      <c r="AY136" s="128" t="str">
        <f t="shared" si="134"/>
        <v>-</v>
      </c>
      <c r="AZ136" s="128" t="str">
        <f t="shared" si="135"/>
        <v>-</v>
      </c>
      <c r="BA136" s="128" t="str">
        <f t="shared" si="136"/>
        <v>-</v>
      </c>
      <c r="BB136" s="128" t="str">
        <f t="shared" si="137"/>
        <v>-</v>
      </c>
      <c r="BC136" s="128" t="str">
        <f t="shared" si="138"/>
        <v>-</v>
      </c>
      <c r="BD136" s="128" t="str">
        <f t="shared" si="139"/>
        <v>-</v>
      </c>
      <c r="BE136" s="187"/>
      <c r="BF136" s="128" t="str">
        <f t="shared" si="140"/>
        <v>-</v>
      </c>
      <c r="BG136" s="128" t="str">
        <f t="shared" si="141"/>
        <v>-</v>
      </c>
      <c r="BH136" s="187"/>
      <c r="BI136" s="187"/>
      <c r="BJ136" s="128" t="str">
        <f t="shared" si="142"/>
        <v>-</v>
      </c>
      <c r="BK136" s="128" t="str">
        <f t="shared" si="143"/>
        <v>-</v>
      </c>
      <c r="BL136" s="128" t="str">
        <f t="shared" si="144"/>
        <v>-</v>
      </c>
      <c r="BM136" s="128" t="str">
        <f t="shared" si="145"/>
        <v>-</v>
      </c>
      <c r="BN136" s="128" t="str">
        <f t="shared" si="146"/>
        <v>-</v>
      </c>
      <c r="BO136" s="128" t="str">
        <f t="shared" si="147"/>
        <v>-</v>
      </c>
      <c r="BP136" s="128" t="str">
        <f t="shared" si="148"/>
        <v>-</v>
      </c>
      <c r="BQ136" s="128" t="str">
        <f t="shared" si="149"/>
        <v>-</v>
      </c>
      <c r="BR136" s="128" t="str">
        <f t="shared" si="150"/>
        <v>-</v>
      </c>
      <c r="BS136" s="128" t="str">
        <f t="shared" si="151"/>
        <v>-</v>
      </c>
      <c r="BT136" s="128" t="str">
        <f t="shared" si="152"/>
        <v>-</v>
      </c>
      <c r="BU136" s="128" t="str">
        <f t="shared" si="153"/>
        <v>-</v>
      </c>
      <c r="BV136" s="129">
        <f t="shared" si="154"/>
        <v>0</v>
      </c>
      <c r="BX136" s="128" t="str">
        <f t="shared" si="103"/>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55"/>
        <v>-</v>
      </c>
      <c r="K137" s="20" t="str">
        <f>IF(月途中入退所!$N14=$B$2,IF(月途中入退所!S14="","-",月途中入退所!$S14),"-")</f>
        <v>-</v>
      </c>
      <c r="L137" s="162" t="str">
        <f t="shared" si="156"/>
        <v>-</v>
      </c>
      <c r="M137" s="20" t="str">
        <f>IF(月途中入退所!$N14=$B$2,月途中入退所!$T14,"-")</f>
        <v>-</v>
      </c>
      <c r="N137" s="129">
        <f t="shared" si="157"/>
        <v>0</v>
      </c>
      <c r="O137" s="123"/>
      <c r="P137" s="128" t="str">
        <f t="shared" si="104"/>
        <v>-</v>
      </c>
      <c r="Q137" s="128" t="str">
        <f t="shared" si="105"/>
        <v>-</v>
      </c>
      <c r="R137" s="128" t="str">
        <f t="shared" si="106"/>
        <v>-</v>
      </c>
      <c r="S137" s="128" t="str">
        <f t="shared" si="107"/>
        <v>-</v>
      </c>
      <c r="T137" s="128" t="str">
        <f t="shared" si="108"/>
        <v>-</v>
      </c>
      <c r="U137" s="128" t="str">
        <f t="shared" si="109"/>
        <v>-</v>
      </c>
      <c r="V137" s="128" t="str">
        <f t="shared" si="110"/>
        <v>-</v>
      </c>
      <c r="W137" s="128" t="str">
        <f t="shared" si="111"/>
        <v>-</v>
      </c>
      <c r="X137" s="128" t="str">
        <f t="shared" si="112"/>
        <v>-</v>
      </c>
      <c r="Y137" s="128" t="str">
        <f t="shared" si="113"/>
        <v>-</v>
      </c>
      <c r="Z137" s="128" t="str">
        <f t="shared" si="114"/>
        <v>-</v>
      </c>
      <c r="AA137" s="128" t="str">
        <f t="shared" si="115"/>
        <v>-</v>
      </c>
      <c r="AB137" s="131"/>
      <c r="AC137" s="128" t="str">
        <f t="shared" si="116"/>
        <v>-</v>
      </c>
      <c r="AD137" s="128" t="str">
        <f t="shared" si="117"/>
        <v>-</v>
      </c>
      <c r="AE137" s="131"/>
      <c r="AF137" s="131"/>
      <c r="AG137" s="128" t="str">
        <f t="shared" si="118"/>
        <v>-</v>
      </c>
      <c r="AH137" s="128" t="str">
        <f t="shared" si="119"/>
        <v>-</v>
      </c>
      <c r="AI137" s="128" t="str">
        <f t="shared" si="120"/>
        <v>-</v>
      </c>
      <c r="AJ137" s="128" t="str">
        <f t="shared" si="121"/>
        <v>-</v>
      </c>
      <c r="AK137" s="128" t="str">
        <f t="shared" si="122"/>
        <v>-</v>
      </c>
      <c r="AL137" s="128" t="str">
        <f t="shared" si="123"/>
        <v>-</v>
      </c>
      <c r="AM137" s="128" t="str">
        <f t="shared" si="124"/>
        <v>-</v>
      </c>
      <c r="AN137" s="128" t="str">
        <f t="shared" si="125"/>
        <v>-</v>
      </c>
      <c r="AO137" s="128" t="str">
        <f t="shared" si="126"/>
        <v>-</v>
      </c>
      <c r="AP137" s="128" t="str">
        <f t="shared" si="127"/>
        <v>-</v>
      </c>
      <c r="AQ137" s="128" t="str">
        <f t="shared" si="158"/>
        <v>-</v>
      </c>
      <c r="AR137" s="128" t="str">
        <f t="shared" si="159"/>
        <v>-</v>
      </c>
      <c r="AS137" s="129">
        <f t="shared" si="128"/>
        <v>0</v>
      </c>
      <c r="AT137" s="128" t="str">
        <f t="shared" si="129"/>
        <v>-</v>
      </c>
      <c r="AU137" s="128" t="str">
        <f t="shared" si="130"/>
        <v>-</v>
      </c>
      <c r="AV137" s="128" t="str">
        <f t="shared" si="131"/>
        <v>-</v>
      </c>
      <c r="AW137" s="128" t="str">
        <f t="shared" si="132"/>
        <v>-</v>
      </c>
      <c r="AX137" s="128" t="str">
        <f t="shared" si="133"/>
        <v>-</v>
      </c>
      <c r="AY137" s="128" t="str">
        <f t="shared" si="134"/>
        <v>-</v>
      </c>
      <c r="AZ137" s="128" t="str">
        <f t="shared" si="135"/>
        <v>-</v>
      </c>
      <c r="BA137" s="128" t="str">
        <f t="shared" si="136"/>
        <v>-</v>
      </c>
      <c r="BB137" s="128" t="str">
        <f t="shared" si="137"/>
        <v>-</v>
      </c>
      <c r="BC137" s="128" t="str">
        <f t="shared" si="138"/>
        <v>-</v>
      </c>
      <c r="BD137" s="128" t="str">
        <f t="shared" si="139"/>
        <v>-</v>
      </c>
      <c r="BE137" s="187"/>
      <c r="BF137" s="128" t="str">
        <f t="shared" si="140"/>
        <v>-</v>
      </c>
      <c r="BG137" s="128" t="str">
        <f t="shared" si="141"/>
        <v>-</v>
      </c>
      <c r="BH137" s="187"/>
      <c r="BI137" s="187"/>
      <c r="BJ137" s="128" t="str">
        <f t="shared" si="142"/>
        <v>-</v>
      </c>
      <c r="BK137" s="128" t="str">
        <f t="shared" si="143"/>
        <v>-</v>
      </c>
      <c r="BL137" s="128" t="str">
        <f t="shared" si="144"/>
        <v>-</v>
      </c>
      <c r="BM137" s="128" t="str">
        <f t="shared" si="145"/>
        <v>-</v>
      </c>
      <c r="BN137" s="128" t="str">
        <f t="shared" si="146"/>
        <v>-</v>
      </c>
      <c r="BO137" s="128" t="str">
        <f t="shared" si="147"/>
        <v>-</v>
      </c>
      <c r="BP137" s="128" t="str">
        <f t="shared" si="148"/>
        <v>-</v>
      </c>
      <c r="BQ137" s="128" t="str">
        <f t="shared" si="149"/>
        <v>-</v>
      </c>
      <c r="BR137" s="128" t="str">
        <f t="shared" si="150"/>
        <v>-</v>
      </c>
      <c r="BS137" s="128" t="str">
        <f t="shared" si="151"/>
        <v>-</v>
      </c>
      <c r="BT137" s="128" t="str">
        <f t="shared" si="152"/>
        <v>-</v>
      </c>
      <c r="BU137" s="128" t="str">
        <f t="shared" si="153"/>
        <v>-</v>
      </c>
      <c r="BV137" s="129">
        <f t="shared" si="154"/>
        <v>0</v>
      </c>
      <c r="BX137" s="128" t="str">
        <f t="shared" si="103"/>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55"/>
        <v>-</v>
      </c>
      <c r="K138" s="20" t="str">
        <f>IF(月途中入退所!$N15=$B$2,IF(月途中入退所!S15="","-",月途中入退所!$S15),"-")</f>
        <v>-</v>
      </c>
      <c r="L138" s="162" t="str">
        <f t="shared" si="156"/>
        <v>-</v>
      </c>
      <c r="M138" s="20" t="str">
        <f>IF(月途中入退所!$N15=$B$2,月途中入退所!$T15,"-")</f>
        <v>-</v>
      </c>
      <c r="N138" s="129">
        <f t="shared" si="157"/>
        <v>0</v>
      </c>
      <c r="O138" s="123"/>
      <c r="P138" s="128" t="str">
        <f t="shared" si="104"/>
        <v>-</v>
      </c>
      <c r="Q138" s="128" t="str">
        <f t="shared" si="105"/>
        <v>-</v>
      </c>
      <c r="R138" s="128" t="str">
        <f t="shared" si="106"/>
        <v>-</v>
      </c>
      <c r="S138" s="128" t="str">
        <f t="shared" si="107"/>
        <v>-</v>
      </c>
      <c r="T138" s="128" t="str">
        <f t="shared" si="108"/>
        <v>-</v>
      </c>
      <c r="U138" s="128" t="str">
        <f t="shared" si="109"/>
        <v>-</v>
      </c>
      <c r="V138" s="128" t="str">
        <f t="shared" si="110"/>
        <v>-</v>
      </c>
      <c r="W138" s="128" t="str">
        <f t="shared" si="111"/>
        <v>-</v>
      </c>
      <c r="X138" s="128" t="str">
        <f t="shared" si="112"/>
        <v>-</v>
      </c>
      <c r="Y138" s="128" t="str">
        <f t="shared" si="113"/>
        <v>-</v>
      </c>
      <c r="Z138" s="128" t="str">
        <f t="shared" si="114"/>
        <v>-</v>
      </c>
      <c r="AA138" s="128" t="str">
        <f t="shared" si="115"/>
        <v>-</v>
      </c>
      <c r="AB138" s="131"/>
      <c r="AC138" s="128" t="str">
        <f t="shared" si="116"/>
        <v>-</v>
      </c>
      <c r="AD138" s="128" t="str">
        <f t="shared" si="117"/>
        <v>-</v>
      </c>
      <c r="AE138" s="131"/>
      <c r="AF138" s="131"/>
      <c r="AG138" s="128" t="str">
        <f t="shared" si="118"/>
        <v>-</v>
      </c>
      <c r="AH138" s="128" t="str">
        <f t="shared" si="119"/>
        <v>-</v>
      </c>
      <c r="AI138" s="128" t="str">
        <f t="shared" si="120"/>
        <v>-</v>
      </c>
      <c r="AJ138" s="128" t="str">
        <f t="shared" si="121"/>
        <v>-</v>
      </c>
      <c r="AK138" s="128" t="str">
        <f t="shared" si="122"/>
        <v>-</v>
      </c>
      <c r="AL138" s="128" t="str">
        <f t="shared" si="123"/>
        <v>-</v>
      </c>
      <c r="AM138" s="128" t="str">
        <f t="shared" si="124"/>
        <v>-</v>
      </c>
      <c r="AN138" s="128" t="str">
        <f t="shared" si="125"/>
        <v>-</v>
      </c>
      <c r="AO138" s="128" t="str">
        <f t="shared" si="126"/>
        <v>-</v>
      </c>
      <c r="AP138" s="128" t="str">
        <f t="shared" si="127"/>
        <v>-</v>
      </c>
      <c r="AQ138" s="128" t="str">
        <f t="shared" si="158"/>
        <v>-</v>
      </c>
      <c r="AR138" s="128" t="str">
        <f t="shared" si="159"/>
        <v>-</v>
      </c>
      <c r="AS138" s="129">
        <f t="shared" si="128"/>
        <v>0</v>
      </c>
      <c r="AT138" s="128" t="str">
        <f t="shared" si="129"/>
        <v>-</v>
      </c>
      <c r="AU138" s="128" t="str">
        <f t="shared" si="130"/>
        <v>-</v>
      </c>
      <c r="AV138" s="128" t="str">
        <f t="shared" si="131"/>
        <v>-</v>
      </c>
      <c r="AW138" s="128" t="str">
        <f t="shared" si="132"/>
        <v>-</v>
      </c>
      <c r="AX138" s="128" t="str">
        <f t="shared" si="133"/>
        <v>-</v>
      </c>
      <c r="AY138" s="128" t="str">
        <f t="shared" si="134"/>
        <v>-</v>
      </c>
      <c r="AZ138" s="128" t="str">
        <f t="shared" si="135"/>
        <v>-</v>
      </c>
      <c r="BA138" s="128" t="str">
        <f t="shared" si="136"/>
        <v>-</v>
      </c>
      <c r="BB138" s="128" t="str">
        <f t="shared" si="137"/>
        <v>-</v>
      </c>
      <c r="BC138" s="128" t="str">
        <f t="shared" si="138"/>
        <v>-</v>
      </c>
      <c r="BD138" s="128" t="str">
        <f t="shared" si="139"/>
        <v>-</v>
      </c>
      <c r="BE138" s="187"/>
      <c r="BF138" s="128" t="str">
        <f t="shared" si="140"/>
        <v>-</v>
      </c>
      <c r="BG138" s="128" t="str">
        <f t="shared" si="141"/>
        <v>-</v>
      </c>
      <c r="BH138" s="187"/>
      <c r="BI138" s="187"/>
      <c r="BJ138" s="128" t="str">
        <f t="shared" si="142"/>
        <v>-</v>
      </c>
      <c r="BK138" s="128" t="str">
        <f t="shared" si="143"/>
        <v>-</v>
      </c>
      <c r="BL138" s="128" t="str">
        <f t="shared" si="144"/>
        <v>-</v>
      </c>
      <c r="BM138" s="128" t="str">
        <f t="shared" si="145"/>
        <v>-</v>
      </c>
      <c r="BN138" s="128" t="str">
        <f t="shared" si="146"/>
        <v>-</v>
      </c>
      <c r="BO138" s="128" t="str">
        <f t="shared" si="147"/>
        <v>-</v>
      </c>
      <c r="BP138" s="128" t="str">
        <f t="shared" si="148"/>
        <v>-</v>
      </c>
      <c r="BQ138" s="128" t="str">
        <f t="shared" si="149"/>
        <v>-</v>
      </c>
      <c r="BR138" s="128" t="str">
        <f t="shared" si="150"/>
        <v>-</v>
      </c>
      <c r="BS138" s="128" t="str">
        <f t="shared" si="151"/>
        <v>-</v>
      </c>
      <c r="BT138" s="128" t="str">
        <f t="shared" si="152"/>
        <v>-</v>
      </c>
      <c r="BU138" s="128" t="str">
        <f t="shared" si="153"/>
        <v>-</v>
      </c>
      <c r="BV138" s="129">
        <f t="shared" si="154"/>
        <v>0</v>
      </c>
      <c r="BX138" s="128" t="str">
        <f t="shared" si="103"/>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55"/>
        <v>-</v>
      </c>
      <c r="K139" s="20" t="str">
        <f>IF(月途中入退所!$N16=$B$2,IF(月途中入退所!S16="","-",月途中入退所!$S16),"-")</f>
        <v>-</v>
      </c>
      <c r="L139" s="162" t="str">
        <f t="shared" si="156"/>
        <v>-</v>
      </c>
      <c r="M139" s="20" t="str">
        <f>IF(月途中入退所!$N16=$B$2,月途中入退所!$T16,"-")</f>
        <v>-</v>
      </c>
      <c r="N139" s="129">
        <f t="shared" si="157"/>
        <v>0</v>
      </c>
      <c r="O139" s="123"/>
      <c r="P139" s="128" t="str">
        <f t="shared" si="104"/>
        <v>-</v>
      </c>
      <c r="Q139" s="128" t="str">
        <f t="shared" si="105"/>
        <v>-</v>
      </c>
      <c r="R139" s="128" t="str">
        <f t="shared" si="106"/>
        <v>-</v>
      </c>
      <c r="S139" s="128" t="str">
        <f t="shared" si="107"/>
        <v>-</v>
      </c>
      <c r="T139" s="128" t="str">
        <f t="shared" si="108"/>
        <v>-</v>
      </c>
      <c r="U139" s="128" t="str">
        <f t="shared" si="109"/>
        <v>-</v>
      </c>
      <c r="V139" s="128" t="str">
        <f t="shared" si="110"/>
        <v>-</v>
      </c>
      <c r="W139" s="128" t="str">
        <f t="shared" si="111"/>
        <v>-</v>
      </c>
      <c r="X139" s="128" t="str">
        <f t="shared" si="112"/>
        <v>-</v>
      </c>
      <c r="Y139" s="128" t="str">
        <f t="shared" si="113"/>
        <v>-</v>
      </c>
      <c r="Z139" s="128" t="str">
        <f t="shared" si="114"/>
        <v>-</v>
      </c>
      <c r="AA139" s="128" t="str">
        <f t="shared" si="115"/>
        <v>-</v>
      </c>
      <c r="AB139" s="131"/>
      <c r="AC139" s="128" t="str">
        <f t="shared" si="116"/>
        <v>-</v>
      </c>
      <c r="AD139" s="128" t="str">
        <f t="shared" si="117"/>
        <v>-</v>
      </c>
      <c r="AE139" s="131"/>
      <c r="AF139" s="131"/>
      <c r="AG139" s="128" t="str">
        <f t="shared" si="118"/>
        <v>-</v>
      </c>
      <c r="AH139" s="128" t="str">
        <f t="shared" si="119"/>
        <v>-</v>
      </c>
      <c r="AI139" s="128" t="str">
        <f t="shared" si="120"/>
        <v>-</v>
      </c>
      <c r="AJ139" s="128" t="str">
        <f t="shared" si="121"/>
        <v>-</v>
      </c>
      <c r="AK139" s="128" t="str">
        <f t="shared" si="122"/>
        <v>-</v>
      </c>
      <c r="AL139" s="128" t="str">
        <f t="shared" si="123"/>
        <v>-</v>
      </c>
      <c r="AM139" s="128" t="str">
        <f t="shared" si="124"/>
        <v>-</v>
      </c>
      <c r="AN139" s="128" t="str">
        <f t="shared" si="125"/>
        <v>-</v>
      </c>
      <c r="AO139" s="128" t="str">
        <f t="shared" si="126"/>
        <v>-</v>
      </c>
      <c r="AP139" s="128" t="str">
        <f t="shared" si="127"/>
        <v>-</v>
      </c>
      <c r="AQ139" s="128" t="str">
        <f t="shared" si="158"/>
        <v>-</v>
      </c>
      <c r="AR139" s="128" t="str">
        <f t="shared" si="159"/>
        <v>-</v>
      </c>
      <c r="AS139" s="129">
        <f t="shared" si="128"/>
        <v>0</v>
      </c>
      <c r="AT139" s="128" t="str">
        <f t="shared" si="129"/>
        <v>-</v>
      </c>
      <c r="AU139" s="128" t="str">
        <f t="shared" si="130"/>
        <v>-</v>
      </c>
      <c r="AV139" s="128" t="str">
        <f t="shared" si="131"/>
        <v>-</v>
      </c>
      <c r="AW139" s="128" t="str">
        <f t="shared" si="132"/>
        <v>-</v>
      </c>
      <c r="AX139" s="128" t="str">
        <f t="shared" si="133"/>
        <v>-</v>
      </c>
      <c r="AY139" s="128" t="str">
        <f t="shared" si="134"/>
        <v>-</v>
      </c>
      <c r="AZ139" s="128" t="str">
        <f t="shared" si="135"/>
        <v>-</v>
      </c>
      <c r="BA139" s="128" t="str">
        <f t="shared" si="136"/>
        <v>-</v>
      </c>
      <c r="BB139" s="128" t="str">
        <f t="shared" si="137"/>
        <v>-</v>
      </c>
      <c r="BC139" s="128" t="str">
        <f t="shared" si="138"/>
        <v>-</v>
      </c>
      <c r="BD139" s="128" t="str">
        <f t="shared" si="139"/>
        <v>-</v>
      </c>
      <c r="BE139" s="187"/>
      <c r="BF139" s="128" t="str">
        <f t="shared" si="140"/>
        <v>-</v>
      </c>
      <c r="BG139" s="128" t="str">
        <f t="shared" si="141"/>
        <v>-</v>
      </c>
      <c r="BH139" s="187"/>
      <c r="BI139" s="187"/>
      <c r="BJ139" s="128" t="str">
        <f t="shared" si="142"/>
        <v>-</v>
      </c>
      <c r="BK139" s="128" t="str">
        <f t="shared" si="143"/>
        <v>-</v>
      </c>
      <c r="BL139" s="128" t="str">
        <f t="shared" si="144"/>
        <v>-</v>
      </c>
      <c r="BM139" s="128" t="str">
        <f t="shared" si="145"/>
        <v>-</v>
      </c>
      <c r="BN139" s="128" t="str">
        <f t="shared" si="146"/>
        <v>-</v>
      </c>
      <c r="BO139" s="128" t="str">
        <f t="shared" si="147"/>
        <v>-</v>
      </c>
      <c r="BP139" s="128" t="str">
        <f t="shared" si="148"/>
        <v>-</v>
      </c>
      <c r="BQ139" s="128" t="str">
        <f t="shared" si="149"/>
        <v>-</v>
      </c>
      <c r="BR139" s="128" t="str">
        <f t="shared" si="150"/>
        <v>-</v>
      </c>
      <c r="BS139" s="128" t="str">
        <f t="shared" si="151"/>
        <v>-</v>
      </c>
      <c r="BT139" s="128" t="str">
        <f t="shared" si="152"/>
        <v>-</v>
      </c>
      <c r="BU139" s="128" t="str">
        <f t="shared" si="153"/>
        <v>-</v>
      </c>
      <c r="BV139" s="129">
        <f t="shared" si="154"/>
        <v>0</v>
      </c>
      <c r="BX139" s="128" t="str">
        <f t="shared" si="103"/>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55"/>
        <v>-</v>
      </c>
      <c r="K140" s="20" t="str">
        <f>IF(月途中入退所!$N17=$B$2,IF(月途中入退所!S17="","-",月途中入退所!$S17),"-")</f>
        <v>-</v>
      </c>
      <c r="L140" s="162" t="str">
        <f t="shared" si="156"/>
        <v>-</v>
      </c>
      <c r="M140" s="20" t="str">
        <f>IF(月途中入退所!$N17=$B$2,月途中入退所!$T17,"-")</f>
        <v>-</v>
      </c>
      <c r="N140" s="129">
        <f t="shared" si="157"/>
        <v>0</v>
      </c>
      <c r="O140" s="123"/>
      <c r="P140" s="128" t="str">
        <f t="shared" si="104"/>
        <v>-</v>
      </c>
      <c r="Q140" s="128" t="str">
        <f t="shared" si="105"/>
        <v>-</v>
      </c>
      <c r="R140" s="128" t="str">
        <f t="shared" si="106"/>
        <v>-</v>
      </c>
      <c r="S140" s="128" t="str">
        <f t="shared" si="107"/>
        <v>-</v>
      </c>
      <c r="T140" s="128" t="str">
        <f t="shared" si="108"/>
        <v>-</v>
      </c>
      <c r="U140" s="128" t="str">
        <f t="shared" si="109"/>
        <v>-</v>
      </c>
      <c r="V140" s="128" t="str">
        <f t="shared" si="110"/>
        <v>-</v>
      </c>
      <c r="W140" s="128" t="str">
        <f t="shared" si="111"/>
        <v>-</v>
      </c>
      <c r="X140" s="128" t="str">
        <f t="shared" si="112"/>
        <v>-</v>
      </c>
      <c r="Y140" s="128" t="str">
        <f t="shared" si="113"/>
        <v>-</v>
      </c>
      <c r="Z140" s="128" t="str">
        <f t="shared" si="114"/>
        <v>-</v>
      </c>
      <c r="AA140" s="128" t="str">
        <f t="shared" si="115"/>
        <v>-</v>
      </c>
      <c r="AB140" s="131"/>
      <c r="AC140" s="128" t="str">
        <f t="shared" si="116"/>
        <v>-</v>
      </c>
      <c r="AD140" s="128" t="str">
        <f t="shared" si="117"/>
        <v>-</v>
      </c>
      <c r="AE140" s="131"/>
      <c r="AF140" s="131"/>
      <c r="AG140" s="128" t="str">
        <f t="shared" si="118"/>
        <v>-</v>
      </c>
      <c r="AH140" s="128" t="str">
        <f t="shared" si="119"/>
        <v>-</v>
      </c>
      <c r="AI140" s="128" t="str">
        <f t="shared" si="120"/>
        <v>-</v>
      </c>
      <c r="AJ140" s="128" t="str">
        <f t="shared" si="121"/>
        <v>-</v>
      </c>
      <c r="AK140" s="128" t="str">
        <f t="shared" si="122"/>
        <v>-</v>
      </c>
      <c r="AL140" s="128" t="str">
        <f t="shared" si="123"/>
        <v>-</v>
      </c>
      <c r="AM140" s="128" t="str">
        <f t="shared" si="124"/>
        <v>-</v>
      </c>
      <c r="AN140" s="128" t="str">
        <f t="shared" si="125"/>
        <v>-</v>
      </c>
      <c r="AO140" s="128" t="str">
        <f t="shared" si="126"/>
        <v>-</v>
      </c>
      <c r="AP140" s="128" t="str">
        <f t="shared" si="127"/>
        <v>-</v>
      </c>
      <c r="AQ140" s="128" t="str">
        <f t="shared" si="158"/>
        <v>-</v>
      </c>
      <c r="AR140" s="128" t="str">
        <f t="shared" si="159"/>
        <v>-</v>
      </c>
      <c r="AS140" s="129">
        <f t="shared" si="128"/>
        <v>0</v>
      </c>
      <c r="AT140" s="128" t="str">
        <f t="shared" si="129"/>
        <v>-</v>
      </c>
      <c r="AU140" s="128" t="str">
        <f t="shared" si="130"/>
        <v>-</v>
      </c>
      <c r="AV140" s="128" t="str">
        <f t="shared" si="131"/>
        <v>-</v>
      </c>
      <c r="AW140" s="128" t="str">
        <f t="shared" si="132"/>
        <v>-</v>
      </c>
      <c r="AX140" s="128" t="str">
        <f t="shared" si="133"/>
        <v>-</v>
      </c>
      <c r="AY140" s="128" t="str">
        <f t="shared" si="134"/>
        <v>-</v>
      </c>
      <c r="AZ140" s="128" t="str">
        <f t="shared" si="135"/>
        <v>-</v>
      </c>
      <c r="BA140" s="128" t="str">
        <f t="shared" si="136"/>
        <v>-</v>
      </c>
      <c r="BB140" s="128" t="str">
        <f t="shared" si="137"/>
        <v>-</v>
      </c>
      <c r="BC140" s="128" t="str">
        <f t="shared" si="138"/>
        <v>-</v>
      </c>
      <c r="BD140" s="128" t="str">
        <f t="shared" si="139"/>
        <v>-</v>
      </c>
      <c r="BE140" s="187"/>
      <c r="BF140" s="128" t="str">
        <f t="shared" si="140"/>
        <v>-</v>
      </c>
      <c r="BG140" s="128" t="str">
        <f t="shared" si="141"/>
        <v>-</v>
      </c>
      <c r="BH140" s="187"/>
      <c r="BI140" s="187"/>
      <c r="BJ140" s="128" t="str">
        <f t="shared" si="142"/>
        <v>-</v>
      </c>
      <c r="BK140" s="128" t="str">
        <f t="shared" si="143"/>
        <v>-</v>
      </c>
      <c r="BL140" s="128" t="str">
        <f t="shared" si="144"/>
        <v>-</v>
      </c>
      <c r="BM140" s="128" t="str">
        <f t="shared" si="145"/>
        <v>-</v>
      </c>
      <c r="BN140" s="128" t="str">
        <f t="shared" si="146"/>
        <v>-</v>
      </c>
      <c r="BO140" s="128" t="str">
        <f t="shared" si="147"/>
        <v>-</v>
      </c>
      <c r="BP140" s="128" t="str">
        <f t="shared" si="148"/>
        <v>-</v>
      </c>
      <c r="BQ140" s="128" t="str">
        <f t="shared" si="149"/>
        <v>-</v>
      </c>
      <c r="BR140" s="128" t="str">
        <f t="shared" si="150"/>
        <v>-</v>
      </c>
      <c r="BS140" s="128" t="str">
        <f t="shared" si="151"/>
        <v>-</v>
      </c>
      <c r="BT140" s="128" t="str">
        <f t="shared" si="152"/>
        <v>-</v>
      </c>
      <c r="BU140" s="128" t="str">
        <f t="shared" si="153"/>
        <v>-</v>
      </c>
      <c r="BV140" s="129">
        <f t="shared" si="154"/>
        <v>0</v>
      </c>
      <c r="BX140" s="128" t="str">
        <f t="shared" si="103"/>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55"/>
        <v>-</v>
      </c>
      <c r="K141" s="20" t="str">
        <f>IF(月途中入退所!$N18=$B$2,IF(月途中入退所!S18="","-",月途中入退所!$S18),"-")</f>
        <v>-</v>
      </c>
      <c r="L141" s="162" t="str">
        <f t="shared" si="156"/>
        <v>-</v>
      </c>
      <c r="M141" s="20" t="str">
        <f>IF(月途中入退所!$N18=$B$2,月途中入退所!$T18,"-")</f>
        <v>-</v>
      </c>
      <c r="N141" s="129">
        <f t="shared" si="157"/>
        <v>0</v>
      </c>
      <c r="O141" s="123"/>
      <c r="P141" s="128" t="str">
        <f t="shared" si="104"/>
        <v>-</v>
      </c>
      <c r="Q141" s="128" t="str">
        <f t="shared" si="105"/>
        <v>-</v>
      </c>
      <c r="R141" s="128" t="str">
        <f t="shared" si="106"/>
        <v>-</v>
      </c>
      <c r="S141" s="128" t="str">
        <f t="shared" si="107"/>
        <v>-</v>
      </c>
      <c r="T141" s="128" t="str">
        <f t="shared" si="108"/>
        <v>-</v>
      </c>
      <c r="U141" s="128" t="str">
        <f t="shared" si="109"/>
        <v>-</v>
      </c>
      <c r="V141" s="128" t="str">
        <f t="shared" si="110"/>
        <v>-</v>
      </c>
      <c r="W141" s="128" t="str">
        <f t="shared" si="111"/>
        <v>-</v>
      </c>
      <c r="X141" s="128" t="str">
        <f t="shared" si="112"/>
        <v>-</v>
      </c>
      <c r="Y141" s="128" t="str">
        <f t="shared" si="113"/>
        <v>-</v>
      </c>
      <c r="Z141" s="128" t="str">
        <f t="shared" si="114"/>
        <v>-</v>
      </c>
      <c r="AA141" s="128" t="str">
        <f t="shared" si="115"/>
        <v>-</v>
      </c>
      <c r="AB141" s="131"/>
      <c r="AC141" s="128" t="str">
        <f t="shared" si="116"/>
        <v>-</v>
      </c>
      <c r="AD141" s="128" t="str">
        <f t="shared" si="117"/>
        <v>-</v>
      </c>
      <c r="AE141" s="131"/>
      <c r="AF141" s="131"/>
      <c r="AG141" s="128" t="str">
        <f t="shared" si="118"/>
        <v>-</v>
      </c>
      <c r="AH141" s="128" t="str">
        <f t="shared" si="119"/>
        <v>-</v>
      </c>
      <c r="AI141" s="128" t="str">
        <f t="shared" si="120"/>
        <v>-</v>
      </c>
      <c r="AJ141" s="128" t="str">
        <f t="shared" si="121"/>
        <v>-</v>
      </c>
      <c r="AK141" s="128" t="str">
        <f t="shared" si="122"/>
        <v>-</v>
      </c>
      <c r="AL141" s="128" t="str">
        <f t="shared" si="123"/>
        <v>-</v>
      </c>
      <c r="AM141" s="128" t="str">
        <f t="shared" si="124"/>
        <v>-</v>
      </c>
      <c r="AN141" s="128" t="str">
        <f t="shared" si="125"/>
        <v>-</v>
      </c>
      <c r="AO141" s="128" t="str">
        <f t="shared" si="126"/>
        <v>-</v>
      </c>
      <c r="AP141" s="128" t="str">
        <f t="shared" si="127"/>
        <v>-</v>
      </c>
      <c r="AQ141" s="128" t="str">
        <f t="shared" si="158"/>
        <v>-</v>
      </c>
      <c r="AR141" s="128" t="str">
        <f t="shared" si="159"/>
        <v>-</v>
      </c>
      <c r="AS141" s="129">
        <f t="shared" si="128"/>
        <v>0</v>
      </c>
      <c r="AT141" s="128" t="str">
        <f t="shared" si="129"/>
        <v>-</v>
      </c>
      <c r="AU141" s="128" t="str">
        <f t="shared" si="130"/>
        <v>-</v>
      </c>
      <c r="AV141" s="128" t="str">
        <f t="shared" si="131"/>
        <v>-</v>
      </c>
      <c r="AW141" s="128" t="str">
        <f t="shared" si="132"/>
        <v>-</v>
      </c>
      <c r="AX141" s="128" t="str">
        <f t="shared" si="133"/>
        <v>-</v>
      </c>
      <c r="AY141" s="128" t="str">
        <f t="shared" si="134"/>
        <v>-</v>
      </c>
      <c r="AZ141" s="128" t="str">
        <f t="shared" si="135"/>
        <v>-</v>
      </c>
      <c r="BA141" s="128" t="str">
        <f t="shared" si="136"/>
        <v>-</v>
      </c>
      <c r="BB141" s="128" t="str">
        <f t="shared" si="137"/>
        <v>-</v>
      </c>
      <c r="BC141" s="128" t="str">
        <f t="shared" si="138"/>
        <v>-</v>
      </c>
      <c r="BD141" s="128" t="str">
        <f t="shared" si="139"/>
        <v>-</v>
      </c>
      <c r="BE141" s="187"/>
      <c r="BF141" s="128" t="str">
        <f t="shared" si="140"/>
        <v>-</v>
      </c>
      <c r="BG141" s="128" t="str">
        <f t="shared" si="141"/>
        <v>-</v>
      </c>
      <c r="BH141" s="187"/>
      <c r="BI141" s="187"/>
      <c r="BJ141" s="128" t="str">
        <f t="shared" si="142"/>
        <v>-</v>
      </c>
      <c r="BK141" s="128" t="str">
        <f t="shared" si="143"/>
        <v>-</v>
      </c>
      <c r="BL141" s="128" t="str">
        <f t="shared" si="144"/>
        <v>-</v>
      </c>
      <c r="BM141" s="128" t="str">
        <f t="shared" si="145"/>
        <v>-</v>
      </c>
      <c r="BN141" s="128" t="str">
        <f t="shared" si="146"/>
        <v>-</v>
      </c>
      <c r="BO141" s="128" t="str">
        <f t="shared" si="147"/>
        <v>-</v>
      </c>
      <c r="BP141" s="128" t="str">
        <f t="shared" si="148"/>
        <v>-</v>
      </c>
      <c r="BQ141" s="128" t="str">
        <f t="shared" si="149"/>
        <v>-</v>
      </c>
      <c r="BR141" s="128" t="str">
        <f t="shared" si="150"/>
        <v>-</v>
      </c>
      <c r="BS141" s="128" t="str">
        <f t="shared" si="151"/>
        <v>-</v>
      </c>
      <c r="BT141" s="128" t="str">
        <f t="shared" si="152"/>
        <v>-</v>
      </c>
      <c r="BU141" s="128" t="str">
        <f t="shared" si="153"/>
        <v>-</v>
      </c>
      <c r="BV141" s="129">
        <f t="shared" si="154"/>
        <v>0</v>
      </c>
      <c r="BX141" s="128" t="str">
        <f t="shared" si="103"/>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55"/>
        <v>-</v>
      </c>
      <c r="K142" s="20" t="str">
        <f>IF(月途中入退所!$N19=$B$2,IF(月途中入退所!S19="","-",月途中入退所!$S19),"-")</f>
        <v>-</v>
      </c>
      <c r="L142" s="162" t="str">
        <f t="shared" si="156"/>
        <v>-</v>
      </c>
      <c r="M142" s="20" t="str">
        <f>IF(月途中入退所!$N19=$B$2,月途中入退所!$T19,"-")</f>
        <v>-</v>
      </c>
      <c r="N142" s="129">
        <f t="shared" si="157"/>
        <v>0</v>
      </c>
      <c r="O142" s="123"/>
      <c r="P142" s="128" t="str">
        <f t="shared" si="104"/>
        <v>-</v>
      </c>
      <c r="Q142" s="128" t="str">
        <f t="shared" si="105"/>
        <v>-</v>
      </c>
      <c r="R142" s="128" t="str">
        <f t="shared" si="106"/>
        <v>-</v>
      </c>
      <c r="S142" s="128" t="str">
        <f t="shared" si="107"/>
        <v>-</v>
      </c>
      <c r="T142" s="128" t="str">
        <f t="shared" si="108"/>
        <v>-</v>
      </c>
      <c r="U142" s="128" t="str">
        <f t="shared" si="109"/>
        <v>-</v>
      </c>
      <c r="V142" s="128" t="str">
        <f t="shared" si="110"/>
        <v>-</v>
      </c>
      <c r="W142" s="128" t="str">
        <f t="shared" si="111"/>
        <v>-</v>
      </c>
      <c r="X142" s="128" t="str">
        <f t="shared" si="112"/>
        <v>-</v>
      </c>
      <c r="Y142" s="128" t="str">
        <f t="shared" si="113"/>
        <v>-</v>
      </c>
      <c r="Z142" s="128" t="str">
        <f t="shared" si="114"/>
        <v>-</v>
      </c>
      <c r="AA142" s="128" t="str">
        <f t="shared" si="115"/>
        <v>-</v>
      </c>
      <c r="AB142" s="131"/>
      <c r="AC142" s="128" t="str">
        <f t="shared" si="116"/>
        <v>-</v>
      </c>
      <c r="AD142" s="128" t="str">
        <f t="shared" si="117"/>
        <v>-</v>
      </c>
      <c r="AE142" s="131"/>
      <c r="AF142" s="131"/>
      <c r="AG142" s="128" t="str">
        <f t="shared" si="118"/>
        <v>-</v>
      </c>
      <c r="AH142" s="128" t="str">
        <f t="shared" si="119"/>
        <v>-</v>
      </c>
      <c r="AI142" s="128" t="str">
        <f t="shared" si="120"/>
        <v>-</v>
      </c>
      <c r="AJ142" s="128" t="str">
        <f t="shared" si="121"/>
        <v>-</v>
      </c>
      <c r="AK142" s="128" t="str">
        <f t="shared" si="122"/>
        <v>-</v>
      </c>
      <c r="AL142" s="128" t="str">
        <f t="shared" si="123"/>
        <v>-</v>
      </c>
      <c r="AM142" s="128" t="str">
        <f t="shared" si="124"/>
        <v>-</v>
      </c>
      <c r="AN142" s="128" t="str">
        <f t="shared" si="125"/>
        <v>-</v>
      </c>
      <c r="AO142" s="128" t="str">
        <f t="shared" si="126"/>
        <v>-</v>
      </c>
      <c r="AP142" s="128" t="str">
        <f t="shared" si="127"/>
        <v>-</v>
      </c>
      <c r="AQ142" s="128" t="str">
        <f t="shared" si="158"/>
        <v>-</v>
      </c>
      <c r="AR142" s="128" t="str">
        <f t="shared" si="159"/>
        <v>-</v>
      </c>
      <c r="AS142" s="129">
        <f t="shared" si="128"/>
        <v>0</v>
      </c>
      <c r="AT142" s="128" t="str">
        <f t="shared" si="129"/>
        <v>-</v>
      </c>
      <c r="AU142" s="128" t="str">
        <f t="shared" si="130"/>
        <v>-</v>
      </c>
      <c r="AV142" s="128" t="str">
        <f t="shared" si="131"/>
        <v>-</v>
      </c>
      <c r="AW142" s="128" t="str">
        <f t="shared" si="132"/>
        <v>-</v>
      </c>
      <c r="AX142" s="128" t="str">
        <f t="shared" si="133"/>
        <v>-</v>
      </c>
      <c r="AY142" s="128" t="str">
        <f t="shared" si="134"/>
        <v>-</v>
      </c>
      <c r="AZ142" s="128" t="str">
        <f t="shared" si="135"/>
        <v>-</v>
      </c>
      <c r="BA142" s="128" t="str">
        <f t="shared" si="136"/>
        <v>-</v>
      </c>
      <c r="BB142" s="128" t="str">
        <f t="shared" si="137"/>
        <v>-</v>
      </c>
      <c r="BC142" s="128" t="str">
        <f t="shared" si="138"/>
        <v>-</v>
      </c>
      <c r="BD142" s="128" t="str">
        <f t="shared" si="139"/>
        <v>-</v>
      </c>
      <c r="BE142" s="187"/>
      <c r="BF142" s="128" t="str">
        <f t="shared" si="140"/>
        <v>-</v>
      </c>
      <c r="BG142" s="128" t="str">
        <f t="shared" si="141"/>
        <v>-</v>
      </c>
      <c r="BH142" s="187"/>
      <c r="BI142" s="187"/>
      <c r="BJ142" s="128" t="str">
        <f t="shared" si="142"/>
        <v>-</v>
      </c>
      <c r="BK142" s="128" t="str">
        <f t="shared" si="143"/>
        <v>-</v>
      </c>
      <c r="BL142" s="128" t="str">
        <f t="shared" si="144"/>
        <v>-</v>
      </c>
      <c r="BM142" s="128" t="str">
        <f t="shared" si="145"/>
        <v>-</v>
      </c>
      <c r="BN142" s="128" t="str">
        <f t="shared" si="146"/>
        <v>-</v>
      </c>
      <c r="BO142" s="128" t="str">
        <f t="shared" si="147"/>
        <v>-</v>
      </c>
      <c r="BP142" s="128" t="str">
        <f t="shared" si="148"/>
        <v>-</v>
      </c>
      <c r="BQ142" s="128" t="str">
        <f t="shared" si="149"/>
        <v>-</v>
      </c>
      <c r="BR142" s="128" t="str">
        <f t="shared" si="150"/>
        <v>-</v>
      </c>
      <c r="BS142" s="128" t="str">
        <f t="shared" si="151"/>
        <v>-</v>
      </c>
      <c r="BT142" s="128" t="str">
        <f t="shared" si="152"/>
        <v>-</v>
      </c>
      <c r="BU142" s="128" t="str">
        <f t="shared" si="153"/>
        <v>-</v>
      </c>
      <c r="BV142" s="129">
        <f t="shared" si="154"/>
        <v>0</v>
      </c>
      <c r="BX142" s="128" t="str">
        <f t="shared" si="103"/>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55"/>
        <v>-</v>
      </c>
      <c r="K143" s="20" t="str">
        <f>IF(月途中入退所!$N20=$B$2,IF(月途中入退所!S20="","-",月途中入退所!$S20),"-")</f>
        <v>-</v>
      </c>
      <c r="L143" s="162" t="str">
        <f t="shared" si="156"/>
        <v>-</v>
      </c>
      <c r="M143" s="20" t="str">
        <f>IF(月途中入退所!$N20=$B$2,月途中入退所!$T20,"-")</f>
        <v>-</v>
      </c>
      <c r="N143" s="129">
        <f t="shared" si="157"/>
        <v>0</v>
      </c>
      <c r="O143" s="123"/>
      <c r="P143" s="128" t="str">
        <f t="shared" si="104"/>
        <v>-</v>
      </c>
      <c r="Q143" s="128" t="str">
        <f t="shared" si="105"/>
        <v>-</v>
      </c>
      <c r="R143" s="128" t="str">
        <f t="shared" si="106"/>
        <v>-</v>
      </c>
      <c r="S143" s="128" t="str">
        <f t="shared" si="107"/>
        <v>-</v>
      </c>
      <c r="T143" s="128" t="str">
        <f t="shared" si="108"/>
        <v>-</v>
      </c>
      <c r="U143" s="128" t="str">
        <f t="shared" si="109"/>
        <v>-</v>
      </c>
      <c r="V143" s="128" t="str">
        <f t="shared" si="110"/>
        <v>-</v>
      </c>
      <c r="W143" s="128" t="str">
        <f t="shared" si="111"/>
        <v>-</v>
      </c>
      <c r="X143" s="128" t="str">
        <f t="shared" si="112"/>
        <v>-</v>
      </c>
      <c r="Y143" s="128" t="str">
        <f t="shared" si="113"/>
        <v>-</v>
      </c>
      <c r="Z143" s="128" t="str">
        <f t="shared" si="114"/>
        <v>-</v>
      </c>
      <c r="AA143" s="128" t="str">
        <f t="shared" si="115"/>
        <v>-</v>
      </c>
      <c r="AB143" s="131"/>
      <c r="AC143" s="128" t="str">
        <f t="shared" si="116"/>
        <v>-</v>
      </c>
      <c r="AD143" s="128" t="str">
        <f t="shared" si="117"/>
        <v>-</v>
      </c>
      <c r="AE143" s="131"/>
      <c r="AF143" s="131"/>
      <c r="AG143" s="128" t="str">
        <f t="shared" si="118"/>
        <v>-</v>
      </c>
      <c r="AH143" s="128" t="str">
        <f t="shared" si="119"/>
        <v>-</v>
      </c>
      <c r="AI143" s="128" t="str">
        <f t="shared" si="120"/>
        <v>-</v>
      </c>
      <c r="AJ143" s="128" t="str">
        <f t="shared" si="121"/>
        <v>-</v>
      </c>
      <c r="AK143" s="128" t="str">
        <f t="shared" si="122"/>
        <v>-</v>
      </c>
      <c r="AL143" s="128" t="str">
        <f t="shared" si="123"/>
        <v>-</v>
      </c>
      <c r="AM143" s="128" t="str">
        <f t="shared" si="124"/>
        <v>-</v>
      </c>
      <c r="AN143" s="128" t="str">
        <f t="shared" si="125"/>
        <v>-</v>
      </c>
      <c r="AO143" s="128" t="str">
        <f t="shared" si="126"/>
        <v>-</v>
      </c>
      <c r="AP143" s="128" t="str">
        <f t="shared" si="127"/>
        <v>-</v>
      </c>
      <c r="AQ143" s="128" t="str">
        <f t="shared" si="158"/>
        <v>-</v>
      </c>
      <c r="AR143" s="128" t="str">
        <f t="shared" si="159"/>
        <v>-</v>
      </c>
      <c r="AS143" s="129">
        <f t="shared" si="128"/>
        <v>0</v>
      </c>
      <c r="AT143" s="128" t="str">
        <f t="shared" si="129"/>
        <v>-</v>
      </c>
      <c r="AU143" s="128" t="str">
        <f t="shared" si="130"/>
        <v>-</v>
      </c>
      <c r="AV143" s="128" t="str">
        <f t="shared" si="131"/>
        <v>-</v>
      </c>
      <c r="AW143" s="128" t="str">
        <f t="shared" si="132"/>
        <v>-</v>
      </c>
      <c r="AX143" s="128" t="str">
        <f t="shared" si="133"/>
        <v>-</v>
      </c>
      <c r="AY143" s="128" t="str">
        <f t="shared" si="134"/>
        <v>-</v>
      </c>
      <c r="AZ143" s="128" t="str">
        <f t="shared" si="135"/>
        <v>-</v>
      </c>
      <c r="BA143" s="128" t="str">
        <f t="shared" si="136"/>
        <v>-</v>
      </c>
      <c r="BB143" s="128" t="str">
        <f t="shared" si="137"/>
        <v>-</v>
      </c>
      <c r="BC143" s="128" t="str">
        <f t="shared" si="138"/>
        <v>-</v>
      </c>
      <c r="BD143" s="128" t="str">
        <f t="shared" si="139"/>
        <v>-</v>
      </c>
      <c r="BE143" s="187"/>
      <c r="BF143" s="128" t="str">
        <f t="shared" si="140"/>
        <v>-</v>
      </c>
      <c r="BG143" s="128" t="str">
        <f t="shared" si="141"/>
        <v>-</v>
      </c>
      <c r="BH143" s="187"/>
      <c r="BI143" s="187"/>
      <c r="BJ143" s="128" t="str">
        <f t="shared" si="142"/>
        <v>-</v>
      </c>
      <c r="BK143" s="128" t="str">
        <f t="shared" si="143"/>
        <v>-</v>
      </c>
      <c r="BL143" s="128" t="str">
        <f t="shared" si="144"/>
        <v>-</v>
      </c>
      <c r="BM143" s="128" t="str">
        <f t="shared" si="145"/>
        <v>-</v>
      </c>
      <c r="BN143" s="128" t="str">
        <f t="shared" si="146"/>
        <v>-</v>
      </c>
      <c r="BO143" s="128" t="str">
        <f t="shared" si="147"/>
        <v>-</v>
      </c>
      <c r="BP143" s="128" t="str">
        <f t="shared" si="148"/>
        <v>-</v>
      </c>
      <c r="BQ143" s="128" t="str">
        <f t="shared" si="149"/>
        <v>-</v>
      </c>
      <c r="BR143" s="128" t="str">
        <f t="shared" si="150"/>
        <v>-</v>
      </c>
      <c r="BS143" s="128" t="str">
        <f t="shared" si="151"/>
        <v>-</v>
      </c>
      <c r="BT143" s="128" t="str">
        <f t="shared" si="152"/>
        <v>-</v>
      </c>
      <c r="BU143" s="128" t="str">
        <f t="shared" si="153"/>
        <v>-</v>
      </c>
      <c r="BV143" s="129">
        <f t="shared" si="154"/>
        <v>0</v>
      </c>
      <c r="BX143" s="128" t="str">
        <f t="shared" si="103"/>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55"/>
        <v>-</v>
      </c>
      <c r="K144" s="20" t="str">
        <f>IF(月途中入退所!$N21=$B$2,IF(月途中入退所!S21="","-",月途中入退所!$S21),"-")</f>
        <v>-</v>
      </c>
      <c r="L144" s="162" t="str">
        <f t="shared" si="156"/>
        <v>-</v>
      </c>
      <c r="M144" s="20" t="str">
        <f>IF(月途中入退所!$N21=$B$2,月途中入退所!$T21,"-")</f>
        <v>-</v>
      </c>
      <c r="N144" s="129">
        <f t="shared" si="157"/>
        <v>0</v>
      </c>
      <c r="O144" s="123"/>
      <c r="P144" s="128" t="str">
        <f t="shared" si="104"/>
        <v>-</v>
      </c>
      <c r="Q144" s="128" t="str">
        <f t="shared" si="105"/>
        <v>-</v>
      </c>
      <c r="R144" s="128" t="str">
        <f t="shared" si="106"/>
        <v>-</v>
      </c>
      <c r="S144" s="128" t="str">
        <f t="shared" si="107"/>
        <v>-</v>
      </c>
      <c r="T144" s="128" t="str">
        <f t="shared" si="108"/>
        <v>-</v>
      </c>
      <c r="U144" s="128" t="str">
        <f t="shared" si="109"/>
        <v>-</v>
      </c>
      <c r="V144" s="128" t="str">
        <f t="shared" si="110"/>
        <v>-</v>
      </c>
      <c r="W144" s="128" t="str">
        <f t="shared" si="111"/>
        <v>-</v>
      </c>
      <c r="X144" s="128" t="str">
        <f t="shared" si="112"/>
        <v>-</v>
      </c>
      <c r="Y144" s="128" t="str">
        <f t="shared" si="113"/>
        <v>-</v>
      </c>
      <c r="Z144" s="128" t="str">
        <f t="shared" si="114"/>
        <v>-</v>
      </c>
      <c r="AA144" s="128" t="str">
        <f t="shared" si="115"/>
        <v>-</v>
      </c>
      <c r="AB144" s="131"/>
      <c r="AC144" s="128" t="str">
        <f t="shared" si="116"/>
        <v>-</v>
      </c>
      <c r="AD144" s="128" t="str">
        <f t="shared" si="117"/>
        <v>-</v>
      </c>
      <c r="AE144" s="131"/>
      <c r="AF144" s="131"/>
      <c r="AG144" s="128" t="str">
        <f t="shared" si="118"/>
        <v>-</v>
      </c>
      <c r="AH144" s="128" t="str">
        <f t="shared" si="119"/>
        <v>-</v>
      </c>
      <c r="AI144" s="128" t="str">
        <f t="shared" si="120"/>
        <v>-</v>
      </c>
      <c r="AJ144" s="128" t="str">
        <f t="shared" si="121"/>
        <v>-</v>
      </c>
      <c r="AK144" s="128" t="str">
        <f t="shared" si="122"/>
        <v>-</v>
      </c>
      <c r="AL144" s="128" t="str">
        <f t="shared" si="123"/>
        <v>-</v>
      </c>
      <c r="AM144" s="128" t="str">
        <f t="shared" si="124"/>
        <v>-</v>
      </c>
      <c r="AN144" s="128" t="str">
        <f t="shared" si="125"/>
        <v>-</v>
      </c>
      <c r="AO144" s="128" t="str">
        <f t="shared" si="126"/>
        <v>-</v>
      </c>
      <c r="AP144" s="128" t="str">
        <f t="shared" si="127"/>
        <v>-</v>
      </c>
      <c r="AQ144" s="128" t="str">
        <f t="shared" si="158"/>
        <v>-</v>
      </c>
      <c r="AR144" s="128" t="str">
        <f t="shared" si="159"/>
        <v>-</v>
      </c>
      <c r="AS144" s="129">
        <f t="shared" si="128"/>
        <v>0</v>
      </c>
      <c r="AT144" s="128" t="str">
        <f t="shared" si="129"/>
        <v>-</v>
      </c>
      <c r="AU144" s="128" t="str">
        <f t="shared" si="130"/>
        <v>-</v>
      </c>
      <c r="AV144" s="128" t="str">
        <f t="shared" si="131"/>
        <v>-</v>
      </c>
      <c r="AW144" s="128" t="str">
        <f t="shared" si="132"/>
        <v>-</v>
      </c>
      <c r="AX144" s="128" t="str">
        <f t="shared" si="133"/>
        <v>-</v>
      </c>
      <c r="AY144" s="128" t="str">
        <f t="shared" si="134"/>
        <v>-</v>
      </c>
      <c r="AZ144" s="128" t="str">
        <f t="shared" si="135"/>
        <v>-</v>
      </c>
      <c r="BA144" s="128" t="str">
        <f t="shared" si="136"/>
        <v>-</v>
      </c>
      <c r="BB144" s="128" t="str">
        <f t="shared" si="137"/>
        <v>-</v>
      </c>
      <c r="BC144" s="128" t="str">
        <f t="shared" si="138"/>
        <v>-</v>
      </c>
      <c r="BD144" s="128" t="str">
        <f t="shared" si="139"/>
        <v>-</v>
      </c>
      <c r="BE144" s="187"/>
      <c r="BF144" s="128" t="str">
        <f t="shared" si="140"/>
        <v>-</v>
      </c>
      <c r="BG144" s="128" t="str">
        <f t="shared" si="141"/>
        <v>-</v>
      </c>
      <c r="BH144" s="187"/>
      <c r="BI144" s="187"/>
      <c r="BJ144" s="128" t="str">
        <f t="shared" si="142"/>
        <v>-</v>
      </c>
      <c r="BK144" s="128" t="str">
        <f t="shared" si="143"/>
        <v>-</v>
      </c>
      <c r="BL144" s="128" t="str">
        <f t="shared" si="144"/>
        <v>-</v>
      </c>
      <c r="BM144" s="128" t="str">
        <f t="shared" si="145"/>
        <v>-</v>
      </c>
      <c r="BN144" s="128" t="str">
        <f t="shared" si="146"/>
        <v>-</v>
      </c>
      <c r="BO144" s="128" t="str">
        <f t="shared" si="147"/>
        <v>-</v>
      </c>
      <c r="BP144" s="128" t="str">
        <f t="shared" si="148"/>
        <v>-</v>
      </c>
      <c r="BQ144" s="128" t="str">
        <f t="shared" si="149"/>
        <v>-</v>
      </c>
      <c r="BR144" s="128" t="str">
        <f t="shared" si="150"/>
        <v>-</v>
      </c>
      <c r="BS144" s="128" t="str">
        <f t="shared" si="151"/>
        <v>-</v>
      </c>
      <c r="BT144" s="128" t="str">
        <f t="shared" si="152"/>
        <v>-</v>
      </c>
      <c r="BU144" s="128" t="str">
        <f t="shared" si="153"/>
        <v>-</v>
      </c>
      <c r="BV144" s="129">
        <f t="shared" si="154"/>
        <v>0</v>
      </c>
      <c r="BX144" s="128" t="str">
        <f t="shared" si="103"/>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55"/>
        <v>-</v>
      </c>
      <c r="K145" s="20" t="str">
        <f>IF(月途中入退所!$N22=$B$2,IF(月途中入退所!S22="","-",月途中入退所!$S22),"-")</f>
        <v>-</v>
      </c>
      <c r="L145" s="162" t="str">
        <f t="shared" si="156"/>
        <v>-</v>
      </c>
      <c r="M145" s="20" t="str">
        <f>IF(月途中入退所!$N22=$B$2,月途中入退所!$T22,"-")</f>
        <v>-</v>
      </c>
      <c r="N145" s="129">
        <f t="shared" si="157"/>
        <v>0</v>
      </c>
      <c r="P145" s="128" t="str">
        <f t="shared" si="104"/>
        <v>-</v>
      </c>
      <c r="Q145" s="128" t="str">
        <f t="shared" si="105"/>
        <v>-</v>
      </c>
      <c r="R145" s="128" t="str">
        <f t="shared" si="106"/>
        <v>-</v>
      </c>
      <c r="S145" s="128" t="str">
        <f t="shared" si="107"/>
        <v>-</v>
      </c>
      <c r="T145" s="128" t="str">
        <f t="shared" si="108"/>
        <v>-</v>
      </c>
      <c r="U145" s="128" t="str">
        <f t="shared" si="109"/>
        <v>-</v>
      </c>
      <c r="V145" s="128" t="str">
        <f t="shared" si="110"/>
        <v>-</v>
      </c>
      <c r="W145" s="128" t="str">
        <f t="shared" si="111"/>
        <v>-</v>
      </c>
      <c r="X145" s="128" t="str">
        <f t="shared" si="112"/>
        <v>-</v>
      </c>
      <c r="Y145" s="128" t="str">
        <f t="shared" si="113"/>
        <v>-</v>
      </c>
      <c r="Z145" s="128" t="str">
        <f t="shared" si="114"/>
        <v>-</v>
      </c>
      <c r="AA145" s="128" t="str">
        <f t="shared" si="115"/>
        <v>-</v>
      </c>
      <c r="AB145" s="131"/>
      <c r="AC145" s="128" t="str">
        <f t="shared" si="116"/>
        <v>-</v>
      </c>
      <c r="AD145" s="128" t="str">
        <f t="shared" si="117"/>
        <v>-</v>
      </c>
      <c r="AE145" s="131"/>
      <c r="AF145" s="131"/>
      <c r="AG145" s="128" t="str">
        <f t="shared" si="118"/>
        <v>-</v>
      </c>
      <c r="AH145" s="128" t="str">
        <f t="shared" si="119"/>
        <v>-</v>
      </c>
      <c r="AI145" s="128" t="str">
        <f t="shared" si="120"/>
        <v>-</v>
      </c>
      <c r="AJ145" s="128" t="str">
        <f t="shared" si="121"/>
        <v>-</v>
      </c>
      <c r="AK145" s="128" t="str">
        <f t="shared" si="122"/>
        <v>-</v>
      </c>
      <c r="AL145" s="128" t="str">
        <f t="shared" si="123"/>
        <v>-</v>
      </c>
      <c r="AM145" s="128" t="str">
        <f t="shared" si="124"/>
        <v>-</v>
      </c>
      <c r="AN145" s="128" t="str">
        <f t="shared" si="125"/>
        <v>-</v>
      </c>
      <c r="AO145" s="128" t="str">
        <f t="shared" si="126"/>
        <v>-</v>
      </c>
      <c r="AP145" s="128" t="str">
        <f t="shared" si="127"/>
        <v>-</v>
      </c>
      <c r="AQ145" s="128" t="str">
        <f t="shared" si="158"/>
        <v>-</v>
      </c>
      <c r="AR145" s="128" t="str">
        <f t="shared" si="159"/>
        <v>-</v>
      </c>
      <c r="AS145" s="129">
        <f t="shared" si="128"/>
        <v>0</v>
      </c>
      <c r="AT145" s="128" t="str">
        <f t="shared" si="129"/>
        <v>-</v>
      </c>
      <c r="AU145" s="128" t="str">
        <f t="shared" si="130"/>
        <v>-</v>
      </c>
      <c r="AV145" s="128" t="str">
        <f t="shared" si="131"/>
        <v>-</v>
      </c>
      <c r="AW145" s="128" t="str">
        <f t="shared" si="132"/>
        <v>-</v>
      </c>
      <c r="AX145" s="128" t="str">
        <f t="shared" si="133"/>
        <v>-</v>
      </c>
      <c r="AY145" s="128" t="str">
        <f t="shared" si="134"/>
        <v>-</v>
      </c>
      <c r="AZ145" s="128" t="str">
        <f t="shared" si="135"/>
        <v>-</v>
      </c>
      <c r="BA145" s="128" t="str">
        <f t="shared" si="136"/>
        <v>-</v>
      </c>
      <c r="BB145" s="128" t="str">
        <f t="shared" si="137"/>
        <v>-</v>
      </c>
      <c r="BC145" s="128" t="str">
        <f t="shared" si="138"/>
        <v>-</v>
      </c>
      <c r="BD145" s="128" t="str">
        <f t="shared" si="139"/>
        <v>-</v>
      </c>
      <c r="BE145" s="187"/>
      <c r="BF145" s="128" t="str">
        <f t="shared" si="140"/>
        <v>-</v>
      </c>
      <c r="BG145" s="128" t="str">
        <f t="shared" si="141"/>
        <v>-</v>
      </c>
      <c r="BH145" s="187"/>
      <c r="BI145" s="187"/>
      <c r="BJ145" s="128" t="str">
        <f t="shared" si="142"/>
        <v>-</v>
      </c>
      <c r="BK145" s="128" t="str">
        <f t="shared" si="143"/>
        <v>-</v>
      </c>
      <c r="BL145" s="128" t="str">
        <f t="shared" si="144"/>
        <v>-</v>
      </c>
      <c r="BM145" s="128" t="str">
        <f t="shared" si="145"/>
        <v>-</v>
      </c>
      <c r="BN145" s="128" t="str">
        <f t="shared" si="146"/>
        <v>-</v>
      </c>
      <c r="BO145" s="128" t="str">
        <f t="shared" si="147"/>
        <v>-</v>
      </c>
      <c r="BP145" s="128" t="str">
        <f t="shared" si="148"/>
        <v>-</v>
      </c>
      <c r="BQ145" s="128" t="str">
        <f t="shared" si="149"/>
        <v>-</v>
      </c>
      <c r="BR145" s="128" t="str">
        <f t="shared" si="150"/>
        <v>-</v>
      </c>
      <c r="BS145" s="128" t="str">
        <f t="shared" si="151"/>
        <v>-</v>
      </c>
      <c r="BT145" s="128" t="str">
        <f t="shared" si="152"/>
        <v>-</v>
      </c>
      <c r="BU145" s="128" t="str">
        <f t="shared" si="153"/>
        <v>-</v>
      </c>
      <c r="BV145" s="129">
        <f t="shared" si="154"/>
        <v>0</v>
      </c>
      <c r="BX145" s="128" t="str">
        <f t="shared" si="103"/>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55"/>
        <v>-</v>
      </c>
      <c r="K146" s="20" t="str">
        <f>IF(月途中入退所!$N23=$B$2,IF(月途中入退所!S23="","-",月途中入退所!$S23),"-")</f>
        <v>-</v>
      </c>
      <c r="L146" s="162" t="str">
        <f t="shared" si="156"/>
        <v>-</v>
      </c>
      <c r="M146" s="20" t="str">
        <f>IF(月途中入退所!$N23=$B$2,月途中入退所!$T23,"-")</f>
        <v>-</v>
      </c>
      <c r="N146" s="129">
        <f t="shared" si="157"/>
        <v>0</v>
      </c>
      <c r="P146" s="128" t="str">
        <f t="shared" si="104"/>
        <v>-</v>
      </c>
      <c r="Q146" s="128" t="str">
        <f t="shared" si="105"/>
        <v>-</v>
      </c>
      <c r="R146" s="128" t="str">
        <f t="shared" si="106"/>
        <v>-</v>
      </c>
      <c r="S146" s="128" t="str">
        <f t="shared" si="107"/>
        <v>-</v>
      </c>
      <c r="T146" s="128" t="str">
        <f t="shared" si="108"/>
        <v>-</v>
      </c>
      <c r="U146" s="128" t="str">
        <f t="shared" si="109"/>
        <v>-</v>
      </c>
      <c r="V146" s="128" t="str">
        <f t="shared" si="110"/>
        <v>-</v>
      </c>
      <c r="W146" s="128" t="str">
        <f t="shared" si="111"/>
        <v>-</v>
      </c>
      <c r="X146" s="128" t="str">
        <f t="shared" si="112"/>
        <v>-</v>
      </c>
      <c r="Y146" s="128" t="str">
        <f t="shared" si="113"/>
        <v>-</v>
      </c>
      <c r="Z146" s="128" t="str">
        <f t="shared" si="114"/>
        <v>-</v>
      </c>
      <c r="AA146" s="128" t="str">
        <f t="shared" si="115"/>
        <v>-</v>
      </c>
      <c r="AB146" s="131"/>
      <c r="AC146" s="128" t="str">
        <f t="shared" si="116"/>
        <v>-</v>
      </c>
      <c r="AD146" s="128" t="str">
        <f t="shared" si="117"/>
        <v>-</v>
      </c>
      <c r="AE146" s="131"/>
      <c r="AF146" s="131"/>
      <c r="AG146" s="128" t="str">
        <f t="shared" si="118"/>
        <v>-</v>
      </c>
      <c r="AH146" s="128" t="str">
        <f t="shared" si="119"/>
        <v>-</v>
      </c>
      <c r="AI146" s="128" t="str">
        <f t="shared" si="120"/>
        <v>-</v>
      </c>
      <c r="AJ146" s="128" t="str">
        <f t="shared" si="121"/>
        <v>-</v>
      </c>
      <c r="AK146" s="128" t="str">
        <f t="shared" si="122"/>
        <v>-</v>
      </c>
      <c r="AL146" s="128" t="str">
        <f t="shared" si="123"/>
        <v>-</v>
      </c>
      <c r="AM146" s="128" t="str">
        <f t="shared" si="124"/>
        <v>-</v>
      </c>
      <c r="AN146" s="128" t="str">
        <f t="shared" si="125"/>
        <v>-</v>
      </c>
      <c r="AO146" s="128" t="str">
        <f t="shared" si="126"/>
        <v>-</v>
      </c>
      <c r="AP146" s="128" t="str">
        <f t="shared" si="127"/>
        <v>-</v>
      </c>
      <c r="AQ146" s="128" t="str">
        <f t="shared" si="158"/>
        <v>-</v>
      </c>
      <c r="AR146" s="128" t="str">
        <f t="shared" si="159"/>
        <v>-</v>
      </c>
      <c r="AS146" s="129">
        <f t="shared" si="128"/>
        <v>0</v>
      </c>
      <c r="AT146" s="128" t="str">
        <f t="shared" si="129"/>
        <v>-</v>
      </c>
      <c r="AU146" s="128" t="str">
        <f t="shared" si="130"/>
        <v>-</v>
      </c>
      <c r="AV146" s="128" t="str">
        <f t="shared" si="131"/>
        <v>-</v>
      </c>
      <c r="AW146" s="128" t="str">
        <f t="shared" si="132"/>
        <v>-</v>
      </c>
      <c r="AX146" s="128" t="str">
        <f t="shared" si="133"/>
        <v>-</v>
      </c>
      <c r="AY146" s="128" t="str">
        <f t="shared" si="134"/>
        <v>-</v>
      </c>
      <c r="AZ146" s="128" t="str">
        <f t="shared" si="135"/>
        <v>-</v>
      </c>
      <c r="BA146" s="128" t="str">
        <f t="shared" si="136"/>
        <v>-</v>
      </c>
      <c r="BB146" s="128" t="str">
        <f t="shared" si="137"/>
        <v>-</v>
      </c>
      <c r="BC146" s="128" t="str">
        <f t="shared" si="138"/>
        <v>-</v>
      </c>
      <c r="BD146" s="128" t="str">
        <f t="shared" si="139"/>
        <v>-</v>
      </c>
      <c r="BE146" s="187"/>
      <c r="BF146" s="128" t="str">
        <f t="shared" si="140"/>
        <v>-</v>
      </c>
      <c r="BG146" s="128" t="str">
        <f t="shared" si="141"/>
        <v>-</v>
      </c>
      <c r="BH146" s="187"/>
      <c r="BI146" s="187"/>
      <c r="BJ146" s="128" t="str">
        <f t="shared" si="142"/>
        <v>-</v>
      </c>
      <c r="BK146" s="128" t="str">
        <f t="shared" si="143"/>
        <v>-</v>
      </c>
      <c r="BL146" s="128" t="str">
        <f t="shared" si="144"/>
        <v>-</v>
      </c>
      <c r="BM146" s="128" t="str">
        <f t="shared" si="145"/>
        <v>-</v>
      </c>
      <c r="BN146" s="128" t="str">
        <f t="shared" si="146"/>
        <v>-</v>
      </c>
      <c r="BO146" s="128" t="str">
        <f t="shared" si="147"/>
        <v>-</v>
      </c>
      <c r="BP146" s="128" t="str">
        <f t="shared" si="148"/>
        <v>-</v>
      </c>
      <c r="BQ146" s="128" t="str">
        <f t="shared" si="149"/>
        <v>-</v>
      </c>
      <c r="BR146" s="128" t="str">
        <f t="shared" si="150"/>
        <v>-</v>
      </c>
      <c r="BS146" s="128" t="str">
        <f t="shared" si="151"/>
        <v>-</v>
      </c>
      <c r="BT146" s="128" t="str">
        <f t="shared" si="152"/>
        <v>-</v>
      </c>
      <c r="BU146" s="128" t="str">
        <f t="shared" si="153"/>
        <v>-</v>
      </c>
      <c r="BV146" s="129">
        <f t="shared" si="154"/>
        <v>0</v>
      </c>
      <c r="BX146" s="128" t="str">
        <f t="shared" si="103"/>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55"/>
        <v>-</v>
      </c>
      <c r="K147" s="20" t="str">
        <f>IF(月途中入退所!$N24=$B$2,IF(月途中入退所!S24="","-",月途中入退所!$S24),"-")</f>
        <v>-</v>
      </c>
      <c r="L147" s="162" t="str">
        <f t="shared" si="156"/>
        <v>-</v>
      </c>
      <c r="M147" s="20" t="str">
        <f>IF(月途中入退所!$N24=$B$2,月途中入退所!$T24,"-")</f>
        <v>-</v>
      </c>
      <c r="N147" s="129">
        <f t="shared" si="157"/>
        <v>0</v>
      </c>
      <c r="O147" s="123"/>
      <c r="P147" s="128" t="str">
        <f t="shared" si="104"/>
        <v>-</v>
      </c>
      <c r="Q147" s="128" t="str">
        <f t="shared" si="105"/>
        <v>-</v>
      </c>
      <c r="R147" s="128" t="str">
        <f t="shared" si="106"/>
        <v>-</v>
      </c>
      <c r="S147" s="128" t="str">
        <f t="shared" si="107"/>
        <v>-</v>
      </c>
      <c r="T147" s="128" t="str">
        <f t="shared" si="108"/>
        <v>-</v>
      </c>
      <c r="U147" s="128" t="str">
        <f t="shared" si="109"/>
        <v>-</v>
      </c>
      <c r="V147" s="128" t="str">
        <f t="shared" si="110"/>
        <v>-</v>
      </c>
      <c r="W147" s="128" t="str">
        <f t="shared" si="111"/>
        <v>-</v>
      </c>
      <c r="X147" s="128" t="str">
        <f t="shared" si="112"/>
        <v>-</v>
      </c>
      <c r="Y147" s="128" t="str">
        <f t="shared" si="113"/>
        <v>-</v>
      </c>
      <c r="Z147" s="128" t="str">
        <f t="shared" si="114"/>
        <v>-</v>
      </c>
      <c r="AA147" s="128" t="str">
        <f t="shared" si="115"/>
        <v>-</v>
      </c>
      <c r="AB147" s="131"/>
      <c r="AC147" s="128" t="str">
        <f t="shared" si="116"/>
        <v>-</v>
      </c>
      <c r="AD147" s="128" t="str">
        <f t="shared" si="117"/>
        <v>-</v>
      </c>
      <c r="AE147" s="131"/>
      <c r="AF147" s="131"/>
      <c r="AG147" s="128" t="str">
        <f t="shared" si="118"/>
        <v>-</v>
      </c>
      <c r="AH147" s="128" t="str">
        <f t="shared" si="119"/>
        <v>-</v>
      </c>
      <c r="AI147" s="128" t="str">
        <f t="shared" si="120"/>
        <v>-</v>
      </c>
      <c r="AJ147" s="128" t="str">
        <f t="shared" si="121"/>
        <v>-</v>
      </c>
      <c r="AK147" s="128" t="str">
        <f t="shared" si="122"/>
        <v>-</v>
      </c>
      <c r="AL147" s="128" t="str">
        <f t="shared" si="123"/>
        <v>-</v>
      </c>
      <c r="AM147" s="128" t="str">
        <f t="shared" si="124"/>
        <v>-</v>
      </c>
      <c r="AN147" s="128" t="str">
        <f t="shared" si="125"/>
        <v>-</v>
      </c>
      <c r="AO147" s="128" t="str">
        <f t="shared" si="126"/>
        <v>-</v>
      </c>
      <c r="AP147" s="128" t="str">
        <f t="shared" si="127"/>
        <v>-</v>
      </c>
      <c r="AQ147" s="128" t="str">
        <f t="shared" si="158"/>
        <v>-</v>
      </c>
      <c r="AR147" s="128" t="str">
        <f t="shared" si="159"/>
        <v>-</v>
      </c>
      <c r="AS147" s="129">
        <f t="shared" si="128"/>
        <v>0</v>
      </c>
      <c r="AT147" s="128" t="str">
        <f t="shared" si="129"/>
        <v>-</v>
      </c>
      <c r="AU147" s="128" t="str">
        <f t="shared" si="130"/>
        <v>-</v>
      </c>
      <c r="AV147" s="128" t="str">
        <f t="shared" si="131"/>
        <v>-</v>
      </c>
      <c r="AW147" s="128" t="str">
        <f t="shared" si="132"/>
        <v>-</v>
      </c>
      <c r="AX147" s="128" t="str">
        <f t="shared" si="133"/>
        <v>-</v>
      </c>
      <c r="AY147" s="128" t="str">
        <f t="shared" si="134"/>
        <v>-</v>
      </c>
      <c r="AZ147" s="128" t="str">
        <f t="shared" si="135"/>
        <v>-</v>
      </c>
      <c r="BA147" s="128" t="str">
        <f t="shared" si="136"/>
        <v>-</v>
      </c>
      <c r="BB147" s="128" t="str">
        <f t="shared" si="137"/>
        <v>-</v>
      </c>
      <c r="BC147" s="128" t="str">
        <f t="shared" si="138"/>
        <v>-</v>
      </c>
      <c r="BD147" s="128" t="str">
        <f t="shared" si="139"/>
        <v>-</v>
      </c>
      <c r="BE147" s="187"/>
      <c r="BF147" s="128" t="str">
        <f t="shared" si="140"/>
        <v>-</v>
      </c>
      <c r="BG147" s="128" t="str">
        <f t="shared" si="141"/>
        <v>-</v>
      </c>
      <c r="BH147" s="187"/>
      <c r="BI147" s="187"/>
      <c r="BJ147" s="128" t="str">
        <f t="shared" si="142"/>
        <v>-</v>
      </c>
      <c r="BK147" s="128" t="str">
        <f t="shared" si="143"/>
        <v>-</v>
      </c>
      <c r="BL147" s="128" t="str">
        <f t="shared" si="144"/>
        <v>-</v>
      </c>
      <c r="BM147" s="128" t="str">
        <f t="shared" si="145"/>
        <v>-</v>
      </c>
      <c r="BN147" s="128" t="str">
        <f t="shared" si="146"/>
        <v>-</v>
      </c>
      <c r="BO147" s="128" t="str">
        <f t="shared" si="147"/>
        <v>-</v>
      </c>
      <c r="BP147" s="128" t="str">
        <f t="shared" si="148"/>
        <v>-</v>
      </c>
      <c r="BQ147" s="128" t="str">
        <f t="shared" si="149"/>
        <v>-</v>
      </c>
      <c r="BR147" s="128" t="str">
        <f t="shared" si="150"/>
        <v>-</v>
      </c>
      <c r="BS147" s="128" t="str">
        <f t="shared" si="151"/>
        <v>-</v>
      </c>
      <c r="BT147" s="128" t="str">
        <f t="shared" si="152"/>
        <v>-</v>
      </c>
      <c r="BU147" s="128" t="str">
        <f t="shared" si="153"/>
        <v>-</v>
      </c>
      <c r="BV147" s="129">
        <f t="shared" si="154"/>
        <v>0</v>
      </c>
      <c r="BX147" s="128" t="str">
        <f t="shared" si="103"/>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55"/>
        <v>-</v>
      </c>
      <c r="K148" s="20" t="str">
        <f>IF(月途中入退所!$N25=$B$2,IF(月途中入退所!S25="","-",月途中入退所!$S25),"-")</f>
        <v>-</v>
      </c>
      <c r="L148" s="162" t="str">
        <f t="shared" si="156"/>
        <v>-</v>
      </c>
      <c r="M148" s="20" t="str">
        <f>IF(月途中入退所!$N25=$B$2,月途中入退所!$T25,"-")</f>
        <v>-</v>
      </c>
      <c r="N148" s="129">
        <f t="shared" si="157"/>
        <v>0</v>
      </c>
      <c r="P148" s="128" t="str">
        <f t="shared" si="104"/>
        <v>-</v>
      </c>
      <c r="Q148" s="128" t="str">
        <f t="shared" si="105"/>
        <v>-</v>
      </c>
      <c r="R148" s="128" t="str">
        <f t="shared" si="106"/>
        <v>-</v>
      </c>
      <c r="S148" s="128" t="str">
        <f t="shared" si="107"/>
        <v>-</v>
      </c>
      <c r="T148" s="128" t="str">
        <f t="shared" si="108"/>
        <v>-</v>
      </c>
      <c r="U148" s="128" t="str">
        <f t="shared" si="109"/>
        <v>-</v>
      </c>
      <c r="V148" s="128" t="str">
        <f t="shared" si="110"/>
        <v>-</v>
      </c>
      <c r="W148" s="128" t="str">
        <f t="shared" si="111"/>
        <v>-</v>
      </c>
      <c r="X148" s="128" t="str">
        <f t="shared" si="112"/>
        <v>-</v>
      </c>
      <c r="Y148" s="128" t="str">
        <f t="shared" si="113"/>
        <v>-</v>
      </c>
      <c r="Z148" s="128" t="str">
        <f t="shared" si="114"/>
        <v>-</v>
      </c>
      <c r="AA148" s="128" t="str">
        <f t="shared" si="115"/>
        <v>-</v>
      </c>
      <c r="AB148" s="131"/>
      <c r="AC148" s="128" t="str">
        <f t="shared" si="116"/>
        <v>-</v>
      </c>
      <c r="AD148" s="128" t="str">
        <f t="shared" si="117"/>
        <v>-</v>
      </c>
      <c r="AE148" s="131"/>
      <c r="AF148" s="131"/>
      <c r="AG148" s="128" t="str">
        <f t="shared" si="118"/>
        <v>-</v>
      </c>
      <c r="AH148" s="128" t="str">
        <f t="shared" si="119"/>
        <v>-</v>
      </c>
      <c r="AI148" s="128" t="str">
        <f t="shared" si="120"/>
        <v>-</v>
      </c>
      <c r="AJ148" s="128" t="str">
        <f t="shared" si="121"/>
        <v>-</v>
      </c>
      <c r="AK148" s="128" t="str">
        <f t="shared" si="122"/>
        <v>-</v>
      </c>
      <c r="AL148" s="128" t="str">
        <f t="shared" si="123"/>
        <v>-</v>
      </c>
      <c r="AM148" s="128" t="str">
        <f t="shared" si="124"/>
        <v>-</v>
      </c>
      <c r="AN148" s="128" t="str">
        <f t="shared" si="125"/>
        <v>-</v>
      </c>
      <c r="AO148" s="128" t="str">
        <f t="shared" si="126"/>
        <v>-</v>
      </c>
      <c r="AP148" s="128" t="str">
        <f t="shared" si="127"/>
        <v>-</v>
      </c>
      <c r="AQ148" s="128" t="str">
        <f t="shared" si="158"/>
        <v>-</v>
      </c>
      <c r="AR148" s="128" t="str">
        <f t="shared" si="159"/>
        <v>-</v>
      </c>
      <c r="AS148" s="129">
        <f t="shared" si="128"/>
        <v>0</v>
      </c>
      <c r="AT148" s="128" t="str">
        <f t="shared" si="129"/>
        <v>-</v>
      </c>
      <c r="AU148" s="128" t="str">
        <f t="shared" si="130"/>
        <v>-</v>
      </c>
      <c r="AV148" s="128" t="str">
        <f t="shared" si="131"/>
        <v>-</v>
      </c>
      <c r="AW148" s="128" t="str">
        <f t="shared" si="132"/>
        <v>-</v>
      </c>
      <c r="AX148" s="128" t="str">
        <f t="shared" si="133"/>
        <v>-</v>
      </c>
      <c r="AY148" s="128" t="str">
        <f t="shared" si="134"/>
        <v>-</v>
      </c>
      <c r="AZ148" s="128" t="str">
        <f t="shared" si="135"/>
        <v>-</v>
      </c>
      <c r="BA148" s="128" t="str">
        <f t="shared" si="136"/>
        <v>-</v>
      </c>
      <c r="BB148" s="128" t="str">
        <f t="shared" si="137"/>
        <v>-</v>
      </c>
      <c r="BC148" s="128" t="str">
        <f t="shared" si="138"/>
        <v>-</v>
      </c>
      <c r="BD148" s="128" t="str">
        <f t="shared" si="139"/>
        <v>-</v>
      </c>
      <c r="BE148" s="187"/>
      <c r="BF148" s="128" t="str">
        <f t="shared" si="140"/>
        <v>-</v>
      </c>
      <c r="BG148" s="128" t="str">
        <f t="shared" si="141"/>
        <v>-</v>
      </c>
      <c r="BH148" s="187"/>
      <c r="BI148" s="187"/>
      <c r="BJ148" s="128" t="str">
        <f t="shared" si="142"/>
        <v>-</v>
      </c>
      <c r="BK148" s="128" t="str">
        <f t="shared" si="143"/>
        <v>-</v>
      </c>
      <c r="BL148" s="128" t="str">
        <f t="shared" si="144"/>
        <v>-</v>
      </c>
      <c r="BM148" s="128" t="str">
        <f t="shared" si="145"/>
        <v>-</v>
      </c>
      <c r="BN148" s="128" t="str">
        <f t="shared" si="146"/>
        <v>-</v>
      </c>
      <c r="BO148" s="128" t="str">
        <f t="shared" si="147"/>
        <v>-</v>
      </c>
      <c r="BP148" s="128" t="str">
        <f t="shared" si="148"/>
        <v>-</v>
      </c>
      <c r="BQ148" s="128" t="str">
        <f t="shared" si="149"/>
        <v>-</v>
      </c>
      <c r="BR148" s="128" t="str">
        <f t="shared" si="150"/>
        <v>-</v>
      </c>
      <c r="BS148" s="128" t="str">
        <f t="shared" si="151"/>
        <v>-</v>
      </c>
      <c r="BT148" s="128" t="str">
        <f t="shared" si="152"/>
        <v>-</v>
      </c>
      <c r="BU148" s="128" t="str">
        <f t="shared" si="153"/>
        <v>-</v>
      </c>
      <c r="BV148" s="129">
        <f t="shared" si="154"/>
        <v>0</v>
      </c>
      <c r="BX148" s="128" t="str">
        <f t="shared" si="103"/>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55"/>
        <v>-</v>
      </c>
      <c r="K149" s="20" t="str">
        <f>IF(月途中入退所!$N26=$B$2,IF(月途中入退所!S26="","-",月途中入退所!$S26),"-")</f>
        <v>-</v>
      </c>
      <c r="L149" s="162" t="str">
        <f t="shared" si="156"/>
        <v>-</v>
      </c>
      <c r="M149" s="20" t="str">
        <f>IF(月途中入退所!$N26=$B$2,月途中入退所!$T26,"-")</f>
        <v>-</v>
      </c>
      <c r="N149" s="129">
        <f t="shared" si="157"/>
        <v>0</v>
      </c>
      <c r="P149" s="128" t="str">
        <f t="shared" si="104"/>
        <v>-</v>
      </c>
      <c r="Q149" s="128" t="str">
        <f t="shared" si="105"/>
        <v>-</v>
      </c>
      <c r="R149" s="128" t="str">
        <f t="shared" si="106"/>
        <v>-</v>
      </c>
      <c r="S149" s="128" t="str">
        <f t="shared" si="107"/>
        <v>-</v>
      </c>
      <c r="T149" s="128" t="str">
        <f t="shared" si="108"/>
        <v>-</v>
      </c>
      <c r="U149" s="128" t="str">
        <f t="shared" si="109"/>
        <v>-</v>
      </c>
      <c r="V149" s="128" t="str">
        <f t="shared" si="110"/>
        <v>-</v>
      </c>
      <c r="W149" s="128" t="str">
        <f t="shared" si="111"/>
        <v>-</v>
      </c>
      <c r="X149" s="128" t="str">
        <f t="shared" si="112"/>
        <v>-</v>
      </c>
      <c r="Y149" s="128" t="str">
        <f t="shared" si="113"/>
        <v>-</v>
      </c>
      <c r="Z149" s="128" t="str">
        <f t="shared" si="114"/>
        <v>-</v>
      </c>
      <c r="AA149" s="128" t="str">
        <f t="shared" si="115"/>
        <v>-</v>
      </c>
      <c r="AB149" s="131"/>
      <c r="AC149" s="128" t="str">
        <f t="shared" si="116"/>
        <v>-</v>
      </c>
      <c r="AD149" s="128" t="str">
        <f t="shared" si="117"/>
        <v>-</v>
      </c>
      <c r="AE149" s="131"/>
      <c r="AF149" s="131"/>
      <c r="AG149" s="128" t="str">
        <f t="shared" si="118"/>
        <v>-</v>
      </c>
      <c r="AH149" s="128" t="str">
        <f t="shared" si="119"/>
        <v>-</v>
      </c>
      <c r="AI149" s="128" t="str">
        <f t="shared" si="120"/>
        <v>-</v>
      </c>
      <c r="AJ149" s="128" t="str">
        <f t="shared" si="121"/>
        <v>-</v>
      </c>
      <c r="AK149" s="128" t="str">
        <f t="shared" si="122"/>
        <v>-</v>
      </c>
      <c r="AL149" s="128" t="str">
        <f t="shared" si="123"/>
        <v>-</v>
      </c>
      <c r="AM149" s="128" t="str">
        <f t="shared" si="124"/>
        <v>-</v>
      </c>
      <c r="AN149" s="128" t="str">
        <f t="shared" si="125"/>
        <v>-</v>
      </c>
      <c r="AO149" s="128" t="str">
        <f t="shared" si="126"/>
        <v>-</v>
      </c>
      <c r="AP149" s="128" t="str">
        <f t="shared" si="127"/>
        <v>-</v>
      </c>
      <c r="AQ149" s="128" t="str">
        <f t="shared" si="158"/>
        <v>-</v>
      </c>
      <c r="AR149" s="128" t="str">
        <f t="shared" si="159"/>
        <v>-</v>
      </c>
      <c r="AS149" s="129">
        <f t="shared" si="128"/>
        <v>0</v>
      </c>
      <c r="AT149" s="128" t="str">
        <f t="shared" si="129"/>
        <v>-</v>
      </c>
      <c r="AU149" s="128" t="str">
        <f t="shared" si="130"/>
        <v>-</v>
      </c>
      <c r="AV149" s="128" t="str">
        <f t="shared" si="131"/>
        <v>-</v>
      </c>
      <c r="AW149" s="128" t="str">
        <f t="shared" si="132"/>
        <v>-</v>
      </c>
      <c r="AX149" s="128" t="str">
        <f t="shared" si="133"/>
        <v>-</v>
      </c>
      <c r="AY149" s="128" t="str">
        <f t="shared" si="134"/>
        <v>-</v>
      </c>
      <c r="AZ149" s="128" t="str">
        <f t="shared" si="135"/>
        <v>-</v>
      </c>
      <c r="BA149" s="128" t="str">
        <f t="shared" si="136"/>
        <v>-</v>
      </c>
      <c r="BB149" s="128" t="str">
        <f t="shared" si="137"/>
        <v>-</v>
      </c>
      <c r="BC149" s="128" t="str">
        <f t="shared" si="138"/>
        <v>-</v>
      </c>
      <c r="BD149" s="128" t="str">
        <f t="shared" si="139"/>
        <v>-</v>
      </c>
      <c r="BE149" s="187"/>
      <c r="BF149" s="128" t="str">
        <f t="shared" si="140"/>
        <v>-</v>
      </c>
      <c r="BG149" s="128" t="str">
        <f t="shared" si="141"/>
        <v>-</v>
      </c>
      <c r="BH149" s="187"/>
      <c r="BI149" s="187"/>
      <c r="BJ149" s="128" t="str">
        <f t="shared" si="142"/>
        <v>-</v>
      </c>
      <c r="BK149" s="128" t="str">
        <f t="shared" si="143"/>
        <v>-</v>
      </c>
      <c r="BL149" s="128" t="str">
        <f t="shared" si="144"/>
        <v>-</v>
      </c>
      <c r="BM149" s="128" t="str">
        <f t="shared" si="145"/>
        <v>-</v>
      </c>
      <c r="BN149" s="128" t="str">
        <f t="shared" si="146"/>
        <v>-</v>
      </c>
      <c r="BO149" s="128" t="str">
        <f t="shared" si="147"/>
        <v>-</v>
      </c>
      <c r="BP149" s="128" t="str">
        <f t="shared" si="148"/>
        <v>-</v>
      </c>
      <c r="BQ149" s="128" t="str">
        <f t="shared" si="149"/>
        <v>-</v>
      </c>
      <c r="BR149" s="128" t="str">
        <f t="shared" si="150"/>
        <v>-</v>
      </c>
      <c r="BS149" s="128" t="str">
        <f t="shared" si="151"/>
        <v>-</v>
      </c>
      <c r="BT149" s="128" t="str">
        <f t="shared" si="152"/>
        <v>-</v>
      </c>
      <c r="BU149" s="128" t="str">
        <f t="shared" si="153"/>
        <v>-</v>
      </c>
      <c r="BV149" s="129">
        <f t="shared" si="154"/>
        <v>0</v>
      </c>
      <c r="BX149" s="128" t="str">
        <f t="shared" si="103"/>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55"/>
        <v>-</v>
      </c>
      <c r="K150" s="20" t="str">
        <f>IF(月途中入退所!$N27=$B$2,IF(月途中入退所!S27="","-",月途中入退所!$S27),"-")</f>
        <v>-</v>
      </c>
      <c r="L150" s="162" t="str">
        <f t="shared" si="156"/>
        <v>-</v>
      </c>
      <c r="M150" s="20" t="str">
        <f>IF(月途中入退所!$N27=$B$2,月途中入退所!$T27,"-")</f>
        <v>-</v>
      </c>
      <c r="N150" s="129">
        <f t="shared" si="157"/>
        <v>0</v>
      </c>
      <c r="P150" s="128" t="str">
        <f t="shared" si="104"/>
        <v>-</v>
      </c>
      <c r="Q150" s="128" t="str">
        <f t="shared" si="105"/>
        <v>-</v>
      </c>
      <c r="R150" s="128" t="str">
        <f t="shared" si="106"/>
        <v>-</v>
      </c>
      <c r="S150" s="128" t="str">
        <f t="shared" si="107"/>
        <v>-</v>
      </c>
      <c r="T150" s="128" t="str">
        <f t="shared" si="108"/>
        <v>-</v>
      </c>
      <c r="U150" s="128" t="str">
        <f t="shared" si="109"/>
        <v>-</v>
      </c>
      <c r="V150" s="128" t="str">
        <f t="shared" si="110"/>
        <v>-</v>
      </c>
      <c r="W150" s="128" t="str">
        <f t="shared" si="111"/>
        <v>-</v>
      </c>
      <c r="X150" s="128" t="str">
        <f t="shared" si="112"/>
        <v>-</v>
      </c>
      <c r="Y150" s="128" t="str">
        <f t="shared" si="113"/>
        <v>-</v>
      </c>
      <c r="Z150" s="128" t="str">
        <f t="shared" si="114"/>
        <v>-</v>
      </c>
      <c r="AA150" s="128" t="str">
        <f t="shared" si="115"/>
        <v>-</v>
      </c>
      <c r="AB150" s="131"/>
      <c r="AC150" s="128" t="str">
        <f t="shared" si="116"/>
        <v>-</v>
      </c>
      <c r="AD150" s="128" t="str">
        <f t="shared" si="117"/>
        <v>-</v>
      </c>
      <c r="AE150" s="131"/>
      <c r="AF150" s="131"/>
      <c r="AG150" s="128" t="str">
        <f t="shared" si="118"/>
        <v>-</v>
      </c>
      <c r="AH150" s="128" t="str">
        <f t="shared" si="119"/>
        <v>-</v>
      </c>
      <c r="AI150" s="128" t="str">
        <f t="shared" si="120"/>
        <v>-</v>
      </c>
      <c r="AJ150" s="128" t="str">
        <f t="shared" si="121"/>
        <v>-</v>
      </c>
      <c r="AK150" s="128" t="str">
        <f t="shared" si="122"/>
        <v>-</v>
      </c>
      <c r="AL150" s="128" t="str">
        <f t="shared" si="123"/>
        <v>-</v>
      </c>
      <c r="AM150" s="128" t="str">
        <f t="shared" si="124"/>
        <v>-</v>
      </c>
      <c r="AN150" s="128" t="str">
        <f t="shared" si="125"/>
        <v>-</v>
      </c>
      <c r="AO150" s="128" t="str">
        <f t="shared" si="126"/>
        <v>-</v>
      </c>
      <c r="AP150" s="128" t="str">
        <f t="shared" si="127"/>
        <v>-</v>
      </c>
      <c r="AQ150" s="128" t="str">
        <f t="shared" si="158"/>
        <v>-</v>
      </c>
      <c r="AR150" s="128" t="str">
        <f t="shared" si="159"/>
        <v>-</v>
      </c>
      <c r="AS150" s="129">
        <f t="shared" si="128"/>
        <v>0</v>
      </c>
      <c r="AT150" s="128" t="str">
        <f t="shared" si="129"/>
        <v>-</v>
      </c>
      <c r="AU150" s="128" t="str">
        <f t="shared" si="130"/>
        <v>-</v>
      </c>
      <c r="AV150" s="128" t="str">
        <f t="shared" si="131"/>
        <v>-</v>
      </c>
      <c r="AW150" s="128" t="str">
        <f t="shared" si="132"/>
        <v>-</v>
      </c>
      <c r="AX150" s="128" t="str">
        <f t="shared" si="133"/>
        <v>-</v>
      </c>
      <c r="AY150" s="128" t="str">
        <f t="shared" si="134"/>
        <v>-</v>
      </c>
      <c r="AZ150" s="128" t="str">
        <f t="shared" si="135"/>
        <v>-</v>
      </c>
      <c r="BA150" s="128" t="str">
        <f t="shared" si="136"/>
        <v>-</v>
      </c>
      <c r="BB150" s="128" t="str">
        <f t="shared" si="137"/>
        <v>-</v>
      </c>
      <c r="BC150" s="128" t="str">
        <f t="shared" si="138"/>
        <v>-</v>
      </c>
      <c r="BD150" s="128" t="str">
        <f t="shared" si="139"/>
        <v>-</v>
      </c>
      <c r="BE150" s="187"/>
      <c r="BF150" s="128" t="str">
        <f t="shared" si="140"/>
        <v>-</v>
      </c>
      <c r="BG150" s="128" t="str">
        <f t="shared" si="141"/>
        <v>-</v>
      </c>
      <c r="BH150" s="187"/>
      <c r="BI150" s="187"/>
      <c r="BJ150" s="128" t="str">
        <f t="shared" si="142"/>
        <v>-</v>
      </c>
      <c r="BK150" s="128" t="str">
        <f t="shared" si="143"/>
        <v>-</v>
      </c>
      <c r="BL150" s="128" t="str">
        <f t="shared" si="144"/>
        <v>-</v>
      </c>
      <c r="BM150" s="128" t="str">
        <f t="shared" si="145"/>
        <v>-</v>
      </c>
      <c r="BN150" s="128" t="str">
        <f t="shared" si="146"/>
        <v>-</v>
      </c>
      <c r="BO150" s="128" t="str">
        <f t="shared" si="147"/>
        <v>-</v>
      </c>
      <c r="BP150" s="128" t="str">
        <f t="shared" si="148"/>
        <v>-</v>
      </c>
      <c r="BQ150" s="128" t="str">
        <f t="shared" si="149"/>
        <v>-</v>
      </c>
      <c r="BR150" s="128" t="str">
        <f t="shared" si="150"/>
        <v>-</v>
      </c>
      <c r="BS150" s="128" t="str">
        <f t="shared" si="151"/>
        <v>-</v>
      </c>
      <c r="BT150" s="128" t="str">
        <f t="shared" si="152"/>
        <v>-</v>
      </c>
      <c r="BU150" s="128" t="str">
        <f t="shared" si="153"/>
        <v>-</v>
      </c>
      <c r="BV150" s="129">
        <f t="shared" si="154"/>
        <v>0</v>
      </c>
      <c r="BX150" s="128" t="str">
        <f t="shared" si="103"/>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60">SUM(AT107:AT126)+SUM(AT131:AT150)</f>
        <v>0</v>
      </c>
      <c r="AU152" s="129">
        <f t="shared" si="160"/>
        <v>0</v>
      </c>
      <c r="AV152" s="129">
        <f t="shared" si="160"/>
        <v>0</v>
      </c>
      <c r="AW152" s="129">
        <f t="shared" si="160"/>
        <v>0</v>
      </c>
      <c r="AX152" s="129">
        <f t="shared" si="160"/>
        <v>0</v>
      </c>
      <c r="AY152" s="129">
        <f t="shared" si="160"/>
        <v>0</v>
      </c>
      <c r="AZ152" s="129">
        <f t="shared" si="160"/>
        <v>0</v>
      </c>
      <c r="BA152" s="129">
        <f t="shared" si="160"/>
        <v>0</v>
      </c>
      <c r="BB152" s="129">
        <f t="shared" si="160"/>
        <v>0</v>
      </c>
      <c r="BC152" s="129">
        <f t="shared" si="160"/>
        <v>0</v>
      </c>
      <c r="BD152" s="129">
        <f t="shared" si="160"/>
        <v>0</v>
      </c>
      <c r="BE152" s="129"/>
      <c r="BF152" s="129">
        <f t="shared" si="160"/>
        <v>0</v>
      </c>
      <c r="BG152" s="129">
        <f t="shared" si="160"/>
        <v>0</v>
      </c>
      <c r="BH152" s="129">
        <f t="shared" si="160"/>
        <v>0</v>
      </c>
      <c r="BI152" s="129">
        <f t="shared" si="160"/>
        <v>0</v>
      </c>
      <c r="BJ152" s="129">
        <f t="shared" si="160"/>
        <v>0</v>
      </c>
      <c r="BK152" s="129">
        <f t="shared" si="160"/>
        <v>0</v>
      </c>
      <c r="BL152" s="129">
        <f t="shared" si="160"/>
        <v>0</v>
      </c>
      <c r="BM152" s="129">
        <f t="shared" si="160"/>
        <v>0</v>
      </c>
      <c r="BN152" s="129">
        <f t="shared" si="160"/>
        <v>0</v>
      </c>
      <c r="BO152" s="129">
        <f t="shared" si="160"/>
        <v>0</v>
      </c>
      <c r="BP152" s="129">
        <f t="shared" si="160"/>
        <v>0</v>
      </c>
      <c r="BQ152" s="129">
        <f t="shared" si="160"/>
        <v>0</v>
      </c>
      <c r="BR152" s="129">
        <f t="shared" si="160"/>
        <v>0</v>
      </c>
      <c r="BS152" s="129">
        <f t="shared" si="160"/>
        <v>0</v>
      </c>
      <c r="BT152" s="129">
        <f t="shared" si="160"/>
        <v>0</v>
      </c>
      <c r="BU152" s="129">
        <f t="shared" si="160"/>
        <v>0</v>
      </c>
      <c r="BV152" s="129">
        <f t="shared" si="160"/>
        <v>0</v>
      </c>
      <c r="BX152" s="129">
        <f t="shared" si="160"/>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61">IFERROR(ROUNDDOWN(L158*M158/25,-1),0)</f>
        <v>0</v>
      </c>
      <c r="P158" s="128" t="str">
        <f t="shared" ref="P158:P177" si="162">IF($I158="保育標準時間",HLOOKUP(H158,$G$53:$J$99,2,FALSE),IF($I158="保育短時間",HLOOKUP(H158,$K$53:$N$99,2,FALSE),"-"))</f>
        <v>-</v>
      </c>
      <c r="Q158" s="128" t="str">
        <f t="shared" ref="Q158:Q177" si="163">IF($I158="保育標準時間",HLOOKUP(H158,$G$53:$J$99,3,FALSE),IF($I158="保育短時間",HLOOKUP(H158,$K$53:$N$99,3,FALSE),"-"))</f>
        <v>-</v>
      </c>
      <c r="R158" s="128" t="str">
        <f t="shared" ref="R158:R177" si="164">IF($I158="保育標準時間",HLOOKUP(H158,$G$53:$J$99,4,FALSE),IF($I158="保育短時間",HLOOKUP(H158,$K$53:$N$99,4,FALSE),"-"))</f>
        <v>-</v>
      </c>
      <c r="S158" s="128" t="str">
        <f t="shared" ref="S158:S177" si="165">IF($I158="保育標準時間",HLOOKUP(H158,$G$53:$J$99,5,FALSE),IF($I158="保育短時間",HLOOKUP(H158,$K$53:$N$99,5,FALSE),"-"))</f>
        <v>-</v>
      </c>
      <c r="T158" s="128" t="str">
        <f t="shared" ref="T158:T177" si="166">IF($I158="保育標準時間",HLOOKUP(H158,$G$53:$J$99,6,FALSE),IF($I158="保育短時間",HLOOKUP(H158,$K$53:$N$99,6,FALSE),"-"))</f>
        <v>-</v>
      </c>
      <c r="U158" s="128" t="str">
        <f t="shared" ref="U158:U177" si="167">IF($I158="保育標準時間",HLOOKUP(H158,$G$53:$J$99,7,FALSE),IF($I158="保育短時間",HLOOKUP(H158,$K$53:$N$99,7,FALSE),"-"))</f>
        <v>-</v>
      </c>
      <c r="V158" s="128" t="str">
        <f t="shared" ref="V158:V177" si="168">IF($I158="保育標準時間",HLOOKUP(H158,$G$53:$J$99,10,FALSE),IF($I158="保育短時間",HLOOKUP(H158,$K$53:$N$99,10,FALSE),"-"))</f>
        <v>-</v>
      </c>
      <c r="W158" s="128" t="str">
        <f t="shared" ref="W158:W177" si="169">IF($I158="保育標準時間",HLOOKUP(H158,$G$53:$J$99,11,FALSE),IF($I158="保育短時間",HLOOKUP(H158,$K$53:$N$99,11,FALSE),"-"))</f>
        <v>-</v>
      </c>
      <c r="X158" s="128" t="str">
        <f t="shared" ref="X158:X177" si="170">IF($I158="保育標準時間",HLOOKUP(H158,$G$53:$J$99,12,FALSE),IF($I158="保育短時間",HLOOKUP(H158,$K$53:$N$99,12,FALSE),"-"))</f>
        <v>-</v>
      </c>
      <c r="Y158" s="128" t="str">
        <f t="shared" ref="Y158:Y177" si="171">IF($I158="保育標準時間",HLOOKUP(H158,$G$53:$J$99,13,FALSE),IF($I158="保育短時間",HLOOKUP(H158,$K$53:$N$99,13,FALSE),"-"))</f>
        <v>-</v>
      </c>
      <c r="Z158" s="128" t="str">
        <f t="shared" ref="Z158:Z177" si="172">IF($I158="保育標準時間",HLOOKUP(H158,$G$53:$J$99,14,FALSE),IF($I158="保育短時間",HLOOKUP(H158,$K$53:$N$99,14,FALSE),"-"))</f>
        <v>-</v>
      </c>
      <c r="AA158" s="128" t="str">
        <f t="shared" ref="AA158:AA177" si="173">IF($I158="保育標準時間",HLOOKUP(H158,$G$53:$J$99,15,FALSE),IF($I158="保育短時間",HLOOKUP(H158,$K$53:$N$99,15,FALSE),"-"))</f>
        <v>-</v>
      </c>
      <c r="AB158" s="131"/>
      <c r="AC158" s="128" t="str">
        <f t="shared" ref="AC158:AC177" si="174">IF($I158="保育標準時間",HLOOKUP(H158,$G$53:$J$99,17,FALSE),IF($I158="保育短時間",HLOOKUP(H158,$K$53:$N$99,17,FALSE),"-"))</f>
        <v>-</v>
      </c>
      <c r="AD158" s="128" t="str">
        <f t="shared" ref="AD158:AD177" si="175">IF($I158="保育標準時間",HLOOKUP(H158,$G$53:$J$99,18,FALSE),IF($I158="保育短時間",HLOOKUP(H158,$K$53:$N$99,18,FALSE),"-"))</f>
        <v>-</v>
      </c>
      <c r="AE158" s="128" t="str">
        <f t="shared" ref="AE158:AE177" si="176">IF($I158="保育標準時間",HLOOKUP(H158,$G$53:$J$99,19,FALSE),IF($I158="保育短時間",HLOOKUP(H158,$K$53:$N$99,19,FALSE),"-"))</f>
        <v>-</v>
      </c>
      <c r="AF158" s="128" t="str">
        <f t="shared" ref="AF158:AF177" si="177">IF($I158="保育標準時間",HLOOKUP(H158,$G$53:$J$99,20,FALSE),IF($I158="保育短時間",HLOOKUP(H158,$K$53:$N$99,20,FALSE),"-"))</f>
        <v>-</v>
      </c>
      <c r="AG158" s="128" t="str">
        <f t="shared" ref="AG158:AG177" si="178">IF($I158="保育標準時間",HLOOKUP(H158,$G$53:$J$99,21,FALSE),IF($I158="保育短時間",HLOOKUP(H158,$K$53:$N$99,21,FALSE),"-"))</f>
        <v>-</v>
      </c>
      <c r="AH158" s="128" t="str">
        <f t="shared" ref="AH158:AH177" si="179">IF($I158="保育標準時間",HLOOKUP(H158,$G$53:$J$99,22,FALSE),IF($I158="保育短時間",HLOOKUP(H158,$K$53:$N$99,22,FALSE),"-"))</f>
        <v>-</v>
      </c>
      <c r="AI158" s="128" t="str">
        <f t="shared" ref="AI158:AI177" si="180">IF($I158="保育標準時間",HLOOKUP(H158,$G$53:$J$99,23,FALSE),IF($I158="保育短時間",HLOOKUP(H158,$K$53:$N$99,23,FALSE),"-"))</f>
        <v>-</v>
      </c>
      <c r="AJ158" s="128" t="str">
        <f t="shared" ref="AJ158:AJ177" si="181">IF($I158="保育標準時間",HLOOKUP(H158,$G$53:$J$99,24,FALSE),IF($I158="保育短時間",HLOOKUP(H158,$K$53:$N$99,24,FALSE),"-"))</f>
        <v>-</v>
      </c>
      <c r="AK158" s="128" t="str">
        <f t="shared" ref="AK158:AK177" si="182">IF($I158="保育標準時間",HLOOKUP(H158,$G$53:$J$99,25,FALSE),IF($I158="保育短時間",HLOOKUP(H158,$K$53:$N$99,25,FALSE),"-"))</f>
        <v>-</v>
      </c>
      <c r="AL158" s="128" t="str">
        <f t="shared" ref="AL158:AL177" si="183">IF($I158="保育標準時間",HLOOKUP(H158,$G$53:$J$99,26,FALSE),IF($I158="保育短時間",HLOOKUP(H158,$K$53:$N$99,26,FALSE),"-"))</f>
        <v>-</v>
      </c>
      <c r="AM158" s="128" t="str">
        <f t="shared" ref="AM158:AM177" si="184">IF($I158="保育標準時間",HLOOKUP(H158,$G$53:$J$99,27,FALSE),IF($I158="保育短時間",HLOOKUP(H158,$K$53:$N$99,27,FALSE),"-"))</f>
        <v>-</v>
      </c>
      <c r="AN158" s="128" t="str">
        <f t="shared" ref="AN158:AN177" si="185">IF($I158="保育標準時間",HLOOKUP(H158,$G$53:$J$99,28,FALSE),IF($I158="保育短時間",HLOOKUP(H158,$K$53:$N$99,28,FALSE),"-"))</f>
        <v>-</v>
      </c>
      <c r="AO158" s="128" t="str">
        <f t="shared" ref="AO158:AO177" si="186">IF($I158="保育標準時間",HLOOKUP(H158,$G$53:$J$99,29,FALSE),IF($I158="保育短時間",HLOOKUP(H158,$K$53:$N$99,29,FALSE),"-"))</f>
        <v>-</v>
      </c>
      <c r="AP158" s="128" t="str">
        <f t="shared" ref="AP158:AP177" si="187">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188">N158-SUM(AT158:BU158)</f>
        <v>0</v>
      </c>
      <c r="AT158" s="128" t="str">
        <f t="shared" ref="AT158:AT177" si="189">IFERROR(ROUND(Q158*$M158/25,0),"-")</f>
        <v>-</v>
      </c>
      <c r="AU158" s="128" t="str">
        <f t="shared" ref="AU158:AU177" si="190">IFERROR(ROUND(R158*$M158/25,0),"-")</f>
        <v>-</v>
      </c>
      <c r="AV158" s="128" t="str">
        <f t="shared" ref="AV158:AV177" si="191">IFERROR(ROUND(S158*$M158/25,0),"-")</f>
        <v>-</v>
      </c>
      <c r="AW158" s="128" t="str">
        <f t="shared" ref="AW158:AW177" si="192">IFERROR(ROUND(T158*$M158/25,0),"-")</f>
        <v>-</v>
      </c>
      <c r="AX158" s="128" t="str">
        <f t="shared" ref="AX158:AX177" si="193">IFERROR(ROUND(U158*$M158/25,0),"-")</f>
        <v>-</v>
      </c>
      <c r="AY158" s="128" t="str">
        <f t="shared" ref="AY158:AY177" si="194">IFERROR(ROUND(V158*$M158/25,0),"-")</f>
        <v>-</v>
      </c>
      <c r="AZ158" s="128" t="str">
        <f t="shared" ref="AZ158:AZ177" si="195">IFERROR(ROUND(W158*$M158/25,0),"-")</f>
        <v>-</v>
      </c>
      <c r="BA158" s="128" t="str">
        <f t="shared" ref="BA158:BA177" si="196">IFERROR(ROUND(X158*$M158/25,0),"-")</f>
        <v>-</v>
      </c>
      <c r="BB158" s="128" t="str">
        <f t="shared" ref="BB158:BB177" si="197">IFERROR(ROUND(Y158*$M158/25,0),"-")</f>
        <v>-</v>
      </c>
      <c r="BC158" s="128" t="str">
        <f t="shared" ref="BC158:BC177" si="198">IFERROR(ROUND(Z158*$M158/25,0),"-")</f>
        <v>-</v>
      </c>
      <c r="BD158" s="128" t="str">
        <f t="shared" ref="BD158:BD177" si="199">IFERROR(ROUND(AA158*$M158/25,0),"-")</f>
        <v>-</v>
      </c>
      <c r="BE158" s="187"/>
      <c r="BF158" s="128" t="str">
        <f t="shared" ref="BF158:BF177" si="200">IFERROR(ROUND(AC158*$M158/25,0),"-")</f>
        <v>-</v>
      </c>
      <c r="BG158" s="128" t="str">
        <f t="shared" ref="BG158:BG177" si="201">IFERROR(ROUND(AD158*$M158/25,0),"-")</f>
        <v>-</v>
      </c>
      <c r="BH158" s="128" t="str">
        <f t="shared" ref="BH158:BH177" si="202">IFERROR(ROUND(AE158*$M158/25,0),"-")</f>
        <v>-</v>
      </c>
      <c r="BI158" s="128" t="str">
        <f t="shared" ref="BI158:BI177" si="203">IFERROR(ROUND(AF158*$M158/25,0),"-")</f>
        <v>-</v>
      </c>
      <c r="BJ158" s="128" t="str">
        <f t="shared" ref="BJ158:BJ177" si="204">IFERROR(ROUND(AG158*$M158/25,0),"-")</f>
        <v>-</v>
      </c>
      <c r="BK158" s="128" t="str">
        <f t="shared" ref="BK158:BK177" si="205">IFERROR(ROUND(AH158*$M158/25,0),"-")</f>
        <v>-</v>
      </c>
      <c r="BL158" s="128" t="str">
        <f t="shared" ref="BL158:BL177" si="206">IFERROR(ROUND(AI158*$M158/25,0),"-")</f>
        <v>-</v>
      </c>
      <c r="BM158" s="128" t="str">
        <f t="shared" ref="BM158:BM177" si="207">IFERROR(ROUND(AJ158*$M158/25,0),"-")</f>
        <v>-</v>
      </c>
      <c r="BN158" s="128" t="str">
        <f t="shared" ref="BN158:BN177" si="208">IFERROR(ROUND(AK158*$M158/25,0),"-")</f>
        <v>-</v>
      </c>
      <c r="BO158" s="128" t="str">
        <f t="shared" ref="BO158:BO177" si="209">IFERROR(ROUND(AL158*$M158/25,0),"-")</f>
        <v>-</v>
      </c>
      <c r="BP158" s="128" t="str">
        <f t="shared" ref="BP158:BP177" si="210">IFERROR(ROUND(AM158*$M158/25,0),"-")</f>
        <v>-</v>
      </c>
      <c r="BQ158" s="128" t="str">
        <f t="shared" ref="BQ158:BQ177" si="211">IFERROR(ROUND(AN158*$M158/25,0),"-")</f>
        <v>-</v>
      </c>
      <c r="BR158" s="128" t="str">
        <f t="shared" ref="BR158:BR177" si="212">IFERROR(ROUND(AO158*$M158/25,0),"-")</f>
        <v>-</v>
      </c>
      <c r="BS158" s="128" t="str">
        <f t="shared" ref="BS158:BS177" si="213">IFERROR(ROUND(AP158*$M158/25,0),"-")</f>
        <v>-</v>
      </c>
      <c r="BT158" s="128" t="str">
        <f t="shared" ref="BT158:BT177" si="214">IFERROR(ROUND(AQ158*$M158/25,0),"-")</f>
        <v>-</v>
      </c>
      <c r="BU158" s="128" t="str">
        <f t="shared" ref="BU158:BU177" si="215">IFERROR(ROUND(AR158*$M158/25,0),"-")</f>
        <v>-</v>
      </c>
      <c r="BV158" s="129">
        <f t="shared" ref="BV158:BV177" si="216">SUM(AS158:BU158)</f>
        <v>0</v>
      </c>
      <c r="BX158" s="128" t="str">
        <f t="shared" si="103"/>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17">IF($I159="保育標準時間",HLOOKUP($H159,$G$5:$J$49,45,FALSE),IF($I159="保育短時間",HLOOKUP($H159,$K$5:$N$49,45,FALSE),"-"))</f>
        <v>-</v>
      </c>
      <c r="K159" s="20" t="str">
        <f>IF(月途中入退所!$D32=$B$2,月途中入退所!$I32,"-")</f>
        <v>-</v>
      </c>
      <c r="L159" s="162" t="str">
        <f t="shared" ref="L159:L177" si="218">IFERROR(IF(K159="○",J159+$P$28,J159),"-")</f>
        <v>-</v>
      </c>
      <c r="M159" s="20" t="str">
        <f>IF(月途中入退所!$D32=$B$2,月途中入退所!$J32,"-")</f>
        <v>-</v>
      </c>
      <c r="N159" s="129">
        <f t="shared" si="161"/>
        <v>0</v>
      </c>
      <c r="P159" s="128" t="str">
        <f t="shared" si="162"/>
        <v>-</v>
      </c>
      <c r="Q159" s="128" t="str">
        <f t="shared" si="163"/>
        <v>-</v>
      </c>
      <c r="R159" s="128" t="str">
        <f t="shared" si="164"/>
        <v>-</v>
      </c>
      <c r="S159" s="128" t="str">
        <f t="shared" si="165"/>
        <v>-</v>
      </c>
      <c r="T159" s="128" t="str">
        <f t="shared" si="166"/>
        <v>-</v>
      </c>
      <c r="U159" s="128" t="str">
        <f t="shared" si="167"/>
        <v>-</v>
      </c>
      <c r="V159" s="128" t="str">
        <f t="shared" si="168"/>
        <v>-</v>
      </c>
      <c r="W159" s="128" t="str">
        <f t="shared" si="169"/>
        <v>-</v>
      </c>
      <c r="X159" s="128" t="str">
        <f t="shared" si="170"/>
        <v>-</v>
      </c>
      <c r="Y159" s="128" t="str">
        <f t="shared" si="171"/>
        <v>-</v>
      </c>
      <c r="Z159" s="128" t="str">
        <f t="shared" si="172"/>
        <v>-</v>
      </c>
      <c r="AA159" s="128" t="str">
        <f t="shared" si="173"/>
        <v>-</v>
      </c>
      <c r="AB159" s="131"/>
      <c r="AC159" s="128" t="str">
        <f t="shared" si="174"/>
        <v>-</v>
      </c>
      <c r="AD159" s="128" t="str">
        <f t="shared" si="175"/>
        <v>-</v>
      </c>
      <c r="AE159" s="128" t="str">
        <f t="shared" si="176"/>
        <v>-</v>
      </c>
      <c r="AF159" s="128" t="str">
        <f t="shared" si="177"/>
        <v>-</v>
      </c>
      <c r="AG159" s="128" t="str">
        <f t="shared" si="178"/>
        <v>-</v>
      </c>
      <c r="AH159" s="128" t="str">
        <f t="shared" si="179"/>
        <v>-</v>
      </c>
      <c r="AI159" s="128" t="str">
        <f t="shared" si="180"/>
        <v>-</v>
      </c>
      <c r="AJ159" s="128" t="str">
        <f t="shared" si="181"/>
        <v>-</v>
      </c>
      <c r="AK159" s="128" t="str">
        <f t="shared" si="182"/>
        <v>-</v>
      </c>
      <c r="AL159" s="128" t="str">
        <f t="shared" si="183"/>
        <v>-</v>
      </c>
      <c r="AM159" s="128" t="str">
        <f t="shared" si="184"/>
        <v>-</v>
      </c>
      <c r="AN159" s="128" t="str">
        <f t="shared" si="185"/>
        <v>-</v>
      </c>
      <c r="AO159" s="128" t="str">
        <f t="shared" si="186"/>
        <v>-</v>
      </c>
      <c r="AP159" s="128" t="str">
        <f t="shared" si="187"/>
        <v>-</v>
      </c>
      <c r="AQ159" s="128" t="str">
        <f t="shared" ref="AQ159:AQ177" si="219">IF($I159="保育標準時間",HLOOKUP(H159,$G$5:$J$49,33,FALSE),IF($I159="保育短時間",HLOOKUP(H159,$K$5:$N$49,33,FALSE),"-"))</f>
        <v>-</v>
      </c>
      <c r="AR159" s="128" t="str">
        <f t="shared" ref="AR159:AR177" si="220">IF(OR(I159="保育標準時間",I159="保育短時間"),IF(K159="○",$P$28,"-"),"-")</f>
        <v>-</v>
      </c>
      <c r="AS159" s="128">
        <f t="shared" si="188"/>
        <v>0</v>
      </c>
      <c r="AT159" s="128" t="str">
        <f t="shared" si="189"/>
        <v>-</v>
      </c>
      <c r="AU159" s="128" t="str">
        <f t="shared" si="190"/>
        <v>-</v>
      </c>
      <c r="AV159" s="128" t="str">
        <f t="shared" si="191"/>
        <v>-</v>
      </c>
      <c r="AW159" s="128" t="str">
        <f t="shared" si="192"/>
        <v>-</v>
      </c>
      <c r="AX159" s="128" t="str">
        <f t="shared" si="193"/>
        <v>-</v>
      </c>
      <c r="AY159" s="128" t="str">
        <f t="shared" si="194"/>
        <v>-</v>
      </c>
      <c r="AZ159" s="128" t="str">
        <f t="shared" si="195"/>
        <v>-</v>
      </c>
      <c r="BA159" s="128" t="str">
        <f t="shared" si="196"/>
        <v>-</v>
      </c>
      <c r="BB159" s="128" t="str">
        <f t="shared" si="197"/>
        <v>-</v>
      </c>
      <c r="BC159" s="128" t="str">
        <f t="shared" si="198"/>
        <v>-</v>
      </c>
      <c r="BD159" s="128" t="str">
        <f t="shared" si="199"/>
        <v>-</v>
      </c>
      <c r="BE159" s="187"/>
      <c r="BF159" s="128" t="str">
        <f t="shared" si="200"/>
        <v>-</v>
      </c>
      <c r="BG159" s="128" t="str">
        <f t="shared" si="201"/>
        <v>-</v>
      </c>
      <c r="BH159" s="128" t="str">
        <f t="shared" si="202"/>
        <v>-</v>
      </c>
      <c r="BI159" s="128" t="str">
        <f t="shared" si="203"/>
        <v>-</v>
      </c>
      <c r="BJ159" s="128" t="str">
        <f t="shared" si="204"/>
        <v>-</v>
      </c>
      <c r="BK159" s="128" t="str">
        <f t="shared" si="205"/>
        <v>-</v>
      </c>
      <c r="BL159" s="128" t="str">
        <f t="shared" si="206"/>
        <v>-</v>
      </c>
      <c r="BM159" s="128" t="str">
        <f t="shared" si="207"/>
        <v>-</v>
      </c>
      <c r="BN159" s="128" t="str">
        <f t="shared" si="208"/>
        <v>-</v>
      </c>
      <c r="BO159" s="128" t="str">
        <f t="shared" si="209"/>
        <v>-</v>
      </c>
      <c r="BP159" s="128" t="str">
        <f t="shared" si="210"/>
        <v>-</v>
      </c>
      <c r="BQ159" s="128" t="str">
        <f t="shared" si="211"/>
        <v>-</v>
      </c>
      <c r="BR159" s="128" t="str">
        <f t="shared" si="212"/>
        <v>-</v>
      </c>
      <c r="BS159" s="128" t="str">
        <f t="shared" si="213"/>
        <v>-</v>
      </c>
      <c r="BT159" s="128" t="str">
        <f t="shared" si="214"/>
        <v>-</v>
      </c>
      <c r="BU159" s="128" t="str">
        <f t="shared" si="215"/>
        <v>-</v>
      </c>
      <c r="BV159" s="129">
        <f t="shared" si="216"/>
        <v>0</v>
      </c>
      <c r="BX159" s="128" t="str">
        <f t="shared" si="103"/>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17"/>
        <v>-</v>
      </c>
      <c r="K160" s="20" t="str">
        <f>IF(月途中入退所!$D33=$B$2,月途中入退所!$I33,"-")</f>
        <v>-</v>
      </c>
      <c r="L160" s="162" t="str">
        <f t="shared" si="218"/>
        <v>-</v>
      </c>
      <c r="M160" s="20" t="str">
        <f>IF(月途中入退所!$D33=$B$2,月途中入退所!$J33,"-")</f>
        <v>-</v>
      </c>
      <c r="N160" s="129">
        <f t="shared" si="161"/>
        <v>0</v>
      </c>
      <c r="P160" s="128" t="str">
        <f t="shared" si="162"/>
        <v>-</v>
      </c>
      <c r="Q160" s="128" t="str">
        <f t="shared" si="163"/>
        <v>-</v>
      </c>
      <c r="R160" s="128" t="str">
        <f t="shared" si="164"/>
        <v>-</v>
      </c>
      <c r="S160" s="128" t="str">
        <f t="shared" si="165"/>
        <v>-</v>
      </c>
      <c r="T160" s="128" t="str">
        <f t="shared" si="166"/>
        <v>-</v>
      </c>
      <c r="U160" s="128" t="str">
        <f t="shared" si="167"/>
        <v>-</v>
      </c>
      <c r="V160" s="128" t="str">
        <f t="shared" si="168"/>
        <v>-</v>
      </c>
      <c r="W160" s="128" t="str">
        <f t="shared" si="169"/>
        <v>-</v>
      </c>
      <c r="X160" s="128" t="str">
        <f t="shared" si="170"/>
        <v>-</v>
      </c>
      <c r="Y160" s="128" t="str">
        <f t="shared" si="171"/>
        <v>-</v>
      </c>
      <c r="Z160" s="128" t="str">
        <f t="shared" si="172"/>
        <v>-</v>
      </c>
      <c r="AA160" s="128" t="str">
        <f t="shared" si="173"/>
        <v>-</v>
      </c>
      <c r="AB160" s="131"/>
      <c r="AC160" s="128" t="str">
        <f t="shared" si="174"/>
        <v>-</v>
      </c>
      <c r="AD160" s="128" t="str">
        <f t="shared" si="175"/>
        <v>-</v>
      </c>
      <c r="AE160" s="128" t="str">
        <f t="shared" si="176"/>
        <v>-</v>
      </c>
      <c r="AF160" s="128" t="str">
        <f t="shared" si="177"/>
        <v>-</v>
      </c>
      <c r="AG160" s="128" t="str">
        <f t="shared" si="178"/>
        <v>-</v>
      </c>
      <c r="AH160" s="128" t="str">
        <f t="shared" si="179"/>
        <v>-</v>
      </c>
      <c r="AI160" s="128" t="str">
        <f t="shared" si="180"/>
        <v>-</v>
      </c>
      <c r="AJ160" s="128" t="str">
        <f t="shared" si="181"/>
        <v>-</v>
      </c>
      <c r="AK160" s="128" t="str">
        <f t="shared" si="182"/>
        <v>-</v>
      </c>
      <c r="AL160" s="128" t="str">
        <f t="shared" si="183"/>
        <v>-</v>
      </c>
      <c r="AM160" s="128" t="str">
        <f t="shared" si="184"/>
        <v>-</v>
      </c>
      <c r="AN160" s="128" t="str">
        <f t="shared" si="185"/>
        <v>-</v>
      </c>
      <c r="AO160" s="128" t="str">
        <f t="shared" si="186"/>
        <v>-</v>
      </c>
      <c r="AP160" s="128" t="str">
        <f t="shared" si="187"/>
        <v>-</v>
      </c>
      <c r="AQ160" s="128" t="str">
        <f t="shared" si="219"/>
        <v>-</v>
      </c>
      <c r="AR160" s="128" t="str">
        <f t="shared" si="220"/>
        <v>-</v>
      </c>
      <c r="AS160" s="128">
        <f t="shared" si="188"/>
        <v>0</v>
      </c>
      <c r="AT160" s="128" t="str">
        <f t="shared" si="189"/>
        <v>-</v>
      </c>
      <c r="AU160" s="128" t="str">
        <f t="shared" si="190"/>
        <v>-</v>
      </c>
      <c r="AV160" s="128" t="str">
        <f t="shared" si="191"/>
        <v>-</v>
      </c>
      <c r="AW160" s="128" t="str">
        <f t="shared" si="192"/>
        <v>-</v>
      </c>
      <c r="AX160" s="128" t="str">
        <f t="shared" si="193"/>
        <v>-</v>
      </c>
      <c r="AY160" s="128" t="str">
        <f t="shared" si="194"/>
        <v>-</v>
      </c>
      <c r="AZ160" s="128" t="str">
        <f t="shared" si="195"/>
        <v>-</v>
      </c>
      <c r="BA160" s="128" t="str">
        <f t="shared" si="196"/>
        <v>-</v>
      </c>
      <c r="BB160" s="128" t="str">
        <f t="shared" si="197"/>
        <v>-</v>
      </c>
      <c r="BC160" s="128" t="str">
        <f t="shared" si="198"/>
        <v>-</v>
      </c>
      <c r="BD160" s="128" t="str">
        <f t="shared" si="199"/>
        <v>-</v>
      </c>
      <c r="BE160" s="187"/>
      <c r="BF160" s="128" t="str">
        <f t="shared" si="200"/>
        <v>-</v>
      </c>
      <c r="BG160" s="128" t="str">
        <f t="shared" si="201"/>
        <v>-</v>
      </c>
      <c r="BH160" s="128" t="str">
        <f t="shared" si="202"/>
        <v>-</v>
      </c>
      <c r="BI160" s="128" t="str">
        <f t="shared" si="203"/>
        <v>-</v>
      </c>
      <c r="BJ160" s="128" t="str">
        <f t="shared" si="204"/>
        <v>-</v>
      </c>
      <c r="BK160" s="128" t="str">
        <f t="shared" si="205"/>
        <v>-</v>
      </c>
      <c r="BL160" s="128" t="str">
        <f t="shared" si="206"/>
        <v>-</v>
      </c>
      <c r="BM160" s="128" t="str">
        <f t="shared" si="207"/>
        <v>-</v>
      </c>
      <c r="BN160" s="128" t="str">
        <f t="shared" si="208"/>
        <v>-</v>
      </c>
      <c r="BO160" s="128" t="str">
        <f t="shared" si="209"/>
        <v>-</v>
      </c>
      <c r="BP160" s="128" t="str">
        <f t="shared" si="210"/>
        <v>-</v>
      </c>
      <c r="BQ160" s="128" t="str">
        <f t="shared" si="211"/>
        <v>-</v>
      </c>
      <c r="BR160" s="128" t="str">
        <f t="shared" si="212"/>
        <v>-</v>
      </c>
      <c r="BS160" s="128" t="str">
        <f t="shared" si="213"/>
        <v>-</v>
      </c>
      <c r="BT160" s="128" t="str">
        <f t="shared" si="214"/>
        <v>-</v>
      </c>
      <c r="BU160" s="128" t="str">
        <f t="shared" si="215"/>
        <v>-</v>
      </c>
      <c r="BV160" s="129">
        <f t="shared" si="216"/>
        <v>0</v>
      </c>
      <c r="BX160" s="128" t="str">
        <f t="shared" si="103"/>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17"/>
        <v>-</v>
      </c>
      <c r="K161" s="20" t="str">
        <f>IF(月途中入退所!$D34=$B$2,月途中入退所!$I34,"-")</f>
        <v>-</v>
      </c>
      <c r="L161" s="162" t="str">
        <f t="shared" si="218"/>
        <v>-</v>
      </c>
      <c r="M161" s="20" t="str">
        <f>IF(月途中入退所!$D34=$B$2,月途中入退所!$J34,"-")</f>
        <v>-</v>
      </c>
      <c r="N161" s="129">
        <f t="shared" si="161"/>
        <v>0</v>
      </c>
      <c r="P161" s="128" t="str">
        <f t="shared" si="162"/>
        <v>-</v>
      </c>
      <c r="Q161" s="128" t="str">
        <f t="shared" si="163"/>
        <v>-</v>
      </c>
      <c r="R161" s="128" t="str">
        <f t="shared" si="164"/>
        <v>-</v>
      </c>
      <c r="S161" s="128" t="str">
        <f t="shared" si="165"/>
        <v>-</v>
      </c>
      <c r="T161" s="128" t="str">
        <f t="shared" si="166"/>
        <v>-</v>
      </c>
      <c r="U161" s="128" t="str">
        <f t="shared" si="167"/>
        <v>-</v>
      </c>
      <c r="V161" s="128" t="str">
        <f t="shared" si="168"/>
        <v>-</v>
      </c>
      <c r="W161" s="128" t="str">
        <f t="shared" si="169"/>
        <v>-</v>
      </c>
      <c r="X161" s="128" t="str">
        <f t="shared" si="170"/>
        <v>-</v>
      </c>
      <c r="Y161" s="128" t="str">
        <f t="shared" si="171"/>
        <v>-</v>
      </c>
      <c r="Z161" s="128" t="str">
        <f t="shared" si="172"/>
        <v>-</v>
      </c>
      <c r="AA161" s="128" t="str">
        <f t="shared" si="173"/>
        <v>-</v>
      </c>
      <c r="AB161" s="131"/>
      <c r="AC161" s="128" t="str">
        <f t="shared" si="174"/>
        <v>-</v>
      </c>
      <c r="AD161" s="128" t="str">
        <f t="shared" si="175"/>
        <v>-</v>
      </c>
      <c r="AE161" s="128" t="str">
        <f t="shared" si="176"/>
        <v>-</v>
      </c>
      <c r="AF161" s="128" t="str">
        <f t="shared" si="177"/>
        <v>-</v>
      </c>
      <c r="AG161" s="128" t="str">
        <f t="shared" si="178"/>
        <v>-</v>
      </c>
      <c r="AH161" s="128" t="str">
        <f t="shared" si="179"/>
        <v>-</v>
      </c>
      <c r="AI161" s="128" t="str">
        <f t="shared" si="180"/>
        <v>-</v>
      </c>
      <c r="AJ161" s="128" t="str">
        <f t="shared" si="181"/>
        <v>-</v>
      </c>
      <c r="AK161" s="128" t="str">
        <f t="shared" si="182"/>
        <v>-</v>
      </c>
      <c r="AL161" s="128" t="str">
        <f t="shared" si="183"/>
        <v>-</v>
      </c>
      <c r="AM161" s="128" t="str">
        <f t="shared" si="184"/>
        <v>-</v>
      </c>
      <c r="AN161" s="128" t="str">
        <f t="shared" si="185"/>
        <v>-</v>
      </c>
      <c r="AO161" s="128" t="str">
        <f t="shared" si="186"/>
        <v>-</v>
      </c>
      <c r="AP161" s="128" t="str">
        <f t="shared" si="187"/>
        <v>-</v>
      </c>
      <c r="AQ161" s="128" t="str">
        <f t="shared" si="219"/>
        <v>-</v>
      </c>
      <c r="AR161" s="128" t="str">
        <f t="shared" si="220"/>
        <v>-</v>
      </c>
      <c r="AS161" s="128">
        <f t="shared" si="188"/>
        <v>0</v>
      </c>
      <c r="AT161" s="128" t="str">
        <f t="shared" si="189"/>
        <v>-</v>
      </c>
      <c r="AU161" s="128" t="str">
        <f t="shared" si="190"/>
        <v>-</v>
      </c>
      <c r="AV161" s="128" t="str">
        <f t="shared" si="191"/>
        <v>-</v>
      </c>
      <c r="AW161" s="128" t="str">
        <f t="shared" si="192"/>
        <v>-</v>
      </c>
      <c r="AX161" s="128" t="str">
        <f t="shared" si="193"/>
        <v>-</v>
      </c>
      <c r="AY161" s="128" t="str">
        <f t="shared" si="194"/>
        <v>-</v>
      </c>
      <c r="AZ161" s="128" t="str">
        <f t="shared" si="195"/>
        <v>-</v>
      </c>
      <c r="BA161" s="128" t="str">
        <f t="shared" si="196"/>
        <v>-</v>
      </c>
      <c r="BB161" s="128" t="str">
        <f t="shared" si="197"/>
        <v>-</v>
      </c>
      <c r="BC161" s="128" t="str">
        <f t="shared" si="198"/>
        <v>-</v>
      </c>
      <c r="BD161" s="128" t="str">
        <f t="shared" si="199"/>
        <v>-</v>
      </c>
      <c r="BE161" s="187"/>
      <c r="BF161" s="128" t="str">
        <f t="shared" si="200"/>
        <v>-</v>
      </c>
      <c r="BG161" s="128" t="str">
        <f t="shared" si="201"/>
        <v>-</v>
      </c>
      <c r="BH161" s="128" t="str">
        <f t="shared" si="202"/>
        <v>-</v>
      </c>
      <c r="BI161" s="128" t="str">
        <f t="shared" si="203"/>
        <v>-</v>
      </c>
      <c r="BJ161" s="128" t="str">
        <f t="shared" si="204"/>
        <v>-</v>
      </c>
      <c r="BK161" s="128" t="str">
        <f t="shared" si="205"/>
        <v>-</v>
      </c>
      <c r="BL161" s="128" t="str">
        <f t="shared" si="206"/>
        <v>-</v>
      </c>
      <c r="BM161" s="128" t="str">
        <f t="shared" si="207"/>
        <v>-</v>
      </c>
      <c r="BN161" s="128" t="str">
        <f t="shared" si="208"/>
        <v>-</v>
      </c>
      <c r="BO161" s="128" t="str">
        <f t="shared" si="209"/>
        <v>-</v>
      </c>
      <c r="BP161" s="128" t="str">
        <f t="shared" si="210"/>
        <v>-</v>
      </c>
      <c r="BQ161" s="128" t="str">
        <f t="shared" si="211"/>
        <v>-</v>
      </c>
      <c r="BR161" s="128" t="str">
        <f t="shared" si="212"/>
        <v>-</v>
      </c>
      <c r="BS161" s="128" t="str">
        <f t="shared" si="213"/>
        <v>-</v>
      </c>
      <c r="BT161" s="128" t="str">
        <f t="shared" si="214"/>
        <v>-</v>
      </c>
      <c r="BU161" s="128" t="str">
        <f t="shared" si="215"/>
        <v>-</v>
      </c>
      <c r="BV161" s="129">
        <f t="shared" si="216"/>
        <v>0</v>
      </c>
      <c r="BX161" s="128" t="str">
        <f t="shared" si="103"/>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17"/>
        <v>-</v>
      </c>
      <c r="K162" s="20" t="str">
        <f>IF(月途中入退所!$D35=$B$2,月途中入退所!$I35,"-")</f>
        <v>-</v>
      </c>
      <c r="L162" s="162" t="str">
        <f t="shared" si="218"/>
        <v>-</v>
      </c>
      <c r="M162" s="20" t="str">
        <f>IF(月途中入退所!$D35=$B$2,月途中入退所!$J35,"-")</f>
        <v>-</v>
      </c>
      <c r="N162" s="129">
        <f t="shared" si="161"/>
        <v>0</v>
      </c>
      <c r="P162" s="128" t="str">
        <f t="shared" si="162"/>
        <v>-</v>
      </c>
      <c r="Q162" s="128" t="str">
        <f t="shared" si="163"/>
        <v>-</v>
      </c>
      <c r="R162" s="128" t="str">
        <f t="shared" si="164"/>
        <v>-</v>
      </c>
      <c r="S162" s="128" t="str">
        <f t="shared" si="165"/>
        <v>-</v>
      </c>
      <c r="T162" s="128" t="str">
        <f t="shared" si="166"/>
        <v>-</v>
      </c>
      <c r="U162" s="128" t="str">
        <f t="shared" si="167"/>
        <v>-</v>
      </c>
      <c r="V162" s="128" t="str">
        <f t="shared" si="168"/>
        <v>-</v>
      </c>
      <c r="W162" s="128" t="str">
        <f t="shared" si="169"/>
        <v>-</v>
      </c>
      <c r="X162" s="128" t="str">
        <f t="shared" si="170"/>
        <v>-</v>
      </c>
      <c r="Y162" s="128" t="str">
        <f t="shared" si="171"/>
        <v>-</v>
      </c>
      <c r="Z162" s="128" t="str">
        <f t="shared" si="172"/>
        <v>-</v>
      </c>
      <c r="AA162" s="128" t="str">
        <f t="shared" si="173"/>
        <v>-</v>
      </c>
      <c r="AB162" s="131"/>
      <c r="AC162" s="128" t="str">
        <f t="shared" si="174"/>
        <v>-</v>
      </c>
      <c r="AD162" s="128" t="str">
        <f t="shared" si="175"/>
        <v>-</v>
      </c>
      <c r="AE162" s="128" t="str">
        <f t="shared" si="176"/>
        <v>-</v>
      </c>
      <c r="AF162" s="128" t="str">
        <f t="shared" si="177"/>
        <v>-</v>
      </c>
      <c r="AG162" s="128" t="str">
        <f t="shared" si="178"/>
        <v>-</v>
      </c>
      <c r="AH162" s="128" t="str">
        <f t="shared" si="179"/>
        <v>-</v>
      </c>
      <c r="AI162" s="128" t="str">
        <f t="shared" si="180"/>
        <v>-</v>
      </c>
      <c r="AJ162" s="128" t="str">
        <f t="shared" si="181"/>
        <v>-</v>
      </c>
      <c r="AK162" s="128" t="str">
        <f t="shared" si="182"/>
        <v>-</v>
      </c>
      <c r="AL162" s="128" t="str">
        <f t="shared" si="183"/>
        <v>-</v>
      </c>
      <c r="AM162" s="128" t="str">
        <f t="shared" si="184"/>
        <v>-</v>
      </c>
      <c r="AN162" s="128" t="str">
        <f t="shared" si="185"/>
        <v>-</v>
      </c>
      <c r="AO162" s="128" t="str">
        <f t="shared" si="186"/>
        <v>-</v>
      </c>
      <c r="AP162" s="128" t="str">
        <f t="shared" si="187"/>
        <v>-</v>
      </c>
      <c r="AQ162" s="128" t="str">
        <f t="shared" si="219"/>
        <v>-</v>
      </c>
      <c r="AR162" s="128" t="str">
        <f t="shared" si="220"/>
        <v>-</v>
      </c>
      <c r="AS162" s="128">
        <f t="shared" si="188"/>
        <v>0</v>
      </c>
      <c r="AT162" s="128" t="str">
        <f t="shared" si="189"/>
        <v>-</v>
      </c>
      <c r="AU162" s="128" t="str">
        <f t="shared" si="190"/>
        <v>-</v>
      </c>
      <c r="AV162" s="128" t="str">
        <f t="shared" si="191"/>
        <v>-</v>
      </c>
      <c r="AW162" s="128" t="str">
        <f t="shared" si="192"/>
        <v>-</v>
      </c>
      <c r="AX162" s="128" t="str">
        <f t="shared" si="193"/>
        <v>-</v>
      </c>
      <c r="AY162" s="128" t="str">
        <f t="shared" si="194"/>
        <v>-</v>
      </c>
      <c r="AZ162" s="128" t="str">
        <f t="shared" si="195"/>
        <v>-</v>
      </c>
      <c r="BA162" s="128" t="str">
        <f t="shared" si="196"/>
        <v>-</v>
      </c>
      <c r="BB162" s="128" t="str">
        <f t="shared" si="197"/>
        <v>-</v>
      </c>
      <c r="BC162" s="128" t="str">
        <f t="shared" si="198"/>
        <v>-</v>
      </c>
      <c r="BD162" s="128" t="str">
        <f t="shared" si="199"/>
        <v>-</v>
      </c>
      <c r="BE162" s="187"/>
      <c r="BF162" s="128" t="str">
        <f t="shared" si="200"/>
        <v>-</v>
      </c>
      <c r="BG162" s="128" t="str">
        <f t="shared" si="201"/>
        <v>-</v>
      </c>
      <c r="BH162" s="128" t="str">
        <f t="shared" si="202"/>
        <v>-</v>
      </c>
      <c r="BI162" s="128" t="str">
        <f t="shared" si="203"/>
        <v>-</v>
      </c>
      <c r="BJ162" s="128" t="str">
        <f t="shared" si="204"/>
        <v>-</v>
      </c>
      <c r="BK162" s="128" t="str">
        <f t="shared" si="205"/>
        <v>-</v>
      </c>
      <c r="BL162" s="128" t="str">
        <f t="shared" si="206"/>
        <v>-</v>
      </c>
      <c r="BM162" s="128" t="str">
        <f t="shared" si="207"/>
        <v>-</v>
      </c>
      <c r="BN162" s="128" t="str">
        <f t="shared" si="208"/>
        <v>-</v>
      </c>
      <c r="BO162" s="128" t="str">
        <f t="shared" si="209"/>
        <v>-</v>
      </c>
      <c r="BP162" s="128" t="str">
        <f t="shared" si="210"/>
        <v>-</v>
      </c>
      <c r="BQ162" s="128" t="str">
        <f t="shared" si="211"/>
        <v>-</v>
      </c>
      <c r="BR162" s="128" t="str">
        <f t="shared" si="212"/>
        <v>-</v>
      </c>
      <c r="BS162" s="128" t="str">
        <f t="shared" si="213"/>
        <v>-</v>
      </c>
      <c r="BT162" s="128" t="str">
        <f t="shared" si="214"/>
        <v>-</v>
      </c>
      <c r="BU162" s="128" t="str">
        <f t="shared" si="215"/>
        <v>-</v>
      </c>
      <c r="BV162" s="129">
        <f t="shared" si="216"/>
        <v>0</v>
      </c>
      <c r="BX162" s="128" t="str">
        <f t="shared" si="103"/>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17"/>
        <v>-</v>
      </c>
      <c r="K163" s="20" t="str">
        <f>IF(月途中入退所!$D36=$B$2,月途中入退所!$I36,"-")</f>
        <v>-</v>
      </c>
      <c r="L163" s="162" t="str">
        <f t="shared" si="218"/>
        <v>-</v>
      </c>
      <c r="M163" s="20" t="str">
        <f>IF(月途中入退所!$D36=$B$2,月途中入退所!$J36,"-")</f>
        <v>-</v>
      </c>
      <c r="N163" s="129">
        <f t="shared" si="161"/>
        <v>0</v>
      </c>
      <c r="P163" s="128" t="str">
        <f t="shared" si="162"/>
        <v>-</v>
      </c>
      <c r="Q163" s="128" t="str">
        <f t="shared" si="163"/>
        <v>-</v>
      </c>
      <c r="R163" s="128" t="str">
        <f t="shared" si="164"/>
        <v>-</v>
      </c>
      <c r="S163" s="128" t="str">
        <f t="shared" si="165"/>
        <v>-</v>
      </c>
      <c r="T163" s="128" t="str">
        <f t="shared" si="166"/>
        <v>-</v>
      </c>
      <c r="U163" s="128" t="str">
        <f t="shared" si="167"/>
        <v>-</v>
      </c>
      <c r="V163" s="128" t="str">
        <f t="shared" si="168"/>
        <v>-</v>
      </c>
      <c r="W163" s="128" t="str">
        <f t="shared" si="169"/>
        <v>-</v>
      </c>
      <c r="X163" s="128" t="str">
        <f t="shared" si="170"/>
        <v>-</v>
      </c>
      <c r="Y163" s="128" t="str">
        <f t="shared" si="171"/>
        <v>-</v>
      </c>
      <c r="Z163" s="128" t="str">
        <f t="shared" si="172"/>
        <v>-</v>
      </c>
      <c r="AA163" s="128" t="str">
        <f t="shared" si="173"/>
        <v>-</v>
      </c>
      <c r="AB163" s="131"/>
      <c r="AC163" s="128" t="str">
        <f t="shared" si="174"/>
        <v>-</v>
      </c>
      <c r="AD163" s="128" t="str">
        <f t="shared" si="175"/>
        <v>-</v>
      </c>
      <c r="AE163" s="128" t="str">
        <f t="shared" si="176"/>
        <v>-</v>
      </c>
      <c r="AF163" s="128" t="str">
        <f t="shared" si="177"/>
        <v>-</v>
      </c>
      <c r="AG163" s="128" t="str">
        <f t="shared" si="178"/>
        <v>-</v>
      </c>
      <c r="AH163" s="128" t="str">
        <f t="shared" si="179"/>
        <v>-</v>
      </c>
      <c r="AI163" s="128" t="str">
        <f t="shared" si="180"/>
        <v>-</v>
      </c>
      <c r="AJ163" s="128" t="str">
        <f t="shared" si="181"/>
        <v>-</v>
      </c>
      <c r="AK163" s="128" t="str">
        <f t="shared" si="182"/>
        <v>-</v>
      </c>
      <c r="AL163" s="128" t="str">
        <f t="shared" si="183"/>
        <v>-</v>
      </c>
      <c r="AM163" s="128" t="str">
        <f t="shared" si="184"/>
        <v>-</v>
      </c>
      <c r="AN163" s="128" t="str">
        <f t="shared" si="185"/>
        <v>-</v>
      </c>
      <c r="AO163" s="128" t="str">
        <f t="shared" si="186"/>
        <v>-</v>
      </c>
      <c r="AP163" s="128" t="str">
        <f t="shared" si="187"/>
        <v>-</v>
      </c>
      <c r="AQ163" s="128" t="str">
        <f t="shared" si="219"/>
        <v>-</v>
      </c>
      <c r="AR163" s="128" t="str">
        <f t="shared" si="220"/>
        <v>-</v>
      </c>
      <c r="AS163" s="128">
        <f t="shared" si="188"/>
        <v>0</v>
      </c>
      <c r="AT163" s="128" t="str">
        <f t="shared" si="189"/>
        <v>-</v>
      </c>
      <c r="AU163" s="128" t="str">
        <f t="shared" si="190"/>
        <v>-</v>
      </c>
      <c r="AV163" s="128" t="str">
        <f t="shared" si="191"/>
        <v>-</v>
      </c>
      <c r="AW163" s="128" t="str">
        <f t="shared" si="192"/>
        <v>-</v>
      </c>
      <c r="AX163" s="128" t="str">
        <f t="shared" si="193"/>
        <v>-</v>
      </c>
      <c r="AY163" s="128" t="str">
        <f t="shared" si="194"/>
        <v>-</v>
      </c>
      <c r="AZ163" s="128" t="str">
        <f t="shared" si="195"/>
        <v>-</v>
      </c>
      <c r="BA163" s="128" t="str">
        <f t="shared" si="196"/>
        <v>-</v>
      </c>
      <c r="BB163" s="128" t="str">
        <f t="shared" si="197"/>
        <v>-</v>
      </c>
      <c r="BC163" s="128" t="str">
        <f t="shared" si="198"/>
        <v>-</v>
      </c>
      <c r="BD163" s="128" t="str">
        <f t="shared" si="199"/>
        <v>-</v>
      </c>
      <c r="BE163" s="187"/>
      <c r="BF163" s="128" t="str">
        <f t="shared" si="200"/>
        <v>-</v>
      </c>
      <c r="BG163" s="128" t="str">
        <f t="shared" si="201"/>
        <v>-</v>
      </c>
      <c r="BH163" s="128" t="str">
        <f t="shared" si="202"/>
        <v>-</v>
      </c>
      <c r="BI163" s="128" t="str">
        <f t="shared" si="203"/>
        <v>-</v>
      </c>
      <c r="BJ163" s="128" t="str">
        <f t="shared" si="204"/>
        <v>-</v>
      </c>
      <c r="BK163" s="128" t="str">
        <f t="shared" si="205"/>
        <v>-</v>
      </c>
      <c r="BL163" s="128" t="str">
        <f t="shared" si="206"/>
        <v>-</v>
      </c>
      <c r="BM163" s="128" t="str">
        <f t="shared" si="207"/>
        <v>-</v>
      </c>
      <c r="BN163" s="128" t="str">
        <f t="shared" si="208"/>
        <v>-</v>
      </c>
      <c r="BO163" s="128" t="str">
        <f t="shared" si="209"/>
        <v>-</v>
      </c>
      <c r="BP163" s="128" t="str">
        <f t="shared" si="210"/>
        <v>-</v>
      </c>
      <c r="BQ163" s="128" t="str">
        <f t="shared" si="211"/>
        <v>-</v>
      </c>
      <c r="BR163" s="128" t="str">
        <f t="shared" si="212"/>
        <v>-</v>
      </c>
      <c r="BS163" s="128" t="str">
        <f t="shared" si="213"/>
        <v>-</v>
      </c>
      <c r="BT163" s="128" t="str">
        <f t="shared" si="214"/>
        <v>-</v>
      </c>
      <c r="BU163" s="128" t="str">
        <f t="shared" si="215"/>
        <v>-</v>
      </c>
      <c r="BV163" s="129">
        <f t="shared" si="216"/>
        <v>0</v>
      </c>
      <c r="BX163" s="128" t="str">
        <f t="shared" si="103"/>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17"/>
        <v>-</v>
      </c>
      <c r="K164" s="20" t="str">
        <f>IF(月途中入退所!$D37=$B$2,月途中入退所!$I37,"-")</f>
        <v>-</v>
      </c>
      <c r="L164" s="162" t="str">
        <f t="shared" si="218"/>
        <v>-</v>
      </c>
      <c r="M164" s="20" t="str">
        <f>IF(月途中入退所!$D37=$B$2,月途中入退所!$J37,"-")</f>
        <v>-</v>
      </c>
      <c r="N164" s="129">
        <f t="shared" si="161"/>
        <v>0</v>
      </c>
      <c r="P164" s="128" t="str">
        <f t="shared" si="162"/>
        <v>-</v>
      </c>
      <c r="Q164" s="128" t="str">
        <f t="shared" si="163"/>
        <v>-</v>
      </c>
      <c r="R164" s="128" t="str">
        <f t="shared" si="164"/>
        <v>-</v>
      </c>
      <c r="S164" s="128" t="str">
        <f t="shared" si="165"/>
        <v>-</v>
      </c>
      <c r="T164" s="128" t="str">
        <f t="shared" si="166"/>
        <v>-</v>
      </c>
      <c r="U164" s="128" t="str">
        <f t="shared" si="167"/>
        <v>-</v>
      </c>
      <c r="V164" s="128" t="str">
        <f t="shared" si="168"/>
        <v>-</v>
      </c>
      <c r="W164" s="128" t="str">
        <f t="shared" si="169"/>
        <v>-</v>
      </c>
      <c r="X164" s="128" t="str">
        <f t="shared" si="170"/>
        <v>-</v>
      </c>
      <c r="Y164" s="128" t="str">
        <f t="shared" si="171"/>
        <v>-</v>
      </c>
      <c r="Z164" s="128" t="str">
        <f t="shared" si="172"/>
        <v>-</v>
      </c>
      <c r="AA164" s="128" t="str">
        <f t="shared" si="173"/>
        <v>-</v>
      </c>
      <c r="AB164" s="131"/>
      <c r="AC164" s="128" t="str">
        <f t="shared" si="174"/>
        <v>-</v>
      </c>
      <c r="AD164" s="128" t="str">
        <f t="shared" si="175"/>
        <v>-</v>
      </c>
      <c r="AE164" s="128" t="str">
        <f t="shared" si="176"/>
        <v>-</v>
      </c>
      <c r="AF164" s="128" t="str">
        <f t="shared" si="177"/>
        <v>-</v>
      </c>
      <c r="AG164" s="128" t="str">
        <f t="shared" si="178"/>
        <v>-</v>
      </c>
      <c r="AH164" s="128" t="str">
        <f t="shared" si="179"/>
        <v>-</v>
      </c>
      <c r="AI164" s="128" t="str">
        <f t="shared" si="180"/>
        <v>-</v>
      </c>
      <c r="AJ164" s="128" t="str">
        <f t="shared" si="181"/>
        <v>-</v>
      </c>
      <c r="AK164" s="128" t="str">
        <f t="shared" si="182"/>
        <v>-</v>
      </c>
      <c r="AL164" s="128" t="str">
        <f t="shared" si="183"/>
        <v>-</v>
      </c>
      <c r="AM164" s="128" t="str">
        <f t="shared" si="184"/>
        <v>-</v>
      </c>
      <c r="AN164" s="128" t="str">
        <f t="shared" si="185"/>
        <v>-</v>
      </c>
      <c r="AO164" s="128" t="str">
        <f t="shared" si="186"/>
        <v>-</v>
      </c>
      <c r="AP164" s="128" t="str">
        <f t="shared" si="187"/>
        <v>-</v>
      </c>
      <c r="AQ164" s="128" t="str">
        <f t="shared" si="219"/>
        <v>-</v>
      </c>
      <c r="AR164" s="128" t="str">
        <f t="shared" si="220"/>
        <v>-</v>
      </c>
      <c r="AS164" s="128">
        <f t="shared" si="188"/>
        <v>0</v>
      </c>
      <c r="AT164" s="128" t="str">
        <f t="shared" si="189"/>
        <v>-</v>
      </c>
      <c r="AU164" s="128" t="str">
        <f t="shared" si="190"/>
        <v>-</v>
      </c>
      <c r="AV164" s="128" t="str">
        <f t="shared" si="191"/>
        <v>-</v>
      </c>
      <c r="AW164" s="128" t="str">
        <f t="shared" si="192"/>
        <v>-</v>
      </c>
      <c r="AX164" s="128" t="str">
        <f t="shared" si="193"/>
        <v>-</v>
      </c>
      <c r="AY164" s="128" t="str">
        <f t="shared" si="194"/>
        <v>-</v>
      </c>
      <c r="AZ164" s="128" t="str">
        <f t="shared" si="195"/>
        <v>-</v>
      </c>
      <c r="BA164" s="128" t="str">
        <f t="shared" si="196"/>
        <v>-</v>
      </c>
      <c r="BB164" s="128" t="str">
        <f t="shared" si="197"/>
        <v>-</v>
      </c>
      <c r="BC164" s="128" t="str">
        <f t="shared" si="198"/>
        <v>-</v>
      </c>
      <c r="BD164" s="128" t="str">
        <f t="shared" si="199"/>
        <v>-</v>
      </c>
      <c r="BE164" s="187"/>
      <c r="BF164" s="128" t="str">
        <f t="shared" si="200"/>
        <v>-</v>
      </c>
      <c r="BG164" s="128" t="str">
        <f t="shared" si="201"/>
        <v>-</v>
      </c>
      <c r="BH164" s="128" t="str">
        <f t="shared" si="202"/>
        <v>-</v>
      </c>
      <c r="BI164" s="128" t="str">
        <f t="shared" si="203"/>
        <v>-</v>
      </c>
      <c r="BJ164" s="128" t="str">
        <f t="shared" si="204"/>
        <v>-</v>
      </c>
      <c r="BK164" s="128" t="str">
        <f t="shared" si="205"/>
        <v>-</v>
      </c>
      <c r="BL164" s="128" t="str">
        <f t="shared" si="206"/>
        <v>-</v>
      </c>
      <c r="BM164" s="128" t="str">
        <f t="shared" si="207"/>
        <v>-</v>
      </c>
      <c r="BN164" s="128" t="str">
        <f t="shared" si="208"/>
        <v>-</v>
      </c>
      <c r="BO164" s="128" t="str">
        <f t="shared" si="209"/>
        <v>-</v>
      </c>
      <c r="BP164" s="128" t="str">
        <f t="shared" si="210"/>
        <v>-</v>
      </c>
      <c r="BQ164" s="128" t="str">
        <f t="shared" si="211"/>
        <v>-</v>
      </c>
      <c r="BR164" s="128" t="str">
        <f t="shared" si="212"/>
        <v>-</v>
      </c>
      <c r="BS164" s="128" t="str">
        <f t="shared" si="213"/>
        <v>-</v>
      </c>
      <c r="BT164" s="128" t="str">
        <f t="shared" si="214"/>
        <v>-</v>
      </c>
      <c r="BU164" s="128" t="str">
        <f t="shared" si="215"/>
        <v>-</v>
      </c>
      <c r="BV164" s="129">
        <f t="shared" si="216"/>
        <v>0</v>
      </c>
      <c r="BX164" s="128" t="str">
        <f t="shared" si="103"/>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17"/>
        <v>-</v>
      </c>
      <c r="K165" s="20" t="str">
        <f>IF(月途中入退所!$D38=$B$2,月途中入退所!$I38,"-")</f>
        <v>-</v>
      </c>
      <c r="L165" s="162" t="str">
        <f t="shared" si="218"/>
        <v>-</v>
      </c>
      <c r="M165" s="20" t="str">
        <f>IF(月途中入退所!$D38=$B$2,月途中入退所!$J38,"-")</f>
        <v>-</v>
      </c>
      <c r="N165" s="129">
        <f t="shared" si="161"/>
        <v>0</v>
      </c>
      <c r="P165" s="128" t="str">
        <f t="shared" si="162"/>
        <v>-</v>
      </c>
      <c r="Q165" s="128" t="str">
        <f t="shared" si="163"/>
        <v>-</v>
      </c>
      <c r="R165" s="128" t="str">
        <f t="shared" si="164"/>
        <v>-</v>
      </c>
      <c r="S165" s="128" t="str">
        <f t="shared" si="165"/>
        <v>-</v>
      </c>
      <c r="T165" s="128" t="str">
        <f t="shared" si="166"/>
        <v>-</v>
      </c>
      <c r="U165" s="128" t="str">
        <f t="shared" si="167"/>
        <v>-</v>
      </c>
      <c r="V165" s="128" t="str">
        <f t="shared" si="168"/>
        <v>-</v>
      </c>
      <c r="W165" s="128" t="str">
        <f t="shared" si="169"/>
        <v>-</v>
      </c>
      <c r="X165" s="128" t="str">
        <f t="shared" si="170"/>
        <v>-</v>
      </c>
      <c r="Y165" s="128" t="str">
        <f t="shared" si="171"/>
        <v>-</v>
      </c>
      <c r="Z165" s="128" t="str">
        <f t="shared" si="172"/>
        <v>-</v>
      </c>
      <c r="AA165" s="128" t="str">
        <f t="shared" si="173"/>
        <v>-</v>
      </c>
      <c r="AB165" s="131"/>
      <c r="AC165" s="128" t="str">
        <f t="shared" si="174"/>
        <v>-</v>
      </c>
      <c r="AD165" s="128" t="str">
        <f t="shared" si="175"/>
        <v>-</v>
      </c>
      <c r="AE165" s="128" t="str">
        <f t="shared" si="176"/>
        <v>-</v>
      </c>
      <c r="AF165" s="128" t="str">
        <f t="shared" si="177"/>
        <v>-</v>
      </c>
      <c r="AG165" s="128" t="str">
        <f t="shared" si="178"/>
        <v>-</v>
      </c>
      <c r="AH165" s="128" t="str">
        <f t="shared" si="179"/>
        <v>-</v>
      </c>
      <c r="AI165" s="128" t="str">
        <f t="shared" si="180"/>
        <v>-</v>
      </c>
      <c r="AJ165" s="128" t="str">
        <f t="shared" si="181"/>
        <v>-</v>
      </c>
      <c r="AK165" s="128" t="str">
        <f t="shared" si="182"/>
        <v>-</v>
      </c>
      <c r="AL165" s="128" t="str">
        <f t="shared" si="183"/>
        <v>-</v>
      </c>
      <c r="AM165" s="128" t="str">
        <f t="shared" si="184"/>
        <v>-</v>
      </c>
      <c r="AN165" s="128" t="str">
        <f t="shared" si="185"/>
        <v>-</v>
      </c>
      <c r="AO165" s="128" t="str">
        <f t="shared" si="186"/>
        <v>-</v>
      </c>
      <c r="AP165" s="128" t="str">
        <f t="shared" si="187"/>
        <v>-</v>
      </c>
      <c r="AQ165" s="128" t="str">
        <f t="shared" si="219"/>
        <v>-</v>
      </c>
      <c r="AR165" s="128" t="str">
        <f t="shared" si="220"/>
        <v>-</v>
      </c>
      <c r="AS165" s="128">
        <f t="shared" si="188"/>
        <v>0</v>
      </c>
      <c r="AT165" s="128" t="str">
        <f t="shared" si="189"/>
        <v>-</v>
      </c>
      <c r="AU165" s="128" t="str">
        <f t="shared" si="190"/>
        <v>-</v>
      </c>
      <c r="AV165" s="128" t="str">
        <f t="shared" si="191"/>
        <v>-</v>
      </c>
      <c r="AW165" s="128" t="str">
        <f t="shared" si="192"/>
        <v>-</v>
      </c>
      <c r="AX165" s="128" t="str">
        <f t="shared" si="193"/>
        <v>-</v>
      </c>
      <c r="AY165" s="128" t="str">
        <f t="shared" si="194"/>
        <v>-</v>
      </c>
      <c r="AZ165" s="128" t="str">
        <f t="shared" si="195"/>
        <v>-</v>
      </c>
      <c r="BA165" s="128" t="str">
        <f t="shared" si="196"/>
        <v>-</v>
      </c>
      <c r="BB165" s="128" t="str">
        <f t="shared" si="197"/>
        <v>-</v>
      </c>
      <c r="BC165" s="128" t="str">
        <f t="shared" si="198"/>
        <v>-</v>
      </c>
      <c r="BD165" s="128" t="str">
        <f t="shared" si="199"/>
        <v>-</v>
      </c>
      <c r="BE165" s="187"/>
      <c r="BF165" s="128" t="str">
        <f t="shared" si="200"/>
        <v>-</v>
      </c>
      <c r="BG165" s="128" t="str">
        <f t="shared" si="201"/>
        <v>-</v>
      </c>
      <c r="BH165" s="128" t="str">
        <f t="shared" si="202"/>
        <v>-</v>
      </c>
      <c r="BI165" s="128" t="str">
        <f t="shared" si="203"/>
        <v>-</v>
      </c>
      <c r="BJ165" s="128" t="str">
        <f t="shared" si="204"/>
        <v>-</v>
      </c>
      <c r="BK165" s="128" t="str">
        <f t="shared" si="205"/>
        <v>-</v>
      </c>
      <c r="BL165" s="128" t="str">
        <f t="shared" si="206"/>
        <v>-</v>
      </c>
      <c r="BM165" s="128" t="str">
        <f t="shared" si="207"/>
        <v>-</v>
      </c>
      <c r="BN165" s="128" t="str">
        <f t="shared" si="208"/>
        <v>-</v>
      </c>
      <c r="BO165" s="128" t="str">
        <f t="shared" si="209"/>
        <v>-</v>
      </c>
      <c r="BP165" s="128" t="str">
        <f t="shared" si="210"/>
        <v>-</v>
      </c>
      <c r="BQ165" s="128" t="str">
        <f t="shared" si="211"/>
        <v>-</v>
      </c>
      <c r="BR165" s="128" t="str">
        <f t="shared" si="212"/>
        <v>-</v>
      </c>
      <c r="BS165" s="128" t="str">
        <f t="shared" si="213"/>
        <v>-</v>
      </c>
      <c r="BT165" s="128" t="str">
        <f t="shared" si="214"/>
        <v>-</v>
      </c>
      <c r="BU165" s="128" t="str">
        <f t="shared" si="215"/>
        <v>-</v>
      </c>
      <c r="BV165" s="129">
        <f t="shared" si="216"/>
        <v>0</v>
      </c>
      <c r="BX165" s="128" t="str">
        <f t="shared" si="103"/>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17"/>
        <v>-</v>
      </c>
      <c r="K166" s="20" t="str">
        <f>IF(月途中入退所!$D39=$B$2,月途中入退所!$I39,"-")</f>
        <v>-</v>
      </c>
      <c r="L166" s="162" t="str">
        <f t="shared" si="218"/>
        <v>-</v>
      </c>
      <c r="M166" s="20" t="str">
        <f>IF(月途中入退所!$D39=$B$2,月途中入退所!$J39,"-")</f>
        <v>-</v>
      </c>
      <c r="N166" s="129">
        <f t="shared" si="161"/>
        <v>0</v>
      </c>
      <c r="P166" s="128" t="str">
        <f t="shared" si="162"/>
        <v>-</v>
      </c>
      <c r="Q166" s="128" t="str">
        <f t="shared" si="163"/>
        <v>-</v>
      </c>
      <c r="R166" s="128" t="str">
        <f t="shared" si="164"/>
        <v>-</v>
      </c>
      <c r="S166" s="128" t="str">
        <f t="shared" si="165"/>
        <v>-</v>
      </c>
      <c r="T166" s="128" t="str">
        <f t="shared" si="166"/>
        <v>-</v>
      </c>
      <c r="U166" s="128" t="str">
        <f t="shared" si="167"/>
        <v>-</v>
      </c>
      <c r="V166" s="128" t="str">
        <f t="shared" si="168"/>
        <v>-</v>
      </c>
      <c r="W166" s="128" t="str">
        <f t="shared" si="169"/>
        <v>-</v>
      </c>
      <c r="X166" s="128" t="str">
        <f t="shared" si="170"/>
        <v>-</v>
      </c>
      <c r="Y166" s="128" t="str">
        <f t="shared" si="171"/>
        <v>-</v>
      </c>
      <c r="Z166" s="128" t="str">
        <f t="shared" si="172"/>
        <v>-</v>
      </c>
      <c r="AA166" s="128" t="str">
        <f t="shared" si="173"/>
        <v>-</v>
      </c>
      <c r="AB166" s="131"/>
      <c r="AC166" s="128" t="str">
        <f t="shared" si="174"/>
        <v>-</v>
      </c>
      <c r="AD166" s="128" t="str">
        <f t="shared" si="175"/>
        <v>-</v>
      </c>
      <c r="AE166" s="128" t="str">
        <f t="shared" si="176"/>
        <v>-</v>
      </c>
      <c r="AF166" s="128" t="str">
        <f t="shared" si="177"/>
        <v>-</v>
      </c>
      <c r="AG166" s="128" t="str">
        <f t="shared" si="178"/>
        <v>-</v>
      </c>
      <c r="AH166" s="128" t="str">
        <f t="shared" si="179"/>
        <v>-</v>
      </c>
      <c r="AI166" s="128" t="str">
        <f t="shared" si="180"/>
        <v>-</v>
      </c>
      <c r="AJ166" s="128" t="str">
        <f t="shared" si="181"/>
        <v>-</v>
      </c>
      <c r="AK166" s="128" t="str">
        <f t="shared" si="182"/>
        <v>-</v>
      </c>
      <c r="AL166" s="128" t="str">
        <f t="shared" si="183"/>
        <v>-</v>
      </c>
      <c r="AM166" s="128" t="str">
        <f t="shared" si="184"/>
        <v>-</v>
      </c>
      <c r="AN166" s="128" t="str">
        <f t="shared" si="185"/>
        <v>-</v>
      </c>
      <c r="AO166" s="128" t="str">
        <f t="shared" si="186"/>
        <v>-</v>
      </c>
      <c r="AP166" s="128" t="str">
        <f t="shared" si="187"/>
        <v>-</v>
      </c>
      <c r="AQ166" s="128" t="str">
        <f t="shared" si="219"/>
        <v>-</v>
      </c>
      <c r="AR166" s="128" t="str">
        <f t="shared" si="220"/>
        <v>-</v>
      </c>
      <c r="AS166" s="128">
        <f t="shared" si="188"/>
        <v>0</v>
      </c>
      <c r="AT166" s="128" t="str">
        <f t="shared" si="189"/>
        <v>-</v>
      </c>
      <c r="AU166" s="128" t="str">
        <f t="shared" si="190"/>
        <v>-</v>
      </c>
      <c r="AV166" s="128" t="str">
        <f t="shared" si="191"/>
        <v>-</v>
      </c>
      <c r="AW166" s="128" t="str">
        <f t="shared" si="192"/>
        <v>-</v>
      </c>
      <c r="AX166" s="128" t="str">
        <f t="shared" si="193"/>
        <v>-</v>
      </c>
      <c r="AY166" s="128" t="str">
        <f t="shared" si="194"/>
        <v>-</v>
      </c>
      <c r="AZ166" s="128" t="str">
        <f t="shared" si="195"/>
        <v>-</v>
      </c>
      <c r="BA166" s="128" t="str">
        <f t="shared" si="196"/>
        <v>-</v>
      </c>
      <c r="BB166" s="128" t="str">
        <f t="shared" si="197"/>
        <v>-</v>
      </c>
      <c r="BC166" s="128" t="str">
        <f t="shared" si="198"/>
        <v>-</v>
      </c>
      <c r="BD166" s="128" t="str">
        <f t="shared" si="199"/>
        <v>-</v>
      </c>
      <c r="BE166" s="187"/>
      <c r="BF166" s="128" t="str">
        <f t="shared" si="200"/>
        <v>-</v>
      </c>
      <c r="BG166" s="128" t="str">
        <f t="shared" si="201"/>
        <v>-</v>
      </c>
      <c r="BH166" s="128" t="str">
        <f t="shared" si="202"/>
        <v>-</v>
      </c>
      <c r="BI166" s="128" t="str">
        <f t="shared" si="203"/>
        <v>-</v>
      </c>
      <c r="BJ166" s="128" t="str">
        <f t="shared" si="204"/>
        <v>-</v>
      </c>
      <c r="BK166" s="128" t="str">
        <f t="shared" si="205"/>
        <v>-</v>
      </c>
      <c r="BL166" s="128" t="str">
        <f t="shared" si="206"/>
        <v>-</v>
      </c>
      <c r="BM166" s="128" t="str">
        <f t="shared" si="207"/>
        <v>-</v>
      </c>
      <c r="BN166" s="128" t="str">
        <f t="shared" si="208"/>
        <v>-</v>
      </c>
      <c r="BO166" s="128" t="str">
        <f t="shared" si="209"/>
        <v>-</v>
      </c>
      <c r="BP166" s="128" t="str">
        <f t="shared" si="210"/>
        <v>-</v>
      </c>
      <c r="BQ166" s="128" t="str">
        <f t="shared" si="211"/>
        <v>-</v>
      </c>
      <c r="BR166" s="128" t="str">
        <f t="shared" si="212"/>
        <v>-</v>
      </c>
      <c r="BS166" s="128" t="str">
        <f t="shared" si="213"/>
        <v>-</v>
      </c>
      <c r="BT166" s="128" t="str">
        <f t="shared" si="214"/>
        <v>-</v>
      </c>
      <c r="BU166" s="128" t="str">
        <f t="shared" si="215"/>
        <v>-</v>
      </c>
      <c r="BV166" s="129">
        <f t="shared" si="216"/>
        <v>0</v>
      </c>
      <c r="BX166" s="128" t="str">
        <f t="shared" si="103"/>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17"/>
        <v>-</v>
      </c>
      <c r="K167" s="20" t="str">
        <f>IF(月途中入退所!$D40=$B$2,月途中入退所!$I40,"-")</f>
        <v>-</v>
      </c>
      <c r="L167" s="162" t="str">
        <f t="shared" si="218"/>
        <v>-</v>
      </c>
      <c r="M167" s="20" t="str">
        <f>IF(月途中入退所!$D40=$B$2,月途中入退所!$J40,"-")</f>
        <v>-</v>
      </c>
      <c r="N167" s="129">
        <f t="shared" si="161"/>
        <v>0</v>
      </c>
      <c r="O167" s="123"/>
      <c r="P167" s="128" t="str">
        <f t="shared" si="162"/>
        <v>-</v>
      </c>
      <c r="Q167" s="128" t="str">
        <f t="shared" si="163"/>
        <v>-</v>
      </c>
      <c r="R167" s="128" t="str">
        <f t="shared" si="164"/>
        <v>-</v>
      </c>
      <c r="S167" s="128" t="str">
        <f t="shared" si="165"/>
        <v>-</v>
      </c>
      <c r="T167" s="128" t="str">
        <f t="shared" si="166"/>
        <v>-</v>
      </c>
      <c r="U167" s="128" t="str">
        <f t="shared" si="167"/>
        <v>-</v>
      </c>
      <c r="V167" s="128" t="str">
        <f t="shared" si="168"/>
        <v>-</v>
      </c>
      <c r="W167" s="128" t="str">
        <f t="shared" si="169"/>
        <v>-</v>
      </c>
      <c r="X167" s="128" t="str">
        <f t="shared" si="170"/>
        <v>-</v>
      </c>
      <c r="Y167" s="128" t="str">
        <f t="shared" si="171"/>
        <v>-</v>
      </c>
      <c r="Z167" s="128" t="str">
        <f t="shared" si="172"/>
        <v>-</v>
      </c>
      <c r="AA167" s="128" t="str">
        <f t="shared" si="173"/>
        <v>-</v>
      </c>
      <c r="AB167" s="131"/>
      <c r="AC167" s="128" t="str">
        <f t="shared" si="174"/>
        <v>-</v>
      </c>
      <c r="AD167" s="128" t="str">
        <f t="shared" si="175"/>
        <v>-</v>
      </c>
      <c r="AE167" s="128" t="str">
        <f t="shared" si="176"/>
        <v>-</v>
      </c>
      <c r="AF167" s="128" t="str">
        <f t="shared" si="177"/>
        <v>-</v>
      </c>
      <c r="AG167" s="128" t="str">
        <f t="shared" si="178"/>
        <v>-</v>
      </c>
      <c r="AH167" s="128" t="str">
        <f t="shared" si="179"/>
        <v>-</v>
      </c>
      <c r="AI167" s="128" t="str">
        <f t="shared" si="180"/>
        <v>-</v>
      </c>
      <c r="AJ167" s="128" t="str">
        <f t="shared" si="181"/>
        <v>-</v>
      </c>
      <c r="AK167" s="128" t="str">
        <f t="shared" si="182"/>
        <v>-</v>
      </c>
      <c r="AL167" s="128" t="str">
        <f t="shared" si="183"/>
        <v>-</v>
      </c>
      <c r="AM167" s="128" t="str">
        <f t="shared" si="184"/>
        <v>-</v>
      </c>
      <c r="AN167" s="128" t="str">
        <f t="shared" si="185"/>
        <v>-</v>
      </c>
      <c r="AO167" s="128" t="str">
        <f t="shared" si="186"/>
        <v>-</v>
      </c>
      <c r="AP167" s="128" t="str">
        <f t="shared" si="187"/>
        <v>-</v>
      </c>
      <c r="AQ167" s="128" t="str">
        <f t="shared" si="219"/>
        <v>-</v>
      </c>
      <c r="AR167" s="128" t="str">
        <f t="shared" si="220"/>
        <v>-</v>
      </c>
      <c r="AS167" s="128">
        <f t="shared" si="188"/>
        <v>0</v>
      </c>
      <c r="AT167" s="128" t="str">
        <f t="shared" si="189"/>
        <v>-</v>
      </c>
      <c r="AU167" s="128" t="str">
        <f t="shared" si="190"/>
        <v>-</v>
      </c>
      <c r="AV167" s="128" t="str">
        <f t="shared" si="191"/>
        <v>-</v>
      </c>
      <c r="AW167" s="128" t="str">
        <f t="shared" si="192"/>
        <v>-</v>
      </c>
      <c r="AX167" s="128" t="str">
        <f t="shared" si="193"/>
        <v>-</v>
      </c>
      <c r="AY167" s="128" t="str">
        <f t="shared" si="194"/>
        <v>-</v>
      </c>
      <c r="AZ167" s="128" t="str">
        <f t="shared" si="195"/>
        <v>-</v>
      </c>
      <c r="BA167" s="128" t="str">
        <f t="shared" si="196"/>
        <v>-</v>
      </c>
      <c r="BB167" s="128" t="str">
        <f t="shared" si="197"/>
        <v>-</v>
      </c>
      <c r="BC167" s="128" t="str">
        <f t="shared" si="198"/>
        <v>-</v>
      </c>
      <c r="BD167" s="128" t="str">
        <f t="shared" si="199"/>
        <v>-</v>
      </c>
      <c r="BE167" s="187"/>
      <c r="BF167" s="128" t="str">
        <f t="shared" si="200"/>
        <v>-</v>
      </c>
      <c r="BG167" s="128" t="str">
        <f t="shared" si="201"/>
        <v>-</v>
      </c>
      <c r="BH167" s="128" t="str">
        <f t="shared" si="202"/>
        <v>-</v>
      </c>
      <c r="BI167" s="128" t="str">
        <f t="shared" si="203"/>
        <v>-</v>
      </c>
      <c r="BJ167" s="128" t="str">
        <f t="shared" si="204"/>
        <v>-</v>
      </c>
      <c r="BK167" s="128" t="str">
        <f t="shared" si="205"/>
        <v>-</v>
      </c>
      <c r="BL167" s="128" t="str">
        <f t="shared" si="206"/>
        <v>-</v>
      </c>
      <c r="BM167" s="128" t="str">
        <f t="shared" si="207"/>
        <v>-</v>
      </c>
      <c r="BN167" s="128" t="str">
        <f t="shared" si="208"/>
        <v>-</v>
      </c>
      <c r="BO167" s="128" t="str">
        <f t="shared" si="209"/>
        <v>-</v>
      </c>
      <c r="BP167" s="128" t="str">
        <f t="shared" si="210"/>
        <v>-</v>
      </c>
      <c r="BQ167" s="128" t="str">
        <f t="shared" si="211"/>
        <v>-</v>
      </c>
      <c r="BR167" s="128" t="str">
        <f t="shared" si="212"/>
        <v>-</v>
      </c>
      <c r="BS167" s="128" t="str">
        <f t="shared" si="213"/>
        <v>-</v>
      </c>
      <c r="BT167" s="128" t="str">
        <f t="shared" si="214"/>
        <v>-</v>
      </c>
      <c r="BU167" s="128" t="str">
        <f t="shared" si="215"/>
        <v>-</v>
      </c>
      <c r="BV167" s="129">
        <f t="shared" si="216"/>
        <v>0</v>
      </c>
      <c r="BX167" s="128" t="str">
        <f t="shared" si="103"/>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17"/>
        <v>-</v>
      </c>
      <c r="K168" s="20" t="str">
        <f>IF(月途中入退所!$D41=$B$2,月途中入退所!$I41,"-")</f>
        <v>-</v>
      </c>
      <c r="L168" s="162" t="str">
        <f t="shared" si="218"/>
        <v>-</v>
      </c>
      <c r="M168" s="20" t="str">
        <f>IF(月途中入退所!$D41=$B$2,月途中入退所!$J41,"-")</f>
        <v>-</v>
      </c>
      <c r="N168" s="129">
        <f t="shared" si="161"/>
        <v>0</v>
      </c>
      <c r="O168" s="123"/>
      <c r="P168" s="128" t="str">
        <f t="shared" si="162"/>
        <v>-</v>
      </c>
      <c r="Q168" s="128" t="str">
        <f t="shared" si="163"/>
        <v>-</v>
      </c>
      <c r="R168" s="128" t="str">
        <f t="shared" si="164"/>
        <v>-</v>
      </c>
      <c r="S168" s="128" t="str">
        <f t="shared" si="165"/>
        <v>-</v>
      </c>
      <c r="T168" s="128" t="str">
        <f t="shared" si="166"/>
        <v>-</v>
      </c>
      <c r="U168" s="128" t="str">
        <f t="shared" si="167"/>
        <v>-</v>
      </c>
      <c r="V168" s="128" t="str">
        <f t="shared" si="168"/>
        <v>-</v>
      </c>
      <c r="W168" s="128" t="str">
        <f t="shared" si="169"/>
        <v>-</v>
      </c>
      <c r="X168" s="128" t="str">
        <f t="shared" si="170"/>
        <v>-</v>
      </c>
      <c r="Y168" s="128" t="str">
        <f t="shared" si="171"/>
        <v>-</v>
      </c>
      <c r="Z168" s="128" t="str">
        <f t="shared" si="172"/>
        <v>-</v>
      </c>
      <c r="AA168" s="128" t="str">
        <f t="shared" si="173"/>
        <v>-</v>
      </c>
      <c r="AB168" s="131"/>
      <c r="AC168" s="128" t="str">
        <f t="shared" si="174"/>
        <v>-</v>
      </c>
      <c r="AD168" s="128" t="str">
        <f t="shared" si="175"/>
        <v>-</v>
      </c>
      <c r="AE168" s="128" t="str">
        <f t="shared" si="176"/>
        <v>-</v>
      </c>
      <c r="AF168" s="128" t="str">
        <f t="shared" si="177"/>
        <v>-</v>
      </c>
      <c r="AG168" s="128" t="str">
        <f t="shared" si="178"/>
        <v>-</v>
      </c>
      <c r="AH168" s="128" t="str">
        <f t="shared" si="179"/>
        <v>-</v>
      </c>
      <c r="AI168" s="128" t="str">
        <f t="shared" si="180"/>
        <v>-</v>
      </c>
      <c r="AJ168" s="128" t="str">
        <f t="shared" si="181"/>
        <v>-</v>
      </c>
      <c r="AK168" s="128" t="str">
        <f t="shared" si="182"/>
        <v>-</v>
      </c>
      <c r="AL168" s="128" t="str">
        <f t="shared" si="183"/>
        <v>-</v>
      </c>
      <c r="AM168" s="128" t="str">
        <f t="shared" si="184"/>
        <v>-</v>
      </c>
      <c r="AN168" s="128" t="str">
        <f t="shared" si="185"/>
        <v>-</v>
      </c>
      <c r="AO168" s="128" t="str">
        <f t="shared" si="186"/>
        <v>-</v>
      </c>
      <c r="AP168" s="128" t="str">
        <f t="shared" si="187"/>
        <v>-</v>
      </c>
      <c r="AQ168" s="128" t="str">
        <f t="shared" si="219"/>
        <v>-</v>
      </c>
      <c r="AR168" s="128" t="str">
        <f t="shared" si="220"/>
        <v>-</v>
      </c>
      <c r="AS168" s="128">
        <f t="shared" si="188"/>
        <v>0</v>
      </c>
      <c r="AT168" s="128" t="str">
        <f t="shared" si="189"/>
        <v>-</v>
      </c>
      <c r="AU168" s="128" t="str">
        <f t="shared" si="190"/>
        <v>-</v>
      </c>
      <c r="AV168" s="128" t="str">
        <f t="shared" si="191"/>
        <v>-</v>
      </c>
      <c r="AW168" s="128" t="str">
        <f t="shared" si="192"/>
        <v>-</v>
      </c>
      <c r="AX168" s="128" t="str">
        <f t="shared" si="193"/>
        <v>-</v>
      </c>
      <c r="AY168" s="128" t="str">
        <f t="shared" si="194"/>
        <v>-</v>
      </c>
      <c r="AZ168" s="128" t="str">
        <f t="shared" si="195"/>
        <v>-</v>
      </c>
      <c r="BA168" s="128" t="str">
        <f t="shared" si="196"/>
        <v>-</v>
      </c>
      <c r="BB168" s="128" t="str">
        <f t="shared" si="197"/>
        <v>-</v>
      </c>
      <c r="BC168" s="128" t="str">
        <f t="shared" si="198"/>
        <v>-</v>
      </c>
      <c r="BD168" s="128" t="str">
        <f t="shared" si="199"/>
        <v>-</v>
      </c>
      <c r="BE168" s="187"/>
      <c r="BF168" s="128" t="str">
        <f t="shared" si="200"/>
        <v>-</v>
      </c>
      <c r="BG168" s="128" t="str">
        <f t="shared" si="201"/>
        <v>-</v>
      </c>
      <c r="BH168" s="128" t="str">
        <f t="shared" si="202"/>
        <v>-</v>
      </c>
      <c r="BI168" s="128" t="str">
        <f t="shared" si="203"/>
        <v>-</v>
      </c>
      <c r="BJ168" s="128" t="str">
        <f t="shared" si="204"/>
        <v>-</v>
      </c>
      <c r="BK168" s="128" t="str">
        <f t="shared" si="205"/>
        <v>-</v>
      </c>
      <c r="BL168" s="128" t="str">
        <f t="shared" si="206"/>
        <v>-</v>
      </c>
      <c r="BM168" s="128" t="str">
        <f t="shared" si="207"/>
        <v>-</v>
      </c>
      <c r="BN168" s="128" t="str">
        <f t="shared" si="208"/>
        <v>-</v>
      </c>
      <c r="BO168" s="128" t="str">
        <f t="shared" si="209"/>
        <v>-</v>
      </c>
      <c r="BP168" s="128" t="str">
        <f t="shared" si="210"/>
        <v>-</v>
      </c>
      <c r="BQ168" s="128" t="str">
        <f t="shared" si="211"/>
        <v>-</v>
      </c>
      <c r="BR168" s="128" t="str">
        <f t="shared" si="212"/>
        <v>-</v>
      </c>
      <c r="BS168" s="128" t="str">
        <f t="shared" si="213"/>
        <v>-</v>
      </c>
      <c r="BT168" s="128" t="str">
        <f t="shared" si="214"/>
        <v>-</v>
      </c>
      <c r="BU168" s="128" t="str">
        <f t="shared" si="215"/>
        <v>-</v>
      </c>
      <c r="BV168" s="129">
        <f t="shared" si="216"/>
        <v>0</v>
      </c>
      <c r="BX168" s="128" t="str">
        <f t="shared" si="103"/>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17"/>
        <v>-</v>
      </c>
      <c r="K169" s="20" t="str">
        <f>IF(月途中入退所!$D42=$B$2,月途中入退所!$I42,"-")</f>
        <v>-</v>
      </c>
      <c r="L169" s="162" t="str">
        <f t="shared" si="218"/>
        <v>-</v>
      </c>
      <c r="M169" s="20" t="str">
        <f>IF(月途中入退所!$D42=$B$2,月途中入退所!$J42,"-")</f>
        <v>-</v>
      </c>
      <c r="N169" s="129">
        <f t="shared" si="161"/>
        <v>0</v>
      </c>
      <c r="P169" s="128" t="str">
        <f t="shared" si="162"/>
        <v>-</v>
      </c>
      <c r="Q169" s="128" t="str">
        <f t="shared" si="163"/>
        <v>-</v>
      </c>
      <c r="R169" s="128" t="str">
        <f t="shared" si="164"/>
        <v>-</v>
      </c>
      <c r="S169" s="128" t="str">
        <f t="shared" si="165"/>
        <v>-</v>
      </c>
      <c r="T169" s="128" t="str">
        <f t="shared" si="166"/>
        <v>-</v>
      </c>
      <c r="U169" s="128" t="str">
        <f t="shared" si="167"/>
        <v>-</v>
      </c>
      <c r="V169" s="128" t="str">
        <f t="shared" si="168"/>
        <v>-</v>
      </c>
      <c r="W169" s="128" t="str">
        <f t="shared" si="169"/>
        <v>-</v>
      </c>
      <c r="X169" s="128" t="str">
        <f t="shared" si="170"/>
        <v>-</v>
      </c>
      <c r="Y169" s="128" t="str">
        <f t="shared" si="171"/>
        <v>-</v>
      </c>
      <c r="Z169" s="128" t="str">
        <f t="shared" si="172"/>
        <v>-</v>
      </c>
      <c r="AA169" s="128" t="str">
        <f t="shared" si="173"/>
        <v>-</v>
      </c>
      <c r="AB169" s="131"/>
      <c r="AC169" s="128" t="str">
        <f t="shared" si="174"/>
        <v>-</v>
      </c>
      <c r="AD169" s="128" t="str">
        <f t="shared" si="175"/>
        <v>-</v>
      </c>
      <c r="AE169" s="128" t="str">
        <f t="shared" si="176"/>
        <v>-</v>
      </c>
      <c r="AF169" s="128" t="str">
        <f t="shared" si="177"/>
        <v>-</v>
      </c>
      <c r="AG169" s="128" t="str">
        <f t="shared" si="178"/>
        <v>-</v>
      </c>
      <c r="AH169" s="128" t="str">
        <f t="shared" si="179"/>
        <v>-</v>
      </c>
      <c r="AI169" s="128" t="str">
        <f t="shared" si="180"/>
        <v>-</v>
      </c>
      <c r="AJ169" s="128" t="str">
        <f t="shared" si="181"/>
        <v>-</v>
      </c>
      <c r="AK169" s="128" t="str">
        <f t="shared" si="182"/>
        <v>-</v>
      </c>
      <c r="AL169" s="128" t="str">
        <f t="shared" si="183"/>
        <v>-</v>
      </c>
      <c r="AM169" s="128" t="str">
        <f t="shared" si="184"/>
        <v>-</v>
      </c>
      <c r="AN169" s="128" t="str">
        <f t="shared" si="185"/>
        <v>-</v>
      </c>
      <c r="AO169" s="128" t="str">
        <f t="shared" si="186"/>
        <v>-</v>
      </c>
      <c r="AP169" s="128" t="str">
        <f t="shared" si="187"/>
        <v>-</v>
      </c>
      <c r="AQ169" s="128" t="str">
        <f t="shared" si="219"/>
        <v>-</v>
      </c>
      <c r="AR169" s="128" t="str">
        <f t="shared" si="220"/>
        <v>-</v>
      </c>
      <c r="AS169" s="128">
        <f t="shared" si="188"/>
        <v>0</v>
      </c>
      <c r="AT169" s="128" t="str">
        <f t="shared" si="189"/>
        <v>-</v>
      </c>
      <c r="AU169" s="128" t="str">
        <f t="shared" si="190"/>
        <v>-</v>
      </c>
      <c r="AV169" s="128" t="str">
        <f t="shared" si="191"/>
        <v>-</v>
      </c>
      <c r="AW169" s="128" t="str">
        <f t="shared" si="192"/>
        <v>-</v>
      </c>
      <c r="AX169" s="128" t="str">
        <f t="shared" si="193"/>
        <v>-</v>
      </c>
      <c r="AY169" s="128" t="str">
        <f t="shared" si="194"/>
        <v>-</v>
      </c>
      <c r="AZ169" s="128" t="str">
        <f t="shared" si="195"/>
        <v>-</v>
      </c>
      <c r="BA169" s="128" t="str">
        <f t="shared" si="196"/>
        <v>-</v>
      </c>
      <c r="BB169" s="128" t="str">
        <f t="shared" si="197"/>
        <v>-</v>
      </c>
      <c r="BC169" s="128" t="str">
        <f t="shared" si="198"/>
        <v>-</v>
      </c>
      <c r="BD169" s="128" t="str">
        <f t="shared" si="199"/>
        <v>-</v>
      </c>
      <c r="BE169" s="187"/>
      <c r="BF169" s="128" t="str">
        <f t="shared" si="200"/>
        <v>-</v>
      </c>
      <c r="BG169" s="128" t="str">
        <f t="shared" si="201"/>
        <v>-</v>
      </c>
      <c r="BH169" s="128" t="str">
        <f t="shared" si="202"/>
        <v>-</v>
      </c>
      <c r="BI169" s="128" t="str">
        <f t="shared" si="203"/>
        <v>-</v>
      </c>
      <c r="BJ169" s="128" t="str">
        <f t="shared" si="204"/>
        <v>-</v>
      </c>
      <c r="BK169" s="128" t="str">
        <f t="shared" si="205"/>
        <v>-</v>
      </c>
      <c r="BL169" s="128" t="str">
        <f t="shared" si="206"/>
        <v>-</v>
      </c>
      <c r="BM169" s="128" t="str">
        <f t="shared" si="207"/>
        <v>-</v>
      </c>
      <c r="BN169" s="128" t="str">
        <f t="shared" si="208"/>
        <v>-</v>
      </c>
      <c r="BO169" s="128" t="str">
        <f t="shared" si="209"/>
        <v>-</v>
      </c>
      <c r="BP169" s="128" t="str">
        <f t="shared" si="210"/>
        <v>-</v>
      </c>
      <c r="BQ169" s="128" t="str">
        <f t="shared" si="211"/>
        <v>-</v>
      </c>
      <c r="BR169" s="128" t="str">
        <f t="shared" si="212"/>
        <v>-</v>
      </c>
      <c r="BS169" s="128" t="str">
        <f t="shared" si="213"/>
        <v>-</v>
      </c>
      <c r="BT169" s="128" t="str">
        <f t="shared" si="214"/>
        <v>-</v>
      </c>
      <c r="BU169" s="128" t="str">
        <f t="shared" si="215"/>
        <v>-</v>
      </c>
      <c r="BV169" s="129">
        <f t="shared" si="216"/>
        <v>0</v>
      </c>
      <c r="BX169" s="128" t="str">
        <f t="shared" si="103"/>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17"/>
        <v>-</v>
      </c>
      <c r="K170" s="20" t="str">
        <f>IF(月途中入退所!$D43=$B$2,月途中入退所!$I43,"-")</f>
        <v>-</v>
      </c>
      <c r="L170" s="162" t="str">
        <f t="shared" si="218"/>
        <v>-</v>
      </c>
      <c r="M170" s="20" t="str">
        <f>IF(月途中入退所!$D43=$B$2,月途中入退所!$J43,"-")</f>
        <v>-</v>
      </c>
      <c r="N170" s="129">
        <f t="shared" si="161"/>
        <v>0</v>
      </c>
      <c r="P170" s="128" t="str">
        <f t="shared" si="162"/>
        <v>-</v>
      </c>
      <c r="Q170" s="128" t="str">
        <f t="shared" si="163"/>
        <v>-</v>
      </c>
      <c r="R170" s="128" t="str">
        <f t="shared" si="164"/>
        <v>-</v>
      </c>
      <c r="S170" s="128" t="str">
        <f t="shared" si="165"/>
        <v>-</v>
      </c>
      <c r="T170" s="128" t="str">
        <f t="shared" si="166"/>
        <v>-</v>
      </c>
      <c r="U170" s="128" t="str">
        <f t="shared" si="167"/>
        <v>-</v>
      </c>
      <c r="V170" s="128" t="str">
        <f t="shared" si="168"/>
        <v>-</v>
      </c>
      <c r="W170" s="128" t="str">
        <f t="shared" si="169"/>
        <v>-</v>
      </c>
      <c r="X170" s="128" t="str">
        <f t="shared" si="170"/>
        <v>-</v>
      </c>
      <c r="Y170" s="128" t="str">
        <f t="shared" si="171"/>
        <v>-</v>
      </c>
      <c r="Z170" s="128" t="str">
        <f t="shared" si="172"/>
        <v>-</v>
      </c>
      <c r="AA170" s="128" t="str">
        <f t="shared" si="173"/>
        <v>-</v>
      </c>
      <c r="AB170" s="131"/>
      <c r="AC170" s="128" t="str">
        <f t="shared" si="174"/>
        <v>-</v>
      </c>
      <c r="AD170" s="128" t="str">
        <f t="shared" si="175"/>
        <v>-</v>
      </c>
      <c r="AE170" s="128" t="str">
        <f t="shared" si="176"/>
        <v>-</v>
      </c>
      <c r="AF170" s="128" t="str">
        <f t="shared" si="177"/>
        <v>-</v>
      </c>
      <c r="AG170" s="128" t="str">
        <f t="shared" si="178"/>
        <v>-</v>
      </c>
      <c r="AH170" s="128" t="str">
        <f t="shared" si="179"/>
        <v>-</v>
      </c>
      <c r="AI170" s="128" t="str">
        <f t="shared" si="180"/>
        <v>-</v>
      </c>
      <c r="AJ170" s="128" t="str">
        <f t="shared" si="181"/>
        <v>-</v>
      </c>
      <c r="AK170" s="128" t="str">
        <f t="shared" si="182"/>
        <v>-</v>
      </c>
      <c r="AL170" s="128" t="str">
        <f t="shared" si="183"/>
        <v>-</v>
      </c>
      <c r="AM170" s="128" t="str">
        <f t="shared" si="184"/>
        <v>-</v>
      </c>
      <c r="AN170" s="128" t="str">
        <f t="shared" si="185"/>
        <v>-</v>
      </c>
      <c r="AO170" s="128" t="str">
        <f t="shared" si="186"/>
        <v>-</v>
      </c>
      <c r="AP170" s="128" t="str">
        <f t="shared" si="187"/>
        <v>-</v>
      </c>
      <c r="AQ170" s="128" t="str">
        <f t="shared" si="219"/>
        <v>-</v>
      </c>
      <c r="AR170" s="128" t="str">
        <f t="shared" si="220"/>
        <v>-</v>
      </c>
      <c r="AS170" s="128">
        <f t="shared" si="188"/>
        <v>0</v>
      </c>
      <c r="AT170" s="128" t="str">
        <f t="shared" si="189"/>
        <v>-</v>
      </c>
      <c r="AU170" s="128" t="str">
        <f t="shared" si="190"/>
        <v>-</v>
      </c>
      <c r="AV170" s="128" t="str">
        <f t="shared" si="191"/>
        <v>-</v>
      </c>
      <c r="AW170" s="128" t="str">
        <f t="shared" si="192"/>
        <v>-</v>
      </c>
      <c r="AX170" s="128" t="str">
        <f t="shared" si="193"/>
        <v>-</v>
      </c>
      <c r="AY170" s="128" t="str">
        <f t="shared" si="194"/>
        <v>-</v>
      </c>
      <c r="AZ170" s="128" t="str">
        <f t="shared" si="195"/>
        <v>-</v>
      </c>
      <c r="BA170" s="128" t="str">
        <f t="shared" si="196"/>
        <v>-</v>
      </c>
      <c r="BB170" s="128" t="str">
        <f t="shared" si="197"/>
        <v>-</v>
      </c>
      <c r="BC170" s="128" t="str">
        <f t="shared" si="198"/>
        <v>-</v>
      </c>
      <c r="BD170" s="128" t="str">
        <f t="shared" si="199"/>
        <v>-</v>
      </c>
      <c r="BE170" s="187"/>
      <c r="BF170" s="128" t="str">
        <f t="shared" si="200"/>
        <v>-</v>
      </c>
      <c r="BG170" s="128" t="str">
        <f t="shared" si="201"/>
        <v>-</v>
      </c>
      <c r="BH170" s="128" t="str">
        <f t="shared" si="202"/>
        <v>-</v>
      </c>
      <c r="BI170" s="128" t="str">
        <f t="shared" si="203"/>
        <v>-</v>
      </c>
      <c r="BJ170" s="128" t="str">
        <f t="shared" si="204"/>
        <v>-</v>
      </c>
      <c r="BK170" s="128" t="str">
        <f t="shared" si="205"/>
        <v>-</v>
      </c>
      <c r="BL170" s="128" t="str">
        <f t="shared" si="206"/>
        <v>-</v>
      </c>
      <c r="BM170" s="128" t="str">
        <f t="shared" si="207"/>
        <v>-</v>
      </c>
      <c r="BN170" s="128" t="str">
        <f t="shared" si="208"/>
        <v>-</v>
      </c>
      <c r="BO170" s="128" t="str">
        <f t="shared" si="209"/>
        <v>-</v>
      </c>
      <c r="BP170" s="128" t="str">
        <f t="shared" si="210"/>
        <v>-</v>
      </c>
      <c r="BQ170" s="128" t="str">
        <f t="shared" si="211"/>
        <v>-</v>
      </c>
      <c r="BR170" s="128" t="str">
        <f t="shared" si="212"/>
        <v>-</v>
      </c>
      <c r="BS170" s="128" t="str">
        <f t="shared" si="213"/>
        <v>-</v>
      </c>
      <c r="BT170" s="128" t="str">
        <f t="shared" si="214"/>
        <v>-</v>
      </c>
      <c r="BU170" s="128" t="str">
        <f t="shared" si="215"/>
        <v>-</v>
      </c>
      <c r="BV170" s="129">
        <f t="shared" si="216"/>
        <v>0</v>
      </c>
      <c r="BX170" s="128" t="str">
        <f t="shared" si="103"/>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17"/>
        <v>-</v>
      </c>
      <c r="K171" s="20" t="str">
        <f>IF(月途中入退所!$D44=$B$2,月途中入退所!$I44,"-")</f>
        <v>-</v>
      </c>
      <c r="L171" s="162" t="str">
        <f t="shared" si="218"/>
        <v>-</v>
      </c>
      <c r="M171" s="20" t="str">
        <f>IF(月途中入退所!$D44=$B$2,月途中入退所!$J44,"-")</f>
        <v>-</v>
      </c>
      <c r="N171" s="129">
        <f t="shared" si="161"/>
        <v>0</v>
      </c>
      <c r="P171" s="128" t="str">
        <f t="shared" si="162"/>
        <v>-</v>
      </c>
      <c r="Q171" s="128" t="str">
        <f t="shared" si="163"/>
        <v>-</v>
      </c>
      <c r="R171" s="128" t="str">
        <f t="shared" si="164"/>
        <v>-</v>
      </c>
      <c r="S171" s="128" t="str">
        <f t="shared" si="165"/>
        <v>-</v>
      </c>
      <c r="T171" s="128" t="str">
        <f t="shared" si="166"/>
        <v>-</v>
      </c>
      <c r="U171" s="128" t="str">
        <f t="shared" si="167"/>
        <v>-</v>
      </c>
      <c r="V171" s="128" t="str">
        <f t="shared" si="168"/>
        <v>-</v>
      </c>
      <c r="W171" s="128" t="str">
        <f t="shared" si="169"/>
        <v>-</v>
      </c>
      <c r="X171" s="128" t="str">
        <f t="shared" si="170"/>
        <v>-</v>
      </c>
      <c r="Y171" s="128" t="str">
        <f t="shared" si="171"/>
        <v>-</v>
      </c>
      <c r="Z171" s="128" t="str">
        <f t="shared" si="172"/>
        <v>-</v>
      </c>
      <c r="AA171" s="128" t="str">
        <f t="shared" si="173"/>
        <v>-</v>
      </c>
      <c r="AB171" s="131"/>
      <c r="AC171" s="128" t="str">
        <f t="shared" si="174"/>
        <v>-</v>
      </c>
      <c r="AD171" s="128" t="str">
        <f t="shared" si="175"/>
        <v>-</v>
      </c>
      <c r="AE171" s="128" t="str">
        <f t="shared" si="176"/>
        <v>-</v>
      </c>
      <c r="AF171" s="128" t="str">
        <f t="shared" si="177"/>
        <v>-</v>
      </c>
      <c r="AG171" s="128" t="str">
        <f t="shared" si="178"/>
        <v>-</v>
      </c>
      <c r="AH171" s="128" t="str">
        <f t="shared" si="179"/>
        <v>-</v>
      </c>
      <c r="AI171" s="128" t="str">
        <f t="shared" si="180"/>
        <v>-</v>
      </c>
      <c r="AJ171" s="128" t="str">
        <f t="shared" si="181"/>
        <v>-</v>
      </c>
      <c r="AK171" s="128" t="str">
        <f t="shared" si="182"/>
        <v>-</v>
      </c>
      <c r="AL171" s="128" t="str">
        <f t="shared" si="183"/>
        <v>-</v>
      </c>
      <c r="AM171" s="128" t="str">
        <f t="shared" si="184"/>
        <v>-</v>
      </c>
      <c r="AN171" s="128" t="str">
        <f t="shared" si="185"/>
        <v>-</v>
      </c>
      <c r="AO171" s="128" t="str">
        <f t="shared" si="186"/>
        <v>-</v>
      </c>
      <c r="AP171" s="128" t="str">
        <f t="shared" si="187"/>
        <v>-</v>
      </c>
      <c r="AQ171" s="128" t="str">
        <f t="shared" si="219"/>
        <v>-</v>
      </c>
      <c r="AR171" s="128" t="str">
        <f t="shared" si="220"/>
        <v>-</v>
      </c>
      <c r="AS171" s="128">
        <f t="shared" si="188"/>
        <v>0</v>
      </c>
      <c r="AT171" s="128" t="str">
        <f t="shared" si="189"/>
        <v>-</v>
      </c>
      <c r="AU171" s="128" t="str">
        <f t="shared" si="190"/>
        <v>-</v>
      </c>
      <c r="AV171" s="128" t="str">
        <f t="shared" si="191"/>
        <v>-</v>
      </c>
      <c r="AW171" s="128" t="str">
        <f t="shared" si="192"/>
        <v>-</v>
      </c>
      <c r="AX171" s="128" t="str">
        <f t="shared" si="193"/>
        <v>-</v>
      </c>
      <c r="AY171" s="128" t="str">
        <f t="shared" si="194"/>
        <v>-</v>
      </c>
      <c r="AZ171" s="128" t="str">
        <f t="shared" si="195"/>
        <v>-</v>
      </c>
      <c r="BA171" s="128" t="str">
        <f t="shared" si="196"/>
        <v>-</v>
      </c>
      <c r="BB171" s="128" t="str">
        <f t="shared" si="197"/>
        <v>-</v>
      </c>
      <c r="BC171" s="128" t="str">
        <f t="shared" si="198"/>
        <v>-</v>
      </c>
      <c r="BD171" s="128" t="str">
        <f t="shared" si="199"/>
        <v>-</v>
      </c>
      <c r="BE171" s="187"/>
      <c r="BF171" s="128" t="str">
        <f t="shared" si="200"/>
        <v>-</v>
      </c>
      <c r="BG171" s="128" t="str">
        <f t="shared" si="201"/>
        <v>-</v>
      </c>
      <c r="BH171" s="128" t="str">
        <f t="shared" si="202"/>
        <v>-</v>
      </c>
      <c r="BI171" s="128" t="str">
        <f t="shared" si="203"/>
        <v>-</v>
      </c>
      <c r="BJ171" s="128" t="str">
        <f t="shared" si="204"/>
        <v>-</v>
      </c>
      <c r="BK171" s="128" t="str">
        <f t="shared" si="205"/>
        <v>-</v>
      </c>
      <c r="BL171" s="128" t="str">
        <f t="shared" si="206"/>
        <v>-</v>
      </c>
      <c r="BM171" s="128" t="str">
        <f t="shared" si="207"/>
        <v>-</v>
      </c>
      <c r="BN171" s="128" t="str">
        <f t="shared" si="208"/>
        <v>-</v>
      </c>
      <c r="BO171" s="128" t="str">
        <f t="shared" si="209"/>
        <v>-</v>
      </c>
      <c r="BP171" s="128" t="str">
        <f t="shared" si="210"/>
        <v>-</v>
      </c>
      <c r="BQ171" s="128" t="str">
        <f t="shared" si="211"/>
        <v>-</v>
      </c>
      <c r="BR171" s="128" t="str">
        <f t="shared" si="212"/>
        <v>-</v>
      </c>
      <c r="BS171" s="128" t="str">
        <f t="shared" si="213"/>
        <v>-</v>
      </c>
      <c r="BT171" s="128" t="str">
        <f t="shared" si="214"/>
        <v>-</v>
      </c>
      <c r="BU171" s="128" t="str">
        <f t="shared" si="215"/>
        <v>-</v>
      </c>
      <c r="BV171" s="129">
        <f t="shared" si="216"/>
        <v>0</v>
      </c>
      <c r="BX171" s="128" t="str">
        <f t="shared" si="103"/>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17"/>
        <v>-</v>
      </c>
      <c r="K172" s="20" t="str">
        <f>IF(月途中入退所!$D45=$B$2,月途中入退所!$I45,"-")</f>
        <v>-</v>
      </c>
      <c r="L172" s="162" t="str">
        <f t="shared" si="218"/>
        <v>-</v>
      </c>
      <c r="M172" s="20" t="str">
        <f>IF(月途中入退所!$D45=$B$2,月途中入退所!$J45,"-")</f>
        <v>-</v>
      </c>
      <c r="N172" s="129">
        <f t="shared" si="161"/>
        <v>0</v>
      </c>
      <c r="P172" s="128" t="str">
        <f t="shared" si="162"/>
        <v>-</v>
      </c>
      <c r="Q172" s="128" t="str">
        <f t="shared" si="163"/>
        <v>-</v>
      </c>
      <c r="R172" s="128" t="str">
        <f t="shared" si="164"/>
        <v>-</v>
      </c>
      <c r="S172" s="128" t="str">
        <f t="shared" si="165"/>
        <v>-</v>
      </c>
      <c r="T172" s="128" t="str">
        <f t="shared" si="166"/>
        <v>-</v>
      </c>
      <c r="U172" s="128" t="str">
        <f t="shared" si="167"/>
        <v>-</v>
      </c>
      <c r="V172" s="128" t="str">
        <f t="shared" si="168"/>
        <v>-</v>
      </c>
      <c r="W172" s="128" t="str">
        <f t="shared" si="169"/>
        <v>-</v>
      </c>
      <c r="X172" s="128" t="str">
        <f t="shared" si="170"/>
        <v>-</v>
      </c>
      <c r="Y172" s="128" t="str">
        <f t="shared" si="171"/>
        <v>-</v>
      </c>
      <c r="Z172" s="128" t="str">
        <f t="shared" si="172"/>
        <v>-</v>
      </c>
      <c r="AA172" s="128" t="str">
        <f t="shared" si="173"/>
        <v>-</v>
      </c>
      <c r="AB172" s="131"/>
      <c r="AC172" s="128" t="str">
        <f t="shared" si="174"/>
        <v>-</v>
      </c>
      <c r="AD172" s="128" t="str">
        <f t="shared" si="175"/>
        <v>-</v>
      </c>
      <c r="AE172" s="128" t="str">
        <f t="shared" si="176"/>
        <v>-</v>
      </c>
      <c r="AF172" s="128" t="str">
        <f t="shared" si="177"/>
        <v>-</v>
      </c>
      <c r="AG172" s="128" t="str">
        <f t="shared" si="178"/>
        <v>-</v>
      </c>
      <c r="AH172" s="128" t="str">
        <f t="shared" si="179"/>
        <v>-</v>
      </c>
      <c r="AI172" s="128" t="str">
        <f t="shared" si="180"/>
        <v>-</v>
      </c>
      <c r="AJ172" s="128" t="str">
        <f t="shared" si="181"/>
        <v>-</v>
      </c>
      <c r="AK172" s="128" t="str">
        <f t="shared" si="182"/>
        <v>-</v>
      </c>
      <c r="AL172" s="128" t="str">
        <f t="shared" si="183"/>
        <v>-</v>
      </c>
      <c r="AM172" s="128" t="str">
        <f t="shared" si="184"/>
        <v>-</v>
      </c>
      <c r="AN172" s="128" t="str">
        <f t="shared" si="185"/>
        <v>-</v>
      </c>
      <c r="AO172" s="128" t="str">
        <f t="shared" si="186"/>
        <v>-</v>
      </c>
      <c r="AP172" s="128" t="str">
        <f t="shared" si="187"/>
        <v>-</v>
      </c>
      <c r="AQ172" s="128" t="str">
        <f t="shared" si="219"/>
        <v>-</v>
      </c>
      <c r="AR172" s="128" t="str">
        <f t="shared" si="220"/>
        <v>-</v>
      </c>
      <c r="AS172" s="128">
        <f t="shared" si="188"/>
        <v>0</v>
      </c>
      <c r="AT172" s="128" t="str">
        <f t="shared" si="189"/>
        <v>-</v>
      </c>
      <c r="AU172" s="128" t="str">
        <f t="shared" si="190"/>
        <v>-</v>
      </c>
      <c r="AV172" s="128" t="str">
        <f t="shared" si="191"/>
        <v>-</v>
      </c>
      <c r="AW172" s="128" t="str">
        <f t="shared" si="192"/>
        <v>-</v>
      </c>
      <c r="AX172" s="128" t="str">
        <f t="shared" si="193"/>
        <v>-</v>
      </c>
      <c r="AY172" s="128" t="str">
        <f t="shared" si="194"/>
        <v>-</v>
      </c>
      <c r="AZ172" s="128" t="str">
        <f t="shared" si="195"/>
        <v>-</v>
      </c>
      <c r="BA172" s="128" t="str">
        <f t="shared" si="196"/>
        <v>-</v>
      </c>
      <c r="BB172" s="128" t="str">
        <f t="shared" si="197"/>
        <v>-</v>
      </c>
      <c r="BC172" s="128" t="str">
        <f t="shared" si="198"/>
        <v>-</v>
      </c>
      <c r="BD172" s="128" t="str">
        <f t="shared" si="199"/>
        <v>-</v>
      </c>
      <c r="BE172" s="187"/>
      <c r="BF172" s="128" t="str">
        <f t="shared" si="200"/>
        <v>-</v>
      </c>
      <c r="BG172" s="128" t="str">
        <f t="shared" si="201"/>
        <v>-</v>
      </c>
      <c r="BH172" s="128" t="str">
        <f t="shared" si="202"/>
        <v>-</v>
      </c>
      <c r="BI172" s="128" t="str">
        <f t="shared" si="203"/>
        <v>-</v>
      </c>
      <c r="BJ172" s="128" t="str">
        <f t="shared" si="204"/>
        <v>-</v>
      </c>
      <c r="BK172" s="128" t="str">
        <f t="shared" si="205"/>
        <v>-</v>
      </c>
      <c r="BL172" s="128" t="str">
        <f t="shared" si="206"/>
        <v>-</v>
      </c>
      <c r="BM172" s="128" t="str">
        <f t="shared" si="207"/>
        <v>-</v>
      </c>
      <c r="BN172" s="128" t="str">
        <f t="shared" si="208"/>
        <v>-</v>
      </c>
      <c r="BO172" s="128" t="str">
        <f t="shared" si="209"/>
        <v>-</v>
      </c>
      <c r="BP172" s="128" t="str">
        <f t="shared" si="210"/>
        <v>-</v>
      </c>
      <c r="BQ172" s="128" t="str">
        <f t="shared" si="211"/>
        <v>-</v>
      </c>
      <c r="BR172" s="128" t="str">
        <f t="shared" si="212"/>
        <v>-</v>
      </c>
      <c r="BS172" s="128" t="str">
        <f t="shared" si="213"/>
        <v>-</v>
      </c>
      <c r="BT172" s="128" t="str">
        <f t="shared" si="214"/>
        <v>-</v>
      </c>
      <c r="BU172" s="128" t="str">
        <f t="shared" si="215"/>
        <v>-</v>
      </c>
      <c r="BV172" s="129">
        <f t="shared" si="216"/>
        <v>0</v>
      </c>
      <c r="BX172" s="128" t="str">
        <f t="shared" ref="BX172:BX201" si="221">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17"/>
        <v>-</v>
      </c>
      <c r="K173" s="20" t="str">
        <f>IF(月途中入退所!$D46=$B$2,月途中入退所!$I46,"-")</f>
        <v>-</v>
      </c>
      <c r="L173" s="162" t="str">
        <f t="shared" si="218"/>
        <v>-</v>
      </c>
      <c r="M173" s="20" t="str">
        <f>IF(月途中入退所!$D46=$B$2,月途中入退所!$J46,"-")</f>
        <v>-</v>
      </c>
      <c r="N173" s="129">
        <f t="shared" si="161"/>
        <v>0</v>
      </c>
      <c r="P173" s="128" t="str">
        <f t="shared" si="162"/>
        <v>-</v>
      </c>
      <c r="Q173" s="128" t="str">
        <f t="shared" si="163"/>
        <v>-</v>
      </c>
      <c r="R173" s="128" t="str">
        <f t="shared" si="164"/>
        <v>-</v>
      </c>
      <c r="S173" s="128" t="str">
        <f t="shared" si="165"/>
        <v>-</v>
      </c>
      <c r="T173" s="128" t="str">
        <f t="shared" si="166"/>
        <v>-</v>
      </c>
      <c r="U173" s="128" t="str">
        <f t="shared" si="167"/>
        <v>-</v>
      </c>
      <c r="V173" s="128" t="str">
        <f t="shared" si="168"/>
        <v>-</v>
      </c>
      <c r="W173" s="128" t="str">
        <f t="shared" si="169"/>
        <v>-</v>
      </c>
      <c r="X173" s="128" t="str">
        <f t="shared" si="170"/>
        <v>-</v>
      </c>
      <c r="Y173" s="128" t="str">
        <f t="shared" si="171"/>
        <v>-</v>
      </c>
      <c r="Z173" s="128" t="str">
        <f t="shared" si="172"/>
        <v>-</v>
      </c>
      <c r="AA173" s="128" t="str">
        <f t="shared" si="173"/>
        <v>-</v>
      </c>
      <c r="AB173" s="131"/>
      <c r="AC173" s="128" t="str">
        <f t="shared" si="174"/>
        <v>-</v>
      </c>
      <c r="AD173" s="128" t="str">
        <f t="shared" si="175"/>
        <v>-</v>
      </c>
      <c r="AE173" s="128" t="str">
        <f t="shared" si="176"/>
        <v>-</v>
      </c>
      <c r="AF173" s="128" t="str">
        <f t="shared" si="177"/>
        <v>-</v>
      </c>
      <c r="AG173" s="128" t="str">
        <f t="shared" si="178"/>
        <v>-</v>
      </c>
      <c r="AH173" s="128" t="str">
        <f t="shared" si="179"/>
        <v>-</v>
      </c>
      <c r="AI173" s="128" t="str">
        <f t="shared" si="180"/>
        <v>-</v>
      </c>
      <c r="AJ173" s="128" t="str">
        <f t="shared" si="181"/>
        <v>-</v>
      </c>
      <c r="AK173" s="128" t="str">
        <f t="shared" si="182"/>
        <v>-</v>
      </c>
      <c r="AL173" s="128" t="str">
        <f t="shared" si="183"/>
        <v>-</v>
      </c>
      <c r="AM173" s="128" t="str">
        <f t="shared" si="184"/>
        <v>-</v>
      </c>
      <c r="AN173" s="128" t="str">
        <f t="shared" si="185"/>
        <v>-</v>
      </c>
      <c r="AO173" s="128" t="str">
        <f t="shared" si="186"/>
        <v>-</v>
      </c>
      <c r="AP173" s="128" t="str">
        <f t="shared" si="187"/>
        <v>-</v>
      </c>
      <c r="AQ173" s="128" t="str">
        <f t="shared" si="219"/>
        <v>-</v>
      </c>
      <c r="AR173" s="128" t="str">
        <f t="shared" si="220"/>
        <v>-</v>
      </c>
      <c r="AS173" s="128">
        <f t="shared" si="188"/>
        <v>0</v>
      </c>
      <c r="AT173" s="128" t="str">
        <f t="shared" si="189"/>
        <v>-</v>
      </c>
      <c r="AU173" s="128" t="str">
        <f t="shared" si="190"/>
        <v>-</v>
      </c>
      <c r="AV173" s="128" t="str">
        <f t="shared" si="191"/>
        <v>-</v>
      </c>
      <c r="AW173" s="128" t="str">
        <f t="shared" si="192"/>
        <v>-</v>
      </c>
      <c r="AX173" s="128" t="str">
        <f t="shared" si="193"/>
        <v>-</v>
      </c>
      <c r="AY173" s="128" t="str">
        <f t="shared" si="194"/>
        <v>-</v>
      </c>
      <c r="AZ173" s="128" t="str">
        <f t="shared" si="195"/>
        <v>-</v>
      </c>
      <c r="BA173" s="128" t="str">
        <f t="shared" si="196"/>
        <v>-</v>
      </c>
      <c r="BB173" s="128" t="str">
        <f t="shared" si="197"/>
        <v>-</v>
      </c>
      <c r="BC173" s="128" t="str">
        <f t="shared" si="198"/>
        <v>-</v>
      </c>
      <c r="BD173" s="128" t="str">
        <f t="shared" si="199"/>
        <v>-</v>
      </c>
      <c r="BE173" s="187"/>
      <c r="BF173" s="128" t="str">
        <f t="shared" si="200"/>
        <v>-</v>
      </c>
      <c r="BG173" s="128" t="str">
        <f t="shared" si="201"/>
        <v>-</v>
      </c>
      <c r="BH173" s="128" t="str">
        <f t="shared" si="202"/>
        <v>-</v>
      </c>
      <c r="BI173" s="128" t="str">
        <f t="shared" si="203"/>
        <v>-</v>
      </c>
      <c r="BJ173" s="128" t="str">
        <f t="shared" si="204"/>
        <v>-</v>
      </c>
      <c r="BK173" s="128" t="str">
        <f t="shared" si="205"/>
        <v>-</v>
      </c>
      <c r="BL173" s="128" t="str">
        <f t="shared" si="206"/>
        <v>-</v>
      </c>
      <c r="BM173" s="128" t="str">
        <f t="shared" si="207"/>
        <v>-</v>
      </c>
      <c r="BN173" s="128" t="str">
        <f t="shared" si="208"/>
        <v>-</v>
      </c>
      <c r="BO173" s="128" t="str">
        <f t="shared" si="209"/>
        <v>-</v>
      </c>
      <c r="BP173" s="128" t="str">
        <f t="shared" si="210"/>
        <v>-</v>
      </c>
      <c r="BQ173" s="128" t="str">
        <f t="shared" si="211"/>
        <v>-</v>
      </c>
      <c r="BR173" s="128" t="str">
        <f t="shared" si="212"/>
        <v>-</v>
      </c>
      <c r="BS173" s="128" t="str">
        <f t="shared" si="213"/>
        <v>-</v>
      </c>
      <c r="BT173" s="128" t="str">
        <f t="shared" si="214"/>
        <v>-</v>
      </c>
      <c r="BU173" s="128" t="str">
        <f t="shared" si="215"/>
        <v>-</v>
      </c>
      <c r="BV173" s="129">
        <f t="shared" si="216"/>
        <v>0</v>
      </c>
      <c r="BX173" s="128" t="str">
        <f t="shared" si="221"/>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17"/>
        <v>-</v>
      </c>
      <c r="K174" s="20" t="str">
        <f>IF(月途中入退所!$D47=$B$2,月途中入退所!$I47,"-")</f>
        <v>-</v>
      </c>
      <c r="L174" s="162" t="str">
        <f t="shared" si="218"/>
        <v>-</v>
      </c>
      <c r="M174" s="20" t="str">
        <f>IF(月途中入退所!$D47=$B$2,月途中入退所!$J47,"-")</f>
        <v>-</v>
      </c>
      <c r="N174" s="129">
        <f t="shared" si="161"/>
        <v>0</v>
      </c>
      <c r="P174" s="128" t="str">
        <f t="shared" si="162"/>
        <v>-</v>
      </c>
      <c r="Q174" s="128" t="str">
        <f t="shared" si="163"/>
        <v>-</v>
      </c>
      <c r="R174" s="128" t="str">
        <f t="shared" si="164"/>
        <v>-</v>
      </c>
      <c r="S174" s="128" t="str">
        <f t="shared" si="165"/>
        <v>-</v>
      </c>
      <c r="T174" s="128" t="str">
        <f t="shared" si="166"/>
        <v>-</v>
      </c>
      <c r="U174" s="128" t="str">
        <f t="shared" si="167"/>
        <v>-</v>
      </c>
      <c r="V174" s="128" t="str">
        <f t="shared" si="168"/>
        <v>-</v>
      </c>
      <c r="W174" s="128" t="str">
        <f t="shared" si="169"/>
        <v>-</v>
      </c>
      <c r="X174" s="128" t="str">
        <f t="shared" si="170"/>
        <v>-</v>
      </c>
      <c r="Y174" s="128" t="str">
        <f t="shared" si="171"/>
        <v>-</v>
      </c>
      <c r="Z174" s="128" t="str">
        <f t="shared" si="172"/>
        <v>-</v>
      </c>
      <c r="AA174" s="128" t="str">
        <f t="shared" si="173"/>
        <v>-</v>
      </c>
      <c r="AB174" s="131"/>
      <c r="AC174" s="128" t="str">
        <f t="shared" si="174"/>
        <v>-</v>
      </c>
      <c r="AD174" s="128" t="str">
        <f t="shared" si="175"/>
        <v>-</v>
      </c>
      <c r="AE174" s="128" t="str">
        <f t="shared" si="176"/>
        <v>-</v>
      </c>
      <c r="AF174" s="128" t="str">
        <f t="shared" si="177"/>
        <v>-</v>
      </c>
      <c r="AG174" s="128" t="str">
        <f t="shared" si="178"/>
        <v>-</v>
      </c>
      <c r="AH174" s="128" t="str">
        <f t="shared" si="179"/>
        <v>-</v>
      </c>
      <c r="AI174" s="128" t="str">
        <f t="shared" si="180"/>
        <v>-</v>
      </c>
      <c r="AJ174" s="128" t="str">
        <f t="shared" si="181"/>
        <v>-</v>
      </c>
      <c r="AK174" s="128" t="str">
        <f t="shared" si="182"/>
        <v>-</v>
      </c>
      <c r="AL174" s="128" t="str">
        <f t="shared" si="183"/>
        <v>-</v>
      </c>
      <c r="AM174" s="128" t="str">
        <f t="shared" si="184"/>
        <v>-</v>
      </c>
      <c r="AN174" s="128" t="str">
        <f t="shared" si="185"/>
        <v>-</v>
      </c>
      <c r="AO174" s="128" t="str">
        <f t="shared" si="186"/>
        <v>-</v>
      </c>
      <c r="AP174" s="128" t="str">
        <f t="shared" si="187"/>
        <v>-</v>
      </c>
      <c r="AQ174" s="128" t="str">
        <f t="shared" si="219"/>
        <v>-</v>
      </c>
      <c r="AR174" s="128" t="str">
        <f t="shared" si="220"/>
        <v>-</v>
      </c>
      <c r="AS174" s="128">
        <f t="shared" si="188"/>
        <v>0</v>
      </c>
      <c r="AT174" s="128" t="str">
        <f t="shared" si="189"/>
        <v>-</v>
      </c>
      <c r="AU174" s="128" t="str">
        <f t="shared" si="190"/>
        <v>-</v>
      </c>
      <c r="AV174" s="128" t="str">
        <f t="shared" si="191"/>
        <v>-</v>
      </c>
      <c r="AW174" s="128" t="str">
        <f t="shared" si="192"/>
        <v>-</v>
      </c>
      <c r="AX174" s="128" t="str">
        <f t="shared" si="193"/>
        <v>-</v>
      </c>
      <c r="AY174" s="128" t="str">
        <f t="shared" si="194"/>
        <v>-</v>
      </c>
      <c r="AZ174" s="128" t="str">
        <f t="shared" si="195"/>
        <v>-</v>
      </c>
      <c r="BA174" s="128" t="str">
        <f t="shared" si="196"/>
        <v>-</v>
      </c>
      <c r="BB174" s="128" t="str">
        <f t="shared" si="197"/>
        <v>-</v>
      </c>
      <c r="BC174" s="128" t="str">
        <f t="shared" si="198"/>
        <v>-</v>
      </c>
      <c r="BD174" s="128" t="str">
        <f t="shared" si="199"/>
        <v>-</v>
      </c>
      <c r="BE174" s="187"/>
      <c r="BF174" s="128" t="str">
        <f t="shared" si="200"/>
        <v>-</v>
      </c>
      <c r="BG174" s="128" t="str">
        <f t="shared" si="201"/>
        <v>-</v>
      </c>
      <c r="BH174" s="128" t="str">
        <f t="shared" si="202"/>
        <v>-</v>
      </c>
      <c r="BI174" s="128" t="str">
        <f t="shared" si="203"/>
        <v>-</v>
      </c>
      <c r="BJ174" s="128" t="str">
        <f t="shared" si="204"/>
        <v>-</v>
      </c>
      <c r="BK174" s="128" t="str">
        <f t="shared" si="205"/>
        <v>-</v>
      </c>
      <c r="BL174" s="128" t="str">
        <f t="shared" si="206"/>
        <v>-</v>
      </c>
      <c r="BM174" s="128" t="str">
        <f t="shared" si="207"/>
        <v>-</v>
      </c>
      <c r="BN174" s="128" t="str">
        <f t="shared" si="208"/>
        <v>-</v>
      </c>
      <c r="BO174" s="128" t="str">
        <f t="shared" si="209"/>
        <v>-</v>
      </c>
      <c r="BP174" s="128" t="str">
        <f t="shared" si="210"/>
        <v>-</v>
      </c>
      <c r="BQ174" s="128" t="str">
        <f t="shared" si="211"/>
        <v>-</v>
      </c>
      <c r="BR174" s="128" t="str">
        <f t="shared" si="212"/>
        <v>-</v>
      </c>
      <c r="BS174" s="128" t="str">
        <f t="shared" si="213"/>
        <v>-</v>
      </c>
      <c r="BT174" s="128" t="str">
        <f t="shared" si="214"/>
        <v>-</v>
      </c>
      <c r="BU174" s="128" t="str">
        <f t="shared" si="215"/>
        <v>-</v>
      </c>
      <c r="BV174" s="129">
        <f t="shared" si="216"/>
        <v>0</v>
      </c>
      <c r="BX174" s="128" t="str">
        <f t="shared" si="221"/>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17"/>
        <v>-</v>
      </c>
      <c r="K175" s="20" t="str">
        <f>IF(月途中入退所!$D48=$B$2,月途中入退所!$I48,"-")</f>
        <v>-</v>
      </c>
      <c r="L175" s="162" t="str">
        <f t="shared" si="218"/>
        <v>-</v>
      </c>
      <c r="M175" s="20" t="str">
        <f>IF(月途中入退所!$D48=$B$2,月途中入退所!$J48,"-")</f>
        <v>-</v>
      </c>
      <c r="N175" s="129">
        <f t="shared" si="161"/>
        <v>0</v>
      </c>
      <c r="P175" s="128" t="str">
        <f t="shared" si="162"/>
        <v>-</v>
      </c>
      <c r="Q175" s="128" t="str">
        <f t="shared" si="163"/>
        <v>-</v>
      </c>
      <c r="R175" s="128" t="str">
        <f t="shared" si="164"/>
        <v>-</v>
      </c>
      <c r="S175" s="128" t="str">
        <f t="shared" si="165"/>
        <v>-</v>
      </c>
      <c r="T175" s="128" t="str">
        <f t="shared" si="166"/>
        <v>-</v>
      </c>
      <c r="U175" s="128" t="str">
        <f t="shared" si="167"/>
        <v>-</v>
      </c>
      <c r="V175" s="128" t="str">
        <f t="shared" si="168"/>
        <v>-</v>
      </c>
      <c r="W175" s="128" t="str">
        <f t="shared" si="169"/>
        <v>-</v>
      </c>
      <c r="X175" s="128" t="str">
        <f t="shared" si="170"/>
        <v>-</v>
      </c>
      <c r="Y175" s="128" t="str">
        <f t="shared" si="171"/>
        <v>-</v>
      </c>
      <c r="Z175" s="128" t="str">
        <f t="shared" si="172"/>
        <v>-</v>
      </c>
      <c r="AA175" s="128" t="str">
        <f t="shared" si="173"/>
        <v>-</v>
      </c>
      <c r="AB175" s="131"/>
      <c r="AC175" s="128" t="str">
        <f t="shared" si="174"/>
        <v>-</v>
      </c>
      <c r="AD175" s="128" t="str">
        <f t="shared" si="175"/>
        <v>-</v>
      </c>
      <c r="AE175" s="128" t="str">
        <f t="shared" si="176"/>
        <v>-</v>
      </c>
      <c r="AF175" s="128" t="str">
        <f t="shared" si="177"/>
        <v>-</v>
      </c>
      <c r="AG175" s="128" t="str">
        <f t="shared" si="178"/>
        <v>-</v>
      </c>
      <c r="AH175" s="128" t="str">
        <f t="shared" si="179"/>
        <v>-</v>
      </c>
      <c r="AI175" s="128" t="str">
        <f t="shared" si="180"/>
        <v>-</v>
      </c>
      <c r="AJ175" s="128" t="str">
        <f t="shared" si="181"/>
        <v>-</v>
      </c>
      <c r="AK175" s="128" t="str">
        <f t="shared" si="182"/>
        <v>-</v>
      </c>
      <c r="AL175" s="128" t="str">
        <f t="shared" si="183"/>
        <v>-</v>
      </c>
      <c r="AM175" s="128" t="str">
        <f t="shared" si="184"/>
        <v>-</v>
      </c>
      <c r="AN175" s="128" t="str">
        <f t="shared" si="185"/>
        <v>-</v>
      </c>
      <c r="AO175" s="128" t="str">
        <f t="shared" si="186"/>
        <v>-</v>
      </c>
      <c r="AP175" s="128" t="str">
        <f t="shared" si="187"/>
        <v>-</v>
      </c>
      <c r="AQ175" s="128" t="str">
        <f t="shared" si="219"/>
        <v>-</v>
      </c>
      <c r="AR175" s="128" t="str">
        <f t="shared" si="220"/>
        <v>-</v>
      </c>
      <c r="AS175" s="128">
        <f t="shared" si="188"/>
        <v>0</v>
      </c>
      <c r="AT175" s="128" t="str">
        <f t="shared" si="189"/>
        <v>-</v>
      </c>
      <c r="AU175" s="128" t="str">
        <f t="shared" si="190"/>
        <v>-</v>
      </c>
      <c r="AV175" s="128" t="str">
        <f t="shared" si="191"/>
        <v>-</v>
      </c>
      <c r="AW175" s="128" t="str">
        <f t="shared" si="192"/>
        <v>-</v>
      </c>
      <c r="AX175" s="128" t="str">
        <f t="shared" si="193"/>
        <v>-</v>
      </c>
      <c r="AY175" s="128" t="str">
        <f t="shared" si="194"/>
        <v>-</v>
      </c>
      <c r="AZ175" s="128" t="str">
        <f t="shared" si="195"/>
        <v>-</v>
      </c>
      <c r="BA175" s="128" t="str">
        <f t="shared" si="196"/>
        <v>-</v>
      </c>
      <c r="BB175" s="128" t="str">
        <f t="shared" si="197"/>
        <v>-</v>
      </c>
      <c r="BC175" s="128" t="str">
        <f t="shared" si="198"/>
        <v>-</v>
      </c>
      <c r="BD175" s="128" t="str">
        <f t="shared" si="199"/>
        <v>-</v>
      </c>
      <c r="BE175" s="187"/>
      <c r="BF175" s="128" t="str">
        <f t="shared" si="200"/>
        <v>-</v>
      </c>
      <c r="BG175" s="128" t="str">
        <f t="shared" si="201"/>
        <v>-</v>
      </c>
      <c r="BH175" s="128" t="str">
        <f t="shared" si="202"/>
        <v>-</v>
      </c>
      <c r="BI175" s="128" t="str">
        <f t="shared" si="203"/>
        <v>-</v>
      </c>
      <c r="BJ175" s="128" t="str">
        <f t="shared" si="204"/>
        <v>-</v>
      </c>
      <c r="BK175" s="128" t="str">
        <f t="shared" si="205"/>
        <v>-</v>
      </c>
      <c r="BL175" s="128" t="str">
        <f t="shared" si="206"/>
        <v>-</v>
      </c>
      <c r="BM175" s="128" t="str">
        <f t="shared" si="207"/>
        <v>-</v>
      </c>
      <c r="BN175" s="128" t="str">
        <f t="shared" si="208"/>
        <v>-</v>
      </c>
      <c r="BO175" s="128" t="str">
        <f t="shared" si="209"/>
        <v>-</v>
      </c>
      <c r="BP175" s="128" t="str">
        <f t="shared" si="210"/>
        <v>-</v>
      </c>
      <c r="BQ175" s="128" t="str">
        <f t="shared" si="211"/>
        <v>-</v>
      </c>
      <c r="BR175" s="128" t="str">
        <f t="shared" si="212"/>
        <v>-</v>
      </c>
      <c r="BS175" s="128" t="str">
        <f t="shared" si="213"/>
        <v>-</v>
      </c>
      <c r="BT175" s="128" t="str">
        <f t="shared" si="214"/>
        <v>-</v>
      </c>
      <c r="BU175" s="128" t="str">
        <f t="shared" si="215"/>
        <v>-</v>
      </c>
      <c r="BV175" s="129">
        <f t="shared" si="216"/>
        <v>0</v>
      </c>
      <c r="BX175" s="128" t="str">
        <f t="shared" si="221"/>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17"/>
        <v>-</v>
      </c>
      <c r="K176" s="20" t="str">
        <f>IF(月途中入退所!$D49=$B$2,月途中入退所!$I49,"-")</f>
        <v>-</v>
      </c>
      <c r="L176" s="162" t="str">
        <f t="shared" si="218"/>
        <v>-</v>
      </c>
      <c r="M176" s="20" t="str">
        <f>IF(月途中入退所!$D49=$B$2,月途中入退所!$J49,"-")</f>
        <v>-</v>
      </c>
      <c r="N176" s="129">
        <f t="shared" si="161"/>
        <v>0</v>
      </c>
      <c r="P176" s="128" t="str">
        <f t="shared" si="162"/>
        <v>-</v>
      </c>
      <c r="Q176" s="128" t="str">
        <f t="shared" si="163"/>
        <v>-</v>
      </c>
      <c r="R176" s="128" t="str">
        <f t="shared" si="164"/>
        <v>-</v>
      </c>
      <c r="S176" s="128" t="str">
        <f t="shared" si="165"/>
        <v>-</v>
      </c>
      <c r="T176" s="128" t="str">
        <f t="shared" si="166"/>
        <v>-</v>
      </c>
      <c r="U176" s="128" t="str">
        <f t="shared" si="167"/>
        <v>-</v>
      </c>
      <c r="V176" s="128" t="str">
        <f t="shared" si="168"/>
        <v>-</v>
      </c>
      <c r="W176" s="128" t="str">
        <f t="shared" si="169"/>
        <v>-</v>
      </c>
      <c r="X176" s="128" t="str">
        <f t="shared" si="170"/>
        <v>-</v>
      </c>
      <c r="Y176" s="128" t="str">
        <f t="shared" si="171"/>
        <v>-</v>
      </c>
      <c r="Z176" s="128" t="str">
        <f t="shared" si="172"/>
        <v>-</v>
      </c>
      <c r="AA176" s="128" t="str">
        <f t="shared" si="173"/>
        <v>-</v>
      </c>
      <c r="AB176" s="131"/>
      <c r="AC176" s="128" t="str">
        <f t="shared" si="174"/>
        <v>-</v>
      </c>
      <c r="AD176" s="128" t="str">
        <f t="shared" si="175"/>
        <v>-</v>
      </c>
      <c r="AE176" s="128" t="str">
        <f t="shared" si="176"/>
        <v>-</v>
      </c>
      <c r="AF176" s="128" t="str">
        <f t="shared" si="177"/>
        <v>-</v>
      </c>
      <c r="AG176" s="128" t="str">
        <f t="shared" si="178"/>
        <v>-</v>
      </c>
      <c r="AH176" s="128" t="str">
        <f t="shared" si="179"/>
        <v>-</v>
      </c>
      <c r="AI176" s="128" t="str">
        <f t="shared" si="180"/>
        <v>-</v>
      </c>
      <c r="AJ176" s="128" t="str">
        <f t="shared" si="181"/>
        <v>-</v>
      </c>
      <c r="AK176" s="128" t="str">
        <f t="shared" si="182"/>
        <v>-</v>
      </c>
      <c r="AL176" s="128" t="str">
        <f t="shared" si="183"/>
        <v>-</v>
      </c>
      <c r="AM176" s="128" t="str">
        <f t="shared" si="184"/>
        <v>-</v>
      </c>
      <c r="AN176" s="128" t="str">
        <f t="shared" si="185"/>
        <v>-</v>
      </c>
      <c r="AO176" s="128" t="str">
        <f t="shared" si="186"/>
        <v>-</v>
      </c>
      <c r="AP176" s="128" t="str">
        <f t="shared" si="187"/>
        <v>-</v>
      </c>
      <c r="AQ176" s="128" t="str">
        <f t="shared" si="219"/>
        <v>-</v>
      </c>
      <c r="AR176" s="128" t="str">
        <f t="shared" si="220"/>
        <v>-</v>
      </c>
      <c r="AS176" s="128">
        <f t="shared" si="188"/>
        <v>0</v>
      </c>
      <c r="AT176" s="128" t="str">
        <f t="shared" si="189"/>
        <v>-</v>
      </c>
      <c r="AU176" s="128" t="str">
        <f t="shared" si="190"/>
        <v>-</v>
      </c>
      <c r="AV176" s="128" t="str">
        <f t="shared" si="191"/>
        <v>-</v>
      </c>
      <c r="AW176" s="128" t="str">
        <f t="shared" si="192"/>
        <v>-</v>
      </c>
      <c r="AX176" s="128" t="str">
        <f t="shared" si="193"/>
        <v>-</v>
      </c>
      <c r="AY176" s="128" t="str">
        <f t="shared" si="194"/>
        <v>-</v>
      </c>
      <c r="AZ176" s="128" t="str">
        <f t="shared" si="195"/>
        <v>-</v>
      </c>
      <c r="BA176" s="128" t="str">
        <f t="shared" si="196"/>
        <v>-</v>
      </c>
      <c r="BB176" s="128" t="str">
        <f t="shared" si="197"/>
        <v>-</v>
      </c>
      <c r="BC176" s="128" t="str">
        <f t="shared" si="198"/>
        <v>-</v>
      </c>
      <c r="BD176" s="128" t="str">
        <f t="shared" si="199"/>
        <v>-</v>
      </c>
      <c r="BE176" s="187"/>
      <c r="BF176" s="128" t="str">
        <f t="shared" si="200"/>
        <v>-</v>
      </c>
      <c r="BG176" s="128" t="str">
        <f t="shared" si="201"/>
        <v>-</v>
      </c>
      <c r="BH176" s="128" t="str">
        <f t="shared" si="202"/>
        <v>-</v>
      </c>
      <c r="BI176" s="128" t="str">
        <f t="shared" si="203"/>
        <v>-</v>
      </c>
      <c r="BJ176" s="128" t="str">
        <f t="shared" si="204"/>
        <v>-</v>
      </c>
      <c r="BK176" s="128" t="str">
        <f t="shared" si="205"/>
        <v>-</v>
      </c>
      <c r="BL176" s="128" t="str">
        <f t="shared" si="206"/>
        <v>-</v>
      </c>
      <c r="BM176" s="128" t="str">
        <f t="shared" si="207"/>
        <v>-</v>
      </c>
      <c r="BN176" s="128" t="str">
        <f t="shared" si="208"/>
        <v>-</v>
      </c>
      <c r="BO176" s="128" t="str">
        <f t="shared" si="209"/>
        <v>-</v>
      </c>
      <c r="BP176" s="128" t="str">
        <f t="shared" si="210"/>
        <v>-</v>
      </c>
      <c r="BQ176" s="128" t="str">
        <f t="shared" si="211"/>
        <v>-</v>
      </c>
      <c r="BR176" s="128" t="str">
        <f t="shared" si="212"/>
        <v>-</v>
      </c>
      <c r="BS176" s="128" t="str">
        <f t="shared" si="213"/>
        <v>-</v>
      </c>
      <c r="BT176" s="128" t="str">
        <f t="shared" si="214"/>
        <v>-</v>
      </c>
      <c r="BU176" s="128" t="str">
        <f t="shared" si="215"/>
        <v>-</v>
      </c>
      <c r="BV176" s="129">
        <f t="shared" si="216"/>
        <v>0</v>
      </c>
      <c r="BX176" s="128" t="str">
        <f t="shared" si="221"/>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17"/>
        <v>-</v>
      </c>
      <c r="K177" s="20" t="str">
        <f>IF(月途中入退所!$D50=$B$2,月途中入退所!$I50,"-")</f>
        <v>-</v>
      </c>
      <c r="L177" s="162" t="str">
        <f t="shared" si="218"/>
        <v>-</v>
      </c>
      <c r="M177" s="20" t="str">
        <f>IF(月途中入退所!$D50=$B$2,月途中入退所!$J50,"-")</f>
        <v>-</v>
      </c>
      <c r="N177" s="129">
        <f t="shared" si="161"/>
        <v>0</v>
      </c>
      <c r="P177" s="128" t="str">
        <f t="shared" si="162"/>
        <v>-</v>
      </c>
      <c r="Q177" s="128" t="str">
        <f t="shared" si="163"/>
        <v>-</v>
      </c>
      <c r="R177" s="128" t="str">
        <f t="shared" si="164"/>
        <v>-</v>
      </c>
      <c r="S177" s="128" t="str">
        <f t="shared" si="165"/>
        <v>-</v>
      </c>
      <c r="T177" s="128" t="str">
        <f t="shared" si="166"/>
        <v>-</v>
      </c>
      <c r="U177" s="128" t="str">
        <f t="shared" si="167"/>
        <v>-</v>
      </c>
      <c r="V177" s="128" t="str">
        <f t="shared" si="168"/>
        <v>-</v>
      </c>
      <c r="W177" s="128" t="str">
        <f t="shared" si="169"/>
        <v>-</v>
      </c>
      <c r="X177" s="128" t="str">
        <f t="shared" si="170"/>
        <v>-</v>
      </c>
      <c r="Y177" s="128" t="str">
        <f t="shared" si="171"/>
        <v>-</v>
      </c>
      <c r="Z177" s="128" t="str">
        <f t="shared" si="172"/>
        <v>-</v>
      </c>
      <c r="AA177" s="128" t="str">
        <f t="shared" si="173"/>
        <v>-</v>
      </c>
      <c r="AB177" s="131"/>
      <c r="AC177" s="128" t="str">
        <f t="shared" si="174"/>
        <v>-</v>
      </c>
      <c r="AD177" s="128" t="str">
        <f t="shared" si="175"/>
        <v>-</v>
      </c>
      <c r="AE177" s="128" t="str">
        <f t="shared" si="176"/>
        <v>-</v>
      </c>
      <c r="AF177" s="128" t="str">
        <f t="shared" si="177"/>
        <v>-</v>
      </c>
      <c r="AG177" s="128" t="str">
        <f t="shared" si="178"/>
        <v>-</v>
      </c>
      <c r="AH177" s="128" t="str">
        <f t="shared" si="179"/>
        <v>-</v>
      </c>
      <c r="AI177" s="128" t="str">
        <f t="shared" si="180"/>
        <v>-</v>
      </c>
      <c r="AJ177" s="128" t="str">
        <f t="shared" si="181"/>
        <v>-</v>
      </c>
      <c r="AK177" s="128" t="str">
        <f t="shared" si="182"/>
        <v>-</v>
      </c>
      <c r="AL177" s="128" t="str">
        <f t="shared" si="183"/>
        <v>-</v>
      </c>
      <c r="AM177" s="128" t="str">
        <f t="shared" si="184"/>
        <v>-</v>
      </c>
      <c r="AN177" s="128" t="str">
        <f t="shared" si="185"/>
        <v>-</v>
      </c>
      <c r="AO177" s="128" t="str">
        <f t="shared" si="186"/>
        <v>-</v>
      </c>
      <c r="AP177" s="128" t="str">
        <f t="shared" si="187"/>
        <v>-</v>
      </c>
      <c r="AQ177" s="128" t="str">
        <f t="shared" si="219"/>
        <v>-</v>
      </c>
      <c r="AR177" s="128" t="str">
        <f t="shared" si="220"/>
        <v>-</v>
      </c>
      <c r="AS177" s="128">
        <f t="shared" si="188"/>
        <v>0</v>
      </c>
      <c r="AT177" s="128" t="str">
        <f t="shared" si="189"/>
        <v>-</v>
      </c>
      <c r="AU177" s="128" t="str">
        <f t="shared" si="190"/>
        <v>-</v>
      </c>
      <c r="AV177" s="128" t="str">
        <f t="shared" si="191"/>
        <v>-</v>
      </c>
      <c r="AW177" s="128" t="str">
        <f t="shared" si="192"/>
        <v>-</v>
      </c>
      <c r="AX177" s="128" t="str">
        <f t="shared" si="193"/>
        <v>-</v>
      </c>
      <c r="AY177" s="128" t="str">
        <f t="shared" si="194"/>
        <v>-</v>
      </c>
      <c r="AZ177" s="128" t="str">
        <f t="shared" si="195"/>
        <v>-</v>
      </c>
      <c r="BA177" s="128" t="str">
        <f t="shared" si="196"/>
        <v>-</v>
      </c>
      <c r="BB177" s="128" t="str">
        <f t="shared" si="197"/>
        <v>-</v>
      </c>
      <c r="BC177" s="128" t="str">
        <f t="shared" si="198"/>
        <v>-</v>
      </c>
      <c r="BD177" s="128" t="str">
        <f t="shared" si="199"/>
        <v>-</v>
      </c>
      <c r="BE177" s="187"/>
      <c r="BF177" s="128" t="str">
        <f t="shared" si="200"/>
        <v>-</v>
      </c>
      <c r="BG177" s="128" t="str">
        <f t="shared" si="201"/>
        <v>-</v>
      </c>
      <c r="BH177" s="128" t="str">
        <f t="shared" si="202"/>
        <v>-</v>
      </c>
      <c r="BI177" s="128" t="str">
        <f t="shared" si="203"/>
        <v>-</v>
      </c>
      <c r="BJ177" s="128" t="str">
        <f t="shared" si="204"/>
        <v>-</v>
      </c>
      <c r="BK177" s="128" t="str">
        <f t="shared" si="205"/>
        <v>-</v>
      </c>
      <c r="BL177" s="128" t="str">
        <f t="shared" si="206"/>
        <v>-</v>
      </c>
      <c r="BM177" s="128" t="str">
        <f t="shared" si="207"/>
        <v>-</v>
      </c>
      <c r="BN177" s="128" t="str">
        <f t="shared" si="208"/>
        <v>-</v>
      </c>
      <c r="BO177" s="128" t="str">
        <f t="shared" si="209"/>
        <v>-</v>
      </c>
      <c r="BP177" s="128" t="str">
        <f t="shared" si="210"/>
        <v>-</v>
      </c>
      <c r="BQ177" s="128" t="str">
        <f t="shared" si="211"/>
        <v>-</v>
      </c>
      <c r="BR177" s="128" t="str">
        <f t="shared" si="212"/>
        <v>-</v>
      </c>
      <c r="BS177" s="128" t="str">
        <f t="shared" si="213"/>
        <v>-</v>
      </c>
      <c r="BT177" s="128" t="str">
        <f t="shared" si="214"/>
        <v>-</v>
      </c>
      <c r="BU177" s="128" t="str">
        <f t="shared" si="215"/>
        <v>-</v>
      </c>
      <c r="BV177" s="129">
        <f t="shared" si="216"/>
        <v>0</v>
      </c>
      <c r="BX177" s="128" t="str">
        <f t="shared" si="221"/>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22">IFERROR(-ROUNDUP(L182*M182/25,-1),0)</f>
        <v>0</v>
      </c>
      <c r="P182" s="128" t="str">
        <f>IF($I182="保育標準時間",HLOOKUP(H182,$G$53:$J$99,2,FALSE),IF($I182="保育短時間",HLOOKUP(H182,$K$53:$N$99,2,FALSE),"-"))</f>
        <v>-</v>
      </c>
      <c r="Q182" s="128" t="str">
        <f t="shared" ref="Q182:Q201" si="223">IF($I182="保育標準時間",HLOOKUP(H182,$G$53:$J$99,3,FALSE),IF($I182="保育短時間",HLOOKUP(H182,$K$53:$N$99,3,FALSE),"-"))</f>
        <v>-</v>
      </c>
      <c r="R182" s="128" t="str">
        <f t="shared" ref="R182:R201" si="224">IF($I182="保育標準時間",HLOOKUP(H182,$G$53:$J$99,4,FALSE),IF($I182="保育短時間",HLOOKUP(H182,$K$53:$N$99,4,FALSE),"-"))</f>
        <v>-</v>
      </c>
      <c r="S182" s="128" t="str">
        <f t="shared" ref="S182:S201" si="225">IF($I182="保育標準時間",HLOOKUP(H182,$G$53:$J$99,5,FALSE),IF($I182="保育短時間",HLOOKUP(H182,$K$53:$N$99,5,FALSE),"-"))</f>
        <v>-</v>
      </c>
      <c r="T182" s="128" t="str">
        <f t="shared" ref="T182:T201" si="226">IF($I182="保育標準時間",HLOOKUP(H182,$G$53:$J$99,6,FALSE),IF($I182="保育短時間",HLOOKUP(H182,$K$53:$N$99,6,FALSE),"-"))</f>
        <v>-</v>
      </c>
      <c r="U182" s="128" t="str">
        <f t="shared" ref="U182:U201" si="227">IF($I182="保育標準時間",HLOOKUP(H182,$G$53:$J$99,7,FALSE),IF($I182="保育短時間",HLOOKUP(H182,$K$53:$N$99,7,FALSE),"-"))</f>
        <v>-</v>
      </c>
      <c r="V182" s="128" t="str">
        <f t="shared" ref="V182:V201" si="228">IF($I182="保育標準時間",HLOOKUP(H182,$G$53:$J$99,10,FALSE),IF($I182="保育短時間",HLOOKUP(H182,$K$53:$N$99,10,FALSE),"-"))</f>
        <v>-</v>
      </c>
      <c r="W182" s="128" t="str">
        <f t="shared" ref="W182:W201" si="229">IF($I182="保育標準時間",HLOOKUP(H182,$G$53:$J$99,11,FALSE),IF($I182="保育短時間",HLOOKUP(H182,$K$53:$N$99,11,FALSE),"-"))</f>
        <v>-</v>
      </c>
      <c r="X182" s="128" t="str">
        <f t="shared" ref="X182:X201" si="230">IF($I182="保育標準時間",HLOOKUP(H182,$G$53:$J$99,12,FALSE),IF($I182="保育短時間",HLOOKUP(H182,$K$53:$N$99,12,FALSE),"-"))</f>
        <v>-</v>
      </c>
      <c r="Y182" s="128" t="str">
        <f t="shared" ref="Y182:Y201" si="231">IF($I182="保育標準時間",HLOOKUP(H182,$G$53:$J$99,13,FALSE),IF($I182="保育短時間",HLOOKUP(H182,$K$53:$N$99,13,FALSE),"-"))</f>
        <v>-</v>
      </c>
      <c r="Z182" s="128" t="str">
        <f t="shared" ref="Z182:Z201" si="232">IF($I182="保育標準時間",HLOOKUP(H182,$G$53:$J$99,14,FALSE),IF($I182="保育短時間",HLOOKUP(H182,$K$53:$N$99,14,FALSE),"-"))</f>
        <v>-</v>
      </c>
      <c r="AA182" s="128" t="str">
        <f t="shared" ref="AA182:AA201" si="233">IF($I182="保育標準時間",HLOOKUP(H182,$G$53:$J$99,15,FALSE),IF($I182="保育短時間",HLOOKUP(H182,$K$53:$N$99,15,FALSE),"-"))</f>
        <v>-</v>
      </c>
      <c r="AB182" s="131"/>
      <c r="AC182" s="128" t="str">
        <f t="shared" ref="AC182:AC201" si="234">IF($I182="保育標準時間",HLOOKUP(H182,$G$53:$J$99,17,FALSE),IF($I182="保育短時間",HLOOKUP(H182,$K$53:$N$99,17,FALSE),"-"))</f>
        <v>-</v>
      </c>
      <c r="AD182" s="128" t="str">
        <f t="shared" ref="AD182:AD201" si="235">IF($I182="保育標準時間",HLOOKUP(H182,$G$53:$J$99,18,FALSE),IF($I182="保育短時間",HLOOKUP(H182,$K$53:$N$99,18,FALSE),"-"))</f>
        <v>-</v>
      </c>
      <c r="AE182" s="128" t="str">
        <f t="shared" ref="AE182:AE201" si="236">IF($I182="保育標準時間",HLOOKUP(H182,$G$53:$J$99,19,FALSE),IF($I182="保育短時間",HLOOKUP(H182,$K$53:$N$99,19,FALSE),"-"))</f>
        <v>-</v>
      </c>
      <c r="AF182" s="128" t="str">
        <f t="shared" ref="AF182:AF201" si="237">IF($I182="保育標準時間",HLOOKUP(H182,$G$53:$J$99,20,FALSE),IF($I182="保育短時間",HLOOKUP(H182,$K$53:$N$99,20,FALSE),"-"))</f>
        <v>-</v>
      </c>
      <c r="AG182" s="128" t="str">
        <f t="shared" ref="AG182:AG201" si="238">IF($I182="保育標準時間",HLOOKUP(H182,$G$53:$J$99,21,FALSE),IF($I182="保育短時間",HLOOKUP(H182,$K$53:$N$99,21,FALSE),"-"))</f>
        <v>-</v>
      </c>
      <c r="AH182" s="128" t="str">
        <f t="shared" ref="AH182:AH201" si="239">IF($I182="保育標準時間",HLOOKUP(H182,$G$53:$J$99,22,FALSE),IF($I182="保育短時間",HLOOKUP(H182,$K$53:$N$99,22,FALSE),"-"))</f>
        <v>-</v>
      </c>
      <c r="AI182" s="128" t="str">
        <f t="shared" ref="AI182:AI201" si="240">IF($I182="保育標準時間",HLOOKUP(H182,$G$53:$J$99,23,FALSE),IF($I182="保育短時間",HLOOKUP(H182,$K$53:$N$99,23,FALSE),"-"))</f>
        <v>-</v>
      </c>
      <c r="AJ182" s="128" t="str">
        <f t="shared" ref="AJ182:AJ201" si="241">IF($I182="保育標準時間",HLOOKUP(H182,$G$53:$J$99,24,FALSE),IF($I182="保育短時間",HLOOKUP(H182,$K$53:$N$99,24,FALSE),"-"))</f>
        <v>-</v>
      </c>
      <c r="AK182" s="128" t="str">
        <f t="shared" ref="AK182:AK201" si="242">IF($I182="保育標準時間",HLOOKUP(H182,$G$53:$J$99,25,FALSE),IF($I182="保育短時間",HLOOKUP(H182,$K$53:$N$99,25,FALSE),"-"))</f>
        <v>-</v>
      </c>
      <c r="AL182" s="128" t="str">
        <f t="shared" ref="AL182:AL201" si="243">IF($I182="保育標準時間",HLOOKUP(H182,$G$53:$J$99,26,FALSE),IF($I182="保育短時間",HLOOKUP(H182,$K$53:$N$99,26,FALSE),"-"))</f>
        <v>-</v>
      </c>
      <c r="AM182" s="128" t="str">
        <f t="shared" ref="AM182:AM201" si="244">IF($I182="保育標準時間",HLOOKUP(H182,$G$53:$J$99,27,FALSE),IF($I182="保育短時間",HLOOKUP(H182,$K$53:$N$99,27,FALSE),"-"))</f>
        <v>-</v>
      </c>
      <c r="AN182" s="128" t="str">
        <f t="shared" ref="AN182:AN201" si="245">IF($I182="保育標準時間",HLOOKUP(H182,$G$53:$J$99,28,FALSE),IF($I182="保育短時間",HLOOKUP(H182,$K$53:$N$99,28,FALSE),"-"))</f>
        <v>-</v>
      </c>
      <c r="AO182" s="128" t="str">
        <f t="shared" ref="AO182:AO201" si="246">IF($I182="保育標準時間",HLOOKUP(H182,$G$53:$J$99,29,FALSE),IF($I182="保育短時間",HLOOKUP(H182,$K$53:$N$99,29,FALSE),"-"))</f>
        <v>-</v>
      </c>
      <c r="AP182" s="128" t="str">
        <f t="shared" ref="AP182:AP201" si="247">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48">N182-SUM(AT182:BU182)</f>
        <v>0</v>
      </c>
      <c r="AT182" s="128" t="str">
        <f t="shared" ref="AT182:AT201" si="249">IFERROR(-ROUND(Q182*$M182/25,0),"-")</f>
        <v>-</v>
      </c>
      <c r="AU182" s="128" t="str">
        <f t="shared" ref="AU182:AU201" si="250">IFERROR(-ROUND(R182*$M182/25,0),"-")</f>
        <v>-</v>
      </c>
      <c r="AV182" s="128" t="str">
        <f t="shared" ref="AV182:AV201" si="251">IFERROR(-ROUND(S182*$M182/25,0),"-")</f>
        <v>-</v>
      </c>
      <c r="AW182" s="128" t="str">
        <f t="shared" ref="AW182:AW201" si="252">IFERROR(-ROUND(T182*$M182/25,0),"-")</f>
        <v>-</v>
      </c>
      <c r="AX182" s="128" t="str">
        <f t="shared" ref="AX182:AX201" si="253">IFERROR(-ROUND(U182*$M182/25,0),"-")</f>
        <v>-</v>
      </c>
      <c r="AY182" s="128" t="str">
        <f t="shared" ref="AY182:AY201" si="254">IFERROR(-ROUND(V182*$M182/25,0),"-")</f>
        <v>-</v>
      </c>
      <c r="AZ182" s="128" t="str">
        <f t="shared" ref="AZ182:AZ201" si="255">IFERROR(-ROUND(W182*$M182/25,0),"-")</f>
        <v>-</v>
      </c>
      <c r="BA182" s="128" t="str">
        <f t="shared" ref="BA182:BA201" si="256">IFERROR(-ROUND(X182*$M182/25,0),"-")</f>
        <v>-</v>
      </c>
      <c r="BB182" s="128" t="str">
        <f t="shared" ref="BB182:BB201" si="257">IFERROR(-ROUND(Y182*$M182/25,0),"-")</f>
        <v>-</v>
      </c>
      <c r="BC182" s="128" t="str">
        <f t="shared" ref="BC182:BC201" si="258">IFERROR(-ROUND(Z182*$M182/25,0),"-")</f>
        <v>-</v>
      </c>
      <c r="BD182" s="128" t="str">
        <f t="shared" ref="BD182:BD201" si="259">IFERROR(-ROUND(AA182*$M182/25,0),"-")</f>
        <v>-</v>
      </c>
      <c r="BE182" s="187"/>
      <c r="BF182" s="128" t="str">
        <f t="shared" ref="BF182:BF201" si="260">IFERROR(-ROUND(AC182*$M182/25,0),"-")</f>
        <v>-</v>
      </c>
      <c r="BG182" s="128" t="str">
        <f t="shared" ref="BG182:BG201" si="261">IFERROR(-ROUND(AD182*$M182/25,0),"-")</f>
        <v>-</v>
      </c>
      <c r="BH182" s="128" t="str">
        <f t="shared" ref="BH182:BH201" si="262">IFERROR(-ROUND(AE182*$M182/25,0),"-")</f>
        <v>-</v>
      </c>
      <c r="BI182" s="128" t="str">
        <f t="shared" ref="BI182:BI201" si="263">IFERROR(-ROUND(AF182*$M182/25,0),"-")</f>
        <v>-</v>
      </c>
      <c r="BJ182" s="128" t="str">
        <f t="shared" ref="BJ182:BJ201" si="264">IFERROR(-ROUND(AG182*$M182/25,0),"-")</f>
        <v>-</v>
      </c>
      <c r="BK182" s="128" t="str">
        <f t="shared" ref="BK182:BK201" si="265">IFERROR(-ROUND(AH182*$M182/25,0),"-")</f>
        <v>-</v>
      </c>
      <c r="BL182" s="128" t="str">
        <f t="shared" ref="BL182:BL201" si="266">IFERROR(-ROUND(AI182*$M182/25,0),"-")</f>
        <v>-</v>
      </c>
      <c r="BM182" s="128" t="str">
        <f t="shared" ref="BM182:BM201" si="267">IFERROR(-ROUND(AJ182*$M182/25,0),"-")</f>
        <v>-</v>
      </c>
      <c r="BN182" s="128" t="str">
        <f t="shared" ref="BN182:BN201" si="268">IFERROR(-ROUND(AK182*$M182/25,0),"-")</f>
        <v>-</v>
      </c>
      <c r="BO182" s="128" t="str">
        <f t="shared" ref="BO182:BO201" si="269">IFERROR(-ROUND(AL182*$M182/25,0),"-")</f>
        <v>-</v>
      </c>
      <c r="BP182" s="128" t="str">
        <f t="shared" ref="BP182:BP201" si="270">IFERROR(-ROUND(AM182*$M182/25,0),"-")</f>
        <v>-</v>
      </c>
      <c r="BQ182" s="128" t="str">
        <f t="shared" ref="BQ182:BQ201" si="271">IFERROR(-ROUND(AN182*$M182/25,0),"-")</f>
        <v>-</v>
      </c>
      <c r="BR182" s="128" t="str">
        <f t="shared" ref="BR182:BR201" si="272">IFERROR(-ROUND(AO182*$M182/25,0),"-")</f>
        <v>-</v>
      </c>
      <c r="BS182" s="128" t="str">
        <f t="shared" ref="BS182:BS201" si="273">IFERROR(-ROUND(AP182*$M182/25,0),"-")</f>
        <v>-</v>
      </c>
      <c r="BT182" s="128" t="str">
        <f t="shared" ref="BT182:BT201" si="274">IFERROR(-ROUND(AQ182*$M182/25,0),"-")</f>
        <v>-</v>
      </c>
      <c r="BU182" s="128" t="str">
        <f t="shared" ref="BU182:BU201" si="275">IFERROR(-ROUND(AR182*$M182/25,0),"-")</f>
        <v>-</v>
      </c>
      <c r="BV182" s="129">
        <f>SUM(AS182:BU182)</f>
        <v>0</v>
      </c>
      <c r="BX182" s="128" t="str">
        <f t="shared" si="221"/>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76">IF($I183="保育標準時間",HLOOKUP($H183,$G$5:$J$49,45,FALSE),IF($I183="保育短時間",HLOOKUP($H183,$K$5:$N$49,45,FALSE),"-"))</f>
        <v>-</v>
      </c>
      <c r="K183" s="20" t="str">
        <f>IF(月途中入退所!$N32=$B$2,IF(月途中入退所!S32="","-",月途中入退所!$S32),"-")</f>
        <v>-</v>
      </c>
      <c r="L183" s="162" t="str">
        <f t="shared" ref="L183:L201" si="277">IFERROR(IF(K183="○",J183+$P$28,J183),"-")</f>
        <v>-</v>
      </c>
      <c r="M183" s="20" t="str">
        <f>IF(月途中入退所!$N32=$B$2,月途中入退所!$T32,"-")</f>
        <v>-</v>
      </c>
      <c r="N183" s="129">
        <f t="shared" si="222"/>
        <v>0</v>
      </c>
      <c r="P183" s="128" t="str">
        <f t="shared" ref="P183:P201" si="278">IF($I183="保育標準時間",HLOOKUP(H183,$G$53:$J$99,2,FALSE),IF($I183="保育短時間",HLOOKUP(H183,$K$53:$N$99,2,FALSE),"-"))</f>
        <v>-</v>
      </c>
      <c r="Q183" s="128" t="str">
        <f t="shared" si="223"/>
        <v>-</v>
      </c>
      <c r="R183" s="128" t="str">
        <f t="shared" si="224"/>
        <v>-</v>
      </c>
      <c r="S183" s="128" t="str">
        <f t="shared" si="225"/>
        <v>-</v>
      </c>
      <c r="T183" s="128" t="str">
        <f t="shared" si="226"/>
        <v>-</v>
      </c>
      <c r="U183" s="128" t="str">
        <f t="shared" si="227"/>
        <v>-</v>
      </c>
      <c r="V183" s="128" t="str">
        <f t="shared" si="228"/>
        <v>-</v>
      </c>
      <c r="W183" s="128" t="str">
        <f t="shared" si="229"/>
        <v>-</v>
      </c>
      <c r="X183" s="128" t="str">
        <f t="shared" si="230"/>
        <v>-</v>
      </c>
      <c r="Y183" s="128" t="str">
        <f t="shared" si="231"/>
        <v>-</v>
      </c>
      <c r="Z183" s="128" t="str">
        <f t="shared" si="232"/>
        <v>-</v>
      </c>
      <c r="AA183" s="128" t="str">
        <f t="shared" si="233"/>
        <v>-</v>
      </c>
      <c r="AB183" s="131"/>
      <c r="AC183" s="128" t="str">
        <f t="shared" si="234"/>
        <v>-</v>
      </c>
      <c r="AD183" s="128" t="str">
        <f t="shared" si="235"/>
        <v>-</v>
      </c>
      <c r="AE183" s="128" t="str">
        <f t="shared" si="236"/>
        <v>-</v>
      </c>
      <c r="AF183" s="128" t="str">
        <f t="shared" si="237"/>
        <v>-</v>
      </c>
      <c r="AG183" s="128" t="str">
        <f t="shared" si="238"/>
        <v>-</v>
      </c>
      <c r="AH183" s="128" t="str">
        <f t="shared" si="239"/>
        <v>-</v>
      </c>
      <c r="AI183" s="128" t="str">
        <f t="shared" si="240"/>
        <v>-</v>
      </c>
      <c r="AJ183" s="128" t="str">
        <f t="shared" si="241"/>
        <v>-</v>
      </c>
      <c r="AK183" s="128" t="str">
        <f t="shared" si="242"/>
        <v>-</v>
      </c>
      <c r="AL183" s="128" t="str">
        <f t="shared" si="243"/>
        <v>-</v>
      </c>
      <c r="AM183" s="128" t="str">
        <f t="shared" si="244"/>
        <v>-</v>
      </c>
      <c r="AN183" s="128" t="str">
        <f t="shared" si="245"/>
        <v>-</v>
      </c>
      <c r="AO183" s="128" t="str">
        <f t="shared" si="246"/>
        <v>-</v>
      </c>
      <c r="AP183" s="128" t="str">
        <f t="shared" si="247"/>
        <v>-</v>
      </c>
      <c r="AQ183" s="128" t="str">
        <f t="shared" ref="AQ183:AQ201" si="279">IF($I183="保育標準時間",HLOOKUP(H183,$G$5:$J$49,33,FALSE),IF($I183="保育短時間",HLOOKUP(H183,$K$5:$N$49,33,FALSE),"-"))</f>
        <v>-</v>
      </c>
      <c r="AR183" s="128" t="str">
        <f t="shared" ref="AR183:AR201" si="280">IF(OR(I183="保育標準時間",I183="保育短時間"),IF(K183="○",$P$28,"-"),"-")</f>
        <v>-</v>
      </c>
      <c r="AS183" s="129">
        <f t="shared" si="248"/>
        <v>0</v>
      </c>
      <c r="AT183" s="128" t="str">
        <f t="shared" si="249"/>
        <v>-</v>
      </c>
      <c r="AU183" s="128" t="str">
        <f t="shared" si="250"/>
        <v>-</v>
      </c>
      <c r="AV183" s="128" t="str">
        <f t="shared" si="251"/>
        <v>-</v>
      </c>
      <c r="AW183" s="128" t="str">
        <f t="shared" si="252"/>
        <v>-</v>
      </c>
      <c r="AX183" s="128" t="str">
        <f t="shared" si="253"/>
        <v>-</v>
      </c>
      <c r="AY183" s="128" t="str">
        <f t="shared" si="254"/>
        <v>-</v>
      </c>
      <c r="AZ183" s="128" t="str">
        <f t="shared" si="255"/>
        <v>-</v>
      </c>
      <c r="BA183" s="128" t="str">
        <f t="shared" si="256"/>
        <v>-</v>
      </c>
      <c r="BB183" s="128" t="str">
        <f t="shared" si="257"/>
        <v>-</v>
      </c>
      <c r="BC183" s="128" t="str">
        <f t="shared" si="258"/>
        <v>-</v>
      </c>
      <c r="BD183" s="128" t="str">
        <f t="shared" si="259"/>
        <v>-</v>
      </c>
      <c r="BE183" s="187"/>
      <c r="BF183" s="128" t="str">
        <f t="shared" si="260"/>
        <v>-</v>
      </c>
      <c r="BG183" s="128" t="str">
        <f t="shared" si="261"/>
        <v>-</v>
      </c>
      <c r="BH183" s="128" t="str">
        <f t="shared" si="262"/>
        <v>-</v>
      </c>
      <c r="BI183" s="128" t="str">
        <f t="shared" si="263"/>
        <v>-</v>
      </c>
      <c r="BJ183" s="128" t="str">
        <f t="shared" si="264"/>
        <v>-</v>
      </c>
      <c r="BK183" s="128" t="str">
        <f t="shared" si="265"/>
        <v>-</v>
      </c>
      <c r="BL183" s="128" t="str">
        <f t="shared" si="266"/>
        <v>-</v>
      </c>
      <c r="BM183" s="128" t="str">
        <f t="shared" si="267"/>
        <v>-</v>
      </c>
      <c r="BN183" s="128" t="str">
        <f t="shared" si="268"/>
        <v>-</v>
      </c>
      <c r="BO183" s="128" t="str">
        <f t="shared" si="269"/>
        <v>-</v>
      </c>
      <c r="BP183" s="128" t="str">
        <f t="shared" si="270"/>
        <v>-</v>
      </c>
      <c r="BQ183" s="128" t="str">
        <f t="shared" si="271"/>
        <v>-</v>
      </c>
      <c r="BR183" s="128" t="str">
        <f t="shared" si="272"/>
        <v>-</v>
      </c>
      <c r="BS183" s="128" t="str">
        <f t="shared" si="273"/>
        <v>-</v>
      </c>
      <c r="BT183" s="128" t="str">
        <f t="shared" si="274"/>
        <v>-</v>
      </c>
      <c r="BU183" s="128" t="str">
        <f t="shared" si="275"/>
        <v>-</v>
      </c>
      <c r="BV183" s="129">
        <f t="shared" ref="BV183:BV201" si="281">SUM(AS183:BU183)</f>
        <v>0</v>
      </c>
      <c r="BX183" s="128" t="str">
        <f t="shared" si="221"/>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76"/>
        <v>-</v>
      </c>
      <c r="K184" s="20" t="str">
        <f>IF(月途中入退所!$N33=$B$2,IF(月途中入退所!S33="","-",月途中入退所!$S33),"-")</f>
        <v>-</v>
      </c>
      <c r="L184" s="162" t="str">
        <f t="shared" si="277"/>
        <v>-</v>
      </c>
      <c r="M184" s="20" t="str">
        <f>IF(月途中入退所!$N33=$B$2,月途中入退所!$T33,"-")</f>
        <v>-</v>
      </c>
      <c r="N184" s="129">
        <f t="shared" si="222"/>
        <v>0</v>
      </c>
      <c r="P184" s="128" t="str">
        <f t="shared" si="278"/>
        <v>-</v>
      </c>
      <c r="Q184" s="128" t="str">
        <f t="shared" si="223"/>
        <v>-</v>
      </c>
      <c r="R184" s="128" t="str">
        <f t="shared" si="224"/>
        <v>-</v>
      </c>
      <c r="S184" s="128" t="str">
        <f t="shared" si="225"/>
        <v>-</v>
      </c>
      <c r="T184" s="128" t="str">
        <f t="shared" si="226"/>
        <v>-</v>
      </c>
      <c r="U184" s="128" t="str">
        <f t="shared" si="227"/>
        <v>-</v>
      </c>
      <c r="V184" s="128" t="str">
        <f t="shared" si="228"/>
        <v>-</v>
      </c>
      <c r="W184" s="128" t="str">
        <f t="shared" si="229"/>
        <v>-</v>
      </c>
      <c r="X184" s="128" t="str">
        <f t="shared" si="230"/>
        <v>-</v>
      </c>
      <c r="Y184" s="128" t="str">
        <f t="shared" si="231"/>
        <v>-</v>
      </c>
      <c r="Z184" s="128" t="str">
        <f t="shared" si="232"/>
        <v>-</v>
      </c>
      <c r="AA184" s="128" t="str">
        <f t="shared" si="233"/>
        <v>-</v>
      </c>
      <c r="AB184" s="131"/>
      <c r="AC184" s="128" t="str">
        <f t="shared" si="234"/>
        <v>-</v>
      </c>
      <c r="AD184" s="128" t="str">
        <f t="shared" si="235"/>
        <v>-</v>
      </c>
      <c r="AE184" s="128" t="str">
        <f t="shared" si="236"/>
        <v>-</v>
      </c>
      <c r="AF184" s="128" t="str">
        <f t="shared" si="237"/>
        <v>-</v>
      </c>
      <c r="AG184" s="128" t="str">
        <f t="shared" si="238"/>
        <v>-</v>
      </c>
      <c r="AH184" s="128" t="str">
        <f t="shared" si="239"/>
        <v>-</v>
      </c>
      <c r="AI184" s="128" t="str">
        <f t="shared" si="240"/>
        <v>-</v>
      </c>
      <c r="AJ184" s="128" t="str">
        <f t="shared" si="241"/>
        <v>-</v>
      </c>
      <c r="AK184" s="128" t="str">
        <f t="shared" si="242"/>
        <v>-</v>
      </c>
      <c r="AL184" s="128" t="str">
        <f t="shared" si="243"/>
        <v>-</v>
      </c>
      <c r="AM184" s="128" t="str">
        <f t="shared" si="244"/>
        <v>-</v>
      </c>
      <c r="AN184" s="128" t="str">
        <f t="shared" si="245"/>
        <v>-</v>
      </c>
      <c r="AO184" s="128" t="str">
        <f t="shared" si="246"/>
        <v>-</v>
      </c>
      <c r="AP184" s="128" t="str">
        <f t="shared" si="247"/>
        <v>-</v>
      </c>
      <c r="AQ184" s="128" t="str">
        <f t="shared" si="279"/>
        <v>-</v>
      </c>
      <c r="AR184" s="128" t="str">
        <f t="shared" si="280"/>
        <v>-</v>
      </c>
      <c r="AS184" s="129">
        <f t="shared" si="248"/>
        <v>0</v>
      </c>
      <c r="AT184" s="128" t="str">
        <f t="shared" si="249"/>
        <v>-</v>
      </c>
      <c r="AU184" s="128" t="str">
        <f t="shared" si="250"/>
        <v>-</v>
      </c>
      <c r="AV184" s="128" t="str">
        <f t="shared" si="251"/>
        <v>-</v>
      </c>
      <c r="AW184" s="128" t="str">
        <f t="shared" si="252"/>
        <v>-</v>
      </c>
      <c r="AX184" s="128" t="str">
        <f t="shared" si="253"/>
        <v>-</v>
      </c>
      <c r="AY184" s="128" t="str">
        <f t="shared" si="254"/>
        <v>-</v>
      </c>
      <c r="AZ184" s="128" t="str">
        <f t="shared" si="255"/>
        <v>-</v>
      </c>
      <c r="BA184" s="128" t="str">
        <f t="shared" si="256"/>
        <v>-</v>
      </c>
      <c r="BB184" s="128" t="str">
        <f t="shared" si="257"/>
        <v>-</v>
      </c>
      <c r="BC184" s="128" t="str">
        <f t="shared" si="258"/>
        <v>-</v>
      </c>
      <c r="BD184" s="128" t="str">
        <f t="shared" si="259"/>
        <v>-</v>
      </c>
      <c r="BE184" s="187"/>
      <c r="BF184" s="128" t="str">
        <f t="shared" si="260"/>
        <v>-</v>
      </c>
      <c r="BG184" s="128" t="str">
        <f t="shared" si="261"/>
        <v>-</v>
      </c>
      <c r="BH184" s="128" t="str">
        <f t="shared" si="262"/>
        <v>-</v>
      </c>
      <c r="BI184" s="128" t="str">
        <f t="shared" si="263"/>
        <v>-</v>
      </c>
      <c r="BJ184" s="128" t="str">
        <f t="shared" si="264"/>
        <v>-</v>
      </c>
      <c r="BK184" s="128" t="str">
        <f t="shared" si="265"/>
        <v>-</v>
      </c>
      <c r="BL184" s="128" t="str">
        <f t="shared" si="266"/>
        <v>-</v>
      </c>
      <c r="BM184" s="128" t="str">
        <f t="shared" si="267"/>
        <v>-</v>
      </c>
      <c r="BN184" s="128" t="str">
        <f t="shared" si="268"/>
        <v>-</v>
      </c>
      <c r="BO184" s="128" t="str">
        <f t="shared" si="269"/>
        <v>-</v>
      </c>
      <c r="BP184" s="128" t="str">
        <f t="shared" si="270"/>
        <v>-</v>
      </c>
      <c r="BQ184" s="128" t="str">
        <f t="shared" si="271"/>
        <v>-</v>
      </c>
      <c r="BR184" s="128" t="str">
        <f t="shared" si="272"/>
        <v>-</v>
      </c>
      <c r="BS184" s="128" t="str">
        <f t="shared" si="273"/>
        <v>-</v>
      </c>
      <c r="BT184" s="128" t="str">
        <f t="shared" si="274"/>
        <v>-</v>
      </c>
      <c r="BU184" s="128" t="str">
        <f t="shared" si="275"/>
        <v>-</v>
      </c>
      <c r="BV184" s="129">
        <f t="shared" si="281"/>
        <v>0</v>
      </c>
      <c r="BX184" s="128" t="str">
        <f t="shared" si="221"/>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76"/>
        <v>-</v>
      </c>
      <c r="K185" s="20" t="str">
        <f>IF(月途中入退所!$N34=$B$2,IF(月途中入退所!S34="","-",月途中入退所!$S34),"-")</f>
        <v>-</v>
      </c>
      <c r="L185" s="162" t="str">
        <f t="shared" si="277"/>
        <v>-</v>
      </c>
      <c r="M185" s="20" t="str">
        <f>IF(月途中入退所!$N34=$B$2,月途中入退所!$T34,"-")</f>
        <v>-</v>
      </c>
      <c r="N185" s="129">
        <f t="shared" si="222"/>
        <v>0</v>
      </c>
      <c r="P185" s="128" t="str">
        <f t="shared" si="278"/>
        <v>-</v>
      </c>
      <c r="Q185" s="128" t="str">
        <f t="shared" si="223"/>
        <v>-</v>
      </c>
      <c r="R185" s="128" t="str">
        <f t="shared" si="224"/>
        <v>-</v>
      </c>
      <c r="S185" s="128" t="str">
        <f t="shared" si="225"/>
        <v>-</v>
      </c>
      <c r="T185" s="128" t="str">
        <f t="shared" si="226"/>
        <v>-</v>
      </c>
      <c r="U185" s="128" t="str">
        <f t="shared" si="227"/>
        <v>-</v>
      </c>
      <c r="V185" s="128" t="str">
        <f t="shared" si="228"/>
        <v>-</v>
      </c>
      <c r="W185" s="128" t="str">
        <f t="shared" si="229"/>
        <v>-</v>
      </c>
      <c r="X185" s="128" t="str">
        <f t="shared" si="230"/>
        <v>-</v>
      </c>
      <c r="Y185" s="128" t="str">
        <f t="shared" si="231"/>
        <v>-</v>
      </c>
      <c r="Z185" s="128" t="str">
        <f t="shared" si="232"/>
        <v>-</v>
      </c>
      <c r="AA185" s="128" t="str">
        <f t="shared" si="233"/>
        <v>-</v>
      </c>
      <c r="AB185" s="131"/>
      <c r="AC185" s="128" t="str">
        <f t="shared" si="234"/>
        <v>-</v>
      </c>
      <c r="AD185" s="128" t="str">
        <f t="shared" si="235"/>
        <v>-</v>
      </c>
      <c r="AE185" s="128" t="str">
        <f t="shared" si="236"/>
        <v>-</v>
      </c>
      <c r="AF185" s="128" t="str">
        <f t="shared" si="237"/>
        <v>-</v>
      </c>
      <c r="AG185" s="128" t="str">
        <f t="shared" si="238"/>
        <v>-</v>
      </c>
      <c r="AH185" s="128" t="str">
        <f t="shared" si="239"/>
        <v>-</v>
      </c>
      <c r="AI185" s="128" t="str">
        <f t="shared" si="240"/>
        <v>-</v>
      </c>
      <c r="AJ185" s="128" t="str">
        <f t="shared" si="241"/>
        <v>-</v>
      </c>
      <c r="AK185" s="128" t="str">
        <f t="shared" si="242"/>
        <v>-</v>
      </c>
      <c r="AL185" s="128" t="str">
        <f t="shared" si="243"/>
        <v>-</v>
      </c>
      <c r="AM185" s="128" t="str">
        <f t="shared" si="244"/>
        <v>-</v>
      </c>
      <c r="AN185" s="128" t="str">
        <f t="shared" si="245"/>
        <v>-</v>
      </c>
      <c r="AO185" s="128" t="str">
        <f t="shared" si="246"/>
        <v>-</v>
      </c>
      <c r="AP185" s="128" t="str">
        <f t="shared" si="247"/>
        <v>-</v>
      </c>
      <c r="AQ185" s="128" t="str">
        <f t="shared" si="279"/>
        <v>-</v>
      </c>
      <c r="AR185" s="128" t="str">
        <f t="shared" si="280"/>
        <v>-</v>
      </c>
      <c r="AS185" s="129">
        <f t="shared" si="248"/>
        <v>0</v>
      </c>
      <c r="AT185" s="128" t="str">
        <f t="shared" si="249"/>
        <v>-</v>
      </c>
      <c r="AU185" s="128" t="str">
        <f t="shared" si="250"/>
        <v>-</v>
      </c>
      <c r="AV185" s="128" t="str">
        <f t="shared" si="251"/>
        <v>-</v>
      </c>
      <c r="AW185" s="128" t="str">
        <f t="shared" si="252"/>
        <v>-</v>
      </c>
      <c r="AX185" s="128" t="str">
        <f t="shared" si="253"/>
        <v>-</v>
      </c>
      <c r="AY185" s="128" t="str">
        <f t="shared" si="254"/>
        <v>-</v>
      </c>
      <c r="AZ185" s="128" t="str">
        <f t="shared" si="255"/>
        <v>-</v>
      </c>
      <c r="BA185" s="128" t="str">
        <f t="shared" si="256"/>
        <v>-</v>
      </c>
      <c r="BB185" s="128" t="str">
        <f t="shared" si="257"/>
        <v>-</v>
      </c>
      <c r="BC185" s="128" t="str">
        <f t="shared" si="258"/>
        <v>-</v>
      </c>
      <c r="BD185" s="128" t="str">
        <f t="shared" si="259"/>
        <v>-</v>
      </c>
      <c r="BE185" s="187"/>
      <c r="BF185" s="128" t="str">
        <f t="shared" si="260"/>
        <v>-</v>
      </c>
      <c r="BG185" s="128" t="str">
        <f t="shared" si="261"/>
        <v>-</v>
      </c>
      <c r="BH185" s="128" t="str">
        <f t="shared" si="262"/>
        <v>-</v>
      </c>
      <c r="BI185" s="128" t="str">
        <f t="shared" si="263"/>
        <v>-</v>
      </c>
      <c r="BJ185" s="128" t="str">
        <f t="shared" si="264"/>
        <v>-</v>
      </c>
      <c r="BK185" s="128" t="str">
        <f t="shared" si="265"/>
        <v>-</v>
      </c>
      <c r="BL185" s="128" t="str">
        <f t="shared" si="266"/>
        <v>-</v>
      </c>
      <c r="BM185" s="128" t="str">
        <f t="shared" si="267"/>
        <v>-</v>
      </c>
      <c r="BN185" s="128" t="str">
        <f t="shared" si="268"/>
        <v>-</v>
      </c>
      <c r="BO185" s="128" t="str">
        <f t="shared" si="269"/>
        <v>-</v>
      </c>
      <c r="BP185" s="128" t="str">
        <f t="shared" si="270"/>
        <v>-</v>
      </c>
      <c r="BQ185" s="128" t="str">
        <f t="shared" si="271"/>
        <v>-</v>
      </c>
      <c r="BR185" s="128" t="str">
        <f t="shared" si="272"/>
        <v>-</v>
      </c>
      <c r="BS185" s="128" t="str">
        <f t="shared" si="273"/>
        <v>-</v>
      </c>
      <c r="BT185" s="128" t="str">
        <f t="shared" si="274"/>
        <v>-</v>
      </c>
      <c r="BU185" s="128" t="str">
        <f t="shared" si="275"/>
        <v>-</v>
      </c>
      <c r="BV185" s="129">
        <f t="shared" si="281"/>
        <v>0</v>
      </c>
      <c r="BX185" s="128" t="str">
        <f t="shared" si="221"/>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76"/>
        <v>-</v>
      </c>
      <c r="K186" s="20" t="str">
        <f>IF(月途中入退所!$N35=$B$2,IF(月途中入退所!S35="","-",月途中入退所!$S35),"-")</f>
        <v>-</v>
      </c>
      <c r="L186" s="162" t="str">
        <f t="shared" si="277"/>
        <v>-</v>
      </c>
      <c r="M186" s="20" t="str">
        <f>IF(月途中入退所!$N35=$B$2,月途中入退所!$T35,"-")</f>
        <v>-</v>
      </c>
      <c r="N186" s="129">
        <f t="shared" si="222"/>
        <v>0</v>
      </c>
      <c r="P186" s="128" t="str">
        <f t="shared" si="278"/>
        <v>-</v>
      </c>
      <c r="Q186" s="128" t="str">
        <f t="shared" si="223"/>
        <v>-</v>
      </c>
      <c r="R186" s="128" t="str">
        <f t="shared" si="224"/>
        <v>-</v>
      </c>
      <c r="S186" s="128" t="str">
        <f t="shared" si="225"/>
        <v>-</v>
      </c>
      <c r="T186" s="128" t="str">
        <f t="shared" si="226"/>
        <v>-</v>
      </c>
      <c r="U186" s="128" t="str">
        <f t="shared" si="227"/>
        <v>-</v>
      </c>
      <c r="V186" s="128" t="str">
        <f t="shared" si="228"/>
        <v>-</v>
      </c>
      <c r="W186" s="128" t="str">
        <f t="shared" si="229"/>
        <v>-</v>
      </c>
      <c r="X186" s="128" t="str">
        <f t="shared" si="230"/>
        <v>-</v>
      </c>
      <c r="Y186" s="128" t="str">
        <f t="shared" si="231"/>
        <v>-</v>
      </c>
      <c r="Z186" s="128" t="str">
        <f t="shared" si="232"/>
        <v>-</v>
      </c>
      <c r="AA186" s="128" t="str">
        <f t="shared" si="233"/>
        <v>-</v>
      </c>
      <c r="AB186" s="131"/>
      <c r="AC186" s="128" t="str">
        <f t="shared" si="234"/>
        <v>-</v>
      </c>
      <c r="AD186" s="128" t="str">
        <f t="shared" si="235"/>
        <v>-</v>
      </c>
      <c r="AE186" s="128" t="str">
        <f t="shared" si="236"/>
        <v>-</v>
      </c>
      <c r="AF186" s="128" t="str">
        <f t="shared" si="237"/>
        <v>-</v>
      </c>
      <c r="AG186" s="128" t="str">
        <f t="shared" si="238"/>
        <v>-</v>
      </c>
      <c r="AH186" s="128" t="str">
        <f t="shared" si="239"/>
        <v>-</v>
      </c>
      <c r="AI186" s="128" t="str">
        <f t="shared" si="240"/>
        <v>-</v>
      </c>
      <c r="AJ186" s="128" t="str">
        <f t="shared" si="241"/>
        <v>-</v>
      </c>
      <c r="AK186" s="128" t="str">
        <f t="shared" si="242"/>
        <v>-</v>
      </c>
      <c r="AL186" s="128" t="str">
        <f t="shared" si="243"/>
        <v>-</v>
      </c>
      <c r="AM186" s="128" t="str">
        <f t="shared" si="244"/>
        <v>-</v>
      </c>
      <c r="AN186" s="128" t="str">
        <f t="shared" si="245"/>
        <v>-</v>
      </c>
      <c r="AO186" s="128" t="str">
        <f t="shared" si="246"/>
        <v>-</v>
      </c>
      <c r="AP186" s="128" t="str">
        <f t="shared" si="247"/>
        <v>-</v>
      </c>
      <c r="AQ186" s="128" t="str">
        <f t="shared" si="279"/>
        <v>-</v>
      </c>
      <c r="AR186" s="128" t="str">
        <f t="shared" si="280"/>
        <v>-</v>
      </c>
      <c r="AS186" s="129">
        <f t="shared" si="248"/>
        <v>0</v>
      </c>
      <c r="AT186" s="128" t="str">
        <f t="shared" si="249"/>
        <v>-</v>
      </c>
      <c r="AU186" s="128" t="str">
        <f t="shared" si="250"/>
        <v>-</v>
      </c>
      <c r="AV186" s="128" t="str">
        <f t="shared" si="251"/>
        <v>-</v>
      </c>
      <c r="AW186" s="128" t="str">
        <f t="shared" si="252"/>
        <v>-</v>
      </c>
      <c r="AX186" s="128" t="str">
        <f t="shared" si="253"/>
        <v>-</v>
      </c>
      <c r="AY186" s="128" t="str">
        <f t="shared" si="254"/>
        <v>-</v>
      </c>
      <c r="AZ186" s="128" t="str">
        <f t="shared" si="255"/>
        <v>-</v>
      </c>
      <c r="BA186" s="128" t="str">
        <f t="shared" si="256"/>
        <v>-</v>
      </c>
      <c r="BB186" s="128" t="str">
        <f t="shared" si="257"/>
        <v>-</v>
      </c>
      <c r="BC186" s="128" t="str">
        <f t="shared" si="258"/>
        <v>-</v>
      </c>
      <c r="BD186" s="128" t="str">
        <f t="shared" si="259"/>
        <v>-</v>
      </c>
      <c r="BE186" s="187"/>
      <c r="BF186" s="128" t="str">
        <f t="shared" si="260"/>
        <v>-</v>
      </c>
      <c r="BG186" s="128" t="str">
        <f t="shared" si="261"/>
        <v>-</v>
      </c>
      <c r="BH186" s="128" t="str">
        <f t="shared" si="262"/>
        <v>-</v>
      </c>
      <c r="BI186" s="128" t="str">
        <f t="shared" si="263"/>
        <v>-</v>
      </c>
      <c r="BJ186" s="128" t="str">
        <f t="shared" si="264"/>
        <v>-</v>
      </c>
      <c r="BK186" s="128" t="str">
        <f t="shared" si="265"/>
        <v>-</v>
      </c>
      <c r="BL186" s="128" t="str">
        <f t="shared" si="266"/>
        <v>-</v>
      </c>
      <c r="BM186" s="128" t="str">
        <f t="shared" si="267"/>
        <v>-</v>
      </c>
      <c r="BN186" s="128" t="str">
        <f t="shared" si="268"/>
        <v>-</v>
      </c>
      <c r="BO186" s="128" t="str">
        <f t="shared" si="269"/>
        <v>-</v>
      </c>
      <c r="BP186" s="128" t="str">
        <f t="shared" si="270"/>
        <v>-</v>
      </c>
      <c r="BQ186" s="128" t="str">
        <f t="shared" si="271"/>
        <v>-</v>
      </c>
      <c r="BR186" s="128" t="str">
        <f t="shared" si="272"/>
        <v>-</v>
      </c>
      <c r="BS186" s="128" t="str">
        <f t="shared" si="273"/>
        <v>-</v>
      </c>
      <c r="BT186" s="128" t="str">
        <f t="shared" si="274"/>
        <v>-</v>
      </c>
      <c r="BU186" s="128" t="str">
        <f t="shared" si="275"/>
        <v>-</v>
      </c>
      <c r="BV186" s="129">
        <f t="shared" si="281"/>
        <v>0</v>
      </c>
      <c r="BX186" s="128" t="str">
        <f t="shared" si="221"/>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76"/>
        <v>-</v>
      </c>
      <c r="K187" s="20" t="str">
        <f>IF(月途中入退所!$N36=$B$2,IF(月途中入退所!S36="","-",月途中入退所!$S36),"-")</f>
        <v>-</v>
      </c>
      <c r="L187" s="162" t="str">
        <f t="shared" si="277"/>
        <v>-</v>
      </c>
      <c r="M187" s="20" t="str">
        <f>IF(月途中入退所!$N36=$B$2,月途中入退所!$T36,"-")</f>
        <v>-</v>
      </c>
      <c r="N187" s="129">
        <f t="shared" si="222"/>
        <v>0</v>
      </c>
      <c r="P187" s="128" t="str">
        <f t="shared" si="278"/>
        <v>-</v>
      </c>
      <c r="Q187" s="128" t="str">
        <f t="shared" si="223"/>
        <v>-</v>
      </c>
      <c r="R187" s="128" t="str">
        <f t="shared" si="224"/>
        <v>-</v>
      </c>
      <c r="S187" s="128" t="str">
        <f t="shared" si="225"/>
        <v>-</v>
      </c>
      <c r="T187" s="128" t="str">
        <f t="shared" si="226"/>
        <v>-</v>
      </c>
      <c r="U187" s="128" t="str">
        <f t="shared" si="227"/>
        <v>-</v>
      </c>
      <c r="V187" s="128" t="str">
        <f t="shared" si="228"/>
        <v>-</v>
      </c>
      <c r="W187" s="128" t="str">
        <f t="shared" si="229"/>
        <v>-</v>
      </c>
      <c r="X187" s="128" t="str">
        <f t="shared" si="230"/>
        <v>-</v>
      </c>
      <c r="Y187" s="128" t="str">
        <f t="shared" si="231"/>
        <v>-</v>
      </c>
      <c r="Z187" s="128" t="str">
        <f t="shared" si="232"/>
        <v>-</v>
      </c>
      <c r="AA187" s="128" t="str">
        <f t="shared" si="233"/>
        <v>-</v>
      </c>
      <c r="AB187" s="131"/>
      <c r="AC187" s="128" t="str">
        <f t="shared" si="234"/>
        <v>-</v>
      </c>
      <c r="AD187" s="128" t="str">
        <f t="shared" si="235"/>
        <v>-</v>
      </c>
      <c r="AE187" s="128" t="str">
        <f t="shared" si="236"/>
        <v>-</v>
      </c>
      <c r="AF187" s="128" t="str">
        <f t="shared" si="237"/>
        <v>-</v>
      </c>
      <c r="AG187" s="128" t="str">
        <f t="shared" si="238"/>
        <v>-</v>
      </c>
      <c r="AH187" s="128" t="str">
        <f t="shared" si="239"/>
        <v>-</v>
      </c>
      <c r="AI187" s="128" t="str">
        <f t="shared" si="240"/>
        <v>-</v>
      </c>
      <c r="AJ187" s="128" t="str">
        <f t="shared" si="241"/>
        <v>-</v>
      </c>
      <c r="AK187" s="128" t="str">
        <f t="shared" si="242"/>
        <v>-</v>
      </c>
      <c r="AL187" s="128" t="str">
        <f t="shared" si="243"/>
        <v>-</v>
      </c>
      <c r="AM187" s="128" t="str">
        <f t="shared" si="244"/>
        <v>-</v>
      </c>
      <c r="AN187" s="128" t="str">
        <f t="shared" si="245"/>
        <v>-</v>
      </c>
      <c r="AO187" s="128" t="str">
        <f t="shared" si="246"/>
        <v>-</v>
      </c>
      <c r="AP187" s="128" t="str">
        <f t="shared" si="247"/>
        <v>-</v>
      </c>
      <c r="AQ187" s="128" t="str">
        <f t="shared" si="279"/>
        <v>-</v>
      </c>
      <c r="AR187" s="128" t="str">
        <f t="shared" si="280"/>
        <v>-</v>
      </c>
      <c r="AS187" s="129">
        <f t="shared" si="248"/>
        <v>0</v>
      </c>
      <c r="AT187" s="128" t="str">
        <f t="shared" si="249"/>
        <v>-</v>
      </c>
      <c r="AU187" s="128" t="str">
        <f t="shared" si="250"/>
        <v>-</v>
      </c>
      <c r="AV187" s="128" t="str">
        <f t="shared" si="251"/>
        <v>-</v>
      </c>
      <c r="AW187" s="128" t="str">
        <f t="shared" si="252"/>
        <v>-</v>
      </c>
      <c r="AX187" s="128" t="str">
        <f t="shared" si="253"/>
        <v>-</v>
      </c>
      <c r="AY187" s="128" t="str">
        <f t="shared" si="254"/>
        <v>-</v>
      </c>
      <c r="AZ187" s="128" t="str">
        <f t="shared" si="255"/>
        <v>-</v>
      </c>
      <c r="BA187" s="128" t="str">
        <f t="shared" si="256"/>
        <v>-</v>
      </c>
      <c r="BB187" s="128" t="str">
        <f t="shared" si="257"/>
        <v>-</v>
      </c>
      <c r="BC187" s="128" t="str">
        <f t="shared" si="258"/>
        <v>-</v>
      </c>
      <c r="BD187" s="128" t="str">
        <f t="shared" si="259"/>
        <v>-</v>
      </c>
      <c r="BE187" s="187"/>
      <c r="BF187" s="128" t="str">
        <f t="shared" si="260"/>
        <v>-</v>
      </c>
      <c r="BG187" s="128" t="str">
        <f t="shared" si="261"/>
        <v>-</v>
      </c>
      <c r="BH187" s="128" t="str">
        <f t="shared" si="262"/>
        <v>-</v>
      </c>
      <c r="BI187" s="128" t="str">
        <f t="shared" si="263"/>
        <v>-</v>
      </c>
      <c r="BJ187" s="128" t="str">
        <f t="shared" si="264"/>
        <v>-</v>
      </c>
      <c r="BK187" s="128" t="str">
        <f t="shared" si="265"/>
        <v>-</v>
      </c>
      <c r="BL187" s="128" t="str">
        <f t="shared" si="266"/>
        <v>-</v>
      </c>
      <c r="BM187" s="128" t="str">
        <f t="shared" si="267"/>
        <v>-</v>
      </c>
      <c r="BN187" s="128" t="str">
        <f t="shared" si="268"/>
        <v>-</v>
      </c>
      <c r="BO187" s="128" t="str">
        <f t="shared" si="269"/>
        <v>-</v>
      </c>
      <c r="BP187" s="128" t="str">
        <f t="shared" si="270"/>
        <v>-</v>
      </c>
      <c r="BQ187" s="128" t="str">
        <f t="shared" si="271"/>
        <v>-</v>
      </c>
      <c r="BR187" s="128" t="str">
        <f t="shared" si="272"/>
        <v>-</v>
      </c>
      <c r="BS187" s="128" t="str">
        <f t="shared" si="273"/>
        <v>-</v>
      </c>
      <c r="BT187" s="128" t="str">
        <f t="shared" si="274"/>
        <v>-</v>
      </c>
      <c r="BU187" s="128" t="str">
        <f t="shared" si="275"/>
        <v>-</v>
      </c>
      <c r="BV187" s="129">
        <f t="shared" si="281"/>
        <v>0</v>
      </c>
      <c r="BX187" s="128" t="str">
        <f t="shared" si="221"/>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76"/>
        <v>-</v>
      </c>
      <c r="K188" s="20" t="str">
        <f>IF(月途中入退所!$N37=$B$2,IF(月途中入退所!S37="","-",月途中入退所!$S37),"-")</f>
        <v>-</v>
      </c>
      <c r="L188" s="162" t="str">
        <f t="shared" si="277"/>
        <v>-</v>
      </c>
      <c r="M188" s="20" t="str">
        <f>IF(月途中入退所!$N37=$B$2,月途中入退所!$T37,"-")</f>
        <v>-</v>
      </c>
      <c r="N188" s="129">
        <f t="shared" si="222"/>
        <v>0</v>
      </c>
      <c r="P188" s="128" t="str">
        <f t="shared" si="278"/>
        <v>-</v>
      </c>
      <c r="Q188" s="128" t="str">
        <f t="shared" si="223"/>
        <v>-</v>
      </c>
      <c r="R188" s="128" t="str">
        <f t="shared" si="224"/>
        <v>-</v>
      </c>
      <c r="S188" s="128" t="str">
        <f t="shared" si="225"/>
        <v>-</v>
      </c>
      <c r="T188" s="128" t="str">
        <f t="shared" si="226"/>
        <v>-</v>
      </c>
      <c r="U188" s="128" t="str">
        <f t="shared" si="227"/>
        <v>-</v>
      </c>
      <c r="V188" s="128" t="str">
        <f t="shared" si="228"/>
        <v>-</v>
      </c>
      <c r="W188" s="128" t="str">
        <f t="shared" si="229"/>
        <v>-</v>
      </c>
      <c r="X188" s="128" t="str">
        <f t="shared" si="230"/>
        <v>-</v>
      </c>
      <c r="Y188" s="128" t="str">
        <f t="shared" si="231"/>
        <v>-</v>
      </c>
      <c r="Z188" s="128" t="str">
        <f t="shared" si="232"/>
        <v>-</v>
      </c>
      <c r="AA188" s="128" t="str">
        <f t="shared" si="233"/>
        <v>-</v>
      </c>
      <c r="AB188" s="131"/>
      <c r="AC188" s="128" t="str">
        <f t="shared" si="234"/>
        <v>-</v>
      </c>
      <c r="AD188" s="128" t="str">
        <f t="shared" si="235"/>
        <v>-</v>
      </c>
      <c r="AE188" s="128" t="str">
        <f t="shared" si="236"/>
        <v>-</v>
      </c>
      <c r="AF188" s="128" t="str">
        <f t="shared" si="237"/>
        <v>-</v>
      </c>
      <c r="AG188" s="128" t="str">
        <f t="shared" si="238"/>
        <v>-</v>
      </c>
      <c r="AH188" s="128" t="str">
        <f t="shared" si="239"/>
        <v>-</v>
      </c>
      <c r="AI188" s="128" t="str">
        <f t="shared" si="240"/>
        <v>-</v>
      </c>
      <c r="AJ188" s="128" t="str">
        <f t="shared" si="241"/>
        <v>-</v>
      </c>
      <c r="AK188" s="128" t="str">
        <f t="shared" si="242"/>
        <v>-</v>
      </c>
      <c r="AL188" s="128" t="str">
        <f t="shared" si="243"/>
        <v>-</v>
      </c>
      <c r="AM188" s="128" t="str">
        <f t="shared" si="244"/>
        <v>-</v>
      </c>
      <c r="AN188" s="128" t="str">
        <f t="shared" si="245"/>
        <v>-</v>
      </c>
      <c r="AO188" s="128" t="str">
        <f t="shared" si="246"/>
        <v>-</v>
      </c>
      <c r="AP188" s="128" t="str">
        <f t="shared" si="247"/>
        <v>-</v>
      </c>
      <c r="AQ188" s="128" t="str">
        <f t="shared" si="279"/>
        <v>-</v>
      </c>
      <c r="AR188" s="128" t="str">
        <f t="shared" si="280"/>
        <v>-</v>
      </c>
      <c r="AS188" s="129">
        <f t="shared" si="248"/>
        <v>0</v>
      </c>
      <c r="AT188" s="128" t="str">
        <f t="shared" si="249"/>
        <v>-</v>
      </c>
      <c r="AU188" s="128" t="str">
        <f t="shared" si="250"/>
        <v>-</v>
      </c>
      <c r="AV188" s="128" t="str">
        <f t="shared" si="251"/>
        <v>-</v>
      </c>
      <c r="AW188" s="128" t="str">
        <f t="shared" si="252"/>
        <v>-</v>
      </c>
      <c r="AX188" s="128" t="str">
        <f t="shared" si="253"/>
        <v>-</v>
      </c>
      <c r="AY188" s="128" t="str">
        <f t="shared" si="254"/>
        <v>-</v>
      </c>
      <c r="AZ188" s="128" t="str">
        <f t="shared" si="255"/>
        <v>-</v>
      </c>
      <c r="BA188" s="128" t="str">
        <f t="shared" si="256"/>
        <v>-</v>
      </c>
      <c r="BB188" s="128" t="str">
        <f t="shared" si="257"/>
        <v>-</v>
      </c>
      <c r="BC188" s="128" t="str">
        <f t="shared" si="258"/>
        <v>-</v>
      </c>
      <c r="BD188" s="128" t="str">
        <f t="shared" si="259"/>
        <v>-</v>
      </c>
      <c r="BE188" s="187"/>
      <c r="BF188" s="128" t="str">
        <f t="shared" si="260"/>
        <v>-</v>
      </c>
      <c r="BG188" s="128" t="str">
        <f t="shared" si="261"/>
        <v>-</v>
      </c>
      <c r="BH188" s="128" t="str">
        <f t="shared" si="262"/>
        <v>-</v>
      </c>
      <c r="BI188" s="128" t="str">
        <f t="shared" si="263"/>
        <v>-</v>
      </c>
      <c r="BJ188" s="128" t="str">
        <f t="shared" si="264"/>
        <v>-</v>
      </c>
      <c r="BK188" s="128" t="str">
        <f t="shared" si="265"/>
        <v>-</v>
      </c>
      <c r="BL188" s="128" t="str">
        <f t="shared" si="266"/>
        <v>-</v>
      </c>
      <c r="BM188" s="128" t="str">
        <f t="shared" si="267"/>
        <v>-</v>
      </c>
      <c r="BN188" s="128" t="str">
        <f t="shared" si="268"/>
        <v>-</v>
      </c>
      <c r="BO188" s="128" t="str">
        <f t="shared" si="269"/>
        <v>-</v>
      </c>
      <c r="BP188" s="128" t="str">
        <f t="shared" si="270"/>
        <v>-</v>
      </c>
      <c r="BQ188" s="128" t="str">
        <f t="shared" si="271"/>
        <v>-</v>
      </c>
      <c r="BR188" s="128" t="str">
        <f t="shared" si="272"/>
        <v>-</v>
      </c>
      <c r="BS188" s="128" t="str">
        <f t="shared" si="273"/>
        <v>-</v>
      </c>
      <c r="BT188" s="128" t="str">
        <f t="shared" si="274"/>
        <v>-</v>
      </c>
      <c r="BU188" s="128" t="str">
        <f t="shared" si="275"/>
        <v>-</v>
      </c>
      <c r="BV188" s="129">
        <f t="shared" si="281"/>
        <v>0</v>
      </c>
      <c r="BX188" s="128" t="str">
        <f t="shared" si="221"/>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76"/>
        <v>-</v>
      </c>
      <c r="K189" s="20" t="str">
        <f>IF(月途中入退所!$N38=$B$2,IF(月途中入退所!S38="","-",月途中入退所!$S38),"-")</f>
        <v>-</v>
      </c>
      <c r="L189" s="162" t="str">
        <f t="shared" si="277"/>
        <v>-</v>
      </c>
      <c r="M189" s="20" t="str">
        <f>IF(月途中入退所!$N38=$B$2,月途中入退所!$T38,"-")</f>
        <v>-</v>
      </c>
      <c r="N189" s="129">
        <f t="shared" si="222"/>
        <v>0</v>
      </c>
      <c r="P189" s="128" t="str">
        <f t="shared" si="278"/>
        <v>-</v>
      </c>
      <c r="Q189" s="128" t="str">
        <f t="shared" si="223"/>
        <v>-</v>
      </c>
      <c r="R189" s="128" t="str">
        <f t="shared" si="224"/>
        <v>-</v>
      </c>
      <c r="S189" s="128" t="str">
        <f t="shared" si="225"/>
        <v>-</v>
      </c>
      <c r="T189" s="128" t="str">
        <f t="shared" si="226"/>
        <v>-</v>
      </c>
      <c r="U189" s="128" t="str">
        <f t="shared" si="227"/>
        <v>-</v>
      </c>
      <c r="V189" s="128" t="str">
        <f t="shared" si="228"/>
        <v>-</v>
      </c>
      <c r="W189" s="128" t="str">
        <f t="shared" si="229"/>
        <v>-</v>
      </c>
      <c r="X189" s="128" t="str">
        <f t="shared" si="230"/>
        <v>-</v>
      </c>
      <c r="Y189" s="128" t="str">
        <f t="shared" si="231"/>
        <v>-</v>
      </c>
      <c r="Z189" s="128" t="str">
        <f t="shared" si="232"/>
        <v>-</v>
      </c>
      <c r="AA189" s="128" t="str">
        <f t="shared" si="233"/>
        <v>-</v>
      </c>
      <c r="AB189" s="131"/>
      <c r="AC189" s="128" t="str">
        <f t="shared" si="234"/>
        <v>-</v>
      </c>
      <c r="AD189" s="128" t="str">
        <f t="shared" si="235"/>
        <v>-</v>
      </c>
      <c r="AE189" s="128" t="str">
        <f t="shared" si="236"/>
        <v>-</v>
      </c>
      <c r="AF189" s="128" t="str">
        <f t="shared" si="237"/>
        <v>-</v>
      </c>
      <c r="AG189" s="128" t="str">
        <f t="shared" si="238"/>
        <v>-</v>
      </c>
      <c r="AH189" s="128" t="str">
        <f t="shared" si="239"/>
        <v>-</v>
      </c>
      <c r="AI189" s="128" t="str">
        <f t="shared" si="240"/>
        <v>-</v>
      </c>
      <c r="AJ189" s="128" t="str">
        <f t="shared" si="241"/>
        <v>-</v>
      </c>
      <c r="AK189" s="128" t="str">
        <f t="shared" si="242"/>
        <v>-</v>
      </c>
      <c r="AL189" s="128" t="str">
        <f t="shared" si="243"/>
        <v>-</v>
      </c>
      <c r="AM189" s="128" t="str">
        <f t="shared" si="244"/>
        <v>-</v>
      </c>
      <c r="AN189" s="128" t="str">
        <f t="shared" si="245"/>
        <v>-</v>
      </c>
      <c r="AO189" s="128" t="str">
        <f t="shared" si="246"/>
        <v>-</v>
      </c>
      <c r="AP189" s="128" t="str">
        <f t="shared" si="247"/>
        <v>-</v>
      </c>
      <c r="AQ189" s="128" t="str">
        <f t="shared" si="279"/>
        <v>-</v>
      </c>
      <c r="AR189" s="128" t="str">
        <f t="shared" si="280"/>
        <v>-</v>
      </c>
      <c r="AS189" s="129">
        <f t="shared" si="248"/>
        <v>0</v>
      </c>
      <c r="AT189" s="128" t="str">
        <f t="shared" si="249"/>
        <v>-</v>
      </c>
      <c r="AU189" s="128" t="str">
        <f t="shared" si="250"/>
        <v>-</v>
      </c>
      <c r="AV189" s="128" t="str">
        <f t="shared" si="251"/>
        <v>-</v>
      </c>
      <c r="AW189" s="128" t="str">
        <f t="shared" si="252"/>
        <v>-</v>
      </c>
      <c r="AX189" s="128" t="str">
        <f t="shared" si="253"/>
        <v>-</v>
      </c>
      <c r="AY189" s="128" t="str">
        <f t="shared" si="254"/>
        <v>-</v>
      </c>
      <c r="AZ189" s="128" t="str">
        <f t="shared" si="255"/>
        <v>-</v>
      </c>
      <c r="BA189" s="128" t="str">
        <f t="shared" si="256"/>
        <v>-</v>
      </c>
      <c r="BB189" s="128" t="str">
        <f t="shared" si="257"/>
        <v>-</v>
      </c>
      <c r="BC189" s="128" t="str">
        <f t="shared" si="258"/>
        <v>-</v>
      </c>
      <c r="BD189" s="128" t="str">
        <f t="shared" si="259"/>
        <v>-</v>
      </c>
      <c r="BE189" s="187"/>
      <c r="BF189" s="128" t="str">
        <f t="shared" si="260"/>
        <v>-</v>
      </c>
      <c r="BG189" s="128" t="str">
        <f t="shared" si="261"/>
        <v>-</v>
      </c>
      <c r="BH189" s="128" t="str">
        <f t="shared" si="262"/>
        <v>-</v>
      </c>
      <c r="BI189" s="128" t="str">
        <f t="shared" si="263"/>
        <v>-</v>
      </c>
      <c r="BJ189" s="128" t="str">
        <f t="shared" si="264"/>
        <v>-</v>
      </c>
      <c r="BK189" s="128" t="str">
        <f t="shared" si="265"/>
        <v>-</v>
      </c>
      <c r="BL189" s="128" t="str">
        <f t="shared" si="266"/>
        <v>-</v>
      </c>
      <c r="BM189" s="128" t="str">
        <f t="shared" si="267"/>
        <v>-</v>
      </c>
      <c r="BN189" s="128" t="str">
        <f t="shared" si="268"/>
        <v>-</v>
      </c>
      <c r="BO189" s="128" t="str">
        <f t="shared" si="269"/>
        <v>-</v>
      </c>
      <c r="BP189" s="128" t="str">
        <f t="shared" si="270"/>
        <v>-</v>
      </c>
      <c r="BQ189" s="128" t="str">
        <f t="shared" si="271"/>
        <v>-</v>
      </c>
      <c r="BR189" s="128" t="str">
        <f t="shared" si="272"/>
        <v>-</v>
      </c>
      <c r="BS189" s="128" t="str">
        <f t="shared" si="273"/>
        <v>-</v>
      </c>
      <c r="BT189" s="128" t="str">
        <f t="shared" si="274"/>
        <v>-</v>
      </c>
      <c r="BU189" s="128" t="str">
        <f t="shared" si="275"/>
        <v>-</v>
      </c>
      <c r="BV189" s="129">
        <f t="shared" si="281"/>
        <v>0</v>
      </c>
      <c r="BX189" s="128" t="str">
        <f t="shared" si="221"/>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76"/>
        <v>-</v>
      </c>
      <c r="K190" s="20" t="str">
        <f>IF(月途中入退所!$N39=$B$2,IF(月途中入退所!S39="","-",月途中入退所!$S39),"-")</f>
        <v>-</v>
      </c>
      <c r="L190" s="162" t="str">
        <f t="shared" si="277"/>
        <v>-</v>
      </c>
      <c r="M190" s="20" t="str">
        <f>IF(月途中入退所!$N39=$B$2,月途中入退所!$T39,"-")</f>
        <v>-</v>
      </c>
      <c r="N190" s="129">
        <f t="shared" si="222"/>
        <v>0</v>
      </c>
      <c r="P190" s="128" t="str">
        <f t="shared" si="278"/>
        <v>-</v>
      </c>
      <c r="Q190" s="128" t="str">
        <f t="shared" si="223"/>
        <v>-</v>
      </c>
      <c r="R190" s="128" t="str">
        <f t="shared" si="224"/>
        <v>-</v>
      </c>
      <c r="S190" s="128" t="str">
        <f t="shared" si="225"/>
        <v>-</v>
      </c>
      <c r="T190" s="128" t="str">
        <f t="shared" si="226"/>
        <v>-</v>
      </c>
      <c r="U190" s="128" t="str">
        <f t="shared" si="227"/>
        <v>-</v>
      </c>
      <c r="V190" s="128" t="str">
        <f t="shared" si="228"/>
        <v>-</v>
      </c>
      <c r="W190" s="128" t="str">
        <f t="shared" si="229"/>
        <v>-</v>
      </c>
      <c r="X190" s="128" t="str">
        <f t="shared" si="230"/>
        <v>-</v>
      </c>
      <c r="Y190" s="128" t="str">
        <f t="shared" si="231"/>
        <v>-</v>
      </c>
      <c r="Z190" s="128" t="str">
        <f t="shared" si="232"/>
        <v>-</v>
      </c>
      <c r="AA190" s="128" t="str">
        <f t="shared" si="233"/>
        <v>-</v>
      </c>
      <c r="AB190" s="131"/>
      <c r="AC190" s="128" t="str">
        <f t="shared" si="234"/>
        <v>-</v>
      </c>
      <c r="AD190" s="128" t="str">
        <f t="shared" si="235"/>
        <v>-</v>
      </c>
      <c r="AE190" s="128" t="str">
        <f t="shared" si="236"/>
        <v>-</v>
      </c>
      <c r="AF190" s="128" t="str">
        <f t="shared" si="237"/>
        <v>-</v>
      </c>
      <c r="AG190" s="128" t="str">
        <f t="shared" si="238"/>
        <v>-</v>
      </c>
      <c r="AH190" s="128" t="str">
        <f t="shared" si="239"/>
        <v>-</v>
      </c>
      <c r="AI190" s="128" t="str">
        <f t="shared" si="240"/>
        <v>-</v>
      </c>
      <c r="AJ190" s="128" t="str">
        <f t="shared" si="241"/>
        <v>-</v>
      </c>
      <c r="AK190" s="128" t="str">
        <f t="shared" si="242"/>
        <v>-</v>
      </c>
      <c r="AL190" s="128" t="str">
        <f t="shared" si="243"/>
        <v>-</v>
      </c>
      <c r="AM190" s="128" t="str">
        <f t="shared" si="244"/>
        <v>-</v>
      </c>
      <c r="AN190" s="128" t="str">
        <f t="shared" si="245"/>
        <v>-</v>
      </c>
      <c r="AO190" s="128" t="str">
        <f t="shared" si="246"/>
        <v>-</v>
      </c>
      <c r="AP190" s="128" t="str">
        <f t="shared" si="247"/>
        <v>-</v>
      </c>
      <c r="AQ190" s="128" t="str">
        <f t="shared" si="279"/>
        <v>-</v>
      </c>
      <c r="AR190" s="128" t="str">
        <f t="shared" si="280"/>
        <v>-</v>
      </c>
      <c r="AS190" s="129">
        <f t="shared" si="248"/>
        <v>0</v>
      </c>
      <c r="AT190" s="128" t="str">
        <f t="shared" si="249"/>
        <v>-</v>
      </c>
      <c r="AU190" s="128" t="str">
        <f t="shared" si="250"/>
        <v>-</v>
      </c>
      <c r="AV190" s="128" t="str">
        <f t="shared" si="251"/>
        <v>-</v>
      </c>
      <c r="AW190" s="128" t="str">
        <f t="shared" si="252"/>
        <v>-</v>
      </c>
      <c r="AX190" s="128" t="str">
        <f t="shared" si="253"/>
        <v>-</v>
      </c>
      <c r="AY190" s="128" t="str">
        <f t="shared" si="254"/>
        <v>-</v>
      </c>
      <c r="AZ190" s="128" t="str">
        <f t="shared" si="255"/>
        <v>-</v>
      </c>
      <c r="BA190" s="128" t="str">
        <f t="shared" si="256"/>
        <v>-</v>
      </c>
      <c r="BB190" s="128" t="str">
        <f t="shared" si="257"/>
        <v>-</v>
      </c>
      <c r="BC190" s="128" t="str">
        <f t="shared" si="258"/>
        <v>-</v>
      </c>
      <c r="BD190" s="128" t="str">
        <f t="shared" si="259"/>
        <v>-</v>
      </c>
      <c r="BE190" s="187"/>
      <c r="BF190" s="128" t="str">
        <f t="shared" si="260"/>
        <v>-</v>
      </c>
      <c r="BG190" s="128" t="str">
        <f t="shared" si="261"/>
        <v>-</v>
      </c>
      <c r="BH190" s="128" t="str">
        <f t="shared" si="262"/>
        <v>-</v>
      </c>
      <c r="BI190" s="128" t="str">
        <f t="shared" si="263"/>
        <v>-</v>
      </c>
      <c r="BJ190" s="128" t="str">
        <f t="shared" si="264"/>
        <v>-</v>
      </c>
      <c r="BK190" s="128" t="str">
        <f t="shared" si="265"/>
        <v>-</v>
      </c>
      <c r="BL190" s="128" t="str">
        <f t="shared" si="266"/>
        <v>-</v>
      </c>
      <c r="BM190" s="128" t="str">
        <f t="shared" si="267"/>
        <v>-</v>
      </c>
      <c r="BN190" s="128" t="str">
        <f t="shared" si="268"/>
        <v>-</v>
      </c>
      <c r="BO190" s="128" t="str">
        <f t="shared" si="269"/>
        <v>-</v>
      </c>
      <c r="BP190" s="128" t="str">
        <f t="shared" si="270"/>
        <v>-</v>
      </c>
      <c r="BQ190" s="128" t="str">
        <f t="shared" si="271"/>
        <v>-</v>
      </c>
      <c r="BR190" s="128" t="str">
        <f t="shared" si="272"/>
        <v>-</v>
      </c>
      <c r="BS190" s="128" t="str">
        <f t="shared" si="273"/>
        <v>-</v>
      </c>
      <c r="BT190" s="128" t="str">
        <f t="shared" si="274"/>
        <v>-</v>
      </c>
      <c r="BU190" s="128" t="str">
        <f t="shared" si="275"/>
        <v>-</v>
      </c>
      <c r="BV190" s="129">
        <f t="shared" si="281"/>
        <v>0</v>
      </c>
      <c r="BX190" s="128" t="str">
        <f t="shared" si="221"/>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76"/>
        <v>-</v>
      </c>
      <c r="K191" s="20" t="str">
        <f>IF(月途中入退所!$N40=$B$2,IF(月途中入退所!S40="","-",月途中入退所!$S40),"-")</f>
        <v>-</v>
      </c>
      <c r="L191" s="162" t="str">
        <f t="shared" si="277"/>
        <v>-</v>
      </c>
      <c r="M191" s="20" t="str">
        <f>IF(月途中入退所!$N40=$B$2,月途中入退所!$T40,"-")</f>
        <v>-</v>
      </c>
      <c r="N191" s="129">
        <f t="shared" si="222"/>
        <v>0</v>
      </c>
      <c r="P191" s="128" t="str">
        <f t="shared" si="278"/>
        <v>-</v>
      </c>
      <c r="Q191" s="128" t="str">
        <f t="shared" si="223"/>
        <v>-</v>
      </c>
      <c r="R191" s="128" t="str">
        <f t="shared" si="224"/>
        <v>-</v>
      </c>
      <c r="S191" s="128" t="str">
        <f t="shared" si="225"/>
        <v>-</v>
      </c>
      <c r="T191" s="128" t="str">
        <f t="shared" si="226"/>
        <v>-</v>
      </c>
      <c r="U191" s="128" t="str">
        <f t="shared" si="227"/>
        <v>-</v>
      </c>
      <c r="V191" s="128" t="str">
        <f t="shared" si="228"/>
        <v>-</v>
      </c>
      <c r="W191" s="128" t="str">
        <f t="shared" si="229"/>
        <v>-</v>
      </c>
      <c r="X191" s="128" t="str">
        <f t="shared" si="230"/>
        <v>-</v>
      </c>
      <c r="Y191" s="128" t="str">
        <f t="shared" si="231"/>
        <v>-</v>
      </c>
      <c r="Z191" s="128" t="str">
        <f t="shared" si="232"/>
        <v>-</v>
      </c>
      <c r="AA191" s="128" t="str">
        <f t="shared" si="233"/>
        <v>-</v>
      </c>
      <c r="AB191" s="131"/>
      <c r="AC191" s="128" t="str">
        <f t="shared" si="234"/>
        <v>-</v>
      </c>
      <c r="AD191" s="128" t="str">
        <f t="shared" si="235"/>
        <v>-</v>
      </c>
      <c r="AE191" s="128" t="str">
        <f t="shared" si="236"/>
        <v>-</v>
      </c>
      <c r="AF191" s="128" t="str">
        <f t="shared" si="237"/>
        <v>-</v>
      </c>
      <c r="AG191" s="128" t="str">
        <f t="shared" si="238"/>
        <v>-</v>
      </c>
      <c r="AH191" s="128" t="str">
        <f t="shared" si="239"/>
        <v>-</v>
      </c>
      <c r="AI191" s="128" t="str">
        <f t="shared" si="240"/>
        <v>-</v>
      </c>
      <c r="AJ191" s="128" t="str">
        <f t="shared" si="241"/>
        <v>-</v>
      </c>
      <c r="AK191" s="128" t="str">
        <f t="shared" si="242"/>
        <v>-</v>
      </c>
      <c r="AL191" s="128" t="str">
        <f t="shared" si="243"/>
        <v>-</v>
      </c>
      <c r="AM191" s="128" t="str">
        <f t="shared" si="244"/>
        <v>-</v>
      </c>
      <c r="AN191" s="128" t="str">
        <f t="shared" si="245"/>
        <v>-</v>
      </c>
      <c r="AO191" s="128" t="str">
        <f t="shared" si="246"/>
        <v>-</v>
      </c>
      <c r="AP191" s="128" t="str">
        <f t="shared" si="247"/>
        <v>-</v>
      </c>
      <c r="AQ191" s="128" t="str">
        <f t="shared" si="279"/>
        <v>-</v>
      </c>
      <c r="AR191" s="128" t="str">
        <f t="shared" si="280"/>
        <v>-</v>
      </c>
      <c r="AS191" s="129">
        <f t="shared" si="248"/>
        <v>0</v>
      </c>
      <c r="AT191" s="128" t="str">
        <f t="shared" si="249"/>
        <v>-</v>
      </c>
      <c r="AU191" s="128" t="str">
        <f t="shared" si="250"/>
        <v>-</v>
      </c>
      <c r="AV191" s="128" t="str">
        <f t="shared" si="251"/>
        <v>-</v>
      </c>
      <c r="AW191" s="128" t="str">
        <f t="shared" si="252"/>
        <v>-</v>
      </c>
      <c r="AX191" s="128" t="str">
        <f t="shared" si="253"/>
        <v>-</v>
      </c>
      <c r="AY191" s="128" t="str">
        <f t="shared" si="254"/>
        <v>-</v>
      </c>
      <c r="AZ191" s="128" t="str">
        <f t="shared" si="255"/>
        <v>-</v>
      </c>
      <c r="BA191" s="128" t="str">
        <f t="shared" si="256"/>
        <v>-</v>
      </c>
      <c r="BB191" s="128" t="str">
        <f t="shared" si="257"/>
        <v>-</v>
      </c>
      <c r="BC191" s="128" t="str">
        <f t="shared" si="258"/>
        <v>-</v>
      </c>
      <c r="BD191" s="128" t="str">
        <f t="shared" si="259"/>
        <v>-</v>
      </c>
      <c r="BE191" s="187"/>
      <c r="BF191" s="128" t="str">
        <f t="shared" si="260"/>
        <v>-</v>
      </c>
      <c r="BG191" s="128" t="str">
        <f t="shared" si="261"/>
        <v>-</v>
      </c>
      <c r="BH191" s="128" t="str">
        <f t="shared" si="262"/>
        <v>-</v>
      </c>
      <c r="BI191" s="128" t="str">
        <f t="shared" si="263"/>
        <v>-</v>
      </c>
      <c r="BJ191" s="128" t="str">
        <f t="shared" si="264"/>
        <v>-</v>
      </c>
      <c r="BK191" s="128" t="str">
        <f t="shared" si="265"/>
        <v>-</v>
      </c>
      <c r="BL191" s="128" t="str">
        <f t="shared" si="266"/>
        <v>-</v>
      </c>
      <c r="BM191" s="128" t="str">
        <f t="shared" si="267"/>
        <v>-</v>
      </c>
      <c r="BN191" s="128" t="str">
        <f t="shared" si="268"/>
        <v>-</v>
      </c>
      <c r="BO191" s="128" t="str">
        <f t="shared" si="269"/>
        <v>-</v>
      </c>
      <c r="BP191" s="128" t="str">
        <f t="shared" si="270"/>
        <v>-</v>
      </c>
      <c r="BQ191" s="128" t="str">
        <f t="shared" si="271"/>
        <v>-</v>
      </c>
      <c r="BR191" s="128" t="str">
        <f t="shared" si="272"/>
        <v>-</v>
      </c>
      <c r="BS191" s="128" t="str">
        <f t="shared" si="273"/>
        <v>-</v>
      </c>
      <c r="BT191" s="128" t="str">
        <f t="shared" si="274"/>
        <v>-</v>
      </c>
      <c r="BU191" s="128" t="str">
        <f t="shared" si="275"/>
        <v>-</v>
      </c>
      <c r="BV191" s="129">
        <f t="shared" si="281"/>
        <v>0</v>
      </c>
      <c r="BX191" s="128" t="str">
        <f t="shared" si="221"/>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76"/>
        <v>-</v>
      </c>
      <c r="K192" s="20" t="str">
        <f>IF(月途中入退所!$N41=$B$2,IF(月途中入退所!S41="","-",月途中入退所!$S41),"-")</f>
        <v>-</v>
      </c>
      <c r="L192" s="162" t="str">
        <f t="shared" si="277"/>
        <v>-</v>
      </c>
      <c r="M192" s="20" t="str">
        <f>IF(月途中入退所!$N41=$B$2,月途中入退所!$T41,"-")</f>
        <v>-</v>
      </c>
      <c r="N192" s="129">
        <f t="shared" si="222"/>
        <v>0</v>
      </c>
      <c r="P192" s="128" t="str">
        <f t="shared" si="278"/>
        <v>-</v>
      </c>
      <c r="Q192" s="128" t="str">
        <f t="shared" si="223"/>
        <v>-</v>
      </c>
      <c r="R192" s="128" t="str">
        <f t="shared" si="224"/>
        <v>-</v>
      </c>
      <c r="S192" s="128" t="str">
        <f t="shared" si="225"/>
        <v>-</v>
      </c>
      <c r="T192" s="128" t="str">
        <f t="shared" si="226"/>
        <v>-</v>
      </c>
      <c r="U192" s="128" t="str">
        <f t="shared" si="227"/>
        <v>-</v>
      </c>
      <c r="V192" s="128" t="str">
        <f t="shared" si="228"/>
        <v>-</v>
      </c>
      <c r="W192" s="128" t="str">
        <f t="shared" si="229"/>
        <v>-</v>
      </c>
      <c r="X192" s="128" t="str">
        <f t="shared" si="230"/>
        <v>-</v>
      </c>
      <c r="Y192" s="128" t="str">
        <f t="shared" si="231"/>
        <v>-</v>
      </c>
      <c r="Z192" s="128" t="str">
        <f t="shared" si="232"/>
        <v>-</v>
      </c>
      <c r="AA192" s="128" t="str">
        <f t="shared" si="233"/>
        <v>-</v>
      </c>
      <c r="AB192" s="131"/>
      <c r="AC192" s="128" t="str">
        <f t="shared" si="234"/>
        <v>-</v>
      </c>
      <c r="AD192" s="128" t="str">
        <f t="shared" si="235"/>
        <v>-</v>
      </c>
      <c r="AE192" s="128" t="str">
        <f t="shared" si="236"/>
        <v>-</v>
      </c>
      <c r="AF192" s="128" t="str">
        <f t="shared" si="237"/>
        <v>-</v>
      </c>
      <c r="AG192" s="128" t="str">
        <f t="shared" si="238"/>
        <v>-</v>
      </c>
      <c r="AH192" s="128" t="str">
        <f t="shared" si="239"/>
        <v>-</v>
      </c>
      <c r="AI192" s="128" t="str">
        <f t="shared" si="240"/>
        <v>-</v>
      </c>
      <c r="AJ192" s="128" t="str">
        <f t="shared" si="241"/>
        <v>-</v>
      </c>
      <c r="AK192" s="128" t="str">
        <f t="shared" si="242"/>
        <v>-</v>
      </c>
      <c r="AL192" s="128" t="str">
        <f t="shared" si="243"/>
        <v>-</v>
      </c>
      <c r="AM192" s="128" t="str">
        <f t="shared" si="244"/>
        <v>-</v>
      </c>
      <c r="AN192" s="128" t="str">
        <f t="shared" si="245"/>
        <v>-</v>
      </c>
      <c r="AO192" s="128" t="str">
        <f t="shared" si="246"/>
        <v>-</v>
      </c>
      <c r="AP192" s="128" t="str">
        <f t="shared" si="247"/>
        <v>-</v>
      </c>
      <c r="AQ192" s="128" t="str">
        <f t="shared" si="279"/>
        <v>-</v>
      </c>
      <c r="AR192" s="128" t="str">
        <f t="shared" si="280"/>
        <v>-</v>
      </c>
      <c r="AS192" s="129">
        <f t="shared" si="248"/>
        <v>0</v>
      </c>
      <c r="AT192" s="128" t="str">
        <f t="shared" si="249"/>
        <v>-</v>
      </c>
      <c r="AU192" s="128" t="str">
        <f t="shared" si="250"/>
        <v>-</v>
      </c>
      <c r="AV192" s="128" t="str">
        <f t="shared" si="251"/>
        <v>-</v>
      </c>
      <c r="AW192" s="128" t="str">
        <f t="shared" si="252"/>
        <v>-</v>
      </c>
      <c r="AX192" s="128" t="str">
        <f t="shared" si="253"/>
        <v>-</v>
      </c>
      <c r="AY192" s="128" t="str">
        <f t="shared" si="254"/>
        <v>-</v>
      </c>
      <c r="AZ192" s="128" t="str">
        <f t="shared" si="255"/>
        <v>-</v>
      </c>
      <c r="BA192" s="128" t="str">
        <f t="shared" si="256"/>
        <v>-</v>
      </c>
      <c r="BB192" s="128" t="str">
        <f t="shared" si="257"/>
        <v>-</v>
      </c>
      <c r="BC192" s="128" t="str">
        <f t="shared" si="258"/>
        <v>-</v>
      </c>
      <c r="BD192" s="128" t="str">
        <f t="shared" si="259"/>
        <v>-</v>
      </c>
      <c r="BE192" s="187"/>
      <c r="BF192" s="128" t="str">
        <f t="shared" si="260"/>
        <v>-</v>
      </c>
      <c r="BG192" s="128" t="str">
        <f t="shared" si="261"/>
        <v>-</v>
      </c>
      <c r="BH192" s="128" t="str">
        <f t="shared" si="262"/>
        <v>-</v>
      </c>
      <c r="BI192" s="128" t="str">
        <f t="shared" si="263"/>
        <v>-</v>
      </c>
      <c r="BJ192" s="128" t="str">
        <f t="shared" si="264"/>
        <v>-</v>
      </c>
      <c r="BK192" s="128" t="str">
        <f t="shared" si="265"/>
        <v>-</v>
      </c>
      <c r="BL192" s="128" t="str">
        <f t="shared" si="266"/>
        <v>-</v>
      </c>
      <c r="BM192" s="128" t="str">
        <f t="shared" si="267"/>
        <v>-</v>
      </c>
      <c r="BN192" s="128" t="str">
        <f t="shared" si="268"/>
        <v>-</v>
      </c>
      <c r="BO192" s="128" t="str">
        <f t="shared" si="269"/>
        <v>-</v>
      </c>
      <c r="BP192" s="128" t="str">
        <f t="shared" si="270"/>
        <v>-</v>
      </c>
      <c r="BQ192" s="128" t="str">
        <f t="shared" si="271"/>
        <v>-</v>
      </c>
      <c r="BR192" s="128" t="str">
        <f t="shared" si="272"/>
        <v>-</v>
      </c>
      <c r="BS192" s="128" t="str">
        <f t="shared" si="273"/>
        <v>-</v>
      </c>
      <c r="BT192" s="128" t="str">
        <f t="shared" si="274"/>
        <v>-</v>
      </c>
      <c r="BU192" s="128" t="str">
        <f t="shared" si="275"/>
        <v>-</v>
      </c>
      <c r="BV192" s="129">
        <f t="shared" si="281"/>
        <v>0</v>
      </c>
      <c r="BX192" s="128" t="str">
        <f t="shared" si="221"/>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76"/>
        <v>-</v>
      </c>
      <c r="K193" s="20" t="str">
        <f>IF(月途中入退所!$N42=$B$2,IF(月途中入退所!S42="","-",月途中入退所!$S42),"-")</f>
        <v>-</v>
      </c>
      <c r="L193" s="162" t="str">
        <f t="shared" si="277"/>
        <v>-</v>
      </c>
      <c r="M193" s="20" t="str">
        <f>IF(月途中入退所!$N42=$B$2,月途中入退所!$T42,"-")</f>
        <v>-</v>
      </c>
      <c r="N193" s="129">
        <f t="shared" si="222"/>
        <v>0</v>
      </c>
      <c r="P193" s="128" t="str">
        <f t="shared" si="278"/>
        <v>-</v>
      </c>
      <c r="Q193" s="128" t="str">
        <f t="shared" si="223"/>
        <v>-</v>
      </c>
      <c r="R193" s="128" t="str">
        <f t="shared" si="224"/>
        <v>-</v>
      </c>
      <c r="S193" s="128" t="str">
        <f t="shared" si="225"/>
        <v>-</v>
      </c>
      <c r="T193" s="128" t="str">
        <f t="shared" si="226"/>
        <v>-</v>
      </c>
      <c r="U193" s="128" t="str">
        <f t="shared" si="227"/>
        <v>-</v>
      </c>
      <c r="V193" s="128" t="str">
        <f t="shared" si="228"/>
        <v>-</v>
      </c>
      <c r="W193" s="128" t="str">
        <f t="shared" si="229"/>
        <v>-</v>
      </c>
      <c r="X193" s="128" t="str">
        <f t="shared" si="230"/>
        <v>-</v>
      </c>
      <c r="Y193" s="128" t="str">
        <f t="shared" si="231"/>
        <v>-</v>
      </c>
      <c r="Z193" s="128" t="str">
        <f t="shared" si="232"/>
        <v>-</v>
      </c>
      <c r="AA193" s="128" t="str">
        <f t="shared" si="233"/>
        <v>-</v>
      </c>
      <c r="AB193" s="131"/>
      <c r="AC193" s="128" t="str">
        <f t="shared" si="234"/>
        <v>-</v>
      </c>
      <c r="AD193" s="128" t="str">
        <f t="shared" si="235"/>
        <v>-</v>
      </c>
      <c r="AE193" s="128" t="str">
        <f t="shared" si="236"/>
        <v>-</v>
      </c>
      <c r="AF193" s="128" t="str">
        <f t="shared" si="237"/>
        <v>-</v>
      </c>
      <c r="AG193" s="128" t="str">
        <f t="shared" si="238"/>
        <v>-</v>
      </c>
      <c r="AH193" s="128" t="str">
        <f t="shared" si="239"/>
        <v>-</v>
      </c>
      <c r="AI193" s="128" t="str">
        <f t="shared" si="240"/>
        <v>-</v>
      </c>
      <c r="AJ193" s="128" t="str">
        <f t="shared" si="241"/>
        <v>-</v>
      </c>
      <c r="AK193" s="128" t="str">
        <f t="shared" si="242"/>
        <v>-</v>
      </c>
      <c r="AL193" s="128" t="str">
        <f t="shared" si="243"/>
        <v>-</v>
      </c>
      <c r="AM193" s="128" t="str">
        <f t="shared" si="244"/>
        <v>-</v>
      </c>
      <c r="AN193" s="128" t="str">
        <f t="shared" si="245"/>
        <v>-</v>
      </c>
      <c r="AO193" s="128" t="str">
        <f t="shared" si="246"/>
        <v>-</v>
      </c>
      <c r="AP193" s="128" t="str">
        <f t="shared" si="247"/>
        <v>-</v>
      </c>
      <c r="AQ193" s="128" t="str">
        <f t="shared" si="279"/>
        <v>-</v>
      </c>
      <c r="AR193" s="128" t="str">
        <f t="shared" si="280"/>
        <v>-</v>
      </c>
      <c r="AS193" s="129">
        <f t="shared" si="248"/>
        <v>0</v>
      </c>
      <c r="AT193" s="128" t="str">
        <f t="shared" si="249"/>
        <v>-</v>
      </c>
      <c r="AU193" s="128" t="str">
        <f t="shared" si="250"/>
        <v>-</v>
      </c>
      <c r="AV193" s="128" t="str">
        <f t="shared" si="251"/>
        <v>-</v>
      </c>
      <c r="AW193" s="128" t="str">
        <f t="shared" si="252"/>
        <v>-</v>
      </c>
      <c r="AX193" s="128" t="str">
        <f t="shared" si="253"/>
        <v>-</v>
      </c>
      <c r="AY193" s="128" t="str">
        <f t="shared" si="254"/>
        <v>-</v>
      </c>
      <c r="AZ193" s="128" t="str">
        <f t="shared" si="255"/>
        <v>-</v>
      </c>
      <c r="BA193" s="128" t="str">
        <f t="shared" si="256"/>
        <v>-</v>
      </c>
      <c r="BB193" s="128" t="str">
        <f t="shared" si="257"/>
        <v>-</v>
      </c>
      <c r="BC193" s="128" t="str">
        <f t="shared" si="258"/>
        <v>-</v>
      </c>
      <c r="BD193" s="128" t="str">
        <f t="shared" si="259"/>
        <v>-</v>
      </c>
      <c r="BE193" s="187"/>
      <c r="BF193" s="128" t="str">
        <f t="shared" si="260"/>
        <v>-</v>
      </c>
      <c r="BG193" s="128" t="str">
        <f t="shared" si="261"/>
        <v>-</v>
      </c>
      <c r="BH193" s="128" t="str">
        <f t="shared" si="262"/>
        <v>-</v>
      </c>
      <c r="BI193" s="128" t="str">
        <f t="shared" si="263"/>
        <v>-</v>
      </c>
      <c r="BJ193" s="128" t="str">
        <f t="shared" si="264"/>
        <v>-</v>
      </c>
      <c r="BK193" s="128" t="str">
        <f t="shared" si="265"/>
        <v>-</v>
      </c>
      <c r="BL193" s="128" t="str">
        <f t="shared" si="266"/>
        <v>-</v>
      </c>
      <c r="BM193" s="128" t="str">
        <f t="shared" si="267"/>
        <v>-</v>
      </c>
      <c r="BN193" s="128" t="str">
        <f t="shared" si="268"/>
        <v>-</v>
      </c>
      <c r="BO193" s="128" t="str">
        <f t="shared" si="269"/>
        <v>-</v>
      </c>
      <c r="BP193" s="128" t="str">
        <f t="shared" si="270"/>
        <v>-</v>
      </c>
      <c r="BQ193" s="128" t="str">
        <f t="shared" si="271"/>
        <v>-</v>
      </c>
      <c r="BR193" s="128" t="str">
        <f t="shared" si="272"/>
        <v>-</v>
      </c>
      <c r="BS193" s="128" t="str">
        <f t="shared" si="273"/>
        <v>-</v>
      </c>
      <c r="BT193" s="128" t="str">
        <f t="shared" si="274"/>
        <v>-</v>
      </c>
      <c r="BU193" s="128" t="str">
        <f t="shared" si="275"/>
        <v>-</v>
      </c>
      <c r="BV193" s="129">
        <f t="shared" si="281"/>
        <v>0</v>
      </c>
      <c r="BX193" s="128" t="str">
        <f t="shared" si="221"/>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76"/>
        <v>-</v>
      </c>
      <c r="K194" s="20" t="str">
        <f>IF(月途中入退所!$N43=$B$2,IF(月途中入退所!S43="","-",月途中入退所!$S43),"-")</f>
        <v>-</v>
      </c>
      <c r="L194" s="162" t="str">
        <f t="shared" si="277"/>
        <v>-</v>
      </c>
      <c r="M194" s="20" t="str">
        <f>IF(月途中入退所!$N43=$B$2,月途中入退所!$T43,"-")</f>
        <v>-</v>
      </c>
      <c r="N194" s="129">
        <f t="shared" si="222"/>
        <v>0</v>
      </c>
      <c r="P194" s="128" t="str">
        <f t="shared" si="278"/>
        <v>-</v>
      </c>
      <c r="Q194" s="128" t="str">
        <f t="shared" si="223"/>
        <v>-</v>
      </c>
      <c r="R194" s="128" t="str">
        <f t="shared" si="224"/>
        <v>-</v>
      </c>
      <c r="S194" s="128" t="str">
        <f t="shared" si="225"/>
        <v>-</v>
      </c>
      <c r="T194" s="128" t="str">
        <f t="shared" si="226"/>
        <v>-</v>
      </c>
      <c r="U194" s="128" t="str">
        <f t="shared" si="227"/>
        <v>-</v>
      </c>
      <c r="V194" s="128" t="str">
        <f t="shared" si="228"/>
        <v>-</v>
      </c>
      <c r="W194" s="128" t="str">
        <f t="shared" si="229"/>
        <v>-</v>
      </c>
      <c r="X194" s="128" t="str">
        <f t="shared" si="230"/>
        <v>-</v>
      </c>
      <c r="Y194" s="128" t="str">
        <f t="shared" si="231"/>
        <v>-</v>
      </c>
      <c r="Z194" s="128" t="str">
        <f t="shared" si="232"/>
        <v>-</v>
      </c>
      <c r="AA194" s="128" t="str">
        <f t="shared" si="233"/>
        <v>-</v>
      </c>
      <c r="AB194" s="131"/>
      <c r="AC194" s="128" t="str">
        <f t="shared" si="234"/>
        <v>-</v>
      </c>
      <c r="AD194" s="128" t="str">
        <f t="shared" si="235"/>
        <v>-</v>
      </c>
      <c r="AE194" s="128" t="str">
        <f t="shared" si="236"/>
        <v>-</v>
      </c>
      <c r="AF194" s="128" t="str">
        <f t="shared" si="237"/>
        <v>-</v>
      </c>
      <c r="AG194" s="128" t="str">
        <f t="shared" si="238"/>
        <v>-</v>
      </c>
      <c r="AH194" s="128" t="str">
        <f t="shared" si="239"/>
        <v>-</v>
      </c>
      <c r="AI194" s="128" t="str">
        <f t="shared" si="240"/>
        <v>-</v>
      </c>
      <c r="AJ194" s="128" t="str">
        <f t="shared" si="241"/>
        <v>-</v>
      </c>
      <c r="AK194" s="128" t="str">
        <f t="shared" si="242"/>
        <v>-</v>
      </c>
      <c r="AL194" s="128" t="str">
        <f t="shared" si="243"/>
        <v>-</v>
      </c>
      <c r="AM194" s="128" t="str">
        <f t="shared" si="244"/>
        <v>-</v>
      </c>
      <c r="AN194" s="128" t="str">
        <f t="shared" si="245"/>
        <v>-</v>
      </c>
      <c r="AO194" s="128" t="str">
        <f t="shared" si="246"/>
        <v>-</v>
      </c>
      <c r="AP194" s="128" t="str">
        <f t="shared" si="247"/>
        <v>-</v>
      </c>
      <c r="AQ194" s="128" t="str">
        <f t="shared" si="279"/>
        <v>-</v>
      </c>
      <c r="AR194" s="128" t="str">
        <f t="shared" si="280"/>
        <v>-</v>
      </c>
      <c r="AS194" s="129">
        <f t="shared" si="248"/>
        <v>0</v>
      </c>
      <c r="AT194" s="128" t="str">
        <f t="shared" si="249"/>
        <v>-</v>
      </c>
      <c r="AU194" s="128" t="str">
        <f t="shared" si="250"/>
        <v>-</v>
      </c>
      <c r="AV194" s="128" t="str">
        <f t="shared" si="251"/>
        <v>-</v>
      </c>
      <c r="AW194" s="128" t="str">
        <f t="shared" si="252"/>
        <v>-</v>
      </c>
      <c r="AX194" s="128" t="str">
        <f t="shared" si="253"/>
        <v>-</v>
      </c>
      <c r="AY194" s="128" t="str">
        <f t="shared" si="254"/>
        <v>-</v>
      </c>
      <c r="AZ194" s="128" t="str">
        <f t="shared" si="255"/>
        <v>-</v>
      </c>
      <c r="BA194" s="128" t="str">
        <f t="shared" si="256"/>
        <v>-</v>
      </c>
      <c r="BB194" s="128" t="str">
        <f t="shared" si="257"/>
        <v>-</v>
      </c>
      <c r="BC194" s="128" t="str">
        <f t="shared" si="258"/>
        <v>-</v>
      </c>
      <c r="BD194" s="128" t="str">
        <f t="shared" si="259"/>
        <v>-</v>
      </c>
      <c r="BE194" s="187"/>
      <c r="BF194" s="128" t="str">
        <f t="shared" si="260"/>
        <v>-</v>
      </c>
      <c r="BG194" s="128" t="str">
        <f t="shared" si="261"/>
        <v>-</v>
      </c>
      <c r="BH194" s="128" t="str">
        <f t="shared" si="262"/>
        <v>-</v>
      </c>
      <c r="BI194" s="128" t="str">
        <f t="shared" si="263"/>
        <v>-</v>
      </c>
      <c r="BJ194" s="128" t="str">
        <f t="shared" si="264"/>
        <v>-</v>
      </c>
      <c r="BK194" s="128" t="str">
        <f t="shared" si="265"/>
        <v>-</v>
      </c>
      <c r="BL194" s="128" t="str">
        <f t="shared" si="266"/>
        <v>-</v>
      </c>
      <c r="BM194" s="128" t="str">
        <f t="shared" si="267"/>
        <v>-</v>
      </c>
      <c r="BN194" s="128" t="str">
        <f t="shared" si="268"/>
        <v>-</v>
      </c>
      <c r="BO194" s="128" t="str">
        <f t="shared" si="269"/>
        <v>-</v>
      </c>
      <c r="BP194" s="128" t="str">
        <f t="shared" si="270"/>
        <v>-</v>
      </c>
      <c r="BQ194" s="128" t="str">
        <f t="shared" si="271"/>
        <v>-</v>
      </c>
      <c r="BR194" s="128" t="str">
        <f t="shared" si="272"/>
        <v>-</v>
      </c>
      <c r="BS194" s="128" t="str">
        <f t="shared" si="273"/>
        <v>-</v>
      </c>
      <c r="BT194" s="128" t="str">
        <f t="shared" si="274"/>
        <v>-</v>
      </c>
      <c r="BU194" s="128" t="str">
        <f t="shared" si="275"/>
        <v>-</v>
      </c>
      <c r="BV194" s="129">
        <f t="shared" si="281"/>
        <v>0</v>
      </c>
      <c r="BX194" s="128" t="str">
        <f t="shared" si="221"/>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76"/>
        <v>-</v>
      </c>
      <c r="K195" s="20" t="str">
        <f>IF(月途中入退所!$N44=$B$2,IF(月途中入退所!S44="","-",月途中入退所!$S44),"-")</f>
        <v>-</v>
      </c>
      <c r="L195" s="162" t="str">
        <f t="shared" si="277"/>
        <v>-</v>
      </c>
      <c r="M195" s="20" t="str">
        <f>IF(月途中入退所!$N44=$B$2,月途中入退所!$T44,"-")</f>
        <v>-</v>
      </c>
      <c r="N195" s="129">
        <f t="shared" si="222"/>
        <v>0</v>
      </c>
      <c r="P195" s="128" t="str">
        <f t="shared" si="278"/>
        <v>-</v>
      </c>
      <c r="Q195" s="128" t="str">
        <f t="shared" si="223"/>
        <v>-</v>
      </c>
      <c r="R195" s="128" t="str">
        <f t="shared" si="224"/>
        <v>-</v>
      </c>
      <c r="S195" s="128" t="str">
        <f t="shared" si="225"/>
        <v>-</v>
      </c>
      <c r="T195" s="128" t="str">
        <f t="shared" si="226"/>
        <v>-</v>
      </c>
      <c r="U195" s="128" t="str">
        <f t="shared" si="227"/>
        <v>-</v>
      </c>
      <c r="V195" s="128" t="str">
        <f t="shared" si="228"/>
        <v>-</v>
      </c>
      <c r="W195" s="128" t="str">
        <f t="shared" si="229"/>
        <v>-</v>
      </c>
      <c r="X195" s="128" t="str">
        <f t="shared" si="230"/>
        <v>-</v>
      </c>
      <c r="Y195" s="128" t="str">
        <f t="shared" si="231"/>
        <v>-</v>
      </c>
      <c r="Z195" s="128" t="str">
        <f t="shared" si="232"/>
        <v>-</v>
      </c>
      <c r="AA195" s="128" t="str">
        <f t="shared" si="233"/>
        <v>-</v>
      </c>
      <c r="AB195" s="131"/>
      <c r="AC195" s="128" t="str">
        <f t="shared" si="234"/>
        <v>-</v>
      </c>
      <c r="AD195" s="128" t="str">
        <f t="shared" si="235"/>
        <v>-</v>
      </c>
      <c r="AE195" s="128" t="str">
        <f t="shared" si="236"/>
        <v>-</v>
      </c>
      <c r="AF195" s="128" t="str">
        <f t="shared" si="237"/>
        <v>-</v>
      </c>
      <c r="AG195" s="128" t="str">
        <f t="shared" si="238"/>
        <v>-</v>
      </c>
      <c r="AH195" s="128" t="str">
        <f t="shared" si="239"/>
        <v>-</v>
      </c>
      <c r="AI195" s="128" t="str">
        <f t="shared" si="240"/>
        <v>-</v>
      </c>
      <c r="AJ195" s="128" t="str">
        <f t="shared" si="241"/>
        <v>-</v>
      </c>
      <c r="AK195" s="128" t="str">
        <f t="shared" si="242"/>
        <v>-</v>
      </c>
      <c r="AL195" s="128" t="str">
        <f t="shared" si="243"/>
        <v>-</v>
      </c>
      <c r="AM195" s="128" t="str">
        <f t="shared" si="244"/>
        <v>-</v>
      </c>
      <c r="AN195" s="128" t="str">
        <f t="shared" si="245"/>
        <v>-</v>
      </c>
      <c r="AO195" s="128" t="str">
        <f t="shared" si="246"/>
        <v>-</v>
      </c>
      <c r="AP195" s="128" t="str">
        <f t="shared" si="247"/>
        <v>-</v>
      </c>
      <c r="AQ195" s="128" t="str">
        <f t="shared" si="279"/>
        <v>-</v>
      </c>
      <c r="AR195" s="128" t="str">
        <f t="shared" si="280"/>
        <v>-</v>
      </c>
      <c r="AS195" s="129">
        <f t="shared" si="248"/>
        <v>0</v>
      </c>
      <c r="AT195" s="128" t="str">
        <f t="shared" si="249"/>
        <v>-</v>
      </c>
      <c r="AU195" s="128" t="str">
        <f t="shared" si="250"/>
        <v>-</v>
      </c>
      <c r="AV195" s="128" t="str">
        <f t="shared" si="251"/>
        <v>-</v>
      </c>
      <c r="AW195" s="128" t="str">
        <f t="shared" si="252"/>
        <v>-</v>
      </c>
      <c r="AX195" s="128" t="str">
        <f t="shared" si="253"/>
        <v>-</v>
      </c>
      <c r="AY195" s="128" t="str">
        <f t="shared" si="254"/>
        <v>-</v>
      </c>
      <c r="AZ195" s="128" t="str">
        <f t="shared" si="255"/>
        <v>-</v>
      </c>
      <c r="BA195" s="128" t="str">
        <f t="shared" si="256"/>
        <v>-</v>
      </c>
      <c r="BB195" s="128" t="str">
        <f t="shared" si="257"/>
        <v>-</v>
      </c>
      <c r="BC195" s="128" t="str">
        <f t="shared" si="258"/>
        <v>-</v>
      </c>
      <c r="BD195" s="128" t="str">
        <f t="shared" si="259"/>
        <v>-</v>
      </c>
      <c r="BE195" s="187"/>
      <c r="BF195" s="128" t="str">
        <f t="shared" si="260"/>
        <v>-</v>
      </c>
      <c r="BG195" s="128" t="str">
        <f t="shared" si="261"/>
        <v>-</v>
      </c>
      <c r="BH195" s="128" t="str">
        <f t="shared" si="262"/>
        <v>-</v>
      </c>
      <c r="BI195" s="128" t="str">
        <f t="shared" si="263"/>
        <v>-</v>
      </c>
      <c r="BJ195" s="128" t="str">
        <f t="shared" si="264"/>
        <v>-</v>
      </c>
      <c r="BK195" s="128" t="str">
        <f t="shared" si="265"/>
        <v>-</v>
      </c>
      <c r="BL195" s="128" t="str">
        <f t="shared" si="266"/>
        <v>-</v>
      </c>
      <c r="BM195" s="128" t="str">
        <f t="shared" si="267"/>
        <v>-</v>
      </c>
      <c r="BN195" s="128" t="str">
        <f t="shared" si="268"/>
        <v>-</v>
      </c>
      <c r="BO195" s="128" t="str">
        <f t="shared" si="269"/>
        <v>-</v>
      </c>
      <c r="BP195" s="128" t="str">
        <f t="shared" si="270"/>
        <v>-</v>
      </c>
      <c r="BQ195" s="128" t="str">
        <f t="shared" si="271"/>
        <v>-</v>
      </c>
      <c r="BR195" s="128" t="str">
        <f t="shared" si="272"/>
        <v>-</v>
      </c>
      <c r="BS195" s="128" t="str">
        <f t="shared" si="273"/>
        <v>-</v>
      </c>
      <c r="BT195" s="128" t="str">
        <f t="shared" si="274"/>
        <v>-</v>
      </c>
      <c r="BU195" s="128" t="str">
        <f t="shared" si="275"/>
        <v>-</v>
      </c>
      <c r="BV195" s="129">
        <f t="shared" si="281"/>
        <v>0</v>
      </c>
      <c r="BX195" s="128" t="str">
        <f t="shared" si="221"/>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76"/>
        <v>-</v>
      </c>
      <c r="K196" s="20" t="str">
        <f>IF(月途中入退所!$N45=$B$2,IF(月途中入退所!S45="","-",月途中入退所!$S45),"-")</f>
        <v>-</v>
      </c>
      <c r="L196" s="162" t="str">
        <f t="shared" si="277"/>
        <v>-</v>
      </c>
      <c r="M196" s="20" t="str">
        <f>IF(月途中入退所!$N45=$B$2,月途中入退所!$T45,"-")</f>
        <v>-</v>
      </c>
      <c r="N196" s="129">
        <f t="shared" si="222"/>
        <v>0</v>
      </c>
      <c r="P196" s="128" t="str">
        <f t="shared" si="278"/>
        <v>-</v>
      </c>
      <c r="Q196" s="128" t="str">
        <f t="shared" si="223"/>
        <v>-</v>
      </c>
      <c r="R196" s="128" t="str">
        <f t="shared" si="224"/>
        <v>-</v>
      </c>
      <c r="S196" s="128" t="str">
        <f t="shared" si="225"/>
        <v>-</v>
      </c>
      <c r="T196" s="128" t="str">
        <f t="shared" si="226"/>
        <v>-</v>
      </c>
      <c r="U196" s="128" t="str">
        <f t="shared" si="227"/>
        <v>-</v>
      </c>
      <c r="V196" s="128" t="str">
        <f t="shared" si="228"/>
        <v>-</v>
      </c>
      <c r="W196" s="128" t="str">
        <f t="shared" si="229"/>
        <v>-</v>
      </c>
      <c r="X196" s="128" t="str">
        <f t="shared" si="230"/>
        <v>-</v>
      </c>
      <c r="Y196" s="128" t="str">
        <f t="shared" si="231"/>
        <v>-</v>
      </c>
      <c r="Z196" s="128" t="str">
        <f t="shared" si="232"/>
        <v>-</v>
      </c>
      <c r="AA196" s="128" t="str">
        <f t="shared" si="233"/>
        <v>-</v>
      </c>
      <c r="AB196" s="131"/>
      <c r="AC196" s="128" t="str">
        <f t="shared" si="234"/>
        <v>-</v>
      </c>
      <c r="AD196" s="128" t="str">
        <f t="shared" si="235"/>
        <v>-</v>
      </c>
      <c r="AE196" s="128" t="str">
        <f t="shared" si="236"/>
        <v>-</v>
      </c>
      <c r="AF196" s="128" t="str">
        <f t="shared" si="237"/>
        <v>-</v>
      </c>
      <c r="AG196" s="128" t="str">
        <f t="shared" si="238"/>
        <v>-</v>
      </c>
      <c r="AH196" s="128" t="str">
        <f t="shared" si="239"/>
        <v>-</v>
      </c>
      <c r="AI196" s="128" t="str">
        <f t="shared" si="240"/>
        <v>-</v>
      </c>
      <c r="AJ196" s="128" t="str">
        <f t="shared" si="241"/>
        <v>-</v>
      </c>
      <c r="AK196" s="128" t="str">
        <f t="shared" si="242"/>
        <v>-</v>
      </c>
      <c r="AL196" s="128" t="str">
        <f t="shared" si="243"/>
        <v>-</v>
      </c>
      <c r="AM196" s="128" t="str">
        <f t="shared" si="244"/>
        <v>-</v>
      </c>
      <c r="AN196" s="128" t="str">
        <f t="shared" si="245"/>
        <v>-</v>
      </c>
      <c r="AO196" s="128" t="str">
        <f t="shared" si="246"/>
        <v>-</v>
      </c>
      <c r="AP196" s="128" t="str">
        <f t="shared" si="247"/>
        <v>-</v>
      </c>
      <c r="AQ196" s="128" t="str">
        <f t="shared" si="279"/>
        <v>-</v>
      </c>
      <c r="AR196" s="128" t="str">
        <f t="shared" si="280"/>
        <v>-</v>
      </c>
      <c r="AS196" s="129">
        <f t="shared" si="248"/>
        <v>0</v>
      </c>
      <c r="AT196" s="128" t="str">
        <f t="shared" si="249"/>
        <v>-</v>
      </c>
      <c r="AU196" s="128" t="str">
        <f t="shared" si="250"/>
        <v>-</v>
      </c>
      <c r="AV196" s="128" t="str">
        <f t="shared" si="251"/>
        <v>-</v>
      </c>
      <c r="AW196" s="128" t="str">
        <f t="shared" si="252"/>
        <v>-</v>
      </c>
      <c r="AX196" s="128" t="str">
        <f t="shared" si="253"/>
        <v>-</v>
      </c>
      <c r="AY196" s="128" t="str">
        <f t="shared" si="254"/>
        <v>-</v>
      </c>
      <c r="AZ196" s="128" t="str">
        <f t="shared" si="255"/>
        <v>-</v>
      </c>
      <c r="BA196" s="128" t="str">
        <f t="shared" si="256"/>
        <v>-</v>
      </c>
      <c r="BB196" s="128" t="str">
        <f t="shared" si="257"/>
        <v>-</v>
      </c>
      <c r="BC196" s="128" t="str">
        <f t="shared" si="258"/>
        <v>-</v>
      </c>
      <c r="BD196" s="128" t="str">
        <f t="shared" si="259"/>
        <v>-</v>
      </c>
      <c r="BE196" s="187"/>
      <c r="BF196" s="128" t="str">
        <f t="shared" si="260"/>
        <v>-</v>
      </c>
      <c r="BG196" s="128" t="str">
        <f t="shared" si="261"/>
        <v>-</v>
      </c>
      <c r="BH196" s="128" t="str">
        <f t="shared" si="262"/>
        <v>-</v>
      </c>
      <c r="BI196" s="128" t="str">
        <f t="shared" si="263"/>
        <v>-</v>
      </c>
      <c r="BJ196" s="128" t="str">
        <f t="shared" si="264"/>
        <v>-</v>
      </c>
      <c r="BK196" s="128" t="str">
        <f t="shared" si="265"/>
        <v>-</v>
      </c>
      <c r="BL196" s="128" t="str">
        <f t="shared" si="266"/>
        <v>-</v>
      </c>
      <c r="BM196" s="128" t="str">
        <f t="shared" si="267"/>
        <v>-</v>
      </c>
      <c r="BN196" s="128" t="str">
        <f t="shared" si="268"/>
        <v>-</v>
      </c>
      <c r="BO196" s="128" t="str">
        <f t="shared" si="269"/>
        <v>-</v>
      </c>
      <c r="BP196" s="128" t="str">
        <f t="shared" si="270"/>
        <v>-</v>
      </c>
      <c r="BQ196" s="128" t="str">
        <f t="shared" si="271"/>
        <v>-</v>
      </c>
      <c r="BR196" s="128" t="str">
        <f t="shared" si="272"/>
        <v>-</v>
      </c>
      <c r="BS196" s="128" t="str">
        <f t="shared" si="273"/>
        <v>-</v>
      </c>
      <c r="BT196" s="128" t="str">
        <f t="shared" si="274"/>
        <v>-</v>
      </c>
      <c r="BU196" s="128" t="str">
        <f t="shared" si="275"/>
        <v>-</v>
      </c>
      <c r="BV196" s="129">
        <f t="shared" si="281"/>
        <v>0</v>
      </c>
      <c r="BX196" s="128" t="str">
        <f t="shared" si="221"/>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76"/>
        <v>-</v>
      </c>
      <c r="K197" s="20" t="str">
        <f>IF(月途中入退所!$N46=$B$2,IF(月途中入退所!S46="","-",月途中入退所!$S46),"-")</f>
        <v>-</v>
      </c>
      <c r="L197" s="162" t="str">
        <f t="shared" si="277"/>
        <v>-</v>
      </c>
      <c r="M197" s="20" t="str">
        <f>IF(月途中入退所!$N46=$B$2,月途中入退所!$T46,"-")</f>
        <v>-</v>
      </c>
      <c r="N197" s="129">
        <f t="shared" si="222"/>
        <v>0</v>
      </c>
      <c r="P197" s="128" t="str">
        <f t="shared" si="278"/>
        <v>-</v>
      </c>
      <c r="Q197" s="128" t="str">
        <f t="shared" si="223"/>
        <v>-</v>
      </c>
      <c r="R197" s="128" t="str">
        <f t="shared" si="224"/>
        <v>-</v>
      </c>
      <c r="S197" s="128" t="str">
        <f t="shared" si="225"/>
        <v>-</v>
      </c>
      <c r="T197" s="128" t="str">
        <f t="shared" si="226"/>
        <v>-</v>
      </c>
      <c r="U197" s="128" t="str">
        <f t="shared" si="227"/>
        <v>-</v>
      </c>
      <c r="V197" s="128" t="str">
        <f t="shared" si="228"/>
        <v>-</v>
      </c>
      <c r="W197" s="128" t="str">
        <f t="shared" si="229"/>
        <v>-</v>
      </c>
      <c r="X197" s="128" t="str">
        <f t="shared" si="230"/>
        <v>-</v>
      </c>
      <c r="Y197" s="128" t="str">
        <f t="shared" si="231"/>
        <v>-</v>
      </c>
      <c r="Z197" s="128" t="str">
        <f t="shared" si="232"/>
        <v>-</v>
      </c>
      <c r="AA197" s="128" t="str">
        <f t="shared" si="233"/>
        <v>-</v>
      </c>
      <c r="AB197" s="131"/>
      <c r="AC197" s="128" t="str">
        <f t="shared" si="234"/>
        <v>-</v>
      </c>
      <c r="AD197" s="128" t="str">
        <f t="shared" si="235"/>
        <v>-</v>
      </c>
      <c r="AE197" s="128" t="str">
        <f t="shared" si="236"/>
        <v>-</v>
      </c>
      <c r="AF197" s="128" t="str">
        <f t="shared" si="237"/>
        <v>-</v>
      </c>
      <c r="AG197" s="128" t="str">
        <f t="shared" si="238"/>
        <v>-</v>
      </c>
      <c r="AH197" s="128" t="str">
        <f t="shared" si="239"/>
        <v>-</v>
      </c>
      <c r="AI197" s="128" t="str">
        <f t="shared" si="240"/>
        <v>-</v>
      </c>
      <c r="AJ197" s="128" t="str">
        <f t="shared" si="241"/>
        <v>-</v>
      </c>
      <c r="AK197" s="128" t="str">
        <f t="shared" si="242"/>
        <v>-</v>
      </c>
      <c r="AL197" s="128" t="str">
        <f t="shared" si="243"/>
        <v>-</v>
      </c>
      <c r="AM197" s="128" t="str">
        <f t="shared" si="244"/>
        <v>-</v>
      </c>
      <c r="AN197" s="128" t="str">
        <f t="shared" si="245"/>
        <v>-</v>
      </c>
      <c r="AO197" s="128" t="str">
        <f t="shared" si="246"/>
        <v>-</v>
      </c>
      <c r="AP197" s="128" t="str">
        <f t="shared" si="247"/>
        <v>-</v>
      </c>
      <c r="AQ197" s="128" t="str">
        <f t="shared" si="279"/>
        <v>-</v>
      </c>
      <c r="AR197" s="128" t="str">
        <f t="shared" si="280"/>
        <v>-</v>
      </c>
      <c r="AS197" s="129">
        <f t="shared" si="248"/>
        <v>0</v>
      </c>
      <c r="AT197" s="128" t="str">
        <f t="shared" si="249"/>
        <v>-</v>
      </c>
      <c r="AU197" s="128" t="str">
        <f t="shared" si="250"/>
        <v>-</v>
      </c>
      <c r="AV197" s="128" t="str">
        <f t="shared" si="251"/>
        <v>-</v>
      </c>
      <c r="AW197" s="128" t="str">
        <f t="shared" si="252"/>
        <v>-</v>
      </c>
      <c r="AX197" s="128" t="str">
        <f t="shared" si="253"/>
        <v>-</v>
      </c>
      <c r="AY197" s="128" t="str">
        <f t="shared" si="254"/>
        <v>-</v>
      </c>
      <c r="AZ197" s="128" t="str">
        <f t="shared" si="255"/>
        <v>-</v>
      </c>
      <c r="BA197" s="128" t="str">
        <f t="shared" si="256"/>
        <v>-</v>
      </c>
      <c r="BB197" s="128" t="str">
        <f t="shared" si="257"/>
        <v>-</v>
      </c>
      <c r="BC197" s="128" t="str">
        <f t="shared" si="258"/>
        <v>-</v>
      </c>
      <c r="BD197" s="128" t="str">
        <f t="shared" si="259"/>
        <v>-</v>
      </c>
      <c r="BE197" s="187"/>
      <c r="BF197" s="128" t="str">
        <f t="shared" si="260"/>
        <v>-</v>
      </c>
      <c r="BG197" s="128" t="str">
        <f t="shared" si="261"/>
        <v>-</v>
      </c>
      <c r="BH197" s="128" t="str">
        <f t="shared" si="262"/>
        <v>-</v>
      </c>
      <c r="BI197" s="128" t="str">
        <f t="shared" si="263"/>
        <v>-</v>
      </c>
      <c r="BJ197" s="128" t="str">
        <f t="shared" si="264"/>
        <v>-</v>
      </c>
      <c r="BK197" s="128" t="str">
        <f t="shared" si="265"/>
        <v>-</v>
      </c>
      <c r="BL197" s="128" t="str">
        <f t="shared" si="266"/>
        <v>-</v>
      </c>
      <c r="BM197" s="128" t="str">
        <f t="shared" si="267"/>
        <v>-</v>
      </c>
      <c r="BN197" s="128" t="str">
        <f t="shared" si="268"/>
        <v>-</v>
      </c>
      <c r="BO197" s="128" t="str">
        <f t="shared" si="269"/>
        <v>-</v>
      </c>
      <c r="BP197" s="128" t="str">
        <f t="shared" si="270"/>
        <v>-</v>
      </c>
      <c r="BQ197" s="128" t="str">
        <f t="shared" si="271"/>
        <v>-</v>
      </c>
      <c r="BR197" s="128" t="str">
        <f t="shared" si="272"/>
        <v>-</v>
      </c>
      <c r="BS197" s="128" t="str">
        <f t="shared" si="273"/>
        <v>-</v>
      </c>
      <c r="BT197" s="128" t="str">
        <f t="shared" si="274"/>
        <v>-</v>
      </c>
      <c r="BU197" s="128" t="str">
        <f t="shared" si="275"/>
        <v>-</v>
      </c>
      <c r="BV197" s="129">
        <f t="shared" si="281"/>
        <v>0</v>
      </c>
      <c r="BX197" s="128" t="str">
        <f t="shared" si="221"/>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76"/>
        <v>-</v>
      </c>
      <c r="K198" s="20" t="str">
        <f>IF(月途中入退所!$N47=$B$2,IF(月途中入退所!S47="","-",月途中入退所!$S47),"-")</f>
        <v>-</v>
      </c>
      <c r="L198" s="162" t="str">
        <f t="shared" si="277"/>
        <v>-</v>
      </c>
      <c r="M198" s="20" t="str">
        <f>IF(月途中入退所!$N47=$B$2,月途中入退所!$T47,"-")</f>
        <v>-</v>
      </c>
      <c r="N198" s="129">
        <f t="shared" si="222"/>
        <v>0</v>
      </c>
      <c r="P198" s="128" t="str">
        <f t="shared" si="278"/>
        <v>-</v>
      </c>
      <c r="Q198" s="128" t="str">
        <f t="shared" si="223"/>
        <v>-</v>
      </c>
      <c r="R198" s="128" t="str">
        <f t="shared" si="224"/>
        <v>-</v>
      </c>
      <c r="S198" s="128" t="str">
        <f t="shared" si="225"/>
        <v>-</v>
      </c>
      <c r="T198" s="128" t="str">
        <f t="shared" si="226"/>
        <v>-</v>
      </c>
      <c r="U198" s="128" t="str">
        <f t="shared" si="227"/>
        <v>-</v>
      </c>
      <c r="V198" s="128" t="str">
        <f t="shared" si="228"/>
        <v>-</v>
      </c>
      <c r="W198" s="128" t="str">
        <f t="shared" si="229"/>
        <v>-</v>
      </c>
      <c r="X198" s="128" t="str">
        <f t="shared" si="230"/>
        <v>-</v>
      </c>
      <c r="Y198" s="128" t="str">
        <f t="shared" si="231"/>
        <v>-</v>
      </c>
      <c r="Z198" s="128" t="str">
        <f t="shared" si="232"/>
        <v>-</v>
      </c>
      <c r="AA198" s="128" t="str">
        <f t="shared" si="233"/>
        <v>-</v>
      </c>
      <c r="AB198" s="131"/>
      <c r="AC198" s="128" t="str">
        <f t="shared" si="234"/>
        <v>-</v>
      </c>
      <c r="AD198" s="128" t="str">
        <f t="shared" si="235"/>
        <v>-</v>
      </c>
      <c r="AE198" s="128" t="str">
        <f t="shared" si="236"/>
        <v>-</v>
      </c>
      <c r="AF198" s="128" t="str">
        <f t="shared" si="237"/>
        <v>-</v>
      </c>
      <c r="AG198" s="128" t="str">
        <f t="shared" si="238"/>
        <v>-</v>
      </c>
      <c r="AH198" s="128" t="str">
        <f t="shared" si="239"/>
        <v>-</v>
      </c>
      <c r="AI198" s="128" t="str">
        <f t="shared" si="240"/>
        <v>-</v>
      </c>
      <c r="AJ198" s="128" t="str">
        <f t="shared" si="241"/>
        <v>-</v>
      </c>
      <c r="AK198" s="128" t="str">
        <f t="shared" si="242"/>
        <v>-</v>
      </c>
      <c r="AL198" s="128" t="str">
        <f t="shared" si="243"/>
        <v>-</v>
      </c>
      <c r="AM198" s="128" t="str">
        <f t="shared" si="244"/>
        <v>-</v>
      </c>
      <c r="AN198" s="128" t="str">
        <f t="shared" si="245"/>
        <v>-</v>
      </c>
      <c r="AO198" s="128" t="str">
        <f t="shared" si="246"/>
        <v>-</v>
      </c>
      <c r="AP198" s="128" t="str">
        <f t="shared" si="247"/>
        <v>-</v>
      </c>
      <c r="AQ198" s="128" t="str">
        <f t="shared" si="279"/>
        <v>-</v>
      </c>
      <c r="AR198" s="128" t="str">
        <f t="shared" si="280"/>
        <v>-</v>
      </c>
      <c r="AS198" s="129">
        <f t="shared" si="248"/>
        <v>0</v>
      </c>
      <c r="AT198" s="128" t="str">
        <f t="shared" si="249"/>
        <v>-</v>
      </c>
      <c r="AU198" s="128" t="str">
        <f t="shared" si="250"/>
        <v>-</v>
      </c>
      <c r="AV198" s="128" t="str">
        <f t="shared" si="251"/>
        <v>-</v>
      </c>
      <c r="AW198" s="128" t="str">
        <f t="shared" si="252"/>
        <v>-</v>
      </c>
      <c r="AX198" s="128" t="str">
        <f t="shared" si="253"/>
        <v>-</v>
      </c>
      <c r="AY198" s="128" t="str">
        <f t="shared" si="254"/>
        <v>-</v>
      </c>
      <c r="AZ198" s="128" t="str">
        <f t="shared" si="255"/>
        <v>-</v>
      </c>
      <c r="BA198" s="128" t="str">
        <f t="shared" si="256"/>
        <v>-</v>
      </c>
      <c r="BB198" s="128" t="str">
        <f t="shared" si="257"/>
        <v>-</v>
      </c>
      <c r="BC198" s="128" t="str">
        <f t="shared" si="258"/>
        <v>-</v>
      </c>
      <c r="BD198" s="128" t="str">
        <f t="shared" si="259"/>
        <v>-</v>
      </c>
      <c r="BE198" s="187"/>
      <c r="BF198" s="128" t="str">
        <f t="shared" si="260"/>
        <v>-</v>
      </c>
      <c r="BG198" s="128" t="str">
        <f t="shared" si="261"/>
        <v>-</v>
      </c>
      <c r="BH198" s="128" t="str">
        <f t="shared" si="262"/>
        <v>-</v>
      </c>
      <c r="BI198" s="128" t="str">
        <f t="shared" si="263"/>
        <v>-</v>
      </c>
      <c r="BJ198" s="128" t="str">
        <f t="shared" si="264"/>
        <v>-</v>
      </c>
      <c r="BK198" s="128" t="str">
        <f t="shared" si="265"/>
        <v>-</v>
      </c>
      <c r="BL198" s="128" t="str">
        <f t="shared" si="266"/>
        <v>-</v>
      </c>
      <c r="BM198" s="128" t="str">
        <f t="shared" si="267"/>
        <v>-</v>
      </c>
      <c r="BN198" s="128" t="str">
        <f t="shared" si="268"/>
        <v>-</v>
      </c>
      <c r="BO198" s="128" t="str">
        <f t="shared" si="269"/>
        <v>-</v>
      </c>
      <c r="BP198" s="128" t="str">
        <f t="shared" si="270"/>
        <v>-</v>
      </c>
      <c r="BQ198" s="128" t="str">
        <f t="shared" si="271"/>
        <v>-</v>
      </c>
      <c r="BR198" s="128" t="str">
        <f t="shared" si="272"/>
        <v>-</v>
      </c>
      <c r="BS198" s="128" t="str">
        <f t="shared" si="273"/>
        <v>-</v>
      </c>
      <c r="BT198" s="128" t="str">
        <f t="shared" si="274"/>
        <v>-</v>
      </c>
      <c r="BU198" s="128" t="str">
        <f t="shared" si="275"/>
        <v>-</v>
      </c>
      <c r="BV198" s="129">
        <f t="shared" si="281"/>
        <v>0</v>
      </c>
      <c r="BX198" s="128" t="str">
        <f t="shared" si="221"/>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76"/>
        <v>-</v>
      </c>
      <c r="K199" s="20" t="str">
        <f>IF(月途中入退所!$N48=$B$2,IF(月途中入退所!S48="","-",月途中入退所!$S48),"-")</f>
        <v>-</v>
      </c>
      <c r="L199" s="162" t="str">
        <f t="shared" si="277"/>
        <v>-</v>
      </c>
      <c r="M199" s="20" t="str">
        <f>IF(月途中入退所!$N48=$B$2,月途中入退所!$T48,"-")</f>
        <v>-</v>
      </c>
      <c r="N199" s="129">
        <f t="shared" si="222"/>
        <v>0</v>
      </c>
      <c r="P199" s="128" t="str">
        <f t="shared" si="278"/>
        <v>-</v>
      </c>
      <c r="Q199" s="128" t="str">
        <f t="shared" si="223"/>
        <v>-</v>
      </c>
      <c r="R199" s="128" t="str">
        <f t="shared" si="224"/>
        <v>-</v>
      </c>
      <c r="S199" s="128" t="str">
        <f t="shared" si="225"/>
        <v>-</v>
      </c>
      <c r="T199" s="128" t="str">
        <f t="shared" si="226"/>
        <v>-</v>
      </c>
      <c r="U199" s="128" t="str">
        <f t="shared" si="227"/>
        <v>-</v>
      </c>
      <c r="V199" s="128" t="str">
        <f t="shared" si="228"/>
        <v>-</v>
      </c>
      <c r="W199" s="128" t="str">
        <f t="shared" si="229"/>
        <v>-</v>
      </c>
      <c r="X199" s="128" t="str">
        <f t="shared" si="230"/>
        <v>-</v>
      </c>
      <c r="Y199" s="128" t="str">
        <f t="shared" si="231"/>
        <v>-</v>
      </c>
      <c r="Z199" s="128" t="str">
        <f t="shared" si="232"/>
        <v>-</v>
      </c>
      <c r="AA199" s="128" t="str">
        <f t="shared" si="233"/>
        <v>-</v>
      </c>
      <c r="AB199" s="131"/>
      <c r="AC199" s="128" t="str">
        <f t="shared" si="234"/>
        <v>-</v>
      </c>
      <c r="AD199" s="128" t="str">
        <f t="shared" si="235"/>
        <v>-</v>
      </c>
      <c r="AE199" s="128" t="str">
        <f t="shared" si="236"/>
        <v>-</v>
      </c>
      <c r="AF199" s="128" t="str">
        <f t="shared" si="237"/>
        <v>-</v>
      </c>
      <c r="AG199" s="128" t="str">
        <f t="shared" si="238"/>
        <v>-</v>
      </c>
      <c r="AH199" s="128" t="str">
        <f t="shared" si="239"/>
        <v>-</v>
      </c>
      <c r="AI199" s="128" t="str">
        <f t="shared" si="240"/>
        <v>-</v>
      </c>
      <c r="AJ199" s="128" t="str">
        <f t="shared" si="241"/>
        <v>-</v>
      </c>
      <c r="AK199" s="128" t="str">
        <f t="shared" si="242"/>
        <v>-</v>
      </c>
      <c r="AL199" s="128" t="str">
        <f t="shared" si="243"/>
        <v>-</v>
      </c>
      <c r="AM199" s="128" t="str">
        <f t="shared" si="244"/>
        <v>-</v>
      </c>
      <c r="AN199" s="128" t="str">
        <f t="shared" si="245"/>
        <v>-</v>
      </c>
      <c r="AO199" s="128" t="str">
        <f t="shared" si="246"/>
        <v>-</v>
      </c>
      <c r="AP199" s="128" t="str">
        <f t="shared" si="247"/>
        <v>-</v>
      </c>
      <c r="AQ199" s="128" t="str">
        <f t="shared" si="279"/>
        <v>-</v>
      </c>
      <c r="AR199" s="128" t="str">
        <f t="shared" si="280"/>
        <v>-</v>
      </c>
      <c r="AS199" s="129">
        <f t="shared" si="248"/>
        <v>0</v>
      </c>
      <c r="AT199" s="128" t="str">
        <f t="shared" si="249"/>
        <v>-</v>
      </c>
      <c r="AU199" s="128" t="str">
        <f t="shared" si="250"/>
        <v>-</v>
      </c>
      <c r="AV199" s="128" t="str">
        <f t="shared" si="251"/>
        <v>-</v>
      </c>
      <c r="AW199" s="128" t="str">
        <f t="shared" si="252"/>
        <v>-</v>
      </c>
      <c r="AX199" s="128" t="str">
        <f t="shared" si="253"/>
        <v>-</v>
      </c>
      <c r="AY199" s="128" t="str">
        <f t="shared" si="254"/>
        <v>-</v>
      </c>
      <c r="AZ199" s="128" t="str">
        <f t="shared" si="255"/>
        <v>-</v>
      </c>
      <c r="BA199" s="128" t="str">
        <f t="shared" si="256"/>
        <v>-</v>
      </c>
      <c r="BB199" s="128" t="str">
        <f t="shared" si="257"/>
        <v>-</v>
      </c>
      <c r="BC199" s="128" t="str">
        <f t="shared" si="258"/>
        <v>-</v>
      </c>
      <c r="BD199" s="128" t="str">
        <f t="shared" si="259"/>
        <v>-</v>
      </c>
      <c r="BE199" s="187"/>
      <c r="BF199" s="128" t="str">
        <f t="shared" si="260"/>
        <v>-</v>
      </c>
      <c r="BG199" s="128" t="str">
        <f t="shared" si="261"/>
        <v>-</v>
      </c>
      <c r="BH199" s="128" t="str">
        <f t="shared" si="262"/>
        <v>-</v>
      </c>
      <c r="BI199" s="128" t="str">
        <f t="shared" si="263"/>
        <v>-</v>
      </c>
      <c r="BJ199" s="128" t="str">
        <f t="shared" si="264"/>
        <v>-</v>
      </c>
      <c r="BK199" s="128" t="str">
        <f t="shared" si="265"/>
        <v>-</v>
      </c>
      <c r="BL199" s="128" t="str">
        <f t="shared" si="266"/>
        <v>-</v>
      </c>
      <c r="BM199" s="128" t="str">
        <f t="shared" si="267"/>
        <v>-</v>
      </c>
      <c r="BN199" s="128" t="str">
        <f t="shared" si="268"/>
        <v>-</v>
      </c>
      <c r="BO199" s="128" t="str">
        <f t="shared" si="269"/>
        <v>-</v>
      </c>
      <c r="BP199" s="128" t="str">
        <f t="shared" si="270"/>
        <v>-</v>
      </c>
      <c r="BQ199" s="128" t="str">
        <f t="shared" si="271"/>
        <v>-</v>
      </c>
      <c r="BR199" s="128" t="str">
        <f t="shared" si="272"/>
        <v>-</v>
      </c>
      <c r="BS199" s="128" t="str">
        <f t="shared" si="273"/>
        <v>-</v>
      </c>
      <c r="BT199" s="128" t="str">
        <f t="shared" si="274"/>
        <v>-</v>
      </c>
      <c r="BU199" s="128" t="str">
        <f t="shared" si="275"/>
        <v>-</v>
      </c>
      <c r="BV199" s="129">
        <f t="shared" si="281"/>
        <v>0</v>
      </c>
      <c r="BX199" s="128" t="str">
        <f t="shared" si="221"/>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76"/>
        <v>-</v>
      </c>
      <c r="K200" s="20" t="str">
        <f>IF(月途中入退所!$N49=$B$2,IF(月途中入退所!S49="","-",月途中入退所!$S49),"-")</f>
        <v>-</v>
      </c>
      <c r="L200" s="162" t="str">
        <f t="shared" si="277"/>
        <v>-</v>
      </c>
      <c r="M200" s="20" t="str">
        <f>IF(月途中入退所!$N49=$B$2,月途中入退所!$T49,"-")</f>
        <v>-</v>
      </c>
      <c r="N200" s="129">
        <f t="shared" si="222"/>
        <v>0</v>
      </c>
      <c r="P200" s="128" t="str">
        <f t="shared" si="278"/>
        <v>-</v>
      </c>
      <c r="Q200" s="128" t="str">
        <f t="shared" si="223"/>
        <v>-</v>
      </c>
      <c r="R200" s="128" t="str">
        <f t="shared" si="224"/>
        <v>-</v>
      </c>
      <c r="S200" s="128" t="str">
        <f t="shared" si="225"/>
        <v>-</v>
      </c>
      <c r="T200" s="128" t="str">
        <f t="shared" si="226"/>
        <v>-</v>
      </c>
      <c r="U200" s="128" t="str">
        <f t="shared" si="227"/>
        <v>-</v>
      </c>
      <c r="V200" s="128" t="str">
        <f t="shared" si="228"/>
        <v>-</v>
      </c>
      <c r="W200" s="128" t="str">
        <f t="shared" si="229"/>
        <v>-</v>
      </c>
      <c r="X200" s="128" t="str">
        <f t="shared" si="230"/>
        <v>-</v>
      </c>
      <c r="Y200" s="128" t="str">
        <f t="shared" si="231"/>
        <v>-</v>
      </c>
      <c r="Z200" s="128" t="str">
        <f t="shared" si="232"/>
        <v>-</v>
      </c>
      <c r="AA200" s="128" t="str">
        <f t="shared" si="233"/>
        <v>-</v>
      </c>
      <c r="AB200" s="131"/>
      <c r="AC200" s="128" t="str">
        <f t="shared" si="234"/>
        <v>-</v>
      </c>
      <c r="AD200" s="128" t="str">
        <f t="shared" si="235"/>
        <v>-</v>
      </c>
      <c r="AE200" s="128" t="str">
        <f t="shared" si="236"/>
        <v>-</v>
      </c>
      <c r="AF200" s="128" t="str">
        <f t="shared" si="237"/>
        <v>-</v>
      </c>
      <c r="AG200" s="128" t="str">
        <f t="shared" si="238"/>
        <v>-</v>
      </c>
      <c r="AH200" s="128" t="str">
        <f t="shared" si="239"/>
        <v>-</v>
      </c>
      <c r="AI200" s="128" t="str">
        <f t="shared" si="240"/>
        <v>-</v>
      </c>
      <c r="AJ200" s="128" t="str">
        <f t="shared" si="241"/>
        <v>-</v>
      </c>
      <c r="AK200" s="128" t="str">
        <f t="shared" si="242"/>
        <v>-</v>
      </c>
      <c r="AL200" s="128" t="str">
        <f t="shared" si="243"/>
        <v>-</v>
      </c>
      <c r="AM200" s="128" t="str">
        <f t="shared" si="244"/>
        <v>-</v>
      </c>
      <c r="AN200" s="128" t="str">
        <f t="shared" si="245"/>
        <v>-</v>
      </c>
      <c r="AO200" s="128" t="str">
        <f t="shared" si="246"/>
        <v>-</v>
      </c>
      <c r="AP200" s="128" t="str">
        <f t="shared" si="247"/>
        <v>-</v>
      </c>
      <c r="AQ200" s="128" t="str">
        <f t="shared" si="279"/>
        <v>-</v>
      </c>
      <c r="AR200" s="128" t="str">
        <f t="shared" si="280"/>
        <v>-</v>
      </c>
      <c r="AS200" s="129">
        <f t="shared" si="248"/>
        <v>0</v>
      </c>
      <c r="AT200" s="128" t="str">
        <f t="shared" si="249"/>
        <v>-</v>
      </c>
      <c r="AU200" s="128" t="str">
        <f t="shared" si="250"/>
        <v>-</v>
      </c>
      <c r="AV200" s="128" t="str">
        <f t="shared" si="251"/>
        <v>-</v>
      </c>
      <c r="AW200" s="128" t="str">
        <f t="shared" si="252"/>
        <v>-</v>
      </c>
      <c r="AX200" s="128" t="str">
        <f t="shared" si="253"/>
        <v>-</v>
      </c>
      <c r="AY200" s="128" t="str">
        <f t="shared" si="254"/>
        <v>-</v>
      </c>
      <c r="AZ200" s="128" t="str">
        <f t="shared" si="255"/>
        <v>-</v>
      </c>
      <c r="BA200" s="128" t="str">
        <f t="shared" si="256"/>
        <v>-</v>
      </c>
      <c r="BB200" s="128" t="str">
        <f t="shared" si="257"/>
        <v>-</v>
      </c>
      <c r="BC200" s="128" t="str">
        <f t="shared" si="258"/>
        <v>-</v>
      </c>
      <c r="BD200" s="128" t="str">
        <f t="shared" si="259"/>
        <v>-</v>
      </c>
      <c r="BE200" s="187"/>
      <c r="BF200" s="128" t="str">
        <f t="shared" si="260"/>
        <v>-</v>
      </c>
      <c r="BG200" s="128" t="str">
        <f t="shared" si="261"/>
        <v>-</v>
      </c>
      <c r="BH200" s="128" t="str">
        <f t="shared" si="262"/>
        <v>-</v>
      </c>
      <c r="BI200" s="128" t="str">
        <f t="shared" si="263"/>
        <v>-</v>
      </c>
      <c r="BJ200" s="128" t="str">
        <f t="shared" si="264"/>
        <v>-</v>
      </c>
      <c r="BK200" s="128" t="str">
        <f t="shared" si="265"/>
        <v>-</v>
      </c>
      <c r="BL200" s="128" t="str">
        <f t="shared" si="266"/>
        <v>-</v>
      </c>
      <c r="BM200" s="128" t="str">
        <f t="shared" si="267"/>
        <v>-</v>
      </c>
      <c r="BN200" s="128" t="str">
        <f t="shared" si="268"/>
        <v>-</v>
      </c>
      <c r="BO200" s="128" t="str">
        <f t="shared" si="269"/>
        <v>-</v>
      </c>
      <c r="BP200" s="128" t="str">
        <f t="shared" si="270"/>
        <v>-</v>
      </c>
      <c r="BQ200" s="128" t="str">
        <f t="shared" si="271"/>
        <v>-</v>
      </c>
      <c r="BR200" s="128" t="str">
        <f t="shared" si="272"/>
        <v>-</v>
      </c>
      <c r="BS200" s="128" t="str">
        <f t="shared" si="273"/>
        <v>-</v>
      </c>
      <c r="BT200" s="128" t="str">
        <f t="shared" si="274"/>
        <v>-</v>
      </c>
      <c r="BU200" s="128" t="str">
        <f t="shared" si="275"/>
        <v>-</v>
      </c>
      <c r="BV200" s="129">
        <f t="shared" si="281"/>
        <v>0</v>
      </c>
      <c r="BX200" s="128" t="str">
        <f t="shared" si="221"/>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76"/>
        <v>-</v>
      </c>
      <c r="K201" s="20" t="str">
        <f>IF(月途中入退所!$N50=$B$2,IF(月途中入退所!S50="","-",月途中入退所!$S50),"-")</f>
        <v>-</v>
      </c>
      <c r="L201" s="162" t="str">
        <f t="shared" si="277"/>
        <v>-</v>
      </c>
      <c r="M201" s="20" t="str">
        <f>IF(月途中入退所!$N50=$B$2,月途中入退所!$T50,"-")</f>
        <v>-</v>
      </c>
      <c r="N201" s="129">
        <f t="shared" si="222"/>
        <v>0</v>
      </c>
      <c r="P201" s="128" t="str">
        <f t="shared" si="278"/>
        <v>-</v>
      </c>
      <c r="Q201" s="128" t="str">
        <f t="shared" si="223"/>
        <v>-</v>
      </c>
      <c r="R201" s="128" t="str">
        <f t="shared" si="224"/>
        <v>-</v>
      </c>
      <c r="S201" s="128" t="str">
        <f t="shared" si="225"/>
        <v>-</v>
      </c>
      <c r="T201" s="128" t="str">
        <f t="shared" si="226"/>
        <v>-</v>
      </c>
      <c r="U201" s="128" t="str">
        <f t="shared" si="227"/>
        <v>-</v>
      </c>
      <c r="V201" s="128" t="str">
        <f t="shared" si="228"/>
        <v>-</v>
      </c>
      <c r="W201" s="128" t="str">
        <f t="shared" si="229"/>
        <v>-</v>
      </c>
      <c r="X201" s="128" t="str">
        <f t="shared" si="230"/>
        <v>-</v>
      </c>
      <c r="Y201" s="128" t="str">
        <f t="shared" si="231"/>
        <v>-</v>
      </c>
      <c r="Z201" s="128" t="str">
        <f t="shared" si="232"/>
        <v>-</v>
      </c>
      <c r="AA201" s="128" t="str">
        <f t="shared" si="233"/>
        <v>-</v>
      </c>
      <c r="AB201" s="131"/>
      <c r="AC201" s="128" t="str">
        <f t="shared" si="234"/>
        <v>-</v>
      </c>
      <c r="AD201" s="128" t="str">
        <f t="shared" si="235"/>
        <v>-</v>
      </c>
      <c r="AE201" s="128" t="str">
        <f t="shared" si="236"/>
        <v>-</v>
      </c>
      <c r="AF201" s="128" t="str">
        <f t="shared" si="237"/>
        <v>-</v>
      </c>
      <c r="AG201" s="128" t="str">
        <f t="shared" si="238"/>
        <v>-</v>
      </c>
      <c r="AH201" s="128" t="str">
        <f t="shared" si="239"/>
        <v>-</v>
      </c>
      <c r="AI201" s="128" t="str">
        <f t="shared" si="240"/>
        <v>-</v>
      </c>
      <c r="AJ201" s="128" t="str">
        <f t="shared" si="241"/>
        <v>-</v>
      </c>
      <c r="AK201" s="128" t="str">
        <f t="shared" si="242"/>
        <v>-</v>
      </c>
      <c r="AL201" s="128" t="str">
        <f t="shared" si="243"/>
        <v>-</v>
      </c>
      <c r="AM201" s="128" t="str">
        <f t="shared" si="244"/>
        <v>-</v>
      </c>
      <c r="AN201" s="128" t="str">
        <f t="shared" si="245"/>
        <v>-</v>
      </c>
      <c r="AO201" s="128" t="str">
        <f t="shared" si="246"/>
        <v>-</v>
      </c>
      <c r="AP201" s="128" t="str">
        <f t="shared" si="247"/>
        <v>-</v>
      </c>
      <c r="AQ201" s="128" t="str">
        <f t="shared" si="279"/>
        <v>-</v>
      </c>
      <c r="AR201" s="128" t="str">
        <f t="shared" si="280"/>
        <v>-</v>
      </c>
      <c r="AS201" s="129">
        <f t="shared" si="248"/>
        <v>0</v>
      </c>
      <c r="AT201" s="128" t="str">
        <f t="shared" si="249"/>
        <v>-</v>
      </c>
      <c r="AU201" s="128" t="str">
        <f t="shared" si="250"/>
        <v>-</v>
      </c>
      <c r="AV201" s="128" t="str">
        <f t="shared" si="251"/>
        <v>-</v>
      </c>
      <c r="AW201" s="128" t="str">
        <f t="shared" si="252"/>
        <v>-</v>
      </c>
      <c r="AX201" s="128" t="str">
        <f t="shared" si="253"/>
        <v>-</v>
      </c>
      <c r="AY201" s="128" t="str">
        <f t="shared" si="254"/>
        <v>-</v>
      </c>
      <c r="AZ201" s="128" t="str">
        <f t="shared" si="255"/>
        <v>-</v>
      </c>
      <c r="BA201" s="128" t="str">
        <f t="shared" si="256"/>
        <v>-</v>
      </c>
      <c r="BB201" s="128" t="str">
        <f t="shared" si="257"/>
        <v>-</v>
      </c>
      <c r="BC201" s="128" t="str">
        <f t="shared" si="258"/>
        <v>-</v>
      </c>
      <c r="BD201" s="128" t="str">
        <f t="shared" si="259"/>
        <v>-</v>
      </c>
      <c r="BE201" s="187"/>
      <c r="BF201" s="128" t="str">
        <f t="shared" si="260"/>
        <v>-</v>
      </c>
      <c r="BG201" s="128" t="str">
        <f t="shared" si="261"/>
        <v>-</v>
      </c>
      <c r="BH201" s="128" t="str">
        <f t="shared" si="262"/>
        <v>-</v>
      </c>
      <c r="BI201" s="128" t="str">
        <f t="shared" si="263"/>
        <v>-</v>
      </c>
      <c r="BJ201" s="128" t="str">
        <f t="shared" si="264"/>
        <v>-</v>
      </c>
      <c r="BK201" s="128" t="str">
        <f t="shared" si="265"/>
        <v>-</v>
      </c>
      <c r="BL201" s="128" t="str">
        <f t="shared" si="266"/>
        <v>-</v>
      </c>
      <c r="BM201" s="128" t="str">
        <f t="shared" si="267"/>
        <v>-</v>
      </c>
      <c r="BN201" s="128" t="str">
        <f t="shared" si="268"/>
        <v>-</v>
      </c>
      <c r="BO201" s="128" t="str">
        <f t="shared" si="269"/>
        <v>-</v>
      </c>
      <c r="BP201" s="128" t="str">
        <f t="shared" si="270"/>
        <v>-</v>
      </c>
      <c r="BQ201" s="128" t="str">
        <f t="shared" si="271"/>
        <v>-</v>
      </c>
      <c r="BR201" s="128" t="str">
        <f t="shared" si="272"/>
        <v>-</v>
      </c>
      <c r="BS201" s="128" t="str">
        <f t="shared" si="273"/>
        <v>-</v>
      </c>
      <c r="BT201" s="128" t="str">
        <f t="shared" si="274"/>
        <v>-</v>
      </c>
      <c r="BU201" s="128" t="str">
        <f t="shared" si="275"/>
        <v>-</v>
      </c>
      <c r="BV201" s="129">
        <f t="shared" si="281"/>
        <v>0</v>
      </c>
      <c r="BX201" s="128" t="str">
        <f t="shared" si="221"/>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282">SUM(AT158:AT177)+SUM(AT182:AT201)</f>
        <v>0</v>
      </c>
      <c r="AU203" s="129">
        <f t="shared" ref="AU203:BT203" si="283">SUM(AU158:AU177)+SUM(AU182:AU201)</f>
        <v>0</v>
      </c>
      <c r="AV203" s="129">
        <f t="shared" si="283"/>
        <v>0</v>
      </c>
      <c r="AW203" s="129">
        <f t="shared" si="283"/>
        <v>0</v>
      </c>
      <c r="AX203" s="129">
        <f t="shared" si="283"/>
        <v>0</v>
      </c>
      <c r="AY203" s="129">
        <f t="shared" si="283"/>
        <v>0</v>
      </c>
      <c r="AZ203" s="129">
        <f t="shared" si="283"/>
        <v>0</v>
      </c>
      <c r="BA203" s="129">
        <f t="shared" si="283"/>
        <v>0</v>
      </c>
      <c r="BB203" s="129">
        <f t="shared" si="283"/>
        <v>0</v>
      </c>
      <c r="BC203" s="129">
        <f t="shared" si="283"/>
        <v>0</v>
      </c>
      <c r="BD203" s="129">
        <f t="shared" si="283"/>
        <v>0</v>
      </c>
      <c r="BE203" s="187"/>
      <c r="BF203" s="129">
        <f t="shared" si="283"/>
        <v>0</v>
      </c>
      <c r="BG203" s="129">
        <f t="shared" si="283"/>
        <v>0</v>
      </c>
      <c r="BH203" s="129">
        <f t="shared" si="283"/>
        <v>0</v>
      </c>
      <c r="BI203" s="129">
        <f t="shared" si="283"/>
        <v>0</v>
      </c>
      <c r="BJ203" s="129">
        <f t="shared" si="283"/>
        <v>0</v>
      </c>
      <c r="BK203" s="129">
        <f t="shared" si="283"/>
        <v>0</v>
      </c>
      <c r="BL203" s="129">
        <f t="shared" si="283"/>
        <v>0</v>
      </c>
      <c r="BM203" s="129">
        <f t="shared" si="283"/>
        <v>0</v>
      </c>
      <c r="BN203" s="129">
        <f t="shared" si="283"/>
        <v>0</v>
      </c>
      <c r="BO203" s="129">
        <f t="shared" si="283"/>
        <v>0</v>
      </c>
      <c r="BP203" s="129">
        <f t="shared" si="283"/>
        <v>0</v>
      </c>
      <c r="BQ203" s="129">
        <f t="shared" si="283"/>
        <v>0</v>
      </c>
      <c r="BR203" s="129">
        <f t="shared" si="283"/>
        <v>0</v>
      </c>
      <c r="BS203" s="129">
        <f t="shared" si="283"/>
        <v>0</v>
      </c>
      <c r="BT203" s="129">
        <f t="shared" si="283"/>
        <v>0</v>
      </c>
      <c r="BU203" s="129">
        <f>SUM(BU158:BU177)+SUM(BU182:BU201)</f>
        <v>0</v>
      </c>
      <c r="BV203" s="129">
        <f t="shared" ref="BV203:BX203" si="284">SUM(BV158:BV177)+SUM(BV182:BV201)</f>
        <v>0</v>
      </c>
      <c r="BX203" s="129">
        <f t="shared" si="284"/>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285">AT152+AT203</f>
        <v>0</v>
      </c>
      <c r="AU207" s="129">
        <f t="shared" si="285"/>
        <v>0</v>
      </c>
      <c r="AV207" s="129">
        <f t="shared" si="285"/>
        <v>0</v>
      </c>
      <c r="AW207" s="129">
        <f t="shared" si="285"/>
        <v>0</v>
      </c>
      <c r="AX207" s="129">
        <f t="shared" si="285"/>
        <v>0</v>
      </c>
      <c r="AY207" s="129">
        <f t="shared" si="285"/>
        <v>0</v>
      </c>
      <c r="AZ207" s="129">
        <f t="shared" si="285"/>
        <v>0</v>
      </c>
      <c r="BA207" s="129">
        <f t="shared" si="285"/>
        <v>0</v>
      </c>
      <c r="BB207" s="129">
        <f t="shared" si="285"/>
        <v>0</v>
      </c>
      <c r="BC207" s="129">
        <f t="shared" si="285"/>
        <v>0</v>
      </c>
      <c r="BD207" s="129">
        <f t="shared" si="285"/>
        <v>0</v>
      </c>
      <c r="BE207" s="187"/>
      <c r="BF207" s="129">
        <f t="shared" si="285"/>
        <v>0</v>
      </c>
      <c r="BG207" s="129">
        <f t="shared" si="285"/>
        <v>0</v>
      </c>
      <c r="BH207" s="129">
        <f t="shared" si="285"/>
        <v>0</v>
      </c>
      <c r="BI207" s="129">
        <f t="shared" si="285"/>
        <v>0</v>
      </c>
      <c r="BJ207" s="129">
        <f t="shared" si="285"/>
        <v>0</v>
      </c>
      <c r="BK207" s="129">
        <f t="shared" si="285"/>
        <v>0</v>
      </c>
      <c r="BL207" s="129">
        <f t="shared" si="285"/>
        <v>0</v>
      </c>
      <c r="BM207" s="129">
        <f t="shared" si="285"/>
        <v>0</v>
      </c>
      <c r="BN207" s="129">
        <f t="shared" si="285"/>
        <v>0</v>
      </c>
      <c r="BO207" s="129">
        <f t="shared" si="285"/>
        <v>0</v>
      </c>
      <c r="BP207" s="129">
        <f t="shared" si="285"/>
        <v>0</v>
      </c>
      <c r="BQ207" s="129">
        <f t="shared" si="285"/>
        <v>0</v>
      </c>
      <c r="BR207" s="129">
        <f t="shared" si="285"/>
        <v>0</v>
      </c>
      <c r="BS207" s="129">
        <f t="shared" si="285"/>
        <v>0</v>
      </c>
      <c r="BT207" s="129">
        <f t="shared" si="285"/>
        <v>0</v>
      </c>
      <c r="BU207" s="129">
        <f t="shared" si="285"/>
        <v>0</v>
      </c>
      <c r="BV207" s="129">
        <f t="shared" si="285"/>
        <v>0</v>
      </c>
      <c r="BX207" s="129">
        <f t="shared" si="285"/>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row r="221" spans="26:28" ht="12.75" customHeight="1"/>
    <row r="222" spans="26:28" ht="12.75" customHeight="1"/>
    <row r="223" spans="26:28" ht="12.75" customHeight="1"/>
    <row r="224" spans="26:2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53">
    <mergeCell ref="BN180:BO180"/>
    <mergeCell ref="BP180:BQ180"/>
    <mergeCell ref="BE105:BE106"/>
    <mergeCell ref="BE129:BE130"/>
    <mergeCell ref="BE156:BE157"/>
    <mergeCell ref="BE180:BE181"/>
    <mergeCell ref="AB105:AB106"/>
    <mergeCell ref="AB129:AB130"/>
    <mergeCell ref="AB156:AB157"/>
    <mergeCell ref="AB180:AB181"/>
    <mergeCell ref="AC180:AD180"/>
    <mergeCell ref="AC156:AD156"/>
    <mergeCell ref="AC129:AD129"/>
    <mergeCell ref="AW180:AX180"/>
    <mergeCell ref="AY180:AZ180"/>
    <mergeCell ref="AU105:AV105"/>
    <mergeCell ref="AW105:AX105"/>
    <mergeCell ref="AY105:AZ105"/>
    <mergeCell ref="BA105:BB105"/>
    <mergeCell ref="BC105:BC106"/>
    <mergeCell ref="BD105:BD106"/>
    <mergeCell ref="P128:AR128"/>
    <mergeCell ref="P155:AR155"/>
    <mergeCell ref="P179:AR179"/>
    <mergeCell ref="BT156:BT157"/>
    <mergeCell ref="BU156:BU157"/>
    <mergeCell ref="BV156:BV157"/>
    <mergeCell ref="G179:G181"/>
    <mergeCell ref="H179:H181"/>
    <mergeCell ref="I179:I181"/>
    <mergeCell ref="J179:J181"/>
    <mergeCell ref="K179:K181"/>
    <mergeCell ref="L179:L181"/>
    <mergeCell ref="M179:M181"/>
    <mergeCell ref="N179:N181"/>
    <mergeCell ref="AS179:BV179"/>
    <mergeCell ref="P180:Q180"/>
    <mergeCell ref="R180:S180"/>
    <mergeCell ref="T180:U180"/>
    <mergeCell ref="V180:W180"/>
    <mergeCell ref="X180:Y180"/>
    <mergeCell ref="Z180:Z181"/>
    <mergeCell ref="AA180:AA181"/>
    <mergeCell ref="BR180:BS180"/>
    <mergeCell ref="BT180:BT181"/>
    <mergeCell ref="BU180:BU181"/>
    <mergeCell ref="BV180:BV181"/>
    <mergeCell ref="BA180:BB180"/>
    <mergeCell ref="AE180:AF180"/>
    <mergeCell ref="AG180:AH180"/>
    <mergeCell ref="AI180:AJ180"/>
    <mergeCell ref="BC156:BC157"/>
    <mergeCell ref="BD156:BD157"/>
    <mergeCell ref="BF156:BG156"/>
    <mergeCell ref="BH156:BI156"/>
    <mergeCell ref="BJ156:BK156"/>
    <mergeCell ref="BL156:BM156"/>
    <mergeCell ref="AO180:AP180"/>
    <mergeCell ref="AQ180:AQ181"/>
    <mergeCell ref="AR180:AR181"/>
    <mergeCell ref="AS180:AT180"/>
    <mergeCell ref="AU180:AV180"/>
    <mergeCell ref="BC180:BC181"/>
    <mergeCell ref="BD180:BD181"/>
    <mergeCell ref="BF180:BG180"/>
    <mergeCell ref="BH180:BI180"/>
    <mergeCell ref="BJ180:BK180"/>
    <mergeCell ref="BL180:BM180"/>
    <mergeCell ref="AK180:AL180"/>
    <mergeCell ref="AM180:AN180"/>
    <mergeCell ref="BN156:BO156"/>
    <mergeCell ref="BP156:BQ156"/>
    <mergeCell ref="BR156:BS156"/>
    <mergeCell ref="AM156:AN156"/>
    <mergeCell ref="AO156:AP156"/>
    <mergeCell ref="AQ156:AQ157"/>
    <mergeCell ref="AR156:AR157"/>
    <mergeCell ref="AS156:AT156"/>
    <mergeCell ref="AU156:AV156"/>
    <mergeCell ref="AW156:AX156"/>
    <mergeCell ref="AY156:AZ156"/>
    <mergeCell ref="BA156:BB156"/>
    <mergeCell ref="BU129:BU130"/>
    <mergeCell ref="BV129:BV130"/>
    <mergeCell ref="G155:G157"/>
    <mergeCell ref="H155:H157"/>
    <mergeCell ref="I155:I157"/>
    <mergeCell ref="J155:J157"/>
    <mergeCell ref="K155:K157"/>
    <mergeCell ref="L155:L157"/>
    <mergeCell ref="M155:M157"/>
    <mergeCell ref="N155:N157"/>
    <mergeCell ref="AS155:BV155"/>
    <mergeCell ref="P156:Q156"/>
    <mergeCell ref="R156:S156"/>
    <mergeCell ref="T156:U156"/>
    <mergeCell ref="V156:W156"/>
    <mergeCell ref="X156:Y156"/>
    <mergeCell ref="Z156:Z157"/>
    <mergeCell ref="AA156:AA157"/>
    <mergeCell ref="AE156:AF156"/>
    <mergeCell ref="AG156:AH156"/>
    <mergeCell ref="AI156:AJ156"/>
    <mergeCell ref="AK156:AL156"/>
    <mergeCell ref="BD129:BD130"/>
    <mergeCell ref="BF129:BG129"/>
    <mergeCell ref="BH129:BI129"/>
    <mergeCell ref="BJ129:BK129"/>
    <mergeCell ref="BL129:BM129"/>
    <mergeCell ref="BN129:BO129"/>
    <mergeCell ref="BP129:BQ129"/>
    <mergeCell ref="BR129:BS129"/>
    <mergeCell ref="BT129:BT130"/>
    <mergeCell ref="AO129:AP129"/>
    <mergeCell ref="AQ129:AQ130"/>
    <mergeCell ref="AR129:AR130"/>
    <mergeCell ref="AS129:AT129"/>
    <mergeCell ref="AU129:AV129"/>
    <mergeCell ref="AW129:AX129"/>
    <mergeCell ref="AY129:AZ129"/>
    <mergeCell ref="BA129:BB129"/>
    <mergeCell ref="BC129:BC130"/>
    <mergeCell ref="BV105:BV106"/>
    <mergeCell ref="G128:G130"/>
    <mergeCell ref="H128:H130"/>
    <mergeCell ref="I128:I130"/>
    <mergeCell ref="J128:J130"/>
    <mergeCell ref="K128:K130"/>
    <mergeCell ref="L128:L130"/>
    <mergeCell ref="M128:M130"/>
    <mergeCell ref="N128:N130"/>
    <mergeCell ref="AS128:BV128"/>
    <mergeCell ref="P129:Q129"/>
    <mergeCell ref="R129:S129"/>
    <mergeCell ref="T129:U129"/>
    <mergeCell ref="V129:W129"/>
    <mergeCell ref="X129:Y129"/>
    <mergeCell ref="Z129:Z130"/>
    <mergeCell ref="AA129:AA130"/>
    <mergeCell ref="AE129:AF129"/>
    <mergeCell ref="AG129:AH129"/>
    <mergeCell ref="AI129:AJ129"/>
    <mergeCell ref="AK129:AL129"/>
    <mergeCell ref="AM129:AN129"/>
    <mergeCell ref="BF105:BG105"/>
    <mergeCell ref="BH105:BI105"/>
    <mergeCell ref="BJ105:BK105"/>
    <mergeCell ref="BL105:BM105"/>
    <mergeCell ref="BN105:BO105"/>
    <mergeCell ref="BP105:BQ105"/>
    <mergeCell ref="BR105:BS105"/>
    <mergeCell ref="BT105:BT106"/>
    <mergeCell ref="BU105:BU106"/>
    <mergeCell ref="AS104:BV104"/>
    <mergeCell ref="P105:Q105"/>
    <mergeCell ref="R105:S105"/>
    <mergeCell ref="T105:U105"/>
    <mergeCell ref="V105:W105"/>
    <mergeCell ref="X105:Y105"/>
    <mergeCell ref="Z105:Z106"/>
    <mergeCell ref="AA105:AA106"/>
    <mergeCell ref="AE105:AF105"/>
    <mergeCell ref="AG105:AH105"/>
    <mergeCell ref="AI105:AJ105"/>
    <mergeCell ref="AK105:AL105"/>
    <mergeCell ref="AM105:AN105"/>
    <mergeCell ref="AO105:AP105"/>
    <mergeCell ref="AQ105:AQ106"/>
    <mergeCell ref="AR105:AR106"/>
    <mergeCell ref="AS105:AT105"/>
    <mergeCell ref="AB70:AC70"/>
    <mergeCell ref="P93:P100"/>
    <mergeCell ref="Q93:Q94"/>
    <mergeCell ref="R93:U93"/>
    <mergeCell ref="V93:Y93"/>
    <mergeCell ref="Z93:Z94"/>
    <mergeCell ref="P104:AR104"/>
    <mergeCell ref="AB86:AC86"/>
    <mergeCell ref="AB94:AC94"/>
    <mergeCell ref="E60:F60"/>
    <mergeCell ref="G104:G106"/>
    <mergeCell ref="H104:H106"/>
    <mergeCell ref="I104:I106"/>
    <mergeCell ref="J104:J106"/>
    <mergeCell ref="K104:K106"/>
    <mergeCell ref="L104:L106"/>
    <mergeCell ref="M104:M106"/>
    <mergeCell ref="N104:N106"/>
    <mergeCell ref="E66:F66"/>
    <mergeCell ref="E67:F67"/>
    <mergeCell ref="E68:F68"/>
    <mergeCell ref="E69:F69"/>
    <mergeCell ref="E70:F70"/>
    <mergeCell ref="E71:F71"/>
    <mergeCell ref="E72:F72"/>
    <mergeCell ref="E73:F73"/>
    <mergeCell ref="E74:F74"/>
    <mergeCell ref="E42:F42"/>
    <mergeCell ref="E43:F43"/>
    <mergeCell ref="E46:F46"/>
    <mergeCell ref="E47:F47"/>
    <mergeCell ref="E35:F35"/>
    <mergeCell ref="E36:F36"/>
    <mergeCell ref="E37:F37"/>
    <mergeCell ref="Z52:Z53"/>
    <mergeCell ref="P43:P50"/>
    <mergeCell ref="Q43:Q44"/>
    <mergeCell ref="R43:U43"/>
    <mergeCell ref="V43:Y43"/>
    <mergeCell ref="Z43:Z44"/>
    <mergeCell ref="G52:J52"/>
    <mergeCell ref="K52:N52"/>
    <mergeCell ref="P52:P59"/>
    <mergeCell ref="E54:F54"/>
    <mergeCell ref="E55:F55"/>
    <mergeCell ref="E56:F56"/>
    <mergeCell ref="E57:F57"/>
    <mergeCell ref="E58:F58"/>
    <mergeCell ref="E59:F59"/>
    <mergeCell ref="Q52:Q53"/>
    <mergeCell ref="R52:U52"/>
    <mergeCell ref="V52:Y52"/>
    <mergeCell ref="E52:F53"/>
    <mergeCell ref="C97:D98"/>
    <mergeCell ref="C99:D100"/>
    <mergeCell ref="E100:F100"/>
    <mergeCell ref="E94:E95"/>
    <mergeCell ref="E96:F96"/>
    <mergeCell ref="E97:F97"/>
    <mergeCell ref="E98:F98"/>
    <mergeCell ref="E99:F99"/>
    <mergeCell ref="E93:F93"/>
    <mergeCell ref="C83:C96"/>
    <mergeCell ref="D83:D84"/>
    <mergeCell ref="E83:E84"/>
    <mergeCell ref="E85:F85"/>
    <mergeCell ref="E86:F86"/>
    <mergeCell ref="E87:F87"/>
    <mergeCell ref="E92:F92"/>
    <mergeCell ref="D94:D95"/>
    <mergeCell ref="C54:D55"/>
    <mergeCell ref="C56:C70"/>
    <mergeCell ref="D58:D59"/>
    <mergeCell ref="D60:D61"/>
    <mergeCell ref="P61:P68"/>
    <mergeCell ref="AB62:AC62"/>
    <mergeCell ref="C71:C82"/>
    <mergeCell ref="D71:D72"/>
    <mergeCell ref="D73:D74"/>
    <mergeCell ref="D75:D76"/>
    <mergeCell ref="D77:D78"/>
    <mergeCell ref="E78:F78"/>
    <mergeCell ref="D79:D80"/>
    <mergeCell ref="E79:F79"/>
    <mergeCell ref="D81:D82"/>
    <mergeCell ref="E81:E82"/>
    <mergeCell ref="E75:F75"/>
    <mergeCell ref="E76:F76"/>
    <mergeCell ref="E77:F77"/>
    <mergeCell ref="E80:F80"/>
    <mergeCell ref="Q61:Q62"/>
    <mergeCell ref="R61:U61"/>
    <mergeCell ref="V61:Y61"/>
    <mergeCell ref="Z61:Z62"/>
    <mergeCell ref="D62:D63"/>
    <mergeCell ref="D64:D65"/>
    <mergeCell ref="D69:D70"/>
    <mergeCell ref="P70:P75"/>
    <mergeCell ref="U70:U76"/>
    <mergeCell ref="P22:P27"/>
    <mergeCell ref="U22:U28"/>
    <mergeCell ref="C23:C32"/>
    <mergeCell ref="D23:D24"/>
    <mergeCell ref="E23:F23"/>
    <mergeCell ref="E24:F24"/>
    <mergeCell ref="D25:D26"/>
    <mergeCell ref="E25:F25"/>
    <mergeCell ref="E26:F26"/>
    <mergeCell ref="D27:D28"/>
    <mergeCell ref="E27:F27"/>
    <mergeCell ref="E28:F28"/>
    <mergeCell ref="D29:D30"/>
    <mergeCell ref="E29:F29"/>
    <mergeCell ref="E30:F30"/>
    <mergeCell ref="D31:D32"/>
    <mergeCell ref="E31:E32"/>
    <mergeCell ref="Q4:Q5"/>
    <mergeCell ref="R4:U4"/>
    <mergeCell ref="V4:Y4"/>
    <mergeCell ref="Z4:Z5"/>
    <mergeCell ref="E6:F6"/>
    <mergeCell ref="E7:F7"/>
    <mergeCell ref="C8:C22"/>
    <mergeCell ref="E8:F8"/>
    <mergeCell ref="E9:F9"/>
    <mergeCell ref="E10:F10"/>
    <mergeCell ref="E11:F11"/>
    <mergeCell ref="D12:D13"/>
    <mergeCell ref="E12:F12"/>
    <mergeCell ref="E13:F13"/>
    <mergeCell ref="P13:P20"/>
    <mergeCell ref="Q13:Q14"/>
    <mergeCell ref="R13:U13"/>
    <mergeCell ref="V13:Y13"/>
    <mergeCell ref="Z13:Z14"/>
    <mergeCell ref="D14:D15"/>
    <mergeCell ref="E14:F14"/>
    <mergeCell ref="E15:F15"/>
    <mergeCell ref="D21:D22"/>
    <mergeCell ref="E21:F21"/>
    <mergeCell ref="G4:J4"/>
    <mergeCell ref="D16:D17"/>
    <mergeCell ref="E16:F16"/>
    <mergeCell ref="E17:F17"/>
    <mergeCell ref="E18:F18"/>
    <mergeCell ref="E19:F19"/>
    <mergeCell ref="E20:F20"/>
    <mergeCell ref="K4:N4"/>
    <mergeCell ref="P4:P11"/>
    <mergeCell ref="B2:D2"/>
    <mergeCell ref="C4:D5"/>
    <mergeCell ref="C6:D7"/>
    <mergeCell ref="D8:D9"/>
    <mergeCell ref="D10:D11"/>
    <mergeCell ref="E4:F5"/>
    <mergeCell ref="E38:F38"/>
    <mergeCell ref="E39:F39"/>
    <mergeCell ref="E40:F40"/>
    <mergeCell ref="E22:F22"/>
    <mergeCell ref="B52:B100"/>
    <mergeCell ref="C52:D53"/>
    <mergeCell ref="E63:F63"/>
    <mergeCell ref="E64:F64"/>
    <mergeCell ref="E65:F65"/>
    <mergeCell ref="B4:B50"/>
    <mergeCell ref="C33:C46"/>
    <mergeCell ref="D33:D34"/>
    <mergeCell ref="E33:E34"/>
    <mergeCell ref="E61:F61"/>
    <mergeCell ref="E62:F62"/>
    <mergeCell ref="D56:D57"/>
    <mergeCell ref="D44:D45"/>
    <mergeCell ref="E44:E45"/>
    <mergeCell ref="C47:D48"/>
    <mergeCell ref="E48:F48"/>
    <mergeCell ref="E49:F49"/>
    <mergeCell ref="E50:F50"/>
    <mergeCell ref="C49:D50"/>
    <mergeCell ref="E88:F88"/>
    <mergeCell ref="E89:F89"/>
    <mergeCell ref="E90:F90"/>
    <mergeCell ref="E91:F91"/>
    <mergeCell ref="E41:F41"/>
  </mergeCells>
  <phoneticPr fontId="1"/>
  <pageMargins left="0.7" right="0.7" top="0.75" bottom="0.75" header="0.3" footer="0.3"/>
  <pageSetup paperSize="9" orientation="portrait" horizontalDpi="4294967293"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80F34-0951-4B5D-BB2F-AC64938D4F1F}">
  <sheetPr>
    <tabColor theme="9"/>
  </sheetPr>
  <dimension ref="B1:HQ240"/>
  <sheetViews>
    <sheetView zoomScale="80" zoomScaleNormal="80" workbookViewId="0">
      <selection activeCell="Q71" sqref="Q71:R71"/>
    </sheetView>
  </sheetViews>
  <sheetFormatPr defaultColWidth="8.69921875" defaultRowHeight="16.2"/>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3" width="8.69921875" style="22"/>
    <col min="74" max="74" width="8.69921875" style="22" customWidth="1"/>
    <col min="75" max="16384" width="8.69921875" style="22"/>
  </cols>
  <sheetData>
    <row r="1" spans="2:34" ht="5.25" customHeight="1" thickBot="1">
      <c r="G1" s="23"/>
      <c r="H1" s="23"/>
      <c r="I1" s="23"/>
      <c r="J1" s="23"/>
      <c r="K1" s="23"/>
      <c r="L1" s="23"/>
      <c r="M1" s="23"/>
      <c r="N1" s="23"/>
    </row>
    <row r="2" spans="2:34" ht="12.75" customHeight="1" thickBot="1">
      <c r="B2" s="662" t="s">
        <v>358</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29</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46</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37</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204"/>
      <c r="H20" s="204"/>
      <c r="I20" s="204"/>
      <c r="J20" s="204"/>
      <c r="K20" s="204"/>
      <c r="L20" s="204"/>
      <c r="M20" s="204"/>
      <c r="N20" s="204"/>
      <c r="P20" s="657"/>
      <c r="Q20" s="9" t="s">
        <v>29</v>
      </c>
      <c r="R20" s="128">
        <f>SUM(R15:R19)</f>
        <v>0</v>
      </c>
      <c r="S20" s="128">
        <f t="shared" ref="S20:Z20" si="8">SUM(S15:S19)</f>
        <v>0</v>
      </c>
      <c r="T20" s="128">
        <f t="shared" si="8"/>
        <v>0</v>
      </c>
      <c r="U20" s="128">
        <f t="shared" si="8"/>
        <v>0</v>
      </c>
      <c r="V20" s="128">
        <f t="shared" si="8"/>
        <v>0</v>
      </c>
      <c r="W20" s="128">
        <f t="shared" si="8"/>
        <v>0</v>
      </c>
      <c r="X20" s="128">
        <f t="shared" si="8"/>
        <v>0</v>
      </c>
      <c r="Y20" s="128">
        <f t="shared" si="8"/>
        <v>0</v>
      </c>
      <c r="Z20" s="128">
        <f t="shared" si="8"/>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9">$P$28*R24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9"/>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9"/>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29</v>
      </c>
      <c r="R28" s="149">
        <f>SUM(R23:R27)</f>
        <v>0</v>
      </c>
      <c r="S28" s="128">
        <f>SUM(S23:S27)</f>
        <v>0</v>
      </c>
      <c r="U28" s="657"/>
      <c r="V28" s="9" t="s">
        <v>29</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0">IFERROR(-ROUNDUP(SUM(G6:G30)*$E$31,-1)-G32,0)</f>
        <v>0</v>
      </c>
      <c r="H31" s="134">
        <f t="shared" si="10"/>
        <v>0</v>
      </c>
      <c r="I31" s="134">
        <f t="shared" si="10"/>
        <v>0</v>
      </c>
      <c r="J31" s="134">
        <f t="shared" si="10"/>
        <v>0</v>
      </c>
      <c r="K31" s="134">
        <f t="shared" si="10"/>
        <v>0</v>
      </c>
      <c r="L31" s="134">
        <f t="shared" si="10"/>
        <v>0</v>
      </c>
      <c r="M31" s="134">
        <f t="shared" si="10"/>
        <v>0</v>
      </c>
      <c r="N31" s="134">
        <f t="shared" si="10"/>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1">IFERROR(-ROUND((G7+G9+G11+G13+G15+G17+G22+G24+G26+G28+G30)*$E$31,0),0)</f>
        <v>0</v>
      </c>
      <c r="H32" s="134">
        <f t="shared" si="11"/>
        <v>0</v>
      </c>
      <c r="I32" s="134">
        <f t="shared" si="11"/>
        <v>0</v>
      </c>
      <c r="J32" s="134">
        <f t="shared" si="11"/>
        <v>0</v>
      </c>
      <c r="K32" s="134">
        <f t="shared" si="11"/>
        <v>0</v>
      </c>
      <c r="L32" s="134">
        <f t="shared" si="11"/>
        <v>0</v>
      </c>
      <c r="M32" s="134">
        <f t="shared" si="11"/>
        <v>0</v>
      </c>
      <c r="N32" s="134">
        <f t="shared" si="11"/>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204"/>
      <c r="H38" s="204"/>
      <c r="I38" s="204"/>
      <c r="J38" s="204"/>
      <c r="K38" s="204"/>
      <c r="L38" s="204"/>
      <c r="M38" s="204"/>
      <c r="N38" s="204"/>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204"/>
      <c r="H39" s="204"/>
      <c r="I39" s="204"/>
      <c r="J39" s="204"/>
      <c r="K39" s="204"/>
      <c r="L39" s="204"/>
      <c r="M39" s="204"/>
      <c r="N39" s="204"/>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204"/>
      <c r="H40" s="204"/>
      <c r="I40" s="204"/>
      <c r="J40" s="204"/>
      <c r="K40" s="204"/>
      <c r="L40" s="204"/>
      <c r="M40" s="204"/>
      <c r="N40" s="204"/>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204"/>
      <c r="H41" s="204"/>
      <c r="I41" s="204"/>
      <c r="J41" s="204"/>
      <c r="K41" s="204"/>
      <c r="L41" s="204"/>
      <c r="M41" s="204"/>
      <c r="N41" s="204"/>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204"/>
      <c r="H42" s="204"/>
      <c r="I42" s="204"/>
      <c r="J42" s="204"/>
      <c r="K42" s="204"/>
      <c r="L42" s="204"/>
      <c r="M42" s="204"/>
      <c r="N42" s="204"/>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204"/>
      <c r="H43" s="204"/>
      <c r="I43" s="204"/>
      <c r="J43" s="204"/>
      <c r="K43" s="204"/>
      <c r="L43" s="204"/>
      <c r="M43" s="204"/>
      <c r="N43" s="204"/>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2">H48*S6</f>
        <v>0</v>
      </c>
      <c r="T45" s="128">
        <f t="shared" si="12"/>
        <v>0</v>
      </c>
      <c r="U45" s="128">
        <f t="shared" si="12"/>
        <v>0</v>
      </c>
      <c r="V45" s="128">
        <f t="shared" si="12"/>
        <v>0</v>
      </c>
      <c r="W45" s="128">
        <f t="shared" si="12"/>
        <v>0</v>
      </c>
      <c r="X45" s="128">
        <f t="shared" si="12"/>
        <v>0</v>
      </c>
      <c r="Y45" s="128">
        <f t="shared" si="12"/>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204"/>
      <c r="H46" s="204"/>
      <c r="I46" s="204"/>
      <c r="J46" s="204"/>
      <c r="K46" s="204"/>
      <c r="L46" s="204"/>
      <c r="M46" s="204"/>
      <c r="N46" s="204"/>
      <c r="P46" s="676"/>
      <c r="Q46" s="5" t="str">
        <f>Q7</f>
        <v/>
      </c>
      <c r="R46" s="128">
        <f>G48*R7</f>
        <v>0</v>
      </c>
      <c r="S46" s="128">
        <f t="shared" ref="S46:Y46" si="13">H48*S7</f>
        <v>0</v>
      </c>
      <c r="T46" s="128">
        <f t="shared" si="13"/>
        <v>0</v>
      </c>
      <c r="U46" s="128">
        <f t="shared" si="13"/>
        <v>0</v>
      </c>
      <c r="V46" s="128">
        <f t="shared" si="13"/>
        <v>0</v>
      </c>
      <c r="W46" s="128">
        <f t="shared" si="13"/>
        <v>0</v>
      </c>
      <c r="X46" s="128">
        <f t="shared" si="13"/>
        <v>0</v>
      </c>
      <c r="Y46" s="128">
        <f t="shared" si="13"/>
        <v>0</v>
      </c>
      <c r="Z46" s="128">
        <f t="shared" ref="Z46:Z49" si="14">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15">SUM(H6:H46)</f>
        <v>0</v>
      </c>
      <c r="I47" s="128">
        <f t="shared" si="15"/>
        <v>0</v>
      </c>
      <c r="J47" s="128">
        <f t="shared" si="15"/>
        <v>0</v>
      </c>
      <c r="K47" s="128">
        <f t="shared" si="15"/>
        <v>0</v>
      </c>
      <c r="L47" s="128">
        <f t="shared" si="15"/>
        <v>0</v>
      </c>
      <c r="M47" s="128">
        <f t="shared" si="15"/>
        <v>0</v>
      </c>
      <c r="N47" s="128">
        <f>SUM(N6:N46)</f>
        <v>0</v>
      </c>
      <c r="P47" s="676"/>
      <c r="Q47" s="6" t="str">
        <f>Q8</f>
        <v/>
      </c>
      <c r="R47" s="128">
        <f>G48*R8</f>
        <v>0</v>
      </c>
      <c r="S47" s="128">
        <f t="shared" ref="S47:Y47" si="16">H48*S8</f>
        <v>0</v>
      </c>
      <c r="T47" s="128">
        <f t="shared" si="16"/>
        <v>0</v>
      </c>
      <c r="U47" s="128">
        <f t="shared" si="16"/>
        <v>0</v>
      </c>
      <c r="V47" s="128">
        <f t="shared" si="16"/>
        <v>0</v>
      </c>
      <c r="W47" s="128">
        <f t="shared" si="16"/>
        <v>0</v>
      </c>
      <c r="X47" s="128">
        <f t="shared" si="16"/>
        <v>0</v>
      </c>
      <c r="Y47" s="128">
        <f t="shared" si="16"/>
        <v>0</v>
      </c>
      <c r="Z47" s="128">
        <f t="shared" si="14"/>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17">H7+H9+H11+H13+H15+H17+H22+H24+H26+H28+H30+H32+H34+H45</f>
        <v>0</v>
      </c>
      <c r="I48" s="139">
        <f t="shared" si="17"/>
        <v>0</v>
      </c>
      <c r="J48" s="139">
        <f t="shared" si="17"/>
        <v>0</v>
      </c>
      <c r="K48" s="139">
        <f t="shared" si="17"/>
        <v>0</v>
      </c>
      <c r="L48" s="139">
        <f t="shared" si="17"/>
        <v>0</v>
      </c>
      <c r="M48" s="139">
        <f t="shared" si="17"/>
        <v>0</v>
      </c>
      <c r="N48" s="139">
        <f>N7+N9+N11+N13+N15+N17+N22+N24+N26+N28+N30+N32+N34+N45</f>
        <v>0</v>
      </c>
      <c r="P48" s="676"/>
      <c r="Q48" s="7" t="str">
        <f>Q9</f>
        <v/>
      </c>
      <c r="R48" s="128">
        <f>G48*R9</f>
        <v>0</v>
      </c>
      <c r="S48" s="128">
        <f t="shared" ref="S48:Y48" si="18">H48*S9</f>
        <v>0</v>
      </c>
      <c r="T48" s="128">
        <f t="shared" si="18"/>
        <v>0</v>
      </c>
      <c r="U48" s="128">
        <f t="shared" si="18"/>
        <v>0</v>
      </c>
      <c r="V48" s="128">
        <f t="shared" si="18"/>
        <v>0</v>
      </c>
      <c r="W48" s="128">
        <f t="shared" si="18"/>
        <v>0</v>
      </c>
      <c r="X48" s="128">
        <f t="shared" si="18"/>
        <v>0</v>
      </c>
      <c r="Y48" s="128">
        <f t="shared" si="18"/>
        <v>0</v>
      </c>
      <c r="Z48" s="128">
        <f t="shared" si="14"/>
        <v>0</v>
      </c>
    </row>
    <row r="49" spans="2:60" ht="12.75" customHeight="1">
      <c r="B49" s="814"/>
      <c r="C49" s="556" t="s">
        <v>628</v>
      </c>
      <c r="D49" s="556"/>
      <c r="E49" s="684" t="s">
        <v>340</v>
      </c>
      <c r="F49" s="684"/>
      <c r="G49" s="156">
        <f>SUM(G6:G11,G14:G32,G37)</f>
        <v>0</v>
      </c>
      <c r="H49" s="156">
        <f t="shared" ref="H49:N49" si="19">SUM(H6:H11,H14:H32,H37)</f>
        <v>0</v>
      </c>
      <c r="I49" s="156">
        <f t="shared" si="19"/>
        <v>0</v>
      </c>
      <c r="J49" s="156">
        <f t="shared" si="19"/>
        <v>0</v>
      </c>
      <c r="K49" s="156">
        <f t="shared" si="19"/>
        <v>0</v>
      </c>
      <c r="L49" s="156">
        <f t="shared" si="19"/>
        <v>0</v>
      </c>
      <c r="M49" s="156">
        <f t="shared" si="19"/>
        <v>0</v>
      </c>
      <c r="N49" s="156">
        <f t="shared" si="19"/>
        <v>0</v>
      </c>
      <c r="P49" s="676"/>
      <c r="Q49" s="8" t="str">
        <f>Q10</f>
        <v/>
      </c>
      <c r="R49" s="128">
        <f>G48*R10</f>
        <v>0</v>
      </c>
      <c r="S49" s="128">
        <f t="shared" ref="S49:Y49" si="20">H48*S10</f>
        <v>0</v>
      </c>
      <c r="T49" s="128">
        <f t="shared" si="20"/>
        <v>0</v>
      </c>
      <c r="U49" s="128">
        <f t="shared" si="20"/>
        <v>0</v>
      </c>
      <c r="V49" s="128">
        <f t="shared" si="20"/>
        <v>0</v>
      </c>
      <c r="W49" s="128">
        <f t="shared" si="20"/>
        <v>0</v>
      </c>
      <c r="X49" s="128">
        <f t="shared" si="20"/>
        <v>0</v>
      </c>
      <c r="Y49" s="128">
        <f t="shared" si="20"/>
        <v>0</v>
      </c>
      <c r="Z49" s="128">
        <f t="shared" si="14"/>
        <v>0</v>
      </c>
    </row>
    <row r="50" spans="2:60" ht="12.75" customHeight="1">
      <c r="B50" s="815"/>
      <c r="C50" s="556"/>
      <c r="D50" s="556"/>
      <c r="E50" s="556" t="s">
        <v>609</v>
      </c>
      <c r="F50" s="556"/>
      <c r="G50" s="128">
        <f>G7+G9+G11+G15+G17+G22+G24+G26+G28+G30+G32</f>
        <v>0</v>
      </c>
      <c r="H50" s="128">
        <f t="shared" ref="H50:M50" si="21">H7+H9+H11+H15+H17+H22+H24+H26+H28+H30+H32</f>
        <v>0</v>
      </c>
      <c r="I50" s="128">
        <f t="shared" si="21"/>
        <v>0</v>
      </c>
      <c r="J50" s="128">
        <f t="shared" si="21"/>
        <v>0</v>
      </c>
      <c r="K50" s="128">
        <f t="shared" si="21"/>
        <v>0</v>
      </c>
      <c r="L50" s="128">
        <f t="shared" si="21"/>
        <v>0</v>
      </c>
      <c r="M50" s="128">
        <f t="shared" si="21"/>
        <v>0</v>
      </c>
      <c r="N50" s="128">
        <f>N7+N9+N11+N15+N17+N22+N24+N26+N28+N30+N32</f>
        <v>0</v>
      </c>
      <c r="P50" s="677"/>
      <c r="Q50" s="9" t="s">
        <v>29</v>
      </c>
      <c r="R50" s="128">
        <f>SUM(R45:R49)</f>
        <v>0</v>
      </c>
      <c r="S50" s="128">
        <f t="shared" ref="S50:Z50" si="22">SUM(S45:S49)</f>
        <v>0</v>
      </c>
      <c r="T50" s="128">
        <f t="shared" si="22"/>
        <v>0</v>
      </c>
      <c r="U50" s="128">
        <f t="shared" si="22"/>
        <v>0</v>
      </c>
      <c r="V50" s="128">
        <f t="shared" si="22"/>
        <v>0</v>
      </c>
      <c r="W50" s="128">
        <f t="shared" si="22"/>
        <v>0</v>
      </c>
      <c r="X50" s="128">
        <f t="shared" si="22"/>
        <v>0</v>
      </c>
      <c r="Y50" s="128">
        <f t="shared" si="22"/>
        <v>0</v>
      </c>
      <c r="Z50" s="128">
        <f t="shared" si="22"/>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3">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3"/>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3"/>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3"/>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29</v>
      </c>
      <c r="R59" s="149">
        <f>SUM(R54:R58)</f>
        <v>0</v>
      </c>
      <c r="S59" s="149">
        <f t="shared" ref="S59:V59" si="24">SUM(S54:S58)</f>
        <v>0</v>
      </c>
      <c r="T59" s="149">
        <f t="shared" si="24"/>
        <v>0</v>
      </c>
      <c r="U59" s="149">
        <f t="shared" si="24"/>
        <v>0</v>
      </c>
      <c r="V59" s="149">
        <f t="shared" si="24"/>
        <v>0</v>
      </c>
      <c r="W59" s="149">
        <f>SUM(W54:W58)</f>
        <v>0</v>
      </c>
      <c r="X59" s="149">
        <f t="shared" ref="X59:Z59" si="25">SUM(X54:X58)</f>
        <v>0</v>
      </c>
      <c r="Y59" s="149">
        <f t="shared" si="25"/>
        <v>0</v>
      </c>
      <c r="Z59" s="149">
        <f t="shared" si="25"/>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26">G97*R54</f>
        <v>0</v>
      </c>
      <c r="S63" s="128">
        <f t="shared" si="26"/>
        <v>0</v>
      </c>
      <c r="T63" s="128">
        <f t="shared" si="26"/>
        <v>0</v>
      </c>
      <c r="U63" s="128">
        <f t="shared" si="26"/>
        <v>0</v>
      </c>
      <c r="V63" s="128">
        <f t="shared" si="26"/>
        <v>0</v>
      </c>
      <c r="W63" s="128">
        <f t="shared" si="26"/>
        <v>0</v>
      </c>
      <c r="X63" s="128">
        <f t="shared" si="26"/>
        <v>0</v>
      </c>
      <c r="Y63" s="128">
        <f t="shared" si="26"/>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27">G97*R55</f>
        <v>0</v>
      </c>
      <c r="S64" s="128">
        <f t="shared" si="27"/>
        <v>0</v>
      </c>
      <c r="T64" s="128">
        <f t="shared" si="27"/>
        <v>0</v>
      </c>
      <c r="U64" s="128">
        <f t="shared" si="27"/>
        <v>0</v>
      </c>
      <c r="V64" s="128">
        <f t="shared" si="27"/>
        <v>0</v>
      </c>
      <c r="W64" s="128">
        <f t="shared" si="27"/>
        <v>0</v>
      </c>
      <c r="X64" s="128">
        <f t="shared" si="27"/>
        <v>0</v>
      </c>
      <c r="Y64" s="128">
        <f t="shared" si="27"/>
        <v>0</v>
      </c>
      <c r="Z64" s="128">
        <f t="shared" ref="Z64:Z67" si="28">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29">G97*R56</f>
        <v>0</v>
      </c>
      <c r="S65" s="128">
        <f t="shared" si="29"/>
        <v>0</v>
      </c>
      <c r="T65" s="128">
        <f t="shared" si="29"/>
        <v>0</v>
      </c>
      <c r="U65" s="128">
        <f t="shared" si="29"/>
        <v>0</v>
      </c>
      <c r="V65" s="128">
        <f t="shared" si="29"/>
        <v>0</v>
      </c>
      <c r="W65" s="128">
        <f t="shared" si="29"/>
        <v>0</v>
      </c>
      <c r="X65" s="128">
        <f t="shared" si="29"/>
        <v>0</v>
      </c>
      <c r="Y65" s="128">
        <f t="shared" si="29"/>
        <v>0</v>
      </c>
      <c r="Z65" s="128">
        <f t="shared" si="28"/>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30">G97*R57</f>
        <v>0</v>
      </c>
      <c r="S66" s="128">
        <f t="shared" si="30"/>
        <v>0</v>
      </c>
      <c r="T66" s="128">
        <f t="shared" si="30"/>
        <v>0</v>
      </c>
      <c r="U66" s="128">
        <f t="shared" si="30"/>
        <v>0</v>
      </c>
      <c r="V66" s="128">
        <f t="shared" si="30"/>
        <v>0</v>
      </c>
      <c r="W66" s="128">
        <f t="shared" si="30"/>
        <v>0</v>
      </c>
      <c r="X66" s="128">
        <f t="shared" si="30"/>
        <v>0</v>
      </c>
      <c r="Y66" s="128">
        <f t="shared" si="30"/>
        <v>0</v>
      </c>
      <c r="Z66" s="128">
        <f t="shared" si="28"/>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31">G97*R58</f>
        <v>0</v>
      </c>
      <c r="S67" s="128">
        <f t="shared" si="31"/>
        <v>0</v>
      </c>
      <c r="T67" s="128">
        <f t="shared" si="31"/>
        <v>0</v>
      </c>
      <c r="U67" s="128">
        <f t="shared" si="31"/>
        <v>0</v>
      </c>
      <c r="V67" s="128">
        <f t="shared" si="31"/>
        <v>0</v>
      </c>
      <c r="W67" s="128">
        <f t="shared" si="31"/>
        <v>0</v>
      </c>
      <c r="X67" s="128">
        <f t="shared" si="31"/>
        <v>0</v>
      </c>
      <c r="Y67" s="128">
        <f t="shared" si="31"/>
        <v>0</v>
      </c>
      <c r="Z67" s="128">
        <f t="shared" si="28"/>
        <v>0</v>
      </c>
      <c r="AB67" s="8" t="str">
        <f>Q10</f>
        <v/>
      </c>
      <c r="AC67" s="167">
        <f>SUMIF($G$107:$G$126,AB67,$N$107:$N$126)+SUMIF($G$131:$G$150,AB67,$N$131:$N$150)+SUMIF($G$158:$G$177,AB67,$N$158:$N$177)+SUMIF($G$182:$G$201,AB67,$N$182:$N$201)</f>
        <v>0</v>
      </c>
    </row>
    <row r="68" spans="2:29" ht="12.75" customHeight="1">
      <c r="B68" s="817"/>
      <c r="C68" s="638"/>
      <c r="D68" s="291" t="s">
        <v>601</v>
      </c>
      <c r="E68" s="785"/>
      <c r="F68" s="646"/>
      <c r="G68" s="204"/>
      <c r="H68" s="204"/>
      <c r="I68" s="204"/>
      <c r="J68" s="204"/>
      <c r="K68" s="204"/>
      <c r="L68" s="204"/>
      <c r="M68" s="204"/>
      <c r="N68" s="204"/>
      <c r="P68" s="650"/>
      <c r="Q68" s="9" t="s">
        <v>29</v>
      </c>
      <c r="R68" s="128">
        <f>SUM(R63:R67)</f>
        <v>0</v>
      </c>
      <c r="S68" s="128">
        <f t="shared" ref="S68:Z68" si="32">SUM(S63:S67)</f>
        <v>0</v>
      </c>
      <c r="T68" s="128">
        <f t="shared" si="32"/>
        <v>0</v>
      </c>
      <c r="U68" s="128">
        <f t="shared" si="32"/>
        <v>0</v>
      </c>
      <c r="V68" s="128">
        <f t="shared" si="32"/>
        <v>0</v>
      </c>
      <c r="W68" s="128">
        <f t="shared" si="32"/>
        <v>0</v>
      </c>
      <c r="X68" s="128">
        <f t="shared" si="32"/>
        <v>0</v>
      </c>
      <c r="Y68" s="128">
        <f t="shared" si="32"/>
        <v>0</v>
      </c>
      <c r="Z68" s="128">
        <f t="shared" si="32"/>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393</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33">$P$76*R72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33"/>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33"/>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29</v>
      </c>
      <c r="W76" s="128">
        <f>SUM(W71:W75)</f>
        <v>0</v>
      </c>
      <c r="Y76" s="137"/>
      <c r="AB76" s="9" t="s">
        <v>29</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34">IFERROR(-ROUNDUP(SUM(G54:G80)*$E$81,-1)-G82,0)</f>
        <v>0</v>
      </c>
      <c r="H81" s="134">
        <f t="shared" si="34"/>
        <v>0</v>
      </c>
      <c r="I81" s="134">
        <f t="shared" si="34"/>
        <v>0</v>
      </c>
      <c r="J81" s="134">
        <f t="shared" si="34"/>
        <v>0</v>
      </c>
      <c r="K81" s="134">
        <f t="shared" si="34"/>
        <v>0</v>
      </c>
      <c r="L81" s="134">
        <f t="shared" si="34"/>
        <v>0</v>
      </c>
      <c r="M81" s="134">
        <f t="shared" si="34"/>
        <v>0</v>
      </c>
      <c r="N81" s="134">
        <f t="shared" si="34"/>
        <v>0</v>
      </c>
      <c r="P81" s="153"/>
      <c r="Q81" s="11"/>
      <c r="R81" s="152"/>
      <c r="S81" s="137"/>
      <c r="U81" s="155"/>
      <c r="V81" s="11"/>
      <c r="W81" s="137"/>
      <c r="Y81" s="137"/>
    </row>
    <row r="82" spans="2:29" ht="12.75" customHeight="1">
      <c r="B82" s="817"/>
      <c r="C82" s="632"/>
      <c r="D82" s="794"/>
      <c r="E82" s="788"/>
      <c r="F82" s="120" t="s">
        <v>608</v>
      </c>
      <c r="G82" s="134">
        <f t="shared" ref="G82:N82" si="35">IFERROR(-ROUND((G55+G57+G59+G61+G63+G65+G70+G72+G74+G76+G78+G80)*$E$81,0),0)</f>
        <v>0</v>
      </c>
      <c r="H82" s="134">
        <f t="shared" si="35"/>
        <v>0</v>
      </c>
      <c r="I82" s="134">
        <f t="shared" si="35"/>
        <v>0</v>
      </c>
      <c r="J82" s="134">
        <f t="shared" si="35"/>
        <v>0</v>
      </c>
      <c r="K82" s="134">
        <f t="shared" si="35"/>
        <v>0</v>
      </c>
      <c r="L82" s="134">
        <f t="shared" si="35"/>
        <v>0</v>
      </c>
      <c r="M82" s="134">
        <f t="shared" si="35"/>
        <v>0</v>
      </c>
      <c r="N82" s="134">
        <f t="shared" si="35"/>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204"/>
      <c r="H88" s="204"/>
      <c r="I88" s="204"/>
      <c r="J88" s="204"/>
      <c r="K88" s="204"/>
      <c r="L88" s="204"/>
      <c r="M88" s="204"/>
      <c r="N88" s="204"/>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204"/>
      <c r="H89" s="204"/>
      <c r="I89" s="204"/>
      <c r="J89" s="204"/>
      <c r="K89" s="204"/>
      <c r="L89" s="204"/>
      <c r="M89" s="204"/>
      <c r="N89" s="204"/>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204"/>
      <c r="H90" s="204"/>
      <c r="I90" s="204"/>
      <c r="J90" s="204"/>
      <c r="K90" s="204"/>
      <c r="L90" s="204"/>
      <c r="M90" s="204"/>
      <c r="N90" s="204"/>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204"/>
      <c r="H91" s="204"/>
      <c r="I91" s="204"/>
      <c r="J91" s="204"/>
      <c r="K91" s="204"/>
      <c r="L91" s="204"/>
      <c r="M91" s="204"/>
      <c r="N91" s="204"/>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204"/>
      <c r="H92" s="204"/>
      <c r="I92" s="204"/>
      <c r="J92" s="204"/>
      <c r="K92" s="204"/>
      <c r="L92" s="204"/>
      <c r="M92" s="204"/>
      <c r="N92" s="204"/>
      <c r="P92" s="153"/>
      <c r="Q92" s="11"/>
      <c r="R92" s="152"/>
      <c r="S92" s="137"/>
      <c r="U92" s="155"/>
      <c r="V92" s="11"/>
      <c r="W92" s="137"/>
      <c r="Y92" s="137"/>
      <c r="AB92" s="9" t="s">
        <v>29</v>
      </c>
      <c r="AC92" s="128">
        <f>SUM(AC87:AC91)</f>
        <v>0</v>
      </c>
    </row>
    <row r="93" spans="2:29" ht="12.75" customHeight="1">
      <c r="B93" s="817"/>
      <c r="C93" s="638"/>
      <c r="D93" s="130" t="s">
        <v>14</v>
      </c>
      <c r="E93" s="785"/>
      <c r="F93" s="646"/>
      <c r="G93" s="204"/>
      <c r="H93" s="204"/>
      <c r="I93" s="204"/>
      <c r="J93" s="204"/>
      <c r="K93" s="204"/>
      <c r="L93" s="204"/>
      <c r="M93" s="204"/>
      <c r="N93" s="204"/>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36">H98*S54</f>
        <v>0</v>
      </c>
      <c r="T95" s="128">
        <f t="shared" si="36"/>
        <v>0</v>
      </c>
      <c r="U95" s="128">
        <f t="shared" si="36"/>
        <v>0</v>
      </c>
      <c r="V95" s="128">
        <f t="shared" si="36"/>
        <v>0</v>
      </c>
      <c r="W95" s="128">
        <f t="shared" si="36"/>
        <v>0</v>
      </c>
      <c r="X95" s="128">
        <f t="shared" si="36"/>
        <v>0</v>
      </c>
      <c r="Y95" s="128">
        <f t="shared" si="36"/>
        <v>0</v>
      </c>
      <c r="Z95" s="128">
        <f>SUM(R95:Y95)</f>
        <v>0</v>
      </c>
      <c r="AB95" s="4" t="str">
        <f>Q6</f>
        <v/>
      </c>
      <c r="AC95" s="134">
        <f>Z45+Z95+AC87</f>
        <v>0</v>
      </c>
    </row>
    <row r="96" spans="2:29" ht="12.75" customHeight="1">
      <c r="B96" s="817"/>
      <c r="C96" s="639"/>
      <c r="D96" s="130" t="s">
        <v>600</v>
      </c>
      <c r="E96" s="785"/>
      <c r="F96" s="646"/>
      <c r="G96" s="204"/>
      <c r="H96" s="204"/>
      <c r="I96" s="204"/>
      <c r="J96" s="204"/>
      <c r="K96" s="204"/>
      <c r="L96" s="204"/>
      <c r="M96" s="204"/>
      <c r="N96" s="204"/>
      <c r="O96" s="123"/>
      <c r="P96" s="676"/>
      <c r="Q96" s="5" t="str">
        <f>Q7</f>
        <v/>
      </c>
      <c r="R96" s="128">
        <f>G98*R55</f>
        <v>0</v>
      </c>
      <c r="S96" s="128">
        <f t="shared" ref="S96:Y96" si="37">H98*S55</f>
        <v>0</v>
      </c>
      <c r="T96" s="128">
        <f t="shared" si="37"/>
        <v>0</v>
      </c>
      <c r="U96" s="128">
        <f t="shared" si="37"/>
        <v>0</v>
      </c>
      <c r="V96" s="128">
        <f t="shared" si="37"/>
        <v>0</v>
      </c>
      <c r="W96" s="128">
        <f t="shared" si="37"/>
        <v>0</v>
      </c>
      <c r="X96" s="128">
        <f t="shared" si="37"/>
        <v>0</v>
      </c>
      <c r="Y96" s="128">
        <f t="shared" si="37"/>
        <v>0</v>
      </c>
      <c r="Z96" s="128">
        <f t="shared" ref="Z96:Z99" si="38">SUM(R96:Y96)</f>
        <v>0</v>
      </c>
      <c r="AB96" s="5" t="str">
        <f>Q7</f>
        <v/>
      </c>
      <c r="AC96" s="138">
        <f>Z46+Z96+AC88</f>
        <v>0</v>
      </c>
    </row>
    <row r="97" spans="2:76" ht="12.75" customHeight="1">
      <c r="B97" s="817"/>
      <c r="C97" s="651" t="s">
        <v>382</v>
      </c>
      <c r="D97" s="651"/>
      <c r="E97" s="556" t="s">
        <v>629</v>
      </c>
      <c r="F97" s="556"/>
      <c r="G97" s="128">
        <f>SUM(G54:G96)</f>
        <v>0</v>
      </c>
      <c r="H97" s="128">
        <f t="shared" ref="H97:N97" si="39">SUM(H54:H96)</f>
        <v>0</v>
      </c>
      <c r="I97" s="128">
        <f t="shared" si="39"/>
        <v>0</v>
      </c>
      <c r="J97" s="128">
        <f t="shared" si="39"/>
        <v>0</v>
      </c>
      <c r="K97" s="128">
        <f t="shared" si="39"/>
        <v>0</v>
      </c>
      <c r="L97" s="128">
        <f t="shared" si="39"/>
        <v>0</v>
      </c>
      <c r="M97" s="128">
        <f t="shared" si="39"/>
        <v>0</v>
      </c>
      <c r="N97" s="128">
        <f t="shared" si="39"/>
        <v>0</v>
      </c>
      <c r="O97" s="123"/>
      <c r="P97" s="676"/>
      <c r="Q97" s="6" t="str">
        <f>Q8</f>
        <v/>
      </c>
      <c r="R97" s="128">
        <f>G98*R56</f>
        <v>0</v>
      </c>
      <c r="S97" s="128">
        <f t="shared" ref="S97:Y97" si="40">H98*S56</f>
        <v>0</v>
      </c>
      <c r="T97" s="128">
        <f t="shared" si="40"/>
        <v>0</v>
      </c>
      <c r="U97" s="128">
        <f t="shared" si="40"/>
        <v>0</v>
      </c>
      <c r="V97" s="128">
        <f t="shared" si="40"/>
        <v>0</v>
      </c>
      <c r="W97" s="128">
        <f t="shared" si="40"/>
        <v>0</v>
      </c>
      <c r="X97" s="128">
        <f t="shared" si="40"/>
        <v>0</v>
      </c>
      <c r="Y97" s="128">
        <f t="shared" si="40"/>
        <v>0</v>
      </c>
      <c r="Z97" s="128">
        <f t="shared" si="38"/>
        <v>0</v>
      </c>
      <c r="AB97" s="6" t="str">
        <f>Q8</f>
        <v/>
      </c>
      <c r="AC97" s="139">
        <f>Z47+Z97+AC89</f>
        <v>0</v>
      </c>
    </row>
    <row r="98" spans="2:76" ht="12.75" customHeight="1">
      <c r="B98" s="817"/>
      <c r="C98" s="651"/>
      <c r="D98" s="651"/>
      <c r="E98" s="674" t="s">
        <v>609</v>
      </c>
      <c r="F98" s="674"/>
      <c r="G98" s="139">
        <f>G55+G57+G59+G61+G63+G65+G70+G72+G74+G76+G78+G80+G82+G84+G95</f>
        <v>0</v>
      </c>
      <c r="H98" s="139">
        <f t="shared" ref="H98:N98" si="41">H55+H57+H59+H61+H63+H65+H70+H72+H74+H76+H78+H80+H82+H84+H95</f>
        <v>0</v>
      </c>
      <c r="I98" s="139">
        <f t="shared" si="41"/>
        <v>0</v>
      </c>
      <c r="J98" s="139">
        <f t="shared" si="41"/>
        <v>0</v>
      </c>
      <c r="K98" s="139">
        <f t="shared" si="41"/>
        <v>0</v>
      </c>
      <c r="L98" s="139">
        <f t="shared" si="41"/>
        <v>0</v>
      </c>
      <c r="M98" s="139">
        <f t="shared" si="41"/>
        <v>0</v>
      </c>
      <c r="N98" s="139">
        <f t="shared" si="41"/>
        <v>0</v>
      </c>
      <c r="O98" s="123"/>
      <c r="P98" s="676"/>
      <c r="Q98" s="7" t="str">
        <f>Q9</f>
        <v/>
      </c>
      <c r="R98" s="128">
        <f>G98*R57</f>
        <v>0</v>
      </c>
      <c r="S98" s="128">
        <f t="shared" ref="S98:Y98" si="42">H98*S57</f>
        <v>0</v>
      </c>
      <c r="T98" s="128">
        <f t="shared" si="42"/>
        <v>0</v>
      </c>
      <c r="U98" s="128">
        <f t="shared" si="42"/>
        <v>0</v>
      </c>
      <c r="V98" s="128">
        <f t="shared" si="42"/>
        <v>0</v>
      </c>
      <c r="W98" s="128">
        <f t="shared" si="42"/>
        <v>0</v>
      </c>
      <c r="X98" s="128">
        <f t="shared" si="42"/>
        <v>0</v>
      </c>
      <c r="Y98" s="128">
        <f t="shared" si="42"/>
        <v>0</v>
      </c>
      <c r="Z98" s="128">
        <f t="shared" si="38"/>
        <v>0</v>
      </c>
      <c r="AB98" s="7" t="str">
        <f>Q9</f>
        <v/>
      </c>
      <c r="AC98" s="297">
        <f>Z48+Z98+AC90</f>
        <v>0</v>
      </c>
    </row>
    <row r="99" spans="2:76" ht="12.75" customHeight="1">
      <c r="B99" s="817"/>
      <c r="C99" s="556" t="s">
        <v>628</v>
      </c>
      <c r="D99" s="556"/>
      <c r="E99" s="684" t="s">
        <v>340</v>
      </c>
      <c r="F99" s="684"/>
      <c r="G99" s="156">
        <f>SUM(G54:G59,G62:G82,G87)</f>
        <v>0</v>
      </c>
      <c r="H99" s="156">
        <f t="shared" ref="H99:N99" si="43">SUM(H54:H59,H62:H82,H87)</f>
        <v>0</v>
      </c>
      <c r="I99" s="156">
        <f t="shared" si="43"/>
        <v>0</v>
      </c>
      <c r="J99" s="156">
        <f t="shared" si="43"/>
        <v>0</v>
      </c>
      <c r="K99" s="156">
        <f t="shared" si="43"/>
        <v>0</v>
      </c>
      <c r="L99" s="156">
        <f t="shared" si="43"/>
        <v>0</v>
      </c>
      <c r="M99" s="156">
        <f t="shared" si="43"/>
        <v>0</v>
      </c>
      <c r="N99" s="156">
        <f t="shared" si="43"/>
        <v>0</v>
      </c>
      <c r="O99" s="123"/>
      <c r="P99" s="676"/>
      <c r="Q99" s="8" t="str">
        <f>Q10</f>
        <v/>
      </c>
      <c r="R99" s="128">
        <f>G98*R58</f>
        <v>0</v>
      </c>
      <c r="S99" s="128">
        <f t="shared" ref="S99:Y99" si="44">H98*S58</f>
        <v>0</v>
      </c>
      <c r="T99" s="128">
        <f t="shared" si="44"/>
        <v>0</v>
      </c>
      <c r="U99" s="128">
        <f t="shared" si="44"/>
        <v>0</v>
      </c>
      <c r="V99" s="128">
        <f t="shared" si="44"/>
        <v>0</v>
      </c>
      <c r="W99" s="128">
        <f t="shared" si="44"/>
        <v>0</v>
      </c>
      <c r="X99" s="128">
        <f t="shared" si="44"/>
        <v>0</v>
      </c>
      <c r="Y99" s="128">
        <f t="shared" si="44"/>
        <v>0</v>
      </c>
      <c r="Z99" s="128">
        <f t="shared" si="38"/>
        <v>0</v>
      </c>
      <c r="AB99" s="8" t="str">
        <f>Q10</f>
        <v/>
      </c>
      <c r="AC99" s="142">
        <f>Z49+Z99+AC91</f>
        <v>0</v>
      </c>
    </row>
    <row r="100" spans="2:76" ht="12.75" customHeight="1">
      <c r="B100" s="818"/>
      <c r="C100" s="556"/>
      <c r="D100" s="556"/>
      <c r="E100" s="556" t="s">
        <v>609</v>
      </c>
      <c r="F100" s="556"/>
      <c r="G100" s="128">
        <f>G55+G57+G59+G63+G65+G70+G72+G74+G76+G78+G80+G82</f>
        <v>0</v>
      </c>
      <c r="H100" s="128">
        <f t="shared" ref="H100:N100" si="45">H55+H57+H59+H63+H65+H70+H72+H74+H76+H78+H80+H82</f>
        <v>0</v>
      </c>
      <c r="I100" s="128">
        <f t="shared" si="45"/>
        <v>0</v>
      </c>
      <c r="J100" s="128">
        <f t="shared" si="45"/>
        <v>0</v>
      </c>
      <c r="K100" s="128">
        <f t="shared" si="45"/>
        <v>0</v>
      </c>
      <c r="L100" s="128">
        <f t="shared" si="45"/>
        <v>0</v>
      </c>
      <c r="M100" s="128">
        <f t="shared" si="45"/>
        <v>0</v>
      </c>
      <c r="N100" s="128">
        <f t="shared" si="45"/>
        <v>0</v>
      </c>
      <c r="O100" s="123"/>
      <c r="P100" s="677"/>
      <c r="Q100" s="9" t="s">
        <v>29</v>
      </c>
      <c r="R100" s="128">
        <f>SUM(R95:R99)</f>
        <v>0</v>
      </c>
      <c r="S100" s="128">
        <f t="shared" ref="S100:Z100" si="46">SUM(S95:S99)</f>
        <v>0</v>
      </c>
      <c r="T100" s="128">
        <f t="shared" si="46"/>
        <v>0</v>
      </c>
      <c r="U100" s="128">
        <f t="shared" si="46"/>
        <v>0</v>
      </c>
      <c r="V100" s="128">
        <f t="shared" si="46"/>
        <v>0</v>
      </c>
      <c r="W100" s="128">
        <f t="shared" si="46"/>
        <v>0</v>
      </c>
      <c r="X100" s="128">
        <f t="shared" si="46"/>
        <v>0</v>
      </c>
      <c r="Y100" s="128">
        <f t="shared" si="46"/>
        <v>0</v>
      </c>
      <c r="Z100" s="128">
        <f t="shared" si="46"/>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226</v>
      </c>
      <c r="AA105" s="628" t="s">
        <v>378</v>
      </c>
      <c r="AB105" s="628" t="s">
        <v>663</v>
      </c>
      <c r="AC105" s="338" t="s">
        <v>620</v>
      </c>
      <c r="AD105" s="338"/>
      <c r="AE105" s="624" t="s">
        <v>393</v>
      </c>
      <c r="AF105" s="625"/>
      <c r="AG105" s="624" t="s">
        <v>77</v>
      </c>
      <c r="AH105" s="625"/>
      <c r="AI105" s="624" t="s">
        <v>604</v>
      </c>
      <c r="AJ105" s="625"/>
      <c r="AK105" s="624" t="s">
        <v>605</v>
      </c>
      <c r="AL105" s="625"/>
      <c r="AM105" s="624" t="s">
        <v>606</v>
      </c>
      <c r="AN105" s="625"/>
      <c r="AO105" s="626" t="s">
        <v>78</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29</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79</v>
      </c>
      <c r="S106" s="182" t="s">
        <v>608</v>
      </c>
      <c r="T106" s="182" t="s">
        <v>79</v>
      </c>
      <c r="U106" s="182" t="s">
        <v>608</v>
      </c>
      <c r="V106" s="182" t="s">
        <v>152</v>
      </c>
      <c r="W106" s="182" t="s">
        <v>608</v>
      </c>
      <c r="X106" s="182" t="s">
        <v>79</v>
      </c>
      <c r="Y106" s="182" t="s">
        <v>608</v>
      </c>
      <c r="Z106" s="629"/>
      <c r="AA106" s="629"/>
      <c r="AB106" s="629"/>
      <c r="AC106" s="182" t="s">
        <v>79</v>
      </c>
      <c r="AD106" s="182" t="s">
        <v>608</v>
      </c>
      <c r="AE106" s="308" t="s">
        <v>79</v>
      </c>
      <c r="AF106" s="308" t="s">
        <v>608</v>
      </c>
      <c r="AG106" s="308" t="s">
        <v>79</v>
      </c>
      <c r="AH106" s="308" t="s">
        <v>608</v>
      </c>
      <c r="AI106" s="308" t="s">
        <v>79</v>
      </c>
      <c r="AJ106" s="308" t="s">
        <v>608</v>
      </c>
      <c r="AK106" s="308" t="s">
        <v>79</v>
      </c>
      <c r="AL106" s="308" t="s">
        <v>608</v>
      </c>
      <c r="AM106" s="308" t="s">
        <v>79</v>
      </c>
      <c r="AN106" s="308" t="s">
        <v>608</v>
      </c>
      <c r="AO106" s="308" t="s">
        <v>79</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47">IF($I107="保育標準時間",HLOOKUP(H107,$G$5:$J$49,2,FALSE),IF($I107="保育短時間",HLOOKUP(H107,$K$5:$N$49,2,FALSE),"-"))</f>
        <v>-</v>
      </c>
      <c r="Q107" s="128" t="str">
        <f t="shared" ref="Q107:Q126" si="48">IF($I107="保育標準時間",HLOOKUP(H107,$G$5:$J$49,3,FALSE),IF($I107="保育短時間",HLOOKUP(H107,$K$5:$N$49,3,FALSE),"-"))</f>
        <v>-</v>
      </c>
      <c r="R107" s="128" t="str">
        <f t="shared" ref="R107:R126" si="49">IF($I107="保育標準時間",HLOOKUP(H107,$G$5:$J$49,4,FALSE),IF($I107="保育短時間",HLOOKUP(H107,$K$5:$N$49,4,FALSE),"-"))</f>
        <v>-</v>
      </c>
      <c r="S107" s="128" t="str">
        <f t="shared" ref="S107:S126" si="50">IF($I107="保育標準時間",HLOOKUP(H107,$G$5:$J$49,5,FALSE),IF($I107="保育短時間",HLOOKUP(H107,$K$5:$N$49,5,FALSE),"-"))</f>
        <v>-</v>
      </c>
      <c r="T107" s="128" t="str">
        <f t="shared" ref="T107:T126" si="51">IF($I107="保育標準時間",HLOOKUP(H107,$G$5:$J$49,6,FALSE),IF($I107="保育短時間",HLOOKUP(H107,$K$5:$N$49,6,FALSE),"-"))</f>
        <v>-</v>
      </c>
      <c r="U107" s="128" t="str">
        <f t="shared" ref="U107:U126" si="52">IF($I107="保育標準時間",HLOOKUP(H107,$G$5:$J$49,7,FALSE),IF($I107="保育短時間",HLOOKUP(H107,$K$5:$N$49,7,FALSE),"-"))</f>
        <v>-</v>
      </c>
      <c r="V107" s="128" t="str">
        <f t="shared" ref="V107:V126" si="53">IF($I107="保育標準時間",HLOOKUP(H107,$G$5:$J$49,10,FALSE),IF($I107="保育短時間",HLOOKUP(H107,$K$5:$N$49,10,FALSE),"-"))</f>
        <v>-</v>
      </c>
      <c r="W107" s="128" t="str">
        <f t="shared" ref="W107:W126" si="54">IF($I107="保育標準時間",HLOOKUP(H107,$G$5:$J$49,11,FALSE),IF($I107="保育短時間",HLOOKUP(H107,$K$5:$N$49,11,FALSE),"-"))</f>
        <v>-</v>
      </c>
      <c r="X107" s="128" t="str">
        <f t="shared" ref="X107:X126" si="55">IF($I107="保育標準時間",HLOOKUP(H107,$G$5:$J$49,12,FALSE),IF($I107="保育短時間",HLOOKUP(H107,$K$5:$N$49,12,FALSE),"-"))</f>
        <v>-</v>
      </c>
      <c r="Y107" s="128" t="str">
        <f t="shared" ref="Y107:Y126" si="56">IF($I107="保育標準時間",HLOOKUP(H107,$G$5:$J$49,13,FALSE),IF($I107="保育短時間",HLOOKUP(H107,$K$5:$N$49,13,FALSE),"-"))</f>
        <v>-</v>
      </c>
      <c r="Z107" s="128" t="str">
        <f t="shared" ref="Z107:Z126" si="57">IF($I107="保育標準時間",HLOOKUP(H107,$G$5:$J$49,14,FALSE),IF($I107="保育短時間",HLOOKUP(H107,$K$5:$N$49,14,FALSE),"-"))</f>
        <v>-</v>
      </c>
      <c r="AA107" s="128" t="str">
        <f t="shared" ref="AA107:AA126" si="58">IF($I107="保育標準時間",HLOOKUP(H107,$G$5:$J$49,15,FALSE),IF($I107="保育短時間",HLOOKUP(H107,$K$5:$N$49,15,FALSE),"-"))</f>
        <v>-</v>
      </c>
      <c r="AB107" s="131"/>
      <c r="AC107" s="128" t="str">
        <f t="shared" ref="AC107:AC126" si="59">IF($I107="保育標準時間",HLOOKUP(H107,$G$5:$J$49,17,FALSE),IF($I107="保育短時間",HLOOKUP(H107,$K$5:$N$49,17,FALSE),"-"))</f>
        <v>-</v>
      </c>
      <c r="AD107" s="128" t="str">
        <f t="shared" ref="AD107:AD126" si="60">IF($I107="保育標準時間",HLOOKUP(H107,$G$5:$J$49,18,FALSE),IF($I107="保育短時間",HLOOKUP(H107,$K$5:$N$49,18,FALSE),"-"))</f>
        <v>-</v>
      </c>
      <c r="AE107" s="131"/>
      <c r="AF107" s="131"/>
      <c r="AG107" s="128" t="str">
        <f t="shared" ref="AG107:AG126" si="61">IF($I107="保育標準時間",HLOOKUP(H107,$G$5:$J$49,19,FALSE),IF($I107="保育短時間",HLOOKUP(H107,$K$5:$N$49,19,FALSE),"-"))</f>
        <v>-</v>
      </c>
      <c r="AH107" s="128" t="str">
        <f t="shared" ref="AH107:AH126" si="62">IF($I107="保育標準時間",HLOOKUP(H107,$G$5:$J$49,20,FALSE),IF($I107="保育短時間",HLOOKUP(H107,$K$5:$N$49,20,FALSE),"-"))</f>
        <v>-</v>
      </c>
      <c r="AI107" s="128" t="str">
        <f t="shared" ref="AI107:AI126" si="63">IF($I107="保育標準時間",HLOOKUP(H107,$G$5:$J$49,21,FALSE),IF($I107="保育短時間",HLOOKUP(H107,$K$5:$N$49,21,FALSE),"-"))</f>
        <v>-</v>
      </c>
      <c r="AJ107" s="128" t="str">
        <f t="shared" ref="AJ107:AJ126" si="64">IF($I107="保育標準時間",HLOOKUP(H107,$G$5:$J$49,22,FALSE),IF($I107="保育短時間",HLOOKUP(H107,$K$5:$N$49,22,FALSE),"-"))</f>
        <v>-</v>
      </c>
      <c r="AK107" s="128" t="str">
        <f t="shared" ref="AK107:AK126" si="65">IF($I107="保育標準時間",HLOOKUP(H107,$G$5:$J$49,23,FALSE),IF($I107="保育短時間",HLOOKUP(H107,$K$5:$N$49,23,FALSE),"-"))</f>
        <v>-</v>
      </c>
      <c r="AL107" s="128" t="str">
        <f t="shared" ref="AL107:AL126" si="66">IF($I107="保育標準時間",HLOOKUP(H107,$G$5:$J$49,24,FALSE),IF($I107="保育短時間",HLOOKUP(H107,$K$5:$N$49,24,FALSE),"-"))</f>
        <v>-</v>
      </c>
      <c r="AM107" s="128" t="str">
        <f t="shared" ref="AM107:AM126" si="67">IF($I107="保育標準時間",HLOOKUP(H107,$G$5:$J$49,25,FALSE),IF($I107="保育短時間",HLOOKUP(H107,$K$5:$N$49,25,FALSE),"-"))</f>
        <v>-</v>
      </c>
      <c r="AN107" s="128" t="str">
        <f t="shared" ref="AN107:AN126" si="68">IF($I107="保育標準時間",HLOOKUP(H107,$G$5:$J$49,26,FALSE),IF($I107="保育短時間",HLOOKUP(H107,$K$5:$N$49,26,FALSE),"-"))</f>
        <v>-</v>
      </c>
      <c r="AO107" s="128" t="str">
        <f t="shared" ref="AO107:AO126" si="69">IF($I107="保育標準時間",HLOOKUP(H107,$G$5:$J$49,27,FALSE),IF($I107="保育短時間",HLOOKUP(H107,$K$5:$N$49,27,FALSE),"-"))</f>
        <v>-</v>
      </c>
      <c r="AP107" s="128" t="str">
        <f t="shared" ref="AP107:AP126" si="70">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71">N107-SUM(AT107:BU107)</f>
        <v>0</v>
      </c>
      <c r="AT107" s="128" t="str">
        <f t="shared" ref="AT107:AT126" si="72">IFERROR(ROUND(Q107*$M107/25,0),"-")</f>
        <v>-</v>
      </c>
      <c r="AU107" s="128" t="str">
        <f t="shared" ref="AU107:AU126" si="73">IFERROR(ROUND(R107*$M107/25,0),"-")</f>
        <v>-</v>
      </c>
      <c r="AV107" s="128" t="str">
        <f t="shared" ref="AV107:AV126" si="74">IFERROR(ROUND(S107*$M107/25,0),"-")</f>
        <v>-</v>
      </c>
      <c r="AW107" s="128" t="str">
        <f t="shared" ref="AW107:AW126" si="75">IFERROR(ROUND(T107*$M107/25,0),"-")</f>
        <v>-</v>
      </c>
      <c r="AX107" s="128" t="str">
        <f t="shared" ref="AX107:AX126" si="76">IFERROR(ROUND(U107*$M107/25,0),"-")</f>
        <v>-</v>
      </c>
      <c r="AY107" s="128" t="str">
        <f t="shared" ref="AY107:AY126" si="77">IFERROR(ROUND(V107*$M107/25,0),"-")</f>
        <v>-</v>
      </c>
      <c r="AZ107" s="128" t="str">
        <f t="shared" ref="AZ107:AZ126" si="78">IFERROR(ROUND(W107*$M107/25,0),"-")</f>
        <v>-</v>
      </c>
      <c r="BA107" s="128" t="str">
        <f t="shared" ref="BA107:BA126" si="79">IFERROR(ROUND(X107*$M107/25,0),"-")</f>
        <v>-</v>
      </c>
      <c r="BB107" s="128" t="str">
        <f t="shared" ref="BB107:BB126" si="80">IFERROR(ROUND(Y107*$M107/25,0),"-")</f>
        <v>-</v>
      </c>
      <c r="BC107" s="128" t="str">
        <f t="shared" ref="BC107:BC126" si="81">IFERROR(ROUND(Z107*$M107/25,0),"-")</f>
        <v>-</v>
      </c>
      <c r="BD107" s="128" t="str">
        <f t="shared" ref="BD107:BD126" si="82">IFERROR(ROUND(AA107*$M107/25,0),"-")</f>
        <v>-</v>
      </c>
      <c r="BE107" s="187"/>
      <c r="BF107" s="128" t="str">
        <f t="shared" ref="BF107:BF126" si="83">IFERROR(ROUND(AC107*$M107/25,0),"-")</f>
        <v>-</v>
      </c>
      <c r="BG107" s="128" t="str">
        <f t="shared" ref="BG107:BG126" si="84">IFERROR(ROUND(AD107*$M107/25,0),"-")</f>
        <v>-</v>
      </c>
      <c r="BH107" s="187"/>
      <c r="BI107" s="187"/>
      <c r="BJ107" s="128" t="str">
        <f t="shared" ref="BJ107:BJ126" si="85">IFERROR(ROUND(AG107*$M107/25,0),"-")</f>
        <v>-</v>
      </c>
      <c r="BK107" s="128" t="str">
        <f t="shared" ref="BK107:BK126" si="86">IFERROR(ROUND(AH107*$M107/25,0),"-")</f>
        <v>-</v>
      </c>
      <c r="BL107" s="128" t="str">
        <f t="shared" ref="BL107:BL126" si="87">IFERROR(ROUND(AI107*$M107/25,0),"-")</f>
        <v>-</v>
      </c>
      <c r="BM107" s="128" t="str">
        <f t="shared" ref="BM107:BM126" si="88">IFERROR(ROUND(AJ107*$M107/25,0),"-")</f>
        <v>-</v>
      </c>
      <c r="BN107" s="128" t="str">
        <f t="shared" ref="BN107:BN126" si="89">IFERROR(ROUND(AK107*$M107/25,0),"-")</f>
        <v>-</v>
      </c>
      <c r="BO107" s="128" t="str">
        <f t="shared" ref="BO107:BO126" si="90">IFERROR(ROUND(AL107*$M107/25,0),"-")</f>
        <v>-</v>
      </c>
      <c r="BP107" s="128" t="str">
        <f t="shared" ref="BP107:BP126" si="91">IFERROR(ROUND(AM107*$M107/25,0),"-")</f>
        <v>-</v>
      </c>
      <c r="BQ107" s="128" t="str">
        <f t="shared" ref="BQ107:BQ126" si="92">IFERROR(ROUND(AN107*$M107/25,0),"-")</f>
        <v>-</v>
      </c>
      <c r="BR107" s="128" t="str">
        <f t="shared" ref="BR107:BR126" si="93">IFERROR(ROUND(AO107*$M107/25,0),"-")</f>
        <v>-</v>
      </c>
      <c r="BS107" s="128" t="str">
        <f t="shared" ref="BS107:BS126" si="94">IFERROR(ROUND(AP107*$M107/25,0),"-")</f>
        <v>-</v>
      </c>
      <c r="BT107" s="128" t="str">
        <f t="shared" ref="BT107:BT126" si="95">IFERROR(ROUND(AQ107*$M107/25,0),"-")</f>
        <v>-</v>
      </c>
      <c r="BU107" s="128" t="str">
        <f t="shared" ref="BU107:BU126" si="96">IFERROR(ROUND(AR107*$M107/25,0),"-")</f>
        <v>-</v>
      </c>
      <c r="BV107" s="129">
        <f t="shared" ref="BV107:BV126" si="97">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98">IF($I108="保育標準時間",HLOOKUP($H108,$G$5:$J$49,45,FALSE),IF($I108="保育短時間",HLOOKUP($H108,$K$5:$N$49,45,FALSE),"-"))</f>
        <v>-</v>
      </c>
      <c r="K108" s="20" t="str">
        <f>IF(月途中入退所!$D9=$B$2,IF(月途中入退所!I9="","-",月途中入退所!$I9),"-")</f>
        <v>-</v>
      </c>
      <c r="L108" s="162" t="str">
        <f t="shared" ref="L108:L126" si="99">IFERROR(IF(K108="○",J108+$P$28,J108),"-")</f>
        <v>-</v>
      </c>
      <c r="M108" s="20" t="str">
        <f>IF(月途中入退所!$D9=$B$2,月途中入退所!$J9,"-")</f>
        <v>-</v>
      </c>
      <c r="N108" s="129">
        <f t="shared" ref="N108:N126" si="100">IFERROR(ROUNDDOWN(L108*M108/25,-1),0)</f>
        <v>0</v>
      </c>
      <c r="O108" s="123"/>
      <c r="P108" s="128" t="str">
        <f t="shared" si="47"/>
        <v>-</v>
      </c>
      <c r="Q108" s="128" t="str">
        <f t="shared" si="48"/>
        <v>-</v>
      </c>
      <c r="R108" s="128" t="str">
        <f t="shared" si="49"/>
        <v>-</v>
      </c>
      <c r="S108" s="128" t="str">
        <f t="shared" si="50"/>
        <v>-</v>
      </c>
      <c r="T108" s="128" t="str">
        <f t="shared" si="51"/>
        <v>-</v>
      </c>
      <c r="U108" s="128" t="str">
        <f t="shared" si="52"/>
        <v>-</v>
      </c>
      <c r="V108" s="128" t="str">
        <f t="shared" si="53"/>
        <v>-</v>
      </c>
      <c r="W108" s="128" t="str">
        <f t="shared" si="54"/>
        <v>-</v>
      </c>
      <c r="X108" s="128" t="str">
        <f t="shared" si="55"/>
        <v>-</v>
      </c>
      <c r="Y108" s="128" t="str">
        <f t="shared" si="56"/>
        <v>-</v>
      </c>
      <c r="Z108" s="128" t="str">
        <f t="shared" si="57"/>
        <v>-</v>
      </c>
      <c r="AA108" s="128" t="str">
        <f t="shared" si="58"/>
        <v>-</v>
      </c>
      <c r="AB108" s="131"/>
      <c r="AC108" s="128" t="str">
        <f t="shared" si="59"/>
        <v>-</v>
      </c>
      <c r="AD108" s="128" t="str">
        <f t="shared" si="60"/>
        <v>-</v>
      </c>
      <c r="AE108" s="131"/>
      <c r="AF108" s="131"/>
      <c r="AG108" s="128" t="str">
        <f t="shared" si="61"/>
        <v>-</v>
      </c>
      <c r="AH108" s="128" t="str">
        <f t="shared" si="62"/>
        <v>-</v>
      </c>
      <c r="AI108" s="128" t="str">
        <f t="shared" si="63"/>
        <v>-</v>
      </c>
      <c r="AJ108" s="128" t="str">
        <f t="shared" si="64"/>
        <v>-</v>
      </c>
      <c r="AK108" s="128" t="str">
        <f t="shared" si="65"/>
        <v>-</v>
      </c>
      <c r="AL108" s="128" t="str">
        <f t="shared" si="66"/>
        <v>-</v>
      </c>
      <c r="AM108" s="128" t="str">
        <f t="shared" si="67"/>
        <v>-</v>
      </c>
      <c r="AN108" s="128" t="str">
        <f t="shared" si="68"/>
        <v>-</v>
      </c>
      <c r="AO108" s="128" t="str">
        <f t="shared" si="69"/>
        <v>-</v>
      </c>
      <c r="AP108" s="128" t="str">
        <f t="shared" si="70"/>
        <v>-</v>
      </c>
      <c r="AQ108" s="128" t="str">
        <f t="shared" ref="AQ108:AQ126" si="101">IF($I108="保育標準時間",HLOOKUP(H108,$G$5:$J$49,33,FALSE),IF($I108="保育短時間",HLOOKUP(H108,$K$5:$N$49,33,FALSE),"-"))</f>
        <v>-</v>
      </c>
      <c r="AR108" s="128" t="str">
        <f t="shared" ref="AR108:AR126" si="102">IF(OR(I108="保育標準時間",I108="保育短時間"),IF(K108="○",$P$28,"-"),"-")</f>
        <v>-</v>
      </c>
      <c r="AS108" s="128">
        <f t="shared" si="71"/>
        <v>0</v>
      </c>
      <c r="AT108" s="128" t="str">
        <f t="shared" si="72"/>
        <v>-</v>
      </c>
      <c r="AU108" s="128" t="str">
        <f t="shared" si="73"/>
        <v>-</v>
      </c>
      <c r="AV108" s="128" t="str">
        <f t="shared" si="74"/>
        <v>-</v>
      </c>
      <c r="AW108" s="128" t="str">
        <f t="shared" si="75"/>
        <v>-</v>
      </c>
      <c r="AX108" s="128" t="str">
        <f t="shared" si="76"/>
        <v>-</v>
      </c>
      <c r="AY108" s="128" t="str">
        <f t="shared" si="77"/>
        <v>-</v>
      </c>
      <c r="AZ108" s="128" t="str">
        <f t="shared" si="78"/>
        <v>-</v>
      </c>
      <c r="BA108" s="128" t="str">
        <f t="shared" si="79"/>
        <v>-</v>
      </c>
      <c r="BB108" s="128" t="str">
        <f t="shared" si="80"/>
        <v>-</v>
      </c>
      <c r="BC108" s="128" t="str">
        <f t="shared" si="81"/>
        <v>-</v>
      </c>
      <c r="BD108" s="128" t="str">
        <f t="shared" si="82"/>
        <v>-</v>
      </c>
      <c r="BE108" s="187"/>
      <c r="BF108" s="128" t="str">
        <f t="shared" si="83"/>
        <v>-</v>
      </c>
      <c r="BG108" s="128" t="str">
        <f t="shared" si="84"/>
        <v>-</v>
      </c>
      <c r="BH108" s="187"/>
      <c r="BI108" s="187"/>
      <c r="BJ108" s="128" t="str">
        <f t="shared" si="85"/>
        <v>-</v>
      </c>
      <c r="BK108" s="128" t="str">
        <f t="shared" si="86"/>
        <v>-</v>
      </c>
      <c r="BL108" s="128" t="str">
        <f t="shared" si="87"/>
        <v>-</v>
      </c>
      <c r="BM108" s="128" t="str">
        <f t="shared" si="88"/>
        <v>-</v>
      </c>
      <c r="BN108" s="128" t="str">
        <f t="shared" si="89"/>
        <v>-</v>
      </c>
      <c r="BO108" s="128" t="str">
        <f t="shared" si="90"/>
        <v>-</v>
      </c>
      <c r="BP108" s="128" t="str">
        <f t="shared" si="91"/>
        <v>-</v>
      </c>
      <c r="BQ108" s="128" t="str">
        <f t="shared" si="92"/>
        <v>-</v>
      </c>
      <c r="BR108" s="128" t="str">
        <f t="shared" si="93"/>
        <v>-</v>
      </c>
      <c r="BS108" s="128" t="str">
        <f t="shared" si="94"/>
        <v>-</v>
      </c>
      <c r="BT108" s="128" t="str">
        <f t="shared" si="95"/>
        <v>-</v>
      </c>
      <c r="BU108" s="128" t="str">
        <f t="shared" si="96"/>
        <v>-</v>
      </c>
      <c r="BV108" s="129">
        <f t="shared" si="97"/>
        <v>0</v>
      </c>
      <c r="BX108" s="128" t="str">
        <f t="shared" ref="BX108:BX171" si="103">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98"/>
        <v>-</v>
      </c>
      <c r="K109" s="20" t="str">
        <f>IF(月途中入退所!$D10=$B$2,IF(月途中入退所!I10="","-",月途中入退所!$I10),"-")</f>
        <v>-</v>
      </c>
      <c r="L109" s="162" t="str">
        <f t="shared" si="99"/>
        <v>-</v>
      </c>
      <c r="M109" s="20" t="str">
        <f>IF(月途中入退所!$D10=$B$2,月途中入退所!$J10,"-")</f>
        <v>-</v>
      </c>
      <c r="N109" s="129">
        <f t="shared" si="100"/>
        <v>0</v>
      </c>
      <c r="O109" s="123"/>
      <c r="P109" s="128" t="str">
        <f t="shared" si="47"/>
        <v>-</v>
      </c>
      <c r="Q109" s="128" t="str">
        <f t="shared" si="48"/>
        <v>-</v>
      </c>
      <c r="R109" s="128" t="str">
        <f t="shared" si="49"/>
        <v>-</v>
      </c>
      <c r="S109" s="128" t="str">
        <f t="shared" si="50"/>
        <v>-</v>
      </c>
      <c r="T109" s="128" t="str">
        <f t="shared" si="51"/>
        <v>-</v>
      </c>
      <c r="U109" s="128" t="str">
        <f t="shared" si="52"/>
        <v>-</v>
      </c>
      <c r="V109" s="128" t="str">
        <f t="shared" si="53"/>
        <v>-</v>
      </c>
      <c r="W109" s="128" t="str">
        <f t="shared" si="54"/>
        <v>-</v>
      </c>
      <c r="X109" s="128" t="str">
        <f t="shared" si="55"/>
        <v>-</v>
      </c>
      <c r="Y109" s="128" t="str">
        <f t="shared" si="56"/>
        <v>-</v>
      </c>
      <c r="Z109" s="128" t="str">
        <f t="shared" si="57"/>
        <v>-</v>
      </c>
      <c r="AA109" s="128" t="str">
        <f t="shared" si="58"/>
        <v>-</v>
      </c>
      <c r="AB109" s="131"/>
      <c r="AC109" s="128" t="str">
        <f t="shared" si="59"/>
        <v>-</v>
      </c>
      <c r="AD109" s="128" t="str">
        <f t="shared" si="60"/>
        <v>-</v>
      </c>
      <c r="AE109" s="131"/>
      <c r="AF109" s="131"/>
      <c r="AG109" s="128" t="str">
        <f t="shared" si="61"/>
        <v>-</v>
      </c>
      <c r="AH109" s="128" t="str">
        <f t="shared" si="62"/>
        <v>-</v>
      </c>
      <c r="AI109" s="128" t="str">
        <f t="shared" si="63"/>
        <v>-</v>
      </c>
      <c r="AJ109" s="128" t="str">
        <f t="shared" si="64"/>
        <v>-</v>
      </c>
      <c r="AK109" s="128" t="str">
        <f t="shared" si="65"/>
        <v>-</v>
      </c>
      <c r="AL109" s="128" t="str">
        <f t="shared" si="66"/>
        <v>-</v>
      </c>
      <c r="AM109" s="128" t="str">
        <f t="shared" si="67"/>
        <v>-</v>
      </c>
      <c r="AN109" s="128" t="str">
        <f t="shared" si="68"/>
        <v>-</v>
      </c>
      <c r="AO109" s="128" t="str">
        <f t="shared" si="69"/>
        <v>-</v>
      </c>
      <c r="AP109" s="128" t="str">
        <f t="shared" si="70"/>
        <v>-</v>
      </c>
      <c r="AQ109" s="128" t="str">
        <f t="shared" si="101"/>
        <v>-</v>
      </c>
      <c r="AR109" s="128" t="str">
        <f t="shared" si="102"/>
        <v>-</v>
      </c>
      <c r="AS109" s="128">
        <f t="shared" si="71"/>
        <v>0</v>
      </c>
      <c r="AT109" s="128" t="str">
        <f t="shared" si="72"/>
        <v>-</v>
      </c>
      <c r="AU109" s="128" t="str">
        <f t="shared" si="73"/>
        <v>-</v>
      </c>
      <c r="AV109" s="128" t="str">
        <f t="shared" si="74"/>
        <v>-</v>
      </c>
      <c r="AW109" s="128" t="str">
        <f t="shared" si="75"/>
        <v>-</v>
      </c>
      <c r="AX109" s="128" t="str">
        <f t="shared" si="76"/>
        <v>-</v>
      </c>
      <c r="AY109" s="128" t="str">
        <f t="shared" si="77"/>
        <v>-</v>
      </c>
      <c r="AZ109" s="128" t="str">
        <f t="shared" si="78"/>
        <v>-</v>
      </c>
      <c r="BA109" s="128" t="str">
        <f t="shared" si="79"/>
        <v>-</v>
      </c>
      <c r="BB109" s="128" t="str">
        <f t="shared" si="80"/>
        <v>-</v>
      </c>
      <c r="BC109" s="128" t="str">
        <f t="shared" si="81"/>
        <v>-</v>
      </c>
      <c r="BD109" s="128" t="str">
        <f t="shared" si="82"/>
        <v>-</v>
      </c>
      <c r="BE109" s="187"/>
      <c r="BF109" s="128" t="str">
        <f t="shared" si="83"/>
        <v>-</v>
      </c>
      <c r="BG109" s="128" t="str">
        <f t="shared" si="84"/>
        <v>-</v>
      </c>
      <c r="BH109" s="187"/>
      <c r="BI109" s="187"/>
      <c r="BJ109" s="128" t="str">
        <f t="shared" si="85"/>
        <v>-</v>
      </c>
      <c r="BK109" s="128" t="str">
        <f t="shared" si="86"/>
        <v>-</v>
      </c>
      <c r="BL109" s="128" t="str">
        <f t="shared" si="87"/>
        <v>-</v>
      </c>
      <c r="BM109" s="128" t="str">
        <f t="shared" si="88"/>
        <v>-</v>
      </c>
      <c r="BN109" s="128" t="str">
        <f t="shared" si="89"/>
        <v>-</v>
      </c>
      <c r="BO109" s="128" t="str">
        <f t="shared" si="90"/>
        <v>-</v>
      </c>
      <c r="BP109" s="128" t="str">
        <f t="shared" si="91"/>
        <v>-</v>
      </c>
      <c r="BQ109" s="128" t="str">
        <f t="shared" si="92"/>
        <v>-</v>
      </c>
      <c r="BR109" s="128" t="str">
        <f t="shared" si="93"/>
        <v>-</v>
      </c>
      <c r="BS109" s="128" t="str">
        <f t="shared" si="94"/>
        <v>-</v>
      </c>
      <c r="BT109" s="128" t="str">
        <f t="shared" si="95"/>
        <v>-</v>
      </c>
      <c r="BU109" s="128" t="str">
        <f t="shared" si="96"/>
        <v>-</v>
      </c>
      <c r="BV109" s="129">
        <f t="shared" si="97"/>
        <v>0</v>
      </c>
      <c r="BX109" s="128" t="str">
        <f t="shared" si="103"/>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98"/>
        <v>-</v>
      </c>
      <c r="K110" s="20" t="str">
        <f>IF(月途中入退所!$D11=$B$2,IF(月途中入退所!I11="","-",月途中入退所!$I11),"-")</f>
        <v>-</v>
      </c>
      <c r="L110" s="162" t="str">
        <f t="shared" si="99"/>
        <v>-</v>
      </c>
      <c r="M110" s="20" t="str">
        <f>IF(月途中入退所!$D11=$B$2,月途中入退所!$J11,"-")</f>
        <v>-</v>
      </c>
      <c r="N110" s="129">
        <f t="shared" si="100"/>
        <v>0</v>
      </c>
      <c r="O110" s="123"/>
      <c r="P110" s="128" t="str">
        <f t="shared" si="47"/>
        <v>-</v>
      </c>
      <c r="Q110" s="128" t="str">
        <f t="shared" si="48"/>
        <v>-</v>
      </c>
      <c r="R110" s="128" t="str">
        <f t="shared" si="49"/>
        <v>-</v>
      </c>
      <c r="S110" s="128" t="str">
        <f t="shared" si="50"/>
        <v>-</v>
      </c>
      <c r="T110" s="128" t="str">
        <f t="shared" si="51"/>
        <v>-</v>
      </c>
      <c r="U110" s="128" t="str">
        <f t="shared" si="52"/>
        <v>-</v>
      </c>
      <c r="V110" s="128" t="str">
        <f t="shared" si="53"/>
        <v>-</v>
      </c>
      <c r="W110" s="128" t="str">
        <f t="shared" si="54"/>
        <v>-</v>
      </c>
      <c r="X110" s="128" t="str">
        <f t="shared" si="55"/>
        <v>-</v>
      </c>
      <c r="Y110" s="128" t="str">
        <f t="shared" si="56"/>
        <v>-</v>
      </c>
      <c r="Z110" s="128" t="str">
        <f t="shared" si="57"/>
        <v>-</v>
      </c>
      <c r="AA110" s="128" t="str">
        <f t="shared" si="58"/>
        <v>-</v>
      </c>
      <c r="AB110" s="131"/>
      <c r="AC110" s="128" t="str">
        <f t="shared" si="59"/>
        <v>-</v>
      </c>
      <c r="AD110" s="128" t="str">
        <f t="shared" si="60"/>
        <v>-</v>
      </c>
      <c r="AE110" s="131"/>
      <c r="AF110" s="131"/>
      <c r="AG110" s="128" t="str">
        <f t="shared" si="61"/>
        <v>-</v>
      </c>
      <c r="AH110" s="128" t="str">
        <f t="shared" si="62"/>
        <v>-</v>
      </c>
      <c r="AI110" s="128" t="str">
        <f t="shared" si="63"/>
        <v>-</v>
      </c>
      <c r="AJ110" s="128" t="str">
        <f t="shared" si="64"/>
        <v>-</v>
      </c>
      <c r="AK110" s="128" t="str">
        <f t="shared" si="65"/>
        <v>-</v>
      </c>
      <c r="AL110" s="128" t="str">
        <f t="shared" si="66"/>
        <v>-</v>
      </c>
      <c r="AM110" s="128" t="str">
        <f t="shared" si="67"/>
        <v>-</v>
      </c>
      <c r="AN110" s="128" t="str">
        <f t="shared" si="68"/>
        <v>-</v>
      </c>
      <c r="AO110" s="128" t="str">
        <f t="shared" si="69"/>
        <v>-</v>
      </c>
      <c r="AP110" s="128" t="str">
        <f t="shared" si="70"/>
        <v>-</v>
      </c>
      <c r="AQ110" s="128" t="str">
        <f t="shared" si="101"/>
        <v>-</v>
      </c>
      <c r="AR110" s="128" t="str">
        <f t="shared" si="102"/>
        <v>-</v>
      </c>
      <c r="AS110" s="128">
        <f t="shared" si="71"/>
        <v>0</v>
      </c>
      <c r="AT110" s="128" t="str">
        <f t="shared" si="72"/>
        <v>-</v>
      </c>
      <c r="AU110" s="128" t="str">
        <f t="shared" si="73"/>
        <v>-</v>
      </c>
      <c r="AV110" s="128" t="str">
        <f t="shared" si="74"/>
        <v>-</v>
      </c>
      <c r="AW110" s="128" t="str">
        <f t="shared" si="75"/>
        <v>-</v>
      </c>
      <c r="AX110" s="128" t="str">
        <f t="shared" si="76"/>
        <v>-</v>
      </c>
      <c r="AY110" s="128" t="str">
        <f t="shared" si="77"/>
        <v>-</v>
      </c>
      <c r="AZ110" s="128" t="str">
        <f t="shared" si="78"/>
        <v>-</v>
      </c>
      <c r="BA110" s="128" t="str">
        <f t="shared" si="79"/>
        <v>-</v>
      </c>
      <c r="BB110" s="128" t="str">
        <f t="shared" si="80"/>
        <v>-</v>
      </c>
      <c r="BC110" s="128" t="str">
        <f t="shared" si="81"/>
        <v>-</v>
      </c>
      <c r="BD110" s="128" t="str">
        <f t="shared" si="82"/>
        <v>-</v>
      </c>
      <c r="BE110" s="187"/>
      <c r="BF110" s="128" t="str">
        <f t="shared" si="83"/>
        <v>-</v>
      </c>
      <c r="BG110" s="128" t="str">
        <f t="shared" si="84"/>
        <v>-</v>
      </c>
      <c r="BH110" s="187"/>
      <c r="BI110" s="187"/>
      <c r="BJ110" s="128" t="str">
        <f t="shared" si="85"/>
        <v>-</v>
      </c>
      <c r="BK110" s="128" t="str">
        <f t="shared" si="86"/>
        <v>-</v>
      </c>
      <c r="BL110" s="128" t="str">
        <f t="shared" si="87"/>
        <v>-</v>
      </c>
      <c r="BM110" s="128" t="str">
        <f t="shared" si="88"/>
        <v>-</v>
      </c>
      <c r="BN110" s="128" t="str">
        <f t="shared" si="89"/>
        <v>-</v>
      </c>
      <c r="BO110" s="128" t="str">
        <f t="shared" si="90"/>
        <v>-</v>
      </c>
      <c r="BP110" s="128" t="str">
        <f t="shared" si="91"/>
        <v>-</v>
      </c>
      <c r="BQ110" s="128" t="str">
        <f t="shared" si="92"/>
        <v>-</v>
      </c>
      <c r="BR110" s="128" t="str">
        <f t="shared" si="93"/>
        <v>-</v>
      </c>
      <c r="BS110" s="128" t="str">
        <f t="shared" si="94"/>
        <v>-</v>
      </c>
      <c r="BT110" s="128" t="str">
        <f t="shared" si="95"/>
        <v>-</v>
      </c>
      <c r="BU110" s="128" t="str">
        <f t="shared" si="96"/>
        <v>-</v>
      </c>
      <c r="BV110" s="129">
        <f t="shared" si="97"/>
        <v>0</v>
      </c>
      <c r="BX110" s="128" t="str">
        <f t="shared" si="103"/>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98"/>
        <v>-</v>
      </c>
      <c r="K111" s="20" t="str">
        <f>IF(月途中入退所!$D12=$B$2,IF(月途中入退所!I12="","-",月途中入退所!$I12),"-")</f>
        <v>-</v>
      </c>
      <c r="L111" s="162" t="str">
        <f t="shared" si="99"/>
        <v>-</v>
      </c>
      <c r="M111" s="20" t="str">
        <f>IF(月途中入退所!$D12=$B$2,月途中入退所!$J12,"-")</f>
        <v>-</v>
      </c>
      <c r="N111" s="129">
        <f t="shared" si="100"/>
        <v>0</v>
      </c>
      <c r="O111" s="123"/>
      <c r="P111" s="128" t="str">
        <f t="shared" si="47"/>
        <v>-</v>
      </c>
      <c r="Q111" s="128" t="str">
        <f t="shared" si="48"/>
        <v>-</v>
      </c>
      <c r="R111" s="128" t="str">
        <f t="shared" si="49"/>
        <v>-</v>
      </c>
      <c r="S111" s="128" t="str">
        <f t="shared" si="50"/>
        <v>-</v>
      </c>
      <c r="T111" s="128" t="str">
        <f t="shared" si="51"/>
        <v>-</v>
      </c>
      <c r="U111" s="128" t="str">
        <f t="shared" si="52"/>
        <v>-</v>
      </c>
      <c r="V111" s="128" t="str">
        <f t="shared" si="53"/>
        <v>-</v>
      </c>
      <c r="W111" s="128" t="str">
        <f t="shared" si="54"/>
        <v>-</v>
      </c>
      <c r="X111" s="128" t="str">
        <f t="shared" si="55"/>
        <v>-</v>
      </c>
      <c r="Y111" s="128" t="str">
        <f t="shared" si="56"/>
        <v>-</v>
      </c>
      <c r="Z111" s="128" t="str">
        <f t="shared" si="57"/>
        <v>-</v>
      </c>
      <c r="AA111" s="128" t="str">
        <f t="shared" si="58"/>
        <v>-</v>
      </c>
      <c r="AB111" s="131"/>
      <c r="AC111" s="128" t="str">
        <f t="shared" si="59"/>
        <v>-</v>
      </c>
      <c r="AD111" s="128" t="str">
        <f t="shared" si="60"/>
        <v>-</v>
      </c>
      <c r="AE111" s="131"/>
      <c r="AF111" s="131"/>
      <c r="AG111" s="128" t="str">
        <f t="shared" si="61"/>
        <v>-</v>
      </c>
      <c r="AH111" s="128" t="str">
        <f t="shared" si="62"/>
        <v>-</v>
      </c>
      <c r="AI111" s="128" t="str">
        <f t="shared" si="63"/>
        <v>-</v>
      </c>
      <c r="AJ111" s="128" t="str">
        <f t="shared" si="64"/>
        <v>-</v>
      </c>
      <c r="AK111" s="128" t="str">
        <f t="shared" si="65"/>
        <v>-</v>
      </c>
      <c r="AL111" s="128" t="str">
        <f t="shared" si="66"/>
        <v>-</v>
      </c>
      <c r="AM111" s="128" t="str">
        <f t="shared" si="67"/>
        <v>-</v>
      </c>
      <c r="AN111" s="128" t="str">
        <f t="shared" si="68"/>
        <v>-</v>
      </c>
      <c r="AO111" s="128" t="str">
        <f t="shared" si="69"/>
        <v>-</v>
      </c>
      <c r="AP111" s="128" t="str">
        <f t="shared" si="70"/>
        <v>-</v>
      </c>
      <c r="AQ111" s="128" t="str">
        <f t="shared" si="101"/>
        <v>-</v>
      </c>
      <c r="AR111" s="128" t="str">
        <f t="shared" si="102"/>
        <v>-</v>
      </c>
      <c r="AS111" s="128">
        <f t="shared" si="71"/>
        <v>0</v>
      </c>
      <c r="AT111" s="128" t="str">
        <f t="shared" si="72"/>
        <v>-</v>
      </c>
      <c r="AU111" s="128" t="str">
        <f t="shared" si="73"/>
        <v>-</v>
      </c>
      <c r="AV111" s="128" t="str">
        <f t="shared" si="74"/>
        <v>-</v>
      </c>
      <c r="AW111" s="128" t="str">
        <f t="shared" si="75"/>
        <v>-</v>
      </c>
      <c r="AX111" s="128" t="str">
        <f t="shared" si="76"/>
        <v>-</v>
      </c>
      <c r="AY111" s="128" t="str">
        <f t="shared" si="77"/>
        <v>-</v>
      </c>
      <c r="AZ111" s="128" t="str">
        <f t="shared" si="78"/>
        <v>-</v>
      </c>
      <c r="BA111" s="128" t="str">
        <f t="shared" si="79"/>
        <v>-</v>
      </c>
      <c r="BB111" s="128" t="str">
        <f t="shared" si="80"/>
        <v>-</v>
      </c>
      <c r="BC111" s="128" t="str">
        <f t="shared" si="81"/>
        <v>-</v>
      </c>
      <c r="BD111" s="128" t="str">
        <f t="shared" si="82"/>
        <v>-</v>
      </c>
      <c r="BE111" s="187"/>
      <c r="BF111" s="128" t="str">
        <f t="shared" si="83"/>
        <v>-</v>
      </c>
      <c r="BG111" s="128" t="str">
        <f t="shared" si="84"/>
        <v>-</v>
      </c>
      <c r="BH111" s="187"/>
      <c r="BI111" s="187"/>
      <c r="BJ111" s="128" t="str">
        <f t="shared" si="85"/>
        <v>-</v>
      </c>
      <c r="BK111" s="128" t="str">
        <f t="shared" si="86"/>
        <v>-</v>
      </c>
      <c r="BL111" s="128" t="str">
        <f t="shared" si="87"/>
        <v>-</v>
      </c>
      <c r="BM111" s="128" t="str">
        <f t="shared" si="88"/>
        <v>-</v>
      </c>
      <c r="BN111" s="128" t="str">
        <f t="shared" si="89"/>
        <v>-</v>
      </c>
      <c r="BO111" s="128" t="str">
        <f t="shared" si="90"/>
        <v>-</v>
      </c>
      <c r="BP111" s="128" t="str">
        <f t="shared" si="91"/>
        <v>-</v>
      </c>
      <c r="BQ111" s="128" t="str">
        <f t="shared" si="92"/>
        <v>-</v>
      </c>
      <c r="BR111" s="128" t="str">
        <f t="shared" si="93"/>
        <v>-</v>
      </c>
      <c r="BS111" s="128" t="str">
        <f t="shared" si="94"/>
        <v>-</v>
      </c>
      <c r="BT111" s="128" t="str">
        <f t="shared" si="95"/>
        <v>-</v>
      </c>
      <c r="BU111" s="128" t="str">
        <f t="shared" si="96"/>
        <v>-</v>
      </c>
      <c r="BV111" s="129">
        <f t="shared" si="97"/>
        <v>0</v>
      </c>
      <c r="BX111" s="128" t="str">
        <f t="shared" si="103"/>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98"/>
        <v>-</v>
      </c>
      <c r="K112" s="20" t="str">
        <f>IF(月途中入退所!$D13=$B$2,IF(月途中入退所!I13="","-",月途中入退所!$I13),"-")</f>
        <v>-</v>
      </c>
      <c r="L112" s="162" t="str">
        <f t="shared" si="99"/>
        <v>-</v>
      </c>
      <c r="M112" s="20" t="str">
        <f>IF(月途中入退所!$D13=$B$2,月途中入退所!$J13,"-")</f>
        <v>-</v>
      </c>
      <c r="N112" s="129">
        <f t="shared" si="100"/>
        <v>0</v>
      </c>
      <c r="O112" s="123"/>
      <c r="P112" s="128" t="str">
        <f t="shared" si="47"/>
        <v>-</v>
      </c>
      <c r="Q112" s="128" t="str">
        <f t="shared" si="48"/>
        <v>-</v>
      </c>
      <c r="R112" s="128" t="str">
        <f t="shared" si="49"/>
        <v>-</v>
      </c>
      <c r="S112" s="128" t="str">
        <f t="shared" si="50"/>
        <v>-</v>
      </c>
      <c r="T112" s="128" t="str">
        <f t="shared" si="51"/>
        <v>-</v>
      </c>
      <c r="U112" s="128" t="str">
        <f t="shared" si="52"/>
        <v>-</v>
      </c>
      <c r="V112" s="128" t="str">
        <f t="shared" si="53"/>
        <v>-</v>
      </c>
      <c r="W112" s="128" t="str">
        <f t="shared" si="54"/>
        <v>-</v>
      </c>
      <c r="X112" s="128" t="str">
        <f t="shared" si="55"/>
        <v>-</v>
      </c>
      <c r="Y112" s="128" t="str">
        <f t="shared" si="56"/>
        <v>-</v>
      </c>
      <c r="Z112" s="128" t="str">
        <f t="shared" si="57"/>
        <v>-</v>
      </c>
      <c r="AA112" s="128" t="str">
        <f t="shared" si="58"/>
        <v>-</v>
      </c>
      <c r="AB112" s="131"/>
      <c r="AC112" s="128" t="str">
        <f t="shared" si="59"/>
        <v>-</v>
      </c>
      <c r="AD112" s="128" t="str">
        <f t="shared" si="60"/>
        <v>-</v>
      </c>
      <c r="AE112" s="131"/>
      <c r="AF112" s="131"/>
      <c r="AG112" s="128" t="str">
        <f t="shared" si="61"/>
        <v>-</v>
      </c>
      <c r="AH112" s="128" t="str">
        <f t="shared" si="62"/>
        <v>-</v>
      </c>
      <c r="AI112" s="128" t="str">
        <f t="shared" si="63"/>
        <v>-</v>
      </c>
      <c r="AJ112" s="128" t="str">
        <f t="shared" si="64"/>
        <v>-</v>
      </c>
      <c r="AK112" s="128" t="str">
        <f t="shared" si="65"/>
        <v>-</v>
      </c>
      <c r="AL112" s="128" t="str">
        <f t="shared" si="66"/>
        <v>-</v>
      </c>
      <c r="AM112" s="128" t="str">
        <f t="shared" si="67"/>
        <v>-</v>
      </c>
      <c r="AN112" s="128" t="str">
        <f t="shared" si="68"/>
        <v>-</v>
      </c>
      <c r="AO112" s="128" t="str">
        <f t="shared" si="69"/>
        <v>-</v>
      </c>
      <c r="AP112" s="128" t="str">
        <f t="shared" si="70"/>
        <v>-</v>
      </c>
      <c r="AQ112" s="128" t="str">
        <f t="shared" si="101"/>
        <v>-</v>
      </c>
      <c r="AR112" s="128" t="str">
        <f t="shared" si="102"/>
        <v>-</v>
      </c>
      <c r="AS112" s="128">
        <f t="shared" si="71"/>
        <v>0</v>
      </c>
      <c r="AT112" s="128" t="str">
        <f t="shared" si="72"/>
        <v>-</v>
      </c>
      <c r="AU112" s="128" t="str">
        <f t="shared" si="73"/>
        <v>-</v>
      </c>
      <c r="AV112" s="128" t="str">
        <f t="shared" si="74"/>
        <v>-</v>
      </c>
      <c r="AW112" s="128" t="str">
        <f t="shared" si="75"/>
        <v>-</v>
      </c>
      <c r="AX112" s="128" t="str">
        <f t="shared" si="76"/>
        <v>-</v>
      </c>
      <c r="AY112" s="128" t="str">
        <f t="shared" si="77"/>
        <v>-</v>
      </c>
      <c r="AZ112" s="128" t="str">
        <f t="shared" si="78"/>
        <v>-</v>
      </c>
      <c r="BA112" s="128" t="str">
        <f t="shared" si="79"/>
        <v>-</v>
      </c>
      <c r="BB112" s="128" t="str">
        <f t="shared" si="80"/>
        <v>-</v>
      </c>
      <c r="BC112" s="128" t="str">
        <f t="shared" si="81"/>
        <v>-</v>
      </c>
      <c r="BD112" s="128" t="str">
        <f t="shared" si="82"/>
        <v>-</v>
      </c>
      <c r="BE112" s="187"/>
      <c r="BF112" s="128" t="str">
        <f t="shared" si="83"/>
        <v>-</v>
      </c>
      <c r="BG112" s="128" t="str">
        <f t="shared" si="84"/>
        <v>-</v>
      </c>
      <c r="BH112" s="187"/>
      <c r="BI112" s="187"/>
      <c r="BJ112" s="128" t="str">
        <f t="shared" si="85"/>
        <v>-</v>
      </c>
      <c r="BK112" s="128" t="str">
        <f t="shared" si="86"/>
        <v>-</v>
      </c>
      <c r="BL112" s="128" t="str">
        <f t="shared" si="87"/>
        <v>-</v>
      </c>
      <c r="BM112" s="128" t="str">
        <f t="shared" si="88"/>
        <v>-</v>
      </c>
      <c r="BN112" s="128" t="str">
        <f t="shared" si="89"/>
        <v>-</v>
      </c>
      <c r="BO112" s="128" t="str">
        <f t="shared" si="90"/>
        <v>-</v>
      </c>
      <c r="BP112" s="128" t="str">
        <f t="shared" si="91"/>
        <v>-</v>
      </c>
      <c r="BQ112" s="128" t="str">
        <f t="shared" si="92"/>
        <v>-</v>
      </c>
      <c r="BR112" s="128" t="str">
        <f t="shared" si="93"/>
        <v>-</v>
      </c>
      <c r="BS112" s="128" t="str">
        <f t="shared" si="94"/>
        <v>-</v>
      </c>
      <c r="BT112" s="128" t="str">
        <f t="shared" si="95"/>
        <v>-</v>
      </c>
      <c r="BU112" s="128" t="str">
        <f t="shared" si="96"/>
        <v>-</v>
      </c>
      <c r="BV112" s="129">
        <f t="shared" si="97"/>
        <v>0</v>
      </c>
      <c r="BX112" s="128" t="str">
        <f t="shared" si="103"/>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98"/>
        <v>-</v>
      </c>
      <c r="K113" s="20" t="str">
        <f>IF(月途中入退所!$D14=$B$2,IF(月途中入退所!I14="","-",月途中入退所!$I14),"-")</f>
        <v>-</v>
      </c>
      <c r="L113" s="162" t="str">
        <f t="shared" si="99"/>
        <v>-</v>
      </c>
      <c r="M113" s="20" t="str">
        <f>IF(月途中入退所!$D14=$B$2,月途中入退所!$J14,"-")</f>
        <v>-</v>
      </c>
      <c r="N113" s="129">
        <f t="shared" si="100"/>
        <v>0</v>
      </c>
      <c r="O113" s="123"/>
      <c r="P113" s="128" t="str">
        <f t="shared" si="47"/>
        <v>-</v>
      </c>
      <c r="Q113" s="128" t="str">
        <f t="shared" si="48"/>
        <v>-</v>
      </c>
      <c r="R113" s="128" t="str">
        <f t="shared" si="49"/>
        <v>-</v>
      </c>
      <c r="S113" s="128" t="str">
        <f t="shared" si="50"/>
        <v>-</v>
      </c>
      <c r="T113" s="128" t="str">
        <f t="shared" si="51"/>
        <v>-</v>
      </c>
      <c r="U113" s="128" t="str">
        <f t="shared" si="52"/>
        <v>-</v>
      </c>
      <c r="V113" s="128" t="str">
        <f t="shared" si="53"/>
        <v>-</v>
      </c>
      <c r="W113" s="128" t="str">
        <f t="shared" si="54"/>
        <v>-</v>
      </c>
      <c r="X113" s="128" t="str">
        <f t="shared" si="55"/>
        <v>-</v>
      </c>
      <c r="Y113" s="128" t="str">
        <f t="shared" si="56"/>
        <v>-</v>
      </c>
      <c r="Z113" s="128" t="str">
        <f t="shared" si="57"/>
        <v>-</v>
      </c>
      <c r="AA113" s="128" t="str">
        <f t="shared" si="58"/>
        <v>-</v>
      </c>
      <c r="AB113" s="131"/>
      <c r="AC113" s="128" t="str">
        <f t="shared" si="59"/>
        <v>-</v>
      </c>
      <c r="AD113" s="128" t="str">
        <f t="shared" si="60"/>
        <v>-</v>
      </c>
      <c r="AE113" s="131"/>
      <c r="AF113" s="131"/>
      <c r="AG113" s="128" t="str">
        <f t="shared" si="61"/>
        <v>-</v>
      </c>
      <c r="AH113" s="128" t="str">
        <f t="shared" si="62"/>
        <v>-</v>
      </c>
      <c r="AI113" s="128" t="str">
        <f t="shared" si="63"/>
        <v>-</v>
      </c>
      <c r="AJ113" s="128" t="str">
        <f t="shared" si="64"/>
        <v>-</v>
      </c>
      <c r="AK113" s="128" t="str">
        <f t="shared" si="65"/>
        <v>-</v>
      </c>
      <c r="AL113" s="128" t="str">
        <f t="shared" si="66"/>
        <v>-</v>
      </c>
      <c r="AM113" s="128" t="str">
        <f t="shared" si="67"/>
        <v>-</v>
      </c>
      <c r="AN113" s="128" t="str">
        <f t="shared" si="68"/>
        <v>-</v>
      </c>
      <c r="AO113" s="128" t="str">
        <f t="shared" si="69"/>
        <v>-</v>
      </c>
      <c r="AP113" s="128" t="str">
        <f t="shared" si="70"/>
        <v>-</v>
      </c>
      <c r="AQ113" s="128" t="str">
        <f t="shared" si="101"/>
        <v>-</v>
      </c>
      <c r="AR113" s="128" t="str">
        <f t="shared" si="102"/>
        <v>-</v>
      </c>
      <c r="AS113" s="128">
        <f t="shared" si="71"/>
        <v>0</v>
      </c>
      <c r="AT113" s="128" t="str">
        <f t="shared" si="72"/>
        <v>-</v>
      </c>
      <c r="AU113" s="128" t="str">
        <f t="shared" si="73"/>
        <v>-</v>
      </c>
      <c r="AV113" s="128" t="str">
        <f t="shared" si="74"/>
        <v>-</v>
      </c>
      <c r="AW113" s="128" t="str">
        <f t="shared" si="75"/>
        <v>-</v>
      </c>
      <c r="AX113" s="128" t="str">
        <f t="shared" si="76"/>
        <v>-</v>
      </c>
      <c r="AY113" s="128" t="str">
        <f t="shared" si="77"/>
        <v>-</v>
      </c>
      <c r="AZ113" s="128" t="str">
        <f t="shared" si="78"/>
        <v>-</v>
      </c>
      <c r="BA113" s="128" t="str">
        <f t="shared" si="79"/>
        <v>-</v>
      </c>
      <c r="BB113" s="128" t="str">
        <f t="shared" si="80"/>
        <v>-</v>
      </c>
      <c r="BC113" s="128" t="str">
        <f t="shared" si="81"/>
        <v>-</v>
      </c>
      <c r="BD113" s="128" t="str">
        <f t="shared" si="82"/>
        <v>-</v>
      </c>
      <c r="BE113" s="187"/>
      <c r="BF113" s="128" t="str">
        <f t="shared" si="83"/>
        <v>-</v>
      </c>
      <c r="BG113" s="128" t="str">
        <f t="shared" si="84"/>
        <v>-</v>
      </c>
      <c r="BH113" s="187"/>
      <c r="BI113" s="187"/>
      <c r="BJ113" s="128" t="str">
        <f t="shared" si="85"/>
        <v>-</v>
      </c>
      <c r="BK113" s="128" t="str">
        <f t="shared" si="86"/>
        <v>-</v>
      </c>
      <c r="BL113" s="128" t="str">
        <f t="shared" si="87"/>
        <v>-</v>
      </c>
      <c r="BM113" s="128" t="str">
        <f t="shared" si="88"/>
        <v>-</v>
      </c>
      <c r="BN113" s="128" t="str">
        <f t="shared" si="89"/>
        <v>-</v>
      </c>
      <c r="BO113" s="128" t="str">
        <f t="shared" si="90"/>
        <v>-</v>
      </c>
      <c r="BP113" s="128" t="str">
        <f t="shared" si="91"/>
        <v>-</v>
      </c>
      <c r="BQ113" s="128" t="str">
        <f t="shared" si="92"/>
        <v>-</v>
      </c>
      <c r="BR113" s="128" t="str">
        <f t="shared" si="93"/>
        <v>-</v>
      </c>
      <c r="BS113" s="128" t="str">
        <f t="shared" si="94"/>
        <v>-</v>
      </c>
      <c r="BT113" s="128" t="str">
        <f t="shared" si="95"/>
        <v>-</v>
      </c>
      <c r="BU113" s="128" t="str">
        <f t="shared" si="96"/>
        <v>-</v>
      </c>
      <c r="BV113" s="129">
        <f t="shared" si="97"/>
        <v>0</v>
      </c>
      <c r="BX113" s="128" t="str">
        <f t="shared" si="103"/>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98"/>
        <v>-</v>
      </c>
      <c r="K114" s="20" t="str">
        <f>IF(月途中入退所!$D15=$B$2,IF(月途中入退所!I15="","-",月途中入退所!$I15),"-")</f>
        <v>-</v>
      </c>
      <c r="L114" s="162" t="str">
        <f t="shared" si="99"/>
        <v>-</v>
      </c>
      <c r="M114" s="20" t="str">
        <f>IF(月途中入退所!$D15=$B$2,月途中入退所!$J15,"-")</f>
        <v>-</v>
      </c>
      <c r="N114" s="129">
        <f t="shared" si="100"/>
        <v>0</v>
      </c>
      <c r="O114" s="123"/>
      <c r="P114" s="128" t="str">
        <f t="shared" si="47"/>
        <v>-</v>
      </c>
      <c r="Q114" s="128" t="str">
        <f t="shared" si="48"/>
        <v>-</v>
      </c>
      <c r="R114" s="128" t="str">
        <f t="shared" si="49"/>
        <v>-</v>
      </c>
      <c r="S114" s="128" t="str">
        <f t="shared" si="50"/>
        <v>-</v>
      </c>
      <c r="T114" s="128" t="str">
        <f t="shared" si="51"/>
        <v>-</v>
      </c>
      <c r="U114" s="128" t="str">
        <f t="shared" si="52"/>
        <v>-</v>
      </c>
      <c r="V114" s="128" t="str">
        <f t="shared" si="53"/>
        <v>-</v>
      </c>
      <c r="W114" s="128" t="str">
        <f t="shared" si="54"/>
        <v>-</v>
      </c>
      <c r="X114" s="128" t="str">
        <f t="shared" si="55"/>
        <v>-</v>
      </c>
      <c r="Y114" s="128" t="str">
        <f t="shared" si="56"/>
        <v>-</v>
      </c>
      <c r="Z114" s="128" t="str">
        <f t="shared" si="57"/>
        <v>-</v>
      </c>
      <c r="AA114" s="128" t="str">
        <f t="shared" si="58"/>
        <v>-</v>
      </c>
      <c r="AB114" s="131"/>
      <c r="AC114" s="128" t="str">
        <f t="shared" si="59"/>
        <v>-</v>
      </c>
      <c r="AD114" s="128" t="str">
        <f t="shared" si="60"/>
        <v>-</v>
      </c>
      <c r="AE114" s="131"/>
      <c r="AF114" s="131"/>
      <c r="AG114" s="128" t="str">
        <f t="shared" si="61"/>
        <v>-</v>
      </c>
      <c r="AH114" s="128" t="str">
        <f t="shared" si="62"/>
        <v>-</v>
      </c>
      <c r="AI114" s="128" t="str">
        <f t="shared" si="63"/>
        <v>-</v>
      </c>
      <c r="AJ114" s="128" t="str">
        <f t="shared" si="64"/>
        <v>-</v>
      </c>
      <c r="AK114" s="128" t="str">
        <f t="shared" si="65"/>
        <v>-</v>
      </c>
      <c r="AL114" s="128" t="str">
        <f t="shared" si="66"/>
        <v>-</v>
      </c>
      <c r="AM114" s="128" t="str">
        <f t="shared" si="67"/>
        <v>-</v>
      </c>
      <c r="AN114" s="128" t="str">
        <f t="shared" si="68"/>
        <v>-</v>
      </c>
      <c r="AO114" s="128" t="str">
        <f t="shared" si="69"/>
        <v>-</v>
      </c>
      <c r="AP114" s="128" t="str">
        <f t="shared" si="70"/>
        <v>-</v>
      </c>
      <c r="AQ114" s="128" t="str">
        <f t="shared" si="101"/>
        <v>-</v>
      </c>
      <c r="AR114" s="128" t="str">
        <f t="shared" si="102"/>
        <v>-</v>
      </c>
      <c r="AS114" s="128">
        <f t="shared" si="71"/>
        <v>0</v>
      </c>
      <c r="AT114" s="128" t="str">
        <f t="shared" si="72"/>
        <v>-</v>
      </c>
      <c r="AU114" s="128" t="str">
        <f t="shared" si="73"/>
        <v>-</v>
      </c>
      <c r="AV114" s="128" t="str">
        <f t="shared" si="74"/>
        <v>-</v>
      </c>
      <c r="AW114" s="128" t="str">
        <f t="shared" si="75"/>
        <v>-</v>
      </c>
      <c r="AX114" s="128" t="str">
        <f t="shared" si="76"/>
        <v>-</v>
      </c>
      <c r="AY114" s="128" t="str">
        <f t="shared" si="77"/>
        <v>-</v>
      </c>
      <c r="AZ114" s="128" t="str">
        <f t="shared" si="78"/>
        <v>-</v>
      </c>
      <c r="BA114" s="128" t="str">
        <f t="shared" si="79"/>
        <v>-</v>
      </c>
      <c r="BB114" s="128" t="str">
        <f t="shared" si="80"/>
        <v>-</v>
      </c>
      <c r="BC114" s="128" t="str">
        <f t="shared" si="81"/>
        <v>-</v>
      </c>
      <c r="BD114" s="128" t="str">
        <f t="shared" si="82"/>
        <v>-</v>
      </c>
      <c r="BE114" s="187"/>
      <c r="BF114" s="128" t="str">
        <f t="shared" si="83"/>
        <v>-</v>
      </c>
      <c r="BG114" s="128" t="str">
        <f t="shared" si="84"/>
        <v>-</v>
      </c>
      <c r="BH114" s="187"/>
      <c r="BI114" s="187"/>
      <c r="BJ114" s="128" t="str">
        <f t="shared" si="85"/>
        <v>-</v>
      </c>
      <c r="BK114" s="128" t="str">
        <f t="shared" si="86"/>
        <v>-</v>
      </c>
      <c r="BL114" s="128" t="str">
        <f t="shared" si="87"/>
        <v>-</v>
      </c>
      <c r="BM114" s="128" t="str">
        <f t="shared" si="88"/>
        <v>-</v>
      </c>
      <c r="BN114" s="128" t="str">
        <f t="shared" si="89"/>
        <v>-</v>
      </c>
      <c r="BO114" s="128" t="str">
        <f t="shared" si="90"/>
        <v>-</v>
      </c>
      <c r="BP114" s="128" t="str">
        <f t="shared" si="91"/>
        <v>-</v>
      </c>
      <c r="BQ114" s="128" t="str">
        <f t="shared" si="92"/>
        <v>-</v>
      </c>
      <c r="BR114" s="128" t="str">
        <f t="shared" si="93"/>
        <v>-</v>
      </c>
      <c r="BS114" s="128" t="str">
        <f t="shared" si="94"/>
        <v>-</v>
      </c>
      <c r="BT114" s="128" t="str">
        <f t="shared" si="95"/>
        <v>-</v>
      </c>
      <c r="BU114" s="128" t="str">
        <f t="shared" si="96"/>
        <v>-</v>
      </c>
      <c r="BV114" s="129">
        <f t="shared" si="97"/>
        <v>0</v>
      </c>
      <c r="BX114" s="128" t="str">
        <f t="shared" si="103"/>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98"/>
        <v>-</v>
      </c>
      <c r="K115" s="20" t="str">
        <f>IF(月途中入退所!$D16=$B$2,IF(月途中入退所!I16="","-",月途中入退所!$I16),"-")</f>
        <v>-</v>
      </c>
      <c r="L115" s="162" t="str">
        <f t="shared" si="99"/>
        <v>-</v>
      </c>
      <c r="M115" s="20" t="str">
        <f>IF(月途中入退所!$D16=$B$2,月途中入退所!$J16,"-")</f>
        <v>-</v>
      </c>
      <c r="N115" s="129">
        <f t="shared" si="100"/>
        <v>0</v>
      </c>
      <c r="O115" s="123"/>
      <c r="P115" s="128" t="str">
        <f t="shared" si="47"/>
        <v>-</v>
      </c>
      <c r="Q115" s="128" t="str">
        <f t="shared" si="48"/>
        <v>-</v>
      </c>
      <c r="R115" s="128" t="str">
        <f t="shared" si="49"/>
        <v>-</v>
      </c>
      <c r="S115" s="128" t="str">
        <f t="shared" si="50"/>
        <v>-</v>
      </c>
      <c r="T115" s="128" t="str">
        <f t="shared" si="51"/>
        <v>-</v>
      </c>
      <c r="U115" s="128" t="str">
        <f t="shared" si="52"/>
        <v>-</v>
      </c>
      <c r="V115" s="128" t="str">
        <f t="shared" si="53"/>
        <v>-</v>
      </c>
      <c r="W115" s="128" t="str">
        <f t="shared" si="54"/>
        <v>-</v>
      </c>
      <c r="X115" s="128" t="str">
        <f t="shared" si="55"/>
        <v>-</v>
      </c>
      <c r="Y115" s="128" t="str">
        <f t="shared" si="56"/>
        <v>-</v>
      </c>
      <c r="Z115" s="128" t="str">
        <f t="shared" si="57"/>
        <v>-</v>
      </c>
      <c r="AA115" s="128" t="str">
        <f t="shared" si="58"/>
        <v>-</v>
      </c>
      <c r="AB115" s="131"/>
      <c r="AC115" s="128" t="str">
        <f t="shared" si="59"/>
        <v>-</v>
      </c>
      <c r="AD115" s="128" t="str">
        <f t="shared" si="60"/>
        <v>-</v>
      </c>
      <c r="AE115" s="131"/>
      <c r="AF115" s="131"/>
      <c r="AG115" s="128" t="str">
        <f t="shared" si="61"/>
        <v>-</v>
      </c>
      <c r="AH115" s="128" t="str">
        <f t="shared" si="62"/>
        <v>-</v>
      </c>
      <c r="AI115" s="128" t="str">
        <f t="shared" si="63"/>
        <v>-</v>
      </c>
      <c r="AJ115" s="128" t="str">
        <f t="shared" si="64"/>
        <v>-</v>
      </c>
      <c r="AK115" s="128" t="str">
        <f t="shared" si="65"/>
        <v>-</v>
      </c>
      <c r="AL115" s="128" t="str">
        <f t="shared" si="66"/>
        <v>-</v>
      </c>
      <c r="AM115" s="128" t="str">
        <f t="shared" si="67"/>
        <v>-</v>
      </c>
      <c r="AN115" s="128" t="str">
        <f t="shared" si="68"/>
        <v>-</v>
      </c>
      <c r="AO115" s="128" t="str">
        <f t="shared" si="69"/>
        <v>-</v>
      </c>
      <c r="AP115" s="128" t="str">
        <f t="shared" si="70"/>
        <v>-</v>
      </c>
      <c r="AQ115" s="128" t="str">
        <f t="shared" si="101"/>
        <v>-</v>
      </c>
      <c r="AR115" s="128" t="str">
        <f t="shared" si="102"/>
        <v>-</v>
      </c>
      <c r="AS115" s="128">
        <f t="shared" si="71"/>
        <v>0</v>
      </c>
      <c r="AT115" s="128" t="str">
        <f t="shared" si="72"/>
        <v>-</v>
      </c>
      <c r="AU115" s="128" t="str">
        <f t="shared" si="73"/>
        <v>-</v>
      </c>
      <c r="AV115" s="128" t="str">
        <f t="shared" si="74"/>
        <v>-</v>
      </c>
      <c r="AW115" s="128" t="str">
        <f t="shared" si="75"/>
        <v>-</v>
      </c>
      <c r="AX115" s="128" t="str">
        <f t="shared" si="76"/>
        <v>-</v>
      </c>
      <c r="AY115" s="128" t="str">
        <f t="shared" si="77"/>
        <v>-</v>
      </c>
      <c r="AZ115" s="128" t="str">
        <f t="shared" si="78"/>
        <v>-</v>
      </c>
      <c r="BA115" s="128" t="str">
        <f t="shared" si="79"/>
        <v>-</v>
      </c>
      <c r="BB115" s="128" t="str">
        <f t="shared" si="80"/>
        <v>-</v>
      </c>
      <c r="BC115" s="128" t="str">
        <f t="shared" si="81"/>
        <v>-</v>
      </c>
      <c r="BD115" s="128" t="str">
        <f t="shared" si="82"/>
        <v>-</v>
      </c>
      <c r="BE115" s="187"/>
      <c r="BF115" s="128" t="str">
        <f t="shared" si="83"/>
        <v>-</v>
      </c>
      <c r="BG115" s="128" t="str">
        <f t="shared" si="84"/>
        <v>-</v>
      </c>
      <c r="BH115" s="187"/>
      <c r="BI115" s="187"/>
      <c r="BJ115" s="128" t="str">
        <f t="shared" si="85"/>
        <v>-</v>
      </c>
      <c r="BK115" s="128" t="str">
        <f t="shared" si="86"/>
        <v>-</v>
      </c>
      <c r="BL115" s="128" t="str">
        <f t="shared" si="87"/>
        <v>-</v>
      </c>
      <c r="BM115" s="128" t="str">
        <f t="shared" si="88"/>
        <v>-</v>
      </c>
      <c r="BN115" s="128" t="str">
        <f t="shared" si="89"/>
        <v>-</v>
      </c>
      <c r="BO115" s="128" t="str">
        <f t="shared" si="90"/>
        <v>-</v>
      </c>
      <c r="BP115" s="128" t="str">
        <f t="shared" si="91"/>
        <v>-</v>
      </c>
      <c r="BQ115" s="128" t="str">
        <f t="shared" si="92"/>
        <v>-</v>
      </c>
      <c r="BR115" s="128" t="str">
        <f t="shared" si="93"/>
        <v>-</v>
      </c>
      <c r="BS115" s="128" t="str">
        <f t="shared" si="94"/>
        <v>-</v>
      </c>
      <c r="BT115" s="128" t="str">
        <f t="shared" si="95"/>
        <v>-</v>
      </c>
      <c r="BU115" s="128" t="str">
        <f t="shared" si="96"/>
        <v>-</v>
      </c>
      <c r="BV115" s="129">
        <f t="shared" si="97"/>
        <v>0</v>
      </c>
      <c r="BX115" s="128" t="str">
        <f t="shared" si="103"/>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98"/>
        <v>-</v>
      </c>
      <c r="K116" s="20" t="str">
        <f>IF(月途中入退所!$D17=$B$2,IF(月途中入退所!I17="","-",月途中入退所!$I17),"-")</f>
        <v>-</v>
      </c>
      <c r="L116" s="162" t="str">
        <f t="shared" si="99"/>
        <v>-</v>
      </c>
      <c r="M116" s="20" t="str">
        <f>IF(月途中入退所!$D17=$B$2,月途中入退所!$J17,"-")</f>
        <v>-</v>
      </c>
      <c r="N116" s="129">
        <f t="shared" si="100"/>
        <v>0</v>
      </c>
      <c r="O116" s="123"/>
      <c r="P116" s="128" t="str">
        <f t="shared" si="47"/>
        <v>-</v>
      </c>
      <c r="Q116" s="128" t="str">
        <f t="shared" si="48"/>
        <v>-</v>
      </c>
      <c r="R116" s="128" t="str">
        <f t="shared" si="49"/>
        <v>-</v>
      </c>
      <c r="S116" s="128" t="str">
        <f t="shared" si="50"/>
        <v>-</v>
      </c>
      <c r="T116" s="128" t="str">
        <f t="shared" si="51"/>
        <v>-</v>
      </c>
      <c r="U116" s="128" t="str">
        <f t="shared" si="52"/>
        <v>-</v>
      </c>
      <c r="V116" s="128" t="str">
        <f t="shared" si="53"/>
        <v>-</v>
      </c>
      <c r="W116" s="128" t="str">
        <f t="shared" si="54"/>
        <v>-</v>
      </c>
      <c r="X116" s="128" t="str">
        <f t="shared" si="55"/>
        <v>-</v>
      </c>
      <c r="Y116" s="128" t="str">
        <f t="shared" si="56"/>
        <v>-</v>
      </c>
      <c r="Z116" s="128" t="str">
        <f t="shared" si="57"/>
        <v>-</v>
      </c>
      <c r="AA116" s="128" t="str">
        <f t="shared" si="58"/>
        <v>-</v>
      </c>
      <c r="AB116" s="131"/>
      <c r="AC116" s="128" t="str">
        <f t="shared" si="59"/>
        <v>-</v>
      </c>
      <c r="AD116" s="128" t="str">
        <f t="shared" si="60"/>
        <v>-</v>
      </c>
      <c r="AE116" s="131"/>
      <c r="AF116" s="131"/>
      <c r="AG116" s="128" t="str">
        <f t="shared" si="61"/>
        <v>-</v>
      </c>
      <c r="AH116" s="128" t="str">
        <f t="shared" si="62"/>
        <v>-</v>
      </c>
      <c r="AI116" s="128" t="str">
        <f t="shared" si="63"/>
        <v>-</v>
      </c>
      <c r="AJ116" s="128" t="str">
        <f t="shared" si="64"/>
        <v>-</v>
      </c>
      <c r="AK116" s="128" t="str">
        <f t="shared" si="65"/>
        <v>-</v>
      </c>
      <c r="AL116" s="128" t="str">
        <f t="shared" si="66"/>
        <v>-</v>
      </c>
      <c r="AM116" s="128" t="str">
        <f t="shared" si="67"/>
        <v>-</v>
      </c>
      <c r="AN116" s="128" t="str">
        <f t="shared" si="68"/>
        <v>-</v>
      </c>
      <c r="AO116" s="128" t="str">
        <f t="shared" si="69"/>
        <v>-</v>
      </c>
      <c r="AP116" s="128" t="str">
        <f t="shared" si="70"/>
        <v>-</v>
      </c>
      <c r="AQ116" s="128" t="str">
        <f t="shared" si="101"/>
        <v>-</v>
      </c>
      <c r="AR116" s="128" t="str">
        <f t="shared" si="102"/>
        <v>-</v>
      </c>
      <c r="AS116" s="128">
        <f t="shared" si="71"/>
        <v>0</v>
      </c>
      <c r="AT116" s="128" t="str">
        <f t="shared" si="72"/>
        <v>-</v>
      </c>
      <c r="AU116" s="128" t="str">
        <f t="shared" si="73"/>
        <v>-</v>
      </c>
      <c r="AV116" s="128" t="str">
        <f t="shared" si="74"/>
        <v>-</v>
      </c>
      <c r="AW116" s="128" t="str">
        <f t="shared" si="75"/>
        <v>-</v>
      </c>
      <c r="AX116" s="128" t="str">
        <f t="shared" si="76"/>
        <v>-</v>
      </c>
      <c r="AY116" s="128" t="str">
        <f t="shared" si="77"/>
        <v>-</v>
      </c>
      <c r="AZ116" s="128" t="str">
        <f t="shared" si="78"/>
        <v>-</v>
      </c>
      <c r="BA116" s="128" t="str">
        <f t="shared" si="79"/>
        <v>-</v>
      </c>
      <c r="BB116" s="128" t="str">
        <f t="shared" si="80"/>
        <v>-</v>
      </c>
      <c r="BC116" s="128" t="str">
        <f t="shared" si="81"/>
        <v>-</v>
      </c>
      <c r="BD116" s="128" t="str">
        <f t="shared" si="82"/>
        <v>-</v>
      </c>
      <c r="BE116" s="187"/>
      <c r="BF116" s="128" t="str">
        <f t="shared" si="83"/>
        <v>-</v>
      </c>
      <c r="BG116" s="128" t="str">
        <f t="shared" si="84"/>
        <v>-</v>
      </c>
      <c r="BH116" s="187"/>
      <c r="BI116" s="187"/>
      <c r="BJ116" s="128" t="str">
        <f t="shared" si="85"/>
        <v>-</v>
      </c>
      <c r="BK116" s="128" t="str">
        <f t="shared" si="86"/>
        <v>-</v>
      </c>
      <c r="BL116" s="128" t="str">
        <f t="shared" si="87"/>
        <v>-</v>
      </c>
      <c r="BM116" s="128" t="str">
        <f t="shared" si="88"/>
        <v>-</v>
      </c>
      <c r="BN116" s="128" t="str">
        <f t="shared" si="89"/>
        <v>-</v>
      </c>
      <c r="BO116" s="128" t="str">
        <f t="shared" si="90"/>
        <v>-</v>
      </c>
      <c r="BP116" s="128" t="str">
        <f t="shared" si="91"/>
        <v>-</v>
      </c>
      <c r="BQ116" s="128" t="str">
        <f t="shared" si="92"/>
        <v>-</v>
      </c>
      <c r="BR116" s="128" t="str">
        <f t="shared" si="93"/>
        <v>-</v>
      </c>
      <c r="BS116" s="128" t="str">
        <f t="shared" si="94"/>
        <v>-</v>
      </c>
      <c r="BT116" s="128" t="str">
        <f t="shared" si="95"/>
        <v>-</v>
      </c>
      <c r="BU116" s="128" t="str">
        <f t="shared" si="96"/>
        <v>-</v>
      </c>
      <c r="BV116" s="129">
        <f t="shared" si="97"/>
        <v>0</v>
      </c>
      <c r="BX116" s="128" t="str">
        <f t="shared" si="103"/>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98"/>
        <v>-</v>
      </c>
      <c r="K117" s="20" t="str">
        <f>IF(月途中入退所!$D18=$B$2,IF(月途中入退所!I18="","-",月途中入退所!$I18),"-")</f>
        <v>-</v>
      </c>
      <c r="L117" s="162" t="str">
        <f t="shared" si="99"/>
        <v>-</v>
      </c>
      <c r="M117" s="20" t="str">
        <f>IF(月途中入退所!$D18=$B$2,月途中入退所!$J18,"-")</f>
        <v>-</v>
      </c>
      <c r="N117" s="129">
        <f t="shared" si="100"/>
        <v>0</v>
      </c>
      <c r="O117" s="123"/>
      <c r="P117" s="128" t="str">
        <f t="shared" si="47"/>
        <v>-</v>
      </c>
      <c r="Q117" s="128" t="str">
        <f t="shared" si="48"/>
        <v>-</v>
      </c>
      <c r="R117" s="128" t="str">
        <f t="shared" si="49"/>
        <v>-</v>
      </c>
      <c r="S117" s="128" t="str">
        <f t="shared" si="50"/>
        <v>-</v>
      </c>
      <c r="T117" s="128" t="str">
        <f t="shared" si="51"/>
        <v>-</v>
      </c>
      <c r="U117" s="128" t="str">
        <f t="shared" si="52"/>
        <v>-</v>
      </c>
      <c r="V117" s="128" t="str">
        <f t="shared" si="53"/>
        <v>-</v>
      </c>
      <c r="W117" s="128" t="str">
        <f t="shared" si="54"/>
        <v>-</v>
      </c>
      <c r="X117" s="128" t="str">
        <f t="shared" si="55"/>
        <v>-</v>
      </c>
      <c r="Y117" s="128" t="str">
        <f t="shared" si="56"/>
        <v>-</v>
      </c>
      <c r="Z117" s="128" t="str">
        <f t="shared" si="57"/>
        <v>-</v>
      </c>
      <c r="AA117" s="128" t="str">
        <f t="shared" si="58"/>
        <v>-</v>
      </c>
      <c r="AB117" s="131"/>
      <c r="AC117" s="128" t="str">
        <f t="shared" si="59"/>
        <v>-</v>
      </c>
      <c r="AD117" s="128" t="str">
        <f t="shared" si="60"/>
        <v>-</v>
      </c>
      <c r="AE117" s="131"/>
      <c r="AF117" s="131"/>
      <c r="AG117" s="128" t="str">
        <f t="shared" si="61"/>
        <v>-</v>
      </c>
      <c r="AH117" s="128" t="str">
        <f t="shared" si="62"/>
        <v>-</v>
      </c>
      <c r="AI117" s="128" t="str">
        <f t="shared" si="63"/>
        <v>-</v>
      </c>
      <c r="AJ117" s="128" t="str">
        <f t="shared" si="64"/>
        <v>-</v>
      </c>
      <c r="AK117" s="128" t="str">
        <f t="shared" si="65"/>
        <v>-</v>
      </c>
      <c r="AL117" s="128" t="str">
        <f t="shared" si="66"/>
        <v>-</v>
      </c>
      <c r="AM117" s="128" t="str">
        <f t="shared" si="67"/>
        <v>-</v>
      </c>
      <c r="AN117" s="128" t="str">
        <f t="shared" si="68"/>
        <v>-</v>
      </c>
      <c r="AO117" s="128" t="str">
        <f t="shared" si="69"/>
        <v>-</v>
      </c>
      <c r="AP117" s="128" t="str">
        <f t="shared" si="70"/>
        <v>-</v>
      </c>
      <c r="AQ117" s="128" t="str">
        <f t="shared" si="101"/>
        <v>-</v>
      </c>
      <c r="AR117" s="128" t="str">
        <f t="shared" si="102"/>
        <v>-</v>
      </c>
      <c r="AS117" s="128">
        <f t="shared" si="71"/>
        <v>0</v>
      </c>
      <c r="AT117" s="128" t="str">
        <f t="shared" si="72"/>
        <v>-</v>
      </c>
      <c r="AU117" s="128" t="str">
        <f t="shared" si="73"/>
        <v>-</v>
      </c>
      <c r="AV117" s="128" t="str">
        <f t="shared" si="74"/>
        <v>-</v>
      </c>
      <c r="AW117" s="128" t="str">
        <f t="shared" si="75"/>
        <v>-</v>
      </c>
      <c r="AX117" s="128" t="str">
        <f t="shared" si="76"/>
        <v>-</v>
      </c>
      <c r="AY117" s="128" t="str">
        <f t="shared" si="77"/>
        <v>-</v>
      </c>
      <c r="AZ117" s="128" t="str">
        <f t="shared" si="78"/>
        <v>-</v>
      </c>
      <c r="BA117" s="128" t="str">
        <f t="shared" si="79"/>
        <v>-</v>
      </c>
      <c r="BB117" s="128" t="str">
        <f t="shared" si="80"/>
        <v>-</v>
      </c>
      <c r="BC117" s="128" t="str">
        <f t="shared" si="81"/>
        <v>-</v>
      </c>
      <c r="BD117" s="128" t="str">
        <f t="shared" si="82"/>
        <v>-</v>
      </c>
      <c r="BE117" s="187"/>
      <c r="BF117" s="128" t="str">
        <f t="shared" si="83"/>
        <v>-</v>
      </c>
      <c r="BG117" s="128" t="str">
        <f t="shared" si="84"/>
        <v>-</v>
      </c>
      <c r="BH117" s="187"/>
      <c r="BI117" s="187"/>
      <c r="BJ117" s="128" t="str">
        <f t="shared" si="85"/>
        <v>-</v>
      </c>
      <c r="BK117" s="128" t="str">
        <f t="shared" si="86"/>
        <v>-</v>
      </c>
      <c r="BL117" s="128" t="str">
        <f t="shared" si="87"/>
        <v>-</v>
      </c>
      <c r="BM117" s="128" t="str">
        <f t="shared" si="88"/>
        <v>-</v>
      </c>
      <c r="BN117" s="128" t="str">
        <f t="shared" si="89"/>
        <v>-</v>
      </c>
      <c r="BO117" s="128" t="str">
        <f t="shared" si="90"/>
        <v>-</v>
      </c>
      <c r="BP117" s="128" t="str">
        <f t="shared" si="91"/>
        <v>-</v>
      </c>
      <c r="BQ117" s="128" t="str">
        <f t="shared" si="92"/>
        <v>-</v>
      </c>
      <c r="BR117" s="128" t="str">
        <f t="shared" si="93"/>
        <v>-</v>
      </c>
      <c r="BS117" s="128" t="str">
        <f t="shared" si="94"/>
        <v>-</v>
      </c>
      <c r="BT117" s="128" t="str">
        <f t="shared" si="95"/>
        <v>-</v>
      </c>
      <c r="BU117" s="128" t="str">
        <f t="shared" si="96"/>
        <v>-</v>
      </c>
      <c r="BV117" s="129">
        <f t="shared" si="97"/>
        <v>0</v>
      </c>
      <c r="BX117" s="128" t="str">
        <f t="shared" si="103"/>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98"/>
        <v>-</v>
      </c>
      <c r="K118" s="20" t="str">
        <f>IF(月途中入退所!$D19=$B$2,IF(月途中入退所!I19="","-",月途中入退所!$I19),"-")</f>
        <v>-</v>
      </c>
      <c r="L118" s="162" t="str">
        <f t="shared" si="99"/>
        <v>-</v>
      </c>
      <c r="M118" s="20" t="str">
        <f>IF(月途中入退所!$D19=$B$2,月途中入退所!$J19,"-")</f>
        <v>-</v>
      </c>
      <c r="N118" s="129">
        <f t="shared" si="100"/>
        <v>0</v>
      </c>
      <c r="O118" s="123"/>
      <c r="P118" s="128" t="str">
        <f t="shared" si="47"/>
        <v>-</v>
      </c>
      <c r="Q118" s="128" t="str">
        <f t="shared" si="48"/>
        <v>-</v>
      </c>
      <c r="R118" s="128" t="str">
        <f t="shared" si="49"/>
        <v>-</v>
      </c>
      <c r="S118" s="128" t="str">
        <f t="shared" si="50"/>
        <v>-</v>
      </c>
      <c r="T118" s="128" t="str">
        <f t="shared" si="51"/>
        <v>-</v>
      </c>
      <c r="U118" s="128" t="str">
        <f t="shared" si="52"/>
        <v>-</v>
      </c>
      <c r="V118" s="128" t="str">
        <f t="shared" si="53"/>
        <v>-</v>
      </c>
      <c r="W118" s="128" t="str">
        <f t="shared" si="54"/>
        <v>-</v>
      </c>
      <c r="X118" s="128" t="str">
        <f t="shared" si="55"/>
        <v>-</v>
      </c>
      <c r="Y118" s="128" t="str">
        <f t="shared" si="56"/>
        <v>-</v>
      </c>
      <c r="Z118" s="128" t="str">
        <f t="shared" si="57"/>
        <v>-</v>
      </c>
      <c r="AA118" s="128" t="str">
        <f t="shared" si="58"/>
        <v>-</v>
      </c>
      <c r="AB118" s="131"/>
      <c r="AC118" s="128" t="str">
        <f t="shared" si="59"/>
        <v>-</v>
      </c>
      <c r="AD118" s="128" t="str">
        <f t="shared" si="60"/>
        <v>-</v>
      </c>
      <c r="AE118" s="131"/>
      <c r="AF118" s="131"/>
      <c r="AG118" s="128" t="str">
        <f t="shared" si="61"/>
        <v>-</v>
      </c>
      <c r="AH118" s="128" t="str">
        <f t="shared" si="62"/>
        <v>-</v>
      </c>
      <c r="AI118" s="128" t="str">
        <f t="shared" si="63"/>
        <v>-</v>
      </c>
      <c r="AJ118" s="128" t="str">
        <f t="shared" si="64"/>
        <v>-</v>
      </c>
      <c r="AK118" s="128" t="str">
        <f t="shared" si="65"/>
        <v>-</v>
      </c>
      <c r="AL118" s="128" t="str">
        <f t="shared" si="66"/>
        <v>-</v>
      </c>
      <c r="AM118" s="128" t="str">
        <f t="shared" si="67"/>
        <v>-</v>
      </c>
      <c r="AN118" s="128" t="str">
        <f t="shared" si="68"/>
        <v>-</v>
      </c>
      <c r="AO118" s="128" t="str">
        <f t="shared" si="69"/>
        <v>-</v>
      </c>
      <c r="AP118" s="128" t="str">
        <f t="shared" si="70"/>
        <v>-</v>
      </c>
      <c r="AQ118" s="128" t="str">
        <f t="shared" si="101"/>
        <v>-</v>
      </c>
      <c r="AR118" s="128" t="str">
        <f t="shared" si="102"/>
        <v>-</v>
      </c>
      <c r="AS118" s="128">
        <f t="shared" si="71"/>
        <v>0</v>
      </c>
      <c r="AT118" s="128" t="str">
        <f t="shared" si="72"/>
        <v>-</v>
      </c>
      <c r="AU118" s="128" t="str">
        <f t="shared" si="73"/>
        <v>-</v>
      </c>
      <c r="AV118" s="128" t="str">
        <f t="shared" si="74"/>
        <v>-</v>
      </c>
      <c r="AW118" s="128" t="str">
        <f t="shared" si="75"/>
        <v>-</v>
      </c>
      <c r="AX118" s="128" t="str">
        <f t="shared" si="76"/>
        <v>-</v>
      </c>
      <c r="AY118" s="128" t="str">
        <f t="shared" si="77"/>
        <v>-</v>
      </c>
      <c r="AZ118" s="128" t="str">
        <f t="shared" si="78"/>
        <v>-</v>
      </c>
      <c r="BA118" s="128" t="str">
        <f t="shared" si="79"/>
        <v>-</v>
      </c>
      <c r="BB118" s="128" t="str">
        <f t="shared" si="80"/>
        <v>-</v>
      </c>
      <c r="BC118" s="128" t="str">
        <f t="shared" si="81"/>
        <v>-</v>
      </c>
      <c r="BD118" s="128" t="str">
        <f t="shared" si="82"/>
        <v>-</v>
      </c>
      <c r="BE118" s="187"/>
      <c r="BF118" s="128" t="str">
        <f t="shared" si="83"/>
        <v>-</v>
      </c>
      <c r="BG118" s="128" t="str">
        <f t="shared" si="84"/>
        <v>-</v>
      </c>
      <c r="BH118" s="187"/>
      <c r="BI118" s="187"/>
      <c r="BJ118" s="128" t="str">
        <f t="shared" si="85"/>
        <v>-</v>
      </c>
      <c r="BK118" s="128" t="str">
        <f t="shared" si="86"/>
        <v>-</v>
      </c>
      <c r="BL118" s="128" t="str">
        <f t="shared" si="87"/>
        <v>-</v>
      </c>
      <c r="BM118" s="128" t="str">
        <f t="shared" si="88"/>
        <v>-</v>
      </c>
      <c r="BN118" s="128" t="str">
        <f t="shared" si="89"/>
        <v>-</v>
      </c>
      <c r="BO118" s="128" t="str">
        <f t="shared" si="90"/>
        <v>-</v>
      </c>
      <c r="BP118" s="128" t="str">
        <f t="shared" si="91"/>
        <v>-</v>
      </c>
      <c r="BQ118" s="128" t="str">
        <f t="shared" si="92"/>
        <v>-</v>
      </c>
      <c r="BR118" s="128" t="str">
        <f t="shared" si="93"/>
        <v>-</v>
      </c>
      <c r="BS118" s="128" t="str">
        <f t="shared" si="94"/>
        <v>-</v>
      </c>
      <c r="BT118" s="128" t="str">
        <f t="shared" si="95"/>
        <v>-</v>
      </c>
      <c r="BU118" s="128" t="str">
        <f t="shared" si="96"/>
        <v>-</v>
      </c>
      <c r="BV118" s="129">
        <f t="shared" si="97"/>
        <v>0</v>
      </c>
      <c r="BX118" s="128" t="str">
        <f t="shared" si="103"/>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98"/>
        <v>-</v>
      </c>
      <c r="K119" s="20" t="str">
        <f>IF(月途中入退所!$D20=$B$2,IF(月途中入退所!I20="","-",月途中入退所!$I20),"-")</f>
        <v>-</v>
      </c>
      <c r="L119" s="162" t="str">
        <f t="shared" si="99"/>
        <v>-</v>
      </c>
      <c r="M119" s="20" t="str">
        <f>IF(月途中入退所!$D20=$B$2,月途中入退所!$J20,"-")</f>
        <v>-</v>
      </c>
      <c r="N119" s="129">
        <f t="shared" si="100"/>
        <v>0</v>
      </c>
      <c r="O119" s="123"/>
      <c r="P119" s="128" t="str">
        <f t="shared" si="47"/>
        <v>-</v>
      </c>
      <c r="Q119" s="128" t="str">
        <f t="shared" si="48"/>
        <v>-</v>
      </c>
      <c r="R119" s="128" t="str">
        <f t="shared" si="49"/>
        <v>-</v>
      </c>
      <c r="S119" s="128" t="str">
        <f t="shared" si="50"/>
        <v>-</v>
      </c>
      <c r="T119" s="128" t="str">
        <f t="shared" si="51"/>
        <v>-</v>
      </c>
      <c r="U119" s="128" t="str">
        <f t="shared" si="52"/>
        <v>-</v>
      </c>
      <c r="V119" s="128" t="str">
        <f t="shared" si="53"/>
        <v>-</v>
      </c>
      <c r="W119" s="128" t="str">
        <f t="shared" si="54"/>
        <v>-</v>
      </c>
      <c r="X119" s="128" t="str">
        <f t="shared" si="55"/>
        <v>-</v>
      </c>
      <c r="Y119" s="128" t="str">
        <f t="shared" si="56"/>
        <v>-</v>
      </c>
      <c r="Z119" s="128" t="str">
        <f t="shared" si="57"/>
        <v>-</v>
      </c>
      <c r="AA119" s="128" t="str">
        <f t="shared" si="58"/>
        <v>-</v>
      </c>
      <c r="AB119" s="131"/>
      <c r="AC119" s="128" t="str">
        <f t="shared" si="59"/>
        <v>-</v>
      </c>
      <c r="AD119" s="128" t="str">
        <f t="shared" si="60"/>
        <v>-</v>
      </c>
      <c r="AE119" s="131"/>
      <c r="AF119" s="131"/>
      <c r="AG119" s="128" t="str">
        <f t="shared" si="61"/>
        <v>-</v>
      </c>
      <c r="AH119" s="128" t="str">
        <f t="shared" si="62"/>
        <v>-</v>
      </c>
      <c r="AI119" s="128" t="str">
        <f t="shared" si="63"/>
        <v>-</v>
      </c>
      <c r="AJ119" s="128" t="str">
        <f t="shared" si="64"/>
        <v>-</v>
      </c>
      <c r="AK119" s="128" t="str">
        <f t="shared" si="65"/>
        <v>-</v>
      </c>
      <c r="AL119" s="128" t="str">
        <f t="shared" si="66"/>
        <v>-</v>
      </c>
      <c r="AM119" s="128" t="str">
        <f t="shared" si="67"/>
        <v>-</v>
      </c>
      <c r="AN119" s="128" t="str">
        <f t="shared" si="68"/>
        <v>-</v>
      </c>
      <c r="AO119" s="128" t="str">
        <f t="shared" si="69"/>
        <v>-</v>
      </c>
      <c r="AP119" s="128" t="str">
        <f t="shared" si="70"/>
        <v>-</v>
      </c>
      <c r="AQ119" s="128" t="str">
        <f t="shared" si="101"/>
        <v>-</v>
      </c>
      <c r="AR119" s="128" t="str">
        <f t="shared" si="102"/>
        <v>-</v>
      </c>
      <c r="AS119" s="128">
        <f t="shared" si="71"/>
        <v>0</v>
      </c>
      <c r="AT119" s="128" t="str">
        <f t="shared" si="72"/>
        <v>-</v>
      </c>
      <c r="AU119" s="128" t="str">
        <f t="shared" si="73"/>
        <v>-</v>
      </c>
      <c r="AV119" s="128" t="str">
        <f t="shared" si="74"/>
        <v>-</v>
      </c>
      <c r="AW119" s="128" t="str">
        <f t="shared" si="75"/>
        <v>-</v>
      </c>
      <c r="AX119" s="128" t="str">
        <f t="shared" si="76"/>
        <v>-</v>
      </c>
      <c r="AY119" s="128" t="str">
        <f t="shared" si="77"/>
        <v>-</v>
      </c>
      <c r="AZ119" s="128" t="str">
        <f t="shared" si="78"/>
        <v>-</v>
      </c>
      <c r="BA119" s="128" t="str">
        <f t="shared" si="79"/>
        <v>-</v>
      </c>
      <c r="BB119" s="128" t="str">
        <f t="shared" si="80"/>
        <v>-</v>
      </c>
      <c r="BC119" s="128" t="str">
        <f t="shared" si="81"/>
        <v>-</v>
      </c>
      <c r="BD119" s="128" t="str">
        <f t="shared" si="82"/>
        <v>-</v>
      </c>
      <c r="BE119" s="187"/>
      <c r="BF119" s="128" t="str">
        <f t="shared" si="83"/>
        <v>-</v>
      </c>
      <c r="BG119" s="128" t="str">
        <f t="shared" si="84"/>
        <v>-</v>
      </c>
      <c r="BH119" s="187"/>
      <c r="BI119" s="187"/>
      <c r="BJ119" s="128" t="str">
        <f t="shared" si="85"/>
        <v>-</v>
      </c>
      <c r="BK119" s="128" t="str">
        <f t="shared" si="86"/>
        <v>-</v>
      </c>
      <c r="BL119" s="128" t="str">
        <f t="shared" si="87"/>
        <v>-</v>
      </c>
      <c r="BM119" s="128" t="str">
        <f t="shared" si="88"/>
        <v>-</v>
      </c>
      <c r="BN119" s="128" t="str">
        <f t="shared" si="89"/>
        <v>-</v>
      </c>
      <c r="BO119" s="128" t="str">
        <f t="shared" si="90"/>
        <v>-</v>
      </c>
      <c r="BP119" s="128" t="str">
        <f t="shared" si="91"/>
        <v>-</v>
      </c>
      <c r="BQ119" s="128" t="str">
        <f t="shared" si="92"/>
        <v>-</v>
      </c>
      <c r="BR119" s="128" t="str">
        <f t="shared" si="93"/>
        <v>-</v>
      </c>
      <c r="BS119" s="128" t="str">
        <f t="shared" si="94"/>
        <v>-</v>
      </c>
      <c r="BT119" s="128" t="str">
        <f t="shared" si="95"/>
        <v>-</v>
      </c>
      <c r="BU119" s="128" t="str">
        <f t="shared" si="96"/>
        <v>-</v>
      </c>
      <c r="BV119" s="129">
        <f t="shared" si="97"/>
        <v>0</v>
      </c>
      <c r="BX119" s="128" t="str">
        <f t="shared" si="103"/>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98"/>
        <v>-</v>
      </c>
      <c r="K120" s="20" t="str">
        <f>IF(月途中入退所!$D21=$B$2,IF(月途中入退所!I21="","-",月途中入退所!$I21),"-")</f>
        <v>-</v>
      </c>
      <c r="L120" s="162" t="str">
        <f t="shared" si="99"/>
        <v>-</v>
      </c>
      <c r="M120" s="20" t="str">
        <f>IF(月途中入退所!$D21=$B$2,月途中入退所!$J21,"-")</f>
        <v>-</v>
      </c>
      <c r="N120" s="129">
        <f t="shared" si="100"/>
        <v>0</v>
      </c>
      <c r="O120" s="123"/>
      <c r="P120" s="128" t="str">
        <f t="shared" si="47"/>
        <v>-</v>
      </c>
      <c r="Q120" s="128" t="str">
        <f t="shared" si="48"/>
        <v>-</v>
      </c>
      <c r="R120" s="128" t="str">
        <f t="shared" si="49"/>
        <v>-</v>
      </c>
      <c r="S120" s="128" t="str">
        <f t="shared" si="50"/>
        <v>-</v>
      </c>
      <c r="T120" s="128" t="str">
        <f t="shared" si="51"/>
        <v>-</v>
      </c>
      <c r="U120" s="128" t="str">
        <f t="shared" si="52"/>
        <v>-</v>
      </c>
      <c r="V120" s="128" t="str">
        <f t="shared" si="53"/>
        <v>-</v>
      </c>
      <c r="W120" s="128" t="str">
        <f t="shared" si="54"/>
        <v>-</v>
      </c>
      <c r="X120" s="128" t="str">
        <f t="shared" si="55"/>
        <v>-</v>
      </c>
      <c r="Y120" s="128" t="str">
        <f t="shared" si="56"/>
        <v>-</v>
      </c>
      <c r="Z120" s="128" t="str">
        <f t="shared" si="57"/>
        <v>-</v>
      </c>
      <c r="AA120" s="128" t="str">
        <f t="shared" si="58"/>
        <v>-</v>
      </c>
      <c r="AB120" s="131"/>
      <c r="AC120" s="128" t="str">
        <f t="shared" si="59"/>
        <v>-</v>
      </c>
      <c r="AD120" s="128" t="str">
        <f t="shared" si="60"/>
        <v>-</v>
      </c>
      <c r="AE120" s="131"/>
      <c r="AF120" s="131"/>
      <c r="AG120" s="128" t="str">
        <f t="shared" si="61"/>
        <v>-</v>
      </c>
      <c r="AH120" s="128" t="str">
        <f t="shared" si="62"/>
        <v>-</v>
      </c>
      <c r="AI120" s="128" t="str">
        <f t="shared" si="63"/>
        <v>-</v>
      </c>
      <c r="AJ120" s="128" t="str">
        <f t="shared" si="64"/>
        <v>-</v>
      </c>
      <c r="AK120" s="128" t="str">
        <f t="shared" si="65"/>
        <v>-</v>
      </c>
      <c r="AL120" s="128" t="str">
        <f t="shared" si="66"/>
        <v>-</v>
      </c>
      <c r="AM120" s="128" t="str">
        <f t="shared" si="67"/>
        <v>-</v>
      </c>
      <c r="AN120" s="128" t="str">
        <f t="shared" si="68"/>
        <v>-</v>
      </c>
      <c r="AO120" s="128" t="str">
        <f t="shared" si="69"/>
        <v>-</v>
      </c>
      <c r="AP120" s="128" t="str">
        <f t="shared" si="70"/>
        <v>-</v>
      </c>
      <c r="AQ120" s="128" t="str">
        <f t="shared" si="101"/>
        <v>-</v>
      </c>
      <c r="AR120" s="128" t="str">
        <f t="shared" si="102"/>
        <v>-</v>
      </c>
      <c r="AS120" s="128">
        <f t="shared" si="71"/>
        <v>0</v>
      </c>
      <c r="AT120" s="128" t="str">
        <f t="shared" si="72"/>
        <v>-</v>
      </c>
      <c r="AU120" s="128" t="str">
        <f t="shared" si="73"/>
        <v>-</v>
      </c>
      <c r="AV120" s="128" t="str">
        <f t="shared" si="74"/>
        <v>-</v>
      </c>
      <c r="AW120" s="128" t="str">
        <f t="shared" si="75"/>
        <v>-</v>
      </c>
      <c r="AX120" s="128" t="str">
        <f t="shared" si="76"/>
        <v>-</v>
      </c>
      <c r="AY120" s="128" t="str">
        <f t="shared" si="77"/>
        <v>-</v>
      </c>
      <c r="AZ120" s="128" t="str">
        <f t="shared" si="78"/>
        <v>-</v>
      </c>
      <c r="BA120" s="128" t="str">
        <f t="shared" si="79"/>
        <v>-</v>
      </c>
      <c r="BB120" s="128" t="str">
        <f t="shared" si="80"/>
        <v>-</v>
      </c>
      <c r="BC120" s="128" t="str">
        <f t="shared" si="81"/>
        <v>-</v>
      </c>
      <c r="BD120" s="128" t="str">
        <f t="shared" si="82"/>
        <v>-</v>
      </c>
      <c r="BE120" s="187"/>
      <c r="BF120" s="128" t="str">
        <f t="shared" si="83"/>
        <v>-</v>
      </c>
      <c r="BG120" s="128" t="str">
        <f t="shared" si="84"/>
        <v>-</v>
      </c>
      <c r="BH120" s="187"/>
      <c r="BI120" s="187"/>
      <c r="BJ120" s="128" t="str">
        <f t="shared" si="85"/>
        <v>-</v>
      </c>
      <c r="BK120" s="128" t="str">
        <f t="shared" si="86"/>
        <v>-</v>
      </c>
      <c r="BL120" s="128" t="str">
        <f t="shared" si="87"/>
        <v>-</v>
      </c>
      <c r="BM120" s="128" t="str">
        <f t="shared" si="88"/>
        <v>-</v>
      </c>
      <c r="BN120" s="128" t="str">
        <f t="shared" si="89"/>
        <v>-</v>
      </c>
      <c r="BO120" s="128" t="str">
        <f t="shared" si="90"/>
        <v>-</v>
      </c>
      <c r="BP120" s="128" t="str">
        <f t="shared" si="91"/>
        <v>-</v>
      </c>
      <c r="BQ120" s="128" t="str">
        <f t="shared" si="92"/>
        <v>-</v>
      </c>
      <c r="BR120" s="128" t="str">
        <f t="shared" si="93"/>
        <v>-</v>
      </c>
      <c r="BS120" s="128" t="str">
        <f t="shared" si="94"/>
        <v>-</v>
      </c>
      <c r="BT120" s="128" t="str">
        <f t="shared" si="95"/>
        <v>-</v>
      </c>
      <c r="BU120" s="128" t="str">
        <f t="shared" si="96"/>
        <v>-</v>
      </c>
      <c r="BV120" s="129">
        <f t="shared" si="97"/>
        <v>0</v>
      </c>
      <c r="BX120" s="128" t="str">
        <f t="shared" si="103"/>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98"/>
        <v>-</v>
      </c>
      <c r="K121" s="20" t="str">
        <f>IF(月途中入退所!$D22=$B$2,IF(月途中入退所!I22="","-",月途中入退所!$I22),"-")</f>
        <v>-</v>
      </c>
      <c r="L121" s="162" t="str">
        <f t="shared" si="99"/>
        <v>-</v>
      </c>
      <c r="M121" s="20" t="str">
        <f>IF(月途中入退所!$D22=$B$2,月途中入退所!$J22,"-")</f>
        <v>-</v>
      </c>
      <c r="N121" s="129">
        <f t="shared" si="100"/>
        <v>0</v>
      </c>
      <c r="P121" s="128" t="str">
        <f t="shared" si="47"/>
        <v>-</v>
      </c>
      <c r="Q121" s="128" t="str">
        <f t="shared" si="48"/>
        <v>-</v>
      </c>
      <c r="R121" s="128" t="str">
        <f t="shared" si="49"/>
        <v>-</v>
      </c>
      <c r="S121" s="128" t="str">
        <f t="shared" si="50"/>
        <v>-</v>
      </c>
      <c r="T121" s="128" t="str">
        <f t="shared" si="51"/>
        <v>-</v>
      </c>
      <c r="U121" s="128" t="str">
        <f t="shared" si="52"/>
        <v>-</v>
      </c>
      <c r="V121" s="128" t="str">
        <f t="shared" si="53"/>
        <v>-</v>
      </c>
      <c r="W121" s="128" t="str">
        <f t="shared" si="54"/>
        <v>-</v>
      </c>
      <c r="X121" s="128" t="str">
        <f t="shared" si="55"/>
        <v>-</v>
      </c>
      <c r="Y121" s="128" t="str">
        <f t="shared" si="56"/>
        <v>-</v>
      </c>
      <c r="Z121" s="128" t="str">
        <f t="shared" si="57"/>
        <v>-</v>
      </c>
      <c r="AA121" s="128" t="str">
        <f t="shared" si="58"/>
        <v>-</v>
      </c>
      <c r="AB121" s="131"/>
      <c r="AC121" s="128" t="str">
        <f t="shared" si="59"/>
        <v>-</v>
      </c>
      <c r="AD121" s="128" t="str">
        <f t="shared" si="60"/>
        <v>-</v>
      </c>
      <c r="AE121" s="131"/>
      <c r="AF121" s="131"/>
      <c r="AG121" s="128" t="str">
        <f t="shared" si="61"/>
        <v>-</v>
      </c>
      <c r="AH121" s="128" t="str">
        <f t="shared" si="62"/>
        <v>-</v>
      </c>
      <c r="AI121" s="128" t="str">
        <f t="shared" si="63"/>
        <v>-</v>
      </c>
      <c r="AJ121" s="128" t="str">
        <f t="shared" si="64"/>
        <v>-</v>
      </c>
      <c r="AK121" s="128" t="str">
        <f t="shared" si="65"/>
        <v>-</v>
      </c>
      <c r="AL121" s="128" t="str">
        <f t="shared" si="66"/>
        <v>-</v>
      </c>
      <c r="AM121" s="128" t="str">
        <f t="shared" si="67"/>
        <v>-</v>
      </c>
      <c r="AN121" s="128" t="str">
        <f t="shared" si="68"/>
        <v>-</v>
      </c>
      <c r="AO121" s="128" t="str">
        <f t="shared" si="69"/>
        <v>-</v>
      </c>
      <c r="AP121" s="128" t="str">
        <f t="shared" si="70"/>
        <v>-</v>
      </c>
      <c r="AQ121" s="128" t="str">
        <f t="shared" si="101"/>
        <v>-</v>
      </c>
      <c r="AR121" s="128" t="str">
        <f t="shared" si="102"/>
        <v>-</v>
      </c>
      <c r="AS121" s="128">
        <f t="shared" si="71"/>
        <v>0</v>
      </c>
      <c r="AT121" s="128" t="str">
        <f t="shared" si="72"/>
        <v>-</v>
      </c>
      <c r="AU121" s="128" t="str">
        <f t="shared" si="73"/>
        <v>-</v>
      </c>
      <c r="AV121" s="128" t="str">
        <f t="shared" si="74"/>
        <v>-</v>
      </c>
      <c r="AW121" s="128" t="str">
        <f t="shared" si="75"/>
        <v>-</v>
      </c>
      <c r="AX121" s="128" t="str">
        <f t="shared" si="76"/>
        <v>-</v>
      </c>
      <c r="AY121" s="128" t="str">
        <f t="shared" si="77"/>
        <v>-</v>
      </c>
      <c r="AZ121" s="128" t="str">
        <f t="shared" si="78"/>
        <v>-</v>
      </c>
      <c r="BA121" s="128" t="str">
        <f t="shared" si="79"/>
        <v>-</v>
      </c>
      <c r="BB121" s="128" t="str">
        <f t="shared" si="80"/>
        <v>-</v>
      </c>
      <c r="BC121" s="128" t="str">
        <f t="shared" si="81"/>
        <v>-</v>
      </c>
      <c r="BD121" s="128" t="str">
        <f t="shared" si="82"/>
        <v>-</v>
      </c>
      <c r="BE121" s="187"/>
      <c r="BF121" s="128" t="str">
        <f t="shared" si="83"/>
        <v>-</v>
      </c>
      <c r="BG121" s="128" t="str">
        <f t="shared" si="84"/>
        <v>-</v>
      </c>
      <c r="BH121" s="187"/>
      <c r="BI121" s="187"/>
      <c r="BJ121" s="128" t="str">
        <f t="shared" si="85"/>
        <v>-</v>
      </c>
      <c r="BK121" s="128" t="str">
        <f t="shared" si="86"/>
        <v>-</v>
      </c>
      <c r="BL121" s="128" t="str">
        <f t="shared" si="87"/>
        <v>-</v>
      </c>
      <c r="BM121" s="128" t="str">
        <f t="shared" si="88"/>
        <v>-</v>
      </c>
      <c r="BN121" s="128" t="str">
        <f t="shared" si="89"/>
        <v>-</v>
      </c>
      <c r="BO121" s="128" t="str">
        <f t="shared" si="90"/>
        <v>-</v>
      </c>
      <c r="BP121" s="128" t="str">
        <f t="shared" si="91"/>
        <v>-</v>
      </c>
      <c r="BQ121" s="128" t="str">
        <f t="shared" si="92"/>
        <v>-</v>
      </c>
      <c r="BR121" s="128" t="str">
        <f t="shared" si="93"/>
        <v>-</v>
      </c>
      <c r="BS121" s="128" t="str">
        <f t="shared" si="94"/>
        <v>-</v>
      </c>
      <c r="BT121" s="128" t="str">
        <f t="shared" si="95"/>
        <v>-</v>
      </c>
      <c r="BU121" s="128" t="str">
        <f t="shared" si="96"/>
        <v>-</v>
      </c>
      <c r="BV121" s="129">
        <f t="shared" si="97"/>
        <v>0</v>
      </c>
      <c r="BX121" s="128" t="str">
        <f t="shared" si="103"/>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98"/>
        <v>-</v>
      </c>
      <c r="K122" s="20" t="str">
        <f>IF(月途中入退所!$D23=$B$2,IF(月途中入退所!I23="","-",月途中入退所!$I23),"-")</f>
        <v>-</v>
      </c>
      <c r="L122" s="162" t="str">
        <f t="shared" si="99"/>
        <v>-</v>
      </c>
      <c r="M122" s="20" t="str">
        <f>IF(月途中入退所!$D23=$B$2,月途中入退所!$J23,"-")</f>
        <v>-</v>
      </c>
      <c r="N122" s="129">
        <f t="shared" si="100"/>
        <v>0</v>
      </c>
      <c r="P122" s="128" t="str">
        <f t="shared" si="47"/>
        <v>-</v>
      </c>
      <c r="Q122" s="128" t="str">
        <f t="shared" si="48"/>
        <v>-</v>
      </c>
      <c r="R122" s="128" t="str">
        <f t="shared" si="49"/>
        <v>-</v>
      </c>
      <c r="S122" s="128" t="str">
        <f t="shared" si="50"/>
        <v>-</v>
      </c>
      <c r="T122" s="128" t="str">
        <f t="shared" si="51"/>
        <v>-</v>
      </c>
      <c r="U122" s="128" t="str">
        <f t="shared" si="52"/>
        <v>-</v>
      </c>
      <c r="V122" s="128" t="str">
        <f t="shared" si="53"/>
        <v>-</v>
      </c>
      <c r="W122" s="128" t="str">
        <f t="shared" si="54"/>
        <v>-</v>
      </c>
      <c r="X122" s="128" t="str">
        <f t="shared" si="55"/>
        <v>-</v>
      </c>
      <c r="Y122" s="128" t="str">
        <f t="shared" si="56"/>
        <v>-</v>
      </c>
      <c r="Z122" s="128" t="str">
        <f t="shared" si="57"/>
        <v>-</v>
      </c>
      <c r="AA122" s="128" t="str">
        <f t="shared" si="58"/>
        <v>-</v>
      </c>
      <c r="AB122" s="131"/>
      <c r="AC122" s="128" t="str">
        <f t="shared" si="59"/>
        <v>-</v>
      </c>
      <c r="AD122" s="128" t="str">
        <f t="shared" si="60"/>
        <v>-</v>
      </c>
      <c r="AE122" s="131"/>
      <c r="AF122" s="131"/>
      <c r="AG122" s="128" t="str">
        <f t="shared" si="61"/>
        <v>-</v>
      </c>
      <c r="AH122" s="128" t="str">
        <f t="shared" si="62"/>
        <v>-</v>
      </c>
      <c r="AI122" s="128" t="str">
        <f t="shared" si="63"/>
        <v>-</v>
      </c>
      <c r="AJ122" s="128" t="str">
        <f t="shared" si="64"/>
        <v>-</v>
      </c>
      <c r="AK122" s="128" t="str">
        <f t="shared" si="65"/>
        <v>-</v>
      </c>
      <c r="AL122" s="128" t="str">
        <f t="shared" si="66"/>
        <v>-</v>
      </c>
      <c r="AM122" s="128" t="str">
        <f t="shared" si="67"/>
        <v>-</v>
      </c>
      <c r="AN122" s="128" t="str">
        <f t="shared" si="68"/>
        <v>-</v>
      </c>
      <c r="AO122" s="128" t="str">
        <f t="shared" si="69"/>
        <v>-</v>
      </c>
      <c r="AP122" s="128" t="str">
        <f t="shared" si="70"/>
        <v>-</v>
      </c>
      <c r="AQ122" s="128" t="str">
        <f t="shared" si="101"/>
        <v>-</v>
      </c>
      <c r="AR122" s="128" t="str">
        <f t="shared" si="102"/>
        <v>-</v>
      </c>
      <c r="AS122" s="128">
        <f t="shared" si="71"/>
        <v>0</v>
      </c>
      <c r="AT122" s="128" t="str">
        <f t="shared" si="72"/>
        <v>-</v>
      </c>
      <c r="AU122" s="128" t="str">
        <f t="shared" si="73"/>
        <v>-</v>
      </c>
      <c r="AV122" s="128" t="str">
        <f t="shared" si="74"/>
        <v>-</v>
      </c>
      <c r="AW122" s="128" t="str">
        <f t="shared" si="75"/>
        <v>-</v>
      </c>
      <c r="AX122" s="128" t="str">
        <f t="shared" si="76"/>
        <v>-</v>
      </c>
      <c r="AY122" s="128" t="str">
        <f t="shared" si="77"/>
        <v>-</v>
      </c>
      <c r="AZ122" s="128" t="str">
        <f t="shared" si="78"/>
        <v>-</v>
      </c>
      <c r="BA122" s="128" t="str">
        <f t="shared" si="79"/>
        <v>-</v>
      </c>
      <c r="BB122" s="128" t="str">
        <f t="shared" si="80"/>
        <v>-</v>
      </c>
      <c r="BC122" s="128" t="str">
        <f t="shared" si="81"/>
        <v>-</v>
      </c>
      <c r="BD122" s="128" t="str">
        <f t="shared" si="82"/>
        <v>-</v>
      </c>
      <c r="BE122" s="187"/>
      <c r="BF122" s="128" t="str">
        <f t="shared" si="83"/>
        <v>-</v>
      </c>
      <c r="BG122" s="128" t="str">
        <f t="shared" si="84"/>
        <v>-</v>
      </c>
      <c r="BH122" s="187"/>
      <c r="BI122" s="187"/>
      <c r="BJ122" s="128" t="str">
        <f t="shared" si="85"/>
        <v>-</v>
      </c>
      <c r="BK122" s="128" t="str">
        <f t="shared" si="86"/>
        <v>-</v>
      </c>
      <c r="BL122" s="128" t="str">
        <f t="shared" si="87"/>
        <v>-</v>
      </c>
      <c r="BM122" s="128" t="str">
        <f t="shared" si="88"/>
        <v>-</v>
      </c>
      <c r="BN122" s="128" t="str">
        <f t="shared" si="89"/>
        <v>-</v>
      </c>
      <c r="BO122" s="128" t="str">
        <f t="shared" si="90"/>
        <v>-</v>
      </c>
      <c r="BP122" s="128" t="str">
        <f t="shared" si="91"/>
        <v>-</v>
      </c>
      <c r="BQ122" s="128" t="str">
        <f t="shared" si="92"/>
        <v>-</v>
      </c>
      <c r="BR122" s="128" t="str">
        <f t="shared" si="93"/>
        <v>-</v>
      </c>
      <c r="BS122" s="128" t="str">
        <f t="shared" si="94"/>
        <v>-</v>
      </c>
      <c r="BT122" s="128" t="str">
        <f t="shared" si="95"/>
        <v>-</v>
      </c>
      <c r="BU122" s="128" t="str">
        <f t="shared" si="96"/>
        <v>-</v>
      </c>
      <c r="BV122" s="129">
        <f t="shared" si="97"/>
        <v>0</v>
      </c>
      <c r="BX122" s="128" t="str">
        <f t="shared" si="103"/>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98"/>
        <v>-</v>
      </c>
      <c r="K123" s="20" t="str">
        <f>IF(月途中入退所!$D24=$B$2,IF(月途中入退所!I24="","-",月途中入退所!$I24),"-")</f>
        <v>-</v>
      </c>
      <c r="L123" s="162" t="str">
        <f t="shared" si="99"/>
        <v>-</v>
      </c>
      <c r="M123" s="20" t="str">
        <f>IF(月途中入退所!$D24=$B$2,月途中入退所!$J24,"-")</f>
        <v>-</v>
      </c>
      <c r="N123" s="129">
        <f t="shared" si="100"/>
        <v>0</v>
      </c>
      <c r="O123" s="124"/>
      <c r="P123" s="128" t="str">
        <f t="shared" si="47"/>
        <v>-</v>
      </c>
      <c r="Q123" s="128" t="str">
        <f t="shared" si="48"/>
        <v>-</v>
      </c>
      <c r="R123" s="128" t="str">
        <f t="shared" si="49"/>
        <v>-</v>
      </c>
      <c r="S123" s="128" t="str">
        <f t="shared" si="50"/>
        <v>-</v>
      </c>
      <c r="T123" s="128" t="str">
        <f t="shared" si="51"/>
        <v>-</v>
      </c>
      <c r="U123" s="128" t="str">
        <f t="shared" si="52"/>
        <v>-</v>
      </c>
      <c r="V123" s="128" t="str">
        <f t="shared" si="53"/>
        <v>-</v>
      </c>
      <c r="W123" s="128" t="str">
        <f t="shared" si="54"/>
        <v>-</v>
      </c>
      <c r="X123" s="128" t="str">
        <f t="shared" si="55"/>
        <v>-</v>
      </c>
      <c r="Y123" s="128" t="str">
        <f t="shared" si="56"/>
        <v>-</v>
      </c>
      <c r="Z123" s="128" t="str">
        <f t="shared" si="57"/>
        <v>-</v>
      </c>
      <c r="AA123" s="128" t="str">
        <f t="shared" si="58"/>
        <v>-</v>
      </c>
      <c r="AB123" s="131"/>
      <c r="AC123" s="128" t="str">
        <f t="shared" si="59"/>
        <v>-</v>
      </c>
      <c r="AD123" s="128" t="str">
        <f t="shared" si="60"/>
        <v>-</v>
      </c>
      <c r="AE123" s="131"/>
      <c r="AF123" s="131"/>
      <c r="AG123" s="128" t="str">
        <f t="shared" si="61"/>
        <v>-</v>
      </c>
      <c r="AH123" s="128" t="str">
        <f t="shared" si="62"/>
        <v>-</v>
      </c>
      <c r="AI123" s="128" t="str">
        <f t="shared" si="63"/>
        <v>-</v>
      </c>
      <c r="AJ123" s="128" t="str">
        <f t="shared" si="64"/>
        <v>-</v>
      </c>
      <c r="AK123" s="128" t="str">
        <f t="shared" si="65"/>
        <v>-</v>
      </c>
      <c r="AL123" s="128" t="str">
        <f t="shared" si="66"/>
        <v>-</v>
      </c>
      <c r="AM123" s="128" t="str">
        <f t="shared" si="67"/>
        <v>-</v>
      </c>
      <c r="AN123" s="128" t="str">
        <f t="shared" si="68"/>
        <v>-</v>
      </c>
      <c r="AO123" s="128" t="str">
        <f t="shared" si="69"/>
        <v>-</v>
      </c>
      <c r="AP123" s="128" t="str">
        <f t="shared" si="70"/>
        <v>-</v>
      </c>
      <c r="AQ123" s="128" t="str">
        <f t="shared" si="101"/>
        <v>-</v>
      </c>
      <c r="AR123" s="128" t="str">
        <f t="shared" si="102"/>
        <v>-</v>
      </c>
      <c r="AS123" s="128">
        <f t="shared" si="71"/>
        <v>0</v>
      </c>
      <c r="AT123" s="128" t="str">
        <f t="shared" si="72"/>
        <v>-</v>
      </c>
      <c r="AU123" s="128" t="str">
        <f t="shared" si="73"/>
        <v>-</v>
      </c>
      <c r="AV123" s="128" t="str">
        <f t="shared" si="74"/>
        <v>-</v>
      </c>
      <c r="AW123" s="128" t="str">
        <f t="shared" si="75"/>
        <v>-</v>
      </c>
      <c r="AX123" s="128" t="str">
        <f t="shared" si="76"/>
        <v>-</v>
      </c>
      <c r="AY123" s="128" t="str">
        <f t="shared" si="77"/>
        <v>-</v>
      </c>
      <c r="AZ123" s="128" t="str">
        <f t="shared" si="78"/>
        <v>-</v>
      </c>
      <c r="BA123" s="128" t="str">
        <f t="shared" si="79"/>
        <v>-</v>
      </c>
      <c r="BB123" s="128" t="str">
        <f t="shared" si="80"/>
        <v>-</v>
      </c>
      <c r="BC123" s="128" t="str">
        <f t="shared" si="81"/>
        <v>-</v>
      </c>
      <c r="BD123" s="128" t="str">
        <f t="shared" si="82"/>
        <v>-</v>
      </c>
      <c r="BE123" s="187"/>
      <c r="BF123" s="128" t="str">
        <f t="shared" si="83"/>
        <v>-</v>
      </c>
      <c r="BG123" s="128" t="str">
        <f t="shared" si="84"/>
        <v>-</v>
      </c>
      <c r="BH123" s="187"/>
      <c r="BI123" s="187"/>
      <c r="BJ123" s="128" t="str">
        <f t="shared" si="85"/>
        <v>-</v>
      </c>
      <c r="BK123" s="128" t="str">
        <f t="shared" si="86"/>
        <v>-</v>
      </c>
      <c r="BL123" s="128" t="str">
        <f t="shared" si="87"/>
        <v>-</v>
      </c>
      <c r="BM123" s="128" t="str">
        <f t="shared" si="88"/>
        <v>-</v>
      </c>
      <c r="BN123" s="128" t="str">
        <f t="shared" si="89"/>
        <v>-</v>
      </c>
      <c r="BO123" s="128" t="str">
        <f t="shared" si="90"/>
        <v>-</v>
      </c>
      <c r="BP123" s="128" t="str">
        <f t="shared" si="91"/>
        <v>-</v>
      </c>
      <c r="BQ123" s="128" t="str">
        <f t="shared" si="92"/>
        <v>-</v>
      </c>
      <c r="BR123" s="128" t="str">
        <f t="shared" si="93"/>
        <v>-</v>
      </c>
      <c r="BS123" s="128" t="str">
        <f t="shared" si="94"/>
        <v>-</v>
      </c>
      <c r="BT123" s="128" t="str">
        <f t="shared" si="95"/>
        <v>-</v>
      </c>
      <c r="BU123" s="128" t="str">
        <f t="shared" si="96"/>
        <v>-</v>
      </c>
      <c r="BV123" s="129">
        <f t="shared" si="97"/>
        <v>0</v>
      </c>
      <c r="BX123" s="128" t="str">
        <f t="shared" si="103"/>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98"/>
        <v>-</v>
      </c>
      <c r="K124" s="20" t="str">
        <f>IF(月途中入退所!$D25=$B$2,IF(月途中入退所!I25="","-",月途中入退所!$I25),"-")</f>
        <v>-</v>
      </c>
      <c r="L124" s="162" t="str">
        <f t="shared" si="99"/>
        <v>-</v>
      </c>
      <c r="M124" s="20" t="str">
        <f>IF(月途中入退所!$D25=$B$2,月途中入退所!$J25,"-")</f>
        <v>-</v>
      </c>
      <c r="N124" s="129">
        <f t="shared" si="100"/>
        <v>0</v>
      </c>
      <c r="O124" s="123"/>
      <c r="P124" s="128" t="str">
        <f t="shared" si="47"/>
        <v>-</v>
      </c>
      <c r="Q124" s="128" t="str">
        <f t="shared" si="48"/>
        <v>-</v>
      </c>
      <c r="R124" s="128" t="str">
        <f t="shared" si="49"/>
        <v>-</v>
      </c>
      <c r="S124" s="128" t="str">
        <f t="shared" si="50"/>
        <v>-</v>
      </c>
      <c r="T124" s="128" t="str">
        <f t="shared" si="51"/>
        <v>-</v>
      </c>
      <c r="U124" s="128" t="str">
        <f t="shared" si="52"/>
        <v>-</v>
      </c>
      <c r="V124" s="128" t="str">
        <f t="shared" si="53"/>
        <v>-</v>
      </c>
      <c r="W124" s="128" t="str">
        <f t="shared" si="54"/>
        <v>-</v>
      </c>
      <c r="X124" s="128" t="str">
        <f t="shared" si="55"/>
        <v>-</v>
      </c>
      <c r="Y124" s="128" t="str">
        <f t="shared" si="56"/>
        <v>-</v>
      </c>
      <c r="Z124" s="128" t="str">
        <f t="shared" si="57"/>
        <v>-</v>
      </c>
      <c r="AA124" s="128" t="str">
        <f t="shared" si="58"/>
        <v>-</v>
      </c>
      <c r="AB124" s="131"/>
      <c r="AC124" s="128" t="str">
        <f t="shared" si="59"/>
        <v>-</v>
      </c>
      <c r="AD124" s="128" t="str">
        <f t="shared" si="60"/>
        <v>-</v>
      </c>
      <c r="AE124" s="131"/>
      <c r="AF124" s="131"/>
      <c r="AG124" s="128" t="str">
        <f t="shared" si="61"/>
        <v>-</v>
      </c>
      <c r="AH124" s="128" t="str">
        <f t="shared" si="62"/>
        <v>-</v>
      </c>
      <c r="AI124" s="128" t="str">
        <f t="shared" si="63"/>
        <v>-</v>
      </c>
      <c r="AJ124" s="128" t="str">
        <f t="shared" si="64"/>
        <v>-</v>
      </c>
      <c r="AK124" s="128" t="str">
        <f t="shared" si="65"/>
        <v>-</v>
      </c>
      <c r="AL124" s="128" t="str">
        <f t="shared" si="66"/>
        <v>-</v>
      </c>
      <c r="AM124" s="128" t="str">
        <f t="shared" si="67"/>
        <v>-</v>
      </c>
      <c r="AN124" s="128" t="str">
        <f t="shared" si="68"/>
        <v>-</v>
      </c>
      <c r="AO124" s="128" t="str">
        <f t="shared" si="69"/>
        <v>-</v>
      </c>
      <c r="AP124" s="128" t="str">
        <f t="shared" si="70"/>
        <v>-</v>
      </c>
      <c r="AQ124" s="128" t="str">
        <f t="shared" si="101"/>
        <v>-</v>
      </c>
      <c r="AR124" s="128" t="str">
        <f t="shared" si="102"/>
        <v>-</v>
      </c>
      <c r="AS124" s="128">
        <f t="shared" si="71"/>
        <v>0</v>
      </c>
      <c r="AT124" s="128" t="str">
        <f t="shared" si="72"/>
        <v>-</v>
      </c>
      <c r="AU124" s="128" t="str">
        <f t="shared" si="73"/>
        <v>-</v>
      </c>
      <c r="AV124" s="128" t="str">
        <f t="shared" si="74"/>
        <v>-</v>
      </c>
      <c r="AW124" s="128" t="str">
        <f t="shared" si="75"/>
        <v>-</v>
      </c>
      <c r="AX124" s="128" t="str">
        <f t="shared" si="76"/>
        <v>-</v>
      </c>
      <c r="AY124" s="128" t="str">
        <f t="shared" si="77"/>
        <v>-</v>
      </c>
      <c r="AZ124" s="128" t="str">
        <f t="shared" si="78"/>
        <v>-</v>
      </c>
      <c r="BA124" s="128" t="str">
        <f t="shared" si="79"/>
        <v>-</v>
      </c>
      <c r="BB124" s="128" t="str">
        <f t="shared" si="80"/>
        <v>-</v>
      </c>
      <c r="BC124" s="128" t="str">
        <f t="shared" si="81"/>
        <v>-</v>
      </c>
      <c r="BD124" s="128" t="str">
        <f t="shared" si="82"/>
        <v>-</v>
      </c>
      <c r="BE124" s="187"/>
      <c r="BF124" s="128" t="str">
        <f t="shared" si="83"/>
        <v>-</v>
      </c>
      <c r="BG124" s="128" t="str">
        <f t="shared" si="84"/>
        <v>-</v>
      </c>
      <c r="BH124" s="187"/>
      <c r="BI124" s="187"/>
      <c r="BJ124" s="128" t="str">
        <f t="shared" si="85"/>
        <v>-</v>
      </c>
      <c r="BK124" s="128" t="str">
        <f t="shared" si="86"/>
        <v>-</v>
      </c>
      <c r="BL124" s="128" t="str">
        <f t="shared" si="87"/>
        <v>-</v>
      </c>
      <c r="BM124" s="128" t="str">
        <f t="shared" si="88"/>
        <v>-</v>
      </c>
      <c r="BN124" s="128" t="str">
        <f t="shared" si="89"/>
        <v>-</v>
      </c>
      <c r="BO124" s="128" t="str">
        <f t="shared" si="90"/>
        <v>-</v>
      </c>
      <c r="BP124" s="128" t="str">
        <f t="shared" si="91"/>
        <v>-</v>
      </c>
      <c r="BQ124" s="128" t="str">
        <f t="shared" si="92"/>
        <v>-</v>
      </c>
      <c r="BR124" s="128" t="str">
        <f t="shared" si="93"/>
        <v>-</v>
      </c>
      <c r="BS124" s="128" t="str">
        <f t="shared" si="94"/>
        <v>-</v>
      </c>
      <c r="BT124" s="128" t="str">
        <f t="shared" si="95"/>
        <v>-</v>
      </c>
      <c r="BU124" s="128" t="str">
        <f t="shared" si="96"/>
        <v>-</v>
      </c>
      <c r="BV124" s="129">
        <f t="shared" si="97"/>
        <v>0</v>
      </c>
      <c r="BX124" s="128" t="str">
        <f t="shared" si="103"/>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98"/>
        <v>-</v>
      </c>
      <c r="K125" s="20" t="str">
        <f>IF(月途中入退所!$D26=$B$2,IF(月途中入退所!I26="","-",月途中入退所!$I26),"-")</f>
        <v>-</v>
      </c>
      <c r="L125" s="162" t="str">
        <f t="shared" si="99"/>
        <v>-</v>
      </c>
      <c r="M125" s="20" t="str">
        <f>IF(月途中入退所!$D26=$B$2,月途中入退所!$J26,"-")</f>
        <v>-</v>
      </c>
      <c r="N125" s="129">
        <f t="shared" si="100"/>
        <v>0</v>
      </c>
      <c r="O125" s="123"/>
      <c r="P125" s="128" t="str">
        <f t="shared" si="47"/>
        <v>-</v>
      </c>
      <c r="Q125" s="128" t="str">
        <f t="shared" si="48"/>
        <v>-</v>
      </c>
      <c r="R125" s="128" t="str">
        <f t="shared" si="49"/>
        <v>-</v>
      </c>
      <c r="S125" s="128" t="str">
        <f t="shared" si="50"/>
        <v>-</v>
      </c>
      <c r="T125" s="128" t="str">
        <f t="shared" si="51"/>
        <v>-</v>
      </c>
      <c r="U125" s="128" t="str">
        <f t="shared" si="52"/>
        <v>-</v>
      </c>
      <c r="V125" s="128" t="str">
        <f t="shared" si="53"/>
        <v>-</v>
      </c>
      <c r="W125" s="128" t="str">
        <f t="shared" si="54"/>
        <v>-</v>
      </c>
      <c r="X125" s="128" t="str">
        <f t="shared" si="55"/>
        <v>-</v>
      </c>
      <c r="Y125" s="128" t="str">
        <f t="shared" si="56"/>
        <v>-</v>
      </c>
      <c r="Z125" s="128" t="str">
        <f t="shared" si="57"/>
        <v>-</v>
      </c>
      <c r="AA125" s="128" t="str">
        <f t="shared" si="58"/>
        <v>-</v>
      </c>
      <c r="AB125" s="131"/>
      <c r="AC125" s="128" t="str">
        <f t="shared" si="59"/>
        <v>-</v>
      </c>
      <c r="AD125" s="128" t="str">
        <f t="shared" si="60"/>
        <v>-</v>
      </c>
      <c r="AE125" s="131"/>
      <c r="AF125" s="131"/>
      <c r="AG125" s="128" t="str">
        <f t="shared" si="61"/>
        <v>-</v>
      </c>
      <c r="AH125" s="128" t="str">
        <f t="shared" si="62"/>
        <v>-</v>
      </c>
      <c r="AI125" s="128" t="str">
        <f t="shared" si="63"/>
        <v>-</v>
      </c>
      <c r="AJ125" s="128" t="str">
        <f t="shared" si="64"/>
        <v>-</v>
      </c>
      <c r="AK125" s="128" t="str">
        <f t="shared" si="65"/>
        <v>-</v>
      </c>
      <c r="AL125" s="128" t="str">
        <f t="shared" si="66"/>
        <v>-</v>
      </c>
      <c r="AM125" s="128" t="str">
        <f t="shared" si="67"/>
        <v>-</v>
      </c>
      <c r="AN125" s="128" t="str">
        <f t="shared" si="68"/>
        <v>-</v>
      </c>
      <c r="AO125" s="128" t="str">
        <f t="shared" si="69"/>
        <v>-</v>
      </c>
      <c r="AP125" s="128" t="str">
        <f t="shared" si="70"/>
        <v>-</v>
      </c>
      <c r="AQ125" s="128" t="str">
        <f t="shared" si="101"/>
        <v>-</v>
      </c>
      <c r="AR125" s="128" t="str">
        <f t="shared" si="102"/>
        <v>-</v>
      </c>
      <c r="AS125" s="128">
        <f t="shared" si="71"/>
        <v>0</v>
      </c>
      <c r="AT125" s="128" t="str">
        <f t="shared" si="72"/>
        <v>-</v>
      </c>
      <c r="AU125" s="128" t="str">
        <f t="shared" si="73"/>
        <v>-</v>
      </c>
      <c r="AV125" s="128" t="str">
        <f t="shared" si="74"/>
        <v>-</v>
      </c>
      <c r="AW125" s="128" t="str">
        <f t="shared" si="75"/>
        <v>-</v>
      </c>
      <c r="AX125" s="128" t="str">
        <f t="shared" si="76"/>
        <v>-</v>
      </c>
      <c r="AY125" s="128" t="str">
        <f t="shared" si="77"/>
        <v>-</v>
      </c>
      <c r="AZ125" s="128" t="str">
        <f t="shared" si="78"/>
        <v>-</v>
      </c>
      <c r="BA125" s="128" t="str">
        <f t="shared" si="79"/>
        <v>-</v>
      </c>
      <c r="BB125" s="128" t="str">
        <f t="shared" si="80"/>
        <v>-</v>
      </c>
      <c r="BC125" s="128" t="str">
        <f t="shared" si="81"/>
        <v>-</v>
      </c>
      <c r="BD125" s="128" t="str">
        <f t="shared" si="82"/>
        <v>-</v>
      </c>
      <c r="BE125" s="187"/>
      <c r="BF125" s="128" t="str">
        <f t="shared" si="83"/>
        <v>-</v>
      </c>
      <c r="BG125" s="128" t="str">
        <f t="shared" si="84"/>
        <v>-</v>
      </c>
      <c r="BH125" s="187"/>
      <c r="BI125" s="187"/>
      <c r="BJ125" s="128" t="str">
        <f t="shared" si="85"/>
        <v>-</v>
      </c>
      <c r="BK125" s="128" t="str">
        <f t="shared" si="86"/>
        <v>-</v>
      </c>
      <c r="BL125" s="128" t="str">
        <f t="shared" si="87"/>
        <v>-</v>
      </c>
      <c r="BM125" s="128" t="str">
        <f t="shared" si="88"/>
        <v>-</v>
      </c>
      <c r="BN125" s="128" t="str">
        <f t="shared" si="89"/>
        <v>-</v>
      </c>
      <c r="BO125" s="128" t="str">
        <f t="shared" si="90"/>
        <v>-</v>
      </c>
      <c r="BP125" s="128" t="str">
        <f t="shared" si="91"/>
        <v>-</v>
      </c>
      <c r="BQ125" s="128" t="str">
        <f t="shared" si="92"/>
        <v>-</v>
      </c>
      <c r="BR125" s="128" t="str">
        <f t="shared" si="93"/>
        <v>-</v>
      </c>
      <c r="BS125" s="128" t="str">
        <f t="shared" si="94"/>
        <v>-</v>
      </c>
      <c r="BT125" s="128" t="str">
        <f t="shared" si="95"/>
        <v>-</v>
      </c>
      <c r="BU125" s="128" t="str">
        <f t="shared" si="96"/>
        <v>-</v>
      </c>
      <c r="BV125" s="129">
        <f t="shared" si="97"/>
        <v>0</v>
      </c>
      <c r="BX125" s="128" t="str">
        <f t="shared" si="103"/>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98"/>
        <v>-</v>
      </c>
      <c r="K126" s="20" t="str">
        <f>IF(月途中入退所!$D27=$B$2,IF(月途中入退所!I27="","-",月途中入退所!$I27),"-")</f>
        <v>-</v>
      </c>
      <c r="L126" s="162" t="str">
        <f t="shared" si="99"/>
        <v>-</v>
      </c>
      <c r="M126" s="20" t="str">
        <f>IF(月途中入退所!$D27=$B$2,月途中入退所!$J27,"-")</f>
        <v>-</v>
      </c>
      <c r="N126" s="129">
        <f t="shared" si="100"/>
        <v>0</v>
      </c>
      <c r="O126" s="123"/>
      <c r="P126" s="128" t="str">
        <f t="shared" si="47"/>
        <v>-</v>
      </c>
      <c r="Q126" s="128" t="str">
        <f t="shared" si="48"/>
        <v>-</v>
      </c>
      <c r="R126" s="128" t="str">
        <f t="shared" si="49"/>
        <v>-</v>
      </c>
      <c r="S126" s="128" t="str">
        <f t="shared" si="50"/>
        <v>-</v>
      </c>
      <c r="T126" s="128" t="str">
        <f t="shared" si="51"/>
        <v>-</v>
      </c>
      <c r="U126" s="128" t="str">
        <f t="shared" si="52"/>
        <v>-</v>
      </c>
      <c r="V126" s="128" t="str">
        <f t="shared" si="53"/>
        <v>-</v>
      </c>
      <c r="W126" s="128" t="str">
        <f t="shared" si="54"/>
        <v>-</v>
      </c>
      <c r="X126" s="128" t="str">
        <f t="shared" si="55"/>
        <v>-</v>
      </c>
      <c r="Y126" s="128" t="str">
        <f t="shared" si="56"/>
        <v>-</v>
      </c>
      <c r="Z126" s="128" t="str">
        <f t="shared" si="57"/>
        <v>-</v>
      </c>
      <c r="AA126" s="128" t="str">
        <f t="shared" si="58"/>
        <v>-</v>
      </c>
      <c r="AB126" s="131"/>
      <c r="AC126" s="128" t="str">
        <f t="shared" si="59"/>
        <v>-</v>
      </c>
      <c r="AD126" s="128" t="str">
        <f t="shared" si="60"/>
        <v>-</v>
      </c>
      <c r="AE126" s="131"/>
      <c r="AF126" s="131"/>
      <c r="AG126" s="128" t="str">
        <f t="shared" si="61"/>
        <v>-</v>
      </c>
      <c r="AH126" s="128" t="str">
        <f t="shared" si="62"/>
        <v>-</v>
      </c>
      <c r="AI126" s="128" t="str">
        <f t="shared" si="63"/>
        <v>-</v>
      </c>
      <c r="AJ126" s="128" t="str">
        <f t="shared" si="64"/>
        <v>-</v>
      </c>
      <c r="AK126" s="128" t="str">
        <f t="shared" si="65"/>
        <v>-</v>
      </c>
      <c r="AL126" s="128" t="str">
        <f t="shared" si="66"/>
        <v>-</v>
      </c>
      <c r="AM126" s="128" t="str">
        <f t="shared" si="67"/>
        <v>-</v>
      </c>
      <c r="AN126" s="128" t="str">
        <f t="shared" si="68"/>
        <v>-</v>
      </c>
      <c r="AO126" s="128" t="str">
        <f t="shared" si="69"/>
        <v>-</v>
      </c>
      <c r="AP126" s="128" t="str">
        <f t="shared" si="70"/>
        <v>-</v>
      </c>
      <c r="AQ126" s="128" t="str">
        <f t="shared" si="101"/>
        <v>-</v>
      </c>
      <c r="AR126" s="128" t="str">
        <f t="shared" si="102"/>
        <v>-</v>
      </c>
      <c r="AS126" s="128">
        <f t="shared" si="71"/>
        <v>0</v>
      </c>
      <c r="AT126" s="128" t="str">
        <f t="shared" si="72"/>
        <v>-</v>
      </c>
      <c r="AU126" s="128" t="str">
        <f t="shared" si="73"/>
        <v>-</v>
      </c>
      <c r="AV126" s="128" t="str">
        <f t="shared" si="74"/>
        <v>-</v>
      </c>
      <c r="AW126" s="128" t="str">
        <f t="shared" si="75"/>
        <v>-</v>
      </c>
      <c r="AX126" s="128" t="str">
        <f t="shared" si="76"/>
        <v>-</v>
      </c>
      <c r="AY126" s="128" t="str">
        <f t="shared" si="77"/>
        <v>-</v>
      </c>
      <c r="AZ126" s="128" t="str">
        <f t="shared" si="78"/>
        <v>-</v>
      </c>
      <c r="BA126" s="128" t="str">
        <f t="shared" si="79"/>
        <v>-</v>
      </c>
      <c r="BB126" s="128" t="str">
        <f t="shared" si="80"/>
        <v>-</v>
      </c>
      <c r="BC126" s="128" t="str">
        <f t="shared" si="81"/>
        <v>-</v>
      </c>
      <c r="BD126" s="128" t="str">
        <f t="shared" si="82"/>
        <v>-</v>
      </c>
      <c r="BE126" s="187"/>
      <c r="BF126" s="128" t="str">
        <f t="shared" si="83"/>
        <v>-</v>
      </c>
      <c r="BG126" s="128" t="str">
        <f t="shared" si="84"/>
        <v>-</v>
      </c>
      <c r="BH126" s="187"/>
      <c r="BI126" s="187"/>
      <c r="BJ126" s="128" t="str">
        <f t="shared" si="85"/>
        <v>-</v>
      </c>
      <c r="BK126" s="128" t="str">
        <f t="shared" si="86"/>
        <v>-</v>
      </c>
      <c r="BL126" s="128" t="str">
        <f t="shared" si="87"/>
        <v>-</v>
      </c>
      <c r="BM126" s="128" t="str">
        <f t="shared" si="88"/>
        <v>-</v>
      </c>
      <c r="BN126" s="128" t="str">
        <f t="shared" si="89"/>
        <v>-</v>
      </c>
      <c r="BO126" s="128" t="str">
        <f t="shared" si="90"/>
        <v>-</v>
      </c>
      <c r="BP126" s="128" t="str">
        <f t="shared" si="91"/>
        <v>-</v>
      </c>
      <c r="BQ126" s="128" t="str">
        <f t="shared" si="92"/>
        <v>-</v>
      </c>
      <c r="BR126" s="128" t="str">
        <f t="shared" si="93"/>
        <v>-</v>
      </c>
      <c r="BS126" s="128" t="str">
        <f t="shared" si="94"/>
        <v>-</v>
      </c>
      <c r="BT126" s="128" t="str">
        <f t="shared" si="95"/>
        <v>-</v>
      </c>
      <c r="BU126" s="128" t="str">
        <f t="shared" si="96"/>
        <v>-</v>
      </c>
      <c r="BV126" s="129">
        <f t="shared" si="97"/>
        <v>0</v>
      </c>
      <c r="BX126" s="128" t="str">
        <f t="shared" si="103"/>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04">IF($I131="保育標準時間",HLOOKUP(H131,$G$5:$J$49,2,FALSE),IF($I131="保育短時間",HLOOKUP(H131,$K$5:$N$49,2,FALSE),"-"))</f>
        <v>-</v>
      </c>
      <c r="Q131" s="128" t="str">
        <f t="shared" ref="Q131:Q150" si="105">IF($I131="保育標準時間",HLOOKUP(H131,$G$5:$J$49,3,FALSE),IF($I131="保育短時間",HLOOKUP(H131,$K$5:$N$49,3,FALSE),"-"))</f>
        <v>-</v>
      </c>
      <c r="R131" s="128" t="str">
        <f t="shared" ref="R131:R150" si="106">IF($I131="保育標準時間",HLOOKUP(H131,$G$5:$J$49,4,FALSE),IF($I131="保育短時間",HLOOKUP(H131,$K$5:$N$49,4,FALSE),"-"))</f>
        <v>-</v>
      </c>
      <c r="S131" s="128" t="str">
        <f t="shared" ref="S131:S150" si="107">IF($I131="保育標準時間",HLOOKUP(H131,$G$5:$J$49,5,FALSE),IF($I131="保育短時間",HLOOKUP(H131,$K$5:$N$49,5,FALSE),"-"))</f>
        <v>-</v>
      </c>
      <c r="T131" s="128" t="str">
        <f t="shared" ref="T131:T150" si="108">IF($I131="保育標準時間",HLOOKUP(H131,$G$5:$J$49,6,FALSE),IF($I131="保育短時間",HLOOKUP(H131,$K$5:$N$49,6,FALSE),"-"))</f>
        <v>-</v>
      </c>
      <c r="U131" s="128" t="str">
        <f t="shared" ref="U131:U150" si="109">IF($I131="保育標準時間",HLOOKUP(H131,$G$5:$J$49,7,FALSE),IF($I131="保育短時間",HLOOKUP(H131,$K$5:$N$49,7,FALSE),"-"))</f>
        <v>-</v>
      </c>
      <c r="V131" s="128" t="str">
        <f t="shared" ref="V131:V150" si="110">IF($I131="保育標準時間",HLOOKUP(H131,$G$5:$J$49,10,FALSE),IF($I131="保育短時間",HLOOKUP(H131,$K$5:$N$49,10,FALSE),"-"))</f>
        <v>-</v>
      </c>
      <c r="W131" s="128" t="str">
        <f t="shared" ref="W131:W150" si="111">IF($I131="保育標準時間",HLOOKUP(H131,$G$5:$J$49,11,FALSE),IF($I131="保育短時間",HLOOKUP(H131,$K$5:$N$49,11,FALSE),"-"))</f>
        <v>-</v>
      </c>
      <c r="X131" s="128" t="str">
        <f t="shared" ref="X131:X150" si="112">IF($I131="保育標準時間",HLOOKUP(H131,$G$5:$J$49,12,FALSE),IF($I131="保育短時間",HLOOKUP(H131,$K$5:$N$49,12,FALSE),"-"))</f>
        <v>-</v>
      </c>
      <c r="Y131" s="128" t="str">
        <f t="shared" ref="Y131:Y150" si="113">IF($I131="保育標準時間",HLOOKUP(H131,$G$5:$J$49,13,FALSE),IF($I131="保育短時間",HLOOKUP(H131,$K$5:$N$49,13,FALSE),"-"))</f>
        <v>-</v>
      </c>
      <c r="Z131" s="128" t="str">
        <f t="shared" ref="Z131:Z150" si="114">IF($I131="保育標準時間",HLOOKUP(H131,$G$5:$J$49,14,FALSE),IF($I131="保育短時間",HLOOKUP(H131,$K$5:$N$49,14,FALSE),"-"))</f>
        <v>-</v>
      </c>
      <c r="AA131" s="128" t="str">
        <f t="shared" ref="AA131:AA150" si="115">IF($I131="保育標準時間",HLOOKUP(H131,$G$5:$J$49,15,FALSE),IF($I131="保育短時間",HLOOKUP(H131,$K$5:$N$49,15,FALSE),"-"))</f>
        <v>-</v>
      </c>
      <c r="AB131" s="131"/>
      <c r="AC131" s="128" t="str">
        <f t="shared" ref="AC131:AC150" si="116">IF($I131="保育標準時間",HLOOKUP(H131,$G$5:$J$49,17,FALSE),IF($I131="保育短時間",HLOOKUP(H131,$K$5:$N$49,17,FALSE),"-"))</f>
        <v>-</v>
      </c>
      <c r="AD131" s="128" t="str">
        <f t="shared" ref="AD131:AD150" si="117">IF($I131="保育標準時間",HLOOKUP(H131,$G$5:$J$49,18,FALSE),IF($I131="保育短時間",HLOOKUP(H131,$K$5:$N$49,18,FALSE),"-"))</f>
        <v>-</v>
      </c>
      <c r="AE131" s="131"/>
      <c r="AF131" s="131"/>
      <c r="AG131" s="128" t="str">
        <f t="shared" ref="AG131:AG150" si="118">IF($I131="保育標準時間",HLOOKUP(H131,$G$5:$J$49,19,FALSE),IF($I131="保育短時間",HLOOKUP(H131,$K$5:$N$49,19,FALSE),"-"))</f>
        <v>-</v>
      </c>
      <c r="AH131" s="128" t="str">
        <f t="shared" ref="AH131:AH150" si="119">IF($I131="保育標準時間",HLOOKUP(H131,$G$5:$J$49,20,FALSE),IF($I131="保育短時間",HLOOKUP(H131,$K$5:$N$49,20,FALSE),"-"))</f>
        <v>-</v>
      </c>
      <c r="AI131" s="128" t="str">
        <f t="shared" ref="AI131:AI150" si="120">IF($I131="保育標準時間",HLOOKUP(H131,$G$5:$J$49,21,FALSE),IF($I131="保育短時間",HLOOKUP(H131,$K$5:$N$49,21,FALSE),"-"))</f>
        <v>-</v>
      </c>
      <c r="AJ131" s="128" t="str">
        <f t="shared" ref="AJ131:AJ150" si="121">IF($I131="保育標準時間",HLOOKUP(H131,$G$5:$J$49,22,FALSE),IF($I131="保育短時間",HLOOKUP(H131,$K$5:$N$49,22,FALSE),"-"))</f>
        <v>-</v>
      </c>
      <c r="AK131" s="128" t="str">
        <f t="shared" ref="AK131:AK150" si="122">IF($I131="保育標準時間",HLOOKUP(H131,$G$5:$J$49,23,FALSE),IF($I131="保育短時間",HLOOKUP(H131,$K$5:$N$49,23,FALSE),"-"))</f>
        <v>-</v>
      </c>
      <c r="AL131" s="128" t="str">
        <f t="shared" ref="AL131:AL150" si="123">IF($I131="保育標準時間",HLOOKUP(H131,$G$5:$J$49,24,FALSE),IF($I131="保育短時間",HLOOKUP(H131,$K$5:$N$49,24,FALSE),"-"))</f>
        <v>-</v>
      </c>
      <c r="AM131" s="128" t="str">
        <f t="shared" ref="AM131:AM150" si="124">IF($I131="保育標準時間",HLOOKUP(H131,$G$5:$J$49,25,FALSE),IF($I131="保育短時間",HLOOKUP(H131,$K$5:$N$49,25,FALSE),"-"))</f>
        <v>-</v>
      </c>
      <c r="AN131" s="128" t="str">
        <f t="shared" ref="AN131:AN150" si="125">IF($I131="保育標準時間",HLOOKUP(H131,$G$5:$J$49,26,FALSE),IF($I131="保育短時間",HLOOKUP(H131,$K$5:$N$49,26,FALSE),"-"))</f>
        <v>-</v>
      </c>
      <c r="AO131" s="128" t="str">
        <f t="shared" ref="AO131:AO150" si="126">IF($I131="保育標準時間",HLOOKUP(H131,$G$5:$J$49,27,FALSE),IF($I131="保育短時間",HLOOKUP(H131,$K$5:$N$49,27,FALSE),"-"))</f>
        <v>-</v>
      </c>
      <c r="AP131" s="128" t="str">
        <f t="shared" ref="AP131:AP150" si="127">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28">N131-SUM(AT131:BU131)</f>
        <v>0</v>
      </c>
      <c r="AT131" s="128" t="str">
        <f t="shared" ref="AT131:AT150" si="129">IFERROR(-ROUND(Q131*$M131/25,0),"-")</f>
        <v>-</v>
      </c>
      <c r="AU131" s="128" t="str">
        <f t="shared" ref="AU131:AU150" si="130">IFERROR(-ROUND(R131*$M131/25,0),"-")</f>
        <v>-</v>
      </c>
      <c r="AV131" s="128" t="str">
        <f t="shared" ref="AV131:AV150" si="131">IFERROR(-ROUND(S131*$M131/25,0),"-")</f>
        <v>-</v>
      </c>
      <c r="AW131" s="128" t="str">
        <f t="shared" ref="AW131:AW150" si="132">IFERROR(-ROUND(T131*$M131/25,0),"-")</f>
        <v>-</v>
      </c>
      <c r="AX131" s="128" t="str">
        <f t="shared" ref="AX131:AX150" si="133">IFERROR(-ROUND(U131*$M131/25,0),"-")</f>
        <v>-</v>
      </c>
      <c r="AY131" s="128" t="str">
        <f t="shared" ref="AY131:AY150" si="134">IFERROR(-ROUND(V131*$M131/25,0),"-")</f>
        <v>-</v>
      </c>
      <c r="AZ131" s="128" t="str">
        <f t="shared" ref="AZ131:AZ150" si="135">IFERROR(-ROUND(W131*$M131/25,0),"-")</f>
        <v>-</v>
      </c>
      <c r="BA131" s="128" t="str">
        <f t="shared" ref="BA131:BA150" si="136">IFERROR(-ROUND(X131*$M131/25,0),"-")</f>
        <v>-</v>
      </c>
      <c r="BB131" s="128" t="str">
        <f t="shared" ref="BB131:BB150" si="137">IFERROR(-ROUND(Y131*$M131/25,0),"-")</f>
        <v>-</v>
      </c>
      <c r="BC131" s="128" t="str">
        <f t="shared" ref="BC131:BC150" si="138">IFERROR(-ROUND(Z131*$M131/25,0),"-")</f>
        <v>-</v>
      </c>
      <c r="BD131" s="128" t="str">
        <f t="shared" ref="BD131:BD150" si="139">IFERROR(-ROUND(AA131*$M131/25,0),"-")</f>
        <v>-</v>
      </c>
      <c r="BE131" s="187"/>
      <c r="BF131" s="128" t="str">
        <f t="shared" ref="BF131:BF150" si="140">IFERROR(-ROUND(AC131*$M131/25,0),"-")</f>
        <v>-</v>
      </c>
      <c r="BG131" s="128" t="str">
        <f t="shared" ref="BG131:BG150" si="141">IFERROR(-ROUND(AD131*$M131/25,0),"-")</f>
        <v>-</v>
      </c>
      <c r="BH131" s="187"/>
      <c r="BI131" s="187"/>
      <c r="BJ131" s="128" t="str">
        <f t="shared" ref="BJ131:BJ150" si="142">IFERROR(-ROUND(AG131*$M131/25,0),"-")</f>
        <v>-</v>
      </c>
      <c r="BK131" s="128" t="str">
        <f t="shared" ref="BK131:BK150" si="143">IFERROR(-ROUND(AH131*$M131/25,0),"-")</f>
        <v>-</v>
      </c>
      <c r="BL131" s="128" t="str">
        <f t="shared" ref="BL131:BL150" si="144">IFERROR(-ROUND(AI131*$M131/25,0),"-")</f>
        <v>-</v>
      </c>
      <c r="BM131" s="128" t="str">
        <f t="shared" ref="BM131:BM150" si="145">IFERROR(-ROUND(AJ131*$M131/25,0),"-")</f>
        <v>-</v>
      </c>
      <c r="BN131" s="128" t="str">
        <f t="shared" ref="BN131:BN150" si="146">IFERROR(-ROUND(AK131*$M131/25,0),"-")</f>
        <v>-</v>
      </c>
      <c r="BO131" s="128" t="str">
        <f t="shared" ref="BO131:BO150" si="147">IFERROR(-ROUND(AL131*$M131/25,0),"-")</f>
        <v>-</v>
      </c>
      <c r="BP131" s="128" t="str">
        <f t="shared" ref="BP131:BP150" si="148">IFERROR(-ROUND(AM131*$M131/25,0),"-")</f>
        <v>-</v>
      </c>
      <c r="BQ131" s="128" t="str">
        <f t="shared" ref="BQ131:BQ150" si="149">IFERROR(-ROUND(AN131*$M131/25,0),"-")</f>
        <v>-</v>
      </c>
      <c r="BR131" s="128" t="str">
        <f t="shared" ref="BR131:BR150" si="150">IFERROR(-ROUND(AO131*$M131/25,0),"-")</f>
        <v>-</v>
      </c>
      <c r="BS131" s="128" t="str">
        <f t="shared" ref="BS131:BS150" si="151">IFERROR(-ROUND(AP131*$M131/25,0),"-")</f>
        <v>-</v>
      </c>
      <c r="BT131" s="128" t="str">
        <f t="shared" ref="BT131:BT150" si="152">IFERROR(-ROUND(AQ131*$M131/25,0),"-")</f>
        <v>-</v>
      </c>
      <c r="BU131" s="128" t="str">
        <f t="shared" ref="BU131:BU150" si="153">IFERROR(-ROUND(AR131*$M131/25,0),"-")</f>
        <v>-</v>
      </c>
      <c r="BV131" s="129">
        <f t="shared" ref="BV131:BV150" si="154">SUM(AS131:BU131)</f>
        <v>0</v>
      </c>
      <c r="BX131" s="128" t="str">
        <f t="shared" si="103"/>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55">IF($I132="保育標準時間",HLOOKUP($H132,$G$5:$J$49,45,FALSE),IF($I132="保育短時間",HLOOKUP($H132,$K$5:$N$49,45,FALSE),"-"))</f>
        <v>-</v>
      </c>
      <c r="K132" s="20" t="str">
        <f>IF(月途中入退所!$N9=$B$2,IF(月途中入退所!S9="","-",月途中入退所!$S9),"-")</f>
        <v>-</v>
      </c>
      <c r="L132" s="162" t="str">
        <f t="shared" ref="L132:L150" si="156">IFERROR(IF(K132="○",J132+$P$28,J132),"-")</f>
        <v>-</v>
      </c>
      <c r="M132" s="20" t="str">
        <f>IF(月途中入退所!$N9=$B$2,月途中入退所!$T9,"-")</f>
        <v>-</v>
      </c>
      <c r="N132" s="129">
        <f t="shared" ref="N132:N150" si="157">IFERROR(-ROUNDUP(L132*M132/25,-1),0)</f>
        <v>0</v>
      </c>
      <c r="O132" s="123"/>
      <c r="P132" s="128" t="str">
        <f t="shared" si="104"/>
        <v>-</v>
      </c>
      <c r="Q132" s="128" t="str">
        <f t="shared" si="105"/>
        <v>-</v>
      </c>
      <c r="R132" s="128" t="str">
        <f t="shared" si="106"/>
        <v>-</v>
      </c>
      <c r="S132" s="128" t="str">
        <f t="shared" si="107"/>
        <v>-</v>
      </c>
      <c r="T132" s="128" t="str">
        <f t="shared" si="108"/>
        <v>-</v>
      </c>
      <c r="U132" s="128" t="str">
        <f t="shared" si="109"/>
        <v>-</v>
      </c>
      <c r="V132" s="128" t="str">
        <f t="shared" si="110"/>
        <v>-</v>
      </c>
      <c r="W132" s="128" t="str">
        <f t="shared" si="111"/>
        <v>-</v>
      </c>
      <c r="X132" s="128" t="str">
        <f t="shared" si="112"/>
        <v>-</v>
      </c>
      <c r="Y132" s="128" t="str">
        <f t="shared" si="113"/>
        <v>-</v>
      </c>
      <c r="Z132" s="128" t="str">
        <f t="shared" si="114"/>
        <v>-</v>
      </c>
      <c r="AA132" s="128" t="str">
        <f t="shared" si="115"/>
        <v>-</v>
      </c>
      <c r="AB132" s="131"/>
      <c r="AC132" s="128" t="str">
        <f t="shared" si="116"/>
        <v>-</v>
      </c>
      <c r="AD132" s="128" t="str">
        <f t="shared" si="117"/>
        <v>-</v>
      </c>
      <c r="AE132" s="131"/>
      <c r="AF132" s="131"/>
      <c r="AG132" s="128" t="str">
        <f t="shared" si="118"/>
        <v>-</v>
      </c>
      <c r="AH132" s="128" t="str">
        <f t="shared" si="119"/>
        <v>-</v>
      </c>
      <c r="AI132" s="128" t="str">
        <f t="shared" si="120"/>
        <v>-</v>
      </c>
      <c r="AJ132" s="128" t="str">
        <f t="shared" si="121"/>
        <v>-</v>
      </c>
      <c r="AK132" s="128" t="str">
        <f t="shared" si="122"/>
        <v>-</v>
      </c>
      <c r="AL132" s="128" t="str">
        <f t="shared" si="123"/>
        <v>-</v>
      </c>
      <c r="AM132" s="128" t="str">
        <f t="shared" si="124"/>
        <v>-</v>
      </c>
      <c r="AN132" s="128" t="str">
        <f t="shared" si="125"/>
        <v>-</v>
      </c>
      <c r="AO132" s="128" t="str">
        <f t="shared" si="126"/>
        <v>-</v>
      </c>
      <c r="AP132" s="128" t="str">
        <f t="shared" si="127"/>
        <v>-</v>
      </c>
      <c r="AQ132" s="128" t="str">
        <f t="shared" ref="AQ132:AQ150" si="158">IF($I132="保育標準時間",HLOOKUP(H132,$G$5:$J$49,33,FALSE),IF($I132="保育短時間",HLOOKUP(H132,$K$5:$N$49,33,FALSE),"-"))</f>
        <v>-</v>
      </c>
      <c r="AR132" s="128" t="str">
        <f t="shared" ref="AR132:AR150" si="159">IF(OR(I132="保育標準時間",I132="保育短時間"),IF(K132="○",$P$28,"-"),"-")</f>
        <v>-</v>
      </c>
      <c r="AS132" s="129">
        <f t="shared" si="128"/>
        <v>0</v>
      </c>
      <c r="AT132" s="128" t="str">
        <f t="shared" si="129"/>
        <v>-</v>
      </c>
      <c r="AU132" s="128" t="str">
        <f t="shared" si="130"/>
        <v>-</v>
      </c>
      <c r="AV132" s="128" t="str">
        <f t="shared" si="131"/>
        <v>-</v>
      </c>
      <c r="AW132" s="128" t="str">
        <f t="shared" si="132"/>
        <v>-</v>
      </c>
      <c r="AX132" s="128" t="str">
        <f t="shared" si="133"/>
        <v>-</v>
      </c>
      <c r="AY132" s="128" t="str">
        <f t="shared" si="134"/>
        <v>-</v>
      </c>
      <c r="AZ132" s="128" t="str">
        <f t="shared" si="135"/>
        <v>-</v>
      </c>
      <c r="BA132" s="128" t="str">
        <f t="shared" si="136"/>
        <v>-</v>
      </c>
      <c r="BB132" s="128" t="str">
        <f t="shared" si="137"/>
        <v>-</v>
      </c>
      <c r="BC132" s="128" t="str">
        <f t="shared" si="138"/>
        <v>-</v>
      </c>
      <c r="BD132" s="128" t="str">
        <f t="shared" si="139"/>
        <v>-</v>
      </c>
      <c r="BE132" s="187"/>
      <c r="BF132" s="128" t="str">
        <f t="shared" si="140"/>
        <v>-</v>
      </c>
      <c r="BG132" s="128" t="str">
        <f t="shared" si="141"/>
        <v>-</v>
      </c>
      <c r="BH132" s="187"/>
      <c r="BI132" s="187"/>
      <c r="BJ132" s="128" t="str">
        <f t="shared" si="142"/>
        <v>-</v>
      </c>
      <c r="BK132" s="128" t="str">
        <f t="shared" si="143"/>
        <v>-</v>
      </c>
      <c r="BL132" s="128" t="str">
        <f t="shared" si="144"/>
        <v>-</v>
      </c>
      <c r="BM132" s="128" t="str">
        <f t="shared" si="145"/>
        <v>-</v>
      </c>
      <c r="BN132" s="128" t="str">
        <f t="shared" si="146"/>
        <v>-</v>
      </c>
      <c r="BO132" s="128" t="str">
        <f t="shared" si="147"/>
        <v>-</v>
      </c>
      <c r="BP132" s="128" t="str">
        <f t="shared" si="148"/>
        <v>-</v>
      </c>
      <c r="BQ132" s="128" t="str">
        <f t="shared" si="149"/>
        <v>-</v>
      </c>
      <c r="BR132" s="128" t="str">
        <f t="shared" si="150"/>
        <v>-</v>
      </c>
      <c r="BS132" s="128" t="str">
        <f t="shared" si="151"/>
        <v>-</v>
      </c>
      <c r="BT132" s="128" t="str">
        <f t="shared" si="152"/>
        <v>-</v>
      </c>
      <c r="BU132" s="128" t="str">
        <f t="shared" si="153"/>
        <v>-</v>
      </c>
      <c r="BV132" s="129">
        <f t="shared" si="154"/>
        <v>0</v>
      </c>
      <c r="BX132" s="128" t="str">
        <f t="shared" si="103"/>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55"/>
        <v>-</v>
      </c>
      <c r="K133" s="20" t="str">
        <f>IF(月途中入退所!$N10=$B$2,IF(月途中入退所!S10="","-",月途中入退所!$S10),"-")</f>
        <v>-</v>
      </c>
      <c r="L133" s="162" t="str">
        <f t="shared" si="156"/>
        <v>-</v>
      </c>
      <c r="M133" s="20" t="str">
        <f>IF(月途中入退所!$N10=$B$2,月途中入退所!$T10,"-")</f>
        <v>-</v>
      </c>
      <c r="N133" s="129">
        <f t="shared" si="157"/>
        <v>0</v>
      </c>
      <c r="O133" s="123"/>
      <c r="P133" s="128" t="str">
        <f t="shared" si="104"/>
        <v>-</v>
      </c>
      <c r="Q133" s="128" t="str">
        <f t="shared" si="105"/>
        <v>-</v>
      </c>
      <c r="R133" s="128" t="str">
        <f t="shared" si="106"/>
        <v>-</v>
      </c>
      <c r="S133" s="128" t="str">
        <f t="shared" si="107"/>
        <v>-</v>
      </c>
      <c r="T133" s="128" t="str">
        <f t="shared" si="108"/>
        <v>-</v>
      </c>
      <c r="U133" s="128" t="str">
        <f t="shared" si="109"/>
        <v>-</v>
      </c>
      <c r="V133" s="128" t="str">
        <f t="shared" si="110"/>
        <v>-</v>
      </c>
      <c r="W133" s="128" t="str">
        <f t="shared" si="111"/>
        <v>-</v>
      </c>
      <c r="X133" s="128" t="str">
        <f t="shared" si="112"/>
        <v>-</v>
      </c>
      <c r="Y133" s="128" t="str">
        <f t="shared" si="113"/>
        <v>-</v>
      </c>
      <c r="Z133" s="128" t="str">
        <f t="shared" si="114"/>
        <v>-</v>
      </c>
      <c r="AA133" s="128" t="str">
        <f t="shared" si="115"/>
        <v>-</v>
      </c>
      <c r="AB133" s="131"/>
      <c r="AC133" s="128" t="str">
        <f t="shared" si="116"/>
        <v>-</v>
      </c>
      <c r="AD133" s="128" t="str">
        <f t="shared" si="117"/>
        <v>-</v>
      </c>
      <c r="AE133" s="131"/>
      <c r="AF133" s="131"/>
      <c r="AG133" s="128" t="str">
        <f t="shared" si="118"/>
        <v>-</v>
      </c>
      <c r="AH133" s="128" t="str">
        <f t="shared" si="119"/>
        <v>-</v>
      </c>
      <c r="AI133" s="128" t="str">
        <f t="shared" si="120"/>
        <v>-</v>
      </c>
      <c r="AJ133" s="128" t="str">
        <f t="shared" si="121"/>
        <v>-</v>
      </c>
      <c r="AK133" s="128" t="str">
        <f t="shared" si="122"/>
        <v>-</v>
      </c>
      <c r="AL133" s="128" t="str">
        <f t="shared" si="123"/>
        <v>-</v>
      </c>
      <c r="AM133" s="128" t="str">
        <f t="shared" si="124"/>
        <v>-</v>
      </c>
      <c r="AN133" s="128" t="str">
        <f t="shared" si="125"/>
        <v>-</v>
      </c>
      <c r="AO133" s="128" t="str">
        <f t="shared" si="126"/>
        <v>-</v>
      </c>
      <c r="AP133" s="128" t="str">
        <f t="shared" si="127"/>
        <v>-</v>
      </c>
      <c r="AQ133" s="128" t="str">
        <f t="shared" si="158"/>
        <v>-</v>
      </c>
      <c r="AR133" s="128" t="str">
        <f t="shared" si="159"/>
        <v>-</v>
      </c>
      <c r="AS133" s="129">
        <f t="shared" si="128"/>
        <v>0</v>
      </c>
      <c r="AT133" s="128" t="str">
        <f t="shared" si="129"/>
        <v>-</v>
      </c>
      <c r="AU133" s="128" t="str">
        <f t="shared" si="130"/>
        <v>-</v>
      </c>
      <c r="AV133" s="128" t="str">
        <f t="shared" si="131"/>
        <v>-</v>
      </c>
      <c r="AW133" s="128" t="str">
        <f t="shared" si="132"/>
        <v>-</v>
      </c>
      <c r="AX133" s="128" t="str">
        <f t="shared" si="133"/>
        <v>-</v>
      </c>
      <c r="AY133" s="128" t="str">
        <f t="shared" si="134"/>
        <v>-</v>
      </c>
      <c r="AZ133" s="128" t="str">
        <f t="shared" si="135"/>
        <v>-</v>
      </c>
      <c r="BA133" s="128" t="str">
        <f t="shared" si="136"/>
        <v>-</v>
      </c>
      <c r="BB133" s="128" t="str">
        <f t="shared" si="137"/>
        <v>-</v>
      </c>
      <c r="BC133" s="128" t="str">
        <f t="shared" si="138"/>
        <v>-</v>
      </c>
      <c r="BD133" s="128" t="str">
        <f t="shared" si="139"/>
        <v>-</v>
      </c>
      <c r="BE133" s="187"/>
      <c r="BF133" s="128" t="str">
        <f t="shared" si="140"/>
        <v>-</v>
      </c>
      <c r="BG133" s="128" t="str">
        <f t="shared" si="141"/>
        <v>-</v>
      </c>
      <c r="BH133" s="187"/>
      <c r="BI133" s="187"/>
      <c r="BJ133" s="128" t="str">
        <f t="shared" si="142"/>
        <v>-</v>
      </c>
      <c r="BK133" s="128" t="str">
        <f t="shared" si="143"/>
        <v>-</v>
      </c>
      <c r="BL133" s="128" t="str">
        <f t="shared" si="144"/>
        <v>-</v>
      </c>
      <c r="BM133" s="128" t="str">
        <f t="shared" si="145"/>
        <v>-</v>
      </c>
      <c r="BN133" s="128" t="str">
        <f t="shared" si="146"/>
        <v>-</v>
      </c>
      <c r="BO133" s="128" t="str">
        <f t="shared" si="147"/>
        <v>-</v>
      </c>
      <c r="BP133" s="128" t="str">
        <f t="shared" si="148"/>
        <v>-</v>
      </c>
      <c r="BQ133" s="128" t="str">
        <f t="shared" si="149"/>
        <v>-</v>
      </c>
      <c r="BR133" s="128" t="str">
        <f t="shared" si="150"/>
        <v>-</v>
      </c>
      <c r="BS133" s="128" t="str">
        <f t="shared" si="151"/>
        <v>-</v>
      </c>
      <c r="BT133" s="128" t="str">
        <f t="shared" si="152"/>
        <v>-</v>
      </c>
      <c r="BU133" s="128" t="str">
        <f t="shared" si="153"/>
        <v>-</v>
      </c>
      <c r="BV133" s="129">
        <f t="shared" si="154"/>
        <v>0</v>
      </c>
      <c r="BX133" s="128" t="str">
        <f t="shared" si="103"/>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55"/>
        <v>-</v>
      </c>
      <c r="K134" s="20" t="str">
        <f>IF(月途中入退所!$N11=$B$2,IF(月途中入退所!S11="","-",月途中入退所!$S11),"-")</f>
        <v>-</v>
      </c>
      <c r="L134" s="162" t="str">
        <f t="shared" si="156"/>
        <v>-</v>
      </c>
      <c r="M134" s="20" t="str">
        <f>IF(月途中入退所!$N11=$B$2,月途中入退所!$T11,"-")</f>
        <v>-</v>
      </c>
      <c r="N134" s="129">
        <f t="shared" si="157"/>
        <v>0</v>
      </c>
      <c r="O134" s="123"/>
      <c r="P134" s="128" t="str">
        <f t="shared" si="104"/>
        <v>-</v>
      </c>
      <c r="Q134" s="128" t="str">
        <f t="shared" si="105"/>
        <v>-</v>
      </c>
      <c r="R134" s="128" t="str">
        <f t="shared" si="106"/>
        <v>-</v>
      </c>
      <c r="S134" s="128" t="str">
        <f t="shared" si="107"/>
        <v>-</v>
      </c>
      <c r="T134" s="128" t="str">
        <f t="shared" si="108"/>
        <v>-</v>
      </c>
      <c r="U134" s="128" t="str">
        <f t="shared" si="109"/>
        <v>-</v>
      </c>
      <c r="V134" s="128" t="str">
        <f t="shared" si="110"/>
        <v>-</v>
      </c>
      <c r="W134" s="128" t="str">
        <f t="shared" si="111"/>
        <v>-</v>
      </c>
      <c r="X134" s="128" t="str">
        <f t="shared" si="112"/>
        <v>-</v>
      </c>
      <c r="Y134" s="128" t="str">
        <f t="shared" si="113"/>
        <v>-</v>
      </c>
      <c r="Z134" s="128" t="str">
        <f t="shared" si="114"/>
        <v>-</v>
      </c>
      <c r="AA134" s="128" t="str">
        <f t="shared" si="115"/>
        <v>-</v>
      </c>
      <c r="AB134" s="131"/>
      <c r="AC134" s="128" t="str">
        <f t="shared" si="116"/>
        <v>-</v>
      </c>
      <c r="AD134" s="128" t="str">
        <f t="shared" si="117"/>
        <v>-</v>
      </c>
      <c r="AE134" s="131"/>
      <c r="AF134" s="131"/>
      <c r="AG134" s="128" t="str">
        <f t="shared" si="118"/>
        <v>-</v>
      </c>
      <c r="AH134" s="128" t="str">
        <f t="shared" si="119"/>
        <v>-</v>
      </c>
      <c r="AI134" s="128" t="str">
        <f t="shared" si="120"/>
        <v>-</v>
      </c>
      <c r="AJ134" s="128" t="str">
        <f t="shared" si="121"/>
        <v>-</v>
      </c>
      <c r="AK134" s="128" t="str">
        <f t="shared" si="122"/>
        <v>-</v>
      </c>
      <c r="AL134" s="128" t="str">
        <f t="shared" si="123"/>
        <v>-</v>
      </c>
      <c r="AM134" s="128" t="str">
        <f t="shared" si="124"/>
        <v>-</v>
      </c>
      <c r="AN134" s="128" t="str">
        <f t="shared" si="125"/>
        <v>-</v>
      </c>
      <c r="AO134" s="128" t="str">
        <f t="shared" si="126"/>
        <v>-</v>
      </c>
      <c r="AP134" s="128" t="str">
        <f t="shared" si="127"/>
        <v>-</v>
      </c>
      <c r="AQ134" s="128" t="str">
        <f t="shared" si="158"/>
        <v>-</v>
      </c>
      <c r="AR134" s="128" t="str">
        <f t="shared" si="159"/>
        <v>-</v>
      </c>
      <c r="AS134" s="129">
        <f t="shared" si="128"/>
        <v>0</v>
      </c>
      <c r="AT134" s="128" t="str">
        <f t="shared" si="129"/>
        <v>-</v>
      </c>
      <c r="AU134" s="128" t="str">
        <f t="shared" si="130"/>
        <v>-</v>
      </c>
      <c r="AV134" s="128" t="str">
        <f t="shared" si="131"/>
        <v>-</v>
      </c>
      <c r="AW134" s="128" t="str">
        <f t="shared" si="132"/>
        <v>-</v>
      </c>
      <c r="AX134" s="128" t="str">
        <f t="shared" si="133"/>
        <v>-</v>
      </c>
      <c r="AY134" s="128" t="str">
        <f t="shared" si="134"/>
        <v>-</v>
      </c>
      <c r="AZ134" s="128" t="str">
        <f t="shared" si="135"/>
        <v>-</v>
      </c>
      <c r="BA134" s="128" t="str">
        <f t="shared" si="136"/>
        <v>-</v>
      </c>
      <c r="BB134" s="128" t="str">
        <f t="shared" si="137"/>
        <v>-</v>
      </c>
      <c r="BC134" s="128" t="str">
        <f t="shared" si="138"/>
        <v>-</v>
      </c>
      <c r="BD134" s="128" t="str">
        <f t="shared" si="139"/>
        <v>-</v>
      </c>
      <c r="BE134" s="187"/>
      <c r="BF134" s="128" t="str">
        <f t="shared" si="140"/>
        <v>-</v>
      </c>
      <c r="BG134" s="128" t="str">
        <f t="shared" si="141"/>
        <v>-</v>
      </c>
      <c r="BH134" s="187"/>
      <c r="BI134" s="187"/>
      <c r="BJ134" s="128" t="str">
        <f t="shared" si="142"/>
        <v>-</v>
      </c>
      <c r="BK134" s="128" t="str">
        <f t="shared" si="143"/>
        <v>-</v>
      </c>
      <c r="BL134" s="128" t="str">
        <f t="shared" si="144"/>
        <v>-</v>
      </c>
      <c r="BM134" s="128" t="str">
        <f t="shared" si="145"/>
        <v>-</v>
      </c>
      <c r="BN134" s="128" t="str">
        <f t="shared" si="146"/>
        <v>-</v>
      </c>
      <c r="BO134" s="128" t="str">
        <f t="shared" si="147"/>
        <v>-</v>
      </c>
      <c r="BP134" s="128" t="str">
        <f t="shared" si="148"/>
        <v>-</v>
      </c>
      <c r="BQ134" s="128" t="str">
        <f t="shared" si="149"/>
        <v>-</v>
      </c>
      <c r="BR134" s="128" t="str">
        <f t="shared" si="150"/>
        <v>-</v>
      </c>
      <c r="BS134" s="128" t="str">
        <f t="shared" si="151"/>
        <v>-</v>
      </c>
      <c r="BT134" s="128" t="str">
        <f t="shared" si="152"/>
        <v>-</v>
      </c>
      <c r="BU134" s="128" t="str">
        <f t="shared" si="153"/>
        <v>-</v>
      </c>
      <c r="BV134" s="129">
        <f t="shared" si="154"/>
        <v>0</v>
      </c>
      <c r="BX134" s="128" t="str">
        <f t="shared" si="103"/>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55"/>
        <v>-</v>
      </c>
      <c r="K135" s="20" t="str">
        <f>IF(月途中入退所!$N12=$B$2,IF(月途中入退所!S12="","-",月途中入退所!$S12),"-")</f>
        <v>-</v>
      </c>
      <c r="L135" s="162" t="str">
        <f t="shared" si="156"/>
        <v>-</v>
      </c>
      <c r="M135" s="20" t="str">
        <f>IF(月途中入退所!$N12=$B$2,月途中入退所!$T12,"-")</f>
        <v>-</v>
      </c>
      <c r="N135" s="129">
        <f t="shared" si="157"/>
        <v>0</v>
      </c>
      <c r="O135" s="123"/>
      <c r="P135" s="128" t="str">
        <f t="shared" si="104"/>
        <v>-</v>
      </c>
      <c r="Q135" s="128" t="str">
        <f t="shared" si="105"/>
        <v>-</v>
      </c>
      <c r="R135" s="128" t="str">
        <f t="shared" si="106"/>
        <v>-</v>
      </c>
      <c r="S135" s="128" t="str">
        <f t="shared" si="107"/>
        <v>-</v>
      </c>
      <c r="T135" s="128" t="str">
        <f t="shared" si="108"/>
        <v>-</v>
      </c>
      <c r="U135" s="128" t="str">
        <f t="shared" si="109"/>
        <v>-</v>
      </c>
      <c r="V135" s="128" t="str">
        <f t="shared" si="110"/>
        <v>-</v>
      </c>
      <c r="W135" s="128" t="str">
        <f t="shared" si="111"/>
        <v>-</v>
      </c>
      <c r="X135" s="128" t="str">
        <f t="shared" si="112"/>
        <v>-</v>
      </c>
      <c r="Y135" s="128" t="str">
        <f t="shared" si="113"/>
        <v>-</v>
      </c>
      <c r="Z135" s="128" t="str">
        <f t="shared" si="114"/>
        <v>-</v>
      </c>
      <c r="AA135" s="128" t="str">
        <f t="shared" si="115"/>
        <v>-</v>
      </c>
      <c r="AB135" s="131"/>
      <c r="AC135" s="128" t="str">
        <f t="shared" si="116"/>
        <v>-</v>
      </c>
      <c r="AD135" s="128" t="str">
        <f t="shared" si="117"/>
        <v>-</v>
      </c>
      <c r="AE135" s="131"/>
      <c r="AF135" s="131"/>
      <c r="AG135" s="128" t="str">
        <f t="shared" si="118"/>
        <v>-</v>
      </c>
      <c r="AH135" s="128" t="str">
        <f t="shared" si="119"/>
        <v>-</v>
      </c>
      <c r="AI135" s="128" t="str">
        <f t="shared" si="120"/>
        <v>-</v>
      </c>
      <c r="AJ135" s="128" t="str">
        <f t="shared" si="121"/>
        <v>-</v>
      </c>
      <c r="AK135" s="128" t="str">
        <f t="shared" si="122"/>
        <v>-</v>
      </c>
      <c r="AL135" s="128" t="str">
        <f t="shared" si="123"/>
        <v>-</v>
      </c>
      <c r="AM135" s="128" t="str">
        <f t="shared" si="124"/>
        <v>-</v>
      </c>
      <c r="AN135" s="128" t="str">
        <f t="shared" si="125"/>
        <v>-</v>
      </c>
      <c r="AO135" s="128" t="str">
        <f t="shared" si="126"/>
        <v>-</v>
      </c>
      <c r="AP135" s="128" t="str">
        <f t="shared" si="127"/>
        <v>-</v>
      </c>
      <c r="AQ135" s="128" t="str">
        <f t="shared" si="158"/>
        <v>-</v>
      </c>
      <c r="AR135" s="128" t="str">
        <f t="shared" si="159"/>
        <v>-</v>
      </c>
      <c r="AS135" s="129">
        <f t="shared" si="128"/>
        <v>0</v>
      </c>
      <c r="AT135" s="128" t="str">
        <f t="shared" si="129"/>
        <v>-</v>
      </c>
      <c r="AU135" s="128" t="str">
        <f t="shared" si="130"/>
        <v>-</v>
      </c>
      <c r="AV135" s="128" t="str">
        <f t="shared" si="131"/>
        <v>-</v>
      </c>
      <c r="AW135" s="128" t="str">
        <f t="shared" si="132"/>
        <v>-</v>
      </c>
      <c r="AX135" s="128" t="str">
        <f t="shared" si="133"/>
        <v>-</v>
      </c>
      <c r="AY135" s="128" t="str">
        <f t="shared" si="134"/>
        <v>-</v>
      </c>
      <c r="AZ135" s="128" t="str">
        <f t="shared" si="135"/>
        <v>-</v>
      </c>
      <c r="BA135" s="128" t="str">
        <f t="shared" si="136"/>
        <v>-</v>
      </c>
      <c r="BB135" s="128" t="str">
        <f t="shared" si="137"/>
        <v>-</v>
      </c>
      <c r="BC135" s="128" t="str">
        <f t="shared" si="138"/>
        <v>-</v>
      </c>
      <c r="BD135" s="128" t="str">
        <f t="shared" si="139"/>
        <v>-</v>
      </c>
      <c r="BE135" s="187"/>
      <c r="BF135" s="128" t="str">
        <f t="shared" si="140"/>
        <v>-</v>
      </c>
      <c r="BG135" s="128" t="str">
        <f t="shared" si="141"/>
        <v>-</v>
      </c>
      <c r="BH135" s="187"/>
      <c r="BI135" s="187"/>
      <c r="BJ135" s="128" t="str">
        <f t="shared" si="142"/>
        <v>-</v>
      </c>
      <c r="BK135" s="128" t="str">
        <f t="shared" si="143"/>
        <v>-</v>
      </c>
      <c r="BL135" s="128" t="str">
        <f t="shared" si="144"/>
        <v>-</v>
      </c>
      <c r="BM135" s="128" t="str">
        <f t="shared" si="145"/>
        <v>-</v>
      </c>
      <c r="BN135" s="128" t="str">
        <f t="shared" si="146"/>
        <v>-</v>
      </c>
      <c r="BO135" s="128" t="str">
        <f t="shared" si="147"/>
        <v>-</v>
      </c>
      <c r="BP135" s="128" t="str">
        <f t="shared" si="148"/>
        <v>-</v>
      </c>
      <c r="BQ135" s="128" t="str">
        <f t="shared" si="149"/>
        <v>-</v>
      </c>
      <c r="BR135" s="128" t="str">
        <f t="shared" si="150"/>
        <v>-</v>
      </c>
      <c r="BS135" s="128" t="str">
        <f t="shared" si="151"/>
        <v>-</v>
      </c>
      <c r="BT135" s="128" t="str">
        <f t="shared" si="152"/>
        <v>-</v>
      </c>
      <c r="BU135" s="128" t="str">
        <f t="shared" si="153"/>
        <v>-</v>
      </c>
      <c r="BV135" s="129">
        <f t="shared" si="154"/>
        <v>0</v>
      </c>
      <c r="BX135" s="128" t="str">
        <f t="shared" si="103"/>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55"/>
        <v>-</v>
      </c>
      <c r="K136" s="20" t="str">
        <f>IF(月途中入退所!$N13=$B$2,IF(月途中入退所!S13="","-",月途中入退所!$S13),"-")</f>
        <v>-</v>
      </c>
      <c r="L136" s="162" t="str">
        <f t="shared" si="156"/>
        <v>-</v>
      </c>
      <c r="M136" s="20" t="str">
        <f>IF(月途中入退所!$N13=$B$2,月途中入退所!$T13,"-")</f>
        <v>-</v>
      </c>
      <c r="N136" s="129">
        <f t="shared" si="157"/>
        <v>0</v>
      </c>
      <c r="O136" s="123"/>
      <c r="P136" s="128" t="str">
        <f t="shared" si="104"/>
        <v>-</v>
      </c>
      <c r="Q136" s="128" t="str">
        <f t="shared" si="105"/>
        <v>-</v>
      </c>
      <c r="R136" s="128" t="str">
        <f t="shared" si="106"/>
        <v>-</v>
      </c>
      <c r="S136" s="128" t="str">
        <f t="shared" si="107"/>
        <v>-</v>
      </c>
      <c r="T136" s="128" t="str">
        <f t="shared" si="108"/>
        <v>-</v>
      </c>
      <c r="U136" s="128" t="str">
        <f t="shared" si="109"/>
        <v>-</v>
      </c>
      <c r="V136" s="128" t="str">
        <f t="shared" si="110"/>
        <v>-</v>
      </c>
      <c r="W136" s="128" t="str">
        <f t="shared" si="111"/>
        <v>-</v>
      </c>
      <c r="X136" s="128" t="str">
        <f t="shared" si="112"/>
        <v>-</v>
      </c>
      <c r="Y136" s="128" t="str">
        <f t="shared" si="113"/>
        <v>-</v>
      </c>
      <c r="Z136" s="128" t="str">
        <f t="shared" si="114"/>
        <v>-</v>
      </c>
      <c r="AA136" s="128" t="str">
        <f t="shared" si="115"/>
        <v>-</v>
      </c>
      <c r="AB136" s="131"/>
      <c r="AC136" s="128" t="str">
        <f t="shared" si="116"/>
        <v>-</v>
      </c>
      <c r="AD136" s="128" t="str">
        <f t="shared" si="117"/>
        <v>-</v>
      </c>
      <c r="AE136" s="131"/>
      <c r="AF136" s="131"/>
      <c r="AG136" s="128" t="str">
        <f t="shared" si="118"/>
        <v>-</v>
      </c>
      <c r="AH136" s="128" t="str">
        <f t="shared" si="119"/>
        <v>-</v>
      </c>
      <c r="AI136" s="128" t="str">
        <f t="shared" si="120"/>
        <v>-</v>
      </c>
      <c r="AJ136" s="128" t="str">
        <f t="shared" si="121"/>
        <v>-</v>
      </c>
      <c r="AK136" s="128" t="str">
        <f t="shared" si="122"/>
        <v>-</v>
      </c>
      <c r="AL136" s="128" t="str">
        <f t="shared" si="123"/>
        <v>-</v>
      </c>
      <c r="AM136" s="128" t="str">
        <f t="shared" si="124"/>
        <v>-</v>
      </c>
      <c r="AN136" s="128" t="str">
        <f t="shared" si="125"/>
        <v>-</v>
      </c>
      <c r="AO136" s="128" t="str">
        <f t="shared" si="126"/>
        <v>-</v>
      </c>
      <c r="AP136" s="128" t="str">
        <f t="shared" si="127"/>
        <v>-</v>
      </c>
      <c r="AQ136" s="128" t="str">
        <f t="shared" si="158"/>
        <v>-</v>
      </c>
      <c r="AR136" s="128" t="str">
        <f t="shared" si="159"/>
        <v>-</v>
      </c>
      <c r="AS136" s="129">
        <f t="shared" si="128"/>
        <v>0</v>
      </c>
      <c r="AT136" s="128" t="str">
        <f t="shared" si="129"/>
        <v>-</v>
      </c>
      <c r="AU136" s="128" t="str">
        <f t="shared" si="130"/>
        <v>-</v>
      </c>
      <c r="AV136" s="128" t="str">
        <f t="shared" si="131"/>
        <v>-</v>
      </c>
      <c r="AW136" s="128" t="str">
        <f t="shared" si="132"/>
        <v>-</v>
      </c>
      <c r="AX136" s="128" t="str">
        <f t="shared" si="133"/>
        <v>-</v>
      </c>
      <c r="AY136" s="128" t="str">
        <f t="shared" si="134"/>
        <v>-</v>
      </c>
      <c r="AZ136" s="128" t="str">
        <f t="shared" si="135"/>
        <v>-</v>
      </c>
      <c r="BA136" s="128" t="str">
        <f t="shared" si="136"/>
        <v>-</v>
      </c>
      <c r="BB136" s="128" t="str">
        <f t="shared" si="137"/>
        <v>-</v>
      </c>
      <c r="BC136" s="128" t="str">
        <f t="shared" si="138"/>
        <v>-</v>
      </c>
      <c r="BD136" s="128" t="str">
        <f t="shared" si="139"/>
        <v>-</v>
      </c>
      <c r="BE136" s="187"/>
      <c r="BF136" s="128" t="str">
        <f t="shared" si="140"/>
        <v>-</v>
      </c>
      <c r="BG136" s="128" t="str">
        <f t="shared" si="141"/>
        <v>-</v>
      </c>
      <c r="BH136" s="187"/>
      <c r="BI136" s="187"/>
      <c r="BJ136" s="128" t="str">
        <f t="shared" si="142"/>
        <v>-</v>
      </c>
      <c r="BK136" s="128" t="str">
        <f t="shared" si="143"/>
        <v>-</v>
      </c>
      <c r="BL136" s="128" t="str">
        <f t="shared" si="144"/>
        <v>-</v>
      </c>
      <c r="BM136" s="128" t="str">
        <f t="shared" si="145"/>
        <v>-</v>
      </c>
      <c r="BN136" s="128" t="str">
        <f t="shared" si="146"/>
        <v>-</v>
      </c>
      <c r="BO136" s="128" t="str">
        <f t="shared" si="147"/>
        <v>-</v>
      </c>
      <c r="BP136" s="128" t="str">
        <f t="shared" si="148"/>
        <v>-</v>
      </c>
      <c r="BQ136" s="128" t="str">
        <f t="shared" si="149"/>
        <v>-</v>
      </c>
      <c r="BR136" s="128" t="str">
        <f t="shared" si="150"/>
        <v>-</v>
      </c>
      <c r="BS136" s="128" t="str">
        <f t="shared" si="151"/>
        <v>-</v>
      </c>
      <c r="BT136" s="128" t="str">
        <f t="shared" si="152"/>
        <v>-</v>
      </c>
      <c r="BU136" s="128" t="str">
        <f t="shared" si="153"/>
        <v>-</v>
      </c>
      <c r="BV136" s="129">
        <f t="shared" si="154"/>
        <v>0</v>
      </c>
      <c r="BX136" s="128" t="str">
        <f t="shared" si="103"/>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55"/>
        <v>-</v>
      </c>
      <c r="K137" s="20" t="str">
        <f>IF(月途中入退所!$N14=$B$2,IF(月途中入退所!S14="","-",月途中入退所!$S14),"-")</f>
        <v>-</v>
      </c>
      <c r="L137" s="162" t="str">
        <f t="shared" si="156"/>
        <v>-</v>
      </c>
      <c r="M137" s="20" t="str">
        <f>IF(月途中入退所!$N14=$B$2,月途中入退所!$T14,"-")</f>
        <v>-</v>
      </c>
      <c r="N137" s="129">
        <f t="shared" si="157"/>
        <v>0</v>
      </c>
      <c r="O137" s="123"/>
      <c r="P137" s="128" t="str">
        <f t="shared" si="104"/>
        <v>-</v>
      </c>
      <c r="Q137" s="128" t="str">
        <f t="shared" si="105"/>
        <v>-</v>
      </c>
      <c r="R137" s="128" t="str">
        <f t="shared" si="106"/>
        <v>-</v>
      </c>
      <c r="S137" s="128" t="str">
        <f t="shared" si="107"/>
        <v>-</v>
      </c>
      <c r="T137" s="128" t="str">
        <f t="shared" si="108"/>
        <v>-</v>
      </c>
      <c r="U137" s="128" t="str">
        <f t="shared" si="109"/>
        <v>-</v>
      </c>
      <c r="V137" s="128" t="str">
        <f t="shared" si="110"/>
        <v>-</v>
      </c>
      <c r="W137" s="128" t="str">
        <f t="shared" si="111"/>
        <v>-</v>
      </c>
      <c r="X137" s="128" t="str">
        <f t="shared" si="112"/>
        <v>-</v>
      </c>
      <c r="Y137" s="128" t="str">
        <f t="shared" si="113"/>
        <v>-</v>
      </c>
      <c r="Z137" s="128" t="str">
        <f t="shared" si="114"/>
        <v>-</v>
      </c>
      <c r="AA137" s="128" t="str">
        <f t="shared" si="115"/>
        <v>-</v>
      </c>
      <c r="AB137" s="131"/>
      <c r="AC137" s="128" t="str">
        <f t="shared" si="116"/>
        <v>-</v>
      </c>
      <c r="AD137" s="128" t="str">
        <f t="shared" si="117"/>
        <v>-</v>
      </c>
      <c r="AE137" s="131"/>
      <c r="AF137" s="131"/>
      <c r="AG137" s="128" t="str">
        <f t="shared" si="118"/>
        <v>-</v>
      </c>
      <c r="AH137" s="128" t="str">
        <f t="shared" si="119"/>
        <v>-</v>
      </c>
      <c r="AI137" s="128" t="str">
        <f t="shared" si="120"/>
        <v>-</v>
      </c>
      <c r="AJ137" s="128" t="str">
        <f t="shared" si="121"/>
        <v>-</v>
      </c>
      <c r="AK137" s="128" t="str">
        <f t="shared" si="122"/>
        <v>-</v>
      </c>
      <c r="AL137" s="128" t="str">
        <f t="shared" si="123"/>
        <v>-</v>
      </c>
      <c r="AM137" s="128" t="str">
        <f t="shared" si="124"/>
        <v>-</v>
      </c>
      <c r="AN137" s="128" t="str">
        <f t="shared" si="125"/>
        <v>-</v>
      </c>
      <c r="AO137" s="128" t="str">
        <f t="shared" si="126"/>
        <v>-</v>
      </c>
      <c r="AP137" s="128" t="str">
        <f t="shared" si="127"/>
        <v>-</v>
      </c>
      <c r="AQ137" s="128" t="str">
        <f t="shared" si="158"/>
        <v>-</v>
      </c>
      <c r="AR137" s="128" t="str">
        <f t="shared" si="159"/>
        <v>-</v>
      </c>
      <c r="AS137" s="129">
        <f t="shared" si="128"/>
        <v>0</v>
      </c>
      <c r="AT137" s="128" t="str">
        <f t="shared" si="129"/>
        <v>-</v>
      </c>
      <c r="AU137" s="128" t="str">
        <f t="shared" si="130"/>
        <v>-</v>
      </c>
      <c r="AV137" s="128" t="str">
        <f t="shared" si="131"/>
        <v>-</v>
      </c>
      <c r="AW137" s="128" t="str">
        <f t="shared" si="132"/>
        <v>-</v>
      </c>
      <c r="AX137" s="128" t="str">
        <f t="shared" si="133"/>
        <v>-</v>
      </c>
      <c r="AY137" s="128" t="str">
        <f t="shared" si="134"/>
        <v>-</v>
      </c>
      <c r="AZ137" s="128" t="str">
        <f t="shared" si="135"/>
        <v>-</v>
      </c>
      <c r="BA137" s="128" t="str">
        <f t="shared" si="136"/>
        <v>-</v>
      </c>
      <c r="BB137" s="128" t="str">
        <f t="shared" si="137"/>
        <v>-</v>
      </c>
      <c r="BC137" s="128" t="str">
        <f t="shared" si="138"/>
        <v>-</v>
      </c>
      <c r="BD137" s="128" t="str">
        <f t="shared" si="139"/>
        <v>-</v>
      </c>
      <c r="BE137" s="187"/>
      <c r="BF137" s="128" t="str">
        <f t="shared" si="140"/>
        <v>-</v>
      </c>
      <c r="BG137" s="128" t="str">
        <f t="shared" si="141"/>
        <v>-</v>
      </c>
      <c r="BH137" s="187"/>
      <c r="BI137" s="187"/>
      <c r="BJ137" s="128" t="str">
        <f t="shared" si="142"/>
        <v>-</v>
      </c>
      <c r="BK137" s="128" t="str">
        <f t="shared" si="143"/>
        <v>-</v>
      </c>
      <c r="BL137" s="128" t="str">
        <f t="shared" si="144"/>
        <v>-</v>
      </c>
      <c r="BM137" s="128" t="str">
        <f t="shared" si="145"/>
        <v>-</v>
      </c>
      <c r="BN137" s="128" t="str">
        <f t="shared" si="146"/>
        <v>-</v>
      </c>
      <c r="BO137" s="128" t="str">
        <f t="shared" si="147"/>
        <v>-</v>
      </c>
      <c r="BP137" s="128" t="str">
        <f t="shared" si="148"/>
        <v>-</v>
      </c>
      <c r="BQ137" s="128" t="str">
        <f t="shared" si="149"/>
        <v>-</v>
      </c>
      <c r="BR137" s="128" t="str">
        <f t="shared" si="150"/>
        <v>-</v>
      </c>
      <c r="BS137" s="128" t="str">
        <f t="shared" si="151"/>
        <v>-</v>
      </c>
      <c r="BT137" s="128" t="str">
        <f t="shared" si="152"/>
        <v>-</v>
      </c>
      <c r="BU137" s="128" t="str">
        <f t="shared" si="153"/>
        <v>-</v>
      </c>
      <c r="BV137" s="129">
        <f t="shared" si="154"/>
        <v>0</v>
      </c>
      <c r="BX137" s="128" t="str">
        <f t="shared" si="103"/>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55"/>
        <v>-</v>
      </c>
      <c r="K138" s="20" t="str">
        <f>IF(月途中入退所!$N15=$B$2,IF(月途中入退所!S15="","-",月途中入退所!$S15),"-")</f>
        <v>-</v>
      </c>
      <c r="L138" s="162" t="str">
        <f t="shared" si="156"/>
        <v>-</v>
      </c>
      <c r="M138" s="20" t="str">
        <f>IF(月途中入退所!$N15=$B$2,月途中入退所!$T15,"-")</f>
        <v>-</v>
      </c>
      <c r="N138" s="129">
        <f t="shared" si="157"/>
        <v>0</v>
      </c>
      <c r="O138" s="123"/>
      <c r="P138" s="128" t="str">
        <f t="shared" si="104"/>
        <v>-</v>
      </c>
      <c r="Q138" s="128" t="str">
        <f t="shared" si="105"/>
        <v>-</v>
      </c>
      <c r="R138" s="128" t="str">
        <f t="shared" si="106"/>
        <v>-</v>
      </c>
      <c r="S138" s="128" t="str">
        <f t="shared" si="107"/>
        <v>-</v>
      </c>
      <c r="T138" s="128" t="str">
        <f t="shared" si="108"/>
        <v>-</v>
      </c>
      <c r="U138" s="128" t="str">
        <f t="shared" si="109"/>
        <v>-</v>
      </c>
      <c r="V138" s="128" t="str">
        <f t="shared" si="110"/>
        <v>-</v>
      </c>
      <c r="W138" s="128" t="str">
        <f t="shared" si="111"/>
        <v>-</v>
      </c>
      <c r="X138" s="128" t="str">
        <f t="shared" si="112"/>
        <v>-</v>
      </c>
      <c r="Y138" s="128" t="str">
        <f t="shared" si="113"/>
        <v>-</v>
      </c>
      <c r="Z138" s="128" t="str">
        <f t="shared" si="114"/>
        <v>-</v>
      </c>
      <c r="AA138" s="128" t="str">
        <f t="shared" si="115"/>
        <v>-</v>
      </c>
      <c r="AB138" s="131"/>
      <c r="AC138" s="128" t="str">
        <f t="shared" si="116"/>
        <v>-</v>
      </c>
      <c r="AD138" s="128" t="str">
        <f t="shared" si="117"/>
        <v>-</v>
      </c>
      <c r="AE138" s="131"/>
      <c r="AF138" s="131"/>
      <c r="AG138" s="128" t="str">
        <f t="shared" si="118"/>
        <v>-</v>
      </c>
      <c r="AH138" s="128" t="str">
        <f t="shared" si="119"/>
        <v>-</v>
      </c>
      <c r="AI138" s="128" t="str">
        <f t="shared" si="120"/>
        <v>-</v>
      </c>
      <c r="AJ138" s="128" t="str">
        <f t="shared" si="121"/>
        <v>-</v>
      </c>
      <c r="AK138" s="128" t="str">
        <f t="shared" si="122"/>
        <v>-</v>
      </c>
      <c r="AL138" s="128" t="str">
        <f t="shared" si="123"/>
        <v>-</v>
      </c>
      <c r="AM138" s="128" t="str">
        <f t="shared" si="124"/>
        <v>-</v>
      </c>
      <c r="AN138" s="128" t="str">
        <f t="shared" si="125"/>
        <v>-</v>
      </c>
      <c r="AO138" s="128" t="str">
        <f t="shared" si="126"/>
        <v>-</v>
      </c>
      <c r="AP138" s="128" t="str">
        <f t="shared" si="127"/>
        <v>-</v>
      </c>
      <c r="AQ138" s="128" t="str">
        <f t="shared" si="158"/>
        <v>-</v>
      </c>
      <c r="AR138" s="128" t="str">
        <f t="shared" si="159"/>
        <v>-</v>
      </c>
      <c r="AS138" s="129">
        <f t="shared" si="128"/>
        <v>0</v>
      </c>
      <c r="AT138" s="128" t="str">
        <f t="shared" si="129"/>
        <v>-</v>
      </c>
      <c r="AU138" s="128" t="str">
        <f t="shared" si="130"/>
        <v>-</v>
      </c>
      <c r="AV138" s="128" t="str">
        <f t="shared" si="131"/>
        <v>-</v>
      </c>
      <c r="AW138" s="128" t="str">
        <f t="shared" si="132"/>
        <v>-</v>
      </c>
      <c r="AX138" s="128" t="str">
        <f t="shared" si="133"/>
        <v>-</v>
      </c>
      <c r="AY138" s="128" t="str">
        <f t="shared" si="134"/>
        <v>-</v>
      </c>
      <c r="AZ138" s="128" t="str">
        <f t="shared" si="135"/>
        <v>-</v>
      </c>
      <c r="BA138" s="128" t="str">
        <f t="shared" si="136"/>
        <v>-</v>
      </c>
      <c r="BB138" s="128" t="str">
        <f t="shared" si="137"/>
        <v>-</v>
      </c>
      <c r="BC138" s="128" t="str">
        <f t="shared" si="138"/>
        <v>-</v>
      </c>
      <c r="BD138" s="128" t="str">
        <f t="shared" si="139"/>
        <v>-</v>
      </c>
      <c r="BE138" s="187"/>
      <c r="BF138" s="128" t="str">
        <f t="shared" si="140"/>
        <v>-</v>
      </c>
      <c r="BG138" s="128" t="str">
        <f t="shared" si="141"/>
        <v>-</v>
      </c>
      <c r="BH138" s="187"/>
      <c r="BI138" s="187"/>
      <c r="BJ138" s="128" t="str">
        <f t="shared" si="142"/>
        <v>-</v>
      </c>
      <c r="BK138" s="128" t="str">
        <f t="shared" si="143"/>
        <v>-</v>
      </c>
      <c r="BL138" s="128" t="str">
        <f t="shared" si="144"/>
        <v>-</v>
      </c>
      <c r="BM138" s="128" t="str">
        <f t="shared" si="145"/>
        <v>-</v>
      </c>
      <c r="BN138" s="128" t="str">
        <f t="shared" si="146"/>
        <v>-</v>
      </c>
      <c r="BO138" s="128" t="str">
        <f t="shared" si="147"/>
        <v>-</v>
      </c>
      <c r="BP138" s="128" t="str">
        <f t="shared" si="148"/>
        <v>-</v>
      </c>
      <c r="BQ138" s="128" t="str">
        <f t="shared" si="149"/>
        <v>-</v>
      </c>
      <c r="BR138" s="128" t="str">
        <f t="shared" si="150"/>
        <v>-</v>
      </c>
      <c r="BS138" s="128" t="str">
        <f t="shared" si="151"/>
        <v>-</v>
      </c>
      <c r="BT138" s="128" t="str">
        <f t="shared" si="152"/>
        <v>-</v>
      </c>
      <c r="BU138" s="128" t="str">
        <f t="shared" si="153"/>
        <v>-</v>
      </c>
      <c r="BV138" s="129">
        <f t="shared" si="154"/>
        <v>0</v>
      </c>
      <c r="BX138" s="128" t="str">
        <f t="shared" si="103"/>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55"/>
        <v>-</v>
      </c>
      <c r="K139" s="20" t="str">
        <f>IF(月途中入退所!$N16=$B$2,IF(月途中入退所!S16="","-",月途中入退所!$S16),"-")</f>
        <v>-</v>
      </c>
      <c r="L139" s="162" t="str">
        <f t="shared" si="156"/>
        <v>-</v>
      </c>
      <c r="M139" s="20" t="str">
        <f>IF(月途中入退所!$N16=$B$2,月途中入退所!$T16,"-")</f>
        <v>-</v>
      </c>
      <c r="N139" s="129">
        <f t="shared" si="157"/>
        <v>0</v>
      </c>
      <c r="O139" s="123"/>
      <c r="P139" s="128" t="str">
        <f t="shared" si="104"/>
        <v>-</v>
      </c>
      <c r="Q139" s="128" t="str">
        <f t="shared" si="105"/>
        <v>-</v>
      </c>
      <c r="R139" s="128" t="str">
        <f t="shared" si="106"/>
        <v>-</v>
      </c>
      <c r="S139" s="128" t="str">
        <f t="shared" si="107"/>
        <v>-</v>
      </c>
      <c r="T139" s="128" t="str">
        <f t="shared" si="108"/>
        <v>-</v>
      </c>
      <c r="U139" s="128" t="str">
        <f t="shared" si="109"/>
        <v>-</v>
      </c>
      <c r="V139" s="128" t="str">
        <f t="shared" si="110"/>
        <v>-</v>
      </c>
      <c r="W139" s="128" t="str">
        <f t="shared" si="111"/>
        <v>-</v>
      </c>
      <c r="X139" s="128" t="str">
        <f t="shared" si="112"/>
        <v>-</v>
      </c>
      <c r="Y139" s="128" t="str">
        <f t="shared" si="113"/>
        <v>-</v>
      </c>
      <c r="Z139" s="128" t="str">
        <f t="shared" si="114"/>
        <v>-</v>
      </c>
      <c r="AA139" s="128" t="str">
        <f t="shared" si="115"/>
        <v>-</v>
      </c>
      <c r="AB139" s="131"/>
      <c r="AC139" s="128" t="str">
        <f t="shared" si="116"/>
        <v>-</v>
      </c>
      <c r="AD139" s="128" t="str">
        <f t="shared" si="117"/>
        <v>-</v>
      </c>
      <c r="AE139" s="131"/>
      <c r="AF139" s="131"/>
      <c r="AG139" s="128" t="str">
        <f t="shared" si="118"/>
        <v>-</v>
      </c>
      <c r="AH139" s="128" t="str">
        <f t="shared" si="119"/>
        <v>-</v>
      </c>
      <c r="AI139" s="128" t="str">
        <f t="shared" si="120"/>
        <v>-</v>
      </c>
      <c r="AJ139" s="128" t="str">
        <f t="shared" si="121"/>
        <v>-</v>
      </c>
      <c r="AK139" s="128" t="str">
        <f t="shared" si="122"/>
        <v>-</v>
      </c>
      <c r="AL139" s="128" t="str">
        <f t="shared" si="123"/>
        <v>-</v>
      </c>
      <c r="AM139" s="128" t="str">
        <f t="shared" si="124"/>
        <v>-</v>
      </c>
      <c r="AN139" s="128" t="str">
        <f t="shared" si="125"/>
        <v>-</v>
      </c>
      <c r="AO139" s="128" t="str">
        <f t="shared" si="126"/>
        <v>-</v>
      </c>
      <c r="AP139" s="128" t="str">
        <f t="shared" si="127"/>
        <v>-</v>
      </c>
      <c r="AQ139" s="128" t="str">
        <f t="shared" si="158"/>
        <v>-</v>
      </c>
      <c r="AR139" s="128" t="str">
        <f t="shared" si="159"/>
        <v>-</v>
      </c>
      <c r="AS139" s="129">
        <f t="shared" si="128"/>
        <v>0</v>
      </c>
      <c r="AT139" s="128" t="str">
        <f t="shared" si="129"/>
        <v>-</v>
      </c>
      <c r="AU139" s="128" t="str">
        <f t="shared" si="130"/>
        <v>-</v>
      </c>
      <c r="AV139" s="128" t="str">
        <f t="shared" si="131"/>
        <v>-</v>
      </c>
      <c r="AW139" s="128" t="str">
        <f t="shared" si="132"/>
        <v>-</v>
      </c>
      <c r="AX139" s="128" t="str">
        <f t="shared" si="133"/>
        <v>-</v>
      </c>
      <c r="AY139" s="128" t="str">
        <f t="shared" si="134"/>
        <v>-</v>
      </c>
      <c r="AZ139" s="128" t="str">
        <f t="shared" si="135"/>
        <v>-</v>
      </c>
      <c r="BA139" s="128" t="str">
        <f t="shared" si="136"/>
        <v>-</v>
      </c>
      <c r="BB139" s="128" t="str">
        <f t="shared" si="137"/>
        <v>-</v>
      </c>
      <c r="BC139" s="128" t="str">
        <f t="shared" si="138"/>
        <v>-</v>
      </c>
      <c r="BD139" s="128" t="str">
        <f t="shared" si="139"/>
        <v>-</v>
      </c>
      <c r="BE139" s="187"/>
      <c r="BF139" s="128" t="str">
        <f t="shared" si="140"/>
        <v>-</v>
      </c>
      <c r="BG139" s="128" t="str">
        <f t="shared" si="141"/>
        <v>-</v>
      </c>
      <c r="BH139" s="187"/>
      <c r="BI139" s="187"/>
      <c r="BJ139" s="128" t="str">
        <f t="shared" si="142"/>
        <v>-</v>
      </c>
      <c r="BK139" s="128" t="str">
        <f t="shared" si="143"/>
        <v>-</v>
      </c>
      <c r="BL139" s="128" t="str">
        <f t="shared" si="144"/>
        <v>-</v>
      </c>
      <c r="BM139" s="128" t="str">
        <f t="shared" si="145"/>
        <v>-</v>
      </c>
      <c r="BN139" s="128" t="str">
        <f t="shared" si="146"/>
        <v>-</v>
      </c>
      <c r="BO139" s="128" t="str">
        <f t="shared" si="147"/>
        <v>-</v>
      </c>
      <c r="BP139" s="128" t="str">
        <f t="shared" si="148"/>
        <v>-</v>
      </c>
      <c r="BQ139" s="128" t="str">
        <f t="shared" si="149"/>
        <v>-</v>
      </c>
      <c r="BR139" s="128" t="str">
        <f t="shared" si="150"/>
        <v>-</v>
      </c>
      <c r="BS139" s="128" t="str">
        <f t="shared" si="151"/>
        <v>-</v>
      </c>
      <c r="BT139" s="128" t="str">
        <f t="shared" si="152"/>
        <v>-</v>
      </c>
      <c r="BU139" s="128" t="str">
        <f t="shared" si="153"/>
        <v>-</v>
      </c>
      <c r="BV139" s="129">
        <f t="shared" si="154"/>
        <v>0</v>
      </c>
      <c r="BX139" s="128" t="str">
        <f t="shared" si="103"/>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55"/>
        <v>-</v>
      </c>
      <c r="K140" s="20" t="str">
        <f>IF(月途中入退所!$N17=$B$2,IF(月途中入退所!S17="","-",月途中入退所!$S17),"-")</f>
        <v>-</v>
      </c>
      <c r="L140" s="162" t="str">
        <f t="shared" si="156"/>
        <v>-</v>
      </c>
      <c r="M140" s="20" t="str">
        <f>IF(月途中入退所!$N17=$B$2,月途中入退所!$T17,"-")</f>
        <v>-</v>
      </c>
      <c r="N140" s="129">
        <f t="shared" si="157"/>
        <v>0</v>
      </c>
      <c r="O140" s="123"/>
      <c r="P140" s="128" t="str">
        <f t="shared" si="104"/>
        <v>-</v>
      </c>
      <c r="Q140" s="128" t="str">
        <f t="shared" si="105"/>
        <v>-</v>
      </c>
      <c r="R140" s="128" t="str">
        <f t="shared" si="106"/>
        <v>-</v>
      </c>
      <c r="S140" s="128" t="str">
        <f t="shared" si="107"/>
        <v>-</v>
      </c>
      <c r="T140" s="128" t="str">
        <f t="shared" si="108"/>
        <v>-</v>
      </c>
      <c r="U140" s="128" t="str">
        <f t="shared" si="109"/>
        <v>-</v>
      </c>
      <c r="V140" s="128" t="str">
        <f t="shared" si="110"/>
        <v>-</v>
      </c>
      <c r="W140" s="128" t="str">
        <f t="shared" si="111"/>
        <v>-</v>
      </c>
      <c r="X140" s="128" t="str">
        <f t="shared" si="112"/>
        <v>-</v>
      </c>
      <c r="Y140" s="128" t="str">
        <f t="shared" si="113"/>
        <v>-</v>
      </c>
      <c r="Z140" s="128" t="str">
        <f t="shared" si="114"/>
        <v>-</v>
      </c>
      <c r="AA140" s="128" t="str">
        <f t="shared" si="115"/>
        <v>-</v>
      </c>
      <c r="AB140" s="131"/>
      <c r="AC140" s="128" t="str">
        <f t="shared" si="116"/>
        <v>-</v>
      </c>
      <c r="AD140" s="128" t="str">
        <f t="shared" si="117"/>
        <v>-</v>
      </c>
      <c r="AE140" s="131"/>
      <c r="AF140" s="131"/>
      <c r="AG140" s="128" t="str">
        <f t="shared" si="118"/>
        <v>-</v>
      </c>
      <c r="AH140" s="128" t="str">
        <f t="shared" si="119"/>
        <v>-</v>
      </c>
      <c r="AI140" s="128" t="str">
        <f t="shared" si="120"/>
        <v>-</v>
      </c>
      <c r="AJ140" s="128" t="str">
        <f t="shared" si="121"/>
        <v>-</v>
      </c>
      <c r="AK140" s="128" t="str">
        <f t="shared" si="122"/>
        <v>-</v>
      </c>
      <c r="AL140" s="128" t="str">
        <f t="shared" si="123"/>
        <v>-</v>
      </c>
      <c r="AM140" s="128" t="str">
        <f t="shared" si="124"/>
        <v>-</v>
      </c>
      <c r="AN140" s="128" t="str">
        <f t="shared" si="125"/>
        <v>-</v>
      </c>
      <c r="AO140" s="128" t="str">
        <f t="shared" si="126"/>
        <v>-</v>
      </c>
      <c r="AP140" s="128" t="str">
        <f t="shared" si="127"/>
        <v>-</v>
      </c>
      <c r="AQ140" s="128" t="str">
        <f t="shared" si="158"/>
        <v>-</v>
      </c>
      <c r="AR140" s="128" t="str">
        <f t="shared" si="159"/>
        <v>-</v>
      </c>
      <c r="AS140" s="129">
        <f t="shared" si="128"/>
        <v>0</v>
      </c>
      <c r="AT140" s="128" t="str">
        <f t="shared" si="129"/>
        <v>-</v>
      </c>
      <c r="AU140" s="128" t="str">
        <f t="shared" si="130"/>
        <v>-</v>
      </c>
      <c r="AV140" s="128" t="str">
        <f t="shared" si="131"/>
        <v>-</v>
      </c>
      <c r="AW140" s="128" t="str">
        <f t="shared" si="132"/>
        <v>-</v>
      </c>
      <c r="AX140" s="128" t="str">
        <f t="shared" si="133"/>
        <v>-</v>
      </c>
      <c r="AY140" s="128" t="str">
        <f t="shared" si="134"/>
        <v>-</v>
      </c>
      <c r="AZ140" s="128" t="str">
        <f t="shared" si="135"/>
        <v>-</v>
      </c>
      <c r="BA140" s="128" t="str">
        <f t="shared" si="136"/>
        <v>-</v>
      </c>
      <c r="BB140" s="128" t="str">
        <f t="shared" si="137"/>
        <v>-</v>
      </c>
      <c r="BC140" s="128" t="str">
        <f t="shared" si="138"/>
        <v>-</v>
      </c>
      <c r="BD140" s="128" t="str">
        <f t="shared" si="139"/>
        <v>-</v>
      </c>
      <c r="BE140" s="187"/>
      <c r="BF140" s="128" t="str">
        <f t="shared" si="140"/>
        <v>-</v>
      </c>
      <c r="BG140" s="128" t="str">
        <f t="shared" si="141"/>
        <v>-</v>
      </c>
      <c r="BH140" s="187"/>
      <c r="BI140" s="187"/>
      <c r="BJ140" s="128" t="str">
        <f t="shared" si="142"/>
        <v>-</v>
      </c>
      <c r="BK140" s="128" t="str">
        <f t="shared" si="143"/>
        <v>-</v>
      </c>
      <c r="BL140" s="128" t="str">
        <f t="shared" si="144"/>
        <v>-</v>
      </c>
      <c r="BM140" s="128" t="str">
        <f t="shared" si="145"/>
        <v>-</v>
      </c>
      <c r="BN140" s="128" t="str">
        <f t="shared" si="146"/>
        <v>-</v>
      </c>
      <c r="BO140" s="128" t="str">
        <f t="shared" si="147"/>
        <v>-</v>
      </c>
      <c r="BP140" s="128" t="str">
        <f t="shared" si="148"/>
        <v>-</v>
      </c>
      <c r="BQ140" s="128" t="str">
        <f t="shared" si="149"/>
        <v>-</v>
      </c>
      <c r="BR140" s="128" t="str">
        <f t="shared" si="150"/>
        <v>-</v>
      </c>
      <c r="BS140" s="128" t="str">
        <f t="shared" si="151"/>
        <v>-</v>
      </c>
      <c r="BT140" s="128" t="str">
        <f t="shared" si="152"/>
        <v>-</v>
      </c>
      <c r="BU140" s="128" t="str">
        <f t="shared" si="153"/>
        <v>-</v>
      </c>
      <c r="BV140" s="129">
        <f t="shared" si="154"/>
        <v>0</v>
      </c>
      <c r="BX140" s="128" t="str">
        <f t="shared" si="103"/>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55"/>
        <v>-</v>
      </c>
      <c r="K141" s="20" t="str">
        <f>IF(月途中入退所!$N18=$B$2,IF(月途中入退所!S18="","-",月途中入退所!$S18),"-")</f>
        <v>-</v>
      </c>
      <c r="L141" s="162" t="str">
        <f t="shared" si="156"/>
        <v>-</v>
      </c>
      <c r="M141" s="20" t="str">
        <f>IF(月途中入退所!$N18=$B$2,月途中入退所!$T18,"-")</f>
        <v>-</v>
      </c>
      <c r="N141" s="129">
        <f t="shared" si="157"/>
        <v>0</v>
      </c>
      <c r="O141" s="123"/>
      <c r="P141" s="128" t="str">
        <f t="shared" si="104"/>
        <v>-</v>
      </c>
      <c r="Q141" s="128" t="str">
        <f t="shared" si="105"/>
        <v>-</v>
      </c>
      <c r="R141" s="128" t="str">
        <f t="shared" si="106"/>
        <v>-</v>
      </c>
      <c r="S141" s="128" t="str">
        <f t="shared" si="107"/>
        <v>-</v>
      </c>
      <c r="T141" s="128" t="str">
        <f t="shared" si="108"/>
        <v>-</v>
      </c>
      <c r="U141" s="128" t="str">
        <f t="shared" si="109"/>
        <v>-</v>
      </c>
      <c r="V141" s="128" t="str">
        <f t="shared" si="110"/>
        <v>-</v>
      </c>
      <c r="W141" s="128" t="str">
        <f t="shared" si="111"/>
        <v>-</v>
      </c>
      <c r="X141" s="128" t="str">
        <f t="shared" si="112"/>
        <v>-</v>
      </c>
      <c r="Y141" s="128" t="str">
        <f t="shared" si="113"/>
        <v>-</v>
      </c>
      <c r="Z141" s="128" t="str">
        <f t="shared" si="114"/>
        <v>-</v>
      </c>
      <c r="AA141" s="128" t="str">
        <f t="shared" si="115"/>
        <v>-</v>
      </c>
      <c r="AB141" s="131"/>
      <c r="AC141" s="128" t="str">
        <f t="shared" si="116"/>
        <v>-</v>
      </c>
      <c r="AD141" s="128" t="str">
        <f t="shared" si="117"/>
        <v>-</v>
      </c>
      <c r="AE141" s="131"/>
      <c r="AF141" s="131"/>
      <c r="AG141" s="128" t="str">
        <f t="shared" si="118"/>
        <v>-</v>
      </c>
      <c r="AH141" s="128" t="str">
        <f t="shared" si="119"/>
        <v>-</v>
      </c>
      <c r="AI141" s="128" t="str">
        <f t="shared" si="120"/>
        <v>-</v>
      </c>
      <c r="AJ141" s="128" t="str">
        <f t="shared" si="121"/>
        <v>-</v>
      </c>
      <c r="AK141" s="128" t="str">
        <f t="shared" si="122"/>
        <v>-</v>
      </c>
      <c r="AL141" s="128" t="str">
        <f t="shared" si="123"/>
        <v>-</v>
      </c>
      <c r="AM141" s="128" t="str">
        <f t="shared" si="124"/>
        <v>-</v>
      </c>
      <c r="AN141" s="128" t="str">
        <f t="shared" si="125"/>
        <v>-</v>
      </c>
      <c r="AO141" s="128" t="str">
        <f t="shared" si="126"/>
        <v>-</v>
      </c>
      <c r="AP141" s="128" t="str">
        <f t="shared" si="127"/>
        <v>-</v>
      </c>
      <c r="AQ141" s="128" t="str">
        <f t="shared" si="158"/>
        <v>-</v>
      </c>
      <c r="AR141" s="128" t="str">
        <f t="shared" si="159"/>
        <v>-</v>
      </c>
      <c r="AS141" s="129">
        <f t="shared" si="128"/>
        <v>0</v>
      </c>
      <c r="AT141" s="128" t="str">
        <f t="shared" si="129"/>
        <v>-</v>
      </c>
      <c r="AU141" s="128" t="str">
        <f t="shared" si="130"/>
        <v>-</v>
      </c>
      <c r="AV141" s="128" t="str">
        <f t="shared" si="131"/>
        <v>-</v>
      </c>
      <c r="AW141" s="128" t="str">
        <f t="shared" si="132"/>
        <v>-</v>
      </c>
      <c r="AX141" s="128" t="str">
        <f t="shared" si="133"/>
        <v>-</v>
      </c>
      <c r="AY141" s="128" t="str">
        <f t="shared" si="134"/>
        <v>-</v>
      </c>
      <c r="AZ141" s="128" t="str">
        <f t="shared" si="135"/>
        <v>-</v>
      </c>
      <c r="BA141" s="128" t="str">
        <f t="shared" si="136"/>
        <v>-</v>
      </c>
      <c r="BB141" s="128" t="str">
        <f t="shared" si="137"/>
        <v>-</v>
      </c>
      <c r="BC141" s="128" t="str">
        <f t="shared" si="138"/>
        <v>-</v>
      </c>
      <c r="BD141" s="128" t="str">
        <f t="shared" si="139"/>
        <v>-</v>
      </c>
      <c r="BE141" s="187"/>
      <c r="BF141" s="128" t="str">
        <f t="shared" si="140"/>
        <v>-</v>
      </c>
      <c r="BG141" s="128" t="str">
        <f t="shared" si="141"/>
        <v>-</v>
      </c>
      <c r="BH141" s="187"/>
      <c r="BI141" s="187"/>
      <c r="BJ141" s="128" t="str">
        <f t="shared" si="142"/>
        <v>-</v>
      </c>
      <c r="BK141" s="128" t="str">
        <f t="shared" si="143"/>
        <v>-</v>
      </c>
      <c r="BL141" s="128" t="str">
        <f t="shared" si="144"/>
        <v>-</v>
      </c>
      <c r="BM141" s="128" t="str">
        <f t="shared" si="145"/>
        <v>-</v>
      </c>
      <c r="BN141" s="128" t="str">
        <f t="shared" si="146"/>
        <v>-</v>
      </c>
      <c r="BO141" s="128" t="str">
        <f t="shared" si="147"/>
        <v>-</v>
      </c>
      <c r="BP141" s="128" t="str">
        <f t="shared" si="148"/>
        <v>-</v>
      </c>
      <c r="BQ141" s="128" t="str">
        <f t="shared" si="149"/>
        <v>-</v>
      </c>
      <c r="BR141" s="128" t="str">
        <f t="shared" si="150"/>
        <v>-</v>
      </c>
      <c r="BS141" s="128" t="str">
        <f t="shared" si="151"/>
        <v>-</v>
      </c>
      <c r="BT141" s="128" t="str">
        <f t="shared" si="152"/>
        <v>-</v>
      </c>
      <c r="BU141" s="128" t="str">
        <f t="shared" si="153"/>
        <v>-</v>
      </c>
      <c r="BV141" s="129">
        <f t="shared" si="154"/>
        <v>0</v>
      </c>
      <c r="BX141" s="128" t="str">
        <f t="shared" si="103"/>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55"/>
        <v>-</v>
      </c>
      <c r="K142" s="20" t="str">
        <f>IF(月途中入退所!$N19=$B$2,IF(月途中入退所!S19="","-",月途中入退所!$S19),"-")</f>
        <v>-</v>
      </c>
      <c r="L142" s="162" t="str">
        <f t="shared" si="156"/>
        <v>-</v>
      </c>
      <c r="M142" s="20" t="str">
        <f>IF(月途中入退所!$N19=$B$2,月途中入退所!$T19,"-")</f>
        <v>-</v>
      </c>
      <c r="N142" s="129">
        <f t="shared" si="157"/>
        <v>0</v>
      </c>
      <c r="O142" s="123"/>
      <c r="P142" s="128" t="str">
        <f t="shared" si="104"/>
        <v>-</v>
      </c>
      <c r="Q142" s="128" t="str">
        <f t="shared" si="105"/>
        <v>-</v>
      </c>
      <c r="R142" s="128" t="str">
        <f t="shared" si="106"/>
        <v>-</v>
      </c>
      <c r="S142" s="128" t="str">
        <f t="shared" si="107"/>
        <v>-</v>
      </c>
      <c r="T142" s="128" t="str">
        <f t="shared" si="108"/>
        <v>-</v>
      </c>
      <c r="U142" s="128" t="str">
        <f t="shared" si="109"/>
        <v>-</v>
      </c>
      <c r="V142" s="128" t="str">
        <f t="shared" si="110"/>
        <v>-</v>
      </c>
      <c r="W142" s="128" t="str">
        <f t="shared" si="111"/>
        <v>-</v>
      </c>
      <c r="X142" s="128" t="str">
        <f t="shared" si="112"/>
        <v>-</v>
      </c>
      <c r="Y142" s="128" t="str">
        <f t="shared" si="113"/>
        <v>-</v>
      </c>
      <c r="Z142" s="128" t="str">
        <f t="shared" si="114"/>
        <v>-</v>
      </c>
      <c r="AA142" s="128" t="str">
        <f t="shared" si="115"/>
        <v>-</v>
      </c>
      <c r="AB142" s="131"/>
      <c r="AC142" s="128" t="str">
        <f t="shared" si="116"/>
        <v>-</v>
      </c>
      <c r="AD142" s="128" t="str">
        <f t="shared" si="117"/>
        <v>-</v>
      </c>
      <c r="AE142" s="131"/>
      <c r="AF142" s="131"/>
      <c r="AG142" s="128" t="str">
        <f t="shared" si="118"/>
        <v>-</v>
      </c>
      <c r="AH142" s="128" t="str">
        <f t="shared" si="119"/>
        <v>-</v>
      </c>
      <c r="AI142" s="128" t="str">
        <f t="shared" si="120"/>
        <v>-</v>
      </c>
      <c r="AJ142" s="128" t="str">
        <f t="shared" si="121"/>
        <v>-</v>
      </c>
      <c r="AK142" s="128" t="str">
        <f t="shared" si="122"/>
        <v>-</v>
      </c>
      <c r="AL142" s="128" t="str">
        <f t="shared" si="123"/>
        <v>-</v>
      </c>
      <c r="AM142" s="128" t="str">
        <f t="shared" si="124"/>
        <v>-</v>
      </c>
      <c r="AN142" s="128" t="str">
        <f t="shared" si="125"/>
        <v>-</v>
      </c>
      <c r="AO142" s="128" t="str">
        <f t="shared" si="126"/>
        <v>-</v>
      </c>
      <c r="AP142" s="128" t="str">
        <f t="shared" si="127"/>
        <v>-</v>
      </c>
      <c r="AQ142" s="128" t="str">
        <f t="shared" si="158"/>
        <v>-</v>
      </c>
      <c r="AR142" s="128" t="str">
        <f t="shared" si="159"/>
        <v>-</v>
      </c>
      <c r="AS142" s="129">
        <f t="shared" si="128"/>
        <v>0</v>
      </c>
      <c r="AT142" s="128" t="str">
        <f t="shared" si="129"/>
        <v>-</v>
      </c>
      <c r="AU142" s="128" t="str">
        <f t="shared" si="130"/>
        <v>-</v>
      </c>
      <c r="AV142" s="128" t="str">
        <f t="shared" si="131"/>
        <v>-</v>
      </c>
      <c r="AW142" s="128" t="str">
        <f t="shared" si="132"/>
        <v>-</v>
      </c>
      <c r="AX142" s="128" t="str">
        <f t="shared" si="133"/>
        <v>-</v>
      </c>
      <c r="AY142" s="128" t="str">
        <f t="shared" si="134"/>
        <v>-</v>
      </c>
      <c r="AZ142" s="128" t="str">
        <f t="shared" si="135"/>
        <v>-</v>
      </c>
      <c r="BA142" s="128" t="str">
        <f t="shared" si="136"/>
        <v>-</v>
      </c>
      <c r="BB142" s="128" t="str">
        <f t="shared" si="137"/>
        <v>-</v>
      </c>
      <c r="BC142" s="128" t="str">
        <f t="shared" si="138"/>
        <v>-</v>
      </c>
      <c r="BD142" s="128" t="str">
        <f t="shared" si="139"/>
        <v>-</v>
      </c>
      <c r="BE142" s="187"/>
      <c r="BF142" s="128" t="str">
        <f t="shared" si="140"/>
        <v>-</v>
      </c>
      <c r="BG142" s="128" t="str">
        <f t="shared" si="141"/>
        <v>-</v>
      </c>
      <c r="BH142" s="187"/>
      <c r="BI142" s="187"/>
      <c r="BJ142" s="128" t="str">
        <f t="shared" si="142"/>
        <v>-</v>
      </c>
      <c r="BK142" s="128" t="str">
        <f t="shared" si="143"/>
        <v>-</v>
      </c>
      <c r="BL142" s="128" t="str">
        <f t="shared" si="144"/>
        <v>-</v>
      </c>
      <c r="BM142" s="128" t="str">
        <f t="shared" si="145"/>
        <v>-</v>
      </c>
      <c r="BN142" s="128" t="str">
        <f t="shared" si="146"/>
        <v>-</v>
      </c>
      <c r="BO142" s="128" t="str">
        <f t="shared" si="147"/>
        <v>-</v>
      </c>
      <c r="BP142" s="128" t="str">
        <f t="shared" si="148"/>
        <v>-</v>
      </c>
      <c r="BQ142" s="128" t="str">
        <f t="shared" si="149"/>
        <v>-</v>
      </c>
      <c r="BR142" s="128" t="str">
        <f t="shared" si="150"/>
        <v>-</v>
      </c>
      <c r="BS142" s="128" t="str">
        <f t="shared" si="151"/>
        <v>-</v>
      </c>
      <c r="BT142" s="128" t="str">
        <f t="shared" si="152"/>
        <v>-</v>
      </c>
      <c r="BU142" s="128" t="str">
        <f t="shared" si="153"/>
        <v>-</v>
      </c>
      <c r="BV142" s="129">
        <f t="shared" si="154"/>
        <v>0</v>
      </c>
      <c r="BX142" s="128" t="str">
        <f t="shared" si="103"/>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55"/>
        <v>-</v>
      </c>
      <c r="K143" s="20" t="str">
        <f>IF(月途中入退所!$N20=$B$2,IF(月途中入退所!S20="","-",月途中入退所!$S20),"-")</f>
        <v>-</v>
      </c>
      <c r="L143" s="162" t="str">
        <f t="shared" si="156"/>
        <v>-</v>
      </c>
      <c r="M143" s="20" t="str">
        <f>IF(月途中入退所!$N20=$B$2,月途中入退所!$T20,"-")</f>
        <v>-</v>
      </c>
      <c r="N143" s="129">
        <f t="shared" si="157"/>
        <v>0</v>
      </c>
      <c r="O143" s="123"/>
      <c r="P143" s="128" t="str">
        <f t="shared" si="104"/>
        <v>-</v>
      </c>
      <c r="Q143" s="128" t="str">
        <f t="shared" si="105"/>
        <v>-</v>
      </c>
      <c r="R143" s="128" t="str">
        <f t="shared" si="106"/>
        <v>-</v>
      </c>
      <c r="S143" s="128" t="str">
        <f t="shared" si="107"/>
        <v>-</v>
      </c>
      <c r="T143" s="128" t="str">
        <f t="shared" si="108"/>
        <v>-</v>
      </c>
      <c r="U143" s="128" t="str">
        <f t="shared" si="109"/>
        <v>-</v>
      </c>
      <c r="V143" s="128" t="str">
        <f t="shared" si="110"/>
        <v>-</v>
      </c>
      <c r="W143" s="128" t="str">
        <f t="shared" si="111"/>
        <v>-</v>
      </c>
      <c r="X143" s="128" t="str">
        <f t="shared" si="112"/>
        <v>-</v>
      </c>
      <c r="Y143" s="128" t="str">
        <f t="shared" si="113"/>
        <v>-</v>
      </c>
      <c r="Z143" s="128" t="str">
        <f t="shared" si="114"/>
        <v>-</v>
      </c>
      <c r="AA143" s="128" t="str">
        <f t="shared" si="115"/>
        <v>-</v>
      </c>
      <c r="AB143" s="131"/>
      <c r="AC143" s="128" t="str">
        <f t="shared" si="116"/>
        <v>-</v>
      </c>
      <c r="AD143" s="128" t="str">
        <f t="shared" si="117"/>
        <v>-</v>
      </c>
      <c r="AE143" s="131"/>
      <c r="AF143" s="131"/>
      <c r="AG143" s="128" t="str">
        <f t="shared" si="118"/>
        <v>-</v>
      </c>
      <c r="AH143" s="128" t="str">
        <f t="shared" si="119"/>
        <v>-</v>
      </c>
      <c r="AI143" s="128" t="str">
        <f t="shared" si="120"/>
        <v>-</v>
      </c>
      <c r="AJ143" s="128" t="str">
        <f t="shared" si="121"/>
        <v>-</v>
      </c>
      <c r="AK143" s="128" t="str">
        <f t="shared" si="122"/>
        <v>-</v>
      </c>
      <c r="AL143" s="128" t="str">
        <f t="shared" si="123"/>
        <v>-</v>
      </c>
      <c r="AM143" s="128" t="str">
        <f t="shared" si="124"/>
        <v>-</v>
      </c>
      <c r="AN143" s="128" t="str">
        <f t="shared" si="125"/>
        <v>-</v>
      </c>
      <c r="AO143" s="128" t="str">
        <f t="shared" si="126"/>
        <v>-</v>
      </c>
      <c r="AP143" s="128" t="str">
        <f t="shared" si="127"/>
        <v>-</v>
      </c>
      <c r="AQ143" s="128" t="str">
        <f t="shared" si="158"/>
        <v>-</v>
      </c>
      <c r="AR143" s="128" t="str">
        <f t="shared" si="159"/>
        <v>-</v>
      </c>
      <c r="AS143" s="129">
        <f t="shared" si="128"/>
        <v>0</v>
      </c>
      <c r="AT143" s="128" t="str">
        <f t="shared" si="129"/>
        <v>-</v>
      </c>
      <c r="AU143" s="128" t="str">
        <f t="shared" si="130"/>
        <v>-</v>
      </c>
      <c r="AV143" s="128" t="str">
        <f t="shared" si="131"/>
        <v>-</v>
      </c>
      <c r="AW143" s="128" t="str">
        <f t="shared" si="132"/>
        <v>-</v>
      </c>
      <c r="AX143" s="128" t="str">
        <f t="shared" si="133"/>
        <v>-</v>
      </c>
      <c r="AY143" s="128" t="str">
        <f t="shared" si="134"/>
        <v>-</v>
      </c>
      <c r="AZ143" s="128" t="str">
        <f t="shared" si="135"/>
        <v>-</v>
      </c>
      <c r="BA143" s="128" t="str">
        <f t="shared" si="136"/>
        <v>-</v>
      </c>
      <c r="BB143" s="128" t="str">
        <f t="shared" si="137"/>
        <v>-</v>
      </c>
      <c r="BC143" s="128" t="str">
        <f t="shared" si="138"/>
        <v>-</v>
      </c>
      <c r="BD143" s="128" t="str">
        <f t="shared" si="139"/>
        <v>-</v>
      </c>
      <c r="BE143" s="187"/>
      <c r="BF143" s="128" t="str">
        <f t="shared" si="140"/>
        <v>-</v>
      </c>
      <c r="BG143" s="128" t="str">
        <f t="shared" si="141"/>
        <v>-</v>
      </c>
      <c r="BH143" s="187"/>
      <c r="BI143" s="187"/>
      <c r="BJ143" s="128" t="str">
        <f t="shared" si="142"/>
        <v>-</v>
      </c>
      <c r="BK143" s="128" t="str">
        <f t="shared" si="143"/>
        <v>-</v>
      </c>
      <c r="BL143" s="128" t="str">
        <f t="shared" si="144"/>
        <v>-</v>
      </c>
      <c r="BM143" s="128" t="str">
        <f t="shared" si="145"/>
        <v>-</v>
      </c>
      <c r="BN143" s="128" t="str">
        <f t="shared" si="146"/>
        <v>-</v>
      </c>
      <c r="BO143" s="128" t="str">
        <f t="shared" si="147"/>
        <v>-</v>
      </c>
      <c r="BP143" s="128" t="str">
        <f t="shared" si="148"/>
        <v>-</v>
      </c>
      <c r="BQ143" s="128" t="str">
        <f t="shared" si="149"/>
        <v>-</v>
      </c>
      <c r="BR143" s="128" t="str">
        <f t="shared" si="150"/>
        <v>-</v>
      </c>
      <c r="BS143" s="128" t="str">
        <f t="shared" si="151"/>
        <v>-</v>
      </c>
      <c r="BT143" s="128" t="str">
        <f t="shared" si="152"/>
        <v>-</v>
      </c>
      <c r="BU143" s="128" t="str">
        <f t="shared" si="153"/>
        <v>-</v>
      </c>
      <c r="BV143" s="129">
        <f t="shared" si="154"/>
        <v>0</v>
      </c>
      <c r="BX143" s="128" t="str">
        <f t="shared" si="103"/>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55"/>
        <v>-</v>
      </c>
      <c r="K144" s="20" t="str">
        <f>IF(月途中入退所!$N21=$B$2,IF(月途中入退所!S21="","-",月途中入退所!$S21),"-")</f>
        <v>-</v>
      </c>
      <c r="L144" s="162" t="str">
        <f t="shared" si="156"/>
        <v>-</v>
      </c>
      <c r="M144" s="20" t="str">
        <f>IF(月途中入退所!$N21=$B$2,月途中入退所!$T21,"-")</f>
        <v>-</v>
      </c>
      <c r="N144" s="129">
        <f t="shared" si="157"/>
        <v>0</v>
      </c>
      <c r="O144" s="123"/>
      <c r="P144" s="128" t="str">
        <f t="shared" si="104"/>
        <v>-</v>
      </c>
      <c r="Q144" s="128" t="str">
        <f t="shared" si="105"/>
        <v>-</v>
      </c>
      <c r="R144" s="128" t="str">
        <f t="shared" si="106"/>
        <v>-</v>
      </c>
      <c r="S144" s="128" t="str">
        <f t="shared" si="107"/>
        <v>-</v>
      </c>
      <c r="T144" s="128" t="str">
        <f t="shared" si="108"/>
        <v>-</v>
      </c>
      <c r="U144" s="128" t="str">
        <f t="shared" si="109"/>
        <v>-</v>
      </c>
      <c r="V144" s="128" t="str">
        <f t="shared" si="110"/>
        <v>-</v>
      </c>
      <c r="W144" s="128" t="str">
        <f t="shared" si="111"/>
        <v>-</v>
      </c>
      <c r="X144" s="128" t="str">
        <f t="shared" si="112"/>
        <v>-</v>
      </c>
      <c r="Y144" s="128" t="str">
        <f t="shared" si="113"/>
        <v>-</v>
      </c>
      <c r="Z144" s="128" t="str">
        <f t="shared" si="114"/>
        <v>-</v>
      </c>
      <c r="AA144" s="128" t="str">
        <f t="shared" si="115"/>
        <v>-</v>
      </c>
      <c r="AB144" s="131"/>
      <c r="AC144" s="128" t="str">
        <f t="shared" si="116"/>
        <v>-</v>
      </c>
      <c r="AD144" s="128" t="str">
        <f t="shared" si="117"/>
        <v>-</v>
      </c>
      <c r="AE144" s="131"/>
      <c r="AF144" s="131"/>
      <c r="AG144" s="128" t="str">
        <f t="shared" si="118"/>
        <v>-</v>
      </c>
      <c r="AH144" s="128" t="str">
        <f t="shared" si="119"/>
        <v>-</v>
      </c>
      <c r="AI144" s="128" t="str">
        <f t="shared" si="120"/>
        <v>-</v>
      </c>
      <c r="AJ144" s="128" t="str">
        <f t="shared" si="121"/>
        <v>-</v>
      </c>
      <c r="AK144" s="128" t="str">
        <f t="shared" si="122"/>
        <v>-</v>
      </c>
      <c r="AL144" s="128" t="str">
        <f t="shared" si="123"/>
        <v>-</v>
      </c>
      <c r="AM144" s="128" t="str">
        <f t="shared" si="124"/>
        <v>-</v>
      </c>
      <c r="AN144" s="128" t="str">
        <f t="shared" si="125"/>
        <v>-</v>
      </c>
      <c r="AO144" s="128" t="str">
        <f t="shared" si="126"/>
        <v>-</v>
      </c>
      <c r="AP144" s="128" t="str">
        <f t="shared" si="127"/>
        <v>-</v>
      </c>
      <c r="AQ144" s="128" t="str">
        <f t="shared" si="158"/>
        <v>-</v>
      </c>
      <c r="AR144" s="128" t="str">
        <f t="shared" si="159"/>
        <v>-</v>
      </c>
      <c r="AS144" s="129">
        <f t="shared" si="128"/>
        <v>0</v>
      </c>
      <c r="AT144" s="128" t="str">
        <f t="shared" si="129"/>
        <v>-</v>
      </c>
      <c r="AU144" s="128" t="str">
        <f t="shared" si="130"/>
        <v>-</v>
      </c>
      <c r="AV144" s="128" t="str">
        <f t="shared" si="131"/>
        <v>-</v>
      </c>
      <c r="AW144" s="128" t="str">
        <f t="shared" si="132"/>
        <v>-</v>
      </c>
      <c r="AX144" s="128" t="str">
        <f t="shared" si="133"/>
        <v>-</v>
      </c>
      <c r="AY144" s="128" t="str">
        <f t="shared" si="134"/>
        <v>-</v>
      </c>
      <c r="AZ144" s="128" t="str">
        <f t="shared" si="135"/>
        <v>-</v>
      </c>
      <c r="BA144" s="128" t="str">
        <f t="shared" si="136"/>
        <v>-</v>
      </c>
      <c r="BB144" s="128" t="str">
        <f t="shared" si="137"/>
        <v>-</v>
      </c>
      <c r="BC144" s="128" t="str">
        <f t="shared" si="138"/>
        <v>-</v>
      </c>
      <c r="BD144" s="128" t="str">
        <f t="shared" si="139"/>
        <v>-</v>
      </c>
      <c r="BE144" s="187"/>
      <c r="BF144" s="128" t="str">
        <f t="shared" si="140"/>
        <v>-</v>
      </c>
      <c r="BG144" s="128" t="str">
        <f t="shared" si="141"/>
        <v>-</v>
      </c>
      <c r="BH144" s="187"/>
      <c r="BI144" s="187"/>
      <c r="BJ144" s="128" t="str">
        <f t="shared" si="142"/>
        <v>-</v>
      </c>
      <c r="BK144" s="128" t="str">
        <f t="shared" si="143"/>
        <v>-</v>
      </c>
      <c r="BL144" s="128" t="str">
        <f t="shared" si="144"/>
        <v>-</v>
      </c>
      <c r="BM144" s="128" t="str">
        <f t="shared" si="145"/>
        <v>-</v>
      </c>
      <c r="BN144" s="128" t="str">
        <f t="shared" si="146"/>
        <v>-</v>
      </c>
      <c r="BO144" s="128" t="str">
        <f t="shared" si="147"/>
        <v>-</v>
      </c>
      <c r="BP144" s="128" t="str">
        <f t="shared" si="148"/>
        <v>-</v>
      </c>
      <c r="BQ144" s="128" t="str">
        <f t="shared" si="149"/>
        <v>-</v>
      </c>
      <c r="BR144" s="128" t="str">
        <f t="shared" si="150"/>
        <v>-</v>
      </c>
      <c r="BS144" s="128" t="str">
        <f t="shared" si="151"/>
        <v>-</v>
      </c>
      <c r="BT144" s="128" t="str">
        <f t="shared" si="152"/>
        <v>-</v>
      </c>
      <c r="BU144" s="128" t="str">
        <f t="shared" si="153"/>
        <v>-</v>
      </c>
      <c r="BV144" s="129">
        <f t="shared" si="154"/>
        <v>0</v>
      </c>
      <c r="BX144" s="128" t="str">
        <f t="shared" si="103"/>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55"/>
        <v>-</v>
      </c>
      <c r="K145" s="20" t="str">
        <f>IF(月途中入退所!$N22=$B$2,IF(月途中入退所!S22="","-",月途中入退所!$S22),"-")</f>
        <v>-</v>
      </c>
      <c r="L145" s="162" t="str">
        <f t="shared" si="156"/>
        <v>-</v>
      </c>
      <c r="M145" s="20" t="str">
        <f>IF(月途中入退所!$N22=$B$2,月途中入退所!$T22,"-")</f>
        <v>-</v>
      </c>
      <c r="N145" s="129">
        <f t="shared" si="157"/>
        <v>0</v>
      </c>
      <c r="P145" s="128" t="str">
        <f t="shared" si="104"/>
        <v>-</v>
      </c>
      <c r="Q145" s="128" t="str">
        <f t="shared" si="105"/>
        <v>-</v>
      </c>
      <c r="R145" s="128" t="str">
        <f t="shared" si="106"/>
        <v>-</v>
      </c>
      <c r="S145" s="128" t="str">
        <f t="shared" si="107"/>
        <v>-</v>
      </c>
      <c r="T145" s="128" t="str">
        <f t="shared" si="108"/>
        <v>-</v>
      </c>
      <c r="U145" s="128" t="str">
        <f t="shared" si="109"/>
        <v>-</v>
      </c>
      <c r="V145" s="128" t="str">
        <f t="shared" si="110"/>
        <v>-</v>
      </c>
      <c r="W145" s="128" t="str">
        <f t="shared" si="111"/>
        <v>-</v>
      </c>
      <c r="X145" s="128" t="str">
        <f t="shared" si="112"/>
        <v>-</v>
      </c>
      <c r="Y145" s="128" t="str">
        <f t="shared" si="113"/>
        <v>-</v>
      </c>
      <c r="Z145" s="128" t="str">
        <f t="shared" si="114"/>
        <v>-</v>
      </c>
      <c r="AA145" s="128" t="str">
        <f t="shared" si="115"/>
        <v>-</v>
      </c>
      <c r="AB145" s="131"/>
      <c r="AC145" s="128" t="str">
        <f t="shared" si="116"/>
        <v>-</v>
      </c>
      <c r="AD145" s="128" t="str">
        <f t="shared" si="117"/>
        <v>-</v>
      </c>
      <c r="AE145" s="131"/>
      <c r="AF145" s="131"/>
      <c r="AG145" s="128" t="str">
        <f t="shared" si="118"/>
        <v>-</v>
      </c>
      <c r="AH145" s="128" t="str">
        <f t="shared" si="119"/>
        <v>-</v>
      </c>
      <c r="AI145" s="128" t="str">
        <f t="shared" si="120"/>
        <v>-</v>
      </c>
      <c r="AJ145" s="128" t="str">
        <f t="shared" si="121"/>
        <v>-</v>
      </c>
      <c r="AK145" s="128" t="str">
        <f t="shared" si="122"/>
        <v>-</v>
      </c>
      <c r="AL145" s="128" t="str">
        <f t="shared" si="123"/>
        <v>-</v>
      </c>
      <c r="AM145" s="128" t="str">
        <f t="shared" si="124"/>
        <v>-</v>
      </c>
      <c r="AN145" s="128" t="str">
        <f t="shared" si="125"/>
        <v>-</v>
      </c>
      <c r="AO145" s="128" t="str">
        <f t="shared" si="126"/>
        <v>-</v>
      </c>
      <c r="AP145" s="128" t="str">
        <f t="shared" si="127"/>
        <v>-</v>
      </c>
      <c r="AQ145" s="128" t="str">
        <f t="shared" si="158"/>
        <v>-</v>
      </c>
      <c r="AR145" s="128" t="str">
        <f t="shared" si="159"/>
        <v>-</v>
      </c>
      <c r="AS145" s="129">
        <f t="shared" si="128"/>
        <v>0</v>
      </c>
      <c r="AT145" s="128" t="str">
        <f t="shared" si="129"/>
        <v>-</v>
      </c>
      <c r="AU145" s="128" t="str">
        <f t="shared" si="130"/>
        <v>-</v>
      </c>
      <c r="AV145" s="128" t="str">
        <f t="shared" si="131"/>
        <v>-</v>
      </c>
      <c r="AW145" s="128" t="str">
        <f t="shared" si="132"/>
        <v>-</v>
      </c>
      <c r="AX145" s="128" t="str">
        <f t="shared" si="133"/>
        <v>-</v>
      </c>
      <c r="AY145" s="128" t="str">
        <f t="shared" si="134"/>
        <v>-</v>
      </c>
      <c r="AZ145" s="128" t="str">
        <f t="shared" si="135"/>
        <v>-</v>
      </c>
      <c r="BA145" s="128" t="str">
        <f t="shared" si="136"/>
        <v>-</v>
      </c>
      <c r="BB145" s="128" t="str">
        <f t="shared" si="137"/>
        <v>-</v>
      </c>
      <c r="BC145" s="128" t="str">
        <f t="shared" si="138"/>
        <v>-</v>
      </c>
      <c r="BD145" s="128" t="str">
        <f t="shared" si="139"/>
        <v>-</v>
      </c>
      <c r="BE145" s="187"/>
      <c r="BF145" s="128" t="str">
        <f t="shared" si="140"/>
        <v>-</v>
      </c>
      <c r="BG145" s="128" t="str">
        <f t="shared" si="141"/>
        <v>-</v>
      </c>
      <c r="BH145" s="187"/>
      <c r="BI145" s="187"/>
      <c r="BJ145" s="128" t="str">
        <f t="shared" si="142"/>
        <v>-</v>
      </c>
      <c r="BK145" s="128" t="str">
        <f t="shared" si="143"/>
        <v>-</v>
      </c>
      <c r="BL145" s="128" t="str">
        <f t="shared" si="144"/>
        <v>-</v>
      </c>
      <c r="BM145" s="128" t="str">
        <f t="shared" si="145"/>
        <v>-</v>
      </c>
      <c r="BN145" s="128" t="str">
        <f t="shared" si="146"/>
        <v>-</v>
      </c>
      <c r="BO145" s="128" t="str">
        <f t="shared" si="147"/>
        <v>-</v>
      </c>
      <c r="BP145" s="128" t="str">
        <f t="shared" si="148"/>
        <v>-</v>
      </c>
      <c r="BQ145" s="128" t="str">
        <f t="shared" si="149"/>
        <v>-</v>
      </c>
      <c r="BR145" s="128" t="str">
        <f t="shared" si="150"/>
        <v>-</v>
      </c>
      <c r="BS145" s="128" t="str">
        <f t="shared" si="151"/>
        <v>-</v>
      </c>
      <c r="BT145" s="128" t="str">
        <f t="shared" si="152"/>
        <v>-</v>
      </c>
      <c r="BU145" s="128" t="str">
        <f t="shared" si="153"/>
        <v>-</v>
      </c>
      <c r="BV145" s="129">
        <f t="shared" si="154"/>
        <v>0</v>
      </c>
      <c r="BX145" s="128" t="str">
        <f t="shared" si="103"/>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55"/>
        <v>-</v>
      </c>
      <c r="K146" s="20" t="str">
        <f>IF(月途中入退所!$N23=$B$2,IF(月途中入退所!S23="","-",月途中入退所!$S23),"-")</f>
        <v>-</v>
      </c>
      <c r="L146" s="162" t="str">
        <f t="shared" si="156"/>
        <v>-</v>
      </c>
      <c r="M146" s="20" t="str">
        <f>IF(月途中入退所!$N23=$B$2,月途中入退所!$T23,"-")</f>
        <v>-</v>
      </c>
      <c r="N146" s="129">
        <f t="shared" si="157"/>
        <v>0</v>
      </c>
      <c r="P146" s="128" t="str">
        <f t="shared" si="104"/>
        <v>-</v>
      </c>
      <c r="Q146" s="128" t="str">
        <f t="shared" si="105"/>
        <v>-</v>
      </c>
      <c r="R146" s="128" t="str">
        <f t="shared" si="106"/>
        <v>-</v>
      </c>
      <c r="S146" s="128" t="str">
        <f t="shared" si="107"/>
        <v>-</v>
      </c>
      <c r="T146" s="128" t="str">
        <f t="shared" si="108"/>
        <v>-</v>
      </c>
      <c r="U146" s="128" t="str">
        <f t="shared" si="109"/>
        <v>-</v>
      </c>
      <c r="V146" s="128" t="str">
        <f t="shared" si="110"/>
        <v>-</v>
      </c>
      <c r="W146" s="128" t="str">
        <f t="shared" si="111"/>
        <v>-</v>
      </c>
      <c r="X146" s="128" t="str">
        <f t="shared" si="112"/>
        <v>-</v>
      </c>
      <c r="Y146" s="128" t="str">
        <f t="shared" si="113"/>
        <v>-</v>
      </c>
      <c r="Z146" s="128" t="str">
        <f t="shared" si="114"/>
        <v>-</v>
      </c>
      <c r="AA146" s="128" t="str">
        <f t="shared" si="115"/>
        <v>-</v>
      </c>
      <c r="AB146" s="131"/>
      <c r="AC146" s="128" t="str">
        <f t="shared" si="116"/>
        <v>-</v>
      </c>
      <c r="AD146" s="128" t="str">
        <f t="shared" si="117"/>
        <v>-</v>
      </c>
      <c r="AE146" s="131"/>
      <c r="AF146" s="131"/>
      <c r="AG146" s="128" t="str">
        <f t="shared" si="118"/>
        <v>-</v>
      </c>
      <c r="AH146" s="128" t="str">
        <f t="shared" si="119"/>
        <v>-</v>
      </c>
      <c r="AI146" s="128" t="str">
        <f t="shared" si="120"/>
        <v>-</v>
      </c>
      <c r="AJ146" s="128" t="str">
        <f t="shared" si="121"/>
        <v>-</v>
      </c>
      <c r="AK146" s="128" t="str">
        <f t="shared" si="122"/>
        <v>-</v>
      </c>
      <c r="AL146" s="128" t="str">
        <f t="shared" si="123"/>
        <v>-</v>
      </c>
      <c r="AM146" s="128" t="str">
        <f t="shared" si="124"/>
        <v>-</v>
      </c>
      <c r="AN146" s="128" t="str">
        <f t="shared" si="125"/>
        <v>-</v>
      </c>
      <c r="AO146" s="128" t="str">
        <f t="shared" si="126"/>
        <v>-</v>
      </c>
      <c r="AP146" s="128" t="str">
        <f t="shared" si="127"/>
        <v>-</v>
      </c>
      <c r="AQ146" s="128" t="str">
        <f t="shared" si="158"/>
        <v>-</v>
      </c>
      <c r="AR146" s="128" t="str">
        <f t="shared" si="159"/>
        <v>-</v>
      </c>
      <c r="AS146" s="129">
        <f t="shared" si="128"/>
        <v>0</v>
      </c>
      <c r="AT146" s="128" t="str">
        <f t="shared" si="129"/>
        <v>-</v>
      </c>
      <c r="AU146" s="128" t="str">
        <f t="shared" si="130"/>
        <v>-</v>
      </c>
      <c r="AV146" s="128" t="str">
        <f t="shared" si="131"/>
        <v>-</v>
      </c>
      <c r="AW146" s="128" t="str">
        <f t="shared" si="132"/>
        <v>-</v>
      </c>
      <c r="AX146" s="128" t="str">
        <f t="shared" si="133"/>
        <v>-</v>
      </c>
      <c r="AY146" s="128" t="str">
        <f t="shared" si="134"/>
        <v>-</v>
      </c>
      <c r="AZ146" s="128" t="str">
        <f t="shared" si="135"/>
        <v>-</v>
      </c>
      <c r="BA146" s="128" t="str">
        <f t="shared" si="136"/>
        <v>-</v>
      </c>
      <c r="BB146" s="128" t="str">
        <f t="shared" si="137"/>
        <v>-</v>
      </c>
      <c r="BC146" s="128" t="str">
        <f t="shared" si="138"/>
        <v>-</v>
      </c>
      <c r="BD146" s="128" t="str">
        <f t="shared" si="139"/>
        <v>-</v>
      </c>
      <c r="BE146" s="187"/>
      <c r="BF146" s="128" t="str">
        <f t="shared" si="140"/>
        <v>-</v>
      </c>
      <c r="BG146" s="128" t="str">
        <f t="shared" si="141"/>
        <v>-</v>
      </c>
      <c r="BH146" s="187"/>
      <c r="BI146" s="187"/>
      <c r="BJ146" s="128" t="str">
        <f t="shared" si="142"/>
        <v>-</v>
      </c>
      <c r="BK146" s="128" t="str">
        <f t="shared" si="143"/>
        <v>-</v>
      </c>
      <c r="BL146" s="128" t="str">
        <f t="shared" si="144"/>
        <v>-</v>
      </c>
      <c r="BM146" s="128" t="str">
        <f t="shared" si="145"/>
        <v>-</v>
      </c>
      <c r="BN146" s="128" t="str">
        <f t="shared" si="146"/>
        <v>-</v>
      </c>
      <c r="BO146" s="128" t="str">
        <f t="shared" si="147"/>
        <v>-</v>
      </c>
      <c r="BP146" s="128" t="str">
        <f t="shared" si="148"/>
        <v>-</v>
      </c>
      <c r="BQ146" s="128" t="str">
        <f t="shared" si="149"/>
        <v>-</v>
      </c>
      <c r="BR146" s="128" t="str">
        <f t="shared" si="150"/>
        <v>-</v>
      </c>
      <c r="BS146" s="128" t="str">
        <f t="shared" si="151"/>
        <v>-</v>
      </c>
      <c r="BT146" s="128" t="str">
        <f t="shared" si="152"/>
        <v>-</v>
      </c>
      <c r="BU146" s="128" t="str">
        <f t="shared" si="153"/>
        <v>-</v>
      </c>
      <c r="BV146" s="129">
        <f t="shared" si="154"/>
        <v>0</v>
      </c>
      <c r="BX146" s="128" t="str">
        <f t="shared" si="103"/>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55"/>
        <v>-</v>
      </c>
      <c r="K147" s="20" t="str">
        <f>IF(月途中入退所!$N24=$B$2,IF(月途中入退所!S24="","-",月途中入退所!$S24),"-")</f>
        <v>-</v>
      </c>
      <c r="L147" s="162" t="str">
        <f t="shared" si="156"/>
        <v>-</v>
      </c>
      <c r="M147" s="20" t="str">
        <f>IF(月途中入退所!$N24=$B$2,月途中入退所!$T24,"-")</f>
        <v>-</v>
      </c>
      <c r="N147" s="129">
        <f t="shared" si="157"/>
        <v>0</v>
      </c>
      <c r="O147" s="123"/>
      <c r="P147" s="128" t="str">
        <f t="shared" si="104"/>
        <v>-</v>
      </c>
      <c r="Q147" s="128" t="str">
        <f t="shared" si="105"/>
        <v>-</v>
      </c>
      <c r="R147" s="128" t="str">
        <f t="shared" si="106"/>
        <v>-</v>
      </c>
      <c r="S147" s="128" t="str">
        <f t="shared" si="107"/>
        <v>-</v>
      </c>
      <c r="T147" s="128" t="str">
        <f t="shared" si="108"/>
        <v>-</v>
      </c>
      <c r="U147" s="128" t="str">
        <f t="shared" si="109"/>
        <v>-</v>
      </c>
      <c r="V147" s="128" t="str">
        <f t="shared" si="110"/>
        <v>-</v>
      </c>
      <c r="W147" s="128" t="str">
        <f t="shared" si="111"/>
        <v>-</v>
      </c>
      <c r="X147" s="128" t="str">
        <f t="shared" si="112"/>
        <v>-</v>
      </c>
      <c r="Y147" s="128" t="str">
        <f t="shared" si="113"/>
        <v>-</v>
      </c>
      <c r="Z147" s="128" t="str">
        <f t="shared" si="114"/>
        <v>-</v>
      </c>
      <c r="AA147" s="128" t="str">
        <f t="shared" si="115"/>
        <v>-</v>
      </c>
      <c r="AB147" s="131"/>
      <c r="AC147" s="128" t="str">
        <f t="shared" si="116"/>
        <v>-</v>
      </c>
      <c r="AD147" s="128" t="str">
        <f t="shared" si="117"/>
        <v>-</v>
      </c>
      <c r="AE147" s="131"/>
      <c r="AF147" s="131"/>
      <c r="AG147" s="128" t="str">
        <f t="shared" si="118"/>
        <v>-</v>
      </c>
      <c r="AH147" s="128" t="str">
        <f t="shared" si="119"/>
        <v>-</v>
      </c>
      <c r="AI147" s="128" t="str">
        <f t="shared" si="120"/>
        <v>-</v>
      </c>
      <c r="AJ147" s="128" t="str">
        <f t="shared" si="121"/>
        <v>-</v>
      </c>
      <c r="AK147" s="128" t="str">
        <f t="shared" si="122"/>
        <v>-</v>
      </c>
      <c r="AL147" s="128" t="str">
        <f t="shared" si="123"/>
        <v>-</v>
      </c>
      <c r="AM147" s="128" t="str">
        <f t="shared" si="124"/>
        <v>-</v>
      </c>
      <c r="AN147" s="128" t="str">
        <f t="shared" si="125"/>
        <v>-</v>
      </c>
      <c r="AO147" s="128" t="str">
        <f t="shared" si="126"/>
        <v>-</v>
      </c>
      <c r="AP147" s="128" t="str">
        <f t="shared" si="127"/>
        <v>-</v>
      </c>
      <c r="AQ147" s="128" t="str">
        <f t="shared" si="158"/>
        <v>-</v>
      </c>
      <c r="AR147" s="128" t="str">
        <f t="shared" si="159"/>
        <v>-</v>
      </c>
      <c r="AS147" s="129">
        <f t="shared" si="128"/>
        <v>0</v>
      </c>
      <c r="AT147" s="128" t="str">
        <f t="shared" si="129"/>
        <v>-</v>
      </c>
      <c r="AU147" s="128" t="str">
        <f t="shared" si="130"/>
        <v>-</v>
      </c>
      <c r="AV147" s="128" t="str">
        <f t="shared" si="131"/>
        <v>-</v>
      </c>
      <c r="AW147" s="128" t="str">
        <f t="shared" si="132"/>
        <v>-</v>
      </c>
      <c r="AX147" s="128" t="str">
        <f t="shared" si="133"/>
        <v>-</v>
      </c>
      <c r="AY147" s="128" t="str">
        <f t="shared" si="134"/>
        <v>-</v>
      </c>
      <c r="AZ147" s="128" t="str">
        <f t="shared" si="135"/>
        <v>-</v>
      </c>
      <c r="BA147" s="128" t="str">
        <f t="shared" si="136"/>
        <v>-</v>
      </c>
      <c r="BB147" s="128" t="str">
        <f t="shared" si="137"/>
        <v>-</v>
      </c>
      <c r="BC147" s="128" t="str">
        <f t="shared" si="138"/>
        <v>-</v>
      </c>
      <c r="BD147" s="128" t="str">
        <f t="shared" si="139"/>
        <v>-</v>
      </c>
      <c r="BE147" s="187"/>
      <c r="BF147" s="128" t="str">
        <f t="shared" si="140"/>
        <v>-</v>
      </c>
      <c r="BG147" s="128" t="str">
        <f t="shared" si="141"/>
        <v>-</v>
      </c>
      <c r="BH147" s="187"/>
      <c r="BI147" s="187"/>
      <c r="BJ147" s="128" t="str">
        <f t="shared" si="142"/>
        <v>-</v>
      </c>
      <c r="BK147" s="128" t="str">
        <f t="shared" si="143"/>
        <v>-</v>
      </c>
      <c r="BL147" s="128" t="str">
        <f t="shared" si="144"/>
        <v>-</v>
      </c>
      <c r="BM147" s="128" t="str">
        <f t="shared" si="145"/>
        <v>-</v>
      </c>
      <c r="BN147" s="128" t="str">
        <f t="shared" si="146"/>
        <v>-</v>
      </c>
      <c r="BO147" s="128" t="str">
        <f t="shared" si="147"/>
        <v>-</v>
      </c>
      <c r="BP147" s="128" t="str">
        <f t="shared" si="148"/>
        <v>-</v>
      </c>
      <c r="BQ147" s="128" t="str">
        <f t="shared" si="149"/>
        <v>-</v>
      </c>
      <c r="BR147" s="128" t="str">
        <f t="shared" si="150"/>
        <v>-</v>
      </c>
      <c r="BS147" s="128" t="str">
        <f t="shared" si="151"/>
        <v>-</v>
      </c>
      <c r="BT147" s="128" t="str">
        <f t="shared" si="152"/>
        <v>-</v>
      </c>
      <c r="BU147" s="128" t="str">
        <f t="shared" si="153"/>
        <v>-</v>
      </c>
      <c r="BV147" s="129">
        <f t="shared" si="154"/>
        <v>0</v>
      </c>
      <c r="BX147" s="128" t="str">
        <f t="shared" si="103"/>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55"/>
        <v>-</v>
      </c>
      <c r="K148" s="20" t="str">
        <f>IF(月途中入退所!$N25=$B$2,IF(月途中入退所!S25="","-",月途中入退所!$S25),"-")</f>
        <v>-</v>
      </c>
      <c r="L148" s="162" t="str">
        <f t="shared" si="156"/>
        <v>-</v>
      </c>
      <c r="M148" s="20" t="str">
        <f>IF(月途中入退所!$N25=$B$2,月途中入退所!$T25,"-")</f>
        <v>-</v>
      </c>
      <c r="N148" s="129">
        <f t="shared" si="157"/>
        <v>0</v>
      </c>
      <c r="P148" s="128" t="str">
        <f t="shared" si="104"/>
        <v>-</v>
      </c>
      <c r="Q148" s="128" t="str">
        <f t="shared" si="105"/>
        <v>-</v>
      </c>
      <c r="R148" s="128" t="str">
        <f t="shared" si="106"/>
        <v>-</v>
      </c>
      <c r="S148" s="128" t="str">
        <f t="shared" si="107"/>
        <v>-</v>
      </c>
      <c r="T148" s="128" t="str">
        <f t="shared" si="108"/>
        <v>-</v>
      </c>
      <c r="U148" s="128" t="str">
        <f t="shared" si="109"/>
        <v>-</v>
      </c>
      <c r="V148" s="128" t="str">
        <f t="shared" si="110"/>
        <v>-</v>
      </c>
      <c r="W148" s="128" t="str">
        <f t="shared" si="111"/>
        <v>-</v>
      </c>
      <c r="X148" s="128" t="str">
        <f t="shared" si="112"/>
        <v>-</v>
      </c>
      <c r="Y148" s="128" t="str">
        <f t="shared" si="113"/>
        <v>-</v>
      </c>
      <c r="Z148" s="128" t="str">
        <f t="shared" si="114"/>
        <v>-</v>
      </c>
      <c r="AA148" s="128" t="str">
        <f t="shared" si="115"/>
        <v>-</v>
      </c>
      <c r="AB148" s="131"/>
      <c r="AC148" s="128" t="str">
        <f t="shared" si="116"/>
        <v>-</v>
      </c>
      <c r="AD148" s="128" t="str">
        <f t="shared" si="117"/>
        <v>-</v>
      </c>
      <c r="AE148" s="131"/>
      <c r="AF148" s="131"/>
      <c r="AG148" s="128" t="str">
        <f t="shared" si="118"/>
        <v>-</v>
      </c>
      <c r="AH148" s="128" t="str">
        <f t="shared" si="119"/>
        <v>-</v>
      </c>
      <c r="AI148" s="128" t="str">
        <f t="shared" si="120"/>
        <v>-</v>
      </c>
      <c r="AJ148" s="128" t="str">
        <f t="shared" si="121"/>
        <v>-</v>
      </c>
      <c r="AK148" s="128" t="str">
        <f t="shared" si="122"/>
        <v>-</v>
      </c>
      <c r="AL148" s="128" t="str">
        <f t="shared" si="123"/>
        <v>-</v>
      </c>
      <c r="AM148" s="128" t="str">
        <f t="shared" si="124"/>
        <v>-</v>
      </c>
      <c r="AN148" s="128" t="str">
        <f t="shared" si="125"/>
        <v>-</v>
      </c>
      <c r="AO148" s="128" t="str">
        <f t="shared" si="126"/>
        <v>-</v>
      </c>
      <c r="AP148" s="128" t="str">
        <f t="shared" si="127"/>
        <v>-</v>
      </c>
      <c r="AQ148" s="128" t="str">
        <f t="shared" si="158"/>
        <v>-</v>
      </c>
      <c r="AR148" s="128" t="str">
        <f t="shared" si="159"/>
        <v>-</v>
      </c>
      <c r="AS148" s="129">
        <f t="shared" si="128"/>
        <v>0</v>
      </c>
      <c r="AT148" s="128" t="str">
        <f t="shared" si="129"/>
        <v>-</v>
      </c>
      <c r="AU148" s="128" t="str">
        <f t="shared" si="130"/>
        <v>-</v>
      </c>
      <c r="AV148" s="128" t="str">
        <f t="shared" si="131"/>
        <v>-</v>
      </c>
      <c r="AW148" s="128" t="str">
        <f t="shared" si="132"/>
        <v>-</v>
      </c>
      <c r="AX148" s="128" t="str">
        <f t="shared" si="133"/>
        <v>-</v>
      </c>
      <c r="AY148" s="128" t="str">
        <f t="shared" si="134"/>
        <v>-</v>
      </c>
      <c r="AZ148" s="128" t="str">
        <f t="shared" si="135"/>
        <v>-</v>
      </c>
      <c r="BA148" s="128" t="str">
        <f t="shared" si="136"/>
        <v>-</v>
      </c>
      <c r="BB148" s="128" t="str">
        <f t="shared" si="137"/>
        <v>-</v>
      </c>
      <c r="BC148" s="128" t="str">
        <f t="shared" si="138"/>
        <v>-</v>
      </c>
      <c r="BD148" s="128" t="str">
        <f t="shared" si="139"/>
        <v>-</v>
      </c>
      <c r="BE148" s="187"/>
      <c r="BF148" s="128" t="str">
        <f t="shared" si="140"/>
        <v>-</v>
      </c>
      <c r="BG148" s="128" t="str">
        <f t="shared" si="141"/>
        <v>-</v>
      </c>
      <c r="BH148" s="187"/>
      <c r="BI148" s="187"/>
      <c r="BJ148" s="128" t="str">
        <f t="shared" si="142"/>
        <v>-</v>
      </c>
      <c r="BK148" s="128" t="str">
        <f t="shared" si="143"/>
        <v>-</v>
      </c>
      <c r="BL148" s="128" t="str">
        <f t="shared" si="144"/>
        <v>-</v>
      </c>
      <c r="BM148" s="128" t="str">
        <f t="shared" si="145"/>
        <v>-</v>
      </c>
      <c r="BN148" s="128" t="str">
        <f t="shared" si="146"/>
        <v>-</v>
      </c>
      <c r="BO148" s="128" t="str">
        <f t="shared" si="147"/>
        <v>-</v>
      </c>
      <c r="BP148" s="128" t="str">
        <f t="shared" si="148"/>
        <v>-</v>
      </c>
      <c r="BQ148" s="128" t="str">
        <f t="shared" si="149"/>
        <v>-</v>
      </c>
      <c r="BR148" s="128" t="str">
        <f t="shared" si="150"/>
        <v>-</v>
      </c>
      <c r="BS148" s="128" t="str">
        <f t="shared" si="151"/>
        <v>-</v>
      </c>
      <c r="BT148" s="128" t="str">
        <f t="shared" si="152"/>
        <v>-</v>
      </c>
      <c r="BU148" s="128" t="str">
        <f t="shared" si="153"/>
        <v>-</v>
      </c>
      <c r="BV148" s="129">
        <f t="shared" si="154"/>
        <v>0</v>
      </c>
      <c r="BX148" s="128" t="str">
        <f t="shared" si="103"/>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55"/>
        <v>-</v>
      </c>
      <c r="K149" s="20" t="str">
        <f>IF(月途中入退所!$N26=$B$2,IF(月途中入退所!S26="","-",月途中入退所!$S26),"-")</f>
        <v>-</v>
      </c>
      <c r="L149" s="162" t="str">
        <f t="shared" si="156"/>
        <v>-</v>
      </c>
      <c r="M149" s="20" t="str">
        <f>IF(月途中入退所!$N26=$B$2,月途中入退所!$T26,"-")</f>
        <v>-</v>
      </c>
      <c r="N149" s="129">
        <f t="shared" si="157"/>
        <v>0</v>
      </c>
      <c r="P149" s="128" t="str">
        <f t="shared" si="104"/>
        <v>-</v>
      </c>
      <c r="Q149" s="128" t="str">
        <f t="shared" si="105"/>
        <v>-</v>
      </c>
      <c r="R149" s="128" t="str">
        <f t="shared" si="106"/>
        <v>-</v>
      </c>
      <c r="S149" s="128" t="str">
        <f t="shared" si="107"/>
        <v>-</v>
      </c>
      <c r="T149" s="128" t="str">
        <f t="shared" si="108"/>
        <v>-</v>
      </c>
      <c r="U149" s="128" t="str">
        <f t="shared" si="109"/>
        <v>-</v>
      </c>
      <c r="V149" s="128" t="str">
        <f t="shared" si="110"/>
        <v>-</v>
      </c>
      <c r="W149" s="128" t="str">
        <f t="shared" si="111"/>
        <v>-</v>
      </c>
      <c r="X149" s="128" t="str">
        <f t="shared" si="112"/>
        <v>-</v>
      </c>
      <c r="Y149" s="128" t="str">
        <f t="shared" si="113"/>
        <v>-</v>
      </c>
      <c r="Z149" s="128" t="str">
        <f t="shared" si="114"/>
        <v>-</v>
      </c>
      <c r="AA149" s="128" t="str">
        <f t="shared" si="115"/>
        <v>-</v>
      </c>
      <c r="AB149" s="131"/>
      <c r="AC149" s="128" t="str">
        <f t="shared" si="116"/>
        <v>-</v>
      </c>
      <c r="AD149" s="128" t="str">
        <f t="shared" si="117"/>
        <v>-</v>
      </c>
      <c r="AE149" s="131"/>
      <c r="AF149" s="131"/>
      <c r="AG149" s="128" t="str">
        <f t="shared" si="118"/>
        <v>-</v>
      </c>
      <c r="AH149" s="128" t="str">
        <f t="shared" si="119"/>
        <v>-</v>
      </c>
      <c r="AI149" s="128" t="str">
        <f t="shared" si="120"/>
        <v>-</v>
      </c>
      <c r="AJ149" s="128" t="str">
        <f t="shared" si="121"/>
        <v>-</v>
      </c>
      <c r="AK149" s="128" t="str">
        <f t="shared" si="122"/>
        <v>-</v>
      </c>
      <c r="AL149" s="128" t="str">
        <f t="shared" si="123"/>
        <v>-</v>
      </c>
      <c r="AM149" s="128" t="str">
        <f t="shared" si="124"/>
        <v>-</v>
      </c>
      <c r="AN149" s="128" t="str">
        <f t="shared" si="125"/>
        <v>-</v>
      </c>
      <c r="AO149" s="128" t="str">
        <f t="shared" si="126"/>
        <v>-</v>
      </c>
      <c r="AP149" s="128" t="str">
        <f t="shared" si="127"/>
        <v>-</v>
      </c>
      <c r="AQ149" s="128" t="str">
        <f t="shared" si="158"/>
        <v>-</v>
      </c>
      <c r="AR149" s="128" t="str">
        <f t="shared" si="159"/>
        <v>-</v>
      </c>
      <c r="AS149" s="129">
        <f t="shared" si="128"/>
        <v>0</v>
      </c>
      <c r="AT149" s="128" t="str">
        <f t="shared" si="129"/>
        <v>-</v>
      </c>
      <c r="AU149" s="128" t="str">
        <f t="shared" si="130"/>
        <v>-</v>
      </c>
      <c r="AV149" s="128" t="str">
        <f t="shared" si="131"/>
        <v>-</v>
      </c>
      <c r="AW149" s="128" t="str">
        <f t="shared" si="132"/>
        <v>-</v>
      </c>
      <c r="AX149" s="128" t="str">
        <f t="shared" si="133"/>
        <v>-</v>
      </c>
      <c r="AY149" s="128" t="str">
        <f t="shared" si="134"/>
        <v>-</v>
      </c>
      <c r="AZ149" s="128" t="str">
        <f t="shared" si="135"/>
        <v>-</v>
      </c>
      <c r="BA149" s="128" t="str">
        <f t="shared" si="136"/>
        <v>-</v>
      </c>
      <c r="BB149" s="128" t="str">
        <f t="shared" si="137"/>
        <v>-</v>
      </c>
      <c r="BC149" s="128" t="str">
        <f t="shared" si="138"/>
        <v>-</v>
      </c>
      <c r="BD149" s="128" t="str">
        <f t="shared" si="139"/>
        <v>-</v>
      </c>
      <c r="BE149" s="187"/>
      <c r="BF149" s="128" t="str">
        <f t="shared" si="140"/>
        <v>-</v>
      </c>
      <c r="BG149" s="128" t="str">
        <f t="shared" si="141"/>
        <v>-</v>
      </c>
      <c r="BH149" s="187"/>
      <c r="BI149" s="187"/>
      <c r="BJ149" s="128" t="str">
        <f t="shared" si="142"/>
        <v>-</v>
      </c>
      <c r="BK149" s="128" t="str">
        <f t="shared" si="143"/>
        <v>-</v>
      </c>
      <c r="BL149" s="128" t="str">
        <f t="shared" si="144"/>
        <v>-</v>
      </c>
      <c r="BM149" s="128" t="str">
        <f t="shared" si="145"/>
        <v>-</v>
      </c>
      <c r="BN149" s="128" t="str">
        <f t="shared" si="146"/>
        <v>-</v>
      </c>
      <c r="BO149" s="128" t="str">
        <f t="shared" si="147"/>
        <v>-</v>
      </c>
      <c r="BP149" s="128" t="str">
        <f t="shared" si="148"/>
        <v>-</v>
      </c>
      <c r="BQ149" s="128" t="str">
        <f t="shared" si="149"/>
        <v>-</v>
      </c>
      <c r="BR149" s="128" t="str">
        <f t="shared" si="150"/>
        <v>-</v>
      </c>
      <c r="BS149" s="128" t="str">
        <f t="shared" si="151"/>
        <v>-</v>
      </c>
      <c r="BT149" s="128" t="str">
        <f t="shared" si="152"/>
        <v>-</v>
      </c>
      <c r="BU149" s="128" t="str">
        <f t="shared" si="153"/>
        <v>-</v>
      </c>
      <c r="BV149" s="129">
        <f t="shared" si="154"/>
        <v>0</v>
      </c>
      <c r="BX149" s="128" t="str">
        <f t="shared" si="103"/>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55"/>
        <v>-</v>
      </c>
      <c r="K150" s="20" t="str">
        <f>IF(月途中入退所!$N27=$B$2,IF(月途中入退所!S27="","-",月途中入退所!$S27),"-")</f>
        <v>-</v>
      </c>
      <c r="L150" s="162" t="str">
        <f t="shared" si="156"/>
        <v>-</v>
      </c>
      <c r="M150" s="20" t="str">
        <f>IF(月途中入退所!$N27=$B$2,月途中入退所!$T27,"-")</f>
        <v>-</v>
      </c>
      <c r="N150" s="129">
        <f t="shared" si="157"/>
        <v>0</v>
      </c>
      <c r="P150" s="128" t="str">
        <f t="shared" si="104"/>
        <v>-</v>
      </c>
      <c r="Q150" s="128" t="str">
        <f t="shared" si="105"/>
        <v>-</v>
      </c>
      <c r="R150" s="128" t="str">
        <f t="shared" si="106"/>
        <v>-</v>
      </c>
      <c r="S150" s="128" t="str">
        <f t="shared" si="107"/>
        <v>-</v>
      </c>
      <c r="T150" s="128" t="str">
        <f t="shared" si="108"/>
        <v>-</v>
      </c>
      <c r="U150" s="128" t="str">
        <f t="shared" si="109"/>
        <v>-</v>
      </c>
      <c r="V150" s="128" t="str">
        <f t="shared" si="110"/>
        <v>-</v>
      </c>
      <c r="W150" s="128" t="str">
        <f t="shared" si="111"/>
        <v>-</v>
      </c>
      <c r="X150" s="128" t="str">
        <f t="shared" si="112"/>
        <v>-</v>
      </c>
      <c r="Y150" s="128" t="str">
        <f t="shared" si="113"/>
        <v>-</v>
      </c>
      <c r="Z150" s="128" t="str">
        <f t="shared" si="114"/>
        <v>-</v>
      </c>
      <c r="AA150" s="128" t="str">
        <f t="shared" si="115"/>
        <v>-</v>
      </c>
      <c r="AB150" s="131"/>
      <c r="AC150" s="128" t="str">
        <f t="shared" si="116"/>
        <v>-</v>
      </c>
      <c r="AD150" s="128" t="str">
        <f t="shared" si="117"/>
        <v>-</v>
      </c>
      <c r="AE150" s="131"/>
      <c r="AF150" s="131"/>
      <c r="AG150" s="128" t="str">
        <f t="shared" si="118"/>
        <v>-</v>
      </c>
      <c r="AH150" s="128" t="str">
        <f t="shared" si="119"/>
        <v>-</v>
      </c>
      <c r="AI150" s="128" t="str">
        <f t="shared" si="120"/>
        <v>-</v>
      </c>
      <c r="AJ150" s="128" t="str">
        <f t="shared" si="121"/>
        <v>-</v>
      </c>
      <c r="AK150" s="128" t="str">
        <f t="shared" si="122"/>
        <v>-</v>
      </c>
      <c r="AL150" s="128" t="str">
        <f t="shared" si="123"/>
        <v>-</v>
      </c>
      <c r="AM150" s="128" t="str">
        <f t="shared" si="124"/>
        <v>-</v>
      </c>
      <c r="AN150" s="128" t="str">
        <f t="shared" si="125"/>
        <v>-</v>
      </c>
      <c r="AO150" s="128" t="str">
        <f t="shared" si="126"/>
        <v>-</v>
      </c>
      <c r="AP150" s="128" t="str">
        <f t="shared" si="127"/>
        <v>-</v>
      </c>
      <c r="AQ150" s="128" t="str">
        <f t="shared" si="158"/>
        <v>-</v>
      </c>
      <c r="AR150" s="128" t="str">
        <f t="shared" si="159"/>
        <v>-</v>
      </c>
      <c r="AS150" s="129">
        <f t="shared" si="128"/>
        <v>0</v>
      </c>
      <c r="AT150" s="128" t="str">
        <f t="shared" si="129"/>
        <v>-</v>
      </c>
      <c r="AU150" s="128" t="str">
        <f t="shared" si="130"/>
        <v>-</v>
      </c>
      <c r="AV150" s="128" t="str">
        <f t="shared" si="131"/>
        <v>-</v>
      </c>
      <c r="AW150" s="128" t="str">
        <f t="shared" si="132"/>
        <v>-</v>
      </c>
      <c r="AX150" s="128" t="str">
        <f t="shared" si="133"/>
        <v>-</v>
      </c>
      <c r="AY150" s="128" t="str">
        <f t="shared" si="134"/>
        <v>-</v>
      </c>
      <c r="AZ150" s="128" t="str">
        <f t="shared" si="135"/>
        <v>-</v>
      </c>
      <c r="BA150" s="128" t="str">
        <f t="shared" si="136"/>
        <v>-</v>
      </c>
      <c r="BB150" s="128" t="str">
        <f t="shared" si="137"/>
        <v>-</v>
      </c>
      <c r="BC150" s="128" t="str">
        <f t="shared" si="138"/>
        <v>-</v>
      </c>
      <c r="BD150" s="128" t="str">
        <f t="shared" si="139"/>
        <v>-</v>
      </c>
      <c r="BE150" s="187"/>
      <c r="BF150" s="128" t="str">
        <f t="shared" si="140"/>
        <v>-</v>
      </c>
      <c r="BG150" s="128" t="str">
        <f t="shared" si="141"/>
        <v>-</v>
      </c>
      <c r="BH150" s="187"/>
      <c r="BI150" s="187"/>
      <c r="BJ150" s="128" t="str">
        <f t="shared" si="142"/>
        <v>-</v>
      </c>
      <c r="BK150" s="128" t="str">
        <f t="shared" si="143"/>
        <v>-</v>
      </c>
      <c r="BL150" s="128" t="str">
        <f t="shared" si="144"/>
        <v>-</v>
      </c>
      <c r="BM150" s="128" t="str">
        <f t="shared" si="145"/>
        <v>-</v>
      </c>
      <c r="BN150" s="128" t="str">
        <f t="shared" si="146"/>
        <v>-</v>
      </c>
      <c r="BO150" s="128" t="str">
        <f t="shared" si="147"/>
        <v>-</v>
      </c>
      <c r="BP150" s="128" t="str">
        <f t="shared" si="148"/>
        <v>-</v>
      </c>
      <c r="BQ150" s="128" t="str">
        <f t="shared" si="149"/>
        <v>-</v>
      </c>
      <c r="BR150" s="128" t="str">
        <f t="shared" si="150"/>
        <v>-</v>
      </c>
      <c r="BS150" s="128" t="str">
        <f t="shared" si="151"/>
        <v>-</v>
      </c>
      <c r="BT150" s="128" t="str">
        <f t="shared" si="152"/>
        <v>-</v>
      </c>
      <c r="BU150" s="128" t="str">
        <f t="shared" si="153"/>
        <v>-</v>
      </c>
      <c r="BV150" s="129">
        <f t="shared" si="154"/>
        <v>0</v>
      </c>
      <c r="BX150" s="128" t="str">
        <f t="shared" si="103"/>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60">SUM(AT107:AT126)+SUM(AT131:AT150)</f>
        <v>0</v>
      </c>
      <c r="AU152" s="129">
        <f t="shared" si="160"/>
        <v>0</v>
      </c>
      <c r="AV152" s="129">
        <f t="shared" si="160"/>
        <v>0</v>
      </c>
      <c r="AW152" s="129">
        <f t="shared" si="160"/>
        <v>0</v>
      </c>
      <c r="AX152" s="129">
        <f t="shared" si="160"/>
        <v>0</v>
      </c>
      <c r="AY152" s="129">
        <f t="shared" si="160"/>
        <v>0</v>
      </c>
      <c r="AZ152" s="129">
        <f t="shared" si="160"/>
        <v>0</v>
      </c>
      <c r="BA152" s="129">
        <f t="shared" si="160"/>
        <v>0</v>
      </c>
      <c r="BB152" s="129">
        <f t="shared" si="160"/>
        <v>0</v>
      </c>
      <c r="BC152" s="129">
        <f t="shared" si="160"/>
        <v>0</v>
      </c>
      <c r="BD152" s="129">
        <f t="shared" si="160"/>
        <v>0</v>
      </c>
      <c r="BE152" s="129"/>
      <c r="BF152" s="129">
        <f t="shared" si="160"/>
        <v>0</v>
      </c>
      <c r="BG152" s="129">
        <f t="shared" si="160"/>
        <v>0</v>
      </c>
      <c r="BH152" s="129">
        <f t="shared" si="160"/>
        <v>0</v>
      </c>
      <c r="BI152" s="129">
        <f t="shared" si="160"/>
        <v>0</v>
      </c>
      <c r="BJ152" s="129">
        <f t="shared" si="160"/>
        <v>0</v>
      </c>
      <c r="BK152" s="129">
        <f t="shared" si="160"/>
        <v>0</v>
      </c>
      <c r="BL152" s="129">
        <f t="shared" si="160"/>
        <v>0</v>
      </c>
      <c r="BM152" s="129">
        <f t="shared" si="160"/>
        <v>0</v>
      </c>
      <c r="BN152" s="129">
        <f t="shared" si="160"/>
        <v>0</v>
      </c>
      <c r="BO152" s="129">
        <f t="shared" si="160"/>
        <v>0</v>
      </c>
      <c r="BP152" s="129">
        <f t="shared" si="160"/>
        <v>0</v>
      </c>
      <c r="BQ152" s="129">
        <f t="shared" si="160"/>
        <v>0</v>
      </c>
      <c r="BR152" s="129">
        <f t="shared" si="160"/>
        <v>0</v>
      </c>
      <c r="BS152" s="129">
        <f t="shared" si="160"/>
        <v>0</v>
      </c>
      <c r="BT152" s="129">
        <f t="shared" si="160"/>
        <v>0</v>
      </c>
      <c r="BU152" s="129">
        <f t="shared" si="160"/>
        <v>0</v>
      </c>
      <c r="BV152" s="129">
        <f t="shared" si="160"/>
        <v>0</v>
      </c>
      <c r="BX152" s="129">
        <f t="shared" si="160"/>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61">IFERROR(ROUNDDOWN(L158*M158/25,-1),0)</f>
        <v>0</v>
      </c>
      <c r="P158" s="128" t="str">
        <f t="shared" ref="P158:P177" si="162">IF($I158="保育標準時間",HLOOKUP(H158,$G$53:$J$99,2,FALSE),IF($I158="保育短時間",HLOOKUP(H158,$K$53:$N$99,2,FALSE),"-"))</f>
        <v>-</v>
      </c>
      <c r="Q158" s="128" t="str">
        <f t="shared" ref="Q158:Q177" si="163">IF($I158="保育標準時間",HLOOKUP(H158,$G$53:$J$99,3,FALSE),IF($I158="保育短時間",HLOOKUP(H158,$K$53:$N$99,3,FALSE),"-"))</f>
        <v>-</v>
      </c>
      <c r="R158" s="128" t="str">
        <f t="shared" ref="R158:R177" si="164">IF($I158="保育標準時間",HLOOKUP(H158,$G$53:$J$99,4,FALSE),IF($I158="保育短時間",HLOOKUP(H158,$K$53:$N$99,4,FALSE),"-"))</f>
        <v>-</v>
      </c>
      <c r="S158" s="128" t="str">
        <f t="shared" ref="S158:S177" si="165">IF($I158="保育標準時間",HLOOKUP(H158,$G$53:$J$99,5,FALSE),IF($I158="保育短時間",HLOOKUP(H158,$K$53:$N$99,5,FALSE),"-"))</f>
        <v>-</v>
      </c>
      <c r="T158" s="128" t="str">
        <f t="shared" ref="T158:T177" si="166">IF($I158="保育標準時間",HLOOKUP(H158,$G$53:$J$99,6,FALSE),IF($I158="保育短時間",HLOOKUP(H158,$K$53:$N$99,6,FALSE),"-"))</f>
        <v>-</v>
      </c>
      <c r="U158" s="128" t="str">
        <f t="shared" ref="U158:U177" si="167">IF($I158="保育標準時間",HLOOKUP(H158,$G$53:$J$99,7,FALSE),IF($I158="保育短時間",HLOOKUP(H158,$K$53:$N$99,7,FALSE),"-"))</f>
        <v>-</v>
      </c>
      <c r="V158" s="128" t="str">
        <f t="shared" ref="V158:V177" si="168">IF($I158="保育標準時間",HLOOKUP(H158,$G$53:$J$99,10,FALSE),IF($I158="保育短時間",HLOOKUP(H158,$K$53:$N$99,10,FALSE),"-"))</f>
        <v>-</v>
      </c>
      <c r="W158" s="128" t="str">
        <f t="shared" ref="W158:W177" si="169">IF($I158="保育標準時間",HLOOKUP(H158,$G$53:$J$99,11,FALSE),IF($I158="保育短時間",HLOOKUP(H158,$K$53:$N$99,11,FALSE),"-"))</f>
        <v>-</v>
      </c>
      <c r="X158" s="128" t="str">
        <f t="shared" ref="X158:X177" si="170">IF($I158="保育標準時間",HLOOKUP(H158,$G$53:$J$99,12,FALSE),IF($I158="保育短時間",HLOOKUP(H158,$K$53:$N$99,12,FALSE),"-"))</f>
        <v>-</v>
      </c>
      <c r="Y158" s="128" t="str">
        <f t="shared" ref="Y158:Y177" si="171">IF($I158="保育標準時間",HLOOKUP(H158,$G$53:$J$99,13,FALSE),IF($I158="保育短時間",HLOOKUP(H158,$K$53:$N$99,13,FALSE),"-"))</f>
        <v>-</v>
      </c>
      <c r="Z158" s="128" t="str">
        <f t="shared" ref="Z158:Z177" si="172">IF($I158="保育標準時間",HLOOKUP(H158,$G$53:$J$99,14,FALSE),IF($I158="保育短時間",HLOOKUP(H158,$K$53:$N$99,14,FALSE),"-"))</f>
        <v>-</v>
      </c>
      <c r="AA158" s="128" t="str">
        <f t="shared" ref="AA158:AA177" si="173">IF($I158="保育標準時間",HLOOKUP(H158,$G$53:$J$99,15,FALSE),IF($I158="保育短時間",HLOOKUP(H158,$K$53:$N$99,15,FALSE),"-"))</f>
        <v>-</v>
      </c>
      <c r="AB158" s="131"/>
      <c r="AC158" s="128" t="str">
        <f t="shared" ref="AC158:AC177" si="174">IF($I158="保育標準時間",HLOOKUP(H158,$G$53:$J$99,17,FALSE),IF($I158="保育短時間",HLOOKUP(H158,$K$53:$N$99,17,FALSE),"-"))</f>
        <v>-</v>
      </c>
      <c r="AD158" s="128" t="str">
        <f t="shared" ref="AD158:AD177" si="175">IF($I158="保育標準時間",HLOOKUP(H158,$G$53:$J$99,18,FALSE),IF($I158="保育短時間",HLOOKUP(H158,$K$53:$N$99,18,FALSE),"-"))</f>
        <v>-</v>
      </c>
      <c r="AE158" s="128" t="str">
        <f t="shared" ref="AE158:AE177" si="176">IF($I158="保育標準時間",HLOOKUP(H158,$G$53:$J$99,19,FALSE),IF($I158="保育短時間",HLOOKUP(H158,$K$53:$N$99,19,FALSE),"-"))</f>
        <v>-</v>
      </c>
      <c r="AF158" s="128" t="str">
        <f t="shared" ref="AF158:AF177" si="177">IF($I158="保育標準時間",HLOOKUP(H158,$G$53:$J$99,20,FALSE),IF($I158="保育短時間",HLOOKUP(H158,$K$53:$N$99,20,FALSE),"-"))</f>
        <v>-</v>
      </c>
      <c r="AG158" s="128" t="str">
        <f t="shared" ref="AG158:AG177" si="178">IF($I158="保育標準時間",HLOOKUP(H158,$G$53:$J$99,21,FALSE),IF($I158="保育短時間",HLOOKUP(H158,$K$53:$N$99,21,FALSE),"-"))</f>
        <v>-</v>
      </c>
      <c r="AH158" s="128" t="str">
        <f t="shared" ref="AH158:AH177" si="179">IF($I158="保育標準時間",HLOOKUP(H158,$G$53:$J$99,22,FALSE),IF($I158="保育短時間",HLOOKUP(H158,$K$53:$N$99,22,FALSE),"-"))</f>
        <v>-</v>
      </c>
      <c r="AI158" s="128" t="str">
        <f t="shared" ref="AI158:AI177" si="180">IF($I158="保育標準時間",HLOOKUP(H158,$G$53:$J$99,23,FALSE),IF($I158="保育短時間",HLOOKUP(H158,$K$53:$N$99,23,FALSE),"-"))</f>
        <v>-</v>
      </c>
      <c r="AJ158" s="128" t="str">
        <f t="shared" ref="AJ158:AJ177" si="181">IF($I158="保育標準時間",HLOOKUP(H158,$G$53:$J$99,24,FALSE),IF($I158="保育短時間",HLOOKUP(H158,$K$53:$N$99,24,FALSE),"-"))</f>
        <v>-</v>
      </c>
      <c r="AK158" s="128" t="str">
        <f t="shared" ref="AK158:AK177" si="182">IF($I158="保育標準時間",HLOOKUP(H158,$G$53:$J$99,25,FALSE),IF($I158="保育短時間",HLOOKUP(H158,$K$53:$N$99,25,FALSE),"-"))</f>
        <v>-</v>
      </c>
      <c r="AL158" s="128" t="str">
        <f t="shared" ref="AL158:AL177" si="183">IF($I158="保育標準時間",HLOOKUP(H158,$G$53:$J$99,26,FALSE),IF($I158="保育短時間",HLOOKUP(H158,$K$53:$N$99,26,FALSE),"-"))</f>
        <v>-</v>
      </c>
      <c r="AM158" s="128" t="str">
        <f t="shared" ref="AM158:AM177" si="184">IF($I158="保育標準時間",HLOOKUP(H158,$G$53:$J$99,27,FALSE),IF($I158="保育短時間",HLOOKUP(H158,$K$53:$N$99,27,FALSE),"-"))</f>
        <v>-</v>
      </c>
      <c r="AN158" s="128" t="str">
        <f t="shared" ref="AN158:AN177" si="185">IF($I158="保育標準時間",HLOOKUP(H158,$G$53:$J$99,28,FALSE),IF($I158="保育短時間",HLOOKUP(H158,$K$53:$N$99,28,FALSE),"-"))</f>
        <v>-</v>
      </c>
      <c r="AO158" s="128" t="str">
        <f t="shared" ref="AO158:AO177" si="186">IF($I158="保育標準時間",HLOOKUP(H158,$G$53:$J$99,29,FALSE),IF($I158="保育短時間",HLOOKUP(H158,$K$53:$N$99,29,FALSE),"-"))</f>
        <v>-</v>
      </c>
      <c r="AP158" s="128" t="str">
        <f t="shared" ref="AP158:AP177" si="187">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188">N158-SUM(AT158:BU158)</f>
        <v>0</v>
      </c>
      <c r="AT158" s="128" t="str">
        <f t="shared" ref="AT158:AT177" si="189">IFERROR(ROUND(Q158*$M158/25,0),"-")</f>
        <v>-</v>
      </c>
      <c r="AU158" s="128" t="str">
        <f t="shared" ref="AU158:AU177" si="190">IFERROR(ROUND(R158*$M158/25,0),"-")</f>
        <v>-</v>
      </c>
      <c r="AV158" s="128" t="str">
        <f t="shared" ref="AV158:AV177" si="191">IFERROR(ROUND(S158*$M158/25,0),"-")</f>
        <v>-</v>
      </c>
      <c r="AW158" s="128" t="str">
        <f t="shared" ref="AW158:AW177" si="192">IFERROR(ROUND(T158*$M158/25,0),"-")</f>
        <v>-</v>
      </c>
      <c r="AX158" s="128" t="str">
        <f t="shared" ref="AX158:AX177" si="193">IFERROR(ROUND(U158*$M158/25,0),"-")</f>
        <v>-</v>
      </c>
      <c r="AY158" s="128" t="str">
        <f t="shared" ref="AY158:AY177" si="194">IFERROR(ROUND(V158*$M158/25,0),"-")</f>
        <v>-</v>
      </c>
      <c r="AZ158" s="128" t="str">
        <f t="shared" ref="AZ158:AZ177" si="195">IFERROR(ROUND(W158*$M158/25,0),"-")</f>
        <v>-</v>
      </c>
      <c r="BA158" s="128" t="str">
        <f t="shared" ref="BA158:BA177" si="196">IFERROR(ROUND(X158*$M158/25,0),"-")</f>
        <v>-</v>
      </c>
      <c r="BB158" s="128" t="str">
        <f t="shared" ref="BB158:BB177" si="197">IFERROR(ROUND(Y158*$M158/25,0),"-")</f>
        <v>-</v>
      </c>
      <c r="BC158" s="128" t="str">
        <f t="shared" ref="BC158:BC177" si="198">IFERROR(ROUND(Z158*$M158/25,0),"-")</f>
        <v>-</v>
      </c>
      <c r="BD158" s="128" t="str">
        <f t="shared" ref="BD158:BD177" si="199">IFERROR(ROUND(AA158*$M158/25,0),"-")</f>
        <v>-</v>
      </c>
      <c r="BE158" s="187"/>
      <c r="BF158" s="128" t="str">
        <f t="shared" ref="BF158:BF177" si="200">IFERROR(ROUND(AC158*$M158/25,0),"-")</f>
        <v>-</v>
      </c>
      <c r="BG158" s="128" t="str">
        <f t="shared" ref="BG158:BG177" si="201">IFERROR(ROUND(AD158*$M158/25,0),"-")</f>
        <v>-</v>
      </c>
      <c r="BH158" s="128" t="str">
        <f t="shared" ref="BH158:BH177" si="202">IFERROR(ROUND(AE158*$M158/25,0),"-")</f>
        <v>-</v>
      </c>
      <c r="BI158" s="128" t="str">
        <f t="shared" ref="BI158:BI177" si="203">IFERROR(ROUND(AF158*$M158/25,0),"-")</f>
        <v>-</v>
      </c>
      <c r="BJ158" s="128" t="str">
        <f t="shared" ref="BJ158:BJ177" si="204">IFERROR(ROUND(AG158*$M158/25,0),"-")</f>
        <v>-</v>
      </c>
      <c r="BK158" s="128" t="str">
        <f t="shared" ref="BK158:BK177" si="205">IFERROR(ROUND(AH158*$M158/25,0),"-")</f>
        <v>-</v>
      </c>
      <c r="BL158" s="128" t="str">
        <f t="shared" ref="BL158:BL177" si="206">IFERROR(ROUND(AI158*$M158/25,0),"-")</f>
        <v>-</v>
      </c>
      <c r="BM158" s="128" t="str">
        <f t="shared" ref="BM158:BM177" si="207">IFERROR(ROUND(AJ158*$M158/25,0),"-")</f>
        <v>-</v>
      </c>
      <c r="BN158" s="128" t="str">
        <f t="shared" ref="BN158:BN177" si="208">IFERROR(ROUND(AK158*$M158/25,0),"-")</f>
        <v>-</v>
      </c>
      <c r="BO158" s="128" t="str">
        <f t="shared" ref="BO158:BO177" si="209">IFERROR(ROUND(AL158*$M158/25,0),"-")</f>
        <v>-</v>
      </c>
      <c r="BP158" s="128" t="str">
        <f t="shared" ref="BP158:BP177" si="210">IFERROR(ROUND(AM158*$M158/25,0),"-")</f>
        <v>-</v>
      </c>
      <c r="BQ158" s="128" t="str">
        <f t="shared" ref="BQ158:BQ177" si="211">IFERROR(ROUND(AN158*$M158/25,0),"-")</f>
        <v>-</v>
      </c>
      <c r="BR158" s="128" t="str">
        <f t="shared" ref="BR158:BR177" si="212">IFERROR(ROUND(AO158*$M158/25,0),"-")</f>
        <v>-</v>
      </c>
      <c r="BS158" s="128" t="str">
        <f t="shared" ref="BS158:BS177" si="213">IFERROR(ROUND(AP158*$M158/25,0),"-")</f>
        <v>-</v>
      </c>
      <c r="BT158" s="128" t="str">
        <f t="shared" ref="BT158:BT177" si="214">IFERROR(ROUND(AQ158*$M158/25,0),"-")</f>
        <v>-</v>
      </c>
      <c r="BU158" s="128" t="str">
        <f t="shared" ref="BU158:BU177" si="215">IFERROR(ROUND(AR158*$M158/25,0),"-")</f>
        <v>-</v>
      </c>
      <c r="BV158" s="129">
        <f t="shared" ref="BV158:BV177" si="216">SUM(AS158:BU158)</f>
        <v>0</v>
      </c>
      <c r="BX158" s="128" t="str">
        <f t="shared" si="103"/>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17">IF($I159="保育標準時間",HLOOKUP($H159,$G$5:$J$49,45,FALSE),IF($I159="保育短時間",HLOOKUP($H159,$K$5:$N$49,45,FALSE),"-"))</f>
        <v>-</v>
      </c>
      <c r="K159" s="20" t="str">
        <f>IF(月途中入退所!$D32=$B$2,月途中入退所!$I32,"-")</f>
        <v>-</v>
      </c>
      <c r="L159" s="162" t="str">
        <f t="shared" ref="L159:L177" si="218">IFERROR(IF(K159="○",J159+$P$28,J159),"-")</f>
        <v>-</v>
      </c>
      <c r="M159" s="20" t="str">
        <f>IF(月途中入退所!$D32=$B$2,月途中入退所!$J32,"-")</f>
        <v>-</v>
      </c>
      <c r="N159" s="129">
        <f t="shared" si="161"/>
        <v>0</v>
      </c>
      <c r="P159" s="128" t="str">
        <f t="shared" si="162"/>
        <v>-</v>
      </c>
      <c r="Q159" s="128" t="str">
        <f t="shared" si="163"/>
        <v>-</v>
      </c>
      <c r="R159" s="128" t="str">
        <f t="shared" si="164"/>
        <v>-</v>
      </c>
      <c r="S159" s="128" t="str">
        <f t="shared" si="165"/>
        <v>-</v>
      </c>
      <c r="T159" s="128" t="str">
        <f t="shared" si="166"/>
        <v>-</v>
      </c>
      <c r="U159" s="128" t="str">
        <f t="shared" si="167"/>
        <v>-</v>
      </c>
      <c r="V159" s="128" t="str">
        <f t="shared" si="168"/>
        <v>-</v>
      </c>
      <c r="W159" s="128" t="str">
        <f t="shared" si="169"/>
        <v>-</v>
      </c>
      <c r="X159" s="128" t="str">
        <f t="shared" si="170"/>
        <v>-</v>
      </c>
      <c r="Y159" s="128" t="str">
        <f t="shared" si="171"/>
        <v>-</v>
      </c>
      <c r="Z159" s="128" t="str">
        <f t="shared" si="172"/>
        <v>-</v>
      </c>
      <c r="AA159" s="128" t="str">
        <f t="shared" si="173"/>
        <v>-</v>
      </c>
      <c r="AB159" s="131"/>
      <c r="AC159" s="128" t="str">
        <f t="shared" si="174"/>
        <v>-</v>
      </c>
      <c r="AD159" s="128" t="str">
        <f t="shared" si="175"/>
        <v>-</v>
      </c>
      <c r="AE159" s="128" t="str">
        <f t="shared" si="176"/>
        <v>-</v>
      </c>
      <c r="AF159" s="128" t="str">
        <f t="shared" si="177"/>
        <v>-</v>
      </c>
      <c r="AG159" s="128" t="str">
        <f t="shared" si="178"/>
        <v>-</v>
      </c>
      <c r="AH159" s="128" t="str">
        <f t="shared" si="179"/>
        <v>-</v>
      </c>
      <c r="AI159" s="128" t="str">
        <f t="shared" si="180"/>
        <v>-</v>
      </c>
      <c r="AJ159" s="128" t="str">
        <f t="shared" si="181"/>
        <v>-</v>
      </c>
      <c r="AK159" s="128" t="str">
        <f t="shared" si="182"/>
        <v>-</v>
      </c>
      <c r="AL159" s="128" t="str">
        <f t="shared" si="183"/>
        <v>-</v>
      </c>
      <c r="AM159" s="128" t="str">
        <f t="shared" si="184"/>
        <v>-</v>
      </c>
      <c r="AN159" s="128" t="str">
        <f t="shared" si="185"/>
        <v>-</v>
      </c>
      <c r="AO159" s="128" t="str">
        <f t="shared" si="186"/>
        <v>-</v>
      </c>
      <c r="AP159" s="128" t="str">
        <f t="shared" si="187"/>
        <v>-</v>
      </c>
      <c r="AQ159" s="128" t="str">
        <f t="shared" ref="AQ159:AQ177" si="219">IF($I159="保育標準時間",HLOOKUP(H159,$G$5:$J$49,33,FALSE),IF($I159="保育短時間",HLOOKUP(H159,$K$5:$N$49,33,FALSE),"-"))</f>
        <v>-</v>
      </c>
      <c r="AR159" s="128" t="str">
        <f t="shared" ref="AR159:AR177" si="220">IF(OR(I159="保育標準時間",I159="保育短時間"),IF(K159="○",$P$28,"-"),"-")</f>
        <v>-</v>
      </c>
      <c r="AS159" s="128">
        <f t="shared" si="188"/>
        <v>0</v>
      </c>
      <c r="AT159" s="128" t="str">
        <f t="shared" si="189"/>
        <v>-</v>
      </c>
      <c r="AU159" s="128" t="str">
        <f t="shared" si="190"/>
        <v>-</v>
      </c>
      <c r="AV159" s="128" t="str">
        <f t="shared" si="191"/>
        <v>-</v>
      </c>
      <c r="AW159" s="128" t="str">
        <f t="shared" si="192"/>
        <v>-</v>
      </c>
      <c r="AX159" s="128" t="str">
        <f t="shared" si="193"/>
        <v>-</v>
      </c>
      <c r="AY159" s="128" t="str">
        <f t="shared" si="194"/>
        <v>-</v>
      </c>
      <c r="AZ159" s="128" t="str">
        <f t="shared" si="195"/>
        <v>-</v>
      </c>
      <c r="BA159" s="128" t="str">
        <f t="shared" si="196"/>
        <v>-</v>
      </c>
      <c r="BB159" s="128" t="str">
        <f t="shared" si="197"/>
        <v>-</v>
      </c>
      <c r="BC159" s="128" t="str">
        <f t="shared" si="198"/>
        <v>-</v>
      </c>
      <c r="BD159" s="128" t="str">
        <f t="shared" si="199"/>
        <v>-</v>
      </c>
      <c r="BE159" s="187"/>
      <c r="BF159" s="128" t="str">
        <f t="shared" si="200"/>
        <v>-</v>
      </c>
      <c r="BG159" s="128" t="str">
        <f t="shared" si="201"/>
        <v>-</v>
      </c>
      <c r="BH159" s="128" t="str">
        <f t="shared" si="202"/>
        <v>-</v>
      </c>
      <c r="BI159" s="128" t="str">
        <f t="shared" si="203"/>
        <v>-</v>
      </c>
      <c r="BJ159" s="128" t="str">
        <f t="shared" si="204"/>
        <v>-</v>
      </c>
      <c r="BK159" s="128" t="str">
        <f t="shared" si="205"/>
        <v>-</v>
      </c>
      <c r="BL159" s="128" t="str">
        <f t="shared" si="206"/>
        <v>-</v>
      </c>
      <c r="BM159" s="128" t="str">
        <f t="shared" si="207"/>
        <v>-</v>
      </c>
      <c r="BN159" s="128" t="str">
        <f t="shared" si="208"/>
        <v>-</v>
      </c>
      <c r="BO159" s="128" t="str">
        <f t="shared" si="209"/>
        <v>-</v>
      </c>
      <c r="BP159" s="128" t="str">
        <f t="shared" si="210"/>
        <v>-</v>
      </c>
      <c r="BQ159" s="128" t="str">
        <f t="shared" si="211"/>
        <v>-</v>
      </c>
      <c r="BR159" s="128" t="str">
        <f t="shared" si="212"/>
        <v>-</v>
      </c>
      <c r="BS159" s="128" t="str">
        <f t="shared" si="213"/>
        <v>-</v>
      </c>
      <c r="BT159" s="128" t="str">
        <f t="shared" si="214"/>
        <v>-</v>
      </c>
      <c r="BU159" s="128" t="str">
        <f t="shared" si="215"/>
        <v>-</v>
      </c>
      <c r="BV159" s="129">
        <f t="shared" si="216"/>
        <v>0</v>
      </c>
      <c r="BX159" s="128" t="str">
        <f t="shared" si="103"/>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17"/>
        <v>-</v>
      </c>
      <c r="K160" s="20" t="str">
        <f>IF(月途中入退所!$D33=$B$2,月途中入退所!$I33,"-")</f>
        <v>-</v>
      </c>
      <c r="L160" s="162" t="str">
        <f t="shared" si="218"/>
        <v>-</v>
      </c>
      <c r="M160" s="20" t="str">
        <f>IF(月途中入退所!$D33=$B$2,月途中入退所!$J33,"-")</f>
        <v>-</v>
      </c>
      <c r="N160" s="129">
        <f t="shared" si="161"/>
        <v>0</v>
      </c>
      <c r="P160" s="128" t="str">
        <f t="shared" si="162"/>
        <v>-</v>
      </c>
      <c r="Q160" s="128" t="str">
        <f t="shared" si="163"/>
        <v>-</v>
      </c>
      <c r="R160" s="128" t="str">
        <f t="shared" si="164"/>
        <v>-</v>
      </c>
      <c r="S160" s="128" t="str">
        <f t="shared" si="165"/>
        <v>-</v>
      </c>
      <c r="T160" s="128" t="str">
        <f t="shared" si="166"/>
        <v>-</v>
      </c>
      <c r="U160" s="128" t="str">
        <f t="shared" si="167"/>
        <v>-</v>
      </c>
      <c r="V160" s="128" t="str">
        <f t="shared" si="168"/>
        <v>-</v>
      </c>
      <c r="W160" s="128" t="str">
        <f t="shared" si="169"/>
        <v>-</v>
      </c>
      <c r="X160" s="128" t="str">
        <f t="shared" si="170"/>
        <v>-</v>
      </c>
      <c r="Y160" s="128" t="str">
        <f t="shared" si="171"/>
        <v>-</v>
      </c>
      <c r="Z160" s="128" t="str">
        <f t="shared" si="172"/>
        <v>-</v>
      </c>
      <c r="AA160" s="128" t="str">
        <f t="shared" si="173"/>
        <v>-</v>
      </c>
      <c r="AB160" s="131"/>
      <c r="AC160" s="128" t="str">
        <f t="shared" si="174"/>
        <v>-</v>
      </c>
      <c r="AD160" s="128" t="str">
        <f t="shared" si="175"/>
        <v>-</v>
      </c>
      <c r="AE160" s="128" t="str">
        <f t="shared" si="176"/>
        <v>-</v>
      </c>
      <c r="AF160" s="128" t="str">
        <f t="shared" si="177"/>
        <v>-</v>
      </c>
      <c r="AG160" s="128" t="str">
        <f t="shared" si="178"/>
        <v>-</v>
      </c>
      <c r="AH160" s="128" t="str">
        <f t="shared" si="179"/>
        <v>-</v>
      </c>
      <c r="AI160" s="128" t="str">
        <f t="shared" si="180"/>
        <v>-</v>
      </c>
      <c r="AJ160" s="128" t="str">
        <f t="shared" si="181"/>
        <v>-</v>
      </c>
      <c r="AK160" s="128" t="str">
        <f t="shared" si="182"/>
        <v>-</v>
      </c>
      <c r="AL160" s="128" t="str">
        <f t="shared" si="183"/>
        <v>-</v>
      </c>
      <c r="AM160" s="128" t="str">
        <f t="shared" si="184"/>
        <v>-</v>
      </c>
      <c r="AN160" s="128" t="str">
        <f t="shared" si="185"/>
        <v>-</v>
      </c>
      <c r="AO160" s="128" t="str">
        <f t="shared" si="186"/>
        <v>-</v>
      </c>
      <c r="AP160" s="128" t="str">
        <f t="shared" si="187"/>
        <v>-</v>
      </c>
      <c r="AQ160" s="128" t="str">
        <f t="shared" si="219"/>
        <v>-</v>
      </c>
      <c r="AR160" s="128" t="str">
        <f t="shared" si="220"/>
        <v>-</v>
      </c>
      <c r="AS160" s="128">
        <f t="shared" si="188"/>
        <v>0</v>
      </c>
      <c r="AT160" s="128" t="str">
        <f t="shared" si="189"/>
        <v>-</v>
      </c>
      <c r="AU160" s="128" t="str">
        <f t="shared" si="190"/>
        <v>-</v>
      </c>
      <c r="AV160" s="128" t="str">
        <f t="shared" si="191"/>
        <v>-</v>
      </c>
      <c r="AW160" s="128" t="str">
        <f t="shared" si="192"/>
        <v>-</v>
      </c>
      <c r="AX160" s="128" t="str">
        <f t="shared" si="193"/>
        <v>-</v>
      </c>
      <c r="AY160" s="128" t="str">
        <f t="shared" si="194"/>
        <v>-</v>
      </c>
      <c r="AZ160" s="128" t="str">
        <f t="shared" si="195"/>
        <v>-</v>
      </c>
      <c r="BA160" s="128" t="str">
        <f t="shared" si="196"/>
        <v>-</v>
      </c>
      <c r="BB160" s="128" t="str">
        <f t="shared" si="197"/>
        <v>-</v>
      </c>
      <c r="BC160" s="128" t="str">
        <f t="shared" si="198"/>
        <v>-</v>
      </c>
      <c r="BD160" s="128" t="str">
        <f t="shared" si="199"/>
        <v>-</v>
      </c>
      <c r="BE160" s="187"/>
      <c r="BF160" s="128" t="str">
        <f t="shared" si="200"/>
        <v>-</v>
      </c>
      <c r="BG160" s="128" t="str">
        <f t="shared" si="201"/>
        <v>-</v>
      </c>
      <c r="BH160" s="128" t="str">
        <f t="shared" si="202"/>
        <v>-</v>
      </c>
      <c r="BI160" s="128" t="str">
        <f t="shared" si="203"/>
        <v>-</v>
      </c>
      <c r="BJ160" s="128" t="str">
        <f t="shared" si="204"/>
        <v>-</v>
      </c>
      <c r="BK160" s="128" t="str">
        <f t="shared" si="205"/>
        <v>-</v>
      </c>
      <c r="BL160" s="128" t="str">
        <f t="shared" si="206"/>
        <v>-</v>
      </c>
      <c r="BM160" s="128" t="str">
        <f t="shared" si="207"/>
        <v>-</v>
      </c>
      <c r="BN160" s="128" t="str">
        <f t="shared" si="208"/>
        <v>-</v>
      </c>
      <c r="BO160" s="128" t="str">
        <f t="shared" si="209"/>
        <v>-</v>
      </c>
      <c r="BP160" s="128" t="str">
        <f t="shared" si="210"/>
        <v>-</v>
      </c>
      <c r="BQ160" s="128" t="str">
        <f t="shared" si="211"/>
        <v>-</v>
      </c>
      <c r="BR160" s="128" t="str">
        <f t="shared" si="212"/>
        <v>-</v>
      </c>
      <c r="BS160" s="128" t="str">
        <f t="shared" si="213"/>
        <v>-</v>
      </c>
      <c r="BT160" s="128" t="str">
        <f t="shared" si="214"/>
        <v>-</v>
      </c>
      <c r="BU160" s="128" t="str">
        <f t="shared" si="215"/>
        <v>-</v>
      </c>
      <c r="BV160" s="129">
        <f t="shared" si="216"/>
        <v>0</v>
      </c>
      <c r="BX160" s="128" t="str">
        <f t="shared" si="103"/>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17"/>
        <v>-</v>
      </c>
      <c r="K161" s="20" t="str">
        <f>IF(月途中入退所!$D34=$B$2,月途中入退所!$I34,"-")</f>
        <v>-</v>
      </c>
      <c r="L161" s="162" t="str">
        <f t="shared" si="218"/>
        <v>-</v>
      </c>
      <c r="M161" s="20" t="str">
        <f>IF(月途中入退所!$D34=$B$2,月途中入退所!$J34,"-")</f>
        <v>-</v>
      </c>
      <c r="N161" s="129">
        <f t="shared" si="161"/>
        <v>0</v>
      </c>
      <c r="P161" s="128" t="str">
        <f t="shared" si="162"/>
        <v>-</v>
      </c>
      <c r="Q161" s="128" t="str">
        <f t="shared" si="163"/>
        <v>-</v>
      </c>
      <c r="R161" s="128" t="str">
        <f t="shared" si="164"/>
        <v>-</v>
      </c>
      <c r="S161" s="128" t="str">
        <f t="shared" si="165"/>
        <v>-</v>
      </c>
      <c r="T161" s="128" t="str">
        <f t="shared" si="166"/>
        <v>-</v>
      </c>
      <c r="U161" s="128" t="str">
        <f t="shared" si="167"/>
        <v>-</v>
      </c>
      <c r="V161" s="128" t="str">
        <f t="shared" si="168"/>
        <v>-</v>
      </c>
      <c r="W161" s="128" t="str">
        <f t="shared" si="169"/>
        <v>-</v>
      </c>
      <c r="X161" s="128" t="str">
        <f t="shared" si="170"/>
        <v>-</v>
      </c>
      <c r="Y161" s="128" t="str">
        <f t="shared" si="171"/>
        <v>-</v>
      </c>
      <c r="Z161" s="128" t="str">
        <f t="shared" si="172"/>
        <v>-</v>
      </c>
      <c r="AA161" s="128" t="str">
        <f t="shared" si="173"/>
        <v>-</v>
      </c>
      <c r="AB161" s="131"/>
      <c r="AC161" s="128" t="str">
        <f t="shared" si="174"/>
        <v>-</v>
      </c>
      <c r="AD161" s="128" t="str">
        <f t="shared" si="175"/>
        <v>-</v>
      </c>
      <c r="AE161" s="128" t="str">
        <f t="shared" si="176"/>
        <v>-</v>
      </c>
      <c r="AF161" s="128" t="str">
        <f t="shared" si="177"/>
        <v>-</v>
      </c>
      <c r="AG161" s="128" t="str">
        <f t="shared" si="178"/>
        <v>-</v>
      </c>
      <c r="AH161" s="128" t="str">
        <f t="shared" si="179"/>
        <v>-</v>
      </c>
      <c r="AI161" s="128" t="str">
        <f t="shared" si="180"/>
        <v>-</v>
      </c>
      <c r="AJ161" s="128" t="str">
        <f t="shared" si="181"/>
        <v>-</v>
      </c>
      <c r="AK161" s="128" t="str">
        <f t="shared" si="182"/>
        <v>-</v>
      </c>
      <c r="AL161" s="128" t="str">
        <f t="shared" si="183"/>
        <v>-</v>
      </c>
      <c r="AM161" s="128" t="str">
        <f t="shared" si="184"/>
        <v>-</v>
      </c>
      <c r="AN161" s="128" t="str">
        <f t="shared" si="185"/>
        <v>-</v>
      </c>
      <c r="AO161" s="128" t="str">
        <f t="shared" si="186"/>
        <v>-</v>
      </c>
      <c r="AP161" s="128" t="str">
        <f t="shared" si="187"/>
        <v>-</v>
      </c>
      <c r="AQ161" s="128" t="str">
        <f t="shared" si="219"/>
        <v>-</v>
      </c>
      <c r="AR161" s="128" t="str">
        <f t="shared" si="220"/>
        <v>-</v>
      </c>
      <c r="AS161" s="128">
        <f t="shared" si="188"/>
        <v>0</v>
      </c>
      <c r="AT161" s="128" t="str">
        <f t="shared" si="189"/>
        <v>-</v>
      </c>
      <c r="AU161" s="128" t="str">
        <f t="shared" si="190"/>
        <v>-</v>
      </c>
      <c r="AV161" s="128" t="str">
        <f t="shared" si="191"/>
        <v>-</v>
      </c>
      <c r="AW161" s="128" t="str">
        <f t="shared" si="192"/>
        <v>-</v>
      </c>
      <c r="AX161" s="128" t="str">
        <f t="shared" si="193"/>
        <v>-</v>
      </c>
      <c r="AY161" s="128" t="str">
        <f t="shared" si="194"/>
        <v>-</v>
      </c>
      <c r="AZ161" s="128" t="str">
        <f t="shared" si="195"/>
        <v>-</v>
      </c>
      <c r="BA161" s="128" t="str">
        <f t="shared" si="196"/>
        <v>-</v>
      </c>
      <c r="BB161" s="128" t="str">
        <f t="shared" si="197"/>
        <v>-</v>
      </c>
      <c r="BC161" s="128" t="str">
        <f t="shared" si="198"/>
        <v>-</v>
      </c>
      <c r="BD161" s="128" t="str">
        <f t="shared" si="199"/>
        <v>-</v>
      </c>
      <c r="BE161" s="187"/>
      <c r="BF161" s="128" t="str">
        <f t="shared" si="200"/>
        <v>-</v>
      </c>
      <c r="BG161" s="128" t="str">
        <f t="shared" si="201"/>
        <v>-</v>
      </c>
      <c r="BH161" s="128" t="str">
        <f t="shared" si="202"/>
        <v>-</v>
      </c>
      <c r="BI161" s="128" t="str">
        <f t="shared" si="203"/>
        <v>-</v>
      </c>
      <c r="BJ161" s="128" t="str">
        <f t="shared" si="204"/>
        <v>-</v>
      </c>
      <c r="BK161" s="128" t="str">
        <f t="shared" si="205"/>
        <v>-</v>
      </c>
      <c r="BL161" s="128" t="str">
        <f t="shared" si="206"/>
        <v>-</v>
      </c>
      <c r="BM161" s="128" t="str">
        <f t="shared" si="207"/>
        <v>-</v>
      </c>
      <c r="BN161" s="128" t="str">
        <f t="shared" si="208"/>
        <v>-</v>
      </c>
      <c r="BO161" s="128" t="str">
        <f t="shared" si="209"/>
        <v>-</v>
      </c>
      <c r="BP161" s="128" t="str">
        <f t="shared" si="210"/>
        <v>-</v>
      </c>
      <c r="BQ161" s="128" t="str">
        <f t="shared" si="211"/>
        <v>-</v>
      </c>
      <c r="BR161" s="128" t="str">
        <f t="shared" si="212"/>
        <v>-</v>
      </c>
      <c r="BS161" s="128" t="str">
        <f t="shared" si="213"/>
        <v>-</v>
      </c>
      <c r="BT161" s="128" t="str">
        <f t="shared" si="214"/>
        <v>-</v>
      </c>
      <c r="BU161" s="128" t="str">
        <f t="shared" si="215"/>
        <v>-</v>
      </c>
      <c r="BV161" s="129">
        <f t="shared" si="216"/>
        <v>0</v>
      </c>
      <c r="BX161" s="128" t="str">
        <f t="shared" si="103"/>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17"/>
        <v>-</v>
      </c>
      <c r="K162" s="20" t="str">
        <f>IF(月途中入退所!$D35=$B$2,月途中入退所!$I35,"-")</f>
        <v>-</v>
      </c>
      <c r="L162" s="162" t="str">
        <f t="shared" si="218"/>
        <v>-</v>
      </c>
      <c r="M162" s="20" t="str">
        <f>IF(月途中入退所!$D35=$B$2,月途中入退所!$J35,"-")</f>
        <v>-</v>
      </c>
      <c r="N162" s="129">
        <f t="shared" si="161"/>
        <v>0</v>
      </c>
      <c r="P162" s="128" t="str">
        <f t="shared" si="162"/>
        <v>-</v>
      </c>
      <c r="Q162" s="128" t="str">
        <f t="shared" si="163"/>
        <v>-</v>
      </c>
      <c r="R162" s="128" t="str">
        <f t="shared" si="164"/>
        <v>-</v>
      </c>
      <c r="S162" s="128" t="str">
        <f t="shared" si="165"/>
        <v>-</v>
      </c>
      <c r="T162" s="128" t="str">
        <f t="shared" si="166"/>
        <v>-</v>
      </c>
      <c r="U162" s="128" t="str">
        <f t="shared" si="167"/>
        <v>-</v>
      </c>
      <c r="V162" s="128" t="str">
        <f t="shared" si="168"/>
        <v>-</v>
      </c>
      <c r="W162" s="128" t="str">
        <f t="shared" si="169"/>
        <v>-</v>
      </c>
      <c r="X162" s="128" t="str">
        <f t="shared" si="170"/>
        <v>-</v>
      </c>
      <c r="Y162" s="128" t="str">
        <f t="shared" si="171"/>
        <v>-</v>
      </c>
      <c r="Z162" s="128" t="str">
        <f t="shared" si="172"/>
        <v>-</v>
      </c>
      <c r="AA162" s="128" t="str">
        <f t="shared" si="173"/>
        <v>-</v>
      </c>
      <c r="AB162" s="131"/>
      <c r="AC162" s="128" t="str">
        <f t="shared" si="174"/>
        <v>-</v>
      </c>
      <c r="AD162" s="128" t="str">
        <f t="shared" si="175"/>
        <v>-</v>
      </c>
      <c r="AE162" s="128" t="str">
        <f t="shared" si="176"/>
        <v>-</v>
      </c>
      <c r="AF162" s="128" t="str">
        <f t="shared" si="177"/>
        <v>-</v>
      </c>
      <c r="AG162" s="128" t="str">
        <f t="shared" si="178"/>
        <v>-</v>
      </c>
      <c r="AH162" s="128" t="str">
        <f t="shared" si="179"/>
        <v>-</v>
      </c>
      <c r="AI162" s="128" t="str">
        <f t="shared" si="180"/>
        <v>-</v>
      </c>
      <c r="AJ162" s="128" t="str">
        <f t="shared" si="181"/>
        <v>-</v>
      </c>
      <c r="AK162" s="128" t="str">
        <f t="shared" si="182"/>
        <v>-</v>
      </c>
      <c r="AL162" s="128" t="str">
        <f t="shared" si="183"/>
        <v>-</v>
      </c>
      <c r="AM162" s="128" t="str">
        <f t="shared" si="184"/>
        <v>-</v>
      </c>
      <c r="AN162" s="128" t="str">
        <f t="shared" si="185"/>
        <v>-</v>
      </c>
      <c r="AO162" s="128" t="str">
        <f t="shared" si="186"/>
        <v>-</v>
      </c>
      <c r="AP162" s="128" t="str">
        <f t="shared" si="187"/>
        <v>-</v>
      </c>
      <c r="AQ162" s="128" t="str">
        <f t="shared" si="219"/>
        <v>-</v>
      </c>
      <c r="AR162" s="128" t="str">
        <f t="shared" si="220"/>
        <v>-</v>
      </c>
      <c r="AS162" s="128">
        <f t="shared" si="188"/>
        <v>0</v>
      </c>
      <c r="AT162" s="128" t="str">
        <f t="shared" si="189"/>
        <v>-</v>
      </c>
      <c r="AU162" s="128" t="str">
        <f t="shared" si="190"/>
        <v>-</v>
      </c>
      <c r="AV162" s="128" t="str">
        <f t="shared" si="191"/>
        <v>-</v>
      </c>
      <c r="AW162" s="128" t="str">
        <f t="shared" si="192"/>
        <v>-</v>
      </c>
      <c r="AX162" s="128" t="str">
        <f t="shared" si="193"/>
        <v>-</v>
      </c>
      <c r="AY162" s="128" t="str">
        <f t="shared" si="194"/>
        <v>-</v>
      </c>
      <c r="AZ162" s="128" t="str">
        <f t="shared" si="195"/>
        <v>-</v>
      </c>
      <c r="BA162" s="128" t="str">
        <f t="shared" si="196"/>
        <v>-</v>
      </c>
      <c r="BB162" s="128" t="str">
        <f t="shared" si="197"/>
        <v>-</v>
      </c>
      <c r="BC162" s="128" t="str">
        <f t="shared" si="198"/>
        <v>-</v>
      </c>
      <c r="BD162" s="128" t="str">
        <f t="shared" si="199"/>
        <v>-</v>
      </c>
      <c r="BE162" s="187"/>
      <c r="BF162" s="128" t="str">
        <f t="shared" si="200"/>
        <v>-</v>
      </c>
      <c r="BG162" s="128" t="str">
        <f t="shared" si="201"/>
        <v>-</v>
      </c>
      <c r="BH162" s="128" t="str">
        <f t="shared" si="202"/>
        <v>-</v>
      </c>
      <c r="BI162" s="128" t="str">
        <f t="shared" si="203"/>
        <v>-</v>
      </c>
      <c r="BJ162" s="128" t="str">
        <f t="shared" si="204"/>
        <v>-</v>
      </c>
      <c r="BK162" s="128" t="str">
        <f t="shared" si="205"/>
        <v>-</v>
      </c>
      <c r="BL162" s="128" t="str">
        <f t="shared" si="206"/>
        <v>-</v>
      </c>
      <c r="BM162" s="128" t="str">
        <f t="shared" si="207"/>
        <v>-</v>
      </c>
      <c r="BN162" s="128" t="str">
        <f t="shared" si="208"/>
        <v>-</v>
      </c>
      <c r="BO162" s="128" t="str">
        <f t="shared" si="209"/>
        <v>-</v>
      </c>
      <c r="BP162" s="128" t="str">
        <f t="shared" si="210"/>
        <v>-</v>
      </c>
      <c r="BQ162" s="128" t="str">
        <f t="shared" si="211"/>
        <v>-</v>
      </c>
      <c r="BR162" s="128" t="str">
        <f t="shared" si="212"/>
        <v>-</v>
      </c>
      <c r="BS162" s="128" t="str">
        <f t="shared" si="213"/>
        <v>-</v>
      </c>
      <c r="BT162" s="128" t="str">
        <f t="shared" si="214"/>
        <v>-</v>
      </c>
      <c r="BU162" s="128" t="str">
        <f t="shared" si="215"/>
        <v>-</v>
      </c>
      <c r="BV162" s="129">
        <f t="shared" si="216"/>
        <v>0</v>
      </c>
      <c r="BX162" s="128" t="str">
        <f t="shared" si="103"/>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17"/>
        <v>-</v>
      </c>
      <c r="K163" s="20" t="str">
        <f>IF(月途中入退所!$D36=$B$2,月途中入退所!$I36,"-")</f>
        <v>-</v>
      </c>
      <c r="L163" s="162" t="str">
        <f t="shared" si="218"/>
        <v>-</v>
      </c>
      <c r="M163" s="20" t="str">
        <f>IF(月途中入退所!$D36=$B$2,月途中入退所!$J36,"-")</f>
        <v>-</v>
      </c>
      <c r="N163" s="129">
        <f t="shared" si="161"/>
        <v>0</v>
      </c>
      <c r="P163" s="128" t="str">
        <f t="shared" si="162"/>
        <v>-</v>
      </c>
      <c r="Q163" s="128" t="str">
        <f t="shared" si="163"/>
        <v>-</v>
      </c>
      <c r="R163" s="128" t="str">
        <f t="shared" si="164"/>
        <v>-</v>
      </c>
      <c r="S163" s="128" t="str">
        <f t="shared" si="165"/>
        <v>-</v>
      </c>
      <c r="T163" s="128" t="str">
        <f t="shared" si="166"/>
        <v>-</v>
      </c>
      <c r="U163" s="128" t="str">
        <f t="shared" si="167"/>
        <v>-</v>
      </c>
      <c r="V163" s="128" t="str">
        <f t="shared" si="168"/>
        <v>-</v>
      </c>
      <c r="W163" s="128" t="str">
        <f t="shared" si="169"/>
        <v>-</v>
      </c>
      <c r="X163" s="128" t="str">
        <f t="shared" si="170"/>
        <v>-</v>
      </c>
      <c r="Y163" s="128" t="str">
        <f t="shared" si="171"/>
        <v>-</v>
      </c>
      <c r="Z163" s="128" t="str">
        <f t="shared" si="172"/>
        <v>-</v>
      </c>
      <c r="AA163" s="128" t="str">
        <f t="shared" si="173"/>
        <v>-</v>
      </c>
      <c r="AB163" s="131"/>
      <c r="AC163" s="128" t="str">
        <f t="shared" si="174"/>
        <v>-</v>
      </c>
      <c r="AD163" s="128" t="str">
        <f t="shared" si="175"/>
        <v>-</v>
      </c>
      <c r="AE163" s="128" t="str">
        <f t="shared" si="176"/>
        <v>-</v>
      </c>
      <c r="AF163" s="128" t="str">
        <f t="shared" si="177"/>
        <v>-</v>
      </c>
      <c r="AG163" s="128" t="str">
        <f t="shared" si="178"/>
        <v>-</v>
      </c>
      <c r="AH163" s="128" t="str">
        <f t="shared" si="179"/>
        <v>-</v>
      </c>
      <c r="AI163" s="128" t="str">
        <f t="shared" si="180"/>
        <v>-</v>
      </c>
      <c r="AJ163" s="128" t="str">
        <f t="shared" si="181"/>
        <v>-</v>
      </c>
      <c r="AK163" s="128" t="str">
        <f t="shared" si="182"/>
        <v>-</v>
      </c>
      <c r="AL163" s="128" t="str">
        <f t="shared" si="183"/>
        <v>-</v>
      </c>
      <c r="AM163" s="128" t="str">
        <f t="shared" si="184"/>
        <v>-</v>
      </c>
      <c r="AN163" s="128" t="str">
        <f t="shared" si="185"/>
        <v>-</v>
      </c>
      <c r="AO163" s="128" t="str">
        <f t="shared" si="186"/>
        <v>-</v>
      </c>
      <c r="AP163" s="128" t="str">
        <f t="shared" si="187"/>
        <v>-</v>
      </c>
      <c r="AQ163" s="128" t="str">
        <f t="shared" si="219"/>
        <v>-</v>
      </c>
      <c r="AR163" s="128" t="str">
        <f t="shared" si="220"/>
        <v>-</v>
      </c>
      <c r="AS163" s="128">
        <f t="shared" si="188"/>
        <v>0</v>
      </c>
      <c r="AT163" s="128" t="str">
        <f t="shared" si="189"/>
        <v>-</v>
      </c>
      <c r="AU163" s="128" t="str">
        <f t="shared" si="190"/>
        <v>-</v>
      </c>
      <c r="AV163" s="128" t="str">
        <f t="shared" si="191"/>
        <v>-</v>
      </c>
      <c r="AW163" s="128" t="str">
        <f t="shared" si="192"/>
        <v>-</v>
      </c>
      <c r="AX163" s="128" t="str">
        <f t="shared" si="193"/>
        <v>-</v>
      </c>
      <c r="AY163" s="128" t="str">
        <f t="shared" si="194"/>
        <v>-</v>
      </c>
      <c r="AZ163" s="128" t="str">
        <f t="shared" si="195"/>
        <v>-</v>
      </c>
      <c r="BA163" s="128" t="str">
        <f t="shared" si="196"/>
        <v>-</v>
      </c>
      <c r="BB163" s="128" t="str">
        <f t="shared" si="197"/>
        <v>-</v>
      </c>
      <c r="BC163" s="128" t="str">
        <f t="shared" si="198"/>
        <v>-</v>
      </c>
      <c r="BD163" s="128" t="str">
        <f t="shared" si="199"/>
        <v>-</v>
      </c>
      <c r="BE163" s="187"/>
      <c r="BF163" s="128" t="str">
        <f t="shared" si="200"/>
        <v>-</v>
      </c>
      <c r="BG163" s="128" t="str">
        <f t="shared" si="201"/>
        <v>-</v>
      </c>
      <c r="BH163" s="128" t="str">
        <f t="shared" si="202"/>
        <v>-</v>
      </c>
      <c r="BI163" s="128" t="str">
        <f t="shared" si="203"/>
        <v>-</v>
      </c>
      <c r="BJ163" s="128" t="str">
        <f t="shared" si="204"/>
        <v>-</v>
      </c>
      <c r="BK163" s="128" t="str">
        <f t="shared" si="205"/>
        <v>-</v>
      </c>
      <c r="BL163" s="128" t="str">
        <f t="shared" si="206"/>
        <v>-</v>
      </c>
      <c r="BM163" s="128" t="str">
        <f t="shared" si="207"/>
        <v>-</v>
      </c>
      <c r="BN163" s="128" t="str">
        <f t="shared" si="208"/>
        <v>-</v>
      </c>
      <c r="BO163" s="128" t="str">
        <f t="shared" si="209"/>
        <v>-</v>
      </c>
      <c r="BP163" s="128" t="str">
        <f t="shared" si="210"/>
        <v>-</v>
      </c>
      <c r="BQ163" s="128" t="str">
        <f t="shared" si="211"/>
        <v>-</v>
      </c>
      <c r="BR163" s="128" t="str">
        <f t="shared" si="212"/>
        <v>-</v>
      </c>
      <c r="BS163" s="128" t="str">
        <f t="shared" si="213"/>
        <v>-</v>
      </c>
      <c r="BT163" s="128" t="str">
        <f t="shared" si="214"/>
        <v>-</v>
      </c>
      <c r="BU163" s="128" t="str">
        <f t="shared" si="215"/>
        <v>-</v>
      </c>
      <c r="BV163" s="129">
        <f t="shared" si="216"/>
        <v>0</v>
      </c>
      <c r="BX163" s="128" t="str">
        <f t="shared" si="103"/>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17"/>
        <v>-</v>
      </c>
      <c r="K164" s="20" t="str">
        <f>IF(月途中入退所!$D37=$B$2,月途中入退所!$I37,"-")</f>
        <v>-</v>
      </c>
      <c r="L164" s="162" t="str">
        <f t="shared" si="218"/>
        <v>-</v>
      </c>
      <c r="M164" s="20" t="str">
        <f>IF(月途中入退所!$D37=$B$2,月途中入退所!$J37,"-")</f>
        <v>-</v>
      </c>
      <c r="N164" s="129">
        <f t="shared" si="161"/>
        <v>0</v>
      </c>
      <c r="P164" s="128" t="str">
        <f t="shared" si="162"/>
        <v>-</v>
      </c>
      <c r="Q164" s="128" t="str">
        <f t="shared" si="163"/>
        <v>-</v>
      </c>
      <c r="R164" s="128" t="str">
        <f t="shared" si="164"/>
        <v>-</v>
      </c>
      <c r="S164" s="128" t="str">
        <f t="shared" si="165"/>
        <v>-</v>
      </c>
      <c r="T164" s="128" t="str">
        <f t="shared" si="166"/>
        <v>-</v>
      </c>
      <c r="U164" s="128" t="str">
        <f t="shared" si="167"/>
        <v>-</v>
      </c>
      <c r="V164" s="128" t="str">
        <f t="shared" si="168"/>
        <v>-</v>
      </c>
      <c r="W164" s="128" t="str">
        <f t="shared" si="169"/>
        <v>-</v>
      </c>
      <c r="X164" s="128" t="str">
        <f t="shared" si="170"/>
        <v>-</v>
      </c>
      <c r="Y164" s="128" t="str">
        <f t="shared" si="171"/>
        <v>-</v>
      </c>
      <c r="Z164" s="128" t="str">
        <f t="shared" si="172"/>
        <v>-</v>
      </c>
      <c r="AA164" s="128" t="str">
        <f t="shared" si="173"/>
        <v>-</v>
      </c>
      <c r="AB164" s="131"/>
      <c r="AC164" s="128" t="str">
        <f t="shared" si="174"/>
        <v>-</v>
      </c>
      <c r="AD164" s="128" t="str">
        <f t="shared" si="175"/>
        <v>-</v>
      </c>
      <c r="AE164" s="128" t="str">
        <f t="shared" si="176"/>
        <v>-</v>
      </c>
      <c r="AF164" s="128" t="str">
        <f t="shared" si="177"/>
        <v>-</v>
      </c>
      <c r="AG164" s="128" t="str">
        <f t="shared" si="178"/>
        <v>-</v>
      </c>
      <c r="AH164" s="128" t="str">
        <f t="shared" si="179"/>
        <v>-</v>
      </c>
      <c r="AI164" s="128" t="str">
        <f t="shared" si="180"/>
        <v>-</v>
      </c>
      <c r="AJ164" s="128" t="str">
        <f t="shared" si="181"/>
        <v>-</v>
      </c>
      <c r="AK164" s="128" t="str">
        <f t="shared" si="182"/>
        <v>-</v>
      </c>
      <c r="AL164" s="128" t="str">
        <f t="shared" si="183"/>
        <v>-</v>
      </c>
      <c r="AM164" s="128" t="str">
        <f t="shared" si="184"/>
        <v>-</v>
      </c>
      <c r="AN164" s="128" t="str">
        <f t="shared" si="185"/>
        <v>-</v>
      </c>
      <c r="AO164" s="128" t="str">
        <f t="shared" si="186"/>
        <v>-</v>
      </c>
      <c r="AP164" s="128" t="str">
        <f t="shared" si="187"/>
        <v>-</v>
      </c>
      <c r="AQ164" s="128" t="str">
        <f t="shared" si="219"/>
        <v>-</v>
      </c>
      <c r="AR164" s="128" t="str">
        <f t="shared" si="220"/>
        <v>-</v>
      </c>
      <c r="AS164" s="128">
        <f t="shared" si="188"/>
        <v>0</v>
      </c>
      <c r="AT164" s="128" t="str">
        <f t="shared" si="189"/>
        <v>-</v>
      </c>
      <c r="AU164" s="128" t="str">
        <f t="shared" si="190"/>
        <v>-</v>
      </c>
      <c r="AV164" s="128" t="str">
        <f t="shared" si="191"/>
        <v>-</v>
      </c>
      <c r="AW164" s="128" t="str">
        <f t="shared" si="192"/>
        <v>-</v>
      </c>
      <c r="AX164" s="128" t="str">
        <f t="shared" si="193"/>
        <v>-</v>
      </c>
      <c r="AY164" s="128" t="str">
        <f t="shared" si="194"/>
        <v>-</v>
      </c>
      <c r="AZ164" s="128" t="str">
        <f t="shared" si="195"/>
        <v>-</v>
      </c>
      <c r="BA164" s="128" t="str">
        <f t="shared" si="196"/>
        <v>-</v>
      </c>
      <c r="BB164" s="128" t="str">
        <f t="shared" si="197"/>
        <v>-</v>
      </c>
      <c r="BC164" s="128" t="str">
        <f t="shared" si="198"/>
        <v>-</v>
      </c>
      <c r="BD164" s="128" t="str">
        <f t="shared" si="199"/>
        <v>-</v>
      </c>
      <c r="BE164" s="187"/>
      <c r="BF164" s="128" t="str">
        <f t="shared" si="200"/>
        <v>-</v>
      </c>
      <c r="BG164" s="128" t="str">
        <f t="shared" si="201"/>
        <v>-</v>
      </c>
      <c r="BH164" s="128" t="str">
        <f t="shared" si="202"/>
        <v>-</v>
      </c>
      <c r="BI164" s="128" t="str">
        <f t="shared" si="203"/>
        <v>-</v>
      </c>
      <c r="BJ164" s="128" t="str">
        <f t="shared" si="204"/>
        <v>-</v>
      </c>
      <c r="BK164" s="128" t="str">
        <f t="shared" si="205"/>
        <v>-</v>
      </c>
      <c r="BL164" s="128" t="str">
        <f t="shared" si="206"/>
        <v>-</v>
      </c>
      <c r="BM164" s="128" t="str">
        <f t="shared" si="207"/>
        <v>-</v>
      </c>
      <c r="BN164" s="128" t="str">
        <f t="shared" si="208"/>
        <v>-</v>
      </c>
      <c r="BO164" s="128" t="str">
        <f t="shared" si="209"/>
        <v>-</v>
      </c>
      <c r="BP164" s="128" t="str">
        <f t="shared" si="210"/>
        <v>-</v>
      </c>
      <c r="BQ164" s="128" t="str">
        <f t="shared" si="211"/>
        <v>-</v>
      </c>
      <c r="BR164" s="128" t="str">
        <f t="shared" si="212"/>
        <v>-</v>
      </c>
      <c r="BS164" s="128" t="str">
        <f t="shared" si="213"/>
        <v>-</v>
      </c>
      <c r="BT164" s="128" t="str">
        <f t="shared" si="214"/>
        <v>-</v>
      </c>
      <c r="BU164" s="128" t="str">
        <f t="shared" si="215"/>
        <v>-</v>
      </c>
      <c r="BV164" s="129">
        <f t="shared" si="216"/>
        <v>0</v>
      </c>
      <c r="BX164" s="128" t="str">
        <f t="shared" si="103"/>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17"/>
        <v>-</v>
      </c>
      <c r="K165" s="20" t="str">
        <f>IF(月途中入退所!$D38=$B$2,月途中入退所!$I38,"-")</f>
        <v>-</v>
      </c>
      <c r="L165" s="162" t="str">
        <f t="shared" si="218"/>
        <v>-</v>
      </c>
      <c r="M165" s="20" t="str">
        <f>IF(月途中入退所!$D38=$B$2,月途中入退所!$J38,"-")</f>
        <v>-</v>
      </c>
      <c r="N165" s="129">
        <f t="shared" si="161"/>
        <v>0</v>
      </c>
      <c r="P165" s="128" t="str">
        <f t="shared" si="162"/>
        <v>-</v>
      </c>
      <c r="Q165" s="128" t="str">
        <f t="shared" si="163"/>
        <v>-</v>
      </c>
      <c r="R165" s="128" t="str">
        <f t="shared" si="164"/>
        <v>-</v>
      </c>
      <c r="S165" s="128" t="str">
        <f t="shared" si="165"/>
        <v>-</v>
      </c>
      <c r="T165" s="128" t="str">
        <f t="shared" si="166"/>
        <v>-</v>
      </c>
      <c r="U165" s="128" t="str">
        <f t="shared" si="167"/>
        <v>-</v>
      </c>
      <c r="V165" s="128" t="str">
        <f t="shared" si="168"/>
        <v>-</v>
      </c>
      <c r="W165" s="128" t="str">
        <f t="shared" si="169"/>
        <v>-</v>
      </c>
      <c r="X165" s="128" t="str">
        <f t="shared" si="170"/>
        <v>-</v>
      </c>
      <c r="Y165" s="128" t="str">
        <f t="shared" si="171"/>
        <v>-</v>
      </c>
      <c r="Z165" s="128" t="str">
        <f t="shared" si="172"/>
        <v>-</v>
      </c>
      <c r="AA165" s="128" t="str">
        <f t="shared" si="173"/>
        <v>-</v>
      </c>
      <c r="AB165" s="131"/>
      <c r="AC165" s="128" t="str">
        <f t="shared" si="174"/>
        <v>-</v>
      </c>
      <c r="AD165" s="128" t="str">
        <f t="shared" si="175"/>
        <v>-</v>
      </c>
      <c r="AE165" s="128" t="str">
        <f t="shared" si="176"/>
        <v>-</v>
      </c>
      <c r="AF165" s="128" t="str">
        <f t="shared" si="177"/>
        <v>-</v>
      </c>
      <c r="AG165" s="128" t="str">
        <f t="shared" si="178"/>
        <v>-</v>
      </c>
      <c r="AH165" s="128" t="str">
        <f t="shared" si="179"/>
        <v>-</v>
      </c>
      <c r="AI165" s="128" t="str">
        <f t="shared" si="180"/>
        <v>-</v>
      </c>
      <c r="AJ165" s="128" t="str">
        <f t="shared" si="181"/>
        <v>-</v>
      </c>
      <c r="AK165" s="128" t="str">
        <f t="shared" si="182"/>
        <v>-</v>
      </c>
      <c r="AL165" s="128" t="str">
        <f t="shared" si="183"/>
        <v>-</v>
      </c>
      <c r="AM165" s="128" t="str">
        <f t="shared" si="184"/>
        <v>-</v>
      </c>
      <c r="AN165" s="128" t="str">
        <f t="shared" si="185"/>
        <v>-</v>
      </c>
      <c r="AO165" s="128" t="str">
        <f t="shared" si="186"/>
        <v>-</v>
      </c>
      <c r="AP165" s="128" t="str">
        <f t="shared" si="187"/>
        <v>-</v>
      </c>
      <c r="AQ165" s="128" t="str">
        <f t="shared" si="219"/>
        <v>-</v>
      </c>
      <c r="AR165" s="128" t="str">
        <f t="shared" si="220"/>
        <v>-</v>
      </c>
      <c r="AS165" s="128">
        <f t="shared" si="188"/>
        <v>0</v>
      </c>
      <c r="AT165" s="128" t="str">
        <f t="shared" si="189"/>
        <v>-</v>
      </c>
      <c r="AU165" s="128" t="str">
        <f t="shared" si="190"/>
        <v>-</v>
      </c>
      <c r="AV165" s="128" t="str">
        <f t="shared" si="191"/>
        <v>-</v>
      </c>
      <c r="AW165" s="128" t="str">
        <f t="shared" si="192"/>
        <v>-</v>
      </c>
      <c r="AX165" s="128" t="str">
        <f t="shared" si="193"/>
        <v>-</v>
      </c>
      <c r="AY165" s="128" t="str">
        <f t="shared" si="194"/>
        <v>-</v>
      </c>
      <c r="AZ165" s="128" t="str">
        <f t="shared" si="195"/>
        <v>-</v>
      </c>
      <c r="BA165" s="128" t="str">
        <f t="shared" si="196"/>
        <v>-</v>
      </c>
      <c r="BB165" s="128" t="str">
        <f t="shared" si="197"/>
        <v>-</v>
      </c>
      <c r="BC165" s="128" t="str">
        <f t="shared" si="198"/>
        <v>-</v>
      </c>
      <c r="BD165" s="128" t="str">
        <f t="shared" si="199"/>
        <v>-</v>
      </c>
      <c r="BE165" s="187"/>
      <c r="BF165" s="128" t="str">
        <f t="shared" si="200"/>
        <v>-</v>
      </c>
      <c r="BG165" s="128" t="str">
        <f t="shared" si="201"/>
        <v>-</v>
      </c>
      <c r="BH165" s="128" t="str">
        <f t="shared" si="202"/>
        <v>-</v>
      </c>
      <c r="BI165" s="128" t="str">
        <f t="shared" si="203"/>
        <v>-</v>
      </c>
      <c r="BJ165" s="128" t="str">
        <f t="shared" si="204"/>
        <v>-</v>
      </c>
      <c r="BK165" s="128" t="str">
        <f t="shared" si="205"/>
        <v>-</v>
      </c>
      <c r="BL165" s="128" t="str">
        <f t="shared" si="206"/>
        <v>-</v>
      </c>
      <c r="BM165" s="128" t="str">
        <f t="shared" si="207"/>
        <v>-</v>
      </c>
      <c r="BN165" s="128" t="str">
        <f t="shared" si="208"/>
        <v>-</v>
      </c>
      <c r="BO165" s="128" t="str">
        <f t="shared" si="209"/>
        <v>-</v>
      </c>
      <c r="BP165" s="128" t="str">
        <f t="shared" si="210"/>
        <v>-</v>
      </c>
      <c r="BQ165" s="128" t="str">
        <f t="shared" si="211"/>
        <v>-</v>
      </c>
      <c r="BR165" s="128" t="str">
        <f t="shared" si="212"/>
        <v>-</v>
      </c>
      <c r="BS165" s="128" t="str">
        <f t="shared" si="213"/>
        <v>-</v>
      </c>
      <c r="BT165" s="128" t="str">
        <f t="shared" si="214"/>
        <v>-</v>
      </c>
      <c r="BU165" s="128" t="str">
        <f t="shared" si="215"/>
        <v>-</v>
      </c>
      <c r="BV165" s="129">
        <f t="shared" si="216"/>
        <v>0</v>
      </c>
      <c r="BX165" s="128" t="str">
        <f t="shared" si="103"/>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17"/>
        <v>-</v>
      </c>
      <c r="K166" s="20" t="str">
        <f>IF(月途中入退所!$D39=$B$2,月途中入退所!$I39,"-")</f>
        <v>-</v>
      </c>
      <c r="L166" s="162" t="str">
        <f t="shared" si="218"/>
        <v>-</v>
      </c>
      <c r="M166" s="20" t="str">
        <f>IF(月途中入退所!$D39=$B$2,月途中入退所!$J39,"-")</f>
        <v>-</v>
      </c>
      <c r="N166" s="129">
        <f t="shared" si="161"/>
        <v>0</v>
      </c>
      <c r="P166" s="128" t="str">
        <f t="shared" si="162"/>
        <v>-</v>
      </c>
      <c r="Q166" s="128" t="str">
        <f t="shared" si="163"/>
        <v>-</v>
      </c>
      <c r="R166" s="128" t="str">
        <f t="shared" si="164"/>
        <v>-</v>
      </c>
      <c r="S166" s="128" t="str">
        <f t="shared" si="165"/>
        <v>-</v>
      </c>
      <c r="T166" s="128" t="str">
        <f t="shared" si="166"/>
        <v>-</v>
      </c>
      <c r="U166" s="128" t="str">
        <f t="shared" si="167"/>
        <v>-</v>
      </c>
      <c r="V166" s="128" t="str">
        <f t="shared" si="168"/>
        <v>-</v>
      </c>
      <c r="W166" s="128" t="str">
        <f t="shared" si="169"/>
        <v>-</v>
      </c>
      <c r="X166" s="128" t="str">
        <f t="shared" si="170"/>
        <v>-</v>
      </c>
      <c r="Y166" s="128" t="str">
        <f t="shared" si="171"/>
        <v>-</v>
      </c>
      <c r="Z166" s="128" t="str">
        <f t="shared" si="172"/>
        <v>-</v>
      </c>
      <c r="AA166" s="128" t="str">
        <f t="shared" si="173"/>
        <v>-</v>
      </c>
      <c r="AB166" s="131"/>
      <c r="AC166" s="128" t="str">
        <f t="shared" si="174"/>
        <v>-</v>
      </c>
      <c r="AD166" s="128" t="str">
        <f t="shared" si="175"/>
        <v>-</v>
      </c>
      <c r="AE166" s="128" t="str">
        <f t="shared" si="176"/>
        <v>-</v>
      </c>
      <c r="AF166" s="128" t="str">
        <f t="shared" si="177"/>
        <v>-</v>
      </c>
      <c r="AG166" s="128" t="str">
        <f t="shared" si="178"/>
        <v>-</v>
      </c>
      <c r="AH166" s="128" t="str">
        <f t="shared" si="179"/>
        <v>-</v>
      </c>
      <c r="AI166" s="128" t="str">
        <f t="shared" si="180"/>
        <v>-</v>
      </c>
      <c r="AJ166" s="128" t="str">
        <f t="shared" si="181"/>
        <v>-</v>
      </c>
      <c r="AK166" s="128" t="str">
        <f t="shared" si="182"/>
        <v>-</v>
      </c>
      <c r="AL166" s="128" t="str">
        <f t="shared" si="183"/>
        <v>-</v>
      </c>
      <c r="AM166" s="128" t="str">
        <f t="shared" si="184"/>
        <v>-</v>
      </c>
      <c r="AN166" s="128" t="str">
        <f t="shared" si="185"/>
        <v>-</v>
      </c>
      <c r="AO166" s="128" t="str">
        <f t="shared" si="186"/>
        <v>-</v>
      </c>
      <c r="AP166" s="128" t="str">
        <f t="shared" si="187"/>
        <v>-</v>
      </c>
      <c r="AQ166" s="128" t="str">
        <f t="shared" si="219"/>
        <v>-</v>
      </c>
      <c r="AR166" s="128" t="str">
        <f t="shared" si="220"/>
        <v>-</v>
      </c>
      <c r="AS166" s="128">
        <f t="shared" si="188"/>
        <v>0</v>
      </c>
      <c r="AT166" s="128" t="str">
        <f t="shared" si="189"/>
        <v>-</v>
      </c>
      <c r="AU166" s="128" t="str">
        <f t="shared" si="190"/>
        <v>-</v>
      </c>
      <c r="AV166" s="128" t="str">
        <f t="shared" si="191"/>
        <v>-</v>
      </c>
      <c r="AW166" s="128" t="str">
        <f t="shared" si="192"/>
        <v>-</v>
      </c>
      <c r="AX166" s="128" t="str">
        <f t="shared" si="193"/>
        <v>-</v>
      </c>
      <c r="AY166" s="128" t="str">
        <f t="shared" si="194"/>
        <v>-</v>
      </c>
      <c r="AZ166" s="128" t="str">
        <f t="shared" si="195"/>
        <v>-</v>
      </c>
      <c r="BA166" s="128" t="str">
        <f t="shared" si="196"/>
        <v>-</v>
      </c>
      <c r="BB166" s="128" t="str">
        <f t="shared" si="197"/>
        <v>-</v>
      </c>
      <c r="BC166" s="128" t="str">
        <f t="shared" si="198"/>
        <v>-</v>
      </c>
      <c r="BD166" s="128" t="str">
        <f t="shared" si="199"/>
        <v>-</v>
      </c>
      <c r="BE166" s="187"/>
      <c r="BF166" s="128" t="str">
        <f t="shared" si="200"/>
        <v>-</v>
      </c>
      <c r="BG166" s="128" t="str">
        <f t="shared" si="201"/>
        <v>-</v>
      </c>
      <c r="BH166" s="128" t="str">
        <f t="shared" si="202"/>
        <v>-</v>
      </c>
      <c r="BI166" s="128" t="str">
        <f t="shared" si="203"/>
        <v>-</v>
      </c>
      <c r="BJ166" s="128" t="str">
        <f t="shared" si="204"/>
        <v>-</v>
      </c>
      <c r="BK166" s="128" t="str">
        <f t="shared" si="205"/>
        <v>-</v>
      </c>
      <c r="BL166" s="128" t="str">
        <f t="shared" si="206"/>
        <v>-</v>
      </c>
      <c r="BM166" s="128" t="str">
        <f t="shared" si="207"/>
        <v>-</v>
      </c>
      <c r="BN166" s="128" t="str">
        <f t="shared" si="208"/>
        <v>-</v>
      </c>
      <c r="BO166" s="128" t="str">
        <f t="shared" si="209"/>
        <v>-</v>
      </c>
      <c r="BP166" s="128" t="str">
        <f t="shared" si="210"/>
        <v>-</v>
      </c>
      <c r="BQ166" s="128" t="str">
        <f t="shared" si="211"/>
        <v>-</v>
      </c>
      <c r="BR166" s="128" t="str">
        <f t="shared" si="212"/>
        <v>-</v>
      </c>
      <c r="BS166" s="128" t="str">
        <f t="shared" si="213"/>
        <v>-</v>
      </c>
      <c r="BT166" s="128" t="str">
        <f t="shared" si="214"/>
        <v>-</v>
      </c>
      <c r="BU166" s="128" t="str">
        <f t="shared" si="215"/>
        <v>-</v>
      </c>
      <c r="BV166" s="129">
        <f t="shared" si="216"/>
        <v>0</v>
      </c>
      <c r="BX166" s="128" t="str">
        <f t="shared" si="103"/>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17"/>
        <v>-</v>
      </c>
      <c r="K167" s="20" t="str">
        <f>IF(月途中入退所!$D40=$B$2,月途中入退所!$I40,"-")</f>
        <v>-</v>
      </c>
      <c r="L167" s="162" t="str">
        <f t="shared" si="218"/>
        <v>-</v>
      </c>
      <c r="M167" s="20" t="str">
        <f>IF(月途中入退所!$D40=$B$2,月途中入退所!$J40,"-")</f>
        <v>-</v>
      </c>
      <c r="N167" s="129">
        <f t="shared" si="161"/>
        <v>0</v>
      </c>
      <c r="O167" s="123"/>
      <c r="P167" s="128" t="str">
        <f t="shared" si="162"/>
        <v>-</v>
      </c>
      <c r="Q167" s="128" t="str">
        <f t="shared" si="163"/>
        <v>-</v>
      </c>
      <c r="R167" s="128" t="str">
        <f t="shared" si="164"/>
        <v>-</v>
      </c>
      <c r="S167" s="128" t="str">
        <f t="shared" si="165"/>
        <v>-</v>
      </c>
      <c r="T167" s="128" t="str">
        <f t="shared" si="166"/>
        <v>-</v>
      </c>
      <c r="U167" s="128" t="str">
        <f t="shared" si="167"/>
        <v>-</v>
      </c>
      <c r="V167" s="128" t="str">
        <f t="shared" si="168"/>
        <v>-</v>
      </c>
      <c r="W167" s="128" t="str">
        <f t="shared" si="169"/>
        <v>-</v>
      </c>
      <c r="X167" s="128" t="str">
        <f t="shared" si="170"/>
        <v>-</v>
      </c>
      <c r="Y167" s="128" t="str">
        <f t="shared" si="171"/>
        <v>-</v>
      </c>
      <c r="Z167" s="128" t="str">
        <f t="shared" si="172"/>
        <v>-</v>
      </c>
      <c r="AA167" s="128" t="str">
        <f t="shared" si="173"/>
        <v>-</v>
      </c>
      <c r="AB167" s="131"/>
      <c r="AC167" s="128" t="str">
        <f t="shared" si="174"/>
        <v>-</v>
      </c>
      <c r="AD167" s="128" t="str">
        <f t="shared" si="175"/>
        <v>-</v>
      </c>
      <c r="AE167" s="128" t="str">
        <f t="shared" si="176"/>
        <v>-</v>
      </c>
      <c r="AF167" s="128" t="str">
        <f t="shared" si="177"/>
        <v>-</v>
      </c>
      <c r="AG167" s="128" t="str">
        <f t="shared" si="178"/>
        <v>-</v>
      </c>
      <c r="AH167" s="128" t="str">
        <f t="shared" si="179"/>
        <v>-</v>
      </c>
      <c r="AI167" s="128" t="str">
        <f t="shared" si="180"/>
        <v>-</v>
      </c>
      <c r="AJ167" s="128" t="str">
        <f t="shared" si="181"/>
        <v>-</v>
      </c>
      <c r="AK167" s="128" t="str">
        <f t="shared" si="182"/>
        <v>-</v>
      </c>
      <c r="AL167" s="128" t="str">
        <f t="shared" si="183"/>
        <v>-</v>
      </c>
      <c r="AM167" s="128" t="str">
        <f t="shared" si="184"/>
        <v>-</v>
      </c>
      <c r="AN167" s="128" t="str">
        <f t="shared" si="185"/>
        <v>-</v>
      </c>
      <c r="AO167" s="128" t="str">
        <f t="shared" si="186"/>
        <v>-</v>
      </c>
      <c r="AP167" s="128" t="str">
        <f t="shared" si="187"/>
        <v>-</v>
      </c>
      <c r="AQ167" s="128" t="str">
        <f t="shared" si="219"/>
        <v>-</v>
      </c>
      <c r="AR167" s="128" t="str">
        <f t="shared" si="220"/>
        <v>-</v>
      </c>
      <c r="AS167" s="128">
        <f t="shared" si="188"/>
        <v>0</v>
      </c>
      <c r="AT167" s="128" t="str">
        <f t="shared" si="189"/>
        <v>-</v>
      </c>
      <c r="AU167" s="128" t="str">
        <f t="shared" si="190"/>
        <v>-</v>
      </c>
      <c r="AV167" s="128" t="str">
        <f t="shared" si="191"/>
        <v>-</v>
      </c>
      <c r="AW167" s="128" t="str">
        <f t="shared" si="192"/>
        <v>-</v>
      </c>
      <c r="AX167" s="128" t="str">
        <f t="shared" si="193"/>
        <v>-</v>
      </c>
      <c r="AY167" s="128" t="str">
        <f t="shared" si="194"/>
        <v>-</v>
      </c>
      <c r="AZ167" s="128" t="str">
        <f t="shared" si="195"/>
        <v>-</v>
      </c>
      <c r="BA167" s="128" t="str">
        <f t="shared" si="196"/>
        <v>-</v>
      </c>
      <c r="BB167" s="128" t="str">
        <f t="shared" si="197"/>
        <v>-</v>
      </c>
      <c r="BC167" s="128" t="str">
        <f t="shared" si="198"/>
        <v>-</v>
      </c>
      <c r="BD167" s="128" t="str">
        <f t="shared" si="199"/>
        <v>-</v>
      </c>
      <c r="BE167" s="187"/>
      <c r="BF167" s="128" t="str">
        <f t="shared" si="200"/>
        <v>-</v>
      </c>
      <c r="BG167" s="128" t="str">
        <f t="shared" si="201"/>
        <v>-</v>
      </c>
      <c r="BH167" s="128" t="str">
        <f t="shared" si="202"/>
        <v>-</v>
      </c>
      <c r="BI167" s="128" t="str">
        <f t="shared" si="203"/>
        <v>-</v>
      </c>
      <c r="BJ167" s="128" t="str">
        <f t="shared" si="204"/>
        <v>-</v>
      </c>
      <c r="BK167" s="128" t="str">
        <f t="shared" si="205"/>
        <v>-</v>
      </c>
      <c r="BL167" s="128" t="str">
        <f t="shared" si="206"/>
        <v>-</v>
      </c>
      <c r="BM167" s="128" t="str">
        <f t="shared" si="207"/>
        <v>-</v>
      </c>
      <c r="BN167" s="128" t="str">
        <f t="shared" si="208"/>
        <v>-</v>
      </c>
      <c r="BO167" s="128" t="str">
        <f t="shared" si="209"/>
        <v>-</v>
      </c>
      <c r="BP167" s="128" t="str">
        <f t="shared" si="210"/>
        <v>-</v>
      </c>
      <c r="BQ167" s="128" t="str">
        <f t="shared" si="211"/>
        <v>-</v>
      </c>
      <c r="BR167" s="128" t="str">
        <f t="shared" si="212"/>
        <v>-</v>
      </c>
      <c r="BS167" s="128" t="str">
        <f t="shared" si="213"/>
        <v>-</v>
      </c>
      <c r="BT167" s="128" t="str">
        <f t="shared" si="214"/>
        <v>-</v>
      </c>
      <c r="BU167" s="128" t="str">
        <f t="shared" si="215"/>
        <v>-</v>
      </c>
      <c r="BV167" s="129">
        <f t="shared" si="216"/>
        <v>0</v>
      </c>
      <c r="BX167" s="128" t="str">
        <f t="shared" si="103"/>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17"/>
        <v>-</v>
      </c>
      <c r="K168" s="20" t="str">
        <f>IF(月途中入退所!$D41=$B$2,月途中入退所!$I41,"-")</f>
        <v>-</v>
      </c>
      <c r="L168" s="162" t="str">
        <f t="shared" si="218"/>
        <v>-</v>
      </c>
      <c r="M168" s="20" t="str">
        <f>IF(月途中入退所!$D41=$B$2,月途中入退所!$J41,"-")</f>
        <v>-</v>
      </c>
      <c r="N168" s="129">
        <f t="shared" si="161"/>
        <v>0</v>
      </c>
      <c r="O168" s="123"/>
      <c r="P168" s="128" t="str">
        <f t="shared" si="162"/>
        <v>-</v>
      </c>
      <c r="Q168" s="128" t="str">
        <f t="shared" si="163"/>
        <v>-</v>
      </c>
      <c r="R168" s="128" t="str">
        <f t="shared" si="164"/>
        <v>-</v>
      </c>
      <c r="S168" s="128" t="str">
        <f t="shared" si="165"/>
        <v>-</v>
      </c>
      <c r="T168" s="128" t="str">
        <f t="shared" si="166"/>
        <v>-</v>
      </c>
      <c r="U168" s="128" t="str">
        <f t="shared" si="167"/>
        <v>-</v>
      </c>
      <c r="V168" s="128" t="str">
        <f t="shared" si="168"/>
        <v>-</v>
      </c>
      <c r="W168" s="128" t="str">
        <f t="shared" si="169"/>
        <v>-</v>
      </c>
      <c r="X168" s="128" t="str">
        <f t="shared" si="170"/>
        <v>-</v>
      </c>
      <c r="Y168" s="128" t="str">
        <f t="shared" si="171"/>
        <v>-</v>
      </c>
      <c r="Z168" s="128" t="str">
        <f t="shared" si="172"/>
        <v>-</v>
      </c>
      <c r="AA168" s="128" t="str">
        <f t="shared" si="173"/>
        <v>-</v>
      </c>
      <c r="AB168" s="131"/>
      <c r="AC168" s="128" t="str">
        <f t="shared" si="174"/>
        <v>-</v>
      </c>
      <c r="AD168" s="128" t="str">
        <f t="shared" si="175"/>
        <v>-</v>
      </c>
      <c r="AE168" s="128" t="str">
        <f t="shared" si="176"/>
        <v>-</v>
      </c>
      <c r="AF168" s="128" t="str">
        <f t="shared" si="177"/>
        <v>-</v>
      </c>
      <c r="AG168" s="128" t="str">
        <f t="shared" si="178"/>
        <v>-</v>
      </c>
      <c r="AH168" s="128" t="str">
        <f t="shared" si="179"/>
        <v>-</v>
      </c>
      <c r="AI168" s="128" t="str">
        <f t="shared" si="180"/>
        <v>-</v>
      </c>
      <c r="AJ168" s="128" t="str">
        <f t="shared" si="181"/>
        <v>-</v>
      </c>
      <c r="AK168" s="128" t="str">
        <f t="shared" si="182"/>
        <v>-</v>
      </c>
      <c r="AL168" s="128" t="str">
        <f t="shared" si="183"/>
        <v>-</v>
      </c>
      <c r="AM168" s="128" t="str">
        <f t="shared" si="184"/>
        <v>-</v>
      </c>
      <c r="AN168" s="128" t="str">
        <f t="shared" si="185"/>
        <v>-</v>
      </c>
      <c r="AO168" s="128" t="str">
        <f t="shared" si="186"/>
        <v>-</v>
      </c>
      <c r="AP168" s="128" t="str">
        <f t="shared" si="187"/>
        <v>-</v>
      </c>
      <c r="AQ168" s="128" t="str">
        <f t="shared" si="219"/>
        <v>-</v>
      </c>
      <c r="AR168" s="128" t="str">
        <f t="shared" si="220"/>
        <v>-</v>
      </c>
      <c r="AS168" s="128">
        <f t="shared" si="188"/>
        <v>0</v>
      </c>
      <c r="AT168" s="128" t="str">
        <f t="shared" si="189"/>
        <v>-</v>
      </c>
      <c r="AU168" s="128" t="str">
        <f t="shared" si="190"/>
        <v>-</v>
      </c>
      <c r="AV168" s="128" t="str">
        <f t="shared" si="191"/>
        <v>-</v>
      </c>
      <c r="AW168" s="128" t="str">
        <f t="shared" si="192"/>
        <v>-</v>
      </c>
      <c r="AX168" s="128" t="str">
        <f t="shared" si="193"/>
        <v>-</v>
      </c>
      <c r="AY168" s="128" t="str">
        <f t="shared" si="194"/>
        <v>-</v>
      </c>
      <c r="AZ168" s="128" t="str">
        <f t="shared" si="195"/>
        <v>-</v>
      </c>
      <c r="BA168" s="128" t="str">
        <f t="shared" si="196"/>
        <v>-</v>
      </c>
      <c r="BB168" s="128" t="str">
        <f t="shared" si="197"/>
        <v>-</v>
      </c>
      <c r="BC168" s="128" t="str">
        <f t="shared" si="198"/>
        <v>-</v>
      </c>
      <c r="BD168" s="128" t="str">
        <f t="shared" si="199"/>
        <v>-</v>
      </c>
      <c r="BE168" s="187"/>
      <c r="BF168" s="128" t="str">
        <f t="shared" si="200"/>
        <v>-</v>
      </c>
      <c r="BG168" s="128" t="str">
        <f t="shared" si="201"/>
        <v>-</v>
      </c>
      <c r="BH168" s="128" t="str">
        <f t="shared" si="202"/>
        <v>-</v>
      </c>
      <c r="BI168" s="128" t="str">
        <f t="shared" si="203"/>
        <v>-</v>
      </c>
      <c r="BJ168" s="128" t="str">
        <f t="shared" si="204"/>
        <v>-</v>
      </c>
      <c r="BK168" s="128" t="str">
        <f t="shared" si="205"/>
        <v>-</v>
      </c>
      <c r="BL168" s="128" t="str">
        <f t="shared" si="206"/>
        <v>-</v>
      </c>
      <c r="BM168" s="128" t="str">
        <f t="shared" si="207"/>
        <v>-</v>
      </c>
      <c r="BN168" s="128" t="str">
        <f t="shared" si="208"/>
        <v>-</v>
      </c>
      <c r="BO168" s="128" t="str">
        <f t="shared" si="209"/>
        <v>-</v>
      </c>
      <c r="BP168" s="128" t="str">
        <f t="shared" si="210"/>
        <v>-</v>
      </c>
      <c r="BQ168" s="128" t="str">
        <f t="shared" si="211"/>
        <v>-</v>
      </c>
      <c r="BR168" s="128" t="str">
        <f t="shared" si="212"/>
        <v>-</v>
      </c>
      <c r="BS168" s="128" t="str">
        <f t="shared" si="213"/>
        <v>-</v>
      </c>
      <c r="BT168" s="128" t="str">
        <f t="shared" si="214"/>
        <v>-</v>
      </c>
      <c r="BU168" s="128" t="str">
        <f t="shared" si="215"/>
        <v>-</v>
      </c>
      <c r="BV168" s="129">
        <f t="shared" si="216"/>
        <v>0</v>
      </c>
      <c r="BX168" s="128" t="str">
        <f t="shared" si="103"/>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17"/>
        <v>-</v>
      </c>
      <c r="K169" s="20" t="str">
        <f>IF(月途中入退所!$D42=$B$2,月途中入退所!$I42,"-")</f>
        <v>-</v>
      </c>
      <c r="L169" s="162" t="str">
        <f t="shared" si="218"/>
        <v>-</v>
      </c>
      <c r="M169" s="20" t="str">
        <f>IF(月途中入退所!$D42=$B$2,月途中入退所!$J42,"-")</f>
        <v>-</v>
      </c>
      <c r="N169" s="129">
        <f t="shared" si="161"/>
        <v>0</v>
      </c>
      <c r="P169" s="128" t="str">
        <f t="shared" si="162"/>
        <v>-</v>
      </c>
      <c r="Q169" s="128" t="str">
        <f t="shared" si="163"/>
        <v>-</v>
      </c>
      <c r="R169" s="128" t="str">
        <f t="shared" si="164"/>
        <v>-</v>
      </c>
      <c r="S169" s="128" t="str">
        <f t="shared" si="165"/>
        <v>-</v>
      </c>
      <c r="T169" s="128" t="str">
        <f t="shared" si="166"/>
        <v>-</v>
      </c>
      <c r="U169" s="128" t="str">
        <f t="shared" si="167"/>
        <v>-</v>
      </c>
      <c r="V169" s="128" t="str">
        <f t="shared" si="168"/>
        <v>-</v>
      </c>
      <c r="W169" s="128" t="str">
        <f t="shared" si="169"/>
        <v>-</v>
      </c>
      <c r="X169" s="128" t="str">
        <f t="shared" si="170"/>
        <v>-</v>
      </c>
      <c r="Y169" s="128" t="str">
        <f t="shared" si="171"/>
        <v>-</v>
      </c>
      <c r="Z169" s="128" t="str">
        <f t="shared" si="172"/>
        <v>-</v>
      </c>
      <c r="AA169" s="128" t="str">
        <f t="shared" si="173"/>
        <v>-</v>
      </c>
      <c r="AB169" s="131"/>
      <c r="AC169" s="128" t="str">
        <f t="shared" si="174"/>
        <v>-</v>
      </c>
      <c r="AD169" s="128" t="str">
        <f t="shared" si="175"/>
        <v>-</v>
      </c>
      <c r="AE169" s="128" t="str">
        <f t="shared" si="176"/>
        <v>-</v>
      </c>
      <c r="AF169" s="128" t="str">
        <f t="shared" si="177"/>
        <v>-</v>
      </c>
      <c r="AG169" s="128" t="str">
        <f t="shared" si="178"/>
        <v>-</v>
      </c>
      <c r="AH169" s="128" t="str">
        <f t="shared" si="179"/>
        <v>-</v>
      </c>
      <c r="AI169" s="128" t="str">
        <f t="shared" si="180"/>
        <v>-</v>
      </c>
      <c r="AJ169" s="128" t="str">
        <f t="shared" si="181"/>
        <v>-</v>
      </c>
      <c r="AK169" s="128" t="str">
        <f t="shared" si="182"/>
        <v>-</v>
      </c>
      <c r="AL169" s="128" t="str">
        <f t="shared" si="183"/>
        <v>-</v>
      </c>
      <c r="AM169" s="128" t="str">
        <f t="shared" si="184"/>
        <v>-</v>
      </c>
      <c r="AN169" s="128" t="str">
        <f t="shared" si="185"/>
        <v>-</v>
      </c>
      <c r="AO169" s="128" t="str">
        <f t="shared" si="186"/>
        <v>-</v>
      </c>
      <c r="AP169" s="128" t="str">
        <f t="shared" si="187"/>
        <v>-</v>
      </c>
      <c r="AQ169" s="128" t="str">
        <f t="shared" si="219"/>
        <v>-</v>
      </c>
      <c r="AR169" s="128" t="str">
        <f t="shared" si="220"/>
        <v>-</v>
      </c>
      <c r="AS169" s="128">
        <f t="shared" si="188"/>
        <v>0</v>
      </c>
      <c r="AT169" s="128" t="str">
        <f t="shared" si="189"/>
        <v>-</v>
      </c>
      <c r="AU169" s="128" t="str">
        <f t="shared" si="190"/>
        <v>-</v>
      </c>
      <c r="AV169" s="128" t="str">
        <f t="shared" si="191"/>
        <v>-</v>
      </c>
      <c r="AW169" s="128" t="str">
        <f t="shared" si="192"/>
        <v>-</v>
      </c>
      <c r="AX169" s="128" t="str">
        <f t="shared" si="193"/>
        <v>-</v>
      </c>
      <c r="AY169" s="128" t="str">
        <f t="shared" si="194"/>
        <v>-</v>
      </c>
      <c r="AZ169" s="128" t="str">
        <f t="shared" si="195"/>
        <v>-</v>
      </c>
      <c r="BA169" s="128" t="str">
        <f t="shared" si="196"/>
        <v>-</v>
      </c>
      <c r="BB169" s="128" t="str">
        <f t="shared" si="197"/>
        <v>-</v>
      </c>
      <c r="BC169" s="128" t="str">
        <f t="shared" si="198"/>
        <v>-</v>
      </c>
      <c r="BD169" s="128" t="str">
        <f t="shared" si="199"/>
        <v>-</v>
      </c>
      <c r="BE169" s="187"/>
      <c r="BF169" s="128" t="str">
        <f t="shared" si="200"/>
        <v>-</v>
      </c>
      <c r="BG169" s="128" t="str">
        <f t="shared" si="201"/>
        <v>-</v>
      </c>
      <c r="BH169" s="128" t="str">
        <f t="shared" si="202"/>
        <v>-</v>
      </c>
      <c r="BI169" s="128" t="str">
        <f t="shared" si="203"/>
        <v>-</v>
      </c>
      <c r="BJ169" s="128" t="str">
        <f t="shared" si="204"/>
        <v>-</v>
      </c>
      <c r="BK169" s="128" t="str">
        <f t="shared" si="205"/>
        <v>-</v>
      </c>
      <c r="BL169" s="128" t="str">
        <f t="shared" si="206"/>
        <v>-</v>
      </c>
      <c r="BM169" s="128" t="str">
        <f t="shared" si="207"/>
        <v>-</v>
      </c>
      <c r="BN169" s="128" t="str">
        <f t="shared" si="208"/>
        <v>-</v>
      </c>
      <c r="BO169" s="128" t="str">
        <f t="shared" si="209"/>
        <v>-</v>
      </c>
      <c r="BP169" s="128" t="str">
        <f t="shared" si="210"/>
        <v>-</v>
      </c>
      <c r="BQ169" s="128" t="str">
        <f t="shared" si="211"/>
        <v>-</v>
      </c>
      <c r="BR169" s="128" t="str">
        <f t="shared" si="212"/>
        <v>-</v>
      </c>
      <c r="BS169" s="128" t="str">
        <f t="shared" si="213"/>
        <v>-</v>
      </c>
      <c r="BT169" s="128" t="str">
        <f t="shared" si="214"/>
        <v>-</v>
      </c>
      <c r="BU169" s="128" t="str">
        <f t="shared" si="215"/>
        <v>-</v>
      </c>
      <c r="BV169" s="129">
        <f t="shared" si="216"/>
        <v>0</v>
      </c>
      <c r="BX169" s="128" t="str">
        <f t="shared" si="103"/>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17"/>
        <v>-</v>
      </c>
      <c r="K170" s="20" t="str">
        <f>IF(月途中入退所!$D43=$B$2,月途中入退所!$I43,"-")</f>
        <v>-</v>
      </c>
      <c r="L170" s="162" t="str">
        <f t="shared" si="218"/>
        <v>-</v>
      </c>
      <c r="M170" s="20" t="str">
        <f>IF(月途中入退所!$D43=$B$2,月途中入退所!$J43,"-")</f>
        <v>-</v>
      </c>
      <c r="N170" s="129">
        <f t="shared" si="161"/>
        <v>0</v>
      </c>
      <c r="P170" s="128" t="str">
        <f t="shared" si="162"/>
        <v>-</v>
      </c>
      <c r="Q170" s="128" t="str">
        <f t="shared" si="163"/>
        <v>-</v>
      </c>
      <c r="R170" s="128" t="str">
        <f t="shared" si="164"/>
        <v>-</v>
      </c>
      <c r="S170" s="128" t="str">
        <f t="shared" si="165"/>
        <v>-</v>
      </c>
      <c r="T170" s="128" t="str">
        <f t="shared" si="166"/>
        <v>-</v>
      </c>
      <c r="U170" s="128" t="str">
        <f t="shared" si="167"/>
        <v>-</v>
      </c>
      <c r="V170" s="128" t="str">
        <f t="shared" si="168"/>
        <v>-</v>
      </c>
      <c r="W170" s="128" t="str">
        <f t="shared" si="169"/>
        <v>-</v>
      </c>
      <c r="X170" s="128" t="str">
        <f t="shared" si="170"/>
        <v>-</v>
      </c>
      <c r="Y170" s="128" t="str">
        <f t="shared" si="171"/>
        <v>-</v>
      </c>
      <c r="Z170" s="128" t="str">
        <f t="shared" si="172"/>
        <v>-</v>
      </c>
      <c r="AA170" s="128" t="str">
        <f t="shared" si="173"/>
        <v>-</v>
      </c>
      <c r="AB170" s="131"/>
      <c r="AC170" s="128" t="str">
        <f t="shared" si="174"/>
        <v>-</v>
      </c>
      <c r="AD170" s="128" t="str">
        <f t="shared" si="175"/>
        <v>-</v>
      </c>
      <c r="AE170" s="128" t="str">
        <f t="shared" si="176"/>
        <v>-</v>
      </c>
      <c r="AF170" s="128" t="str">
        <f t="shared" si="177"/>
        <v>-</v>
      </c>
      <c r="AG170" s="128" t="str">
        <f t="shared" si="178"/>
        <v>-</v>
      </c>
      <c r="AH170" s="128" t="str">
        <f t="shared" si="179"/>
        <v>-</v>
      </c>
      <c r="AI170" s="128" t="str">
        <f t="shared" si="180"/>
        <v>-</v>
      </c>
      <c r="AJ170" s="128" t="str">
        <f t="shared" si="181"/>
        <v>-</v>
      </c>
      <c r="AK170" s="128" t="str">
        <f t="shared" si="182"/>
        <v>-</v>
      </c>
      <c r="AL170" s="128" t="str">
        <f t="shared" si="183"/>
        <v>-</v>
      </c>
      <c r="AM170" s="128" t="str">
        <f t="shared" si="184"/>
        <v>-</v>
      </c>
      <c r="AN170" s="128" t="str">
        <f t="shared" si="185"/>
        <v>-</v>
      </c>
      <c r="AO170" s="128" t="str">
        <f t="shared" si="186"/>
        <v>-</v>
      </c>
      <c r="AP170" s="128" t="str">
        <f t="shared" si="187"/>
        <v>-</v>
      </c>
      <c r="AQ170" s="128" t="str">
        <f t="shared" si="219"/>
        <v>-</v>
      </c>
      <c r="AR170" s="128" t="str">
        <f t="shared" si="220"/>
        <v>-</v>
      </c>
      <c r="AS170" s="128">
        <f t="shared" si="188"/>
        <v>0</v>
      </c>
      <c r="AT170" s="128" t="str">
        <f t="shared" si="189"/>
        <v>-</v>
      </c>
      <c r="AU170" s="128" t="str">
        <f t="shared" si="190"/>
        <v>-</v>
      </c>
      <c r="AV170" s="128" t="str">
        <f t="shared" si="191"/>
        <v>-</v>
      </c>
      <c r="AW170" s="128" t="str">
        <f t="shared" si="192"/>
        <v>-</v>
      </c>
      <c r="AX170" s="128" t="str">
        <f t="shared" si="193"/>
        <v>-</v>
      </c>
      <c r="AY170" s="128" t="str">
        <f t="shared" si="194"/>
        <v>-</v>
      </c>
      <c r="AZ170" s="128" t="str">
        <f t="shared" si="195"/>
        <v>-</v>
      </c>
      <c r="BA170" s="128" t="str">
        <f t="shared" si="196"/>
        <v>-</v>
      </c>
      <c r="BB170" s="128" t="str">
        <f t="shared" si="197"/>
        <v>-</v>
      </c>
      <c r="BC170" s="128" t="str">
        <f t="shared" si="198"/>
        <v>-</v>
      </c>
      <c r="BD170" s="128" t="str">
        <f t="shared" si="199"/>
        <v>-</v>
      </c>
      <c r="BE170" s="187"/>
      <c r="BF170" s="128" t="str">
        <f t="shared" si="200"/>
        <v>-</v>
      </c>
      <c r="BG170" s="128" t="str">
        <f t="shared" si="201"/>
        <v>-</v>
      </c>
      <c r="BH170" s="128" t="str">
        <f t="shared" si="202"/>
        <v>-</v>
      </c>
      <c r="BI170" s="128" t="str">
        <f t="shared" si="203"/>
        <v>-</v>
      </c>
      <c r="BJ170" s="128" t="str">
        <f t="shared" si="204"/>
        <v>-</v>
      </c>
      <c r="BK170" s="128" t="str">
        <f t="shared" si="205"/>
        <v>-</v>
      </c>
      <c r="BL170" s="128" t="str">
        <f t="shared" si="206"/>
        <v>-</v>
      </c>
      <c r="BM170" s="128" t="str">
        <f t="shared" si="207"/>
        <v>-</v>
      </c>
      <c r="BN170" s="128" t="str">
        <f t="shared" si="208"/>
        <v>-</v>
      </c>
      <c r="BO170" s="128" t="str">
        <f t="shared" si="209"/>
        <v>-</v>
      </c>
      <c r="BP170" s="128" t="str">
        <f t="shared" si="210"/>
        <v>-</v>
      </c>
      <c r="BQ170" s="128" t="str">
        <f t="shared" si="211"/>
        <v>-</v>
      </c>
      <c r="BR170" s="128" t="str">
        <f t="shared" si="212"/>
        <v>-</v>
      </c>
      <c r="BS170" s="128" t="str">
        <f t="shared" si="213"/>
        <v>-</v>
      </c>
      <c r="BT170" s="128" t="str">
        <f t="shared" si="214"/>
        <v>-</v>
      </c>
      <c r="BU170" s="128" t="str">
        <f t="shared" si="215"/>
        <v>-</v>
      </c>
      <c r="BV170" s="129">
        <f t="shared" si="216"/>
        <v>0</v>
      </c>
      <c r="BX170" s="128" t="str">
        <f t="shared" si="103"/>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17"/>
        <v>-</v>
      </c>
      <c r="K171" s="20" t="str">
        <f>IF(月途中入退所!$D44=$B$2,月途中入退所!$I44,"-")</f>
        <v>-</v>
      </c>
      <c r="L171" s="162" t="str">
        <f t="shared" si="218"/>
        <v>-</v>
      </c>
      <c r="M171" s="20" t="str">
        <f>IF(月途中入退所!$D44=$B$2,月途中入退所!$J44,"-")</f>
        <v>-</v>
      </c>
      <c r="N171" s="129">
        <f t="shared" si="161"/>
        <v>0</v>
      </c>
      <c r="P171" s="128" t="str">
        <f t="shared" si="162"/>
        <v>-</v>
      </c>
      <c r="Q171" s="128" t="str">
        <f t="shared" si="163"/>
        <v>-</v>
      </c>
      <c r="R171" s="128" t="str">
        <f t="shared" si="164"/>
        <v>-</v>
      </c>
      <c r="S171" s="128" t="str">
        <f t="shared" si="165"/>
        <v>-</v>
      </c>
      <c r="T171" s="128" t="str">
        <f t="shared" si="166"/>
        <v>-</v>
      </c>
      <c r="U171" s="128" t="str">
        <f t="shared" si="167"/>
        <v>-</v>
      </c>
      <c r="V171" s="128" t="str">
        <f t="shared" si="168"/>
        <v>-</v>
      </c>
      <c r="W171" s="128" t="str">
        <f t="shared" si="169"/>
        <v>-</v>
      </c>
      <c r="X171" s="128" t="str">
        <f t="shared" si="170"/>
        <v>-</v>
      </c>
      <c r="Y171" s="128" t="str">
        <f t="shared" si="171"/>
        <v>-</v>
      </c>
      <c r="Z171" s="128" t="str">
        <f t="shared" si="172"/>
        <v>-</v>
      </c>
      <c r="AA171" s="128" t="str">
        <f t="shared" si="173"/>
        <v>-</v>
      </c>
      <c r="AB171" s="131"/>
      <c r="AC171" s="128" t="str">
        <f t="shared" si="174"/>
        <v>-</v>
      </c>
      <c r="AD171" s="128" t="str">
        <f t="shared" si="175"/>
        <v>-</v>
      </c>
      <c r="AE171" s="128" t="str">
        <f t="shared" si="176"/>
        <v>-</v>
      </c>
      <c r="AF171" s="128" t="str">
        <f t="shared" si="177"/>
        <v>-</v>
      </c>
      <c r="AG171" s="128" t="str">
        <f t="shared" si="178"/>
        <v>-</v>
      </c>
      <c r="AH171" s="128" t="str">
        <f t="shared" si="179"/>
        <v>-</v>
      </c>
      <c r="AI171" s="128" t="str">
        <f t="shared" si="180"/>
        <v>-</v>
      </c>
      <c r="AJ171" s="128" t="str">
        <f t="shared" si="181"/>
        <v>-</v>
      </c>
      <c r="AK171" s="128" t="str">
        <f t="shared" si="182"/>
        <v>-</v>
      </c>
      <c r="AL171" s="128" t="str">
        <f t="shared" si="183"/>
        <v>-</v>
      </c>
      <c r="AM171" s="128" t="str">
        <f t="shared" si="184"/>
        <v>-</v>
      </c>
      <c r="AN171" s="128" t="str">
        <f t="shared" si="185"/>
        <v>-</v>
      </c>
      <c r="AO171" s="128" t="str">
        <f t="shared" si="186"/>
        <v>-</v>
      </c>
      <c r="AP171" s="128" t="str">
        <f t="shared" si="187"/>
        <v>-</v>
      </c>
      <c r="AQ171" s="128" t="str">
        <f t="shared" si="219"/>
        <v>-</v>
      </c>
      <c r="AR171" s="128" t="str">
        <f t="shared" si="220"/>
        <v>-</v>
      </c>
      <c r="AS171" s="128">
        <f t="shared" si="188"/>
        <v>0</v>
      </c>
      <c r="AT171" s="128" t="str">
        <f t="shared" si="189"/>
        <v>-</v>
      </c>
      <c r="AU171" s="128" t="str">
        <f t="shared" si="190"/>
        <v>-</v>
      </c>
      <c r="AV171" s="128" t="str">
        <f t="shared" si="191"/>
        <v>-</v>
      </c>
      <c r="AW171" s="128" t="str">
        <f t="shared" si="192"/>
        <v>-</v>
      </c>
      <c r="AX171" s="128" t="str">
        <f t="shared" si="193"/>
        <v>-</v>
      </c>
      <c r="AY171" s="128" t="str">
        <f t="shared" si="194"/>
        <v>-</v>
      </c>
      <c r="AZ171" s="128" t="str">
        <f t="shared" si="195"/>
        <v>-</v>
      </c>
      <c r="BA171" s="128" t="str">
        <f t="shared" si="196"/>
        <v>-</v>
      </c>
      <c r="BB171" s="128" t="str">
        <f t="shared" si="197"/>
        <v>-</v>
      </c>
      <c r="BC171" s="128" t="str">
        <f t="shared" si="198"/>
        <v>-</v>
      </c>
      <c r="BD171" s="128" t="str">
        <f t="shared" si="199"/>
        <v>-</v>
      </c>
      <c r="BE171" s="187"/>
      <c r="BF171" s="128" t="str">
        <f t="shared" si="200"/>
        <v>-</v>
      </c>
      <c r="BG171" s="128" t="str">
        <f t="shared" si="201"/>
        <v>-</v>
      </c>
      <c r="BH171" s="128" t="str">
        <f t="shared" si="202"/>
        <v>-</v>
      </c>
      <c r="BI171" s="128" t="str">
        <f t="shared" si="203"/>
        <v>-</v>
      </c>
      <c r="BJ171" s="128" t="str">
        <f t="shared" si="204"/>
        <v>-</v>
      </c>
      <c r="BK171" s="128" t="str">
        <f t="shared" si="205"/>
        <v>-</v>
      </c>
      <c r="BL171" s="128" t="str">
        <f t="shared" si="206"/>
        <v>-</v>
      </c>
      <c r="BM171" s="128" t="str">
        <f t="shared" si="207"/>
        <v>-</v>
      </c>
      <c r="BN171" s="128" t="str">
        <f t="shared" si="208"/>
        <v>-</v>
      </c>
      <c r="BO171" s="128" t="str">
        <f t="shared" si="209"/>
        <v>-</v>
      </c>
      <c r="BP171" s="128" t="str">
        <f t="shared" si="210"/>
        <v>-</v>
      </c>
      <c r="BQ171" s="128" t="str">
        <f t="shared" si="211"/>
        <v>-</v>
      </c>
      <c r="BR171" s="128" t="str">
        <f t="shared" si="212"/>
        <v>-</v>
      </c>
      <c r="BS171" s="128" t="str">
        <f t="shared" si="213"/>
        <v>-</v>
      </c>
      <c r="BT171" s="128" t="str">
        <f t="shared" si="214"/>
        <v>-</v>
      </c>
      <c r="BU171" s="128" t="str">
        <f t="shared" si="215"/>
        <v>-</v>
      </c>
      <c r="BV171" s="129">
        <f t="shared" si="216"/>
        <v>0</v>
      </c>
      <c r="BX171" s="128" t="str">
        <f t="shared" si="103"/>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17"/>
        <v>-</v>
      </c>
      <c r="K172" s="20" t="str">
        <f>IF(月途中入退所!$D45=$B$2,月途中入退所!$I45,"-")</f>
        <v>-</v>
      </c>
      <c r="L172" s="162" t="str">
        <f t="shared" si="218"/>
        <v>-</v>
      </c>
      <c r="M172" s="20" t="str">
        <f>IF(月途中入退所!$D45=$B$2,月途中入退所!$J45,"-")</f>
        <v>-</v>
      </c>
      <c r="N172" s="129">
        <f t="shared" si="161"/>
        <v>0</v>
      </c>
      <c r="P172" s="128" t="str">
        <f t="shared" si="162"/>
        <v>-</v>
      </c>
      <c r="Q172" s="128" t="str">
        <f t="shared" si="163"/>
        <v>-</v>
      </c>
      <c r="R172" s="128" t="str">
        <f t="shared" si="164"/>
        <v>-</v>
      </c>
      <c r="S172" s="128" t="str">
        <f t="shared" si="165"/>
        <v>-</v>
      </c>
      <c r="T172" s="128" t="str">
        <f t="shared" si="166"/>
        <v>-</v>
      </c>
      <c r="U172" s="128" t="str">
        <f t="shared" si="167"/>
        <v>-</v>
      </c>
      <c r="V172" s="128" t="str">
        <f t="shared" si="168"/>
        <v>-</v>
      </c>
      <c r="W172" s="128" t="str">
        <f t="shared" si="169"/>
        <v>-</v>
      </c>
      <c r="X172" s="128" t="str">
        <f t="shared" si="170"/>
        <v>-</v>
      </c>
      <c r="Y172" s="128" t="str">
        <f t="shared" si="171"/>
        <v>-</v>
      </c>
      <c r="Z172" s="128" t="str">
        <f t="shared" si="172"/>
        <v>-</v>
      </c>
      <c r="AA172" s="128" t="str">
        <f t="shared" si="173"/>
        <v>-</v>
      </c>
      <c r="AB172" s="131"/>
      <c r="AC172" s="128" t="str">
        <f t="shared" si="174"/>
        <v>-</v>
      </c>
      <c r="AD172" s="128" t="str">
        <f t="shared" si="175"/>
        <v>-</v>
      </c>
      <c r="AE172" s="128" t="str">
        <f t="shared" si="176"/>
        <v>-</v>
      </c>
      <c r="AF172" s="128" t="str">
        <f t="shared" si="177"/>
        <v>-</v>
      </c>
      <c r="AG172" s="128" t="str">
        <f t="shared" si="178"/>
        <v>-</v>
      </c>
      <c r="AH172" s="128" t="str">
        <f t="shared" si="179"/>
        <v>-</v>
      </c>
      <c r="AI172" s="128" t="str">
        <f t="shared" si="180"/>
        <v>-</v>
      </c>
      <c r="AJ172" s="128" t="str">
        <f t="shared" si="181"/>
        <v>-</v>
      </c>
      <c r="AK172" s="128" t="str">
        <f t="shared" si="182"/>
        <v>-</v>
      </c>
      <c r="AL172" s="128" t="str">
        <f t="shared" si="183"/>
        <v>-</v>
      </c>
      <c r="AM172" s="128" t="str">
        <f t="shared" si="184"/>
        <v>-</v>
      </c>
      <c r="AN172" s="128" t="str">
        <f t="shared" si="185"/>
        <v>-</v>
      </c>
      <c r="AO172" s="128" t="str">
        <f t="shared" si="186"/>
        <v>-</v>
      </c>
      <c r="AP172" s="128" t="str">
        <f t="shared" si="187"/>
        <v>-</v>
      </c>
      <c r="AQ172" s="128" t="str">
        <f t="shared" si="219"/>
        <v>-</v>
      </c>
      <c r="AR172" s="128" t="str">
        <f t="shared" si="220"/>
        <v>-</v>
      </c>
      <c r="AS172" s="128">
        <f t="shared" si="188"/>
        <v>0</v>
      </c>
      <c r="AT172" s="128" t="str">
        <f t="shared" si="189"/>
        <v>-</v>
      </c>
      <c r="AU172" s="128" t="str">
        <f t="shared" si="190"/>
        <v>-</v>
      </c>
      <c r="AV172" s="128" t="str">
        <f t="shared" si="191"/>
        <v>-</v>
      </c>
      <c r="AW172" s="128" t="str">
        <f t="shared" si="192"/>
        <v>-</v>
      </c>
      <c r="AX172" s="128" t="str">
        <f t="shared" si="193"/>
        <v>-</v>
      </c>
      <c r="AY172" s="128" t="str">
        <f t="shared" si="194"/>
        <v>-</v>
      </c>
      <c r="AZ172" s="128" t="str">
        <f t="shared" si="195"/>
        <v>-</v>
      </c>
      <c r="BA172" s="128" t="str">
        <f t="shared" si="196"/>
        <v>-</v>
      </c>
      <c r="BB172" s="128" t="str">
        <f t="shared" si="197"/>
        <v>-</v>
      </c>
      <c r="BC172" s="128" t="str">
        <f t="shared" si="198"/>
        <v>-</v>
      </c>
      <c r="BD172" s="128" t="str">
        <f t="shared" si="199"/>
        <v>-</v>
      </c>
      <c r="BE172" s="187"/>
      <c r="BF172" s="128" t="str">
        <f t="shared" si="200"/>
        <v>-</v>
      </c>
      <c r="BG172" s="128" t="str">
        <f t="shared" si="201"/>
        <v>-</v>
      </c>
      <c r="BH172" s="128" t="str">
        <f t="shared" si="202"/>
        <v>-</v>
      </c>
      <c r="BI172" s="128" t="str">
        <f t="shared" si="203"/>
        <v>-</v>
      </c>
      <c r="BJ172" s="128" t="str">
        <f t="shared" si="204"/>
        <v>-</v>
      </c>
      <c r="BK172" s="128" t="str">
        <f t="shared" si="205"/>
        <v>-</v>
      </c>
      <c r="BL172" s="128" t="str">
        <f t="shared" si="206"/>
        <v>-</v>
      </c>
      <c r="BM172" s="128" t="str">
        <f t="shared" si="207"/>
        <v>-</v>
      </c>
      <c r="BN172" s="128" t="str">
        <f t="shared" si="208"/>
        <v>-</v>
      </c>
      <c r="BO172" s="128" t="str">
        <f t="shared" si="209"/>
        <v>-</v>
      </c>
      <c r="BP172" s="128" t="str">
        <f t="shared" si="210"/>
        <v>-</v>
      </c>
      <c r="BQ172" s="128" t="str">
        <f t="shared" si="211"/>
        <v>-</v>
      </c>
      <c r="BR172" s="128" t="str">
        <f t="shared" si="212"/>
        <v>-</v>
      </c>
      <c r="BS172" s="128" t="str">
        <f t="shared" si="213"/>
        <v>-</v>
      </c>
      <c r="BT172" s="128" t="str">
        <f t="shared" si="214"/>
        <v>-</v>
      </c>
      <c r="BU172" s="128" t="str">
        <f t="shared" si="215"/>
        <v>-</v>
      </c>
      <c r="BV172" s="129">
        <f t="shared" si="216"/>
        <v>0</v>
      </c>
      <c r="BX172" s="128" t="str">
        <f t="shared" ref="BX172:BX201" si="221">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17"/>
        <v>-</v>
      </c>
      <c r="K173" s="20" t="str">
        <f>IF(月途中入退所!$D46=$B$2,月途中入退所!$I46,"-")</f>
        <v>-</v>
      </c>
      <c r="L173" s="162" t="str">
        <f t="shared" si="218"/>
        <v>-</v>
      </c>
      <c r="M173" s="20" t="str">
        <f>IF(月途中入退所!$D46=$B$2,月途中入退所!$J46,"-")</f>
        <v>-</v>
      </c>
      <c r="N173" s="129">
        <f t="shared" si="161"/>
        <v>0</v>
      </c>
      <c r="P173" s="128" t="str">
        <f t="shared" si="162"/>
        <v>-</v>
      </c>
      <c r="Q173" s="128" t="str">
        <f t="shared" si="163"/>
        <v>-</v>
      </c>
      <c r="R173" s="128" t="str">
        <f t="shared" si="164"/>
        <v>-</v>
      </c>
      <c r="S173" s="128" t="str">
        <f t="shared" si="165"/>
        <v>-</v>
      </c>
      <c r="T173" s="128" t="str">
        <f t="shared" si="166"/>
        <v>-</v>
      </c>
      <c r="U173" s="128" t="str">
        <f t="shared" si="167"/>
        <v>-</v>
      </c>
      <c r="V173" s="128" t="str">
        <f t="shared" si="168"/>
        <v>-</v>
      </c>
      <c r="W173" s="128" t="str">
        <f t="shared" si="169"/>
        <v>-</v>
      </c>
      <c r="X173" s="128" t="str">
        <f t="shared" si="170"/>
        <v>-</v>
      </c>
      <c r="Y173" s="128" t="str">
        <f t="shared" si="171"/>
        <v>-</v>
      </c>
      <c r="Z173" s="128" t="str">
        <f t="shared" si="172"/>
        <v>-</v>
      </c>
      <c r="AA173" s="128" t="str">
        <f t="shared" si="173"/>
        <v>-</v>
      </c>
      <c r="AB173" s="131"/>
      <c r="AC173" s="128" t="str">
        <f t="shared" si="174"/>
        <v>-</v>
      </c>
      <c r="AD173" s="128" t="str">
        <f t="shared" si="175"/>
        <v>-</v>
      </c>
      <c r="AE173" s="128" t="str">
        <f t="shared" si="176"/>
        <v>-</v>
      </c>
      <c r="AF173" s="128" t="str">
        <f t="shared" si="177"/>
        <v>-</v>
      </c>
      <c r="AG173" s="128" t="str">
        <f t="shared" si="178"/>
        <v>-</v>
      </c>
      <c r="AH173" s="128" t="str">
        <f t="shared" si="179"/>
        <v>-</v>
      </c>
      <c r="AI173" s="128" t="str">
        <f t="shared" si="180"/>
        <v>-</v>
      </c>
      <c r="AJ173" s="128" t="str">
        <f t="shared" si="181"/>
        <v>-</v>
      </c>
      <c r="AK173" s="128" t="str">
        <f t="shared" si="182"/>
        <v>-</v>
      </c>
      <c r="AL173" s="128" t="str">
        <f t="shared" si="183"/>
        <v>-</v>
      </c>
      <c r="AM173" s="128" t="str">
        <f t="shared" si="184"/>
        <v>-</v>
      </c>
      <c r="AN173" s="128" t="str">
        <f t="shared" si="185"/>
        <v>-</v>
      </c>
      <c r="AO173" s="128" t="str">
        <f t="shared" si="186"/>
        <v>-</v>
      </c>
      <c r="AP173" s="128" t="str">
        <f t="shared" si="187"/>
        <v>-</v>
      </c>
      <c r="AQ173" s="128" t="str">
        <f t="shared" si="219"/>
        <v>-</v>
      </c>
      <c r="AR173" s="128" t="str">
        <f t="shared" si="220"/>
        <v>-</v>
      </c>
      <c r="AS173" s="128">
        <f t="shared" si="188"/>
        <v>0</v>
      </c>
      <c r="AT173" s="128" t="str">
        <f t="shared" si="189"/>
        <v>-</v>
      </c>
      <c r="AU173" s="128" t="str">
        <f t="shared" si="190"/>
        <v>-</v>
      </c>
      <c r="AV173" s="128" t="str">
        <f t="shared" si="191"/>
        <v>-</v>
      </c>
      <c r="AW173" s="128" t="str">
        <f t="shared" si="192"/>
        <v>-</v>
      </c>
      <c r="AX173" s="128" t="str">
        <f t="shared" si="193"/>
        <v>-</v>
      </c>
      <c r="AY173" s="128" t="str">
        <f t="shared" si="194"/>
        <v>-</v>
      </c>
      <c r="AZ173" s="128" t="str">
        <f t="shared" si="195"/>
        <v>-</v>
      </c>
      <c r="BA173" s="128" t="str">
        <f t="shared" si="196"/>
        <v>-</v>
      </c>
      <c r="BB173" s="128" t="str">
        <f t="shared" si="197"/>
        <v>-</v>
      </c>
      <c r="BC173" s="128" t="str">
        <f t="shared" si="198"/>
        <v>-</v>
      </c>
      <c r="BD173" s="128" t="str">
        <f t="shared" si="199"/>
        <v>-</v>
      </c>
      <c r="BE173" s="187"/>
      <c r="BF173" s="128" t="str">
        <f t="shared" si="200"/>
        <v>-</v>
      </c>
      <c r="BG173" s="128" t="str">
        <f t="shared" si="201"/>
        <v>-</v>
      </c>
      <c r="BH173" s="128" t="str">
        <f t="shared" si="202"/>
        <v>-</v>
      </c>
      <c r="BI173" s="128" t="str">
        <f t="shared" si="203"/>
        <v>-</v>
      </c>
      <c r="BJ173" s="128" t="str">
        <f t="shared" si="204"/>
        <v>-</v>
      </c>
      <c r="BK173" s="128" t="str">
        <f t="shared" si="205"/>
        <v>-</v>
      </c>
      <c r="BL173" s="128" t="str">
        <f t="shared" si="206"/>
        <v>-</v>
      </c>
      <c r="BM173" s="128" t="str">
        <f t="shared" si="207"/>
        <v>-</v>
      </c>
      <c r="BN173" s="128" t="str">
        <f t="shared" si="208"/>
        <v>-</v>
      </c>
      <c r="BO173" s="128" t="str">
        <f t="shared" si="209"/>
        <v>-</v>
      </c>
      <c r="BP173" s="128" t="str">
        <f t="shared" si="210"/>
        <v>-</v>
      </c>
      <c r="BQ173" s="128" t="str">
        <f t="shared" si="211"/>
        <v>-</v>
      </c>
      <c r="BR173" s="128" t="str">
        <f t="shared" si="212"/>
        <v>-</v>
      </c>
      <c r="BS173" s="128" t="str">
        <f t="shared" si="213"/>
        <v>-</v>
      </c>
      <c r="BT173" s="128" t="str">
        <f t="shared" si="214"/>
        <v>-</v>
      </c>
      <c r="BU173" s="128" t="str">
        <f t="shared" si="215"/>
        <v>-</v>
      </c>
      <c r="BV173" s="129">
        <f t="shared" si="216"/>
        <v>0</v>
      </c>
      <c r="BX173" s="128" t="str">
        <f t="shared" si="221"/>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17"/>
        <v>-</v>
      </c>
      <c r="K174" s="20" t="str">
        <f>IF(月途中入退所!$D47=$B$2,月途中入退所!$I47,"-")</f>
        <v>-</v>
      </c>
      <c r="L174" s="162" t="str">
        <f t="shared" si="218"/>
        <v>-</v>
      </c>
      <c r="M174" s="20" t="str">
        <f>IF(月途中入退所!$D47=$B$2,月途中入退所!$J47,"-")</f>
        <v>-</v>
      </c>
      <c r="N174" s="129">
        <f t="shared" si="161"/>
        <v>0</v>
      </c>
      <c r="P174" s="128" t="str">
        <f t="shared" si="162"/>
        <v>-</v>
      </c>
      <c r="Q174" s="128" t="str">
        <f t="shared" si="163"/>
        <v>-</v>
      </c>
      <c r="R174" s="128" t="str">
        <f t="shared" si="164"/>
        <v>-</v>
      </c>
      <c r="S174" s="128" t="str">
        <f t="shared" si="165"/>
        <v>-</v>
      </c>
      <c r="T174" s="128" t="str">
        <f t="shared" si="166"/>
        <v>-</v>
      </c>
      <c r="U174" s="128" t="str">
        <f t="shared" si="167"/>
        <v>-</v>
      </c>
      <c r="V174" s="128" t="str">
        <f t="shared" si="168"/>
        <v>-</v>
      </c>
      <c r="W174" s="128" t="str">
        <f t="shared" si="169"/>
        <v>-</v>
      </c>
      <c r="X174" s="128" t="str">
        <f t="shared" si="170"/>
        <v>-</v>
      </c>
      <c r="Y174" s="128" t="str">
        <f t="shared" si="171"/>
        <v>-</v>
      </c>
      <c r="Z174" s="128" t="str">
        <f t="shared" si="172"/>
        <v>-</v>
      </c>
      <c r="AA174" s="128" t="str">
        <f t="shared" si="173"/>
        <v>-</v>
      </c>
      <c r="AB174" s="131"/>
      <c r="AC174" s="128" t="str">
        <f t="shared" si="174"/>
        <v>-</v>
      </c>
      <c r="AD174" s="128" t="str">
        <f t="shared" si="175"/>
        <v>-</v>
      </c>
      <c r="AE174" s="128" t="str">
        <f t="shared" si="176"/>
        <v>-</v>
      </c>
      <c r="AF174" s="128" t="str">
        <f t="shared" si="177"/>
        <v>-</v>
      </c>
      <c r="AG174" s="128" t="str">
        <f t="shared" si="178"/>
        <v>-</v>
      </c>
      <c r="AH174" s="128" t="str">
        <f t="shared" si="179"/>
        <v>-</v>
      </c>
      <c r="AI174" s="128" t="str">
        <f t="shared" si="180"/>
        <v>-</v>
      </c>
      <c r="AJ174" s="128" t="str">
        <f t="shared" si="181"/>
        <v>-</v>
      </c>
      <c r="AK174" s="128" t="str">
        <f t="shared" si="182"/>
        <v>-</v>
      </c>
      <c r="AL174" s="128" t="str">
        <f t="shared" si="183"/>
        <v>-</v>
      </c>
      <c r="AM174" s="128" t="str">
        <f t="shared" si="184"/>
        <v>-</v>
      </c>
      <c r="AN174" s="128" t="str">
        <f t="shared" si="185"/>
        <v>-</v>
      </c>
      <c r="AO174" s="128" t="str">
        <f t="shared" si="186"/>
        <v>-</v>
      </c>
      <c r="AP174" s="128" t="str">
        <f t="shared" si="187"/>
        <v>-</v>
      </c>
      <c r="AQ174" s="128" t="str">
        <f t="shared" si="219"/>
        <v>-</v>
      </c>
      <c r="AR174" s="128" t="str">
        <f t="shared" si="220"/>
        <v>-</v>
      </c>
      <c r="AS174" s="128">
        <f t="shared" si="188"/>
        <v>0</v>
      </c>
      <c r="AT174" s="128" t="str">
        <f t="shared" si="189"/>
        <v>-</v>
      </c>
      <c r="AU174" s="128" t="str">
        <f t="shared" si="190"/>
        <v>-</v>
      </c>
      <c r="AV174" s="128" t="str">
        <f t="shared" si="191"/>
        <v>-</v>
      </c>
      <c r="AW174" s="128" t="str">
        <f t="shared" si="192"/>
        <v>-</v>
      </c>
      <c r="AX174" s="128" t="str">
        <f t="shared" si="193"/>
        <v>-</v>
      </c>
      <c r="AY174" s="128" t="str">
        <f t="shared" si="194"/>
        <v>-</v>
      </c>
      <c r="AZ174" s="128" t="str">
        <f t="shared" si="195"/>
        <v>-</v>
      </c>
      <c r="BA174" s="128" t="str">
        <f t="shared" si="196"/>
        <v>-</v>
      </c>
      <c r="BB174" s="128" t="str">
        <f t="shared" si="197"/>
        <v>-</v>
      </c>
      <c r="BC174" s="128" t="str">
        <f t="shared" si="198"/>
        <v>-</v>
      </c>
      <c r="BD174" s="128" t="str">
        <f t="shared" si="199"/>
        <v>-</v>
      </c>
      <c r="BE174" s="187"/>
      <c r="BF174" s="128" t="str">
        <f t="shared" si="200"/>
        <v>-</v>
      </c>
      <c r="BG174" s="128" t="str">
        <f t="shared" si="201"/>
        <v>-</v>
      </c>
      <c r="BH174" s="128" t="str">
        <f t="shared" si="202"/>
        <v>-</v>
      </c>
      <c r="BI174" s="128" t="str">
        <f t="shared" si="203"/>
        <v>-</v>
      </c>
      <c r="BJ174" s="128" t="str">
        <f t="shared" si="204"/>
        <v>-</v>
      </c>
      <c r="BK174" s="128" t="str">
        <f t="shared" si="205"/>
        <v>-</v>
      </c>
      <c r="BL174" s="128" t="str">
        <f t="shared" si="206"/>
        <v>-</v>
      </c>
      <c r="BM174" s="128" t="str">
        <f t="shared" si="207"/>
        <v>-</v>
      </c>
      <c r="BN174" s="128" t="str">
        <f t="shared" si="208"/>
        <v>-</v>
      </c>
      <c r="BO174" s="128" t="str">
        <f t="shared" si="209"/>
        <v>-</v>
      </c>
      <c r="BP174" s="128" t="str">
        <f t="shared" si="210"/>
        <v>-</v>
      </c>
      <c r="BQ174" s="128" t="str">
        <f t="shared" si="211"/>
        <v>-</v>
      </c>
      <c r="BR174" s="128" t="str">
        <f t="shared" si="212"/>
        <v>-</v>
      </c>
      <c r="BS174" s="128" t="str">
        <f t="shared" si="213"/>
        <v>-</v>
      </c>
      <c r="BT174" s="128" t="str">
        <f t="shared" si="214"/>
        <v>-</v>
      </c>
      <c r="BU174" s="128" t="str">
        <f t="shared" si="215"/>
        <v>-</v>
      </c>
      <c r="BV174" s="129">
        <f t="shared" si="216"/>
        <v>0</v>
      </c>
      <c r="BX174" s="128" t="str">
        <f t="shared" si="221"/>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17"/>
        <v>-</v>
      </c>
      <c r="K175" s="20" t="str">
        <f>IF(月途中入退所!$D48=$B$2,月途中入退所!$I48,"-")</f>
        <v>-</v>
      </c>
      <c r="L175" s="162" t="str">
        <f t="shared" si="218"/>
        <v>-</v>
      </c>
      <c r="M175" s="20" t="str">
        <f>IF(月途中入退所!$D48=$B$2,月途中入退所!$J48,"-")</f>
        <v>-</v>
      </c>
      <c r="N175" s="129">
        <f t="shared" si="161"/>
        <v>0</v>
      </c>
      <c r="P175" s="128" t="str">
        <f t="shared" si="162"/>
        <v>-</v>
      </c>
      <c r="Q175" s="128" t="str">
        <f t="shared" si="163"/>
        <v>-</v>
      </c>
      <c r="R175" s="128" t="str">
        <f t="shared" si="164"/>
        <v>-</v>
      </c>
      <c r="S175" s="128" t="str">
        <f t="shared" si="165"/>
        <v>-</v>
      </c>
      <c r="T175" s="128" t="str">
        <f t="shared" si="166"/>
        <v>-</v>
      </c>
      <c r="U175" s="128" t="str">
        <f t="shared" si="167"/>
        <v>-</v>
      </c>
      <c r="V175" s="128" t="str">
        <f t="shared" si="168"/>
        <v>-</v>
      </c>
      <c r="W175" s="128" t="str">
        <f t="shared" si="169"/>
        <v>-</v>
      </c>
      <c r="X175" s="128" t="str">
        <f t="shared" si="170"/>
        <v>-</v>
      </c>
      <c r="Y175" s="128" t="str">
        <f t="shared" si="171"/>
        <v>-</v>
      </c>
      <c r="Z175" s="128" t="str">
        <f t="shared" si="172"/>
        <v>-</v>
      </c>
      <c r="AA175" s="128" t="str">
        <f t="shared" si="173"/>
        <v>-</v>
      </c>
      <c r="AB175" s="131"/>
      <c r="AC175" s="128" t="str">
        <f t="shared" si="174"/>
        <v>-</v>
      </c>
      <c r="AD175" s="128" t="str">
        <f t="shared" si="175"/>
        <v>-</v>
      </c>
      <c r="AE175" s="128" t="str">
        <f t="shared" si="176"/>
        <v>-</v>
      </c>
      <c r="AF175" s="128" t="str">
        <f t="shared" si="177"/>
        <v>-</v>
      </c>
      <c r="AG175" s="128" t="str">
        <f t="shared" si="178"/>
        <v>-</v>
      </c>
      <c r="AH175" s="128" t="str">
        <f t="shared" si="179"/>
        <v>-</v>
      </c>
      <c r="AI175" s="128" t="str">
        <f t="shared" si="180"/>
        <v>-</v>
      </c>
      <c r="AJ175" s="128" t="str">
        <f t="shared" si="181"/>
        <v>-</v>
      </c>
      <c r="AK175" s="128" t="str">
        <f t="shared" si="182"/>
        <v>-</v>
      </c>
      <c r="AL175" s="128" t="str">
        <f t="shared" si="183"/>
        <v>-</v>
      </c>
      <c r="AM175" s="128" t="str">
        <f t="shared" si="184"/>
        <v>-</v>
      </c>
      <c r="AN175" s="128" t="str">
        <f t="shared" si="185"/>
        <v>-</v>
      </c>
      <c r="AO175" s="128" t="str">
        <f t="shared" si="186"/>
        <v>-</v>
      </c>
      <c r="AP175" s="128" t="str">
        <f t="shared" si="187"/>
        <v>-</v>
      </c>
      <c r="AQ175" s="128" t="str">
        <f t="shared" si="219"/>
        <v>-</v>
      </c>
      <c r="AR175" s="128" t="str">
        <f t="shared" si="220"/>
        <v>-</v>
      </c>
      <c r="AS175" s="128">
        <f t="shared" si="188"/>
        <v>0</v>
      </c>
      <c r="AT175" s="128" t="str">
        <f t="shared" si="189"/>
        <v>-</v>
      </c>
      <c r="AU175" s="128" t="str">
        <f t="shared" si="190"/>
        <v>-</v>
      </c>
      <c r="AV175" s="128" t="str">
        <f t="shared" si="191"/>
        <v>-</v>
      </c>
      <c r="AW175" s="128" t="str">
        <f t="shared" si="192"/>
        <v>-</v>
      </c>
      <c r="AX175" s="128" t="str">
        <f t="shared" si="193"/>
        <v>-</v>
      </c>
      <c r="AY175" s="128" t="str">
        <f t="shared" si="194"/>
        <v>-</v>
      </c>
      <c r="AZ175" s="128" t="str">
        <f t="shared" si="195"/>
        <v>-</v>
      </c>
      <c r="BA175" s="128" t="str">
        <f t="shared" si="196"/>
        <v>-</v>
      </c>
      <c r="BB175" s="128" t="str">
        <f t="shared" si="197"/>
        <v>-</v>
      </c>
      <c r="BC175" s="128" t="str">
        <f t="shared" si="198"/>
        <v>-</v>
      </c>
      <c r="BD175" s="128" t="str">
        <f t="shared" si="199"/>
        <v>-</v>
      </c>
      <c r="BE175" s="187"/>
      <c r="BF175" s="128" t="str">
        <f t="shared" si="200"/>
        <v>-</v>
      </c>
      <c r="BG175" s="128" t="str">
        <f t="shared" si="201"/>
        <v>-</v>
      </c>
      <c r="BH175" s="128" t="str">
        <f t="shared" si="202"/>
        <v>-</v>
      </c>
      <c r="BI175" s="128" t="str">
        <f t="shared" si="203"/>
        <v>-</v>
      </c>
      <c r="BJ175" s="128" t="str">
        <f t="shared" si="204"/>
        <v>-</v>
      </c>
      <c r="BK175" s="128" t="str">
        <f t="shared" si="205"/>
        <v>-</v>
      </c>
      <c r="BL175" s="128" t="str">
        <f t="shared" si="206"/>
        <v>-</v>
      </c>
      <c r="BM175" s="128" t="str">
        <f t="shared" si="207"/>
        <v>-</v>
      </c>
      <c r="BN175" s="128" t="str">
        <f t="shared" si="208"/>
        <v>-</v>
      </c>
      <c r="BO175" s="128" t="str">
        <f t="shared" si="209"/>
        <v>-</v>
      </c>
      <c r="BP175" s="128" t="str">
        <f t="shared" si="210"/>
        <v>-</v>
      </c>
      <c r="BQ175" s="128" t="str">
        <f t="shared" si="211"/>
        <v>-</v>
      </c>
      <c r="BR175" s="128" t="str">
        <f t="shared" si="212"/>
        <v>-</v>
      </c>
      <c r="BS175" s="128" t="str">
        <f t="shared" si="213"/>
        <v>-</v>
      </c>
      <c r="BT175" s="128" t="str">
        <f t="shared" si="214"/>
        <v>-</v>
      </c>
      <c r="BU175" s="128" t="str">
        <f t="shared" si="215"/>
        <v>-</v>
      </c>
      <c r="BV175" s="129">
        <f t="shared" si="216"/>
        <v>0</v>
      </c>
      <c r="BX175" s="128" t="str">
        <f t="shared" si="221"/>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17"/>
        <v>-</v>
      </c>
      <c r="K176" s="20" t="str">
        <f>IF(月途中入退所!$D49=$B$2,月途中入退所!$I49,"-")</f>
        <v>-</v>
      </c>
      <c r="L176" s="162" t="str">
        <f t="shared" si="218"/>
        <v>-</v>
      </c>
      <c r="M176" s="20" t="str">
        <f>IF(月途中入退所!$D49=$B$2,月途中入退所!$J49,"-")</f>
        <v>-</v>
      </c>
      <c r="N176" s="129">
        <f t="shared" si="161"/>
        <v>0</v>
      </c>
      <c r="P176" s="128" t="str">
        <f t="shared" si="162"/>
        <v>-</v>
      </c>
      <c r="Q176" s="128" t="str">
        <f t="shared" si="163"/>
        <v>-</v>
      </c>
      <c r="R176" s="128" t="str">
        <f t="shared" si="164"/>
        <v>-</v>
      </c>
      <c r="S176" s="128" t="str">
        <f t="shared" si="165"/>
        <v>-</v>
      </c>
      <c r="T176" s="128" t="str">
        <f t="shared" si="166"/>
        <v>-</v>
      </c>
      <c r="U176" s="128" t="str">
        <f t="shared" si="167"/>
        <v>-</v>
      </c>
      <c r="V176" s="128" t="str">
        <f t="shared" si="168"/>
        <v>-</v>
      </c>
      <c r="W176" s="128" t="str">
        <f t="shared" si="169"/>
        <v>-</v>
      </c>
      <c r="X176" s="128" t="str">
        <f t="shared" si="170"/>
        <v>-</v>
      </c>
      <c r="Y176" s="128" t="str">
        <f t="shared" si="171"/>
        <v>-</v>
      </c>
      <c r="Z176" s="128" t="str">
        <f t="shared" si="172"/>
        <v>-</v>
      </c>
      <c r="AA176" s="128" t="str">
        <f t="shared" si="173"/>
        <v>-</v>
      </c>
      <c r="AB176" s="131"/>
      <c r="AC176" s="128" t="str">
        <f t="shared" si="174"/>
        <v>-</v>
      </c>
      <c r="AD176" s="128" t="str">
        <f t="shared" si="175"/>
        <v>-</v>
      </c>
      <c r="AE176" s="128" t="str">
        <f t="shared" si="176"/>
        <v>-</v>
      </c>
      <c r="AF176" s="128" t="str">
        <f t="shared" si="177"/>
        <v>-</v>
      </c>
      <c r="AG176" s="128" t="str">
        <f t="shared" si="178"/>
        <v>-</v>
      </c>
      <c r="AH176" s="128" t="str">
        <f t="shared" si="179"/>
        <v>-</v>
      </c>
      <c r="AI176" s="128" t="str">
        <f t="shared" si="180"/>
        <v>-</v>
      </c>
      <c r="AJ176" s="128" t="str">
        <f t="shared" si="181"/>
        <v>-</v>
      </c>
      <c r="AK176" s="128" t="str">
        <f t="shared" si="182"/>
        <v>-</v>
      </c>
      <c r="AL176" s="128" t="str">
        <f t="shared" si="183"/>
        <v>-</v>
      </c>
      <c r="AM176" s="128" t="str">
        <f t="shared" si="184"/>
        <v>-</v>
      </c>
      <c r="AN176" s="128" t="str">
        <f t="shared" si="185"/>
        <v>-</v>
      </c>
      <c r="AO176" s="128" t="str">
        <f t="shared" si="186"/>
        <v>-</v>
      </c>
      <c r="AP176" s="128" t="str">
        <f t="shared" si="187"/>
        <v>-</v>
      </c>
      <c r="AQ176" s="128" t="str">
        <f t="shared" si="219"/>
        <v>-</v>
      </c>
      <c r="AR176" s="128" t="str">
        <f t="shared" si="220"/>
        <v>-</v>
      </c>
      <c r="AS176" s="128">
        <f t="shared" si="188"/>
        <v>0</v>
      </c>
      <c r="AT176" s="128" t="str">
        <f t="shared" si="189"/>
        <v>-</v>
      </c>
      <c r="AU176" s="128" t="str">
        <f t="shared" si="190"/>
        <v>-</v>
      </c>
      <c r="AV176" s="128" t="str">
        <f t="shared" si="191"/>
        <v>-</v>
      </c>
      <c r="AW176" s="128" t="str">
        <f t="shared" si="192"/>
        <v>-</v>
      </c>
      <c r="AX176" s="128" t="str">
        <f t="shared" si="193"/>
        <v>-</v>
      </c>
      <c r="AY176" s="128" t="str">
        <f t="shared" si="194"/>
        <v>-</v>
      </c>
      <c r="AZ176" s="128" t="str">
        <f t="shared" si="195"/>
        <v>-</v>
      </c>
      <c r="BA176" s="128" t="str">
        <f t="shared" si="196"/>
        <v>-</v>
      </c>
      <c r="BB176" s="128" t="str">
        <f t="shared" si="197"/>
        <v>-</v>
      </c>
      <c r="BC176" s="128" t="str">
        <f t="shared" si="198"/>
        <v>-</v>
      </c>
      <c r="BD176" s="128" t="str">
        <f t="shared" si="199"/>
        <v>-</v>
      </c>
      <c r="BE176" s="187"/>
      <c r="BF176" s="128" t="str">
        <f t="shared" si="200"/>
        <v>-</v>
      </c>
      <c r="BG176" s="128" t="str">
        <f t="shared" si="201"/>
        <v>-</v>
      </c>
      <c r="BH176" s="128" t="str">
        <f t="shared" si="202"/>
        <v>-</v>
      </c>
      <c r="BI176" s="128" t="str">
        <f t="shared" si="203"/>
        <v>-</v>
      </c>
      <c r="BJ176" s="128" t="str">
        <f t="shared" si="204"/>
        <v>-</v>
      </c>
      <c r="BK176" s="128" t="str">
        <f t="shared" si="205"/>
        <v>-</v>
      </c>
      <c r="BL176" s="128" t="str">
        <f t="shared" si="206"/>
        <v>-</v>
      </c>
      <c r="BM176" s="128" t="str">
        <f t="shared" si="207"/>
        <v>-</v>
      </c>
      <c r="BN176" s="128" t="str">
        <f t="shared" si="208"/>
        <v>-</v>
      </c>
      <c r="BO176" s="128" t="str">
        <f t="shared" si="209"/>
        <v>-</v>
      </c>
      <c r="BP176" s="128" t="str">
        <f t="shared" si="210"/>
        <v>-</v>
      </c>
      <c r="BQ176" s="128" t="str">
        <f t="shared" si="211"/>
        <v>-</v>
      </c>
      <c r="BR176" s="128" t="str">
        <f t="shared" si="212"/>
        <v>-</v>
      </c>
      <c r="BS176" s="128" t="str">
        <f t="shared" si="213"/>
        <v>-</v>
      </c>
      <c r="BT176" s="128" t="str">
        <f t="shared" si="214"/>
        <v>-</v>
      </c>
      <c r="BU176" s="128" t="str">
        <f t="shared" si="215"/>
        <v>-</v>
      </c>
      <c r="BV176" s="129">
        <f t="shared" si="216"/>
        <v>0</v>
      </c>
      <c r="BX176" s="128" t="str">
        <f t="shared" si="221"/>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17"/>
        <v>-</v>
      </c>
      <c r="K177" s="20" t="str">
        <f>IF(月途中入退所!$D50=$B$2,月途中入退所!$I50,"-")</f>
        <v>-</v>
      </c>
      <c r="L177" s="162" t="str">
        <f t="shared" si="218"/>
        <v>-</v>
      </c>
      <c r="M177" s="20" t="str">
        <f>IF(月途中入退所!$D50=$B$2,月途中入退所!$J50,"-")</f>
        <v>-</v>
      </c>
      <c r="N177" s="129">
        <f t="shared" si="161"/>
        <v>0</v>
      </c>
      <c r="P177" s="128" t="str">
        <f t="shared" si="162"/>
        <v>-</v>
      </c>
      <c r="Q177" s="128" t="str">
        <f t="shared" si="163"/>
        <v>-</v>
      </c>
      <c r="R177" s="128" t="str">
        <f t="shared" si="164"/>
        <v>-</v>
      </c>
      <c r="S177" s="128" t="str">
        <f t="shared" si="165"/>
        <v>-</v>
      </c>
      <c r="T177" s="128" t="str">
        <f t="shared" si="166"/>
        <v>-</v>
      </c>
      <c r="U177" s="128" t="str">
        <f t="shared" si="167"/>
        <v>-</v>
      </c>
      <c r="V177" s="128" t="str">
        <f t="shared" si="168"/>
        <v>-</v>
      </c>
      <c r="W177" s="128" t="str">
        <f t="shared" si="169"/>
        <v>-</v>
      </c>
      <c r="X177" s="128" t="str">
        <f t="shared" si="170"/>
        <v>-</v>
      </c>
      <c r="Y177" s="128" t="str">
        <f t="shared" si="171"/>
        <v>-</v>
      </c>
      <c r="Z177" s="128" t="str">
        <f t="shared" si="172"/>
        <v>-</v>
      </c>
      <c r="AA177" s="128" t="str">
        <f t="shared" si="173"/>
        <v>-</v>
      </c>
      <c r="AB177" s="131"/>
      <c r="AC177" s="128" t="str">
        <f t="shared" si="174"/>
        <v>-</v>
      </c>
      <c r="AD177" s="128" t="str">
        <f t="shared" si="175"/>
        <v>-</v>
      </c>
      <c r="AE177" s="128" t="str">
        <f t="shared" si="176"/>
        <v>-</v>
      </c>
      <c r="AF177" s="128" t="str">
        <f t="shared" si="177"/>
        <v>-</v>
      </c>
      <c r="AG177" s="128" t="str">
        <f t="shared" si="178"/>
        <v>-</v>
      </c>
      <c r="AH177" s="128" t="str">
        <f t="shared" si="179"/>
        <v>-</v>
      </c>
      <c r="AI177" s="128" t="str">
        <f t="shared" si="180"/>
        <v>-</v>
      </c>
      <c r="AJ177" s="128" t="str">
        <f t="shared" si="181"/>
        <v>-</v>
      </c>
      <c r="AK177" s="128" t="str">
        <f t="shared" si="182"/>
        <v>-</v>
      </c>
      <c r="AL177" s="128" t="str">
        <f t="shared" si="183"/>
        <v>-</v>
      </c>
      <c r="AM177" s="128" t="str">
        <f t="shared" si="184"/>
        <v>-</v>
      </c>
      <c r="AN177" s="128" t="str">
        <f t="shared" si="185"/>
        <v>-</v>
      </c>
      <c r="AO177" s="128" t="str">
        <f t="shared" si="186"/>
        <v>-</v>
      </c>
      <c r="AP177" s="128" t="str">
        <f t="shared" si="187"/>
        <v>-</v>
      </c>
      <c r="AQ177" s="128" t="str">
        <f t="shared" si="219"/>
        <v>-</v>
      </c>
      <c r="AR177" s="128" t="str">
        <f t="shared" si="220"/>
        <v>-</v>
      </c>
      <c r="AS177" s="128">
        <f t="shared" si="188"/>
        <v>0</v>
      </c>
      <c r="AT177" s="128" t="str">
        <f t="shared" si="189"/>
        <v>-</v>
      </c>
      <c r="AU177" s="128" t="str">
        <f t="shared" si="190"/>
        <v>-</v>
      </c>
      <c r="AV177" s="128" t="str">
        <f t="shared" si="191"/>
        <v>-</v>
      </c>
      <c r="AW177" s="128" t="str">
        <f t="shared" si="192"/>
        <v>-</v>
      </c>
      <c r="AX177" s="128" t="str">
        <f t="shared" si="193"/>
        <v>-</v>
      </c>
      <c r="AY177" s="128" t="str">
        <f t="shared" si="194"/>
        <v>-</v>
      </c>
      <c r="AZ177" s="128" t="str">
        <f t="shared" si="195"/>
        <v>-</v>
      </c>
      <c r="BA177" s="128" t="str">
        <f t="shared" si="196"/>
        <v>-</v>
      </c>
      <c r="BB177" s="128" t="str">
        <f t="shared" si="197"/>
        <v>-</v>
      </c>
      <c r="BC177" s="128" t="str">
        <f t="shared" si="198"/>
        <v>-</v>
      </c>
      <c r="BD177" s="128" t="str">
        <f t="shared" si="199"/>
        <v>-</v>
      </c>
      <c r="BE177" s="187"/>
      <c r="BF177" s="128" t="str">
        <f t="shared" si="200"/>
        <v>-</v>
      </c>
      <c r="BG177" s="128" t="str">
        <f t="shared" si="201"/>
        <v>-</v>
      </c>
      <c r="BH177" s="128" t="str">
        <f t="shared" si="202"/>
        <v>-</v>
      </c>
      <c r="BI177" s="128" t="str">
        <f t="shared" si="203"/>
        <v>-</v>
      </c>
      <c r="BJ177" s="128" t="str">
        <f t="shared" si="204"/>
        <v>-</v>
      </c>
      <c r="BK177" s="128" t="str">
        <f t="shared" si="205"/>
        <v>-</v>
      </c>
      <c r="BL177" s="128" t="str">
        <f t="shared" si="206"/>
        <v>-</v>
      </c>
      <c r="BM177" s="128" t="str">
        <f t="shared" si="207"/>
        <v>-</v>
      </c>
      <c r="BN177" s="128" t="str">
        <f t="shared" si="208"/>
        <v>-</v>
      </c>
      <c r="BO177" s="128" t="str">
        <f t="shared" si="209"/>
        <v>-</v>
      </c>
      <c r="BP177" s="128" t="str">
        <f t="shared" si="210"/>
        <v>-</v>
      </c>
      <c r="BQ177" s="128" t="str">
        <f t="shared" si="211"/>
        <v>-</v>
      </c>
      <c r="BR177" s="128" t="str">
        <f t="shared" si="212"/>
        <v>-</v>
      </c>
      <c r="BS177" s="128" t="str">
        <f t="shared" si="213"/>
        <v>-</v>
      </c>
      <c r="BT177" s="128" t="str">
        <f t="shared" si="214"/>
        <v>-</v>
      </c>
      <c r="BU177" s="128" t="str">
        <f t="shared" si="215"/>
        <v>-</v>
      </c>
      <c r="BV177" s="129">
        <f t="shared" si="216"/>
        <v>0</v>
      </c>
      <c r="BX177" s="128" t="str">
        <f t="shared" si="221"/>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22">IFERROR(-ROUNDUP(L182*M182/25,-1),0)</f>
        <v>0</v>
      </c>
      <c r="P182" s="128" t="str">
        <f>IF($I182="保育標準時間",HLOOKUP(H182,$G$53:$J$99,2,FALSE),IF($I182="保育短時間",HLOOKUP(H182,$K$53:$N$99,2,FALSE),"-"))</f>
        <v>-</v>
      </c>
      <c r="Q182" s="128" t="str">
        <f t="shared" ref="Q182:Q201" si="223">IF($I182="保育標準時間",HLOOKUP(H182,$G$53:$J$99,3,FALSE),IF($I182="保育短時間",HLOOKUP(H182,$K$53:$N$99,3,FALSE),"-"))</f>
        <v>-</v>
      </c>
      <c r="R182" s="128" t="str">
        <f t="shared" ref="R182:R201" si="224">IF($I182="保育標準時間",HLOOKUP(H182,$G$53:$J$99,4,FALSE),IF($I182="保育短時間",HLOOKUP(H182,$K$53:$N$99,4,FALSE),"-"))</f>
        <v>-</v>
      </c>
      <c r="S182" s="128" t="str">
        <f t="shared" ref="S182:S201" si="225">IF($I182="保育標準時間",HLOOKUP(H182,$G$53:$J$99,5,FALSE),IF($I182="保育短時間",HLOOKUP(H182,$K$53:$N$99,5,FALSE),"-"))</f>
        <v>-</v>
      </c>
      <c r="T182" s="128" t="str">
        <f t="shared" ref="T182:T201" si="226">IF($I182="保育標準時間",HLOOKUP(H182,$G$53:$J$99,6,FALSE),IF($I182="保育短時間",HLOOKUP(H182,$K$53:$N$99,6,FALSE),"-"))</f>
        <v>-</v>
      </c>
      <c r="U182" s="128" t="str">
        <f t="shared" ref="U182:U201" si="227">IF($I182="保育標準時間",HLOOKUP(H182,$G$53:$J$99,7,FALSE),IF($I182="保育短時間",HLOOKUP(H182,$K$53:$N$99,7,FALSE),"-"))</f>
        <v>-</v>
      </c>
      <c r="V182" s="128" t="str">
        <f t="shared" ref="V182:V201" si="228">IF($I182="保育標準時間",HLOOKUP(H182,$G$53:$J$99,10,FALSE),IF($I182="保育短時間",HLOOKUP(H182,$K$53:$N$99,10,FALSE),"-"))</f>
        <v>-</v>
      </c>
      <c r="W182" s="128" t="str">
        <f t="shared" ref="W182:W201" si="229">IF($I182="保育標準時間",HLOOKUP(H182,$G$53:$J$99,11,FALSE),IF($I182="保育短時間",HLOOKUP(H182,$K$53:$N$99,11,FALSE),"-"))</f>
        <v>-</v>
      </c>
      <c r="X182" s="128" t="str">
        <f t="shared" ref="X182:X201" si="230">IF($I182="保育標準時間",HLOOKUP(H182,$G$53:$J$99,12,FALSE),IF($I182="保育短時間",HLOOKUP(H182,$K$53:$N$99,12,FALSE),"-"))</f>
        <v>-</v>
      </c>
      <c r="Y182" s="128" t="str">
        <f t="shared" ref="Y182:Y201" si="231">IF($I182="保育標準時間",HLOOKUP(H182,$G$53:$J$99,13,FALSE),IF($I182="保育短時間",HLOOKUP(H182,$K$53:$N$99,13,FALSE),"-"))</f>
        <v>-</v>
      </c>
      <c r="Z182" s="128" t="str">
        <f t="shared" ref="Z182:Z201" si="232">IF($I182="保育標準時間",HLOOKUP(H182,$G$53:$J$99,14,FALSE),IF($I182="保育短時間",HLOOKUP(H182,$K$53:$N$99,14,FALSE),"-"))</f>
        <v>-</v>
      </c>
      <c r="AA182" s="128" t="str">
        <f t="shared" ref="AA182:AA201" si="233">IF($I182="保育標準時間",HLOOKUP(H182,$G$53:$J$99,15,FALSE),IF($I182="保育短時間",HLOOKUP(H182,$K$53:$N$99,15,FALSE),"-"))</f>
        <v>-</v>
      </c>
      <c r="AB182" s="131"/>
      <c r="AC182" s="128" t="str">
        <f t="shared" ref="AC182:AC201" si="234">IF($I182="保育標準時間",HLOOKUP(H182,$G$53:$J$99,17,FALSE),IF($I182="保育短時間",HLOOKUP(H182,$K$53:$N$99,17,FALSE),"-"))</f>
        <v>-</v>
      </c>
      <c r="AD182" s="128" t="str">
        <f t="shared" ref="AD182:AD201" si="235">IF($I182="保育標準時間",HLOOKUP(H182,$G$53:$J$99,18,FALSE),IF($I182="保育短時間",HLOOKUP(H182,$K$53:$N$99,18,FALSE),"-"))</f>
        <v>-</v>
      </c>
      <c r="AE182" s="128" t="str">
        <f t="shared" ref="AE182:AE201" si="236">IF($I182="保育標準時間",HLOOKUP(H182,$G$53:$J$99,19,FALSE),IF($I182="保育短時間",HLOOKUP(H182,$K$53:$N$99,19,FALSE),"-"))</f>
        <v>-</v>
      </c>
      <c r="AF182" s="128" t="str">
        <f t="shared" ref="AF182:AF201" si="237">IF($I182="保育標準時間",HLOOKUP(H182,$G$53:$J$99,20,FALSE),IF($I182="保育短時間",HLOOKUP(H182,$K$53:$N$99,20,FALSE),"-"))</f>
        <v>-</v>
      </c>
      <c r="AG182" s="128" t="str">
        <f t="shared" ref="AG182:AG201" si="238">IF($I182="保育標準時間",HLOOKUP(H182,$G$53:$J$99,21,FALSE),IF($I182="保育短時間",HLOOKUP(H182,$K$53:$N$99,21,FALSE),"-"))</f>
        <v>-</v>
      </c>
      <c r="AH182" s="128" t="str">
        <f t="shared" ref="AH182:AH201" si="239">IF($I182="保育標準時間",HLOOKUP(H182,$G$53:$J$99,22,FALSE),IF($I182="保育短時間",HLOOKUP(H182,$K$53:$N$99,22,FALSE),"-"))</f>
        <v>-</v>
      </c>
      <c r="AI182" s="128" t="str">
        <f t="shared" ref="AI182:AI201" si="240">IF($I182="保育標準時間",HLOOKUP(H182,$G$53:$J$99,23,FALSE),IF($I182="保育短時間",HLOOKUP(H182,$K$53:$N$99,23,FALSE),"-"))</f>
        <v>-</v>
      </c>
      <c r="AJ182" s="128" t="str">
        <f t="shared" ref="AJ182:AJ201" si="241">IF($I182="保育標準時間",HLOOKUP(H182,$G$53:$J$99,24,FALSE),IF($I182="保育短時間",HLOOKUP(H182,$K$53:$N$99,24,FALSE),"-"))</f>
        <v>-</v>
      </c>
      <c r="AK182" s="128" t="str">
        <f t="shared" ref="AK182:AK201" si="242">IF($I182="保育標準時間",HLOOKUP(H182,$G$53:$J$99,25,FALSE),IF($I182="保育短時間",HLOOKUP(H182,$K$53:$N$99,25,FALSE),"-"))</f>
        <v>-</v>
      </c>
      <c r="AL182" s="128" t="str">
        <f t="shared" ref="AL182:AL201" si="243">IF($I182="保育標準時間",HLOOKUP(H182,$G$53:$J$99,26,FALSE),IF($I182="保育短時間",HLOOKUP(H182,$K$53:$N$99,26,FALSE),"-"))</f>
        <v>-</v>
      </c>
      <c r="AM182" s="128" t="str">
        <f t="shared" ref="AM182:AM201" si="244">IF($I182="保育標準時間",HLOOKUP(H182,$G$53:$J$99,27,FALSE),IF($I182="保育短時間",HLOOKUP(H182,$K$53:$N$99,27,FALSE),"-"))</f>
        <v>-</v>
      </c>
      <c r="AN182" s="128" t="str">
        <f t="shared" ref="AN182:AN201" si="245">IF($I182="保育標準時間",HLOOKUP(H182,$G$53:$J$99,28,FALSE),IF($I182="保育短時間",HLOOKUP(H182,$K$53:$N$99,28,FALSE),"-"))</f>
        <v>-</v>
      </c>
      <c r="AO182" s="128" t="str">
        <f t="shared" ref="AO182:AO201" si="246">IF($I182="保育標準時間",HLOOKUP(H182,$G$53:$J$99,29,FALSE),IF($I182="保育短時間",HLOOKUP(H182,$K$53:$N$99,29,FALSE),"-"))</f>
        <v>-</v>
      </c>
      <c r="AP182" s="128" t="str">
        <f t="shared" ref="AP182:AP201" si="247">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48">N182-SUM(AT182:BU182)</f>
        <v>0</v>
      </c>
      <c r="AT182" s="128" t="str">
        <f t="shared" ref="AT182:AT201" si="249">IFERROR(-ROUND(Q182*$M182/25,0),"-")</f>
        <v>-</v>
      </c>
      <c r="AU182" s="128" t="str">
        <f t="shared" ref="AU182:AU201" si="250">IFERROR(-ROUND(R182*$M182/25,0),"-")</f>
        <v>-</v>
      </c>
      <c r="AV182" s="128" t="str">
        <f t="shared" ref="AV182:AV201" si="251">IFERROR(-ROUND(S182*$M182/25,0),"-")</f>
        <v>-</v>
      </c>
      <c r="AW182" s="128" t="str">
        <f t="shared" ref="AW182:AW201" si="252">IFERROR(-ROUND(T182*$M182/25,0),"-")</f>
        <v>-</v>
      </c>
      <c r="AX182" s="128" t="str">
        <f t="shared" ref="AX182:AX201" si="253">IFERROR(-ROUND(U182*$M182/25,0),"-")</f>
        <v>-</v>
      </c>
      <c r="AY182" s="128" t="str">
        <f t="shared" ref="AY182:AY201" si="254">IFERROR(-ROUND(V182*$M182/25,0),"-")</f>
        <v>-</v>
      </c>
      <c r="AZ182" s="128" t="str">
        <f t="shared" ref="AZ182:AZ201" si="255">IFERROR(-ROUND(W182*$M182/25,0),"-")</f>
        <v>-</v>
      </c>
      <c r="BA182" s="128" t="str">
        <f t="shared" ref="BA182:BA201" si="256">IFERROR(-ROUND(X182*$M182/25,0),"-")</f>
        <v>-</v>
      </c>
      <c r="BB182" s="128" t="str">
        <f t="shared" ref="BB182:BB201" si="257">IFERROR(-ROUND(Y182*$M182/25,0),"-")</f>
        <v>-</v>
      </c>
      <c r="BC182" s="128" t="str">
        <f t="shared" ref="BC182:BC201" si="258">IFERROR(-ROUND(Z182*$M182/25,0),"-")</f>
        <v>-</v>
      </c>
      <c r="BD182" s="128" t="str">
        <f t="shared" ref="BD182:BD201" si="259">IFERROR(-ROUND(AA182*$M182/25,0),"-")</f>
        <v>-</v>
      </c>
      <c r="BE182" s="187"/>
      <c r="BF182" s="128" t="str">
        <f t="shared" ref="BF182:BF201" si="260">IFERROR(-ROUND(AC182*$M182/25,0),"-")</f>
        <v>-</v>
      </c>
      <c r="BG182" s="128" t="str">
        <f t="shared" ref="BG182:BG201" si="261">IFERROR(-ROUND(AD182*$M182/25,0),"-")</f>
        <v>-</v>
      </c>
      <c r="BH182" s="128" t="str">
        <f t="shared" ref="BH182:BH201" si="262">IFERROR(-ROUND(AE182*$M182/25,0),"-")</f>
        <v>-</v>
      </c>
      <c r="BI182" s="128" t="str">
        <f t="shared" ref="BI182:BI201" si="263">IFERROR(-ROUND(AF182*$M182/25,0),"-")</f>
        <v>-</v>
      </c>
      <c r="BJ182" s="128" t="str">
        <f t="shared" ref="BJ182:BJ201" si="264">IFERROR(-ROUND(AG182*$M182/25,0),"-")</f>
        <v>-</v>
      </c>
      <c r="BK182" s="128" t="str">
        <f t="shared" ref="BK182:BK201" si="265">IFERROR(-ROUND(AH182*$M182/25,0),"-")</f>
        <v>-</v>
      </c>
      <c r="BL182" s="128" t="str">
        <f t="shared" ref="BL182:BL201" si="266">IFERROR(-ROUND(AI182*$M182/25,0),"-")</f>
        <v>-</v>
      </c>
      <c r="BM182" s="128" t="str">
        <f t="shared" ref="BM182:BM201" si="267">IFERROR(-ROUND(AJ182*$M182/25,0),"-")</f>
        <v>-</v>
      </c>
      <c r="BN182" s="128" t="str">
        <f t="shared" ref="BN182:BN201" si="268">IFERROR(-ROUND(AK182*$M182/25,0),"-")</f>
        <v>-</v>
      </c>
      <c r="BO182" s="128" t="str">
        <f t="shared" ref="BO182:BO201" si="269">IFERROR(-ROUND(AL182*$M182/25,0),"-")</f>
        <v>-</v>
      </c>
      <c r="BP182" s="128" t="str">
        <f t="shared" ref="BP182:BP201" si="270">IFERROR(-ROUND(AM182*$M182/25,0),"-")</f>
        <v>-</v>
      </c>
      <c r="BQ182" s="128" t="str">
        <f t="shared" ref="BQ182:BQ201" si="271">IFERROR(-ROUND(AN182*$M182/25,0),"-")</f>
        <v>-</v>
      </c>
      <c r="BR182" s="128" t="str">
        <f t="shared" ref="BR182:BR201" si="272">IFERROR(-ROUND(AO182*$M182/25,0),"-")</f>
        <v>-</v>
      </c>
      <c r="BS182" s="128" t="str">
        <f t="shared" ref="BS182:BS201" si="273">IFERROR(-ROUND(AP182*$M182/25,0),"-")</f>
        <v>-</v>
      </c>
      <c r="BT182" s="128" t="str">
        <f t="shared" ref="BT182:BT201" si="274">IFERROR(-ROUND(AQ182*$M182/25,0),"-")</f>
        <v>-</v>
      </c>
      <c r="BU182" s="128" t="str">
        <f t="shared" ref="BU182:BU201" si="275">IFERROR(-ROUND(AR182*$M182/25,0),"-")</f>
        <v>-</v>
      </c>
      <c r="BV182" s="129">
        <f>SUM(AS182:BU182)</f>
        <v>0</v>
      </c>
      <c r="BX182" s="128" t="str">
        <f t="shared" si="221"/>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76">IF($I183="保育標準時間",HLOOKUP($H183,$G$5:$J$49,45,FALSE),IF($I183="保育短時間",HLOOKUP($H183,$K$5:$N$49,45,FALSE),"-"))</f>
        <v>-</v>
      </c>
      <c r="K183" s="20" t="str">
        <f>IF(月途中入退所!$N32=$B$2,IF(月途中入退所!S32="","-",月途中入退所!$S32),"-")</f>
        <v>-</v>
      </c>
      <c r="L183" s="162" t="str">
        <f t="shared" ref="L183:L201" si="277">IFERROR(IF(K183="○",J183+$P$28,J183),"-")</f>
        <v>-</v>
      </c>
      <c r="M183" s="20" t="str">
        <f>IF(月途中入退所!$N32=$B$2,月途中入退所!$T32,"-")</f>
        <v>-</v>
      </c>
      <c r="N183" s="129">
        <f t="shared" si="222"/>
        <v>0</v>
      </c>
      <c r="P183" s="128" t="str">
        <f t="shared" ref="P183:P201" si="278">IF($I183="保育標準時間",HLOOKUP(H183,$G$53:$J$99,2,FALSE),IF($I183="保育短時間",HLOOKUP(H183,$K$53:$N$99,2,FALSE),"-"))</f>
        <v>-</v>
      </c>
      <c r="Q183" s="128" t="str">
        <f t="shared" si="223"/>
        <v>-</v>
      </c>
      <c r="R183" s="128" t="str">
        <f t="shared" si="224"/>
        <v>-</v>
      </c>
      <c r="S183" s="128" t="str">
        <f t="shared" si="225"/>
        <v>-</v>
      </c>
      <c r="T183" s="128" t="str">
        <f t="shared" si="226"/>
        <v>-</v>
      </c>
      <c r="U183" s="128" t="str">
        <f t="shared" si="227"/>
        <v>-</v>
      </c>
      <c r="V183" s="128" t="str">
        <f t="shared" si="228"/>
        <v>-</v>
      </c>
      <c r="W183" s="128" t="str">
        <f t="shared" si="229"/>
        <v>-</v>
      </c>
      <c r="X183" s="128" t="str">
        <f t="shared" si="230"/>
        <v>-</v>
      </c>
      <c r="Y183" s="128" t="str">
        <f t="shared" si="231"/>
        <v>-</v>
      </c>
      <c r="Z183" s="128" t="str">
        <f t="shared" si="232"/>
        <v>-</v>
      </c>
      <c r="AA183" s="128" t="str">
        <f t="shared" si="233"/>
        <v>-</v>
      </c>
      <c r="AB183" s="131"/>
      <c r="AC183" s="128" t="str">
        <f t="shared" si="234"/>
        <v>-</v>
      </c>
      <c r="AD183" s="128" t="str">
        <f t="shared" si="235"/>
        <v>-</v>
      </c>
      <c r="AE183" s="128" t="str">
        <f t="shared" si="236"/>
        <v>-</v>
      </c>
      <c r="AF183" s="128" t="str">
        <f t="shared" si="237"/>
        <v>-</v>
      </c>
      <c r="AG183" s="128" t="str">
        <f t="shared" si="238"/>
        <v>-</v>
      </c>
      <c r="AH183" s="128" t="str">
        <f t="shared" si="239"/>
        <v>-</v>
      </c>
      <c r="AI183" s="128" t="str">
        <f t="shared" si="240"/>
        <v>-</v>
      </c>
      <c r="AJ183" s="128" t="str">
        <f t="shared" si="241"/>
        <v>-</v>
      </c>
      <c r="AK183" s="128" t="str">
        <f t="shared" si="242"/>
        <v>-</v>
      </c>
      <c r="AL183" s="128" t="str">
        <f t="shared" si="243"/>
        <v>-</v>
      </c>
      <c r="AM183" s="128" t="str">
        <f t="shared" si="244"/>
        <v>-</v>
      </c>
      <c r="AN183" s="128" t="str">
        <f t="shared" si="245"/>
        <v>-</v>
      </c>
      <c r="AO183" s="128" t="str">
        <f t="shared" si="246"/>
        <v>-</v>
      </c>
      <c r="AP183" s="128" t="str">
        <f t="shared" si="247"/>
        <v>-</v>
      </c>
      <c r="AQ183" s="128" t="str">
        <f t="shared" ref="AQ183:AQ201" si="279">IF($I183="保育標準時間",HLOOKUP(H183,$G$5:$J$49,33,FALSE),IF($I183="保育短時間",HLOOKUP(H183,$K$5:$N$49,33,FALSE),"-"))</f>
        <v>-</v>
      </c>
      <c r="AR183" s="128" t="str">
        <f t="shared" ref="AR183:AR201" si="280">IF(OR(I183="保育標準時間",I183="保育短時間"),IF(K183="○",$P$28,"-"),"-")</f>
        <v>-</v>
      </c>
      <c r="AS183" s="129">
        <f t="shared" si="248"/>
        <v>0</v>
      </c>
      <c r="AT183" s="128" t="str">
        <f t="shared" si="249"/>
        <v>-</v>
      </c>
      <c r="AU183" s="128" t="str">
        <f t="shared" si="250"/>
        <v>-</v>
      </c>
      <c r="AV183" s="128" t="str">
        <f t="shared" si="251"/>
        <v>-</v>
      </c>
      <c r="AW183" s="128" t="str">
        <f t="shared" si="252"/>
        <v>-</v>
      </c>
      <c r="AX183" s="128" t="str">
        <f t="shared" si="253"/>
        <v>-</v>
      </c>
      <c r="AY183" s="128" t="str">
        <f t="shared" si="254"/>
        <v>-</v>
      </c>
      <c r="AZ183" s="128" t="str">
        <f t="shared" si="255"/>
        <v>-</v>
      </c>
      <c r="BA183" s="128" t="str">
        <f t="shared" si="256"/>
        <v>-</v>
      </c>
      <c r="BB183" s="128" t="str">
        <f t="shared" si="257"/>
        <v>-</v>
      </c>
      <c r="BC183" s="128" t="str">
        <f t="shared" si="258"/>
        <v>-</v>
      </c>
      <c r="BD183" s="128" t="str">
        <f t="shared" si="259"/>
        <v>-</v>
      </c>
      <c r="BE183" s="187"/>
      <c r="BF183" s="128" t="str">
        <f t="shared" si="260"/>
        <v>-</v>
      </c>
      <c r="BG183" s="128" t="str">
        <f t="shared" si="261"/>
        <v>-</v>
      </c>
      <c r="BH183" s="128" t="str">
        <f t="shared" si="262"/>
        <v>-</v>
      </c>
      <c r="BI183" s="128" t="str">
        <f t="shared" si="263"/>
        <v>-</v>
      </c>
      <c r="BJ183" s="128" t="str">
        <f t="shared" si="264"/>
        <v>-</v>
      </c>
      <c r="BK183" s="128" t="str">
        <f t="shared" si="265"/>
        <v>-</v>
      </c>
      <c r="BL183" s="128" t="str">
        <f t="shared" si="266"/>
        <v>-</v>
      </c>
      <c r="BM183" s="128" t="str">
        <f t="shared" si="267"/>
        <v>-</v>
      </c>
      <c r="BN183" s="128" t="str">
        <f t="shared" si="268"/>
        <v>-</v>
      </c>
      <c r="BO183" s="128" t="str">
        <f t="shared" si="269"/>
        <v>-</v>
      </c>
      <c r="BP183" s="128" t="str">
        <f t="shared" si="270"/>
        <v>-</v>
      </c>
      <c r="BQ183" s="128" t="str">
        <f t="shared" si="271"/>
        <v>-</v>
      </c>
      <c r="BR183" s="128" t="str">
        <f t="shared" si="272"/>
        <v>-</v>
      </c>
      <c r="BS183" s="128" t="str">
        <f t="shared" si="273"/>
        <v>-</v>
      </c>
      <c r="BT183" s="128" t="str">
        <f t="shared" si="274"/>
        <v>-</v>
      </c>
      <c r="BU183" s="128" t="str">
        <f t="shared" si="275"/>
        <v>-</v>
      </c>
      <c r="BV183" s="129">
        <f t="shared" ref="BV183:BV201" si="281">SUM(AS183:BU183)</f>
        <v>0</v>
      </c>
      <c r="BX183" s="128" t="str">
        <f t="shared" si="221"/>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76"/>
        <v>-</v>
      </c>
      <c r="K184" s="20" t="str">
        <f>IF(月途中入退所!$N33=$B$2,IF(月途中入退所!S33="","-",月途中入退所!$S33),"-")</f>
        <v>-</v>
      </c>
      <c r="L184" s="162" t="str">
        <f t="shared" si="277"/>
        <v>-</v>
      </c>
      <c r="M184" s="20" t="str">
        <f>IF(月途中入退所!$N33=$B$2,月途中入退所!$T33,"-")</f>
        <v>-</v>
      </c>
      <c r="N184" s="129">
        <f t="shared" si="222"/>
        <v>0</v>
      </c>
      <c r="P184" s="128" t="str">
        <f t="shared" si="278"/>
        <v>-</v>
      </c>
      <c r="Q184" s="128" t="str">
        <f t="shared" si="223"/>
        <v>-</v>
      </c>
      <c r="R184" s="128" t="str">
        <f t="shared" si="224"/>
        <v>-</v>
      </c>
      <c r="S184" s="128" t="str">
        <f t="shared" si="225"/>
        <v>-</v>
      </c>
      <c r="T184" s="128" t="str">
        <f t="shared" si="226"/>
        <v>-</v>
      </c>
      <c r="U184" s="128" t="str">
        <f t="shared" si="227"/>
        <v>-</v>
      </c>
      <c r="V184" s="128" t="str">
        <f t="shared" si="228"/>
        <v>-</v>
      </c>
      <c r="W184" s="128" t="str">
        <f t="shared" si="229"/>
        <v>-</v>
      </c>
      <c r="X184" s="128" t="str">
        <f t="shared" si="230"/>
        <v>-</v>
      </c>
      <c r="Y184" s="128" t="str">
        <f t="shared" si="231"/>
        <v>-</v>
      </c>
      <c r="Z184" s="128" t="str">
        <f t="shared" si="232"/>
        <v>-</v>
      </c>
      <c r="AA184" s="128" t="str">
        <f t="shared" si="233"/>
        <v>-</v>
      </c>
      <c r="AB184" s="131"/>
      <c r="AC184" s="128" t="str">
        <f t="shared" si="234"/>
        <v>-</v>
      </c>
      <c r="AD184" s="128" t="str">
        <f t="shared" si="235"/>
        <v>-</v>
      </c>
      <c r="AE184" s="128" t="str">
        <f t="shared" si="236"/>
        <v>-</v>
      </c>
      <c r="AF184" s="128" t="str">
        <f t="shared" si="237"/>
        <v>-</v>
      </c>
      <c r="AG184" s="128" t="str">
        <f t="shared" si="238"/>
        <v>-</v>
      </c>
      <c r="AH184" s="128" t="str">
        <f t="shared" si="239"/>
        <v>-</v>
      </c>
      <c r="AI184" s="128" t="str">
        <f t="shared" si="240"/>
        <v>-</v>
      </c>
      <c r="AJ184" s="128" t="str">
        <f t="shared" si="241"/>
        <v>-</v>
      </c>
      <c r="AK184" s="128" t="str">
        <f t="shared" si="242"/>
        <v>-</v>
      </c>
      <c r="AL184" s="128" t="str">
        <f t="shared" si="243"/>
        <v>-</v>
      </c>
      <c r="AM184" s="128" t="str">
        <f t="shared" si="244"/>
        <v>-</v>
      </c>
      <c r="AN184" s="128" t="str">
        <f t="shared" si="245"/>
        <v>-</v>
      </c>
      <c r="AO184" s="128" t="str">
        <f t="shared" si="246"/>
        <v>-</v>
      </c>
      <c r="AP184" s="128" t="str">
        <f t="shared" si="247"/>
        <v>-</v>
      </c>
      <c r="AQ184" s="128" t="str">
        <f t="shared" si="279"/>
        <v>-</v>
      </c>
      <c r="AR184" s="128" t="str">
        <f t="shared" si="280"/>
        <v>-</v>
      </c>
      <c r="AS184" s="129">
        <f t="shared" si="248"/>
        <v>0</v>
      </c>
      <c r="AT184" s="128" t="str">
        <f t="shared" si="249"/>
        <v>-</v>
      </c>
      <c r="AU184" s="128" t="str">
        <f t="shared" si="250"/>
        <v>-</v>
      </c>
      <c r="AV184" s="128" t="str">
        <f t="shared" si="251"/>
        <v>-</v>
      </c>
      <c r="AW184" s="128" t="str">
        <f t="shared" si="252"/>
        <v>-</v>
      </c>
      <c r="AX184" s="128" t="str">
        <f t="shared" si="253"/>
        <v>-</v>
      </c>
      <c r="AY184" s="128" t="str">
        <f t="shared" si="254"/>
        <v>-</v>
      </c>
      <c r="AZ184" s="128" t="str">
        <f t="shared" si="255"/>
        <v>-</v>
      </c>
      <c r="BA184" s="128" t="str">
        <f t="shared" si="256"/>
        <v>-</v>
      </c>
      <c r="BB184" s="128" t="str">
        <f t="shared" si="257"/>
        <v>-</v>
      </c>
      <c r="BC184" s="128" t="str">
        <f t="shared" si="258"/>
        <v>-</v>
      </c>
      <c r="BD184" s="128" t="str">
        <f t="shared" si="259"/>
        <v>-</v>
      </c>
      <c r="BE184" s="187"/>
      <c r="BF184" s="128" t="str">
        <f t="shared" si="260"/>
        <v>-</v>
      </c>
      <c r="BG184" s="128" t="str">
        <f t="shared" si="261"/>
        <v>-</v>
      </c>
      <c r="BH184" s="128" t="str">
        <f t="shared" si="262"/>
        <v>-</v>
      </c>
      <c r="BI184" s="128" t="str">
        <f t="shared" si="263"/>
        <v>-</v>
      </c>
      <c r="BJ184" s="128" t="str">
        <f t="shared" si="264"/>
        <v>-</v>
      </c>
      <c r="BK184" s="128" t="str">
        <f t="shared" si="265"/>
        <v>-</v>
      </c>
      <c r="BL184" s="128" t="str">
        <f t="shared" si="266"/>
        <v>-</v>
      </c>
      <c r="BM184" s="128" t="str">
        <f t="shared" si="267"/>
        <v>-</v>
      </c>
      <c r="BN184" s="128" t="str">
        <f t="shared" si="268"/>
        <v>-</v>
      </c>
      <c r="BO184" s="128" t="str">
        <f t="shared" si="269"/>
        <v>-</v>
      </c>
      <c r="BP184" s="128" t="str">
        <f t="shared" si="270"/>
        <v>-</v>
      </c>
      <c r="BQ184" s="128" t="str">
        <f t="shared" si="271"/>
        <v>-</v>
      </c>
      <c r="BR184" s="128" t="str">
        <f t="shared" si="272"/>
        <v>-</v>
      </c>
      <c r="BS184" s="128" t="str">
        <f t="shared" si="273"/>
        <v>-</v>
      </c>
      <c r="BT184" s="128" t="str">
        <f t="shared" si="274"/>
        <v>-</v>
      </c>
      <c r="BU184" s="128" t="str">
        <f t="shared" si="275"/>
        <v>-</v>
      </c>
      <c r="BV184" s="129">
        <f t="shared" si="281"/>
        <v>0</v>
      </c>
      <c r="BX184" s="128" t="str">
        <f t="shared" si="221"/>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76"/>
        <v>-</v>
      </c>
      <c r="K185" s="20" t="str">
        <f>IF(月途中入退所!$N34=$B$2,IF(月途中入退所!S34="","-",月途中入退所!$S34),"-")</f>
        <v>-</v>
      </c>
      <c r="L185" s="162" t="str">
        <f t="shared" si="277"/>
        <v>-</v>
      </c>
      <c r="M185" s="20" t="str">
        <f>IF(月途中入退所!$N34=$B$2,月途中入退所!$T34,"-")</f>
        <v>-</v>
      </c>
      <c r="N185" s="129">
        <f t="shared" si="222"/>
        <v>0</v>
      </c>
      <c r="P185" s="128" t="str">
        <f t="shared" si="278"/>
        <v>-</v>
      </c>
      <c r="Q185" s="128" t="str">
        <f t="shared" si="223"/>
        <v>-</v>
      </c>
      <c r="R185" s="128" t="str">
        <f t="shared" si="224"/>
        <v>-</v>
      </c>
      <c r="S185" s="128" t="str">
        <f t="shared" si="225"/>
        <v>-</v>
      </c>
      <c r="T185" s="128" t="str">
        <f t="shared" si="226"/>
        <v>-</v>
      </c>
      <c r="U185" s="128" t="str">
        <f t="shared" si="227"/>
        <v>-</v>
      </c>
      <c r="V185" s="128" t="str">
        <f t="shared" si="228"/>
        <v>-</v>
      </c>
      <c r="W185" s="128" t="str">
        <f t="shared" si="229"/>
        <v>-</v>
      </c>
      <c r="X185" s="128" t="str">
        <f t="shared" si="230"/>
        <v>-</v>
      </c>
      <c r="Y185" s="128" t="str">
        <f t="shared" si="231"/>
        <v>-</v>
      </c>
      <c r="Z185" s="128" t="str">
        <f t="shared" si="232"/>
        <v>-</v>
      </c>
      <c r="AA185" s="128" t="str">
        <f t="shared" si="233"/>
        <v>-</v>
      </c>
      <c r="AB185" s="131"/>
      <c r="AC185" s="128" t="str">
        <f t="shared" si="234"/>
        <v>-</v>
      </c>
      <c r="AD185" s="128" t="str">
        <f t="shared" si="235"/>
        <v>-</v>
      </c>
      <c r="AE185" s="128" t="str">
        <f t="shared" si="236"/>
        <v>-</v>
      </c>
      <c r="AF185" s="128" t="str">
        <f t="shared" si="237"/>
        <v>-</v>
      </c>
      <c r="AG185" s="128" t="str">
        <f t="shared" si="238"/>
        <v>-</v>
      </c>
      <c r="AH185" s="128" t="str">
        <f t="shared" si="239"/>
        <v>-</v>
      </c>
      <c r="AI185" s="128" t="str">
        <f t="shared" si="240"/>
        <v>-</v>
      </c>
      <c r="AJ185" s="128" t="str">
        <f t="shared" si="241"/>
        <v>-</v>
      </c>
      <c r="AK185" s="128" t="str">
        <f t="shared" si="242"/>
        <v>-</v>
      </c>
      <c r="AL185" s="128" t="str">
        <f t="shared" si="243"/>
        <v>-</v>
      </c>
      <c r="AM185" s="128" t="str">
        <f t="shared" si="244"/>
        <v>-</v>
      </c>
      <c r="AN185" s="128" t="str">
        <f t="shared" si="245"/>
        <v>-</v>
      </c>
      <c r="AO185" s="128" t="str">
        <f t="shared" si="246"/>
        <v>-</v>
      </c>
      <c r="AP185" s="128" t="str">
        <f t="shared" si="247"/>
        <v>-</v>
      </c>
      <c r="AQ185" s="128" t="str">
        <f t="shared" si="279"/>
        <v>-</v>
      </c>
      <c r="AR185" s="128" t="str">
        <f t="shared" si="280"/>
        <v>-</v>
      </c>
      <c r="AS185" s="129">
        <f t="shared" si="248"/>
        <v>0</v>
      </c>
      <c r="AT185" s="128" t="str">
        <f t="shared" si="249"/>
        <v>-</v>
      </c>
      <c r="AU185" s="128" t="str">
        <f t="shared" si="250"/>
        <v>-</v>
      </c>
      <c r="AV185" s="128" t="str">
        <f t="shared" si="251"/>
        <v>-</v>
      </c>
      <c r="AW185" s="128" t="str">
        <f t="shared" si="252"/>
        <v>-</v>
      </c>
      <c r="AX185" s="128" t="str">
        <f t="shared" si="253"/>
        <v>-</v>
      </c>
      <c r="AY185" s="128" t="str">
        <f t="shared" si="254"/>
        <v>-</v>
      </c>
      <c r="AZ185" s="128" t="str">
        <f t="shared" si="255"/>
        <v>-</v>
      </c>
      <c r="BA185" s="128" t="str">
        <f t="shared" si="256"/>
        <v>-</v>
      </c>
      <c r="BB185" s="128" t="str">
        <f t="shared" si="257"/>
        <v>-</v>
      </c>
      <c r="BC185" s="128" t="str">
        <f t="shared" si="258"/>
        <v>-</v>
      </c>
      <c r="BD185" s="128" t="str">
        <f t="shared" si="259"/>
        <v>-</v>
      </c>
      <c r="BE185" s="187"/>
      <c r="BF185" s="128" t="str">
        <f t="shared" si="260"/>
        <v>-</v>
      </c>
      <c r="BG185" s="128" t="str">
        <f t="shared" si="261"/>
        <v>-</v>
      </c>
      <c r="BH185" s="128" t="str">
        <f t="shared" si="262"/>
        <v>-</v>
      </c>
      <c r="BI185" s="128" t="str">
        <f t="shared" si="263"/>
        <v>-</v>
      </c>
      <c r="BJ185" s="128" t="str">
        <f t="shared" si="264"/>
        <v>-</v>
      </c>
      <c r="BK185" s="128" t="str">
        <f t="shared" si="265"/>
        <v>-</v>
      </c>
      <c r="BL185" s="128" t="str">
        <f t="shared" si="266"/>
        <v>-</v>
      </c>
      <c r="BM185" s="128" t="str">
        <f t="shared" si="267"/>
        <v>-</v>
      </c>
      <c r="BN185" s="128" t="str">
        <f t="shared" si="268"/>
        <v>-</v>
      </c>
      <c r="BO185" s="128" t="str">
        <f t="shared" si="269"/>
        <v>-</v>
      </c>
      <c r="BP185" s="128" t="str">
        <f t="shared" si="270"/>
        <v>-</v>
      </c>
      <c r="BQ185" s="128" t="str">
        <f t="shared" si="271"/>
        <v>-</v>
      </c>
      <c r="BR185" s="128" t="str">
        <f t="shared" si="272"/>
        <v>-</v>
      </c>
      <c r="BS185" s="128" t="str">
        <f t="shared" si="273"/>
        <v>-</v>
      </c>
      <c r="BT185" s="128" t="str">
        <f t="shared" si="274"/>
        <v>-</v>
      </c>
      <c r="BU185" s="128" t="str">
        <f t="shared" si="275"/>
        <v>-</v>
      </c>
      <c r="BV185" s="129">
        <f t="shared" si="281"/>
        <v>0</v>
      </c>
      <c r="BX185" s="128" t="str">
        <f t="shared" si="221"/>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76"/>
        <v>-</v>
      </c>
      <c r="K186" s="20" t="str">
        <f>IF(月途中入退所!$N35=$B$2,IF(月途中入退所!S35="","-",月途中入退所!$S35),"-")</f>
        <v>-</v>
      </c>
      <c r="L186" s="162" t="str">
        <f t="shared" si="277"/>
        <v>-</v>
      </c>
      <c r="M186" s="20" t="str">
        <f>IF(月途中入退所!$N35=$B$2,月途中入退所!$T35,"-")</f>
        <v>-</v>
      </c>
      <c r="N186" s="129">
        <f t="shared" si="222"/>
        <v>0</v>
      </c>
      <c r="P186" s="128" t="str">
        <f t="shared" si="278"/>
        <v>-</v>
      </c>
      <c r="Q186" s="128" t="str">
        <f t="shared" si="223"/>
        <v>-</v>
      </c>
      <c r="R186" s="128" t="str">
        <f t="shared" si="224"/>
        <v>-</v>
      </c>
      <c r="S186" s="128" t="str">
        <f t="shared" si="225"/>
        <v>-</v>
      </c>
      <c r="T186" s="128" t="str">
        <f t="shared" si="226"/>
        <v>-</v>
      </c>
      <c r="U186" s="128" t="str">
        <f t="shared" si="227"/>
        <v>-</v>
      </c>
      <c r="V186" s="128" t="str">
        <f t="shared" si="228"/>
        <v>-</v>
      </c>
      <c r="W186" s="128" t="str">
        <f t="shared" si="229"/>
        <v>-</v>
      </c>
      <c r="X186" s="128" t="str">
        <f t="shared" si="230"/>
        <v>-</v>
      </c>
      <c r="Y186" s="128" t="str">
        <f t="shared" si="231"/>
        <v>-</v>
      </c>
      <c r="Z186" s="128" t="str">
        <f t="shared" si="232"/>
        <v>-</v>
      </c>
      <c r="AA186" s="128" t="str">
        <f t="shared" si="233"/>
        <v>-</v>
      </c>
      <c r="AB186" s="131"/>
      <c r="AC186" s="128" t="str">
        <f t="shared" si="234"/>
        <v>-</v>
      </c>
      <c r="AD186" s="128" t="str">
        <f t="shared" si="235"/>
        <v>-</v>
      </c>
      <c r="AE186" s="128" t="str">
        <f t="shared" si="236"/>
        <v>-</v>
      </c>
      <c r="AF186" s="128" t="str">
        <f t="shared" si="237"/>
        <v>-</v>
      </c>
      <c r="AG186" s="128" t="str">
        <f t="shared" si="238"/>
        <v>-</v>
      </c>
      <c r="AH186" s="128" t="str">
        <f t="shared" si="239"/>
        <v>-</v>
      </c>
      <c r="AI186" s="128" t="str">
        <f t="shared" si="240"/>
        <v>-</v>
      </c>
      <c r="AJ186" s="128" t="str">
        <f t="shared" si="241"/>
        <v>-</v>
      </c>
      <c r="AK186" s="128" t="str">
        <f t="shared" si="242"/>
        <v>-</v>
      </c>
      <c r="AL186" s="128" t="str">
        <f t="shared" si="243"/>
        <v>-</v>
      </c>
      <c r="AM186" s="128" t="str">
        <f t="shared" si="244"/>
        <v>-</v>
      </c>
      <c r="AN186" s="128" t="str">
        <f t="shared" si="245"/>
        <v>-</v>
      </c>
      <c r="AO186" s="128" t="str">
        <f t="shared" si="246"/>
        <v>-</v>
      </c>
      <c r="AP186" s="128" t="str">
        <f t="shared" si="247"/>
        <v>-</v>
      </c>
      <c r="AQ186" s="128" t="str">
        <f t="shared" si="279"/>
        <v>-</v>
      </c>
      <c r="AR186" s="128" t="str">
        <f t="shared" si="280"/>
        <v>-</v>
      </c>
      <c r="AS186" s="129">
        <f t="shared" si="248"/>
        <v>0</v>
      </c>
      <c r="AT186" s="128" t="str">
        <f t="shared" si="249"/>
        <v>-</v>
      </c>
      <c r="AU186" s="128" t="str">
        <f t="shared" si="250"/>
        <v>-</v>
      </c>
      <c r="AV186" s="128" t="str">
        <f t="shared" si="251"/>
        <v>-</v>
      </c>
      <c r="AW186" s="128" t="str">
        <f t="shared" si="252"/>
        <v>-</v>
      </c>
      <c r="AX186" s="128" t="str">
        <f t="shared" si="253"/>
        <v>-</v>
      </c>
      <c r="AY186" s="128" t="str">
        <f t="shared" si="254"/>
        <v>-</v>
      </c>
      <c r="AZ186" s="128" t="str">
        <f t="shared" si="255"/>
        <v>-</v>
      </c>
      <c r="BA186" s="128" t="str">
        <f t="shared" si="256"/>
        <v>-</v>
      </c>
      <c r="BB186" s="128" t="str">
        <f t="shared" si="257"/>
        <v>-</v>
      </c>
      <c r="BC186" s="128" t="str">
        <f t="shared" si="258"/>
        <v>-</v>
      </c>
      <c r="BD186" s="128" t="str">
        <f t="shared" si="259"/>
        <v>-</v>
      </c>
      <c r="BE186" s="187"/>
      <c r="BF186" s="128" t="str">
        <f t="shared" si="260"/>
        <v>-</v>
      </c>
      <c r="BG186" s="128" t="str">
        <f t="shared" si="261"/>
        <v>-</v>
      </c>
      <c r="BH186" s="128" t="str">
        <f t="shared" si="262"/>
        <v>-</v>
      </c>
      <c r="BI186" s="128" t="str">
        <f t="shared" si="263"/>
        <v>-</v>
      </c>
      <c r="BJ186" s="128" t="str">
        <f t="shared" si="264"/>
        <v>-</v>
      </c>
      <c r="BK186" s="128" t="str">
        <f t="shared" si="265"/>
        <v>-</v>
      </c>
      <c r="BL186" s="128" t="str">
        <f t="shared" si="266"/>
        <v>-</v>
      </c>
      <c r="BM186" s="128" t="str">
        <f t="shared" si="267"/>
        <v>-</v>
      </c>
      <c r="BN186" s="128" t="str">
        <f t="shared" si="268"/>
        <v>-</v>
      </c>
      <c r="BO186" s="128" t="str">
        <f t="shared" si="269"/>
        <v>-</v>
      </c>
      <c r="BP186" s="128" t="str">
        <f t="shared" si="270"/>
        <v>-</v>
      </c>
      <c r="BQ186" s="128" t="str">
        <f t="shared" si="271"/>
        <v>-</v>
      </c>
      <c r="BR186" s="128" t="str">
        <f t="shared" si="272"/>
        <v>-</v>
      </c>
      <c r="BS186" s="128" t="str">
        <f t="shared" si="273"/>
        <v>-</v>
      </c>
      <c r="BT186" s="128" t="str">
        <f t="shared" si="274"/>
        <v>-</v>
      </c>
      <c r="BU186" s="128" t="str">
        <f t="shared" si="275"/>
        <v>-</v>
      </c>
      <c r="BV186" s="129">
        <f t="shared" si="281"/>
        <v>0</v>
      </c>
      <c r="BX186" s="128" t="str">
        <f t="shared" si="221"/>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76"/>
        <v>-</v>
      </c>
      <c r="K187" s="20" t="str">
        <f>IF(月途中入退所!$N36=$B$2,IF(月途中入退所!S36="","-",月途中入退所!$S36),"-")</f>
        <v>-</v>
      </c>
      <c r="L187" s="162" t="str">
        <f t="shared" si="277"/>
        <v>-</v>
      </c>
      <c r="M187" s="20" t="str">
        <f>IF(月途中入退所!$N36=$B$2,月途中入退所!$T36,"-")</f>
        <v>-</v>
      </c>
      <c r="N187" s="129">
        <f t="shared" si="222"/>
        <v>0</v>
      </c>
      <c r="P187" s="128" t="str">
        <f t="shared" si="278"/>
        <v>-</v>
      </c>
      <c r="Q187" s="128" t="str">
        <f t="shared" si="223"/>
        <v>-</v>
      </c>
      <c r="R187" s="128" t="str">
        <f t="shared" si="224"/>
        <v>-</v>
      </c>
      <c r="S187" s="128" t="str">
        <f t="shared" si="225"/>
        <v>-</v>
      </c>
      <c r="T187" s="128" t="str">
        <f t="shared" si="226"/>
        <v>-</v>
      </c>
      <c r="U187" s="128" t="str">
        <f t="shared" si="227"/>
        <v>-</v>
      </c>
      <c r="V187" s="128" t="str">
        <f t="shared" si="228"/>
        <v>-</v>
      </c>
      <c r="W187" s="128" t="str">
        <f t="shared" si="229"/>
        <v>-</v>
      </c>
      <c r="X187" s="128" t="str">
        <f t="shared" si="230"/>
        <v>-</v>
      </c>
      <c r="Y187" s="128" t="str">
        <f t="shared" si="231"/>
        <v>-</v>
      </c>
      <c r="Z187" s="128" t="str">
        <f t="shared" si="232"/>
        <v>-</v>
      </c>
      <c r="AA187" s="128" t="str">
        <f t="shared" si="233"/>
        <v>-</v>
      </c>
      <c r="AB187" s="131"/>
      <c r="AC187" s="128" t="str">
        <f t="shared" si="234"/>
        <v>-</v>
      </c>
      <c r="AD187" s="128" t="str">
        <f t="shared" si="235"/>
        <v>-</v>
      </c>
      <c r="AE187" s="128" t="str">
        <f t="shared" si="236"/>
        <v>-</v>
      </c>
      <c r="AF187" s="128" t="str">
        <f t="shared" si="237"/>
        <v>-</v>
      </c>
      <c r="AG187" s="128" t="str">
        <f t="shared" si="238"/>
        <v>-</v>
      </c>
      <c r="AH187" s="128" t="str">
        <f t="shared" si="239"/>
        <v>-</v>
      </c>
      <c r="AI187" s="128" t="str">
        <f t="shared" si="240"/>
        <v>-</v>
      </c>
      <c r="AJ187" s="128" t="str">
        <f t="shared" si="241"/>
        <v>-</v>
      </c>
      <c r="AK187" s="128" t="str">
        <f t="shared" si="242"/>
        <v>-</v>
      </c>
      <c r="AL187" s="128" t="str">
        <f t="shared" si="243"/>
        <v>-</v>
      </c>
      <c r="AM187" s="128" t="str">
        <f t="shared" si="244"/>
        <v>-</v>
      </c>
      <c r="AN187" s="128" t="str">
        <f t="shared" si="245"/>
        <v>-</v>
      </c>
      <c r="AO187" s="128" t="str">
        <f t="shared" si="246"/>
        <v>-</v>
      </c>
      <c r="AP187" s="128" t="str">
        <f t="shared" si="247"/>
        <v>-</v>
      </c>
      <c r="AQ187" s="128" t="str">
        <f t="shared" si="279"/>
        <v>-</v>
      </c>
      <c r="AR187" s="128" t="str">
        <f t="shared" si="280"/>
        <v>-</v>
      </c>
      <c r="AS187" s="129">
        <f t="shared" si="248"/>
        <v>0</v>
      </c>
      <c r="AT187" s="128" t="str">
        <f t="shared" si="249"/>
        <v>-</v>
      </c>
      <c r="AU187" s="128" t="str">
        <f t="shared" si="250"/>
        <v>-</v>
      </c>
      <c r="AV187" s="128" t="str">
        <f t="shared" si="251"/>
        <v>-</v>
      </c>
      <c r="AW187" s="128" t="str">
        <f t="shared" si="252"/>
        <v>-</v>
      </c>
      <c r="AX187" s="128" t="str">
        <f t="shared" si="253"/>
        <v>-</v>
      </c>
      <c r="AY187" s="128" t="str">
        <f t="shared" si="254"/>
        <v>-</v>
      </c>
      <c r="AZ187" s="128" t="str">
        <f t="shared" si="255"/>
        <v>-</v>
      </c>
      <c r="BA187" s="128" t="str">
        <f t="shared" si="256"/>
        <v>-</v>
      </c>
      <c r="BB187" s="128" t="str">
        <f t="shared" si="257"/>
        <v>-</v>
      </c>
      <c r="BC187" s="128" t="str">
        <f t="shared" si="258"/>
        <v>-</v>
      </c>
      <c r="BD187" s="128" t="str">
        <f t="shared" si="259"/>
        <v>-</v>
      </c>
      <c r="BE187" s="187"/>
      <c r="BF187" s="128" t="str">
        <f t="shared" si="260"/>
        <v>-</v>
      </c>
      <c r="BG187" s="128" t="str">
        <f t="shared" si="261"/>
        <v>-</v>
      </c>
      <c r="BH187" s="128" t="str">
        <f t="shared" si="262"/>
        <v>-</v>
      </c>
      <c r="BI187" s="128" t="str">
        <f t="shared" si="263"/>
        <v>-</v>
      </c>
      <c r="BJ187" s="128" t="str">
        <f t="shared" si="264"/>
        <v>-</v>
      </c>
      <c r="BK187" s="128" t="str">
        <f t="shared" si="265"/>
        <v>-</v>
      </c>
      <c r="BL187" s="128" t="str">
        <f t="shared" si="266"/>
        <v>-</v>
      </c>
      <c r="BM187" s="128" t="str">
        <f t="shared" si="267"/>
        <v>-</v>
      </c>
      <c r="BN187" s="128" t="str">
        <f t="shared" si="268"/>
        <v>-</v>
      </c>
      <c r="BO187" s="128" t="str">
        <f t="shared" si="269"/>
        <v>-</v>
      </c>
      <c r="BP187" s="128" t="str">
        <f t="shared" si="270"/>
        <v>-</v>
      </c>
      <c r="BQ187" s="128" t="str">
        <f t="shared" si="271"/>
        <v>-</v>
      </c>
      <c r="BR187" s="128" t="str">
        <f t="shared" si="272"/>
        <v>-</v>
      </c>
      <c r="BS187" s="128" t="str">
        <f t="shared" si="273"/>
        <v>-</v>
      </c>
      <c r="BT187" s="128" t="str">
        <f t="shared" si="274"/>
        <v>-</v>
      </c>
      <c r="BU187" s="128" t="str">
        <f t="shared" si="275"/>
        <v>-</v>
      </c>
      <c r="BV187" s="129">
        <f t="shared" si="281"/>
        <v>0</v>
      </c>
      <c r="BX187" s="128" t="str">
        <f t="shared" si="221"/>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76"/>
        <v>-</v>
      </c>
      <c r="K188" s="20" t="str">
        <f>IF(月途中入退所!$N37=$B$2,IF(月途中入退所!S37="","-",月途中入退所!$S37),"-")</f>
        <v>-</v>
      </c>
      <c r="L188" s="162" t="str">
        <f t="shared" si="277"/>
        <v>-</v>
      </c>
      <c r="M188" s="20" t="str">
        <f>IF(月途中入退所!$N37=$B$2,月途中入退所!$T37,"-")</f>
        <v>-</v>
      </c>
      <c r="N188" s="129">
        <f t="shared" si="222"/>
        <v>0</v>
      </c>
      <c r="P188" s="128" t="str">
        <f t="shared" si="278"/>
        <v>-</v>
      </c>
      <c r="Q188" s="128" t="str">
        <f t="shared" si="223"/>
        <v>-</v>
      </c>
      <c r="R188" s="128" t="str">
        <f t="shared" si="224"/>
        <v>-</v>
      </c>
      <c r="S188" s="128" t="str">
        <f t="shared" si="225"/>
        <v>-</v>
      </c>
      <c r="T188" s="128" t="str">
        <f t="shared" si="226"/>
        <v>-</v>
      </c>
      <c r="U188" s="128" t="str">
        <f t="shared" si="227"/>
        <v>-</v>
      </c>
      <c r="V188" s="128" t="str">
        <f t="shared" si="228"/>
        <v>-</v>
      </c>
      <c r="W188" s="128" t="str">
        <f t="shared" si="229"/>
        <v>-</v>
      </c>
      <c r="X188" s="128" t="str">
        <f t="shared" si="230"/>
        <v>-</v>
      </c>
      <c r="Y188" s="128" t="str">
        <f t="shared" si="231"/>
        <v>-</v>
      </c>
      <c r="Z188" s="128" t="str">
        <f t="shared" si="232"/>
        <v>-</v>
      </c>
      <c r="AA188" s="128" t="str">
        <f t="shared" si="233"/>
        <v>-</v>
      </c>
      <c r="AB188" s="131"/>
      <c r="AC188" s="128" t="str">
        <f t="shared" si="234"/>
        <v>-</v>
      </c>
      <c r="AD188" s="128" t="str">
        <f t="shared" si="235"/>
        <v>-</v>
      </c>
      <c r="AE188" s="128" t="str">
        <f t="shared" si="236"/>
        <v>-</v>
      </c>
      <c r="AF188" s="128" t="str">
        <f t="shared" si="237"/>
        <v>-</v>
      </c>
      <c r="AG188" s="128" t="str">
        <f t="shared" si="238"/>
        <v>-</v>
      </c>
      <c r="AH188" s="128" t="str">
        <f t="shared" si="239"/>
        <v>-</v>
      </c>
      <c r="AI188" s="128" t="str">
        <f t="shared" si="240"/>
        <v>-</v>
      </c>
      <c r="AJ188" s="128" t="str">
        <f t="shared" si="241"/>
        <v>-</v>
      </c>
      <c r="AK188" s="128" t="str">
        <f t="shared" si="242"/>
        <v>-</v>
      </c>
      <c r="AL188" s="128" t="str">
        <f t="shared" si="243"/>
        <v>-</v>
      </c>
      <c r="AM188" s="128" t="str">
        <f t="shared" si="244"/>
        <v>-</v>
      </c>
      <c r="AN188" s="128" t="str">
        <f t="shared" si="245"/>
        <v>-</v>
      </c>
      <c r="AO188" s="128" t="str">
        <f t="shared" si="246"/>
        <v>-</v>
      </c>
      <c r="AP188" s="128" t="str">
        <f t="shared" si="247"/>
        <v>-</v>
      </c>
      <c r="AQ188" s="128" t="str">
        <f t="shared" si="279"/>
        <v>-</v>
      </c>
      <c r="AR188" s="128" t="str">
        <f t="shared" si="280"/>
        <v>-</v>
      </c>
      <c r="AS188" s="129">
        <f t="shared" si="248"/>
        <v>0</v>
      </c>
      <c r="AT188" s="128" t="str">
        <f t="shared" si="249"/>
        <v>-</v>
      </c>
      <c r="AU188" s="128" t="str">
        <f t="shared" si="250"/>
        <v>-</v>
      </c>
      <c r="AV188" s="128" t="str">
        <f t="shared" si="251"/>
        <v>-</v>
      </c>
      <c r="AW188" s="128" t="str">
        <f t="shared" si="252"/>
        <v>-</v>
      </c>
      <c r="AX188" s="128" t="str">
        <f t="shared" si="253"/>
        <v>-</v>
      </c>
      <c r="AY188" s="128" t="str">
        <f t="shared" si="254"/>
        <v>-</v>
      </c>
      <c r="AZ188" s="128" t="str">
        <f t="shared" si="255"/>
        <v>-</v>
      </c>
      <c r="BA188" s="128" t="str">
        <f t="shared" si="256"/>
        <v>-</v>
      </c>
      <c r="BB188" s="128" t="str">
        <f t="shared" si="257"/>
        <v>-</v>
      </c>
      <c r="BC188" s="128" t="str">
        <f t="shared" si="258"/>
        <v>-</v>
      </c>
      <c r="BD188" s="128" t="str">
        <f t="shared" si="259"/>
        <v>-</v>
      </c>
      <c r="BE188" s="187"/>
      <c r="BF188" s="128" t="str">
        <f t="shared" si="260"/>
        <v>-</v>
      </c>
      <c r="BG188" s="128" t="str">
        <f t="shared" si="261"/>
        <v>-</v>
      </c>
      <c r="BH188" s="128" t="str">
        <f t="shared" si="262"/>
        <v>-</v>
      </c>
      <c r="BI188" s="128" t="str">
        <f t="shared" si="263"/>
        <v>-</v>
      </c>
      <c r="BJ188" s="128" t="str">
        <f t="shared" si="264"/>
        <v>-</v>
      </c>
      <c r="BK188" s="128" t="str">
        <f t="shared" si="265"/>
        <v>-</v>
      </c>
      <c r="BL188" s="128" t="str">
        <f t="shared" si="266"/>
        <v>-</v>
      </c>
      <c r="BM188" s="128" t="str">
        <f t="shared" si="267"/>
        <v>-</v>
      </c>
      <c r="BN188" s="128" t="str">
        <f t="shared" si="268"/>
        <v>-</v>
      </c>
      <c r="BO188" s="128" t="str">
        <f t="shared" si="269"/>
        <v>-</v>
      </c>
      <c r="BP188" s="128" t="str">
        <f t="shared" si="270"/>
        <v>-</v>
      </c>
      <c r="BQ188" s="128" t="str">
        <f t="shared" si="271"/>
        <v>-</v>
      </c>
      <c r="BR188" s="128" t="str">
        <f t="shared" si="272"/>
        <v>-</v>
      </c>
      <c r="BS188" s="128" t="str">
        <f t="shared" si="273"/>
        <v>-</v>
      </c>
      <c r="BT188" s="128" t="str">
        <f t="shared" si="274"/>
        <v>-</v>
      </c>
      <c r="BU188" s="128" t="str">
        <f t="shared" si="275"/>
        <v>-</v>
      </c>
      <c r="BV188" s="129">
        <f t="shared" si="281"/>
        <v>0</v>
      </c>
      <c r="BX188" s="128" t="str">
        <f t="shared" si="221"/>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76"/>
        <v>-</v>
      </c>
      <c r="K189" s="20" t="str">
        <f>IF(月途中入退所!$N38=$B$2,IF(月途中入退所!S38="","-",月途中入退所!$S38),"-")</f>
        <v>-</v>
      </c>
      <c r="L189" s="162" t="str">
        <f t="shared" si="277"/>
        <v>-</v>
      </c>
      <c r="M189" s="20" t="str">
        <f>IF(月途中入退所!$N38=$B$2,月途中入退所!$T38,"-")</f>
        <v>-</v>
      </c>
      <c r="N189" s="129">
        <f t="shared" si="222"/>
        <v>0</v>
      </c>
      <c r="P189" s="128" t="str">
        <f t="shared" si="278"/>
        <v>-</v>
      </c>
      <c r="Q189" s="128" t="str">
        <f t="shared" si="223"/>
        <v>-</v>
      </c>
      <c r="R189" s="128" t="str">
        <f t="shared" si="224"/>
        <v>-</v>
      </c>
      <c r="S189" s="128" t="str">
        <f t="shared" si="225"/>
        <v>-</v>
      </c>
      <c r="T189" s="128" t="str">
        <f t="shared" si="226"/>
        <v>-</v>
      </c>
      <c r="U189" s="128" t="str">
        <f t="shared" si="227"/>
        <v>-</v>
      </c>
      <c r="V189" s="128" t="str">
        <f t="shared" si="228"/>
        <v>-</v>
      </c>
      <c r="W189" s="128" t="str">
        <f t="shared" si="229"/>
        <v>-</v>
      </c>
      <c r="X189" s="128" t="str">
        <f t="shared" si="230"/>
        <v>-</v>
      </c>
      <c r="Y189" s="128" t="str">
        <f t="shared" si="231"/>
        <v>-</v>
      </c>
      <c r="Z189" s="128" t="str">
        <f t="shared" si="232"/>
        <v>-</v>
      </c>
      <c r="AA189" s="128" t="str">
        <f t="shared" si="233"/>
        <v>-</v>
      </c>
      <c r="AB189" s="131"/>
      <c r="AC189" s="128" t="str">
        <f t="shared" si="234"/>
        <v>-</v>
      </c>
      <c r="AD189" s="128" t="str">
        <f t="shared" si="235"/>
        <v>-</v>
      </c>
      <c r="AE189" s="128" t="str">
        <f t="shared" si="236"/>
        <v>-</v>
      </c>
      <c r="AF189" s="128" t="str">
        <f t="shared" si="237"/>
        <v>-</v>
      </c>
      <c r="AG189" s="128" t="str">
        <f t="shared" si="238"/>
        <v>-</v>
      </c>
      <c r="AH189" s="128" t="str">
        <f t="shared" si="239"/>
        <v>-</v>
      </c>
      <c r="AI189" s="128" t="str">
        <f t="shared" si="240"/>
        <v>-</v>
      </c>
      <c r="AJ189" s="128" t="str">
        <f t="shared" si="241"/>
        <v>-</v>
      </c>
      <c r="AK189" s="128" t="str">
        <f t="shared" si="242"/>
        <v>-</v>
      </c>
      <c r="AL189" s="128" t="str">
        <f t="shared" si="243"/>
        <v>-</v>
      </c>
      <c r="AM189" s="128" t="str">
        <f t="shared" si="244"/>
        <v>-</v>
      </c>
      <c r="AN189" s="128" t="str">
        <f t="shared" si="245"/>
        <v>-</v>
      </c>
      <c r="AO189" s="128" t="str">
        <f t="shared" si="246"/>
        <v>-</v>
      </c>
      <c r="AP189" s="128" t="str">
        <f t="shared" si="247"/>
        <v>-</v>
      </c>
      <c r="AQ189" s="128" t="str">
        <f t="shared" si="279"/>
        <v>-</v>
      </c>
      <c r="AR189" s="128" t="str">
        <f t="shared" si="280"/>
        <v>-</v>
      </c>
      <c r="AS189" s="129">
        <f t="shared" si="248"/>
        <v>0</v>
      </c>
      <c r="AT189" s="128" t="str">
        <f t="shared" si="249"/>
        <v>-</v>
      </c>
      <c r="AU189" s="128" t="str">
        <f t="shared" si="250"/>
        <v>-</v>
      </c>
      <c r="AV189" s="128" t="str">
        <f t="shared" si="251"/>
        <v>-</v>
      </c>
      <c r="AW189" s="128" t="str">
        <f t="shared" si="252"/>
        <v>-</v>
      </c>
      <c r="AX189" s="128" t="str">
        <f t="shared" si="253"/>
        <v>-</v>
      </c>
      <c r="AY189" s="128" t="str">
        <f t="shared" si="254"/>
        <v>-</v>
      </c>
      <c r="AZ189" s="128" t="str">
        <f t="shared" si="255"/>
        <v>-</v>
      </c>
      <c r="BA189" s="128" t="str">
        <f t="shared" si="256"/>
        <v>-</v>
      </c>
      <c r="BB189" s="128" t="str">
        <f t="shared" si="257"/>
        <v>-</v>
      </c>
      <c r="BC189" s="128" t="str">
        <f t="shared" si="258"/>
        <v>-</v>
      </c>
      <c r="BD189" s="128" t="str">
        <f t="shared" si="259"/>
        <v>-</v>
      </c>
      <c r="BE189" s="187"/>
      <c r="BF189" s="128" t="str">
        <f t="shared" si="260"/>
        <v>-</v>
      </c>
      <c r="BG189" s="128" t="str">
        <f t="shared" si="261"/>
        <v>-</v>
      </c>
      <c r="BH189" s="128" t="str">
        <f t="shared" si="262"/>
        <v>-</v>
      </c>
      <c r="BI189" s="128" t="str">
        <f t="shared" si="263"/>
        <v>-</v>
      </c>
      <c r="BJ189" s="128" t="str">
        <f t="shared" si="264"/>
        <v>-</v>
      </c>
      <c r="BK189" s="128" t="str">
        <f t="shared" si="265"/>
        <v>-</v>
      </c>
      <c r="BL189" s="128" t="str">
        <f t="shared" si="266"/>
        <v>-</v>
      </c>
      <c r="BM189" s="128" t="str">
        <f t="shared" si="267"/>
        <v>-</v>
      </c>
      <c r="BN189" s="128" t="str">
        <f t="shared" si="268"/>
        <v>-</v>
      </c>
      <c r="BO189" s="128" t="str">
        <f t="shared" si="269"/>
        <v>-</v>
      </c>
      <c r="BP189" s="128" t="str">
        <f t="shared" si="270"/>
        <v>-</v>
      </c>
      <c r="BQ189" s="128" t="str">
        <f t="shared" si="271"/>
        <v>-</v>
      </c>
      <c r="BR189" s="128" t="str">
        <f t="shared" si="272"/>
        <v>-</v>
      </c>
      <c r="BS189" s="128" t="str">
        <f t="shared" si="273"/>
        <v>-</v>
      </c>
      <c r="BT189" s="128" t="str">
        <f t="shared" si="274"/>
        <v>-</v>
      </c>
      <c r="BU189" s="128" t="str">
        <f t="shared" si="275"/>
        <v>-</v>
      </c>
      <c r="BV189" s="129">
        <f t="shared" si="281"/>
        <v>0</v>
      </c>
      <c r="BX189" s="128" t="str">
        <f t="shared" si="221"/>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76"/>
        <v>-</v>
      </c>
      <c r="K190" s="20" t="str">
        <f>IF(月途中入退所!$N39=$B$2,IF(月途中入退所!S39="","-",月途中入退所!$S39),"-")</f>
        <v>-</v>
      </c>
      <c r="L190" s="162" t="str">
        <f t="shared" si="277"/>
        <v>-</v>
      </c>
      <c r="M190" s="20" t="str">
        <f>IF(月途中入退所!$N39=$B$2,月途中入退所!$T39,"-")</f>
        <v>-</v>
      </c>
      <c r="N190" s="129">
        <f t="shared" si="222"/>
        <v>0</v>
      </c>
      <c r="P190" s="128" t="str">
        <f t="shared" si="278"/>
        <v>-</v>
      </c>
      <c r="Q190" s="128" t="str">
        <f t="shared" si="223"/>
        <v>-</v>
      </c>
      <c r="R190" s="128" t="str">
        <f t="shared" si="224"/>
        <v>-</v>
      </c>
      <c r="S190" s="128" t="str">
        <f t="shared" si="225"/>
        <v>-</v>
      </c>
      <c r="T190" s="128" t="str">
        <f t="shared" si="226"/>
        <v>-</v>
      </c>
      <c r="U190" s="128" t="str">
        <f t="shared" si="227"/>
        <v>-</v>
      </c>
      <c r="V190" s="128" t="str">
        <f t="shared" si="228"/>
        <v>-</v>
      </c>
      <c r="W190" s="128" t="str">
        <f t="shared" si="229"/>
        <v>-</v>
      </c>
      <c r="X190" s="128" t="str">
        <f t="shared" si="230"/>
        <v>-</v>
      </c>
      <c r="Y190" s="128" t="str">
        <f t="shared" si="231"/>
        <v>-</v>
      </c>
      <c r="Z190" s="128" t="str">
        <f t="shared" si="232"/>
        <v>-</v>
      </c>
      <c r="AA190" s="128" t="str">
        <f t="shared" si="233"/>
        <v>-</v>
      </c>
      <c r="AB190" s="131"/>
      <c r="AC190" s="128" t="str">
        <f t="shared" si="234"/>
        <v>-</v>
      </c>
      <c r="AD190" s="128" t="str">
        <f t="shared" si="235"/>
        <v>-</v>
      </c>
      <c r="AE190" s="128" t="str">
        <f t="shared" si="236"/>
        <v>-</v>
      </c>
      <c r="AF190" s="128" t="str">
        <f t="shared" si="237"/>
        <v>-</v>
      </c>
      <c r="AG190" s="128" t="str">
        <f t="shared" si="238"/>
        <v>-</v>
      </c>
      <c r="AH190" s="128" t="str">
        <f t="shared" si="239"/>
        <v>-</v>
      </c>
      <c r="AI190" s="128" t="str">
        <f t="shared" si="240"/>
        <v>-</v>
      </c>
      <c r="AJ190" s="128" t="str">
        <f t="shared" si="241"/>
        <v>-</v>
      </c>
      <c r="AK190" s="128" t="str">
        <f t="shared" si="242"/>
        <v>-</v>
      </c>
      <c r="AL190" s="128" t="str">
        <f t="shared" si="243"/>
        <v>-</v>
      </c>
      <c r="AM190" s="128" t="str">
        <f t="shared" si="244"/>
        <v>-</v>
      </c>
      <c r="AN190" s="128" t="str">
        <f t="shared" si="245"/>
        <v>-</v>
      </c>
      <c r="AO190" s="128" t="str">
        <f t="shared" si="246"/>
        <v>-</v>
      </c>
      <c r="AP190" s="128" t="str">
        <f t="shared" si="247"/>
        <v>-</v>
      </c>
      <c r="AQ190" s="128" t="str">
        <f t="shared" si="279"/>
        <v>-</v>
      </c>
      <c r="AR190" s="128" t="str">
        <f t="shared" si="280"/>
        <v>-</v>
      </c>
      <c r="AS190" s="129">
        <f t="shared" si="248"/>
        <v>0</v>
      </c>
      <c r="AT190" s="128" t="str">
        <f t="shared" si="249"/>
        <v>-</v>
      </c>
      <c r="AU190" s="128" t="str">
        <f t="shared" si="250"/>
        <v>-</v>
      </c>
      <c r="AV190" s="128" t="str">
        <f t="shared" si="251"/>
        <v>-</v>
      </c>
      <c r="AW190" s="128" t="str">
        <f t="shared" si="252"/>
        <v>-</v>
      </c>
      <c r="AX190" s="128" t="str">
        <f t="shared" si="253"/>
        <v>-</v>
      </c>
      <c r="AY190" s="128" t="str">
        <f t="shared" si="254"/>
        <v>-</v>
      </c>
      <c r="AZ190" s="128" t="str">
        <f t="shared" si="255"/>
        <v>-</v>
      </c>
      <c r="BA190" s="128" t="str">
        <f t="shared" si="256"/>
        <v>-</v>
      </c>
      <c r="BB190" s="128" t="str">
        <f t="shared" si="257"/>
        <v>-</v>
      </c>
      <c r="BC190" s="128" t="str">
        <f t="shared" si="258"/>
        <v>-</v>
      </c>
      <c r="BD190" s="128" t="str">
        <f t="shared" si="259"/>
        <v>-</v>
      </c>
      <c r="BE190" s="187"/>
      <c r="BF190" s="128" t="str">
        <f t="shared" si="260"/>
        <v>-</v>
      </c>
      <c r="BG190" s="128" t="str">
        <f t="shared" si="261"/>
        <v>-</v>
      </c>
      <c r="BH190" s="128" t="str">
        <f t="shared" si="262"/>
        <v>-</v>
      </c>
      <c r="BI190" s="128" t="str">
        <f t="shared" si="263"/>
        <v>-</v>
      </c>
      <c r="BJ190" s="128" t="str">
        <f t="shared" si="264"/>
        <v>-</v>
      </c>
      <c r="BK190" s="128" t="str">
        <f t="shared" si="265"/>
        <v>-</v>
      </c>
      <c r="BL190" s="128" t="str">
        <f t="shared" si="266"/>
        <v>-</v>
      </c>
      <c r="BM190" s="128" t="str">
        <f t="shared" si="267"/>
        <v>-</v>
      </c>
      <c r="BN190" s="128" t="str">
        <f t="shared" si="268"/>
        <v>-</v>
      </c>
      <c r="BO190" s="128" t="str">
        <f t="shared" si="269"/>
        <v>-</v>
      </c>
      <c r="BP190" s="128" t="str">
        <f t="shared" si="270"/>
        <v>-</v>
      </c>
      <c r="BQ190" s="128" t="str">
        <f t="shared" si="271"/>
        <v>-</v>
      </c>
      <c r="BR190" s="128" t="str">
        <f t="shared" si="272"/>
        <v>-</v>
      </c>
      <c r="BS190" s="128" t="str">
        <f t="shared" si="273"/>
        <v>-</v>
      </c>
      <c r="BT190" s="128" t="str">
        <f t="shared" si="274"/>
        <v>-</v>
      </c>
      <c r="BU190" s="128" t="str">
        <f t="shared" si="275"/>
        <v>-</v>
      </c>
      <c r="BV190" s="129">
        <f t="shared" si="281"/>
        <v>0</v>
      </c>
      <c r="BX190" s="128" t="str">
        <f t="shared" si="221"/>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76"/>
        <v>-</v>
      </c>
      <c r="K191" s="20" t="str">
        <f>IF(月途中入退所!$N40=$B$2,IF(月途中入退所!S40="","-",月途中入退所!$S40),"-")</f>
        <v>-</v>
      </c>
      <c r="L191" s="162" t="str">
        <f t="shared" si="277"/>
        <v>-</v>
      </c>
      <c r="M191" s="20" t="str">
        <f>IF(月途中入退所!$N40=$B$2,月途中入退所!$T40,"-")</f>
        <v>-</v>
      </c>
      <c r="N191" s="129">
        <f t="shared" si="222"/>
        <v>0</v>
      </c>
      <c r="P191" s="128" t="str">
        <f t="shared" si="278"/>
        <v>-</v>
      </c>
      <c r="Q191" s="128" t="str">
        <f t="shared" si="223"/>
        <v>-</v>
      </c>
      <c r="R191" s="128" t="str">
        <f t="shared" si="224"/>
        <v>-</v>
      </c>
      <c r="S191" s="128" t="str">
        <f t="shared" si="225"/>
        <v>-</v>
      </c>
      <c r="T191" s="128" t="str">
        <f t="shared" si="226"/>
        <v>-</v>
      </c>
      <c r="U191" s="128" t="str">
        <f t="shared" si="227"/>
        <v>-</v>
      </c>
      <c r="V191" s="128" t="str">
        <f t="shared" si="228"/>
        <v>-</v>
      </c>
      <c r="W191" s="128" t="str">
        <f t="shared" si="229"/>
        <v>-</v>
      </c>
      <c r="X191" s="128" t="str">
        <f t="shared" si="230"/>
        <v>-</v>
      </c>
      <c r="Y191" s="128" t="str">
        <f t="shared" si="231"/>
        <v>-</v>
      </c>
      <c r="Z191" s="128" t="str">
        <f t="shared" si="232"/>
        <v>-</v>
      </c>
      <c r="AA191" s="128" t="str">
        <f t="shared" si="233"/>
        <v>-</v>
      </c>
      <c r="AB191" s="131"/>
      <c r="AC191" s="128" t="str">
        <f t="shared" si="234"/>
        <v>-</v>
      </c>
      <c r="AD191" s="128" t="str">
        <f t="shared" si="235"/>
        <v>-</v>
      </c>
      <c r="AE191" s="128" t="str">
        <f t="shared" si="236"/>
        <v>-</v>
      </c>
      <c r="AF191" s="128" t="str">
        <f t="shared" si="237"/>
        <v>-</v>
      </c>
      <c r="AG191" s="128" t="str">
        <f t="shared" si="238"/>
        <v>-</v>
      </c>
      <c r="AH191" s="128" t="str">
        <f t="shared" si="239"/>
        <v>-</v>
      </c>
      <c r="AI191" s="128" t="str">
        <f t="shared" si="240"/>
        <v>-</v>
      </c>
      <c r="AJ191" s="128" t="str">
        <f t="shared" si="241"/>
        <v>-</v>
      </c>
      <c r="AK191" s="128" t="str">
        <f t="shared" si="242"/>
        <v>-</v>
      </c>
      <c r="AL191" s="128" t="str">
        <f t="shared" si="243"/>
        <v>-</v>
      </c>
      <c r="AM191" s="128" t="str">
        <f t="shared" si="244"/>
        <v>-</v>
      </c>
      <c r="AN191" s="128" t="str">
        <f t="shared" si="245"/>
        <v>-</v>
      </c>
      <c r="AO191" s="128" t="str">
        <f t="shared" si="246"/>
        <v>-</v>
      </c>
      <c r="AP191" s="128" t="str">
        <f t="shared" si="247"/>
        <v>-</v>
      </c>
      <c r="AQ191" s="128" t="str">
        <f t="shared" si="279"/>
        <v>-</v>
      </c>
      <c r="AR191" s="128" t="str">
        <f t="shared" si="280"/>
        <v>-</v>
      </c>
      <c r="AS191" s="129">
        <f t="shared" si="248"/>
        <v>0</v>
      </c>
      <c r="AT191" s="128" t="str">
        <f t="shared" si="249"/>
        <v>-</v>
      </c>
      <c r="AU191" s="128" t="str">
        <f t="shared" si="250"/>
        <v>-</v>
      </c>
      <c r="AV191" s="128" t="str">
        <f t="shared" si="251"/>
        <v>-</v>
      </c>
      <c r="AW191" s="128" t="str">
        <f t="shared" si="252"/>
        <v>-</v>
      </c>
      <c r="AX191" s="128" t="str">
        <f t="shared" si="253"/>
        <v>-</v>
      </c>
      <c r="AY191" s="128" t="str">
        <f t="shared" si="254"/>
        <v>-</v>
      </c>
      <c r="AZ191" s="128" t="str">
        <f t="shared" si="255"/>
        <v>-</v>
      </c>
      <c r="BA191" s="128" t="str">
        <f t="shared" si="256"/>
        <v>-</v>
      </c>
      <c r="BB191" s="128" t="str">
        <f t="shared" si="257"/>
        <v>-</v>
      </c>
      <c r="BC191" s="128" t="str">
        <f t="shared" si="258"/>
        <v>-</v>
      </c>
      <c r="BD191" s="128" t="str">
        <f t="shared" si="259"/>
        <v>-</v>
      </c>
      <c r="BE191" s="187"/>
      <c r="BF191" s="128" t="str">
        <f t="shared" si="260"/>
        <v>-</v>
      </c>
      <c r="BG191" s="128" t="str">
        <f t="shared" si="261"/>
        <v>-</v>
      </c>
      <c r="BH191" s="128" t="str">
        <f t="shared" si="262"/>
        <v>-</v>
      </c>
      <c r="BI191" s="128" t="str">
        <f t="shared" si="263"/>
        <v>-</v>
      </c>
      <c r="BJ191" s="128" t="str">
        <f t="shared" si="264"/>
        <v>-</v>
      </c>
      <c r="BK191" s="128" t="str">
        <f t="shared" si="265"/>
        <v>-</v>
      </c>
      <c r="BL191" s="128" t="str">
        <f t="shared" si="266"/>
        <v>-</v>
      </c>
      <c r="BM191" s="128" t="str">
        <f t="shared" si="267"/>
        <v>-</v>
      </c>
      <c r="BN191" s="128" t="str">
        <f t="shared" si="268"/>
        <v>-</v>
      </c>
      <c r="BO191" s="128" t="str">
        <f t="shared" si="269"/>
        <v>-</v>
      </c>
      <c r="BP191" s="128" t="str">
        <f t="shared" si="270"/>
        <v>-</v>
      </c>
      <c r="BQ191" s="128" t="str">
        <f t="shared" si="271"/>
        <v>-</v>
      </c>
      <c r="BR191" s="128" t="str">
        <f t="shared" si="272"/>
        <v>-</v>
      </c>
      <c r="BS191" s="128" t="str">
        <f t="shared" si="273"/>
        <v>-</v>
      </c>
      <c r="BT191" s="128" t="str">
        <f t="shared" si="274"/>
        <v>-</v>
      </c>
      <c r="BU191" s="128" t="str">
        <f t="shared" si="275"/>
        <v>-</v>
      </c>
      <c r="BV191" s="129">
        <f t="shared" si="281"/>
        <v>0</v>
      </c>
      <c r="BX191" s="128" t="str">
        <f t="shared" si="221"/>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76"/>
        <v>-</v>
      </c>
      <c r="K192" s="20" t="str">
        <f>IF(月途中入退所!$N41=$B$2,IF(月途中入退所!S41="","-",月途中入退所!$S41),"-")</f>
        <v>-</v>
      </c>
      <c r="L192" s="162" t="str">
        <f t="shared" si="277"/>
        <v>-</v>
      </c>
      <c r="M192" s="20" t="str">
        <f>IF(月途中入退所!$N41=$B$2,月途中入退所!$T41,"-")</f>
        <v>-</v>
      </c>
      <c r="N192" s="129">
        <f t="shared" si="222"/>
        <v>0</v>
      </c>
      <c r="P192" s="128" t="str">
        <f t="shared" si="278"/>
        <v>-</v>
      </c>
      <c r="Q192" s="128" t="str">
        <f t="shared" si="223"/>
        <v>-</v>
      </c>
      <c r="R192" s="128" t="str">
        <f t="shared" si="224"/>
        <v>-</v>
      </c>
      <c r="S192" s="128" t="str">
        <f t="shared" si="225"/>
        <v>-</v>
      </c>
      <c r="T192" s="128" t="str">
        <f t="shared" si="226"/>
        <v>-</v>
      </c>
      <c r="U192" s="128" t="str">
        <f t="shared" si="227"/>
        <v>-</v>
      </c>
      <c r="V192" s="128" t="str">
        <f t="shared" si="228"/>
        <v>-</v>
      </c>
      <c r="W192" s="128" t="str">
        <f t="shared" si="229"/>
        <v>-</v>
      </c>
      <c r="X192" s="128" t="str">
        <f t="shared" si="230"/>
        <v>-</v>
      </c>
      <c r="Y192" s="128" t="str">
        <f t="shared" si="231"/>
        <v>-</v>
      </c>
      <c r="Z192" s="128" t="str">
        <f t="shared" si="232"/>
        <v>-</v>
      </c>
      <c r="AA192" s="128" t="str">
        <f t="shared" si="233"/>
        <v>-</v>
      </c>
      <c r="AB192" s="131"/>
      <c r="AC192" s="128" t="str">
        <f t="shared" si="234"/>
        <v>-</v>
      </c>
      <c r="AD192" s="128" t="str">
        <f t="shared" si="235"/>
        <v>-</v>
      </c>
      <c r="AE192" s="128" t="str">
        <f t="shared" si="236"/>
        <v>-</v>
      </c>
      <c r="AF192" s="128" t="str">
        <f t="shared" si="237"/>
        <v>-</v>
      </c>
      <c r="AG192" s="128" t="str">
        <f t="shared" si="238"/>
        <v>-</v>
      </c>
      <c r="AH192" s="128" t="str">
        <f t="shared" si="239"/>
        <v>-</v>
      </c>
      <c r="AI192" s="128" t="str">
        <f t="shared" si="240"/>
        <v>-</v>
      </c>
      <c r="AJ192" s="128" t="str">
        <f t="shared" si="241"/>
        <v>-</v>
      </c>
      <c r="AK192" s="128" t="str">
        <f t="shared" si="242"/>
        <v>-</v>
      </c>
      <c r="AL192" s="128" t="str">
        <f t="shared" si="243"/>
        <v>-</v>
      </c>
      <c r="AM192" s="128" t="str">
        <f t="shared" si="244"/>
        <v>-</v>
      </c>
      <c r="AN192" s="128" t="str">
        <f t="shared" si="245"/>
        <v>-</v>
      </c>
      <c r="AO192" s="128" t="str">
        <f t="shared" si="246"/>
        <v>-</v>
      </c>
      <c r="AP192" s="128" t="str">
        <f t="shared" si="247"/>
        <v>-</v>
      </c>
      <c r="AQ192" s="128" t="str">
        <f t="shared" si="279"/>
        <v>-</v>
      </c>
      <c r="AR192" s="128" t="str">
        <f t="shared" si="280"/>
        <v>-</v>
      </c>
      <c r="AS192" s="129">
        <f t="shared" si="248"/>
        <v>0</v>
      </c>
      <c r="AT192" s="128" t="str">
        <f t="shared" si="249"/>
        <v>-</v>
      </c>
      <c r="AU192" s="128" t="str">
        <f t="shared" si="250"/>
        <v>-</v>
      </c>
      <c r="AV192" s="128" t="str">
        <f t="shared" si="251"/>
        <v>-</v>
      </c>
      <c r="AW192" s="128" t="str">
        <f t="shared" si="252"/>
        <v>-</v>
      </c>
      <c r="AX192" s="128" t="str">
        <f t="shared" si="253"/>
        <v>-</v>
      </c>
      <c r="AY192" s="128" t="str">
        <f t="shared" si="254"/>
        <v>-</v>
      </c>
      <c r="AZ192" s="128" t="str">
        <f t="shared" si="255"/>
        <v>-</v>
      </c>
      <c r="BA192" s="128" t="str">
        <f t="shared" si="256"/>
        <v>-</v>
      </c>
      <c r="BB192" s="128" t="str">
        <f t="shared" si="257"/>
        <v>-</v>
      </c>
      <c r="BC192" s="128" t="str">
        <f t="shared" si="258"/>
        <v>-</v>
      </c>
      <c r="BD192" s="128" t="str">
        <f t="shared" si="259"/>
        <v>-</v>
      </c>
      <c r="BE192" s="187"/>
      <c r="BF192" s="128" t="str">
        <f t="shared" si="260"/>
        <v>-</v>
      </c>
      <c r="BG192" s="128" t="str">
        <f t="shared" si="261"/>
        <v>-</v>
      </c>
      <c r="BH192" s="128" t="str">
        <f t="shared" si="262"/>
        <v>-</v>
      </c>
      <c r="BI192" s="128" t="str">
        <f t="shared" si="263"/>
        <v>-</v>
      </c>
      <c r="BJ192" s="128" t="str">
        <f t="shared" si="264"/>
        <v>-</v>
      </c>
      <c r="BK192" s="128" t="str">
        <f t="shared" si="265"/>
        <v>-</v>
      </c>
      <c r="BL192" s="128" t="str">
        <f t="shared" si="266"/>
        <v>-</v>
      </c>
      <c r="BM192" s="128" t="str">
        <f t="shared" si="267"/>
        <v>-</v>
      </c>
      <c r="BN192" s="128" t="str">
        <f t="shared" si="268"/>
        <v>-</v>
      </c>
      <c r="BO192" s="128" t="str">
        <f t="shared" si="269"/>
        <v>-</v>
      </c>
      <c r="BP192" s="128" t="str">
        <f t="shared" si="270"/>
        <v>-</v>
      </c>
      <c r="BQ192" s="128" t="str">
        <f t="shared" si="271"/>
        <v>-</v>
      </c>
      <c r="BR192" s="128" t="str">
        <f t="shared" si="272"/>
        <v>-</v>
      </c>
      <c r="BS192" s="128" t="str">
        <f t="shared" si="273"/>
        <v>-</v>
      </c>
      <c r="BT192" s="128" t="str">
        <f t="shared" si="274"/>
        <v>-</v>
      </c>
      <c r="BU192" s="128" t="str">
        <f t="shared" si="275"/>
        <v>-</v>
      </c>
      <c r="BV192" s="129">
        <f t="shared" si="281"/>
        <v>0</v>
      </c>
      <c r="BX192" s="128" t="str">
        <f t="shared" si="221"/>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76"/>
        <v>-</v>
      </c>
      <c r="K193" s="20" t="str">
        <f>IF(月途中入退所!$N42=$B$2,IF(月途中入退所!S42="","-",月途中入退所!$S42),"-")</f>
        <v>-</v>
      </c>
      <c r="L193" s="162" t="str">
        <f t="shared" si="277"/>
        <v>-</v>
      </c>
      <c r="M193" s="20" t="str">
        <f>IF(月途中入退所!$N42=$B$2,月途中入退所!$T42,"-")</f>
        <v>-</v>
      </c>
      <c r="N193" s="129">
        <f t="shared" si="222"/>
        <v>0</v>
      </c>
      <c r="P193" s="128" t="str">
        <f t="shared" si="278"/>
        <v>-</v>
      </c>
      <c r="Q193" s="128" t="str">
        <f t="shared" si="223"/>
        <v>-</v>
      </c>
      <c r="R193" s="128" t="str">
        <f t="shared" si="224"/>
        <v>-</v>
      </c>
      <c r="S193" s="128" t="str">
        <f t="shared" si="225"/>
        <v>-</v>
      </c>
      <c r="T193" s="128" t="str">
        <f t="shared" si="226"/>
        <v>-</v>
      </c>
      <c r="U193" s="128" t="str">
        <f t="shared" si="227"/>
        <v>-</v>
      </c>
      <c r="V193" s="128" t="str">
        <f t="shared" si="228"/>
        <v>-</v>
      </c>
      <c r="W193" s="128" t="str">
        <f t="shared" si="229"/>
        <v>-</v>
      </c>
      <c r="X193" s="128" t="str">
        <f t="shared" si="230"/>
        <v>-</v>
      </c>
      <c r="Y193" s="128" t="str">
        <f t="shared" si="231"/>
        <v>-</v>
      </c>
      <c r="Z193" s="128" t="str">
        <f t="shared" si="232"/>
        <v>-</v>
      </c>
      <c r="AA193" s="128" t="str">
        <f t="shared" si="233"/>
        <v>-</v>
      </c>
      <c r="AB193" s="131"/>
      <c r="AC193" s="128" t="str">
        <f t="shared" si="234"/>
        <v>-</v>
      </c>
      <c r="AD193" s="128" t="str">
        <f t="shared" si="235"/>
        <v>-</v>
      </c>
      <c r="AE193" s="128" t="str">
        <f t="shared" si="236"/>
        <v>-</v>
      </c>
      <c r="AF193" s="128" t="str">
        <f t="shared" si="237"/>
        <v>-</v>
      </c>
      <c r="AG193" s="128" t="str">
        <f t="shared" si="238"/>
        <v>-</v>
      </c>
      <c r="AH193" s="128" t="str">
        <f t="shared" si="239"/>
        <v>-</v>
      </c>
      <c r="AI193" s="128" t="str">
        <f t="shared" si="240"/>
        <v>-</v>
      </c>
      <c r="AJ193" s="128" t="str">
        <f t="shared" si="241"/>
        <v>-</v>
      </c>
      <c r="AK193" s="128" t="str">
        <f t="shared" si="242"/>
        <v>-</v>
      </c>
      <c r="AL193" s="128" t="str">
        <f t="shared" si="243"/>
        <v>-</v>
      </c>
      <c r="AM193" s="128" t="str">
        <f t="shared" si="244"/>
        <v>-</v>
      </c>
      <c r="AN193" s="128" t="str">
        <f t="shared" si="245"/>
        <v>-</v>
      </c>
      <c r="AO193" s="128" t="str">
        <f t="shared" si="246"/>
        <v>-</v>
      </c>
      <c r="AP193" s="128" t="str">
        <f t="shared" si="247"/>
        <v>-</v>
      </c>
      <c r="AQ193" s="128" t="str">
        <f t="shared" si="279"/>
        <v>-</v>
      </c>
      <c r="AR193" s="128" t="str">
        <f t="shared" si="280"/>
        <v>-</v>
      </c>
      <c r="AS193" s="129">
        <f t="shared" si="248"/>
        <v>0</v>
      </c>
      <c r="AT193" s="128" t="str">
        <f t="shared" si="249"/>
        <v>-</v>
      </c>
      <c r="AU193" s="128" t="str">
        <f t="shared" si="250"/>
        <v>-</v>
      </c>
      <c r="AV193" s="128" t="str">
        <f t="shared" si="251"/>
        <v>-</v>
      </c>
      <c r="AW193" s="128" t="str">
        <f t="shared" si="252"/>
        <v>-</v>
      </c>
      <c r="AX193" s="128" t="str">
        <f t="shared" si="253"/>
        <v>-</v>
      </c>
      <c r="AY193" s="128" t="str">
        <f t="shared" si="254"/>
        <v>-</v>
      </c>
      <c r="AZ193" s="128" t="str">
        <f t="shared" si="255"/>
        <v>-</v>
      </c>
      <c r="BA193" s="128" t="str">
        <f t="shared" si="256"/>
        <v>-</v>
      </c>
      <c r="BB193" s="128" t="str">
        <f t="shared" si="257"/>
        <v>-</v>
      </c>
      <c r="BC193" s="128" t="str">
        <f t="shared" si="258"/>
        <v>-</v>
      </c>
      <c r="BD193" s="128" t="str">
        <f t="shared" si="259"/>
        <v>-</v>
      </c>
      <c r="BE193" s="187"/>
      <c r="BF193" s="128" t="str">
        <f t="shared" si="260"/>
        <v>-</v>
      </c>
      <c r="BG193" s="128" t="str">
        <f t="shared" si="261"/>
        <v>-</v>
      </c>
      <c r="BH193" s="128" t="str">
        <f t="shared" si="262"/>
        <v>-</v>
      </c>
      <c r="BI193" s="128" t="str">
        <f t="shared" si="263"/>
        <v>-</v>
      </c>
      <c r="BJ193" s="128" t="str">
        <f t="shared" si="264"/>
        <v>-</v>
      </c>
      <c r="BK193" s="128" t="str">
        <f t="shared" si="265"/>
        <v>-</v>
      </c>
      <c r="BL193" s="128" t="str">
        <f t="shared" si="266"/>
        <v>-</v>
      </c>
      <c r="BM193" s="128" t="str">
        <f t="shared" si="267"/>
        <v>-</v>
      </c>
      <c r="BN193" s="128" t="str">
        <f t="shared" si="268"/>
        <v>-</v>
      </c>
      <c r="BO193" s="128" t="str">
        <f t="shared" si="269"/>
        <v>-</v>
      </c>
      <c r="BP193" s="128" t="str">
        <f t="shared" si="270"/>
        <v>-</v>
      </c>
      <c r="BQ193" s="128" t="str">
        <f t="shared" si="271"/>
        <v>-</v>
      </c>
      <c r="BR193" s="128" t="str">
        <f t="shared" si="272"/>
        <v>-</v>
      </c>
      <c r="BS193" s="128" t="str">
        <f t="shared" si="273"/>
        <v>-</v>
      </c>
      <c r="BT193" s="128" t="str">
        <f t="shared" si="274"/>
        <v>-</v>
      </c>
      <c r="BU193" s="128" t="str">
        <f t="shared" si="275"/>
        <v>-</v>
      </c>
      <c r="BV193" s="129">
        <f t="shared" si="281"/>
        <v>0</v>
      </c>
      <c r="BX193" s="128" t="str">
        <f t="shared" si="221"/>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76"/>
        <v>-</v>
      </c>
      <c r="K194" s="20" t="str">
        <f>IF(月途中入退所!$N43=$B$2,IF(月途中入退所!S43="","-",月途中入退所!$S43),"-")</f>
        <v>-</v>
      </c>
      <c r="L194" s="162" t="str">
        <f t="shared" si="277"/>
        <v>-</v>
      </c>
      <c r="M194" s="20" t="str">
        <f>IF(月途中入退所!$N43=$B$2,月途中入退所!$T43,"-")</f>
        <v>-</v>
      </c>
      <c r="N194" s="129">
        <f t="shared" si="222"/>
        <v>0</v>
      </c>
      <c r="P194" s="128" t="str">
        <f t="shared" si="278"/>
        <v>-</v>
      </c>
      <c r="Q194" s="128" t="str">
        <f t="shared" si="223"/>
        <v>-</v>
      </c>
      <c r="R194" s="128" t="str">
        <f t="shared" si="224"/>
        <v>-</v>
      </c>
      <c r="S194" s="128" t="str">
        <f t="shared" si="225"/>
        <v>-</v>
      </c>
      <c r="T194" s="128" t="str">
        <f t="shared" si="226"/>
        <v>-</v>
      </c>
      <c r="U194" s="128" t="str">
        <f t="shared" si="227"/>
        <v>-</v>
      </c>
      <c r="V194" s="128" t="str">
        <f t="shared" si="228"/>
        <v>-</v>
      </c>
      <c r="W194" s="128" t="str">
        <f t="shared" si="229"/>
        <v>-</v>
      </c>
      <c r="X194" s="128" t="str">
        <f t="shared" si="230"/>
        <v>-</v>
      </c>
      <c r="Y194" s="128" t="str">
        <f t="shared" si="231"/>
        <v>-</v>
      </c>
      <c r="Z194" s="128" t="str">
        <f t="shared" si="232"/>
        <v>-</v>
      </c>
      <c r="AA194" s="128" t="str">
        <f t="shared" si="233"/>
        <v>-</v>
      </c>
      <c r="AB194" s="131"/>
      <c r="AC194" s="128" t="str">
        <f t="shared" si="234"/>
        <v>-</v>
      </c>
      <c r="AD194" s="128" t="str">
        <f t="shared" si="235"/>
        <v>-</v>
      </c>
      <c r="AE194" s="128" t="str">
        <f t="shared" si="236"/>
        <v>-</v>
      </c>
      <c r="AF194" s="128" t="str">
        <f t="shared" si="237"/>
        <v>-</v>
      </c>
      <c r="AG194" s="128" t="str">
        <f t="shared" si="238"/>
        <v>-</v>
      </c>
      <c r="AH194" s="128" t="str">
        <f t="shared" si="239"/>
        <v>-</v>
      </c>
      <c r="AI194" s="128" t="str">
        <f t="shared" si="240"/>
        <v>-</v>
      </c>
      <c r="AJ194" s="128" t="str">
        <f t="shared" si="241"/>
        <v>-</v>
      </c>
      <c r="AK194" s="128" t="str">
        <f t="shared" si="242"/>
        <v>-</v>
      </c>
      <c r="AL194" s="128" t="str">
        <f t="shared" si="243"/>
        <v>-</v>
      </c>
      <c r="AM194" s="128" t="str">
        <f t="shared" si="244"/>
        <v>-</v>
      </c>
      <c r="AN194" s="128" t="str">
        <f t="shared" si="245"/>
        <v>-</v>
      </c>
      <c r="AO194" s="128" t="str">
        <f t="shared" si="246"/>
        <v>-</v>
      </c>
      <c r="AP194" s="128" t="str">
        <f t="shared" si="247"/>
        <v>-</v>
      </c>
      <c r="AQ194" s="128" t="str">
        <f t="shared" si="279"/>
        <v>-</v>
      </c>
      <c r="AR194" s="128" t="str">
        <f t="shared" si="280"/>
        <v>-</v>
      </c>
      <c r="AS194" s="129">
        <f t="shared" si="248"/>
        <v>0</v>
      </c>
      <c r="AT194" s="128" t="str">
        <f t="shared" si="249"/>
        <v>-</v>
      </c>
      <c r="AU194" s="128" t="str">
        <f t="shared" si="250"/>
        <v>-</v>
      </c>
      <c r="AV194" s="128" t="str">
        <f t="shared" si="251"/>
        <v>-</v>
      </c>
      <c r="AW194" s="128" t="str">
        <f t="shared" si="252"/>
        <v>-</v>
      </c>
      <c r="AX194" s="128" t="str">
        <f t="shared" si="253"/>
        <v>-</v>
      </c>
      <c r="AY194" s="128" t="str">
        <f t="shared" si="254"/>
        <v>-</v>
      </c>
      <c r="AZ194" s="128" t="str">
        <f t="shared" si="255"/>
        <v>-</v>
      </c>
      <c r="BA194" s="128" t="str">
        <f t="shared" si="256"/>
        <v>-</v>
      </c>
      <c r="BB194" s="128" t="str">
        <f t="shared" si="257"/>
        <v>-</v>
      </c>
      <c r="BC194" s="128" t="str">
        <f t="shared" si="258"/>
        <v>-</v>
      </c>
      <c r="BD194" s="128" t="str">
        <f t="shared" si="259"/>
        <v>-</v>
      </c>
      <c r="BE194" s="187"/>
      <c r="BF194" s="128" t="str">
        <f t="shared" si="260"/>
        <v>-</v>
      </c>
      <c r="BG194" s="128" t="str">
        <f t="shared" si="261"/>
        <v>-</v>
      </c>
      <c r="BH194" s="128" t="str">
        <f t="shared" si="262"/>
        <v>-</v>
      </c>
      <c r="BI194" s="128" t="str">
        <f t="shared" si="263"/>
        <v>-</v>
      </c>
      <c r="BJ194" s="128" t="str">
        <f t="shared" si="264"/>
        <v>-</v>
      </c>
      <c r="BK194" s="128" t="str">
        <f t="shared" si="265"/>
        <v>-</v>
      </c>
      <c r="BL194" s="128" t="str">
        <f t="shared" si="266"/>
        <v>-</v>
      </c>
      <c r="BM194" s="128" t="str">
        <f t="shared" si="267"/>
        <v>-</v>
      </c>
      <c r="BN194" s="128" t="str">
        <f t="shared" si="268"/>
        <v>-</v>
      </c>
      <c r="BO194" s="128" t="str">
        <f t="shared" si="269"/>
        <v>-</v>
      </c>
      <c r="BP194" s="128" t="str">
        <f t="shared" si="270"/>
        <v>-</v>
      </c>
      <c r="BQ194" s="128" t="str">
        <f t="shared" si="271"/>
        <v>-</v>
      </c>
      <c r="BR194" s="128" t="str">
        <f t="shared" si="272"/>
        <v>-</v>
      </c>
      <c r="BS194" s="128" t="str">
        <f t="shared" si="273"/>
        <v>-</v>
      </c>
      <c r="BT194" s="128" t="str">
        <f t="shared" si="274"/>
        <v>-</v>
      </c>
      <c r="BU194" s="128" t="str">
        <f t="shared" si="275"/>
        <v>-</v>
      </c>
      <c r="BV194" s="129">
        <f t="shared" si="281"/>
        <v>0</v>
      </c>
      <c r="BX194" s="128" t="str">
        <f t="shared" si="221"/>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76"/>
        <v>-</v>
      </c>
      <c r="K195" s="20" t="str">
        <f>IF(月途中入退所!$N44=$B$2,IF(月途中入退所!S44="","-",月途中入退所!$S44),"-")</f>
        <v>-</v>
      </c>
      <c r="L195" s="162" t="str">
        <f t="shared" si="277"/>
        <v>-</v>
      </c>
      <c r="M195" s="20" t="str">
        <f>IF(月途中入退所!$N44=$B$2,月途中入退所!$T44,"-")</f>
        <v>-</v>
      </c>
      <c r="N195" s="129">
        <f t="shared" si="222"/>
        <v>0</v>
      </c>
      <c r="P195" s="128" t="str">
        <f t="shared" si="278"/>
        <v>-</v>
      </c>
      <c r="Q195" s="128" t="str">
        <f t="shared" si="223"/>
        <v>-</v>
      </c>
      <c r="R195" s="128" t="str">
        <f t="shared" si="224"/>
        <v>-</v>
      </c>
      <c r="S195" s="128" t="str">
        <f t="shared" si="225"/>
        <v>-</v>
      </c>
      <c r="T195" s="128" t="str">
        <f t="shared" si="226"/>
        <v>-</v>
      </c>
      <c r="U195" s="128" t="str">
        <f t="shared" si="227"/>
        <v>-</v>
      </c>
      <c r="V195" s="128" t="str">
        <f t="shared" si="228"/>
        <v>-</v>
      </c>
      <c r="W195" s="128" t="str">
        <f t="shared" si="229"/>
        <v>-</v>
      </c>
      <c r="X195" s="128" t="str">
        <f t="shared" si="230"/>
        <v>-</v>
      </c>
      <c r="Y195" s="128" t="str">
        <f t="shared" si="231"/>
        <v>-</v>
      </c>
      <c r="Z195" s="128" t="str">
        <f t="shared" si="232"/>
        <v>-</v>
      </c>
      <c r="AA195" s="128" t="str">
        <f t="shared" si="233"/>
        <v>-</v>
      </c>
      <c r="AB195" s="131"/>
      <c r="AC195" s="128" t="str">
        <f t="shared" si="234"/>
        <v>-</v>
      </c>
      <c r="AD195" s="128" t="str">
        <f t="shared" si="235"/>
        <v>-</v>
      </c>
      <c r="AE195" s="128" t="str">
        <f t="shared" si="236"/>
        <v>-</v>
      </c>
      <c r="AF195" s="128" t="str">
        <f t="shared" si="237"/>
        <v>-</v>
      </c>
      <c r="AG195" s="128" t="str">
        <f t="shared" si="238"/>
        <v>-</v>
      </c>
      <c r="AH195" s="128" t="str">
        <f t="shared" si="239"/>
        <v>-</v>
      </c>
      <c r="AI195" s="128" t="str">
        <f t="shared" si="240"/>
        <v>-</v>
      </c>
      <c r="AJ195" s="128" t="str">
        <f t="shared" si="241"/>
        <v>-</v>
      </c>
      <c r="AK195" s="128" t="str">
        <f t="shared" si="242"/>
        <v>-</v>
      </c>
      <c r="AL195" s="128" t="str">
        <f t="shared" si="243"/>
        <v>-</v>
      </c>
      <c r="AM195" s="128" t="str">
        <f t="shared" si="244"/>
        <v>-</v>
      </c>
      <c r="AN195" s="128" t="str">
        <f t="shared" si="245"/>
        <v>-</v>
      </c>
      <c r="AO195" s="128" t="str">
        <f t="shared" si="246"/>
        <v>-</v>
      </c>
      <c r="AP195" s="128" t="str">
        <f t="shared" si="247"/>
        <v>-</v>
      </c>
      <c r="AQ195" s="128" t="str">
        <f t="shared" si="279"/>
        <v>-</v>
      </c>
      <c r="AR195" s="128" t="str">
        <f t="shared" si="280"/>
        <v>-</v>
      </c>
      <c r="AS195" s="129">
        <f t="shared" si="248"/>
        <v>0</v>
      </c>
      <c r="AT195" s="128" t="str">
        <f t="shared" si="249"/>
        <v>-</v>
      </c>
      <c r="AU195" s="128" t="str">
        <f t="shared" si="250"/>
        <v>-</v>
      </c>
      <c r="AV195" s="128" t="str">
        <f t="shared" si="251"/>
        <v>-</v>
      </c>
      <c r="AW195" s="128" t="str">
        <f t="shared" si="252"/>
        <v>-</v>
      </c>
      <c r="AX195" s="128" t="str">
        <f t="shared" si="253"/>
        <v>-</v>
      </c>
      <c r="AY195" s="128" t="str">
        <f t="shared" si="254"/>
        <v>-</v>
      </c>
      <c r="AZ195" s="128" t="str">
        <f t="shared" si="255"/>
        <v>-</v>
      </c>
      <c r="BA195" s="128" t="str">
        <f t="shared" si="256"/>
        <v>-</v>
      </c>
      <c r="BB195" s="128" t="str">
        <f t="shared" si="257"/>
        <v>-</v>
      </c>
      <c r="BC195" s="128" t="str">
        <f t="shared" si="258"/>
        <v>-</v>
      </c>
      <c r="BD195" s="128" t="str">
        <f t="shared" si="259"/>
        <v>-</v>
      </c>
      <c r="BE195" s="187"/>
      <c r="BF195" s="128" t="str">
        <f t="shared" si="260"/>
        <v>-</v>
      </c>
      <c r="BG195" s="128" t="str">
        <f t="shared" si="261"/>
        <v>-</v>
      </c>
      <c r="BH195" s="128" t="str">
        <f t="shared" si="262"/>
        <v>-</v>
      </c>
      <c r="BI195" s="128" t="str">
        <f t="shared" si="263"/>
        <v>-</v>
      </c>
      <c r="BJ195" s="128" t="str">
        <f t="shared" si="264"/>
        <v>-</v>
      </c>
      <c r="BK195" s="128" t="str">
        <f t="shared" si="265"/>
        <v>-</v>
      </c>
      <c r="BL195" s="128" t="str">
        <f t="shared" si="266"/>
        <v>-</v>
      </c>
      <c r="BM195" s="128" t="str">
        <f t="shared" si="267"/>
        <v>-</v>
      </c>
      <c r="BN195" s="128" t="str">
        <f t="shared" si="268"/>
        <v>-</v>
      </c>
      <c r="BO195" s="128" t="str">
        <f t="shared" si="269"/>
        <v>-</v>
      </c>
      <c r="BP195" s="128" t="str">
        <f t="shared" si="270"/>
        <v>-</v>
      </c>
      <c r="BQ195" s="128" t="str">
        <f t="shared" si="271"/>
        <v>-</v>
      </c>
      <c r="BR195" s="128" t="str">
        <f t="shared" si="272"/>
        <v>-</v>
      </c>
      <c r="BS195" s="128" t="str">
        <f t="shared" si="273"/>
        <v>-</v>
      </c>
      <c r="BT195" s="128" t="str">
        <f t="shared" si="274"/>
        <v>-</v>
      </c>
      <c r="BU195" s="128" t="str">
        <f t="shared" si="275"/>
        <v>-</v>
      </c>
      <c r="BV195" s="129">
        <f t="shared" si="281"/>
        <v>0</v>
      </c>
      <c r="BX195" s="128" t="str">
        <f t="shared" si="221"/>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76"/>
        <v>-</v>
      </c>
      <c r="K196" s="20" t="str">
        <f>IF(月途中入退所!$N45=$B$2,IF(月途中入退所!S45="","-",月途中入退所!$S45),"-")</f>
        <v>-</v>
      </c>
      <c r="L196" s="162" t="str">
        <f t="shared" si="277"/>
        <v>-</v>
      </c>
      <c r="M196" s="20" t="str">
        <f>IF(月途中入退所!$N45=$B$2,月途中入退所!$T45,"-")</f>
        <v>-</v>
      </c>
      <c r="N196" s="129">
        <f t="shared" si="222"/>
        <v>0</v>
      </c>
      <c r="P196" s="128" t="str">
        <f t="shared" si="278"/>
        <v>-</v>
      </c>
      <c r="Q196" s="128" t="str">
        <f t="shared" si="223"/>
        <v>-</v>
      </c>
      <c r="R196" s="128" t="str">
        <f t="shared" si="224"/>
        <v>-</v>
      </c>
      <c r="S196" s="128" t="str">
        <f t="shared" si="225"/>
        <v>-</v>
      </c>
      <c r="T196" s="128" t="str">
        <f t="shared" si="226"/>
        <v>-</v>
      </c>
      <c r="U196" s="128" t="str">
        <f t="shared" si="227"/>
        <v>-</v>
      </c>
      <c r="V196" s="128" t="str">
        <f t="shared" si="228"/>
        <v>-</v>
      </c>
      <c r="W196" s="128" t="str">
        <f t="shared" si="229"/>
        <v>-</v>
      </c>
      <c r="X196" s="128" t="str">
        <f t="shared" si="230"/>
        <v>-</v>
      </c>
      <c r="Y196" s="128" t="str">
        <f t="shared" si="231"/>
        <v>-</v>
      </c>
      <c r="Z196" s="128" t="str">
        <f t="shared" si="232"/>
        <v>-</v>
      </c>
      <c r="AA196" s="128" t="str">
        <f t="shared" si="233"/>
        <v>-</v>
      </c>
      <c r="AB196" s="131"/>
      <c r="AC196" s="128" t="str">
        <f t="shared" si="234"/>
        <v>-</v>
      </c>
      <c r="AD196" s="128" t="str">
        <f t="shared" si="235"/>
        <v>-</v>
      </c>
      <c r="AE196" s="128" t="str">
        <f t="shared" si="236"/>
        <v>-</v>
      </c>
      <c r="AF196" s="128" t="str">
        <f t="shared" si="237"/>
        <v>-</v>
      </c>
      <c r="AG196" s="128" t="str">
        <f t="shared" si="238"/>
        <v>-</v>
      </c>
      <c r="AH196" s="128" t="str">
        <f t="shared" si="239"/>
        <v>-</v>
      </c>
      <c r="AI196" s="128" t="str">
        <f t="shared" si="240"/>
        <v>-</v>
      </c>
      <c r="AJ196" s="128" t="str">
        <f t="shared" si="241"/>
        <v>-</v>
      </c>
      <c r="AK196" s="128" t="str">
        <f t="shared" si="242"/>
        <v>-</v>
      </c>
      <c r="AL196" s="128" t="str">
        <f t="shared" si="243"/>
        <v>-</v>
      </c>
      <c r="AM196" s="128" t="str">
        <f t="shared" si="244"/>
        <v>-</v>
      </c>
      <c r="AN196" s="128" t="str">
        <f t="shared" si="245"/>
        <v>-</v>
      </c>
      <c r="AO196" s="128" t="str">
        <f t="shared" si="246"/>
        <v>-</v>
      </c>
      <c r="AP196" s="128" t="str">
        <f t="shared" si="247"/>
        <v>-</v>
      </c>
      <c r="AQ196" s="128" t="str">
        <f t="shared" si="279"/>
        <v>-</v>
      </c>
      <c r="AR196" s="128" t="str">
        <f t="shared" si="280"/>
        <v>-</v>
      </c>
      <c r="AS196" s="129">
        <f t="shared" si="248"/>
        <v>0</v>
      </c>
      <c r="AT196" s="128" t="str">
        <f t="shared" si="249"/>
        <v>-</v>
      </c>
      <c r="AU196" s="128" t="str">
        <f t="shared" si="250"/>
        <v>-</v>
      </c>
      <c r="AV196" s="128" t="str">
        <f t="shared" si="251"/>
        <v>-</v>
      </c>
      <c r="AW196" s="128" t="str">
        <f t="shared" si="252"/>
        <v>-</v>
      </c>
      <c r="AX196" s="128" t="str">
        <f t="shared" si="253"/>
        <v>-</v>
      </c>
      <c r="AY196" s="128" t="str">
        <f t="shared" si="254"/>
        <v>-</v>
      </c>
      <c r="AZ196" s="128" t="str">
        <f t="shared" si="255"/>
        <v>-</v>
      </c>
      <c r="BA196" s="128" t="str">
        <f t="shared" si="256"/>
        <v>-</v>
      </c>
      <c r="BB196" s="128" t="str">
        <f t="shared" si="257"/>
        <v>-</v>
      </c>
      <c r="BC196" s="128" t="str">
        <f t="shared" si="258"/>
        <v>-</v>
      </c>
      <c r="BD196" s="128" t="str">
        <f t="shared" si="259"/>
        <v>-</v>
      </c>
      <c r="BE196" s="187"/>
      <c r="BF196" s="128" t="str">
        <f t="shared" si="260"/>
        <v>-</v>
      </c>
      <c r="BG196" s="128" t="str">
        <f t="shared" si="261"/>
        <v>-</v>
      </c>
      <c r="BH196" s="128" t="str">
        <f t="shared" si="262"/>
        <v>-</v>
      </c>
      <c r="BI196" s="128" t="str">
        <f t="shared" si="263"/>
        <v>-</v>
      </c>
      <c r="BJ196" s="128" t="str">
        <f t="shared" si="264"/>
        <v>-</v>
      </c>
      <c r="BK196" s="128" t="str">
        <f t="shared" si="265"/>
        <v>-</v>
      </c>
      <c r="BL196" s="128" t="str">
        <f t="shared" si="266"/>
        <v>-</v>
      </c>
      <c r="BM196" s="128" t="str">
        <f t="shared" si="267"/>
        <v>-</v>
      </c>
      <c r="BN196" s="128" t="str">
        <f t="shared" si="268"/>
        <v>-</v>
      </c>
      <c r="BO196" s="128" t="str">
        <f t="shared" si="269"/>
        <v>-</v>
      </c>
      <c r="BP196" s="128" t="str">
        <f t="shared" si="270"/>
        <v>-</v>
      </c>
      <c r="BQ196" s="128" t="str">
        <f t="shared" si="271"/>
        <v>-</v>
      </c>
      <c r="BR196" s="128" t="str">
        <f t="shared" si="272"/>
        <v>-</v>
      </c>
      <c r="BS196" s="128" t="str">
        <f t="shared" si="273"/>
        <v>-</v>
      </c>
      <c r="BT196" s="128" t="str">
        <f t="shared" si="274"/>
        <v>-</v>
      </c>
      <c r="BU196" s="128" t="str">
        <f t="shared" si="275"/>
        <v>-</v>
      </c>
      <c r="BV196" s="129">
        <f t="shared" si="281"/>
        <v>0</v>
      </c>
      <c r="BX196" s="128" t="str">
        <f t="shared" si="221"/>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76"/>
        <v>-</v>
      </c>
      <c r="K197" s="20" t="str">
        <f>IF(月途中入退所!$N46=$B$2,IF(月途中入退所!S46="","-",月途中入退所!$S46),"-")</f>
        <v>-</v>
      </c>
      <c r="L197" s="162" t="str">
        <f t="shared" si="277"/>
        <v>-</v>
      </c>
      <c r="M197" s="20" t="str">
        <f>IF(月途中入退所!$N46=$B$2,月途中入退所!$T46,"-")</f>
        <v>-</v>
      </c>
      <c r="N197" s="129">
        <f t="shared" si="222"/>
        <v>0</v>
      </c>
      <c r="P197" s="128" t="str">
        <f t="shared" si="278"/>
        <v>-</v>
      </c>
      <c r="Q197" s="128" t="str">
        <f t="shared" si="223"/>
        <v>-</v>
      </c>
      <c r="R197" s="128" t="str">
        <f t="shared" si="224"/>
        <v>-</v>
      </c>
      <c r="S197" s="128" t="str">
        <f t="shared" si="225"/>
        <v>-</v>
      </c>
      <c r="T197" s="128" t="str">
        <f t="shared" si="226"/>
        <v>-</v>
      </c>
      <c r="U197" s="128" t="str">
        <f t="shared" si="227"/>
        <v>-</v>
      </c>
      <c r="V197" s="128" t="str">
        <f t="shared" si="228"/>
        <v>-</v>
      </c>
      <c r="W197" s="128" t="str">
        <f t="shared" si="229"/>
        <v>-</v>
      </c>
      <c r="X197" s="128" t="str">
        <f t="shared" si="230"/>
        <v>-</v>
      </c>
      <c r="Y197" s="128" t="str">
        <f t="shared" si="231"/>
        <v>-</v>
      </c>
      <c r="Z197" s="128" t="str">
        <f t="shared" si="232"/>
        <v>-</v>
      </c>
      <c r="AA197" s="128" t="str">
        <f t="shared" si="233"/>
        <v>-</v>
      </c>
      <c r="AB197" s="131"/>
      <c r="AC197" s="128" t="str">
        <f t="shared" si="234"/>
        <v>-</v>
      </c>
      <c r="AD197" s="128" t="str">
        <f t="shared" si="235"/>
        <v>-</v>
      </c>
      <c r="AE197" s="128" t="str">
        <f t="shared" si="236"/>
        <v>-</v>
      </c>
      <c r="AF197" s="128" t="str">
        <f t="shared" si="237"/>
        <v>-</v>
      </c>
      <c r="AG197" s="128" t="str">
        <f t="shared" si="238"/>
        <v>-</v>
      </c>
      <c r="AH197" s="128" t="str">
        <f t="shared" si="239"/>
        <v>-</v>
      </c>
      <c r="AI197" s="128" t="str">
        <f t="shared" si="240"/>
        <v>-</v>
      </c>
      <c r="AJ197" s="128" t="str">
        <f t="shared" si="241"/>
        <v>-</v>
      </c>
      <c r="AK197" s="128" t="str">
        <f t="shared" si="242"/>
        <v>-</v>
      </c>
      <c r="AL197" s="128" t="str">
        <f t="shared" si="243"/>
        <v>-</v>
      </c>
      <c r="AM197" s="128" t="str">
        <f t="shared" si="244"/>
        <v>-</v>
      </c>
      <c r="AN197" s="128" t="str">
        <f t="shared" si="245"/>
        <v>-</v>
      </c>
      <c r="AO197" s="128" t="str">
        <f t="shared" si="246"/>
        <v>-</v>
      </c>
      <c r="AP197" s="128" t="str">
        <f t="shared" si="247"/>
        <v>-</v>
      </c>
      <c r="AQ197" s="128" t="str">
        <f t="shared" si="279"/>
        <v>-</v>
      </c>
      <c r="AR197" s="128" t="str">
        <f t="shared" si="280"/>
        <v>-</v>
      </c>
      <c r="AS197" s="129">
        <f t="shared" si="248"/>
        <v>0</v>
      </c>
      <c r="AT197" s="128" t="str">
        <f t="shared" si="249"/>
        <v>-</v>
      </c>
      <c r="AU197" s="128" t="str">
        <f t="shared" si="250"/>
        <v>-</v>
      </c>
      <c r="AV197" s="128" t="str">
        <f t="shared" si="251"/>
        <v>-</v>
      </c>
      <c r="AW197" s="128" t="str">
        <f t="shared" si="252"/>
        <v>-</v>
      </c>
      <c r="AX197" s="128" t="str">
        <f t="shared" si="253"/>
        <v>-</v>
      </c>
      <c r="AY197" s="128" t="str">
        <f t="shared" si="254"/>
        <v>-</v>
      </c>
      <c r="AZ197" s="128" t="str">
        <f t="shared" si="255"/>
        <v>-</v>
      </c>
      <c r="BA197" s="128" t="str">
        <f t="shared" si="256"/>
        <v>-</v>
      </c>
      <c r="BB197" s="128" t="str">
        <f t="shared" si="257"/>
        <v>-</v>
      </c>
      <c r="BC197" s="128" t="str">
        <f t="shared" si="258"/>
        <v>-</v>
      </c>
      <c r="BD197" s="128" t="str">
        <f t="shared" si="259"/>
        <v>-</v>
      </c>
      <c r="BE197" s="187"/>
      <c r="BF197" s="128" t="str">
        <f t="shared" si="260"/>
        <v>-</v>
      </c>
      <c r="BG197" s="128" t="str">
        <f t="shared" si="261"/>
        <v>-</v>
      </c>
      <c r="BH197" s="128" t="str">
        <f t="shared" si="262"/>
        <v>-</v>
      </c>
      <c r="BI197" s="128" t="str">
        <f t="shared" si="263"/>
        <v>-</v>
      </c>
      <c r="BJ197" s="128" t="str">
        <f t="shared" si="264"/>
        <v>-</v>
      </c>
      <c r="BK197" s="128" t="str">
        <f t="shared" si="265"/>
        <v>-</v>
      </c>
      <c r="BL197" s="128" t="str">
        <f t="shared" si="266"/>
        <v>-</v>
      </c>
      <c r="BM197" s="128" t="str">
        <f t="shared" si="267"/>
        <v>-</v>
      </c>
      <c r="BN197" s="128" t="str">
        <f t="shared" si="268"/>
        <v>-</v>
      </c>
      <c r="BO197" s="128" t="str">
        <f t="shared" si="269"/>
        <v>-</v>
      </c>
      <c r="BP197" s="128" t="str">
        <f t="shared" si="270"/>
        <v>-</v>
      </c>
      <c r="BQ197" s="128" t="str">
        <f t="shared" si="271"/>
        <v>-</v>
      </c>
      <c r="BR197" s="128" t="str">
        <f t="shared" si="272"/>
        <v>-</v>
      </c>
      <c r="BS197" s="128" t="str">
        <f t="shared" si="273"/>
        <v>-</v>
      </c>
      <c r="BT197" s="128" t="str">
        <f t="shared" si="274"/>
        <v>-</v>
      </c>
      <c r="BU197" s="128" t="str">
        <f t="shared" si="275"/>
        <v>-</v>
      </c>
      <c r="BV197" s="129">
        <f t="shared" si="281"/>
        <v>0</v>
      </c>
      <c r="BX197" s="128" t="str">
        <f t="shared" si="221"/>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76"/>
        <v>-</v>
      </c>
      <c r="K198" s="20" t="str">
        <f>IF(月途中入退所!$N47=$B$2,IF(月途中入退所!S47="","-",月途中入退所!$S47),"-")</f>
        <v>-</v>
      </c>
      <c r="L198" s="162" t="str">
        <f t="shared" si="277"/>
        <v>-</v>
      </c>
      <c r="M198" s="20" t="str">
        <f>IF(月途中入退所!$N47=$B$2,月途中入退所!$T47,"-")</f>
        <v>-</v>
      </c>
      <c r="N198" s="129">
        <f t="shared" si="222"/>
        <v>0</v>
      </c>
      <c r="P198" s="128" t="str">
        <f t="shared" si="278"/>
        <v>-</v>
      </c>
      <c r="Q198" s="128" t="str">
        <f t="shared" si="223"/>
        <v>-</v>
      </c>
      <c r="R198" s="128" t="str">
        <f t="shared" si="224"/>
        <v>-</v>
      </c>
      <c r="S198" s="128" t="str">
        <f t="shared" si="225"/>
        <v>-</v>
      </c>
      <c r="T198" s="128" t="str">
        <f t="shared" si="226"/>
        <v>-</v>
      </c>
      <c r="U198" s="128" t="str">
        <f t="shared" si="227"/>
        <v>-</v>
      </c>
      <c r="V198" s="128" t="str">
        <f t="shared" si="228"/>
        <v>-</v>
      </c>
      <c r="W198" s="128" t="str">
        <f t="shared" si="229"/>
        <v>-</v>
      </c>
      <c r="X198" s="128" t="str">
        <f t="shared" si="230"/>
        <v>-</v>
      </c>
      <c r="Y198" s="128" t="str">
        <f t="shared" si="231"/>
        <v>-</v>
      </c>
      <c r="Z198" s="128" t="str">
        <f t="shared" si="232"/>
        <v>-</v>
      </c>
      <c r="AA198" s="128" t="str">
        <f t="shared" si="233"/>
        <v>-</v>
      </c>
      <c r="AB198" s="131"/>
      <c r="AC198" s="128" t="str">
        <f t="shared" si="234"/>
        <v>-</v>
      </c>
      <c r="AD198" s="128" t="str">
        <f t="shared" si="235"/>
        <v>-</v>
      </c>
      <c r="AE198" s="128" t="str">
        <f t="shared" si="236"/>
        <v>-</v>
      </c>
      <c r="AF198" s="128" t="str">
        <f t="shared" si="237"/>
        <v>-</v>
      </c>
      <c r="AG198" s="128" t="str">
        <f t="shared" si="238"/>
        <v>-</v>
      </c>
      <c r="AH198" s="128" t="str">
        <f t="shared" si="239"/>
        <v>-</v>
      </c>
      <c r="AI198" s="128" t="str">
        <f t="shared" si="240"/>
        <v>-</v>
      </c>
      <c r="AJ198" s="128" t="str">
        <f t="shared" si="241"/>
        <v>-</v>
      </c>
      <c r="AK198" s="128" t="str">
        <f t="shared" si="242"/>
        <v>-</v>
      </c>
      <c r="AL198" s="128" t="str">
        <f t="shared" si="243"/>
        <v>-</v>
      </c>
      <c r="AM198" s="128" t="str">
        <f t="shared" si="244"/>
        <v>-</v>
      </c>
      <c r="AN198" s="128" t="str">
        <f t="shared" si="245"/>
        <v>-</v>
      </c>
      <c r="AO198" s="128" t="str">
        <f t="shared" si="246"/>
        <v>-</v>
      </c>
      <c r="AP198" s="128" t="str">
        <f t="shared" si="247"/>
        <v>-</v>
      </c>
      <c r="AQ198" s="128" t="str">
        <f t="shared" si="279"/>
        <v>-</v>
      </c>
      <c r="AR198" s="128" t="str">
        <f t="shared" si="280"/>
        <v>-</v>
      </c>
      <c r="AS198" s="129">
        <f t="shared" si="248"/>
        <v>0</v>
      </c>
      <c r="AT198" s="128" t="str">
        <f t="shared" si="249"/>
        <v>-</v>
      </c>
      <c r="AU198" s="128" t="str">
        <f t="shared" si="250"/>
        <v>-</v>
      </c>
      <c r="AV198" s="128" t="str">
        <f t="shared" si="251"/>
        <v>-</v>
      </c>
      <c r="AW198" s="128" t="str">
        <f t="shared" si="252"/>
        <v>-</v>
      </c>
      <c r="AX198" s="128" t="str">
        <f t="shared" si="253"/>
        <v>-</v>
      </c>
      <c r="AY198" s="128" t="str">
        <f t="shared" si="254"/>
        <v>-</v>
      </c>
      <c r="AZ198" s="128" t="str">
        <f t="shared" si="255"/>
        <v>-</v>
      </c>
      <c r="BA198" s="128" t="str">
        <f t="shared" si="256"/>
        <v>-</v>
      </c>
      <c r="BB198" s="128" t="str">
        <f t="shared" si="257"/>
        <v>-</v>
      </c>
      <c r="BC198" s="128" t="str">
        <f t="shared" si="258"/>
        <v>-</v>
      </c>
      <c r="BD198" s="128" t="str">
        <f t="shared" si="259"/>
        <v>-</v>
      </c>
      <c r="BE198" s="187"/>
      <c r="BF198" s="128" t="str">
        <f t="shared" si="260"/>
        <v>-</v>
      </c>
      <c r="BG198" s="128" t="str">
        <f t="shared" si="261"/>
        <v>-</v>
      </c>
      <c r="BH198" s="128" t="str">
        <f t="shared" si="262"/>
        <v>-</v>
      </c>
      <c r="BI198" s="128" t="str">
        <f t="shared" si="263"/>
        <v>-</v>
      </c>
      <c r="BJ198" s="128" t="str">
        <f t="shared" si="264"/>
        <v>-</v>
      </c>
      <c r="BK198" s="128" t="str">
        <f t="shared" si="265"/>
        <v>-</v>
      </c>
      <c r="BL198" s="128" t="str">
        <f t="shared" si="266"/>
        <v>-</v>
      </c>
      <c r="BM198" s="128" t="str">
        <f t="shared" si="267"/>
        <v>-</v>
      </c>
      <c r="BN198" s="128" t="str">
        <f t="shared" si="268"/>
        <v>-</v>
      </c>
      <c r="BO198" s="128" t="str">
        <f t="shared" si="269"/>
        <v>-</v>
      </c>
      <c r="BP198" s="128" t="str">
        <f t="shared" si="270"/>
        <v>-</v>
      </c>
      <c r="BQ198" s="128" t="str">
        <f t="shared" si="271"/>
        <v>-</v>
      </c>
      <c r="BR198" s="128" t="str">
        <f t="shared" si="272"/>
        <v>-</v>
      </c>
      <c r="BS198" s="128" t="str">
        <f t="shared" si="273"/>
        <v>-</v>
      </c>
      <c r="BT198" s="128" t="str">
        <f t="shared" si="274"/>
        <v>-</v>
      </c>
      <c r="BU198" s="128" t="str">
        <f t="shared" si="275"/>
        <v>-</v>
      </c>
      <c r="BV198" s="129">
        <f t="shared" si="281"/>
        <v>0</v>
      </c>
      <c r="BX198" s="128" t="str">
        <f t="shared" si="221"/>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76"/>
        <v>-</v>
      </c>
      <c r="K199" s="20" t="str">
        <f>IF(月途中入退所!$N48=$B$2,IF(月途中入退所!S48="","-",月途中入退所!$S48),"-")</f>
        <v>-</v>
      </c>
      <c r="L199" s="162" t="str">
        <f t="shared" si="277"/>
        <v>-</v>
      </c>
      <c r="M199" s="20" t="str">
        <f>IF(月途中入退所!$N48=$B$2,月途中入退所!$T48,"-")</f>
        <v>-</v>
      </c>
      <c r="N199" s="129">
        <f t="shared" si="222"/>
        <v>0</v>
      </c>
      <c r="P199" s="128" t="str">
        <f t="shared" si="278"/>
        <v>-</v>
      </c>
      <c r="Q199" s="128" t="str">
        <f t="shared" si="223"/>
        <v>-</v>
      </c>
      <c r="R199" s="128" t="str">
        <f t="shared" si="224"/>
        <v>-</v>
      </c>
      <c r="S199" s="128" t="str">
        <f t="shared" si="225"/>
        <v>-</v>
      </c>
      <c r="T199" s="128" t="str">
        <f t="shared" si="226"/>
        <v>-</v>
      </c>
      <c r="U199" s="128" t="str">
        <f t="shared" si="227"/>
        <v>-</v>
      </c>
      <c r="V199" s="128" t="str">
        <f t="shared" si="228"/>
        <v>-</v>
      </c>
      <c r="W199" s="128" t="str">
        <f t="shared" si="229"/>
        <v>-</v>
      </c>
      <c r="X199" s="128" t="str">
        <f t="shared" si="230"/>
        <v>-</v>
      </c>
      <c r="Y199" s="128" t="str">
        <f t="shared" si="231"/>
        <v>-</v>
      </c>
      <c r="Z199" s="128" t="str">
        <f t="shared" si="232"/>
        <v>-</v>
      </c>
      <c r="AA199" s="128" t="str">
        <f t="shared" si="233"/>
        <v>-</v>
      </c>
      <c r="AB199" s="131"/>
      <c r="AC199" s="128" t="str">
        <f t="shared" si="234"/>
        <v>-</v>
      </c>
      <c r="AD199" s="128" t="str">
        <f t="shared" si="235"/>
        <v>-</v>
      </c>
      <c r="AE199" s="128" t="str">
        <f t="shared" si="236"/>
        <v>-</v>
      </c>
      <c r="AF199" s="128" t="str">
        <f t="shared" si="237"/>
        <v>-</v>
      </c>
      <c r="AG199" s="128" t="str">
        <f t="shared" si="238"/>
        <v>-</v>
      </c>
      <c r="AH199" s="128" t="str">
        <f t="shared" si="239"/>
        <v>-</v>
      </c>
      <c r="AI199" s="128" t="str">
        <f t="shared" si="240"/>
        <v>-</v>
      </c>
      <c r="AJ199" s="128" t="str">
        <f t="shared" si="241"/>
        <v>-</v>
      </c>
      <c r="AK199" s="128" t="str">
        <f t="shared" si="242"/>
        <v>-</v>
      </c>
      <c r="AL199" s="128" t="str">
        <f t="shared" si="243"/>
        <v>-</v>
      </c>
      <c r="AM199" s="128" t="str">
        <f t="shared" si="244"/>
        <v>-</v>
      </c>
      <c r="AN199" s="128" t="str">
        <f t="shared" si="245"/>
        <v>-</v>
      </c>
      <c r="AO199" s="128" t="str">
        <f t="shared" si="246"/>
        <v>-</v>
      </c>
      <c r="AP199" s="128" t="str">
        <f t="shared" si="247"/>
        <v>-</v>
      </c>
      <c r="AQ199" s="128" t="str">
        <f t="shared" si="279"/>
        <v>-</v>
      </c>
      <c r="AR199" s="128" t="str">
        <f t="shared" si="280"/>
        <v>-</v>
      </c>
      <c r="AS199" s="129">
        <f t="shared" si="248"/>
        <v>0</v>
      </c>
      <c r="AT199" s="128" t="str">
        <f t="shared" si="249"/>
        <v>-</v>
      </c>
      <c r="AU199" s="128" t="str">
        <f t="shared" si="250"/>
        <v>-</v>
      </c>
      <c r="AV199" s="128" t="str">
        <f t="shared" si="251"/>
        <v>-</v>
      </c>
      <c r="AW199" s="128" t="str">
        <f t="shared" si="252"/>
        <v>-</v>
      </c>
      <c r="AX199" s="128" t="str">
        <f t="shared" si="253"/>
        <v>-</v>
      </c>
      <c r="AY199" s="128" t="str">
        <f t="shared" si="254"/>
        <v>-</v>
      </c>
      <c r="AZ199" s="128" t="str">
        <f t="shared" si="255"/>
        <v>-</v>
      </c>
      <c r="BA199" s="128" t="str">
        <f t="shared" si="256"/>
        <v>-</v>
      </c>
      <c r="BB199" s="128" t="str">
        <f t="shared" si="257"/>
        <v>-</v>
      </c>
      <c r="BC199" s="128" t="str">
        <f t="shared" si="258"/>
        <v>-</v>
      </c>
      <c r="BD199" s="128" t="str">
        <f t="shared" si="259"/>
        <v>-</v>
      </c>
      <c r="BE199" s="187"/>
      <c r="BF199" s="128" t="str">
        <f t="shared" si="260"/>
        <v>-</v>
      </c>
      <c r="BG199" s="128" t="str">
        <f t="shared" si="261"/>
        <v>-</v>
      </c>
      <c r="BH199" s="128" t="str">
        <f t="shared" si="262"/>
        <v>-</v>
      </c>
      <c r="BI199" s="128" t="str">
        <f t="shared" si="263"/>
        <v>-</v>
      </c>
      <c r="BJ199" s="128" t="str">
        <f t="shared" si="264"/>
        <v>-</v>
      </c>
      <c r="BK199" s="128" t="str">
        <f t="shared" si="265"/>
        <v>-</v>
      </c>
      <c r="BL199" s="128" t="str">
        <f t="shared" si="266"/>
        <v>-</v>
      </c>
      <c r="BM199" s="128" t="str">
        <f t="shared" si="267"/>
        <v>-</v>
      </c>
      <c r="BN199" s="128" t="str">
        <f t="shared" si="268"/>
        <v>-</v>
      </c>
      <c r="BO199" s="128" t="str">
        <f t="shared" si="269"/>
        <v>-</v>
      </c>
      <c r="BP199" s="128" t="str">
        <f t="shared" si="270"/>
        <v>-</v>
      </c>
      <c r="BQ199" s="128" t="str">
        <f t="shared" si="271"/>
        <v>-</v>
      </c>
      <c r="BR199" s="128" t="str">
        <f t="shared" si="272"/>
        <v>-</v>
      </c>
      <c r="BS199" s="128" t="str">
        <f t="shared" si="273"/>
        <v>-</v>
      </c>
      <c r="BT199" s="128" t="str">
        <f t="shared" si="274"/>
        <v>-</v>
      </c>
      <c r="BU199" s="128" t="str">
        <f t="shared" si="275"/>
        <v>-</v>
      </c>
      <c r="BV199" s="129">
        <f t="shared" si="281"/>
        <v>0</v>
      </c>
      <c r="BX199" s="128" t="str">
        <f t="shared" si="221"/>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76"/>
        <v>-</v>
      </c>
      <c r="K200" s="20" t="str">
        <f>IF(月途中入退所!$N49=$B$2,IF(月途中入退所!S49="","-",月途中入退所!$S49),"-")</f>
        <v>-</v>
      </c>
      <c r="L200" s="162" t="str">
        <f t="shared" si="277"/>
        <v>-</v>
      </c>
      <c r="M200" s="20" t="str">
        <f>IF(月途中入退所!$N49=$B$2,月途中入退所!$T49,"-")</f>
        <v>-</v>
      </c>
      <c r="N200" s="129">
        <f t="shared" si="222"/>
        <v>0</v>
      </c>
      <c r="P200" s="128" t="str">
        <f t="shared" si="278"/>
        <v>-</v>
      </c>
      <c r="Q200" s="128" t="str">
        <f t="shared" si="223"/>
        <v>-</v>
      </c>
      <c r="R200" s="128" t="str">
        <f t="shared" si="224"/>
        <v>-</v>
      </c>
      <c r="S200" s="128" t="str">
        <f t="shared" si="225"/>
        <v>-</v>
      </c>
      <c r="T200" s="128" t="str">
        <f t="shared" si="226"/>
        <v>-</v>
      </c>
      <c r="U200" s="128" t="str">
        <f t="shared" si="227"/>
        <v>-</v>
      </c>
      <c r="V200" s="128" t="str">
        <f t="shared" si="228"/>
        <v>-</v>
      </c>
      <c r="W200" s="128" t="str">
        <f t="shared" si="229"/>
        <v>-</v>
      </c>
      <c r="X200" s="128" t="str">
        <f t="shared" si="230"/>
        <v>-</v>
      </c>
      <c r="Y200" s="128" t="str">
        <f t="shared" si="231"/>
        <v>-</v>
      </c>
      <c r="Z200" s="128" t="str">
        <f t="shared" si="232"/>
        <v>-</v>
      </c>
      <c r="AA200" s="128" t="str">
        <f t="shared" si="233"/>
        <v>-</v>
      </c>
      <c r="AB200" s="131"/>
      <c r="AC200" s="128" t="str">
        <f t="shared" si="234"/>
        <v>-</v>
      </c>
      <c r="AD200" s="128" t="str">
        <f t="shared" si="235"/>
        <v>-</v>
      </c>
      <c r="AE200" s="128" t="str">
        <f t="shared" si="236"/>
        <v>-</v>
      </c>
      <c r="AF200" s="128" t="str">
        <f t="shared" si="237"/>
        <v>-</v>
      </c>
      <c r="AG200" s="128" t="str">
        <f t="shared" si="238"/>
        <v>-</v>
      </c>
      <c r="AH200" s="128" t="str">
        <f t="shared" si="239"/>
        <v>-</v>
      </c>
      <c r="AI200" s="128" t="str">
        <f t="shared" si="240"/>
        <v>-</v>
      </c>
      <c r="AJ200" s="128" t="str">
        <f t="shared" si="241"/>
        <v>-</v>
      </c>
      <c r="AK200" s="128" t="str">
        <f t="shared" si="242"/>
        <v>-</v>
      </c>
      <c r="AL200" s="128" t="str">
        <f t="shared" si="243"/>
        <v>-</v>
      </c>
      <c r="AM200" s="128" t="str">
        <f t="shared" si="244"/>
        <v>-</v>
      </c>
      <c r="AN200" s="128" t="str">
        <f t="shared" si="245"/>
        <v>-</v>
      </c>
      <c r="AO200" s="128" t="str">
        <f t="shared" si="246"/>
        <v>-</v>
      </c>
      <c r="AP200" s="128" t="str">
        <f t="shared" si="247"/>
        <v>-</v>
      </c>
      <c r="AQ200" s="128" t="str">
        <f t="shared" si="279"/>
        <v>-</v>
      </c>
      <c r="AR200" s="128" t="str">
        <f t="shared" si="280"/>
        <v>-</v>
      </c>
      <c r="AS200" s="129">
        <f t="shared" si="248"/>
        <v>0</v>
      </c>
      <c r="AT200" s="128" t="str">
        <f t="shared" si="249"/>
        <v>-</v>
      </c>
      <c r="AU200" s="128" t="str">
        <f t="shared" si="250"/>
        <v>-</v>
      </c>
      <c r="AV200" s="128" t="str">
        <f t="shared" si="251"/>
        <v>-</v>
      </c>
      <c r="AW200" s="128" t="str">
        <f t="shared" si="252"/>
        <v>-</v>
      </c>
      <c r="AX200" s="128" t="str">
        <f t="shared" si="253"/>
        <v>-</v>
      </c>
      <c r="AY200" s="128" t="str">
        <f t="shared" si="254"/>
        <v>-</v>
      </c>
      <c r="AZ200" s="128" t="str">
        <f t="shared" si="255"/>
        <v>-</v>
      </c>
      <c r="BA200" s="128" t="str">
        <f t="shared" si="256"/>
        <v>-</v>
      </c>
      <c r="BB200" s="128" t="str">
        <f t="shared" si="257"/>
        <v>-</v>
      </c>
      <c r="BC200" s="128" t="str">
        <f t="shared" si="258"/>
        <v>-</v>
      </c>
      <c r="BD200" s="128" t="str">
        <f t="shared" si="259"/>
        <v>-</v>
      </c>
      <c r="BE200" s="187"/>
      <c r="BF200" s="128" t="str">
        <f t="shared" si="260"/>
        <v>-</v>
      </c>
      <c r="BG200" s="128" t="str">
        <f t="shared" si="261"/>
        <v>-</v>
      </c>
      <c r="BH200" s="128" t="str">
        <f t="shared" si="262"/>
        <v>-</v>
      </c>
      <c r="BI200" s="128" t="str">
        <f t="shared" si="263"/>
        <v>-</v>
      </c>
      <c r="BJ200" s="128" t="str">
        <f t="shared" si="264"/>
        <v>-</v>
      </c>
      <c r="BK200" s="128" t="str">
        <f t="shared" si="265"/>
        <v>-</v>
      </c>
      <c r="BL200" s="128" t="str">
        <f t="shared" si="266"/>
        <v>-</v>
      </c>
      <c r="BM200" s="128" t="str">
        <f t="shared" si="267"/>
        <v>-</v>
      </c>
      <c r="BN200" s="128" t="str">
        <f t="shared" si="268"/>
        <v>-</v>
      </c>
      <c r="BO200" s="128" t="str">
        <f t="shared" si="269"/>
        <v>-</v>
      </c>
      <c r="BP200" s="128" t="str">
        <f t="shared" si="270"/>
        <v>-</v>
      </c>
      <c r="BQ200" s="128" t="str">
        <f t="shared" si="271"/>
        <v>-</v>
      </c>
      <c r="BR200" s="128" t="str">
        <f t="shared" si="272"/>
        <v>-</v>
      </c>
      <c r="BS200" s="128" t="str">
        <f t="shared" si="273"/>
        <v>-</v>
      </c>
      <c r="BT200" s="128" t="str">
        <f t="shared" si="274"/>
        <v>-</v>
      </c>
      <c r="BU200" s="128" t="str">
        <f t="shared" si="275"/>
        <v>-</v>
      </c>
      <c r="BV200" s="129">
        <f t="shared" si="281"/>
        <v>0</v>
      </c>
      <c r="BX200" s="128" t="str">
        <f t="shared" si="221"/>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76"/>
        <v>-</v>
      </c>
      <c r="K201" s="20" t="str">
        <f>IF(月途中入退所!$N50=$B$2,IF(月途中入退所!S50="","-",月途中入退所!$S50),"-")</f>
        <v>-</v>
      </c>
      <c r="L201" s="162" t="str">
        <f t="shared" si="277"/>
        <v>-</v>
      </c>
      <c r="M201" s="20" t="str">
        <f>IF(月途中入退所!$N50=$B$2,月途中入退所!$T50,"-")</f>
        <v>-</v>
      </c>
      <c r="N201" s="129">
        <f t="shared" si="222"/>
        <v>0</v>
      </c>
      <c r="P201" s="128" t="str">
        <f t="shared" si="278"/>
        <v>-</v>
      </c>
      <c r="Q201" s="128" t="str">
        <f t="shared" si="223"/>
        <v>-</v>
      </c>
      <c r="R201" s="128" t="str">
        <f t="shared" si="224"/>
        <v>-</v>
      </c>
      <c r="S201" s="128" t="str">
        <f t="shared" si="225"/>
        <v>-</v>
      </c>
      <c r="T201" s="128" t="str">
        <f t="shared" si="226"/>
        <v>-</v>
      </c>
      <c r="U201" s="128" t="str">
        <f t="shared" si="227"/>
        <v>-</v>
      </c>
      <c r="V201" s="128" t="str">
        <f t="shared" si="228"/>
        <v>-</v>
      </c>
      <c r="W201" s="128" t="str">
        <f t="shared" si="229"/>
        <v>-</v>
      </c>
      <c r="X201" s="128" t="str">
        <f t="shared" si="230"/>
        <v>-</v>
      </c>
      <c r="Y201" s="128" t="str">
        <f t="shared" si="231"/>
        <v>-</v>
      </c>
      <c r="Z201" s="128" t="str">
        <f t="shared" si="232"/>
        <v>-</v>
      </c>
      <c r="AA201" s="128" t="str">
        <f t="shared" si="233"/>
        <v>-</v>
      </c>
      <c r="AB201" s="131"/>
      <c r="AC201" s="128" t="str">
        <f t="shared" si="234"/>
        <v>-</v>
      </c>
      <c r="AD201" s="128" t="str">
        <f t="shared" si="235"/>
        <v>-</v>
      </c>
      <c r="AE201" s="128" t="str">
        <f t="shared" si="236"/>
        <v>-</v>
      </c>
      <c r="AF201" s="128" t="str">
        <f t="shared" si="237"/>
        <v>-</v>
      </c>
      <c r="AG201" s="128" t="str">
        <f t="shared" si="238"/>
        <v>-</v>
      </c>
      <c r="AH201" s="128" t="str">
        <f t="shared" si="239"/>
        <v>-</v>
      </c>
      <c r="AI201" s="128" t="str">
        <f t="shared" si="240"/>
        <v>-</v>
      </c>
      <c r="AJ201" s="128" t="str">
        <f t="shared" si="241"/>
        <v>-</v>
      </c>
      <c r="AK201" s="128" t="str">
        <f t="shared" si="242"/>
        <v>-</v>
      </c>
      <c r="AL201" s="128" t="str">
        <f t="shared" si="243"/>
        <v>-</v>
      </c>
      <c r="AM201" s="128" t="str">
        <f t="shared" si="244"/>
        <v>-</v>
      </c>
      <c r="AN201" s="128" t="str">
        <f t="shared" si="245"/>
        <v>-</v>
      </c>
      <c r="AO201" s="128" t="str">
        <f t="shared" si="246"/>
        <v>-</v>
      </c>
      <c r="AP201" s="128" t="str">
        <f t="shared" si="247"/>
        <v>-</v>
      </c>
      <c r="AQ201" s="128" t="str">
        <f t="shared" si="279"/>
        <v>-</v>
      </c>
      <c r="AR201" s="128" t="str">
        <f t="shared" si="280"/>
        <v>-</v>
      </c>
      <c r="AS201" s="129">
        <f t="shared" si="248"/>
        <v>0</v>
      </c>
      <c r="AT201" s="128" t="str">
        <f t="shared" si="249"/>
        <v>-</v>
      </c>
      <c r="AU201" s="128" t="str">
        <f t="shared" si="250"/>
        <v>-</v>
      </c>
      <c r="AV201" s="128" t="str">
        <f t="shared" si="251"/>
        <v>-</v>
      </c>
      <c r="AW201" s="128" t="str">
        <f t="shared" si="252"/>
        <v>-</v>
      </c>
      <c r="AX201" s="128" t="str">
        <f t="shared" si="253"/>
        <v>-</v>
      </c>
      <c r="AY201" s="128" t="str">
        <f t="shared" si="254"/>
        <v>-</v>
      </c>
      <c r="AZ201" s="128" t="str">
        <f t="shared" si="255"/>
        <v>-</v>
      </c>
      <c r="BA201" s="128" t="str">
        <f t="shared" si="256"/>
        <v>-</v>
      </c>
      <c r="BB201" s="128" t="str">
        <f t="shared" si="257"/>
        <v>-</v>
      </c>
      <c r="BC201" s="128" t="str">
        <f t="shared" si="258"/>
        <v>-</v>
      </c>
      <c r="BD201" s="128" t="str">
        <f t="shared" si="259"/>
        <v>-</v>
      </c>
      <c r="BE201" s="187"/>
      <c r="BF201" s="128" t="str">
        <f t="shared" si="260"/>
        <v>-</v>
      </c>
      <c r="BG201" s="128" t="str">
        <f t="shared" si="261"/>
        <v>-</v>
      </c>
      <c r="BH201" s="128" t="str">
        <f t="shared" si="262"/>
        <v>-</v>
      </c>
      <c r="BI201" s="128" t="str">
        <f t="shared" si="263"/>
        <v>-</v>
      </c>
      <c r="BJ201" s="128" t="str">
        <f t="shared" si="264"/>
        <v>-</v>
      </c>
      <c r="BK201" s="128" t="str">
        <f t="shared" si="265"/>
        <v>-</v>
      </c>
      <c r="BL201" s="128" t="str">
        <f t="shared" si="266"/>
        <v>-</v>
      </c>
      <c r="BM201" s="128" t="str">
        <f t="shared" si="267"/>
        <v>-</v>
      </c>
      <c r="BN201" s="128" t="str">
        <f t="shared" si="268"/>
        <v>-</v>
      </c>
      <c r="BO201" s="128" t="str">
        <f t="shared" si="269"/>
        <v>-</v>
      </c>
      <c r="BP201" s="128" t="str">
        <f t="shared" si="270"/>
        <v>-</v>
      </c>
      <c r="BQ201" s="128" t="str">
        <f t="shared" si="271"/>
        <v>-</v>
      </c>
      <c r="BR201" s="128" t="str">
        <f t="shared" si="272"/>
        <v>-</v>
      </c>
      <c r="BS201" s="128" t="str">
        <f t="shared" si="273"/>
        <v>-</v>
      </c>
      <c r="BT201" s="128" t="str">
        <f t="shared" si="274"/>
        <v>-</v>
      </c>
      <c r="BU201" s="128" t="str">
        <f t="shared" si="275"/>
        <v>-</v>
      </c>
      <c r="BV201" s="129">
        <f t="shared" si="281"/>
        <v>0</v>
      </c>
      <c r="BX201" s="128" t="str">
        <f t="shared" si="221"/>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282">SUM(AT158:AT177)+SUM(AT182:AT201)</f>
        <v>0</v>
      </c>
      <c r="AU203" s="129">
        <f t="shared" ref="AU203:BT203" si="283">SUM(AU158:AU177)+SUM(AU182:AU201)</f>
        <v>0</v>
      </c>
      <c r="AV203" s="129">
        <f t="shared" si="283"/>
        <v>0</v>
      </c>
      <c r="AW203" s="129">
        <f t="shared" si="283"/>
        <v>0</v>
      </c>
      <c r="AX203" s="129">
        <f t="shared" si="283"/>
        <v>0</v>
      </c>
      <c r="AY203" s="129">
        <f t="shared" si="283"/>
        <v>0</v>
      </c>
      <c r="AZ203" s="129">
        <f t="shared" si="283"/>
        <v>0</v>
      </c>
      <c r="BA203" s="129">
        <f t="shared" si="283"/>
        <v>0</v>
      </c>
      <c r="BB203" s="129">
        <f t="shared" si="283"/>
        <v>0</v>
      </c>
      <c r="BC203" s="129">
        <f t="shared" si="283"/>
        <v>0</v>
      </c>
      <c r="BD203" s="129">
        <f t="shared" si="283"/>
        <v>0</v>
      </c>
      <c r="BE203" s="187"/>
      <c r="BF203" s="129">
        <f t="shared" si="283"/>
        <v>0</v>
      </c>
      <c r="BG203" s="129">
        <f t="shared" si="283"/>
        <v>0</v>
      </c>
      <c r="BH203" s="129">
        <f t="shared" si="283"/>
        <v>0</v>
      </c>
      <c r="BI203" s="129">
        <f t="shared" si="283"/>
        <v>0</v>
      </c>
      <c r="BJ203" s="129">
        <f t="shared" si="283"/>
        <v>0</v>
      </c>
      <c r="BK203" s="129">
        <f t="shared" si="283"/>
        <v>0</v>
      </c>
      <c r="BL203" s="129">
        <f t="shared" si="283"/>
        <v>0</v>
      </c>
      <c r="BM203" s="129">
        <f t="shared" si="283"/>
        <v>0</v>
      </c>
      <c r="BN203" s="129">
        <f t="shared" si="283"/>
        <v>0</v>
      </c>
      <c r="BO203" s="129">
        <f t="shared" si="283"/>
        <v>0</v>
      </c>
      <c r="BP203" s="129">
        <f t="shared" si="283"/>
        <v>0</v>
      </c>
      <c r="BQ203" s="129">
        <f t="shared" si="283"/>
        <v>0</v>
      </c>
      <c r="BR203" s="129">
        <f t="shared" si="283"/>
        <v>0</v>
      </c>
      <c r="BS203" s="129">
        <f t="shared" si="283"/>
        <v>0</v>
      </c>
      <c r="BT203" s="129">
        <f t="shared" si="283"/>
        <v>0</v>
      </c>
      <c r="BU203" s="129">
        <f>SUM(BU158:BU177)+SUM(BU182:BU201)</f>
        <v>0</v>
      </c>
      <c r="BV203" s="129">
        <f t="shared" ref="BV203:BX203" si="284">SUM(BV158:BV177)+SUM(BV182:BV201)</f>
        <v>0</v>
      </c>
      <c r="BX203" s="129">
        <f t="shared" si="284"/>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285">AT152+AT203</f>
        <v>0</v>
      </c>
      <c r="AU207" s="129">
        <f t="shared" si="285"/>
        <v>0</v>
      </c>
      <c r="AV207" s="129">
        <f t="shared" si="285"/>
        <v>0</v>
      </c>
      <c r="AW207" s="129">
        <f t="shared" si="285"/>
        <v>0</v>
      </c>
      <c r="AX207" s="129">
        <f t="shared" si="285"/>
        <v>0</v>
      </c>
      <c r="AY207" s="129">
        <f t="shared" si="285"/>
        <v>0</v>
      </c>
      <c r="AZ207" s="129">
        <f t="shared" si="285"/>
        <v>0</v>
      </c>
      <c r="BA207" s="129">
        <f t="shared" si="285"/>
        <v>0</v>
      </c>
      <c r="BB207" s="129">
        <f t="shared" si="285"/>
        <v>0</v>
      </c>
      <c r="BC207" s="129">
        <f t="shared" si="285"/>
        <v>0</v>
      </c>
      <c r="BD207" s="129">
        <f t="shared" si="285"/>
        <v>0</v>
      </c>
      <c r="BE207" s="187"/>
      <c r="BF207" s="129">
        <f t="shared" si="285"/>
        <v>0</v>
      </c>
      <c r="BG207" s="129">
        <f t="shared" si="285"/>
        <v>0</v>
      </c>
      <c r="BH207" s="129">
        <f t="shared" si="285"/>
        <v>0</v>
      </c>
      <c r="BI207" s="129">
        <f t="shared" si="285"/>
        <v>0</v>
      </c>
      <c r="BJ207" s="129">
        <f t="shared" si="285"/>
        <v>0</v>
      </c>
      <c r="BK207" s="129">
        <f t="shared" si="285"/>
        <v>0</v>
      </c>
      <c r="BL207" s="129">
        <f t="shared" si="285"/>
        <v>0</v>
      </c>
      <c r="BM207" s="129">
        <f t="shared" si="285"/>
        <v>0</v>
      </c>
      <c r="BN207" s="129">
        <f t="shared" si="285"/>
        <v>0</v>
      </c>
      <c r="BO207" s="129">
        <f t="shared" si="285"/>
        <v>0</v>
      </c>
      <c r="BP207" s="129">
        <f t="shared" si="285"/>
        <v>0</v>
      </c>
      <c r="BQ207" s="129">
        <f t="shared" si="285"/>
        <v>0</v>
      </c>
      <c r="BR207" s="129">
        <f t="shared" si="285"/>
        <v>0</v>
      </c>
      <c r="BS207" s="129">
        <f t="shared" si="285"/>
        <v>0</v>
      </c>
      <c r="BT207" s="129">
        <f t="shared" si="285"/>
        <v>0</v>
      </c>
      <c r="BU207" s="129">
        <f t="shared" si="285"/>
        <v>0</v>
      </c>
      <c r="BV207" s="129">
        <f t="shared" si="285"/>
        <v>0</v>
      </c>
      <c r="BX207" s="129">
        <f t="shared" si="285"/>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row r="221" spans="26:28" ht="12.75" customHeight="1"/>
    <row r="222" spans="26:28" ht="12.75" customHeight="1"/>
    <row r="223" spans="26:28" ht="12.75" customHeight="1"/>
    <row r="224" spans="26:2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53">
    <mergeCell ref="BE180:BE181"/>
    <mergeCell ref="AB105:AB106"/>
    <mergeCell ref="AB129:AB130"/>
    <mergeCell ref="AB156:AB157"/>
    <mergeCell ref="AB180:AB181"/>
    <mergeCell ref="AC180:AD180"/>
    <mergeCell ref="AC156:AD156"/>
    <mergeCell ref="AC129:AD129"/>
    <mergeCell ref="AU156:AV156"/>
    <mergeCell ref="AW156:AX156"/>
    <mergeCell ref="AY156:AZ156"/>
    <mergeCell ref="BA156:BB156"/>
    <mergeCell ref="BC156:BC157"/>
    <mergeCell ref="BD156:BD157"/>
    <mergeCell ref="AU105:AV105"/>
    <mergeCell ref="AW105:AX105"/>
    <mergeCell ref="AY105:AZ105"/>
    <mergeCell ref="BA105:BB105"/>
    <mergeCell ref="BC105:BC106"/>
    <mergeCell ref="BD105:BD106"/>
    <mergeCell ref="AR105:AR106"/>
    <mergeCell ref="P104:AR104"/>
    <mergeCell ref="P128:AR128"/>
    <mergeCell ref="P155:AR155"/>
    <mergeCell ref="P179:AR179"/>
    <mergeCell ref="BU180:BU181"/>
    <mergeCell ref="BV180:BV181"/>
    <mergeCell ref="BA180:BB180"/>
    <mergeCell ref="BC180:BC181"/>
    <mergeCell ref="BD180:BD181"/>
    <mergeCell ref="BF180:BG180"/>
    <mergeCell ref="BH180:BI180"/>
    <mergeCell ref="BJ180:BK180"/>
    <mergeCell ref="BL180:BM180"/>
    <mergeCell ref="BN180:BO180"/>
    <mergeCell ref="BP180:BQ180"/>
    <mergeCell ref="AO180:AP180"/>
    <mergeCell ref="AQ180:AQ181"/>
    <mergeCell ref="AR180:AR181"/>
    <mergeCell ref="AS180:AT180"/>
    <mergeCell ref="AU180:AV180"/>
    <mergeCell ref="AW180:AX180"/>
    <mergeCell ref="AY180:AZ180"/>
    <mergeCell ref="BR180:BS180"/>
    <mergeCell ref="BT180:BT181"/>
    <mergeCell ref="BV156:BV157"/>
    <mergeCell ref="G179:G181"/>
    <mergeCell ref="H179:H181"/>
    <mergeCell ref="I179:I181"/>
    <mergeCell ref="J179:J181"/>
    <mergeCell ref="K179:K181"/>
    <mergeCell ref="L179:L181"/>
    <mergeCell ref="M179:M181"/>
    <mergeCell ref="N179:N181"/>
    <mergeCell ref="AS179:BV179"/>
    <mergeCell ref="P180:Q180"/>
    <mergeCell ref="R180:S180"/>
    <mergeCell ref="T180:U180"/>
    <mergeCell ref="V180:W180"/>
    <mergeCell ref="X180:Y180"/>
    <mergeCell ref="Z180:Z181"/>
    <mergeCell ref="AA180:AA181"/>
    <mergeCell ref="AE180:AF180"/>
    <mergeCell ref="AG180:AH180"/>
    <mergeCell ref="AI180:AJ180"/>
    <mergeCell ref="AK180:AL180"/>
    <mergeCell ref="AM180:AN180"/>
    <mergeCell ref="BF156:BG156"/>
    <mergeCell ref="BH156:BI156"/>
    <mergeCell ref="BJ156:BK156"/>
    <mergeCell ref="BL156:BM156"/>
    <mergeCell ref="BN156:BO156"/>
    <mergeCell ref="BP156:BQ156"/>
    <mergeCell ref="BR156:BS156"/>
    <mergeCell ref="BT156:BT157"/>
    <mergeCell ref="BU156:BU157"/>
    <mergeCell ref="AS155:BV155"/>
    <mergeCell ref="P156:Q156"/>
    <mergeCell ref="R156:S156"/>
    <mergeCell ref="T156:U156"/>
    <mergeCell ref="V156:W156"/>
    <mergeCell ref="X156:Y156"/>
    <mergeCell ref="Z156:Z157"/>
    <mergeCell ref="AA156:AA157"/>
    <mergeCell ref="AE156:AF156"/>
    <mergeCell ref="AG156:AH156"/>
    <mergeCell ref="AI156:AJ156"/>
    <mergeCell ref="AK156:AL156"/>
    <mergeCell ref="AM156:AN156"/>
    <mergeCell ref="AO156:AP156"/>
    <mergeCell ref="AQ156:AQ157"/>
    <mergeCell ref="AR156:AR157"/>
    <mergeCell ref="AS156:AT156"/>
    <mergeCell ref="G155:G157"/>
    <mergeCell ref="H155:H157"/>
    <mergeCell ref="I155:I157"/>
    <mergeCell ref="J155:J157"/>
    <mergeCell ref="K155:K157"/>
    <mergeCell ref="L155:L157"/>
    <mergeCell ref="M155:M157"/>
    <mergeCell ref="N155:N157"/>
    <mergeCell ref="BH129:BI129"/>
    <mergeCell ref="AA129:AA130"/>
    <mergeCell ref="AE129:AF129"/>
    <mergeCell ref="AG129:AH129"/>
    <mergeCell ref="AI129:AJ129"/>
    <mergeCell ref="AK129:AL129"/>
    <mergeCell ref="AM129:AN129"/>
    <mergeCell ref="AO129:AP129"/>
    <mergeCell ref="AQ129:AQ130"/>
    <mergeCell ref="BE156:BE157"/>
    <mergeCell ref="BJ129:BK129"/>
    <mergeCell ref="BL129:BM129"/>
    <mergeCell ref="BN129:BO129"/>
    <mergeCell ref="BP129:BQ129"/>
    <mergeCell ref="BR129:BS129"/>
    <mergeCell ref="BT129:BT130"/>
    <mergeCell ref="BU129:BU130"/>
    <mergeCell ref="BV129:BV130"/>
    <mergeCell ref="AR129:AR130"/>
    <mergeCell ref="AS129:AT129"/>
    <mergeCell ref="AU129:AV129"/>
    <mergeCell ref="AW129:AX129"/>
    <mergeCell ref="AY129:AZ129"/>
    <mergeCell ref="BA129:BB129"/>
    <mergeCell ref="BC129:BC130"/>
    <mergeCell ref="BD129:BD130"/>
    <mergeCell ref="BF129:BG129"/>
    <mergeCell ref="BE129:BE130"/>
    <mergeCell ref="BJ105:BK105"/>
    <mergeCell ref="BL105:BM105"/>
    <mergeCell ref="BN105:BO105"/>
    <mergeCell ref="BP105:BQ105"/>
    <mergeCell ref="BR105:BS105"/>
    <mergeCell ref="BT105:BT106"/>
    <mergeCell ref="BU105:BU106"/>
    <mergeCell ref="BV105:BV106"/>
    <mergeCell ref="G128:G130"/>
    <mergeCell ref="H128:H130"/>
    <mergeCell ref="I128:I130"/>
    <mergeCell ref="J128:J130"/>
    <mergeCell ref="K128:K130"/>
    <mergeCell ref="L128:L130"/>
    <mergeCell ref="M128:M130"/>
    <mergeCell ref="N128:N130"/>
    <mergeCell ref="AS128:BV128"/>
    <mergeCell ref="P129:Q129"/>
    <mergeCell ref="R129:S129"/>
    <mergeCell ref="T129:U129"/>
    <mergeCell ref="V129:W129"/>
    <mergeCell ref="X129:Y129"/>
    <mergeCell ref="Z129:Z130"/>
    <mergeCell ref="AS105:AT105"/>
    <mergeCell ref="BF105:BG105"/>
    <mergeCell ref="BH105:BI105"/>
    <mergeCell ref="BE105:BE106"/>
    <mergeCell ref="I104:I106"/>
    <mergeCell ref="J104:J106"/>
    <mergeCell ref="K104:K106"/>
    <mergeCell ref="L104:L106"/>
    <mergeCell ref="M104:M106"/>
    <mergeCell ref="N104:N106"/>
    <mergeCell ref="AS104:BV104"/>
    <mergeCell ref="P105:Q105"/>
    <mergeCell ref="R105:S105"/>
    <mergeCell ref="T105:U105"/>
    <mergeCell ref="V105:W105"/>
    <mergeCell ref="X105:Y105"/>
    <mergeCell ref="Z105:Z106"/>
    <mergeCell ref="AA105:AA106"/>
    <mergeCell ref="AE105:AF105"/>
    <mergeCell ref="AG105:AH105"/>
    <mergeCell ref="AI105:AJ105"/>
    <mergeCell ref="AK105:AL105"/>
    <mergeCell ref="AM105:AN105"/>
    <mergeCell ref="AO105:AP105"/>
    <mergeCell ref="AQ105:AQ106"/>
    <mergeCell ref="E96:F96"/>
    <mergeCell ref="C97:D98"/>
    <mergeCell ref="E97:F97"/>
    <mergeCell ref="E98:F98"/>
    <mergeCell ref="C99:D100"/>
    <mergeCell ref="E99:F99"/>
    <mergeCell ref="E100:F100"/>
    <mergeCell ref="G104:G106"/>
    <mergeCell ref="H104:H106"/>
    <mergeCell ref="AB70:AC70"/>
    <mergeCell ref="C71:C82"/>
    <mergeCell ref="D71:D72"/>
    <mergeCell ref="D73:D74"/>
    <mergeCell ref="D75:D76"/>
    <mergeCell ref="D77:D78"/>
    <mergeCell ref="E78:F78"/>
    <mergeCell ref="D79:D80"/>
    <mergeCell ref="E79:F79"/>
    <mergeCell ref="D81:D82"/>
    <mergeCell ref="E81:E82"/>
    <mergeCell ref="E75:F75"/>
    <mergeCell ref="E76:F76"/>
    <mergeCell ref="E77:F77"/>
    <mergeCell ref="E80:F80"/>
    <mergeCell ref="B52:B100"/>
    <mergeCell ref="C52:D53"/>
    <mergeCell ref="E52:F53"/>
    <mergeCell ref="G52:J52"/>
    <mergeCell ref="K52:N52"/>
    <mergeCell ref="P52:P59"/>
    <mergeCell ref="Q52:Q53"/>
    <mergeCell ref="C54:D55"/>
    <mergeCell ref="C56:C70"/>
    <mergeCell ref="D58:D59"/>
    <mergeCell ref="D60:D61"/>
    <mergeCell ref="P61:P68"/>
    <mergeCell ref="Q61:Q62"/>
    <mergeCell ref="D62:D63"/>
    <mergeCell ref="D64:D65"/>
    <mergeCell ref="D69:D70"/>
    <mergeCell ref="P70:P75"/>
    <mergeCell ref="C83:C96"/>
    <mergeCell ref="D83:D84"/>
    <mergeCell ref="E92:F92"/>
    <mergeCell ref="P93:P100"/>
    <mergeCell ref="Q93:Q94"/>
    <mergeCell ref="D94:D95"/>
    <mergeCell ref="E94:E95"/>
    <mergeCell ref="E85:F85"/>
    <mergeCell ref="E86:F86"/>
    <mergeCell ref="E87:F87"/>
    <mergeCell ref="E88:F88"/>
    <mergeCell ref="E89:F89"/>
    <mergeCell ref="E90:F90"/>
    <mergeCell ref="E91:F91"/>
    <mergeCell ref="E93:F93"/>
    <mergeCell ref="AB86:AC86"/>
    <mergeCell ref="R93:U93"/>
    <mergeCell ref="V93:Y93"/>
    <mergeCell ref="Z93:Z94"/>
    <mergeCell ref="AB94:AC94"/>
    <mergeCell ref="R61:U61"/>
    <mergeCell ref="E54:F54"/>
    <mergeCell ref="E55:F55"/>
    <mergeCell ref="E56:F56"/>
    <mergeCell ref="E57:F57"/>
    <mergeCell ref="E58:F58"/>
    <mergeCell ref="E59:F59"/>
    <mergeCell ref="E60:F60"/>
    <mergeCell ref="E61:F61"/>
    <mergeCell ref="D56:D57"/>
    <mergeCell ref="E69:F69"/>
    <mergeCell ref="E70:F70"/>
    <mergeCell ref="E71:F71"/>
    <mergeCell ref="E72:F72"/>
    <mergeCell ref="E73:F73"/>
    <mergeCell ref="E62:F62"/>
    <mergeCell ref="E63:F63"/>
    <mergeCell ref="E64:F64"/>
    <mergeCell ref="E65:F65"/>
    <mergeCell ref="E66:F66"/>
    <mergeCell ref="E67:F67"/>
    <mergeCell ref="E68:F68"/>
    <mergeCell ref="E48:F48"/>
    <mergeCell ref="E31:E32"/>
    <mergeCell ref="E35:F35"/>
    <mergeCell ref="E36:F36"/>
    <mergeCell ref="E37:F37"/>
    <mergeCell ref="E38:F38"/>
    <mergeCell ref="E39:F39"/>
    <mergeCell ref="E40:F40"/>
    <mergeCell ref="C23:C32"/>
    <mergeCell ref="D23:D24"/>
    <mergeCell ref="D25:D26"/>
    <mergeCell ref="D27:D28"/>
    <mergeCell ref="D29:D30"/>
    <mergeCell ref="D31:D32"/>
    <mergeCell ref="C33:C46"/>
    <mergeCell ref="D33:D34"/>
    <mergeCell ref="E33:E34"/>
    <mergeCell ref="E41:F41"/>
    <mergeCell ref="E42:F42"/>
    <mergeCell ref="E43:F43"/>
    <mergeCell ref="E46:F46"/>
    <mergeCell ref="K4:N4"/>
    <mergeCell ref="P4:P11"/>
    <mergeCell ref="Q4:Q5"/>
    <mergeCell ref="R4:U4"/>
    <mergeCell ref="V4:Y4"/>
    <mergeCell ref="Z4:Z5"/>
    <mergeCell ref="E6:F6"/>
    <mergeCell ref="E7:F7"/>
    <mergeCell ref="C8:C22"/>
    <mergeCell ref="E8:F8"/>
    <mergeCell ref="E9:F9"/>
    <mergeCell ref="E10:F10"/>
    <mergeCell ref="E11:F11"/>
    <mergeCell ref="D12:D13"/>
    <mergeCell ref="E12:F12"/>
    <mergeCell ref="E13:F13"/>
    <mergeCell ref="P13:P20"/>
    <mergeCell ref="Q13:Q14"/>
    <mergeCell ref="R13:U13"/>
    <mergeCell ref="V13:Y13"/>
    <mergeCell ref="Z13:Z14"/>
    <mergeCell ref="D14:D15"/>
    <mergeCell ref="E14:F14"/>
    <mergeCell ref="E15:F15"/>
    <mergeCell ref="B2:D2"/>
    <mergeCell ref="C4:D5"/>
    <mergeCell ref="D10:D11"/>
    <mergeCell ref="E4:F5"/>
    <mergeCell ref="G4:J4"/>
    <mergeCell ref="D16:D17"/>
    <mergeCell ref="E16:F16"/>
    <mergeCell ref="E17:F17"/>
    <mergeCell ref="E18:F18"/>
    <mergeCell ref="C6:D7"/>
    <mergeCell ref="D8:D9"/>
    <mergeCell ref="B4:B50"/>
    <mergeCell ref="E47:F47"/>
    <mergeCell ref="E19:F19"/>
    <mergeCell ref="E20:F20"/>
    <mergeCell ref="D21:D22"/>
    <mergeCell ref="E21:F21"/>
    <mergeCell ref="E22:F22"/>
    <mergeCell ref="C49:D50"/>
    <mergeCell ref="E49:F49"/>
    <mergeCell ref="E50:F50"/>
    <mergeCell ref="D44:D45"/>
    <mergeCell ref="E44:E45"/>
    <mergeCell ref="C47:D48"/>
    <mergeCell ref="P22:P27"/>
    <mergeCell ref="R52:U52"/>
    <mergeCell ref="V52:Y52"/>
    <mergeCell ref="Z52:Z53"/>
    <mergeCell ref="V61:Y61"/>
    <mergeCell ref="Z61:Z62"/>
    <mergeCell ref="AB62:AC62"/>
    <mergeCell ref="U70:U76"/>
    <mergeCell ref="E83:E84"/>
    <mergeCell ref="U22:U28"/>
    <mergeCell ref="E23:F23"/>
    <mergeCell ref="E24:F24"/>
    <mergeCell ref="E25:F25"/>
    <mergeCell ref="E26:F26"/>
    <mergeCell ref="E27:F27"/>
    <mergeCell ref="E28:F28"/>
    <mergeCell ref="E29:F29"/>
    <mergeCell ref="E30:F30"/>
    <mergeCell ref="V43:Y43"/>
    <mergeCell ref="Z43:Z44"/>
    <mergeCell ref="P43:P50"/>
    <mergeCell ref="Q43:Q44"/>
    <mergeCell ref="R43:U43"/>
    <mergeCell ref="E74:F74"/>
  </mergeCells>
  <phoneticPr fontId="1"/>
  <pageMargins left="0.7" right="0.7" top="0.75" bottom="0.75" header="0.3" footer="0.3"/>
  <pageSetup paperSize="9" orientation="portrait" horizontalDpi="4294967293"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8251E-6EDE-4AFA-9A05-9C254EECFF9E}">
  <sheetPr>
    <tabColor theme="9"/>
  </sheetPr>
  <dimension ref="B1:HQ240"/>
  <sheetViews>
    <sheetView zoomScale="80" zoomScaleNormal="80" workbookViewId="0">
      <selection activeCell="Q71" sqref="Q71:R71"/>
    </sheetView>
  </sheetViews>
  <sheetFormatPr defaultColWidth="8.69921875" defaultRowHeight="16.2"/>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3" width="8.69921875" style="22"/>
    <col min="74" max="74" width="8.69921875" style="22" customWidth="1"/>
    <col min="75" max="16384" width="8.69921875" style="22"/>
  </cols>
  <sheetData>
    <row r="1" spans="2:34" ht="5.25" customHeight="1" thickBot="1">
      <c r="G1" s="23"/>
      <c r="H1" s="23"/>
      <c r="I1" s="23"/>
      <c r="J1" s="23"/>
      <c r="K1" s="23"/>
      <c r="L1" s="23"/>
      <c r="M1" s="23"/>
      <c r="N1" s="23"/>
    </row>
    <row r="2" spans="2:34" ht="12.75" customHeight="1" thickBot="1">
      <c r="B2" s="662" t="s">
        <v>359</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29</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46</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37</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204"/>
      <c r="H20" s="204"/>
      <c r="I20" s="204"/>
      <c r="J20" s="204"/>
      <c r="K20" s="204"/>
      <c r="L20" s="204"/>
      <c r="M20" s="204"/>
      <c r="N20" s="204"/>
      <c r="P20" s="657"/>
      <c r="Q20" s="9" t="s">
        <v>29</v>
      </c>
      <c r="R20" s="128">
        <f>SUM(R15:R19)</f>
        <v>0</v>
      </c>
      <c r="S20" s="128">
        <f t="shared" ref="S20:Z20" si="8">SUM(S15:S19)</f>
        <v>0</v>
      </c>
      <c r="T20" s="128">
        <f t="shared" si="8"/>
        <v>0</v>
      </c>
      <c r="U20" s="128">
        <f t="shared" si="8"/>
        <v>0</v>
      </c>
      <c r="V20" s="128">
        <f t="shared" si="8"/>
        <v>0</v>
      </c>
      <c r="W20" s="128">
        <f t="shared" si="8"/>
        <v>0</v>
      </c>
      <c r="X20" s="128">
        <f t="shared" si="8"/>
        <v>0</v>
      </c>
      <c r="Y20" s="128">
        <f t="shared" si="8"/>
        <v>0</v>
      </c>
      <c r="Z20" s="128">
        <f t="shared" si="8"/>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9">$P$28*R24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9"/>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9"/>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29</v>
      </c>
      <c r="R28" s="149">
        <f>SUM(R23:R27)</f>
        <v>0</v>
      </c>
      <c r="S28" s="128">
        <f>SUM(S23:S27)</f>
        <v>0</v>
      </c>
      <c r="U28" s="657"/>
      <c r="V28" s="9" t="s">
        <v>29</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0">IFERROR(-ROUNDUP(SUM(G6:G30)*$E$31,-1)-G32,0)</f>
        <v>0</v>
      </c>
      <c r="H31" s="134">
        <f t="shared" si="10"/>
        <v>0</v>
      </c>
      <c r="I31" s="134">
        <f t="shared" si="10"/>
        <v>0</v>
      </c>
      <c r="J31" s="134">
        <f t="shared" si="10"/>
        <v>0</v>
      </c>
      <c r="K31" s="134">
        <f t="shared" si="10"/>
        <v>0</v>
      </c>
      <c r="L31" s="134">
        <f t="shared" si="10"/>
        <v>0</v>
      </c>
      <c r="M31" s="134">
        <f t="shared" si="10"/>
        <v>0</v>
      </c>
      <c r="N31" s="134">
        <f t="shared" si="10"/>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1">IFERROR(-ROUND((G7+G9+G11+G13+G15+G17+G22+G24+G26+G28+G30)*$E$31,0),0)</f>
        <v>0</v>
      </c>
      <c r="H32" s="134">
        <f t="shared" si="11"/>
        <v>0</v>
      </c>
      <c r="I32" s="134">
        <f t="shared" si="11"/>
        <v>0</v>
      </c>
      <c r="J32" s="134">
        <f t="shared" si="11"/>
        <v>0</v>
      </c>
      <c r="K32" s="134">
        <f t="shared" si="11"/>
        <v>0</v>
      </c>
      <c r="L32" s="134">
        <f t="shared" si="11"/>
        <v>0</v>
      </c>
      <c r="M32" s="134">
        <f t="shared" si="11"/>
        <v>0</v>
      </c>
      <c r="N32" s="134">
        <f t="shared" si="11"/>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204"/>
      <c r="H38" s="204"/>
      <c r="I38" s="204"/>
      <c r="J38" s="204"/>
      <c r="K38" s="204"/>
      <c r="L38" s="204"/>
      <c r="M38" s="204"/>
      <c r="N38" s="204"/>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204"/>
      <c r="H39" s="204"/>
      <c r="I39" s="204"/>
      <c r="J39" s="204"/>
      <c r="K39" s="204"/>
      <c r="L39" s="204"/>
      <c r="M39" s="204"/>
      <c r="N39" s="204"/>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204"/>
      <c r="H40" s="204"/>
      <c r="I40" s="204"/>
      <c r="J40" s="204"/>
      <c r="K40" s="204"/>
      <c r="L40" s="204"/>
      <c r="M40" s="204"/>
      <c r="N40" s="204"/>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204"/>
      <c r="H41" s="204"/>
      <c r="I41" s="204"/>
      <c r="J41" s="204"/>
      <c r="K41" s="204"/>
      <c r="L41" s="204"/>
      <c r="M41" s="204"/>
      <c r="N41" s="204"/>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204"/>
      <c r="H42" s="204"/>
      <c r="I42" s="204"/>
      <c r="J42" s="204"/>
      <c r="K42" s="204"/>
      <c r="L42" s="204"/>
      <c r="M42" s="204"/>
      <c r="N42" s="204"/>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204"/>
      <c r="H43" s="204"/>
      <c r="I43" s="204"/>
      <c r="J43" s="204"/>
      <c r="K43" s="204"/>
      <c r="L43" s="204"/>
      <c r="M43" s="204"/>
      <c r="N43" s="204"/>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2">H48*S6</f>
        <v>0</v>
      </c>
      <c r="T45" s="128">
        <f t="shared" si="12"/>
        <v>0</v>
      </c>
      <c r="U45" s="128">
        <f t="shared" si="12"/>
        <v>0</v>
      </c>
      <c r="V45" s="128">
        <f t="shared" si="12"/>
        <v>0</v>
      </c>
      <c r="W45" s="128">
        <f t="shared" si="12"/>
        <v>0</v>
      </c>
      <c r="X45" s="128">
        <f t="shared" si="12"/>
        <v>0</v>
      </c>
      <c r="Y45" s="128">
        <f t="shared" si="12"/>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204"/>
      <c r="H46" s="204"/>
      <c r="I46" s="204"/>
      <c r="J46" s="204"/>
      <c r="K46" s="204"/>
      <c r="L46" s="204"/>
      <c r="M46" s="204"/>
      <c r="N46" s="204"/>
      <c r="P46" s="676"/>
      <c r="Q46" s="5" t="str">
        <f>Q7</f>
        <v/>
      </c>
      <c r="R46" s="128">
        <f>G48*R7</f>
        <v>0</v>
      </c>
      <c r="S46" s="128">
        <f t="shared" ref="S46:Y46" si="13">H48*S7</f>
        <v>0</v>
      </c>
      <c r="T46" s="128">
        <f t="shared" si="13"/>
        <v>0</v>
      </c>
      <c r="U46" s="128">
        <f t="shared" si="13"/>
        <v>0</v>
      </c>
      <c r="V46" s="128">
        <f t="shared" si="13"/>
        <v>0</v>
      </c>
      <c r="W46" s="128">
        <f t="shared" si="13"/>
        <v>0</v>
      </c>
      <c r="X46" s="128">
        <f t="shared" si="13"/>
        <v>0</v>
      </c>
      <c r="Y46" s="128">
        <f t="shared" si="13"/>
        <v>0</v>
      </c>
      <c r="Z46" s="128">
        <f t="shared" ref="Z46:Z49" si="14">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15">SUM(H6:H46)</f>
        <v>0</v>
      </c>
      <c r="I47" s="128">
        <f t="shared" si="15"/>
        <v>0</v>
      </c>
      <c r="J47" s="128">
        <f t="shared" si="15"/>
        <v>0</v>
      </c>
      <c r="K47" s="128">
        <f t="shared" si="15"/>
        <v>0</v>
      </c>
      <c r="L47" s="128">
        <f t="shared" si="15"/>
        <v>0</v>
      </c>
      <c r="M47" s="128">
        <f t="shared" si="15"/>
        <v>0</v>
      </c>
      <c r="N47" s="128">
        <f>SUM(N6:N46)</f>
        <v>0</v>
      </c>
      <c r="P47" s="676"/>
      <c r="Q47" s="6" t="str">
        <f>Q8</f>
        <v/>
      </c>
      <c r="R47" s="128">
        <f>G48*R8</f>
        <v>0</v>
      </c>
      <c r="S47" s="128">
        <f t="shared" ref="S47:Y47" si="16">H48*S8</f>
        <v>0</v>
      </c>
      <c r="T47" s="128">
        <f t="shared" si="16"/>
        <v>0</v>
      </c>
      <c r="U47" s="128">
        <f t="shared" si="16"/>
        <v>0</v>
      </c>
      <c r="V47" s="128">
        <f t="shared" si="16"/>
        <v>0</v>
      </c>
      <c r="W47" s="128">
        <f t="shared" si="16"/>
        <v>0</v>
      </c>
      <c r="X47" s="128">
        <f t="shared" si="16"/>
        <v>0</v>
      </c>
      <c r="Y47" s="128">
        <f t="shared" si="16"/>
        <v>0</v>
      </c>
      <c r="Z47" s="128">
        <f t="shared" si="14"/>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17">H7+H9+H11+H13+H15+H17+H22+H24+H26+H28+H30+H32+H34+H45</f>
        <v>0</v>
      </c>
      <c r="I48" s="139">
        <f t="shared" si="17"/>
        <v>0</v>
      </c>
      <c r="J48" s="139">
        <f t="shared" si="17"/>
        <v>0</v>
      </c>
      <c r="K48" s="139">
        <f t="shared" si="17"/>
        <v>0</v>
      </c>
      <c r="L48" s="139">
        <f t="shared" si="17"/>
        <v>0</v>
      </c>
      <c r="M48" s="139">
        <f t="shared" si="17"/>
        <v>0</v>
      </c>
      <c r="N48" s="139">
        <f>N7+N9+N11+N13+N15+N17+N22+N24+N26+N28+N30+N32+N34+N45</f>
        <v>0</v>
      </c>
      <c r="P48" s="676"/>
      <c r="Q48" s="7" t="str">
        <f>Q9</f>
        <v/>
      </c>
      <c r="R48" s="128">
        <f>G48*R9</f>
        <v>0</v>
      </c>
      <c r="S48" s="128">
        <f t="shared" ref="S48:Y48" si="18">H48*S9</f>
        <v>0</v>
      </c>
      <c r="T48" s="128">
        <f t="shared" si="18"/>
        <v>0</v>
      </c>
      <c r="U48" s="128">
        <f t="shared" si="18"/>
        <v>0</v>
      </c>
      <c r="V48" s="128">
        <f t="shared" si="18"/>
        <v>0</v>
      </c>
      <c r="W48" s="128">
        <f t="shared" si="18"/>
        <v>0</v>
      </c>
      <c r="X48" s="128">
        <f t="shared" si="18"/>
        <v>0</v>
      </c>
      <c r="Y48" s="128">
        <f t="shared" si="18"/>
        <v>0</v>
      </c>
      <c r="Z48" s="128">
        <f t="shared" si="14"/>
        <v>0</v>
      </c>
    </row>
    <row r="49" spans="2:60" ht="12.75" customHeight="1">
      <c r="B49" s="814"/>
      <c r="C49" s="556" t="s">
        <v>628</v>
      </c>
      <c r="D49" s="556"/>
      <c r="E49" s="684" t="s">
        <v>340</v>
      </c>
      <c r="F49" s="684"/>
      <c r="G49" s="156">
        <f>SUM(G6:G11,G14:G32,G37)</f>
        <v>0</v>
      </c>
      <c r="H49" s="156">
        <f t="shared" ref="H49:N49" si="19">SUM(H6:H11,H14:H32,H37)</f>
        <v>0</v>
      </c>
      <c r="I49" s="156">
        <f t="shared" si="19"/>
        <v>0</v>
      </c>
      <c r="J49" s="156">
        <f t="shared" si="19"/>
        <v>0</v>
      </c>
      <c r="K49" s="156">
        <f t="shared" si="19"/>
        <v>0</v>
      </c>
      <c r="L49" s="156">
        <f t="shared" si="19"/>
        <v>0</v>
      </c>
      <c r="M49" s="156">
        <f t="shared" si="19"/>
        <v>0</v>
      </c>
      <c r="N49" s="156">
        <f t="shared" si="19"/>
        <v>0</v>
      </c>
      <c r="P49" s="676"/>
      <c r="Q49" s="8" t="str">
        <f>Q10</f>
        <v/>
      </c>
      <c r="R49" s="128">
        <f>G48*R10</f>
        <v>0</v>
      </c>
      <c r="S49" s="128">
        <f t="shared" ref="S49:Y49" si="20">H48*S10</f>
        <v>0</v>
      </c>
      <c r="T49" s="128">
        <f t="shared" si="20"/>
        <v>0</v>
      </c>
      <c r="U49" s="128">
        <f t="shared" si="20"/>
        <v>0</v>
      </c>
      <c r="V49" s="128">
        <f t="shared" si="20"/>
        <v>0</v>
      </c>
      <c r="W49" s="128">
        <f t="shared" si="20"/>
        <v>0</v>
      </c>
      <c r="X49" s="128">
        <f t="shared" si="20"/>
        <v>0</v>
      </c>
      <c r="Y49" s="128">
        <f t="shared" si="20"/>
        <v>0</v>
      </c>
      <c r="Z49" s="128">
        <f t="shared" si="14"/>
        <v>0</v>
      </c>
    </row>
    <row r="50" spans="2:60" ht="12.75" customHeight="1">
      <c r="B50" s="815"/>
      <c r="C50" s="556"/>
      <c r="D50" s="556"/>
      <c r="E50" s="556" t="s">
        <v>609</v>
      </c>
      <c r="F50" s="556"/>
      <c r="G50" s="128">
        <f>G7+G9+G11+G15+G17+G22+G24+G26+G28+G30+G32</f>
        <v>0</v>
      </c>
      <c r="H50" s="128">
        <f t="shared" ref="H50:M50" si="21">H7+H9+H11+H15+H17+H22+H24+H26+H28+H30+H32</f>
        <v>0</v>
      </c>
      <c r="I50" s="128">
        <f t="shared" si="21"/>
        <v>0</v>
      </c>
      <c r="J50" s="128">
        <f t="shared" si="21"/>
        <v>0</v>
      </c>
      <c r="K50" s="128">
        <f t="shared" si="21"/>
        <v>0</v>
      </c>
      <c r="L50" s="128">
        <f t="shared" si="21"/>
        <v>0</v>
      </c>
      <c r="M50" s="128">
        <f t="shared" si="21"/>
        <v>0</v>
      </c>
      <c r="N50" s="128">
        <f>N7+N9+N11+N15+N17+N22+N24+N26+N28+N30+N32</f>
        <v>0</v>
      </c>
      <c r="P50" s="677"/>
      <c r="Q50" s="9" t="s">
        <v>29</v>
      </c>
      <c r="R50" s="128">
        <f>SUM(R45:R49)</f>
        <v>0</v>
      </c>
      <c r="S50" s="128">
        <f t="shared" ref="S50:Z50" si="22">SUM(S45:S49)</f>
        <v>0</v>
      </c>
      <c r="T50" s="128">
        <f t="shared" si="22"/>
        <v>0</v>
      </c>
      <c r="U50" s="128">
        <f t="shared" si="22"/>
        <v>0</v>
      </c>
      <c r="V50" s="128">
        <f t="shared" si="22"/>
        <v>0</v>
      </c>
      <c r="W50" s="128">
        <f t="shared" si="22"/>
        <v>0</v>
      </c>
      <c r="X50" s="128">
        <f t="shared" si="22"/>
        <v>0</v>
      </c>
      <c r="Y50" s="128">
        <f t="shared" si="22"/>
        <v>0</v>
      </c>
      <c r="Z50" s="128">
        <f t="shared" si="22"/>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3">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3"/>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3"/>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3"/>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29</v>
      </c>
      <c r="R59" s="149">
        <f>SUM(R54:R58)</f>
        <v>0</v>
      </c>
      <c r="S59" s="149">
        <f t="shared" ref="S59:V59" si="24">SUM(S54:S58)</f>
        <v>0</v>
      </c>
      <c r="T59" s="149">
        <f t="shared" si="24"/>
        <v>0</v>
      </c>
      <c r="U59" s="149">
        <f t="shared" si="24"/>
        <v>0</v>
      </c>
      <c r="V59" s="149">
        <f t="shared" si="24"/>
        <v>0</v>
      </c>
      <c r="W59" s="149">
        <f>SUM(W54:W58)</f>
        <v>0</v>
      </c>
      <c r="X59" s="149">
        <f t="shared" ref="X59:Z59" si="25">SUM(X54:X58)</f>
        <v>0</v>
      </c>
      <c r="Y59" s="149">
        <f t="shared" si="25"/>
        <v>0</v>
      </c>
      <c r="Z59" s="149">
        <f t="shared" si="25"/>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26">G97*R54</f>
        <v>0</v>
      </c>
      <c r="S63" s="128">
        <f t="shared" si="26"/>
        <v>0</v>
      </c>
      <c r="T63" s="128">
        <f t="shared" si="26"/>
        <v>0</v>
      </c>
      <c r="U63" s="128">
        <f t="shared" si="26"/>
        <v>0</v>
      </c>
      <c r="V63" s="128">
        <f t="shared" si="26"/>
        <v>0</v>
      </c>
      <c r="W63" s="128">
        <f t="shared" si="26"/>
        <v>0</v>
      </c>
      <c r="X63" s="128">
        <f t="shared" si="26"/>
        <v>0</v>
      </c>
      <c r="Y63" s="128">
        <f t="shared" si="26"/>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27">G97*R55</f>
        <v>0</v>
      </c>
      <c r="S64" s="128">
        <f t="shared" si="27"/>
        <v>0</v>
      </c>
      <c r="T64" s="128">
        <f t="shared" si="27"/>
        <v>0</v>
      </c>
      <c r="U64" s="128">
        <f t="shared" si="27"/>
        <v>0</v>
      </c>
      <c r="V64" s="128">
        <f t="shared" si="27"/>
        <v>0</v>
      </c>
      <c r="W64" s="128">
        <f t="shared" si="27"/>
        <v>0</v>
      </c>
      <c r="X64" s="128">
        <f t="shared" si="27"/>
        <v>0</v>
      </c>
      <c r="Y64" s="128">
        <f t="shared" si="27"/>
        <v>0</v>
      </c>
      <c r="Z64" s="128">
        <f t="shared" ref="Z64:Z67" si="28">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29">G97*R56</f>
        <v>0</v>
      </c>
      <c r="S65" s="128">
        <f t="shared" si="29"/>
        <v>0</v>
      </c>
      <c r="T65" s="128">
        <f t="shared" si="29"/>
        <v>0</v>
      </c>
      <c r="U65" s="128">
        <f t="shared" si="29"/>
        <v>0</v>
      </c>
      <c r="V65" s="128">
        <f t="shared" si="29"/>
        <v>0</v>
      </c>
      <c r="W65" s="128">
        <f t="shared" si="29"/>
        <v>0</v>
      </c>
      <c r="X65" s="128">
        <f t="shared" si="29"/>
        <v>0</v>
      </c>
      <c r="Y65" s="128">
        <f t="shared" si="29"/>
        <v>0</v>
      </c>
      <c r="Z65" s="128">
        <f t="shared" si="28"/>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30">G97*R57</f>
        <v>0</v>
      </c>
      <c r="S66" s="128">
        <f t="shared" si="30"/>
        <v>0</v>
      </c>
      <c r="T66" s="128">
        <f t="shared" si="30"/>
        <v>0</v>
      </c>
      <c r="U66" s="128">
        <f t="shared" si="30"/>
        <v>0</v>
      </c>
      <c r="V66" s="128">
        <f t="shared" si="30"/>
        <v>0</v>
      </c>
      <c r="W66" s="128">
        <f t="shared" si="30"/>
        <v>0</v>
      </c>
      <c r="X66" s="128">
        <f t="shared" si="30"/>
        <v>0</v>
      </c>
      <c r="Y66" s="128">
        <f t="shared" si="30"/>
        <v>0</v>
      </c>
      <c r="Z66" s="128">
        <f t="shared" si="28"/>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31">G97*R58</f>
        <v>0</v>
      </c>
      <c r="S67" s="128">
        <f t="shared" si="31"/>
        <v>0</v>
      </c>
      <c r="T67" s="128">
        <f t="shared" si="31"/>
        <v>0</v>
      </c>
      <c r="U67" s="128">
        <f t="shared" si="31"/>
        <v>0</v>
      </c>
      <c r="V67" s="128">
        <f t="shared" si="31"/>
        <v>0</v>
      </c>
      <c r="W67" s="128">
        <f t="shared" si="31"/>
        <v>0</v>
      </c>
      <c r="X67" s="128">
        <f t="shared" si="31"/>
        <v>0</v>
      </c>
      <c r="Y67" s="128">
        <f t="shared" si="31"/>
        <v>0</v>
      </c>
      <c r="Z67" s="128">
        <f t="shared" si="28"/>
        <v>0</v>
      </c>
      <c r="AB67" s="8" t="str">
        <f>Q10</f>
        <v/>
      </c>
      <c r="AC67" s="167">
        <f>SUMIF($G$107:$G$126,AB67,$N$107:$N$126)+SUMIF($G$131:$G$150,AB67,$N$131:$N$150)+SUMIF($G$158:$G$177,AB67,$N$158:$N$177)+SUMIF($G$182:$G$201,AB67,$N$182:$N$201)</f>
        <v>0</v>
      </c>
    </row>
    <row r="68" spans="2:29" ht="12.75" customHeight="1">
      <c r="B68" s="817"/>
      <c r="C68" s="638"/>
      <c r="D68" s="291" t="s">
        <v>601</v>
      </c>
      <c r="E68" s="785"/>
      <c r="F68" s="646"/>
      <c r="G68" s="204"/>
      <c r="H68" s="204"/>
      <c r="I68" s="204"/>
      <c r="J68" s="204"/>
      <c r="K68" s="204"/>
      <c r="L68" s="204"/>
      <c r="M68" s="204"/>
      <c r="N68" s="204"/>
      <c r="P68" s="650"/>
      <c r="Q68" s="9" t="s">
        <v>29</v>
      </c>
      <c r="R68" s="128">
        <f>SUM(R63:R67)</f>
        <v>0</v>
      </c>
      <c r="S68" s="128">
        <f t="shared" ref="S68:Z68" si="32">SUM(S63:S67)</f>
        <v>0</v>
      </c>
      <c r="T68" s="128">
        <f t="shared" si="32"/>
        <v>0</v>
      </c>
      <c r="U68" s="128">
        <f t="shared" si="32"/>
        <v>0</v>
      </c>
      <c r="V68" s="128">
        <f t="shared" si="32"/>
        <v>0</v>
      </c>
      <c r="W68" s="128">
        <f t="shared" si="32"/>
        <v>0</v>
      </c>
      <c r="X68" s="128">
        <f t="shared" si="32"/>
        <v>0</v>
      </c>
      <c r="Y68" s="128">
        <f t="shared" si="32"/>
        <v>0</v>
      </c>
      <c r="Z68" s="128">
        <f t="shared" si="32"/>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393</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33">$P$76*R72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33"/>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33"/>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29</v>
      </c>
      <c r="W76" s="128">
        <f>SUM(W71:W75)</f>
        <v>0</v>
      </c>
      <c r="Y76" s="137"/>
      <c r="AB76" s="9" t="s">
        <v>29</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34">IFERROR(-ROUNDUP(SUM(G54:G80)*$E$81,-1)-G82,0)</f>
        <v>0</v>
      </c>
      <c r="H81" s="134">
        <f t="shared" si="34"/>
        <v>0</v>
      </c>
      <c r="I81" s="134">
        <f t="shared" si="34"/>
        <v>0</v>
      </c>
      <c r="J81" s="134">
        <f t="shared" si="34"/>
        <v>0</v>
      </c>
      <c r="K81" s="134">
        <f t="shared" si="34"/>
        <v>0</v>
      </c>
      <c r="L81" s="134">
        <f t="shared" si="34"/>
        <v>0</v>
      </c>
      <c r="M81" s="134">
        <f t="shared" si="34"/>
        <v>0</v>
      </c>
      <c r="N81" s="134">
        <f t="shared" si="34"/>
        <v>0</v>
      </c>
      <c r="P81" s="153"/>
      <c r="Q81" s="11"/>
      <c r="R81" s="152"/>
      <c r="S81" s="137"/>
      <c r="U81" s="155"/>
      <c r="V81" s="11"/>
      <c r="W81" s="137"/>
      <c r="Y81" s="137"/>
    </row>
    <row r="82" spans="2:29" ht="12.75" customHeight="1">
      <c r="B82" s="817"/>
      <c r="C82" s="632"/>
      <c r="D82" s="794"/>
      <c r="E82" s="788"/>
      <c r="F82" s="120" t="s">
        <v>608</v>
      </c>
      <c r="G82" s="134">
        <f t="shared" ref="G82:N82" si="35">IFERROR(-ROUND((G55+G57+G59+G61+G63+G65+G70+G72+G74+G76+G78+G80)*$E$81,0),0)</f>
        <v>0</v>
      </c>
      <c r="H82" s="134">
        <f t="shared" si="35"/>
        <v>0</v>
      </c>
      <c r="I82" s="134">
        <f t="shared" si="35"/>
        <v>0</v>
      </c>
      <c r="J82" s="134">
        <f t="shared" si="35"/>
        <v>0</v>
      </c>
      <c r="K82" s="134">
        <f t="shared" si="35"/>
        <v>0</v>
      </c>
      <c r="L82" s="134">
        <f t="shared" si="35"/>
        <v>0</v>
      </c>
      <c r="M82" s="134">
        <f t="shared" si="35"/>
        <v>0</v>
      </c>
      <c r="N82" s="134">
        <f t="shared" si="35"/>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204"/>
      <c r="H88" s="204"/>
      <c r="I88" s="204"/>
      <c r="J88" s="204"/>
      <c r="K88" s="204"/>
      <c r="L88" s="204"/>
      <c r="M88" s="204"/>
      <c r="N88" s="204"/>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204"/>
      <c r="H89" s="204"/>
      <c r="I89" s="204"/>
      <c r="J89" s="204"/>
      <c r="K89" s="204"/>
      <c r="L89" s="204"/>
      <c r="M89" s="204"/>
      <c r="N89" s="204"/>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204"/>
      <c r="H90" s="204"/>
      <c r="I90" s="204"/>
      <c r="J90" s="204"/>
      <c r="K90" s="204"/>
      <c r="L90" s="204"/>
      <c r="M90" s="204"/>
      <c r="N90" s="204"/>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204"/>
      <c r="H91" s="204"/>
      <c r="I91" s="204"/>
      <c r="J91" s="204"/>
      <c r="K91" s="204"/>
      <c r="L91" s="204"/>
      <c r="M91" s="204"/>
      <c r="N91" s="204"/>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204"/>
      <c r="H92" s="204"/>
      <c r="I92" s="204"/>
      <c r="J92" s="204"/>
      <c r="K92" s="204"/>
      <c r="L92" s="204"/>
      <c r="M92" s="204"/>
      <c r="N92" s="204"/>
      <c r="P92" s="153"/>
      <c r="Q92" s="11"/>
      <c r="R92" s="152"/>
      <c r="S92" s="137"/>
      <c r="U92" s="155"/>
      <c r="V92" s="11"/>
      <c r="W92" s="137"/>
      <c r="Y92" s="137"/>
      <c r="AB92" s="9" t="s">
        <v>29</v>
      </c>
      <c r="AC92" s="128">
        <f>SUM(AC87:AC91)</f>
        <v>0</v>
      </c>
    </row>
    <row r="93" spans="2:29" ht="12.75" customHeight="1">
      <c r="B93" s="817"/>
      <c r="C93" s="638"/>
      <c r="D93" s="130" t="s">
        <v>14</v>
      </c>
      <c r="E93" s="785"/>
      <c r="F93" s="646"/>
      <c r="G93" s="204"/>
      <c r="H93" s="204"/>
      <c r="I93" s="204"/>
      <c r="J93" s="204"/>
      <c r="K93" s="204"/>
      <c r="L93" s="204"/>
      <c r="M93" s="204"/>
      <c r="N93" s="204"/>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36">H98*S54</f>
        <v>0</v>
      </c>
      <c r="T95" s="128">
        <f t="shared" si="36"/>
        <v>0</v>
      </c>
      <c r="U95" s="128">
        <f t="shared" si="36"/>
        <v>0</v>
      </c>
      <c r="V95" s="128">
        <f t="shared" si="36"/>
        <v>0</v>
      </c>
      <c r="W95" s="128">
        <f t="shared" si="36"/>
        <v>0</v>
      </c>
      <c r="X95" s="128">
        <f t="shared" si="36"/>
        <v>0</v>
      </c>
      <c r="Y95" s="128">
        <f t="shared" si="36"/>
        <v>0</v>
      </c>
      <c r="Z95" s="128">
        <f>SUM(R95:Y95)</f>
        <v>0</v>
      </c>
      <c r="AB95" s="4" t="str">
        <f>Q6</f>
        <v/>
      </c>
      <c r="AC95" s="134">
        <f>Z45+Z95+AC87</f>
        <v>0</v>
      </c>
    </row>
    <row r="96" spans="2:29" ht="12.75" customHeight="1">
      <c r="B96" s="817"/>
      <c r="C96" s="639"/>
      <c r="D96" s="130" t="s">
        <v>600</v>
      </c>
      <c r="E96" s="785"/>
      <c r="F96" s="646"/>
      <c r="G96" s="204"/>
      <c r="H96" s="204"/>
      <c r="I96" s="204"/>
      <c r="J96" s="204"/>
      <c r="K96" s="204"/>
      <c r="L96" s="204"/>
      <c r="M96" s="204"/>
      <c r="N96" s="204"/>
      <c r="O96" s="123"/>
      <c r="P96" s="676"/>
      <c r="Q96" s="5" t="str">
        <f>Q7</f>
        <v/>
      </c>
      <c r="R96" s="128">
        <f>G98*R55</f>
        <v>0</v>
      </c>
      <c r="S96" s="128">
        <f t="shared" ref="S96:Y96" si="37">H98*S55</f>
        <v>0</v>
      </c>
      <c r="T96" s="128">
        <f t="shared" si="37"/>
        <v>0</v>
      </c>
      <c r="U96" s="128">
        <f t="shared" si="37"/>
        <v>0</v>
      </c>
      <c r="V96" s="128">
        <f t="shared" si="37"/>
        <v>0</v>
      </c>
      <c r="W96" s="128">
        <f t="shared" si="37"/>
        <v>0</v>
      </c>
      <c r="X96" s="128">
        <f t="shared" si="37"/>
        <v>0</v>
      </c>
      <c r="Y96" s="128">
        <f t="shared" si="37"/>
        <v>0</v>
      </c>
      <c r="Z96" s="128">
        <f t="shared" ref="Z96:Z99" si="38">SUM(R96:Y96)</f>
        <v>0</v>
      </c>
      <c r="AB96" s="5" t="str">
        <f>Q7</f>
        <v/>
      </c>
      <c r="AC96" s="138">
        <f>Z46+Z96+AC88</f>
        <v>0</v>
      </c>
    </row>
    <row r="97" spans="2:76" ht="12.75" customHeight="1">
      <c r="B97" s="817"/>
      <c r="C97" s="651" t="s">
        <v>382</v>
      </c>
      <c r="D97" s="651"/>
      <c r="E97" s="556" t="s">
        <v>629</v>
      </c>
      <c r="F97" s="556"/>
      <c r="G97" s="128">
        <f>SUM(G54:G96)</f>
        <v>0</v>
      </c>
      <c r="H97" s="128">
        <f t="shared" ref="H97:N97" si="39">SUM(H54:H96)</f>
        <v>0</v>
      </c>
      <c r="I97" s="128">
        <f t="shared" si="39"/>
        <v>0</v>
      </c>
      <c r="J97" s="128">
        <f t="shared" si="39"/>
        <v>0</v>
      </c>
      <c r="K97" s="128">
        <f t="shared" si="39"/>
        <v>0</v>
      </c>
      <c r="L97" s="128">
        <f t="shared" si="39"/>
        <v>0</v>
      </c>
      <c r="M97" s="128">
        <f t="shared" si="39"/>
        <v>0</v>
      </c>
      <c r="N97" s="128">
        <f t="shared" si="39"/>
        <v>0</v>
      </c>
      <c r="O97" s="123"/>
      <c r="P97" s="676"/>
      <c r="Q97" s="6" t="str">
        <f>Q8</f>
        <v/>
      </c>
      <c r="R97" s="128">
        <f>G98*R56</f>
        <v>0</v>
      </c>
      <c r="S97" s="128">
        <f t="shared" ref="S97:Y97" si="40">H98*S56</f>
        <v>0</v>
      </c>
      <c r="T97" s="128">
        <f t="shared" si="40"/>
        <v>0</v>
      </c>
      <c r="U97" s="128">
        <f t="shared" si="40"/>
        <v>0</v>
      </c>
      <c r="V97" s="128">
        <f t="shared" si="40"/>
        <v>0</v>
      </c>
      <c r="W97" s="128">
        <f t="shared" si="40"/>
        <v>0</v>
      </c>
      <c r="X97" s="128">
        <f t="shared" si="40"/>
        <v>0</v>
      </c>
      <c r="Y97" s="128">
        <f t="shared" si="40"/>
        <v>0</v>
      </c>
      <c r="Z97" s="128">
        <f t="shared" si="38"/>
        <v>0</v>
      </c>
      <c r="AB97" s="6" t="str">
        <f>Q8</f>
        <v/>
      </c>
      <c r="AC97" s="139">
        <f>Z47+Z97+AC89</f>
        <v>0</v>
      </c>
    </row>
    <row r="98" spans="2:76" ht="12.75" customHeight="1">
      <c r="B98" s="817"/>
      <c r="C98" s="651"/>
      <c r="D98" s="651"/>
      <c r="E98" s="674" t="s">
        <v>609</v>
      </c>
      <c r="F98" s="674"/>
      <c r="G98" s="139">
        <f>G55+G57+G59+G61+G63+G65+G70+G72+G74+G76+G78+G80+G82+G84+G95</f>
        <v>0</v>
      </c>
      <c r="H98" s="139">
        <f t="shared" ref="H98:N98" si="41">H55+H57+H59+H61+H63+H65+H70+H72+H74+H76+H78+H80+H82+H84+H95</f>
        <v>0</v>
      </c>
      <c r="I98" s="139">
        <f t="shared" si="41"/>
        <v>0</v>
      </c>
      <c r="J98" s="139">
        <f t="shared" si="41"/>
        <v>0</v>
      </c>
      <c r="K98" s="139">
        <f t="shared" si="41"/>
        <v>0</v>
      </c>
      <c r="L98" s="139">
        <f t="shared" si="41"/>
        <v>0</v>
      </c>
      <c r="M98" s="139">
        <f t="shared" si="41"/>
        <v>0</v>
      </c>
      <c r="N98" s="139">
        <f t="shared" si="41"/>
        <v>0</v>
      </c>
      <c r="O98" s="123"/>
      <c r="P98" s="676"/>
      <c r="Q98" s="7" t="str">
        <f>Q9</f>
        <v/>
      </c>
      <c r="R98" s="128">
        <f>G98*R57</f>
        <v>0</v>
      </c>
      <c r="S98" s="128">
        <f t="shared" ref="S98:Y98" si="42">H98*S57</f>
        <v>0</v>
      </c>
      <c r="T98" s="128">
        <f t="shared" si="42"/>
        <v>0</v>
      </c>
      <c r="U98" s="128">
        <f t="shared" si="42"/>
        <v>0</v>
      </c>
      <c r="V98" s="128">
        <f t="shared" si="42"/>
        <v>0</v>
      </c>
      <c r="W98" s="128">
        <f t="shared" si="42"/>
        <v>0</v>
      </c>
      <c r="X98" s="128">
        <f t="shared" si="42"/>
        <v>0</v>
      </c>
      <c r="Y98" s="128">
        <f t="shared" si="42"/>
        <v>0</v>
      </c>
      <c r="Z98" s="128">
        <f t="shared" si="38"/>
        <v>0</v>
      </c>
      <c r="AB98" s="7" t="str">
        <f>Q9</f>
        <v/>
      </c>
      <c r="AC98" s="297">
        <f>Z48+Z98+AC90</f>
        <v>0</v>
      </c>
    </row>
    <row r="99" spans="2:76" ht="12.75" customHeight="1">
      <c r="B99" s="817"/>
      <c r="C99" s="556" t="s">
        <v>628</v>
      </c>
      <c r="D99" s="556"/>
      <c r="E99" s="684" t="s">
        <v>340</v>
      </c>
      <c r="F99" s="684"/>
      <c r="G99" s="156">
        <f>SUM(G54:G59,G62:G82,G87)</f>
        <v>0</v>
      </c>
      <c r="H99" s="156">
        <f t="shared" ref="H99:N99" si="43">SUM(H54:H59,H62:H82,H87)</f>
        <v>0</v>
      </c>
      <c r="I99" s="156">
        <f t="shared" si="43"/>
        <v>0</v>
      </c>
      <c r="J99" s="156">
        <f t="shared" si="43"/>
        <v>0</v>
      </c>
      <c r="K99" s="156">
        <f t="shared" si="43"/>
        <v>0</v>
      </c>
      <c r="L99" s="156">
        <f t="shared" si="43"/>
        <v>0</v>
      </c>
      <c r="M99" s="156">
        <f t="shared" si="43"/>
        <v>0</v>
      </c>
      <c r="N99" s="156">
        <f t="shared" si="43"/>
        <v>0</v>
      </c>
      <c r="O99" s="123"/>
      <c r="P99" s="676"/>
      <c r="Q99" s="8" t="str">
        <f>Q10</f>
        <v/>
      </c>
      <c r="R99" s="128">
        <f>G98*R58</f>
        <v>0</v>
      </c>
      <c r="S99" s="128">
        <f t="shared" ref="S99:Y99" si="44">H98*S58</f>
        <v>0</v>
      </c>
      <c r="T99" s="128">
        <f t="shared" si="44"/>
        <v>0</v>
      </c>
      <c r="U99" s="128">
        <f t="shared" si="44"/>
        <v>0</v>
      </c>
      <c r="V99" s="128">
        <f t="shared" si="44"/>
        <v>0</v>
      </c>
      <c r="W99" s="128">
        <f t="shared" si="44"/>
        <v>0</v>
      </c>
      <c r="X99" s="128">
        <f t="shared" si="44"/>
        <v>0</v>
      </c>
      <c r="Y99" s="128">
        <f t="shared" si="44"/>
        <v>0</v>
      </c>
      <c r="Z99" s="128">
        <f t="shared" si="38"/>
        <v>0</v>
      </c>
      <c r="AB99" s="8" t="str">
        <f>Q10</f>
        <v/>
      </c>
      <c r="AC99" s="142">
        <f>Z49+Z99+AC91</f>
        <v>0</v>
      </c>
    </row>
    <row r="100" spans="2:76" ht="12.75" customHeight="1">
      <c r="B100" s="818"/>
      <c r="C100" s="556"/>
      <c r="D100" s="556"/>
      <c r="E100" s="556" t="s">
        <v>609</v>
      </c>
      <c r="F100" s="556"/>
      <c r="G100" s="128">
        <f>G55+G57+G59+G63+G65+G70+G72+G74+G76+G78+G80+G82</f>
        <v>0</v>
      </c>
      <c r="H100" s="128">
        <f t="shared" ref="H100:N100" si="45">H55+H57+H59+H63+H65+H70+H72+H74+H76+H78+H80+H82</f>
        <v>0</v>
      </c>
      <c r="I100" s="128">
        <f t="shared" si="45"/>
        <v>0</v>
      </c>
      <c r="J100" s="128">
        <f t="shared" si="45"/>
        <v>0</v>
      </c>
      <c r="K100" s="128">
        <f t="shared" si="45"/>
        <v>0</v>
      </c>
      <c r="L100" s="128">
        <f t="shared" si="45"/>
        <v>0</v>
      </c>
      <c r="M100" s="128">
        <f t="shared" si="45"/>
        <v>0</v>
      </c>
      <c r="N100" s="128">
        <f t="shared" si="45"/>
        <v>0</v>
      </c>
      <c r="O100" s="123"/>
      <c r="P100" s="677"/>
      <c r="Q100" s="9" t="s">
        <v>29</v>
      </c>
      <c r="R100" s="128">
        <f>SUM(R95:R99)</f>
        <v>0</v>
      </c>
      <c r="S100" s="128">
        <f t="shared" ref="S100:Z100" si="46">SUM(S95:S99)</f>
        <v>0</v>
      </c>
      <c r="T100" s="128">
        <f t="shared" si="46"/>
        <v>0</v>
      </c>
      <c r="U100" s="128">
        <f t="shared" si="46"/>
        <v>0</v>
      </c>
      <c r="V100" s="128">
        <f t="shared" si="46"/>
        <v>0</v>
      </c>
      <c r="W100" s="128">
        <f t="shared" si="46"/>
        <v>0</v>
      </c>
      <c r="X100" s="128">
        <f t="shared" si="46"/>
        <v>0</v>
      </c>
      <c r="Y100" s="128">
        <f t="shared" si="46"/>
        <v>0</v>
      </c>
      <c r="Z100" s="128">
        <f t="shared" si="46"/>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226</v>
      </c>
      <c r="AA105" s="628" t="s">
        <v>378</v>
      </c>
      <c r="AB105" s="628" t="s">
        <v>663</v>
      </c>
      <c r="AC105" s="338" t="s">
        <v>620</v>
      </c>
      <c r="AD105" s="338"/>
      <c r="AE105" s="624" t="s">
        <v>393</v>
      </c>
      <c r="AF105" s="625"/>
      <c r="AG105" s="624" t="s">
        <v>77</v>
      </c>
      <c r="AH105" s="625"/>
      <c r="AI105" s="624" t="s">
        <v>604</v>
      </c>
      <c r="AJ105" s="625"/>
      <c r="AK105" s="624" t="s">
        <v>605</v>
      </c>
      <c r="AL105" s="625"/>
      <c r="AM105" s="624" t="s">
        <v>606</v>
      </c>
      <c r="AN105" s="625"/>
      <c r="AO105" s="626" t="s">
        <v>78</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29</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79</v>
      </c>
      <c r="S106" s="182" t="s">
        <v>608</v>
      </c>
      <c r="T106" s="182" t="s">
        <v>79</v>
      </c>
      <c r="U106" s="182" t="s">
        <v>608</v>
      </c>
      <c r="V106" s="182" t="s">
        <v>152</v>
      </c>
      <c r="W106" s="182" t="s">
        <v>608</v>
      </c>
      <c r="X106" s="182" t="s">
        <v>79</v>
      </c>
      <c r="Y106" s="182" t="s">
        <v>608</v>
      </c>
      <c r="Z106" s="629"/>
      <c r="AA106" s="629"/>
      <c r="AB106" s="629"/>
      <c r="AC106" s="182" t="s">
        <v>79</v>
      </c>
      <c r="AD106" s="182" t="s">
        <v>608</v>
      </c>
      <c r="AE106" s="308" t="s">
        <v>79</v>
      </c>
      <c r="AF106" s="308" t="s">
        <v>608</v>
      </c>
      <c r="AG106" s="308" t="s">
        <v>79</v>
      </c>
      <c r="AH106" s="308" t="s">
        <v>608</v>
      </c>
      <c r="AI106" s="308" t="s">
        <v>79</v>
      </c>
      <c r="AJ106" s="308" t="s">
        <v>608</v>
      </c>
      <c r="AK106" s="308" t="s">
        <v>79</v>
      </c>
      <c r="AL106" s="308" t="s">
        <v>608</v>
      </c>
      <c r="AM106" s="308" t="s">
        <v>79</v>
      </c>
      <c r="AN106" s="308" t="s">
        <v>608</v>
      </c>
      <c r="AO106" s="308" t="s">
        <v>79</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47">IF($I107="保育標準時間",HLOOKUP(H107,$G$5:$J$49,2,FALSE),IF($I107="保育短時間",HLOOKUP(H107,$K$5:$N$49,2,FALSE),"-"))</f>
        <v>-</v>
      </c>
      <c r="Q107" s="128" t="str">
        <f t="shared" ref="Q107:Q126" si="48">IF($I107="保育標準時間",HLOOKUP(H107,$G$5:$J$49,3,FALSE),IF($I107="保育短時間",HLOOKUP(H107,$K$5:$N$49,3,FALSE),"-"))</f>
        <v>-</v>
      </c>
      <c r="R107" s="128" t="str">
        <f t="shared" ref="R107:R126" si="49">IF($I107="保育標準時間",HLOOKUP(H107,$G$5:$J$49,4,FALSE),IF($I107="保育短時間",HLOOKUP(H107,$K$5:$N$49,4,FALSE),"-"))</f>
        <v>-</v>
      </c>
      <c r="S107" s="128" t="str">
        <f t="shared" ref="S107:S126" si="50">IF($I107="保育標準時間",HLOOKUP(H107,$G$5:$J$49,5,FALSE),IF($I107="保育短時間",HLOOKUP(H107,$K$5:$N$49,5,FALSE),"-"))</f>
        <v>-</v>
      </c>
      <c r="T107" s="128" t="str">
        <f t="shared" ref="T107:T126" si="51">IF($I107="保育標準時間",HLOOKUP(H107,$G$5:$J$49,6,FALSE),IF($I107="保育短時間",HLOOKUP(H107,$K$5:$N$49,6,FALSE),"-"))</f>
        <v>-</v>
      </c>
      <c r="U107" s="128" t="str">
        <f t="shared" ref="U107:U126" si="52">IF($I107="保育標準時間",HLOOKUP(H107,$G$5:$J$49,7,FALSE),IF($I107="保育短時間",HLOOKUP(H107,$K$5:$N$49,7,FALSE),"-"))</f>
        <v>-</v>
      </c>
      <c r="V107" s="128" t="str">
        <f t="shared" ref="V107:V126" si="53">IF($I107="保育標準時間",HLOOKUP(H107,$G$5:$J$49,10,FALSE),IF($I107="保育短時間",HLOOKUP(H107,$K$5:$N$49,10,FALSE),"-"))</f>
        <v>-</v>
      </c>
      <c r="W107" s="128" t="str">
        <f t="shared" ref="W107:W126" si="54">IF($I107="保育標準時間",HLOOKUP(H107,$G$5:$J$49,11,FALSE),IF($I107="保育短時間",HLOOKUP(H107,$K$5:$N$49,11,FALSE),"-"))</f>
        <v>-</v>
      </c>
      <c r="X107" s="128" t="str">
        <f t="shared" ref="X107:X126" si="55">IF($I107="保育標準時間",HLOOKUP(H107,$G$5:$J$49,12,FALSE),IF($I107="保育短時間",HLOOKUP(H107,$K$5:$N$49,12,FALSE),"-"))</f>
        <v>-</v>
      </c>
      <c r="Y107" s="128" t="str">
        <f t="shared" ref="Y107:Y126" si="56">IF($I107="保育標準時間",HLOOKUP(H107,$G$5:$J$49,13,FALSE),IF($I107="保育短時間",HLOOKUP(H107,$K$5:$N$49,13,FALSE),"-"))</f>
        <v>-</v>
      </c>
      <c r="Z107" s="128" t="str">
        <f t="shared" ref="Z107:Z126" si="57">IF($I107="保育標準時間",HLOOKUP(H107,$G$5:$J$49,14,FALSE),IF($I107="保育短時間",HLOOKUP(H107,$K$5:$N$49,14,FALSE),"-"))</f>
        <v>-</v>
      </c>
      <c r="AA107" s="128" t="str">
        <f t="shared" ref="AA107:AA126" si="58">IF($I107="保育標準時間",HLOOKUP(H107,$G$5:$J$49,15,FALSE),IF($I107="保育短時間",HLOOKUP(H107,$K$5:$N$49,15,FALSE),"-"))</f>
        <v>-</v>
      </c>
      <c r="AB107" s="131"/>
      <c r="AC107" s="128" t="str">
        <f t="shared" ref="AC107:AC126" si="59">IF($I107="保育標準時間",HLOOKUP(H107,$G$5:$J$49,17,FALSE),IF($I107="保育短時間",HLOOKUP(H107,$K$5:$N$49,17,FALSE),"-"))</f>
        <v>-</v>
      </c>
      <c r="AD107" s="128" t="str">
        <f t="shared" ref="AD107:AD126" si="60">IF($I107="保育標準時間",HLOOKUP(H107,$G$5:$J$49,18,FALSE),IF($I107="保育短時間",HLOOKUP(H107,$K$5:$N$49,18,FALSE),"-"))</f>
        <v>-</v>
      </c>
      <c r="AE107" s="131"/>
      <c r="AF107" s="131"/>
      <c r="AG107" s="128" t="str">
        <f t="shared" ref="AG107:AG126" si="61">IF($I107="保育標準時間",HLOOKUP(H107,$G$5:$J$49,19,FALSE),IF($I107="保育短時間",HLOOKUP(H107,$K$5:$N$49,19,FALSE),"-"))</f>
        <v>-</v>
      </c>
      <c r="AH107" s="128" t="str">
        <f t="shared" ref="AH107:AH126" si="62">IF($I107="保育標準時間",HLOOKUP(H107,$G$5:$J$49,20,FALSE),IF($I107="保育短時間",HLOOKUP(H107,$K$5:$N$49,20,FALSE),"-"))</f>
        <v>-</v>
      </c>
      <c r="AI107" s="128" t="str">
        <f t="shared" ref="AI107:AI126" si="63">IF($I107="保育標準時間",HLOOKUP(H107,$G$5:$J$49,21,FALSE),IF($I107="保育短時間",HLOOKUP(H107,$K$5:$N$49,21,FALSE),"-"))</f>
        <v>-</v>
      </c>
      <c r="AJ107" s="128" t="str">
        <f t="shared" ref="AJ107:AJ126" si="64">IF($I107="保育標準時間",HLOOKUP(H107,$G$5:$J$49,22,FALSE),IF($I107="保育短時間",HLOOKUP(H107,$K$5:$N$49,22,FALSE),"-"))</f>
        <v>-</v>
      </c>
      <c r="AK107" s="128" t="str">
        <f t="shared" ref="AK107:AK126" si="65">IF($I107="保育標準時間",HLOOKUP(H107,$G$5:$J$49,23,FALSE),IF($I107="保育短時間",HLOOKUP(H107,$K$5:$N$49,23,FALSE),"-"))</f>
        <v>-</v>
      </c>
      <c r="AL107" s="128" t="str">
        <f t="shared" ref="AL107:AL126" si="66">IF($I107="保育標準時間",HLOOKUP(H107,$G$5:$J$49,24,FALSE),IF($I107="保育短時間",HLOOKUP(H107,$K$5:$N$49,24,FALSE),"-"))</f>
        <v>-</v>
      </c>
      <c r="AM107" s="128" t="str">
        <f t="shared" ref="AM107:AM126" si="67">IF($I107="保育標準時間",HLOOKUP(H107,$G$5:$J$49,25,FALSE),IF($I107="保育短時間",HLOOKUP(H107,$K$5:$N$49,25,FALSE),"-"))</f>
        <v>-</v>
      </c>
      <c r="AN107" s="128" t="str">
        <f t="shared" ref="AN107:AN126" si="68">IF($I107="保育標準時間",HLOOKUP(H107,$G$5:$J$49,26,FALSE),IF($I107="保育短時間",HLOOKUP(H107,$K$5:$N$49,26,FALSE),"-"))</f>
        <v>-</v>
      </c>
      <c r="AO107" s="128" t="str">
        <f t="shared" ref="AO107:AO126" si="69">IF($I107="保育標準時間",HLOOKUP(H107,$G$5:$J$49,27,FALSE),IF($I107="保育短時間",HLOOKUP(H107,$K$5:$N$49,27,FALSE),"-"))</f>
        <v>-</v>
      </c>
      <c r="AP107" s="128" t="str">
        <f t="shared" ref="AP107:AP126" si="70">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71">N107-SUM(AT107:BU107)</f>
        <v>0</v>
      </c>
      <c r="AT107" s="128" t="str">
        <f t="shared" ref="AT107:AT126" si="72">IFERROR(ROUND(Q107*$M107/25,0),"-")</f>
        <v>-</v>
      </c>
      <c r="AU107" s="128" t="str">
        <f t="shared" ref="AU107:AU126" si="73">IFERROR(ROUND(R107*$M107/25,0),"-")</f>
        <v>-</v>
      </c>
      <c r="AV107" s="128" t="str">
        <f t="shared" ref="AV107:AV126" si="74">IFERROR(ROUND(S107*$M107/25,0),"-")</f>
        <v>-</v>
      </c>
      <c r="AW107" s="128" t="str">
        <f t="shared" ref="AW107:AW126" si="75">IFERROR(ROUND(T107*$M107/25,0),"-")</f>
        <v>-</v>
      </c>
      <c r="AX107" s="128" t="str">
        <f t="shared" ref="AX107:AX126" si="76">IFERROR(ROUND(U107*$M107/25,0),"-")</f>
        <v>-</v>
      </c>
      <c r="AY107" s="128" t="str">
        <f t="shared" ref="AY107:AY126" si="77">IFERROR(ROUND(V107*$M107/25,0),"-")</f>
        <v>-</v>
      </c>
      <c r="AZ107" s="128" t="str">
        <f t="shared" ref="AZ107:AZ126" si="78">IFERROR(ROUND(W107*$M107/25,0),"-")</f>
        <v>-</v>
      </c>
      <c r="BA107" s="128" t="str">
        <f t="shared" ref="BA107:BA126" si="79">IFERROR(ROUND(X107*$M107/25,0),"-")</f>
        <v>-</v>
      </c>
      <c r="BB107" s="128" t="str">
        <f t="shared" ref="BB107:BB126" si="80">IFERROR(ROUND(Y107*$M107/25,0),"-")</f>
        <v>-</v>
      </c>
      <c r="BC107" s="128" t="str">
        <f t="shared" ref="BC107:BC126" si="81">IFERROR(ROUND(Z107*$M107/25,0),"-")</f>
        <v>-</v>
      </c>
      <c r="BD107" s="128" t="str">
        <f t="shared" ref="BD107:BD126" si="82">IFERROR(ROUND(AA107*$M107/25,0),"-")</f>
        <v>-</v>
      </c>
      <c r="BE107" s="187"/>
      <c r="BF107" s="128" t="str">
        <f t="shared" ref="BF107:BF126" si="83">IFERROR(ROUND(AC107*$M107/25,0),"-")</f>
        <v>-</v>
      </c>
      <c r="BG107" s="128" t="str">
        <f t="shared" ref="BG107:BG126" si="84">IFERROR(ROUND(AD107*$M107/25,0),"-")</f>
        <v>-</v>
      </c>
      <c r="BH107" s="187"/>
      <c r="BI107" s="187"/>
      <c r="BJ107" s="128" t="str">
        <f t="shared" ref="BJ107:BJ126" si="85">IFERROR(ROUND(AG107*$M107/25,0),"-")</f>
        <v>-</v>
      </c>
      <c r="BK107" s="128" t="str">
        <f t="shared" ref="BK107:BK126" si="86">IFERROR(ROUND(AH107*$M107/25,0),"-")</f>
        <v>-</v>
      </c>
      <c r="BL107" s="128" t="str">
        <f t="shared" ref="BL107:BL126" si="87">IFERROR(ROUND(AI107*$M107/25,0),"-")</f>
        <v>-</v>
      </c>
      <c r="BM107" s="128" t="str">
        <f t="shared" ref="BM107:BM126" si="88">IFERROR(ROUND(AJ107*$M107/25,0),"-")</f>
        <v>-</v>
      </c>
      <c r="BN107" s="128" t="str">
        <f t="shared" ref="BN107:BN126" si="89">IFERROR(ROUND(AK107*$M107/25,0),"-")</f>
        <v>-</v>
      </c>
      <c r="BO107" s="128" t="str">
        <f t="shared" ref="BO107:BO126" si="90">IFERROR(ROUND(AL107*$M107/25,0),"-")</f>
        <v>-</v>
      </c>
      <c r="BP107" s="128" t="str">
        <f t="shared" ref="BP107:BP126" si="91">IFERROR(ROUND(AM107*$M107/25,0),"-")</f>
        <v>-</v>
      </c>
      <c r="BQ107" s="128" t="str">
        <f t="shared" ref="BQ107:BQ126" si="92">IFERROR(ROUND(AN107*$M107/25,0),"-")</f>
        <v>-</v>
      </c>
      <c r="BR107" s="128" t="str">
        <f t="shared" ref="BR107:BR126" si="93">IFERROR(ROUND(AO107*$M107/25,0),"-")</f>
        <v>-</v>
      </c>
      <c r="BS107" s="128" t="str">
        <f t="shared" ref="BS107:BS126" si="94">IFERROR(ROUND(AP107*$M107/25,0),"-")</f>
        <v>-</v>
      </c>
      <c r="BT107" s="128" t="str">
        <f t="shared" ref="BT107:BT126" si="95">IFERROR(ROUND(AQ107*$M107/25,0),"-")</f>
        <v>-</v>
      </c>
      <c r="BU107" s="128" t="str">
        <f t="shared" ref="BU107:BU126" si="96">IFERROR(ROUND(AR107*$M107/25,0),"-")</f>
        <v>-</v>
      </c>
      <c r="BV107" s="129">
        <f t="shared" ref="BV107:BV126" si="97">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98">IF($I108="保育標準時間",HLOOKUP($H108,$G$5:$J$49,45,FALSE),IF($I108="保育短時間",HLOOKUP($H108,$K$5:$N$49,45,FALSE),"-"))</f>
        <v>-</v>
      </c>
      <c r="K108" s="20" t="str">
        <f>IF(月途中入退所!$D9=$B$2,IF(月途中入退所!I9="","-",月途中入退所!$I9),"-")</f>
        <v>-</v>
      </c>
      <c r="L108" s="162" t="str">
        <f t="shared" ref="L108:L126" si="99">IFERROR(IF(K108="○",J108+$P$28,J108),"-")</f>
        <v>-</v>
      </c>
      <c r="M108" s="20" t="str">
        <f>IF(月途中入退所!$D9=$B$2,月途中入退所!$J9,"-")</f>
        <v>-</v>
      </c>
      <c r="N108" s="129">
        <f t="shared" ref="N108:N126" si="100">IFERROR(ROUNDDOWN(L108*M108/25,-1),0)</f>
        <v>0</v>
      </c>
      <c r="O108" s="123"/>
      <c r="P108" s="128" t="str">
        <f t="shared" si="47"/>
        <v>-</v>
      </c>
      <c r="Q108" s="128" t="str">
        <f t="shared" si="48"/>
        <v>-</v>
      </c>
      <c r="R108" s="128" t="str">
        <f t="shared" si="49"/>
        <v>-</v>
      </c>
      <c r="S108" s="128" t="str">
        <f t="shared" si="50"/>
        <v>-</v>
      </c>
      <c r="T108" s="128" t="str">
        <f t="shared" si="51"/>
        <v>-</v>
      </c>
      <c r="U108" s="128" t="str">
        <f t="shared" si="52"/>
        <v>-</v>
      </c>
      <c r="V108" s="128" t="str">
        <f t="shared" si="53"/>
        <v>-</v>
      </c>
      <c r="W108" s="128" t="str">
        <f t="shared" si="54"/>
        <v>-</v>
      </c>
      <c r="X108" s="128" t="str">
        <f t="shared" si="55"/>
        <v>-</v>
      </c>
      <c r="Y108" s="128" t="str">
        <f t="shared" si="56"/>
        <v>-</v>
      </c>
      <c r="Z108" s="128" t="str">
        <f t="shared" si="57"/>
        <v>-</v>
      </c>
      <c r="AA108" s="128" t="str">
        <f t="shared" si="58"/>
        <v>-</v>
      </c>
      <c r="AB108" s="131"/>
      <c r="AC108" s="128" t="str">
        <f t="shared" si="59"/>
        <v>-</v>
      </c>
      <c r="AD108" s="128" t="str">
        <f t="shared" si="60"/>
        <v>-</v>
      </c>
      <c r="AE108" s="131"/>
      <c r="AF108" s="131"/>
      <c r="AG108" s="128" t="str">
        <f t="shared" si="61"/>
        <v>-</v>
      </c>
      <c r="AH108" s="128" t="str">
        <f t="shared" si="62"/>
        <v>-</v>
      </c>
      <c r="AI108" s="128" t="str">
        <f t="shared" si="63"/>
        <v>-</v>
      </c>
      <c r="AJ108" s="128" t="str">
        <f t="shared" si="64"/>
        <v>-</v>
      </c>
      <c r="AK108" s="128" t="str">
        <f t="shared" si="65"/>
        <v>-</v>
      </c>
      <c r="AL108" s="128" t="str">
        <f t="shared" si="66"/>
        <v>-</v>
      </c>
      <c r="AM108" s="128" t="str">
        <f t="shared" si="67"/>
        <v>-</v>
      </c>
      <c r="AN108" s="128" t="str">
        <f t="shared" si="68"/>
        <v>-</v>
      </c>
      <c r="AO108" s="128" t="str">
        <f t="shared" si="69"/>
        <v>-</v>
      </c>
      <c r="AP108" s="128" t="str">
        <f t="shared" si="70"/>
        <v>-</v>
      </c>
      <c r="AQ108" s="128" t="str">
        <f t="shared" ref="AQ108:AQ126" si="101">IF($I108="保育標準時間",HLOOKUP(H108,$G$5:$J$49,33,FALSE),IF($I108="保育短時間",HLOOKUP(H108,$K$5:$N$49,33,FALSE),"-"))</f>
        <v>-</v>
      </c>
      <c r="AR108" s="128" t="str">
        <f t="shared" ref="AR108:AR126" si="102">IF(OR(I108="保育標準時間",I108="保育短時間"),IF(K108="○",$P$28,"-"),"-")</f>
        <v>-</v>
      </c>
      <c r="AS108" s="128">
        <f t="shared" si="71"/>
        <v>0</v>
      </c>
      <c r="AT108" s="128" t="str">
        <f t="shared" si="72"/>
        <v>-</v>
      </c>
      <c r="AU108" s="128" t="str">
        <f t="shared" si="73"/>
        <v>-</v>
      </c>
      <c r="AV108" s="128" t="str">
        <f t="shared" si="74"/>
        <v>-</v>
      </c>
      <c r="AW108" s="128" t="str">
        <f t="shared" si="75"/>
        <v>-</v>
      </c>
      <c r="AX108" s="128" t="str">
        <f t="shared" si="76"/>
        <v>-</v>
      </c>
      <c r="AY108" s="128" t="str">
        <f t="shared" si="77"/>
        <v>-</v>
      </c>
      <c r="AZ108" s="128" t="str">
        <f t="shared" si="78"/>
        <v>-</v>
      </c>
      <c r="BA108" s="128" t="str">
        <f t="shared" si="79"/>
        <v>-</v>
      </c>
      <c r="BB108" s="128" t="str">
        <f t="shared" si="80"/>
        <v>-</v>
      </c>
      <c r="BC108" s="128" t="str">
        <f t="shared" si="81"/>
        <v>-</v>
      </c>
      <c r="BD108" s="128" t="str">
        <f t="shared" si="82"/>
        <v>-</v>
      </c>
      <c r="BE108" s="187"/>
      <c r="BF108" s="128" t="str">
        <f t="shared" si="83"/>
        <v>-</v>
      </c>
      <c r="BG108" s="128" t="str">
        <f t="shared" si="84"/>
        <v>-</v>
      </c>
      <c r="BH108" s="187"/>
      <c r="BI108" s="187"/>
      <c r="BJ108" s="128" t="str">
        <f t="shared" si="85"/>
        <v>-</v>
      </c>
      <c r="BK108" s="128" t="str">
        <f t="shared" si="86"/>
        <v>-</v>
      </c>
      <c r="BL108" s="128" t="str">
        <f t="shared" si="87"/>
        <v>-</v>
      </c>
      <c r="BM108" s="128" t="str">
        <f t="shared" si="88"/>
        <v>-</v>
      </c>
      <c r="BN108" s="128" t="str">
        <f t="shared" si="89"/>
        <v>-</v>
      </c>
      <c r="BO108" s="128" t="str">
        <f t="shared" si="90"/>
        <v>-</v>
      </c>
      <c r="BP108" s="128" t="str">
        <f t="shared" si="91"/>
        <v>-</v>
      </c>
      <c r="BQ108" s="128" t="str">
        <f t="shared" si="92"/>
        <v>-</v>
      </c>
      <c r="BR108" s="128" t="str">
        <f t="shared" si="93"/>
        <v>-</v>
      </c>
      <c r="BS108" s="128" t="str">
        <f t="shared" si="94"/>
        <v>-</v>
      </c>
      <c r="BT108" s="128" t="str">
        <f t="shared" si="95"/>
        <v>-</v>
      </c>
      <c r="BU108" s="128" t="str">
        <f t="shared" si="96"/>
        <v>-</v>
      </c>
      <c r="BV108" s="129">
        <f t="shared" si="97"/>
        <v>0</v>
      </c>
      <c r="BX108" s="128" t="str">
        <f t="shared" ref="BX108:BX171" si="103">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98"/>
        <v>-</v>
      </c>
      <c r="K109" s="20" t="str">
        <f>IF(月途中入退所!$D10=$B$2,IF(月途中入退所!I10="","-",月途中入退所!$I10),"-")</f>
        <v>-</v>
      </c>
      <c r="L109" s="162" t="str">
        <f t="shared" si="99"/>
        <v>-</v>
      </c>
      <c r="M109" s="20" t="str">
        <f>IF(月途中入退所!$D10=$B$2,月途中入退所!$J10,"-")</f>
        <v>-</v>
      </c>
      <c r="N109" s="129">
        <f t="shared" si="100"/>
        <v>0</v>
      </c>
      <c r="O109" s="123"/>
      <c r="P109" s="128" t="str">
        <f t="shared" si="47"/>
        <v>-</v>
      </c>
      <c r="Q109" s="128" t="str">
        <f t="shared" si="48"/>
        <v>-</v>
      </c>
      <c r="R109" s="128" t="str">
        <f t="shared" si="49"/>
        <v>-</v>
      </c>
      <c r="S109" s="128" t="str">
        <f t="shared" si="50"/>
        <v>-</v>
      </c>
      <c r="T109" s="128" t="str">
        <f t="shared" si="51"/>
        <v>-</v>
      </c>
      <c r="U109" s="128" t="str">
        <f t="shared" si="52"/>
        <v>-</v>
      </c>
      <c r="V109" s="128" t="str">
        <f t="shared" si="53"/>
        <v>-</v>
      </c>
      <c r="W109" s="128" t="str">
        <f t="shared" si="54"/>
        <v>-</v>
      </c>
      <c r="X109" s="128" t="str">
        <f t="shared" si="55"/>
        <v>-</v>
      </c>
      <c r="Y109" s="128" t="str">
        <f t="shared" si="56"/>
        <v>-</v>
      </c>
      <c r="Z109" s="128" t="str">
        <f t="shared" si="57"/>
        <v>-</v>
      </c>
      <c r="AA109" s="128" t="str">
        <f t="shared" si="58"/>
        <v>-</v>
      </c>
      <c r="AB109" s="131"/>
      <c r="AC109" s="128" t="str">
        <f t="shared" si="59"/>
        <v>-</v>
      </c>
      <c r="AD109" s="128" t="str">
        <f t="shared" si="60"/>
        <v>-</v>
      </c>
      <c r="AE109" s="131"/>
      <c r="AF109" s="131"/>
      <c r="AG109" s="128" t="str">
        <f t="shared" si="61"/>
        <v>-</v>
      </c>
      <c r="AH109" s="128" t="str">
        <f t="shared" si="62"/>
        <v>-</v>
      </c>
      <c r="AI109" s="128" t="str">
        <f t="shared" si="63"/>
        <v>-</v>
      </c>
      <c r="AJ109" s="128" t="str">
        <f t="shared" si="64"/>
        <v>-</v>
      </c>
      <c r="AK109" s="128" t="str">
        <f t="shared" si="65"/>
        <v>-</v>
      </c>
      <c r="AL109" s="128" t="str">
        <f t="shared" si="66"/>
        <v>-</v>
      </c>
      <c r="AM109" s="128" t="str">
        <f t="shared" si="67"/>
        <v>-</v>
      </c>
      <c r="AN109" s="128" t="str">
        <f t="shared" si="68"/>
        <v>-</v>
      </c>
      <c r="AO109" s="128" t="str">
        <f t="shared" si="69"/>
        <v>-</v>
      </c>
      <c r="AP109" s="128" t="str">
        <f t="shared" si="70"/>
        <v>-</v>
      </c>
      <c r="AQ109" s="128" t="str">
        <f t="shared" si="101"/>
        <v>-</v>
      </c>
      <c r="AR109" s="128" t="str">
        <f t="shared" si="102"/>
        <v>-</v>
      </c>
      <c r="AS109" s="128">
        <f t="shared" si="71"/>
        <v>0</v>
      </c>
      <c r="AT109" s="128" t="str">
        <f t="shared" si="72"/>
        <v>-</v>
      </c>
      <c r="AU109" s="128" t="str">
        <f t="shared" si="73"/>
        <v>-</v>
      </c>
      <c r="AV109" s="128" t="str">
        <f t="shared" si="74"/>
        <v>-</v>
      </c>
      <c r="AW109" s="128" t="str">
        <f t="shared" si="75"/>
        <v>-</v>
      </c>
      <c r="AX109" s="128" t="str">
        <f t="shared" si="76"/>
        <v>-</v>
      </c>
      <c r="AY109" s="128" t="str">
        <f t="shared" si="77"/>
        <v>-</v>
      </c>
      <c r="AZ109" s="128" t="str">
        <f t="shared" si="78"/>
        <v>-</v>
      </c>
      <c r="BA109" s="128" t="str">
        <f t="shared" si="79"/>
        <v>-</v>
      </c>
      <c r="BB109" s="128" t="str">
        <f t="shared" si="80"/>
        <v>-</v>
      </c>
      <c r="BC109" s="128" t="str">
        <f t="shared" si="81"/>
        <v>-</v>
      </c>
      <c r="BD109" s="128" t="str">
        <f t="shared" si="82"/>
        <v>-</v>
      </c>
      <c r="BE109" s="187"/>
      <c r="BF109" s="128" t="str">
        <f t="shared" si="83"/>
        <v>-</v>
      </c>
      <c r="BG109" s="128" t="str">
        <f t="shared" si="84"/>
        <v>-</v>
      </c>
      <c r="BH109" s="187"/>
      <c r="BI109" s="187"/>
      <c r="BJ109" s="128" t="str">
        <f t="shared" si="85"/>
        <v>-</v>
      </c>
      <c r="BK109" s="128" t="str">
        <f t="shared" si="86"/>
        <v>-</v>
      </c>
      <c r="BL109" s="128" t="str">
        <f t="shared" si="87"/>
        <v>-</v>
      </c>
      <c r="BM109" s="128" t="str">
        <f t="shared" si="88"/>
        <v>-</v>
      </c>
      <c r="BN109" s="128" t="str">
        <f t="shared" si="89"/>
        <v>-</v>
      </c>
      <c r="BO109" s="128" t="str">
        <f t="shared" si="90"/>
        <v>-</v>
      </c>
      <c r="BP109" s="128" t="str">
        <f t="shared" si="91"/>
        <v>-</v>
      </c>
      <c r="BQ109" s="128" t="str">
        <f t="shared" si="92"/>
        <v>-</v>
      </c>
      <c r="BR109" s="128" t="str">
        <f t="shared" si="93"/>
        <v>-</v>
      </c>
      <c r="BS109" s="128" t="str">
        <f t="shared" si="94"/>
        <v>-</v>
      </c>
      <c r="BT109" s="128" t="str">
        <f t="shared" si="95"/>
        <v>-</v>
      </c>
      <c r="BU109" s="128" t="str">
        <f t="shared" si="96"/>
        <v>-</v>
      </c>
      <c r="BV109" s="129">
        <f t="shared" si="97"/>
        <v>0</v>
      </c>
      <c r="BX109" s="128" t="str">
        <f t="shared" si="103"/>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98"/>
        <v>-</v>
      </c>
      <c r="K110" s="20" t="str">
        <f>IF(月途中入退所!$D11=$B$2,IF(月途中入退所!I11="","-",月途中入退所!$I11),"-")</f>
        <v>-</v>
      </c>
      <c r="L110" s="162" t="str">
        <f t="shared" si="99"/>
        <v>-</v>
      </c>
      <c r="M110" s="20" t="str">
        <f>IF(月途中入退所!$D11=$B$2,月途中入退所!$J11,"-")</f>
        <v>-</v>
      </c>
      <c r="N110" s="129">
        <f t="shared" si="100"/>
        <v>0</v>
      </c>
      <c r="O110" s="123"/>
      <c r="P110" s="128" t="str">
        <f t="shared" si="47"/>
        <v>-</v>
      </c>
      <c r="Q110" s="128" t="str">
        <f t="shared" si="48"/>
        <v>-</v>
      </c>
      <c r="R110" s="128" t="str">
        <f t="shared" si="49"/>
        <v>-</v>
      </c>
      <c r="S110" s="128" t="str">
        <f t="shared" si="50"/>
        <v>-</v>
      </c>
      <c r="T110" s="128" t="str">
        <f t="shared" si="51"/>
        <v>-</v>
      </c>
      <c r="U110" s="128" t="str">
        <f t="shared" si="52"/>
        <v>-</v>
      </c>
      <c r="V110" s="128" t="str">
        <f t="shared" si="53"/>
        <v>-</v>
      </c>
      <c r="W110" s="128" t="str">
        <f t="shared" si="54"/>
        <v>-</v>
      </c>
      <c r="X110" s="128" t="str">
        <f t="shared" si="55"/>
        <v>-</v>
      </c>
      <c r="Y110" s="128" t="str">
        <f t="shared" si="56"/>
        <v>-</v>
      </c>
      <c r="Z110" s="128" t="str">
        <f t="shared" si="57"/>
        <v>-</v>
      </c>
      <c r="AA110" s="128" t="str">
        <f t="shared" si="58"/>
        <v>-</v>
      </c>
      <c r="AB110" s="131"/>
      <c r="AC110" s="128" t="str">
        <f t="shared" si="59"/>
        <v>-</v>
      </c>
      <c r="AD110" s="128" t="str">
        <f t="shared" si="60"/>
        <v>-</v>
      </c>
      <c r="AE110" s="131"/>
      <c r="AF110" s="131"/>
      <c r="AG110" s="128" t="str">
        <f t="shared" si="61"/>
        <v>-</v>
      </c>
      <c r="AH110" s="128" t="str">
        <f t="shared" si="62"/>
        <v>-</v>
      </c>
      <c r="AI110" s="128" t="str">
        <f t="shared" si="63"/>
        <v>-</v>
      </c>
      <c r="AJ110" s="128" t="str">
        <f t="shared" si="64"/>
        <v>-</v>
      </c>
      <c r="AK110" s="128" t="str">
        <f t="shared" si="65"/>
        <v>-</v>
      </c>
      <c r="AL110" s="128" t="str">
        <f t="shared" si="66"/>
        <v>-</v>
      </c>
      <c r="AM110" s="128" t="str">
        <f t="shared" si="67"/>
        <v>-</v>
      </c>
      <c r="AN110" s="128" t="str">
        <f t="shared" si="68"/>
        <v>-</v>
      </c>
      <c r="AO110" s="128" t="str">
        <f t="shared" si="69"/>
        <v>-</v>
      </c>
      <c r="AP110" s="128" t="str">
        <f t="shared" si="70"/>
        <v>-</v>
      </c>
      <c r="AQ110" s="128" t="str">
        <f t="shared" si="101"/>
        <v>-</v>
      </c>
      <c r="AR110" s="128" t="str">
        <f t="shared" si="102"/>
        <v>-</v>
      </c>
      <c r="AS110" s="128">
        <f t="shared" si="71"/>
        <v>0</v>
      </c>
      <c r="AT110" s="128" t="str">
        <f t="shared" si="72"/>
        <v>-</v>
      </c>
      <c r="AU110" s="128" t="str">
        <f t="shared" si="73"/>
        <v>-</v>
      </c>
      <c r="AV110" s="128" t="str">
        <f t="shared" si="74"/>
        <v>-</v>
      </c>
      <c r="AW110" s="128" t="str">
        <f t="shared" si="75"/>
        <v>-</v>
      </c>
      <c r="AX110" s="128" t="str">
        <f t="shared" si="76"/>
        <v>-</v>
      </c>
      <c r="AY110" s="128" t="str">
        <f t="shared" si="77"/>
        <v>-</v>
      </c>
      <c r="AZ110" s="128" t="str">
        <f t="shared" si="78"/>
        <v>-</v>
      </c>
      <c r="BA110" s="128" t="str">
        <f t="shared" si="79"/>
        <v>-</v>
      </c>
      <c r="BB110" s="128" t="str">
        <f t="shared" si="80"/>
        <v>-</v>
      </c>
      <c r="BC110" s="128" t="str">
        <f t="shared" si="81"/>
        <v>-</v>
      </c>
      <c r="BD110" s="128" t="str">
        <f t="shared" si="82"/>
        <v>-</v>
      </c>
      <c r="BE110" s="187"/>
      <c r="BF110" s="128" t="str">
        <f t="shared" si="83"/>
        <v>-</v>
      </c>
      <c r="BG110" s="128" t="str">
        <f t="shared" si="84"/>
        <v>-</v>
      </c>
      <c r="BH110" s="187"/>
      <c r="BI110" s="187"/>
      <c r="BJ110" s="128" t="str">
        <f t="shared" si="85"/>
        <v>-</v>
      </c>
      <c r="BK110" s="128" t="str">
        <f t="shared" si="86"/>
        <v>-</v>
      </c>
      <c r="BL110" s="128" t="str">
        <f t="shared" si="87"/>
        <v>-</v>
      </c>
      <c r="BM110" s="128" t="str">
        <f t="shared" si="88"/>
        <v>-</v>
      </c>
      <c r="BN110" s="128" t="str">
        <f t="shared" si="89"/>
        <v>-</v>
      </c>
      <c r="BO110" s="128" t="str">
        <f t="shared" si="90"/>
        <v>-</v>
      </c>
      <c r="BP110" s="128" t="str">
        <f t="shared" si="91"/>
        <v>-</v>
      </c>
      <c r="BQ110" s="128" t="str">
        <f t="shared" si="92"/>
        <v>-</v>
      </c>
      <c r="BR110" s="128" t="str">
        <f t="shared" si="93"/>
        <v>-</v>
      </c>
      <c r="BS110" s="128" t="str">
        <f t="shared" si="94"/>
        <v>-</v>
      </c>
      <c r="BT110" s="128" t="str">
        <f t="shared" si="95"/>
        <v>-</v>
      </c>
      <c r="BU110" s="128" t="str">
        <f t="shared" si="96"/>
        <v>-</v>
      </c>
      <c r="BV110" s="129">
        <f t="shared" si="97"/>
        <v>0</v>
      </c>
      <c r="BX110" s="128" t="str">
        <f t="shared" si="103"/>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98"/>
        <v>-</v>
      </c>
      <c r="K111" s="20" t="str">
        <f>IF(月途中入退所!$D12=$B$2,IF(月途中入退所!I12="","-",月途中入退所!$I12),"-")</f>
        <v>-</v>
      </c>
      <c r="L111" s="162" t="str">
        <f t="shared" si="99"/>
        <v>-</v>
      </c>
      <c r="M111" s="20" t="str">
        <f>IF(月途中入退所!$D12=$B$2,月途中入退所!$J12,"-")</f>
        <v>-</v>
      </c>
      <c r="N111" s="129">
        <f t="shared" si="100"/>
        <v>0</v>
      </c>
      <c r="O111" s="123"/>
      <c r="P111" s="128" t="str">
        <f t="shared" si="47"/>
        <v>-</v>
      </c>
      <c r="Q111" s="128" t="str">
        <f t="shared" si="48"/>
        <v>-</v>
      </c>
      <c r="R111" s="128" t="str">
        <f t="shared" si="49"/>
        <v>-</v>
      </c>
      <c r="S111" s="128" t="str">
        <f t="shared" si="50"/>
        <v>-</v>
      </c>
      <c r="T111" s="128" t="str">
        <f t="shared" si="51"/>
        <v>-</v>
      </c>
      <c r="U111" s="128" t="str">
        <f t="shared" si="52"/>
        <v>-</v>
      </c>
      <c r="V111" s="128" t="str">
        <f t="shared" si="53"/>
        <v>-</v>
      </c>
      <c r="W111" s="128" t="str">
        <f t="shared" si="54"/>
        <v>-</v>
      </c>
      <c r="X111" s="128" t="str">
        <f t="shared" si="55"/>
        <v>-</v>
      </c>
      <c r="Y111" s="128" t="str">
        <f t="shared" si="56"/>
        <v>-</v>
      </c>
      <c r="Z111" s="128" t="str">
        <f t="shared" si="57"/>
        <v>-</v>
      </c>
      <c r="AA111" s="128" t="str">
        <f t="shared" si="58"/>
        <v>-</v>
      </c>
      <c r="AB111" s="131"/>
      <c r="AC111" s="128" t="str">
        <f t="shared" si="59"/>
        <v>-</v>
      </c>
      <c r="AD111" s="128" t="str">
        <f t="shared" si="60"/>
        <v>-</v>
      </c>
      <c r="AE111" s="131"/>
      <c r="AF111" s="131"/>
      <c r="AG111" s="128" t="str">
        <f t="shared" si="61"/>
        <v>-</v>
      </c>
      <c r="AH111" s="128" t="str">
        <f t="shared" si="62"/>
        <v>-</v>
      </c>
      <c r="AI111" s="128" t="str">
        <f t="shared" si="63"/>
        <v>-</v>
      </c>
      <c r="AJ111" s="128" t="str">
        <f t="shared" si="64"/>
        <v>-</v>
      </c>
      <c r="AK111" s="128" t="str">
        <f t="shared" si="65"/>
        <v>-</v>
      </c>
      <c r="AL111" s="128" t="str">
        <f t="shared" si="66"/>
        <v>-</v>
      </c>
      <c r="AM111" s="128" t="str">
        <f t="shared" si="67"/>
        <v>-</v>
      </c>
      <c r="AN111" s="128" t="str">
        <f t="shared" si="68"/>
        <v>-</v>
      </c>
      <c r="AO111" s="128" t="str">
        <f t="shared" si="69"/>
        <v>-</v>
      </c>
      <c r="AP111" s="128" t="str">
        <f t="shared" si="70"/>
        <v>-</v>
      </c>
      <c r="AQ111" s="128" t="str">
        <f t="shared" si="101"/>
        <v>-</v>
      </c>
      <c r="AR111" s="128" t="str">
        <f t="shared" si="102"/>
        <v>-</v>
      </c>
      <c r="AS111" s="128">
        <f t="shared" si="71"/>
        <v>0</v>
      </c>
      <c r="AT111" s="128" t="str">
        <f t="shared" si="72"/>
        <v>-</v>
      </c>
      <c r="AU111" s="128" t="str">
        <f t="shared" si="73"/>
        <v>-</v>
      </c>
      <c r="AV111" s="128" t="str">
        <f t="shared" si="74"/>
        <v>-</v>
      </c>
      <c r="AW111" s="128" t="str">
        <f t="shared" si="75"/>
        <v>-</v>
      </c>
      <c r="AX111" s="128" t="str">
        <f t="shared" si="76"/>
        <v>-</v>
      </c>
      <c r="AY111" s="128" t="str">
        <f t="shared" si="77"/>
        <v>-</v>
      </c>
      <c r="AZ111" s="128" t="str">
        <f t="shared" si="78"/>
        <v>-</v>
      </c>
      <c r="BA111" s="128" t="str">
        <f t="shared" si="79"/>
        <v>-</v>
      </c>
      <c r="BB111" s="128" t="str">
        <f t="shared" si="80"/>
        <v>-</v>
      </c>
      <c r="BC111" s="128" t="str">
        <f t="shared" si="81"/>
        <v>-</v>
      </c>
      <c r="BD111" s="128" t="str">
        <f t="shared" si="82"/>
        <v>-</v>
      </c>
      <c r="BE111" s="187"/>
      <c r="BF111" s="128" t="str">
        <f t="shared" si="83"/>
        <v>-</v>
      </c>
      <c r="BG111" s="128" t="str">
        <f t="shared" si="84"/>
        <v>-</v>
      </c>
      <c r="BH111" s="187"/>
      <c r="BI111" s="187"/>
      <c r="BJ111" s="128" t="str">
        <f t="shared" si="85"/>
        <v>-</v>
      </c>
      <c r="BK111" s="128" t="str">
        <f t="shared" si="86"/>
        <v>-</v>
      </c>
      <c r="BL111" s="128" t="str">
        <f t="shared" si="87"/>
        <v>-</v>
      </c>
      <c r="BM111" s="128" t="str">
        <f t="shared" si="88"/>
        <v>-</v>
      </c>
      <c r="BN111" s="128" t="str">
        <f t="shared" si="89"/>
        <v>-</v>
      </c>
      <c r="BO111" s="128" t="str">
        <f t="shared" si="90"/>
        <v>-</v>
      </c>
      <c r="BP111" s="128" t="str">
        <f t="shared" si="91"/>
        <v>-</v>
      </c>
      <c r="BQ111" s="128" t="str">
        <f t="shared" si="92"/>
        <v>-</v>
      </c>
      <c r="BR111" s="128" t="str">
        <f t="shared" si="93"/>
        <v>-</v>
      </c>
      <c r="BS111" s="128" t="str">
        <f t="shared" si="94"/>
        <v>-</v>
      </c>
      <c r="BT111" s="128" t="str">
        <f t="shared" si="95"/>
        <v>-</v>
      </c>
      <c r="BU111" s="128" t="str">
        <f t="shared" si="96"/>
        <v>-</v>
      </c>
      <c r="BV111" s="129">
        <f t="shared" si="97"/>
        <v>0</v>
      </c>
      <c r="BX111" s="128" t="str">
        <f t="shared" si="103"/>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98"/>
        <v>-</v>
      </c>
      <c r="K112" s="20" t="str">
        <f>IF(月途中入退所!$D13=$B$2,IF(月途中入退所!I13="","-",月途中入退所!$I13),"-")</f>
        <v>-</v>
      </c>
      <c r="L112" s="162" t="str">
        <f t="shared" si="99"/>
        <v>-</v>
      </c>
      <c r="M112" s="20" t="str">
        <f>IF(月途中入退所!$D13=$B$2,月途中入退所!$J13,"-")</f>
        <v>-</v>
      </c>
      <c r="N112" s="129">
        <f t="shared" si="100"/>
        <v>0</v>
      </c>
      <c r="O112" s="123"/>
      <c r="P112" s="128" t="str">
        <f t="shared" si="47"/>
        <v>-</v>
      </c>
      <c r="Q112" s="128" t="str">
        <f t="shared" si="48"/>
        <v>-</v>
      </c>
      <c r="R112" s="128" t="str">
        <f t="shared" si="49"/>
        <v>-</v>
      </c>
      <c r="S112" s="128" t="str">
        <f t="shared" si="50"/>
        <v>-</v>
      </c>
      <c r="T112" s="128" t="str">
        <f t="shared" si="51"/>
        <v>-</v>
      </c>
      <c r="U112" s="128" t="str">
        <f t="shared" si="52"/>
        <v>-</v>
      </c>
      <c r="V112" s="128" t="str">
        <f t="shared" si="53"/>
        <v>-</v>
      </c>
      <c r="W112" s="128" t="str">
        <f t="shared" si="54"/>
        <v>-</v>
      </c>
      <c r="X112" s="128" t="str">
        <f t="shared" si="55"/>
        <v>-</v>
      </c>
      <c r="Y112" s="128" t="str">
        <f t="shared" si="56"/>
        <v>-</v>
      </c>
      <c r="Z112" s="128" t="str">
        <f t="shared" si="57"/>
        <v>-</v>
      </c>
      <c r="AA112" s="128" t="str">
        <f t="shared" si="58"/>
        <v>-</v>
      </c>
      <c r="AB112" s="131"/>
      <c r="AC112" s="128" t="str">
        <f t="shared" si="59"/>
        <v>-</v>
      </c>
      <c r="AD112" s="128" t="str">
        <f t="shared" si="60"/>
        <v>-</v>
      </c>
      <c r="AE112" s="131"/>
      <c r="AF112" s="131"/>
      <c r="AG112" s="128" t="str">
        <f t="shared" si="61"/>
        <v>-</v>
      </c>
      <c r="AH112" s="128" t="str">
        <f t="shared" si="62"/>
        <v>-</v>
      </c>
      <c r="AI112" s="128" t="str">
        <f t="shared" si="63"/>
        <v>-</v>
      </c>
      <c r="AJ112" s="128" t="str">
        <f t="shared" si="64"/>
        <v>-</v>
      </c>
      <c r="AK112" s="128" t="str">
        <f t="shared" si="65"/>
        <v>-</v>
      </c>
      <c r="AL112" s="128" t="str">
        <f t="shared" si="66"/>
        <v>-</v>
      </c>
      <c r="AM112" s="128" t="str">
        <f t="shared" si="67"/>
        <v>-</v>
      </c>
      <c r="AN112" s="128" t="str">
        <f t="shared" si="68"/>
        <v>-</v>
      </c>
      <c r="AO112" s="128" t="str">
        <f t="shared" si="69"/>
        <v>-</v>
      </c>
      <c r="AP112" s="128" t="str">
        <f t="shared" si="70"/>
        <v>-</v>
      </c>
      <c r="AQ112" s="128" t="str">
        <f t="shared" si="101"/>
        <v>-</v>
      </c>
      <c r="AR112" s="128" t="str">
        <f t="shared" si="102"/>
        <v>-</v>
      </c>
      <c r="AS112" s="128">
        <f t="shared" si="71"/>
        <v>0</v>
      </c>
      <c r="AT112" s="128" t="str">
        <f t="shared" si="72"/>
        <v>-</v>
      </c>
      <c r="AU112" s="128" t="str">
        <f t="shared" si="73"/>
        <v>-</v>
      </c>
      <c r="AV112" s="128" t="str">
        <f t="shared" si="74"/>
        <v>-</v>
      </c>
      <c r="AW112" s="128" t="str">
        <f t="shared" si="75"/>
        <v>-</v>
      </c>
      <c r="AX112" s="128" t="str">
        <f t="shared" si="76"/>
        <v>-</v>
      </c>
      <c r="AY112" s="128" t="str">
        <f t="shared" si="77"/>
        <v>-</v>
      </c>
      <c r="AZ112" s="128" t="str">
        <f t="shared" si="78"/>
        <v>-</v>
      </c>
      <c r="BA112" s="128" t="str">
        <f t="shared" si="79"/>
        <v>-</v>
      </c>
      <c r="BB112" s="128" t="str">
        <f t="shared" si="80"/>
        <v>-</v>
      </c>
      <c r="BC112" s="128" t="str">
        <f t="shared" si="81"/>
        <v>-</v>
      </c>
      <c r="BD112" s="128" t="str">
        <f t="shared" si="82"/>
        <v>-</v>
      </c>
      <c r="BE112" s="187"/>
      <c r="BF112" s="128" t="str">
        <f t="shared" si="83"/>
        <v>-</v>
      </c>
      <c r="BG112" s="128" t="str">
        <f t="shared" si="84"/>
        <v>-</v>
      </c>
      <c r="BH112" s="187"/>
      <c r="BI112" s="187"/>
      <c r="BJ112" s="128" t="str">
        <f t="shared" si="85"/>
        <v>-</v>
      </c>
      <c r="BK112" s="128" t="str">
        <f t="shared" si="86"/>
        <v>-</v>
      </c>
      <c r="BL112" s="128" t="str">
        <f t="shared" si="87"/>
        <v>-</v>
      </c>
      <c r="BM112" s="128" t="str">
        <f t="shared" si="88"/>
        <v>-</v>
      </c>
      <c r="BN112" s="128" t="str">
        <f t="shared" si="89"/>
        <v>-</v>
      </c>
      <c r="BO112" s="128" t="str">
        <f t="shared" si="90"/>
        <v>-</v>
      </c>
      <c r="BP112" s="128" t="str">
        <f t="shared" si="91"/>
        <v>-</v>
      </c>
      <c r="BQ112" s="128" t="str">
        <f t="shared" si="92"/>
        <v>-</v>
      </c>
      <c r="BR112" s="128" t="str">
        <f t="shared" si="93"/>
        <v>-</v>
      </c>
      <c r="BS112" s="128" t="str">
        <f t="shared" si="94"/>
        <v>-</v>
      </c>
      <c r="BT112" s="128" t="str">
        <f t="shared" si="95"/>
        <v>-</v>
      </c>
      <c r="BU112" s="128" t="str">
        <f t="shared" si="96"/>
        <v>-</v>
      </c>
      <c r="BV112" s="129">
        <f t="shared" si="97"/>
        <v>0</v>
      </c>
      <c r="BX112" s="128" t="str">
        <f t="shared" si="103"/>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98"/>
        <v>-</v>
      </c>
      <c r="K113" s="20" t="str">
        <f>IF(月途中入退所!$D14=$B$2,IF(月途中入退所!I14="","-",月途中入退所!$I14),"-")</f>
        <v>-</v>
      </c>
      <c r="L113" s="162" t="str">
        <f t="shared" si="99"/>
        <v>-</v>
      </c>
      <c r="M113" s="20" t="str">
        <f>IF(月途中入退所!$D14=$B$2,月途中入退所!$J14,"-")</f>
        <v>-</v>
      </c>
      <c r="N113" s="129">
        <f t="shared" si="100"/>
        <v>0</v>
      </c>
      <c r="O113" s="123"/>
      <c r="P113" s="128" t="str">
        <f t="shared" si="47"/>
        <v>-</v>
      </c>
      <c r="Q113" s="128" t="str">
        <f t="shared" si="48"/>
        <v>-</v>
      </c>
      <c r="R113" s="128" t="str">
        <f t="shared" si="49"/>
        <v>-</v>
      </c>
      <c r="S113" s="128" t="str">
        <f t="shared" si="50"/>
        <v>-</v>
      </c>
      <c r="T113" s="128" t="str">
        <f t="shared" si="51"/>
        <v>-</v>
      </c>
      <c r="U113" s="128" t="str">
        <f t="shared" si="52"/>
        <v>-</v>
      </c>
      <c r="V113" s="128" t="str">
        <f t="shared" si="53"/>
        <v>-</v>
      </c>
      <c r="W113" s="128" t="str">
        <f t="shared" si="54"/>
        <v>-</v>
      </c>
      <c r="X113" s="128" t="str">
        <f t="shared" si="55"/>
        <v>-</v>
      </c>
      <c r="Y113" s="128" t="str">
        <f t="shared" si="56"/>
        <v>-</v>
      </c>
      <c r="Z113" s="128" t="str">
        <f t="shared" si="57"/>
        <v>-</v>
      </c>
      <c r="AA113" s="128" t="str">
        <f t="shared" si="58"/>
        <v>-</v>
      </c>
      <c r="AB113" s="131"/>
      <c r="AC113" s="128" t="str">
        <f t="shared" si="59"/>
        <v>-</v>
      </c>
      <c r="AD113" s="128" t="str">
        <f t="shared" si="60"/>
        <v>-</v>
      </c>
      <c r="AE113" s="131"/>
      <c r="AF113" s="131"/>
      <c r="AG113" s="128" t="str">
        <f t="shared" si="61"/>
        <v>-</v>
      </c>
      <c r="AH113" s="128" t="str">
        <f t="shared" si="62"/>
        <v>-</v>
      </c>
      <c r="AI113" s="128" t="str">
        <f t="shared" si="63"/>
        <v>-</v>
      </c>
      <c r="AJ113" s="128" t="str">
        <f t="shared" si="64"/>
        <v>-</v>
      </c>
      <c r="AK113" s="128" t="str">
        <f t="shared" si="65"/>
        <v>-</v>
      </c>
      <c r="AL113" s="128" t="str">
        <f t="shared" si="66"/>
        <v>-</v>
      </c>
      <c r="AM113" s="128" t="str">
        <f t="shared" si="67"/>
        <v>-</v>
      </c>
      <c r="AN113" s="128" t="str">
        <f t="shared" si="68"/>
        <v>-</v>
      </c>
      <c r="AO113" s="128" t="str">
        <f t="shared" si="69"/>
        <v>-</v>
      </c>
      <c r="AP113" s="128" t="str">
        <f t="shared" si="70"/>
        <v>-</v>
      </c>
      <c r="AQ113" s="128" t="str">
        <f t="shared" si="101"/>
        <v>-</v>
      </c>
      <c r="AR113" s="128" t="str">
        <f t="shared" si="102"/>
        <v>-</v>
      </c>
      <c r="AS113" s="128">
        <f t="shared" si="71"/>
        <v>0</v>
      </c>
      <c r="AT113" s="128" t="str">
        <f t="shared" si="72"/>
        <v>-</v>
      </c>
      <c r="AU113" s="128" t="str">
        <f t="shared" si="73"/>
        <v>-</v>
      </c>
      <c r="AV113" s="128" t="str">
        <f t="shared" si="74"/>
        <v>-</v>
      </c>
      <c r="AW113" s="128" t="str">
        <f t="shared" si="75"/>
        <v>-</v>
      </c>
      <c r="AX113" s="128" t="str">
        <f t="shared" si="76"/>
        <v>-</v>
      </c>
      <c r="AY113" s="128" t="str">
        <f t="shared" si="77"/>
        <v>-</v>
      </c>
      <c r="AZ113" s="128" t="str">
        <f t="shared" si="78"/>
        <v>-</v>
      </c>
      <c r="BA113" s="128" t="str">
        <f t="shared" si="79"/>
        <v>-</v>
      </c>
      <c r="BB113" s="128" t="str">
        <f t="shared" si="80"/>
        <v>-</v>
      </c>
      <c r="BC113" s="128" t="str">
        <f t="shared" si="81"/>
        <v>-</v>
      </c>
      <c r="BD113" s="128" t="str">
        <f t="shared" si="82"/>
        <v>-</v>
      </c>
      <c r="BE113" s="187"/>
      <c r="BF113" s="128" t="str">
        <f t="shared" si="83"/>
        <v>-</v>
      </c>
      <c r="BG113" s="128" t="str">
        <f t="shared" si="84"/>
        <v>-</v>
      </c>
      <c r="BH113" s="187"/>
      <c r="BI113" s="187"/>
      <c r="BJ113" s="128" t="str">
        <f t="shared" si="85"/>
        <v>-</v>
      </c>
      <c r="BK113" s="128" t="str">
        <f t="shared" si="86"/>
        <v>-</v>
      </c>
      <c r="BL113" s="128" t="str">
        <f t="shared" si="87"/>
        <v>-</v>
      </c>
      <c r="BM113" s="128" t="str">
        <f t="shared" si="88"/>
        <v>-</v>
      </c>
      <c r="BN113" s="128" t="str">
        <f t="shared" si="89"/>
        <v>-</v>
      </c>
      <c r="BO113" s="128" t="str">
        <f t="shared" si="90"/>
        <v>-</v>
      </c>
      <c r="BP113" s="128" t="str">
        <f t="shared" si="91"/>
        <v>-</v>
      </c>
      <c r="BQ113" s="128" t="str">
        <f t="shared" si="92"/>
        <v>-</v>
      </c>
      <c r="BR113" s="128" t="str">
        <f t="shared" si="93"/>
        <v>-</v>
      </c>
      <c r="BS113" s="128" t="str">
        <f t="shared" si="94"/>
        <v>-</v>
      </c>
      <c r="BT113" s="128" t="str">
        <f t="shared" si="95"/>
        <v>-</v>
      </c>
      <c r="BU113" s="128" t="str">
        <f t="shared" si="96"/>
        <v>-</v>
      </c>
      <c r="BV113" s="129">
        <f t="shared" si="97"/>
        <v>0</v>
      </c>
      <c r="BX113" s="128" t="str">
        <f t="shared" si="103"/>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98"/>
        <v>-</v>
      </c>
      <c r="K114" s="20" t="str">
        <f>IF(月途中入退所!$D15=$B$2,IF(月途中入退所!I15="","-",月途中入退所!$I15),"-")</f>
        <v>-</v>
      </c>
      <c r="L114" s="162" t="str">
        <f t="shared" si="99"/>
        <v>-</v>
      </c>
      <c r="M114" s="20" t="str">
        <f>IF(月途中入退所!$D15=$B$2,月途中入退所!$J15,"-")</f>
        <v>-</v>
      </c>
      <c r="N114" s="129">
        <f t="shared" si="100"/>
        <v>0</v>
      </c>
      <c r="O114" s="123"/>
      <c r="P114" s="128" t="str">
        <f t="shared" si="47"/>
        <v>-</v>
      </c>
      <c r="Q114" s="128" t="str">
        <f t="shared" si="48"/>
        <v>-</v>
      </c>
      <c r="R114" s="128" t="str">
        <f t="shared" si="49"/>
        <v>-</v>
      </c>
      <c r="S114" s="128" t="str">
        <f t="shared" si="50"/>
        <v>-</v>
      </c>
      <c r="T114" s="128" t="str">
        <f t="shared" si="51"/>
        <v>-</v>
      </c>
      <c r="U114" s="128" t="str">
        <f t="shared" si="52"/>
        <v>-</v>
      </c>
      <c r="V114" s="128" t="str">
        <f t="shared" si="53"/>
        <v>-</v>
      </c>
      <c r="W114" s="128" t="str">
        <f t="shared" si="54"/>
        <v>-</v>
      </c>
      <c r="X114" s="128" t="str">
        <f t="shared" si="55"/>
        <v>-</v>
      </c>
      <c r="Y114" s="128" t="str">
        <f t="shared" si="56"/>
        <v>-</v>
      </c>
      <c r="Z114" s="128" t="str">
        <f t="shared" si="57"/>
        <v>-</v>
      </c>
      <c r="AA114" s="128" t="str">
        <f t="shared" si="58"/>
        <v>-</v>
      </c>
      <c r="AB114" s="131"/>
      <c r="AC114" s="128" t="str">
        <f t="shared" si="59"/>
        <v>-</v>
      </c>
      <c r="AD114" s="128" t="str">
        <f t="shared" si="60"/>
        <v>-</v>
      </c>
      <c r="AE114" s="131"/>
      <c r="AF114" s="131"/>
      <c r="AG114" s="128" t="str">
        <f t="shared" si="61"/>
        <v>-</v>
      </c>
      <c r="AH114" s="128" t="str">
        <f t="shared" si="62"/>
        <v>-</v>
      </c>
      <c r="AI114" s="128" t="str">
        <f t="shared" si="63"/>
        <v>-</v>
      </c>
      <c r="AJ114" s="128" t="str">
        <f t="shared" si="64"/>
        <v>-</v>
      </c>
      <c r="AK114" s="128" t="str">
        <f t="shared" si="65"/>
        <v>-</v>
      </c>
      <c r="AL114" s="128" t="str">
        <f t="shared" si="66"/>
        <v>-</v>
      </c>
      <c r="AM114" s="128" t="str">
        <f t="shared" si="67"/>
        <v>-</v>
      </c>
      <c r="AN114" s="128" t="str">
        <f t="shared" si="68"/>
        <v>-</v>
      </c>
      <c r="AO114" s="128" t="str">
        <f t="shared" si="69"/>
        <v>-</v>
      </c>
      <c r="AP114" s="128" t="str">
        <f t="shared" si="70"/>
        <v>-</v>
      </c>
      <c r="AQ114" s="128" t="str">
        <f t="shared" si="101"/>
        <v>-</v>
      </c>
      <c r="AR114" s="128" t="str">
        <f t="shared" si="102"/>
        <v>-</v>
      </c>
      <c r="AS114" s="128">
        <f t="shared" si="71"/>
        <v>0</v>
      </c>
      <c r="AT114" s="128" t="str">
        <f t="shared" si="72"/>
        <v>-</v>
      </c>
      <c r="AU114" s="128" t="str">
        <f t="shared" si="73"/>
        <v>-</v>
      </c>
      <c r="AV114" s="128" t="str">
        <f t="shared" si="74"/>
        <v>-</v>
      </c>
      <c r="AW114" s="128" t="str">
        <f t="shared" si="75"/>
        <v>-</v>
      </c>
      <c r="AX114" s="128" t="str">
        <f t="shared" si="76"/>
        <v>-</v>
      </c>
      <c r="AY114" s="128" t="str">
        <f t="shared" si="77"/>
        <v>-</v>
      </c>
      <c r="AZ114" s="128" t="str">
        <f t="shared" si="78"/>
        <v>-</v>
      </c>
      <c r="BA114" s="128" t="str">
        <f t="shared" si="79"/>
        <v>-</v>
      </c>
      <c r="BB114" s="128" t="str">
        <f t="shared" si="80"/>
        <v>-</v>
      </c>
      <c r="BC114" s="128" t="str">
        <f t="shared" si="81"/>
        <v>-</v>
      </c>
      <c r="BD114" s="128" t="str">
        <f t="shared" si="82"/>
        <v>-</v>
      </c>
      <c r="BE114" s="187"/>
      <c r="BF114" s="128" t="str">
        <f t="shared" si="83"/>
        <v>-</v>
      </c>
      <c r="BG114" s="128" t="str">
        <f t="shared" si="84"/>
        <v>-</v>
      </c>
      <c r="BH114" s="187"/>
      <c r="BI114" s="187"/>
      <c r="BJ114" s="128" t="str">
        <f t="shared" si="85"/>
        <v>-</v>
      </c>
      <c r="BK114" s="128" t="str">
        <f t="shared" si="86"/>
        <v>-</v>
      </c>
      <c r="BL114" s="128" t="str">
        <f t="shared" si="87"/>
        <v>-</v>
      </c>
      <c r="BM114" s="128" t="str">
        <f t="shared" si="88"/>
        <v>-</v>
      </c>
      <c r="BN114" s="128" t="str">
        <f t="shared" si="89"/>
        <v>-</v>
      </c>
      <c r="BO114" s="128" t="str">
        <f t="shared" si="90"/>
        <v>-</v>
      </c>
      <c r="BP114" s="128" t="str">
        <f t="shared" si="91"/>
        <v>-</v>
      </c>
      <c r="BQ114" s="128" t="str">
        <f t="shared" si="92"/>
        <v>-</v>
      </c>
      <c r="BR114" s="128" t="str">
        <f t="shared" si="93"/>
        <v>-</v>
      </c>
      <c r="BS114" s="128" t="str">
        <f t="shared" si="94"/>
        <v>-</v>
      </c>
      <c r="BT114" s="128" t="str">
        <f t="shared" si="95"/>
        <v>-</v>
      </c>
      <c r="BU114" s="128" t="str">
        <f t="shared" si="96"/>
        <v>-</v>
      </c>
      <c r="BV114" s="129">
        <f t="shared" si="97"/>
        <v>0</v>
      </c>
      <c r="BX114" s="128" t="str">
        <f t="shared" si="103"/>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98"/>
        <v>-</v>
      </c>
      <c r="K115" s="20" t="str">
        <f>IF(月途中入退所!$D16=$B$2,IF(月途中入退所!I16="","-",月途中入退所!$I16),"-")</f>
        <v>-</v>
      </c>
      <c r="L115" s="162" t="str">
        <f t="shared" si="99"/>
        <v>-</v>
      </c>
      <c r="M115" s="20" t="str">
        <f>IF(月途中入退所!$D16=$B$2,月途中入退所!$J16,"-")</f>
        <v>-</v>
      </c>
      <c r="N115" s="129">
        <f t="shared" si="100"/>
        <v>0</v>
      </c>
      <c r="O115" s="123"/>
      <c r="P115" s="128" t="str">
        <f t="shared" si="47"/>
        <v>-</v>
      </c>
      <c r="Q115" s="128" t="str">
        <f t="shared" si="48"/>
        <v>-</v>
      </c>
      <c r="R115" s="128" t="str">
        <f t="shared" si="49"/>
        <v>-</v>
      </c>
      <c r="S115" s="128" t="str">
        <f t="shared" si="50"/>
        <v>-</v>
      </c>
      <c r="T115" s="128" t="str">
        <f t="shared" si="51"/>
        <v>-</v>
      </c>
      <c r="U115" s="128" t="str">
        <f t="shared" si="52"/>
        <v>-</v>
      </c>
      <c r="V115" s="128" t="str">
        <f t="shared" si="53"/>
        <v>-</v>
      </c>
      <c r="W115" s="128" t="str">
        <f t="shared" si="54"/>
        <v>-</v>
      </c>
      <c r="X115" s="128" t="str">
        <f t="shared" si="55"/>
        <v>-</v>
      </c>
      <c r="Y115" s="128" t="str">
        <f t="shared" si="56"/>
        <v>-</v>
      </c>
      <c r="Z115" s="128" t="str">
        <f t="shared" si="57"/>
        <v>-</v>
      </c>
      <c r="AA115" s="128" t="str">
        <f t="shared" si="58"/>
        <v>-</v>
      </c>
      <c r="AB115" s="131"/>
      <c r="AC115" s="128" t="str">
        <f t="shared" si="59"/>
        <v>-</v>
      </c>
      <c r="AD115" s="128" t="str">
        <f t="shared" si="60"/>
        <v>-</v>
      </c>
      <c r="AE115" s="131"/>
      <c r="AF115" s="131"/>
      <c r="AG115" s="128" t="str">
        <f t="shared" si="61"/>
        <v>-</v>
      </c>
      <c r="AH115" s="128" t="str">
        <f t="shared" si="62"/>
        <v>-</v>
      </c>
      <c r="AI115" s="128" t="str">
        <f t="shared" si="63"/>
        <v>-</v>
      </c>
      <c r="AJ115" s="128" t="str">
        <f t="shared" si="64"/>
        <v>-</v>
      </c>
      <c r="AK115" s="128" t="str">
        <f t="shared" si="65"/>
        <v>-</v>
      </c>
      <c r="AL115" s="128" t="str">
        <f t="shared" si="66"/>
        <v>-</v>
      </c>
      <c r="AM115" s="128" t="str">
        <f t="shared" si="67"/>
        <v>-</v>
      </c>
      <c r="AN115" s="128" t="str">
        <f t="shared" si="68"/>
        <v>-</v>
      </c>
      <c r="AO115" s="128" t="str">
        <f t="shared" si="69"/>
        <v>-</v>
      </c>
      <c r="AP115" s="128" t="str">
        <f t="shared" si="70"/>
        <v>-</v>
      </c>
      <c r="AQ115" s="128" t="str">
        <f t="shared" si="101"/>
        <v>-</v>
      </c>
      <c r="AR115" s="128" t="str">
        <f t="shared" si="102"/>
        <v>-</v>
      </c>
      <c r="AS115" s="128">
        <f t="shared" si="71"/>
        <v>0</v>
      </c>
      <c r="AT115" s="128" t="str">
        <f t="shared" si="72"/>
        <v>-</v>
      </c>
      <c r="AU115" s="128" t="str">
        <f t="shared" si="73"/>
        <v>-</v>
      </c>
      <c r="AV115" s="128" t="str">
        <f t="shared" si="74"/>
        <v>-</v>
      </c>
      <c r="AW115" s="128" t="str">
        <f t="shared" si="75"/>
        <v>-</v>
      </c>
      <c r="AX115" s="128" t="str">
        <f t="shared" si="76"/>
        <v>-</v>
      </c>
      <c r="AY115" s="128" t="str">
        <f t="shared" si="77"/>
        <v>-</v>
      </c>
      <c r="AZ115" s="128" t="str">
        <f t="shared" si="78"/>
        <v>-</v>
      </c>
      <c r="BA115" s="128" t="str">
        <f t="shared" si="79"/>
        <v>-</v>
      </c>
      <c r="BB115" s="128" t="str">
        <f t="shared" si="80"/>
        <v>-</v>
      </c>
      <c r="BC115" s="128" t="str">
        <f t="shared" si="81"/>
        <v>-</v>
      </c>
      <c r="BD115" s="128" t="str">
        <f t="shared" si="82"/>
        <v>-</v>
      </c>
      <c r="BE115" s="187"/>
      <c r="BF115" s="128" t="str">
        <f t="shared" si="83"/>
        <v>-</v>
      </c>
      <c r="BG115" s="128" t="str">
        <f t="shared" si="84"/>
        <v>-</v>
      </c>
      <c r="BH115" s="187"/>
      <c r="BI115" s="187"/>
      <c r="BJ115" s="128" t="str">
        <f t="shared" si="85"/>
        <v>-</v>
      </c>
      <c r="BK115" s="128" t="str">
        <f t="shared" si="86"/>
        <v>-</v>
      </c>
      <c r="BL115" s="128" t="str">
        <f t="shared" si="87"/>
        <v>-</v>
      </c>
      <c r="BM115" s="128" t="str">
        <f t="shared" si="88"/>
        <v>-</v>
      </c>
      <c r="BN115" s="128" t="str">
        <f t="shared" si="89"/>
        <v>-</v>
      </c>
      <c r="BO115" s="128" t="str">
        <f t="shared" si="90"/>
        <v>-</v>
      </c>
      <c r="BP115" s="128" t="str">
        <f t="shared" si="91"/>
        <v>-</v>
      </c>
      <c r="BQ115" s="128" t="str">
        <f t="shared" si="92"/>
        <v>-</v>
      </c>
      <c r="BR115" s="128" t="str">
        <f t="shared" si="93"/>
        <v>-</v>
      </c>
      <c r="BS115" s="128" t="str">
        <f t="shared" si="94"/>
        <v>-</v>
      </c>
      <c r="BT115" s="128" t="str">
        <f t="shared" si="95"/>
        <v>-</v>
      </c>
      <c r="BU115" s="128" t="str">
        <f t="shared" si="96"/>
        <v>-</v>
      </c>
      <c r="BV115" s="129">
        <f t="shared" si="97"/>
        <v>0</v>
      </c>
      <c r="BX115" s="128" t="str">
        <f t="shared" si="103"/>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98"/>
        <v>-</v>
      </c>
      <c r="K116" s="20" t="str">
        <f>IF(月途中入退所!$D17=$B$2,IF(月途中入退所!I17="","-",月途中入退所!$I17),"-")</f>
        <v>-</v>
      </c>
      <c r="L116" s="162" t="str">
        <f t="shared" si="99"/>
        <v>-</v>
      </c>
      <c r="M116" s="20" t="str">
        <f>IF(月途中入退所!$D17=$B$2,月途中入退所!$J17,"-")</f>
        <v>-</v>
      </c>
      <c r="N116" s="129">
        <f t="shared" si="100"/>
        <v>0</v>
      </c>
      <c r="O116" s="123"/>
      <c r="P116" s="128" t="str">
        <f t="shared" si="47"/>
        <v>-</v>
      </c>
      <c r="Q116" s="128" t="str">
        <f t="shared" si="48"/>
        <v>-</v>
      </c>
      <c r="R116" s="128" t="str">
        <f t="shared" si="49"/>
        <v>-</v>
      </c>
      <c r="S116" s="128" t="str">
        <f t="shared" si="50"/>
        <v>-</v>
      </c>
      <c r="T116" s="128" t="str">
        <f t="shared" si="51"/>
        <v>-</v>
      </c>
      <c r="U116" s="128" t="str">
        <f t="shared" si="52"/>
        <v>-</v>
      </c>
      <c r="V116" s="128" t="str">
        <f t="shared" si="53"/>
        <v>-</v>
      </c>
      <c r="W116" s="128" t="str">
        <f t="shared" si="54"/>
        <v>-</v>
      </c>
      <c r="X116" s="128" t="str">
        <f t="shared" si="55"/>
        <v>-</v>
      </c>
      <c r="Y116" s="128" t="str">
        <f t="shared" si="56"/>
        <v>-</v>
      </c>
      <c r="Z116" s="128" t="str">
        <f t="shared" si="57"/>
        <v>-</v>
      </c>
      <c r="AA116" s="128" t="str">
        <f t="shared" si="58"/>
        <v>-</v>
      </c>
      <c r="AB116" s="131"/>
      <c r="AC116" s="128" t="str">
        <f t="shared" si="59"/>
        <v>-</v>
      </c>
      <c r="AD116" s="128" t="str">
        <f t="shared" si="60"/>
        <v>-</v>
      </c>
      <c r="AE116" s="131"/>
      <c r="AF116" s="131"/>
      <c r="AG116" s="128" t="str">
        <f t="shared" si="61"/>
        <v>-</v>
      </c>
      <c r="AH116" s="128" t="str">
        <f t="shared" si="62"/>
        <v>-</v>
      </c>
      <c r="AI116" s="128" t="str">
        <f t="shared" si="63"/>
        <v>-</v>
      </c>
      <c r="AJ116" s="128" t="str">
        <f t="shared" si="64"/>
        <v>-</v>
      </c>
      <c r="AK116" s="128" t="str">
        <f t="shared" si="65"/>
        <v>-</v>
      </c>
      <c r="AL116" s="128" t="str">
        <f t="shared" si="66"/>
        <v>-</v>
      </c>
      <c r="AM116" s="128" t="str">
        <f t="shared" si="67"/>
        <v>-</v>
      </c>
      <c r="AN116" s="128" t="str">
        <f t="shared" si="68"/>
        <v>-</v>
      </c>
      <c r="AO116" s="128" t="str">
        <f t="shared" si="69"/>
        <v>-</v>
      </c>
      <c r="AP116" s="128" t="str">
        <f t="shared" si="70"/>
        <v>-</v>
      </c>
      <c r="AQ116" s="128" t="str">
        <f t="shared" si="101"/>
        <v>-</v>
      </c>
      <c r="AR116" s="128" t="str">
        <f t="shared" si="102"/>
        <v>-</v>
      </c>
      <c r="AS116" s="128">
        <f t="shared" si="71"/>
        <v>0</v>
      </c>
      <c r="AT116" s="128" t="str">
        <f t="shared" si="72"/>
        <v>-</v>
      </c>
      <c r="AU116" s="128" t="str">
        <f t="shared" si="73"/>
        <v>-</v>
      </c>
      <c r="AV116" s="128" t="str">
        <f t="shared" si="74"/>
        <v>-</v>
      </c>
      <c r="AW116" s="128" t="str">
        <f t="shared" si="75"/>
        <v>-</v>
      </c>
      <c r="AX116" s="128" t="str">
        <f t="shared" si="76"/>
        <v>-</v>
      </c>
      <c r="AY116" s="128" t="str">
        <f t="shared" si="77"/>
        <v>-</v>
      </c>
      <c r="AZ116" s="128" t="str">
        <f t="shared" si="78"/>
        <v>-</v>
      </c>
      <c r="BA116" s="128" t="str">
        <f t="shared" si="79"/>
        <v>-</v>
      </c>
      <c r="BB116" s="128" t="str">
        <f t="shared" si="80"/>
        <v>-</v>
      </c>
      <c r="BC116" s="128" t="str">
        <f t="shared" si="81"/>
        <v>-</v>
      </c>
      <c r="BD116" s="128" t="str">
        <f t="shared" si="82"/>
        <v>-</v>
      </c>
      <c r="BE116" s="187"/>
      <c r="BF116" s="128" t="str">
        <f t="shared" si="83"/>
        <v>-</v>
      </c>
      <c r="BG116" s="128" t="str">
        <f t="shared" si="84"/>
        <v>-</v>
      </c>
      <c r="BH116" s="187"/>
      <c r="BI116" s="187"/>
      <c r="BJ116" s="128" t="str">
        <f t="shared" si="85"/>
        <v>-</v>
      </c>
      <c r="BK116" s="128" t="str">
        <f t="shared" si="86"/>
        <v>-</v>
      </c>
      <c r="BL116" s="128" t="str">
        <f t="shared" si="87"/>
        <v>-</v>
      </c>
      <c r="BM116" s="128" t="str">
        <f t="shared" si="88"/>
        <v>-</v>
      </c>
      <c r="BN116" s="128" t="str">
        <f t="shared" si="89"/>
        <v>-</v>
      </c>
      <c r="BO116" s="128" t="str">
        <f t="shared" si="90"/>
        <v>-</v>
      </c>
      <c r="BP116" s="128" t="str">
        <f t="shared" si="91"/>
        <v>-</v>
      </c>
      <c r="BQ116" s="128" t="str">
        <f t="shared" si="92"/>
        <v>-</v>
      </c>
      <c r="BR116" s="128" t="str">
        <f t="shared" si="93"/>
        <v>-</v>
      </c>
      <c r="BS116" s="128" t="str">
        <f t="shared" si="94"/>
        <v>-</v>
      </c>
      <c r="BT116" s="128" t="str">
        <f t="shared" si="95"/>
        <v>-</v>
      </c>
      <c r="BU116" s="128" t="str">
        <f t="shared" si="96"/>
        <v>-</v>
      </c>
      <c r="BV116" s="129">
        <f t="shared" si="97"/>
        <v>0</v>
      </c>
      <c r="BX116" s="128" t="str">
        <f t="shared" si="103"/>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98"/>
        <v>-</v>
      </c>
      <c r="K117" s="20" t="str">
        <f>IF(月途中入退所!$D18=$B$2,IF(月途中入退所!I18="","-",月途中入退所!$I18),"-")</f>
        <v>-</v>
      </c>
      <c r="L117" s="162" t="str">
        <f t="shared" si="99"/>
        <v>-</v>
      </c>
      <c r="M117" s="20" t="str">
        <f>IF(月途中入退所!$D18=$B$2,月途中入退所!$J18,"-")</f>
        <v>-</v>
      </c>
      <c r="N117" s="129">
        <f t="shared" si="100"/>
        <v>0</v>
      </c>
      <c r="O117" s="123"/>
      <c r="P117" s="128" t="str">
        <f t="shared" si="47"/>
        <v>-</v>
      </c>
      <c r="Q117" s="128" t="str">
        <f t="shared" si="48"/>
        <v>-</v>
      </c>
      <c r="R117" s="128" t="str">
        <f t="shared" si="49"/>
        <v>-</v>
      </c>
      <c r="S117" s="128" t="str">
        <f t="shared" si="50"/>
        <v>-</v>
      </c>
      <c r="T117" s="128" t="str">
        <f t="shared" si="51"/>
        <v>-</v>
      </c>
      <c r="U117" s="128" t="str">
        <f t="shared" si="52"/>
        <v>-</v>
      </c>
      <c r="V117" s="128" t="str">
        <f t="shared" si="53"/>
        <v>-</v>
      </c>
      <c r="W117" s="128" t="str">
        <f t="shared" si="54"/>
        <v>-</v>
      </c>
      <c r="X117" s="128" t="str">
        <f t="shared" si="55"/>
        <v>-</v>
      </c>
      <c r="Y117" s="128" t="str">
        <f t="shared" si="56"/>
        <v>-</v>
      </c>
      <c r="Z117" s="128" t="str">
        <f t="shared" si="57"/>
        <v>-</v>
      </c>
      <c r="AA117" s="128" t="str">
        <f t="shared" si="58"/>
        <v>-</v>
      </c>
      <c r="AB117" s="131"/>
      <c r="AC117" s="128" t="str">
        <f t="shared" si="59"/>
        <v>-</v>
      </c>
      <c r="AD117" s="128" t="str">
        <f t="shared" si="60"/>
        <v>-</v>
      </c>
      <c r="AE117" s="131"/>
      <c r="AF117" s="131"/>
      <c r="AG117" s="128" t="str">
        <f t="shared" si="61"/>
        <v>-</v>
      </c>
      <c r="AH117" s="128" t="str">
        <f t="shared" si="62"/>
        <v>-</v>
      </c>
      <c r="AI117" s="128" t="str">
        <f t="shared" si="63"/>
        <v>-</v>
      </c>
      <c r="AJ117" s="128" t="str">
        <f t="shared" si="64"/>
        <v>-</v>
      </c>
      <c r="AK117" s="128" t="str">
        <f t="shared" si="65"/>
        <v>-</v>
      </c>
      <c r="AL117" s="128" t="str">
        <f t="shared" si="66"/>
        <v>-</v>
      </c>
      <c r="AM117" s="128" t="str">
        <f t="shared" si="67"/>
        <v>-</v>
      </c>
      <c r="AN117" s="128" t="str">
        <f t="shared" si="68"/>
        <v>-</v>
      </c>
      <c r="AO117" s="128" t="str">
        <f t="shared" si="69"/>
        <v>-</v>
      </c>
      <c r="AP117" s="128" t="str">
        <f t="shared" si="70"/>
        <v>-</v>
      </c>
      <c r="AQ117" s="128" t="str">
        <f t="shared" si="101"/>
        <v>-</v>
      </c>
      <c r="AR117" s="128" t="str">
        <f t="shared" si="102"/>
        <v>-</v>
      </c>
      <c r="AS117" s="128">
        <f t="shared" si="71"/>
        <v>0</v>
      </c>
      <c r="AT117" s="128" t="str">
        <f t="shared" si="72"/>
        <v>-</v>
      </c>
      <c r="AU117" s="128" t="str">
        <f t="shared" si="73"/>
        <v>-</v>
      </c>
      <c r="AV117" s="128" t="str">
        <f t="shared" si="74"/>
        <v>-</v>
      </c>
      <c r="AW117" s="128" t="str">
        <f t="shared" si="75"/>
        <v>-</v>
      </c>
      <c r="AX117" s="128" t="str">
        <f t="shared" si="76"/>
        <v>-</v>
      </c>
      <c r="AY117" s="128" t="str">
        <f t="shared" si="77"/>
        <v>-</v>
      </c>
      <c r="AZ117" s="128" t="str">
        <f t="shared" si="78"/>
        <v>-</v>
      </c>
      <c r="BA117" s="128" t="str">
        <f t="shared" si="79"/>
        <v>-</v>
      </c>
      <c r="BB117" s="128" t="str">
        <f t="shared" si="80"/>
        <v>-</v>
      </c>
      <c r="BC117" s="128" t="str">
        <f t="shared" si="81"/>
        <v>-</v>
      </c>
      <c r="BD117" s="128" t="str">
        <f t="shared" si="82"/>
        <v>-</v>
      </c>
      <c r="BE117" s="187"/>
      <c r="BF117" s="128" t="str">
        <f t="shared" si="83"/>
        <v>-</v>
      </c>
      <c r="BG117" s="128" t="str">
        <f t="shared" si="84"/>
        <v>-</v>
      </c>
      <c r="BH117" s="187"/>
      <c r="BI117" s="187"/>
      <c r="BJ117" s="128" t="str">
        <f t="shared" si="85"/>
        <v>-</v>
      </c>
      <c r="BK117" s="128" t="str">
        <f t="shared" si="86"/>
        <v>-</v>
      </c>
      <c r="BL117" s="128" t="str">
        <f t="shared" si="87"/>
        <v>-</v>
      </c>
      <c r="BM117" s="128" t="str">
        <f t="shared" si="88"/>
        <v>-</v>
      </c>
      <c r="BN117" s="128" t="str">
        <f t="shared" si="89"/>
        <v>-</v>
      </c>
      <c r="BO117" s="128" t="str">
        <f t="shared" si="90"/>
        <v>-</v>
      </c>
      <c r="BP117" s="128" t="str">
        <f t="shared" si="91"/>
        <v>-</v>
      </c>
      <c r="BQ117" s="128" t="str">
        <f t="shared" si="92"/>
        <v>-</v>
      </c>
      <c r="BR117" s="128" t="str">
        <f t="shared" si="93"/>
        <v>-</v>
      </c>
      <c r="BS117" s="128" t="str">
        <f t="shared" si="94"/>
        <v>-</v>
      </c>
      <c r="BT117" s="128" t="str">
        <f t="shared" si="95"/>
        <v>-</v>
      </c>
      <c r="BU117" s="128" t="str">
        <f t="shared" si="96"/>
        <v>-</v>
      </c>
      <c r="BV117" s="129">
        <f t="shared" si="97"/>
        <v>0</v>
      </c>
      <c r="BX117" s="128" t="str">
        <f t="shared" si="103"/>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98"/>
        <v>-</v>
      </c>
      <c r="K118" s="20" t="str">
        <f>IF(月途中入退所!$D19=$B$2,IF(月途中入退所!I19="","-",月途中入退所!$I19),"-")</f>
        <v>-</v>
      </c>
      <c r="L118" s="162" t="str">
        <f t="shared" si="99"/>
        <v>-</v>
      </c>
      <c r="M118" s="20" t="str">
        <f>IF(月途中入退所!$D19=$B$2,月途中入退所!$J19,"-")</f>
        <v>-</v>
      </c>
      <c r="N118" s="129">
        <f t="shared" si="100"/>
        <v>0</v>
      </c>
      <c r="O118" s="123"/>
      <c r="P118" s="128" t="str">
        <f t="shared" si="47"/>
        <v>-</v>
      </c>
      <c r="Q118" s="128" t="str">
        <f t="shared" si="48"/>
        <v>-</v>
      </c>
      <c r="R118" s="128" t="str">
        <f t="shared" si="49"/>
        <v>-</v>
      </c>
      <c r="S118" s="128" t="str">
        <f t="shared" si="50"/>
        <v>-</v>
      </c>
      <c r="T118" s="128" t="str">
        <f t="shared" si="51"/>
        <v>-</v>
      </c>
      <c r="U118" s="128" t="str">
        <f t="shared" si="52"/>
        <v>-</v>
      </c>
      <c r="V118" s="128" t="str">
        <f t="shared" si="53"/>
        <v>-</v>
      </c>
      <c r="W118" s="128" t="str">
        <f t="shared" si="54"/>
        <v>-</v>
      </c>
      <c r="X118" s="128" t="str">
        <f t="shared" si="55"/>
        <v>-</v>
      </c>
      <c r="Y118" s="128" t="str">
        <f t="shared" si="56"/>
        <v>-</v>
      </c>
      <c r="Z118" s="128" t="str">
        <f t="shared" si="57"/>
        <v>-</v>
      </c>
      <c r="AA118" s="128" t="str">
        <f t="shared" si="58"/>
        <v>-</v>
      </c>
      <c r="AB118" s="131"/>
      <c r="AC118" s="128" t="str">
        <f t="shared" si="59"/>
        <v>-</v>
      </c>
      <c r="AD118" s="128" t="str">
        <f t="shared" si="60"/>
        <v>-</v>
      </c>
      <c r="AE118" s="131"/>
      <c r="AF118" s="131"/>
      <c r="AG118" s="128" t="str">
        <f t="shared" si="61"/>
        <v>-</v>
      </c>
      <c r="AH118" s="128" t="str">
        <f t="shared" si="62"/>
        <v>-</v>
      </c>
      <c r="AI118" s="128" t="str">
        <f t="shared" si="63"/>
        <v>-</v>
      </c>
      <c r="AJ118" s="128" t="str">
        <f t="shared" si="64"/>
        <v>-</v>
      </c>
      <c r="AK118" s="128" t="str">
        <f t="shared" si="65"/>
        <v>-</v>
      </c>
      <c r="AL118" s="128" t="str">
        <f t="shared" si="66"/>
        <v>-</v>
      </c>
      <c r="AM118" s="128" t="str">
        <f t="shared" si="67"/>
        <v>-</v>
      </c>
      <c r="AN118" s="128" t="str">
        <f t="shared" si="68"/>
        <v>-</v>
      </c>
      <c r="AO118" s="128" t="str">
        <f t="shared" si="69"/>
        <v>-</v>
      </c>
      <c r="AP118" s="128" t="str">
        <f t="shared" si="70"/>
        <v>-</v>
      </c>
      <c r="AQ118" s="128" t="str">
        <f t="shared" si="101"/>
        <v>-</v>
      </c>
      <c r="AR118" s="128" t="str">
        <f t="shared" si="102"/>
        <v>-</v>
      </c>
      <c r="AS118" s="128">
        <f t="shared" si="71"/>
        <v>0</v>
      </c>
      <c r="AT118" s="128" t="str">
        <f t="shared" si="72"/>
        <v>-</v>
      </c>
      <c r="AU118" s="128" t="str">
        <f t="shared" si="73"/>
        <v>-</v>
      </c>
      <c r="AV118" s="128" t="str">
        <f t="shared" si="74"/>
        <v>-</v>
      </c>
      <c r="AW118" s="128" t="str">
        <f t="shared" si="75"/>
        <v>-</v>
      </c>
      <c r="AX118" s="128" t="str">
        <f t="shared" si="76"/>
        <v>-</v>
      </c>
      <c r="AY118" s="128" t="str">
        <f t="shared" si="77"/>
        <v>-</v>
      </c>
      <c r="AZ118" s="128" t="str">
        <f t="shared" si="78"/>
        <v>-</v>
      </c>
      <c r="BA118" s="128" t="str">
        <f t="shared" si="79"/>
        <v>-</v>
      </c>
      <c r="BB118" s="128" t="str">
        <f t="shared" si="80"/>
        <v>-</v>
      </c>
      <c r="BC118" s="128" t="str">
        <f t="shared" si="81"/>
        <v>-</v>
      </c>
      <c r="BD118" s="128" t="str">
        <f t="shared" si="82"/>
        <v>-</v>
      </c>
      <c r="BE118" s="187"/>
      <c r="BF118" s="128" t="str">
        <f t="shared" si="83"/>
        <v>-</v>
      </c>
      <c r="BG118" s="128" t="str">
        <f t="shared" si="84"/>
        <v>-</v>
      </c>
      <c r="BH118" s="187"/>
      <c r="BI118" s="187"/>
      <c r="BJ118" s="128" t="str">
        <f t="shared" si="85"/>
        <v>-</v>
      </c>
      <c r="BK118" s="128" t="str">
        <f t="shared" si="86"/>
        <v>-</v>
      </c>
      <c r="BL118" s="128" t="str">
        <f t="shared" si="87"/>
        <v>-</v>
      </c>
      <c r="BM118" s="128" t="str">
        <f t="shared" si="88"/>
        <v>-</v>
      </c>
      <c r="BN118" s="128" t="str">
        <f t="shared" si="89"/>
        <v>-</v>
      </c>
      <c r="BO118" s="128" t="str">
        <f t="shared" si="90"/>
        <v>-</v>
      </c>
      <c r="BP118" s="128" t="str">
        <f t="shared" si="91"/>
        <v>-</v>
      </c>
      <c r="BQ118" s="128" t="str">
        <f t="shared" si="92"/>
        <v>-</v>
      </c>
      <c r="BR118" s="128" t="str">
        <f t="shared" si="93"/>
        <v>-</v>
      </c>
      <c r="BS118" s="128" t="str">
        <f t="shared" si="94"/>
        <v>-</v>
      </c>
      <c r="BT118" s="128" t="str">
        <f t="shared" si="95"/>
        <v>-</v>
      </c>
      <c r="BU118" s="128" t="str">
        <f t="shared" si="96"/>
        <v>-</v>
      </c>
      <c r="BV118" s="129">
        <f t="shared" si="97"/>
        <v>0</v>
      </c>
      <c r="BX118" s="128" t="str">
        <f t="shared" si="103"/>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98"/>
        <v>-</v>
      </c>
      <c r="K119" s="20" t="str">
        <f>IF(月途中入退所!$D20=$B$2,IF(月途中入退所!I20="","-",月途中入退所!$I20),"-")</f>
        <v>-</v>
      </c>
      <c r="L119" s="162" t="str">
        <f t="shared" si="99"/>
        <v>-</v>
      </c>
      <c r="M119" s="20" t="str">
        <f>IF(月途中入退所!$D20=$B$2,月途中入退所!$J20,"-")</f>
        <v>-</v>
      </c>
      <c r="N119" s="129">
        <f t="shared" si="100"/>
        <v>0</v>
      </c>
      <c r="O119" s="123"/>
      <c r="P119" s="128" t="str">
        <f t="shared" si="47"/>
        <v>-</v>
      </c>
      <c r="Q119" s="128" t="str">
        <f t="shared" si="48"/>
        <v>-</v>
      </c>
      <c r="R119" s="128" t="str">
        <f t="shared" si="49"/>
        <v>-</v>
      </c>
      <c r="S119" s="128" t="str">
        <f t="shared" si="50"/>
        <v>-</v>
      </c>
      <c r="T119" s="128" t="str">
        <f t="shared" si="51"/>
        <v>-</v>
      </c>
      <c r="U119" s="128" t="str">
        <f t="shared" si="52"/>
        <v>-</v>
      </c>
      <c r="V119" s="128" t="str">
        <f t="shared" si="53"/>
        <v>-</v>
      </c>
      <c r="W119" s="128" t="str">
        <f t="shared" si="54"/>
        <v>-</v>
      </c>
      <c r="X119" s="128" t="str">
        <f t="shared" si="55"/>
        <v>-</v>
      </c>
      <c r="Y119" s="128" t="str">
        <f t="shared" si="56"/>
        <v>-</v>
      </c>
      <c r="Z119" s="128" t="str">
        <f t="shared" si="57"/>
        <v>-</v>
      </c>
      <c r="AA119" s="128" t="str">
        <f t="shared" si="58"/>
        <v>-</v>
      </c>
      <c r="AB119" s="131"/>
      <c r="AC119" s="128" t="str">
        <f t="shared" si="59"/>
        <v>-</v>
      </c>
      <c r="AD119" s="128" t="str">
        <f t="shared" si="60"/>
        <v>-</v>
      </c>
      <c r="AE119" s="131"/>
      <c r="AF119" s="131"/>
      <c r="AG119" s="128" t="str">
        <f t="shared" si="61"/>
        <v>-</v>
      </c>
      <c r="AH119" s="128" t="str">
        <f t="shared" si="62"/>
        <v>-</v>
      </c>
      <c r="AI119" s="128" t="str">
        <f t="shared" si="63"/>
        <v>-</v>
      </c>
      <c r="AJ119" s="128" t="str">
        <f t="shared" si="64"/>
        <v>-</v>
      </c>
      <c r="AK119" s="128" t="str">
        <f t="shared" si="65"/>
        <v>-</v>
      </c>
      <c r="AL119" s="128" t="str">
        <f t="shared" si="66"/>
        <v>-</v>
      </c>
      <c r="AM119" s="128" t="str">
        <f t="shared" si="67"/>
        <v>-</v>
      </c>
      <c r="AN119" s="128" t="str">
        <f t="shared" si="68"/>
        <v>-</v>
      </c>
      <c r="AO119" s="128" t="str">
        <f t="shared" si="69"/>
        <v>-</v>
      </c>
      <c r="AP119" s="128" t="str">
        <f t="shared" si="70"/>
        <v>-</v>
      </c>
      <c r="AQ119" s="128" t="str">
        <f t="shared" si="101"/>
        <v>-</v>
      </c>
      <c r="AR119" s="128" t="str">
        <f t="shared" si="102"/>
        <v>-</v>
      </c>
      <c r="AS119" s="128">
        <f t="shared" si="71"/>
        <v>0</v>
      </c>
      <c r="AT119" s="128" t="str">
        <f t="shared" si="72"/>
        <v>-</v>
      </c>
      <c r="AU119" s="128" t="str">
        <f t="shared" si="73"/>
        <v>-</v>
      </c>
      <c r="AV119" s="128" t="str">
        <f t="shared" si="74"/>
        <v>-</v>
      </c>
      <c r="AW119" s="128" t="str">
        <f t="shared" si="75"/>
        <v>-</v>
      </c>
      <c r="AX119" s="128" t="str">
        <f t="shared" si="76"/>
        <v>-</v>
      </c>
      <c r="AY119" s="128" t="str">
        <f t="shared" si="77"/>
        <v>-</v>
      </c>
      <c r="AZ119" s="128" t="str">
        <f t="shared" si="78"/>
        <v>-</v>
      </c>
      <c r="BA119" s="128" t="str">
        <f t="shared" si="79"/>
        <v>-</v>
      </c>
      <c r="BB119" s="128" t="str">
        <f t="shared" si="80"/>
        <v>-</v>
      </c>
      <c r="BC119" s="128" t="str">
        <f t="shared" si="81"/>
        <v>-</v>
      </c>
      <c r="BD119" s="128" t="str">
        <f t="shared" si="82"/>
        <v>-</v>
      </c>
      <c r="BE119" s="187"/>
      <c r="BF119" s="128" t="str">
        <f t="shared" si="83"/>
        <v>-</v>
      </c>
      <c r="BG119" s="128" t="str">
        <f t="shared" si="84"/>
        <v>-</v>
      </c>
      <c r="BH119" s="187"/>
      <c r="BI119" s="187"/>
      <c r="BJ119" s="128" t="str">
        <f t="shared" si="85"/>
        <v>-</v>
      </c>
      <c r="BK119" s="128" t="str">
        <f t="shared" si="86"/>
        <v>-</v>
      </c>
      <c r="BL119" s="128" t="str">
        <f t="shared" si="87"/>
        <v>-</v>
      </c>
      <c r="BM119" s="128" t="str">
        <f t="shared" si="88"/>
        <v>-</v>
      </c>
      <c r="BN119" s="128" t="str">
        <f t="shared" si="89"/>
        <v>-</v>
      </c>
      <c r="BO119" s="128" t="str">
        <f t="shared" si="90"/>
        <v>-</v>
      </c>
      <c r="BP119" s="128" t="str">
        <f t="shared" si="91"/>
        <v>-</v>
      </c>
      <c r="BQ119" s="128" t="str">
        <f t="shared" si="92"/>
        <v>-</v>
      </c>
      <c r="BR119" s="128" t="str">
        <f t="shared" si="93"/>
        <v>-</v>
      </c>
      <c r="BS119" s="128" t="str">
        <f t="shared" si="94"/>
        <v>-</v>
      </c>
      <c r="BT119" s="128" t="str">
        <f t="shared" si="95"/>
        <v>-</v>
      </c>
      <c r="BU119" s="128" t="str">
        <f t="shared" si="96"/>
        <v>-</v>
      </c>
      <c r="BV119" s="129">
        <f t="shared" si="97"/>
        <v>0</v>
      </c>
      <c r="BX119" s="128" t="str">
        <f t="shared" si="103"/>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98"/>
        <v>-</v>
      </c>
      <c r="K120" s="20" t="str">
        <f>IF(月途中入退所!$D21=$B$2,IF(月途中入退所!I21="","-",月途中入退所!$I21),"-")</f>
        <v>-</v>
      </c>
      <c r="L120" s="162" t="str">
        <f t="shared" si="99"/>
        <v>-</v>
      </c>
      <c r="M120" s="20" t="str">
        <f>IF(月途中入退所!$D21=$B$2,月途中入退所!$J21,"-")</f>
        <v>-</v>
      </c>
      <c r="N120" s="129">
        <f t="shared" si="100"/>
        <v>0</v>
      </c>
      <c r="O120" s="123"/>
      <c r="P120" s="128" t="str">
        <f t="shared" si="47"/>
        <v>-</v>
      </c>
      <c r="Q120" s="128" t="str">
        <f t="shared" si="48"/>
        <v>-</v>
      </c>
      <c r="R120" s="128" t="str">
        <f t="shared" si="49"/>
        <v>-</v>
      </c>
      <c r="S120" s="128" t="str">
        <f t="shared" si="50"/>
        <v>-</v>
      </c>
      <c r="T120" s="128" t="str">
        <f t="shared" si="51"/>
        <v>-</v>
      </c>
      <c r="U120" s="128" t="str">
        <f t="shared" si="52"/>
        <v>-</v>
      </c>
      <c r="V120" s="128" t="str">
        <f t="shared" si="53"/>
        <v>-</v>
      </c>
      <c r="W120" s="128" t="str">
        <f t="shared" si="54"/>
        <v>-</v>
      </c>
      <c r="X120" s="128" t="str">
        <f t="shared" si="55"/>
        <v>-</v>
      </c>
      <c r="Y120" s="128" t="str">
        <f t="shared" si="56"/>
        <v>-</v>
      </c>
      <c r="Z120" s="128" t="str">
        <f t="shared" si="57"/>
        <v>-</v>
      </c>
      <c r="AA120" s="128" t="str">
        <f t="shared" si="58"/>
        <v>-</v>
      </c>
      <c r="AB120" s="131"/>
      <c r="AC120" s="128" t="str">
        <f t="shared" si="59"/>
        <v>-</v>
      </c>
      <c r="AD120" s="128" t="str">
        <f t="shared" si="60"/>
        <v>-</v>
      </c>
      <c r="AE120" s="131"/>
      <c r="AF120" s="131"/>
      <c r="AG120" s="128" t="str">
        <f t="shared" si="61"/>
        <v>-</v>
      </c>
      <c r="AH120" s="128" t="str">
        <f t="shared" si="62"/>
        <v>-</v>
      </c>
      <c r="AI120" s="128" t="str">
        <f t="shared" si="63"/>
        <v>-</v>
      </c>
      <c r="AJ120" s="128" t="str">
        <f t="shared" si="64"/>
        <v>-</v>
      </c>
      <c r="AK120" s="128" t="str">
        <f t="shared" si="65"/>
        <v>-</v>
      </c>
      <c r="AL120" s="128" t="str">
        <f t="shared" si="66"/>
        <v>-</v>
      </c>
      <c r="AM120" s="128" t="str">
        <f t="shared" si="67"/>
        <v>-</v>
      </c>
      <c r="AN120" s="128" t="str">
        <f t="shared" si="68"/>
        <v>-</v>
      </c>
      <c r="AO120" s="128" t="str">
        <f t="shared" si="69"/>
        <v>-</v>
      </c>
      <c r="AP120" s="128" t="str">
        <f t="shared" si="70"/>
        <v>-</v>
      </c>
      <c r="AQ120" s="128" t="str">
        <f t="shared" si="101"/>
        <v>-</v>
      </c>
      <c r="AR120" s="128" t="str">
        <f t="shared" si="102"/>
        <v>-</v>
      </c>
      <c r="AS120" s="128">
        <f t="shared" si="71"/>
        <v>0</v>
      </c>
      <c r="AT120" s="128" t="str">
        <f t="shared" si="72"/>
        <v>-</v>
      </c>
      <c r="AU120" s="128" t="str">
        <f t="shared" si="73"/>
        <v>-</v>
      </c>
      <c r="AV120" s="128" t="str">
        <f t="shared" si="74"/>
        <v>-</v>
      </c>
      <c r="AW120" s="128" t="str">
        <f t="shared" si="75"/>
        <v>-</v>
      </c>
      <c r="AX120" s="128" t="str">
        <f t="shared" si="76"/>
        <v>-</v>
      </c>
      <c r="AY120" s="128" t="str">
        <f t="shared" si="77"/>
        <v>-</v>
      </c>
      <c r="AZ120" s="128" t="str">
        <f t="shared" si="78"/>
        <v>-</v>
      </c>
      <c r="BA120" s="128" t="str">
        <f t="shared" si="79"/>
        <v>-</v>
      </c>
      <c r="BB120" s="128" t="str">
        <f t="shared" si="80"/>
        <v>-</v>
      </c>
      <c r="BC120" s="128" t="str">
        <f t="shared" si="81"/>
        <v>-</v>
      </c>
      <c r="BD120" s="128" t="str">
        <f t="shared" si="82"/>
        <v>-</v>
      </c>
      <c r="BE120" s="187"/>
      <c r="BF120" s="128" t="str">
        <f t="shared" si="83"/>
        <v>-</v>
      </c>
      <c r="BG120" s="128" t="str">
        <f t="shared" si="84"/>
        <v>-</v>
      </c>
      <c r="BH120" s="187"/>
      <c r="BI120" s="187"/>
      <c r="BJ120" s="128" t="str">
        <f t="shared" si="85"/>
        <v>-</v>
      </c>
      <c r="BK120" s="128" t="str">
        <f t="shared" si="86"/>
        <v>-</v>
      </c>
      <c r="BL120" s="128" t="str">
        <f t="shared" si="87"/>
        <v>-</v>
      </c>
      <c r="BM120" s="128" t="str">
        <f t="shared" si="88"/>
        <v>-</v>
      </c>
      <c r="BN120" s="128" t="str">
        <f t="shared" si="89"/>
        <v>-</v>
      </c>
      <c r="BO120" s="128" t="str">
        <f t="shared" si="90"/>
        <v>-</v>
      </c>
      <c r="BP120" s="128" t="str">
        <f t="shared" si="91"/>
        <v>-</v>
      </c>
      <c r="BQ120" s="128" t="str">
        <f t="shared" si="92"/>
        <v>-</v>
      </c>
      <c r="BR120" s="128" t="str">
        <f t="shared" si="93"/>
        <v>-</v>
      </c>
      <c r="BS120" s="128" t="str">
        <f t="shared" si="94"/>
        <v>-</v>
      </c>
      <c r="BT120" s="128" t="str">
        <f t="shared" si="95"/>
        <v>-</v>
      </c>
      <c r="BU120" s="128" t="str">
        <f t="shared" si="96"/>
        <v>-</v>
      </c>
      <c r="BV120" s="129">
        <f t="shared" si="97"/>
        <v>0</v>
      </c>
      <c r="BX120" s="128" t="str">
        <f t="shared" si="103"/>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98"/>
        <v>-</v>
      </c>
      <c r="K121" s="20" t="str">
        <f>IF(月途中入退所!$D22=$B$2,IF(月途中入退所!I22="","-",月途中入退所!$I22),"-")</f>
        <v>-</v>
      </c>
      <c r="L121" s="162" t="str">
        <f t="shared" si="99"/>
        <v>-</v>
      </c>
      <c r="M121" s="20" t="str">
        <f>IF(月途中入退所!$D22=$B$2,月途中入退所!$J22,"-")</f>
        <v>-</v>
      </c>
      <c r="N121" s="129">
        <f t="shared" si="100"/>
        <v>0</v>
      </c>
      <c r="P121" s="128" t="str">
        <f t="shared" si="47"/>
        <v>-</v>
      </c>
      <c r="Q121" s="128" t="str">
        <f t="shared" si="48"/>
        <v>-</v>
      </c>
      <c r="R121" s="128" t="str">
        <f t="shared" si="49"/>
        <v>-</v>
      </c>
      <c r="S121" s="128" t="str">
        <f t="shared" si="50"/>
        <v>-</v>
      </c>
      <c r="T121" s="128" t="str">
        <f t="shared" si="51"/>
        <v>-</v>
      </c>
      <c r="U121" s="128" t="str">
        <f t="shared" si="52"/>
        <v>-</v>
      </c>
      <c r="V121" s="128" t="str">
        <f t="shared" si="53"/>
        <v>-</v>
      </c>
      <c r="W121" s="128" t="str">
        <f t="shared" si="54"/>
        <v>-</v>
      </c>
      <c r="X121" s="128" t="str">
        <f t="shared" si="55"/>
        <v>-</v>
      </c>
      <c r="Y121" s="128" t="str">
        <f t="shared" si="56"/>
        <v>-</v>
      </c>
      <c r="Z121" s="128" t="str">
        <f t="shared" si="57"/>
        <v>-</v>
      </c>
      <c r="AA121" s="128" t="str">
        <f t="shared" si="58"/>
        <v>-</v>
      </c>
      <c r="AB121" s="131"/>
      <c r="AC121" s="128" t="str">
        <f t="shared" si="59"/>
        <v>-</v>
      </c>
      <c r="AD121" s="128" t="str">
        <f t="shared" si="60"/>
        <v>-</v>
      </c>
      <c r="AE121" s="131"/>
      <c r="AF121" s="131"/>
      <c r="AG121" s="128" t="str">
        <f t="shared" si="61"/>
        <v>-</v>
      </c>
      <c r="AH121" s="128" t="str">
        <f t="shared" si="62"/>
        <v>-</v>
      </c>
      <c r="AI121" s="128" t="str">
        <f t="shared" si="63"/>
        <v>-</v>
      </c>
      <c r="AJ121" s="128" t="str">
        <f t="shared" si="64"/>
        <v>-</v>
      </c>
      <c r="AK121" s="128" t="str">
        <f t="shared" si="65"/>
        <v>-</v>
      </c>
      <c r="AL121" s="128" t="str">
        <f t="shared" si="66"/>
        <v>-</v>
      </c>
      <c r="AM121" s="128" t="str">
        <f t="shared" si="67"/>
        <v>-</v>
      </c>
      <c r="AN121" s="128" t="str">
        <f t="shared" si="68"/>
        <v>-</v>
      </c>
      <c r="AO121" s="128" t="str">
        <f t="shared" si="69"/>
        <v>-</v>
      </c>
      <c r="AP121" s="128" t="str">
        <f t="shared" si="70"/>
        <v>-</v>
      </c>
      <c r="AQ121" s="128" t="str">
        <f t="shared" si="101"/>
        <v>-</v>
      </c>
      <c r="AR121" s="128" t="str">
        <f t="shared" si="102"/>
        <v>-</v>
      </c>
      <c r="AS121" s="128">
        <f t="shared" si="71"/>
        <v>0</v>
      </c>
      <c r="AT121" s="128" t="str">
        <f t="shared" si="72"/>
        <v>-</v>
      </c>
      <c r="AU121" s="128" t="str">
        <f t="shared" si="73"/>
        <v>-</v>
      </c>
      <c r="AV121" s="128" t="str">
        <f t="shared" si="74"/>
        <v>-</v>
      </c>
      <c r="AW121" s="128" t="str">
        <f t="shared" si="75"/>
        <v>-</v>
      </c>
      <c r="AX121" s="128" t="str">
        <f t="shared" si="76"/>
        <v>-</v>
      </c>
      <c r="AY121" s="128" t="str">
        <f t="shared" si="77"/>
        <v>-</v>
      </c>
      <c r="AZ121" s="128" t="str">
        <f t="shared" si="78"/>
        <v>-</v>
      </c>
      <c r="BA121" s="128" t="str">
        <f t="shared" si="79"/>
        <v>-</v>
      </c>
      <c r="BB121" s="128" t="str">
        <f t="shared" si="80"/>
        <v>-</v>
      </c>
      <c r="BC121" s="128" t="str">
        <f t="shared" si="81"/>
        <v>-</v>
      </c>
      <c r="BD121" s="128" t="str">
        <f t="shared" si="82"/>
        <v>-</v>
      </c>
      <c r="BE121" s="187"/>
      <c r="BF121" s="128" t="str">
        <f t="shared" si="83"/>
        <v>-</v>
      </c>
      <c r="BG121" s="128" t="str">
        <f t="shared" si="84"/>
        <v>-</v>
      </c>
      <c r="BH121" s="187"/>
      <c r="BI121" s="187"/>
      <c r="BJ121" s="128" t="str">
        <f t="shared" si="85"/>
        <v>-</v>
      </c>
      <c r="BK121" s="128" t="str">
        <f t="shared" si="86"/>
        <v>-</v>
      </c>
      <c r="BL121" s="128" t="str">
        <f t="shared" si="87"/>
        <v>-</v>
      </c>
      <c r="BM121" s="128" t="str">
        <f t="shared" si="88"/>
        <v>-</v>
      </c>
      <c r="BN121" s="128" t="str">
        <f t="shared" si="89"/>
        <v>-</v>
      </c>
      <c r="BO121" s="128" t="str">
        <f t="shared" si="90"/>
        <v>-</v>
      </c>
      <c r="BP121" s="128" t="str">
        <f t="shared" si="91"/>
        <v>-</v>
      </c>
      <c r="BQ121" s="128" t="str">
        <f t="shared" si="92"/>
        <v>-</v>
      </c>
      <c r="BR121" s="128" t="str">
        <f t="shared" si="93"/>
        <v>-</v>
      </c>
      <c r="BS121" s="128" t="str">
        <f t="shared" si="94"/>
        <v>-</v>
      </c>
      <c r="BT121" s="128" t="str">
        <f t="shared" si="95"/>
        <v>-</v>
      </c>
      <c r="BU121" s="128" t="str">
        <f t="shared" si="96"/>
        <v>-</v>
      </c>
      <c r="BV121" s="129">
        <f t="shared" si="97"/>
        <v>0</v>
      </c>
      <c r="BX121" s="128" t="str">
        <f t="shared" si="103"/>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98"/>
        <v>-</v>
      </c>
      <c r="K122" s="20" t="str">
        <f>IF(月途中入退所!$D23=$B$2,IF(月途中入退所!I23="","-",月途中入退所!$I23),"-")</f>
        <v>-</v>
      </c>
      <c r="L122" s="162" t="str">
        <f t="shared" si="99"/>
        <v>-</v>
      </c>
      <c r="M122" s="20" t="str">
        <f>IF(月途中入退所!$D23=$B$2,月途中入退所!$J23,"-")</f>
        <v>-</v>
      </c>
      <c r="N122" s="129">
        <f t="shared" si="100"/>
        <v>0</v>
      </c>
      <c r="P122" s="128" t="str">
        <f t="shared" si="47"/>
        <v>-</v>
      </c>
      <c r="Q122" s="128" t="str">
        <f t="shared" si="48"/>
        <v>-</v>
      </c>
      <c r="R122" s="128" t="str">
        <f t="shared" si="49"/>
        <v>-</v>
      </c>
      <c r="S122" s="128" t="str">
        <f t="shared" si="50"/>
        <v>-</v>
      </c>
      <c r="T122" s="128" t="str">
        <f t="shared" si="51"/>
        <v>-</v>
      </c>
      <c r="U122" s="128" t="str">
        <f t="shared" si="52"/>
        <v>-</v>
      </c>
      <c r="V122" s="128" t="str">
        <f t="shared" si="53"/>
        <v>-</v>
      </c>
      <c r="W122" s="128" t="str">
        <f t="shared" si="54"/>
        <v>-</v>
      </c>
      <c r="X122" s="128" t="str">
        <f t="shared" si="55"/>
        <v>-</v>
      </c>
      <c r="Y122" s="128" t="str">
        <f t="shared" si="56"/>
        <v>-</v>
      </c>
      <c r="Z122" s="128" t="str">
        <f t="shared" si="57"/>
        <v>-</v>
      </c>
      <c r="AA122" s="128" t="str">
        <f t="shared" si="58"/>
        <v>-</v>
      </c>
      <c r="AB122" s="131"/>
      <c r="AC122" s="128" t="str">
        <f t="shared" si="59"/>
        <v>-</v>
      </c>
      <c r="AD122" s="128" t="str">
        <f t="shared" si="60"/>
        <v>-</v>
      </c>
      <c r="AE122" s="131"/>
      <c r="AF122" s="131"/>
      <c r="AG122" s="128" t="str">
        <f t="shared" si="61"/>
        <v>-</v>
      </c>
      <c r="AH122" s="128" t="str">
        <f t="shared" si="62"/>
        <v>-</v>
      </c>
      <c r="AI122" s="128" t="str">
        <f t="shared" si="63"/>
        <v>-</v>
      </c>
      <c r="AJ122" s="128" t="str">
        <f t="shared" si="64"/>
        <v>-</v>
      </c>
      <c r="AK122" s="128" t="str">
        <f t="shared" si="65"/>
        <v>-</v>
      </c>
      <c r="AL122" s="128" t="str">
        <f t="shared" si="66"/>
        <v>-</v>
      </c>
      <c r="AM122" s="128" t="str">
        <f t="shared" si="67"/>
        <v>-</v>
      </c>
      <c r="AN122" s="128" t="str">
        <f t="shared" si="68"/>
        <v>-</v>
      </c>
      <c r="AO122" s="128" t="str">
        <f t="shared" si="69"/>
        <v>-</v>
      </c>
      <c r="AP122" s="128" t="str">
        <f t="shared" si="70"/>
        <v>-</v>
      </c>
      <c r="AQ122" s="128" t="str">
        <f t="shared" si="101"/>
        <v>-</v>
      </c>
      <c r="AR122" s="128" t="str">
        <f t="shared" si="102"/>
        <v>-</v>
      </c>
      <c r="AS122" s="128">
        <f t="shared" si="71"/>
        <v>0</v>
      </c>
      <c r="AT122" s="128" t="str">
        <f t="shared" si="72"/>
        <v>-</v>
      </c>
      <c r="AU122" s="128" t="str">
        <f t="shared" si="73"/>
        <v>-</v>
      </c>
      <c r="AV122" s="128" t="str">
        <f t="shared" si="74"/>
        <v>-</v>
      </c>
      <c r="AW122" s="128" t="str">
        <f t="shared" si="75"/>
        <v>-</v>
      </c>
      <c r="AX122" s="128" t="str">
        <f t="shared" si="76"/>
        <v>-</v>
      </c>
      <c r="AY122" s="128" t="str">
        <f t="shared" si="77"/>
        <v>-</v>
      </c>
      <c r="AZ122" s="128" t="str">
        <f t="shared" si="78"/>
        <v>-</v>
      </c>
      <c r="BA122" s="128" t="str">
        <f t="shared" si="79"/>
        <v>-</v>
      </c>
      <c r="BB122" s="128" t="str">
        <f t="shared" si="80"/>
        <v>-</v>
      </c>
      <c r="BC122" s="128" t="str">
        <f t="shared" si="81"/>
        <v>-</v>
      </c>
      <c r="BD122" s="128" t="str">
        <f t="shared" si="82"/>
        <v>-</v>
      </c>
      <c r="BE122" s="187"/>
      <c r="BF122" s="128" t="str">
        <f t="shared" si="83"/>
        <v>-</v>
      </c>
      <c r="BG122" s="128" t="str">
        <f t="shared" si="84"/>
        <v>-</v>
      </c>
      <c r="BH122" s="187"/>
      <c r="BI122" s="187"/>
      <c r="BJ122" s="128" t="str">
        <f t="shared" si="85"/>
        <v>-</v>
      </c>
      <c r="BK122" s="128" t="str">
        <f t="shared" si="86"/>
        <v>-</v>
      </c>
      <c r="BL122" s="128" t="str">
        <f t="shared" si="87"/>
        <v>-</v>
      </c>
      <c r="BM122" s="128" t="str">
        <f t="shared" si="88"/>
        <v>-</v>
      </c>
      <c r="BN122" s="128" t="str">
        <f t="shared" si="89"/>
        <v>-</v>
      </c>
      <c r="BO122" s="128" t="str">
        <f t="shared" si="90"/>
        <v>-</v>
      </c>
      <c r="BP122" s="128" t="str">
        <f t="shared" si="91"/>
        <v>-</v>
      </c>
      <c r="BQ122" s="128" t="str">
        <f t="shared" si="92"/>
        <v>-</v>
      </c>
      <c r="BR122" s="128" t="str">
        <f t="shared" si="93"/>
        <v>-</v>
      </c>
      <c r="BS122" s="128" t="str">
        <f t="shared" si="94"/>
        <v>-</v>
      </c>
      <c r="BT122" s="128" t="str">
        <f t="shared" si="95"/>
        <v>-</v>
      </c>
      <c r="BU122" s="128" t="str">
        <f t="shared" si="96"/>
        <v>-</v>
      </c>
      <c r="BV122" s="129">
        <f t="shared" si="97"/>
        <v>0</v>
      </c>
      <c r="BX122" s="128" t="str">
        <f t="shared" si="103"/>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98"/>
        <v>-</v>
      </c>
      <c r="K123" s="20" t="str">
        <f>IF(月途中入退所!$D24=$B$2,IF(月途中入退所!I24="","-",月途中入退所!$I24),"-")</f>
        <v>-</v>
      </c>
      <c r="L123" s="162" t="str">
        <f t="shared" si="99"/>
        <v>-</v>
      </c>
      <c r="M123" s="20" t="str">
        <f>IF(月途中入退所!$D24=$B$2,月途中入退所!$J24,"-")</f>
        <v>-</v>
      </c>
      <c r="N123" s="129">
        <f t="shared" si="100"/>
        <v>0</v>
      </c>
      <c r="O123" s="124"/>
      <c r="P123" s="128" t="str">
        <f t="shared" si="47"/>
        <v>-</v>
      </c>
      <c r="Q123" s="128" t="str">
        <f t="shared" si="48"/>
        <v>-</v>
      </c>
      <c r="R123" s="128" t="str">
        <f t="shared" si="49"/>
        <v>-</v>
      </c>
      <c r="S123" s="128" t="str">
        <f t="shared" si="50"/>
        <v>-</v>
      </c>
      <c r="T123" s="128" t="str">
        <f t="shared" si="51"/>
        <v>-</v>
      </c>
      <c r="U123" s="128" t="str">
        <f t="shared" si="52"/>
        <v>-</v>
      </c>
      <c r="V123" s="128" t="str">
        <f t="shared" si="53"/>
        <v>-</v>
      </c>
      <c r="W123" s="128" t="str">
        <f t="shared" si="54"/>
        <v>-</v>
      </c>
      <c r="X123" s="128" t="str">
        <f t="shared" si="55"/>
        <v>-</v>
      </c>
      <c r="Y123" s="128" t="str">
        <f t="shared" si="56"/>
        <v>-</v>
      </c>
      <c r="Z123" s="128" t="str">
        <f t="shared" si="57"/>
        <v>-</v>
      </c>
      <c r="AA123" s="128" t="str">
        <f t="shared" si="58"/>
        <v>-</v>
      </c>
      <c r="AB123" s="131"/>
      <c r="AC123" s="128" t="str">
        <f t="shared" si="59"/>
        <v>-</v>
      </c>
      <c r="AD123" s="128" t="str">
        <f t="shared" si="60"/>
        <v>-</v>
      </c>
      <c r="AE123" s="131"/>
      <c r="AF123" s="131"/>
      <c r="AG123" s="128" t="str">
        <f t="shared" si="61"/>
        <v>-</v>
      </c>
      <c r="AH123" s="128" t="str">
        <f t="shared" si="62"/>
        <v>-</v>
      </c>
      <c r="AI123" s="128" t="str">
        <f t="shared" si="63"/>
        <v>-</v>
      </c>
      <c r="AJ123" s="128" t="str">
        <f t="shared" si="64"/>
        <v>-</v>
      </c>
      <c r="AK123" s="128" t="str">
        <f t="shared" si="65"/>
        <v>-</v>
      </c>
      <c r="AL123" s="128" t="str">
        <f t="shared" si="66"/>
        <v>-</v>
      </c>
      <c r="AM123" s="128" t="str">
        <f t="shared" si="67"/>
        <v>-</v>
      </c>
      <c r="AN123" s="128" t="str">
        <f t="shared" si="68"/>
        <v>-</v>
      </c>
      <c r="AO123" s="128" t="str">
        <f t="shared" si="69"/>
        <v>-</v>
      </c>
      <c r="AP123" s="128" t="str">
        <f t="shared" si="70"/>
        <v>-</v>
      </c>
      <c r="AQ123" s="128" t="str">
        <f t="shared" si="101"/>
        <v>-</v>
      </c>
      <c r="AR123" s="128" t="str">
        <f t="shared" si="102"/>
        <v>-</v>
      </c>
      <c r="AS123" s="128">
        <f t="shared" si="71"/>
        <v>0</v>
      </c>
      <c r="AT123" s="128" t="str">
        <f t="shared" si="72"/>
        <v>-</v>
      </c>
      <c r="AU123" s="128" t="str">
        <f t="shared" si="73"/>
        <v>-</v>
      </c>
      <c r="AV123" s="128" t="str">
        <f t="shared" si="74"/>
        <v>-</v>
      </c>
      <c r="AW123" s="128" t="str">
        <f t="shared" si="75"/>
        <v>-</v>
      </c>
      <c r="AX123" s="128" t="str">
        <f t="shared" si="76"/>
        <v>-</v>
      </c>
      <c r="AY123" s="128" t="str">
        <f t="shared" si="77"/>
        <v>-</v>
      </c>
      <c r="AZ123" s="128" t="str">
        <f t="shared" si="78"/>
        <v>-</v>
      </c>
      <c r="BA123" s="128" t="str">
        <f t="shared" si="79"/>
        <v>-</v>
      </c>
      <c r="BB123" s="128" t="str">
        <f t="shared" si="80"/>
        <v>-</v>
      </c>
      <c r="BC123" s="128" t="str">
        <f t="shared" si="81"/>
        <v>-</v>
      </c>
      <c r="BD123" s="128" t="str">
        <f t="shared" si="82"/>
        <v>-</v>
      </c>
      <c r="BE123" s="187"/>
      <c r="BF123" s="128" t="str">
        <f t="shared" si="83"/>
        <v>-</v>
      </c>
      <c r="BG123" s="128" t="str">
        <f t="shared" si="84"/>
        <v>-</v>
      </c>
      <c r="BH123" s="187"/>
      <c r="BI123" s="187"/>
      <c r="BJ123" s="128" t="str">
        <f t="shared" si="85"/>
        <v>-</v>
      </c>
      <c r="BK123" s="128" t="str">
        <f t="shared" si="86"/>
        <v>-</v>
      </c>
      <c r="BL123" s="128" t="str">
        <f t="shared" si="87"/>
        <v>-</v>
      </c>
      <c r="BM123" s="128" t="str">
        <f t="shared" si="88"/>
        <v>-</v>
      </c>
      <c r="BN123" s="128" t="str">
        <f t="shared" si="89"/>
        <v>-</v>
      </c>
      <c r="BO123" s="128" t="str">
        <f t="shared" si="90"/>
        <v>-</v>
      </c>
      <c r="BP123" s="128" t="str">
        <f t="shared" si="91"/>
        <v>-</v>
      </c>
      <c r="BQ123" s="128" t="str">
        <f t="shared" si="92"/>
        <v>-</v>
      </c>
      <c r="BR123" s="128" t="str">
        <f t="shared" si="93"/>
        <v>-</v>
      </c>
      <c r="BS123" s="128" t="str">
        <f t="shared" si="94"/>
        <v>-</v>
      </c>
      <c r="BT123" s="128" t="str">
        <f t="shared" si="95"/>
        <v>-</v>
      </c>
      <c r="BU123" s="128" t="str">
        <f t="shared" si="96"/>
        <v>-</v>
      </c>
      <c r="BV123" s="129">
        <f t="shared" si="97"/>
        <v>0</v>
      </c>
      <c r="BX123" s="128" t="str">
        <f t="shared" si="103"/>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98"/>
        <v>-</v>
      </c>
      <c r="K124" s="20" t="str">
        <f>IF(月途中入退所!$D25=$B$2,IF(月途中入退所!I25="","-",月途中入退所!$I25),"-")</f>
        <v>-</v>
      </c>
      <c r="L124" s="162" t="str">
        <f t="shared" si="99"/>
        <v>-</v>
      </c>
      <c r="M124" s="20" t="str">
        <f>IF(月途中入退所!$D25=$B$2,月途中入退所!$J25,"-")</f>
        <v>-</v>
      </c>
      <c r="N124" s="129">
        <f t="shared" si="100"/>
        <v>0</v>
      </c>
      <c r="O124" s="123"/>
      <c r="P124" s="128" t="str">
        <f t="shared" si="47"/>
        <v>-</v>
      </c>
      <c r="Q124" s="128" t="str">
        <f t="shared" si="48"/>
        <v>-</v>
      </c>
      <c r="R124" s="128" t="str">
        <f t="shared" si="49"/>
        <v>-</v>
      </c>
      <c r="S124" s="128" t="str">
        <f t="shared" si="50"/>
        <v>-</v>
      </c>
      <c r="T124" s="128" t="str">
        <f t="shared" si="51"/>
        <v>-</v>
      </c>
      <c r="U124" s="128" t="str">
        <f t="shared" si="52"/>
        <v>-</v>
      </c>
      <c r="V124" s="128" t="str">
        <f t="shared" si="53"/>
        <v>-</v>
      </c>
      <c r="W124" s="128" t="str">
        <f t="shared" si="54"/>
        <v>-</v>
      </c>
      <c r="X124" s="128" t="str">
        <f t="shared" si="55"/>
        <v>-</v>
      </c>
      <c r="Y124" s="128" t="str">
        <f t="shared" si="56"/>
        <v>-</v>
      </c>
      <c r="Z124" s="128" t="str">
        <f t="shared" si="57"/>
        <v>-</v>
      </c>
      <c r="AA124" s="128" t="str">
        <f t="shared" si="58"/>
        <v>-</v>
      </c>
      <c r="AB124" s="131"/>
      <c r="AC124" s="128" t="str">
        <f t="shared" si="59"/>
        <v>-</v>
      </c>
      <c r="AD124" s="128" t="str">
        <f t="shared" si="60"/>
        <v>-</v>
      </c>
      <c r="AE124" s="131"/>
      <c r="AF124" s="131"/>
      <c r="AG124" s="128" t="str">
        <f t="shared" si="61"/>
        <v>-</v>
      </c>
      <c r="AH124" s="128" t="str">
        <f t="shared" si="62"/>
        <v>-</v>
      </c>
      <c r="AI124" s="128" t="str">
        <f t="shared" si="63"/>
        <v>-</v>
      </c>
      <c r="AJ124" s="128" t="str">
        <f t="shared" si="64"/>
        <v>-</v>
      </c>
      <c r="AK124" s="128" t="str">
        <f t="shared" si="65"/>
        <v>-</v>
      </c>
      <c r="AL124" s="128" t="str">
        <f t="shared" si="66"/>
        <v>-</v>
      </c>
      <c r="AM124" s="128" t="str">
        <f t="shared" si="67"/>
        <v>-</v>
      </c>
      <c r="AN124" s="128" t="str">
        <f t="shared" si="68"/>
        <v>-</v>
      </c>
      <c r="AO124" s="128" t="str">
        <f t="shared" si="69"/>
        <v>-</v>
      </c>
      <c r="AP124" s="128" t="str">
        <f t="shared" si="70"/>
        <v>-</v>
      </c>
      <c r="AQ124" s="128" t="str">
        <f t="shared" si="101"/>
        <v>-</v>
      </c>
      <c r="AR124" s="128" t="str">
        <f t="shared" si="102"/>
        <v>-</v>
      </c>
      <c r="AS124" s="128">
        <f t="shared" si="71"/>
        <v>0</v>
      </c>
      <c r="AT124" s="128" t="str">
        <f t="shared" si="72"/>
        <v>-</v>
      </c>
      <c r="AU124" s="128" t="str">
        <f t="shared" si="73"/>
        <v>-</v>
      </c>
      <c r="AV124" s="128" t="str">
        <f t="shared" si="74"/>
        <v>-</v>
      </c>
      <c r="AW124" s="128" t="str">
        <f t="shared" si="75"/>
        <v>-</v>
      </c>
      <c r="AX124" s="128" t="str">
        <f t="shared" si="76"/>
        <v>-</v>
      </c>
      <c r="AY124" s="128" t="str">
        <f t="shared" si="77"/>
        <v>-</v>
      </c>
      <c r="AZ124" s="128" t="str">
        <f t="shared" si="78"/>
        <v>-</v>
      </c>
      <c r="BA124" s="128" t="str">
        <f t="shared" si="79"/>
        <v>-</v>
      </c>
      <c r="BB124" s="128" t="str">
        <f t="shared" si="80"/>
        <v>-</v>
      </c>
      <c r="BC124" s="128" t="str">
        <f t="shared" si="81"/>
        <v>-</v>
      </c>
      <c r="BD124" s="128" t="str">
        <f t="shared" si="82"/>
        <v>-</v>
      </c>
      <c r="BE124" s="187"/>
      <c r="BF124" s="128" t="str">
        <f t="shared" si="83"/>
        <v>-</v>
      </c>
      <c r="BG124" s="128" t="str">
        <f t="shared" si="84"/>
        <v>-</v>
      </c>
      <c r="BH124" s="187"/>
      <c r="BI124" s="187"/>
      <c r="BJ124" s="128" t="str">
        <f t="shared" si="85"/>
        <v>-</v>
      </c>
      <c r="BK124" s="128" t="str">
        <f t="shared" si="86"/>
        <v>-</v>
      </c>
      <c r="BL124" s="128" t="str">
        <f t="shared" si="87"/>
        <v>-</v>
      </c>
      <c r="BM124" s="128" t="str">
        <f t="shared" si="88"/>
        <v>-</v>
      </c>
      <c r="BN124" s="128" t="str">
        <f t="shared" si="89"/>
        <v>-</v>
      </c>
      <c r="BO124" s="128" t="str">
        <f t="shared" si="90"/>
        <v>-</v>
      </c>
      <c r="BP124" s="128" t="str">
        <f t="shared" si="91"/>
        <v>-</v>
      </c>
      <c r="BQ124" s="128" t="str">
        <f t="shared" si="92"/>
        <v>-</v>
      </c>
      <c r="BR124" s="128" t="str">
        <f t="shared" si="93"/>
        <v>-</v>
      </c>
      <c r="BS124" s="128" t="str">
        <f t="shared" si="94"/>
        <v>-</v>
      </c>
      <c r="BT124" s="128" t="str">
        <f t="shared" si="95"/>
        <v>-</v>
      </c>
      <c r="BU124" s="128" t="str">
        <f t="shared" si="96"/>
        <v>-</v>
      </c>
      <c r="BV124" s="129">
        <f t="shared" si="97"/>
        <v>0</v>
      </c>
      <c r="BX124" s="128" t="str">
        <f t="shared" si="103"/>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98"/>
        <v>-</v>
      </c>
      <c r="K125" s="20" t="str">
        <f>IF(月途中入退所!$D26=$B$2,IF(月途中入退所!I26="","-",月途中入退所!$I26),"-")</f>
        <v>-</v>
      </c>
      <c r="L125" s="162" t="str">
        <f t="shared" si="99"/>
        <v>-</v>
      </c>
      <c r="M125" s="20" t="str">
        <f>IF(月途中入退所!$D26=$B$2,月途中入退所!$J26,"-")</f>
        <v>-</v>
      </c>
      <c r="N125" s="129">
        <f t="shared" si="100"/>
        <v>0</v>
      </c>
      <c r="O125" s="123"/>
      <c r="P125" s="128" t="str">
        <f t="shared" si="47"/>
        <v>-</v>
      </c>
      <c r="Q125" s="128" t="str">
        <f t="shared" si="48"/>
        <v>-</v>
      </c>
      <c r="R125" s="128" t="str">
        <f t="shared" si="49"/>
        <v>-</v>
      </c>
      <c r="S125" s="128" t="str">
        <f t="shared" si="50"/>
        <v>-</v>
      </c>
      <c r="T125" s="128" t="str">
        <f t="shared" si="51"/>
        <v>-</v>
      </c>
      <c r="U125" s="128" t="str">
        <f t="shared" si="52"/>
        <v>-</v>
      </c>
      <c r="V125" s="128" t="str">
        <f t="shared" si="53"/>
        <v>-</v>
      </c>
      <c r="W125" s="128" t="str">
        <f t="shared" si="54"/>
        <v>-</v>
      </c>
      <c r="X125" s="128" t="str">
        <f t="shared" si="55"/>
        <v>-</v>
      </c>
      <c r="Y125" s="128" t="str">
        <f t="shared" si="56"/>
        <v>-</v>
      </c>
      <c r="Z125" s="128" t="str">
        <f t="shared" si="57"/>
        <v>-</v>
      </c>
      <c r="AA125" s="128" t="str">
        <f t="shared" si="58"/>
        <v>-</v>
      </c>
      <c r="AB125" s="131"/>
      <c r="AC125" s="128" t="str">
        <f t="shared" si="59"/>
        <v>-</v>
      </c>
      <c r="AD125" s="128" t="str">
        <f t="shared" si="60"/>
        <v>-</v>
      </c>
      <c r="AE125" s="131"/>
      <c r="AF125" s="131"/>
      <c r="AG125" s="128" t="str">
        <f t="shared" si="61"/>
        <v>-</v>
      </c>
      <c r="AH125" s="128" t="str">
        <f t="shared" si="62"/>
        <v>-</v>
      </c>
      <c r="AI125" s="128" t="str">
        <f t="shared" si="63"/>
        <v>-</v>
      </c>
      <c r="AJ125" s="128" t="str">
        <f t="shared" si="64"/>
        <v>-</v>
      </c>
      <c r="AK125" s="128" t="str">
        <f t="shared" si="65"/>
        <v>-</v>
      </c>
      <c r="AL125" s="128" t="str">
        <f t="shared" si="66"/>
        <v>-</v>
      </c>
      <c r="AM125" s="128" t="str">
        <f t="shared" si="67"/>
        <v>-</v>
      </c>
      <c r="AN125" s="128" t="str">
        <f t="shared" si="68"/>
        <v>-</v>
      </c>
      <c r="AO125" s="128" t="str">
        <f t="shared" si="69"/>
        <v>-</v>
      </c>
      <c r="AP125" s="128" t="str">
        <f t="shared" si="70"/>
        <v>-</v>
      </c>
      <c r="AQ125" s="128" t="str">
        <f t="shared" si="101"/>
        <v>-</v>
      </c>
      <c r="AR125" s="128" t="str">
        <f t="shared" si="102"/>
        <v>-</v>
      </c>
      <c r="AS125" s="128">
        <f t="shared" si="71"/>
        <v>0</v>
      </c>
      <c r="AT125" s="128" t="str">
        <f t="shared" si="72"/>
        <v>-</v>
      </c>
      <c r="AU125" s="128" t="str">
        <f t="shared" si="73"/>
        <v>-</v>
      </c>
      <c r="AV125" s="128" t="str">
        <f t="shared" si="74"/>
        <v>-</v>
      </c>
      <c r="AW125" s="128" t="str">
        <f t="shared" si="75"/>
        <v>-</v>
      </c>
      <c r="AX125" s="128" t="str">
        <f t="shared" si="76"/>
        <v>-</v>
      </c>
      <c r="AY125" s="128" t="str">
        <f t="shared" si="77"/>
        <v>-</v>
      </c>
      <c r="AZ125" s="128" t="str">
        <f t="shared" si="78"/>
        <v>-</v>
      </c>
      <c r="BA125" s="128" t="str">
        <f t="shared" si="79"/>
        <v>-</v>
      </c>
      <c r="BB125" s="128" t="str">
        <f t="shared" si="80"/>
        <v>-</v>
      </c>
      <c r="BC125" s="128" t="str">
        <f t="shared" si="81"/>
        <v>-</v>
      </c>
      <c r="BD125" s="128" t="str">
        <f t="shared" si="82"/>
        <v>-</v>
      </c>
      <c r="BE125" s="187"/>
      <c r="BF125" s="128" t="str">
        <f t="shared" si="83"/>
        <v>-</v>
      </c>
      <c r="BG125" s="128" t="str">
        <f t="shared" si="84"/>
        <v>-</v>
      </c>
      <c r="BH125" s="187"/>
      <c r="BI125" s="187"/>
      <c r="BJ125" s="128" t="str">
        <f t="shared" si="85"/>
        <v>-</v>
      </c>
      <c r="BK125" s="128" t="str">
        <f t="shared" si="86"/>
        <v>-</v>
      </c>
      <c r="BL125" s="128" t="str">
        <f t="shared" si="87"/>
        <v>-</v>
      </c>
      <c r="BM125" s="128" t="str">
        <f t="shared" si="88"/>
        <v>-</v>
      </c>
      <c r="BN125" s="128" t="str">
        <f t="shared" si="89"/>
        <v>-</v>
      </c>
      <c r="BO125" s="128" t="str">
        <f t="shared" si="90"/>
        <v>-</v>
      </c>
      <c r="BP125" s="128" t="str">
        <f t="shared" si="91"/>
        <v>-</v>
      </c>
      <c r="BQ125" s="128" t="str">
        <f t="shared" si="92"/>
        <v>-</v>
      </c>
      <c r="BR125" s="128" t="str">
        <f t="shared" si="93"/>
        <v>-</v>
      </c>
      <c r="BS125" s="128" t="str">
        <f t="shared" si="94"/>
        <v>-</v>
      </c>
      <c r="BT125" s="128" t="str">
        <f t="shared" si="95"/>
        <v>-</v>
      </c>
      <c r="BU125" s="128" t="str">
        <f t="shared" si="96"/>
        <v>-</v>
      </c>
      <c r="BV125" s="129">
        <f t="shared" si="97"/>
        <v>0</v>
      </c>
      <c r="BX125" s="128" t="str">
        <f t="shared" si="103"/>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98"/>
        <v>-</v>
      </c>
      <c r="K126" s="20" t="str">
        <f>IF(月途中入退所!$D27=$B$2,IF(月途中入退所!I27="","-",月途中入退所!$I27),"-")</f>
        <v>-</v>
      </c>
      <c r="L126" s="162" t="str">
        <f t="shared" si="99"/>
        <v>-</v>
      </c>
      <c r="M126" s="20" t="str">
        <f>IF(月途中入退所!$D27=$B$2,月途中入退所!$J27,"-")</f>
        <v>-</v>
      </c>
      <c r="N126" s="129">
        <f t="shared" si="100"/>
        <v>0</v>
      </c>
      <c r="O126" s="123"/>
      <c r="P126" s="128" t="str">
        <f t="shared" si="47"/>
        <v>-</v>
      </c>
      <c r="Q126" s="128" t="str">
        <f t="shared" si="48"/>
        <v>-</v>
      </c>
      <c r="R126" s="128" t="str">
        <f t="shared" si="49"/>
        <v>-</v>
      </c>
      <c r="S126" s="128" t="str">
        <f t="shared" si="50"/>
        <v>-</v>
      </c>
      <c r="T126" s="128" t="str">
        <f t="shared" si="51"/>
        <v>-</v>
      </c>
      <c r="U126" s="128" t="str">
        <f t="shared" si="52"/>
        <v>-</v>
      </c>
      <c r="V126" s="128" t="str">
        <f t="shared" si="53"/>
        <v>-</v>
      </c>
      <c r="W126" s="128" t="str">
        <f t="shared" si="54"/>
        <v>-</v>
      </c>
      <c r="X126" s="128" t="str">
        <f t="shared" si="55"/>
        <v>-</v>
      </c>
      <c r="Y126" s="128" t="str">
        <f t="shared" si="56"/>
        <v>-</v>
      </c>
      <c r="Z126" s="128" t="str">
        <f t="shared" si="57"/>
        <v>-</v>
      </c>
      <c r="AA126" s="128" t="str">
        <f t="shared" si="58"/>
        <v>-</v>
      </c>
      <c r="AB126" s="131"/>
      <c r="AC126" s="128" t="str">
        <f t="shared" si="59"/>
        <v>-</v>
      </c>
      <c r="AD126" s="128" t="str">
        <f t="shared" si="60"/>
        <v>-</v>
      </c>
      <c r="AE126" s="131"/>
      <c r="AF126" s="131"/>
      <c r="AG126" s="128" t="str">
        <f t="shared" si="61"/>
        <v>-</v>
      </c>
      <c r="AH126" s="128" t="str">
        <f t="shared" si="62"/>
        <v>-</v>
      </c>
      <c r="AI126" s="128" t="str">
        <f t="shared" si="63"/>
        <v>-</v>
      </c>
      <c r="AJ126" s="128" t="str">
        <f t="shared" si="64"/>
        <v>-</v>
      </c>
      <c r="AK126" s="128" t="str">
        <f t="shared" si="65"/>
        <v>-</v>
      </c>
      <c r="AL126" s="128" t="str">
        <f t="shared" si="66"/>
        <v>-</v>
      </c>
      <c r="AM126" s="128" t="str">
        <f t="shared" si="67"/>
        <v>-</v>
      </c>
      <c r="AN126" s="128" t="str">
        <f t="shared" si="68"/>
        <v>-</v>
      </c>
      <c r="AO126" s="128" t="str">
        <f t="shared" si="69"/>
        <v>-</v>
      </c>
      <c r="AP126" s="128" t="str">
        <f t="shared" si="70"/>
        <v>-</v>
      </c>
      <c r="AQ126" s="128" t="str">
        <f t="shared" si="101"/>
        <v>-</v>
      </c>
      <c r="AR126" s="128" t="str">
        <f t="shared" si="102"/>
        <v>-</v>
      </c>
      <c r="AS126" s="128">
        <f t="shared" si="71"/>
        <v>0</v>
      </c>
      <c r="AT126" s="128" t="str">
        <f t="shared" si="72"/>
        <v>-</v>
      </c>
      <c r="AU126" s="128" t="str">
        <f t="shared" si="73"/>
        <v>-</v>
      </c>
      <c r="AV126" s="128" t="str">
        <f t="shared" si="74"/>
        <v>-</v>
      </c>
      <c r="AW126" s="128" t="str">
        <f t="shared" si="75"/>
        <v>-</v>
      </c>
      <c r="AX126" s="128" t="str">
        <f t="shared" si="76"/>
        <v>-</v>
      </c>
      <c r="AY126" s="128" t="str">
        <f t="shared" si="77"/>
        <v>-</v>
      </c>
      <c r="AZ126" s="128" t="str">
        <f t="shared" si="78"/>
        <v>-</v>
      </c>
      <c r="BA126" s="128" t="str">
        <f t="shared" si="79"/>
        <v>-</v>
      </c>
      <c r="BB126" s="128" t="str">
        <f t="shared" si="80"/>
        <v>-</v>
      </c>
      <c r="BC126" s="128" t="str">
        <f t="shared" si="81"/>
        <v>-</v>
      </c>
      <c r="BD126" s="128" t="str">
        <f t="shared" si="82"/>
        <v>-</v>
      </c>
      <c r="BE126" s="187"/>
      <c r="BF126" s="128" t="str">
        <f t="shared" si="83"/>
        <v>-</v>
      </c>
      <c r="BG126" s="128" t="str">
        <f t="shared" si="84"/>
        <v>-</v>
      </c>
      <c r="BH126" s="187"/>
      <c r="BI126" s="187"/>
      <c r="BJ126" s="128" t="str">
        <f t="shared" si="85"/>
        <v>-</v>
      </c>
      <c r="BK126" s="128" t="str">
        <f t="shared" si="86"/>
        <v>-</v>
      </c>
      <c r="BL126" s="128" t="str">
        <f t="shared" si="87"/>
        <v>-</v>
      </c>
      <c r="BM126" s="128" t="str">
        <f t="shared" si="88"/>
        <v>-</v>
      </c>
      <c r="BN126" s="128" t="str">
        <f t="shared" si="89"/>
        <v>-</v>
      </c>
      <c r="BO126" s="128" t="str">
        <f t="shared" si="90"/>
        <v>-</v>
      </c>
      <c r="BP126" s="128" t="str">
        <f t="shared" si="91"/>
        <v>-</v>
      </c>
      <c r="BQ126" s="128" t="str">
        <f t="shared" si="92"/>
        <v>-</v>
      </c>
      <c r="BR126" s="128" t="str">
        <f t="shared" si="93"/>
        <v>-</v>
      </c>
      <c r="BS126" s="128" t="str">
        <f t="shared" si="94"/>
        <v>-</v>
      </c>
      <c r="BT126" s="128" t="str">
        <f t="shared" si="95"/>
        <v>-</v>
      </c>
      <c r="BU126" s="128" t="str">
        <f t="shared" si="96"/>
        <v>-</v>
      </c>
      <c r="BV126" s="129">
        <f t="shared" si="97"/>
        <v>0</v>
      </c>
      <c r="BX126" s="128" t="str">
        <f t="shared" si="103"/>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04">IF($I131="保育標準時間",HLOOKUP(H131,$G$5:$J$49,2,FALSE),IF($I131="保育短時間",HLOOKUP(H131,$K$5:$N$49,2,FALSE),"-"))</f>
        <v>-</v>
      </c>
      <c r="Q131" s="128" t="str">
        <f t="shared" ref="Q131:Q150" si="105">IF($I131="保育標準時間",HLOOKUP(H131,$G$5:$J$49,3,FALSE),IF($I131="保育短時間",HLOOKUP(H131,$K$5:$N$49,3,FALSE),"-"))</f>
        <v>-</v>
      </c>
      <c r="R131" s="128" t="str">
        <f t="shared" ref="R131:R150" si="106">IF($I131="保育標準時間",HLOOKUP(H131,$G$5:$J$49,4,FALSE),IF($I131="保育短時間",HLOOKUP(H131,$K$5:$N$49,4,FALSE),"-"))</f>
        <v>-</v>
      </c>
      <c r="S131" s="128" t="str">
        <f t="shared" ref="S131:S150" si="107">IF($I131="保育標準時間",HLOOKUP(H131,$G$5:$J$49,5,FALSE),IF($I131="保育短時間",HLOOKUP(H131,$K$5:$N$49,5,FALSE),"-"))</f>
        <v>-</v>
      </c>
      <c r="T131" s="128" t="str">
        <f t="shared" ref="T131:T150" si="108">IF($I131="保育標準時間",HLOOKUP(H131,$G$5:$J$49,6,FALSE),IF($I131="保育短時間",HLOOKUP(H131,$K$5:$N$49,6,FALSE),"-"))</f>
        <v>-</v>
      </c>
      <c r="U131" s="128" t="str">
        <f t="shared" ref="U131:U150" si="109">IF($I131="保育標準時間",HLOOKUP(H131,$G$5:$J$49,7,FALSE),IF($I131="保育短時間",HLOOKUP(H131,$K$5:$N$49,7,FALSE),"-"))</f>
        <v>-</v>
      </c>
      <c r="V131" s="128" t="str">
        <f t="shared" ref="V131:V150" si="110">IF($I131="保育標準時間",HLOOKUP(H131,$G$5:$J$49,10,FALSE),IF($I131="保育短時間",HLOOKUP(H131,$K$5:$N$49,10,FALSE),"-"))</f>
        <v>-</v>
      </c>
      <c r="W131" s="128" t="str">
        <f t="shared" ref="W131:W150" si="111">IF($I131="保育標準時間",HLOOKUP(H131,$G$5:$J$49,11,FALSE),IF($I131="保育短時間",HLOOKUP(H131,$K$5:$N$49,11,FALSE),"-"))</f>
        <v>-</v>
      </c>
      <c r="X131" s="128" t="str">
        <f t="shared" ref="X131:X150" si="112">IF($I131="保育標準時間",HLOOKUP(H131,$G$5:$J$49,12,FALSE),IF($I131="保育短時間",HLOOKUP(H131,$K$5:$N$49,12,FALSE),"-"))</f>
        <v>-</v>
      </c>
      <c r="Y131" s="128" t="str">
        <f t="shared" ref="Y131:Y150" si="113">IF($I131="保育標準時間",HLOOKUP(H131,$G$5:$J$49,13,FALSE),IF($I131="保育短時間",HLOOKUP(H131,$K$5:$N$49,13,FALSE),"-"))</f>
        <v>-</v>
      </c>
      <c r="Z131" s="128" t="str">
        <f t="shared" ref="Z131:Z150" si="114">IF($I131="保育標準時間",HLOOKUP(H131,$G$5:$J$49,14,FALSE),IF($I131="保育短時間",HLOOKUP(H131,$K$5:$N$49,14,FALSE),"-"))</f>
        <v>-</v>
      </c>
      <c r="AA131" s="128" t="str">
        <f t="shared" ref="AA131:AA150" si="115">IF($I131="保育標準時間",HLOOKUP(H131,$G$5:$J$49,15,FALSE),IF($I131="保育短時間",HLOOKUP(H131,$K$5:$N$49,15,FALSE),"-"))</f>
        <v>-</v>
      </c>
      <c r="AB131" s="131"/>
      <c r="AC131" s="128" t="str">
        <f t="shared" ref="AC131:AC150" si="116">IF($I131="保育標準時間",HLOOKUP(H131,$G$5:$J$49,17,FALSE),IF($I131="保育短時間",HLOOKUP(H131,$K$5:$N$49,17,FALSE),"-"))</f>
        <v>-</v>
      </c>
      <c r="AD131" s="128" t="str">
        <f t="shared" ref="AD131:AD150" si="117">IF($I131="保育標準時間",HLOOKUP(H131,$G$5:$J$49,18,FALSE),IF($I131="保育短時間",HLOOKUP(H131,$K$5:$N$49,18,FALSE),"-"))</f>
        <v>-</v>
      </c>
      <c r="AE131" s="131"/>
      <c r="AF131" s="131"/>
      <c r="AG131" s="128" t="str">
        <f t="shared" ref="AG131:AG150" si="118">IF($I131="保育標準時間",HLOOKUP(H131,$G$5:$J$49,19,FALSE),IF($I131="保育短時間",HLOOKUP(H131,$K$5:$N$49,19,FALSE),"-"))</f>
        <v>-</v>
      </c>
      <c r="AH131" s="128" t="str">
        <f t="shared" ref="AH131:AH150" si="119">IF($I131="保育標準時間",HLOOKUP(H131,$G$5:$J$49,20,FALSE),IF($I131="保育短時間",HLOOKUP(H131,$K$5:$N$49,20,FALSE),"-"))</f>
        <v>-</v>
      </c>
      <c r="AI131" s="128" t="str">
        <f t="shared" ref="AI131:AI150" si="120">IF($I131="保育標準時間",HLOOKUP(H131,$G$5:$J$49,21,FALSE),IF($I131="保育短時間",HLOOKUP(H131,$K$5:$N$49,21,FALSE),"-"))</f>
        <v>-</v>
      </c>
      <c r="AJ131" s="128" t="str">
        <f t="shared" ref="AJ131:AJ150" si="121">IF($I131="保育標準時間",HLOOKUP(H131,$G$5:$J$49,22,FALSE),IF($I131="保育短時間",HLOOKUP(H131,$K$5:$N$49,22,FALSE),"-"))</f>
        <v>-</v>
      </c>
      <c r="AK131" s="128" t="str">
        <f t="shared" ref="AK131:AK150" si="122">IF($I131="保育標準時間",HLOOKUP(H131,$G$5:$J$49,23,FALSE),IF($I131="保育短時間",HLOOKUP(H131,$K$5:$N$49,23,FALSE),"-"))</f>
        <v>-</v>
      </c>
      <c r="AL131" s="128" t="str">
        <f t="shared" ref="AL131:AL150" si="123">IF($I131="保育標準時間",HLOOKUP(H131,$G$5:$J$49,24,FALSE),IF($I131="保育短時間",HLOOKUP(H131,$K$5:$N$49,24,FALSE),"-"))</f>
        <v>-</v>
      </c>
      <c r="AM131" s="128" t="str">
        <f t="shared" ref="AM131:AM150" si="124">IF($I131="保育標準時間",HLOOKUP(H131,$G$5:$J$49,25,FALSE),IF($I131="保育短時間",HLOOKUP(H131,$K$5:$N$49,25,FALSE),"-"))</f>
        <v>-</v>
      </c>
      <c r="AN131" s="128" t="str">
        <f t="shared" ref="AN131:AN150" si="125">IF($I131="保育標準時間",HLOOKUP(H131,$G$5:$J$49,26,FALSE),IF($I131="保育短時間",HLOOKUP(H131,$K$5:$N$49,26,FALSE),"-"))</f>
        <v>-</v>
      </c>
      <c r="AO131" s="128" t="str">
        <f t="shared" ref="AO131:AO150" si="126">IF($I131="保育標準時間",HLOOKUP(H131,$G$5:$J$49,27,FALSE),IF($I131="保育短時間",HLOOKUP(H131,$K$5:$N$49,27,FALSE),"-"))</f>
        <v>-</v>
      </c>
      <c r="AP131" s="128" t="str">
        <f t="shared" ref="AP131:AP150" si="127">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28">N131-SUM(AT131:BU131)</f>
        <v>0</v>
      </c>
      <c r="AT131" s="128" t="str">
        <f t="shared" ref="AT131:AT150" si="129">IFERROR(-ROUND(Q131*$M131/25,0),"-")</f>
        <v>-</v>
      </c>
      <c r="AU131" s="128" t="str">
        <f t="shared" ref="AU131:AU150" si="130">IFERROR(-ROUND(R131*$M131/25,0),"-")</f>
        <v>-</v>
      </c>
      <c r="AV131" s="128" t="str">
        <f t="shared" ref="AV131:AV150" si="131">IFERROR(-ROUND(S131*$M131/25,0),"-")</f>
        <v>-</v>
      </c>
      <c r="AW131" s="128" t="str">
        <f t="shared" ref="AW131:AW150" si="132">IFERROR(-ROUND(T131*$M131/25,0),"-")</f>
        <v>-</v>
      </c>
      <c r="AX131" s="128" t="str">
        <f t="shared" ref="AX131:AX150" si="133">IFERROR(-ROUND(U131*$M131/25,0),"-")</f>
        <v>-</v>
      </c>
      <c r="AY131" s="128" t="str">
        <f t="shared" ref="AY131:AY150" si="134">IFERROR(-ROUND(V131*$M131/25,0),"-")</f>
        <v>-</v>
      </c>
      <c r="AZ131" s="128" t="str">
        <f t="shared" ref="AZ131:AZ150" si="135">IFERROR(-ROUND(W131*$M131/25,0),"-")</f>
        <v>-</v>
      </c>
      <c r="BA131" s="128" t="str">
        <f t="shared" ref="BA131:BA150" si="136">IFERROR(-ROUND(X131*$M131/25,0),"-")</f>
        <v>-</v>
      </c>
      <c r="BB131" s="128" t="str">
        <f t="shared" ref="BB131:BB150" si="137">IFERROR(-ROUND(Y131*$M131/25,0),"-")</f>
        <v>-</v>
      </c>
      <c r="BC131" s="128" t="str">
        <f t="shared" ref="BC131:BC150" si="138">IFERROR(-ROUND(Z131*$M131/25,0),"-")</f>
        <v>-</v>
      </c>
      <c r="BD131" s="128" t="str">
        <f t="shared" ref="BD131:BD150" si="139">IFERROR(-ROUND(AA131*$M131/25,0),"-")</f>
        <v>-</v>
      </c>
      <c r="BE131" s="187"/>
      <c r="BF131" s="128" t="str">
        <f t="shared" ref="BF131:BF150" si="140">IFERROR(-ROUND(AC131*$M131/25,0),"-")</f>
        <v>-</v>
      </c>
      <c r="BG131" s="128" t="str">
        <f t="shared" ref="BG131:BG150" si="141">IFERROR(-ROUND(AD131*$M131/25,0),"-")</f>
        <v>-</v>
      </c>
      <c r="BH131" s="187"/>
      <c r="BI131" s="187"/>
      <c r="BJ131" s="128" t="str">
        <f t="shared" ref="BJ131:BJ150" si="142">IFERROR(-ROUND(AG131*$M131/25,0),"-")</f>
        <v>-</v>
      </c>
      <c r="BK131" s="128" t="str">
        <f t="shared" ref="BK131:BK150" si="143">IFERROR(-ROUND(AH131*$M131/25,0),"-")</f>
        <v>-</v>
      </c>
      <c r="BL131" s="128" t="str">
        <f t="shared" ref="BL131:BL150" si="144">IFERROR(-ROUND(AI131*$M131/25,0),"-")</f>
        <v>-</v>
      </c>
      <c r="BM131" s="128" t="str">
        <f t="shared" ref="BM131:BM150" si="145">IFERROR(-ROUND(AJ131*$M131/25,0),"-")</f>
        <v>-</v>
      </c>
      <c r="BN131" s="128" t="str">
        <f t="shared" ref="BN131:BN150" si="146">IFERROR(-ROUND(AK131*$M131/25,0),"-")</f>
        <v>-</v>
      </c>
      <c r="BO131" s="128" t="str">
        <f t="shared" ref="BO131:BO150" si="147">IFERROR(-ROUND(AL131*$M131/25,0),"-")</f>
        <v>-</v>
      </c>
      <c r="BP131" s="128" t="str">
        <f t="shared" ref="BP131:BP150" si="148">IFERROR(-ROUND(AM131*$M131/25,0),"-")</f>
        <v>-</v>
      </c>
      <c r="BQ131" s="128" t="str">
        <f t="shared" ref="BQ131:BQ150" si="149">IFERROR(-ROUND(AN131*$M131/25,0),"-")</f>
        <v>-</v>
      </c>
      <c r="BR131" s="128" t="str">
        <f t="shared" ref="BR131:BR150" si="150">IFERROR(-ROUND(AO131*$M131/25,0),"-")</f>
        <v>-</v>
      </c>
      <c r="BS131" s="128" t="str">
        <f t="shared" ref="BS131:BS150" si="151">IFERROR(-ROUND(AP131*$M131/25,0),"-")</f>
        <v>-</v>
      </c>
      <c r="BT131" s="128" t="str">
        <f t="shared" ref="BT131:BT150" si="152">IFERROR(-ROUND(AQ131*$M131/25,0),"-")</f>
        <v>-</v>
      </c>
      <c r="BU131" s="128" t="str">
        <f t="shared" ref="BU131:BU150" si="153">IFERROR(-ROUND(AR131*$M131/25,0),"-")</f>
        <v>-</v>
      </c>
      <c r="BV131" s="129">
        <f t="shared" ref="BV131:BV150" si="154">SUM(AS131:BU131)</f>
        <v>0</v>
      </c>
      <c r="BX131" s="128" t="str">
        <f t="shared" si="103"/>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55">IF($I132="保育標準時間",HLOOKUP($H132,$G$5:$J$49,45,FALSE),IF($I132="保育短時間",HLOOKUP($H132,$K$5:$N$49,45,FALSE),"-"))</f>
        <v>-</v>
      </c>
      <c r="K132" s="20" t="str">
        <f>IF(月途中入退所!$N9=$B$2,IF(月途中入退所!S9="","-",月途中入退所!$S9),"-")</f>
        <v>-</v>
      </c>
      <c r="L132" s="162" t="str">
        <f t="shared" ref="L132:L150" si="156">IFERROR(IF(K132="○",J132+$P$28,J132),"-")</f>
        <v>-</v>
      </c>
      <c r="M132" s="20" t="str">
        <f>IF(月途中入退所!$N9=$B$2,月途中入退所!$T9,"-")</f>
        <v>-</v>
      </c>
      <c r="N132" s="129">
        <f t="shared" ref="N132:N150" si="157">IFERROR(-ROUNDUP(L132*M132/25,-1),0)</f>
        <v>0</v>
      </c>
      <c r="O132" s="123"/>
      <c r="P132" s="128" t="str">
        <f t="shared" si="104"/>
        <v>-</v>
      </c>
      <c r="Q132" s="128" t="str">
        <f t="shared" si="105"/>
        <v>-</v>
      </c>
      <c r="R132" s="128" t="str">
        <f t="shared" si="106"/>
        <v>-</v>
      </c>
      <c r="S132" s="128" t="str">
        <f t="shared" si="107"/>
        <v>-</v>
      </c>
      <c r="T132" s="128" t="str">
        <f t="shared" si="108"/>
        <v>-</v>
      </c>
      <c r="U132" s="128" t="str">
        <f t="shared" si="109"/>
        <v>-</v>
      </c>
      <c r="V132" s="128" t="str">
        <f t="shared" si="110"/>
        <v>-</v>
      </c>
      <c r="W132" s="128" t="str">
        <f t="shared" si="111"/>
        <v>-</v>
      </c>
      <c r="X132" s="128" t="str">
        <f t="shared" si="112"/>
        <v>-</v>
      </c>
      <c r="Y132" s="128" t="str">
        <f t="shared" si="113"/>
        <v>-</v>
      </c>
      <c r="Z132" s="128" t="str">
        <f t="shared" si="114"/>
        <v>-</v>
      </c>
      <c r="AA132" s="128" t="str">
        <f t="shared" si="115"/>
        <v>-</v>
      </c>
      <c r="AB132" s="131"/>
      <c r="AC132" s="128" t="str">
        <f t="shared" si="116"/>
        <v>-</v>
      </c>
      <c r="AD132" s="128" t="str">
        <f t="shared" si="117"/>
        <v>-</v>
      </c>
      <c r="AE132" s="131"/>
      <c r="AF132" s="131"/>
      <c r="AG132" s="128" t="str">
        <f t="shared" si="118"/>
        <v>-</v>
      </c>
      <c r="AH132" s="128" t="str">
        <f t="shared" si="119"/>
        <v>-</v>
      </c>
      <c r="AI132" s="128" t="str">
        <f t="shared" si="120"/>
        <v>-</v>
      </c>
      <c r="AJ132" s="128" t="str">
        <f t="shared" si="121"/>
        <v>-</v>
      </c>
      <c r="AK132" s="128" t="str">
        <f t="shared" si="122"/>
        <v>-</v>
      </c>
      <c r="AL132" s="128" t="str">
        <f t="shared" si="123"/>
        <v>-</v>
      </c>
      <c r="AM132" s="128" t="str">
        <f t="shared" si="124"/>
        <v>-</v>
      </c>
      <c r="AN132" s="128" t="str">
        <f t="shared" si="125"/>
        <v>-</v>
      </c>
      <c r="AO132" s="128" t="str">
        <f t="shared" si="126"/>
        <v>-</v>
      </c>
      <c r="AP132" s="128" t="str">
        <f t="shared" si="127"/>
        <v>-</v>
      </c>
      <c r="AQ132" s="128" t="str">
        <f t="shared" ref="AQ132:AQ150" si="158">IF($I132="保育標準時間",HLOOKUP(H132,$G$5:$J$49,33,FALSE),IF($I132="保育短時間",HLOOKUP(H132,$K$5:$N$49,33,FALSE),"-"))</f>
        <v>-</v>
      </c>
      <c r="AR132" s="128" t="str">
        <f t="shared" ref="AR132:AR150" si="159">IF(OR(I132="保育標準時間",I132="保育短時間"),IF(K132="○",$P$28,"-"),"-")</f>
        <v>-</v>
      </c>
      <c r="AS132" s="129">
        <f t="shared" si="128"/>
        <v>0</v>
      </c>
      <c r="AT132" s="128" t="str">
        <f t="shared" si="129"/>
        <v>-</v>
      </c>
      <c r="AU132" s="128" t="str">
        <f t="shared" si="130"/>
        <v>-</v>
      </c>
      <c r="AV132" s="128" t="str">
        <f t="shared" si="131"/>
        <v>-</v>
      </c>
      <c r="AW132" s="128" t="str">
        <f t="shared" si="132"/>
        <v>-</v>
      </c>
      <c r="AX132" s="128" t="str">
        <f t="shared" si="133"/>
        <v>-</v>
      </c>
      <c r="AY132" s="128" t="str">
        <f t="shared" si="134"/>
        <v>-</v>
      </c>
      <c r="AZ132" s="128" t="str">
        <f t="shared" si="135"/>
        <v>-</v>
      </c>
      <c r="BA132" s="128" t="str">
        <f t="shared" si="136"/>
        <v>-</v>
      </c>
      <c r="BB132" s="128" t="str">
        <f t="shared" si="137"/>
        <v>-</v>
      </c>
      <c r="BC132" s="128" t="str">
        <f t="shared" si="138"/>
        <v>-</v>
      </c>
      <c r="BD132" s="128" t="str">
        <f t="shared" si="139"/>
        <v>-</v>
      </c>
      <c r="BE132" s="187"/>
      <c r="BF132" s="128" t="str">
        <f t="shared" si="140"/>
        <v>-</v>
      </c>
      <c r="BG132" s="128" t="str">
        <f t="shared" si="141"/>
        <v>-</v>
      </c>
      <c r="BH132" s="187"/>
      <c r="BI132" s="187"/>
      <c r="BJ132" s="128" t="str">
        <f t="shared" si="142"/>
        <v>-</v>
      </c>
      <c r="BK132" s="128" t="str">
        <f t="shared" si="143"/>
        <v>-</v>
      </c>
      <c r="BL132" s="128" t="str">
        <f t="shared" si="144"/>
        <v>-</v>
      </c>
      <c r="BM132" s="128" t="str">
        <f t="shared" si="145"/>
        <v>-</v>
      </c>
      <c r="BN132" s="128" t="str">
        <f t="shared" si="146"/>
        <v>-</v>
      </c>
      <c r="BO132" s="128" t="str">
        <f t="shared" si="147"/>
        <v>-</v>
      </c>
      <c r="BP132" s="128" t="str">
        <f t="shared" si="148"/>
        <v>-</v>
      </c>
      <c r="BQ132" s="128" t="str">
        <f t="shared" si="149"/>
        <v>-</v>
      </c>
      <c r="BR132" s="128" t="str">
        <f t="shared" si="150"/>
        <v>-</v>
      </c>
      <c r="BS132" s="128" t="str">
        <f t="shared" si="151"/>
        <v>-</v>
      </c>
      <c r="BT132" s="128" t="str">
        <f t="shared" si="152"/>
        <v>-</v>
      </c>
      <c r="BU132" s="128" t="str">
        <f t="shared" si="153"/>
        <v>-</v>
      </c>
      <c r="BV132" s="129">
        <f t="shared" si="154"/>
        <v>0</v>
      </c>
      <c r="BX132" s="128" t="str">
        <f t="shared" si="103"/>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55"/>
        <v>-</v>
      </c>
      <c r="K133" s="20" t="str">
        <f>IF(月途中入退所!$N10=$B$2,IF(月途中入退所!S10="","-",月途中入退所!$S10),"-")</f>
        <v>-</v>
      </c>
      <c r="L133" s="162" t="str">
        <f t="shared" si="156"/>
        <v>-</v>
      </c>
      <c r="M133" s="20" t="str">
        <f>IF(月途中入退所!$N10=$B$2,月途中入退所!$T10,"-")</f>
        <v>-</v>
      </c>
      <c r="N133" s="129">
        <f t="shared" si="157"/>
        <v>0</v>
      </c>
      <c r="O133" s="123"/>
      <c r="P133" s="128" t="str">
        <f t="shared" si="104"/>
        <v>-</v>
      </c>
      <c r="Q133" s="128" t="str">
        <f t="shared" si="105"/>
        <v>-</v>
      </c>
      <c r="R133" s="128" t="str">
        <f t="shared" si="106"/>
        <v>-</v>
      </c>
      <c r="S133" s="128" t="str">
        <f t="shared" si="107"/>
        <v>-</v>
      </c>
      <c r="T133" s="128" t="str">
        <f t="shared" si="108"/>
        <v>-</v>
      </c>
      <c r="U133" s="128" t="str">
        <f t="shared" si="109"/>
        <v>-</v>
      </c>
      <c r="V133" s="128" t="str">
        <f t="shared" si="110"/>
        <v>-</v>
      </c>
      <c r="W133" s="128" t="str">
        <f t="shared" si="111"/>
        <v>-</v>
      </c>
      <c r="X133" s="128" t="str">
        <f t="shared" si="112"/>
        <v>-</v>
      </c>
      <c r="Y133" s="128" t="str">
        <f t="shared" si="113"/>
        <v>-</v>
      </c>
      <c r="Z133" s="128" t="str">
        <f t="shared" si="114"/>
        <v>-</v>
      </c>
      <c r="AA133" s="128" t="str">
        <f t="shared" si="115"/>
        <v>-</v>
      </c>
      <c r="AB133" s="131"/>
      <c r="AC133" s="128" t="str">
        <f t="shared" si="116"/>
        <v>-</v>
      </c>
      <c r="AD133" s="128" t="str">
        <f t="shared" si="117"/>
        <v>-</v>
      </c>
      <c r="AE133" s="131"/>
      <c r="AF133" s="131"/>
      <c r="AG133" s="128" t="str">
        <f t="shared" si="118"/>
        <v>-</v>
      </c>
      <c r="AH133" s="128" t="str">
        <f t="shared" si="119"/>
        <v>-</v>
      </c>
      <c r="AI133" s="128" t="str">
        <f t="shared" si="120"/>
        <v>-</v>
      </c>
      <c r="AJ133" s="128" t="str">
        <f t="shared" si="121"/>
        <v>-</v>
      </c>
      <c r="AK133" s="128" t="str">
        <f t="shared" si="122"/>
        <v>-</v>
      </c>
      <c r="AL133" s="128" t="str">
        <f t="shared" si="123"/>
        <v>-</v>
      </c>
      <c r="AM133" s="128" t="str">
        <f t="shared" si="124"/>
        <v>-</v>
      </c>
      <c r="AN133" s="128" t="str">
        <f t="shared" si="125"/>
        <v>-</v>
      </c>
      <c r="AO133" s="128" t="str">
        <f t="shared" si="126"/>
        <v>-</v>
      </c>
      <c r="AP133" s="128" t="str">
        <f t="shared" si="127"/>
        <v>-</v>
      </c>
      <c r="AQ133" s="128" t="str">
        <f t="shared" si="158"/>
        <v>-</v>
      </c>
      <c r="AR133" s="128" t="str">
        <f t="shared" si="159"/>
        <v>-</v>
      </c>
      <c r="AS133" s="129">
        <f t="shared" si="128"/>
        <v>0</v>
      </c>
      <c r="AT133" s="128" t="str">
        <f t="shared" si="129"/>
        <v>-</v>
      </c>
      <c r="AU133" s="128" t="str">
        <f t="shared" si="130"/>
        <v>-</v>
      </c>
      <c r="AV133" s="128" t="str">
        <f t="shared" si="131"/>
        <v>-</v>
      </c>
      <c r="AW133" s="128" t="str">
        <f t="shared" si="132"/>
        <v>-</v>
      </c>
      <c r="AX133" s="128" t="str">
        <f t="shared" si="133"/>
        <v>-</v>
      </c>
      <c r="AY133" s="128" t="str">
        <f t="shared" si="134"/>
        <v>-</v>
      </c>
      <c r="AZ133" s="128" t="str">
        <f t="shared" si="135"/>
        <v>-</v>
      </c>
      <c r="BA133" s="128" t="str">
        <f t="shared" si="136"/>
        <v>-</v>
      </c>
      <c r="BB133" s="128" t="str">
        <f t="shared" si="137"/>
        <v>-</v>
      </c>
      <c r="BC133" s="128" t="str">
        <f t="shared" si="138"/>
        <v>-</v>
      </c>
      <c r="BD133" s="128" t="str">
        <f t="shared" si="139"/>
        <v>-</v>
      </c>
      <c r="BE133" s="187"/>
      <c r="BF133" s="128" t="str">
        <f t="shared" si="140"/>
        <v>-</v>
      </c>
      <c r="BG133" s="128" t="str">
        <f t="shared" si="141"/>
        <v>-</v>
      </c>
      <c r="BH133" s="187"/>
      <c r="BI133" s="187"/>
      <c r="BJ133" s="128" t="str">
        <f t="shared" si="142"/>
        <v>-</v>
      </c>
      <c r="BK133" s="128" t="str">
        <f t="shared" si="143"/>
        <v>-</v>
      </c>
      <c r="BL133" s="128" t="str">
        <f t="shared" si="144"/>
        <v>-</v>
      </c>
      <c r="BM133" s="128" t="str">
        <f t="shared" si="145"/>
        <v>-</v>
      </c>
      <c r="BN133" s="128" t="str">
        <f t="shared" si="146"/>
        <v>-</v>
      </c>
      <c r="BO133" s="128" t="str">
        <f t="shared" si="147"/>
        <v>-</v>
      </c>
      <c r="BP133" s="128" t="str">
        <f t="shared" si="148"/>
        <v>-</v>
      </c>
      <c r="BQ133" s="128" t="str">
        <f t="shared" si="149"/>
        <v>-</v>
      </c>
      <c r="BR133" s="128" t="str">
        <f t="shared" si="150"/>
        <v>-</v>
      </c>
      <c r="BS133" s="128" t="str">
        <f t="shared" si="151"/>
        <v>-</v>
      </c>
      <c r="BT133" s="128" t="str">
        <f t="shared" si="152"/>
        <v>-</v>
      </c>
      <c r="BU133" s="128" t="str">
        <f t="shared" si="153"/>
        <v>-</v>
      </c>
      <c r="BV133" s="129">
        <f t="shared" si="154"/>
        <v>0</v>
      </c>
      <c r="BX133" s="128" t="str">
        <f t="shared" si="103"/>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55"/>
        <v>-</v>
      </c>
      <c r="K134" s="20" t="str">
        <f>IF(月途中入退所!$N11=$B$2,IF(月途中入退所!S11="","-",月途中入退所!$S11),"-")</f>
        <v>-</v>
      </c>
      <c r="L134" s="162" t="str">
        <f t="shared" si="156"/>
        <v>-</v>
      </c>
      <c r="M134" s="20" t="str">
        <f>IF(月途中入退所!$N11=$B$2,月途中入退所!$T11,"-")</f>
        <v>-</v>
      </c>
      <c r="N134" s="129">
        <f t="shared" si="157"/>
        <v>0</v>
      </c>
      <c r="O134" s="123"/>
      <c r="P134" s="128" t="str">
        <f t="shared" si="104"/>
        <v>-</v>
      </c>
      <c r="Q134" s="128" t="str">
        <f t="shared" si="105"/>
        <v>-</v>
      </c>
      <c r="R134" s="128" t="str">
        <f t="shared" si="106"/>
        <v>-</v>
      </c>
      <c r="S134" s="128" t="str">
        <f t="shared" si="107"/>
        <v>-</v>
      </c>
      <c r="T134" s="128" t="str">
        <f t="shared" si="108"/>
        <v>-</v>
      </c>
      <c r="U134" s="128" t="str">
        <f t="shared" si="109"/>
        <v>-</v>
      </c>
      <c r="V134" s="128" t="str">
        <f t="shared" si="110"/>
        <v>-</v>
      </c>
      <c r="W134" s="128" t="str">
        <f t="shared" si="111"/>
        <v>-</v>
      </c>
      <c r="X134" s="128" t="str">
        <f t="shared" si="112"/>
        <v>-</v>
      </c>
      <c r="Y134" s="128" t="str">
        <f t="shared" si="113"/>
        <v>-</v>
      </c>
      <c r="Z134" s="128" t="str">
        <f t="shared" si="114"/>
        <v>-</v>
      </c>
      <c r="AA134" s="128" t="str">
        <f t="shared" si="115"/>
        <v>-</v>
      </c>
      <c r="AB134" s="131"/>
      <c r="AC134" s="128" t="str">
        <f t="shared" si="116"/>
        <v>-</v>
      </c>
      <c r="AD134" s="128" t="str">
        <f t="shared" si="117"/>
        <v>-</v>
      </c>
      <c r="AE134" s="131"/>
      <c r="AF134" s="131"/>
      <c r="AG134" s="128" t="str">
        <f t="shared" si="118"/>
        <v>-</v>
      </c>
      <c r="AH134" s="128" t="str">
        <f t="shared" si="119"/>
        <v>-</v>
      </c>
      <c r="AI134" s="128" t="str">
        <f t="shared" si="120"/>
        <v>-</v>
      </c>
      <c r="AJ134" s="128" t="str">
        <f t="shared" si="121"/>
        <v>-</v>
      </c>
      <c r="AK134" s="128" t="str">
        <f t="shared" si="122"/>
        <v>-</v>
      </c>
      <c r="AL134" s="128" t="str">
        <f t="shared" si="123"/>
        <v>-</v>
      </c>
      <c r="AM134" s="128" t="str">
        <f t="shared" si="124"/>
        <v>-</v>
      </c>
      <c r="AN134" s="128" t="str">
        <f t="shared" si="125"/>
        <v>-</v>
      </c>
      <c r="AO134" s="128" t="str">
        <f t="shared" si="126"/>
        <v>-</v>
      </c>
      <c r="AP134" s="128" t="str">
        <f t="shared" si="127"/>
        <v>-</v>
      </c>
      <c r="AQ134" s="128" t="str">
        <f t="shared" si="158"/>
        <v>-</v>
      </c>
      <c r="AR134" s="128" t="str">
        <f t="shared" si="159"/>
        <v>-</v>
      </c>
      <c r="AS134" s="129">
        <f t="shared" si="128"/>
        <v>0</v>
      </c>
      <c r="AT134" s="128" t="str">
        <f t="shared" si="129"/>
        <v>-</v>
      </c>
      <c r="AU134" s="128" t="str">
        <f t="shared" si="130"/>
        <v>-</v>
      </c>
      <c r="AV134" s="128" t="str">
        <f t="shared" si="131"/>
        <v>-</v>
      </c>
      <c r="AW134" s="128" t="str">
        <f t="shared" si="132"/>
        <v>-</v>
      </c>
      <c r="AX134" s="128" t="str">
        <f t="shared" si="133"/>
        <v>-</v>
      </c>
      <c r="AY134" s="128" t="str">
        <f t="shared" si="134"/>
        <v>-</v>
      </c>
      <c r="AZ134" s="128" t="str">
        <f t="shared" si="135"/>
        <v>-</v>
      </c>
      <c r="BA134" s="128" t="str">
        <f t="shared" si="136"/>
        <v>-</v>
      </c>
      <c r="BB134" s="128" t="str">
        <f t="shared" si="137"/>
        <v>-</v>
      </c>
      <c r="BC134" s="128" t="str">
        <f t="shared" si="138"/>
        <v>-</v>
      </c>
      <c r="BD134" s="128" t="str">
        <f t="shared" si="139"/>
        <v>-</v>
      </c>
      <c r="BE134" s="187"/>
      <c r="BF134" s="128" t="str">
        <f t="shared" si="140"/>
        <v>-</v>
      </c>
      <c r="BG134" s="128" t="str">
        <f t="shared" si="141"/>
        <v>-</v>
      </c>
      <c r="BH134" s="187"/>
      <c r="BI134" s="187"/>
      <c r="BJ134" s="128" t="str">
        <f t="shared" si="142"/>
        <v>-</v>
      </c>
      <c r="BK134" s="128" t="str">
        <f t="shared" si="143"/>
        <v>-</v>
      </c>
      <c r="BL134" s="128" t="str">
        <f t="shared" si="144"/>
        <v>-</v>
      </c>
      <c r="BM134" s="128" t="str">
        <f t="shared" si="145"/>
        <v>-</v>
      </c>
      <c r="BN134" s="128" t="str">
        <f t="shared" si="146"/>
        <v>-</v>
      </c>
      <c r="BO134" s="128" t="str">
        <f t="shared" si="147"/>
        <v>-</v>
      </c>
      <c r="BP134" s="128" t="str">
        <f t="shared" si="148"/>
        <v>-</v>
      </c>
      <c r="BQ134" s="128" t="str">
        <f t="shared" si="149"/>
        <v>-</v>
      </c>
      <c r="BR134" s="128" t="str">
        <f t="shared" si="150"/>
        <v>-</v>
      </c>
      <c r="BS134" s="128" t="str">
        <f t="shared" si="151"/>
        <v>-</v>
      </c>
      <c r="BT134" s="128" t="str">
        <f t="shared" si="152"/>
        <v>-</v>
      </c>
      <c r="BU134" s="128" t="str">
        <f t="shared" si="153"/>
        <v>-</v>
      </c>
      <c r="BV134" s="129">
        <f t="shared" si="154"/>
        <v>0</v>
      </c>
      <c r="BX134" s="128" t="str">
        <f t="shared" si="103"/>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55"/>
        <v>-</v>
      </c>
      <c r="K135" s="20" t="str">
        <f>IF(月途中入退所!$N12=$B$2,IF(月途中入退所!S12="","-",月途中入退所!$S12),"-")</f>
        <v>-</v>
      </c>
      <c r="L135" s="162" t="str">
        <f t="shared" si="156"/>
        <v>-</v>
      </c>
      <c r="M135" s="20" t="str">
        <f>IF(月途中入退所!$N12=$B$2,月途中入退所!$T12,"-")</f>
        <v>-</v>
      </c>
      <c r="N135" s="129">
        <f t="shared" si="157"/>
        <v>0</v>
      </c>
      <c r="O135" s="123"/>
      <c r="P135" s="128" t="str">
        <f t="shared" si="104"/>
        <v>-</v>
      </c>
      <c r="Q135" s="128" t="str">
        <f t="shared" si="105"/>
        <v>-</v>
      </c>
      <c r="R135" s="128" t="str">
        <f t="shared" si="106"/>
        <v>-</v>
      </c>
      <c r="S135" s="128" t="str">
        <f t="shared" si="107"/>
        <v>-</v>
      </c>
      <c r="T135" s="128" t="str">
        <f t="shared" si="108"/>
        <v>-</v>
      </c>
      <c r="U135" s="128" t="str">
        <f t="shared" si="109"/>
        <v>-</v>
      </c>
      <c r="V135" s="128" t="str">
        <f t="shared" si="110"/>
        <v>-</v>
      </c>
      <c r="W135" s="128" t="str">
        <f t="shared" si="111"/>
        <v>-</v>
      </c>
      <c r="X135" s="128" t="str">
        <f t="shared" si="112"/>
        <v>-</v>
      </c>
      <c r="Y135" s="128" t="str">
        <f t="shared" si="113"/>
        <v>-</v>
      </c>
      <c r="Z135" s="128" t="str">
        <f t="shared" si="114"/>
        <v>-</v>
      </c>
      <c r="AA135" s="128" t="str">
        <f t="shared" si="115"/>
        <v>-</v>
      </c>
      <c r="AB135" s="131"/>
      <c r="AC135" s="128" t="str">
        <f t="shared" si="116"/>
        <v>-</v>
      </c>
      <c r="AD135" s="128" t="str">
        <f t="shared" si="117"/>
        <v>-</v>
      </c>
      <c r="AE135" s="131"/>
      <c r="AF135" s="131"/>
      <c r="AG135" s="128" t="str">
        <f t="shared" si="118"/>
        <v>-</v>
      </c>
      <c r="AH135" s="128" t="str">
        <f t="shared" si="119"/>
        <v>-</v>
      </c>
      <c r="AI135" s="128" t="str">
        <f t="shared" si="120"/>
        <v>-</v>
      </c>
      <c r="AJ135" s="128" t="str">
        <f t="shared" si="121"/>
        <v>-</v>
      </c>
      <c r="AK135" s="128" t="str">
        <f t="shared" si="122"/>
        <v>-</v>
      </c>
      <c r="AL135" s="128" t="str">
        <f t="shared" si="123"/>
        <v>-</v>
      </c>
      <c r="AM135" s="128" t="str">
        <f t="shared" si="124"/>
        <v>-</v>
      </c>
      <c r="AN135" s="128" t="str">
        <f t="shared" si="125"/>
        <v>-</v>
      </c>
      <c r="AO135" s="128" t="str">
        <f t="shared" si="126"/>
        <v>-</v>
      </c>
      <c r="AP135" s="128" t="str">
        <f t="shared" si="127"/>
        <v>-</v>
      </c>
      <c r="AQ135" s="128" t="str">
        <f t="shared" si="158"/>
        <v>-</v>
      </c>
      <c r="AR135" s="128" t="str">
        <f t="shared" si="159"/>
        <v>-</v>
      </c>
      <c r="AS135" s="129">
        <f t="shared" si="128"/>
        <v>0</v>
      </c>
      <c r="AT135" s="128" t="str">
        <f t="shared" si="129"/>
        <v>-</v>
      </c>
      <c r="AU135" s="128" t="str">
        <f t="shared" si="130"/>
        <v>-</v>
      </c>
      <c r="AV135" s="128" t="str">
        <f t="shared" si="131"/>
        <v>-</v>
      </c>
      <c r="AW135" s="128" t="str">
        <f t="shared" si="132"/>
        <v>-</v>
      </c>
      <c r="AX135" s="128" t="str">
        <f t="shared" si="133"/>
        <v>-</v>
      </c>
      <c r="AY135" s="128" t="str">
        <f t="shared" si="134"/>
        <v>-</v>
      </c>
      <c r="AZ135" s="128" t="str">
        <f t="shared" si="135"/>
        <v>-</v>
      </c>
      <c r="BA135" s="128" t="str">
        <f t="shared" si="136"/>
        <v>-</v>
      </c>
      <c r="BB135" s="128" t="str">
        <f t="shared" si="137"/>
        <v>-</v>
      </c>
      <c r="BC135" s="128" t="str">
        <f t="shared" si="138"/>
        <v>-</v>
      </c>
      <c r="BD135" s="128" t="str">
        <f t="shared" si="139"/>
        <v>-</v>
      </c>
      <c r="BE135" s="187"/>
      <c r="BF135" s="128" t="str">
        <f t="shared" si="140"/>
        <v>-</v>
      </c>
      <c r="BG135" s="128" t="str">
        <f t="shared" si="141"/>
        <v>-</v>
      </c>
      <c r="BH135" s="187"/>
      <c r="BI135" s="187"/>
      <c r="BJ135" s="128" t="str">
        <f t="shared" si="142"/>
        <v>-</v>
      </c>
      <c r="BK135" s="128" t="str">
        <f t="shared" si="143"/>
        <v>-</v>
      </c>
      <c r="BL135" s="128" t="str">
        <f t="shared" si="144"/>
        <v>-</v>
      </c>
      <c r="BM135" s="128" t="str">
        <f t="shared" si="145"/>
        <v>-</v>
      </c>
      <c r="BN135" s="128" t="str">
        <f t="shared" si="146"/>
        <v>-</v>
      </c>
      <c r="BO135" s="128" t="str">
        <f t="shared" si="147"/>
        <v>-</v>
      </c>
      <c r="BP135" s="128" t="str">
        <f t="shared" si="148"/>
        <v>-</v>
      </c>
      <c r="BQ135" s="128" t="str">
        <f t="shared" si="149"/>
        <v>-</v>
      </c>
      <c r="BR135" s="128" t="str">
        <f t="shared" si="150"/>
        <v>-</v>
      </c>
      <c r="BS135" s="128" t="str">
        <f t="shared" si="151"/>
        <v>-</v>
      </c>
      <c r="BT135" s="128" t="str">
        <f t="shared" si="152"/>
        <v>-</v>
      </c>
      <c r="BU135" s="128" t="str">
        <f t="shared" si="153"/>
        <v>-</v>
      </c>
      <c r="BV135" s="129">
        <f t="shared" si="154"/>
        <v>0</v>
      </c>
      <c r="BX135" s="128" t="str">
        <f t="shared" si="103"/>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55"/>
        <v>-</v>
      </c>
      <c r="K136" s="20" t="str">
        <f>IF(月途中入退所!$N13=$B$2,IF(月途中入退所!S13="","-",月途中入退所!$S13),"-")</f>
        <v>-</v>
      </c>
      <c r="L136" s="162" t="str">
        <f t="shared" si="156"/>
        <v>-</v>
      </c>
      <c r="M136" s="20" t="str">
        <f>IF(月途中入退所!$N13=$B$2,月途中入退所!$T13,"-")</f>
        <v>-</v>
      </c>
      <c r="N136" s="129">
        <f t="shared" si="157"/>
        <v>0</v>
      </c>
      <c r="O136" s="123"/>
      <c r="P136" s="128" t="str">
        <f t="shared" si="104"/>
        <v>-</v>
      </c>
      <c r="Q136" s="128" t="str">
        <f t="shared" si="105"/>
        <v>-</v>
      </c>
      <c r="R136" s="128" t="str">
        <f t="shared" si="106"/>
        <v>-</v>
      </c>
      <c r="S136" s="128" t="str">
        <f t="shared" si="107"/>
        <v>-</v>
      </c>
      <c r="T136" s="128" t="str">
        <f t="shared" si="108"/>
        <v>-</v>
      </c>
      <c r="U136" s="128" t="str">
        <f t="shared" si="109"/>
        <v>-</v>
      </c>
      <c r="V136" s="128" t="str">
        <f t="shared" si="110"/>
        <v>-</v>
      </c>
      <c r="W136" s="128" t="str">
        <f t="shared" si="111"/>
        <v>-</v>
      </c>
      <c r="X136" s="128" t="str">
        <f t="shared" si="112"/>
        <v>-</v>
      </c>
      <c r="Y136" s="128" t="str">
        <f t="shared" si="113"/>
        <v>-</v>
      </c>
      <c r="Z136" s="128" t="str">
        <f t="shared" si="114"/>
        <v>-</v>
      </c>
      <c r="AA136" s="128" t="str">
        <f t="shared" si="115"/>
        <v>-</v>
      </c>
      <c r="AB136" s="131"/>
      <c r="AC136" s="128" t="str">
        <f t="shared" si="116"/>
        <v>-</v>
      </c>
      <c r="AD136" s="128" t="str">
        <f t="shared" si="117"/>
        <v>-</v>
      </c>
      <c r="AE136" s="131"/>
      <c r="AF136" s="131"/>
      <c r="AG136" s="128" t="str">
        <f t="shared" si="118"/>
        <v>-</v>
      </c>
      <c r="AH136" s="128" t="str">
        <f t="shared" si="119"/>
        <v>-</v>
      </c>
      <c r="AI136" s="128" t="str">
        <f t="shared" si="120"/>
        <v>-</v>
      </c>
      <c r="AJ136" s="128" t="str">
        <f t="shared" si="121"/>
        <v>-</v>
      </c>
      <c r="AK136" s="128" t="str">
        <f t="shared" si="122"/>
        <v>-</v>
      </c>
      <c r="AL136" s="128" t="str">
        <f t="shared" si="123"/>
        <v>-</v>
      </c>
      <c r="AM136" s="128" t="str">
        <f t="shared" si="124"/>
        <v>-</v>
      </c>
      <c r="AN136" s="128" t="str">
        <f t="shared" si="125"/>
        <v>-</v>
      </c>
      <c r="AO136" s="128" t="str">
        <f t="shared" si="126"/>
        <v>-</v>
      </c>
      <c r="AP136" s="128" t="str">
        <f t="shared" si="127"/>
        <v>-</v>
      </c>
      <c r="AQ136" s="128" t="str">
        <f t="shared" si="158"/>
        <v>-</v>
      </c>
      <c r="AR136" s="128" t="str">
        <f t="shared" si="159"/>
        <v>-</v>
      </c>
      <c r="AS136" s="129">
        <f t="shared" si="128"/>
        <v>0</v>
      </c>
      <c r="AT136" s="128" t="str">
        <f t="shared" si="129"/>
        <v>-</v>
      </c>
      <c r="AU136" s="128" t="str">
        <f t="shared" si="130"/>
        <v>-</v>
      </c>
      <c r="AV136" s="128" t="str">
        <f t="shared" si="131"/>
        <v>-</v>
      </c>
      <c r="AW136" s="128" t="str">
        <f t="shared" si="132"/>
        <v>-</v>
      </c>
      <c r="AX136" s="128" t="str">
        <f t="shared" si="133"/>
        <v>-</v>
      </c>
      <c r="AY136" s="128" t="str">
        <f t="shared" si="134"/>
        <v>-</v>
      </c>
      <c r="AZ136" s="128" t="str">
        <f t="shared" si="135"/>
        <v>-</v>
      </c>
      <c r="BA136" s="128" t="str">
        <f t="shared" si="136"/>
        <v>-</v>
      </c>
      <c r="BB136" s="128" t="str">
        <f t="shared" si="137"/>
        <v>-</v>
      </c>
      <c r="BC136" s="128" t="str">
        <f t="shared" si="138"/>
        <v>-</v>
      </c>
      <c r="BD136" s="128" t="str">
        <f t="shared" si="139"/>
        <v>-</v>
      </c>
      <c r="BE136" s="187"/>
      <c r="BF136" s="128" t="str">
        <f t="shared" si="140"/>
        <v>-</v>
      </c>
      <c r="BG136" s="128" t="str">
        <f t="shared" si="141"/>
        <v>-</v>
      </c>
      <c r="BH136" s="187"/>
      <c r="BI136" s="187"/>
      <c r="BJ136" s="128" t="str">
        <f t="shared" si="142"/>
        <v>-</v>
      </c>
      <c r="BK136" s="128" t="str">
        <f t="shared" si="143"/>
        <v>-</v>
      </c>
      <c r="BL136" s="128" t="str">
        <f t="shared" si="144"/>
        <v>-</v>
      </c>
      <c r="BM136" s="128" t="str">
        <f t="shared" si="145"/>
        <v>-</v>
      </c>
      <c r="BN136" s="128" t="str">
        <f t="shared" si="146"/>
        <v>-</v>
      </c>
      <c r="BO136" s="128" t="str">
        <f t="shared" si="147"/>
        <v>-</v>
      </c>
      <c r="BP136" s="128" t="str">
        <f t="shared" si="148"/>
        <v>-</v>
      </c>
      <c r="BQ136" s="128" t="str">
        <f t="shared" si="149"/>
        <v>-</v>
      </c>
      <c r="BR136" s="128" t="str">
        <f t="shared" si="150"/>
        <v>-</v>
      </c>
      <c r="BS136" s="128" t="str">
        <f t="shared" si="151"/>
        <v>-</v>
      </c>
      <c r="BT136" s="128" t="str">
        <f t="shared" si="152"/>
        <v>-</v>
      </c>
      <c r="BU136" s="128" t="str">
        <f t="shared" si="153"/>
        <v>-</v>
      </c>
      <c r="BV136" s="129">
        <f t="shared" si="154"/>
        <v>0</v>
      </c>
      <c r="BX136" s="128" t="str">
        <f t="shared" si="103"/>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55"/>
        <v>-</v>
      </c>
      <c r="K137" s="20" t="str">
        <f>IF(月途中入退所!$N14=$B$2,IF(月途中入退所!S14="","-",月途中入退所!$S14),"-")</f>
        <v>-</v>
      </c>
      <c r="L137" s="162" t="str">
        <f t="shared" si="156"/>
        <v>-</v>
      </c>
      <c r="M137" s="20" t="str">
        <f>IF(月途中入退所!$N14=$B$2,月途中入退所!$T14,"-")</f>
        <v>-</v>
      </c>
      <c r="N137" s="129">
        <f t="shared" si="157"/>
        <v>0</v>
      </c>
      <c r="O137" s="123"/>
      <c r="P137" s="128" t="str">
        <f t="shared" si="104"/>
        <v>-</v>
      </c>
      <c r="Q137" s="128" t="str">
        <f t="shared" si="105"/>
        <v>-</v>
      </c>
      <c r="R137" s="128" t="str">
        <f t="shared" si="106"/>
        <v>-</v>
      </c>
      <c r="S137" s="128" t="str">
        <f t="shared" si="107"/>
        <v>-</v>
      </c>
      <c r="T137" s="128" t="str">
        <f t="shared" si="108"/>
        <v>-</v>
      </c>
      <c r="U137" s="128" t="str">
        <f t="shared" si="109"/>
        <v>-</v>
      </c>
      <c r="V137" s="128" t="str">
        <f t="shared" si="110"/>
        <v>-</v>
      </c>
      <c r="W137" s="128" t="str">
        <f t="shared" si="111"/>
        <v>-</v>
      </c>
      <c r="X137" s="128" t="str">
        <f t="shared" si="112"/>
        <v>-</v>
      </c>
      <c r="Y137" s="128" t="str">
        <f t="shared" si="113"/>
        <v>-</v>
      </c>
      <c r="Z137" s="128" t="str">
        <f t="shared" si="114"/>
        <v>-</v>
      </c>
      <c r="AA137" s="128" t="str">
        <f t="shared" si="115"/>
        <v>-</v>
      </c>
      <c r="AB137" s="131"/>
      <c r="AC137" s="128" t="str">
        <f t="shared" si="116"/>
        <v>-</v>
      </c>
      <c r="AD137" s="128" t="str">
        <f t="shared" si="117"/>
        <v>-</v>
      </c>
      <c r="AE137" s="131"/>
      <c r="AF137" s="131"/>
      <c r="AG137" s="128" t="str">
        <f t="shared" si="118"/>
        <v>-</v>
      </c>
      <c r="AH137" s="128" t="str">
        <f t="shared" si="119"/>
        <v>-</v>
      </c>
      <c r="AI137" s="128" t="str">
        <f t="shared" si="120"/>
        <v>-</v>
      </c>
      <c r="AJ137" s="128" t="str">
        <f t="shared" si="121"/>
        <v>-</v>
      </c>
      <c r="AK137" s="128" t="str">
        <f t="shared" si="122"/>
        <v>-</v>
      </c>
      <c r="AL137" s="128" t="str">
        <f t="shared" si="123"/>
        <v>-</v>
      </c>
      <c r="AM137" s="128" t="str">
        <f t="shared" si="124"/>
        <v>-</v>
      </c>
      <c r="AN137" s="128" t="str">
        <f t="shared" si="125"/>
        <v>-</v>
      </c>
      <c r="AO137" s="128" t="str">
        <f t="shared" si="126"/>
        <v>-</v>
      </c>
      <c r="AP137" s="128" t="str">
        <f t="shared" si="127"/>
        <v>-</v>
      </c>
      <c r="AQ137" s="128" t="str">
        <f t="shared" si="158"/>
        <v>-</v>
      </c>
      <c r="AR137" s="128" t="str">
        <f t="shared" si="159"/>
        <v>-</v>
      </c>
      <c r="AS137" s="129">
        <f t="shared" si="128"/>
        <v>0</v>
      </c>
      <c r="AT137" s="128" t="str">
        <f t="shared" si="129"/>
        <v>-</v>
      </c>
      <c r="AU137" s="128" t="str">
        <f t="shared" si="130"/>
        <v>-</v>
      </c>
      <c r="AV137" s="128" t="str">
        <f t="shared" si="131"/>
        <v>-</v>
      </c>
      <c r="AW137" s="128" t="str">
        <f t="shared" si="132"/>
        <v>-</v>
      </c>
      <c r="AX137" s="128" t="str">
        <f t="shared" si="133"/>
        <v>-</v>
      </c>
      <c r="AY137" s="128" t="str">
        <f t="shared" si="134"/>
        <v>-</v>
      </c>
      <c r="AZ137" s="128" t="str">
        <f t="shared" si="135"/>
        <v>-</v>
      </c>
      <c r="BA137" s="128" t="str">
        <f t="shared" si="136"/>
        <v>-</v>
      </c>
      <c r="BB137" s="128" t="str">
        <f t="shared" si="137"/>
        <v>-</v>
      </c>
      <c r="BC137" s="128" t="str">
        <f t="shared" si="138"/>
        <v>-</v>
      </c>
      <c r="BD137" s="128" t="str">
        <f t="shared" si="139"/>
        <v>-</v>
      </c>
      <c r="BE137" s="187"/>
      <c r="BF137" s="128" t="str">
        <f t="shared" si="140"/>
        <v>-</v>
      </c>
      <c r="BG137" s="128" t="str">
        <f t="shared" si="141"/>
        <v>-</v>
      </c>
      <c r="BH137" s="187"/>
      <c r="BI137" s="187"/>
      <c r="BJ137" s="128" t="str">
        <f t="shared" si="142"/>
        <v>-</v>
      </c>
      <c r="BK137" s="128" t="str">
        <f t="shared" si="143"/>
        <v>-</v>
      </c>
      <c r="BL137" s="128" t="str">
        <f t="shared" si="144"/>
        <v>-</v>
      </c>
      <c r="BM137" s="128" t="str">
        <f t="shared" si="145"/>
        <v>-</v>
      </c>
      <c r="BN137" s="128" t="str">
        <f t="shared" si="146"/>
        <v>-</v>
      </c>
      <c r="BO137" s="128" t="str">
        <f t="shared" si="147"/>
        <v>-</v>
      </c>
      <c r="BP137" s="128" t="str">
        <f t="shared" si="148"/>
        <v>-</v>
      </c>
      <c r="BQ137" s="128" t="str">
        <f t="shared" si="149"/>
        <v>-</v>
      </c>
      <c r="BR137" s="128" t="str">
        <f t="shared" si="150"/>
        <v>-</v>
      </c>
      <c r="BS137" s="128" t="str">
        <f t="shared" si="151"/>
        <v>-</v>
      </c>
      <c r="BT137" s="128" t="str">
        <f t="shared" si="152"/>
        <v>-</v>
      </c>
      <c r="BU137" s="128" t="str">
        <f t="shared" si="153"/>
        <v>-</v>
      </c>
      <c r="BV137" s="129">
        <f t="shared" si="154"/>
        <v>0</v>
      </c>
      <c r="BX137" s="128" t="str">
        <f t="shared" si="103"/>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55"/>
        <v>-</v>
      </c>
      <c r="K138" s="20" t="str">
        <f>IF(月途中入退所!$N15=$B$2,IF(月途中入退所!S15="","-",月途中入退所!$S15),"-")</f>
        <v>-</v>
      </c>
      <c r="L138" s="162" t="str">
        <f t="shared" si="156"/>
        <v>-</v>
      </c>
      <c r="M138" s="20" t="str">
        <f>IF(月途中入退所!$N15=$B$2,月途中入退所!$T15,"-")</f>
        <v>-</v>
      </c>
      <c r="N138" s="129">
        <f t="shared" si="157"/>
        <v>0</v>
      </c>
      <c r="O138" s="123"/>
      <c r="P138" s="128" t="str">
        <f t="shared" si="104"/>
        <v>-</v>
      </c>
      <c r="Q138" s="128" t="str">
        <f t="shared" si="105"/>
        <v>-</v>
      </c>
      <c r="R138" s="128" t="str">
        <f t="shared" si="106"/>
        <v>-</v>
      </c>
      <c r="S138" s="128" t="str">
        <f t="shared" si="107"/>
        <v>-</v>
      </c>
      <c r="T138" s="128" t="str">
        <f t="shared" si="108"/>
        <v>-</v>
      </c>
      <c r="U138" s="128" t="str">
        <f t="shared" si="109"/>
        <v>-</v>
      </c>
      <c r="V138" s="128" t="str">
        <f t="shared" si="110"/>
        <v>-</v>
      </c>
      <c r="W138" s="128" t="str">
        <f t="shared" si="111"/>
        <v>-</v>
      </c>
      <c r="X138" s="128" t="str">
        <f t="shared" si="112"/>
        <v>-</v>
      </c>
      <c r="Y138" s="128" t="str">
        <f t="shared" si="113"/>
        <v>-</v>
      </c>
      <c r="Z138" s="128" t="str">
        <f t="shared" si="114"/>
        <v>-</v>
      </c>
      <c r="AA138" s="128" t="str">
        <f t="shared" si="115"/>
        <v>-</v>
      </c>
      <c r="AB138" s="131"/>
      <c r="AC138" s="128" t="str">
        <f t="shared" si="116"/>
        <v>-</v>
      </c>
      <c r="AD138" s="128" t="str">
        <f t="shared" si="117"/>
        <v>-</v>
      </c>
      <c r="AE138" s="131"/>
      <c r="AF138" s="131"/>
      <c r="AG138" s="128" t="str">
        <f t="shared" si="118"/>
        <v>-</v>
      </c>
      <c r="AH138" s="128" t="str">
        <f t="shared" si="119"/>
        <v>-</v>
      </c>
      <c r="AI138" s="128" t="str">
        <f t="shared" si="120"/>
        <v>-</v>
      </c>
      <c r="AJ138" s="128" t="str">
        <f t="shared" si="121"/>
        <v>-</v>
      </c>
      <c r="AK138" s="128" t="str">
        <f t="shared" si="122"/>
        <v>-</v>
      </c>
      <c r="AL138" s="128" t="str">
        <f t="shared" si="123"/>
        <v>-</v>
      </c>
      <c r="AM138" s="128" t="str">
        <f t="shared" si="124"/>
        <v>-</v>
      </c>
      <c r="AN138" s="128" t="str">
        <f t="shared" si="125"/>
        <v>-</v>
      </c>
      <c r="AO138" s="128" t="str">
        <f t="shared" si="126"/>
        <v>-</v>
      </c>
      <c r="AP138" s="128" t="str">
        <f t="shared" si="127"/>
        <v>-</v>
      </c>
      <c r="AQ138" s="128" t="str">
        <f t="shared" si="158"/>
        <v>-</v>
      </c>
      <c r="AR138" s="128" t="str">
        <f t="shared" si="159"/>
        <v>-</v>
      </c>
      <c r="AS138" s="129">
        <f t="shared" si="128"/>
        <v>0</v>
      </c>
      <c r="AT138" s="128" t="str">
        <f t="shared" si="129"/>
        <v>-</v>
      </c>
      <c r="AU138" s="128" t="str">
        <f t="shared" si="130"/>
        <v>-</v>
      </c>
      <c r="AV138" s="128" t="str">
        <f t="shared" si="131"/>
        <v>-</v>
      </c>
      <c r="AW138" s="128" t="str">
        <f t="shared" si="132"/>
        <v>-</v>
      </c>
      <c r="AX138" s="128" t="str">
        <f t="shared" si="133"/>
        <v>-</v>
      </c>
      <c r="AY138" s="128" t="str">
        <f t="shared" si="134"/>
        <v>-</v>
      </c>
      <c r="AZ138" s="128" t="str">
        <f t="shared" si="135"/>
        <v>-</v>
      </c>
      <c r="BA138" s="128" t="str">
        <f t="shared" si="136"/>
        <v>-</v>
      </c>
      <c r="BB138" s="128" t="str">
        <f t="shared" si="137"/>
        <v>-</v>
      </c>
      <c r="BC138" s="128" t="str">
        <f t="shared" si="138"/>
        <v>-</v>
      </c>
      <c r="BD138" s="128" t="str">
        <f t="shared" si="139"/>
        <v>-</v>
      </c>
      <c r="BE138" s="187"/>
      <c r="BF138" s="128" t="str">
        <f t="shared" si="140"/>
        <v>-</v>
      </c>
      <c r="BG138" s="128" t="str">
        <f t="shared" si="141"/>
        <v>-</v>
      </c>
      <c r="BH138" s="187"/>
      <c r="BI138" s="187"/>
      <c r="BJ138" s="128" t="str">
        <f t="shared" si="142"/>
        <v>-</v>
      </c>
      <c r="BK138" s="128" t="str">
        <f t="shared" si="143"/>
        <v>-</v>
      </c>
      <c r="BL138" s="128" t="str">
        <f t="shared" si="144"/>
        <v>-</v>
      </c>
      <c r="BM138" s="128" t="str">
        <f t="shared" si="145"/>
        <v>-</v>
      </c>
      <c r="BN138" s="128" t="str">
        <f t="shared" si="146"/>
        <v>-</v>
      </c>
      <c r="BO138" s="128" t="str">
        <f t="shared" si="147"/>
        <v>-</v>
      </c>
      <c r="BP138" s="128" t="str">
        <f t="shared" si="148"/>
        <v>-</v>
      </c>
      <c r="BQ138" s="128" t="str">
        <f t="shared" si="149"/>
        <v>-</v>
      </c>
      <c r="BR138" s="128" t="str">
        <f t="shared" si="150"/>
        <v>-</v>
      </c>
      <c r="BS138" s="128" t="str">
        <f t="shared" si="151"/>
        <v>-</v>
      </c>
      <c r="BT138" s="128" t="str">
        <f t="shared" si="152"/>
        <v>-</v>
      </c>
      <c r="BU138" s="128" t="str">
        <f t="shared" si="153"/>
        <v>-</v>
      </c>
      <c r="BV138" s="129">
        <f t="shared" si="154"/>
        <v>0</v>
      </c>
      <c r="BX138" s="128" t="str">
        <f t="shared" si="103"/>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55"/>
        <v>-</v>
      </c>
      <c r="K139" s="20" t="str">
        <f>IF(月途中入退所!$N16=$B$2,IF(月途中入退所!S16="","-",月途中入退所!$S16),"-")</f>
        <v>-</v>
      </c>
      <c r="L139" s="162" t="str">
        <f t="shared" si="156"/>
        <v>-</v>
      </c>
      <c r="M139" s="20" t="str">
        <f>IF(月途中入退所!$N16=$B$2,月途中入退所!$T16,"-")</f>
        <v>-</v>
      </c>
      <c r="N139" s="129">
        <f t="shared" si="157"/>
        <v>0</v>
      </c>
      <c r="O139" s="123"/>
      <c r="P139" s="128" t="str">
        <f t="shared" si="104"/>
        <v>-</v>
      </c>
      <c r="Q139" s="128" t="str">
        <f t="shared" si="105"/>
        <v>-</v>
      </c>
      <c r="R139" s="128" t="str">
        <f t="shared" si="106"/>
        <v>-</v>
      </c>
      <c r="S139" s="128" t="str">
        <f t="shared" si="107"/>
        <v>-</v>
      </c>
      <c r="T139" s="128" t="str">
        <f t="shared" si="108"/>
        <v>-</v>
      </c>
      <c r="U139" s="128" t="str">
        <f t="shared" si="109"/>
        <v>-</v>
      </c>
      <c r="V139" s="128" t="str">
        <f t="shared" si="110"/>
        <v>-</v>
      </c>
      <c r="W139" s="128" t="str">
        <f t="shared" si="111"/>
        <v>-</v>
      </c>
      <c r="X139" s="128" t="str">
        <f t="shared" si="112"/>
        <v>-</v>
      </c>
      <c r="Y139" s="128" t="str">
        <f t="shared" si="113"/>
        <v>-</v>
      </c>
      <c r="Z139" s="128" t="str">
        <f t="shared" si="114"/>
        <v>-</v>
      </c>
      <c r="AA139" s="128" t="str">
        <f t="shared" si="115"/>
        <v>-</v>
      </c>
      <c r="AB139" s="131"/>
      <c r="AC139" s="128" t="str">
        <f t="shared" si="116"/>
        <v>-</v>
      </c>
      <c r="AD139" s="128" t="str">
        <f t="shared" si="117"/>
        <v>-</v>
      </c>
      <c r="AE139" s="131"/>
      <c r="AF139" s="131"/>
      <c r="AG139" s="128" t="str">
        <f t="shared" si="118"/>
        <v>-</v>
      </c>
      <c r="AH139" s="128" t="str">
        <f t="shared" si="119"/>
        <v>-</v>
      </c>
      <c r="AI139" s="128" t="str">
        <f t="shared" si="120"/>
        <v>-</v>
      </c>
      <c r="AJ139" s="128" t="str">
        <f t="shared" si="121"/>
        <v>-</v>
      </c>
      <c r="AK139" s="128" t="str">
        <f t="shared" si="122"/>
        <v>-</v>
      </c>
      <c r="AL139" s="128" t="str">
        <f t="shared" si="123"/>
        <v>-</v>
      </c>
      <c r="AM139" s="128" t="str">
        <f t="shared" si="124"/>
        <v>-</v>
      </c>
      <c r="AN139" s="128" t="str">
        <f t="shared" si="125"/>
        <v>-</v>
      </c>
      <c r="AO139" s="128" t="str">
        <f t="shared" si="126"/>
        <v>-</v>
      </c>
      <c r="AP139" s="128" t="str">
        <f t="shared" si="127"/>
        <v>-</v>
      </c>
      <c r="AQ139" s="128" t="str">
        <f t="shared" si="158"/>
        <v>-</v>
      </c>
      <c r="AR139" s="128" t="str">
        <f t="shared" si="159"/>
        <v>-</v>
      </c>
      <c r="AS139" s="129">
        <f t="shared" si="128"/>
        <v>0</v>
      </c>
      <c r="AT139" s="128" t="str">
        <f t="shared" si="129"/>
        <v>-</v>
      </c>
      <c r="AU139" s="128" t="str">
        <f t="shared" si="130"/>
        <v>-</v>
      </c>
      <c r="AV139" s="128" t="str">
        <f t="shared" si="131"/>
        <v>-</v>
      </c>
      <c r="AW139" s="128" t="str">
        <f t="shared" si="132"/>
        <v>-</v>
      </c>
      <c r="AX139" s="128" t="str">
        <f t="shared" si="133"/>
        <v>-</v>
      </c>
      <c r="AY139" s="128" t="str">
        <f t="shared" si="134"/>
        <v>-</v>
      </c>
      <c r="AZ139" s="128" t="str">
        <f t="shared" si="135"/>
        <v>-</v>
      </c>
      <c r="BA139" s="128" t="str">
        <f t="shared" si="136"/>
        <v>-</v>
      </c>
      <c r="BB139" s="128" t="str">
        <f t="shared" si="137"/>
        <v>-</v>
      </c>
      <c r="BC139" s="128" t="str">
        <f t="shared" si="138"/>
        <v>-</v>
      </c>
      <c r="BD139" s="128" t="str">
        <f t="shared" si="139"/>
        <v>-</v>
      </c>
      <c r="BE139" s="187"/>
      <c r="BF139" s="128" t="str">
        <f t="shared" si="140"/>
        <v>-</v>
      </c>
      <c r="BG139" s="128" t="str">
        <f t="shared" si="141"/>
        <v>-</v>
      </c>
      <c r="BH139" s="187"/>
      <c r="BI139" s="187"/>
      <c r="BJ139" s="128" t="str">
        <f t="shared" si="142"/>
        <v>-</v>
      </c>
      <c r="BK139" s="128" t="str">
        <f t="shared" si="143"/>
        <v>-</v>
      </c>
      <c r="BL139" s="128" t="str">
        <f t="shared" si="144"/>
        <v>-</v>
      </c>
      <c r="BM139" s="128" t="str">
        <f t="shared" si="145"/>
        <v>-</v>
      </c>
      <c r="BN139" s="128" t="str">
        <f t="shared" si="146"/>
        <v>-</v>
      </c>
      <c r="BO139" s="128" t="str">
        <f t="shared" si="147"/>
        <v>-</v>
      </c>
      <c r="BP139" s="128" t="str">
        <f t="shared" si="148"/>
        <v>-</v>
      </c>
      <c r="BQ139" s="128" t="str">
        <f t="shared" si="149"/>
        <v>-</v>
      </c>
      <c r="BR139" s="128" t="str">
        <f t="shared" si="150"/>
        <v>-</v>
      </c>
      <c r="BS139" s="128" t="str">
        <f t="shared" si="151"/>
        <v>-</v>
      </c>
      <c r="BT139" s="128" t="str">
        <f t="shared" si="152"/>
        <v>-</v>
      </c>
      <c r="BU139" s="128" t="str">
        <f t="shared" si="153"/>
        <v>-</v>
      </c>
      <c r="BV139" s="129">
        <f t="shared" si="154"/>
        <v>0</v>
      </c>
      <c r="BX139" s="128" t="str">
        <f t="shared" si="103"/>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55"/>
        <v>-</v>
      </c>
      <c r="K140" s="20" t="str">
        <f>IF(月途中入退所!$N17=$B$2,IF(月途中入退所!S17="","-",月途中入退所!$S17),"-")</f>
        <v>-</v>
      </c>
      <c r="L140" s="162" t="str">
        <f t="shared" si="156"/>
        <v>-</v>
      </c>
      <c r="M140" s="20" t="str">
        <f>IF(月途中入退所!$N17=$B$2,月途中入退所!$T17,"-")</f>
        <v>-</v>
      </c>
      <c r="N140" s="129">
        <f t="shared" si="157"/>
        <v>0</v>
      </c>
      <c r="O140" s="123"/>
      <c r="P140" s="128" t="str">
        <f t="shared" si="104"/>
        <v>-</v>
      </c>
      <c r="Q140" s="128" t="str">
        <f t="shared" si="105"/>
        <v>-</v>
      </c>
      <c r="R140" s="128" t="str">
        <f t="shared" si="106"/>
        <v>-</v>
      </c>
      <c r="S140" s="128" t="str">
        <f t="shared" si="107"/>
        <v>-</v>
      </c>
      <c r="T140" s="128" t="str">
        <f t="shared" si="108"/>
        <v>-</v>
      </c>
      <c r="U140" s="128" t="str">
        <f t="shared" si="109"/>
        <v>-</v>
      </c>
      <c r="V140" s="128" t="str">
        <f t="shared" si="110"/>
        <v>-</v>
      </c>
      <c r="W140" s="128" t="str">
        <f t="shared" si="111"/>
        <v>-</v>
      </c>
      <c r="X140" s="128" t="str">
        <f t="shared" si="112"/>
        <v>-</v>
      </c>
      <c r="Y140" s="128" t="str">
        <f t="shared" si="113"/>
        <v>-</v>
      </c>
      <c r="Z140" s="128" t="str">
        <f t="shared" si="114"/>
        <v>-</v>
      </c>
      <c r="AA140" s="128" t="str">
        <f t="shared" si="115"/>
        <v>-</v>
      </c>
      <c r="AB140" s="131"/>
      <c r="AC140" s="128" t="str">
        <f t="shared" si="116"/>
        <v>-</v>
      </c>
      <c r="AD140" s="128" t="str">
        <f t="shared" si="117"/>
        <v>-</v>
      </c>
      <c r="AE140" s="131"/>
      <c r="AF140" s="131"/>
      <c r="AG140" s="128" t="str">
        <f t="shared" si="118"/>
        <v>-</v>
      </c>
      <c r="AH140" s="128" t="str">
        <f t="shared" si="119"/>
        <v>-</v>
      </c>
      <c r="AI140" s="128" t="str">
        <f t="shared" si="120"/>
        <v>-</v>
      </c>
      <c r="AJ140" s="128" t="str">
        <f t="shared" si="121"/>
        <v>-</v>
      </c>
      <c r="AK140" s="128" t="str">
        <f t="shared" si="122"/>
        <v>-</v>
      </c>
      <c r="AL140" s="128" t="str">
        <f t="shared" si="123"/>
        <v>-</v>
      </c>
      <c r="AM140" s="128" t="str">
        <f t="shared" si="124"/>
        <v>-</v>
      </c>
      <c r="AN140" s="128" t="str">
        <f t="shared" si="125"/>
        <v>-</v>
      </c>
      <c r="AO140" s="128" t="str">
        <f t="shared" si="126"/>
        <v>-</v>
      </c>
      <c r="AP140" s="128" t="str">
        <f t="shared" si="127"/>
        <v>-</v>
      </c>
      <c r="AQ140" s="128" t="str">
        <f t="shared" si="158"/>
        <v>-</v>
      </c>
      <c r="AR140" s="128" t="str">
        <f t="shared" si="159"/>
        <v>-</v>
      </c>
      <c r="AS140" s="129">
        <f t="shared" si="128"/>
        <v>0</v>
      </c>
      <c r="AT140" s="128" t="str">
        <f t="shared" si="129"/>
        <v>-</v>
      </c>
      <c r="AU140" s="128" t="str">
        <f t="shared" si="130"/>
        <v>-</v>
      </c>
      <c r="AV140" s="128" t="str">
        <f t="shared" si="131"/>
        <v>-</v>
      </c>
      <c r="AW140" s="128" t="str">
        <f t="shared" si="132"/>
        <v>-</v>
      </c>
      <c r="AX140" s="128" t="str">
        <f t="shared" si="133"/>
        <v>-</v>
      </c>
      <c r="AY140" s="128" t="str">
        <f t="shared" si="134"/>
        <v>-</v>
      </c>
      <c r="AZ140" s="128" t="str">
        <f t="shared" si="135"/>
        <v>-</v>
      </c>
      <c r="BA140" s="128" t="str">
        <f t="shared" si="136"/>
        <v>-</v>
      </c>
      <c r="BB140" s="128" t="str">
        <f t="shared" si="137"/>
        <v>-</v>
      </c>
      <c r="BC140" s="128" t="str">
        <f t="shared" si="138"/>
        <v>-</v>
      </c>
      <c r="BD140" s="128" t="str">
        <f t="shared" si="139"/>
        <v>-</v>
      </c>
      <c r="BE140" s="187"/>
      <c r="BF140" s="128" t="str">
        <f t="shared" si="140"/>
        <v>-</v>
      </c>
      <c r="BG140" s="128" t="str">
        <f t="shared" si="141"/>
        <v>-</v>
      </c>
      <c r="BH140" s="187"/>
      <c r="BI140" s="187"/>
      <c r="BJ140" s="128" t="str">
        <f t="shared" si="142"/>
        <v>-</v>
      </c>
      <c r="BK140" s="128" t="str">
        <f t="shared" si="143"/>
        <v>-</v>
      </c>
      <c r="BL140" s="128" t="str">
        <f t="shared" si="144"/>
        <v>-</v>
      </c>
      <c r="BM140" s="128" t="str">
        <f t="shared" si="145"/>
        <v>-</v>
      </c>
      <c r="BN140" s="128" t="str">
        <f t="shared" si="146"/>
        <v>-</v>
      </c>
      <c r="BO140" s="128" t="str">
        <f t="shared" si="147"/>
        <v>-</v>
      </c>
      <c r="BP140" s="128" t="str">
        <f t="shared" si="148"/>
        <v>-</v>
      </c>
      <c r="BQ140" s="128" t="str">
        <f t="shared" si="149"/>
        <v>-</v>
      </c>
      <c r="BR140" s="128" t="str">
        <f t="shared" si="150"/>
        <v>-</v>
      </c>
      <c r="BS140" s="128" t="str">
        <f t="shared" si="151"/>
        <v>-</v>
      </c>
      <c r="BT140" s="128" t="str">
        <f t="shared" si="152"/>
        <v>-</v>
      </c>
      <c r="BU140" s="128" t="str">
        <f t="shared" si="153"/>
        <v>-</v>
      </c>
      <c r="BV140" s="129">
        <f t="shared" si="154"/>
        <v>0</v>
      </c>
      <c r="BX140" s="128" t="str">
        <f t="shared" si="103"/>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55"/>
        <v>-</v>
      </c>
      <c r="K141" s="20" t="str">
        <f>IF(月途中入退所!$N18=$B$2,IF(月途中入退所!S18="","-",月途中入退所!$S18),"-")</f>
        <v>-</v>
      </c>
      <c r="L141" s="162" t="str">
        <f t="shared" si="156"/>
        <v>-</v>
      </c>
      <c r="M141" s="20" t="str">
        <f>IF(月途中入退所!$N18=$B$2,月途中入退所!$T18,"-")</f>
        <v>-</v>
      </c>
      <c r="N141" s="129">
        <f t="shared" si="157"/>
        <v>0</v>
      </c>
      <c r="O141" s="123"/>
      <c r="P141" s="128" t="str">
        <f t="shared" si="104"/>
        <v>-</v>
      </c>
      <c r="Q141" s="128" t="str">
        <f t="shared" si="105"/>
        <v>-</v>
      </c>
      <c r="R141" s="128" t="str">
        <f t="shared" si="106"/>
        <v>-</v>
      </c>
      <c r="S141" s="128" t="str">
        <f t="shared" si="107"/>
        <v>-</v>
      </c>
      <c r="T141" s="128" t="str">
        <f t="shared" si="108"/>
        <v>-</v>
      </c>
      <c r="U141" s="128" t="str">
        <f t="shared" si="109"/>
        <v>-</v>
      </c>
      <c r="V141" s="128" t="str">
        <f t="shared" si="110"/>
        <v>-</v>
      </c>
      <c r="W141" s="128" t="str">
        <f t="shared" si="111"/>
        <v>-</v>
      </c>
      <c r="X141" s="128" t="str">
        <f t="shared" si="112"/>
        <v>-</v>
      </c>
      <c r="Y141" s="128" t="str">
        <f t="shared" si="113"/>
        <v>-</v>
      </c>
      <c r="Z141" s="128" t="str">
        <f t="shared" si="114"/>
        <v>-</v>
      </c>
      <c r="AA141" s="128" t="str">
        <f t="shared" si="115"/>
        <v>-</v>
      </c>
      <c r="AB141" s="131"/>
      <c r="AC141" s="128" t="str">
        <f t="shared" si="116"/>
        <v>-</v>
      </c>
      <c r="AD141" s="128" t="str">
        <f t="shared" si="117"/>
        <v>-</v>
      </c>
      <c r="AE141" s="131"/>
      <c r="AF141" s="131"/>
      <c r="AG141" s="128" t="str">
        <f t="shared" si="118"/>
        <v>-</v>
      </c>
      <c r="AH141" s="128" t="str">
        <f t="shared" si="119"/>
        <v>-</v>
      </c>
      <c r="AI141" s="128" t="str">
        <f t="shared" si="120"/>
        <v>-</v>
      </c>
      <c r="AJ141" s="128" t="str">
        <f t="shared" si="121"/>
        <v>-</v>
      </c>
      <c r="AK141" s="128" t="str">
        <f t="shared" si="122"/>
        <v>-</v>
      </c>
      <c r="AL141" s="128" t="str">
        <f t="shared" si="123"/>
        <v>-</v>
      </c>
      <c r="AM141" s="128" t="str">
        <f t="shared" si="124"/>
        <v>-</v>
      </c>
      <c r="AN141" s="128" t="str">
        <f t="shared" si="125"/>
        <v>-</v>
      </c>
      <c r="AO141" s="128" t="str">
        <f t="shared" si="126"/>
        <v>-</v>
      </c>
      <c r="AP141" s="128" t="str">
        <f t="shared" si="127"/>
        <v>-</v>
      </c>
      <c r="AQ141" s="128" t="str">
        <f t="shared" si="158"/>
        <v>-</v>
      </c>
      <c r="AR141" s="128" t="str">
        <f t="shared" si="159"/>
        <v>-</v>
      </c>
      <c r="AS141" s="129">
        <f t="shared" si="128"/>
        <v>0</v>
      </c>
      <c r="AT141" s="128" t="str">
        <f t="shared" si="129"/>
        <v>-</v>
      </c>
      <c r="AU141" s="128" t="str">
        <f t="shared" si="130"/>
        <v>-</v>
      </c>
      <c r="AV141" s="128" t="str">
        <f t="shared" si="131"/>
        <v>-</v>
      </c>
      <c r="AW141" s="128" t="str">
        <f t="shared" si="132"/>
        <v>-</v>
      </c>
      <c r="AX141" s="128" t="str">
        <f t="shared" si="133"/>
        <v>-</v>
      </c>
      <c r="AY141" s="128" t="str">
        <f t="shared" si="134"/>
        <v>-</v>
      </c>
      <c r="AZ141" s="128" t="str">
        <f t="shared" si="135"/>
        <v>-</v>
      </c>
      <c r="BA141" s="128" t="str">
        <f t="shared" si="136"/>
        <v>-</v>
      </c>
      <c r="BB141" s="128" t="str">
        <f t="shared" si="137"/>
        <v>-</v>
      </c>
      <c r="BC141" s="128" t="str">
        <f t="shared" si="138"/>
        <v>-</v>
      </c>
      <c r="BD141" s="128" t="str">
        <f t="shared" si="139"/>
        <v>-</v>
      </c>
      <c r="BE141" s="187"/>
      <c r="BF141" s="128" t="str">
        <f t="shared" si="140"/>
        <v>-</v>
      </c>
      <c r="BG141" s="128" t="str">
        <f t="shared" si="141"/>
        <v>-</v>
      </c>
      <c r="BH141" s="187"/>
      <c r="BI141" s="187"/>
      <c r="BJ141" s="128" t="str">
        <f t="shared" si="142"/>
        <v>-</v>
      </c>
      <c r="BK141" s="128" t="str">
        <f t="shared" si="143"/>
        <v>-</v>
      </c>
      <c r="BL141" s="128" t="str">
        <f t="shared" si="144"/>
        <v>-</v>
      </c>
      <c r="BM141" s="128" t="str">
        <f t="shared" si="145"/>
        <v>-</v>
      </c>
      <c r="BN141" s="128" t="str">
        <f t="shared" si="146"/>
        <v>-</v>
      </c>
      <c r="BO141" s="128" t="str">
        <f t="shared" si="147"/>
        <v>-</v>
      </c>
      <c r="BP141" s="128" t="str">
        <f t="shared" si="148"/>
        <v>-</v>
      </c>
      <c r="BQ141" s="128" t="str">
        <f t="shared" si="149"/>
        <v>-</v>
      </c>
      <c r="BR141" s="128" t="str">
        <f t="shared" si="150"/>
        <v>-</v>
      </c>
      <c r="BS141" s="128" t="str">
        <f t="shared" si="151"/>
        <v>-</v>
      </c>
      <c r="BT141" s="128" t="str">
        <f t="shared" si="152"/>
        <v>-</v>
      </c>
      <c r="BU141" s="128" t="str">
        <f t="shared" si="153"/>
        <v>-</v>
      </c>
      <c r="BV141" s="129">
        <f t="shared" si="154"/>
        <v>0</v>
      </c>
      <c r="BX141" s="128" t="str">
        <f t="shared" si="103"/>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55"/>
        <v>-</v>
      </c>
      <c r="K142" s="20" t="str">
        <f>IF(月途中入退所!$N19=$B$2,IF(月途中入退所!S19="","-",月途中入退所!$S19),"-")</f>
        <v>-</v>
      </c>
      <c r="L142" s="162" t="str">
        <f t="shared" si="156"/>
        <v>-</v>
      </c>
      <c r="M142" s="20" t="str">
        <f>IF(月途中入退所!$N19=$B$2,月途中入退所!$T19,"-")</f>
        <v>-</v>
      </c>
      <c r="N142" s="129">
        <f t="shared" si="157"/>
        <v>0</v>
      </c>
      <c r="O142" s="123"/>
      <c r="P142" s="128" t="str">
        <f t="shared" si="104"/>
        <v>-</v>
      </c>
      <c r="Q142" s="128" t="str">
        <f t="shared" si="105"/>
        <v>-</v>
      </c>
      <c r="R142" s="128" t="str">
        <f t="shared" si="106"/>
        <v>-</v>
      </c>
      <c r="S142" s="128" t="str">
        <f t="shared" si="107"/>
        <v>-</v>
      </c>
      <c r="T142" s="128" t="str">
        <f t="shared" si="108"/>
        <v>-</v>
      </c>
      <c r="U142" s="128" t="str">
        <f t="shared" si="109"/>
        <v>-</v>
      </c>
      <c r="V142" s="128" t="str">
        <f t="shared" si="110"/>
        <v>-</v>
      </c>
      <c r="W142" s="128" t="str">
        <f t="shared" si="111"/>
        <v>-</v>
      </c>
      <c r="X142" s="128" t="str">
        <f t="shared" si="112"/>
        <v>-</v>
      </c>
      <c r="Y142" s="128" t="str">
        <f t="shared" si="113"/>
        <v>-</v>
      </c>
      <c r="Z142" s="128" t="str">
        <f t="shared" si="114"/>
        <v>-</v>
      </c>
      <c r="AA142" s="128" t="str">
        <f t="shared" si="115"/>
        <v>-</v>
      </c>
      <c r="AB142" s="131"/>
      <c r="AC142" s="128" t="str">
        <f t="shared" si="116"/>
        <v>-</v>
      </c>
      <c r="AD142" s="128" t="str">
        <f t="shared" si="117"/>
        <v>-</v>
      </c>
      <c r="AE142" s="131"/>
      <c r="AF142" s="131"/>
      <c r="AG142" s="128" t="str">
        <f t="shared" si="118"/>
        <v>-</v>
      </c>
      <c r="AH142" s="128" t="str">
        <f t="shared" si="119"/>
        <v>-</v>
      </c>
      <c r="AI142" s="128" t="str">
        <f t="shared" si="120"/>
        <v>-</v>
      </c>
      <c r="AJ142" s="128" t="str">
        <f t="shared" si="121"/>
        <v>-</v>
      </c>
      <c r="AK142" s="128" t="str">
        <f t="shared" si="122"/>
        <v>-</v>
      </c>
      <c r="AL142" s="128" t="str">
        <f t="shared" si="123"/>
        <v>-</v>
      </c>
      <c r="AM142" s="128" t="str">
        <f t="shared" si="124"/>
        <v>-</v>
      </c>
      <c r="AN142" s="128" t="str">
        <f t="shared" si="125"/>
        <v>-</v>
      </c>
      <c r="AO142" s="128" t="str">
        <f t="shared" si="126"/>
        <v>-</v>
      </c>
      <c r="AP142" s="128" t="str">
        <f t="shared" si="127"/>
        <v>-</v>
      </c>
      <c r="AQ142" s="128" t="str">
        <f t="shared" si="158"/>
        <v>-</v>
      </c>
      <c r="AR142" s="128" t="str">
        <f t="shared" si="159"/>
        <v>-</v>
      </c>
      <c r="AS142" s="129">
        <f t="shared" si="128"/>
        <v>0</v>
      </c>
      <c r="AT142" s="128" t="str">
        <f t="shared" si="129"/>
        <v>-</v>
      </c>
      <c r="AU142" s="128" t="str">
        <f t="shared" si="130"/>
        <v>-</v>
      </c>
      <c r="AV142" s="128" t="str">
        <f t="shared" si="131"/>
        <v>-</v>
      </c>
      <c r="AW142" s="128" t="str">
        <f t="shared" si="132"/>
        <v>-</v>
      </c>
      <c r="AX142" s="128" t="str">
        <f t="shared" si="133"/>
        <v>-</v>
      </c>
      <c r="AY142" s="128" t="str">
        <f t="shared" si="134"/>
        <v>-</v>
      </c>
      <c r="AZ142" s="128" t="str">
        <f t="shared" si="135"/>
        <v>-</v>
      </c>
      <c r="BA142" s="128" t="str">
        <f t="shared" si="136"/>
        <v>-</v>
      </c>
      <c r="BB142" s="128" t="str">
        <f t="shared" si="137"/>
        <v>-</v>
      </c>
      <c r="BC142" s="128" t="str">
        <f t="shared" si="138"/>
        <v>-</v>
      </c>
      <c r="BD142" s="128" t="str">
        <f t="shared" si="139"/>
        <v>-</v>
      </c>
      <c r="BE142" s="187"/>
      <c r="BF142" s="128" t="str">
        <f t="shared" si="140"/>
        <v>-</v>
      </c>
      <c r="BG142" s="128" t="str">
        <f t="shared" si="141"/>
        <v>-</v>
      </c>
      <c r="BH142" s="187"/>
      <c r="BI142" s="187"/>
      <c r="BJ142" s="128" t="str">
        <f t="shared" si="142"/>
        <v>-</v>
      </c>
      <c r="BK142" s="128" t="str">
        <f t="shared" si="143"/>
        <v>-</v>
      </c>
      <c r="BL142" s="128" t="str">
        <f t="shared" si="144"/>
        <v>-</v>
      </c>
      <c r="BM142" s="128" t="str">
        <f t="shared" si="145"/>
        <v>-</v>
      </c>
      <c r="BN142" s="128" t="str">
        <f t="shared" si="146"/>
        <v>-</v>
      </c>
      <c r="BO142" s="128" t="str">
        <f t="shared" si="147"/>
        <v>-</v>
      </c>
      <c r="BP142" s="128" t="str">
        <f t="shared" si="148"/>
        <v>-</v>
      </c>
      <c r="BQ142" s="128" t="str">
        <f t="shared" si="149"/>
        <v>-</v>
      </c>
      <c r="BR142" s="128" t="str">
        <f t="shared" si="150"/>
        <v>-</v>
      </c>
      <c r="BS142" s="128" t="str">
        <f t="shared" si="151"/>
        <v>-</v>
      </c>
      <c r="BT142" s="128" t="str">
        <f t="shared" si="152"/>
        <v>-</v>
      </c>
      <c r="BU142" s="128" t="str">
        <f t="shared" si="153"/>
        <v>-</v>
      </c>
      <c r="BV142" s="129">
        <f t="shared" si="154"/>
        <v>0</v>
      </c>
      <c r="BX142" s="128" t="str">
        <f t="shared" si="103"/>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55"/>
        <v>-</v>
      </c>
      <c r="K143" s="20" t="str">
        <f>IF(月途中入退所!$N20=$B$2,IF(月途中入退所!S20="","-",月途中入退所!$S20),"-")</f>
        <v>-</v>
      </c>
      <c r="L143" s="162" t="str">
        <f t="shared" si="156"/>
        <v>-</v>
      </c>
      <c r="M143" s="20" t="str">
        <f>IF(月途中入退所!$N20=$B$2,月途中入退所!$T20,"-")</f>
        <v>-</v>
      </c>
      <c r="N143" s="129">
        <f t="shared" si="157"/>
        <v>0</v>
      </c>
      <c r="O143" s="123"/>
      <c r="P143" s="128" t="str">
        <f t="shared" si="104"/>
        <v>-</v>
      </c>
      <c r="Q143" s="128" t="str">
        <f t="shared" si="105"/>
        <v>-</v>
      </c>
      <c r="R143" s="128" t="str">
        <f t="shared" si="106"/>
        <v>-</v>
      </c>
      <c r="S143" s="128" t="str">
        <f t="shared" si="107"/>
        <v>-</v>
      </c>
      <c r="T143" s="128" t="str">
        <f t="shared" si="108"/>
        <v>-</v>
      </c>
      <c r="U143" s="128" t="str">
        <f t="shared" si="109"/>
        <v>-</v>
      </c>
      <c r="V143" s="128" t="str">
        <f t="shared" si="110"/>
        <v>-</v>
      </c>
      <c r="W143" s="128" t="str">
        <f t="shared" si="111"/>
        <v>-</v>
      </c>
      <c r="X143" s="128" t="str">
        <f t="shared" si="112"/>
        <v>-</v>
      </c>
      <c r="Y143" s="128" t="str">
        <f t="shared" si="113"/>
        <v>-</v>
      </c>
      <c r="Z143" s="128" t="str">
        <f t="shared" si="114"/>
        <v>-</v>
      </c>
      <c r="AA143" s="128" t="str">
        <f t="shared" si="115"/>
        <v>-</v>
      </c>
      <c r="AB143" s="131"/>
      <c r="AC143" s="128" t="str">
        <f t="shared" si="116"/>
        <v>-</v>
      </c>
      <c r="AD143" s="128" t="str">
        <f t="shared" si="117"/>
        <v>-</v>
      </c>
      <c r="AE143" s="131"/>
      <c r="AF143" s="131"/>
      <c r="AG143" s="128" t="str">
        <f t="shared" si="118"/>
        <v>-</v>
      </c>
      <c r="AH143" s="128" t="str">
        <f t="shared" si="119"/>
        <v>-</v>
      </c>
      <c r="AI143" s="128" t="str">
        <f t="shared" si="120"/>
        <v>-</v>
      </c>
      <c r="AJ143" s="128" t="str">
        <f t="shared" si="121"/>
        <v>-</v>
      </c>
      <c r="AK143" s="128" t="str">
        <f t="shared" si="122"/>
        <v>-</v>
      </c>
      <c r="AL143" s="128" t="str">
        <f t="shared" si="123"/>
        <v>-</v>
      </c>
      <c r="AM143" s="128" t="str">
        <f t="shared" si="124"/>
        <v>-</v>
      </c>
      <c r="AN143" s="128" t="str">
        <f t="shared" si="125"/>
        <v>-</v>
      </c>
      <c r="AO143" s="128" t="str">
        <f t="shared" si="126"/>
        <v>-</v>
      </c>
      <c r="AP143" s="128" t="str">
        <f t="shared" si="127"/>
        <v>-</v>
      </c>
      <c r="AQ143" s="128" t="str">
        <f t="shared" si="158"/>
        <v>-</v>
      </c>
      <c r="AR143" s="128" t="str">
        <f t="shared" si="159"/>
        <v>-</v>
      </c>
      <c r="AS143" s="129">
        <f t="shared" si="128"/>
        <v>0</v>
      </c>
      <c r="AT143" s="128" t="str">
        <f t="shared" si="129"/>
        <v>-</v>
      </c>
      <c r="AU143" s="128" t="str">
        <f t="shared" si="130"/>
        <v>-</v>
      </c>
      <c r="AV143" s="128" t="str">
        <f t="shared" si="131"/>
        <v>-</v>
      </c>
      <c r="AW143" s="128" t="str">
        <f t="shared" si="132"/>
        <v>-</v>
      </c>
      <c r="AX143" s="128" t="str">
        <f t="shared" si="133"/>
        <v>-</v>
      </c>
      <c r="AY143" s="128" t="str">
        <f t="shared" si="134"/>
        <v>-</v>
      </c>
      <c r="AZ143" s="128" t="str">
        <f t="shared" si="135"/>
        <v>-</v>
      </c>
      <c r="BA143" s="128" t="str">
        <f t="shared" si="136"/>
        <v>-</v>
      </c>
      <c r="BB143" s="128" t="str">
        <f t="shared" si="137"/>
        <v>-</v>
      </c>
      <c r="BC143" s="128" t="str">
        <f t="shared" si="138"/>
        <v>-</v>
      </c>
      <c r="BD143" s="128" t="str">
        <f t="shared" si="139"/>
        <v>-</v>
      </c>
      <c r="BE143" s="187"/>
      <c r="BF143" s="128" t="str">
        <f t="shared" si="140"/>
        <v>-</v>
      </c>
      <c r="BG143" s="128" t="str">
        <f t="shared" si="141"/>
        <v>-</v>
      </c>
      <c r="BH143" s="187"/>
      <c r="BI143" s="187"/>
      <c r="BJ143" s="128" t="str">
        <f t="shared" si="142"/>
        <v>-</v>
      </c>
      <c r="BK143" s="128" t="str">
        <f t="shared" si="143"/>
        <v>-</v>
      </c>
      <c r="BL143" s="128" t="str">
        <f t="shared" si="144"/>
        <v>-</v>
      </c>
      <c r="BM143" s="128" t="str">
        <f t="shared" si="145"/>
        <v>-</v>
      </c>
      <c r="BN143" s="128" t="str">
        <f t="shared" si="146"/>
        <v>-</v>
      </c>
      <c r="BO143" s="128" t="str">
        <f t="shared" si="147"/>
        <v>-</v>
      </c>
      <c r="BP143" s="128" t="str">
        <f t="shared" si="148"/>
        <v>-</v>
      </c>
      <c r="BQ143" s="128" t="str">
        <f t="shared" si="149"/>
        <v>-</v>
      </c>
      <c r="BR143" s="128" t="str">
        <f t="shared" si="150"/>
        <v>-</v>
      </c>
      <c r="BS143" s="128" t="str">
        <f t="shared" si="151"/>
        <v>-</v>
      </c>
      <c r="BT143" s="128" t="str">
        <f t="shared" si="152"/>
        <v>-</v>
      </c>
      <c r="BU143" s="128" t="str">
        <f t="shared" si="153"/>
        <v>-</v>
      </c>
      <c r="BV143" s="129">
        <f t="shared" si="154"/>
        <v>0</v>
      </c>
      <c r="BX143" s="128" t="str">
        <f t="shared" si="103"/>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55"/>
        <v>-</v>
      </c>
      <c r="K144" s="20" t="str">
        <f>IF(月途中入退所!$N21=$B$2,IF(月途中入退所!S21="","-",月途中入退所!$S21),"-")</f>
        <v>-</v>
      </c>
      <c r="L144" s="162" t="str">
        <f t="shared" si="156"/>
        <v>-</v>
      </c>
      <c r="M144" s="20" t="str">
        <f>IF(月途中入退所!$N21=$B$2,月途中入退所!$T21,"-")</f>
        <v>-</v>
      </c>
      <c r="N144" s="129">
        <f t="shared" si="157"/>
        <v>0</v>
      </c>
      <c r="O144" s="123"/>
      <c r="P144" s="128" t="str">
        <f t="shared" si="104"/>
        <v>-</v>
      </c>
      <c r="Q144" s="128" t="str">
        <f t="shared" si="105"/>
        <v>-</v>
      </c>
      <c r="R144" s="128" t="str">
        <f t="shared" si="106"/>
        <v>-</v>
      </c>
      <c r="S144" s="128" t="str">
        <f t="shared" si="107"/>
        <v>-</v>
      </c>
      <c r="T144" s="128" t="str">
        <f t="shared" si="108"/>
        <v>-</v>
      </c>
      <c r="U144" s="128" t="str">
        <f t="shared" si="109"/>
        <v>-</v>
      </c>
      <c r="V144" s="128" t="str">
        <f t="shared" si="110"/>
        <v>-</v>
      </c>
      <c r="W144" s="128" t="str">
        <f t="shared" si="111"/>
        <v>-</v>
      </c>
      <c r="X144" s="128" t="str">
        <f t="shared" si="112"/>
        <v>-</v>
      </c>
      <c r="Y144" s="128" t="str">
        <f t="shared" si="113"/>
        <v>-</v>
      </c>
      <c r="Z144" s="128" t="str">
        <f t="shared" si="114"/>
        <v>-</v>
      </c>
      <c r="AA144" s="128" t="str">
        <f t="shared" si="115"/>
        <v>-</v>
      </c>
      <c r="AB144" s="131"/>
      <c r="AC144" s="128" t="str">
        <f t="shared" si="116"/>
        <v>-</v>
      </c>
      <c r="AD144" s="128" t="str">
        <f t="shared" si="117"/>
        <v>-</v>
      </c>
      <c r="AE144" s="131"/>
      <c r="AF144" s="131"/>
      <c r="AG144" s="128" t="str">
        <f t="shared" si="118"/>
        <v>-</v>
      </c>
      <c r="AH144" s="128" t="str">
        <f t="shared" si="119"/>
        <v>-</v>
      </c>
      <c r="AI144" s="128" t="str">
        <f t="shared" si="120"/>
        <v>-</v>
      </c>
      <c r="AJ144" s="128" t="str">
        <f t="shared" si="121"/>
        <v>-</v>
      </c>
      <c r="AK144" s="128" t="str">
        <f t="shared" si="122"/>
        <v>-</v>
      </c>
      <c r="AL144" s="128" t="str">
        <f t="shared" si="123"/>
        <v>-</v>
      </c>
      <c r="AM144" s="128" t="str">
        <f t="shared" si="124"/>
        <v>-</v>
      </c>
      <c r="AN144" s="128" t="str">
        <f t="shared" si="125"/>
        <v>-</v>
      </c>
      <c r="AO144" s="128" t="str">
        <f t="shared" si="126"/>
        <v>-</v>
      </c>
      <c r="AP144" s="128" t="str">
        <f t="shared" si="127"/>
        <v>-</v>
      </c>
      <c r="AQ144" s="128" t="str">
        <f t="shared" si="158"/>
        <v>-</v>
      </c>
      <c r="AR144" s="128" t="str">
        <f t="shared" si="159"/>
        <v>-</v>
      </c>
      <c r="AS144" s="129">
        <f t="shared" si="128"/>
        <v>0</v>
      </c>
      <c r="AT144" s="128" t="str">
        <f t="shared" si="129"/>
        <v>-</v>
      </c>
      <c r="AU144" s="128" t="str">
        <f t="shared" si="130"/>
        <v>-</v>
      </c>
      <c r="AV144" s="128" t="str">
        <f t="shared" si="131"/>
        <v>-</v>
      </c>
      <c r="AW144" s="128" t="str">
        <f t="shared" si="132"/>
        <v>-</v>
      </c>
      <c r="AX144" s="128" t="str">
        <f t="shared" si="133"/>
        <v>-</v>
      </c>
      <c r="AY144" s="128" t="str">
        <f t="shared" si="134"/>
        <v>-</v>
      </c>
      <c r="AZ144" s="128" t="str">
        <f t="shared" si="135"/>
        <v>-</v>
      </c>
      <c r="BA144" s="128" t="str">
        <f t="shared" si="136"/>
        <v>-</v>
      </c>
      <c r="BB144" s="128" t="str">
        <f t="shared" si="137"/>
        <v>-</v>
      </c>
      <c r="BC144" s="128" t="str">
        <f t="shared" si="138"/>
        <v>-</v>
      </c>
      <c r="BD144" s="128" t="str">
        <f t="shared" si="139"/>
        <v>-</v>
      </c>
      <c r="BE144" s="187"/>
      <c r="BF144" s="128" t="str">
        <f t="shared" si="140"/>
        <v>-</v>
      </c>
      <c r="BG144" s="128" t="str">
        <f t="shared" si="141"/>
        <v>-</v>
      </c>
      <c r="BH144" s="187"/>
      <c r="BI144" s="187"/>
      <c r="BJ144" s="128" t="str">
        <f t="shared" si="142"/>
        <v>-</v>
      </c>
      <c r="BK144" s="128" t="str">
        <f t="shared" si="143"/>
        <v>-</v>
      </c>
      <c r="BL144" s="128" t="str">
        <f t="shared" si="144"/>
        <v>-</v>
      </c>
      <c r="BM144" s="128" t="str">
        <f t="shared" si="145"/>
        <v>-</v>
      </c>
      <c r="BN144" s="128" t="str">
        <f t="shared" si="146"/>
        <v>-</v>
      </c>
      <c r="BO144" s="128" t="str">
        <f t="shared" si="147"/>
        <v>-</v>
      </c>
      <c r="BP144" s="128" t="str">
        <f t="shared" si="148"/>
        <v>-</v>
      </c>
      <c r="BQ144" s="128" t="str">
        <f t="shared" si="149"/>
        <v>-</v>
      </c>
      <c r="BR144" s="128" t="str">
        <f t="shared" si="150"/>
        <v>-</v>
      </c>
      <c r="BS144" s="128" t="str">
        <f t="shared" si="151"/>
        <v>-</v>
      </c>
      <c r="BT144" s="128" t="str">
        <f t="shared" si="152"/>
        <v>-</v>
      </c>
      <c r="BU144" s="128" t="str">
        <f t="shared" si="153"/>
        <v>-</v>
      </c>
      <c r="BV144" s="129">
        <f t="shared" si="154"/>
        <v>0</v>
      </c>
      <c r="BX144" s="128" t="str">
        <f t="shared" si="103"/>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55"/>
        <v>-</v>
      </c>
      <c r="K145" s="20" t="str">
        <f>IF(月途中入退所!$N22=$B$2,IF(月途中入退所!S22="","-",月途中入退所!$S22),"-")</f>
        <v>-</v>
      </c>
      <c r="L145" s="162" t="str">
        <f t="shared" si="156"/>
        <v>-</v>
      </c>
      <c r="M145" s="20" t="str">
        <f>IF(月途中入退所!$N22=$B$2,月途中入退所!$T22,"-")</f>
        <v>-</v>
      </c>
      <c r="N145" s="129">
        <f t="shared" si="157"/>
        <v>0</v>
      </c>
      <c r="P145" s="128" t="str">
        <f t="shared" si="104"/>
        <v>-</v>
      </c>
      <c r="Q145" s="128" t="str">
        <f t="shared" si="105"/>
        <v>-</v>
      </c>
      <c r="R145" s="128" t="str">
        <f t="shared" si="106"/>
        <v>-</v>
      </c>
      <c r="S145" s="128" t="str">
        <f t="shared" si="107"/>
        <v>-</v>
      </c>
      <c r="T145" s="128" t="str">
        <f t="shared" si="108"/>
        <v>-</v>
      </c>
      <c r="U145" s="128" t="str">
        <f t="shared" si="109"/>
        <v>-</v>
      </c>
      <c r="V145" s="128" t="str">
        <f t="shared" si="110"/>
        <v>-</v>
      </c>
      <c r="W145" s="128" t="str">
        <f t="shared" si="111"/>
        <v>-</v>
      </c>
      <c r="X145" s="128" t="str">
        <f t="shared" si="112"/>
        <v>-</v>
      </c>
      <c r="Y145" s="128" t="str">
        <f t="shared" si="113"/>
        <v>-</v>
      </c>
      <c r="Z145" s="128" t="str">
        <f t="shared" si="114"/>
        <v>-</v>
      </c>
      <c r="AA145" s="128" t="str">
        <f t="shared" si="115"/>
        <v>-</v>
      </c>
      <c r="AB145" s="131"/>
      <c r="AC145" s="128" t="str">
        <f t="shared" si="116"/>
        <v>-</v>
      </c>
      <c r="AD145" s="128" t="str">
        <f t="shared" si="117"/>
        <v>-</v>
      </c>
      <c r="AE145" s="131"/>
      <c r="AF145" s="131"/>
      <c r="AG145" s="128" t="str">
        <f t="shared" si="118"/>
        <v>-</v>
      </c>
      <c r="AH145" s="128" t="str">
        <f t="shared" si="119"/>
        <v>-</v>
      </c>
      <c r="AI145" s="128" t="str">
        <f t="shared" si="120"/>
        <v>-</v>
      </c>
      <c r="AJ145" s="128" t="str">
        <f t="shared" si="121"/>
        <v>-</v>
      </c>
      <c r="AK145" s="128" t="str">
        <f t="shared" si="122"/>
        <v>-</v>
      </c>
      <c r="AL145" s="128" t="str">
        <f t="shared" si="123"/>
        <v>-</v>
      </c>
      <c r="AM145" s="128" t="str">
        <f t="shared" si="124"/>
        <v>-</v>
      </c>
      <c r="AN145" s="128" t="str">
        <f t="shared" si="125"/>
        <v>-</v>
      </c>
      <c r="AO145" s="128" t="str">
        <f t="shared" si="126"/>
        <v>-</v>
      </c>
      <c r="AP145" s="128" t="str">
        <f t="shared" si="127"/>
        <v>-</v>
      </c>
      <c r="AQ145" s="128" t="str">
        <f t="shared" si="158"/>
        <v>-</v>
      </c>
      <c r="AR145" s="128" t="str">
        <f t="shared" si="159"/>
        <v>-</v>
      </c>
      <c r="AS145" s="129">
        <f t="shared" si="128"/>
        <v>0</v>
      </c>
      <c r="AT145" s="128" t="str">
        <f t="shared" si="129"/>
        <v>-</v>
      </c>
      <c r="AU145" s="128" t="str">
        <f t="shared" si="130"/>
        <v>-</v>
      </c>
      <c r="AV145" s="128" t="str">
        <f t="shared" si="131"/>
        <v>-</v>
      </c>
      <c r="AW145" s="128" t="str">
        <f t="shared" si="132"/>
        <v>-</v>
      </c>
      <c r="AX145" s="128" t="str">
        <f t="shared" si="133"/>
        <v>-</v>
      </c>
      <c r="AY145" s="128" t="str">
        <f t="shared" si="134"/>
        <v>-</v>
      </c>
      <c r="AZ145" s="128" t="str">
        <f t="shared" si="135"/>
        <v>-</v>
      </c>
      <c r="BA145" s="128" t="str">
        <f t="shared" si="136"/>
        <v>-</v>
      </c>
      <c r="BB145" s="128" t="str">
        <f t="shared" si="137"/>
        <v>-</v>
      </c>
      <c r="BC145" s="128" t="str">
        <f t="shared" si="138"/>
        <v>-</v>
      </c>
      <c r="BD145" s="128" t="str">
        <f t="shared" si="139"/>
        <v>-</v>
      </c>
      <c r="BE145" s="187"/>
      <c r="BF145" s="128" t="str">
        <f t="shared" si="140"/>
        <v>-</v>
      </c>
      <c r="BG145" s="128" t="str">
        <f t="shared" si="141"/>
        <v>-</v>
      </c>
      <c r="BH145" s="187"/>
      <c r="BI145" s="187"/>
      <c r="BJ145" s="128" t="str">
        <f t="shared" si="142"/>
        <v>-</v>
      </c>
      <c r="BK145" s="128" t="str">
        <f t="shared" si="143"/>
        <v>-</v>
      </c>
      <c r="BL145" s="128" t="str">
        <f t="shared" si="144"/>
        <v>-</v>
      </c>
      <c r="BM145" s="128" t="str">
        <f t="shared" si="145"/>
        <v>-</v>
      </c>
      <c r="BN145" s="128" t="str">
        <f t="shared" si="146"/>
        <v>-</v>
      </c>
      <c r="BO145" s="128" t="str">
        <f t="shared" si="147"/>
        <v>-</v>
      </c>
      <c r="BP145" s="128" t="str">
        <f t="shared" si="148"/>
        <v>-</v>
      </c>
      <c r="BQ145" s="128" t="str">
        <f t="shared" si="149"/>
        <v>-</v>
      </c>
      <c r="BR145" s="128" t="str">
        <f t="shared" si="150"/>
        <v>-</v>
      </c>
      <c r="BS145" s="128" t="str">
        <f t="shared" si="151"/>
        <v>-</v>
      </c>
      <c r="BT145" s="128" t="str">
        <f t="shared" si="152"/>
        <v>-</v>
      </c>
      <c r="BU145" s="128" t="str">
        <f t="shared" si="153"/>
        <v>-</v>
      </c>
      <c r="BV145" s="129">
        <f t="shared" si="154"/>
        <v>0</v>
      </c>
      <c r="BX145" s="128" t="str">
        <f t="shared" si="103"/>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55"/>
        <v>-</v>
      </c>
      <c r="K146" s="20" t="str">
        <f>IF(月途中入退所!$N23=$B$2,IF(月途中入退所!S23="","-",月途中入退所!$S23),"-")</f>
        <v>-</v>
      </c>
      <c r="L146" s="162" t="str">
        <f t="shared" si="156"/>
        <v>-</v>
      </c>
      <c r="M146" s="20" t="str">
        <f>IF(月途中入退所!$N23=$B$2,月途中入退所!$T23,"-")</f>
        <v>-</v>
      </c>
      <c r="N146" s="129">
        <f t="shared" si="157"/>
        <v>0</v>
      </c>
      <c r="P146" s="128" t="str">
        <f t="shared" si="104"/>
        <v>-</v>
      </c>
      <c r="Q146" s="128" t="str">
        <f t="shared" si="105"/>
        <v>-</v>
      </c>
      <c r="R146" s="128" t="str">
        <f t="shared" si="106"/>
        <v>-</v>
      </c>
      <c r="S146" s="128" t="str">
        <f t="shared" si="107"/>
        <v>-</v>
      </c>
      <c r="T146" s="128" t="str">
        <f t="shared" si="108"/>
        <v>-</v>
      </c>
      <c r="U146" s="128" t="str">
        <f t="shared" si="109"/>
        <v>-</v>
      </c>
      <c r="V146" s="128" t="str">
        <f t="shared" si="110"/>
        <v>-</v>
      </c>
      <c r="W146" s="128" t="str">
        <f t="shared" si="111"/>
        <v>-</v>
      </c>
      <c r="X146" s="128" t="str">
        <f t="shared" si="112"/>
        <v>-</v>
      </c>
      <c r="Y146" s="128" t="str">
        <f t="shared" si="113"/>
        <v>-</v>
      </c>
      <c r="Z146" s="128" t="str">
        <f t="shared" si="114"/>
        <v>-</v>
      </c>
      <c r="AA146" s="128" t="str">
        <f t="shared" si="115"/>
        <v>-</v>
      </c>
      <c r="AB146" s="131"/>
      <c r="AC146" s="128" t="str">
        <f t="shared" si="116"/>
        <v>-</v>
      </c>
      <c r="AD146" s="128" t="str">
        <f t="shared" si="117"/>
        <v>-</v>
      </c>
      <c r="AE146" s="131"/>
      <c r="AF146" s="131"/>
      <c r="AG146" s="128" t="str">
        <f t="shared" si="118"/>
        <v>-</v>
      </c>
      <c r="AH146" s="128" t="str">
        <f t="shared" si="119"/>
        <v>-</v>
      </c>
      <c r="AI146" s="128" t="str">
        <f t="shared" si="120"/>
        <v>-</v>
      </c>
      <c r="AJ146" s="128" t="str">
        <f t="shared" si="121"/>
        <v>-</v>
      </c>
      <c r="AK146" s="128" t="str">
        <f t="shared" si="122"/>
        <v>-</v>
      </c>
      <c r="AL146" s="128" t="str">
        <f t="shared" si="123"/>
        <v>-</v>
      </c>
      <c r="AM146" s="128" t="str">
        <f t="shared" si="124"/>
        <v>-</v>
      </c>
      <c r="AN146" s="128" t="str">
        <f t="shared" si="125"/>
        <v>-</v>
      </c>
      <c r="AO146" s="128" t="str">
        <f t="shared" si="126"/>
        <v>-</v>
      </c>
      <c r="AP146" s="128" t="str">
        <f t="shared" si="127"/>
        <v>-</v>
      </c>
      <c r="AQ146" s="128" t="str">
        <f t="shared" si="158"/>
        <v>-</v>
      </c>
      <c r="AR146" s="128" t="str">
        <f t="shared" si="159"/>
        <v>-</v>
      </c>
      <c r="AS146" s="129">
        <f t="shared" si="128"/>
        <v>0</v>
      </c>
      <c r="AT146" s="128" t="str">
        <f t="shared" si="129"/>
        <v>-</v>
      </c>
      <c r="AU146" s="128" t="str">
        <f t="shared" si="130"/>
        <v>-</v>
      </c>
      <c r="AV146" s="128" t="str">
        <f t="shared" si="131"/>
        <v>-</v>
      </c>
      <c r="AW146" s="128" t="str">
        <f t="shared" si="132"/>
        <v>-</v>
      </c>
      <c r="AX146" s="128" t="str">
        <f t="shared" si="133"/>
        <v>-</v>
      </c>
      <c r="AY146" s="128" t="str">
        <f t="shared" si="134"/>
        <v>-</v>
      </c>
      <c r="AZ146" s="128" t="str">
        <f t="shared" si="135"/>
        <v>-</v>
      </c>
      <c r="BA146" s="128" t="str">
        <f t="shared" si="136"/>
        <v>-</v>
      </c>
      <c r="BB146" s="128" t="str">
        <f t="shared" si="137"/>
        <v>-</v>
      </c>
      <c r="BC146" s="128" t="str">
        <f t="shared" si="138"/>
        <v>-</v>
      </c>
      <c r="BD146" s="128" t="str">
        <f t="shared" si="139"/>
        <v>-</v>
      </c>
      <c r="BE146" s="187"/>
      <c r="BF146" s="128" t="str">
        <f t="shared" si="140"/>
        <v>-</v>
      </c>
      <c r="BG146" s="128" t="str">
        <f t="shared" si="141"/>
        <v>-</v>
      </c>
      <c r="BH146" s="187"/>
      <c r="BI146" s="187"/>
      <c r="BJ146" s="128" t="str">
        <f t="shared" si="142"/>
        <v>-</v>
      </c>
      <c r="BK146" s="128" t="str">
        <f t="shared" si="143"/>
        <v>-</v>
      </c>
      <c r="BL146" s="128" t="str">
        <f t="shared" si="144"/>
        <v>-</v>
      </c>
      <c r="BM146" s="128" t="str">
        <f t="shared" si="145"/>
        <v>-</v>
      </c>
      <c r="BN146" s="128" t="str">
        <f t="shared" si="146"/>
        <v>-</v>
      </c>
      <c r="BO146" s="128" t="str">
        <f t="shared" si="147"/>
        <v>-</v>
      </c>
      <c r="BP146" s="128" t="str">
        <f t="shared" si="148"/>
        <v>-</v>
      </c>
      <c r="BQ146" s="128" t="str">
        <f t="shared" si="149"/>
        <v>-</v>
      </c>
      <c r="BR146" s="128" t="str">
        <f t="shared" si="150"/>
        <v>-</v>
      </c>
      <c r="BS146" s="128" t="str">
        <f t="shared" si="151"/>
        <v>-</v>
      </c>
      <c r="BT146" s="128" t="str">
        <f t="shared" si="152"/>
        <v>-</v>
      </c>
      <c r="BU146" s="128" t="str">
        <f t="shared" si="153"/>
        <v>-</v>
      </c>
      <c r="BV146" s="129">
        <f t="shared" si="154"/>
        <v>0</v>
      </c>
      <c r="BX146" s="128" t="str">
        <f t="shared" si="103"/>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55"/>
        <v>-</v>
      </c>
      <c r="K147" s="20" t="str">
        <f>IF(月途中入退所!$N24=$B$2,IF(月途中入退所!S24="","-",月途中入退所!$S24),"-")</f>
        <v>-</v>
      </c>
      <c r="L147" s="162" t="str">
        <f t="shared" si="156"/>
        <v>-</v>
      </c>
      <c r="M147" s="20" t="str">
        <f>IF(月途中入退所!$N24=$B$2,月途中入退所!$T24,"-")</f>
        <v>-</v>
      </c>
      <c r="N147" s="129">
        <f t="shared" si="157"/>
        <v>0</v>
      </c>
      <c r="O147" s="123"/>
      <c r="P147" s="128" t="str">
        <f t="shared" si="104"/>
        <v>-</v>
      </c>
      <c r="Q147" s="128" t="str">
        <f t="shared" si="105"/>
        <v>-</v>
      </c>
      <c r="R147" s="128" t="str">
        <f t="shared" si="106"/>
        <v>-</v>
      </c>
      <c r="S147" s="128" t="str">
        <f t="shared" si="107"/>
        <v>-</v>
      </c>
      <c r="T147" s="128" t="str">
        <f t="shared" si="108"/>
        <v>-</v>
      </c>
      <c r="U147" s="128" t="str">
        <f t="shared" si="109"/>
        <v>-</v>
      </c>
      <c r="V147" s="128" t="str">
        <f t="shared" si="110"/>
        <v>-</v>
      </c>
      <c r="W147" s="128" t="str">
        <f t="shared" si="111"/>
        <v>-</v>
      </c>
      <c r="X147" s="128" t="str">
        <f t="shared" si="112"/>
        <v>-</v>
      </c>
      <c r="Y147" s="128" t="str">
        <f t="shared" si="113"/>
        <v>-</v>
      </c>
      <c r="Z147" s="128" t="str">
        <f t="shared" si="114"/>
        <v>-</v>
      </c>
      <c r="AA147" s="128" t="str">
        <f t="shared" si="115"/>
        <v>-</v>
      </c>
      <c r="AB147" s="131"/>
      <c r="AC147" s="128" t="str">
        <f t="shared" si="116"/>
        <v>-</v>
      </c>
      <c r="AD147" s="128" t="str">
        <f t="shared" si="117"/>
        <v>-</v>
      </c>
      <c r="AE147" s="131"/>
      <c r="AF147" s="131"/>
      <c r="AG147" s="128" t="str">
        <f t="shared" si="118"/>
        <v>-</v>
      </c>
      <c r="AH147" s="128" t="str">
        <f t="shared" si="119"/>
        <v>-</v>
      </c>
      <c r="AI147" s="128" t="str">
        <f t="shared" si="120"/>
        <v>-</v>
      </c>
      <c r="AJ147" s="128" t="str">
        <f t="shared" si="121"/>
        <v>-</v>
      </c>
      <c r="AK147" s="128" t="str">
        <f t="shared" si="122"/>
        <v>-</v>
      </c>
      <c r="AL147" s="128" t="str">
        <f t="shared" si="123"/>
        <v>-</v>
      </c>
      <c r="AM147" s="128" t="str">
        <f t="shared" si="124"/>
        <v>-</v>
      </c>
      <c r="AN147" s="128" t="str">
        <f t="shared" si="125"/>
        <v>-</v>
      </c>
      <c r="AO147" s="128" t="str">
        <f t="shared" si="126"/>
        <v>-</v>
      </c>
      <c r="AP147" s="128" t="str">
        <f t="shared" si="127"/>
        <v>-</v>
      </c>
      <c r="AQ147" s="128" t="str">
        <f t="shared" si="158"/>
        <v>-</v>
      </c>
      <c r="AR147" s="128" t="str">
        <f t="shared" si="159"/>
        <v>-</v>
      </c>
      <c r="AS147" s="129">
        <f t="shared" si="128"/>
        <v>0</v>
      </c>
      <c r="AT147" s="128" t="str">
        <f t="shared" si="129"/>
        <v>-</v>
      </c>
      <c r="AU147" s="128" t="str">
        <f t="shared" si="130"/>
        <v>-</v>
      </c>
      <c r="AV147" s="128" t="str">
        <f t="shared" si="131"/>
        <v>-</v>
      </c>
      <c r="AW147" s="128" t="str">
        <f t="shared" si="132"/>
        <v>-</v>
      </c>
      <c r="AX147" s="128" t="str">
        <f t="shared" si="133"/>
        <v>-</v>
      </c>
      <c r="AY147" s="128" t="str">
        <f t="shared" si="134"/>
        <v>-</v>
      </c>
      <c r="AZ147" s="128" t="str">
        <f t="shared" si="135"/>
        <v>-</v>
      </c>
      <c r="BA147" s="128" t="str">
        <f t="shared" si="136"/>
        <v>-</v>
      </c>
      <c r="BB147" s="128" t="str">
        <f t="shared" si="137"/>
        <v>-</v>
      </c>
      <c r="BC147" s="128" t="str">
        <f t="shared" si="138"/>
        <v>-</v>
      </c>
      <c r="BD147" s="128" t="str">
        <f t="shared" si="139"/>
        <v>-</v>
      </c>
      <c r="BE147" s="187"/>
      <c r="BF147" s="128" t="str">
        <f t="shared" si="140"/>
        <v>-</v>
      </c>
      <c r="BG147" s="128" t="str">
        <f t="shared" si="141"/>
        <v>-</v>
      </c>
      <c r="BH147" s="187"/>
      <c r="BI147" s="187"/>
      <c r="BJ147" s="128" t="str">
        <f t="shared" si="142"/>
        <v>-</v>
      </c>
      <c r="BK147" s="128" t="str">
        <f t="shared" si="143"/>
        <v>-</v>
      </c>
      <c r="BL147" s="128" t="str">
        <f t="shared" si="144"/>
        <v>-</v>
      </c>
      <c r="BM147" s="128" t="str">
        <f t="shared" si="145"/>
        <v>-</v>
      </c>
      <c r="BN147" s="128" t="str">
        <f t="shared" si="146"/>
        <v>-</v>
      </c>
      <c r="BO147" s="128" t="str">
        <f t="shared" si="147"/>
        <v>-</v>
      </c>
      <c r="BP147" s="128" t="str">
        <f t="shared" si="148"/>
        <v>-</v>
      </c>
      <c r="BQ147" s="128" t="str">
        <f t="shared" si="149"/>
        <v>-</v>
      </c>
      <c r="BR147" s="128" t="str">
        <f t="shared" si="150"/>
        <v>-</v>
      </c>
      <c r="BS147" s="128" t="str">
        <f t="shared" si="151"/>
        <v>-</v>
      </c>
      <c r="BT147" s="128" t="str">
        <f t="shared" si="152"/>
        <v>-</v>
      </c>
      <c r="BU147" s="128" t="str">
        <f t="shared" si="153"/>
        <v>-</v>
      </c>
      <c r="BV147" s="129">
        <f t="shared" si="154"/>
        <v>0</v>
      </c>
      <c r="BX147" s="128" t="str">
        <f t="shared" si="103"/>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55"/>
        <v>-</v>
      </c>
      <c r="K148" s="20" t="str">
        <f>IF(月途中入退所!$N25=$B$2,IF(月途中入退所!S25="","-",月途中入退所!$S25),"-")</f>
        <v>-</v>
      </c>
      <c r="L148" s="162" t="str">
        <f t="shared" si="156"/>
        <v>-</v>
      </c>
      <c r="M148" s="20" t="str">
        <f>IF(月途中入退所!$N25=$B$2,月途中入退所!$T25,"-")</f>
        <v>-</v>
      </c>
      <c r="N148" s="129">
        <f t="shared" si="157"/>
        <v>0</v>
      </c>
      <c r="P148" s="128" t="str">
        <f t="shared" si="104"/>
        <v>-</v>
      </c>
      <c r="Q148" s="128" t="str">
        <f t="shared" si="105"/>
        <v>-</v>
      </c>
      <c r="R148" s="128" t="str">
        <f t="shared" si="106"/>
        <v>-</v>
      </c>
      <c r="S148" s="128" t="str">
        <f t="shared" si="107"/>
        <v>-</v>
      </c>
      <c r="T148" s="128" t="str">
        <f t="shared" si="108"/>
        <v>-</v>
      </c>
      <c r="U148" s="128" t="str">
        <f t="shared" si="109"/>
        <v>-</v>
      </c>
      <c r="V148" s="128" t="str">
        <f t="shared" si="110"/>
        <v>-</v>
      </c>
      <c r="W148" s="128" t="str">
        <f t="shared" si="111"/>
        <v>-</v>
      </c>
      <c r="X148" s="128" t="str">
        <f t="shared" si="112"/>
        <v>-</v>
      </c>
      <c r="Y148" s="128" t="str">
        <f t="shared" si="113"/>
        <v>-</v>
      </c>
      <c r="Z148" s="128" t="str">
        <f t="shared" si="114"/>
        <v>-</v>
      </c>
      <c r="AA148" s="128" t="str">
        <f t="shared" si="115"/>
        <v>-</v>
      </c>
      <c r="AB148" s="131"/>
      <c r="AC148" s="128" t="str">
        <f t="shared" si="116"/>
        <v>-</v>
      </c>
      <c r="AD148" s="128" t="str">
        <f t="shared" si="117"/>
        <v>-</v>
      </c>
      <c r="AE148" s="131"/>
      <c r="AF148" s="131"/>
      <c r="AG148" s="128" t="str">
        <f t="shared" si="118"/>
        <v>-</v>
      </c>
      <c r="AH148" s="128" t="str">
        <f t="shared" si="119"/>
        <v>-</v>
      </c>
      <c r="AI148" s="128" t="str">
        <f t="shared" si="120"/>
        <v>-</v>
      </c>
      <c r="AJ148" s="128" t="str">
        <f t="shared" si="121"/>
        <v>-</v>
      </c>
      <c r="AK148" s="128" t="str">
        <f t="shared" si="122"/>
        <v>-</v>
      </c>
      <c r="AL148" s="128" t="str">
        <f t="shared" si="123"/>
        <v>-</v>
      </c>
      <c r="AM148" s="128" t="str">
        <f t="shared" si="124"/>
        <v>-</v>
      </c>
      <c r="AN148" s="128" t="str">
        <f t="shared" si="125"/>
        <v>-</v>
      </c>
      <c r="AO148" s="128" t="str">
        <f t="shared" si="126"/>
        <v>-</v>
      </c>
      <c r="AP148" s="128" t="str">
        <f t="shared" si="127"/>
        <v>-</v>
      </c>
      <c r="AQ148" s="128" t="str">
        <f t="shared" si="158"/>
        <v>-</v>
      </c>
      <c r="AR148" s="128" t="str">
        <f t="shared" si="159"/>
        <v>-</v>
      </c>
      <c r="AS148" s="129">
        <f t="shared" si="128"/>
        <v>0</v>
      </c>
      <c r="AT148" s="128" t="str">
        <f t="shared" si="129"/>
        <v>-</v>
      </c>
      <c r="AU148" s="128" t="str">
        <f t="shared" si="130"/>
        <v>-</v>
      </c>
      <c r="AV148" s="128" t="str">
        <f t="shared" si="131"/>
        <v>-</v>
      </c>
      <c r="AW148" s="128" t="str">
        <f t="shared" si="132"/>
        <v>-</v>
      </c>
      <c r="AX148" s="128" t="str">
        <f t="shared" si="133"/>
        <v>-</v>
      </c>
      <c r="AY148" s="128" t="str">
        <f t="shared" si="134"/>
        <v>-</v>
      </c>
      <c r="AZ148" s="128" t="str">
        <f t="shared" si="135"/>
        <v>-</v>
      </c>
      <c r="BA148" s="128" t="str">
        <f t="shared" si="136"/>
        <v>-</v>
      </c>
      <c r="BB148" s="128" t="str">
        <f t="shared" si="137"/>
        <v>-</v>
      </c>
      <c r="BC148" s="128" t="str">
        <f t="shared" si="138"/>
        <v>-</v>
      </c>
      <c r="BD148" s="128" t="str">
        <f t="shared" si="139"/>
        <v>-</v>
      </c>
      <c r="BE148" s="187"/>
      <c r="BF148" s="128" t="str">
        <f t="shared" si="140"/>
        <v>-</v>
      </c>
      <c r="BG148" s="128" t="str">
        <f t="shared" si="141"/>
        <v>-</v>
      </c>
      <c r="BH148" s="187"/>
      <c r="BI148" s="187"/>
      <c r="BJ148" s="128" t="str">
        <f t="shared" si="142"/>
        <v>-</v>
      </c>
      <c r="BK148" s="128" t="str">
        <f t="shared" si="143"/>
        <v>-</v>
      </c>
      <c r="BL148" s="128" t="str">
        <f t="shared" si="144"/>
        <v>-</v>
      </c>
      <c r="BM148" s="128" t="str">
        <f t="shared" si="145"/>
        <v>-</v>
      </c>
      <c r="BN148" s="128" t="str">
        <f t="shared" si="146"/>
        <v>-</v>
      </c>
      <c r="BO148" s="128" t="str">
        <f t="shared" si="147"/>
        <v>-</v>
      </c>
      <c r="BP148" s="128" t="str">
        <f t="shared" si="148"/>
        <v>-</v>
      </c>
      <c r="BQ148" s="128" t="str">
        <f t="shared" si="149"/>
        <v>-</v>
      </c>
      <c r="BR148" s="128" t="str">
        <f t="shared" si="150"/>
        <v>-</v>
      </c>
      <c r="BS148" s="128" t="str">
        <f t="shared" si="151"/>
        <v>-</v>
      </c>
      <c r="BT148" s="128" t="str">
        <f t="shared" si="152"/>
        <v>-</v>
      </c>
      <c r="BU148" s="128" t="str">
        <f t="shared" si="153"/>
        <v>-</v>
      </c>
      <c r="BV148" s="129">
        <f t="shared" si="154"/>
        <v>0</v>
      </c>
      <c r="BX148" s="128" t="str">
        <f t="shared" si="103"/>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55"/>
        <v>-</v>
      </c>
      <c r="K149" s="20" t="str">
        <f>IF(月途中入退所!$N26=$B$2,IF(月途中入退所!S26="","-",月途中入退所!$S26),"-")</f>
        <v>-</v>
      </c>
      <c r="L149" s="162" t="str">
        <f t="shared" si="156"/>
        <v>-</v>
      </c>
      <c r="M149" s="20" t="str">
        <f>IF(月途中入退所!$N26=$B$2,月途中入退所!$T26,"-")</f>
        <v>-</v>
      </c>
      <c r="N149" s="129">
        <f t="shared" si="157"/>
        <v>0</v>
      </c>
      <c r="P149" s="128" t="str">
        <f t="shared" si="104"/>
        <v>-</v>
      </c>
      <c r="Q149" s="128" t="str">
        <f t="shared" si="105"/>
        <v>-</v>
      </c>
      <c r="R149" s="128" t="str">
        <f t="shared" si="106"/>
        <v>-</v>
      </c>
      <c r="S149" s="128" t="str">
        <f t="shared" si="107"/>
        <v>-</v>
      </c>
      <c r="T149" s="128" t="str">
        <f t="shared" si="108"/>
        <v>-</v>
      </c>
      <c r="U149" s="128" t="str">
        <f t="shared" si="109"/>
        <v>-</v>
      </c>
      <c r="V149" s="128" t="str">
        <f t="shared" si="110"/>
        <v>-</v>
      </c>
      <c r="W149" s="128" t="str">
        <f t="shared" si="111"/>
        <v>-</v>
      </c>
      <c r="X149" s="128" t="str">
        <f t="shared" si="112"/>
        <v>-</v>
      </c>
      <c r="Y149" s="128" t="str">
        <f t="shared" si="113"/>
        <v>-</v>
      </c>
      <c r="Z149" s="128" t="str">
        <f t="shared" si="114"/>
        <v>-</v>
      </c>
      <c r="AA149" s="128" t="str">
        <f t="shared" si="115"/>
        <v>-</v>
      </c>
      <c r="AB149" s="131"/>
      <c r="AC149" s="128" t="str">
        <f t="shared" si="116"/>
        <v>-</v>
      </c>
      <c r="AD149" s="128" t="str">
        <f t="shared" si="117"/>
        <v>-</v>
      </c>
      <c r="AE149" s="131"/>
      <c r="AF149" s="131"/>
      <c r="AG149" s="128" t="str">
        <f t="shared" si="118"/>
        <v>-</v>
      </c>
      <c r="AH149" s="128" t="str">
        <f t="shared" si="119"/>
        <v>-</v>
      </c>
      <c r="AI149" s="128" t="str">
        <f t="shared" si="120"/>
        <v>-</v>
      </c>
      <c r="AJ149" s="128" t="str">
        <f t="shared" si="121"/>
        <v>-</v>
      </c>
      <c r="AK149" s="128" t="str">
        <f t="shared" si="122"/>
        <v>-</v>
      </c>
      <c r="AL149" s="128" t="str">
        <f t="shared" si="123"/>
        <v>-</v>
      </c>
      <c r="AM149" s="128" t="str">
        <f t="shared" si="124"/>
        <v>-</v>
      </c>
      <c r="AN149" s="128" t="str">
        <f t="shared" si="125"/>
        <v>-</v>
      </c>
      <c r="AO149" s="128" t="str">
        <f t="shared" si="126"/>
        <v>-</v>
      </c>
      <c r="AP149" s="128" t="str">
        <f t="shared" si="127"/>
        <v>-</v>
      </c>
      <c r="AQ149" s="128" t="str">
        <f t="shared" si="158"/>
        <v>-</v>
      </c>
      <c r="AR149" s="128" t="str">
        <f t="shared" si="159"/>
        <v>-</v>
      </c>
      <c r="AS149" s="129">
        <f t="shared" si="128"/>
        <v>0</v>
      </c>
      <c r="AT149" s="128" t="str">
        <f t="shared" si="129"/>
        <v>-</v>
      </c>
      <c r="AU149" s="128" t="str">
        <f t="shared" si="130"/>
        <v>-</v>
      </c>
      <c r="AV149" s="128" t="str">
        <f t="shared" si="131"/>
        <v>-</v>
      </c>
      <c r="AW149" s="128" t="str">
        <f t="shared" si="132"/>
        <v>-</v>
      </c>
      <c r="AX149" s="128" t="str">
        <f t="shared" si="133"/>
        <v>-</v>
      </c>
      <c r="AY149" s="128" t="str">
        <f t="shared" si="134"/>
        <v>-</v>
      </c>
      <c r="AZ149" s="128" t="str">
        <f t="shared" si="135"/>
        <v>-</v>
      </c>
      <c r="BA149" s="128" t="str">
        <f t="shared" si="136"/>
        <v>-</v>
      </c>
      <c r="BB149" s="128" t="str">
        <f t="shared" si="137"/>
        <v>-</v>
      </c>
      <c r="BC149" s="128" t="str">
        <f t="shared" si="138"/>
        <v>-</v>
      </c>
      <c r="BD149" s="128" t="str">
        <f t="shared" si="139"/>
        <v>-</v>
      </c>
      <c r="BE149" s="187"/>
      <c r="BF149" s="128" t="str">
        <f t="shared" si="140"/>
        <v>-</v>
      </c>
      <c r="BG149" s="128" t="str">
        <f t="shared" si="141"/>
        <v>-</v>
      </c>
      <c r="BH149" s="187"/>
      <c r="BI149" s="187"/>
      <c r="BJ149" s="128" t="str">
        <f t="shared" si="142"/>
        <v>-</v>
      </c>
      <c r="BK149" s="128" t="str">
        <f t="shared" si="143"/>
        <v>-</v>
      </c>
      <c r="BL149" s="128" t="str">
        <f t="shared" si="144"/>
        <v>-</v>
      </c>
      <c r="BM149" s="128" t="str">
        <f t="shared" si="145"/>
        <v>-</v>
      </c>
      <c r="BN149" s="128" t="str">
        <f t="shared" si="146"/>
        <v>-</v>
      </c>
      <c r="BO149" s="128" t="str">
        <f t="shared" si="147"/>
        <v>-</v>
      </c>
      <c r="BP149" s="128" t="str">
        <f t="shared" si="148"/>
        <v>-</v>
      </c>
      <c r="BQ149" s="128" t="str">
        <f t="shared" si="149"/>
        <v>-</v>
      </c>
      <c r="BR149" s="128" t="str">
        <f t="shared" si="150"/>
        <v>-</v>
      </c>
      <c r="BS149" s="128" t="str">
        <f t="shared" si="151"/>
        <v>-</v>
      </c>
      <c r="BT149" s="128" t="str">
        <f t="shared" si="152"/>
        <v>-</v>
      </c>
      <c r="BU149" s="128" t="str">
        <f t="shared" si="153"/>
        <v>-</v>
      </c>
      <c r="BV149" s="129">
        <f t="shared" si="154"/>
        <v>0</v>
      </c>
      <c r="BX149" s="128" t="str">
        <f t="shared" si="103"/>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55"/>
        <v>-</v>
      </c>
      <c r="K150" s="20" t="str">
        <f>IF(月途中入退所!$N27=$B$2,IF(月途中入退所!S27="","-",月途中入退所!$S27),"-")</f>
        <v>-</v>
      </c>
      <c r="L150" s="162" t="str">
        <f t="shared" si="156"/>
        <v>-</v>
      </c>
      <c r="M150" s="20" t="str">
        <f>IF(月途中入退所!$N27=$B$2,月途中入退所!$T27,"-")</f>
        <v>-</v>
      </c>
      <c r="N150" s="129">
        <f t="shared" si="157"/>
        <v>0</v>
      </c>
      <c r="P150" s="128" t="str">
        <f t="shared" si="104"/>
        <v>-</v>
      </c>
      <c r="Q150" s="128" t="str">
        <f t="shared" si="105"/>
        <v>-</v>
      </c>
      <c r="R150" s="128" t="str">
        <f t="shared" si="106"/>
        <v>-</v>
      </c>
      <c r="S150" s="128" t="str">
        <f t="shared" si="107"/>
        <v>-</v>
      </c>
      <c r="T150" s="128" t="str">
        <f t="shared" si="108"/>
        <v>-</v>
      </c>
      <c r="U150" s="128" t="str">
        <f t="shared" si="109"/>
        <v>-</v>
      </c>
      <c r="V150" s="128" t="str">
        <f t="shared" si="110"/>
        <v>-</v>
      </c>
      <c r="W150" s="128" t="str">
        <f t="shared" si="111"/>
        <v>-</v>
      </c>
      <c r="X150" s="128" t="str">
        <f t="shared" si="112"/>
        <v>-</v>
      </c>
      <c r="Y150" s="128" t="str">
        <f t="shared" si="113"/>
        <v>-</v>
      </c>
      <c r="Z150" s="128" t="str">
        <f t="shared" si="114"/>
        <v>-</v>
      </c>
      <c r="AA150" s="128" t="str">
        <f t="shared" si="115"/>
        <v>-</v>
      </c>
      <c r="AB150" s="131"/>
      <c r="AC150" s="128" t="str">
        <f t="shared" si="116"/>
        <v>-</v>
      </c>
      <c r="AD150" s="128" t="str">
        <f t="shared" si="117"/>
        <v>-</v>
      </c>
      <c r="AE150" s="131"/>
      <c r="AF150" s="131"/>
      <c r="AG150" s="128" t="str">
        <f t="shared" si="118"/>
        <v>-</v>
      </c>
      <c r="AH150" s="128" t="str">
        <f t="shared" si="119"/>
        <v>-</v>
      </c>
      <c r="AI150" s="128" t="str">
        <f t="shared" si="120"/>
        <v>-</v>
      </c>
      <c r="AJ150" s="128" t="str">
        <f t="shared" si="121"/>
        <v>-</v>
      </c>
      <c r="AK150" s="128" t="str">
        <f t="shared" si="122"/>
        <v>-</v>
      </c>
      <c r="AL150" s="128" t="str">
        <f t="shared" si="123"/>
        <v>-</v>
      </c>
      <c r="AM150" s="128" t="str">
        <f t="shared" si="124"/>
        <v>-</v>
      </c>
      <c r="AN150" s="128" t="str">
        <f t="shared" si="125"/>
        <v>-</v>
      </c>
      <c r="AO150" s="128" t="str">
        <f t="shared" si="126"/>
        <v>-</v>
      </c>
      <c r="AP150" s="128" t="str">
        <f t="shared" si="127"/>
        <v>-</v>
      </c>
      <c r="AQ150" s="128" t="str">
        <f t="shared" si="158"/>
        <v>-</v>
      </c>
      <c r="AR150" s="128" t="str">
        <f t="shared" si="159"/>
        <v>-</v>
      </c>
      <c r="AS150" s="129">
        <f t="shared" si="128"/>
        <v>0</v>
      </c>
      <c r="AT150" s="128" t="str">
        <f t="shared" si="129"/>
        <v>-</v>
      </c>
      <c r="AU150" s="128" t="str">
        <f t="shared" si="130"/>
        <v>-</v>
      </c>
      <c r="AV150" s="128" t="str">
        <f t="shared" si="131"/>
        <v>-</v>
      </c>
      <c r="AW150" s="128" t="str">
        <f t="shared" si="132"/>
        <v>-</v>
      </c>
      <c r="AX150" s="128" t="str">
        <f t="shared" si="133"/>
        <v>-</v>
      </c>
      <c r="AY150" s="128" t="str">
        <f t="shared" si="134"/>
        <v>-</v>
      </c>
      <c r="AZ150" s="128" t="str">
        <f t="shared" si="135"/>
        <v>-</v>
      </c>
      <c r="BA150" s="128" t="str">
        <f t="shared" si="136"/>
        <v>-</v>
      </c>
      <c r="BB150" s="128" t="str">
        <f t="shared" si="137"/>
        <v>-</v>
      </c>
      <c r="BC150" s="128" t="str">
        <f t="shared" si="138"/>
        <v>-</v>
      </c>
      <c r="BD150" s="128" t="str">
        <f t="shared" si="139"/>
        <v>-</v>
      </c>
      <c r="BE150" s="187"/>
      <c r="BF150" s="128" t="str">
        <f t="shared" si="140"/>
        <v>-</v>
      </c>
      <c r="BG150" s="128" t="str">
        <f t="shared" si="141"/>
        <v>-</v>
      </c>
      <c r="BH150" s="187"/>
      <c r="BI150" s="187"/>
      <c r="BJ150" s="128" t="str">
        <f t="shared" si="142"/>
        <v>-</v>
      </c>
      <c r="BK150" s="128" t="str">
        <f t="shared" si="143"/>
        <v>-</v>
      </c>
      <c r="BL150" s="128" t="str">
        <f t="shared" si="144"/>
        <v>-</v>
      </c>
      <c r="BM150" s="128" t="str">
        <f t="shared" si="145"/>
        <v>-</v>
      </c>
      <c r="BN150" s="128" t="str">
        <f t="shared" si="146"/>
        <v>-</v>
      </c>
      <c r="BO150" s="128" t="str">
        <f t="shared" si="147"/>
        <v>-</v>
      </c>
      <c r="BP150" s="128" t="str">
        <f t="shared" si="148"/>
        <v>-</v>
      </c>
      <c r="BQ150" s="128" t="str">
        <f t="shared" si="149"/>
        <v>-</v>
      </c>
      <c r="BR150" s="128" t="str">
        <f t="shared" si="150"/>
        <v>-</v>
      </c>
      <c r="BS150" s="128" t="str">
        <f t="shared" si="151"/>
        <v>-</v>
      </c>
      <c r="BT150" s="128" t="str">
        <f t="shared" si="152"/>
        <v>-</v>
      </c>
      <c r="BU150" s="128" t="str">
        <f t="shared" si="153"/>
        <v>-</v>
      </c>
      <c r="BV150" s="129">
        <f t="shared" si="154"/>
        <v>0</v>
      </c>
      <c r="BX150" s="128" t="str">
        <f t="shared" si="103"/>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60">SUM(AT107:AT126)+SUM(AT131:AT150)</f>
        <v>0</v>
      </c>
      <c r="AU152" s="129">
        <f t="shared" si="160"/>
        <v>0</v>
      </c>
      <c r="AV152" s="129">
        <f t="shared" si="160"/>
        <v>0</v>
      </c>
      <c r="AW152" s="129">
        <f t="shared" si="160"/>
        <v>0</v>
      </c>
      <c r="AX152" s="129">
        <f t="shared" si="160"/>
        <v>0</v>
      </c>
      <c r="AY152" s="129">
        <f t="shared" si="160"/>
        <v>0</v>
      </c>
      <c r="AZ152" s="129">
        <f t="shared" si="160"/>
        <v>0</v>
      </c>
      <c r="BA152" s="129">
        <f t="shared" si="160"/>
        <v>0</v>
      </c>
      <c r="BB152" s="129">
        <f t="shared" si="160"/>
        <v>0</v>
      </c>
      <c r="BC152" s="129">
        <f t="shared" si="160"/>
        <v>0</v>
      </c>
      <c r="BD152" s="129">
        <f t="shared" si="160"/>
        <v>0</v>
      </c>
      <c r="BE152" s="129"/>
      <c r="BF152" s="129">
        <f t="shared" si="160"/>
        <v>0</v>
      </c>
      <c r="BG152" s="129">
        <f t="shared" si="160"/>
        <v>0</v>
      </c>
      <c r="BH152" s="129">
        <f t="shared" si="160"/>
        <v>0</v>
      </c>
      <c r="BI152" s="129">
        <f t="shared" si="160"/>
        <v>0</v>
      </c>
      <c r="BJ152" s="129">
        <f t="shared" si="160"/>
        <v>0</v>
      </c>
      <c r="BK152" s="129">
        <f t="shared" si="160"/>
        <v>0</v>
      </c>
      <c r="BL152" s="129">
        <f t="shared" si="160"/>
        <v>0</v>
      </c>
      <c r="BM152" s="129">
        <f t="shared" si="160"/>
        <v>0</v>
      </c>
      <c r="BN152" s="129">
        <f t="shared" si="160"/>
        <v>0</v>
      </c>
      <c r="BO152" s="129">
        <f t="shared" si="160"/>
        <v>0</v>
      </c>
      <c r="BP152" s="129">
        <f t="shared" si="160"/>
        <v>0</v>
      </c>
      <c r="BQ152" s="129">
        <f t="shared" si="160"/>
        <v>0</v>
      </c>
      <c r="BR152" s="129">
        <f t="shared" si="160"/>
        <v>0</v>
      </c>
      <c r="BS152" s="129">
        <f t="shared" si="160"/>
        <v>0</v>
      </c>
      <c r="BT152" s="129">
        <f t="shared" si="160"/>
        <v>0</v>
      </c>
      <c r="BU152" s="129">
        <f t="shared" si="160"/>
        <v>0</v>
      </c>
      <c r="BV152" s="129">
        <f t="shared" si="160"/>
        <v>0</v>
      </c>
      <c r="BX152" s="129">
        <f t="shared" si="160"/>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61">IFERROR(ROUNDDOWN(L158*M158/25,-1),0)</f>
        <v>0</v>
      </c>
      <c r="P158" s="128" t="str">
        <f t="shared" ref="P158:P177" si="162">IF($I158="保育標準時間",HLOOKUP(H158,$G$53:$J$99,2,FALSE),IF($I158="保育短時間",HLOOKUP(H158,$K$53:$N$99,2,FALSE),"-"))</f>
        <v>-</v>
      </c>
      <c r="Q158" s="128" t="str">
        <f t="shared" ref="Q158:Q177" si="163">IF($I158="保育標準時間",HLOOKUP(H158,$G$53:$J$99,3,FALSE),IF($I158="保育短時間",HLOOKUP(H158,$K$53:$N$99,3,FALSE),"-"))</f>
        <v>-</v>
      </c>
      <c r="R158" s="128" t="str">
        <f t="shared" ref="R158:R177" si="164">IF($I158="保育標準時間",HLOOKUP(H158,$G$53:$J$99,4,FALSE),IF($I158="保育短時間",HLOOKUP(H158,$K$53:$N$99,4,FALSE),"-"))</f>
        <v>-</v>
      </c>
      <c r="S158" s="128" t="str">
        <f t="shared" ref="S158:S177" si="165">IF($I158="保育標準時間",HLOOKUP(H158,$G$53:$J$99,5,FALSE),IF($I158="保育短時間",HLOOKUP(H158,$K$53:$N$99,5,FALSE),"-"))</f>
        <v>-</v>
      </c>
      <c r="T158" s="128" t="str">
        <f t="shared" ref="T158:T177" si="166">IF($I158="保育標準時間",HLOOKUP(H158,$G$53:$J$99,6,FALSE),IF($I158="保育短時間",HLOOKUP(H158,$K$53:$N$99,6,FALSE),"-"))</f>
        <v>-</v>
      </c>
      <c r="U158" s="128" t="str">
        <f t="shared" ref="U158:U177" si="167">IF($I158="保育標準時間",HLOOKUP(H158,$G$53:$J$99,7,FALSE),IF($I158="保育短時間",HLOOKUP(H158,$K$53:$N$99,7,FALSE),"-"))</f>
        <v>-</v>
      </c>
      <c r="V158" s="128" t="str">
        <f t="shared" ref="V158:V177" si="168">IF($I158="保育標準時間",HLOOKUP(H158,$G$53:$J$99,10,FALSE),IF($I158="保育短時間",HLOOKUP(H158,$K$53:$N$99,10,FALSE),"-"))</f>
        <v>-</v>
      </c>
      <c r="W158" s="128" t="str">
        <f t="shared" ref="W158:W177" si="169">IF($I158="保育標準時間",HLOOKUP(H158,$G$53:$J$99,11,FALSE),IF($I158="保育短時間",HLOOKUP(H158,$K$53:$N$99,11,FALSE),"-"))</f>
        <v>-</v>
      </c>
      <c r="X158" s="128" t="str">
        <f t="shared" ref="X158:X177" si="170">IF($I158="保育標準時間",HLOOKUP(H158,$G$53:$J$99,12,FALSE),IF($I158="保育短時間",HLOOKUP(H158,$K$53:$N$99,12,FALSE),"-"))</f>
        <v>-</v>
      </c>
      <c r="Y158" s="128" t="str">
        <f t="shared" ref="Y158:Y177" si="171">IF($I158="保育標準時間",HLOOKUP(H158,$G$53:$J$99,13,FALSE),IF($I158="保育短時間",HLOOKUP(H158,$K$53:$N$99,13,FALSE),"-"))</f>
        <v>-</v>
      </c>
      <c r="Z158" s="128" t="str">
        <f t="shared" ref="Z158:Z177" si="172">IF($I158="保育標準時間",HLOOKUP(H158,$G$53:$J$99,14,FALSE),IF($I158="保育短時間",HLOOKUP(H158,$K$53:$N$99,14,FALSE),"-"))</f>
        <v>-</v>
      </c>
      <c r="AA158" s="128" t="str">
        <f t="shared" ref="AA158:AA177" si="173">IF($I158="保育標準時間",HLOOKUP(H158,$G$53:$J$99,15,FALSE),IF($I158="保育短時間",HLOOKUP(H158,$K$53:$N$99,15,FALSE),"-"))</f>
        <v>-</v>
      </c>
      <c r="AB158" s="131"/>
      <c r="AC158" s="128" t="str">
        <f t="shared" ref="AC158:AC177" si="174">IF($I158="保育標準時間",HLOOKUP(H158,$G$53:$J$99,17,FALSE),IF($I158="保育短時間",HLOOKUP(H158,$K$53:$N$99,17,FALSE),"-"))</f>
        <v>-</v>
      </c>
      <c r="AD158" s="128" t="str">
        <f t="shared" ref="AD158:AD177" si="175">IF($I158="保育標準時間",HLOOKUP(H158,$G$53:$J$99,18,FALSE),IF($I158="保育短時間",HLOOKUP(H158,$K$53:$N$99,18,FALSE),"-"))</f>
        <v>-</v>
      </c>
      <c r="AE158" s="128" t="str">
        <f t="shared" ref="AE158:AE177" si="176">IF($I158="保育標準時間",HLOOKUP(H158,$G$53:$J$99,19,FALSE),IF($I158="保育短時間",HLOOKUP(H158,$K$53:$N$99,19,FALSE),"-"))</f>
        <v>-</v>
      </c>
      <c r="AF158" s="128" t="str">
        <f t="shared" ref="AF158:AF177" si="177">IF($I158="保育標準時間",HLOOKUP(H158,$G$53:$J$99,20,FALSE),IF($I158="保育短時間",HLOOKUP(H158,$K$53:$N$99,20,FALSE),"-"))</f>
        <v>-</v>
      </c>
      <c r="AG158" s="128" t="str">
        <f t="shared" ref="AG158:AG177" si="178">IF($I158="保育標準時間",HLOOKUP(H158,$G$53:$J$99,21,FALSE),IF($I158="保育短時間",HLOOKUP(H158,$K$53:$N$99,21,FALSE),"-"))</f>
        <v>-</v>
      </c>
      <c r="AH158" s="128" t="str">
        <f t="shared" ref="AH158:AH177" si="179">IF($I158="保育標準時間",HLOOKUP(H158,$G$53:$J$99,22,FALSE),IF($I158="保育短時間",HLOOKUP(H158,$K$53:$N$99,22,FALSE),"-"))</f>
        <v>-</v>
      </c>
      <c r="AI158" s="128" t="str">
        <f t="shared" ref="AI158:AI177" si="180">IF($I158="保育標準時間",HLOOKUP(H158,$G$53:$J$99,23,FALSE),IF($I158="保育短時間",HLOOKUP(H158,$K$53:$N$99,23,FALSE),"-"))</f>
        <v>-</v>
      </c>
      <c r="AJ158" s="128" t="str">
        <f t="shared" ref="AJ158:AJ177" si="181">IF($I158="保育標準時間",HLOOKUP(H158,$G$53:$J$99,24,FALSE),IF($I158="保育短時間",HLOOKUP(H158,$K$53:$N$99,24,FALSE),"-"))</f>
        <v>-</v>
      </c>
      <c r="AK158" s="128" t="str">
        <f t="shared" ref="AK158:AK177" si="182">IF($I158="保育標準時間",HLOOKUP(H158,$G$53:$J$99,25,FALSE),IF($I158="保育短時間",HLOOKUP(H158,$K$53:$N$99,25,FALSE),"-"))</f>
        <v>-</v>
      </c>
      <c r="AL158" s="128" t="str">
        <f t="shared" ref="AL158:AL177" si="183">IF($I158="保育標準時間",HLOOKUP(H158,$G$53:$J$99,26,FALSE),IF($I158="保育短時間",HLOOKUP(H158,$K$53:$N$99,26,FALSE),"-"))</f>
        <v>-</v>
      </c>
      <c r="AM158" s="128" t="str">
        <f t="shared" ref="AM158:AM177" si="184">IF($I158="保育標準時間",HLOOKUP(H158,$G$53:$J$99,27,FALSE),IF($I158="保育短時間",HLOOKUP(H158,$K$53:$N$99,27,FALSE),"-"))</f>
        <v>-</v>
      </c>
      <c r="AN158" s="128" t="str">
        <f t="shared" ref="AN158:AN177" si="185">IF($I158="保育標準時間",HLOOKUP(H158,$G$53:$J$99,28,FALSE),IF($I158="保育短時間",HLOOKUP(H158,$K$53:$N$99,28,FALSE),"-"))</f>
        <v>-</v>
      </c>
      <c r="AO158" s="128" t="str">
        <f t="shared" ref="AO158:AO177" si="186">IF($I158="保育標準時間",HLOOKUP(H158,$G$53:$J$99,29,FALSE),IF($I158="保育短時間",HLOOKUP(H158,$K$53:$N$99,29,FALSE),"-"))</f>
        <v>-</v>
      </c>
      <c r="AP158" s="128" t="str">
        <f t="shared" ref="AP158:AP177" si="187">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188">N158-SUM(AT158:BU158)</f>
        <v>0</v>
      </c>
      <c r="AT158" s="128" t="str">
        <f t="shared" ref="AT158:AT177" si="189">IFERROR(ROUND(Q158*$M158/25,0),"-")</f>
        <v>-</v>
      </c>
      <c r="AU158" s="128" t="str">
        <f t="shared" ref="AU158:AU177" si="190">IFERROR(ROUND(R158*$M158/25,0),"-")</f>
        <v>-</v>
      </c>
      <c r="AV158" s="128" t="str">
        <f t="shared" ref="AV158:AV177" si="191">IFERROR(ROUND(S158*$M158/25,0),"-")</f>
        <v>-</v>
      </c>
      <c r="AW158" s="128" t="str">
        <f t="shared" ref="AW158:AW177" si="192">IFERROR(ROUND(T158*$M158/25,0),"-")</f>
        <v>-</v>
      </c>
      <c r="AX158" s="128" t="str">
        <f t="shared" ref="AX158:AX177" si="193">IFERROR(ROUND(U158*$M158/25,0),"-")</f>
        <v>-</v>
      </c>
      <c r="AY158" s="128" t="str">
        <f t="shared" ref="AY158:AY177" si="194">IFERROR(ROUND(V158*$M158/25,0),"-")</f>
        <v>-</v>
      </c>
      <c r="AZ158" s="128" t="str">
        <f t="shared" ref="AZ158:AZ177" si="195">IFERROR(ROUND(W158*$M158/25,0),"-")</f>
        <v>-</v>
      </c>
      <c r="BA158" s="128" t="str">
        <f t="shared" ref="BA158:BA177" si="196">IFERROR(ROUND(X158*$M158/25,0),"-")</f>
        <v>-</v>
      </c>
      <c r="BB158" s="128" t="str">
        <f t="shared" ref="BB158:BB177" si="197">IFERROR(ROUND(Y158*$M158/25,0),"-")</f>
        <v>-</v>
      </c>
      <c r="BC158" s="128" t="str">
        <f t="shared" ref="BC158:BC177" si="198">IFERROR(ROUND(Z158*$M158/25,0),"-")</f>
        <v>-</v>
      </c>
      <c r="BD158" s="128" t="str">
        <f t="shared" ref="BD158:BD177" si="199">IFERROR(ROUND(AA158*$M158/25,0),"-")</f>
        <v>-</v>
      </c>
      <c r="BE158" s="187"/>
      <c r="BF158" s="128" t="str">
        <f t="shared" ref="BF158:BF177" si="200">IFERROR(ROUND(AC158*$M158/25,0),"-")</f>
        <v>-</v>
      </c>
      <c r="BG158" s="128" t="str">
        <f t="shared" ref="BG158:BG177" si="201">IFERROR(ROUND(AD158*$M158/25,0),"-")</f>
        <v>-</v>
      </c>
      <c r="BH158" s="128" t="str">
        <f t="shared" ref="BH158:BH177" si="202">IFERROR(ROUND(AE158*$M158/25,0),"-")</f>
        <v>-</v>
      </c>
      <c r="BI158" s="128" t="str">
        <f t="shared" ref="BI158:BI177" si="203">IFERROR(ROUND(AF158*$M158/25,0),"-")</f>
        <v>-</v>
      </c>
      <c r="BJ158" s="128" t="str">
        <f t="shared" ref="BJ158:BJ177" si="204">IFERROR(ROUND(AG158*$M158/25,0),"-")</f>
        <v>-</v>
      </c>
      <c r="BK158" s="128" t="str">
        <f t="shared" ref="BK158:BK177" si="205">IFERROR(ROUND(AH158*$M158/25,0),"-")</f>
        <v>-</v>
      </c>
      <c r="BL158" s="128" t="str">
        <f t="shared" ref="BL158:BL177" si="206">IFERROR(ROUND(AI158*$M158/25,0),"-")</f>
        <v>-</v>
      </c>
      <c r="BM158" s="128" t="str">
        <f t="shared" ref="BM158:BM177" si="207">IFERROR(ROUND(AJ158*$M158/25,0),"-")</f>
        <v>-</v>
      </c>
      <c r="BN158" s="128" t="str">
        <f t="shared" ref="BN158:BN177" si="208">IFERROR(ROUND(AK158*$M158/25,0),"-")</f>
        <v>-</v>
      </c>
      <c r="BO158" s="128" t="str">
        <f t="shared" ref="BO158:BO177" si="209">IFERROR(ROUND(AL158*$M158/25,0),"-")</f>
        <v>-</v>
      </c>
      <c r="BP158" s="128" t="str">
        <f t="shared" ref="BP158:BP177" si="210">IFERROR(ROUND(AM158*$M158/25,0),"-")</f>
        <v>-</v>
      </c>
      <c r="BQ158" s="128" t="str">
        <f t="shared" ref="BQ158:BQ177" si="211">IFERROR(ROUND(AN158*$M158/25,0),"-")</f>
        <v>-</v>
      </c>
      <c r="BR158" s="128" t="str">
        <f t="shared" ref="BR158:BR177" si="212">IFERROR(ROUND(AO158*$M158/25,0),"-")</f>
        <v>-</v>
      </c>
      <c r="BS158" s="128" t="str">
        <f t="shared" ref="BS158:BS177" si="213">IFERROR(ROUND(AP158*$M158/25,0),"-")</f>
        <v>-</v>
      </c>
      <c r="BT158" s="128" t="str">
        <f t="shared" ref="BT158:BT177" si="214">IFERROR(ROUND(AQ158*$M158/25,0),"-")</f>
        <v>-</v>
      </c>
      <c r="BU158" s="128" t="str">
        <f t="shared" ref="BU158:BU177" si="215">IFERROR(ROUND(AR158*$M158/25,0),"-")</f>
        <v>-</v>
      </c>
      <c r="BV158" s="129">
        <f t="shared" ref="BV158:BV177" si="216">SUM(AS158:BU158)</f>
        <v>0</v>
      </c>
      <c r="BX158" s="128" t="str">
        <f t="shared" si="103"/>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17">IF($I159="保育標準時間",HLOOKUP($H159,$G$5:$J$49,45,FALSE),IF($I159="保育短時間",HLOOKUP($H159,$K$5:$N$49,45,FALSE),"-"))</f>
        <v>-</v>
      </c>
      <c r="K159" s="20" t="str">
        <f>IF(月途中入退所!$D32=$B$2,月途中入退所!$I32,"-")</f>
        <v>-</v>
      </c>
      <c r="L159" s="162" t="str">
        <f t="shared" ref="L159:L177" si="218">IFERROR(IF(K159="○",J159+$P$28,J159),"-")</f>
        <v>-</v>
      </c>
      <c r="M159" s="20" t="str">
        <f>IF(月途中入退所!$D32=$B$2,月途中入退所!$J32,"-")</f>
        <v>-</v>
      </c>
      <c r="N159" s="129">
        <f t="shared" si="161"/>
        <v>0</v>
      </c>
      <c r="P159" s="128" t="str">
        <f t="shared" si="162"/>
        <v>-</v>
      </c>
      <c r="Q159" s="128" t="str">
        <f t="shared" si="163"/>
        <v>-</v>
      </c>
      <c r="R159" s="128" t="str">
        <f t="shared" si="164"/>
        <v>-</v>
      </c>
      <c r="S159" s="128" t="str">
        <f t="shared" si="165"/>
        <v>-</v>
      </c>
      <c r="T159" s="128" t="str">
        <f t="shared" si="166"/>
        <v>-</v>
      </c>
      <c r="U159" s="128" t="str">
        <f t="shared" si="167"/>
        <v>-</v>
      </c>
      <c r="V159" s="128" t="str">
        <f t="shared" si="168"/>
        <v>-</v>
      </c>
      <c r="W159" s="128" t="str">
        <f t="shared" si="169"/>
        <v>-</v>
      </c>
      <c r="X159" s="128" t="str">
        <f t="shared" si="170"/>
        <v>-</v>
      </c>
      <c r="Y159" s="128" t="str">
        <f t="shared" si="171"/>
        <v>-</v>
      </c>
      <c r="Z159" s="128" t="str">
        <f t="shared" si="172"/>
        <v>-</v>
      </c>
      <c r="AA159" s="128" t="str">
        <f t="shared" si="173"/>
        <v>-</v>
      </c>
      <c r="AB159" s="131"/>
      <c r="AC159" s="128" t="str">
        <f t="shared" si="174"/>
        <v>-</v>
      </c>
      <c r="AD159" s="128" t="str">
        <f t="shared" si="175"/>
        <v>-</v>
      </c>
      <c r="AE159" s="128" t="str">
        <f t="shared" si="176"/>
        <v>-</v>
      </c>
      <c r="AF159" s="128" t="str">
        <f t="shared" si="177"/>
        <v>-</v>
      </c>
      <c r="AG159" s="128" t="str">
        <f t="shared" si="178"/>
        <v>-</v>
      </c>
      <c r="AH159" s="128" t="str">
        <f t="shared" si="179"/>
        <v>-</v>
      </c>
      <c r="AI159" s="128" t="str">
        <f t="shared" si="180"/>
        <v>-</v>
      </c>
      <c r="AJ159" s="128" t="str">
        <f t="shared" si="181"/>
        <v>-</v>
      </c>
      <c r="AK159" s="128" t="str">
        <f t="shared" si="182"/>
        <v>-</v>
      </c>
      <c r="AL159" s="128" t="str">
        <f t="shared" si="183"/>
        <v>-</v>
      </c>
      <c r="AM159" s="128" t="str">
        <f t="shared" si="184"/>
        <v>-</v>
      </c>
      <c r="AN159" s="128" t="str">
        <f t="shared" si="185"/>
        <v>-</v>
      </c>
      <c r="AO159" s="128" t="str">
        <f t="shared" si="186"/>
        <v>-</v>
      </c>
      <c r="AP159" s="128" t="str">
        <f t="shared" si="187"/>
        <v>-</v>
      </c>
      <c r="AQ159" s="128" t="str">
        <f t="shared" ref="AQ159:AQ177" si="219">IF($I159="保育標準時間",HLOOKUP(H159,$G$5:$J$49,33,FALSE),IF($I159="保育短時間",HLOOKUP(H159,$K$5:$N$49,33,FALSE),"-"))</f>
        <v>-</v>
      </c>
      <c r="AR159" s="128" t="str">
        <f t="shared" ref="AR159:AR177" si="220">IF(OR(I159="保育標準時間",I159="保育短時間"),IF(K159="○",$P$28,"-"),"-")</f>
        <v>-</v>
      </c>
      <c r="AS159" s="128">
        <f t="shared" si="188"/>
        <v>0</v>
      </c>
      <c r="AT159" s="128" t="str">
        <f t="shared" si="189"/>
        <v>-</v>
      </c>
      <c r="AU159" s="128" t="str">
        <f t="shared" si="190"/>
        <v>-</v>
      </c>
      <c r="AV159" s="128" t="str">
        <f t="shared" si="191"/>
        <v>-</v>
      </c>
      <c r="AW159" s="128" t="str">
        <f t="shared" si="192"/>
        <v>-</v>
      </c>
      <c r="AX159" s="128" t="str">
        <f t="shared" si="193"/>
        <v>-</v>
      </c>
      <c r="AY159" s="128" t="str">
        <f t="shared" si="194"/>
        <v>-</v>
      </c>
      <c r="AZ159" s="128" t="str">
        <f t="shared" si="195"/>
        <v>-</v>
      </c>
      <c r="BA159" s="128" t="str">
        <f t="shared" si="196"/>
        <v>-</v>
      </c>
      <c r="BB159" s="128" t="str">
        <f t="shared" si="197"/>
        <v>-</v>
      </c>
      <c r="BC159" s="128" t="str">
        <f t="shared" si="198"/>
        <v>-</v>
      </c>
      <c r="BD159" s="128" t="str">
        <f t="shared" si="199"/>
        <v>-</v>
      </c>
      <c r="BE159" s="187"/>
      <c r="BF159" s="128" t="str">
        <f t="shared" si="200"/>
        <v>-</v>
      </c>
      <c r="BG159" s="128" t="str">
        <f t="shared" si="201"/>
        <v>-</v>
      </c>
      <c r="BH159" s="128" t="str">
        <f t="shared" si="202"/>
        <v>-</v>
      </c>
      <c r="BI159" s="128" t="str">
        <f t="shared" si="203"/>
        <v>-</v>
      </c>
      <c r="BJ159" s="128" t="str">
        <f t="shared" si="204"/>
        <v>-</v>
      </c>
      <c r="BK159" s="128" t="str">
        <f t="shared" si="205"/>
        <v>-</v>
      </c>
      <c r="BL159" s="128" t="str">
        <f t="shared" si="206"/>
        <v>-</v>
      </c>
      <c r="BM159" s="128" t="str">
        <f t="shared" si="207"/>
        <v>-</v>
      </c>
      <c r="BN159" s="128" t="str">
        <f t="shared" si="208"/>
        <v>-</v>
      </c>
      <c r="BO159" s="128" t="str">
        <f t="shared" si="209"/>
        <v>-</v>
      </c>
      <c r="BP159" s="128" t="str">
        <f t="shared" si="210"/>
        <v>-</v>
      </c>
      <c r="BQ159" s="128" t="str">
        <f t="shared" si="211"/>
        <v>-</v>
      </c>
      <c r="BR159" s="128" t="str">
        <f t="shared" si="212"/>
        <v>-</v>
      </c>
      <c r="BS159" s="128" t="str">
        <f t="shared" si="213"/>
        <v>-</v>
      </c>
      <c r="BT159" s="128" t="str">
        <f t="shared" si="214"/>
        <v>-</v>
      </c>
      <c r="BU159" s="128" t="str">
        <f t="shared" si="215"/>
        <v>-</v>
      </c>
      <c r="BV159" s="129">
        <f t="shared" si="216"/>
        <v>0</v>
      </c>
      <c r="BX159" s="128" t="str">
        <f t="shared" si="103"/>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17"/>
        <v>-</v>
      </c>
      <c r="K160" s="20" t="str">
        <f>IF(月途中入退所!$D33=$B$2,月途中入退所!$I33,"-")</f>
        <v>-</v>
      </c>
      <c r="L160" s="162" t="str">
        <f t="shared" si="218"/>
        <v>-</v>
      </c>
      <c r="M160" s="20" t="str">
        <f>IF(月途中入退所!$D33=$B$2,月途中入退所!$J33,"-")</f>
        <v>-</v>
      </c>
      <c r="N160" s="129">
        <f t="shared" si="161"/>
        <v>0</v>
      </c>
      <c r="P160" s="128" t="str">
        <f t="shared" si="162"/>
        <v>-</v>
      </c>
      <c r="Q160" s="128" t="str">
        <f t="shared" si="163"/>
        <v>-</v>
      </c>
      <c r="R160" s="128" t="str">
        <f t="shared" si="164"/>
        <v>-</v>
      </c>
      <c r="S160" s="128" t="str">
        <f t="shared" si="165"/>
        <v>-</v>
      </c>
      <c r="T160" s="128" t="str">
        <f t="shared" si="166"/>
        <v>-</v>
      </c>
      <c r="U160" s="128" t="str">
        <f t="shared" si="167"/>
        <v>-</v>
      </c>
      <c r="V160" s="128" t="str">
        <f t="shared" si="168"/>
        <v>-</v>
      </c>
      <c r="W160" s="128" t="str">
        <f t="shared" si="169"/>
        <v>-</v>
      </c>
      <c r="X160" s="128" t="str">
        <f t="shared" si="170"/>
        <v>-</v>
      </c>
      <c r="Y160" s="128" t="str">
        <f t="shared" si="171"/>
        <v>-</v>
      </c>
      <c r="Z160" s="128" t="str">
        <f t="shared" si="172"/>
        <v>-</v>
      </c>
      <c r="AA160" s="128" t="str">
        <f t="shared" si="173"/>
        <v>-</v>
      </c>
      <c r="AB160" s="131"/>
      <c r="AC160" s="128" t="str">
        <f t="shared" si="174"/>
        <v>-</v>
      </c>
      <c r="AD160" s="128" t="str">
        <f t="shared" si="175"/>
        <v>-</v>
      </c>
      <c r="AE160" s="128" t="str">
        <f t="shared" si="176"/>
        <v>-</v>
      </c>
      <c r="AF160" s="128" t="str">
        <f t="shared" si="177"/>
        <v>-</v>
      </c>
      <c r="AG160" s="128" t="str">
        <f t="shared" si="178"/>
        <v>-</v>
      </c>
      <c r="AH160" s="128" t="str">
        <f t="shared" si="179"/>
        <v>-</v>
      </c>
      <c r="AI160" s="128" t="str">
        <f t="shared" si="180"/>
        <v>-</v>
      </c>
      <c r="AJ160" s="128" t="str">
        <f t="shared" si="181"/>
        <v>-</v>
      </c>
      <c r="AK160" s="128" t="str">
        <f t="shared" si="182"/>
        <v>-</v>
      </c>
      <c r="AL160" s="128" t="str">
        <f t="shared" si="183"/>
        <v>-</v>
      </c>
      <c r="AM160" s="128" t="str">
        <f t="shared" si="184"/>
        <v>-</v>
      </c>
      <c r="AN160" s="128" t="str">
        <f t="shared" si="185"/>
        <v>-</v>
      </c>
      <c r="AO160" s="128" t="str">
        <f t="shared" si="186"/>
        <v>-</v>
      </c>
      <c r="AP160" s="128" t="str">
        <f t="shared" si="187"/>
        <v>-</v>
      </c>
      <c r="AQ160" s="128" t="str">
        <f t="shared" si="219"/>
        <v>-</v>
      </c>
      <c r="AR160" s="128" t="str">
        <f t="shared" si="220"/>
        <v>-</v>
      </c>
      <c r="AS160" s="128">
        <f t="shared" si="188"/>
        <v>0</v>
      </c>
      <c r="AT160" s="128" t="str">
        <f t="shared" si="189"/>
        <v>-</v>
      </c>
      <c r="AU160" s="128" t="str">
        <f t="shared" si="190"/>
        <v>-</v>
      </c>
      <c r="AV160" s="128" t="str">
        <f t="shared" si="191"/>
        <v>-</v>
      </c>
      <c r="AW160" s="128" t="str">
        <f t="shared" si="192"/>
        <v>-</v>
      </c>
      <c r="AX160" s="128" t="str">
        <f t="shared" si="193"/>
        <v>-</v>
      </c>
      <c r="AY160" s="128" t="str">
        <f t="shared" si="194"/>
        <v>-</v>
      </c>
      <c r="AZ160" s="128" t="str">
        <f t="shared" si="195"/>
        <v>-</v>
      </c>
      <c r="BA160" s="128" t="str">
        <f t="shared" si="196"/>
        <v>-</v>
      </c>
      <c r="BB160" s="128" t="str">
        <f t="shared" si="197"/>
        <v>-</v>
      </c>
      <c r="BC160" s="128" t="str">
        <f t="shared" si="198"/>
        <v>-</v>
      </c>
      <c r="BD160" s="128" t="str">
        <f t="shared" si="199"/>
        <v>-</v>
      </c>
      <c r="BE160" s="187"/>
      <c r="BF160" s="128" t="str">
        <f t="shared" si="200"/>
        <v>-</v>
      </c>
      <c r="BG160" s="128" t="str">
        <f t="shared" si="201"/>
        <v>-</v>
      </c>
      <c r="BH160" s="128" t="str">
        <f t="shared" si="202"/>
        <v>-</v>
      </c>
      <c r="BI160" s="128" t="str">
        <f t="shared" si="203"/>
        <v>-</v>
      </c>
      <c r="BJ160" s="128" t="str">
        <f t="shared" si="204"/>
        <v>-</v>
      </c>
      <c r="BK160" s="128" t="str">
        <f t="shared" si="205"/>
        <v>-</v>
      </c>
      <c r="BL160" s="128" t="str">
        <f t="shared" si="206"/>
        <v>-</v>
      </c>
      <c r="BM160" s="128" t="str">
        <f t="shared" si="207"/>
        <v>-</v>
      </c>
      <c r="BN160" s="128" t="str">
        <f t="shared" si="208"/>
        <v>-</v>
      </c>
      <c r="BO160" s="128" t="str">
        <f t="shared" si="209"/>
        <v>-</v>
      </c>
      <c r="BP160" s="128" t="str">
        <f t="shared" si="210"/>
        <v>-</v>
      </c>
      <c r="BQ160" s="128" t="str">
        <f t="shared" si="211"/>
        <v>-</v>
      </c>
      <c r="BR160" s="128" t="str">
        <f t="shared" si="212"/>
        <v>-</v>
      </c>
      <c r="BS160" s="128" t="str">
        <f t="shared" si="213"/>
        <v>-</v>
      </c>
      <c r="BT160" s="128" t="str">
        <f t="shared" si="214"/>
        <v>-</v>
      </c>
      <c r="BU160" s="128" t="str">
        <f t="shared" si="215"/>
        <v>-</v>
      </c>
      <c r="BV160" s="129">
        <f t="shared" si="216"/>
        <v>0</v>
      </c>
      <c r="BX160" s="128" t="str">
        <f t="shared" si="103"/>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17"/>
        <v>-</v>
      </c>
      <c r="K161" s="20" t="str">
        <f>IF(月途中入退所!$D34=$B$2,月途中入退所!$I34,"-")</f>
        <v>-</v>
      </c>
      <c r="L161" s="162" t="str">
        <f t="shared" si="218"/>
        <v>-</v>
      </c>
      <c r="M161" s="20" t="str">
        <f>IF(月途中入退所!$D34=$B$2,月途中入退所!$J34,"-")</f>
        <v>-</v>
      </c>
      <c r="N161" s="129">
        <f t="shared" si="161"/>
        <v>0</v>
      </c>
      <c r="P161" s="128" t="str">
        <f t="shared" si="162"/>
        <v>-</v>
      </c>
      <c r="Q161" s="128" t="str">
        <f t="shared" si="163"/>
        <v>-</v>
      </c>
      <c r="R161" s="128" t="str">
        <f t="shared" si="164"/>
        <v>-</v>
      </c>
      <c r="S161" s="128" t="str">
        <f t="shared" si="165"/>
        <v>-</v>
      </c>
      <c r="T161" s="128" t="str">
        <f t="shared" si="166"/>
        <v>-</v>
      </c>
      <c r="U161" s="128" t="str">
        <f t="shared" si="167"/>
        <v>-</v>
      </c>
      <c r="V161" s="128" t="str">
        <f t="shared" si="168"/>
        <v>-</v>
      </c>
      <c r="W161" s="128" t="str">
        <f t="shared" si="169"/>
        <v>-</v>
      </c>
      <c r="X161" s="128" t="str">
        <f t="shared" si="170"/>
        <v>-</v>
      </c>
      <c r="Y161" s="128" t="str">
        <f t="shared" si="171"/>
        <v>-</v>
      </c>
      <c r="Z161" s="128" t="str">
        <f t="shared" si="172"/>
        <v>-</v>
      </c>
      <c r="AA161" s="128" t="str">
        <f t="shared" si="173"/>
        <v>-</v>
      </c>
      <c r="AB161" s="131"/>
      <c r="AC161" s="128" t="str">
        <f t="shared" si="174"/>
        <v>-</v>
      </c>
      <c r="AD161" s="128" t="str">
        <f t="shared" si="175"/>
        <v>-</v>
      </c>
      <c r="AE161" s="128" t="str">
        <f t="shared" si="176"/>
        <v>-</v>
      </c>
      <c r="AF161" s="128" t="str">
        <f t="shared" si="177"/>
        <v>-</v>
      </c>
      <c r="AG161" s="128" t="str">
        <f t="shared" si="178"/>
        <v>-</v>
      </c>
      <c r="AH161" s="128" t="str">
        <f t="shared" si="179"/>
        <v>-</v>
      </c>
      <c r="AI161" s="128" t="str">
        <f t="shared" si="180"/>
        <v>-</v>
      </c>
      <c r="AJ161" s="128" t="str">
        <f t="shared" si="181"/>
        <v>-</v>
      </c>
      <c r="AK161" s="128" t="str">
        <f t="shared" si="182"/>
        <v>-</v>
      </c>
      <c r="AL161" s="128" t="str">
        <f t="shared" si="183"/>
        <v>-</v>
      </c>
      <c r="AM161" s="128" t="str">
        <f t="shared" si="184"/>
        <v>-</v>
      </c>
      <c r="AN161" s="128" t="str">
        <f t="shared" si="185"/>
        <v>-</v>
      </c>
      <c r="AO161" s="128" t="str">
        <f t="shared" si="186"/>
        <v>-</v>
      </c>
      <c r="AP161" s="128" t="str">
        <f t="shared" si="187"/>
        <v>-</v>
      </c>
      <c r="AQ161" s="128" t="str">
        <f t="shared" si="219"/>
        <v>-</v>
      </c>
      <c r="AR161" s="128" t="str">
        <f t="shared" si="220"/>
        <v>-</v>
      </c>
      <c r="AS161" s="128">
        <f t="shared" si="188"/>
        <v>0</v>
      </c>
      <c r="AT161" s="128" t="str">
        <f t="shared" si="189"/>
        <v>-</v>
      </c>
      <c r="AU161" s="128" t="str">
        <f t="shared" si="190"/>
        <v>-</v>
      </c>
      <c r="AV161" s="128" t="str">
        <f t="shared" si="191"/>
        <v>-</v>
      </c>
      <c r="AW161" s="128" t="str">
        <f t="shared" si="192"/>
        <v>-</v>
      </c>
      <c r="AX161" s="128" t="str">
        <f t="shared" si="193"/>
        <v>-</v>
      </c>
      <c r="AY161" s="128" t="str">
        <f t="shared" si="194"/>
        <v>-</v>
      </c>
      <c r="AZ161" s="128" t="str">
        <f t="shared" si="195"/>
        <v>-</v>
      </c>
      <c r="BA161" s="128" t="str">
        <f t="shared" si="196"/>
        <v>-</v>
      </c>
      <c r="BB161" s="128" t="str">
        <f t="shared" si="197"/>
        <v>-</v>
      </c>
      <c r="BC161" s="128" t="str">
        <f t="shared" si="198"/>
        <v>-</v>
      </c>
      <c r="BD161" s="128" t="str">
        <f t="shared" si="199"/>
        <v>-</v>
      </c>
      <c r="BE161" s="187"/>
      <c r="BF161" s="128" t="str">
        <f t="shared" si="200"/>
        <v>-</v>
      </c>
      <c r="BG161" s="128" t="str">
        <f t="shared" si="201"/>
        <v>-</v>
      </c>
      <c r="BH161" s="128" t="str">
        <f t="shared" si="202"/>
        <v>-</v>
      </c>
      <c r="BI161" s="128" t="str">
        <f t="shared" si="203"/>
        <v>-</v>
      </c>
      <c r="BJ161" s="128" t="str">
        <f t="shared" si="204"/>
        <v>-</v>
      </c>
      <c r="BK161" s="128" t="str">
        <f t="shared" si="205"/>
        <v>-</v>
      </c>
      <c r="BL161" s="128" t="str">
        <f t="shared" si="206"/>
        <v>-</v>
      </c>
      <c r="BM161" s="128" t="str">
        <f t="shared" si="207"/>
        <v>-</v>
      </c>
      <c r="BN161" s="128" t="str">
        <f t="shared" si="208"/>
        <v>-</v>
      </c>
      <c r="BO161" s="128" t="str">
        <f t="shared" si="209"/>
        <v>-</v>
      </c>
      <c r="BP161" s="128" t="str">
        <f t="shared" si="210"/>
        <v>-</v>
      </c>
      <c r="BQ161" s="128" t="str">
        <f t="shared" si="211"/>
        <v>-</v>
      </c>
      <c r="BR161" s="128" t="str">
        <f t="shared" si="212"/>
        <v>-</v>
      </c>
      <c r="BS161" s="128" t="str">
        <f t="shared" si="213"/>
        <v>-</v>
      </c>
      <c r="BT161" s="128" t="str">
        <f t="shared" si="214"/>
        <v>-</v>
      </c>
      <c r="BU161" s="128" t="str">
        <f t="shared" si="215"/>
        <v>-</v>
      </c>
      <c r="BV161" s="129">
        <f t="shared" si="216"/>
        <v>0</v>
      </c>
      <c r="BX161" s="128" t="str">
        <f t="shared" si="103"/>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17"/>
        <v>-</v>
      </c>
      <c r="K162" s="20" t="str">
        <f>IF(月途中入退所!$D35=$B$2,月途中入退所!$I35,"-")</f>
        <v>-</v>
      </c>
      <c r="L162" s="162" t="str">
        <f t="shared" si="218"/>
        <v>-</v>
      </c>
      <c r="M162" s="20" t="str">
        <f>IF(月途中入退所!$D35=$B$2,月途中入退所!$J35,"-")</f>
        <v>-</v>
      </c>
      <c r="N162" s="129">
        <f t="shared" si="161"/>
        <v>0</v>
      </c>
      <c r="P162" s="128" t="str">
        <f t="shared" si="162"/>
        <v>-</v>
      </c>
      <c r="Q162" s="128" t="str">
        <f t="shared" si="163"/>
        <v>-</v>
      </c>
      <c r="R162" s="128" t="str">
        <f t="shared" si="164"/>
        <v>-</v>
      </c>
      <c r="S162" s="128" t="str">
        <f t="shared" si="165"/>
        <v>-</v>
      </c>
      <c r="T162" s="128" t="str">
        <f t="shared" si="166"/>
        <v>-</v>
      </c>
      <c r="U162" s="128" t="str">
        <f t="shared" si="167"/>
        <v>-</v>
      </c>
      <c r="V162" s="128" t="str">
        <f t="shared" si="168"/>
        <v>-</v>
      </c>
      <c r="W162" s="128" t="str">
        <f t="shared" si="169"/>
        <v>-</v>
      </c>
      <c r="X162" s="128" t="str">
        <f t="shared" si="170"/>
        <v>-</v>
      </c>
      <c r="Y162" s="128" t="str">
        <f t="shared" si="171"/>
        <v>-</v>
      </c>
      <c r="Z162" s="128" t="str">
        <f t="shared" si="172"/>
        <v>-</v>
      </c>
      <c r="AA162" s="128" t="str">
        <f t="shared" si="173"/>
        <v>-</v>
      </c>
      <c r="AB162" s="131"/>
      <c r="AC162" s="128" t="str">
        <f t="shared" si="174"/>
        <v>-</v>
      </c>
      <c r="AD162" s="128" t="str">
        <f t="shared" si="175"/>
        <v>-</v>
      </c>
      <c r="AE162" s="128" t="str">
        <f t="shared" si="176"/>
        <v>-</v>
      </c>
      <c r="AF162" s="128" t="str">
        <f t="shared" si="177"/>
        <v>-</v>
      </c>
      <c r="AG162" s="128" t="str">
        <f t="shared" si="178"/>
        <v>-</v>
      </c>
      <c r="AH162" s="128" t="str">
        <f t="shared" si="179"/>
        <v>-</v>
      </c>
      <c r="AI162" s="128" t="str">
        <f t="shared" si="180"/>
        <v>-</v>
      </c>
      <c r="AJ162" s="128" t="str">
        <f t="shared" si="181"/>
        <v>-</v>
      </c>
      <c r="AK162" s="128" t="str">
        <f t="shared" si="182"/>
        <v>-</v>
      </c>
      <c r="AL162" s="128" t="str">
        <f t="shared" si="183"/>
        <v>-</v>
      </c>
      <c r="AM162" s="128" t="str">
        <f t="shared" si="184"/>
        <v>-</v>
      </c>
      <c r="AN162" s="128" t="str">
        <f t="shared" si="185"/>
        <v>-</v>
      </c>
      <c r="AO162" s="128" t="str">
        <f t="shared" si="186"/>
        <v>-</v>
      </c>
      <c r="AP162" s="128" t="str">
        <f t="shared" si="187"/>
        <v>-</v>
      </c>
      <c r="AQ162" s="128" t="str">
        <f t="shared" si="219"/>
        <v>-</v>
      </c>
      <c r="AR162" s="128" t="str">
        <f t="shared" si="220"/>
        <v>-</v>
      </c>
      <c r="AS162" s="128">
        <f t="shared" si="188"/>
        <v>0</v>
      </c>
      <c r="AT162" s="128" t="str">
        <f t="shared" si="189"/>
        <v>-</v>
      </c>
      <c r="AU162" s="128" t="str">
        <f t="shared" si="190"/>
        <v>-</v>
      </c>
      <c r="AV162" s="128" t="str">
        <f t="shared" si="191"/>
        <v>-</v>
      </c>
      <c r="AW162" s="128" t="str">
        <f t="shared" si="192"/>
        <v>-</v>
      </c>
      <c r="AX162" s="128" t="str">
        <f t="shared" si="193"/>
        <v>-</v>
      </c>
      <c r="AY162" s="128" t="str">
        <f t="shared" si="194"/>
        <v>-</v>
      </c>
      <c r="AZ162" s="128" t="str">
        <f t="shared" si="195"/>
        <v>-</v>
      </c>
      <c r="BA162" s="128" t="str">
        <f t="shared" si="196"/>
        <v>-</v>
      </c>
      <c r="BB162" s="128" t="str">
        <f t="shared" si="197"/>
        <v>-</v>
      </c>
      <c r="BC162" s="128" t="str">
        <f t="shared" si="198"/>
        <v>-</v>
      </c>
      <c r="BD162" s="128" t="str">
        <f t="shared" si="199"/>
        <v>-</v>
      </c>
      <c r="BE162" s="187"/>
      <c r="BF162" s="128" t="str">
        <f t="shared" si="200"/>
        <v>-</v>
      </c>
      <c r="BG162" s="128" t="str">
        <f t="shared" si="201"/>
        <v>-</v>
      </c>
      <c r="BH162" s="128" t="str">
        <f t="shared" si="202"/>
        <v>-</v>
      </c>
      <c r="BI162" s="128" t="str">
        <f t="shared" si="203"/>
        <v>-</v>
      </c>
      <c r="BJ162" s="128" t="str">
        <f t="shared" si="204"/>
        <v>-</v>
      </c>
      <c r="BK162" s="128" t="str">
        <f t="shared" si="205"/>
        <v>-</v>
      </c>
      <c r="BL162" s="128" t="str">
        <f t="shared" si="206"/>
        <v>-</v>
      </c>
      <c r="BM162" s="128" t="str">
        <f t="shared" si="207"/>
        <v>-</v>
      </c>
      <c r="BN162" s="128" t="str">
        <f t="shared" si="208"/>
        <v>-</v>
      </c>
      <c r="BO162" s="128" t="str">
        <f t="shared" si="209"/>
        <v>-</v>
      </c>
      <c r="BP162" s="128" t="str">
        <f t="shared" si="210"/>
        <v>-</v>
      </c>
      <c r="BQ162" s="128" t="str">
        <f t="shared" si="211"/>
        <v>-</v>
      </c>
      <c r="BR162" s="128" t="str">
        <f t="shared" si="212"/>
        <v>-</v>
      </c>
      <c r="BS162" s="128" t="str">
        <f t="shared" si="213"/>
        <v>-</v>
      </c>
      <c r="BT162" s="128" t="str">
        <f t="shared" si="214"/>
        <v>-</v>
      </c>
      <c r="BU162" s="128" t="str">
        <f t="shared" si="215"/>
        <v>-</v>
      </c>
      <c r="BV162" s="129">
        <f t="shared" si="216"/>
        <v>0</v>
      </c>
      <c r="BX162" s="128" t="str">
        <f t="shared" si="103"/>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17"/>
        <v>-</v>
      </c>
      <c r="K163" s="20" t="str">
        <f>IF(月途中入退所!$D36=$B$2,月途中入退所!$I36,"-")</f>
        <v>-</v>
      </c>
      <c r="L163" s="162" t="str">
        <f t="shared" si="218"/>
        <v>-</v>
      </c>
      <c r="M163" s="20" t="str">
        <f>IF(月途中入退所!$D36=$B$2,月途中入退所!$J36,"-")</f>
        <v>-</v>
      </c>
      <c r="N163" s="129">
        <f t="shared" si="161"/>
        <v>0</v>
      </c>
      <c r="P163" s="128" t="str">
        <f t="shared" si="162"/>
        <v>-</v>
      </c>
      <c r="Q163" s="128" t="str">
        <f t="shared" si="163"/>
        <v>-</v>
      </c>
      <c r="R163" s="128" t="str">
        <f t="shared" si="164"/>
        <v>-</v>
      </c>
      <c r="S163" s="128" t="str">
        <f t="shared" si="165"/>
        <v>-</v>
      </c>
      <c r="T163" s="128" t="str">
        <f t="shared" si="166"/>
        <v>-</v>
      </c>
      <c r="U163" s="128" t="str">
        <f t="shared" si="167"/>
        <v>-</v>
      </c>
      <c r="V163" s="128" t="str">
        <f t="shared" si="168"/>
        <v>-</v>
      </c>
      <c r="W163" s="128" t="str">
        <f t="shared" si="169"/>
        <v>-</v>
      </c>
      <c r="X163" s="128" t="str">
        <f t="shared" si="170"/>
        <v>-</v>
      </c>
      <c r="Y163" s="128" t="str">
        <f t="shared" si="171"/>
        <v>-</v>
      </c>
      <c r="Z163" s="128" t="str">
        <f t="shared" si="172"/>
        <v>-</v>
      </c>
      <c r="AA163" s="128" t="str">
        <f t="shared" si="173"/>
        <v>-</v>
      </c>
      <c r="AB163" s="131"/>
      <c r="AC163" s="128" t="str">
        <f t="shared" si="174"/>
        <v>-</v>
      </c>
      <c r="AD163" s="128" t="str">
        <f t="shared" si="175"/>
        <v>-</v>
      </c>
      <c r="AE163" s="128" t="str">
        <f t="shared" si="176"/>
        <v>-</v>
      </c>
      <c r="AF163" s="128" t="str">
        <f t="shared" si="177"/>
        <v>-</v>
      </c>
      <c r="AG163" s="128" t="str">
        <f t="shared" si="178"/>
        <v>-</v>
      </c>
      <c r="AH163" s="128" t="str">
        <f t="shared" si="179"/>
        <v>-</v>
      </c>
      <c r="AI163" s="128" t="str">
        <f t="shared" si="180"/>
        <v>-</v>
      </c>
      <c r="AJ163" s="128" t="str">
        <f t="shared" si="181"/>
        <v>-</v>
      </c>
      <c r="AK163" s="128" t="str">
        <f t="shared" si="182"/>
        <v>-</v>
      </c>
      <c r="AL163" s="128" t="str">
        <f t="shared" si="183"/>
        <v>-</v>
      </c>
      <c r="AM163" s="128" t="str">
        <f t="shared" si="184"/>
        <v>-</v>
      </c>
      <c r="AN163" s="128" t="str">
        <f t="shared" si="185"/>
        <v>-</v>
      </c>
      <c r="AO163" s="128" t="str">
        <f t="shared" si="186"/>
        <v>-</v>
      </c>
      <c r="AP163" s="128" t="str">
        <f t="shared" si="187"/>
        <v>-</v>
      </c>
      <c r="AQ163" s="128" t="str">
        <f t="shared" si="219"/>
        <v>-</v>
      </c>
      <c r="AR163" s="128" t="str">
        <f t="shared" si="220"/>
        <v>-</v>
      </c>
      <c r="AS163" s="128">
        <f t="shared" si="188"/>
        <v>0</v>
      </c>
      <c r="AT163" s="128" t="str">
        <f t="shared" si="189"/>
        <v>-</v>
      </c>
      <c r="AU163" s="128" t="str">
        <f t="shared" si="190"/>
        <v>-</v>
      </c>
      <c r="AV163" s="128" t="str">
        <f t="shared" si="191"/>
        <v>-</v>
      </c>
      <c r="AW163" s="128" t="str">
        <f t="shared" si="192"/>
        <v>-</v>
      </c>
      <c r="AX163" s="128" t="str">
        <f t="shared" si="193"/>
        <v>-</v>
      </c>
      <c r="AY163" s="128" t="str">
        <f t="shared" si="194"/>
        <v>-</v>
      </c>
      <c r="AZ163" s="128" t="str">
        <f t="shared" si="195"/>
        <v>-</v>
      </c>
      <c r="BA163" s="128" t="str">
        <f t="shared" si="196"/>
        <v>-</v>
      </c>
      <c r="BB163" s="128" t="str">
        <f t="shared" si="197"/>
        <v>-</v>
      </c>
      <c r="BC163" s="128" t="str">
        <f t="shared" si="198"/>
        <v>-</v>
      </c>
      <c r="BD163" s="128" t="str">
        <f t="shared" si="199"/>
        <v>-</v>
      </c>
      <c r="BE163" s="187"/>
      <c r="BF163" s="128" t="str">
        <f t="shared" si="200"/>
        <v>-</v>
      </c>
      <c r="BG163" s="128" t="str">
        <f t="shared" si="201"/>
        <v>-</v>
      </c>
      <c r="BH163" s="128" t="str">
        <f t="shared" si="202"/>
        <v>-</v>
      </c>
      <c r="BI163" s="128" t="str">
        <f t="shared" si="203"/>
        <v>-</v>
      </c>
      <c r="BJ163" s="128" t="str">
        <f t="shared" si="204"/>
        <v>-</v>
      </c>
      <c r="BK163" s="128" t="str">
        <f t="shared" si="205"/>
        <v>-</v>
      </c>
      <c r="BL163" s="128" t="str">
        <f t="shared" si="206"/>
        <v>-</v>
      </c>
      <c r="BM163" s="128" t="str">
        <f t="shared" si="207"/>
        <v>-</v>
      </c>
      <c r="BN163" s="128" t="str">
        <f t="shared" si="208"/>
        <v>-</v>
      </c>
      <c r="BO163" s="128" t="str">
        <f t="shared" si="209"/>
        <v>-</v>
      </c>
      <c r="BP163" s="128" t="str">
        <f t="shared" si="210"/>
        <v>-</v>
      </c>
      <c r="BQ163" s="128" t="str">
        <f t="shared" si="211"/>
        <v>-</v>
      </c>
      <c r="BR163" s="128" t="str">
        <f t="shared" si="212"/>
        <v>-</v>
      </c>
      <c r="BS163" s="128" t="str">
        <f t="shared" si="213"/>
        <v>-</v>
      </c>
      <c r="BT163" s="128" t="str">
        <f t="shared" si="214"/>
        <v>-</v>
      </c>
      <c r="BU163" s="128" t="str">
        <f t="shared" si="215"/>
        <v>-</v>
      </c>
      <c r="BV163" s="129">
        <f t="shared" si="216"/>
        <v>0</v>
      </c>
      <c r="BX163" s="128" t="str">
        <f t="shared" si="103"/>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17"/>
        <v>-</v>
      </c>
      <c r="K164" s="20" t="str">
        <f>IF(月途中入退所!$D37=$B$2,月途中入退所!$I37,"-")</f>
        <v>-</v>
      </c>
      <c r="L164" s="162" t="str">
        <f t="shared" si="218"/>
        <v>-</v>
      </c>
      <c r="M164" s="20" t="str">
        <f>IF(月途中入退所!$D37=$B$2,月途中入退所!$J37,"-")</f>
        <v>-</v>
      </c>
      <c r="N164" s="129">
        <f t="shared" si="161"/>
        <v>0</v>
      </c>
      <c r="P164" s="128" t="str">
        <f t="shared" si="162"/>
        <v>-</v>
      </c>
      <c r="Q164" s="128" t="str">
        <f t="shared" si="163"/>
        <v>-</v>
      </c>
      <c r="R164" s="128" t="str">
        <f t="shared" si="164"/>
        <v>-</v>
      </c>
      <c r="S164" s="128" t="str">
        <f t="shared" si="165"/>
        <v>-</v>
      </c>
      <c r="T164" s="128" t="str">
        <f t="shared" si="166"/>
        <v>-</v>
      </c>
      <c r="U164" s="128" t="str">
        <f t="shared" si="167"/>
        <v>-</v>
      </c>
      <c r="V164" s="128" t="str">
        <f t="shared" si="168"/>
        <v>-</v>
      </c>
      <c r="W164" s="128" t="str">
        <f t="shared" si="169"/>
        <v>-</v>
      </c>
      <c r="X164" s="128" t="str">
        <f t="shared" si="170"/>
        <v>-</v>
      </c>
      <c r="Y164" s="128" t="str">
        <f t="shared" si="171"/>
        <v>-</v>
      </c>
      <c r="Z164" s="128" t="str">
        <f t="shared" si="172"/>
        <v>-</v>
      </c>
      <c r="AA164" s="128" t="str">
        <f t="shared" si="173"/>
        <v>-</v>
      </c>
      <c r="AB164" s="131"/>
      <c r="AC164" s="128" t="str">
        <f t="shared" si="174"/>
        <v>-</v>
      </c>
      <c r="AD164" s="128" t="str">
        <f t="shared" si="175"/>
        <v>-</v>
      </c>
      <c r="AE164" s="128" t="str">
        <f t="shared" si="176"/>
        <v>-</v>
      </c>
      <c r="AF164" s="128" t="str">
        <f t="shared" si="177"/>
        <v>-</v>
      </c>
      <c r="AG164" s="128" t="str">
        <f t="shared" si="178"/>
        <v>-</v>
      </c>
      <c r="AH164" s="128" t="str">
        <f t="shared" si="179"/>
        <v>-</v>
      </c>
      <c r="AI164" s="128" t="str">
        <f t="shared" si="180"/>
        <v>-</v>
      </c>
      <c r="AJ164" s="128" t="str">
        <f t="shared" si="181"/>
        <v>-</v>
      </c>
      <c r="AK164" s="128" t="str">
        <f t="shared" si="182"/>
        <v>-</v>
      </c>
      <c r="AL164" s="128" t="str">
        <f t="shared" si="183"/>
        <v>-</v>
      </c>
      <c r="AM164" s="128" t="str">
        <f t="shared" si="184"/>
        <v>-</v>
      </c>
      <c r="AN164" s="128" t="str">
        <f t="shared" si="185"/>
        <v>-</v>
      </c>
      <c r="AO164" s="128" t="str">
        <f t="shared" si="186"/>
        <v>-</v>
      </c>
      <c r="AP164" s="128" t="str">
        <f t="shared" si="187"/>
        <v>-</v>
      </c>
      <c r="AQ164" s="128" t="str">
        <f t="shared" si="219"/>
        <v>-</v>
      </c>
      <c r="AR164" s="128" t="str">
        <f t="shared" si="220"/>
        <v>-</v>
      </c>
      <c r="AS164" s="128">
        <f t="shared" si="188"/>
        <v>0</v>
      </c>
      <c r="AT164" s="128" t="str">
        <f t="shared" si="189"/>
        <v>-</v>
      </c>
      <c r="AU164" s="128" t="str">
        <f t="shared" si="190"/>
        <v>-</v>
      </c>
      <c r="AV164" s="128" t="str">
        <f t="shared" si="191"/>
        <v>-</v>
      </c>
      <c r="AW164" s="128" t="str">
        <f t="shared" si="192"/>
        <v>-</v>
      </c>
      <c r="AX164" s="128" t="str">
        <f t="shared" si="193"/>
        <v>-</v>
      </c>
      <c r="AY164" s="128" t="str">
        <f t="shared" si="194"/>
        <v>-</v>
      </c>
      <c r="AZ164" s="128" t="str">
        <f t="shared" si="195"/>
        <v>-</v>
      </c>
      <c r="BA164" s="128" t="str">
        <f t="shared" si="196"/>
        <v>-</v>
      </c>
      <c r="BB164" s="128" t="str">
        <f t="shared" si="197"/>
        <v>-</v>
      </c>
      <c r="BC164" s="128" t="str">
        <f t="shared" si="198"/>
        <v>-</v>
      </c>
      <c r="BD164" s="128" t="str">
        <f t="shared" si="199"/>
        <v>-</v>
      </c>
      <c r="BE164" s="187"/>
      <c r="BF164" s="128" t="str">
        <f t="shared" si="200"/>
        <v>-</v>
      </c>
      <c r="BG164" s="128" t="str">
        <f t="shared" si="201"/>
        <v>-</v>
      </c>
      <c r="BH164" s="128" t="str">
        <f t="shared" si="202"/>
        <v>-</v>
      </c>
      <c r="BI164" s="128" t="str">
        <f t="shared" si="203"/>
        <v>-</v>
      </c>
      <c r="BJ164" s="128" t="str">
        <f t="shared" si="204"/>
        <v>-</v>
      </c>
      <c r="BK164" s="128" t="str">
        <f t="shared" si="205"/>
        <v>-</v>
      </c>
      <c r="BL164" s="128" t="str">
        <f t="shared" si="206"/>
        <v>-</v>
      </c>
      <c r="BM164" s="128" t="str">
        <f t="shared" si="207"/>
        <v>-</v>
      </c>
      <c r="BN164" s="128" t="str">
        <f t="shared" si="208"/>
        <v>-</v>
      </c>
      <c r="BO164" s="128" t="str">
        <f t="shared" si="209"/>
        <v>-</v>
      </c>
      <c r="BP164" s="128" t="str">
        <f t="shared" si="210"/>
        <v>-</v>
      </c>
      <c r="BQ164" s="128" t="str">
        <f t="shared" si="211"/>
        <v>-</v>
      </c>
      <c r="BR164" s="128" t="str">
        <f t="shared" si="212"/>
        <v>-</v>
      </c>
      <c r="BS164" s="128" t="str">
        <f t="shared" si="213"/>
        <v>-</v>
      </c>
      <c r="BT164" s="128" t="str">
        <f t="shared" si="214"/>
        <v>-</v>
      </c>
      <c r="BU164" s="128" t="str">
        <f t="shared" si="215"/>
        <v>-</v>
      </c>
      <c r="BV164" s="129">
        <f t="shared" si="216"/>
        <v>0</v>
      </c>
      <c r="BX164" s="128" t="str">
        <f t="shared" si="103"/>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17"/>
        <v>-</v>
      </c>
      <c r="K165" s="20" t="str">
        <f>IF(月途中入退所!$D38=$B$2,月途中入退所!$I38,"-")</f>
        <v>-</v>
      </c>
      <c r="L165" s="162" t="str">
        <f t="shared" si="218"/>
        <v>-</v>
      </c>
      <c r="M165" s="20" t="str">
        <f>IF(月途中入退所!$D38=$B$2,月途中入退所!$J38,"-")</f>
        <v>-</v>
      </c>
      <c r="N165" s="129">
        <f t="shared" si="161"/>
        <v>0</v>
      </c>
      <c r="P165" s="128" t="str">
        <f t="shared" si="162"/>
        <v>-</v>
      </c>
      <c r="Q165" s="128" t="str">
        <f t="shared" si="163"/>
        <v>-</v>
      </c>
      <c r="R165" s="128" t="str">
        <f t="shared" si="164"/>
        <v>-</v>
      </c>
      <c r="S165" s="128" t="str">
        <f t="shared" si="165"/>
        <v>-</v>
      </c>
      <c r="T165" s="128" t="str">
        <f t="shared" si="166"/>
        <v>-</v>
      </c>
      <c r="U165" s="128" t="str">
        <f t="shared" si="167"/>
        <v>-</v>
      </c>
      <c r="V165" s="128" t="str">
        <f t="shared" si="168"/>
        <v>-</v>
      </c>
      <c r="W165" s="128" t="str">
        <f t="shared" si="169"/>
        <v>-</v>
      </c>
      <c r="X165" s="128" t="str">
        <f t="shared" si="170"/>
        <v>-</v>
      </c>
      <c r="Y165" s="128" t="str">
        <f t="shared" si="171"/>
        <v>-</v>
      </c>
      <c r="Z165" s="128" t="str">
        <f t="shared" si="172"/>
        <v>-</v>
      </c>
      <c r="AA165" s="128" t="str">
        <f t="shared" si="173"/>
        <v>-</v>
      </c>
      <c r="AB165" s="131"/>
      <c r="AC165" s="128" t="str">
        <f t="shared" si="174"/>
        <v>-</v>
      </c>
      <c r="AD165" s="128" t="str">
        <f t="shared" si="175"/>
        <v>-</v>
      </c>
      <c r="AE165" s="128" t="str">
        <f t="shared" si="176"/>
        <v>-</v>
      </c>
      <c r="AF165" s="128" t="str">
        <f t="shared" si="177"/>
        <v>-</v>
      </c>
      <c r="AG165" s="128" t="str">
        <f t="shared" si="178"/>
        <v>-</v>
      </c>
      <c r="AH165" s="128" t="str">
        <f t="shared" si="179"/>
        <v>-</v>
      </c>
      <c r="AI165" s="128" t="str">
        <f t="shared" si="180"/>
        <v>-</v>
      </c>
      <c r="AJ165" s="128" t="str">
        <f t="shared" si="181"/>
        <v>-</v>
      </c>
      <c r="AK165" s="128" t="str">
        <f t="shared" si="182"/>
        <v>-</v>
      </c>
      <c r="AL165" s="128" t="str">
        <f t="shared" si="183"/>
        <v>-</v>
      </c>
      <c r="AM165" s="128" t="str">
        <f t="shared" si="184"/>
        <v>-</v>
      </c>
      <c r="AN165" s="128" t="str">
        <f t="shared" si="185"/>
        <v>-</v>
      </c>
      <c r="AO165" s="128" t="str">
        <f t="shared" si="186"/>
        <v>-</v>
      </c>
      <c r="AP165" s="128" t="str">
        <f t="shared" si="187"/>
        <v>-</v>
      </c>
      <c r="AQ165" s="128" t="str">
        <f t="shared" si="219"/>
        <v>-</v>
      </c>
      <c r="AR165" s="128" t="str">
        <f t="shared" si="220"/>
        <v>-</v>
      </c>
      <c r="AS165" s="128">
        <f t="shared" si="188"/>
        <v>0</v>
      </c>
      <c r="AT165" s="128" t="str">
        <f t="shared" si="189"/>
        <v>-</v>
      </c>
      <c r="AU165" s="128" t="str">
        <f t="shared" si="190"/>
        <v>-</v>
      </c>
      <c r="AV165" s="128" t="str">
        <f t="shared" si="191"/>
        <v>-</v>
      </c>
      <c r="AW165" s="128" t="str">
        <f t="shared" si="192"/>
        <v>-</v>
      </c>
      <c r="AX165" s="128" t="str">
        <f t="shared" si="193"/>
        <v>-</v>
      </c>
      <c r="AY165" s="128" t="str">
        <f t="shared" si="194"/>
        <v>-</v>
      </c>
      <c r="AZ165" s="128" t="str">
        <f t="shared" si="195"/>
        <v>-</v>
      </c>
      <c r="BA165" s="128" t="str">
        <f t="shared" si="196"/>
        <v>-</v>
      </c>
      <c r="BB165" s="128" t="str">
        <f t="shared" si="197"/>
        <v>-</v>
      </c>
      <c r="BC165" s="128" t="str">
        <f t="shared" si="198"/>
        <v>-</v>
      </c>
      <c r="BD165" s="128" t="str">
        <f t="shared" si="199"/>
        <v>-</v>
      </c>
      <c r="BE165" s="187"/>
      <c r="BF165" s="128" t="str">
        <f t="shared" si="200"/>
        <v>-</v>
      </c>
      <c r="BG165" s="128" t="str">
        <f t="shared" si="201"/>
        <v>-</v>
      </c>
      <c r="BH165" s="128" t="str">
        <f t="shared" si="202"/>
        <v>-</v>
      </c>
      <c r="BI165" s="128" t="str">
        <f t="shared" si="203"/>
        <v>-</v>
      </c>
      <c r="BJ165" s="128" t="str">
        <f t="shared" si="204"/>
        <v>-</v>
      </c>
      <c r="BK165" s="128" t="str">
        <f t="shared" si="205"/>
        <v>-</v>
      </c>
      <c r="BL165" s="128" t="str">
        <f t="shared" si="206"/>
        <v>-</v>
      </c>
      <c r="BM165" s="128" t="str">
        <f t="shared" si="207"/>
        <v>-</v>
      </c>
      <c r="BN165" s="128" t="str">
        <f t="shared" si="208"/>
        <v>-</v>
      </c>
      <c r="BO165" s="128" t="str">
        <f t="shared" si="209"/>
        <v>-</v>
      </c>
      <c r="BP165" s="128" t="str">
        <f t="shared" si="210"/>
        <v>-</v>
      </c>
      <c r="BQ165" s="128" t="str">
        <f t="shared" si="211"/>
        <v>-</v>
      </c>
      <c r="BR165" s="128" t="str">
        <f t="shared" si="212"/>
        <v>-</v>
      </c>
      <c r="BS165" s="128" t="str">
        <f t="shared" si="213"/>
        <v>-</v>
      </c>
      <c r="BT165" s="128" t="str">
        <f t="shared" si="214"/>
        <v>-</v>
      </c>
      <c r="BU165" s="128" t="str">
        <f t="shared" si="215"/>
        <v>-</v>
      </c>
      <c r="BV165" s="129">
        <f t="shared" si="216"/>
        <v>0</v>
      </c>
      <c r="BX165" s="128" t="str">
        <f t="shared" si="103"/>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17"/>
        <v>-</v>
      </c>
      <c r="K166" s="20" t="str">
        <f>IF(月途中入退所!$D39=$B$2,月途中入退所!$I39,"-")</f>
        <v>-</v>
      </c>
      <c r="L166" s="162" t="str">
        <f t="shared" si="218"/>
        <v>-</v>
      </c>
      <c r="M166" s="20" t="str">
        <f>IF(月途中入退所!$D39=$B$2,月途中入退所!$J39,"-")</f>
        <v>-</v>
      </c>
      <c r="N166" s="129">
        <f t="shared" si="161"/>
        <v>0</v>
      </c>
      <c r="P166" s="128" t="str">
        <f t="shared" si="162"/>
        <v>-</v>
      </c>
      <c r="Q166" s="128" t="str">
        <f t="shared" si="163"/>
        <v>-</v>
      </c>
      <c r="R166" s="128" t="str">
        <f t="shared" si="164"/>
        <v>-</v>
      </c>
      <c r="S166" s="128" t="str">
        <f t="shared" si="165"/>
        <v>-</v>
      </c>
      <c r="T166" s="128" t="str">
        <f t="shared" si="166"/>
        <v>-</v>
      </c>
      <c r="U166" s="128" t="str">
        <f t="shared" si="167"/>
        <v>-</v>
      </c>
      <c r="V166" s="128" t="str">
        <f t="shared" si="168"/>
        <v>-</v>
      </c>
      <c r="W166" s="128" t="str">
        <f t="shared" si="169"/>
        <v>-</v>
      </c>
      <c r="X166" s="128" t="str">
        <f t="shared" si="170"/>
        <v>-</v>
      </c>
      <c r="Y166" s="128" t="str">
        <f t="shared" si="171"/>
        <v>-</v>
      </c>
      <c r="Z166" s="128" t="str">
        <f t="shared" si="172"/>
        <v>-</v>
      </c>
      <c r="AA166" s="128" t="str">
        <f t="shared" si="173"/>
        <v>-</v>
      </c>
      <c r="AB166" s="131"/>
      <c r="AC166" s="128" t="str">
        <f t="shared" si="174"/>
        <v>-</v>
      </c>
      <c r="AD166" s="128" t="str">
        <f t="shared" si="175"/>
        <v>-</v>
      </c>
      <c r="AE166" s="128" t="str">
        <f t="shared" si="176"/>
        <v>-</v>
      </c>
      <c r="AF166" s="128" t="str">
        <f t="shared" si="177"/>
        <v>-</v>
      </c>
      <c r="AG166" s="128" t="str">
        <f t="shared" si="178"/>
        <v>-</v>
      </c>
      <c r="AH166" s="128" t="str">
        <f t="shared" si="179"/>
        <v>-</v>
      </c>
      <c r="AI166" s="128" t="str">
        <f t="shared" si="180"/>
        <v>-</v>
      </c>
      <c r="AJ166" s="128" t="str">
        <f t="shared" si="181"/>
        <v>-</v>
      </c>
      <c r="AK166" s="128" t="str">
        <f t="shared" si="182"/>
        <v>-</v>
      </c>
      <c r="AL166" s="128" t="str">
        <f t="shared" si="183"/>
        <v>-</v>
      </c>
      <c r="AM166" s="128" t="str">
        <f t="shared" si="184"/>
        <v>-</v>
      </c>
      <c r="AN166" s="128" t="str">
        <f t="shared" si="185"/>
        <v>-</v>
      </c>
      <c r="AO166" s="128" t="str">
        <f t="shared" si="186"/>
        <v>-</v>
      </c>
      <c r="AP166" s="128" t="str">
        <f t="shared" si="187"/>
        <v>-</v>
      </c>
      <c r="AQ166" s="128" t="str">
        <f t="shared" si="219"/>
        <v>-</v>
      </c>
      <c r="AR166" s="128" t="str">
        <f t="shared" si="220"/>
        <v>-</v>
      </c>
      <c r="AS166" s="128">
        <f t="shared" si="188"/>
        <v>0</v>
      </c>
      <c r="AT166" s="128" t="str">
        <f t="shared" si="189"/>
        <v>-</v>
      </c>
      <c r="AU166" s="128" t="str">
        <f t="shared" si="190"/>
        <v>-</v>
      </c>
      <c r="AV166" s="128" t="str">
        <f t="shared" si="191"/>
        <v>-</v>
      </c>
      <c r="AW166" s="128" t="str">
        <f t="shared" si="192"/>
        <v>-</v>
      </c>
      <c r="AX166" s="128" t="str">
        <f t="shared" si="193"/>
        <v>-</v>
      </c>
      <c r="AY166" s="128" t="str">
        <f t="shared" si="194"/>
        <v>-</v>
      </c>
      <c r="AZ166" s="128" t="str">
        <f t="shared" si="195"/>
        <v>-</v>
      </c>
      <c r="BA166" s="128" t="str">
        <f t="shared" si="196"/>
        <v>-</v>
      </c>
      <c r="BB166" s="128" t="str">
        <f t="shared" si="197"/>
        <v>-</v>
      </c>
      <c r="BC166" s="128" t="str">
        <f t="shared" si="198"/>
        <v>-</v>
      </c>
      <c r="BD166" s="128" t="str">
        <f t="shared" si="199"/>
        <v>-</v>
      </c>
      <c r="BE166" s="187"/>
      <c r="BF166" s="128" t="str">
        <f t="shared" si="200"/>
        <v>-</v>
      </c>
      <c r="BG166" s="128" t="str">
        <f t="shared" si="201"/>
        <v>-</v>
      </c>
      <c r="BH166" s="128" t="str">
        <f t="shared" si="202"/>
        <v>-</v>
      </c>
      <c r="BI166" s="128" t="str">
        <f t="shared" si="203"/>
        <v>-</v>
      </c>
      <c r="BJ166" s="128" t="str">
        <f t="shared" si="204"/>
        <v>-</v>
      </c>
      <c r="BK166" s="128" t="str">
        <f t="shared" si="205"/>
        <v>-</v>
      </c>
      <c r="BL166" s="128" t="str">
        <f t="shared" si="206"/>
        <v>-</v>
      </c>
      <c r="BM166" s="128" t="str">
        <f t="shared" si="207"/>
        <v>-</v>
      </c>
      <c r="BN166" s="128" t="str">
        <f t="shared" si="208"/>
        <v>-</v>
      </c>
      <c r="BO166" s="128" t="str">
        <f t="shared" si="209"/>
        <v>-</v>
      </c>
      <c r="BP166" s="128" t="str">
        <f t="shared" si="210"/>
        <v>-</v>
      </c>
      <c r="BQ166" s="128" t="str">
        <f t="shared" si="211"/>
        <v>-</v>
      </c>
      <c r="BR166" s="128" t="str">
        <f t="shared" si="212"/>
        <v>-</v>
      </c>
      <c r="BS166" s="128" t="str">
        <f t="shared" si="213"/>
        <v>-</v>
      </c>
      <c r="BT166" s="128" t="str">
        <f t="shared" si="214"/>
        <v>-</v>
      </c>
      <c r="BU166" s="128" t="str">
        <f t="shared" si="215"/>
        <v>-</v>
      </c>
      <c r="BV166" s="129">
        <f t="shared" si="216"/>
        <v>0</v>
      </c>
      <c r="BX166" s="128" t="str">
        <f t="shared" si="103"/>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17"/>
        <v>-</v>
      </c>
      <c r="K167" s="20" t="str">
        <f>IF(月途中入退所!$D40=$B$2,月途中入退所!$I40,"-")</f>
        <v>-</v>
      </c>
      <c r="L167" s="162" t="str">
        <f t="shared" si="218"/>
        <v>-</v>
      </c>
      <c r="M167" s="20" t="str">
        <f>IF(月途中入退所!$D40=$B$2,月途中入退所!$J40,"-")</f>
        <v>-</v>
      </c>
      <c r="N167" s="129">
        <f t="shared" si="161"/>
        <v>0</v>
      </c>
      <c r="O167" s="123"/>
      <c r="P167" s="128" t="str">
        <f t="shared" si="162"/>
        <v>-</v>
      </c>
      <c r="Q167" s="128" t="str">
        <f t="shared" si="163"/>
        <v>-</v>
      </c>
      <c r="R167" s="128" t="str">
        <f t="shared" si="164"/>
        <v>-</v>
      </c>
      <c r="S167" s="128" t="str">
        <f t="shared" si="165"/>
        <v>-</v>
      </c>
      <c r="T167" s="128" t="str">
        <f t="shared" si="166"/>
        <v>-</v>
      </c>
      <c r="U167" s="128" t="str">
        <f t="shared" si="167"/>
        <v>-</v>
      </c>
      <c r="V167" s="128" t="str">
        <f t="shared" si="168"/>
        <v>-</v>
      </c>
      <c r="W167" s="128" t="str">
        <f t="shared" si="169"/>
        <v>-</v>
      </c>
      <c r="X167" s="128" t="str">
        <f t="shared" si="170"/>
        <v>-</v>
      </c>
      <c r="Y167" s="128" t="str">
        <f t="shared" si="171"/>
        <v>-</v>
      </c>
      <c r="Z167" s="128" t="str">
        <f t="shared" si="172"/>
        <v>-</v>
      </c>
      <c r="AA167" s="128" t="str">
        <f t="shared" si="173"/>
        <v>-</v>
      </c>
      <c r="AB167" s="131"/>
      <c r="AC167" s="128" t="str">
        <f t="shared" si="174"/>
        <v>-</v>
      </c>
      <c r="AD167" s="128" t="str">
        <f t="shared" si="175"/>
        <v>-</v>
      </c>
      <c r="AE167" s="128" t="str">
        <f t="shared" si="176"/>
        <v>-</v>
      </c>
      <c r="AF167" s="128" t="str">
        <f t="shared" si="177"/>
        <v>-</v>
      </c>
      <c r="AG167" s="128" t="str">
        <f t="shared" si="178"/>
        <v>-</v>
      </c>
      <c r="AH167" s="128" t="str">
        <f t="shared" si="179"/>
        <v>-</v>
      </c>
      <c r="AI167" s="128" t="str">
        <f t="shared" si="180"/>
        <v>-</v>
      </c>
      <c r="AJ167" s="128" t="str">
        <f t="shared" si="181"/>
        <v>-</v>
      </c>
      <c r="AK167" s="128" t="str">
        <f t="shared" si="182"/>
        <v>-</v>
      </c>
      <c r="AL167" s="128" t="str">
        <f t="shared" si="183"/>
        <v>-</v>
      </c>
      <c r="AM167" s="128" t="str">
        <f t="shared" si="184"/>
        <v>-</v>
      </c>
      <c r="AN167" s="128" t="str">
        <f t="shared" si="185"/>
        <v>-</v>
      </c>
      <c r="AO167" s="128" t="str">
        <f t="shared" si="186"/>
        <v>-</v>
      </c>
      <c r="AP167" s="128" t="str">
        <f t="shared" si="187"/>
        <v>-</v>
      </c>
      <c r="AQ167" s="128" t="str">
        <f t="shared" si="219"/>
        <v>-</v>
      </c>
      <c r="AR167" s="128" t="str">
        <f t="shared" si="220"/>
        <v>-</v>
      </c>
      <c r="AS167" s="128">
        <f t="shared" si="188"/>
        <v>0</v>
      </c>
      <c r="AT167" s="128" t="str">
        <f t="shared" si="189"/>
        <v>-</v>
      </c>
      <c r="AU167" s="128" t="str">
        <f t="shared" si="190"/>
        <v>-</v>
      </c>
      <c r="AV167" s="128" t="str">
        <f t="shared" si="191"/>
        <v>-</v>
      </c>
      <c r="AW167" s="128" t="str">
        <f t="shared" si="192"/>
        <v>-</v>
      </c>
      <c r="AX167" s="128" t="str">
        <f t="shared" si="193"/>
        <v>-</v>
      </c>
      <c r="AY167" s="128" t="str">
        <f t="shared" si="194"/>
        <v>-</v>
      </c>
      <c r="AZ167" s="128" t="str">
        <f t="shared" si="195"/>
        <v>-</v>
      </c>
      <c r="BA167" s="128" t="str">
        <f t="shared" si="196"/>
        <v>-</v>
      </c>
      <c r="BB167" s="128" t="str">
        <f t="shared" si="197"/>
        <v>-</v>
      </c>
      <c r="BC167" s="128" t="str">
        <f t="shared" si="198"/>
        <v>-</v>
      </c>
      <c r="BD167" s="128" t="str">
        <f t="shared" si="199"/>
        <v>-</v>
      </c>
      <c r="BE167" s="187"/>
      <c r="BF167" s="128" t="str">
        <f t="shared" si="200"/>
        <v>-</v>
      </c>
      <c r="BG167" s="128" t="str">
        <f t="shared" si="201"/>
        <v>-</v>
      </c>
      <c r="BH167" s="128" t="str">
        <f t="shared" si="202"/>
        <v>-</v>
      </c>
      <c r="BI167" s="128" t="str">
        <f t="shared" si="203"/>
        <v>-</v>
      </c>
      <c r="BJ167" s="128" t="str">
        <f t="shared" si="204"/>
        <v>-</v>
      </c>
      <c r="BK167" s="128" t="str">
        <f t="shared" si="205"/>
        <v>-</v>
      </c>
      <c r="BL167" s="128" t="str">
        <f t="shared" si="206"/>
        <v>-</v>
      </c>
      <c r="BM167" s="128" t="str">
        <f t="shared" si="207"/>
        <v>-</v>
      </c>
      <c r="BN167" s="128" t="str">
        <f t="shared" si="208"/>
        <v>-</v>
      </c>
      <c r="BO167" s="128" t="str">
        <f t="shared" si="209"/>
        <v>-</v>
      </c>
      <c r="BP167" s="128" t="str">
        <f t="shared" si="210"/>
        <v>-</v>
      </c>
      <c r="BQ167" s="128" t="str">
        <f t="shared" si="211"/>
        <v>-</v>
      </c>
      <c r="BR167" s="128" t="str">
        <f t="shared" si="212"/>
        <v>-</v>
      </c>
      <c r="BS167" s="128" t="str">
        <f t="shared" si="213"/>
        <v>-</v>
      </c>
      <c r="BT167" s="128" t="str">
        <f t="shared" si="214"/>
        <v>-</v>
      </c>
      <c r="BU167" s="128" t="str">
        <f t="shared" si="215"/>
        <v>-</v>
      </c>
      <c r="BV167" s="129">
        <f t="shared" si="216"/>
        <v>0</v>
      </c>
      <c r="BX167" s="128" t="str">
        <f t="shared" si="103"/>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17"/>
        <v>-</v>
      </c>
      <c r="K168" s="20" t="str">
        <f>IF(月途中入退所!$D41=$B$2,月途中入退所!$I41,"-")</f>
        <v>-</v>
      </c>
      <c r="L168" s="162" t="str">
        <f t="shared" si="218"/>
        <v>-</v>
      </c>
      <c r="M168" s="20" t="str">
        <f>IF(月途中入退所!$D41=$B$2,月途中入退所!$J41,"-")</f>
        <v>-</v>
      </c>
      <c r="N168" s="129">
        <f t="shared" si="161"/>
        <v>0</v>
      </c>
      <c r="O168" s="123"/>
      <c r="P168" s="128" t="str">
        <f t="shared" si="162"/>
        <v>-</v>
      </c>
      <c r="Q168" s="128" t="str">
        <f t="shared" si="163"/>
        <v>-</v>
      </c>
      <c r="R168" s="128" t="str">
        <f t="shared" si="164"/>
        <v>-</v>
      </c>
      <c r="S168" s="128" t="str">
        <f t="shared" si="165"/>
        <v>-</v>
      </c>
      <c r="T168" s="128" t="str">
        <f t="shared" si="166"/>
        <v>-</v>
      </c>
      <c r="U168" s="128" t="str">
        <f t="shared" si="167"/>
        <v>-</v>
      </c>
      <c r="V168" s="128" t="str">
        <f t="shared" si="168"/>
        <v>-</v>
      </c>
      <c r="W168" s="128" t="str">
        <f t="shared" si="169"/>
        <v>-</v>
      </c>
      <c r="X168" s="128" t="str">
        <f t="shared" si="170"/>
        <v>-</v>
      </c>
      <c r="Y168" s="128" t="str">
        <f t="shared" si="171"/>
        <v>-</v>
      </c>
      <c r="Z168" s="128" t="str">
        <f t="shared" si="172"/>
        <v>-</v>
      </c>
      <c r="AA168" s="128" t="str">
        <f t="shared" si="173"/>
        <v>-</v>
      </c>
      <c r="AB168" s="131"/>
      <c r="AC168" s="128" t="str">
        <f t="shared" si="174"/>
        <v>-</v>
      </c>
      <c r="AD168" s="128" t="str">
        <f t="shared" si="175"/>
        <v>-</v>
      </c>
      <c r="AE168" s="128" t="str">
        <f t="shared" si="176"/>
        <v>-</v>
      </c>
      <c r="AF168" s="128" t="str">
        <f t="shared" si="177"/>
        <v>-</v>
      </c>
      <c r="AG168" s="128" t="str">
        <f t="shared" si="178"/>
        <v>-</v>
      </c>
      <c r="AH168" s="128" t="str">
        <f t="shared" si="179"/>
        <v>-</v>
      </c>
      <c r="AI168" s="128" t="str">
        <f t="shared" si="180"/>
        <v>-</v>
      </c>
      <c r="AJ168" s="128" t="str">
        <f t="shared" si="181"/>
        <v>-</v>
      </c>
      <c r="AK168" s="128" t="str">
        <f t="shared" si="182"/>
        <v>-</v>
      </c>
      <c r="AL168" s="128" t="str">
        <f t="shared" si="183"/>
        <v>-</v>
      </c>
      <c r="AM168" s="128" t="str">
        <f t="shared" si="184"/>
        <v>-</v>
      </c>
      <c r="AN168" s="128" t="str">
        <f t="shared" si="185"/>
        <v>-</v>
      </c>
      <c r="AO168" s="128" t="str">
        <f t="shared" si="186"/>
        <v>-</v>
      </c>
      <c r="AP168" s="128" t="str">
        <f t="shared" si="187"/>
        <v>-</v>
      </c>
      <c r="AQ168" s="128" t="str">
        <f t="shared" si="219"/>
        <v>-</v>
      </c>
      <c r="AR168" s="128" t="str">
        <f t="shared" si="220"/>
        <v>-</v>
      </c>
      <c r="AS168" s="128">
        <f t="shared" si="188"/>
        <v>0</v>
      </c>
      <c r="AT168" s="128" t="str">
        <f t="shared" si="189"/>
        <v>-</v>
      </c>
      <c r="AU168" s="128" t="str">
        <f t="shared" si="190"/>
        <v>-</v>
      </c>
      <c r="AV168" s="128" t="str">
        <f t="shared" si="191"/>
        <v>-</v>
      </c>
      <c r="AW168" s="128" t="str">
        <f t="shared" si="192"/>
        <v>-</v>
      </c>
      <c r="AX168" s="128" t="str">
        <f t="shared" si="193"/>
        <v>-</v>
      </c>
      <c r="AY168" s="128" t="str">
        <f t="shared" si="194"/>
        <v>-</v>
      </c>
      <c r="AZ168" s="128" t="str">
        <f t="shared" si="195"/>
        <v>-</v>
      </c>
      <c r="BA168" s="128" t="str">
        <f t="shared" si="196"/>
        <v>-</v>
      </c>
      <c r="BB168" s="128" t="str">
        <f t="shared" si="197"/>
        <v>-</v>
      </c>
      <c r="BC168" s="128" t="str">
        <f t="shared" si="198"/>
        <v>-</v>
      </c>
      <c r="BD168" s="128" t="str">
        <f t="shared" si="199"/>
        <v>-</v>
      </c>
      <c r="BE168" s="187"/>
      <c r="BF168" s="128" t="str">
        <f t="shared" si="200"/>
        <v>-</v>
      </c>
      <c r="BG168" s="128" t="str">
        <f t="shared" si="201"/>
        <v>-</v>
      </c>
      <c r="BH168" s="128" t="str">
        <f t="shared" si="202"/>
        <v>-</v>
      </c>
      <c r="BI168" s="128" t="str">
        <f t="shared" si="203"/>
        <v>-</v>
      </c>
      <c r="BJ168" s="128" t="str">
        <f t="shared" si="204"/>
        <v>-</v>
      </c>
      <c r="BK168" s="128" t="str">
        <f t="shared" si="205"/>
        <v>-</v>
      </c>
      <c r="BL168" s="128" t="str">
        <f t="shared" si="206"/>
        <v>-</v>
      </c>
      <c r="BM168" s="128" t="str">
        <f t="shared" si="207"/>
        <v>-</v>
      </c>
      <c r="BN168" s="128" t="str">
        <f t="shared" si="208"/>
        <v>-</v>
      </c>
      <c r="BO168" s="128" t="str">
        <f t="shared" si="209"/>
        <v>-</v>
      </c>
      <c r="BP168" s="128" t="str">
        <f t="shared" si="210"/>
        <v>-</v>
      </c>
      <c r="BQ168" s="128" t="str">
        <f t="shared" si="211"/>
        <v>-</v>
      </c>
      <c r="BR168" s="128" t="str">
        <f t="shared" si="212"/>
        <v>-</v>
      </c>
      <c r="BS168" s="128" t="str">
        <f t="shared" si="213"/>
        <v>-</v>
      </c>
      <c r="BT168" s="128" t="str">
        <f t="shared" si="214"/>
        <v>-</v>
      </c>
      <c r="BU168" s="128" t="str">
        <f t="shared" si="215"/>
        <v>-</v>
      </c>
      <c r="BV168" s="129">
        <f t="shared" si="216"/>
        <v>0</v>
      </c>
      <c r="BX168" s="128" t="str">
        <f t="shared" si="103"/>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17"/>
        <v>-</v>
      </c>
      <c r="K169" s="20" t="str">
        <f>IF(月途中入退所!$D42=$B$2,月途中入退所!$I42,"-")</f>
        <v>-</v>
      </c>
      <c r="L169" s="162" t="str">
        <f t="shared" si="218"/>
        <v>-</v>
      </c>
      <c r="M169" s="20" t="str">
        <f>IF(月途中入退所!$D42=$B$2,月途中入退所!$J42,"-")</f>
        <v>-</v>
      </c>
      <c r="N169" s="129">
        <f t="shared" si="161"/>
        <v>0</v>
      </c>
      <c r="P169" s="128" t="str">
        <f t="shared" si="162"/>
        <v>-</v>
      </c>
      <c r="Q169" s="128" t="str">
        <f t="shared" si="163"/>
        <v>-</v>
      </c>
      <c r="R169" s="128" t="str">
        <f t="shared" si="164"/>
        <v>-</v>
      </c>
      <c r="S169" s="128" t="str">
        <f t="shared" si="165"/>
        <v>-</v>
      </c>
      <c r="T169" s="128" t="str">
        <f t="shared" si="166"/>
        <v>-</v>
      </c>
      <c r="U169" s="128" t="str">
        <f t="shared" si="167"/>
        <v>-</v>
      </c>
      <c r="V169" s="128" t="str">
        <f t="shared" si="168"/>
        <v>-</v>
      </c>
      <c r="W169" s="128" t="str">
        <f t="shared" si="169"/>
        <v>-</v>
      </c>
      <c r="X169" s="128" t="str">
        <f t="shared" si="170"/>
        <v>-</v>
      </c>
      <c r="Y169" s="128" t="str">
        <f t="shared" si="171"/>
        <v>-</v>
      </c>
      <c r="Z169" s="128" t="str">
        <f t="shared" si="172"/>
        <v>-</v>
      </c>
      <c r="AA169" s="128" t="str">
        <f t="shared" si="173"/>
        <v>-</v>
      </c>
      <c r="AB169" s="131"/>
      <c r="AC169" s="128" t="str">
        <f t="shared" si="174"/>
        <v>-</v>
      </c>
      <c r="AD169" s="128" t="str">
        <f t="shared" si="175"/>
        <v>-</v>
      </c>
      <c r="AE169" s="128" t="str">
        <f t="shared" si="176"/>
        <v>-</v>
      </c>
      <c r="AF169" s="128" t="str">
        <f t="shared" si="177"/>
        <v>-</v>
      </c>
      <c r="AG169" s="128" t="str">
        <f t="shared" si="178"/>
        <v>-</v>
      </c>
      <c r="AH169" s="128" t="str">
        <f t="shared" si="179"/>
        <v>-</v>
      </c>
      <c r="AI169" s="128" t="str">
        <f t="shared" si="180"/>
        <v>-</v>
      </c>
      <c r="AJ169" s="128" t="str">
        <f t="shared" si="181"/>
        <v>-</v>
      </c>
      <c r="AK169" s="128" t="str">
        <f t="shared" si="182"/>
        <v>-</v>
      </c>
      <c r="AL169" s="128" t="str">
        <f t="shared" si="183"/>
        <v>-</v>
      </c>
      <c r="AM169" s="128" t="str">
        <f t="shared" si="184"/>
        <v>-</v>
      </c>
      <c r="AN169" s="128" t="str">
        <f t="shared" si="185"/>
        <v>-</v>
      </c>
      <c r="AO169" s="128" t="str">
        <f t="shared" si="186"/>
        <v>-</v>
      </c>
      <c r="AP169" s="128" t="str">
        <f t="shared" si="187"/>
        <v>-</v>
      </c>
      <c r="AQ169" s="128" t="str">
        <f t="shared" si="219"/>
        <v>-</v>
      </c>
      <c r="AR169" s="128" t="str">
        <f t="shared" si="220"/>
        <v>-</v>
      </c>
      <c r="AS169" s="128">
        <f t="shared" si="188"/>
        <v>0</v>
      </c>
      <c r="AT169" s="128" t="str">
        <f t="shared" si="189"/>
        <v>-</v>
      </c>
      <c r="AU169" s="128" t="str">
        <f t="shared" si="190"/>
        <v>-</v>
      </c>
      <c r="AV169" s="128" t="str">
        <f t="shared" si="191"/>
        <v>-</v>
      </c>
      <c r="AW169" s="128" t="str">
        <f t="shared" si="192"/>
        <v>-</v>
      </c>
      <c r="AX169" s="128" t="str">
        <f t="shared" si="193"/>
        <v>-</v>
      </c>
      <c r="AY169" s="128" t="str">
        <f t="shared" si="194"/>
        <v>-</v>
      </c>
      <c r="AZ169" s="128" t="str">
        <f t="shared" si="195"/>
        <v>-</v>
      </c>
      <c r="BA169" s="128" t="str">
        <f t="shared" si="196"/>
        <v>-</v>
      </c>
      <c r="BB169" s="128" t="str">
        <f t="shared" si="197"/>
        <v>-</v>
      </c>
      <c r="BC169" s="128" t="str">
        <f t="shared" si="198"/>
        <v>-</v>
      </c>
      <c r="BD169" s="128" t="str">
        <f t="shared" si="199"/>
        <v>-</v>
      </c>
      <c r="BE169" s="187"/>
      <c r="BF169" s="128" t="str">
        <f t="shared" si="200"/>
        <v>-</v>
      </c>
      <c r="BG169" s="128" t="str">
        <f t="shared" si="201"/>
        <v>-</v>
      </c>
      <c r="BH169" s="128" t="str">
        <f t="shared" si="202"/>
        <v>-</v>
      </c>
      <c r="BI169" s="128" t="str">
        <f t="shared" si="203"/>
        <v>-</v>
      </c>
      <c r="BJ169" s="128" t="str">
        <f t="shared" si="204"/>
        <v>-</v>
      </c>
      <c r="BK169" s="128" t="str">
        <f t="shared" si="205"/>
        <v>-</v>
      </c>
      <c r="BL169" s="128" t="str">
        <f t="shared" si="206"/>
        <v>-</v>
      </c>
      <c r="BM169" s="128" t="str">
        <f t="shared" si="207"/>
        <v>-</v>
      </c>
      <c r="BN169" s="128" t="str">
        <f t="shared" si="208"/>
        <v>-</v>
      </c>
      <c r="BO169" s="128" t="str">
        <f t="shared" si="209"/>
        <v>-</v>
      </c>
      <c r="BP169" s="128" t="str">
        <f t="shared" si="210"/>
        <v>-</v>
      </c>
      <c r="BQ169" s="128" t="str">
        <f t="shared" si="211"/>
        <v>-</v>
      </c>
      <c r="BR169" s="128" t="str">
        <f t="shared" si="212"/>
        <v>-</v>
      </c>
      <c r="BS169" s="128" t="str">
        <f t="shared" si="213"/>
        <v>-</v>
      </c>
      <c r="BT169" s="128" t="str">
        <f t="shared" si="214"/>
        <v>-</v>
      </c>
      <c r="BU169" s="128" t="str">
        <f t="shared" si="215"/>
        <v>-</v>
      </c>
      <c r="BV169" s="129">
        <f t="shared" si="216"/>
        <v>0</v>
      </c>
      <c r="BX169" s="128" t="str">
        <f t="shared" si="103"/>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17"/>
        <v>-</v>
      </c>
      <c r="K170" s="20" t="str">
        <f>IF(月途中入退所!$D43=$B$2,月途中入退所!$I43,"-")</f>
        <v>-</v>
      </c>
      <c r="L170" s="162" t="str">
        <f t="shared" si="218"/>
        <v>-</v>
      </c>
      <c r="M170" s="20" t="str">
        <f>IF(月途中入退所!$D43=$B$2,月途中入退所!$J43,"-")</f>
        <v>-</v>
      </c>
      <c r="N170" s="129">
        <f t="shared" si="161"/>
        <v>0</v>
      </c>
      <c r="P170" s="128" t="str">
        <f t="shared" si="162"/>
        <v>-</v>
      </c>
      <c r="Q170" s="128" t="str">
        <f t="shared" si="163"/>
        <v>-</v>
      </c>
      <c r="R170" s="128" t="str">
        <f t="shared" si="164"/>
        <v>-</v>
      </c>
      <c r="S170" s="128" t="str">
        <f t="shared" si="165"/>
        <v>-</v>
      </c>
      <c r="T170" s="128" t="str">
        <f t="shared" si="166"/>
        <v>-</v>
      </c>
      <c r="U170" s="128" t="str">
        <f t="shared" si="167"/>
        <v>-</v>
      </c>
      <c r="V170" s="128" t="str">
        <f t="shared" si="168"/>
        <v>-</v>
      </c>
      <c r="W170" s="128" t="str">
        <f t="shared" si="169"/>
        <v>-</v>
      </c>
      <c r="X170" s="128" t="str">
        <f t="shared" si="170"/>
        <v>-</v>
      </c>
      <c r="Y170" s="128" t="str">
        <f t="shared" si="171"/>
        <v>-</v>
      </c>
      <c r="Z170" s="128" t="str">
        <f t="shared" si="172"/>
        <v>-</v>
      </c>
      <c r="AA170" s="128" t="str">
        <f t="shared" si="173"/>
        <v>-</v>
      </c>
      <c r="AB170" s="131"/>
      <c r="AC170" s="128" t="str">
        <f t="shared" si="174"/>
        <v>-</v>
      </c>
      <c r="AD170" s="128" t="str">
        <f t="shared" si="175"/>
        <v>-</v>
      </c>
      <c r="AE170" s="128" t="str">
        <f t="shared" si="176"/>
        <v>-</v>
      </c>
      <c r="AF170" s="128" t="str">
        <f t="shared" si="177"/>
        <v>-</v>
      </c>
      <c r="AG170" s="128" t="str">
        <f t="shared" si="178"/>
        <v>-</v>
      </c>
      <c r="AH170" s="128" t="str">
        <f t="shared" si="179"/>
        <v>-</v>
      </c>
      <c r="AI170" s="128" t="str">
        <f t="shared" si="180"/>
        <v>-</v>
      </c>
      <c r="AJ170" s="128" t="str">
        <f t="shared" si="181"/>
        <v>-</v>
      </c>
      <c r="AK170" s="128" t="str">
        <f t="shared" si="182"/>
        <v>-</v>
      </c>
      <c r="AL170" s="128" t="str">
        <f t="shared" si="183"/>
        <v>-</v>
      </c>
      <c r="AM170" s="128" t="str">
        <f t="shared" si="184"/>
        <v>-</v>
      </c>
      <c r="AN170" s="128" t="str">
        <f t="shared" si="185"/>
        <v>-</v>
      </c>
      <c r="AO170" s="128" t="str">
        <f t="shared" si="186"/>
        <v>-</v>
      </c>
      <c r="AP170" s="128" t="str">
        <f t="shared" si="187"/>
        <v>-</v>
      </c>
      <c r="AQ170" s="128" t="str">
        <f t="shared" si="219"/>
        <v>-</v>
      </c>
      <c r="AR170" s="128" t="str">
        <f t="shared" si="220"/>
        <v>-</v>
      </c>
      <c r="AS170" s="128">
        <f t="shared" si="188"/>
        <v>0</v>
      </c>
      <c r="AT170" s="128" t="str">
        <f t="shared" si="189"/>
        <v>-</v>
      </c>
      <c r="AU170" s="128" t="str">
        <f t="shared" si="190"/>
        <v>-</v>
      </c>
      <c r="AV170" s="128" t="str">
        <f t="shared" si="191"/>
        <v>-</v>
      </c>
      <c r="AW170" s="128" t="str">
        <f t="shared" si="192"/>
        <v>-</v>
      </c>
      <c r="AX170" s="128" t="str">
        <f t="shared" si="193"/>
        <v>-</v>
      </c>
      <c r="AY170" s="128" t="str">
        <f t="shared" si="194"/>
        <v>-</v>
      </c>
      <c r="AZ170" s="128" t="str">
        <f t="shared" si="195"/>
        <v>-</v>
      </c>
      <c r="BA170" s="128" t="str">
        <f t="shared" si="196"/>
        <v>-</v>
      </c>
      <c r="BB170" s="128" t="str">
        <f t="shared" si="197"/>
        <v>-</v>
      </c>
      <c r="BC170" s="128" t="str">
        <f t="shared" si="198"/>
        <v>-</v>
      </c>
      <c r="BD170" s="128" t="str">
        <f t="shared" si="199"/>
        <v>-</v>
      </c>
      <c r="BE170" s="187"/>
      <c r="BF170" s="128" t="str">
        <f t="shared" si="200"/>
        <v>-</v>
      </c>
      <c r="BG170" s="128" t="str">
        <f t="shared" si="201"/>
        <v>-</v>
      </c>
      <c r="BH170" s="128" t="str">
        <f t="shared" si="202"/>
        <v>-</v>
      </c>
      <c r="BI170" s="128" t="str">
        <f t="shared" si="203"/>
        <v>-</v>
      </c>
      <c r="BJ170" s="128" t="str">
        <f t="shared" si="204"/>
        <v>-</v>
      </c>
      <c r="BK170" s="128" t="str">
        <f t="shared" si="205"/>
        <v>-</v>
      </c>
      <c r="BL170" s="128" t="str">
        <f t="shared" si="206"/>
        <v>-</v>
      </c>
      <c r="BM170" s="128" t="str">
        <f t="shared" si="207"/>
        <v>-</v>
      </c>
      <c r="BN170" s="128" t="str">
        <f t="shared" si="208"/>
        <v>-</v>
      </c>
      <c r="BO170" s="128" t="str">
        <f t="shared" si="209"/>
        <v>-</v>
      </c>
      <c r="BP170" s="128" t="str">
        <f t="shared" si="210"/>
        <v>-</v>
      </c>
      <c r="BQ170" s="128" t="str">
        <f t="shared" si="211"/>
        <v>-</v>
      </c>
      <c r="BR170" s="128" t="str">
        <f t="shared" si="212"/>
        <v>-</v>
      </c>
      <c r="BS170" s="128" t="str">
        <f t="shared" si="213"/>
        <v>-</v>
      </c>
      <c r="BT170" s="128" t="str">
        <f t="shared" si="214"/>
        <v>-</v>
      </c>
      <c r="BU170" s="128" t="str">
        <f t="shared" si="215"/>
        <v>-</v>
      </c>
      <c r="BV170" s="129">
        <f t="shared" si="216"/>
        <v>0</v>
      </c>
      <c r="BX170" s="128" t="str">
        <f t="shared" si="103"/>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17"/>
        <v>-</v>
      </c>
      <c r="K171" s="20" t="str">
        <f>IF(月途中入退所!$D44=$B$2,月途中入退所!$I44,"-")</f>
        <v>-</v>
      </c>
      <c r="L171" s="162" t="str">
        <f t="shared" si="218"/>
        <v>-</v>
      </c>
      <c r="M171" s="20" t="str">
        <f>IF(月途中入退所!$D44=$B$2,月途中入退所!$J44,"-")</f>
        <v>-</v>
      </c>
      <c r="N171" s="129">
        <f t="shared" si="161"/>
        <v>0</v>
      </c>
      <c r="P171" s="128" t="str">
        <f t="shared" si="162"/>
        <v>-</v>
      </c>
      <c r="Q171" s="128" t="str">
        <f t="shared" si="163"/>
        <v>-</v>
      </c>
      <c r="R171" s="128" t="str">
        <f t="shared" si="164"/>
        <v>-</v>
      </c>
      <c r="S171" s="128" t="str">
        <f t="shared" si="165"/>
        <v>-</v>
      </c>
      <c r="T171" s="128" t="str">
        <f t="shared" si="166"/>
        <v>-</v>
      </c>
      <c r="U171" s="128" t="str">
        <f t="shared" si="167"/>
        <v>-</v>
      </c>
      <c r="V171" s="128" t="str">
        <f t="shared" si="168"/>
        <v>-</v>
      </c>
      <c r="W171" s="128" t="str">
        <f t="shared" si="169"/>
        <v>-</v>
      </c>
      <c r="X171" s="128" t="str">
        <f t="shared" si="170"/>
        <v>-</v>
      </c>
      <c r="Y171" s="128" t="str">
        <f t="shared" si="171"/>
        <v>-</v>
      </c>
      <c r="Z171" s="128" t="str">
        <f t="shared" si="172"/>
        <v>-</v>
      </c>
      <c r="AA171" s="128" t="str">
        <f t="shared" si="173"/>
        <v>-</v>
      </c>
      <c r="AB171" s="131"/>
      <c r="AC171" s="128" t="str">
        <f t="shared" si="174"/>
        <v>-</v>
      </c>
      <c r="AD171" s="128" t="str">
        <f t="shared" si="175"/>
        <v>-</v>
      </c>
      <c r="AE171" s="128" t="str">
        <f t="shared" si="176"/>
        <v>-</v>
      </c>
      <c r="AF171" s="128" t="str">
        <f t="shared" si="177"/>
        <v>-</v>
      </c>
      <c r="AG171" s="128" t="str">
        <f t="shared" si="178"/>
        <v>-</v>
      </c>
      <c r="AH171" s="128" t="str">
        <f t="shared" si="179"/>
        <v>-</v>
      </c>
      <c r="AI171" s="128" t="str">
        <f t="shared" si="180"/>
        <v>-</v>
      </c>
      <c r="AJ171" s="128" t="str">
        <f t="shared" si="181"/>
        <v>-</v>
      </c>
      <c r="AK171" s="128" t="str">
        <f t="shared" si="182"/>
        <v>-</v>
      </c>
      <c r="AL171" s="128" t="str">
        <f t="shared" si="183"/>
        <v>-</v>
      </c>
      <c r="AM171" s="128" t="str">
        <f t="shared" si="184"/>
        <v>-</v>
      </c>
      <c r="AN171" s="128" t="str">
        <f t="shared" si="185"/>
        <v>-</v>
      </c>
      <c r="AO171" s="128" t="str">
        <f t="shared" si="186"/>
        <v>-</v>
      </c>
      <c r="AP171" s="128" t="str">
        <f t="shared" si="187"/>
        <v>-</v>
      </c>
      <c r="AQ171" s="128" t="str">
        <f t="shared" si="219"/>
        <v>-</v>
      </c>
      <c r="AR171" s="128" t="str">
        <f t="shared" si="220"/>
        <v>-</v>
      </c>
      <c r="AS171" s="128">
        <f t="shared" si="188"/>
        <v>0</v>
      </c>
      <c r="AT171" s="128" t="str">
        <f t="shared" si="189"/>
        <v>-</v>
      </c>
      <c r="AU171" s="128" t="str">
        <f t="shared" si="190"/>
        <v>-</v>
      </c>
      <c r="AV171" s="128" t="str">
        <f t="shared" si="191"/>
        <v>-</v>
      </c>
      <c r="AW171" s="128" t="str">
        <f t="shared" si="192"/>
        <v>-</v>
      </c>
      <c r="AX171" s="128" t="str">
        <f t="shared" si="193"/>
        <v>-</v>
      </c>
      <c r="AY171" s="128" t="str">
        <f t="shared" si="194"/>
        <v>-</v>
      </c>
      <c r="AZ171" s="128" t="str">
        <f t="shared" si="195"/>
        <v>-</v>
      </c>
      <c r="BA171" s="128" t="str">
        <f t="shared" si="196"/>
        <v>-</v>
      </c>
      <c r="BB171" s="128" t="str">
        <f t="shared" si="197"/>
        <v>-</v>
      </c>
      <c r="BC171" s="128" t="str">
        <f t="shared" si="198"/>
        <v>-</v>
      </c>
      <c r="BD171" s="128" t="str">
        <f t="shared" si="199"/>
        <v>-</v>
      </c>
      <c r="BE171" s="187"/>
      <c r="BF171" s="128" t="str">
        <f t="shared" si="200"/>
        <v>-</v>
      </c>
      <c r="BG171" s="128" t="str">
        <f t="shared" si="201"/>
        <v>-</v>
      </c>
      <c r="BH171" s="128" t="str">
        <f t="shared" si="202"/>
        <v>-</v>
      </c>
      <c r="BI171" s="128" t="str">
        <f t="shared" si="203"/>
        <v>-</v>
      </c>
      <c r="BJ171" s="128" t="str">
        <f t="shared" si="204"/>
        <v>-</v>
      </c>
      <c r="BK171" s="128" t="str">
        <f t="shared" si="205"/>
        <v>-</v>
      </c>
      <c r="BL171" s="128" t="str">
        <f t="shared" si="206"/>
        <v>-</v>
      </c>
      <c r="BM171" s="128" t="str">
        <f t="shared" si="207"/>
        <v>-</v>
      </c>
      <c r="BN171" s="128" t="str">
        <f t="shared" si="208"/>
        <v>-</v>
      </c>
      <c r="BO171" s="128" t="str">
        <f t="shared" si="209"/>
        <v>-</v>
      </c>
      <c r="BP171" s="128" t="str">
        <f t="shared" si="210"/>
        <v>-</v>
      </c>
      <c r="BQ171" s="128" t="str">
        <f t="shared" si="211"/>
        <v>-</v>
      </c>
      <c r="BR171" s="128" t="str">
        <f t="shared" si="212"/>
        <v>-</v>
      </c>
      <c r="BS171" s="128" t="str">
        <f t="shared" si="213"/>
        <v>-</v>
      </c>
      <c r="BT171" s="128" t="str">
        <f t="shared" si="214"/>
        <v>-</v>
      </c>
      <c r="BU171" s="128" t="str">
        <f t="shared" si="215"/>
        <v>-</v>
      </c>
      <c r="BV171" s="129">
        <f t="shared" si="216"/>
        <v>0</v>
      </c>
      <c r="BX171" s="128" t="str">
        <f t="shared" si="103"/>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17"/>
        <v>-</v>
      </c>
      <c r="K172" s="20" t="str">
        <f>IF(月途中入退所!$D45=$B$2,月途中入退所!$I45,"-")</f>
        <v>-</v>
      </c>
      <c r="L172" s="162" t="str">
        <f t="shared" si="218"/>
        <v>-</v>
      </c>
      <c r="M172" s="20" t="str">
        <f>IF(月途中入退所!$D45=$B$2,月途中入退所!$J45,"-")</f>
        <v>-</v>
      </c>
      <c r="N172" s="129">
        <f t="shared" si="161"/>
        <v>0</v>
      </c>
      <c r="P172" s="128" t="str">
        <f t="shared" si="162"/>
        <v>-</v>
      </c>
      <c r="Q172" s="128" t="str">
        <f t="shared" si="163"/>
        <v>-</v>
      </c>
      <c r="R172" s="128" t="str">
        <f t="shared" si="164"/>
        <v>-</v>
      </c>
      <c r="S172" s="128" t="str">
        <f t="shared" si="165"/>
        <v>-</v>
      </c>
      <c r="T172" s="128" t="str">
        <f t="shared" si="166"/>
        <v>-</v>
      </c>
      <c r="U172" s="128" t="str">
        <f t="shared" si="167"/>
        <v>-</v>
      </c>
      <c r="V172" s="128" t="str">
        <f t="shared" si="168"/>
        <v>-</v>
      </c>
      <c r="W172" s="128" t="str">
        <f t="shared" si="169"/>
        <v>-</v>
      </c>
      <c r="X172" s="128" t="str">
        <f t="shared" si="170"/>
        <v>-</v>
      </c>
      <c r="Y172" s="128" t="str">
        <f t="shared" si="171"/>
        <v>-</v>
      </c>
      <c r="Z172" s="128" t="str">
        <f t="shared" si="172"/>
        <v>-</v>
      </c>
      <c r="AA172" s="128" t="str">
        <f t="shared" si="173"/>
        <v>-</v>
      </c>
      <c r="AB172" s="131"/>
      <c r="AC172" s="128" t="str">
        <f t="shared" si="174"/>
        <v>-</v>
      </c>
      <c r="AD172" s="128" t="str">
        <f t="shared" si="175"/>
        <v>-</v>
      </c>
      <c r="AE172" s="128" t="str">
        <f t="shared" si="176"/>
        <v>-</v>
      </c>
      <c r="AF172" s="128" t="str">
        <f t="shared" si="177"/>
        <v>-</v>
      </c>
      <c r="AG172" s="128" t="str">
        <f t="shared" si="178"/>
        <v>-</v>
      </c>
      <c r="AH172" s="128" t="str">
        <f t="shared" si="179"/>
        <v>-</v>
      </c>
      <c r="AI172" s="128" t="str">
        <f t="shared" si="180"/>
        <v>-</v>
      </c>
      <c r="AJ172" s="128" t="str">
        <f t="shared" si="181"/>
        <v>-</v>
      </c>
      <c r="AK172" s="128" t="str">
        <f t="shared" si="182"/>
        <v>-</v>
      </c>
      <c r="AL172" s="128" t="str">
        <f t="shared" si="183"/>
        <v>-</v>
      </c>
      <c r="AM172" s="128" t="str">
        <f t="shared" si="184"/>
        <v>-</v>
      </c>
      <c r="AN172" s="128" t="str">
        <f t="shared" si="185"/>
        <v>-</v>
      </c>
      <c r="AO172" s="128" t="str">
        <f t="shared" si="186"/>
        <v>-</v>
      </c>
      <c r="AP172" s="128" t="str">
        <f t="shared" si="187"/>
        <v>-</v>
      </c>
      <c r="AQ172" s="128" t="str">
        <f t="shared" si="219"/>
        <v>-</v>
      </c>
      <c r="AR172" s="128" t="str">
        <f t="shared" si="220"/>
        <v>-</v>
      </c>
      <c r="AS172" s="128">
        <f t="shared" si="188"/>
        <v>0</v>
      </c>
      <c r="AT172" s="128" t="str">
        <f t="shared" si="189"/>
        <v>-</v>
      </c>
      <c r="AU172" s="128" t="str">
        <f t="shared" si="190"/>
        <v>-</v>
      </c>
      <c r="AV172" s="128" t="str">
        <f t="shared" si="191"/>
        <v>-</v>
      </c>
      <c r="AW172" s="128" t="str">
        <f t="shared" si="192"/>
        <v>-</v>
      </c>
      <c r="AX172" s="128" t="str">
        <f t="shared" si="193"/>
        <v>-</v>
      </c>
      <c r="AY172" s="128" t="str">
        <f t="shared" si="194"/>
        <v>-</v>
      </c>
      <c r="AZ172" s="128" t="str">
        <f t="shared" si="195"/>
        <v>-</v>
      </c>
      <c r="BA172" s="128" t="str">
        <f t="shared" si="196"/>
        <v>-</v>
      </c>
      <c r="BB172" s="128" t="str">
        <f t="shared" si="197"/>
        <v>-</v>
      </c>
      <c r="BC172" s="128" t="str">
        <f t="shared" si="198"/>
        <v>-</v>
      </c>
      <c r="BD172" s="128" t="str">
        <f t="shared" si="199"/>
        <v>-</v>
      </c>
      <c r="BE172" s="187"/>
      <c r="BF172" s="128" t="str">
        <f t="shared" si="200"/>
        <v>-</v>
      </c>
      <c r="BG172" s="128" t="str">
        <f t="shared" si="201"/>
        <v>-</v>
      </c>
      <c r="BH172" s="128" t="str">
        <f t="shared" si="202"/>
        <v>-</v>
      </c>
      <c r="BI172" s="128" t="str">
        <f t="shared" si="203"/>
        <v>-</v>
      </c>
      <c r="BJ172" s="128" t="str">
        <f t="shared" si="204"/>
        <v>-</v>
      </c>
      <c r="BK172" s="128" t="str">
        <f t="shared" si="205"/>
        <v>-</v>
      </c>
      <c r="BL172" s="128" t="str">
        <f t="shared" si="206"/>
        <v>-</v>
      </c>
      <c r="BM172" s="128" t="str">
        <f t="shared" si="207"/>
        <v>-</v>
      </c>
      <c r="BN172" s="128" t="str">
        <f t="shared" si="208"/>
        <v>-</v>
      </c>
      <c r="BO172" s="128" t="str">
        <f t="shared" si="209"/>
        <v>-</v>
      </c>
      <c r="BP172" s="128" t="str">
        <f t="shared" si="210"/>
        <v>-</v>
      </c>
      <c r="BQ172" s="128" t="str">
        <f t="shared" si="211"/>
        <v>-</v>
      </c>
      <c r="BR172" s="128" t="str">
        <f t="shared" si="212"/>
        <v>-</v>
      </c>
      <c r="BS172" s="128" t="str">
        <f t="shared" si="213"/>
        <v>-</v>
      </c>
      <c r="BT172" s="128" t="str">
        <f t="shared" si="214"/>
        <v>-</v>
      </c>
      <c r="BU172" s="128" t="str">
        <f t="shared" si="215"/>
        <v>-</v>
      </c>
      <c r="BV172" s="129">
        <f t="shared" si="216"/>
        <v>0</v>
      </c>
      <c r="BX172" s="128" t="str">
        <f t="shared" ref="BX172:BX201" si="221">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17"/>
        <v>-</v>
      </c>
      <c r="K173" s="20" t="str">
        <f>IF(月途中入退所!$D46=$B$2,月途中入退所!$I46,"-")</f>
        <v>-</v>
      </c>
      <c r="L173" s="162" t="str">
        <f t="shared" si="218"/>
        <v>-</v>
      </c>
      <c r="M173" s="20" t="str">
        <f>IF(月途中入退所!$D46=$B$2,月途中入退所!$J46,"-")</f>
        <v>-</v>
      </c>
      <c r="N173" s="129">
        <f t="shared" si="161"/>
        <v>0</v>
      </c>
      <c r="P173" s="128" t="str">
        <f t="shared" si="162"/>
        <v>-</v>
      </c>
      <c r="Q173" s="128" t="str">
        <f t="shared" si="163"/>
        <v>-</v>
      </c>
      <c r="R173" s="128" t="str">
        <f t="shared" si="164"/>
        <v>-</v>
      </c>
      <c r="S173" s="128" t="str">
        <f t="shared" si="165"/>
        <v>-</v>
      </c>
      <c r="T173" s="128" t="str">
        <f t="shared" si="166"/>
        <v>-</v>
      </c>
      <c r="U173" s="128" t="str">
        <f t="shared" si="167"/>
        <v>-</v>
      </c>
      <c r="V173" s="128" t="str">
        <f t="shared" si="168"/>
        <v>-</v>
      </c>
      <c r="W173" s="128" t="str">
        <f t="shared" si="169"/>
        <v>-</v>
      </c>
      <c r="X173" s="128" t="str">
        <f t="shared" si="170"/>
        <v>-</v>
      </c>
      <c r="Y173" s="128" t="str">
        <f t="shared" si="171"/>
        <v>-</v>
      </c>
      <c r="Z173" s="128" t="str">
        <f t="shared" si="172"/>
        <v>-</v>
      </c>
      <c r="AA173" s="128" t="str">
        <f t="shared" si="173"/>
        <v>-</v>
      </c>
      <c r="AB173" s="131"/>
      <c r="AC173" s="128" t="str">
        <f t="shared" si="174"/>
        <v>-</v>
      </c>
      <c r="AD173" s="128" t="str">
        <f t="shared" si="175"/>
        <v>-</v>
      </c>
      <c r="AE173" s="128" t="str">
        <f t="shared" si="176"/>
        <v>-</v>
      </c>
      <c r="AF173" s="128" t="str">
        <f t="shared" si="177"/>
        <v>-</v>
      </c>
      <c r="AG173" s="128" t="str">
        <f t="shared" si="178"/>
        <v>-</v>
      </c>
      <c r="AH173" s="128" t="str">
        <f t="shared" si="179"/>
        <v>-</v>
      </c>
      <c r="AI173" s="128" t="str">
        <f t="shared" si="180"/>
        <v>-</v>
      </c>
      <c r="AJ173" s="128" t="str">
        <f t="shared" si="181"/>
        <v>-</v>
      </c>
      <c r="AK173" s="128" t="str">
        <f t="shared" si="182"/>
        <v>-</v>
      </c>
      <c r="AL173" s="128" t="str">
        <f t="shared" si="183"/>
        <v>-</v>
      </c>
      <c r="AM173" s="128" t="str">
        <f t="shared" si="184"/>
        <v>-</v>
      </c>
      <c r="AN173" s="128" t="str">
        <f t="shared" si="185"/>
        <v>-</v>
      </c>
      <c r="AO173" s="128" t="str">
        <f t="shared" si="186"/>
        <v>-</v>
      </c>
      <c r="AP173" s="128" t="str">
        <f t="shared" si="187"/>
        <v>-</v>
      </c>
      <c r="AQ173" s="128" t="str">
        <f t="shared" si="219"/>
        <v>-</v>
      </c>
      <c r="AR173" s="128" t="str">
        <f t="shared" si="220"/>
        <v>-</v>
      </c>
      <c r="AS173" s="128">
        <f t="shared" si="188"/>
        <v>0</v>
      </c>
      <c r="AT173" s="128" t="str">
        <f t="shared" si="189"/>
        <v>-</v>
      </c>
      <c r="AU173" s="128" t="str">
        <f t="shared" si="190"/>
        <v>-</v>
      </c>
      <c r="AV173" s="128" t="str">
        <f t="shared" si="191"/>
        <v>-</v>
      </c>
      <c r="AW173" s="128" t="str">
        <f t="shared" si="192"/>
        <v>-</v>
      </c>
      <c r="AX173" s="128" t="str">
        <f t="shared" si="193"/>
        <v>-</v>
      </c>
      <c r="AY173" s="128" t="str">
        <f t="shared" si="194"/>
        <v>-</v>
      </c>
      <c r="AZ173" s="128" t="str">
        <f t="shared" si="195"/>
        <v>-</v>
      </c>
      <c r="BA173" s="128" t="str">
        <f t="shared" si="196"/>
        <v>-</v>
      </c>
      <c r="BB173" s="128" t="str">
        <f t="shared" si="197"/>
        <v>-</v>
      </c>
      <c r="BC173" s="128" t="str">
        <f t="shared" si="198"/>
        <v>-</v>
      </c>
      <c r="BD173" s="128" t="str">
        <f t="shared" si="199"/>
        <v>-</v>
      </c>
      <c r="BE173" s="187"/>
      <c r="BF173" s="128" t="str">
        <f t="shared" si="200"/>
        <v>-</v>
      </c>
      <c r="BG173" s="128" t="str">
        <f t="shared" si="201"/>
        <v>-</v>
      </c>
      <c r="BH173" s="128" t="str">
        <f t="shared" si="202"/>
        <v>-</v>
      </c>
      <c r="BI173" s="128" t="str">
        <f t="shared" si="203"/>
        <v>-</v>
      </c>
      <c r="BJ173" s="128" t="str">
        <f t="shared" si="204"/>
        <v>-</v>
      </c>
      <c r="BK173" s="128" t="str">
        <f t="shared" si="205"/>
        <v>-</v>
      </c>
      <c r="BL173" s="128" t="str">
        <f t="shared" si="206"/>
        <v>-</v>
      </c>
      <c r="BM173" s="128" t="str">
        <f t="shared" si="207"/>
        <v>-</v>
      </c>
      <c r="BN173" s="128" t="str">
        <f t="shared" si="208"/>
        <v>-</v>
      </c>
      <c r="BO173" s="128" t="str">
        <f t="shared" si="209"/>
        <v>-</v>
      </c>
      <c r="BP173" s="128" t="str">
        <f t="shared" si="210"/>
        <v>-</v>
      </c>
      <c r="BQ173" s="128" t="str">
        <f t="shared" si="211"/>
        <v>-</v>
      </c>
      <c r="BR173" s="128" t="str">
        <f t="shared" si="212"/>
        <v>-</v>
      </c>
      <c r="BS173" s="128" t="str">
        <f t="shared" si="213"/>
        <v>-</v>
      </c>
      <c r="BT173" s="128" t="str">
        <f t="shared" si="214"/>
        <v>-</v>
      </c>
      <c r="BU173" s="128" t="str">
        <f t="shared" si="215"/>
        <v>-</v>
      </c>
      <c r="BV173" s="129">
        <f t="shared" si="216"/>
        <v>0</v>
      </c>
      <c r="BX173" s="128" t="str">
        <f t="shared" si="221"/>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17"/>
        <v>-</v>
      </c>
      <c r="K174" s="20" t="str">
        <f>IF(月途中入退所!$D47=$B$2,月途中入退所!$I47,"-")</f>
        <v>-</v>
      </c>
      <c r="L174" s="162" t="str">
        <f t="shared" si="218"/>
        <v>-</v>
      </c>
      <c r="M174" s="20" t="str">
        <f>IF(月途中入退所!$D47=$B$2,月途中入退所!$J47,"-")</f>
        <v>-</v>
      </c>
      <c r="N174" s="129">
        <f t="shared" si="161"/>
        <v>0</v>
      </c>
      <c r="P174" s="128" t="str">
        <f t="shared" si="162"/>
        <v>-</v>
      </c>
      <c r="Q174" s="128" t="str">
        <f t="shared" si="163"/>
        <v>-</v>
      </c>
      <c r="R174" s="128" t="str">
        <f t="shared" si="164"/>
        <v>-</v>
      </c>
      <c r="S174" s="128" t="str">
        <f t="shared" si="165"/>
        <v>-</v>
      </c>
      <c r="T174" s="128" t="str">
        <f t="shared" si="166"/>
        <v>-</v>
      </c>
      <c r="U174" s="128" t="str">
        <f t="shared" si="167"/>
        <v>-</v>
      </c>
      <c r="V174" s="128" t="str">
        <f t="shared" si="168"/>
        <v>-</v>
      </c>
      <c r="W174" s="128" t="str">
        <f t="shared" si="169"/>
        <v>-</v>
      </c>
      <c r="X174" s="128" t="str">
        <f t="shared" si="170"/>
        <v>-</v>
      </c>
      <c r="Y174" s="128" t="str">
        <f t="shared" si="171"/>
        <v>-</v>
      </c>
      <c r="Z174" s="128" t="str">
        <f t="shared" si="172"/>
        <v>-</v>
      </c>
      <c r="AA174" s="128" t="str">
        <f t="shared" si="173"/>
        <v>-</v>
      </c>
      <c r="AB174" s="131"/>
      <c r="AC174" s="128" t="str">
        <f t="shared" si="174"/>
        <v>-</v>
      </c>
      <c r="AD174" s="128" t="str">
        <f t="shared" si="175"/>
        <v>-</v>
      </c>
      <c r="AE174" s="128" t="str">
        <f t="shared" si="176"/>
        <v>-</v>
      </c>
      <c r="AF174" s="128" t="str">
        <f t="shared" si="177"/>
        <v>-</v>
      </c>
      <c r="AG174" s="128" t="str">
        <f t="shared" si="178"/>
        <v>-</v>
      </c>
      <c r="AH174" s="128" t="str">
        <f t="shared" si="179"/>
        <v>-</v>
      </c>
      <c r="AI174" s="128" t="str">
        <f t="shared" si="180"/>
        <v>-</v>
      </c>
      <c r="AJ174" s="128" t="str">
        <f t="shared" si="181"/>
        <v>-</v>
      </c>
      <c r="AK174" s="128" t="str">
        <f t="shared" si="182"/>
        <v>-</v>
      </c>
      <c r="AL174" s="128" t="str">
        <f t="shared" si="183"/>
        <v>-</v>
      </c>
      <c r="AM174" s="128" t="str">
        <f t="shared" si="184"/>
        <v>-</v>
      </c>
      <c r="AN174" s="128" t="str">
        <f t="shared" si="185"/>
        <v>-</v>
      </c>
      <c r="AO174" s="128" t="str">
        <f t="shared" si="186"/>
        <v>-</v>
      </c>
      <c r="AP174" s="128" t="str">
        <f t="shared" si="187"/>
        <v>-</v>
      </c>
      <c r="AQ174" s="128" t="str">
        <f t="shared" si="219"/>
        <v>-</v>
      </c>
      <c r="AR174" s="128" t="str">
        <f t="shared" si="220"/>
        <v>-</v>
      </c>
      <c r="AS174" s="128">
        <f t="shared" si="188"/>
        <v>0</v>
      </c>
      <c r="AT174" s="128" t="str">
        <f t="shared" si="189"/>
        <v>-</v>
      </c>
      <c r="AU174" s="128" t="str">
        <f t="shared" si="190"/>
        <v>-</v>
      </c>
      <c r="AV174" s="128" t="str">
        <f t="shared" si="191"/>
        <v>-</v>
      </c>
      <c r="AW174" s="128" t="str">
        <f t="shared" si="192"/>
        <v>-</v>
      </c>
      <c r="AX174" s="128" t="str">
        <f t="shared" si="193"/>
        <v>-</v>
      </c>
      <c r="AY174" s="128" t="str">
        <f t="shared" si="194"/>
        <v>-</v>
      </c>
      <c r="AZ174" s="128" t="str">
        <f t="shared" si="195"/>
        <v>-</v>
      </c>
      <c r="BA174" s="128" t="str">
        <f t="shared" si="196"/>
        <v>-</v>
      </c>
      <c r="BB174" s="128" t="str">
        <f t="shared" si="197"/>
        <v>-</v>
      </c>
      <c r="BC174" s="128" t="str">
        <f t="shared" si="198"/>
        <v>-</v>
      </c>
      <c r="BD174" s="128" t="str">
        <f t="shared" si="199"/>
        <v>-</v>
      </c>
      <c r="BE174" s="187"/>
      <c r="BF174" s="128" t="str">
        <f t="shared" si="200"/>
        <v>-</v>
      </c>
      <c r="BG174" s="128" t="str">
        <f t="shared" si="201"/>
        <v>-</v>
      </c>
      <c r="BH174" s="128" t="str">
        <f t="shared" si="202"/>
        <v>-</v>
      </c>
      <c r="BI174" s="128" t="str">
        <f t="shared" si="203"/>
        <v>-</v>
      </c>
      <c r="BJ174" s="128" t="str">
        <f t="shared" si="204"/>
        <v>-</v>
      </c>
      <c r="BK174" s="128" t="str">
        <f t="shared" si="205"/>
        <v>-</v>
      </c>
      <c r="BL174" s="128" t="str">
        <f t="shared" si="206"/>
        <v>-</v>
      </c>
      <c r="BM174" s="128" t="str">
        <f t="shared" si="207"/>
        <v>-</v>
      </c>
      <c r="BN174" s="128" t="str">
        <f t="shared" si="208"/>
        <v>-</v>
      </c>
      <c r="BO174" s="128" t="str">
        <f t="shared" si="209"/>
        <v>-</v>
      </c>
      <c r="BP174" s="128" t="str">
        <f t="shared" si="210"/>
        <v>-</v>
      </c>
      <c r="BQ174" s="128" t="str">
        <f t="shared" si="211"/>
        <v>-</v>
      </c>
      <c r="BR174" s="128" t="str">
        <f t="shared" si="212"/>
        <v>-</v>
      </c>
      <c r="BS174" s="128" t="str">
        <f t="shared" si="213"/>
        <v>-</v>
      </c>
      <c r="BT174" s="128" t="str">
        <f t="shared" si="214"/>
        <v>-</v>
      </c>
      <c r="BU174" s="128" t="str">
        <f t="shared" si="215"/>
        <v>-</v>
      </c>
      <c r="BV174" s="129">
        <f t="shared" si="216"/>
        <v>0</v>
      </c>
      <c r="BX174" s="128" t="str">
        <f t="shared" si="221"/>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17"/>
        <v>-</v>
      </c>
      <c r="K175" s="20" t="str">
        <f>IF(月途中入退所!$D48=$B$2,月途中入退所!$I48,"-")</f>
        <v>-</v>
      </c>
      <c r="L175" s="162" t="str">
        <f t="shared" si="218"/>
        <v>-</v>
      </c>
      <c r="M175" s="20" t="str">
        <f>IF(月途中入退所!$D48=$B$2,月途中入退所!$J48,"-")</f>
        <v>-</v>
      </c>
      <c r="N175" s="129">
        <f t="shared" si="161"/>
        <v>0</v>
      </c>
      <c r="P175" s="128" t="str">
        <f t="shared" si="162"/>
        <v>-</v>
      </c>
      <c r="Q175" s="128" t="str">
        <f t="shared" si="163"/>
        <v>-</v>
      </c>
      <c r="R175" s="128" t="str">
        <f t="shared" si="164"/>
        <v>-</v>
      </c>
      <c r="S175" s="128" t="str">
        <f t="shared" si="165"/>
        <v>-</v>
      </c>
      <c r="T175" s="128" t="str">
        <f t="shared" si="166"/>
        <v>-</v>
      </c>
      <c r="U175" s="128" t="str">
        <f t="shared" si="167"/>
        <v>-</v>
      </c>
      <c r="V175" s="128" t="str">
        <f t="shared" si="168"/>
        <v>-</v>
      </c>
      <c r="W175" s="128" t="str">
        <f t="shared" si="169"/>
        <v>-</v>
      </c>
      <c r="X175" s="128" t="str">
        <f t="shared" si="170"/>
        <v>-</v>
      </c>
      <c r="Y175" s="128" t="str">
        <f t="shared" si="171"/>
        <v>-</v>
      </c>
      <c r="Z175" s="128" t="str">
        <f t="shared" si="172"/>
        <v>-</v>
      </c>
      <c r="AA175" s="128" t="str">
        <f t="shared" si="173"/>
        <v>-</v>
      </c>
      <c r="AB175" s="131"/>
      <c r="AC175" s="128" t="str">
        <f t="shared" si="174"/>
        <v>-</v>
      </c>
      <c r="AD175" s="128" t="str">
        <f t="shared" si="175"/>
        <v>-</v>
      </c>
      <c r="AE175" s="128" t="str">
        <f t="shared" si="176"/>
        <v>-</v>
      </c>
      <c r="AF175" s="128" t="str">
        <f t="shared" si="177"/>
        <v>-</v>
      </c>
      <c r="AG175" s="128" t="str">
        <f t="shared" si="178"/>
        <v>-</v>
      </c>
      <c r="AH175" s="128" t="str">
        <f t="shared" si="179"/>
        <v>-</v>
      </c>
      <c r="AI175" s="128" t="str">
        <f t="shared" si="180"/>
        <v>-</v>
      </c>
      <c r="AJ175" s="128" t="str">
        <f t="shared" si="181"/>
        <v>-</v>
      </c>
      <c r="AK175" s="128" t="str">
        <f t="shared" si="182"/>
        <v>-</v>
      </c>
      <c r="AL175" s="128" t="str">
        <f t="shared" si="183"/>
        <v>-</v>
      </c>
      <c r="AM175" s="128" t="str">
        <f t="shared" si="184"/>
        <v>-</v>
      </c>
      <c r="AN175" s="128" t="str">
        <f t="shared" si="185"/>
        <v>-</v>
      </c>
      <c r="AO175" s="128" t="str">
        <f t="shared" si="186"/>
        <v>-</v>
      </c>
      <c r="AP175" s="128" t="str">
        <f t="shared" si="187"/>
        <v>-</v>
      </c>
      <c r="AQ175" s="128" t="str">
        <f t="shared" si="219"/>
        <v>-</v>
      </c>
      <c r="AR175" s="128" t="str">
        <f t="shared" si="220"/>
        <v>-</v>
      </c>
      <c r="AS175" s="128">
        <f t="shared" si="188"/>
        <v>0</v>
      </c>
      <c r="AT175" s="128" t="str">
        <f t="shared" si="189"/>
        <v>-</v>
      </c>
      <c r="AU175" s="128" t="str">
        <f t="shared" si="190"/>
        <v>-</v>
      </c>
      <c r="AV175" s="128" t="str">
        <f t="shared" si="191"/>
        <v>-</v>
      </c>
      <c r="AW175" s="128" t="str">
        <f t="shared" si="192"/>
        <v>-</v>
      </c>
      <c r="AX175" s="128" t="str">
        <f t="shared" si="193"/>
        <v>-</v>
      </c>
      <c r="AY175" s="128" t="str">
        <f t="shared" si="194"/>
        <v>-</v>
      </c>
      <c r="AZ175" s="128" t="str">
        <f t="shared" si="195"/>
        <v>-</v>
      </c>
      <c r="BA175" s="128" t="str">
        <f t="shared" si="196"/>
        <v>-</v>
      </c>
      <c r="BB175" s="128" t="str">
        <f t="shared" si="197"/>
        <v>-</v>
      </c>
      <c r="BC175" s="128" t="str">
        <f t="shared" si="198"/>
        <v>-</v>
      </c>
      <c r="BD175" s="128" t="str">
        <f t="shared" si="199"/>
        <v>-</v>
      </c>
      <c r="BE175" s="187"/>
      <c r="BF175" s="128" t="str">
        <f t="shared" si="200"/>
        <v>-</v>
      </c>
      <c r="BG175" s="128" t="str">
        <f t="shared" si="201"/>
        <v>-</v>
      </c>
      <c r="BH175" s="128" t="str">
        <f t="shared" si="202"/>
        <v>-</v>
      </c>
      <c r="BI175" s="128" t="str">
        <f t="shared" si="203"/>
        <v>-</v>
      </c>
      <c r="BJ175" s="128" t="str">
        <f t="shared" si="204"/>
        <v>-</v>
      </c>
      <c r="BK175" s="128" t="str">
        <f t="shared" si="205"/>
        <v>-</v>
      </c>
      <c r="BL175" s="128" t="str">
        <f t="shared" si="206"/>
        <v>-</v>
      </c>
      <c r="BM175" s="128" t="str">
        <f t="shared" si="207"/>
        <v>-</v>
      </c>
      <c r="BN175" s="128" t="str">
        <f t="shared" si="208"/>
        <v>-</v>
      </c>
      <c r="BO175" s="128" t="str">
        <f t="shared" si="209"/>
        <v>-</v>
      </c>
      <c r="BP175" s="128" t="str">
        <f t="shared" si="210"/>
        <v>-</v>
      </c>
      <c r="BQ175" s="128" t="str">
        <f t="shared" si="211"/>
        <v>-</v>
      </c>
      <c r="BR175" s="128" t="str">
        <f t="shared" si="212"/>
        <v>-</v>
      </c>
      <c r="BS175" s="128" t="str">
        <f t="shared" si="213"/>
        <v>-</v>
      </c>
      <c r="BT175" s="128" t="str">
        <f t="shared" si="214"/>
        <v>-</v>
      </c>
      <c r="BU175" s="128" t="str">
        <f t="shared" si="215"/>
        <v>-</v>
      </c>
      <c r="BV175" s="129">
        <f t="shared" si="216"/>
        <v>0</v>
      </c>
      <c r="BX175" s="128" t="str">
        <f t="shared" si="221"/>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17"/>
        <v>-</v>
      </c>
      <c r="K176" s="20" t="str">
        <f>IF(月途中入退所!$D49=$B$2,月途中入退所!$I49,"-")</f>
        <v>-</v>
      </c>
      <c r="L176" s="162" t="str">
        <f t="shared" si="218"/>
        <v>-</v>
      </c>
      <c r="M176" s="20" t="str">
        <f>IF(月途中入退所!$D49=$B$2,月途中入退所!$J49,"-")</f>
        <v>-</v>
      </c>
      <c r="N176" s="129">
        <f t="shared" si="161"/>
        <v>0</v>
      </c>
      <c r="P176" s="128" t="str">
        <f t="shared" si="162"/>
        <v>-</v>
      </c>
      <c r="Q176" s="128" t="str">
        <f t="shared" si="163"/>
        <v>-</v>
      </c>
      <c r="R176" s="128" t="str">
        <f t="shared" si="164"/>
        <v>-</v>
      </c>
      <c r="S176" s="128" t="str">
        <f t="shared" si="165"/>
        <v>-</v>
      </c>
      <c r="T176" s="128" t="str">
        <f t="shared" si="166"/>
        <v>-</v>
      </c>
      <c r="U176" s="128" t="str">
        <f t="shared" si="167"/>
        <v>-</v>
      </c>
      <c r="V176" s="128" t="str">
        <f t="shared" si="168"/>
        <v>-</v>
      </c>
      <c r="W176" s="128" t="str">
        <f t="shared" si="169"/>
        <v>-</v>
      </c>
      <c r="X176" s="128" t="str">
        <f t="shared" si="170"/>
        <v>-</v>
      </c>
      <c r="Y176" s="128" t="str">
        <f t="shared" si="171"/>
        <v>-</v>
      </c>
      <c r="Z176" s="128" t="str">
        <f t="shared" si="172"/>
        <v>-</v>
      </c>
      <c r="AA176" s="128" t="str">
        <f t="shared" si="173"/>
        <v>-</v>
      </c>
      <c r="AB176" s="131"/>
      <c r="AC176" s="128" t="str">
        <f t="shared" si="174"/>
        <v>-</v>
      </c>
      <c r="AD176" s="128" t="str">
        <f t="shared" si="175"/>
        <v>-</v>
      </c>
      <c r="AE176" s="128" t="str">
        <f t="shared" si="176"/>
        <v>-</v>
      </c>
      <c r="AF176" s="128" t="str">
        <f t="shared" si="177"/>
        <v>-</v>
      </c>
      <c r="AG176" s="128" t="str">
        <f t="shared" si="178"/>
        <v>-</v>
      </c>
      <c r="AH176" s="128" t="str">
        <f t="shared" si="179"/>
        <v>-</v>
      </c>
      <c r="AI176" s="128" t="str">
        <f t="shared" si="180"/>
        <v>-</v>
      </c>
      <c r="AJ176" s="128" t="str">
        <f t="shared" si="181"/>
        <v>-</v>
      </c>
      <c r="AK176" s="128" t="str">
        <f t="shared" si="182"/>
        <v>-</v>
      </c>
      <c r="AL176" s="128" t="str">
        <f t="shared" si="183"/>
        <v>-</v>
      </c>
      <c r="AM176" s="128" t="str">
        <f t="shared" si="184"/>
        <v>-</v>
      </c>
      <c r="AN176" s="128" t="str">
        <f t="shared" si="185"/>
        <v>-</v>
      </c>
      <c r="AO176" s="128" t="str">
        <f t="shared" si="186"/>
        <v>-</v>
      </c>
      <c r="AP176" s="128" t="str">
        <f t="shared" si="187"/>
        <v>-</v>
      </c>
      <c r="AQ176" s="128" t="str">
        <f t="shared" si="219"/>
        <v>-</v>
      </c>
      <c r="AR176" s="128" t="str">
        <f t="shared" si="220"/>
        <v>-</v>
      </c>
      <c r="AS176" s="128">
        <f t="shared" si="188"/>
        <v>0</v>
      </c>
      <c r="AT176" s="128" t="str">
        <f t="shared" si="189"/>
        <v>-</v>
      </c>
      <c r="AU176" s="128" t="str">
        <f t="shared" si="190"/>
        <v>-</v>
      </c>
      <c r="AV176" s="128" t="str">
        <f t="shared" si="191"/>
        <v>-</v>
      </c>
      <c r="AW176" s="128" t="str">
        <f t="shared" si="192"/>
        <v>-</v>
      </c>
      <c r="AX176" s="128" t="str">
        <f t="shared" si="193"/>
        <v>-</v>
      </c>
      <c r="AY176" s="128" t="str">
        <f t="shared" si="194"/>
        <v>-</v>
      </c>
      <c r="AZ176" s="128" t="str">
        <f t="shared" si="195"/>
        <v>-</v>
      </c>
      <c r="BA176" s="128" t="str">
        <f t="shared" si="196"/>
        <v>-</v>
      </c>
      <c r="BB176" s="128" t="str">
        <f t="shared" si="197"/>
        <v>-</v>
      </c>
      <c r="BC176" s="128" t="str">
        <f t="shared" si="198"/>
        <v>-</v>
      </c>
      <c r="BD176" s="128" t="str">
        <f t="shared" si="199"/>
        <v>-</v>
      </c>
      <c r="BE176" s="187"/>
      <c r="BF176" s="128" t="str">
        <f t="shared" si="200"/>
        <v>-</v>
      </c>
      <c r="BG176" s="128" t="str">
        <f t="shared" si="201"/>
        <v>-</v>
      </c>
      <c r="BH176" s="128" t="str">
        <f t="shared" si="202"/>
        <v>-</v>
      </c>
      <c r="BI176" s="128" t="str">
        <f t="shared" si="203"/>
        <v>-</v>
      </c>
      <c r="BJ176" s="128" t="str">
        <f t="shared" si="204"/>
        <v>-</v>
      </c>
      <c r="BK176" s="128" t="str">
        <f t="shared" si="205"/>
        <v>-</v>
      </c>
      <c r="BL176" s="128" t="str">
        <f t="shared" si="206"/>
        <v>-</v>
      </c>
      <c r="BM176" s="128" t="str">
        <f t="shared" si="207"/>
        <v>-</v>
      </c>
      <c r="BN176" s="128" t="str">
        <f t="shared" si="208"/>
        <v>-</v>
      </c>
      <c r="BO176" s="128" t="str">
        <f t="shared" si="209"/>
        <v>-</v>
      </c>
      <c r="BP176" s="128" t="str">
        <f t="shared" si="210"/>
        <v>-</v>
      </c>
      <c r="BQ176" s="128" t="str">
        <f t="shared" si="211"/>
        <v>-</v>
      </c>
      <c r="BR176" s="128" t="str">
        <f t="shared" si="212"/>
        <v>-</v>
      </c>
      <c r="BS176" s="128" t="str">
        <f t="shared" si="213"/>
        <v>-</v>
      </c>
      <c r="BT176" s="128" t="str">
        <f t="shared" si="214"/>
        <v>-</v>
      </c>
      <c r="BU176" s="128" t="str">
        <f t="shared" si="215"/>
        <v>-</v>
      </c>
      <c r="BV176" s="129">
        <f t="shared" si="216"/>
        <v>0</v>
      </c>
      <c r="BX176" s="128" t="str">
        <f t="shared" si="221"/>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17"/>
        <v>-</v>
      </c>
      <c r="K177" s="20" t="str">
        <f>IF(月途中入退所!$D50=$B$2,月途中入退所!$I50,"-")</f>
        <v>-</v>
      </c>
      <c r="L177" s="162" t="str">
        <f t="shared" si="218"/>
        <v>-</v>
      </c>
      <c r="M177" s="20" t="str">
        <f>IF(月途中入退所!$D50=$B$2,月途中入退所!$J50,"-")</f>
        <v>-</v>
      </c>
      <c r="N177" s="129">
        <f t="shared" si="161"/>
        <v>0</v>
      </c>
      <c r="P177" s="128" t="str">
        <f t="shared" si="162"/>
        <v>-</v>
      </c>
      <c r="Q177" s="128" t="str">
        <f t="shared" si="163"/>
        <v>-</v>
      </c>
      <c r="R177" s="128" t="str">
        <f t="shared" si="164"/>
        <v>-</v>
      </c>
      <c r="S177" s="128" t="str">
        <f t="shared" si="165"/>
        <v>-</v>
      </c>
      <c r="T177" s="128" t="str">
        <f t="shared" si="166"/>
        <v>-</v>
      </c>
      <c r="U177" s="128" t="str">
        <f t="shared" si="167"/>
        <v>-</v>
      </c>
      <c r="V177" s="128" t="str">
        <f t="shared" si="168"/>
        <v>-</v>
      </c>
      <c r="W177" s="128" t="str">
        <f t="shared" si="169"/>
        <v>-</v>
      </c>
      <c r="X177" s="128" t="str">
        <f t="shared" si="170"/>
        <v>-</v>
      </c>
      <c r="Y177" s="128" t="str">
        <f t="shared" si="171"/>
        <v>-</v>
      </c>
      <c r="Z177" s="128" t="str">
        <f t="shared" si="172"/>
        <v>-</v>
      </c>
      <c r="AA177" s="128" t="str">
        <f t="shared" si="173"/>
        <v>-</v>
      </c>
      <c r="AB177" s="131"/>
      <c r="AC177" s="128" t="str">
        <f t="shared" si="174"/>
        <v>-</v>
      </c>
      <c r="AD177" s="128" t="str">
        <f t="shared" si="175"/>
        <v>-</v>
      </c>
      <c r="AE177" s="128" t="str">
        <f t="shared" si="176"/>
        <v>-</v>
      </c>
      <c r="AF177" s="128" t="str">
        <f t="shared" si="177"/>
        <v>-</v>
      </c>
      <c r="AG177" s="128" t="str">
        <f t="shared" si="178"/>
        <v>-</v>
      </c>
      <c r="AH177" s="128" t="str">
        <f t="shared" si="179"/>
        <v>-</v>
      </c>
      <c r="AI177" s="128" t="str">
        <f t="shared" si="180"/>
        <v>-</v>
      </c>
      <c r="AJ177" s="128" t="str">
        <f t="shared" si="181"/>
        <v>-</v>
      </c>
      <c r="AK177" s="128" t="str">
        <f t="shared" si="182"/>
        <v>-</v>
      </c>
      <c r="AL177" s="128" t="str">
        <f t="shared" si="183"/>
        <v>-</v>
      </c>
      <c r="AM177" s="128" t="str">
        <f t="shared" si="184"/>
        <v>-</v>
      </c>
      <c r="AN177" s="128" t="str">
        <f t="shared" si="185"/>
        <v>-</v>
      </c>
      <c r="AO177" s="128" t="str">
        <f t="shared" si="186"/>
        <v>-</v>
      </c>
      <c r="AP177" s="128" t="str">
        <f t="shared" si="187"/>
        <v>-</v>
      </c>
      <c r="AQ177" s="128" t="str">
        <f t="shared" si="219"/>
        <v>-</v>
      </c>
      <c r="AR177" s="128" t="str">
        <f t="shared" si="220"/>
        <v>-</v>
      </c>
      <c r="AS177" s="128">
        <f t="shared" si="188"/>
        <v>0</v>
      </c>
      <c r="AT177" s="128" t="str">
        <f t="shared" si="189"/>
        <v>-</v>
      </c>
      <c r="AU177" s="128" t="str">
        <f t="shared" si="190"/>
        <v>-</v>
      </c>
      <c r="AV177" s="128" t="str">
        <f t="shared" si="191"/>
        <v>-</v>
      </c>
      <c r="AW177" s="128" t="str">
        <f t="shared" si="192"/>
        <v>-</v>
      </c>
      <c r="AX177" s="128" t="str">
        <f t="shared" si="193"/>
        <v>-</v>
      </c>
      <c r="AY177" s="128" t="str">
        <f t="shared" si="194"/>
        <v>-</v>
      </c>
      <c r="AZ177" s="128" t="str">
        <f t="shared" si="195"/>
        <v>-</v>
      </c>
      <c r="BA177" s="128" t="str">
        <f t="shared" si="196"/>
        <v>-</v>
      </c>
      <c r="BB177" s="128" t="str">
        <f t="shared" si="197"/>
        <v>-</v>
      </c>
      <c r="BC177" s="128" t="str">
        <f t="shared" si="198"/>
        <v>-</v>
      </c>
      <c r="BD177" s="128" t="str">
        <f t="shared" si="199"/>
        <v>-</v>
      </c>
      <c r="BE177" s="187"/>
      <c r="BF177" s="128" t="str">
        <f t="shared" si="200"/>
        <v>-</v>
      </c>
      <c r="BG177" s="128" t="str">
        <f t="shared" si="201"/>
        <v>-</v>
      </c>
      <c r="BH177" s="128" t="str">
        <f t="shared" si="202"/>
        <v>-</v>
      </c>
      <c r="BI177" s="128" t="str">
        <f t="shared" si="203"/>
        <v>-</v>
      </c>
      <c r="BJ177" s="128" t="str">
        <f t="shared" si="204"/>
        <v>-</v>
      </c>
      <c r="BK177" s="128" t="str">
        <f t="shared" si="205"/>
        <v>-</v>
      </c>
      <c r="BL177" s="128" t="str">
        <f t="shared" si="206"/>
        <v>-</v>
      </c>
      <c r="BM177" s="128" t="str">
        <f t="shared" si="207"/>
        <v>-</v>
      </c>
      <c r="BN177" s="128" t="str">
        <f t="shared" si="208"/>
        <v>-</v>
      </c>
      <c r="BO177" s="128" t="str">
        <f t="shared" si="209"/>
        <v>-</v>
      </c>
      <c r="BP177" s="128" t="str">
        <f t="shared" si="210"/>
        <v>-</v>
      </c>
      <c r="BQ177" s="128" t="str">
        <f t="shared" si="211"/>
        <v>-</v>
      </c>
      <c r="BR177" s="128" t="str">
        <f t="shared" si="212"/>
        <v>-</v>
      </c>
      <c r="BS177" s="128" t="str">
        <f t="shared" si="213"/>
        <v>-</v>
      </c>
      <c r="BT177" s="128" t="str">
        <f t="shared" si="214"/>
        <v>-</v>
      </c>
      <c r="BU177" s="128" t="str">
        <f t="shared" si="215"/>
        <v>-</v>
      </c>
      <c r="BV177" s="129">
        <f t="shared" si="216"/>
        <v>0</v>
      </c>
      <c r="BX177" s="128" t="str">
        <f t="shared" si="221"/>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22">IFERROR(-ROUNDUP(L182*M182/25,-1),0)</f>
        <v>0</v>
      </c>
      <c r="P182" s="128" t="str">
        <f>IF($I182="保育標準時間",HLOOKUP(H182,$G$53:$J$99,2,FALSE),IF($I182="保育短時間",HLOOKUP(H182,$K$53:$N$99,2,FALSE),"-"))</f>
        <v>-</v>
      </c>
      <c r="Q182" s="128" t="str">
        <f t="shared" ref="Q182:Q201" si="223">IF($I182="保育標準時間",HLOOKUP(H182,$G$53:$J$99,3,FALSE),IF($I182="保育短時間",HLOOKUP(H182,$K$53:$N$99,3,FALSE),"-"))</f>
        <v>-</v>
      </c>
      <c r="R182" s="128" t="str">
        <f t="shared" ref="R182:R201" si="224">IF($I182="保育標準時間",HLOOKUP(H182,$G$53:$J$99,4,FALSE),IF($I182="保育短時間",HLOOKUP(H182,$K$53:$N$99,4,FALSE),"-"))</f>
        <v>-</v>
      </c>
      <c r="S182" s="128" t="str">
        <f t="shared" ref="S182:S201" si="225">IF($I182="保育標準時間",HLOOKUP(H182,$G$53:$J$99,5,FALSE),IF($I182="保育短時間",HLOOKUP(H182,$K$53:$N$99,5,FALSE),"-"))</f>
        <v>-</v>
      </c>
      <c r="T182" s="128" t="str">
        <f t="shared" ref="T182:T201" si="226">IF($I182="保育標準時間",HLOOKUP(H182,$G$53:$J$99,6,FALSE),IF($I182="保育短時間",HLOOKUP(H182,$K$53:$N$99,6,FALSE),"-"))</f>
        <v>-</v>
      </c>
      <c r="U182" s="128" t="str">
        <f t="shared" ref="U182:U201" si="227">IF($I182="保育標準時間",HLOOKUP(H182,$G$53:$J$99,7,FALSE),IF($I182="保育短時間",HLOOKUP(H182,$K$53:$N$99,7,FALSE),"-"))</f>
        <v>-</v>
      </c>
      <c r="V182" s="128" t="str">
        <f t="shared" ref="V182:V201" si="228">IF($I182="保育標準時間",HLOOKUP(H182,$G$53:$J$99,10,FALSE),IF($I182="保育短時間",HLOOKUP(H182,$K$53:$N$99,10,FALSE),"-"))</f>
        <v>-</v>
      </c>
      <c r="W182" s="128" t="str">
        <f t="shared" ref="W182:W201" si="229">IF($I182="保育標準時間",HLOOKUP(H182,$G$53:$J$99,11,FALSE),IF($I182="保育短時間",HLOOKUP(H182,$K$53:$N$99,11,FALSE),"-"))</f>
        <v>-</v>
      </c>
      <c r="X182" s="128" t="str">
        <f t="shared" ref="X182:X201" si="230">IF($I182="保育標準時間",HLOOKUP(H182,$G$53:$J$99,12,FALSE),IF($I182="保育短時間",HLOOKUP(H182,$K$53:$N$99,12,FALSE),"-"))</f>
        <v>-</v>
      </c>
      <c r="Y182" s="128" t="str">
        <f t="shared" ref="Y182:Y201" si="231">IF($I182="保育標準時間",HLOOKUP(H182,$G$53:$J$99,13,FALSE),IF($I182="保育短時間",HLOOKUP(H182,$K$53:$N$99,13,FALSE),"-"))</f>
        <v>-</v>
      </c>
      <c r="Z182" s="128" t="str">
        <f t="shared" ref="Z182:Z201" si="232">IF($I182="保育標準時間",HLOOKUP(H182,$G$53:$J$99,14,FALSE),IF($I182="保育短時間",HLOOKUP(H182,$K$53:$N$99,14,FALSE),"-"))</f>
        <v>-</v>
      </c>
      <c r="AA182" s="128" t="str">
        <f t="shared" ref="AA182:AA201" si="233">IF($I182="保育標準時間",HLOOKUP(H182,$G$53:$J$99,15,FALSE),IF($I182="保育短時間",HLOOKUP(H182,$K$53:$N$99,15,FALSE),"-"))</f>
        <v>-</v>
      </c>
      <c r="AB182" s="131"/>
      <c r="AC182" s="128" t="str">
        <f t="shared" ref="AC182:AC201" si="234">IF($I182="保育標準時間",HLOOKUP(H182,$G$53:$J$99,17,FALSE),IF($I182="保育短時間",HLOOKUP(H182,$K$53:$N$99,17,FALSE),"-"))</f>
        <v>-</v>
      </c>
      <c r="AD182" s="128" t="str">
        <f t="shared" ref="AD182:AD201" si="235">IF($I182="保育標準時間",HLOOKUP(H182,$G$53:$J$99,18,FALSE),IF($I182="保育短時間",HLOOKUP(H182,$K$53:$N$99,18,FALSE),"-"))</f>
        <v>-</v>
      </c>
      <c r="AE182" s="128" t="str">
        <f t="shared" ref="AE182:AE201" si="236">IF($I182="保育標準時間",HLOOKUP(H182,$G$53:$J$99,19,FALSE),IF($I182="保育短時間",HLOOKUP(H182,$K$53:$N$99,19,FALSE),"-"))</f>
        <v>-</v>
      </c>
      <c r="AF182" s="128" t="str">
        <f t="shared" ref="AF182:AF201" si="237">IF($I182="保育標準時間",HLOOKUP(H182,$G$53:$J$99,20,FALSE),IF($I182="保育短時間",HLOOKUP(H182,$K$53:$N$99,20,FALSE),"-"))</f>
        <v>-</v>
      </c>
      <c r="AG182" s="128" t="str">
        <f t="shared" ref="AG182:AG201" si="238">IF($I182="保育標準時間",HLOOKUP(H182,$G$53:$J$99,21,FALSE),IF($I182="保育短時間",HLOOKUP(H182,$K$53:$N$99,21,FALSE),"-"))</f>
        <v>-</v>
      </c>
      <c r="AH182" s="128" t="str">
        <f t="shared" ref="AH182:AH201" si="239">IF($I182="保育標準時間",HLOOKUP(H182,$G$53:$J$99,22,FALSE),IF($I182="保育短時間",HLOOKUP(H182,$K$53:$N$99,22,FALSE),"-"))</f>
        <v>-</v>
      </c>
      <c r="AI182" s="128" t="str">
        <f t="shared" ref="AI182:AI201" si="240">IF($I182="保育標準時間",HLOOKUP(H182,$G$53:$J$99,23,FALSE),IF($I182="保育短時間",HLOOKUP(H182,$K$53:$N$99,23,FALSE),"-"))</f>
        <v>-</v>
      </c>
      <c r="AJ182" s="128" t="str">
        <f t="shared" ref="AJ182:AJ201" si="241">IF($I182="保育標準時間",HLOOKUP(H182,$G$53:$J$99,24,FALSE),IF($I182="保育短時間",HLOOKUP(H182,$K$53:$N$99,24,FALSE),"-"))</f>
        <v>-</v>
      </c>
      <c r="AK182" s="128" t="str">
        <f t="shared" ref="AK182:AK201" si="242">IF($I182="保育標準時間",HLOOKUP(H182,$G$53:$J$99,25,FALSE),IF($I182="保育短時間",HLOOKUP(H182,$K$53:$N$99,25,FALSE),"-"))</f>
        <v>-</v>
      </c>
      <c r="AL182" s="128" t="str">
        <f t="shared" ref="AL182:AL201" si="243">IF($I182="保育標準時間",HLOOKUP(H182,$G$53:$J$99,26,FALSE),IF($I182="保育短時間",HLOOKUP(H182,$K$53:$N$99,26,FALSE),"-"))</f>
        <v>-</v>
      </c>
      <c r="AM182" s="128" t="str">
        <f t="shared" ref="AM182:AM201" si="244">IF($I182="保育標準時間",HLOOKUP(H182,$G$53:$J$99,27,FALSE),IF($I182="保育短時間",HLOOKUP(H182,$K$53:$N$99,27,FALSE),"-"))</f>
        <v>-</v>
      </c>
      <c r="AN182" s="128" t="str">
        <f t="shared" ref="AN182:AN201" si="245">IF($I182="保育標準時間",HLOOKUP(H182,$G$53:$J$99,28,FALSE),IF($I182="保育短時間",HLOOKUP(H182,$K$53:$N$99,28,FALSE),"-"))</f>
        <v>-</v>
      </c>
      <c r="AO182" s="128" t="str">
        <f t="shared" ref="AO182:AO201" si="246">IF($I182="保育標準時間",HLOOKUP(H182,$G$53:$J$99,29,FALSE),IF($I182="保育短時間",HLOOKUP(H182,$K$53:$N$99,29,FALSE),"-"))</f>
        <v>-</v>
      </c>
      <c r="AP182" s="128" t="str">
        <f t="shared" ref="AP182:AP201" si="247">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48">N182-SUM(AT182:BU182)</f>
        <v>0</v>
      </c>
      <c r="AT182" s="128" t="str">
        <f t="shared" ref="AT182:AT201" si="249">IFERROR(-ROUND(Q182*$M182/25,0),"-")</f>
        <v>-</v>
      </c>
      <c r="AU182" s="128" t="str">
        <f t="shared" ref="AU182:AU201" si="250">IFERROR(-ROUND(R182*$M182/25,0),"-")</f>
        <v>-</v>
      </c>
      <c r="AV182" s="128" t="str">
        <f t="shared" ref="AV182:AV201" si="251">IFERROR(-ROUND(S182*$M182/25,0),"-")</f>
        <v>-</v>
      </c>
      <c r="AW182" s="128" t="str">
        <f t="shared" ref="AW182:AW201" si="252">IFERROR(-ROUND(T182*$M182/25,0),"-")</f>
        <v>-</v>
      </c>
      <c r="AX182" s="128" t="str">
        <f t="shared" ref="AX182:AX201" si="253">IFERROR(-ROUND(U182*$M182/25,0),"-")</f>
        <v>-</v>
      </c>
      <c r="AY182" s="128" t="str">
        <f t="shared" ref="AY182:AY201" si="254">IFERROR(-ROUND(V182*$M182/25,0),"-")</f>
        <v>-</v>
      </c>
      <c r="AZ182" s="128" t="str">
        <f t="shared" ref="AZ182:AZ201" si="255">IFERROR(-ROUND(W182*$M182/25,0),"-")</f>
        <v>-</v>
      </c>
      <c r="BA182" s="128" t="str">
        <f t="shared" ref="BA182:BA201" si="256">IFERROR(-ROUND(X182*$M182/25,0),"-")</f>
        <v>-</v>
      </c>
      <c r="BB182" s="128" t="str">
        <f t="shared" ref="BB182:BB201" si="257">IFERROR(-ROUND(Y182*$M182/25,0),"-")</f>
        <v>-</v>
      </c>
      <c r="BC182" s="128" t="str">
        <f t="shared" ref="BC182:BC201" si="258">IFERROR(-ROUND(Z182*$M182/25,0),"-")</f>
        <v>-</v>
      </c>
      <c r="BD182" s="128" t="str">
        <f t="shared" ref="BD182:BD201" si="259">IFERROR(-ROUND(AA182*$M182/25,0),"-")</f>
        <v>-</v>
      </c>
      <c r="BE182" s="187"/>
      <c r="BF182" s="128" t="str">
        <f t="shared" ref="BF182:BF201" si="260">IFERROR(-ROUND(AC182*$M182/25,0),"-")</f>
        <v>-</v>
      </c>
      <c r="BG182" s="128" t="str">
        <f t="shared" ref="BG182:BG201" si="261">IFERROR(-ROUND(AD182*$M182/25,0),"-")</f>
        <v>-</v>
      </c>
      <c r="BH182" s="128" t="str">
        <f t="shared" ref="BH182:BH201" si="262">IFERROR(-ROUND(AE182*$M182/25,0),"-")</f>
        <v>-</v>
      </c>
      <c r="BI182" s="128" t="str">
        <f t="shared" ref="BI182:BI201" si="263">IFERROR(-ROUND(AF182*$M182/25,0),"-")</f>
        <v>-</v>
      </c>
      <c r="BJ182" s="128" t="str">
        <f t="shared" ref="BJ182:BJ201" si="264">IFERROR(-ROUND(AG182*$M182/25,0),"-")</f>
        <v>-</v>
      </c>
      <c r="BK182" s="128" t="str">
        <f t="shared" ref="BK182:BK201" si="265">IFERROR(-ROUND(AH182*$M182/25,0),"-")</f>
        <v>-</v>
      </c>
      <c r="BL182" s="128" t="str">
        <f t="shared" ref="BL182:BL201" si="266">IFERROR(-ROUND(AI182*$M182/25,0),"-")</f>
        <v>-</v>
      </c>
      <c r="BM182" s="128" t="str">
        <f t="shared" ref="BM182:BM201" si="267">IFERROR(-ROUND(AJ182*$M182/25,0),"-")</f>
        <v>-</v>
      </c>
      <c r="BN182" s="128" t="str">
        <f t="shared" ref="BN182:BN201" si="268">IFERROR(-ROUND(AK182*$M182/25,0),"-")</f>
        <v>-</v>
      </c>
      <c r="BO182" s="128" t="str">
        <f t="shared" ref="BO182:BO201" si="269">IFERROR(-ROUND(AL182*$M182/25,0),"-")</f>
        <v>-</v>
      </c>
      <c r="BP182" s="128" t="str">
        <f t="shared" ref="BP182:BP201" si="270">IFERROR(-ROUND(AM182*$M182/25,0),"-")</f>
        <v>-</v>
      </c>
      <c r="BQ182" s="128" t="str">
        <f t="shared" ref="BQ182:BQ201" si="271">IFERROR(-ROUND(AN182*$M182/25,0),"-")</f>
        <v>-</v>
      </c>
      <c r="BR182" s="128" t="str">
        <f t="shared" ref="BR182:BR201" si="272">IFERROR(-ROUND(AO182*$M182/25,0),"-")</f>
        <v>-</v>
      </c>
      <c r="BS182" s="128" t="str">
        <f t="shared" ref="BS182:BS201" si="273">IFERROR(-ROUND(AP182*$M182/25,0),"-")</f>
        <v>-</v>
      </c>
      <c r="BT182" s="128" t="str">
        <f t="shared" ref="BT182:BT201" si="274">IFERROR(-ROUND(AQ182*$M182/25,0),"-")</f>
        <v>-</v>
      </c>
      <c r="BU182" s="128" t="str">
        <f t="shared" ref="BU182:BU201" si="275">IFERROR(-ROUND(AR182*$M182/25,0),"-")</f>
        <v>-</v>
      </c>
      <c r="BV182" s="129">
        <f>SUM(AS182:BU182)</f>
        <v>0</v>
      </c>
      <c r="BX182" s="128" t="str">
        <f t="shared" si="221"/>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76">IF($I183="保育標準時間",HLOOKUP($H183,$G$5:$J$49,45,FALSE),IF($I183="保育短時間",HLOOKUP($H183,$K$5:$N$49,45,FALSE),"-"))</f>
        <v>-</v>
      </c>
      <c r="K183" s="20" t="str">
        <f>IF(月途中入退所!$N32=$B$2,IF(月途中入退所!S32="","-",月途中入退所!$S32),"-")</f>
        <v>-</v>
      </c>
      <c r="L183" s="162" t="str">
        <f t="shared" ref="L183:L201" si="277">IFERROR(IF(K183="○",J183+$P$28,J183),"-")</f>
        <v>-</v>
      </c>
      <c r="M183" s="20" t="str">
        <f>IF(月途中入退所!$N32=$B$2,月途中入退所!$T32,"-")</f>
        <v>-</v>
      </c>
      <c r="N183" s="129">
        <f t="shared" si="222"/>
        <v>0</v>
      </c>
      <c r="P183" s="128" t="str">
        <f t="shared" ref="P183:P201" si="278">IF($I183="保育標準時間",HLOOKUP(H183,$G$53:$J$99,2,FALSE),IF($I183="保育短時間",HLOOKUP(H183,$K$53:$N$99,2,FALSE),"-"))</f>
        <v>-</v>
      </c>
      <c r="Q183" s="128" t="str">
        <f t="shared" si="223"/>
        <v>-</v>
      </c>
      <c r="R183" s="128" t="str">
        <f t="shared" si="224"/>
        <v>-</v>
      </c>
      <c r="S183" s="128" t="str">
        <f t="shared" si="225"/>
        <v>-</v>
      </c>
      <c r="T183" s="128" t="str">
        <f t="shared" si="226"/>
        <v>-</v>
      </c>
      <c r="U183" s="128" t="str">
        <f t="shared" si="227"/>
        <v>-</v>
      </c>
      <c r="V183" s="128" t="str">
        <f t="shared" si="228"/>
        <v>-</v>
      </c>
      <c r="W183" s="128" t="str">
        <f t="shared" si="229"/>
        <v>-</v>
      </c>
      <c r="X183" s="128" t="str">
        <f t="shared" si="230"/>
        <v>-</v>
      </c>
      <c r="Y183" s="128" t="str">
        <f t="shared" si="231"/>
        <v>-</v>
      </c>
      <c r="Z183" s="128" t="str">
        <f t="shared" si="232"/>
        <v>-</v>
      </c>
      <c r="AA183" s="128" t="str">
        <f t="shared" si="233"/>
        <v>-</v>
      </c>
      <c r="AB183" s="131"/>
      <c r="AC183" s="128" t="str">
        <f t="shared" si="234"/>
        <v>-</v>
      </c>
      <c r="AD183" s="128" t="str">
        <f t="shared" si="235"/>
        <v>-</v>
      </c>
      <c r="AE183" s="128" t="str">
        <f t="shared" si="236"/>
        <v>-</v>
      </c>
      <c r="AF183" s="128" t="str">
        <f t="shared" si="237"/>
        <v>-</v>
      </c>
      <c r="AG183" s="128" t="str">
        <f t="shared" si="238"/>
        <v>-</v>
      </c>
      <c r="AH183" s="128" t="str">
        <f t="shared" si="239"/>
        <v>-</v>
      </c>
      <c r="AI183" s="128" t="str">
        <f t="shared" si="240"/>
        <v>-</v>
      </c>
      <c r="AJ183" s="128" t="str">
        <f t="shared" si="241"/>
        <v>-</v>
      </c>
      <c r="AK183" s="128" t="str">
        <f t="shared" si="242"/>
        <v>-</v>
      </c>
      <c r="AL183" s="128" t="str">
        <f t="shared" si="243"/>
        <v>-</v>
      </c>
      <c r="AM183" s="128" t="str">
        <f t="shared" si="244"/>
        <v>-</v>
      </c>
      <c r="AN183" s="128" t="str">
        <f t="shared" si="245"/>
        <v>-</v>
      </c>
      <c r="AO183" s="128" t="str">
        <f t="shared" si="246"/>
        <v>-</v>
      </c>
      <c r="AP183" s="128" t="str">
        <f t="shared" si="247"/>
        <v>-</v>
      </c>
      <c r="AQ183" s="128" t="str">
        <f t="shared" ref="AQ183:AQ201" si="279">IF($I183="保育標準時間",HLOOKUP(H183,$G$5:$J$49,33,FALSE),IF($I183="保育短時間",HLOOKUP(H183,$K$5:$N$49,33,FALSE),"-"))</f>
        <v>-</v>
      </c>
      <c r="AR183" s="128" t="str">
        <f t="shared" ref="AR183:AR201" si="280">IF(OR(I183="保育標準時間",I183="保育短時間"),IF(K183="○",$P$28,"-"),"-")</f>
        <v>-</v>
      </c>
      <c r="AS183" s="129">
        <f t="shared" si="248"/>
        <v>0</v>
      </c>
      <c r="AT183" s="128" t="str">
        <f t="shared" si="249"/>
        <v>-</v>
      </c>
      <c r="AU183" s="128" t="str">
        <f t="shared" si="250"/>
        <v>-</v>
      </c>
      <c r="AV183" s="128" t="str">
        <f t="shared" si="251"/>
        <v>-</v>
      </c>
      <c r="AW183" s="128" t="str">
        <f t="shared" si="252"/>
        <v>-</v>
      </c>
      <c r="AX183" s="128" t="str">
        <f t="shared" si="253"/>
        <v>-</v>
      </c>
      <c r="AY183" s="128" t="str">
        <f t="shared" si="254"/>
        <v>-</v>
      </c>
      <c r="AZ183" s="128" t="str">
        <f t="shared" si="255"/>
        <v>-</v>
      </c>
      <c r="BA183" s="128" t="str">
        <f t="shared" si="256"/>
        <v>-</v>
      </c>
      <c r="BB183" s="128" t="str">
        <f t="shared" si="257"/>
        <v>-</v>
      </c>
      <c r="BC183" s="128" t="str">
        <f t="shared" si="258"/>
        <v>-</v>
      </c>
      <c r="BD183" s="128" t="str">
        <f t="shared" si="259"/>
        <v>-</v>
      </c>
      <c r="BE183" s="187"/>
      <c r="BF183" s="128" t="str">
        <f t="shared" si="260"/>
        <v>-</v>
      </c>
      <c r="BG183" s="128" t="str">
        <f t="shared" si="261"/>
        <v>-</v>
      </c>
      <c r="BH183" s="128" t="str">
        <f t="shared" si="262"/>
        <v>-</v>
      </c>
      <c r="BI183" s="128" t="str">
        <f t="shared" si="263"/>
        <v>-</v>
      </c>
      <c r="BJ183" s="128" t="str">
        <f t="shared" si="264"/>
        <v>-</v>
      </c>
      <c r="BK183" s="128" t="str">
        <f t="shared" si="265"/>
        <v>-</v>
      </c>
      <c r="BL183" s="128" t="str">
        <f t="shared" si="266"/>
        <v>-</v>
      </c>
      <c r="BM183" s="128" t="str">
        <f t="shared" si="267"/>
        <v>-</v>
      </c>
      <c r="BN183" s="128" t="str">
        <f t="shared" si="268"/>
        <v>-</v>
      </c>
      <c r="BO183" s="128" t="str">
        <f t="shared" si="269"/>
        <v>-</v>
      </c>
      <c r="BP183" s="128" t="str">
        <f t="shared" si="270"/>
        <v>-</v>
      </c>
      <c r="BQ183" s="128" t="str">
        <f t="shared" si="271"/>
        <v>-</v>
      </c>
      <c r="BR183" s="128" t="str">
        <f t="shared" si="272"/>
        <v>-</v>
      </c>
      <c r="BS183" s="128" t="str">
        <f t="shared" si="273"/>
        <v>-</v>
      </c>
      <c r="BT183" s="128" t="str">
        <f t="shared" si="274"/>
        <v>-</v>
      </c>
      <c r="BU183" s="128" t="str">
        <f t="shared" si="275"/>
        <v>-</v>
      </c>
      <c r="BV183" s="129">
        <f t="shared" ref="BV183:BV201" si="281">SUM(AS183:BU183)</f>
        <v>0</v>
      </c>
      <c r="BX183" s="128" t="str">
        <f t="shared" si="221"/>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76"/>
        <v>-</v>
      </c>
      <c r="K184" s="20" t="str">
        <f>IF(月途中入退所!$N33=$B$2,IF(月途中入退所!S33="","-",月途中入退所!$S33),"-")</f>
        <v>-</v>
      </c>
      <c r="L184" s="162" t="str">
        <f t="shared" si="277"/>
        <v>-</v>
      </c>
      <c r="M184" s="20" t="str">
        <f>IF(月途中入退所!$N33=$B$2,月途中入退所!$T33,"-")</f>
        <v>-</v>
      </c>
      <c r="N184" s="129">
        <f t="shared" si="222"/>
        <v>0</v>
      </c>
      <c r="P184" s="128" t="str">
        <f t="shared" si="278"/>
        <v>-</v>
      </c>
      <c r="Q184" s="128" t="str">
        <f t="shared" si="223"/>
        <v>-</v>
      </c>
      <c r="R184" s="128" t="str">
        <f t="shared" si="224"/>
        <v>-</v>
      </c>
      <c r="S184" s="128" t="str">
        <f t="shared" si="225"/>
        <v>-</v>
      </c>
      <c r="T184" s="128" t="str">
        <f t="shared" si="226"/>
        <v>-</v>
      </c>
      <c r="U184" s="128" t="str">
        <f t="shared" si="227"/>
        <v>-</v>
      </c>
      <c r="V184" s="128" t="str">
        <f t="shared" si="228"/>
        <v>-</v>
      </c>
      <c r="W184" s="128" t="str">
        <f t="shared" si="229"/>
        <v>-</v>
      </c>
      <c r="X184" s="128" t="str">
        <f t="shared" si="230"/>
        <v>-</v>
      </c>
      <c r="Y184" s="128" t="str">
        <f t="shared" si="231"/>
        <v>-</v>
      </c>
      <c r="Z184" s="128" t="str">
        <f t="shared" si="232"/>
        <v>-</v>
      </c>
      <c r="AA184" s="128" t="str">
        <f t="shared" si="233"/>
        <v>-</v>
      </c>
      <c r="AB184" s="131"/>
      <c r="AC184" s="128" t="str">
        <f t="shared" si="234"/>
        <v>-</v>
      </c>
      <c r="AD184" s="128" t="str">
        <f t="shared" si="235"/>
        <v>-</v>
      </c>
      <c r="AE184" s="128" t="str">
        <f t="shared" si="236"/>
        <v>-</v>
      </c>
      <c r="AF184" s="128" t="str">
        <f t="shared" si="237"/>
        <v>-</v>
      </c>
      <c r="AG184" s="128" t="str">
        <f t="shared" si="238"/>
        <v>-</v>
      </c>
      <c r="AH184" s="128" t="str">
        <f t="shared" si="239"/>
        <v>-</v>
      </c>
      <c r="AI184" s="128" t="str">
        <f t="shared" si="240"/>
        <v>-</v>
      </c>
      <c r="AJ184" s="128" t="str">
        <f t="shared" si="241"/>
        <v>-</v>
      </c>
      <c r="AK184" s="128" t="str">
        <f t="shared" si="242"/>
        <v>-</v>
      </c>
      <c r="AL184" s="128" t="str">
        <f t="shared" si="243"/>
        <v>-</v>
      </c>
      <c r="AM184" s="128" t="str">
        <f t="shared" si="244"/>
        <v>-</v>
      </c>
      <c r="AN184" s="128" t="str">
        <f t="shared" si="245"/>
        <v>-</v>
      </c>
      <c r="AO184" s="128" t="str">
        <f t="shared" si="246"/>
        <v>-</v>
      </c>
      <c r="AP184" s="128" t="str">
        <f t="shared" si="247"/>
        <v>-</v>
      </c>
      <c r="AQ184" s="128" t="str">
        <f t="shared" si="279"/>
        <v>-</v>
      </c>
      <c r="AR184" s="128" t="str">
        <f t="shared" si="280"/>
        <v>-</v>
      </c>
      <c r="AS184" s="129">
        <f t="shared" si="248"/>
        <v>0</v>
      </c>
      <c r="AT184" s="128" t="str">
        <f t="shared" si="249"/>
        <v>-</v>
      </c>
      <c r="AU184" s="128" t="str">
        <f t="shared" si="250"/>
        <v>-</v>
      </c>
      <c r="AV184" s="128" t="str">
        <f t="shared" si="251"/>
        <v>-</v>
      </c>
      <c r="AW184" s="128" t="str">
        <f t="shared" si="252"/>
        <v>-</v>
      </c>
      <c r="AX184" s="128" t="str">
        <f t="shared" si="253"/>
        <v>-</v>
      </c>
      <c r="AY184" s="128" t="str">
        <f t="shared" si="254"/>
        <v>-</v>
      </c>
      <c r="AZ184" s="128" t="str">
        <f t="shared" si="255"/>
        <v>-</v>
      </c>
      <c r="BA184" s="128" t="str">
        <f t="shared" si="256"/>
        <v>-</v>
      </c>
      <c r="BB184" s="128" t="str">
        <f t="shared" si="257"/>
        <v>-</v>
      </c>
      <c r="BC184" s="128" t="str">
        <f t="shared" si="258"/>
        <v>-</v>
      </c>
      <c r="BD184" s="128" t="str">
        <f t="shared" si="259"/>
        <v>-</v>
      </c>
      <c r="BE184" s="187"/>
      <c r="BF184" s="128" t="str">
        <f t="shared" si="260"/>
        <v>-</v>
      </c>
      <c r="BG184" s="128" t="str">
        <f t="shared" si="261"/>
        <v>-</v>
      </c>
      <c r="BH184" s="128" t="str">
        <f t="shared" si="262"/>
        <v>-</v>
      </c>
      <c r="BI184" s="128" t="str">
        <f t="shared" si="263"/>
        <v>-</v>
      </c>
      <c r="BJ184" s="128" t="str">
        <f t="shared" si="264"/>
        <v>-</v>
      </c>
      <c r="BK184" s="128" t="str">
        <f t="shared" si="265"/>
        <v>-</v>
      </c>
      <c r="BL184" s="128" t="str">
        <f t="shared" si="266"/>
        <v>-</v>
      </c>
      <c r="BM184" s="128" t="str">
        <f t="shared" si="267"/>
        <v>-</v>
      </c>
      <c r="BN184" s="128" t="str">
        <f t="shared" si="268"/>
        <v>-</v>
      </c>
      <c r="BO184" s="128" t="str">
        <f t="shared" si="269"/>
        <v>-</v>
      </c>
      <c r="BP184" s="128" t="str">
        <f t="shared" si="270"/>
        <v>-</v>
      </c>
      <c r="BQ184" s="128" t="str">
        <f t="shared" si="271"/>
        <v>-</v>
      </c>
      <c r="BR184" s="128" t="str">
        <f t="shared" si="272"/>
        <v>-</v>
      </c>
      <c r="BS184" s="128" t="str">
        <f t="shared" si="273"/>
        <v>-</v>
      </c>
      <c r="BT184" s="128" t="str">
        <f t="shared" si="274"/>
        <v>-</v>
      </c>
      <c r="BU184" s="128" t="str">
        <f t="shared" si="275"/>
        <v>-</v>
      </c>
      <c r="BV184" s="129">
        <f t="shared" si="281"/>
        <v>0</v>
      </c>
      <c r="BX184" s="128" t="str">
        <f t="shared" si="221"/>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76"/>
        <v>-</v>
      </c>
      <c r="K185" s="20" t="str">
        <f>IF(月途中入退所!$N34=$B$2,IF(月途中入退所!S34="","-",月途中入退所!$S34),"-")</f>
        <v>-</v>
      </c>
      <c r="L185" s="162" t="str">
        <f t="shared" si="277"/>
        <v>-</v>
      </c>
      <c r="M185" s="20" t="str">
        <f>IF(月途中入退所!$N34=$B$2,月途中入退所!$T34,"-")</f>
        <v>-</v>
      </c>
      <c r="N185" s="129">
        <f t="shared" si="222"/>
        <v>0</v>
      </c>
      <c r="P185" s="128" t="str">
        <f t="shared" si="278"/>
        <v>-</v>
      </c>
      <c r="Q185" s="128" t="str">
        <f t="shared" si="223"/>
        <v>-</v>
      </c>
      <c r="R185" s="128" t="str">
        <f t="shared" si="224"/>
        <v>-</v>
      </c>
      <c r="S185" s="128" t="str">
        <f t="shared" si="225"/>
        <v>-</v>
      </c>
      <c r="T185" s="128" t="str">
        <f t="shared" si="226"/>
        <v>-</v>
      </c>
      <c r="U185" s="128" t="str">
        <f t="shared" si="227"/>
        <v>-</v>
      </c>
      <c r="V185" s="128" t="str">
        <f t="shared" si="228"/>
        <v>-</v>
      </c>
      <c r="W185" s="128" t="str">
        <f t="shared" si="229"/>
        <v>-</v>
      </c>
      <c r="X185" s="128" t="str">
        <f t="shared" si="230"/>
        <v>-</v>
      </c>
      <c r="Y185" s="128" t="str">
        <f t="shared" si="231"/>
        <v>-</v>
      </c>
      <c r="Z185" s="128" t="str">
        <f t="shared" si="232"/>
        <v>-</v>
      </c>
      <c r="AA185" s="128" t="str">
        <f t="shared" si="233"/>
        <v>-</v>
      </c>
      <c r="AB185" s="131"/>
      <c r="AC185" s="128" t="str">
        <f t="shared" si="234"/>
        <v>-</v>
      </c>
      <c r="AD185" s="128" t="str">
        <f t="shared" si="235"/>
        <v>-</v>
      </c>
      <c r="AE185" s="128" t="str">
        <f t="shared" si="236"/>
        <v>-</v>
      </c>
      <c r="AF185" s="128" t="str">
        <f t="shared" si="237"/>
        <v>-</v>
      </c>
      <c r="AG185" s="128" t="str">
        <f t="shared" si="238"/>
        <v>-</v>
      </c>
      <c r="AH185" s="128" t="str">
        <f t="shared" si="239"/>
        <v>-</v>
      </c>
      <c r="AI185" s="128" t="str">
        <f t="shared" si="240"/>
        <v>-</v>
      </c>
      <c r="AJ185" s="128" t="str">
        <f t="shared" si="241"/>
        <v>-</v>
      </c>
      <c r="AK185" s="128" t="str">
        <f t="shared" si="242"/>
        <v>-</v>
      </c>
      <c r="AL185" s="128" t="str">
        <f t="shared" si="243"/>
        <v>-</v>
      </c>
      <c r="AM185" s="128" t="str">
        <f t="shared" si="244"/>
        <v>-</v>
      </c>
      <c r="AN185" s="128" t="str">
        <f t="shared" si="245"/>
        <v>-</v>
      </c>
      <c r="AO185" s="128" t="str">
        <f t="shared" si="246"/>
        <v>-</v>
      </c>
      <c r="AP185" s="128" t="str">
        <f t="shared" si="247"/>
        <v>-</v>
      </c>
      <c r="AQ185" s="128" t="str">
        <f t="shared" si="279"/>
        <v>-</v>
      </c>
      <c r="AR185" s="128" t="str">
        <f t="shared" si="280"/>
        <v>-</v>
      </c>
      <c r="AS185" s="129">
        <f t="shared" si="248"/>
        <v>0</v>
      </c>
      <c r="AT185" s="128" t="str">
        <f t="shared" si="249"/>
        <v>-</v>
      </c>
      <c r="AU185" s="128" t="str">
        <f t="shared" si="250"/>
        <v>-</v>
      </c>
      <c r="AV185" s="128" t="str">
        <f t="shared" si="251"/>
        <v>-</v>
      </c>
      <c r="AW185" s="128" t="str">
        <f t="shared" si="252"/>
        <v>-</v>
      </c>
      <c r="AX185" s="128" t="str">
        <f t="shared" si="253"/>
        <v>-</v>
      </c>
      <c r="AY185" s="128" t="str">
        <f t="shared" si="254"/>
        <v>-</v>
      </c>
      <c r="AZ185" s="128" t="str">
        <f t="shared" si="255"/>
        <v>-</v>
      </c>
      <c r="BA185" s="128" t="str">
        <f t="shared" si="256"/>
        <v>-</v>
      </c>
      <c r="BB185" s="128" t="str">
        <f t="shared" si="257"/>
        <v>-</v>
      </c>
      <c r="BC185" s="128" t="str">
        <f t="shared" si="258"/>
        <v>-</v>
      </c>
      <c r="BD185" s="128" t="str">
        <f t="shared" si="259"/>
        <v>-</v>
      </c>
      <c r="BE185" s="187"/>
      <c r="BF185" s="128" t="str">
        <f t="shared" si="260"/>
        <v>-</v>
      </c>
      <c r="BG185" s="128" t="str">
        <f t="shared" si="261"/>
        <v>-</v>
      </c>
      <c r="BH185" s="128" t="str">
        <f t="shared" si="262"/>
        <v>-</v>
      </c>
      <c r="BI185" s="128" t="str">
        <f t="shared" si="263"/>
        <v>-</v>
      </c>
      <c r="BJ185" s="128" t="str">
        <f t="shared" si="264"/>
        <v>-</v>
      </c>
      <c r="BK185" s="128" t="str">
        <f t="shared" si="265"/>
        <v>-</v>
      </c>
      <c r="BL185" s="128" t="str">
        <f t="shared" si="266"/>
        <v>-</v>
      </c>
      <c r="BM185" s="128" t="str">
        <f t="shared" si="267"/>
        <v>-</v>
      </c>
      <c r="BN185" s="128" t="str">
        <f t="shared" si="268"/>
        <v>-</v>
      </c>
      <c r="BO185" s="128" t="str">
        <f t="shared" si="269"/>
        <v>-</v>
      </c>
      <c r="BP185" s="128" t="str">
        <f t="shared" si="270"/>
        <v>-</v>
      </c>
      <c r="BQ185" s="128" t="str">
        <f t="shared" si="271"/>
        <v>-</v>
      </c>
      <c r="BR185" s="128" t="str">
        <f t="shared" si="272"/>
        <v>-</v>
      </c>
      <c r="BS185" s="128" t="str">
        <f t="shared" si="273"/>
        <v>-</v>
      </c>
      <c r="BT185" s="128" t="str">
        <f t="shared" si="274"/>
        <v>-</v>
      </c>
      <c r="BU185" s="128" t="str">
        <f t="shared" si="275"/>
        <v>-</v>
      </c>
      <c r="BV185" s="129">
        <f t="shared" si="281"/>
        <v>0</v>
      </c>
      <c r="BX185" s="128" t="str">
        <f t="shared" si="221"/>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76"/>
        <v>-</v>
      </c>
      <c r="K186" s="20" t="str">
        <f>IF(月途中入退所!$N35=$B$2,IF(月途中入退所!S35="","-",月途中入退所!$S35),"-")</f>
        <v>-</v>
      </c>
      <c r="L186" s="162" t="str">
        <f t="shared" si="277"/>
        <v>-</v>
      </c>
      <c r="M186" s="20" t="str">
        <f>IF(月途中入退所!$N35=$B$2,月途中入退所!$T35,"-")</f>
        <v>-</v>
      </c>
      <c r="N186" s="129">
        <f t="shared" si="222"/>
        <v>0</v>
      </c>
      <c r="P186" s="128" t="str">
        <f t="shared" si="278"/>
        <v>-</v>
      </c>
      <c r="Q186" s="128" t="str">
        <f t="shared" si="223"/>
        <v>-</v>
      </c>
      <c r="R186" s="128" t="str">
        <f t="shared" si="224"/>
        <v>-</v>
      </c>
      <c r="S186" s="128" t="str">
        <f t="shared" si="225"/>
        <v>-</v>
      </c>
      <c r="T186" s="128" t="str">
        <f t="shared" si="226"/>
        <v>-</v>
      </c>
      <c r="U186" s="128" t="str">
        <f t="shared" si="227"/>
        <v>-</v>
      </c>
      <c r="V186" s="128" t="str">
        <f t="shared" si="228"/>
        <v>-</v>
      </c>
      <c r="W186" s="128" t="str">
        <f t="shared" si="229"/>
        <v>-</v>
      </c>
      <c r="X186" s="128" t="str">
        <f t="shared" si="230"/>
        <v>-</v>
      </c>
      <c r="Y186" s="128" t="str">
        <f t="shared" si="231"/>
        <v>-</v>
      </c>
      <c r="Z186" s="128" t="str">
        <f t="shared" si="232"/>
        <v>-</v>
      </c>
      <c r="AA186" s="128" t="str">
        <f t="shared" si="233"/>
        <v>-</v>
      </c>
      <c r="AB186" s="131"/>
      <c r="AC186" s="128" t="str">
        <f t="shared" si="234"/>
        <v>-</v>
      </c>
      <c r="AD186" s="128" t="str">
        <f t="shared" si="235"/>
        <v>-</v>
      </c>
      <c r="AE186" s="128" t="str">
        <f t="shared" si="236"/>
        <v>-</v>
      </c>
      <c r="AF186" s="128" t="str">
        <f t="shared" si="237"/>
        <v>-</v>
      </c>
      <c r="AG186" s="128" t="str">
        <f t="shared" si="238"/>
        <v>-</v>
      </c>
      <c r="AH186" s="128" t="str">
        <f t="shared" si="239"/>
        <v>-</v>
      </c>
      <c r="AI186" s="128" t="str">
        <f t="shared" si="240"/>
        <v>-</v>
      </c>
      <c r="AJ186" s="128" t="str">
        <f t="shared" si="241"/>
        <v>-</v>
      </c>
      <c r="AK186" s="128" t="str">
        <f t="shared" si="242"/>
        <v>-</v>
      </c>
      <c r="AL186" s="128" t="str">
        <f t="shared" si="243"/>
        <v>-</v>
      </c>
      <c r="AM186" s="128" t="str">
        <f t="shared" si="244"/>
        <v>-</v>
      </c>
      <c r="AN186" s="128" t="str">
        <f t="shared" si="245"/>
        <v>-</v>
      </c>
      <c r="AO186" s="128" t="str">
        <f t="shared" si="246"/>
        <v>-</v>
      </c>
      <c r="AP186" s="128" t="str">
        <f t="shared" si="247"/>
        <v>-</v>
      </c>
      <c r="AQ186" s="128" t="str">
        <f t="shared" si="279"/>
        <v>-</v>
      </c>
      <c r="AR186" s="128" t="str">
        <f t="shared" si="280"/>
        <v>-</v>
      </c>
      <c r="AS186" s="129">
        <f t="shared" si="248"/>
        <v>0</v>
      </c>
      <c r="AT186" s="128" t="str">
        <f t="shared" si="249"/>
        <v>-</v>
      </c>
      <c r="AU186" s="128" t="str">
        <f t="shared" si="250"/>
        <v>-</v>
      </c>
      <c r="AV186" s="128" t="str">
        <f t="shared" si="251"/>
        <v>-</v>
      </c>
      <c r="AW186" s="128" t="str">
        <f t="shared" si="252"/>
        <v>-</v>
      </c>
      <c r="AX186" s="128" t="str">
        <f t="shared" si="253"/>
        <v>-</v>
      </c>
      <c r="AY186" s="128" t="str">
        <f t="shared" si="254"/>
        <v>-</v>
      </c>
      <c r="AZ186" s="128" t="str">
        <f t="shared" si="255"/>
        <v>-</v>
      </c>
      <c r="BA186" s="128" t="str">
        <f t="shared" si="256"/>
        <v>-</v>
      </c>
      <c r="BB186" s="128" t="str">
        <f t="shared" si="257"/>
        <v>-</v>
      </c>
      <c r="BC186" s="128" t="str">
        <f t="shared" si="258"/>
        <v>-</v>
      </c>
      <c r="BD186" s="128" t="str">
        <f t="shared" si="259"/>
        <v>-</v>
      </c>
      <c r="BE186" s="187"/>
      <c r="BF186" s="128" t="str">
        <f t="shared" si="260"/>
        <v>-</v>
      </c>
      <c r="BG186" s="128" t="str">
        <f t="shared" si="261"/>
        <v>-</v>
      </c>
      <c r="BH186" s="128" t="str">
        <f t="shared" si="262"/>
        <v>-</v>
      </c>
      <c r="BI186" s="128" t="str">
        <f t="shared" si="263"/>
        <v>-</v>
      </c>
      <c r="BJ186" s="128" t="str">
        <f t="shared" si="264"/>
        <v>-</v>
      </c>
      <c r="BK186" s="128" t="str">
        <f t="shared" si="265"/>
        <v>-</v>
      </c>
      <c r="BL186" s="128" t="str">
        <f t="shared" si="266"/>
        <v>-</v>
      </c>
      <c r="BM186" s="128" t="str">
        <f t="shared" si="267"/>
        <v>-</v>
      </c>
      <c r="BN186" s="128" t="str">
        <f t="shared" si="268"/>
        <v>-</v>
      </c>
      <c r="BO186" s="128" t="str">
        <f t="shared" si="269"/>
        <v>-</v>
      </c>
      <c r="BP186" s="128" t="str">
        <f t="shared" si="270"/>
        <v>-</v>
      </c>
      <c r="BQ186" s="128" t="str">
        <f t="shared" si="271"/>
        <v>-</v>
      </c>
      <c r="BR186" s="128" t="str">
        <f t="shared" si="272"/>
        <v>-</v>
      </c>
      <c r="BS186" s="128" t="str">
        <f t="shared" si="273"/>
        <v>-</v>
      </c>
      <c r="BT186" s="128" t="str">
        <f t="shared" si="274"/>
        <v>-</v>
      </c>
      <c r="BU186" s="128" t="str">
        <f t="shared" si="275"/>
        <v>-</v>
      </c>
      <c r="BV186" s="129">
        <f t="shared" si="281"/>
        <v>0</v>
      </c>
      <c r="BX186" s="128" t="str">
        <f t="shared" si="221"/>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76"/>
        <v>-</v>
      </c>
      <c r="K187" s="20" t="str">
        <f>IF(月途中入退所!$N36=$B$2,IF(月途中入退所!S36="","-",月途中入退所!$S36),"-")</f>
        <v>-</v>
      </c>
      <c r="L187" s="162" t="str">
        <f t="shared" si="277"/>
        <v>-</v>
      </c>
      <c r="M187" s="20" t="str">
        <f>IF(月途中入退所!$N36=$B$2,月途中入退所!$T36,"-")</f>
        <v>-</v>
      </c>
      <c r="N187" s="129">
        <f t="shared" si="222"/>
        <v>0</v>
      </c>
      <c r="P187" s="128" t="str">
        <f t="shared" si="278"/>
        <v>-</v>
      </c>
      <c r="Q187" s="128" t="str">
        <f t="shared" si="223"/>
        <v>-</v>
      </c>
      <c r="R187" s="128" t="str">
        <f t="shared" si="224"/>
        <v>-</v>
      </c>
      <c r="S187" s="128" t="str">
        <f t="shared" si="225"/>
        <v>-</v>
      </c>
      <c r="T187" s="128" t="str">
        <f t="shared" si="226"/>
        <v>-</v>
      </c>
      <c r="U187" s="128" t="str">
        <f t="shared" si="227"/>
        <v>-</v>
      </c>
      <c r="V187" s="128" t="str">
        <f t="shared" si="228"/>
        <v>-</v>
      </c>
      <c r="W187" s="128" t="str">
        <f t="shared" si="229"/>
        <v>-</v>
      </c>
      <c r="X187" s="128" t="str">
        <f t="shared" si="230"/>
        <v>-</v>
      </c>
      <c r="Y187" s="128" t="str">
        <f t="shared" si="231"/>
        <v>-</v>
      </c>
      <c r="Z187" s="128" t="str">
        <f t="shared" si="232"/>
        <v>-</v>
      </c>
      <c r="AA187" s="128" t="str">
        <f t="shared" si="233"/>
        <v>-</v>
      </c>
      <c r="AB187" s="131"/>
      <c r="AC187" s="128" t="str">
        <f t="shared" si="234"/>
        <v>-</v>
      </c>
      <c r="AD187" s="128" t="str">
        <f t="shared" si="235"/>
        <v>-</v>
      </c>
      <c r="AE187" s="128" t="str">
        <f t="shared" si="236"/>
        <v>-</v>
      </c>
      <c r="AF187" s="128" t="str">
        <f t="shared" si="237"/>
        <v>-</v>
      </c>
      <c r="AG187" s="128" t="str">
        <f t="shared" si="238"/>
        <v>-</v>
      </c>
      <c r="AH187" s="128" t="str">
        <f t="shared" si="239"/>
        <v>-</v>
      </c>
      <c r="AI187" s="128" t="str">
        <f t="shared" si="240"/>
        <v>-</v>
      </c>
      <c r="AJ187" s="128" t="str">
        <f t="shared" si="241"/>
        <v>-</v>
      </c>
      <c r="AK187" s="128" t="str">
        <f t="shared" si="242"/>
        <v>-</v>
      </c>
      <c r="AL187" s="128" t="str">
        <f t="shared" si="243"/>
        <v>-</v>
      </c>
      <c r="AM187" s="128" t="str">
        <f t="shared" si="244"/>
        <v>-</v>
      </c>
      <c r="AN187" s="128" t="str">
        <f t="shared" si="245"/>
        <v>-</v>
      </c>
      <c r="AO187" s="128" t="str">
        <f t="shared" si="246"/>
        <v>-</v>
      </c>
      <c r="AP187" s="128" t="str">
        <f t="shared" si="247"/>
        <v>-</v>
      </c>
      <c r="AQ187" s="128" t="str">
        <f t="shared" si="279"/>
        <v>-</v>
      </c>
      <c r="AR187" s="128" t="str">
        <f t="shared" si="280"/>
        <v>-</v>
      </c>
      <c r="AS187" s="129">
        <f t="shared" si="248"/>
        <v>0</v>
      </c>
      <c r="AT187" s="128" t="str">
        <f t="shared" si="249"/>
        <v>-</v>
      </c>
      <c r="AU187" s="128" t="str">
        <f t="shared" si="250"/>
        <v>-</v>
      </c>
      <c r="AV187" s="128" t="str">
        <f t="shared" si="251"/>
        <v>-</v>
      </c>
      <c r="AW187" s="128" t="str">
        <f t="shared" si="252"/>
        <v>-</v>
      </c>
      <c r="AX187" s="128" t="str">
        <f t="shared" si="253"/>
        <v>-</v>
      </c>
      <c r="AY187" s="128" t="str">
        <f t="shared" si="254"/>
        <v>-</v>
      </c>
      <c r="AZ187" s="128" t="str">
        <f t="shared" si="255"/>
        <v>-</v>
      </c>
      <c r="BA187" s="128" t="str">
        <f t="shared" si="256"/>
        <v>-</v>
      </c>
      <c r="BB187" s="128" t="str">
        <f t="shared" si="257"/>
        <v>-</v>
      </c>
      <c r="BC187" s="128" t="str">
        <f t="shared" si="258"/>
        <v>-</v>
      </c>
      <c r="BD187" s="128" t="str">
        <f t="shared" si="259"/>
        <v>-</v>
      </c>
      <c r="BE187" s="187"/>
      <c r="BF187" s="128" t="str">
        <f t="shared" si="260"/>
        <v>-</v>
      </c>
      <c r="BG187" s="128" t="str">
        <f t="shared" si="261"/>
        <v>-</v>
      </c>
      <c r="BH187" s="128" t="str">
        <f t="shared" si="262"/>
        <v>-</v>
      </c>
      <c r="BI187" s="128" t="str">
        <f t="shared" si="263"/>
        <v>-</v>
      </c>
      <c r="BJ187" s="128" t="str">
        <f t="shared" si="264"/>
        <v>-</v>
      </c>
      <c r="BK187" s="128" t="str">
        <f t="shared" si="265"/>
        <v>-</v>
      </c>
      <c r="BL187" s="128" t="str">
        <f t="shared" si="266"/>
        <v>-</v>
      </c>
      <c r="BM187" s="128" t="str">
        <f t="shared" si="267"/>
        <v>-</v>
      </c>
      <c r="BN187" s="128" t="str">
        <f t="shared" si="268"/>
        <v>-</v>
      </c>
      <c r="BO187" s="128" t="str">
        <f t="shared" si="269"/>
        <v>-</v>
      </c>
      <c r="BP187" s="128" t="str">
        <f t="shared" si="270"/>
        <v>-</v>
      </c>
      <c r="BQ187" s="128" t="str">
        <f t="shared" si="271"/>
        <v>-</v>
      </c>
      <c r="BR187" s="128" t="str">
        <f t="shared" si="272"/>
        <v>-</v>
      </c>
      <c r="BS187" s="128" t="str">
        <f t="shared" si="273"/>
        <v>-</v>
      </c>
      <c r="BT187" s="128" t="str">
        <f t="shared" si="274"/>
        <v>-</v>
      </c>
      <c r="BU187" s="128" t="str">
        <f t="shared" si="275"/>
        <v>-</v>
      </c>
      <c r="BV187" s="129">
        <f t="shared" si="281"/>
        <v>0</v>
      </c>
      <c r="BX187" s="128" t="str">
        <f t="shared" si="221"/>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76"/>
        <v>-</v>
      </c>
      <c r="K188" s="20" t="str">
        <f>IF(月途中入退所!$N37=$B$2,IF(月途中入退所!S37="","-",月途中入退所!$S37),"-")</f>
        <v>-</v>
      </c>
      <c r="L188" s="162" t="str">
        <f t="shared" si="277"/>
        <v>-</v>
      </c>
      <c r="M188" s="20" t="str">
        <f>IF(月途中入退所!$N37=$B$2,月途中入退所!$T37,"-")</f>
        <v>-</v>
      </c>
      <c r="N188" s="129">
        <f t="shared" si="222"/>
        <v>0</v>
      </c>
      <c r="P188" s="128" t="str">
        <f t="shared" si="278"/>
        <v>-</v>
      </c>
      <c r="Q188" s="128" t="str">
        <f t="shared" si="223"/>
        <v>-</v>
      </c>
      <c r="R188" s="128" t="str">
        <f t="shared" si="224"/>
        <v>-</v>
      </c>
      <c r="S188" s="128" t="str">
        <f t="shared" si="225"/>
        <v>-</v>
      </c>
      <c r="T188" s="128" t="str">
        <f t="shared" si="226"/>
        <v>-</v>
      </c>
      <c r="U188" s="128" t="str">
        <f t="shared" si="227"/>
        <v>-</v>
      </c>
      <c r="V188" s="128" t="str">
        <f t="shared" si="228"/>
        <v>-</v>
      </c>
      <c r="W188" s="128" t="str">
        <f t="shared" si="229"/>
        <v>-</v>
      </c>
      <c r="X188" s="128" t="str">
        <f t="shared" si="230"/>
        <v>-</v>
      </c>
      <c r="Y188" s="128" t="str">
        <f t="shared" si="231"/>
        <v>-</v>
      </c>
      <c r="Z188" s="128" t="str">
        <f t="shared" si="232"/>
        <v>-</v>
      </c>
      <c r="AA188" s="128" t="str">
        <f t="shared" si="233"/>
        <v>-</v>
      </c>
      <c r="AB188" s="131"/>
      <c r="AC188" s="128" t="str">
        <f t="shared" si="234"/>
        <v>-</v>
      </c>
      <c r="AD188" s="128" t="str">
        <f t="shared" si="235"/>
        <v>-</v>
      </c>
      <c r="AE188" s="128" t="str">
        <f t="shared" si="236"/>
        <v>-</v>
      </c>
      <c r="AF188" s="128" t="str">
        <f t="shared" si="237"/>
        <v>-</v>
      </c>
      <c r="AG188" s="128" t="str">
        <f t="shared" si="238"/>
        <v>-</v>
      </c>
      <c r="AH188" s="128" t="str">
        <f t="shared" si="239"/>
        <v>-</v>
      </c>
      <c r="AI188" s="128" t="str">
        <f t="shared" si="240"/>
        <v>-</v>
      </c>
      <c r="AJ188" s="128" t="str">
        <f t="shared" si="241"/>
        <v>-</v>
      </c>
      <c r="AK188" s="128" t="str">
        <f t="shared" si="242"/>
        <v>-</v>
      </c>
      <c r="AL188" s="128" t="str">
        <f t="shared" si="243"/>
        <v>-</v>
      </c>
      <c r="AM188" s="128" t="str">
        <f t="shared" si="244"/>
        <v>-</v>
      </c>
      <c r="AN188" s="128" t="str">
        <f t="shared" si="245"/>
        <v>-</v>
      </c>
      <c r="AO188" s="128" t="str">
        <f t="shared" si="246"/>
        <v>-</v>
      </c>
      <c r="AP188" s="128" t="str">
        <f t="shared" si="247"/>
        <v>-</v>
      </c>
      <c r="AQ188" s="128" t="str">
        <f t="shared" si="279"/>
        <v>-</v>
      </c>
      <c r="AR188" s="128" t="str">
        <f t="shared" si="280"/>
        <v>-</v>
      </c>
      <c r="AS188" s="129">
        <f t="shared" si="248"/>
        <v>0</v>
      </c>
      <c r="AT188" s="128" t="str">
        <f t="shared" si="249"/>
        <v>-</v>
      </c>
      <c r="AU188" s="128" t="str">
        <f t="shared" si="250"/>
        <v>-</v>
      </c>
      <c r="AV188" s="128" t="str">
        <f t="shared" si="251"/>
        <v>-</v>
      </c>
      <c r="AW188" s="128" t="str">
        <f t="shared" si="252"/>
        <v>-</v>
      </c>
      <c r="AX188" s="128" t="str">
        <f t="shared" si="253"/>
        <v>-</v>
      </c>
      <c r="AY188" s="128" t="str">
        <f t="shared" si="254"/>
        <v>-</v>
      </c>
      <c r="AZ188" s="128" t="str">
        <f t="shared" si="255"/>
        <v>-</v>
      </c>
      <c r="BA188" s="128" t="str">
        <f t="shared" si="256"/>
        <v>-</v>
      </c>
      <c r="BB188" s="128" t="str">
        <f t="shared" si="257"/>
        <v>-</v>
      </c>
      <c r="BC188" s="128" t="str">
        <f t="shared" si="258"/>
        <v>-</v>
      </c>
      <c r="BD188" s="128" t="str">
        <f t="shared" si="259"/>
        <v>-</v>
      </c>
      <c r="BE188" s="187"/>
      <c r="BF188" s="128" t="str">
        <f t="shared" si="260"/>
        <v>-</v>
      </c>
      <c r="BG188" s="128" t="str">
        <f t="shared" si="261"/>
        <v>-</v>
      </c>
      <c r="BH188" s="128" t="str">
        <f t="shared" si="262"/>
        <v>-</v>
      </c>
      <c r="BI188" s="128" t="str">
        <f t="shared" si="263"/>
        <v>-</v>
      </c>
      <c r="BJ188" s="128" t="str">
        <f t="shared" si="264"/>
        <v>-</v>
      </c>
      <c r="BK188" s="128" t="str">
        <f t="shared" si="265"/>
        <v>-</v>
      </c>
      <c r="BL188" s="128" t="str">
        <f t="shared" si="266"/>
        <v>-</v>
      </c>
      <c r="BM188" s="128" t="str">
        <f t="shared" si="267"/>
        <v>-</v>
      </c>
      <c r="BN188" s="128" t="str">
        <f t="shared" si="268"/>
        <v>-</v>
      </c>
      <c r="BO188" s="128" t="str">
        <f t="shared" si="269"/>
        <v>-</v>
      </c>
      <c r="BP188" s="128" t="str">
        <f t="shared" si="270"/>
        <v>-</v>
      </c>
      <c r="BQ188" s="128" t="str">
        <f t="shared" si="271"/>
        <v>-</v>
      </c>
      <c r="BR188" s="128" t="str">
        <f t="shared" si="272"/>
        <v>-</v>
      </c>
      <c r="BS188" s="128" t="str">
        <f t="shared" si="273"/>
        <v>-</v>
      </c>
      <c r="BT188" s="128" t="str">
        <f t="shared" si="274"/>
        <v>-</v>
      </c>
      <c r="BU188" s="128" t="str">
        <f t="shared" si="275"/>
        <v>-</v>
      </c>
      <c r="BV188" s="129">
        <f t="shared" si="281"/>
        <v>0</v>
      </c>
      <c r="BX188" s="128" t="str">
        <f t="shared" si="221"/>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76"/>
        <v>-</v>
      </c>
      <c r="K189" s="20" t="str">
        <f>IF(月途中入退所!$N38=$B$2,IF(月途中入退所!S38="","-",月途中入退所!$S38),"-")</f>
        <v>-</v>
      </c>
      <c r="L189" s="162" t="str">
        <f t="shared" si="277"/>
        <v>-</v>
      </c>
      <c r="M189" s="20" t="str">
        <f>IF(月途中入退所!$N38=$B$2,月途中入退所!$T38,"-")</f>
        <v>-</v>
      </c>
      <c r="N189" s="129">
        <f t="shared" si="222"/>
        <v>0</v>
      </c>
      <c r="P189" s="128" t="str">
        <f t="shared" si="278"/>
        <v>-</v>
      </c>
      <c r="Q189" s="128" t="str">
        <f t="shared" si="223"/>
        <v>-</v>
      </c>
      <c r="R189" s="128" t="str">
        <f t="shared" si="224"/>
        <v>-</v>
      </c>
      <c r="S189" s="128" t="str">
        <f t="shared" si="225"/>
        <v>-</v>
      </c>
      <c r="T189" s="128" t="str">
        <f t="shared" si="226"/>
        <v>-</v>
      </c>
      <c r="U189" s="128" t="str">
        <f t="shared" si="227"/>
        <v>-</v>
      </c>
      <c r="V189" s="128" t="str">
        <f t="shared" si="228"/>
        <v>-</v>
      </c>
      <c r="W189" s="128" t="str">
        <f t="shared" si="229"/>
        <v>-</v>
      </c>
      <c r="X189" s="128" t="str">
        <f t="shared" si="230"/>
        <v>-</v>
      </c>
      <c r="Y189" s="128" t="str">
        <f t="shared" si="231"/>
        <v>-</v>
      </c>
      <c r="Z189" s="128" t="str">
        <f t="shared" si="232"/>
        <v>-</v>
      </c>
      <c r="AA189" s="128" t="str">
        <f t="shared" si="233"/>
        <v>-</v>
      </c>
      <c r="AB189" s="131"/>
      <c r="AC189" s="128" t="str">
        <f t="shared" si="234"/>
        <v>-</v>
      </c>
      <c r="AD189" s="128" t="str">
        <f t="shared" si="235"/>
        <v>-</v>
      </c>
      <c r="AE189" s="128" t="str">
        <f t="shared" si="236"/>
        <v>-</v>
      </c>
      <c r="AF189" s="128" t="str">
        <f t="shared" si="237"/>
        <v>-</v>
      </c>
      <c r="AG189" s="128" t="str">
        <f t="shared" si="238"/>
        <v>-</v>
      </c>
      <c r="AH189" s="128" t="str">
        <f t="shared" si="239"/>
        <v>-</v>
      </c>
      <c r="AI189" s="128" t="str">
        <f t="shared" si="240"/>
        <v>-</v>
      </c>
      <c r="AJ189" s="128" t="str">
        <f t="shared" si="241"/>
        <v>-</v>
      </c>
      <c r="AK189" s="128" t="str">
        <f t="shared" si="242"/>
        <v>-</v>
      </c>
      <c r="AL189" s="128" t="str">
        <f t="shared" si="243"/>
        <v>-</v>
      </c>
      <c r="AM189" s="128" t="str">
        <f t="shared" si="244"/>
        <v>-</v>
      </c>
      <c r="AN189" s="128" t="str">
        <f t="shared" si="245"/>
        <v>-</v>
      </c>
      <c r="AO189" s="128" t="str">
        <f t="shared" si="246"/>
        <v>-</v>
      </c>
      <c r="AP189" s="128" t="str">
        <f t="shared" si="247"/>
        <v>-</v>
      </c>
      <c r="AQ189" s="128" t="str">
        <f t="shared" si="279"/>
        <v>-</v>
      </c>
      <c r="AR189" s="128" t="str">
        <f t="shared" si="280"/>
        <v>-</v>
      </c>
      <c r="AS189" s="129">
        <f t="shared" si="248"/>
        <v>0</v>
      </c>
      <c r="AT189" s="128" t="str">
        <f t="shared" si="249"/>
        <v>-</v>
      </c>
      <c r="AU189" s="128" t="str">
        <f t="shared" si="250"/>
        <v>-</v>
      </c>
      <c r="AV189" s="128" t="str">
        <f t="shared" si="251"/>
        <v>-</v>
      </c>
      <c r="AW189" s="128" t="str">
        <f t="shared" si="252"/>
        <v>-</v>
      </c>
      <c r="AX189" s="128" t="str">
        <f t="shared" si="253"/>
        <v>-</v>
      </c>
      <c r="AY189" s="128" t="str">
        <f t="shared" si="254"/>
        <v>-</v>
      </c>
      <c r="AZ189" s="128" t="str">
        <f t="shared" si="255"/>
        <v>-</v>
      </c>
      <c r="BA189" s="128" t="str">
        <f t="shared" si="256"/>
        <v>-</v>
      </c>
      <c r="BB189" s="128" t="str">
        <f t="shared" si="257"/>
        <v>-</v>
      </c>
      <c r="BC189" s="128" t="str">
        <f t="shared" si="258"/>
        <v>-</v>
      </c>
      <c r="BD189" s="128" t="str">
        <f t="shared" si="259"/>
        <v>-</v>
      </c>
      <c r="BE189" s="187"/>
      <c r="BF189" s="128" t="str">
        <f t="shared" si="260"/>
        <v>-</v>
      </c>
      <c r="BG189" s="128" t="str">
        <f t="shared" si="261"/>
        <v>-</v>
      </c>
      <c r="BH189" s="128" t="str">
        <f t="shared" si="262"/>
        <v>-</v>
      </c>
      <c r="BI189" s="128" t="str">
        <f t="shared" si="263"/>
        <v>-</v>
      </c>
      <c r="BJ189" s="128" t="str">
        <f t="shared" si="264"/>
        <v>-</v>
      </c>
      <c r="BK189" s="128" t="str">
        <f t="shared" si="265"/>
        <v>-</v>
      </c>
      <c r="BL189" s="128" t="str">
        <f t="shared" si="266"/>
        <v>-</v>
      </c>
      <c r="BM189" s="128" t="str">
        <f t="shared" si="267"/>
        <v>-</v>
      </c>
      <c r="BN189" s="128" t="str">
        <f t="shared" si="268"/>
        <v>-</v>
      </c>
      <c r="BO189" s="128" t="str">
        <f t="shared" si="269"/>
        <v>-</v>
      </c>
      <c r="BP189" s="128" t="str">
        <f t="shared" si="270"/>
        <v>-</v>
      </c>
      <c r="BQ189" s="128" t="str">
        <f t="shared" si="271"/>
        <v>-</v>
      </c>
      <c r="BR189" s="128" t="str">
        <f t="shared" si="272"/>
        <v>-</v>
      </c>
      <c r="BS189" s="128" t="str">
        <f t="shared" si="273"/>
        <v>-</v>
      </c>
      <c r="BT189" s="128" t="str">
        <f t="shared" si="274"/>
        <v>-</v>
      </c>
      <c r="BU189" s="128" t="str">
        <f t="shared" si="275"/>
        <v>-</v>
      </c>
      <c r="BV189" s="129">
        <f t="shared" si="281"/>
        <v>0</v>
      </c>
      <c r="BX189" s="128" t="str">
        <f t="shared" si="221"/>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76"/>
        <v>-</v>
      </c>
      <c r="K190" s="20" t="str">
        <f>IF(月途中入退所!$N39=$B$2,IF(月途中入退所!S39="","-",月途中入退所!$S39),"-")</f>
        <v>-</v>
      </c>
      <c r="L190" s="162" t="str">
        <f t="shared" si="277"/>
        <v>-</v>
      </c>
      <c r="M190" s="20" t="str">
        <f>IF(月途中入退所!$N39=$B$2,月途中入退所!$T39,"-")</f>
        <v>-</v>
      </c>
      <c r="N190" s="129">
        <f t="shared" si="222"/>
        <v>0</v>
      </c>
      <c r="P190" s="128" t="str">
        <f t="shared" si="278"/>
        <v>-</v>
      </c>
      <c r="Q190" s="128" t="str">
        <f t="shared" si="223"/>
        <v>-</v>
      </c>
      <c r="R190" s="128" t="str">
        <f t="shared" si="224"/>
        <v>-</v>
      </c>
      <c r="S190" s="128" t="str">
        <f t="shared" si="225"/>
        <v>-</v>
      </c>
      <c r="T190" s="128" t="str">
        <f t="shared" si="226"/>
        <v>-</v>
      </c>
      <c r="U190" s="128" t="str">
        <f t="shared" si="227"/>
        <v>-</v>
      </c>
      <c r="V190" s="128" t="str">
        <f t="shared" si="228"/>
        <v>-</v>
      </c>
      <c r="W190" s="128" t="str">
        <f t="shared" si="229"/>
        <v>-</v>
      </c>
      <c r="X190" s="128" t="str">
        <f t="shared" si="230"/>
        <v>-</v>
      </c>
      <c r="Y190" s="128" t="str">
        <f t="shared" si="231"/>
        <v>-</v>
      </c>
      <c r="Z190" s="128" t="str">
        <f t="shared" si="232"/>
        <v>-</v>
      </c>
      <c r="AA190" s="128" t="str">
        <f t="shared" si="233"/>
        <v>-</v>
      </c>
      <c r="AB190" s="131"/>
      <c r="AC190" s="128" t="str">
        <f t="shared" si="234"/>
        <v>-</v>
      </c>
      <c r="AD190" s="128" t="str">
        <f t="shared" si="235"/>
        <v>-</v>
      </c>
      <c r="AE190" s="128" t="str">
        <f t="shared" si="236"/>
        <v>-</v>
      </c>
      <c r="AF190" s="128" t="str">
        <f t="shared" si="237"/>
        <v>-</v>
      </c>
      <c r="AG190" s="128" t="str">
        <f t="shared" si="238"/>
        <v>-</v>
      </c>
      <c r="AH190" s="128" t="str">
        <f t="shared" si="239"/>
        <v>-</v>
      </c>
      <c r="AI190" s="128" t="str">
        <f t="shared" si="240"/>
        <v>-</v>
      </c>
      <c r="AJ190" s="128" t="str">
        <f t="shared" si="241"/>
        <v>-</v>
      </c>
      <c r="AK190" s="128" t="str">
        <f t="shared" si="242"/>
        <v>-</v>
      </c>
      <c r="AL190" s="128" t="str">
        <f t="shared" si="243"/>
        <v>-</v>
      </c>
      <c r="AM190" s="128" t="str">
        <f t="shared" si="244"/>
        <v>-</v>
      </c>
      <c r="AN190" s="128" t="str">
        <f t="shared" si="245"/>
        <v>-</v>
      </c>
      <c r="AO190" s="128" t="str">
        <f t="shared" si="246"/>
        <v>-</v>
      </c>
      <c r="AP190" s="128" t="str">
        <f t="shared" si="247"/>
        <v>-</v>
      </c>
      <c r="AQ190" s="128" t="str">
        <f t="shared" si="279"/>
        <v>-</v>
      </c>
      <c r="AR190" s="128" t="str">
        <f t="shared" si="280"/>
        <v>-</v>
      </c>
      <c r="AS190" s="129">
        <f t="shared" si="248"/>
        <v>0</v>
      </c>
      <c r="AT190" s="128" t="str">
        <f t="shared" si="249"/>
        <v>-</v>
      </c>
      <c r="AU190" s="128" t="str">
        <f t="shared" si="250"/>
        <v>-</v>
      </c>
      <c r="AV190" s="128" t="str">
        <f t="shared" si="251"/>
        <v>-</v>
      </c>
      <c r="AW190" s="128" t="str">
        <f t="shared" si="252"/>
        <v>-</v>
      </c>
      <c r="AX190" s="128" t="str">
        <f t="shared" si="253"/>
        <v>-</v>
      </c>
      <c r="AY190" s="128" t="str">
        <f t="shared" si="254"/>
        <v>-</v>
      </c>
      <c r="AZ190" s="128" t="str">
        <f t="shared" si="255"/>
        <v>-</v>
      </c>
      <c r="BA190" s="128" t="str">
        <f t="shared" si="256"/>
        <v>-</v>
      </c>
      <c r="BB190" s="128" t="str">
        <f t="shared" si="257"/>
        <v>-</v>
      </c>
      <c r="BC190" s="128" t="str">
        <f t="shared" si="258"/>
        <v>-</v>
      </c>
      <c r="BD190" s="128" t="str">
        <f t="shared" si="259"/>
        <v>-</v>
      </c>
      <c r="BE190" s="187"/>
      <c r="BF190" s="128" t="str">
        <f t="shared" si="260"/>
        <v>-</v>
      </c>
      <c r="BG190" s="128" t="str">
        <f t="shared" si="261"/>
        <v>-</v>
      </c>
      <c r="BH190" s="128" t="str">
        <f t="shared" si="262"/>
        <v>-</v>
      </c>
      <c r="BI190" s="128" t="str">
        <f t="shared" si="263"/>
        <v>-</v>
      </c>
      <c r="BJ190" s="128" t="str">
        <f t="shared" si="264"/>
        <v>-</v>
      </c>
      <c r="BK190" s="128" t="str">
        <f t="shared" si="265"/>
        <v>-</v>
      </c>
      <c r="BL190" s="128" t="str">
        <f t="shared" si="266"/>
        <v>-</v>
      </c>
      <c r="BM190" s="128" t="str">
        <f t="shared" si="267"/>
        <v>-</v>
      </c>
      <c r="BN190" s="128" t="str">
        <f t="shared" si="268"/>
        <v>-</v>
      </c>
      <c r="BO190" s="128" t="str">
        <f t="shared" si="269"/>
        <v>-</v>
      </c>
      <c r="BP190" s="128" t="str">
        <f t="shared" si="270"/>
        <v>-</v>
      </c>
      <c r="BQ190" s="128" t="str">
        <f t="shared" si="271"/>
        <v>-</v>
      </c>
      <c r="BR190" s="128" t="str">
        <f t="shared" si="272"/>
        <v>-</v>
      </c>
      <c r="BS190" s="128" t="str">
        <f t="shared" si="273"/>
        <v>-</v>
      </c>
      <c r="BT190" s="128" t="str">
        <f t="shared" si="274"/>
        <v>-</v>
      </c>
      <c r="BU190" s="128" t="str">
        <f t="shared" si="275"/>
        <v>-</v>
      </c>
      <c r="BV190" s="129">
        <f t="shared" si="281"/>
        <v>0</v>
      </c>
      <c r="BX190" s="128" t="str">
        <f t="shared" si="221"/>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76"/>
        <v>-</v>
      </c>
      <c r="K191" s="20" t="str">
        <f>IF(月途中入退所!$N40=$B$2,IF(月途中入退所!S40="","-",月途中入退所!$S40),"-")</f>
        <v>-</v>
      </c>
      <c r="L191" s="162" t="str">
        <f t="shared" si="277"/>
        <v>-</v>
      </c>
      <c r="M191" s="20" t="str">
        <f>IF(月途中入退所!$N40=$B$2,月途中入退所!$T40,"-")</f>
        <v>-</v>
      </c>
      <c r="N191" s="129">
        <f t="shared" si="222"/>
        <v>0</v>
      </c>
      <c r="P191" s="128" t="str">
        <f t="shared" si="278"/>
        <v>-</v>
      </c>
      <c r="Q191" s="128" t="str">
        <f t="shared" si="223"/>
        <v>-</v>
      </c>
      <c r="R191" s="128" t="str">
        <f t="shared" si="224"/>
        <v>-</v>
      </c>
      <c r="S191" s="128" t="str">
        <f t="shared" si="225"/>
        <v>-</v>
      </c>
      <c r="T191" s="128" t="str">
        <f t="shared" si="226"/>
        <v>-</v>
      </c>
      <c r="U191" s="128" t="str">
        <f t="shared" si="227"/>
        <v>-</v>
      </c>
      <c r="V191" s="128" t="str">
        <f t="shared" si="228"/>
        <v>-</v>
      </c>
      <c r="W191" s="128" t="str">
        <f t="shared" si="229"/>
        <v>-</v>
      </c>
      <c r="X191" s="128" t="str">
        <f t="shared" si="230"/>
        <v>-</v>
      </c>
      <c r="Y191" s="128" t="str">
        <f t="shared" si="231"/>
        <v>-</v>
      </c>
      <c r="Z191" s="128" t="str">
        <f t="shared" si="232"/>
        <v>-</v>
      </c>
      <c r="AA191" s="128" t="str">
        <f t="shared" si="233"/>
        <v>-</v>
      </c>
      <c r="AB191" s="131"/>
      <c r="AC191" s="128" t="str">
        <f t="shared" si="234"/>
        <v>-</v>
      </c>
      <c r="AD191" s="128" t="str">
        <f t="shared" si="235"/>
        <v>-</v>
      </c>
      <c r="AE191" s="128" t="str">
        <f t="shared" si="236"/>
        <v>-</v>
      </c>
      <c r="AF191" s="128" t="str">
        <f t="shared" si="237"/>
        <v>-</v>
      </c>
      <c r="AG191" s="128" t="str">
        <f t="shared" si="238"/>
        <v>-</v>
      </c>
      <c r="AH191" s="128" t="str">
        <f t="shared" si="239"/>
        <v>-</v>
      </c>
      <c r="AI191" s="128" t="str">
        <f t="shared" si="240"/>
        <v>-</v>
      </c>
      <c r="AJ191" s="128" t="str">
        <f t="shared" si="241"/>
        <v>-</v>
      </c>
      <c r="AK191" s="128" t="str">
        <f t="shared" si="242"/>
        <v>-</v>
      </c>
      <c r="AL191" s="128" t="str">
        <f t="shared" si="243"/>
        <v>-</v>
      </c>
      <c r="AM191" s="128" t="str">
        <f t="shared" si="244"/>
        <v>-</v>
      </c>
      <c r="AN191" s="128" t="str">
        <f t="shared" si="245"/>
        <v>-</v>
      </c>
      <c r="AO191" s="128" t="str">
        <f t="shared" si="246"/>
        <v>-</v>
      </c>
      <c r="AP191" s="128" t="str">
        <f t="shared" si="247"/>
        <v>-</v>
      </c>
      <c r="AQ191" s="128" t="str">
        <f t="shared" si="279"/>
        <v>-</v>
      </c>
      <c r="AR191" s="128" t="str">
        <f t="shared" si="280"/>
        <v>-</v>
      </c>
      <c r="AS191" s="129">
        <f t="shared" si="248"/>
        <v>0</v>
      </c>
      <c r="AT191" s="128" t="str">
        <f t="shared" si="249"/>
        <v>-</v>
      </c>
      <c r="AU191" s="128" t="str">
        <f t="shared" si="250"/>
        <v>-</v>
      </c>
      <c r="AV191" s="128" t="str">
        <f t="shared" si="251"/>
        <v>-</v>
      </c>
      <c r="AW191" s="128" t="str">
        <f t="shared" si="252"/>
        <v>-</v>
      </c>
      <c r="AX191" s="128" t="str">
        <f t="shared" si="253"/>
        <v>-</v>
      </c>
      <c r="AY191" s="128" t="str">
        <f t="shared" si="254"/>
        <v>-</v>
      </c>
      <c r="AZ191" s="128" t="str">
        <f t="shared" si="255"/>
        <v>-</v>
      </c>
      <c r="BA191" s="128" t="str">
        <f t="shared" si="256"/>
        <v>-</v>
      </c>
      <c r="BB191" s="128" t="str">
        <f t="shared" si="257"/>
        <v>-</v>
      </c>
      <c r="BC191" s="128" t="str">
        <f t="shared" si="258"/>
        <v>-</v>
      </c>
      <c r="BD191" s="128" t="str">
        <f t="shared" si="259"/>
        <v>-</v>
      </c>
      <c r="BE191" s="187"/>
      <c r="BF191" s="128" t="str">
        <f t="shared" si="260"/>
        <v>-</v>
      </c>
      <c r="BG191" s="128" t="str">
        <f t="shared" si="261"/>
        <v>-</v>
      </c>
      <c r="BH191" s="128" t="str">
        <f t="shared" si="262"/>
        <v>-</v>
      </c>
      <c r="BI191" s="128" t="str">
        <f t="shared" si="263"/>
        <v>-</v>
      </c>
      <c r="BJ191" s="128" t="str">
        <f t="shared" si="264"/>
        <v>-</v>
      </c>
      <c r="BK191" s="128" t="str">
        <f t="shared" si="265"/>
        <v>-</v>
      </c>
      <c r="BL191" s="128" t="str">
        <f t="shared" si="266"/>
        <v>-</v>
      </c>
      <c r="BM191" s="128" t="str">
        <f t="shared" si="267"/>
        <v>-</v>
      </c>
      <c r="BN191" s="128" t="str">
        <f t="shared" si="268"/>
        <v>-</v>
      </c>
      <c r="BO191" s="128" t="str">
        <f t="shared" si="269"/>
        <v>-</v>
      </c>
      <c r="BP191" s="128" t="str">
        <f t="shared" si="270"/>
        <v>-</v>
      </c>
      <c r="BQ191" s="128" t="str">
        <f t="shared" si="271"/>
        <v>-</v>
      </c>
      <c r="BR191" s="128" t="str">
        <f t="shared" si="272"/>
        <v>-</v>
      </c>
      <c r="BS191" s="128" t="str">
        <f t="shared" si="273"/>
        <v>-</v>
      </c>
      <c r="BT191" s="128" t="str">
        <f t="shared" si="274"/>
        <v>-</v>
      </c>
      <c r="BU191" s="128" t="str">
        <f t="shared" si="275"/>
        <v>-</v>
      </c>
      <c r="BV191" s="129">
        <f t="shared" si="281"/>
        <v>0</v>
      </c>
      <c r="BX191" s="128" t="str">
        <f t="shared" si="221"/>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76"/>
        <v>-</v>
      </c>
      <c r="K192" s="20" t="str">
        <f>IF(月途中入退所!$N41=$B$2,IF(月途中入退所!S41="","-",月途中入退所!$S41),"-")</f>
        <v>-</v>
      </c>
      <c r="L192" s="162" t="str">
        <f t="shared" si="277"/>
        <v>-</v>
      </c>
      <c r="M192" s="20" t="str">
        <f>IF(月途中入退所!$N41=$B$2,月途中入退所!$T41,"-")</f>
        <v>-</v>
      </c>
      <c r="N192" s="129">
        <f t="shared" si="222"/>
        <v>0</v>
      </c>
      <c r="P192" s="128" t="str">
        <f t="shared" si="278"/>
        <v>-</v>
      </c>
      <c r="Q192" s="128" t="str">
        <f t="shared" si="223"/>
        <v>-</v>
      </c>
      <c r="R192" s="128" t="str">
        <f t="shared" si="224"/>
        <v>-</v>
      </c>
      <c r="S192" s="128" t="str">
        <f t="shared" si="225"/>
        <v>-</v>
      </c>
      <c r="T192" s="128" t="str">
        <f t="shared" si="226"/>
        <v>-</v>
      </c>
      <c r="U192" s="128" t="str">
        <f t="shared" si="227"/>
        <v>-</v>
      </c>
      <c r="V192" s="128" t="str">
        <f t="shared" si="228"/>
        <v>-</v>
      </c>
      <c r="W192" s="128" t="str">
        <f t="shared" si="229"/>
        <v>-</v>
      </c>
      <c r="X192" s="128" t="str">
        <f t="shared" si="230"/>
        <v>-</v>
      </c>
      <c r="Y192" s="128" t="str">
        <f t="shared" si="231"/>
        <v>-</v>
      </c>
      <c r="Z192" s="128" t="str">
        <f t="shared" si="232"/>
        <v>-</v>
      </c>
      <c r="AA192" s="128" t="str">
        <f t="shared" si="233"/>
        <v>-</v>
      </c>
      <c r="AB192" s="131"/>
      <c r="AC192" s="128" t="str">
        <f t="shared" si="234"/>
        <v>-</v>
      </c>
      <c r="AD192" s="128" t="str">
        <f t="shared" si="235"/>
        <v>-</v>
      </c>
      <c r="AE192" s="128" t="str">
        <f t="shared" si="236"/>
        <v>-</v>
      </c>
      <c r="AF192" s="128" t="str">
        <f t="shared" si="237"/>
        <v>-</v>
      </c>
      <c r="AG192" s="128" t="str">
        <f t="shared" si="238"/>
        <v>-</v>
      </c>
      <c r="AH192" s="128" t="str">
        <f t="shared" si="239"/>
        <v>-</v>
      </c>
      <c r="AI192" s="128" t="str">
        <f t="shared" si="240"/>
        <v>-</v>
      </c>
      <c r="AJ192" s="128" t="str">
        <f t="shared" si="241"/>
        <v>-</v>
      </c>
      <c r="AK192" s="128" t="str">
        <f t="shared" si="242"/>
        <v>-</v>
      </c>
      <c r="AL192" s="128" t="str">
        <f t="shared" si="243"/>
        <v>-</v>
      </c>
      <c r="AM192" s="128" t="str">
        <f t="shared" si="244"/>
        <v>-</v>
      </c>
      <c r="AN192" s="128" t="str">
        <f t="shared" si="245"/>
        <v>-</v>
      </c>
      <c r="AO192" s="128" t="str">
        <f t="shared" si="246"/>
        <v>-</v>
      </c>
      <c r="AP192" s="128" t="str">
        <f t="shared" si="247"/>
        <v>-</v>
      </c>
      <c r="AQ192" s="128" t="str">
        <f t="shared" si="279"/>
        <v>-</v>
      </c>
      <c r="AR192" s="128" t="str">
        <f t="shared" si="280"/>
        <v>-</v>
      </c>
      <c r="AS192" s="129">
        <f t="shared" si="248"/>
        <v>0</v>
      </c>
      <c r="AT192" s="128" t="str">
        <f t="shared" si="249"/>
        <v>-</v>
      </c>
      <c r="AU192" s="128" t="str">
        <f t="shared" si="250"/>
        <v>-</v>
      </c>
      <c r="AV192" s="128" t="str">
        <f t="shared" si="251"/>
        <v>-</v>
      </c>
      <c r="AW192" s="128" t="str">
        <f t="shared" si="252"/>
        <v>-</v>
      </c>
      <c r="AX192" s="128" t="str">
        <f t="shared" si="253"/>
        <v>-</v>
      </c>
      <c r="AY192" s="128" t="str">
        <f t="shared" si="254"/>
        <v>-</v>
      </c>
      <c r="AZ192" s="128" t="str">
        <f t="shared" si="255"/>
        <v>-</v>
      </c>
      <c r="BA192" s="128" t="str">
        <f t="shared" si="256"/>
        <v>-</v>
      </c>
      <c r="BB192" s="128" t="str">
        <f t="shared" si="257"/>
        <v>-</v>
      </c>
      <c r="BC192" s="128" t="str">
        <f t="shared" si="258"/>
        <v>-</v>
      </c>
      <c r="BD192" s="128" t="str">
        <f t="shared" si="259"/>
        <v>-</v>
      </c>
      <c r="BE192" s="187"/>
      <c r="BF192" s="128" t="str">
        <f t="shared" si="260"/>
        <v>-</v>
      </c>
      <c r="BG192" s="128" t="str">
        <f t="shared" si="261"/>
        <v>-</v>
      </c>
      <c r="BH192" s="128" t="str">
        <f t="shared" si="262"/>
        <v>-</v>
      </c>
      <c r="BI192" s="128" t="str">
        <f t="shared" si="263"/>
        <v>-</v>
      </c>
      <c r="BJ192" s="128" t="str">
        <f t="shared" si="264"/>
        <v>-</v>
      </c>
      <c r="BK192" s="128" t="str">
        <f t="shared" si="265"/>
        <v>-</v>
      </c>
      <c r="BL192" s="128" t="str">
        <f t="shared" si="266"/>
        <v>-</v>
      </c>
      <c r="BM192" s="128" t="str">
        <f t="shared" si="267"/>
        <v>-</v>
      </c>
      <c r="BN192" s="128" t="str">
        <f t="shared" si="268"/>
        <v>-</v>
      </c>
      <c r="BO192" s="128" t="str">
        <f t="shared" si="269"/>
        <v>-</v>
      </c>
      <c r="BP192" s="128" t="str">
        <f t="shared" si="270"/>
        <v>-</v>
      </c>
      <c r="BQ192" s="128" t="str">
        <f t="shared" si="271"/>
        <v>-</v>
      </c>
      <c r="BR192" s="128" t="str">
        <f t="shared" si="272"/>
        <v>-</v>
      </c>
      <c r="BS192" s="128" t="str">
        <f t="shared" si="273"/>
        <v>-</v>
      </c>
      <c r="BT192" s="128" t="str">
        <f t="shared" si="274"/>
        <v>-</v>
      </c>
      <c r="BU192" s="128" t="str">
        <f t="shared" si="275"/>
        <v>-</v>
      </c>
      <c r="BV192" s="129">
        <f t="shared" si="281"/>
        <v>0</v>
      </c>
      <c r="BX192" s="128" t="str">
        <f t="shared" si="221"/>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76"/>
        <v>-</v>
      </c>
      <c r="K193" s="20" t="str">
        <f>IF(月途中入退所!$N42=$B$2,IF(月途中入退所!S42="","-",月途中入退所!$S42),"-")</f>
        <v>-</v>
      </c>
      <c r="L193" s="162" t="str">
        <f t="shared" si="277"/>
        <v>-</v>
      </c>
      <c r="M193" s="20" t="str">
        <f>IF(月途中入退所!$N42=$B$2,月途中入退所!$T42,"-")</f>
        <v>-</v>
      </c>
      <c r="N193" s="129">
        <f t="shared" si="222"/>
        <v>0</v>
      </c>
      <c r="P193" s="128" t="str">
        <f t="shared" si="278"/>
        <v>-</v>
      </c>
      <c r="Q193" s="128" t="str">
        <f t="shared" si="223"/>
        <v>-</v>
      </c>
      <c r="R193" s="128" t="str">
        <f t="shared" si="224"/>
        <v>-</v>
      </c>
      <c r="S193" s="128" t="str">
        <f t="shared" si="225"/>
        <v>-</v>
      </c>
      <c r="T193" s="128" t="str">
        <f t="shared" si="226"/>
        <v>-</v>
      </c>
      <c r="U193" s="128" t="str">
        <f t="shared" si="227"/>
        <v>-</v>
      </c>
      <c r="V193" s="128" t="str">
        <f t="shared" si="228"/>
        <v>-</v>
      </c>
      <c r="W193" s="128" t="str">
        <f t="shared" si="229"/>
        <v>-</v>
      </c>
      <c r="X193" s="128" t="str">
        <f t="shared" si="230"/>
        <v>-</v>
      </c>
      <c r="Y193" s="128" t="str">
        <f t="shared" si="231"/>
        <v>-</v>
      </c>
      <c r="Z193" s="128" t="str">
        <f t="shared" si="232"/>
        <v>-</v>
      </c>
      <c r="AA193" s="128" t="str">
        <f t="shared" si="233"/>
        <v>-</v>
      </c>
      <c r="AB193" s="131"/>
      <c r="AC193" s="128" t="str">
        <f t="shared" si="234"/>
        <v>-</v>
      </c>
      <c r="AD193" s="128" t="str">
        <f t="shared" si="235"/>
        <v>-</v>
      </c>
      <c r="AE193" s="128" t="str">
        <f t="shared" si="236"/>
        <v>-</v>
      </c>
      <c r="AF193" s="128" t="str">
        <f t="shared" si="237"/>
        <v>-</v>
      </c>
      <c r="AG193" s="128" t="str">
        <f t="shared" si="238"/>
        <v>-</v>
      </c>
      <c r="AH193" s="128" t="str">
        <f t="shared" si="239"/>
        <v>-</v>
      </c>
      <c r="AI193" s="128" t="str">
        <f t="shared" si="240"/>
        <v>-</v>
      </c>
      <c r="AJ193" s="128" t="str">
        <f t="shared" si="241"/>
        <v>-</v>
      </c>
      <c r="AK193" s="128" t="str">
        <f t="shared" si="242"/>
        <v>-</v>
      </c>
      <c r="AL193" s="128" t="str">
        <f t="shared" si="243"/>
        <v>-</v>
      </c>
      <c r="AM193" s="128" t="str">
        <f t="shared" si="244"/>
        <v>-</v>
      </c>
      <c r="AN193" s="128" t="str">
        <f t="shared" si="245"/>
        <v>-</v>
      </c>
      <c r="AO193" s="128" t="str">
        <f t="shared" si="246"/>
        <v>-</v>
      </c>
      <c r="AP193" s="128" t="str">
        <f t="shared" si="247"/>
        <v>-</v>
      </c>
      <c r="AQ193" s="128" t="str">
        <f t="shared" si="279"/>
        <v>-</v>
      </c>
      <c r="AR193" s="128" t="str">
        <f t="shared" si="280"/>
        <v>-</v>
      </c>
      <c r="AS193" s="129">
        <f t="shared" si="248"/>
        <v>0</v>
      </c>
      <c r="AT193" s="128" t="str">
        <f t="shared" si="249"/>
        <v>-</v>
      </c>
      <c r="AU193" s="128" t="str">
        <f t="shared" si="250"/>
        <v>-</v>
      </c>
      <c r="AV193" s="128" t="str">
        <f t="shared" si="251"/>
        <v>-</v>
      </c>
      <c r="AW193" s="128" t="str">
        <f t="shared" si="252"/>
        <v>-</v>
      </c>
      <c r="AX193" s="128" t="str">
        <f t="shared" si="253"/>
        <v>-</v>
      </c>
      <c r="AY193" s="128" t="str">
        <f t="shared" si="254"/>
        <v>-</v>
      </c>
      <c r="AZ193" s="128" t="str">
        <f t="shared" si="255"/>
        <v>-</v>
      </c>
      <c r="BA193" s="128" t="str">
        <f t="shared" si="256"/>
        <v>-</v>
      </c>
      <c r="BB193" s="128" t="str">
        <f t="shared" si="257"/>
        <v>-</v>
      </c>
      <c r="BC193" s="128" t="str">
        <f t="shared" si="258"/>
        <v>-</v>
      </c>
      <c r="BD193" s="128" t="str">
        <f t="shared" si="259"/>
        <v>-</v>
      </c>
      <c r="BE193" s="187"/>
      <c r="BF193" s="128" t="str">
        <f t="shared" si="260"/>
        <v>-</v>
      </c>
      <c r="BG193" s="128" t="str">
        <f t="shared" si="261"/>
        <v>-</v>
      </c>
      <c r="BH193" s="128" t="str">
        <f t="shared" si="262"/>
        <v>-</v>
      </c>
      <c r="BI193" s="128" t="str">
        <f t="shared" si="263"/>
        <v>-</v>
      </c>
      <c r="BJ193" s="128" t="str">
        <f t="shared" si="264"/>
        <v>-</v>
      </c>
      <c r="BK193" s="128" t="str">
        <f t="shared" si="265"/>
        <v>-</v>
      </c>
      <c r="BL193" s="128" t="str">
        <f t="shared" si="266"/>
        <v>-</v>
      </c>
      <c r="BM193" s="128" t="str">
        <f t="shared" si="267"/>
        <v>-</v>
      </c>
      <c r="BN193" s="128" t="str">
        <f t="shared" si="268"/>
        <v>-</v>
      </c>
      <c r="BO193" s="128" t="str">
        <f t="shared" si="269"/>
        <v>-</v>
      </c>
      <c r="BP193" s="128" t="str">
        <f t="shared" si="270"/>
        <v>-</v>
      </c>
      <c r="BQ193" s="128" t="str">
        <f t="shared" si="271"/>
        <v>-</v>
      </c>
      <c r="BR193" s="128" t="str">
        <f t="shared" si="272"/>
        <v>-</v>
      </c>
      <c r="BS193" s="128" t="str">
        <f t="shared" si="273"/>
        <v>-</v>
      </c>
      <c r="BT193" s="128" t="str">
        <f t="shared" si="274"/>
        <v>-</v>
      </c>
      <c r="BU193" s="128" t="str">
        <f t="shared" si="275"/>
        <v>-</v>
      </c>
      <c r="BV193" s="129">
        <f t="shared" si="281"/>
        <v>0</v>
      </c>
      <c r="BX193" s="128" t="str">
        <f t="shared" si="221"/>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76"/>
        <v>-</v>
      </c>
      <c r="K194" s="20" t="str">
        <f>IF(月途中入退所!$N43=$B$2,IF(月途中入退所!S43="","-",月途中入退所!$S43),"-")</f>
        <v>-</v>
      </c>
      <c r="L194" s="162" t="str">
        <f t="shared" si="277"/>
        <v>-</v>
      </c>
      <c r="M194" s="20" t="str">
        <f>IF(月途中入退所!$N43=$B$2,月途中入退所!$T43,"-")</f>
        <v>-</v>
      </c>
      <c r="N194" s="129">
        <f t="shared" si="222"/>
        <v>0</v>
      </c>
      <c r="P194" s="128" t="str">
        <f t="shared" si="278"/>
        <v>-</v>
      </c>
      <c r="Q194" s="128" t="str">
        <f t="shared" si="223"/>
        <v>-</v>
      </c>
      <c r="R194" s="128" t="str">
        <f t="shared" si="224"/>
        <v>-</v>
      </c>
      <c r="S194" s="128" t="str">
        <f t="shared" si="225"/>
        <v>-</v>
      </c>
      <c r="T194" s="128" t="str">
        <f t="shared" si="226"/>
        <v>-</v>
      </c>
      <c r="U194" s="128" t="str">
        <f t="shared" si="227"/>
        <v>-</v>
      </c>
      <c r="V194" s="128" t="str">
        <f t="shared" si="228"/>
        <v>-</v>
      </c>
      <c r="W194" s="128" t="str">
        <f t="shared" si="229"/>
        <v>-</v>
      </c>
      <c r="X194" s="128" t="str">
        <f t="shared" si="230"/>
        <v>-</v>
      </c>
      <c r="Y194" s="128" t="str">
        <f t="shared" si="231"/>
        <v>-</v>
      </c>
      <c r="Z194" s="128" t="str">
        <f t="shared" si="232"/>
        <v>-</v>
      </c>
      <c r="AA194" s="128" t="str">
        <f t="shared" si="233"/>
        <v>-</v>
      </c>
      <c r="AB194" s="131"/>
      <c r="AC194" s="128" t="str">
        <f t="shared" si="234"/>
        <v>-</v>
      </c>
      <c r="AD194" s="128" t="str">
        <f t="shared" si="235"/>
        <v>-</v>
      </c>
      <c r="AE194" s="128" t="str">
        <f t="shared" si="236"/>
        <v>-</v>
      </c>
      <c r="AF194" s="128" t="str">
        <f t="shared" si="237"/>
        <v>-</v>
      </c>
      <c r="AG194" s="128" t="str">
        <f t="shared" si="238"/>
        <v>-</v>
      </c>
      <c r="AH194" s="128" t="str">
        <f t="shared" si="239"/>
        <v>-</v>
      </c>
      <c r="AI194" s="128" t="str">
        <f t="shared" si="240"/>
        <v>-</v>
      </c>
      <c r="AJ194" s="128" t="str">
        <f t="shared" si="241"/>
        <v>-</v>
      </c>
      <c r="AK194" s="128" t="str">
        <f t="shared" si="242"/>
        <v>-</v>
      </c>
      <c r="AL194" s="128" t="str">
        <f t="shared" si="243"/>
        <v>-</v>
      </c>
      <c r="AM194" s="128" t="str">
        <f t="shared" si="244"/>
        <v>-</v>
      </c>
      <c r="AN194" s="128" t="str">
        <f t="shared" si="245"/>
        <v>-</v>
      </c>
      <c r="AO194" s="128" t="str">
        <f t="shared" si="246"/>
        <v>-</v>
      </c>
      <c r="AP194" s="128" t="str">
        <f t="shared" si="247"/>
        <v>-</v>
      </c>
      <c r="AQ194" s="128" t="str">
        <f t="shared" si="279"/>
        <v>-</v>
      </c>
      <c r="AR194" s="128" t="str">
        <f t="shared" si="280"/>
        <v>-</v>
      </c>
      <c r="AS194" s="129">
        <f t="shared" si="248"/>
        <v>0</v>
      </c>
      <c r="AT194" s="128" t="str">
        <f t="shared" si="249"/>
        <v>-</v>
      </c>
      <c r="AU194" s="128" t="str">
        <f t="shared" si="250"/>
        <v>-</v>
      </c>
      <c r="AV194" s="128" t="str">
        <f t="shared" si="251"/>
        <v>-</v>
      </c>
      <c r="AW194" s="128" t="str">
        <f t="shared" si="252"/>
        <v>-</v>
      </c>
      <c r="AX194" s="128" t="str">
        <f t="shared" si="253"/>
        <v>-</v>
      </c>
      <c r="AY194" s="128" t="str">
        <f t="shared" si="254"/>
        <v>-</v>
      </c>
      <c r="AZ194" s="128" t="str">
        <f t="shared" si="255"/>
        <v>-</v>
      </c>
      <c r="BA194" s="128" t="str">
        <f t="shared" si="256"/>
        <v>-</v>
      </c>
      <c r="BB194" s="128" t="str">
        <f t="shared" si="257"/>
        <v>-</v>
      </c>
      <c r="BC194" s="128" t="str">
        <f t="shared" si="258"/>
        <v>-</v>
      </c>
      <c r="BD194" s="128" t="str">
        <f t="shared" si="259"/>
        <v>-</v>
      </c>
      <c r="BE194" s="187"/>
      <c r="BF194" s="128" t="str">
        <f t="shared" si="260"/>
        <v>-</v>
      </c>
      <c r="BG194" s="128" t="str">
        <f t="shared" si="261"/>
        <v>-</v>
      </c>
      <c r="BH194" s="128" t="str">
        <f t="shared" si="262"/>
        <v>-</v>
      </c>
      <c r="BI194" s="128" t="str">
        <f t="shared" si="263"/>
        <v>-</v>
      </c>
      <c r="BJ194" s="128" t="str">
        <f t="shared" si="264"/>
        <v>-</v>
      </c>
      <c r="BK194" s="128" t="str">
        <f t="shared" si="265"/>
        <v>-</v>
      </c>
      <c r="BL194" s="128" t="str">
        <f t="shared" si="266"/>
        <v>-</v>
      </c>
      <c r="BM194" s="128" t="str">
        <f t="shared" si="267"/>
        <v>-</v>
      </c>
      <c r="BN194" s="128" t="str">
        <f t="shared" si="268"/>
        <v>-</v>
      </c>
      <c r="BO194" s="128" t="str">
        <f t="shared" si="269"/>
        <v>-</v>
      </c>
      <c r="BP194" s="128" t="str">
        <f t="shared" si="270"/>
        <v>-</v>
      </c>
      <c r="BQ194" s="128" t="str">
        <f t="shared" si="271"/>
        <v>-</v>
      </c>
      <c r="BR194" s="128" t="str">
        <f t="shared" si="272"/>
        <v>-</v>
      </c>
      <c r="BS194" s="128" t="str">
        <f t="shared" si="273"/>
        <v>-</v>
      </c>
      <c r="BT194" s="128" t="str">
        <f t="shared" si="274"/>
        <v>-</v>
      </c>
      <c r="BU194" s="128" t="str">
        <f t="shared" si="275"/>
        <v>-</v>
      </c>
      <c r="BV194" s="129">
        <f t="shared" si="281"/>
        <v>0</v>
      </c>
      <c r="BX194" s="128" t="str">
        <f t="shared" si="221"/>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76"/>
        <v>-</v>
      </c>
      <c r="K195" s="20" t="str">
        <f>IF(月途中入退所!$N44=$B$2,IF(月途中入退所!S44="","-",月途中入退所!$S44),"-")</f>
        <v>-</v>
      </c>
      <c r="L195" s="162" t="str">
        <f t="shared" si="277"/>
        <v>-</v>
      </c>
      <c r="M195" s="20" t="str">
        <f>IF(月途中入退所!$N44=$B$2,月途中入退所!$T44,"-")</f>
        <v>-</v>
      </c>
      <c r="N195" s="129">
        <f t="shared" si="222"/>
        <v>0</v>
      </c>
      <c r="P195" s="128" t="str">
        <f t="shared" si="278"/>
        <v>-</v>
      </c>
      <c r="Q195" s="128" t="str">
        <f t="shared" si="223"/>
        <v>-</v>
      </c>
      <c r="R195" s="128" t="str">
        <f t="shared" si="224"/>
        <v>-</v>
      </c>
      <c r="S195" s="128" t="str">
        <f t="shared" si="225"/>
        <v>-</v>
      </c>
      <c r="T195" s="128" t="str">
        <f t="shared" si="226"/>
        <v>-</v>
      </c>
      <c r="U195" s="128" t="str">
        <f t="shared" si="227"/>
        <v>-</v>
      </c>
      <c r="V195" s="128" t="str">
        <f t="shared" si="228"/>
        <v>-</v>
      </c>
      <c r="W195" s="128" t="str">
        <f t="shared" si="229"/>
        <v>-</v>
      </c>
      <c r="X195" s="128" t="str">
        <f t="shared" si="230"/>
        <v>-</v>
      </c>
      <c r="Y195" s="128" t="str">
        <f t="shared" si="231"/>
        <v>-</v>
      </c>
      <c r="Z195" s="128" t="str">
        <f t="shared" si="232"/>
        <v>-</v>
      </c>
      <c r="AA195" s="128" t="str">
        <f t="shared" si="233"/>
        <v>-</v>
      </c>
      <c r="AB195" s="131"/>
      <c r="AC195" s="128" t="str">
        <f t="shared" si="234"/>
        <v>-</v>
      </c>
      <c r="AD195" s="128" t="str">
        <f t="shared" si="235"/>
        <v>-</v>
      </c>
      <c r="AE195" s="128" t="str">
        <f t="shared" si="236"/>
        <v>-</v>
      </c>
      <c r="AF195" s="128" t="str">
        <f t="shared" si="237"/>
        <v>-</v>
      </c>
      <c r="AG195" s="128" t="str">
        <f t="shared" si="238"/>
        <v>-</v>
      </c>
      <c r="AH195" s="128" t="str">
        <f t="shared" si="239"/>
        <v>-</v>
      </c>
      <c r="AI195" s="128" t="str">
        <f t="shared" si="240"/>
        <v>-</v>
      </c>
      <c r="AJ195" s="128" t="str">
        <f t="shared" si="241"/>
        <v>-</v>
      </c>
      <c r="AK195" s="128" t="str">
        <f t="shared" si="242"/>
        <v>-</v>
      </c>
      <c r="AL195" s="128" t="str">
        <f t="shared" si="243"/>
        <v>-</v>
      </c>
      <c r="AM195" s="128" t="str">
        <f t="shared" si="244"/>
        <v>-</v>
      </c>
      <c r="AN195" s="128" t="str">
        <f t="shared" si="245"/>
        <v>-</v>
      </c>
      <c r="AO195" s="128" t="str">
        <f t="shared" si="246"/>
        <v>-</v>
      </c>
      <c r="AP195" s="128" t="str">
        <f t="shared" si="247"/>
        <v>-</v>
      </c>
      <c r="AQ195" s="128" t="str">
        <f t="shared" si="279"/>
        <v>-</v>
      </c>
      <c r="AR195" s="128" t="str">
        <f t="shared" si="280"/>
        <v>-</v>
      </c>
      <c r="AS195" s="129">
        <f t="shared" si="248"/>
        <v>0</v>
      </c>
      <c r="AT195" s="128" t="str">
        <f t="shared" si="249"/>
        <v>-</v>
      </c>
      <c r="AU195" s="128" t="str">
        <f t="shared" si="250"/>
        <v>-</v>
      </c>
      <c r="AV195" s="128" t="str">
        <f t="shared" si="251"/>
        <v>-</v>
      </c>
      <c r="AW195" s="128" t="str">
        <f t="shared" si="252"/>
        <v>-</v>
      </c>
      <c r="AX195" s="128" t="str">
        <f t="shared" si="253"/>
        <v>-</v>
      </c>
      <c r="AY195" s="128" t="str">
        <f t="shared" si="254"/>
        <v>-</v>
      </c>
      <c r="AZ195" s="128" t="str">
        <f t="shared" si="255"/>
        <v>-</v>
      </c>
      <c r="BA195" s="128" t="str">
        <f t="shared" si="256"/>
        <v>-</v>
      </c>
      <c r="BB195" s="128" t="str">
        <f t="shared" si="257"/>
        <v>-</v>
      </c>
      <c r="BC195" s="128" t="str">
        <f t="shared" si="258"/>
        <v>-</v>
      </c>
      <c r="BD195" s="128" t="str">
        <f t="shared" si="259"/>
        <v>-</v>
      </c>
      <c r="BE195" s="187"/>
      <c r="BF195" s="128" t="str">
        <f t="shared" si="260"/>
        <v>-</v>
      </c>
      <c r="BG195" s="128" t="str">
        <f t="shared" si="261"/>
        <v>-</v>
      </c>
      <c r="BH195" s="128" t="str">
        <f t="shared" si="262"/>
        <v>-</v>
      </c>
      <c r="BI195" s="128" t="str">
        <f t="shared" si="263"/>
        <v>-</v>
      </c>
      <c r="BJ195" s="128" t="str">
        <f t="shared" si="264"/>
        <v>-</v>
      </c>
      <c r="BK195" s="128" t="str">
        <f t="shared" si="265"/>
        <v>-</v>
      </c>
      <c r="BL195" s="128" t="str">
        <f t="shared" si="266"/>
        <v>-</v>
      </c>
      <c r="BM195" s="128" t="str">
        <f t="shared" si="267"/>
        <v>-</v>
      </c>
      <c r="BN195" s="128" t="str">
        <f t="shared" si="268"/>
        <v>-</v>
      </c>
      <c r="BO195" s="128" t="str">
        <f t="shared" si="269"/>
        <v>-</v>
      </c>
      <c r="BP195" s="128" t="str">
        <f t="shared" si="270"/>
        <v>-</v>
      </c>
      <c r="BQ195" s="128" t="str">
        <f t="shared" si="271"/>
        <v>-</v>
      </c>
      <c r="BR195" s="128" t="str">
        <f t="shared" si="272"/>
        <v>-</v>
      </c>
      <c r="BS195" s="128" t="str">
        <f t="shared" si="273"/>
        <v>-</v>
      </c>
      <c r="BT195" s="128" t="str">
        <f t="shared" si="274"/>
        <v>-</v>
      </c>
      <c r="BU195" s="128" t="str">
        <f t="shared" si="275"/>
        <v>-</v>
      </c>
      <c r="BV195" s="129">
        <f t="shared" si="281"/>
        <v>0</v>
      </c>
      <c r="BX195" s="128" t="str">
        <f t="shared" si="221"/>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76"/>
        <v>-</v>
      </c>
      <c r="K196" s="20" t="str">
        <f>IF(月途中入退所!$N45=$B$2,IF(月途中入退所!S45="","-",月途中入退所!$S45),"-")</f>
        <v>-</v>
      </c>
      <c r="L196" s="162" t="str">
        <f t="shared" si="277"/>
        <v>-</v>
      </c>
      <c r="M196" s="20" t="str">
        <f>IF(月途中入退所!$N45=$B$2,月途中入退所!$T45,"-")</f>
        <v>-</v>
      </c>
      <c r="N196" s="129">
        <f t="shared" si="222"/>
        <v>0</v>
      </c>
      <c r="P196" s="128" t="str">
        <f t="shared" si="278"/>
        <v>-</v>
      </c>
      <c r="Q196" s="128" t="str">
        <f t="shared" si="223"/>
        <v>-</v>
      </c>
      <c r="R196" s="128" t="str">
        <f t="shared" si="224"/>
        <v>-</v>
      </c>
      <c r="S196" s="128" t="str">
        <f t="shared" si="225"/>
        <v>-</v>
      </c>
      <c r="T196" s="128" t="str">
        <f t="shared" si="226"/>
        <v>-</v>
      </c>
      <c r="U196" s="128" t="str">
        <f t="shared" si="227"/>
        <v>-</v>
      </c>
      <c r="V196" s="128" t="str">
        <f t="shared" si="228"/>
        <v>-</v>
      </c>
      <c r="W196" s="128" t="str">
        <f t="shared" si="229"/>
        <v>-</v>
      </c>
      <c r="X196" s="128" t="str">
        <f t="shared" si="230"/>
        <v>-</v>
      </c>
      <c r="Y196" s="128" t="str">
        <f t="shared" si="231"/>
        <v>-</v>
      </c>
      <c r="Z196" s="128" t="str">
        <f t="shared" si="232"/>
        <v>-</v>
      </c>
      <c r="AA196" s="128" t="str">
        <f t="shared" si="233"/>
        <v>-</v>
      </c>
      <c r="AB196" s="131"/>
      <c r="AC196" s="128" t="str">
        <f t="shared" si="234"/>
        <v>-</v>
      </c>
      <c r="AD196" s="128" t="str">
        <f t="shared" si="235"/>
        <v>-</v>
      </c>
      <c r="AE196" s="128" t="str">
        <f t="shared" si="236"/>
        <v>-</v>
      </c>
      <c r="AF196" s="128" t="str">
        <f t="shared" si="237"/>
        <v>-</v>
      </c>
      <c r="AG196" s="128" t="str">
        <f t="shared" si="238"/>
        <v>-</v>
      </c>
      <c r="AH196" s="128" t="str">
        <f t="shared" si="239"/>
        <v>-</v>
      </c>
      <c r="AI196" s="128" t="str">
        <f t="shared" si="240"/>
        <v>-</v>
      </c>
      <c r="AJ196" s="128" t="str">
        <f t="shared" si="241"/>
        <v>-</v>
      </c>
      <c r="AK196" s="128" t="str">
        <f t="shared" si="242"/>
        <v>-</v>
      </c>
      <c r="AL196" s="128" t="str">
        <f t="shared" si="243"/>
        <v>-</v>
      </c>
      <c r="AM196" s="128" t="str">
        <f t="shared" si="244"/>
        <v>-</v>
      </c>
      <c r="AN196" s="128" t="str">
        <f t="shared" si="245"/>
        <v>-</v>
      </c>
      <c r="AO196" s="128" t="str">
        <f t="shared" si="246"/>
        <v>-</v>
      </c>
      <c r="AP196" s="128" t="str">
        <f t="shared" si="247"/>
        <v>-</v>
      </c>
      <c r="AQ196" s="128" t="str">
        <f t="shared" si="279"/>
        <v>-</v>
      </c>
      <c r="AR196" s="128" t="str">
        <f t="shared" si="280"/>
        <v>-</v>
      </c>
      <c r="AS196" s="129">
        <f t="shared" si="248"/>
        <v>0</v>
      </c>
      <c r="AT196" s="128" t="str">
        <f t="shared" si="249"/>
        <v>-</v>
      </c>
      <c r="AU196" s="128" t="str">
        <f t="shared" si="250"/>
        <v>-</v>
      </c>
      <c r="AV196" s="128" t="str">
        <f t="shared" si="251"/>
        <v>-</v>
      </c>
      <c r="AW196" s="128" t="str">
        <f t="shared" si="252"/>
        <v>-</v>
      </c>
      <c r="AX196" s="128" t="str">
        <f t="shared" si="253"/>
        <v>-</v>
      </c>
      <c r="AY196" s="128" t="str">
        <f t="shared" si="254"/>
        <v>-</v>
      </c>
      <c r="AZ196" s="128" t="str">
        <f t="shared" si="255"/>
        <v>-</v>
      </c>
      <c r="BA196" s="128" t="str">
        <f t="shared" si="256"/>
        <v>-</v>
      </c>
      <c r="BB196" s="128" t="str">
        <f t="shared" si="257"/>
        <v>-</v>
      </c>
      <c r="BC196" s="128" t="str">
        <f t="shared" si="258"/>
        <v>-</v>
      </c>
      <c r="BD196" s="128" t="str">
        <f t="shared" si="259"/>
        <v>-</v>
      </c>
      <c r="BE196" s="187"/>
      <c r="BF196" s="128" t="str">
        <f t="shared" si="260"/>
        <v>-</v>
      </c>
      <c r="BG196" s="128" t="str">
        <f t="shared" si="261"/>
        <v>-</v>
      </c>
      <c r="BH196" s="128" t="str">
        <f t="shared" si="262"/>
        <v>-</v>
      </c>
      <c r="BI196" s="128" t="str">
        <f t="shared" si="263"/>
        <v>-</v>
      </c>
      <c r="BJ196" s="128" t="str">
        <f t="shared" si="264"/>
        <v>-</v>
      </c>
      <c r="BK196" s="128" t="str">
        <f t="shared" si="265"/>
        <v>-</v>
      </c>
      <c r="BL196" s="128" t="str">
        <f t="shared" si="266"/>
        <v>-</v>
      </c>
      <c r="BM196" s="128" t="str">
        <f t="shared" si="267"/>
        <v>-</v>
      </c>
      <c r="BN196" s="128" t="str">
        <f t="shared" si="268"/>
        <v>-</v>
      </c>
      <c r="BO196" s="128" t="str">
        <f t="shared" si="269"/>
        <v>-</v>
      </c>
      <c r="BP196" s="128" t="str">
        <f t="shared" si="270"/>
        <v>-</v>
      </c>
      <c r="BQ196" s="128" t="str">
        <f t="shared" si="271"/>
        <v>-</v>
      </c>
      <c r="BR196" s="128" t="str">
        <f t="shared" si="272"/>
        <v>-</v>
      </c>
      <c r="BS196" s="128" t="str">
        <f t="shared" si="273"/>
        <v>-</v>
      </c>
      <c r="BT196" s="128" t="str">
        <f t="shared" si="274"/>
        <v>-</v>
      </c>
      <c r="BU196" s="128" t="str">
        <f t="shared" si="275"/>
        <v>-</v>
      </c>
      <c r="BV196" s="129">
        <f t="shared" si="281"/>
        <v>0</v>
      </c>
      <c r="BX196" s="128" t="str">
        <f t="shared" si="221"/>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76"/>
        <v>-</v>
      </c>
      <c r="K197" s="20" t="str">
        <f>IF(月途中入退所!$N46=$B$2,IF(月途中入退所!S46="","-",月途中入退所!$S46),"-")</f>
        <v>-</v>
      </c>
      <c r="L197" s="162" t="str">
        <f t="shared" si="277"/>
        <v>-</v>
      </c>
      <c r="M197" s="20" t="str">
        <f>IF(月途中入退所!$N46=$B$2,月途中入退所!$T46,"-")</f>
        <v>-</v>
      </c>
      <c r="N197" s="129">
        <f t="shared" si="222"/>
        <v>0</v>
      </c>
      <c r="P197" s="128" t="str">
        <f t="shared" si="278"/>
        <v>-</v>
      </c>
      <c r="Q197" s="128" t="str">
        <f t="shared" si="223"/>
        <v>-</v>
      </c>
      <c r="R197" s="128" t="str">
        <f t="shared" si="224"/>
        <v>-</v>
      </c>
      <c r="S197" s="128" t="str">
        <f t="shared" si="225"/>
        <v>-</v>
      </c>
      <c r="T197" s="128" t="str">
        <f t="shared" si="226"/>
        <v>-</v>
      </c>
      <c r="U197" s="128" t="str">
        <f t="shared" si="227"/>
        <v>-</v>
      </c>
      <c r="V197" s="128" t="str">
        <f t="shared" si="228"/>
        <v>-</v>
      </c>
      <c r="W197" s="128" t="str">
        <f t="shared" si="229"/>
        <v>-</v>
      </c>
      <c r="X197" s="128" t="str">
        <f t="shared" si="230"/>
        <v>-</v>
      </c>
      <c r="Y197" s="128" t="str">
        <f t="shared" si="231"/>
        <v>-</v>
      </c>
      <c r="Z197" s="128" t="str">
        <f t="shared" si="232"/>
        <v>-</v>
      </c>
      <c r="AA197" s="128" t="str">
        <f t="shared" si="233"/>
        <v>-</v>
      </c>
      <c r="AB197" s="131"/>
      <c r="AC197" s="128" t="str">
        <f t="shared" si="234"/>
        <v>-</v>
      </c>
      <c r="AD197" s="128" t="str">
        <f t="shared" si="235"/>
        <v>-</v>
      </c>
      <c r="AE197" s="128" t="str">
        <f t="shared" si="236"/>
        <v>-</v>
      </c>
      <c r="AF197" s="128" t="str">
        <f t="shared" si="237"/>
        <v>-</v>
      </c>
      <c r="AG197" s="128" t="str">
        <f t="shared" si="238"/>
        <v>-</v>
      </c>
      <c r="AH197" s="128" t="str">
        <f t="shared" si="239"/>
        <v>-</v>
      </c>
      <c r="AI197" s="128" t="str">
        <f t="shared" si="240"/>
        <v>-</v>
      </c>
      <c r="AJ197" s="128" t="str">
        <f t="shared" si="241"/>
        <v>-</v>
      </c>
      <c r="AK197" s="128" t="str">
        <f t="shared" si="242"/>
        <v>-</v>
      </c>
      <c r="AL197" s="128" t="str">
        <f t="shared" si="243"/>
        <v>-</v>
      </c>
      <c r="AM197" s="128" t="str">
        <f t="shared" si="244"/>
        <v>-</v>
      </c>
      <c r="AN197" s="128" t="str">
        <f t="shared" si="245"/>
        <v>-</v>
      </c>
      <c r="AO197" s="128" t="str">
        <f t="shared" si="246"/>
        <v>-</v>
      </c>
      <c r="AP197" s="128" t="str">
        <f t="shared" si="247"/>
        <v>-</v>
      </c>
      <c r="AQ197" s="128" t="str">
        <f t="shared" si="279"/>
        <v>-</v>
      </c>
      <c r="AR197" s="128" t="str">
        <f t="shared" si="280"/>
        <v>-</v>
      </c>
      <c r="AS197" s="129">
        <f t="shared" si="248"/>
        <v>0</v>
      </c>
      <c r="AT197" s="128" t="str">
        <f t="shared" si="249"/>
        <v>-</v>
      </c>
      <c r="AU197" s="128" t="str">
        <f t="shared" si="250"/>
        <v>-</v>
      </c>
      <c r="AV197" s="128" t="str">
        <f t="shared" si="251"/>
        <v>-</v>
      </c>
      <c r="AW197" s="128" t="str">
        <f t="shared" si="252"/>
        <v>-</v>
      </c>
      <c r="AX197" s="128" t="str">
        <f t="shared" si="253"/>
        <v>-</v>
      </c>
      <c r="AY197" s="128" t="str">
        <f t="shared" si="254"/>
        <v>-</v>
      </c>
      <c r="AZ197" s="128" t="str">
        <f t="shared" si="255"/>
        <v>-</v>
      </c>
      <c r="BA197" s="128" t="str">
        <f t="shared" si="256"/>
        <v>-</v>
      </c>
      <c r="BB197" s="128" t="str">
        <f t="shared" si="257"/>
        <v>-</v>
      </c>
      <c r="BC197" s="128" t="str">
        <f t="shared" si="258"/>
        <v>-</v>
      </c>
      <c r="BD197" s="128" t="str">
        <f t="shared" si="259"/>
        <v>-</v>
      </c>
      <c r="BE197" s="187"/>
      <c r="BF197" s="128" t="str">
        <f t="shared" si="260"/>
        <v>-</v>
      </c>
      <c r="BG197" s="128" t="str">
        <f t="shared" si="261"/>
        <v>-</v>
      </c>
      <c r="BH197" s="128" t="str">
        <f t="shared" si="262"/>
        <v>-</v>
      </c>
      <c r="BI197" s="128" t="str">
        <f t="shared" si="263"/>
        <v>-</v>
      </c>
      <c r="BJ197" s="128" t="str">
        <f t="shared" si="264"/>
        <v>-</v>
      </c>
      <c r="BK197" s="128" t="str">
        <f t="shared" si="265"/>
        <v>-</v>
      </c>
      <c r="BL197" s="128" t="str">
        <f t="shared" si="266"/>
        <v>-</v>
      </c>
      <c r="BM197" s="128" t="str">
        <f t="shared" si="267"/>
        <v>-</v>
      </c>
      <c r="BN197" s="128" t="str">
        <f t="shared" si="268"/>
        <v>-</v>
      </c>
      <c r="BO197" s="128" t="str">
        <f t="shared" si="269"/>
        <v>-</v>
      </c>
      <c r="BP197" s="128" t="str">
        <f t="shared" si="270"/>
        <v>-</v>
      </c>
      <c r="BQ197" s="128" t="str">
        <f t="shared" si="271"/>
        <v>-</v>
      </c>
      <c r="BR197" s="128" t="str">
        <f t="shared" si="272"/>
        <v>-</v>
      </c>
      <c r="BS197" s="128" t="str">
        <f t="shared" si="273"/>
        <v>-</v>
      </c>
      <c r="BT197" s="128" t="str">
        <f t="shared" si="274"/>
        <v>-</v>
      </c>
      <c r="BU197" s="128" t="str">
        <f t="shared" si="275"/>
        <v>-</v>
      </c>
      <c r="BV197" s="129">
        <f t="shared" si="281"/>
        <v>0</v>
      </c>
      <c r="BX197" s="128" t="str">
        <f t="shared" si="221"/>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76"/>
        <v>-</v>
      </c>
      <c r="K198" s="20" t="str">
        <f>IF(月途中入退所!$N47=$B$2,IF(月途中入退所!S47="","-",月途中入退所!$S47),"-")</f>
        <v>-</v>
      </c>
      <c r="L198" s="162" t="str">
        <f t="shared" si="277"/>
        <v>-</v>
      </c>
      <c r="M198" s="20" t="str">
        <f>IF(月途中入退所!$N47=$B$2,月途中入退所!$T47,"-")</f>
        <v>-</v>
      </c>
      <c r="N198" s="129">
        <f t="shared" si="222"/>
        <v>0</v>
      </c>
      <c r="P198" s="128" t="str">
        <f t="shared" si="278"/>
        <v>-</v>
      </c>
      <c r="Q198" s="128" t="str">
        <f t="shared" si="223"/>
        <v>-</v>
      </c>
      <c r="R198" s="128" t="str">
        <f t="shared" si="224"/>
        <v>-</v>
      </c>
      <c r="S198" s="128" t="str">
        <f t="shared" si="225"/>
        <v>-</v>
      </c>
      <c r="T198" s="128" t="str">
        <f t="shared" si="226"/>
        <v>-</v>
      </c>
      <c r="U198" s="128" t="str">
        <f t="shared" si="227"/>
        <v>-</v>
      </c>
      <c r="V198" s="128" t="str">
        <f t="shared" si="228"/>
        <v>-</v>
      </c>
      <c r="W198" s="128" t="str">
        <f t="shared" si="229"/>
        <v>-</v>
      </c>
      <c r="X198" s="128" t="str">
        <f t="shared" si="230"/>
        <v>-</v>
      </c>
      <c r="Y198" s="128" t="str">
        <f t="shared" si="231"/>
        <v>-</v>
      </c>
      <c r="Z198" s="128" t="str">
        <f t="shared" si="232"/>
        <v>-</v>
      </c>
      <c r="AA198" s="128" t="str">
        <f t="shared" si="233"/>
        <v>-</v>
      </c>
      <c r="AB198" s="131"/>
      <c r="AC198" s="128" t="str">
        <f t="shared" si="234"/>
        <v>-</v>
      </c>
      <c r="AD198" s="128" t="str">
        <f t="shared" si="235"/>
        <v>-</v>
      </c>
      <c r="AE198" s="128" t="str">
        <f t="shared" si="236"/>
        <v>-</v>
      </c>
      <c r="AF198" s="128" t="str">
        <f t="shared" si="237"/>
        <v>-</v>
      </c>
      <c r="AG198" s="128" t="str">
        <f t="shared" si="238"/>
        <v>-</v>
      </c>
      <c r="AH198" s="128" t="str">
        <f t="shared" si="239"/>
        <v>-</v>
      </c>
      <c r="AI198" s="128" t="str">
        <f t="shared" si="240"/>
        <v>-</v>
      </c>
      <c r="AJ198" s="128" t="str">
        <f t="shared" si="241"/>
        <v>-</v>
      </c>
      <c r="AK198" s="128" t="str">
        <f t="shared" si="242"/>
        <v>-</v>
      </c>
      <c r="AL198" s="128" t="str">
        <f t="shared" si="243"/>
        <v>-</v>
      </c>
      <c r="AM198" s="128" t="str">
        <f t="shared" si="244"/>
        <v>-</v>
      </c>
      <c r="AN198" s="128" t="str">
        <f t="shared" si="245"/>
        <v>-</v>
      </c>
      <c r="AO198" s="128" t="str">
        <f t="shared" si="246"/>
        <v>-</v>
      </c>
      <c r="AP198" s="128" t="str">
        <f t="shared" si="247"/>
        <v>-</v>
      </c>
      <c r="AQ198" s="128" t="str">
        <f t="shared" si="279"/>
        <v>-</v>
      </c>
      <c r="AR198" s="128" t="str">
        <f t="shared" si="280"/>
        <v>-</v>
      </c>
      <c r="AS198" s="129">
        <f t="shared" si="248"/>
        <v>0</v>
      </c>
      <c r="AT198" s="128" t="str">
        <f t="shared" si="249"/>
        <v>-</v>
      </c>
      <c r="AU198" s="128" t="str">
        <f t="shared" si="250"/>
        <v>-</v>
      </c>
      <c r="AV198" s="128" t="str">
        <f t="shared" si="251"/>
        <v>-</v>
      </c>
      <c r="AW198" s="128" t="str">
        <f t="shared" si="252"/>
        <v>-</v>
      </c>
      <c r="AX198" s="128" t="str">
        <f t="shared" si="253"/>
        <v>-</v>
      </c>
      <c r="AY198" s="128" t="str">
        <f t="shared" si="254"/>
        <v>-</v>
      </c>
      <c r="AZ198" s="128" t="str">
        <f t="shared" si="255"/>
        <v>-</v>
      </c>
      <c r="BA198" s="128" t="str">
        <f t="shared" si="256"/>
        <v>-</v>
      </c>
      <c r="BB198" s="128" t="str">
        <f t="shared" si="257"/>
        <v>-</v>
      </c>
      <c r="BC198" s="128" t="str">
        <f t="shared" si="258"/>
        <v>-</v>
      </c>
      <c r="BD198" s="128" t="str">
        <f t="shared" si="259"/>
        <v>-</v>
      </c>
      <c r="BE198" s="187"/>
      <c r="BF198" s="128" t="str">
        <f t="shared" si="260"/>
        <v>-</v>
      </c>
      <c r="BG198" s="128" t="str">
        <f t="shared" si="261"/>
        <v>-</v>
      </c>
      <c r="BH198" s="128" t="str">
        <f t="shared" si="262"/>
        <v>-</v>
      </c>
      <c r="BI198" s="128" t="str">
        <f t="shared" si="263"/>
        <v>-</v>
      </c>
      <c r="BJ198" s="128" t="str">
        <f t="shared" si="264"/>
        <v>-</v>
      </c>
      <c r="BK198" s="128" t="str">
        <f t="shared" si="265"/>
        <v>-</v>
      </c>
      <c r="BL198" s="128" t="str">
        <f t="shared" si="266"/>
        <v>-</v>
      </c>
      <c r="BM198" s="128" t="str">
        <f t="shared" si="267"/>
        <v>-</v>
      </c>
      <c r="BN198" s="128" t="str">
        <f t="shared" si="268"/>
        <v>-</v>
      </c>
      <c r="BO198" s="128" t="str">
        <f t="shared" si="269"/>
        <v>-</v>
      </c>
      <c r="BP198" s="128" t="str">
        <f t="shared" si="270"/>
        <v>-</v>
      </c>
      <c r="BQ198" s="128" t="str">
        <f t="shared" si="271"/>
        <v>-</v>
      </c>
      <c r="BR198" s="128" t="str">
        <f t="shared" si="272"/>
        <v>-</v>
      </c>
      <c r="BS198" s="128" t="str">
        <f t="shared" si="273"/>
        <v>-</v>
      </c>
      <c r="BT198" s="128" t="str">
        <f t="shared" si="274"/>
        <v>-</v>
      </c>
      <c r="BU198" s="128" t="str">
        <f t="shared" si="275"/>
        <v>-</v>
      </c>
      <c r="BV198" s="129">
        <f t="shared" si="281"/>
        <v>0</v>
      </c>
      <c r="BX198" s="128" t="str">
        <f t="shared" si="221"/>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76"/>
        <v>-</v>
      </c>
      <c r="K199" s="20" t="str">
        <f>IF(月途中入退所!$N48=$B$2,IF(月途中入退所!S48="","-",月途中入退所!$S48),"-")</f>
        <v>-</v>
      </c>
      <c r="L199" s="162" t="str">
        <f t="shared" si="277"/>
        <v>-</v>
      </c>
      <c r="M199" s="20" t="str">
        <f>IF(月途中入退所!$N48=$B$2,月途中入退所!$T48,"-")</f>
        <v>-</v>
      </c>
      <c r="N199" s="129">
        <f t="shared" si="222"/>
        <v>0</v>
      </c>
      <c r="P199" s="128" t="str">
        <f t="shared" si="278"/>
        <v>-</v>
      </c>
      <c r="Q199" s="128" t="str">
        <f t="shared" si="223"/>
        <v>-</v>
      </c>
      <c r="R199" s="128" t="str">
        <f t="shared" si="224"/>
        <v>-</v>
      </c>
      <c r="S199" s="128" t="str">
        <f t="shared" si="225"/>
        <v>-</v>
      </c>
      <c r="T199" s="128" t="str">
        <f t="shared" si="226"/>
        <v>-</v>
      </c>
      <c r="U199" s="128" t="str">
        <f t="shared" si="227"/>
        <v>-</v>
      </c>
      <c r="V199" s="128" t="str">
        <f t="shared" si="228"/>
        <v>-</v>
      </c>
      <c r="W199" s="128" t="str">
        <f t="shared" si="229"/>
        <v>-</v>
      </c>
      <c r="X199" s="128" t="str">
        <f t="shared" si="230"/>
        <v>-</v>
      </c>
      <c r="Y199" s="128" t="str">
        <f t="shared" si="231"/>
        <v>-</v>
      </c>
      <c r="Z199" s="128" t="str">
        <f t="shared" si="232"/>
        <v>-</v>
      </c>
      <c r="AA199" s="128" t="str">
        <f t="shared" si="233"/>
        <v>-</v>
      </c>
      <c r="AB199" s="131"/>
      <c r="AC199" s="128" t="str">
        <f t="shared" si="234"/>
        <v>-</v>
      </c>
      <c r="AD199" s="128" t="str">
        <f t="shared" si="235"/>
        <v>-</v>
      </c>
      <c r="AE199" s="128" t="str">
        <f t="shared" si="236"/>
        <v>-</v>
      </c>
      <c r="AF199" s="128" t="str">
        <f t="shared" si="237"/>
        <v>-</v>
      </c>
      <c r="AG199" s="128" t="str">
        <f t="shared" si="238"/>
        <v>-</v>
      </c>
      <c r="AH199" s="128" t="str">
        <f t="shared" si="239"/>
        <v>-</v>
      </c>
      <c r="AI199" s="128" t="str">
        <f t="shared" si="240"/>
        <v>-</v>
      </c>
      <c r="AJ199" s="128" t="str">
        <f t="shared" si="241"/>
        <v>-</v>
      </c>
      <c r="AK199" s="128" t="str">
        <f t="shared" si="242"/>
        <v>-</v>
      </c>
      <c r="AL199" s="128" t="str">
        <f t="shared" si="243"/>
        <v>-</v>
      </c>
      <c r="AM199" s="128" t="str">
        <f t="shared" si="244"/>
        <v>-</v>
      </c>
      <c r="AN199" s="128" t="str">
        <f t="shared" si="245"/>
        <v>-</v>
      </c>
      <c r="AO199" s="128" t="str">
        <f t="shared" si="246"/>
        <v>-</v>
      </c>
      <c r="AP199" s="128" t="str">
        <f t="shared" si="247"/>
        <v>-</v>
      </c>
      <c r="AQ199" s="128" t="str">
        <f t="shared" si="279"/>
        <v>-</v>
      </c>
      <c r="AR199" s="128" t="str">
        <f t="shared" si="280"/>
        <v>-</v>
      </c>
      <c r="AS199" s="129">
        <f t="shared" si="248"/>
        <v>0</v>
      </c>
      <c r="AT199" s="128" t="str">
        <f t="shared" si="249"/>
        <v>-</v>
      </c>
      <c r="AU199" s="128" t="str">
        <f t="shared" si="250"/>
        <v>-</v>
      </c>
      <c r="AV199" s="128" t="str">
        <f t="shared" si="251"/>
        <v>-</v>
      </c>
      <c r="AW199" s="128" t="str">
        <f t="shared" si="252"/>
        <v>-</v>
      </c>
      <c r="AX199" s="128" t="str">
        <f t="shared" si="253"/>
        <v>-</v>
      </c>
      <c r="AY199" s="128" t="str">
        <f t="shared" si="254"/>
        <v>-</v>
      </c>
      <c r="AZ199" s="128" t="str">
        <f t="shared" si="255"/>
        <v>-</v>
      </c>
      <c r="BA199" s="128" t="str">
        <f t="shared" si="256"/>
        <v>-</v>
      </c>
      <c r="BB199" s="128" t="str">
        <f t="shared" si="257"/>
        <v>-</v>
      </c>
      <c r="BC199" s="128" t="str">
        <f t="shared" si="258"/>
        <v>-</v>
      </c>
      <c r="BD199" s="128" t="str">
        <f t="shared" si="259"/>
        <v>-</v>
      </c>
      <c r="BE199" s="187"/>
      <c r="BF199" s="128" t="str">
        <f t="shared" si="260"/>
        <v>-</v>
      </c>
      <c r="BG199" s="128" t="str">
        <f t="shared" si="261"/>
        <v>-</v>
      </c>
      <c r="BH199" s="128" t="str">
        <f t="shared" si="262"/>
        <v>-</v>
      </c>
      <c r="BI199" s="128" t="str">
        <f t="shared" si="263"/>
        <v>-</v>
      </c>
      <c r="BJ199" s="128" t="str">
        <f t="shared" si="264"/>
        <v>-</v>
      </c>
      <c r="BK199" s="128" t="str">
        <f t="shared" si="265"/>
        <v>-</v>
      </c>
      <c r="BL199" s="128" t="str">
        <f t="shared" si="266"/>
        <v>-</v>
      </c>
      <c r="BM199" s="128" t="str">
        <f t="shared" si="267"/>
        <v>-</v>
      </c>
      <c r="BN199" s="128" t="str">
        <f t="shared" si="268"/>
        <v>-</v>
      </c>
      <c r="BO199" s="128" t="str">
        <f t="shared" si="269"/>
        <v>-</v>
      </c>
      <c r="BP199" s="128" t="str">
        <f t="shared" si="270"/>
        <v>-</v>
      </c>
      <c r="BQ199" s="128" t="str">
        <f t="shared" si="271"/>
        <v>-</v>
      </c>
      <c r="BR199" s="128" t="str">
        <f t="shared" si="272"/>
        <v>-</v>
      </c>
      <c r="BS199" s="128" t="str">
        <f t="shared" si="273"/>
        <v>-</v>
      </c>
      <c r="BT199" s="128" t="str">
        <f t="shared" si="274"/>
        <v>-</v>
      </c>
      <c r="BU199" s="128" t="str">
        <f t="shared" si="275"/>
        <v>-</v>
      </c>
      <c r="BV199" s="129">
        <f t="shared" si="281"/>
        <v>0</v>
      </c>
      <c r="BX199" s="128" t="str">
        <f t="shared" si="221"/>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76"/>
        <v>-</v>
      </c>
      <c r="K200" s="20" t="str">
        <f>IF(月途中入退所!$N49=$B$2,IF(月途中入退所!S49="","-",月途中入退所!$S49),"-")</f>
        <v>-</v>
      </c>
      <c r="L200" s="162" t="str">
        <f t="shared" si="277"/>
        <v>-</v>
      </c>
      <c r="M200" s="20" t="str">
        <f>IF(月途中入退所!$N49=$B$2,月途中入退所!$T49,"-")</f>
        <v>-</v>
      </c>
      <c r="N200" s="129">
        <f t="shared" si="222"/>
        <v>0</v>
      </c>
      <c r="P200" s="128" t="str">
        <f t="shared" si="278"/>
        <v>-</v>
      </c>
      <c r="Q200" s="128" t="str">
        <f t="shared" si="223"/>
        <v>-</v>
      </c>
      <c r="R200" s="128" t="str">
        <f t="shared" si="224"/>
        <v>-</v>
      </c>
      <c r="S200" s="128" t="str">
        <f t="shared" si="225"/>
        <v>-</v>
      </c>
      <c r="T200" s="128" t="str">
        <f t="shared" si="226"/>
        <v>-</v>
      </c>
      <c r="U200" s="128" t="str">
        <f t="shared" si="227"/>
        <v>-</v>
      </c>
      <c r="V200" s="128" t="str">
        <f t="shared" si="228"/>
        <v>-</v>
      </c>
      <c r="W200" s="128" t="str">
        <f t="shared" si="229"/>
        <v>-</v>
      </c>
      <c r="X200" s="128" t="str">
        <f t="shared" si="230"/>
        <v>-</v>
      </c>
      <c r="Y200" s="128" t="str">
        <f t="shared" si="231"/>
        <v>-</v>
      </c>
      <c r="Z200" s="128" t="str">
        <f t="shared" si="232"/>
        <v>-</v>
      </c>
      <c r="AA200" s="128" t="str">
        <f t="shared" si="233"/>
        <v>-</v>
      </c>
      <c r="AB200" s="131"/>
      <c r="AC200" s="128" t="str">
        <f t="shared" si="234"/>
        <v>-</v>
      </c>
      <c r="AD200" s="128" t="str">
        <f t="shared" si="235"/>
        <v>-</v>
      </c>
      <c r="AE200" s="128" t="str">
        <f t="shared" si="236"/>
        <v>-</v>
      </c>
      <c r="AF200" s="128" t="str">
        <f t="shared" si="237"/>
        <v>-</v>
      </c>
      <c r="AG200" s="128" t="str">
        <f t="shared" si="238"/>
        <v>-</v>
      </c>
      <c r="AH200" s="128" t="str">
        <f t="shared" si="239"/>
        <v>-</v>
      </c>
      <c r="AI200" s="128" t="str">
        <f t="shared" si="240"/>
        <v>-</v>
      </c>
      <c r="AJ200" s="128" t="str">
        <f t="shared" si="241"/>
        <v>-</v>
      </c>
      <c r="AK200" s="128" t="str">
        <f t="shared" si="242"/>
        <v>-</v>
      </c>
      <c r="AL200" s="128" t="str">
        <f t="shared" si="243"/>
        <v>-</v>
      </c>
      <c r="AM200" s="128" t="str">
        <f t="shared" si="244"/>
        <v>-</v>
      </c>
      <c r="AN200" s="128" t="str">
        <f t="shared" si="245"/>
        <v>-</v>
      </c>
      <c r="AO200" s="128" t="str">
        <f t="shared" si="246"/>
        <v>-</v>
      </c>
      <c r="AP200" s="128" t="str">
        <f t="shared" si="247"/>
        <v>-</v>
      </c>
      <c r="AQ200" s="128" t="str">
        <f t="shared" si="279"/>
        <v>-</v>
      </c>
      <c r="AR200" s="128" t="str">
        <f t="shared" si="280"/>
        <v>-</v>
      </c>
      <c r="AS200" s="129">
        <f t="shared" si="248"/>
        <v>0</v>
      </c>
      <c r="AT200" s="128" t="str">
        <f t="shared" si="249"/>
        <v>-</v>
      </c>
      <c r="AU200" s="128" t="str">
        <f t="shared" si="250"/>
        <v>-</v>
      </c>
      <c r="AV200" s="128" t="str">
        <f t="shared" si="251"/>
        <v>-</v>
      </c>
      <c r="AW200" s="128" t="str">
        <f t="shared" si="252"/>
        <v>-</v>
      </c>
      <c r="AX200" s="128" t="str">
        <f t="shared" si="253"/>
        <v>-</v>
      </c>
      <c r="AY200" s="128" t="str">
        <f t="shared" si="254"/>
        <v>-</v>
      </c>
      <c r="AZ200" s="128" t="str">
        <f t="shared" si="255"/>
        <v>-</v>
      </c>
      <c r="BA200" s="128" t="str">
        <f t="shared" si="256"/>
        <v>-</v>
      </c>
      <c r="BB200" s="128" t="str">
        <f t="shared" si="257"/>
        <v>-</v>
      </c>
      <c r="BC200" s="128" t="str">
        <f t="shared" si="258"/>
        <v>-</v>
      </c>
      <c r="BD200" s="128" t="str">
        <f t="shared" si="259"/>
        <v>-</v>
      </c>
      <c r="BE200" s="187"/>
      <c r="BF200" s="128" t="str">
        <f t="shared" si="260"/>
        <v>-</v>
      </c>
      <c r="BG200" s="128" t="str">
        <f t="shared" si="261"/>
        <v>-</v>
      </c>
      <c r="BH200" s="128" t="str">
        <f t="shared" si="262"/>
        <v>-</v>
      </c>
      <c r="BI200" s="128" t="str">
        <f t="shared" si="263"/>
        <v>-</v>
      </c>
      <c r="BJ200" s="128" t="str">
        <f t="shared" si="264"/>
        <v>-</v>
      </c>
      <c r="BK200" s="128" t="str">
        <f t="shared" si="265"/>
        <v>-</v>
      </c>
      <c r="BL200" s="128" t="str">
        <f t="shared" si="266"/>
        <v>-</v>
      </c>
      <c r="BM200" s="128" t="str">
        <f t="shared" si="267"/>
        <v>-</v>
      </c>
      <c r="BN200" s="128" t="str">
        <f t="shared" si="268"/>
        <v>-</v>
      </c>
      <c r="BO200" s="128" t="str">
        <f t="shared" si="269"/>
        <v>-</v>
      </c>
      <c r="BP200" s="128" t="str">
        <f t="shared" si="270"/>
        <v>-</v>
      </c>
      <c r="BQ200" s="128" t="str">
        <f t="shared" si="271"/>
        <v>-</v>
      </c>
      <c r="BR200" s="128" t="str">
        <f t="shared" si="272"/>
        <v>-</v>
      </c>
      <c r="BS200" s="128" t="str">
        <f t="shared" si="273"/>
        <v>-</v>
      </c>
      <c r="BT200" s="128" t="str">
        <f t="shared" si="274"/>
        <v>-</v>
      </c>
      <c r="BU200" s="128" t="str">
        <f t="shared" si="275"/>
        <v>-</v>
      </c>
      <c r="BV200" s="129">
        <f t="shared" si="281"/>
        <v>0</v>
      </c>
      <c r="BX200" s="128" t="str">
        <f t="shared" si="221"/>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76"/>
        <v>-</v>
      </c>
      <c r="K201" s="20" t="str">
        <f>IF(月途中入退所!$N50=$B$2,IF(月途中入退所!S50="","-",月途中入退所!$S50),"-")</f>
        <v>-</v>
      </c>
      <c r="L201" s="162" t="str">
        <f t="shared" si="277"/>
        <v>-</v>
      </c>
      <c r="M201" s="20" t="str">
        <f>IF(月途中入退所!$N50=$B$2,月途中入退所!$T50,"-")</f>
        <v>-</v>
      </c>
      <c r="N201" s="129">
        <f t="shared" si="222"/>
        <v>0</v>
      </c>
      <c r="P201" s="128" t="str">
        <f t="shared" si="278"/>
        <v>-</v>
      </c>
      <c r="Q201" s="128" t="str">
        <f t="shared" si="223"/>
        <v>-</v>
      </c>
      <c r="R201" s="128" t="str">
        <f t="shared" si="224"/>
        <v>-</v>
      </c>
      <c r="S201" s="128" t="str">
        <f t="shared" si="225"/>
        <v>-</v>
      </c>
      <c r="T201" s="128" t="str">
        <f t="shared" si="226"/>
        <v>-</v>
      </c>
      <c r="U201" s="128" t="str">
        <f t="shared" si="227"/>
        <v>-</v>
      </c>
      <c r="V201" s="128" t="str">
        <f t="shared" si="228"/>
        <v>-</v>
      </c>
      <c r="W201" s="128" t="str">
        <f t="shared" si="229"/>
        <v>-</v>
      </c>
      <c r="X201" s="128" t="str">
        <f t="shared" si="230"/>
        <v>-</v>
      </c>
      <c r="Y201" s="128" t="str">
        <f t="shared" si="231"/>
        <v>-</v>
      </c>
      <c r="Z201" s="128" t="str">
        <f t="shared" si="232"/>
        <v>-</v>
      </c>
      <c r="AA201" s="128" t="str">
        <f t="shared" si="233"/>
        <v>-</v>
      </c>
      <c r="AB201" s="131"/>
      <c r="AC201" s="128" t="str">
        <f t="shared" si="234"/>
        <v>-</v>
      </c>
      <c r="AD201" s="128" t="str">
        <f t="shared" si="235"/>
        <v>-</v>
      </c>
      <c r="AE201" s="128" t="str">
        <f t="shared" si="236"/>
        <v>-</v>
      </c>
      <c r="AF201" s="128" t="str">
        <f t="shared" si="237"/>
        <v>-</v>
      </c>
      <c r="AG201" s="128" t="str">
        <f t="shared" si="238"/>
        <v>-</v>
      </c>
      <c r="AH201" s="128" t="str">
        <f t="shared" si="239"/>
        <v>-</v>
      </c>
      <c r="AI201" s="128" t="str">
        <f t="shared" si="240"/>
        <v>-</v>
      </c>
      <c r="AJ201" s="128" t="str">
        <f t="shared" si="241"/>
        <v>-</v>
      </c>
      <c r="AK201" s="128" t="str">
        <f t="shared" si="242"/>
        <v>-</v>
      </c>
      <c r="AL201" s="128" t="str">
        <f t="shared" si="243"/>
        <v>-</v>
      </c>
      <c r="AM201" s="128" t="str">
        <f t="shared" si="244"/>
        <v>-</v>
      </c>
      <c r="AN201" s="128" t="str">
        <f t="shared" si="245"/>
        <v>-</v>
      </c>
      <c r="AO201" s="128" t="str">
        <f t="shared" si="246"/>
        <v>-</v>
      </c>
      <c r="AP201" s="128" t="str">
        <f t="shared" si="247"/>
        <v>-</v>
      </c>
      <c r="AQ201" s="128" t="str">
        <f t="shared" si="279"/>
        <v>-</v>
      </c>
      <c r="AR201" s="128" t="str">
        <f t="shared" si="280"/>
        <v>-</v>
      </c>
      <c r="AS201" s="129">
        <f t="shared" si="248"/>
        <v>0</v>
      </c>
      <c r="AT201" s="128" t="str">
        <f t="shared" si="249"/>
        <v>-</v>
      </c>
      <c r="AU201" s="128" t="str">
        <f t="shared" si="250"/>
        <v>-</v>
      </c>
      <c r="AV201" s="128" t="str">
        <f t="shared" si="251"/>
        <v>-</v>
      </c>
      <c r="AW201" s="128" t="str">
        <f t="shared" si="252"/>
        <v>-</v>
      </c>
      <c r="AX201" s="128" t="str">
        <f t="shared" si="253"/>
        <v>-</v>
      </c>
      <c r="AY201" s="128" t="str">
        <f t="shared" si="254"/>
        <v>-</v>
      </c>
      <c r="AZ201" s="128" t="str">
        <f t="shared" si="255"/>
        <v>-</v>
      </c>
      <c r="BA201" s="128" t="str">
        <f t="shared" si="256"/>
        <v>-</v>
      </c>
      <c r="BB201" s="128" t="str">
        <f t="shared" si="257"/>
        <v>-</v>
      </c>
      <c r="BC201" s="128" t="str">
        <f t="shared" si="258"/>
        <v>-</v>
      </c>
      <c r="BD201" s="128" t="str">
        <f t="shared" si="259"/>
        <v>-</v>
      </c>
      <c r="BE201" s="187"/>
      <c r="BF201" s="128" t="str">
        <f t="shared" si="260"/>
        <v>-</v>
      </c>
      <c r="BG201" s="128" t="str">
        <f t="shared" si="261"/>
        <v>-</v>
      </c>
      <c r="BH201" s="128" t="str">
        <f t="shared" si="262"/>
        <v>-</v>
      </c>
      <c r="BI201" s="128" t="str">
        <f t="shared" si="263"/>
        <v>-</v>
      </c>
      <c r="BJ201" s="128" t="str">
        <f t="shared" si="264"/>
        <v>-</v>
      </c>
      <c r="BK201" s="128" t="str">
        <f t="shared" si="265"/>
        <v>-</v>
      </c>
      <c r="BL201" s="128" t="str">
        <f t="shared" si="266"/>
        <v>-</v>
      </c>
      <c r="BM201" s="128" t="str">
        <f t="shared" si="267"/>
        <v>-</v>
      </c>
      <c r="BN201" s="128" t="str">
        <f t="shared" si="268"/>
        <v>-</v>
      </c>
      <c r="BO201" s="128" t="str">
        <f t="shared" si="269"/>
        <v>-</v>
      </c>
      <c r="BP201" s="128" t="str">
        <f t="shared" si="270"/>
        <v>-</v>
      </c>
      <c r="BQ201" s="128" t="str">
        <f t="shared" si="271"/>
        <v>-</v>
      </c>
      <c r="BR201" s="128" t="str">
        <f t="shared" si="272"/>
        <v>-</v>
      </c>
      <c r="BS201" s="128" t="str">
        <f t="shared" si="273"/>
        <v>-</v>
      </c>
      <c r="BT201" s="128" t="str">
        <f t="shared" si="274"/>
        <v>-</v>
      </c>
      <c r="BU201" s="128" t="str">
        <f t="shared" si="275"/>
        <v>-</v>
      </c>
      <c r="BV201" s="129">
        <f t="shared" si="281"/>
        <v>0</v>
      </c>
      <c r="BX201" s="128" t="str">
        <f t="shared" si="221"/>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282">SUM(AT158:AT177)+SUM(AT182:AT201)</f>
        <v>0</v>
      </c>
      <c r="AU203" s="129">
        <f t="shared" ref="AU203:BT203" si="283">SUM(AU158:AU177)+SUM(AU182:AU201)</f>
        <v>0</v>
      </c>
      <c r="AV203" s="129">
        <f t="shared" si="283"/>
        <v>0</v>
      </c>
      <c r="AW203" s="129">
        <f t="shared" si="283"/>
        <v>0</v>
      </c>
      <c r="AX203" s="129">
        <f t="shared" si="283"/>
        <v>0</v>
      </c>
      <c r="AY203" s="129">
        <f t="shared" si="283"/>
        <v>0</v>
      </c>
      <c r="AZ203" s="129">
        <f t="shared" si="283"/>
        <v>0</v>
      </c>
      <c r="BA203" s="129">
        <f t="shared" si="283"/>
        <v>0</v>
      </c>
      <c r="BB203" s="129">
        <f t="shared" si="283"/>
        <v>0</v>
      </c>
      <c r="BC203" s="129">
        <f t="shared" si="283"/>
        <v>0</v>
      </c>
      <c r="BD203" s="129">
        <f t="shared" si="283"/>
        <v>0</v>
      </c>
      <c r="BE203" s="187"/>
      <c r="BF203" s="129">
        <f t="shared" si="283"/>
        <v>0</v>
      </c>
      <c r="BG203" s="129">
        <f t="shared" si="283"/>
        <v>0</v>
      </c>
      <c r="BH203" s="129">
        <f t="shared" si="283"/>
        <v>0</v>
      </c>
      <c r="BI203" s="129">
        <f t="shared" si="283"/>
        <v>0</v>
      </c>
      <c r="BJ203" s="129">
        <f t="shared" si="283"/>
        <v>0</v>
      </c>
      <c r="BK203" s="129">
        <f t="shared" si="283"/>
        <v>0</v>
      </c>
      <c r="BL203" s="129">
        <f t="shared" si="283"/>
        <v>0</v>
      </c>
      <c r="BM203" s="129">
        <f t="shared" si="283"/>
        <v>0</v>
      </c>
      <c r="BN203" s="129">
        <f t="shared" si="283"/>
        <v>0</v>
      </c>
      <c r="BO203" s="129">
        <f t="shared" si="283"/>
        <v>0</v>
      </c>
      <c r="BP203" s="129">
        <f t="shared" si="283"/>
        <v>0</v>
      </c>
      <c r="BQ203" s="129">
        <f t="shared" si="283"/>
        <v>0</v>
      </c>
      <c r="BR203" s="129">
        <f t="shared" si="283"/>
        <v>0</v>
      </c>
      <c r="BS203" s="129">
        <f t="shared" si="283"/>
        <v>0</v>
      </c>
      <c r="BT203" s="129">
        <f t="shared" si="283"/>
        <v>0</v>
      </c>
      <c r="BU203" s="129">
        <f>SUM(BU158:BU177)+SUM(BU182:BU201)</f>
        <v>0</v>
      </c>
      <c r="BV203" s="129">
        <f t="shared" ref="BV203:BX203" si="284">SUM(BV158:BV177)+SUM(BV182:BV201)</f>
        <v>0</v>
      </c>
      <c r="BX203" s="129">
        <f t="shared" si="284"/>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285">AT152+AT203</f>
        <v>0</v>
      </c>
      <c r="AU207" s="129">
        <f t="shared" si="285"/>
        <v>0</v>
      </c>
      <c r="AV207" s="129">
        <f t="shared" si="285"/>
        <v>0</v>
      </c>
      <c r="AW207" s="129">
        <f t="shared" si="285"/>
        <v>0</v>
      </c>
      <c r="AX207" s="129">
        <f t="shared" si="285"/>
        <v>0</v>
      </c>
      <c r="AY207" s="129">
        <f t="shared" si="285"/>
        <v>0</v>
      </c>
      <c r="AZ207" s="129">
        <f t="shared" si="285"/>
        <v>0</v>
      </c>
      <c r="BA207" s="129">
        <f t="shared" si="285"/>
        <v>0</v>
      </c>
      <c r="BB207" s="129">
        <f t="shared" si="285"/>
        <v>0</v>
      </c>
      <c r="BC207" s="129">
        <f t="shared" si="285"/>
        <v>0</v>
      </c>
      <c r="BD207" s="129">
        <f t="shared" si="285"/>
        <v>0</v>
      </c>
      <c r="BE207" s="187"/>
      <c r="BF207" s="129">
        <f t="shared" si="285"/>
        <v>0</v>
      </c>
      <c r="BG207" s="129">
        <f t="shared" si="285"/>
        <v>0</v>
      </c>
      <c r="BH207" s="129">
        <f t="shared" si="285"/>
        <v>0</v>
      </c>
      <c r="BI207" s="129">
        <f t="shared" si="285"/>
        <v>0</v>
      </c>
      <c r="BJ207" s="129">
        <f t="shared" si="285"/>
        <v>0</v>
      </c>
      <c r="BK207" s="129">
        <f t="shared" si="285"/>
        <v>0</v>
      </c>
      <c r="BL207" s="129">
        <f t="shared" si="285"/>
        <v>0</v>
      </c>
      <c r="BM207" s="129">
        <f t="shared" si="285"/>
        <v>0</v>
      </c>
      <c r="BN207" s="129">
        <f t="shared" si="285"/>
        <v>0</v>
      </c>
      <c r="BO207" s="129">
        <f t="shared" si="285"/>
        <v>0</v>
      </c>
      <c r="BP207" s="129">
        <f t="shared" si="285"/>
        <v>0</v>
      </c>
      <c r="BQ207" s="129">
        <f t="shared" si="285"/>
        <v>0</v>
      </c>
      <c r="BR207" s="129">
        <f t="shared" si="285"/>
        <v>0</v>
      </c>
      <c r="BS207" s="129">
        <f t="shared" si="285"/>
        <v>0</v>
      </c>
      <c r="BT207" s="129">
        <f t="shared" si="285"/>
        <v>0</v>
      </c>
      <c r="BU207" s="129">
        <f t="shared" si="285"/>
        <v>0</v>
      </c>
      <c r="BV207" s="129">
        <f t="shared" si="285"/>
        <v>0</v>
      </c>
      <c r="BX207" s="129">
        <f t="shared" si="285"/>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row r="221" spans="26:28" ht="12.75" customHeight="1"/>
    <row r="222" spans="26:28" ht="12.75" customHeight="1"/>
    <row r="223" spans="26:28" ht="12.75" customHeight="1"/>
    <row r="224" spans="26:2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53">
    <mergeCell ref="BE105:BE106"/>
    <mergeCell ref="BE129:BE130"/>
    <mergeCell ref="BE156:BE157"/>
    <mergeCell ref="BE180:BE181"/>
    <mergeCell ref="AB105:AB106"/>
    <mergeCell ref="AB129:AB130"/>
    <mergeCell ref="AB156:AB157"/>
    <mergeCell ref="AB180:AB181"/>
    <mergeCell ref="AC180:AD180"/>
    <mergeCell ref="AC156:AD156"/>
    <mergeCell ref="AC129:AD129"/>
    <mergeCell ref="AW180:AX180"/>
    <mergeCell ref="AY180:AZ180"/>
    <mergeCell ref="AU105:AV105"/>
    <mergeCell ref="AW105:AX105"/>
    <mergeCell ref="AY105:AZ105"/>
    <mergeCell ref="BA105:BB105"/>
    <mergeCell ref="BC105:BC106"/>
    <mergeCell ref="BD105:BD106"/>
    <mergeCell ref="P104:AR104"/>
    <mergeCell ref="P128:AR128"/>
    <mergeCell ref="P155:AR155"/>
    <mergeCell ref="P179:AR179"/>
    <mergeCell ref="BR180:BS180"/>
    <mergeCell ref="BT180:BT181"/>
    <mergeCell ref="BU180:BU181"/>
    <mergeCell ref="BV180:BV181"/>
    <mergeCell ref="BA180:BB180"/>
    <mergeCell ref="BC180:BC181"/>
    <mergeCell ref="BD180:BD181"/>
    <mergeCell ref="BF180:BG180"/>
    <mergeCell ref="BH180:BI180"/>
    <mergeCell ref="BJ180:BK180"/>
    <mergeCell ref="BL180:BM180"/>
    <mergeCell ref="BN180:BO180"/>
    <mergeCell ref="BP180:BQ180"/>
    <mergeCell ref="AK180:AL180"/>
    <mergeCell ref="AM180:AN180"/>
    <mergeCell ref="AO180:AP180"/>
    <mergeCell ref="AQ180:AQ181"/>
    <mergeCell ref="AR180:AR181"/>
    <mergeCell ref="AS180:AT180"/>
    <mergeCell ref="AU180:AV180"/>
    <mergeCell ref="BT156:BT157"/>
    <mergeCell ref="BU156:BU157"/>
    <mergeCell ref="BV156:BV157"/>
    <mergeCell ref="G179:G181"/>
    <mergeCell ref="H179:H181"/>
    <mergeCell ref="I179:I181"/>
    <mergeCell ref="J179:J181"/>
    <mergeCell ref="K179:K181"/>
    <mergeCell ref="L179:L181"/>
    <mergeCell ref="M179:M181"/>
    <mergeCell ref="N179:N181"/>
    <mergeCell ref="AS179:BV179"/>
    <mergeCell ref="P180:Q180"/>
    <mergeCell ref="R180:S180"/>
    <mergeCell ref="T180:U180"/>
    <mergeCell ref="V180:W180"/>
    <mergeCell ref="X180:Y180"/>
    <mergeCell ref="Z180:Z181"/>
    <mergeCell ref="AA180:AA181"/>
    <mergeCell ref="AE180:AF180"/>
    <mergeCell ref="AG180:AH180"/>
    <mergeCell ref="AI180:AJ180"/>
    <mergeCell ref="BC156:BC157"/>
    <mergeCell ref="BD156:BD157"/>
    <mergeCell ref="BF156:BG156"/>
    <mergeCell ref="BH156:BI156"/>
    <mergeCell ref="BJ156:BK156"/>
    <mergeCell ref="BL156:BM156"/>
    <mergeCell ref="BN156:BO156"/>
    <mergeCell ref="BP156:BQ156"/>
    <mergeCell ref="BR156:BS156"/>
    <mergeCell ref="AM156:AN156"/>
    <mergeCell ref="AO156:AP156"/>
    <mergeCell ref="AQ156:AQ157"/>
    <mergeCell ref="AR156:AR157"/>
    <mergeCell ref="AS156:AT156"/>
    <mergeCell ref="AU156:AV156"/>
    <mergeCell ref="AW156:AX156"/>
    <mergeCell ref="AY156:AZ156"/>
    <mergeCell ref="BA156:BB156"/>
    <mergeCell ref="BU129:BU130"/>
    <mergeCell ref="BV129:BV130"/>
    <mergeCell ref="G155:G157"/>
    <mergeCell ref="H155:H157"/>
    <mergeCell ref="I155:I157"/>
    <mergeCell ref="J155:J157"/>
    <mergeCell ref="K155:K157"/>
    <mergeCell ref="L155:L157"/>
    <mergeCell ref="M155:M157"/>
    <mergeCell ref="N155:N157"/>
    <mergeCell ref="AS155:BV155"/>
    <mergeCell ref="P156:Q156"/>
    <mergeCell ref="R156:S156"/>
    <mergeCell ref="T156:U156"/>
    <mergeCell ref="V156:W156"/>
    <mergeCell ref="X156:Y156"/>
    <mergeCell ref="Z156:Z157"/>
    <mergeCell ref="AA156:AA157"/>
    <mergeCell ref="AE156:AF156"/>
    <mergeCell ref="AG156:AH156"/>
    <mergeCell ref="AI156:AJ156"/>
    <mergeCell ref="AK156:AL156"/>
    <mergeCell ref="BD129:BD130"/>
    <mergeCell ref="BF129:BG129"/>
    <mergeCell ref="BH129:BI129"/>
    <mergeCell ref="BJ129:BK129"/>
    <mergeCell ref="BL129:BM129"/>
    <mergeCell ref="BN129:BO129"/>
    <mergeCell ref="BP129:BQ129"/>
    <mergeCell ref="BR129:BS129"/>
    <mergeCell ref="BT129:BT130"/>
    <mergeCell ref="AO129:AP129"/>
    <mergeCell ref="AQ129:AQ130"/>
    <mergeCell ref="AR129:AR130"/>
    <mergeCell ref="AS129:AT129"/>
    <mergeCell ref="AU129:AV129"/>
    <mergeCell ref="AW129:AX129"/>
    <mergeCell ref="AY129:AZ129"/>
    <mergeCell ref="BA129:BB129"/>
    <mergeCell ref="BC129:BC130"/>
    <mergeCell ref="BV105:BV106"/>
    <mergeCell ref="G128:G130"/>
    <mergeCell ref="H128:H130"/>
    <mergeCell ref="I128:I130"/>
    <mergeCell ref="J128:J130"/>
    <mergeCell ref="K128:K130"/>
    <mergeCell ref="L128:L130"/>
    <mergeCell ref="M128:M130"/>
    <mergeCell ref="N128:N130"/>
    <mergeCell ref="AS128:BV128"/>
    <mergeCell ref="P129:Q129"/>
    <mergeCell ref="R129:S129"/>
    <mergeCell ref="T129:U129"/>
    <mergeCell ref="V129:W129"/>
    <mergeCell ref="X129:Y129"/>
    <mergeCell ref="Z129:Z130"/>
    <mergeCell ref="AA129:AA130"/>
    <mergeCell ref="AE129:AF129"/>
    <mergeCell ref="AG129:AH129"/>
    <mergeCell ref="AI129:AJ129"/>
    <mergeCell ref="AK129:AL129"/>
    <mergeCell ref="AM129:AN129"/>
    <mergeCell ref="BF105:BG105"/>
    <mergeCell ref="BH105:BI105"/>
    <mergeCell ref="BJ105:BK105"/>
    <mergeCell ref="BL105:BM105"/>
    <mergeCell ref="BN105:BO105"/>
    <mergeCell ref="BP105:BQ105"/>
    <mergeCell ref="BR105:BS105"/>
    <mergeCell ref="BT105:BT106"/>
    <mergeCell ref="BU105:BU106"/>
    <mergeCell ref="AS104:BV104"/>
    <mergeCell ref="P105:Q105"/>
    <mergeCell ref="R105:S105"/>
    <mergeCell ref="T105:U105"/>
    <mergeCell ref="V105:W105"/>
    <mergeCell ref="X105:Y105"/>
    <mergeCell ref="Z105:Z106"/>
    <mergeCell ref="AA105:AA106"/>
    <mergeCell ref="AE105:AF105"/>
    <mergeCell ref="AG105:AH105"/>
    <mergeCell ref="AI105:AJ105"/>
    <mergeCell ref="AK105:AL105"/>
    <mergeCell ref="AM105:AN105"/>
    <mergeCell ref="AO105:AP105"/>
    <mergeCell ref="AQ105:AQ106"/>
    <mergeCell ref="AR105:AR106"/>
    <mergeCell ref="AS105:AT105"/>
    <mergeCell ref="G104:G106"/>
    <mergeCell ref="H104:H106"/>
    <mergeCell ref="I104:I106"/>
    <mergeCell ref="J104:J106"/>
    <mergeCell ref="K104:K106"/>
    <mergeCell ref="L104:L106"/>
    <mergeCell ref="M104:M106"/>
    <mergeCell ref="N104:N106"/>
    <mergeCell ref="D83:D84"/>
    <mergeCell ref="E83:E84"/>
    <mergeCell ref="AB86:AC86"/>
    <mergeCell ref="E92:F92"/>
    <mergeCell ref="P93:P100"/>
    <mergeCell ref="Q93:Q94"/>
    <mergeCell ref="R93:U93"/>
    <mergeCell ref="V93:Y93"/>
    <mergeCell ref="Z93:Z94"/>
    <mergeCell ref="D94:D95"/>
    <mergeCell ref="E94:E95"/>
    <mergeCell ref="AB94:AC94"/>
    <mergeCell ref="E96:F96"/>
    <mergeCell ref="C97:D98"/>
    <mergeCell ref="E97:F97"/>
    <mergeCell ref="E98:F98"/>
    <mergeCell ref="C99:D100"/>
    <mergeCell ref="E99:F99"/>
    <mergeCell ref="E100:F100"/>
    <mergeCell ref="AB62:AC62"/>
    <mergeCell ref="D64:D65"/>
    <mergeCell ref="D69:D70"/>
    <mergeCell ref="P70:P75"/>
    <mergeCell ref="U70:U76"/>
    <mergeCell ref="AB70:AC70"/>
    <mergeCell ref="C71:C82"/>
    <mergeCell ref="D71:D72"/>
    <mergeCell ref="D73:D74"/>
    <mergeCell ref="D75:D76"/>
    <mergeCell ref="D77:D78"/>
    <mergeCell ref="E78:F78"/>
    <mergeCell ref="D79:D80"/>
    <mergeCell ref="E79:F79"/>
    <mergeCell ref="D81:D82"/>
    <mergeCell ref="E81:E82"/>
    <mergeCell ref="R52:U52"/>
    <mergeCell ref="V52:Y52"/>
    <mergeCell ref="Z52:Z53"/>
    <mergeCell ref="C54:D55"/>
    <mergeCell ref="C56:C70"/>
    <mergeCell ref="D58:D59"/>
    <mergeCell ref="D60:D61"/>
    <mergeCell ref="P61:P68"/>
    <mergeCell ref="Q61:Q62"/>
    <mergeCell ref="R61:U61"/>
    <mergeCell ref="V61:Y61"/>
    <mergeCell ref="Z61:Z62"/>
    <mergeCell ref="D62:D63"/>
    <mergeCell ref="E61:F61"/>
    <mergeCell ref="E62:F62"/>
    <mergeCell ref="E63:F63"/>
    <mergeCell ref="E64:F64"/>
    <mergeCell ref="E65:F65"/>
    <mergeCell ref="E66:F66"/>
    <mergeCell ref="E67:F67"/>
    <mergeCell ref="E54:F54"/>
    <mergeCell ref="E58:F58"/>
    <mergeCell ref="E60:F60"/>
    <mergeCell ref="B4:B50"/>
    <mergeCell ref="C33:C46"/>
    <mergeCell ref="D33:D34"/>
    <mergeCell ref="E33:E34"/>
    <mergeCell ref="P43:P50"/>
    <mergeCell ref="Q43:Q44"/>
    <mergeCell ref="R43:U43"/>
    <mergeCell ref="V43:Y43"/>
    <mergeCell ref="Z43:Z44"/>
    <mergeCell ref="D44:D45"/>
    <mergeCell ref="E44:E45"/>
    <mergeCell ref="C47:D48"/>
    <mergeCell ref="E48:F48"/>
    <mergeCell ref="E49:F49"/>
    <mergeCell ref="E50:F50"/>
    <mergeCell ref="C49:D50"/>
    <mergeCell ref="E35:F35"/>
    <mergeCell ref="E36:F36"/>
    <mergeCell ref="E37:F37"/>
    <mergeCell ref="E38:F38"/>
    <mergeCell ref="E39:F39"/>
    <mergeCell ref="E40:F40"/>
    <mergeCell ref="D21:D22"/>
    <mergeCell ref="E21:F21"/>
    <mergeCell ref="B52:B100"/>
    <mergeCell ref="C52:D53"/>
    <mergeCell ref="E52:F53"/>
    <mergeCell ref="G52:J52"/>
    <mergeCell ref="E80:F80"/>
    <mergeCell ref="E85:F85"/>
    <mergeCell ref="E86:F86"/>
    <mergeCell ref="E87:F87"/>
    <mergeCell ref="E88:F88"/>
    <mergeCell ref="E89:F89"/>
    <mergeCell ref="E90:F90"/>
    <mergeCell ref="E91:F91"/>
    <mergeCell ref="E93:F93"/>
    <mergeCell ref="C83:C96"/>
    <mergeCell ref="E68:F68"/>
    <mergeCell ref="E69:F69"/>
    <mergeCell ref="E70:F70"/>
    <mergeCell ref="E71:F71"/>
    <mergeCell ref="E72:F72"/>
    <mergeCell ref="E73:F73"/>
    <mergeCell ref="E74:F74"/>
    <mergeCell ref="E75:F75"/>
    <mergeCell ref="E76:F76"/>
    <mergeCell ref="E77:F77"/>
    <mergeCell ref="Q13:Q14"/>
    <mergeCell ref="E55:F55"/>
    <mergeCell ref="E56:F56"/>
    <mergeCell ref="E57:F57"/>
    <mergeCell ref="E20:F20"/>
    <mergeCell ref="E22:F22"/>
    <mergeCell ref="P22:P27"/>
    <mergeCell ref="E15:F15"/>
    <mergeCell ref="E19:F19"/>
    <mergeCell ref="E41:F41"/>
    <mergeCell ref="E42:F42"/>
    <mergeCell ref="E43:F43"/>
    <mergeCell ref="E46:F46"/>
    <mergeCell ref="E47:F47"/>
    <mergeCell ref="K52:N52"/>
    <mergeCell ref="P52:P59"/>
    <mergeCell ref="Q52:Q53"/>
    <mergeCell ref="E13:F13"/>
    <mergeCell ref="P13:P20"/>
    <mergeCell ref="E59:F59"/>
    <mergeCell ref="R13:U13"/>
    <mergeCell ref="V13:Y13"/>
    <mergeCell ref="U22:U28"/>
    <mergeCell ref="C23:C32"/>
    <mergeCell ref="D23:D24"/>
    <mergeCell ref="E23:F23"/>
    <mergeCell ref="E24:F24"/>
    <mergeCell ref="D25:D26"/>
    <mergeCell ref="E25:F25"/>
    <mergeCell ref="E26:F26"/>
    <mergeCell ref="D27:D28"/>
    <mergeCell ref="E27:F27"/>
    <mergeCell ref="E28:F28"/>
    <mergeCell ref="D29:D30"/>
    <mergeCell ref="E29:F29"/>
    <mergeCell ref="E30:F30"/>
    <mergeCell ref="D31:D32"/>
    <mergeCell ref="E31:E32"/>
    <mergeCell ref="C8:C22"/>
    <mergeCell ref="D12:D13"/>
    <mergeCell ref="E12:F12"/>
    <mergeCell ref="E11:F11"/>
    <mergeCell ref="D14:D15"/>
    <mergeCell ref="E14:F14"/>
    <mergeCell ref="Z13:Z14"/>
    <mergeCell ref="D10:D11"/>
    <mergeCell ref="D56:D57"/>
    <mergeCell ref="B2:D2"/>
    <mergeCell ref="C4:D5"/>
    <mergeCell ref="C6:D7"/>
    <mergeCell ref="D8:D9"/>
    <mergeCell ref="E4:F5"/>
    <mergeCell ref="G4:J4"/>
    <mergeCell ref="K4:N4"/>
    <mergeCell ref="P4:P11"/>
    <mergeCell ref="Q4:Q5"/>
    <mergeCell ref="R4:U4"/>
    <mergeCell ref="V4:Y4"/>
    <mergeCell ref="Z4:Z5"/>
    <mergeCell ref="E6:F6"/>
    <mergeCell ref="E7:F7"/>
    <mergeCell ref="E8:F8"/>
    <mergeCell ref="E9:F9"/>
    <mergeCell ref="E10:F10"/>
    <mergeCell ref="D16:D17"/>
    <mergeCell ref="E16:F16"/>
    <mergeCell ref="E17:F17"/>
    <mergeCell ref="E18:F18"/>
  </mergeCells>
  <phoneticPr fontId="1"/>
  <pageMargins left="0.7" right="0.7" top="0.75" bottom="0.75" header="0.3" footer="0.3"/>
  <pageSetup paperSize="9" orientation="portrait" horizontalDpi="4294967293"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09DE-3E2B-400B-B451-3F379AF60275}">
  <sheetPr>
    <tabColor theme="9"/>
  </sheetPr>
  <dimension ref="B1:HQ240"/>
  <sheetViews>
    <sheetView zoomScale="80" zoomScaleNormal="80" workbookViewId="0">
      <selection activeCell="Q71" sqref="Q71:R71"/>
    </sheetView>
  </sheetViews>
  <sheetFormatPr defaultColWidth="8.69921875" defaultRowHeight="16.2"/>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3" width="8.69921875" style="22"/>
    <col min="74" max="74" width="8.69921875" style="22" customWidth="1"/>
    <col min="75" max="16384" width="8.69921875" style="22"/>
  </cols>
  <sheetData>
    <row r="1" spans="2:34" ht="5.25" customHeight="1" thickBot="1">
      <c r="G1" s="23"/>
      <c r="H1" s="23"/>
      <c r="I1" s="23"/>
      <c r="J1" s="23"/>
      <c r="K1" s="23"/>
      <c r="L1" s="23"/>
      <c r="M1" s="23"/>
      <c r="N1" s="23"/>
    </row>
    <row r="2" spans="2:34" ht="12.75" customHeight="1" thickBot="1">
      <c r="B2" s="662" t="s">
        <v>360</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29</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46</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37</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204"/>
      <c r="H20" s="204"/>
      <c r="I20" s="204"/>
      <c r="J20" s="204"/>
      <c r="K20" s="204"/>
      <c r="L20" s="204"/>
      <c r="M20" s="204"/>
      <c r="N20" s="204"/>
      <c r="P20" s="657"/>
      <c r="Q20" s="9" t="s">
        <v>29</v>
      </c>
      <c r="R20" s="128">
        <f>SUM(R15:R19)</f>
        <v>0</v>
      </c>
      <c r="S20" s="128">
        <f t="shared" ref="S20:Z20" si="8">SUM(S15:S19)</f>
        <v>0</v>
      </c>
      <c r="T20" s="128">
        <f t="shared" si="8"/>
        <v>0</v>
      </c>
      <c r="U20" s="128">
        <f t="shared" si="8"/>
        <v>0</v>
      </c>
      <c r="V20" s="128">
        <f t="shared" si="8"/>
        <v>0</v>
      </c>
      <c r="W20" s="128">
        <f t="shared" si="8"/>
        <v>0</v>
      </c>
      <c r="X20" s="128">
        <f t="shared" si="8"/>
        <v>0</v>
      </c>
      <c r="Y20" s="128">
        <f t="shared" si="8"/>
        <v>0</v>
      </c>
      <c r="Z20" s="128">
        <f t="shared" si="8"/>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9">$P$28*R24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9"/>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9"/>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29</v>
      </c>
      <c r="R28" s="149">
        <f>SUM(R23:R27)</f>
        <v>0</v>
      </c>
      <c r="S28" s="128">
        <f>SUM(S23:S27)</f>
        <v>0</v>
      </c>
      <c r="U28" s="657"/>
      <c r="V28" s="9" t="s">
        <v>29</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0">IFERROR(-ROUNDUP(SUM(G6:G30)*$E$31,-1)-G32,0)</f>
        <v>0</v>
      </c>
      <c r="H31" s="134">
        <f t="shared" si="10"/>
        <v>0</v>
      </c>
      <c r="I31" s="134">
        <f t="shared" si="10"/>
        <v>0</v>
      </c>
      <c r="J31" s="134">
        <f t="shared" si="10"/>
        <v>0</v>
      </c>
      <c r="K31" s="134">
        <f t="shared" si="10"/>
        <v>0</v>
      </c>
      <c r="L31" s="134">
        <f t="shared" si="10"/>
        <v>0</v>
      </c>
      <c r="M31" s="134">
        <f t="shared" si="10"/>
        <v>0</v>
      </c>
      <c r="N31" s="134">
        <f t="shared" si="10"/>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1">IFERROR(-ROUND((G7+G9+G11+G13+G15+G17+G22+G24+G26+G28+G30)*$E$31,0),0)</f>
        <v>0</v>
      </c>
      <c r="H32" s="134">
        <f t="shared" si="11"/>
        <v>0</v>
      </c>
      <c r="I32" s="134">
        <f t="shared" si="11"/>
        <v>0</v>
      </c>
      <c r="J32" s="134">
        <f t="shared" si="11"/>
        <v>0</v>
      </c>
      <c r="K32" s="134">
        <f t="shared" si="11"/>
        <v>0</v>
      </c>
      <c r="L32" s="134">
        <f t="shared" si="11"/>
        <v>0</v>
      </c>
      <c r="M32" s="134">
        <f t="shared" si="11"/>
        <v>0</v>
      </c>
      <c r="N32" s="134">
        <f t="shared" si="11"/>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204"/>
      <c r="H38" s="204"/>
      <c r="I38" s="204"/>
      <c r="J38" s="204"/>
      <c r="K38" s="204"/>
      <c r="L38" s="204"/>
      <c r="M38" s="204"/>
      <c r="N38" s="204"/>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204"/>
      <c r="H39" s="204"/>
      <c r="I39" s="204"/>
      <c r="J39" s="204"/>
      <c r="K39" s="204"/>
      <c r="L39" s="204"/>
      <c r="M39" s="204"/>
      <c r="N39" s="204"/>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204"/>
      <c r="H40" s="204"/>
      <c r="I40" s="204"/>
      <c r="J40" s="204"/>
      <c r="K40" s="204"/>
      <c r="L40" s="204"/>
      <c r="M40" s="204"/>
      <c r="N40" s="204"/>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204"/>
      <c r="H41" s="204"/>
      <c r="I41" s="204"/>
      <c r="J41" s="204"/>
      <c r="K41" s="204"/>
      <c r="L41" s="204"/>
      <c r="M41" s="204"/>
      <c r="N41" s="204"/>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204"/>
      <c r="H42" s="204"/>
      <c r="I42" s="204"/>
      <c r="J42" s="204"/>
      <c r="K42" s="204"/>
      <c r="L42" s="204"/>
      <c r="M42" s="204"/>
      <c r="N42" s="204"/>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204"/>
      <c r="H43" s="204"/>
      <c r="I43" s="204"/>
      <c r="J43" s="204"/>
      <c r="K43" s="204"/>
      <c r="L43" s="204"/>
      <c r="M43" s="204"/>
      <c r="N43" s="204"/>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2">H48*S6</f>
        <v>0</v>
      </c>
      <c r="T45" s="128">
        <f t="shared" si="12"/>
        <v>0</v>
      </c>
      <c r="U45" s="128">
        <f t="shared" si="12"/>
        <v>0</v>
      </c>
      <c r="V45" s="128">
        <f t="shared" si="12"/>
        <v>0</v>
      </c>
      <c r="W45" s="128">
        <f t="shared" si="12"/>
        <v>0</v>
      </c>
      <c r="X45" s="128">
        <f t="shared" si="12"/>
        <v>0</v>
      </c>
      <c r="Y45" s="128">
        <f t="shared" si="12"/>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204"/>
      <c r="H46" s="204"/>
      <c r="I46" s="204"/>
      <c r="J46" s="204"/>
      <c r="K46" s="204"/>
      <c r="L46" s="204"/>
      <c r="M46" s="204"/>
      <c r="N46" s="204"/>
      <c r="P46" s="676"/>
      <c r="Q46" s="5" t="str">
        <f>Q7</f>
        <v/>
      </c>
      <c r="R46" s="128">
        <f>G48*R7</f>
        <v>0</v>
      </c>
      <c r="S46" s="128">
        <f t="shared" ref="S46:Y46" si="13">H48*S7</f>
        <v>0</v>
      </c>
      <c r="T46" s="128">
        <f t="shared" si="13"/>
        <v>0</v>
      </c>
      <c r="U46" s="128">
        <f t="shared" si="13"/>
        <v>0</v>
      </c>
      <c r="V46" s="128">
        <f t="shared" si="13"/>
        <v>0</v>
      </c>
      <c r="W46" s="128">
        <f t="shared" si="13"/>
        <v>0</v>
      </c>
      <c r="X46" s="128">
        <f t="shared" si="13"/>
        <v>0</v>
      </c>
      <c r="Y46" s="128">
        <f t="shared" si="13"/>
        <v>0</v>
      </c>
      <c r="Z46" s="128">
        <f t="shared" ref="Z46:Z49" si="14">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15">SUM(H6:H46)</f>
        <v>0</v>
      </c>
      <c r="I47" s="128">
        <f t="shared" si="15"/>
        <v>0</v>
      </c>
      <c r="J47" s="128">
        <f t="shared" si="15"/>
        <v>0</v>
      </c>
      <c r="K47" s="128">
        <f t="shared" si="15"/>
        <v>0</v>
      </c>
      <c r="L47" s="128">
        <f t="shared" si="15"/>
        <v>0</v>
      </c>
      <c r="M47" s="128">
        <f t="shared" si="15"/>
        <v>0</v>
      </c>
      <c r="N47" s="128">
        <f>SUM(N6:N46)</f>
        <v>0</v>
      </c>
      <c r="P47" s="676"/>
      <c r="Q47" s="6" t="str">
        <f>Q8</f>
        <v/>
      </c>
      <c r="R47" s="128">
        <f>G48*R8</f>
        <v>0</v>
      </c>
      <c r="S47" s="128">
        <f t="shared" ref="S47:Y47" si="16">H48*S8</f>
        <v>0</v>
      </c>
      <c r="T47" s="128">
        <f t="shared" si="16"/>
        <v>0</v>
      </c>
      <c r="U47" s="128">
        <f t="shared" si="16"/>
        <v>0</v>
      </c>
      <c r="V47" s="128">
        <f t="shared" si="16"/>
        <v>0</v>
      </c>
      <c r="W47" s="128">
        <f t="shared" si="16"/>
        <v>0</v>
      </c>
      <c r="X47" s="128">
        <f t="shared" si="16"/>
        <v>0</v>
      </c>
      <c r="Y47" s="128">
        <f t="shared" si="16"/>
        <v>0</v>
      </c>
      <c r="Z47" s="128">
        <f t="shared" si="14"/>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17">H7+H9+H11+H13+H15+H17+H22+H24+H26+H28+H30+H32+H34+H45</f>
        <v>0</v>
      </c>
      <c r="I48" s="139">
        <f t="shared" si="17"/>
        <v>0</v>
      </c>
      <c r="J48" s="139">
        <f t="shared" si="17"/>
        <v>0</v>
      </c>
      <c r="K48" s="139">
        <f t="shared" si="17"/>
        <v>0</v>
      </c>
      <c r="L48" s="139">
        <f t="shared" si="17"/>
        <v>0</v>
      </c>
      <c r="M48" s="139">
        <f t="shared" si="17"/>
        <v>0</v>
      </c>
      <c r="N48" s="139">
        <f>N7+N9+N11+N13+N15+N17+N22+N24+N26+N28+N30+N32+N34+N45</f>
        <v>0</v>
      </c>
      <c r="P48" s="676"/>
      <c r="Q48" s="7" t="str">
        <f>Q9</f>
        <v/>
      </c>
      <c r="R48" s="128">
        <f>G48*R9</f>
        <v>0</v>
      </c>
      <c r="S48" s="128">
        <f t="shared" ref="S48:Y48" si="18">H48*S9</f>
        <v>0</v>
      </c>
      <c r="T48" s="128">
        <f t="shared" si="18"/>
        <v>0</v>
      </c>
      <c r="U48" s="128">
        <f t="shared" si="18"/>
        <v>0</v>
      </c>
      <c r="V48" s="128">
        <f t="shared" si="18"/>
        <v>0</v>
      </c>
      <c r="W48" s="128">
        <f t="shared" si="18"/>
        <v>0</v>
      </c>
      <c r="X48" s="128">
        <f t="shared" si="18"/>
        <v>0</v>
      </c>
      <c r="Y48" s="128">
        <f t="shared" si="18"/>
        <v>0</v>
      </c>
      <c r="Z48" s="128">
        <f t="shared" si="14"/>
        <v>0</v>
      </c>
    </row>
    <row r="49" spans="2:60" ht="12.75" customHeight="1">
      <c r="B49" s="814"/>
      <c r="C49" s="556" t="s">
        <v>628</v>
      </c>
      <c r="D49" s="556"/>
      <c r="E49" s="684" t="s">
        <v>340</v>
      </c>
      <c r="F49" s="684"/>
      <c r="G49" s="156">
        <f>SUM(G6:G11,G14:G32,G37)</f>
        <v>0</v>
      </c>
      <c r="H49" s="156">
        <f t="shared" ref="H49:N49" si="19">SUM(H6:H11,H14:H32,H37)</f>
        <v>0</v>
      </c>
      <c r="I49" s="156">
        <f t="shared" si="19"/>
        <v>0</v>
      </c>
      <c r="J49" s="156">
        <f t="shared" si="19"/>
        <v>0</v>
      </c>
      <c r="K49" s="156">
        <f t="shared" si="19"/>
        <v>0</v>
      </c>
      <c r="L49" s="156">
        <f t="shared" si="19"/>
        <v>0</v>
      </c>
      <c r="M49" s="156">
        <f t="shared" si="19"/>
        <v>0</v>
      </c>
      <c r="N49" s="156">
        <f t="shared" si="19"/>
        <v>0</v>
      </c>
      <c r="P49" s="676"/>
      <c r="Q49" s="8" t="str">
        <f>Q10</f>
        <v/>
      </c>
      <c r="R49" s="128">
        <f>G48*R10</f>
        <v>0</v>
      </c>
      <c r="S49" s="128">
        <f t="shared" ref="S49:Y49" si="20">H48*S10</f>
        <v>0</v>
      </c>
      <c r="T49" s="128">
        <f t="shared" si="20"/>
        <v>0</v>
      </c>
      <c r="U49" s="128">
        <f t="shared" si="20"/>
        <v>0</v>
      </c>
      <c r="V49" s="128">
        <f t="shared" si="20"/>
        <v>0</v>
      </c>
      <c r="W49" s="128">
        <f t="shared" si="20"/>
        <v>0</v>
      </c>
      <c r="X49" s="128">
        <f t="shared" si="20"/>
        <v>0</v>
      </c>
      <c r="Y49" s="128">
        <f t="shared" si="20"/>
        <v>0</v>
      </c>
      <c r="Z49" s="128">
        <f t="shared" si="14"/>
        <v>0</v>
      </c>
    </row>
    <row r="50" spans="2:60" ht="12.75" customHeight="1">
      <c r="B50" s="815"/>
      <c r="C50" s="556"/>
      <c r="D50" s="556"/>
      <c r="E50" s="556" t="s">
        <v>609</v>
      </c>
      <c r="F50" s="556"/>
      <c r="G50" s="128">
        <f>G7+G9+G11+G15+G17+G22+G24+G26+G28+G30+G32</f>
        <v>0</v>
      </c>
      <c r="H50" s="128">
        <f t="shared" ref="H50:M50" si="21">H7+H9+H11+H15+H17+H22+H24+H26+H28+H30+H32</f>
        <v>0</v>
      </c>
      <c r="I50" s="128">
        <f t="shared" si="21"/>
        <v>0</v>
      </c>
      <c r="J50" s="128">
        <f t="shared" si="21"/>
        <v>0</v>
      </c>
      <c r="K50" s="128">
        <f t="shared" si="21"/>
        <v>0</v>
      </c>
      <c r="L50" s="128">
        <f t="shared" si="21"/>
        <v>0</v>
      </c>
      <c r="M50" s="128">
        <f t="shared" si="21"/>
        <v>0</v>
      </c>
      <c r="N50" s="128">
        <f>N7+N9+N11+N15+N17+N22+N24+N26+N28+N30+N32</f>
        <v>0</v>
      </c>
      <c r="P50" s="677"/>
      <c r="Q50" s="9" t="s">
        <v>29</v>
      </c>
      <c r="R50" s="128">
        <f>SUM(R45:R49)</f>
        <v>0</v>
      </c>
      <c r="S50" s="128">
        <f t="shared" ref="S50:Z50" si="22">SUM(S45:S49)</f>
        <v>0</v>
      </c>
      <c r="T50" s="128">
        <f t="shared" si="22"/>
        <v>0</v>
      </c>
      <c r="U50" s="128">
        <f t="shared" si="22"/>
        <v>0</v>
      </c>
      <c r="V50" s="128">
        <f t="shared" si="22"/>
        <v>0</v>
      </c>
      <c r="W50" s="128">
        <f t="shared" si="22"/>
        <v>0</v>
      </c>
      <c r="X50" s="128">
        <f t="shared" si="22"/>
        <v>0</v>
      </c>
      <c r="Y50" s="128">
        <f t="shared" si="22"/>
        <v>0</v>
      </c>
      <c r="Z50" s="128">
        <f t="shared" si="22"/>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3">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3"/>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3"/>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3"/>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29</v>
      </c>
      <c r="R59" s="149">
        <f>SUM(R54:R58)</f>
        <v>0</v>
      </c>
      <c r="S59" s="149">
        <f t="shared" ref="S59:V59" si="24">SUM(S54:S58)</f>
        <v>0</v>
      </c>
      <c r="T59" s="149">
        <f t="shared" si="24"/>
        <v>0</v>
      </c>
      <c r="U59" s="149">
        <f t="shared" si="24"/>
        <v>0</v>
      </c>
      <c r="V59" s="149">
        <f t="shared" si="24"/>
        <v>0</v>
      </c>
      <c r="W59" s="149">
        <f>SUM(W54:W58)</f>
        <v>0</v>
      </c>
      <c r="X59" s="149">
        <f t="shared" ref="X59:Z59" si="25">SUM(X54:X58)</f>
        <v>0</v>
      </c>
      <c r="Y59" s="149">
        <f t="shared" si="25"/>
        <v>0</v>
      </c>
      <c r="Z59" s="149">
        <f t="shared" si="25"/>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26">G97*R54</f>
        <v>0</v>
      </c>
      <c r="S63" s="128">
        <f t="shared" si="26"/>
        <v>0</v>
      </c>
      <c r="T63" s="128">
        <f t="shared" si="26"/>
        <v>0</v>
      </c>
      <c r="U63" s="128">
        <f t="shared" si="26"/>
        <v>0</v>
      </c>
      <c r="V63" s="128">
        <f t="shared" si="26"/>
        <v>0</v>
      </c>
      <c r="W63" s="128">
        <f t="shared" si="26"/>
        <v>0</v>
      </c>
      <c r="X63" s="128">
        <f t="shared" si="26"/>
        <v>0</v>
      </c>
      <c r="Y63" s="128">
        <f t="shared" si="26"/>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27">G97*R55</f>
        <v>0</v>
      </c>
      <c r="S64" s="128">
        <f t="shared" si="27"/>
        <v>0</v>
      </c>
      <c r="T64" s="128">
        <f t="shared" si="27"/>
        <v>0</v>
      </c>
      <c r="U64" s="128">
        <f t="shared" si="27"/>
        <v>0</v>
      </c>
      <c r="V64" s="128">
        <f t="shared" si="27"/>
        <v>0</v>
      </c>
      <c r="W64" s="128">
        <f t="shared" si="27"/>
        <v>0</v>
      </c>
      <c r="X64" s="128">
        <f t="shared" si="27"/>
        <v>0</v>
      </c>
      <c r="Y64" s="128">
        <f t="shared" si="27"/>
        <v>0</v>
      </c>
      <c r="Z64" s="128">
        <f t="shared" ref="Z64:Z67" si="28">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29">G97*R56</f>
        <v>0</v>
      </c>
      <c r="S65" s="128">
        <f t="shared" si="29"/>
        <v>0</v>
      </c>
      <c r="T65" s="128">
        <f t="shared" si="29"/>
        <v>0</v>
      </c>
      <c r="U65" s="128">
        <f t="shared" si="29"/>
        <v>0</v>
      </c>
      <c r="V65" s="128">
        <f t="shared" si="29"/>
        <v>0</v>
      </c>
      <c r="W65" s="128">
        <f t="shared" si="29"/>
        <v>0</v>
      </c>
      <c r="X65" s="128">
        <f t="shared" si="29"/>
        <v>0</v>
      </c>
      <c r="Y65" s="128">
        <f t="shared" si="29"/>
        <v>0</v>
      </c>
      <c r="Z65" s="128">
        <f t="shared" si="28"/>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30">G97*R57</f>
        <v>0</v>
      </c>
      <c r="S66" s="128">
        <f t="shared" si="30"/>
        <v>0</v>
      </c>
      <c r="T66" s="128">
        <f t="shared" si="30"/>
        <v>0</v>
      </c>
      <c r="U66" s="128">
        <f t="shared" si="30"/>
        <v>0</v>
      </c>
      <c r="V66" s="128">
        <f t="shared" si="30"/>
        <v>0</v>
      </c>
      <c r="W66" s="128">
        <f t="shared" si="30"/>
        <v>0</v>
      </c>
      <c r="X66" s="128">
        <f t="shared" si="30"/>
        <v>0</v>
      </c>
      <c r="Y66" s="128">
        <f t="shared" si="30"/>
        <v>0</v>
      </c>
      <c r="Z66" s="128">
        <f t="shared" si="28"/>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31">G97*R58</f>
        <v>0</v>
      </c>
      <c r="S67" s="128">
        <f t="shared" si="31"/>
        <v>0</v>
      </c>
      <c r="T67" s="128">
        <f t="shared" si="31"/>
        <v>0</v>
      </c>
      <c r="U67" s="128">
        <f t="shared" si="31"/>
        <v>0</v>
      </c>
      <c r="V67" s="128">
        <f t="shared" si="31"/>
        <v>0</v>
      </c>
      <c r="W67" s="128">
        <f t="shared" si="31"/>
        <v>0</v>
      </c>
      <c r="X67" s="128">
        <f t="shared" si="31"/>
        <v>0</v>
      </c>
      <c r="Y67" s="128">
        <f t="shared" si="31"/>
        <v>0</v>
      </c>
      <c r="Z67" s="128">
        <f t="shared" si="28"/>
        <v>0</v>
      </c>
      <c r="AB67" s="8" t="str">
        <f>Q10</f>
        <v/>
      </c>
      <c r="AC67" s="167">
        <f>SUMIF($G$107:$G$126,AB67,$N$107:$N$126)+SUMIF($G$131:$G$150,AB67,$N$131:$N$150)+SUMIF($G$158:$G$177,AB67,$N$158:$N$177)+SUMIF($G$182:$G$201,AB67,$N$182:$N$201)</f>
        <v>0</v>
      </c>
    </row>
    <row r="68" spans="2:29" ht="12.75" customHeight="1">
      <c r="B68" s="817"/>
      <c r="C68" s="638"/>
      <c r="D68" s="291" t="s">
        <v>601</v>
      </c>
      <c r="E68" s="785"/>
      <c r="F68" s="646"/>
      <c r="G68" s="204"/>
      <c r="H68" s="204"/>
      <c r="I68" s="204"/>
      <c r="J68" s="204"/>
      <c r="K68" s="204"/>
      <c r="L68" s="204"/>
      <c r="M68" s="204"/>
      <c r="N68" s="204"/>
      <c r="P68" s="650"/>
      <c r="Q68" s="9" t="s">
        <v>29</v>
      </c>
      <c r="R68" s="128">
        <f>SUM(R63:R67)</f>
        <v>0</v>
      </c>
      <c r="S68" s="128">
        <f t="shared" ref="S68:Z68" si="32">SUM(S63:S67)</f>
        <v>0</v>
      </c>
      <c r="T68" s="128">
        <f t="shared" si="32"/>
        <v>0</v>
      </c>
      <c r="U68" s="128">
        <f t="shared" si="32"/>
        <v>0</v>
      </c>
      <c r="V68" s="128">
        <f t="shared" si="32"/>
        <v>0</v>
      </c>
      <c r="W68" s="128">
        <f t="shared" si="32"/>
        <v>0</v>
      </c>
      <c r="X68" s="128">
        <f t="shared" si="32"/>
        <v>0</v>
      </c>
      <c r="Y68" s="128">
        <f t="shared" si="32"/>
        <v>0</v>
      </c>
      <c r="Z68" s="128">
        <f t="shared" si="32"/>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393</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33">$P$76*R72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33"/>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33"/>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29</v>
      </c>
      <c r="W76" s="128">
        <f>SUM(W71:W75)</f>
        <v>0</v>
      </c>
      <c r="Y76" s="137"/>
      <c r="AB76" s="9" t="s">
        <v>29</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34">IFERROR(-ROUNDUP(SUM(G54:G80)*$E$81,-1)-G82,0)</f>
        <v>0</v>
      </c>
      <c r="H81" s="134">
        <f t="shared" si="34"/>
        <v>0</v>
      </c>
      <c r="I81" s="134">
        <f t="shared" si="34"/>
        <v>0</v>
      </c>
      <c r="J81" s="134">
        <f t="shared" si="34"/>
        <v>0</v>
      </c>
      <c r="K81" s="134">
        <f t="shared" si="34"/>
        <v>0</v>
      </c>
      <c r="L81" s="134">
        <f t="shared" si="34"/>
        <v>0</v>
      </c>
      <c r="M81" s="134">
        <f t="shared" si="34"/>
        <v>0</v>
      </c>
      <c r="N81" s="134">
        <f t="shared" si="34"/>
        <v>0</v>
      </c>
      <c r="P81" s="153"/>
      <c r="Q81" s="11"/>
      <c r="R81" s="152"/>
      <c r="S81" s="137"/>
      <c r="U81" s="155"/>
      <c r="V81" s="11"/>
      <c r="W81" s="137"/>
      <c r="Y81" s="137"/>
    </row>
    <row r="82" spans="2:29" ht="12.75" customHeight="1">
      <c r="B82" s="817"/>
      <c r="C82" s="632"/>
      <c r="D82" s="794"/>
      <c r="E82" s="788"/>
      <c r="F82" s="120" t="s">
        <v>608</v>
      </c>
      <c r="G82" s="134">
        <f t="shared" ref="G82:N82" si="35">IFERROR(-ROUND((G55+G57+G59+G61+G63+G65+G70+G72+G74+G76+G78+G80)*$E$81,0),0)</f>
        <v>0</v>
      </c>
      <c r="H82" s="134">
        <f t="shared" si="35"/>
        <v>0</v>
      </c>
      <c r="I82" s="134">
        <f t="shared" si="35"/>
        <v>0</v>
      </c>
      <c r="J82" s="134">
        <f t="shared" si="35"/>
        <v>0</v>
      </c>
      <c r="K82" s="134">
        <f t="shared" si="35"/>
        <v>0</v>
      </c>
      <c r="L82" s="134">
        <f t="shared" si="35"/>
        <v>0</v>
      </c>
      <c r="M82" s="134">
        <f t="shared" si="35"/>
        <v>0</v>
      </c>
      <c r="N82" s="134">
        <f t="shared" si="35"/>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204"/>
      <c r="H88" s="204"/>
      <c r="I88" s="204"/>
      <c r="J88" s="204"/>
      <c r="K88" s="204"/>
      <c r="L88" s="204"/>
      <c r="M88" s="204"/>
      <c r="N88" s="204"/>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204"/>
      <c r="H89" s="204"/>
      <c r="I89" s="204"/>
      <c r="J89" s="204"/>
      <c r="K89" s="204"/>
      <c r="L89" s="204"/>
      <c r="M89" s="204"/>
      <c r="N89" s="204"/>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204"/>
      <c r="H90" s="204"/>
      <c r="I90" s="204"/>
      <c r="J90" s="204"/>
      <c r="K90" s="204"/>
      <c r="L90" s="204"/>
      <c r="M90" s="204"/>
      <c r="N90" s="204"/>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204"/>
      <c r="H91" s="204"/>
      <c r="I91" s="204"/>
      <c r="J91" s="204"/>
      <c r="K91" s="204"/>
      <c r="L91" s="204"/>
      <c r="M91" s="204"/>
      <c r="N91" s="204"/>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204"/>
      <c r="H92" s="204"/>
      <c r="I92" s="204"/>
      <c r="J92" s="204"/>
      <c r="K92" s="204"/>
      <c r="L92" s="204"/>
      <c r="M92" s="204"/>
      <c r="N92" s="204"/>
      <c r="P92" s="153"/>
      <c r="Q92" s="11"/>
      <c r="R92" s="152"/>
      <c r="S92" s="137"/>
      <c r="U92" s="155"/>
      <c r="V92" s="11"/>
      <c r="W92" s="137"/>
      <c r="Y92" s="137"/>
      <c r="AB92" s="9" t="s">
        <v>29</v>
      </c>
      <c r="AC92" s="128">
        <f>SUM(AC87:AC91)</f>
        <v>0</v>
      </c>
    </row>
    <row r="93" spans="2:29" ht="12.75" customHeight="1">
      <c r="B93" s="817"/>
      <c r="C93" s="638"/>
      <c r="D93" s="130" t="s">
        <v>14</v>
      </c>
      <c r="E93" s="785"/>
      <c r="F93" s="646"/>
      <c r="G93" s="204"/>
      <c r="H93" s="204"/>
      <c r="I93" s="204"/>
      <c r="J93" s="204"/>
      <c r="K93" s="204"/>
      <c r="L93" s="204"/>
      <c r="M93" s="204"/>
      <c r="N93" s="204"/>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36">H98*S54</f>
        <v>0</v>
      </c>
      <c r="T95" s="128">
        <f t="shared" si="36"/>
        <v>0</v>
      </c>
      <c r="U95" s="128">
        <f t="shared" si="36"/>
        <v>0</v>
      </c>
      <c r="V95" s="128">
        <f t="shared" si="36"/>
        <v>0</v>
      </c>
      <c r="W95" s="128">
        <f t="shared" si="36"/>
        <v>0</v>
      </c>
      <c r="X95" s="128">
        <f t="shared" si="36"/>
        <v>0</v>
      </c>
      <c r="Y95" s="128">
        <f t="shared" si="36"/>
        <v>0</v>
      </c>
      <c r="Z95" s="128">
        <f>SUM(R95:Y95)</f>
        <v>0</v>
      </c>
      <c r="AB95" s="4" t="str">
        <f>Q6</f>
        <v/>
      </c>
      <c r="AC95" s="134">
        <f>Z45+Z95+AC87</f>
        <v>0</v>
      </c>
    </row>
    <row r="96" spans="2:29" ht="12.75" customHeight="1">
      <c r="B96" s="817"/>
      <c r="C96" s="639"/>
      <c r="D96" s="130" t="s">
        <v>600</v>
      </c>
      <c r="E96" s="785"/>
      <c r="F96" s="646"/>
      <c r="G96" s="204"/>
      <c r="H96" s="204"/>
      <c r="I96" s="204"/>
      <c r="J96" s="204"/>
      <c r="K96" s="204"/>
      <c r="L96" s="204"/>
      <c r="M96" s="204"/>
      <c r="N96" s="204"/>
      <c r="O96" s="123"/>
      <c r="P96" s="676"/>
      <c r="Q96" s="5" t="str">
        <f>Q7</f>
        <v/>
      </c>
      <c r="R96" s="128">
        <f>G98*R55</f>
        <v>0</v>
      </c>
      <c r="S96" s="128">
        <f t="shared" ref="S96:Y96" si="37">H98*S55</f>
        <v>0</v>
      </c>
      <c r="T96" s="128">
        <f t="shared" si="37"/>
        <v>0</v>
      </c>
      <c r="U96" s="128">
        <f t="shared" si="37"/>
        <v>0</v>
      </c>
      <c r="V96" s="128">
        <f t="shared" si="37"/>
        <v>0</v>
      </c>
      <c r="W96" s="128">
        <f t="shared" si="37"/>
        <v>0</v>
      </c>
      <c r="X96" s="128">
        <f t="shared" si="37"/>
        <v>0</v>
      </c>
      <c r="Y96" s="128">
        <f t="shared" si="37"/>
        <v>0</v>
      </c>
      <c r="Z96" s="128">
        <f t="shared" ref="Z96:Z99" si="38">SUM(R96:Y96)</f>
        <v>0</v>
      </c>
      <c r="AB96" s="5" t="str">
        <f>Q7</f>
        <v/>
      </c>
      <c r="AC96" s="138">
        <f>Z46+Z96+AC88</f>
        <v>0</v>
      </c>
    </row>
    <row r="97" spans="2:76" ht="12.75" customHeight="1">
      <c r="B97" s="817"/>
      <c r="C97" s="651" t="s">
        <v>382</v>
      </c>
      <c r="D97" s="651"/>
      <c r="E97" s="556" t="s">
        <v>629</v>
      </c>
      <c r="F97" s="556"/>
      <c r="G97" s="128">
        <f>SUM(G54:G96)</f>
        <v>0</v>
      </c>
      <c r="H97" s="128">
        <f t="shared" ref="H97:N97" si="39">SUM(H54:H96)</f>
        <v>0</v>
      </c>
      <c r="I97" s="128">
        <f t="shared" si="39"/>
        <v>0</v>
      </c>
      <c r="J97" s="128">
        <f t="shared" si="39"/>
        <v>0</v>
      </c>
      <c r="K97" s="128">
        <f t="shared" si="39"/>
        <v>0</v>
      </c>
      <c r="L97" s="128">
        <f t="shared" si="39"/>
        <v>0</v>
      </c>
      <c r="M97" s="128">
        <f t="shared" si="39"/>
        <v>0</v>
      </c>
      <c r="N97" s="128">
        <f t="shared" si="39"/>
        <v>0</v>
      </c>
      <c r="O97" s="123"/>
      <c r="P97" s="676"/>
      <c r="Q97" s="6" t="str">
        <f>Q8</f>
        <v/>
      </c>
      <c r="R97" s="128">
        <f>G98*R56</f>
        <v>0</v>
      </c>
      <c r="S97" s="128">
        <f t="shared" ref="S97:Y97" si="40">H98*S56</f>
        <v>0</v>
      </c>
      <c r="T97" s="128">
        <f t="shared" si="40"/>
        <v>0</v>
      </c>
      <c r="U97" s="128">
        <f t="shared" si="40"/>
        <v>0</v>
      </c>
      <c r="V97" s="128">
        <f t="shared" si="40"/>
        <v>0</v>
      </c>
      <c r="W97" s="128">
        <f t="shared" si="40"/>
        <v>0</v>
      </c>
      <c r="X97" s="128">
        <f t="shared" si="40"/>
        <v>0</v>
      </c>
      <c r="Y97" s="128">
        <f t="shared" si="40"/>
        <v>0</v>
      </c>
      <c r="Z97" s="128">
        <f t="shared" si="38"/>
        <v>0</v>
      </c>
      <c r="AB97" s="6" t="str">
        <f>Q8</f>
        <v/>
      </c>
      <c r="AC97" s="139">
        <f>Z47+Z97+AC89</f>
        <v>0</v>
      </c>
    </row>
    <row r="98" spans="2:76" ht="12.75" customHeight="1">
      <c r="B98" s="817"/>
      <c r="C98" s="651"/>
      <c r="D98" s="651"/>
      <c r="E98" s="674" t="s">
        <v>609</v>
      </c>
      <c r="F98" s="674"/>
      <c r="G98" s="139">
        <f>G55+G57+G59+G61+G63+G65+G70+G72+G74+G76+G78+G80+G82+G84+G95</f>
        <v>0</v>
      </c>
      <c r="H98" s="139">
        <f t="shared" ref="H98:N98" si="41">H55+H57+H59+H61+H63+H65+H70+H72+H74+H76+H78+H80+H82+H84+H95</f>
        <v>0</v>
      </c>
      <c r="I98" s="139">
        <f t="shared" si="41"/>
        <v>0</v>
      </c>
      <c r="J98" s="139">
        <f t="shared" si="41"/>
        <v>0</v>
      </c>
      <c r="K98" s="139">
        <f t="shared" si="41"/>
        <v>0</v>
      </c>
      <c r="L98" s="139">
        <f t="shared" si="41"/>
        <v>0</v>
      </c>
      <c r="M98" s="139">
        <f t="shared" si="41"/>
        <v>0</v>
      </c>
      <c r="N98" s="139">
        <f t="shared" si="41"/>
        <v>0</v>
      </c>
      <c r="O98" s="123"/>
      <c r="P98" s="676"/>
      <c r="Q98" s="7" t="str">
        <f>Q9</f>
        <v/>
      </c>
      <c r="R98" s="128">
        <f>G98*R57</f>
        <v>0</v>
      </c>
      <c r="S98" s="128">
        <f t="shared" ref="S98:Y98" si="42">H98*S57</f>
        <v>0</v>
      </c>
      <c r="T98" s="128">
        <f t="shared" si="42"/>
        <v>0</v>
      </c>
      <c r="U98" s="128">
        <f t="shared" si="42"/>
        <v>0</v>
      </c>
      <c r="V98" s="128">
        <f t="shared" si="42"/>
        <v>0</v>
      </c>
      <c r="W98" s="128">
        <f t="shared" si="42"/>
        <v>0</v>
      </c>
      <c r="X98" s="128">
        <f t="shared" si="42"/>
        <v>0</v>
      </c>
      <c r="Y98" s="128">
        <f t="shared" si="42"/>
        <v>0</v>
      </c>
      <c r="Z98" s="128">
        <f t="shared" si="38"/>
        <v>0</v>
      </c>
      <c r="AB98" s="7" t="str">
        <f>Q9</f>
        <v/>
      </c>
      <c r="AC98" s="297">
        <f>Z48+Z98+AC90</f>
        <v>0</v>
      </c>
    </row>
    <row r="99" spans="2:76" ht="12.75" customHeight="1">
      <c r="B99" s="817"/>
      <c r="C99" s="556" t="s">
        <v>628</v>
      </c>
      <c r="D99" s="556"/>
      <c r="E99" s="684" t="s">
        <v>340</v>
      </c>
      <c r="F99" s="684"/>
      <c r="G99" s="156">
        <f>SUM(G54:G59,G62:G82,G87)</f>
        <v>0</v>
      </c>
      <c r="H99" s="156">
        <f t="shared" ref="H99:N99" si="43">SUM(H54:H59,H62:H82,H87)</f>
        <v>0</v>
      </c>
      <c r="I99" s="156">
        <f t="shared" si="43"/>
        <v>0</v>
      </c>
      <c r="J99" s="156">
        <f t="shared" si="43"/>
        <v>0</v>
      </c>
      <c r="K99" s="156">
        <f t="shared" si="43"/>
        <v>0</v>
      </c>
      <c r="L99" s="156">
        <f t="shared" si="43"/>
        <v>0</v>
      </c>
      <c r="M99" s="156">
        <f t="shared" si="43"/>
        <v>0</v>
      </c>
      <c r="N99" s="156">
        <f t="shared" si="43"/>
        <v>0</v>
      </c>
      <c r="O99" s="123"/>
      <c r="P99" s="676"/>
      <c r="Q99" s="8" t="str">
        <f>Q10</f>
        <v/>
      </c>
      <c r="R99" s="128">
        <f>G98*R58</f>
        <v>0</v>
      </c>
      <c r="S99" s="128">
        <f t="shared" ref="S99:Y99" si="44">H98*S58</f>
        <v>0</v>
      </c>
      <c r="T99" s="128">
        <f t="shared" si="44"/>
        <v>0</v>
      </c>
      <c r="U99" s="128">
        <f t="shared" si="44"/>
        <v>0</v>
      </c>
      <c r="V99" s="128">
        <f t="shared" si="44"/>
        <v>0</v>
      </c>
      <c r="W99" s="128">
        <f t="shared" si="44"/>
        <v>0</v>
      </c>
      <c r="X99" s="128">
        <f t="shared" si="44"/>
        <v>0</v>
      </c>
      <c r="Y99" s="128">
        <f t="shared" si="44"/>
        <v>0</v>
      </c>
      <c r="Z99" s="128">
        <f t="shared" si="38"/>
        <v>0</v>
      </c>
      <c r="AB99" s="8" t="str">
        <f>Q10</f>
        <v/>
      </c>
      <c r="AC99" s="142">
        <f>Z49+Z99+AC91</f>
        <v>0</v>
      </c>
    </row>
    <row r="100" spans="2:76" ht="12.75" customHeight="1">
      <c r="B100" s="818"/>
      <c r="C100" s="556"/>
      <c r="D100" s="556"/>
      <c r="E100" s="556" t="s">
        <v>609</v>
      </c>
      <c r="F100" s="556"/>
      <c r="G100" s="128">
        <f>G55+G57+G59+G63+G65+G70+G72+G74+G76+G78+G80+G82</f>
        <v>0</v>
      </c>
      <c r="H100" s="128">
        <f t="shared" ref="H100:N100" si="45">H55+H57+H59+H63+H65+H70+H72+H74+H76+H78+H80+H82</f>
        <v>0</v>
      </c>
      <c r="I100" s="128">
        <f t="shared" si="45"/>
        <v>0</v>
      </c>
      <c r="J100" s="128">
        <f t="shared" si="45"/>
        <v>0</v>
      </c>
      <c r="K100" s="128">
        <f t="shared" si="45"/>
        <v>0</v>
      </c>
      <c r="L100" s="128">
        <f t="shared" si="45"/>
        <v>0</v>
      </c>
      <c r="M100" s="128">
        <f t="shared" si="45"/>
        <v>0</v>
      </c>
      <c r="N100" s="128">
        <f t="shared" si="45"/>
        <v>0</v>
      </c>
      <c r="O100" s="123"/>
      <c r="P100" s="677"/>
      <c r="Q100" s="9" t="s">
        <v>29</v>
      </c>
      <c r="R100" s="128">
        <f>SUM(R95:R99)</f>
        <v>0</v>
      </c>
      <c r="S100" s="128">
        <f t="shared" ref="S100:Z100" si="46">SUM(S95:S99)</f>
        <v>0</v>
      </c>
      <c r="T100" s="128">
        <f t="shared" si="46"/>
        <v>0</v>
      </c>
      <c r="U100" s="128">
        <f t="shared" si="46"/>
        <v>0</v>
      </c>
      <c r="V100" s="128">
        <f t="shared" si="46"/>
        <v>0</v>
      </c>
      <c r="W100" s="128">
        <f t="shared" si="46"/>
        <v>0</v>
      </c>
      <c r="X100" s="128">
        <f t="shared" si="46"/>
        <v>0</v>
      </c>
      <c r="Y100" s="128">
        <f t="shared" si="46"/>
        <v>0</v>
      </c>
      <c r="Z100" s="128">
        <f t="shared" si="46"/>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226</v>
      </c>
      <c r="AA105" s="628" t="s">
        <v>378</v>
      </c>
      <c r="AB105" s="628" t="s">
        <v>663</v>
      </c>
      <c r="AC105" s="338" t="s">
        <v>620</v>
      </c>
      <c r="AD105" s="338"/>
      <c r="AE105" s="624" t="s">
        <v>393</v>
      </c>
      <c r="AF105" s="625"/>
      <c r="AG105" s="624" t="s">
        <v>77</v>
      </c>
      <c r="AH105" s="625"/>
      <c r="AI105" s="624" t="s">
        <v>604</v>
      </c>
      <c r="AJ105" s="625"/>
      <c r="AK105" s="624" t="s">
        <v>605</v>
      </c>
      <c r="AL105" s="625"/>
      <c r="AM105" s="624" t="s">
        <v>606</v>
      </c>
      <c r="AN105" s="625"/>
      <c r="AO105" s="626" t="s">
        <v>78</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29</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79</v>
      </c>
      <c r="S106" s="182" t="s">
        <v>608</v>
      </c>
      <c r="T106" s="182" t="s">
        <v>79</v>
      </c>
      <c r="U106" s="182" t="s">
        <v>608</v>
      </c>
      <c r="V106" s="182" t="s">
        <v>152</v>
      </c>
      <c r="W106" s="182" t="s">
        <v>608</v>
      </c>
      <c r="X106" s="182" t="s">
        <v>79</v>
      </c>
      <c r="Y106" s="182" t="s">
        <v>608</v>
      </c>
      <c r="Z106" s="629"/>
      <c r="AA106" s="629"/>
      <c r="AB106" s="629"/>
      <c r="AC106" s="182" t="s">
        <v>79</v>
      </c>
      <c r="AD106" s="182" t="s">
        <v>608</v>
      </c>
      <c r="AE106" s="308" t="s">
        <v>79</v>
      </c>
      <c r="AF106" s="308" t="s">
        <v>608</v>
      </c>
      <c r="AG106" s="308" t="s">
        <v>79</v>
      </c>
      <c r="AH106" s="308" t="s">
        <v>608</v>
      </c>
      <c r="AI106" s="308" t="s">
        <v>79</v>
      </c>
      <c r="AJ106" s="308" t="s">
        <v>608</v>
      </c>
      <c r="AK106" s="308" t="s">
        <v>79</v>
      </c>
      <c r="AL106" s="308" t="s">
        <v>608</v>
      </c>
      <c r="AM106" s="308" t="s">
        <v>79</v>
      </c>
      <c r="AN106" s="308" t="s">
        <v>608</v>
      </c>
      <c r="AO106" s="308" t="s">
        <v>79</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47">IF($I107="保育標準時間",HLOOKUP(H107,$G$5:$J$49,2,FALSE),IF($I107="保育短時間",HLOOKUP(H107,$K$5:$N$49,2,FALSE),"-"))</f>
        <v>-</v>
      </c>
      <c r="Q107" s="128" t="str">
        <f t="shared" ref="Q107:Q126" si="48">IF($I107="保育標準時間",HLOOKUP(H107,$G$5:$J$49,3,FALSE),IF($I107="保育短時間",HLOOKUP(H107,$K$5:$N$49,3,FALSE),"-"))</f>
        <v>-</v>
      </c>
      <c r="R107" s="128" t="str">
        <f t="shared" ref="R107:R126" si="49">IF($I107="保育標準時間",HLOOKUP(H107,$G$5:$J$49,4,FALSE),IF($I107="保育短時間",HLOOKUP(H107,$K$5:$N$49,4,FALSE),"-"))</f>
        <v>-</v>
      </c>
      <c r="S107" s="128" t="str">
        <f t="shared" ref="S107:S126" si="50">IF($I107="保育標準時間",HLOOKUP(H107,$G$5:$J$49,5,FALSE),IF($I107="保育短時間",HLOOKUP(H107,$K$5:$N$49,5,FALSE),"-"))</f>
        <v>-</v>
      </c>
      <c r="T107" s="128" t="str">
        <f t="shared" ref="T107:T126" si="51">IF($I107="保育標準時間",HLOOKUP(H107,$G$5:$J$49,6,FALSE),IF($I107="保育短時間",HLOOKUP(H107,$K$5:$N$49,6,FALSE),"-"))</f>
        <v>-</v>
      </c>
      <c r="U107" s="128" t="str">
        <f t="shared" ref="U107:U126" si="52">IF($I107="保育標準時間",HLOOKUP(H107,$G$5:$J$49,7,FALSE),IF($I107="保育短時間",HLOOKUP(H107,$K$5:$N$49,7,FALSE),"-"))</f>
        <v>-</v>
      </c>
      <c r="V107" s="128" t="str">
        <f t="shared" ref="V107:V126" si="53">IF($I107="保育標準時間",HLOOKUP(H107,$G$5:$J$49,10,FALSE),IF($I107="保育短時間",HLOOKUP(H107,$K$5:$N$49,10,FALSE),"-"))</f>
        <v>-</v>
      </c>
      <c r="W107" s="128" t="str">
        <f t="shared" ref="W107:W126" si="54">IF($I107="保育標準時間",HLOOKUP(H107,$G$5:$J$49,11,FALSE),IF($I107="保育短時間",HLOOKUP(H107,$K$5:$N$49,11,FALSE),"-"))</f>
        <v>-</v>
      </c>
      <c r="X107" s="128" t="str">
        <f t="shared" ref="X107:X126" si="55">IF($I107="保育標準時間",HLOOKUP(H107,$G$5:$J$49,12,FALSE),IF($I107="保育短時間",HLOOKUP(H107,$K$5:$N$49,12,FALSE),"-"))</f>
        <v>-</v>
      </c>
      <c r="Y107" s="128" t="str">
        <f t="shared" ref="Y107:Y126" si="56">IF($I107="保育標準時間",HLOOKUP(H107,$G$5:$J$49,13,FALSE),IF($I107="保育短時間",HLOOKUP(H107,$K$5:$N$49,13,FALSE),"-"))</f>
        <v>-</v>
      </c>
      <c r="Z107" s="128" t="str">
        <f t="shared" ref="Z107:Z126" si="57">IF($I107="保育標準時間",HLOOKUP(H107,$G$5:$J$49,14,FALSE),IF($I107="保育短時間",HLOOKUP(H107,$K$5:$N$49,14,FALSE),"-"))</f>
        <v>-</v>
      </c>
      <c r="AA107" s="128" t="str">
        <f t="shared" ref="AA107:AA126" si="58">IF($I107="保育標準時間",HLOOKUP(H107,$G$5:$J$49,15,FALSE),IF($I107="保育短時間",HLOOKUP(H107,$K$5:$N$49,15,FALSE),"-"))</f>
        <v>-</v>
      </c>
      <c r="AB107" s="131"/>
      <c r="AC107" s="128" t="str">
        <f t="shared" ref="AC107:AC126" si="59">IF($I107="保育標準時間",HLOOKUP(H107,$G$5:$J$49,17,FALSE),IF($I107="保育短時間",HLOOKUP(H107,$K$5:$N$49,17,FALSE),"-"))</f>
        <v>-</v>
      </c>
      <c r="AD107" s="128" t="str">
        <f t="shared" ref="AD107:AD126" si="60">IF($I107="保育標準時間",HLOOKUP(H107,$G$5:$J$49,18,FALSE),IF($I107="保育短時間",HLOOKUP(H107,$K$5:$N$49,18,FALSE),"-"))</f>
        <v>-</v>
      </c>
      <c r="AE107" s="131"/>
      <c r="AF107" s="131"/>
      <c r="AG107" s="128" t="str">
        <f t="shared" ref="AG107:AG126" si="61">IF($I107="保育標準時間",HLOOKUP(H107,$G$5:$J$49,19,FALSE),IF($I107="保育短時間",HLOOKUP(H107,$K$5:$N$49,19,FALSE),"-"))</f>
        <v>-</v>
      </c>
      <c r="AH107" s="128" t="str">
        <f t="shared" ref="AH107:AH126" si="62">IF($I107="保育標準時間",HLOOKUP(H107,$G$5:$J$49,20,FALSE),IF($I107="保育短時間",HLOOKUP(H107,$K$5:$N$49,20,FALSE),"-"))</f>
        <v>-</v>
      </c>
      <c r="AI107" s="128" t="str">
        <f t="shared" ref="AI107:AI126" si="63">IF($I107="保育標準時間",HLOOKUP(H107,$G$5:$J$49,21,FALSE),IF($I107="保育短時間",HLOOKUP(H107,$K$5:$N$49,21,FALSE),"-"))</f>
        <v>-</v>
      </c>
      <c r="AJ107" s="128" t="str">
        <f t="shared" ref="AJ107:AJ126" si="64">IF($I107="保育標準時間",HLOOKUP(H107,$G$5:$J$49,22,FALSE),IF($I107="保育短時間",HLOOKUP(H107,$K$5:$N$49,22,FALSE),"-"))</f>
        <v>-</v>
      </c>
      <c r="AK107" s="128" t="str">
        <f t="shared" ref="AK107:AK126" si="65">IF($I107="保育標準時間",HLOOKUP(H107,$G$5:$J$49,23,FALSE),IF($I107="保育短時間",HLOOKUP(H107,$K$5:$N$49,23,FALSE),"-"))</f>
        <v>-</v>
      </c>
      <c r="AL107" s="128" t="str">
        <f t="shared" ref="AL107:AL126" si="66">IF($I107="保育標準時間",HLOOKUP(H107,$G$5:$J$49,24,FALSE),IF($I107="保育短時間",HLOOKUP(H107,$K$5:$N$49,24,FALSE),"-"))</f>
        <v>-</v>
      </c>
      <c r="AM107" s="128" t="str">
        <f t="shared" ref="AM107:AM126" si="67">IF($I107="保育標準時間",HLOOKUP(H107,$G$5:$J$49,25,FALSE),IF($I107="保育短時間",HLOOKUP(H107,$K$5:$N$49,25,FALSE),"-"))</f>
        <v>-</v>
      </c>
      <c r="AN107" s="128" t="str">
        <f t="shared" ref="AN107:AN126" si="68">IF($I107="保育標準時間",HLOOKUP(H107,$G$5:$J$49,26,FALSE),IF($I107="保育短時間",HLOOKUP(H107,$K$5:$N$49,26,FALSE),"-"))</f>
        <v>-</v>
      </c>
      <c r="AO107" s="128" t="str">
        <f t="shared" ref="AO107:AO126" si="69">IF($I107="保育標準時間",HLOOKUP(H107,$G$5:$J$49,27,FALSE),IF($I107="保育短時間",HLOOKUP(H107,$K$5:$N$49,27,FALSE),"-"))</f>
        <v>-</v>
      </c>
      <c r="AP107" s="128" t="str">
        <f t="shared" ref="AP107:AP126" si="70">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71">N107-SUM(AT107:BU107)</f>
        <v>0</v>
      </c>
      <c r="AT107" s="128" t="str">
        <f t="shared" ref="AT107:AT126" si="72">IFERROR(ROUND(Q107*$M107/25,0),"-")</f>
        <v>-</v>
      </c>
      <c r="AU107" s="128" t="str">
        <f t="shared" ref="AU107:AU126" si="73">IFERROR(ROUND(R107*$M107/25,0),"-")</f>
        <v>-</v>
      </c>
      <c r="AV107" s="128" t="str">
        <f t="shared" ref="AV107:AV126" si="74">IFERROR(ROUND(S107*$M107/25,0),"-")</f>
        <v>-</v>
      </c>
      <c r="AW107" s="128" t="str">
        <f t="shared" ref="AW107:AW126" si="75">IFERROR(ROUND(T107*$M107/25,0),"-")</f>
        <v>-</v>
      </c>
      <c r="AX107" s="128" t="str">
        <f t="shared" ref="AX107:AX126" si="76">IFERROR(ROUND(U107*$M107/25,0),"-")</f>
        <v>-</v>
      </c>
      <c r="AY107" s="128" t="str">
        <f t="shared" ref="AY107:AY126" si="77">IFERROR(ROUND(V107*$M107/25,0),"-")</f>
        <v>-</v>
      </c>
      <c r="AZ107" s="128" t="str">
        <f t="shared" ref="AZ107:AZ126" si="78">IFERROR(ROUND(W107*$M107/25,0),"-")</f>
        <v>-</v>
      </c>
      <c r="BA107" s="128" t="str">
        <f t="shared" ref="BA107:BA126" si="79">IFERROR(ROUND(X107*$M107/25,0),"-")</f>
        <v>-</v>
      </c>
      <c r="BB107" s="128" t="str">
        <f t="shared" ref="BB107:BB126" si="80">IFERROR(ROUND(Y107*$M107/25,0),"-")</f>
        <v>-</v>
      </c>
      <c r="BC107" s="128" t="str">
        <f t="shared" ref="BC107:BC126" si="81">IFERROR(ROUND(Z107*$M107/25,0),"-")</f>
        <v>-</v>
      </c>
      <c r="BD107" s="128" t="str">
        <f t="shared" ref="BD107:BD126" si="82">IFERROR(ROUND(AA107*$M107/25,0),"-")</f>
        <v>-</v>
      </c>
      <c r="BE107" s="187"/>
      <c r="BF107" s="128" t="str">
        <f t="shared" ref="BF107:BF126" si="83">IFERROR(ROUND(AC107*$M107/25,0),"-")</f>
        <v>-</v>
      </c>
      <c r="BG107" s="128" t="str">
        <f t="shared" ref="BG107:BG126" si="84">IFERROR(ROUND(AD107*$M107/25,0),"-")</f>
        <v>-</v>
      </c>
      <c r="BH107" s="187"/>
      <c r="BI107" s="187"/>
      <c r="BJ107" s="128" t="str">
        <f t="shared" ref="BJ107:BJ126" si="85">IFERROR(ROUND(AG107*$M107/25,0),"-")</f>
        <v>-</v>
      </c>
      <c r="BK107" s="128" t="str">
        <f t="shared" ref="BK107:BK126" si="86">IFERROR(ROUND(AH107*$M107/25,0),"-")</f>
        <v>-</v>
      </c>
      <c r="BL107" s="128" t="str">
        <f t="shared" ref="BL107:BL126" si="87">IFERROR(ROUND(AI107*$M107/25,0),"-")</f>
        <v>-</v>
      </c>
      <c r="BM107" s="128" t="str">
        <f t="shared" ref="BM107:BM126" si="88">IFERROR(ROUND(AJ107*$M107/25,0),"-")</f>
        <v>-</v>
      </c>
      <c r="BN107" s="128" t="str">
        <f t="shared" ref="BN107:BN126" si="89">IFERROR(ROUND(AK107*$M107/25,0),"-")</f>
        <v>-</v>
      </c>
      <c r="BO107" s="128" t="str">
        <f t="shared" ref="BO107:BO126" si="90">IFERROR(ROUND(AL107*$M107/25,0),"-")</f>
        <v>-</v>
      </c>
      <c r="BP107" s="128" t="str">
        <f t="shared" ref="BP107:BP126" si="91">IFERROR(ROUND(AM107*$M107/25,0),"-")</f>
        <v>-</v>
      </c>
      <c r="BQ107" s="128" t="str">
        <f t="shared" ref="BQ107:BQ126" si="92">IFERROR(ROUND(AN107*$M107/25,0),"-")</f>
        <v>-</v>
      </c>
      <c r="BR107" s="128" t="str">
        <f t="shared" ref="BR107:BR126" si="93">IFERROR(ROUND(AO107*$M107/25,0),"-")</f>
        <v>-</v>
      </c>
      <c r="BS107" s="128" t="str">
        <f t="shared" ref="BS107:BS126" si="94">IFERROR(ROUND(AP107*$M107/25,0),"-")</f>
        <v>-</v>
      </c>
      <c r="BT107" s="128" t="str">
        <f t="shared" ref="BT107:BT126" si="95">IFERROR(ROUND(AQ107*$M107/25,0),"-")</f>
        <v>-</v>
      </c>
      <c r="BU107" s="128" t="str">
        <f t="shared" ref="BU107:BU126" si="96">IFERROR(ROUND(AR107*$M107/25,0),"-")</f>
        <v>-</v>
      </c>
      <c r="BV107" s="129">
        <f t="shared" ref="BV107:BV126" si="97">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98">IF($I108="保育標準時間",HLOOKUP($H108,$G$5:$J$49,45,FALSE),IF($I108="保育短時間",HLOOKUP($H108,$K$5:$N$49,45,FALSE),"-"))</f>
        <v>-</v>
      </c>
      <c r="K108" s="20" t="str">
        <f>IF(月途中入退所!$D9=$B$2,IF(月途中入退所!I9="","-",月途中入退所!$I9),"-")</f>
        <v>-</v>
      </c>
      <c r="L108" s="162" t="str">
        <f t="shared" ref="L108:L126" si="99">IFERROR(IF(K108="○",J108+$P$28,J108),"-")</f>
        <v>-</v>
      </c>
      <c r="M108" s="20" t="str">
        <f>IF(月途中入退所!$D9=$B$2,月途中入退所!$J9,"-")</f>
        <v>-</v>
      </c>
      <c r="N108" s="129">
        <f t="shared" ref="N108:N126" si="100">IFERROR(ROUNDDOWN(L108*M108/25,-1),0)</f>
        <v>0</v>
      </c>
      <c r="O108" s="123"/>
      <c r="P108" s="128" t="str">
        <f t="shared" si="47"/>
        <v>-</v>
      </c>
      <c r="Q108" s="128" t="str">
        <f t="shared" si="48"/>
        <v>-</v>
      </c>
      <c r="R108" s="128" t="str">
        <f t="shared" si="49"/>
        <v>-</v>
      </c>
      <c r="S108" s="128" t="str">
        <f t="shared" si="50"/>
        <v>-</v>
      </c>
      <c r="T108" s="128" t="str">
        <f t="shared" si="51"/>
        <v>-</v>
      </c>
      <c r="U108" s="128" t="str">
        <f t="shared" si="52"/>
        <v>-</v>
      </c>
      <c r="V108" s="128" t="str">
        <f t="shared" si="53"/>
        <v>-</v>
      </c>
      <c r="W108" s="128" t="str">
        <f t="shared" si="54"/>
        <v>-</v>
      </c>
      <c r="X108" s="128" t="str">
        <f t="shared" si="55"/>
        <v>-</v>
      </c>
      <c r="Y108" s="128" t="str">
        <f t="shared" si="56"/>
        <v>-</v>
      </c>
      <c r="Z108" s="128" t="str">
        <f t="shared" si="57"/>
        <v>-</v>
      </c>
      <c r="AA108" s="128" t="str">
        <f t="shared" si="58"/>
        <v>-</v>
      </c>
      <c r="AB108" s="131"/>
      <c r="AC108" s="128" t="str">
        <f t="shared" si="59"/>
        <v>-</v>
      </c>
      <c r="AD108" s="128" t="str">
        <f t="shared" si="60"/>
        <v>-</v>
      </c>
      <c r="AE108" s="131"/>
      <c r="AF108" s="131"/>
      <c r="AG108" s="128" t="str">
        <f t="shared" si="61"/>
        <v>-</v>
      </c>
      <c r="AH108" s="128" t="str">
        <f t="shared" si="62"/>
        <v>-</v>
      </c>
      <c r="AI108" s="128" t="str">
        <f t="shared" si="63"/>
        <v>-</v>
      </c>
      <c r="AJ108" s="128" t="str">
        <f t="shared" si="64"/>
        <v>-</v>
      </c>
      <c r="AK108" s="128" t="str">
        <f t="shared" si="65"/>
        <v>-</v>
      </c>
      <c r="AL108" s="128" t="str">
        <f t="shared" si="66"/>
        <v>-</v>
      </c>
      <c r="AM108" s="128" t="str">
        <f t="shared" si="67"/>
        <v>-</v>
      </c>
      <c r="AN108" s="128" t="str">
        <f t="shared" si="68"/>
        <v>-</v>
      </c>
      <c r="AO108" s="128" t="str">
        <f t="shared" si="69"/>
        <v>-</v>
      </c>
      <c r="AP108" s="128" t="str">
        <f t="shared" si="70"/>
        <v>-</v>
      </c>
      <c r="AQ108" s="128" t="str">
        <f t="shared" ref="AQ108:AQ126" si="101">IF($I108="保育標準時間",HLOOKUP(H108,$G$5:$J$49,33,FALSE),IF($I108="保育短時間",HLOOKUP(H108,$K$5:$N$49,33,FALSE),"-"))</f>
        <v>-</v>
      </c>
      <c r="AR108" s="128" t="str">
        <f t="shared" ref="AR108:AR126" si="102">IF(OR(I108="保育標準時間",I108="保育短時間"),IF(K108="○",$P$28,"-"),"-")</f>
        <v>-</v>
      </c>
      <c r="AS108" s="128">
        <f t="shared" si="71"/>
        <v>0</v>
      </c>
      <c r="AT108" s="128" t="str">
        <f t="shared" si="72"/>
        <v>-</v>
      </c>
      <c r="AU108" s="128" t="str">
        <f t="shared" si="73"/>
        <v>-</v>
      </c>
      <c r="AV108" s="128" t="str">
        <f t="shared" si="74"/>
        <v>-</v>
      </c>
      <c r="AW108" s="128" t="str">
        <f t="shared" si="75"/>
        <v>-</v>
      </c>
      <c r="AX108" s="128" t="str">
        <f t="shared" si="76"/>
        <v>-</v>
      </c>
      <c r="AY108" s="128" t="str">
        <f t="shared" si="77"/>
        <v>-</v>
      </c>
      <c r="AZ108" s="128" t="str">
        <f t="shared" si="78"/>
        <v>-</v>
      </c>
      <c r="BA108" s="128" t="str">
        <f t="shared" si="79"/>
        <v>-</v>
      </c>
      <c r="BB108" s="128" t="str">
        <f t="shared" si="80"/>
        <v>-</v>
      </c>
      <c r="BC108" s="128" t="str">
        <f t="shared" si="81"/>
        <v>-</v>
      </c>
      <c r="BD108" s="128" t="str">
        <f t="shared" si="82"/>
        <v>-</v>
      </c>
      <c r="BE108" s="187"/>
      <c r="BF108" s="128" t="str">
        <f t="shared" si="83"/>
        <v>-</v>
      </c>
      <c r="BG108" s="128" t="str">
        <f t="shared" si="84"/>
        <v>-</v>
      </c>
      <c r="BH108" s="187"/>
      <c r="BI108" s="187"/>
      <c r="BJ108" s="128" t="str">
        <f t="shared" si="85"/>
        <v>-</v>
      </c>
      <c r="BK108" s="128" t="str">
        <f t="shared" si="86"/>
        <v>-</v>
      </c>
      <c r="BL108" s="128" t="str">
        <f t="shared" si="87"/>
        <v>-</v>
      </c>
      <c r="BM108" s="128" t="str">
        <f t="shared" si="88"/>
        <v>-</v>
      </c>
      <c r="BN108" s="128" t="str">
        <f t="shared" si="89"/>
        <v>-</v>
      </c>
      <c r="BO108" s="128" t="str">
        <f t="shared" si="90"/>
        <v>-</v>
      </c>
      <c r="BP108" s="128" t="str">
        <f t="shared" si="91"/>
        <v>-</v>
      </c>
      <c r="BQ108" s="128" t="str">
        <f t="shared" si="92"/>
        <v>-</v>
      </c>
      <c r="BR108" s="128" t="str">
        <f t="shared" si="93"/>
        <v>-</v>
      </c>
      <c r="BS108" s="128" t="str">
        <f t="shared" si="94"/>
        <v>-</v>
      </c>
      <c r="BT108" s="128" t="str">
        <f t="shared" si="95"/>
        <v>-</v>
      </c>
      <c r="BU108" s="128" t="str">
        <f t="shared" si="96"/>
        <v>-</v>
      </c>
      <c r="BV108" s="129">
        <f t="shared" si="97"/>
        <v>0</v>
      </c>
      <c r="BX108" s="128" t="str">
        <f t="shared" ref="BX108:BX171" si="103">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98"/>
        <v>-</v>
      </c>
      <c r="K109" s="20" t="str">
        <f>IF(月途中入退所!$D10=$B$2,IF(月途中入退所!I10="","-",月途中入退所!$I10),"-")</f>
        <v>-</v>
      </c>
      <c r="L109" s="162" t="str">
        <f t="shared" si="99"/>
        <v>-</v>
      </c>
      <c r="M109" s="20" t="str">
        <f>IF(月途中入退所!$D10=$B$2,月途中入退所!$J10,"-")</f>
        <v>-</v>
      </c>
      <c r="N109" s="129">
        <f t="shared" si="100"/>
        <v>0</v>
      </c>
      <c r="O109" s="123"/>
      <c r="P109" s="128" t="str">
        <f t="shared" si="47"/>
        <v>-</v>
      </c>
      <c r="Q109" s="128" t="str">
        <f t="shared" si="48"/>
        <v>-</v>
      </c>
      <c r="R109" s="128" t="str">
        <f t="shared" si="49"/>
        <v>-</v>
      </c>
      <c r="S109" s="128" t="str">
        <f t="shared" si="50"/>
        <v>-</v>
      </c>
      <c r="T109" s="128" t="str">
        <f t="shared" si="51"/>
        <v>-</v>
      </c>
      <c r="U109" s="128" t="str">
        <f t="shared" si="52"/>
        <v>-</v>
      </c>
      <c r="V109" s="128" t="str">
        <f t="shared" si="53"/>
        <v>-</v>
      </c>
      <c r="W109" s="128" t="str">
        <f t="shared" si="54"/>
        <v>-</v>
      </c>
      <c r="X109" s="128" t="str">
        <f t="shared" si="55"/>
        <v>-</v>
      </c>
      <c r="Y109" s="128" t="str">
        <f t="shared" si="56"/>
        <v>-</v>
      </c>
      <c r="Z109" s="128" t="str">
        <f t="shared" si="57"/>
        <v>-</v>
      </c>
      <c r="AA109" s="128" t="str">
        <f t="shared" si="58"/>
        <v>-</v>
      </c>
      <c r="AB109" s="131"/>
      <c r="AC109" s="128" t="str">
        <f t="shared" si="59"/>
        <v>-</v>
      </c>
      <c r="AD109" s="128" t="str">
        <f t="shared" si="60"/>
        <v>-</v>
      </c>
      <c r="AE109" s="131"/>
      <c r="AF109" s="131"/>
      <c r="AG109" s="128" t="str">
        <f t="shared" si="61"/>
        <v>-</v>
      </c>
      <c r="AH109" s="128" t="str">
        <f t="shared" si="62"/>
        <v>-</v>
      </c>
      <c r="AI109" s="128" t="str">
        <f t="shared" si="63"/>
        <v>-</v>
      </c>
      <c r="AJ109" s="128" t="str">
        <f t="shared" si="64"/>
        <v>-</v>
      </c>
      <c r="AK109" s="128" t="str">
        <f t="shared" si="65"/>
        <v>-</v>
      </c>
      <c r="AL109" s="128" t="str">
        <f t="shared" si="66"/>
        <v>-</v>
      </c>
      <c r="AM109" s="128" t="str">
        <f t="shared" si="67"/>
        <v>-</v>
      </c>
      <c r="AN109" s="128" t="str">
        <f t="shared" si="68"/>
        <v>-</v>
      </c>
      <c r="AO109" s="128" t="str">
        <f t="shared" si="69"/>
        <v>-</v>
      </c>
      <c r="AP109" s="128" t="str">
        <f t="shared" si="70"/>
        <v>-</v>
      </c>
      <c r="AQ109" s="128" t="str">
        <f t="shared" si="101"/>
        <v>-</v>
      </c>
      <c r="AR109" s="128" t="str">
        <f t="shared" si="102"/>
        <v>-</v>
      </c>
      <c r="AS109" s="128">
        <f t="shared" si="71"/>
        <v>0</v>
      </c>
      <c r="AT109" s="128" t="str">
        <f t="shared" si="72"/>
        <v>-</v>
      </c>
      <c r="AU109" s="128" t="str">
        <f t="shared" si="73"/>
        <v>-</v>
      </c>
      <c r="AV109" s="128" t="str">
        <f t="shared" si="74"/>
        <v>-</v>
      </c>
      <c r="AW109" s="128" t="str">
        <f t="shared" si="75"/>
        <v>-</v>
      </c>
      <c r="AX109" s="128" t="str">
        <f t="shared" si="76"/>
        <v>-</v>
      </c>
      <c r="AY109" s="128" t="str">
        <f t="shared" si="77"/>
        <v>-</v>
      </c>
      <c r="AZ109" s="128" t="str">
        <f t="shared" si="78"/>
        <v>-</v>
      </c>
      <c r="BA109" s="128" t="str">
        <f t="shared" si="79"/>
        <v>-</v>
      </c>
      <c r="BB109" s="128" t="str">
        <f t="shared" si="80"/>
        <v>-</v>
      </c>
      <c r="BC109" s="128" t="str">
        <f t="shared" si="81"/>
        <v>-</v>
      </c>
      <c r="BD109" s="128" t="str">
        <f t="shared" si="82"/>
        <v>-</v>
      </c>
      <c r="BE109" s="187"/>
      <c r="BF109" s="128" t="str">
        <f t="shared" si="83"/>
        <v>-</v>
      </c>
      <c r="BG109" s="128" t="str">
        <f t="shared" si="84"/>
        <v>-</v>
      </c>
      <c r="BH109" s="187"/>
      <c r="BI109" s="187"/>
      <c r="BJ109" s="128" t="str">
        <f t="shared" si="85"/>
        <v>-</v>
      </c>
      <c r="BK109" s="128" t="str">
        <f t="shared" si="86"/>
        <v>-</v>
      </c>
      <c r="BL109" s="128" t="str">
        <f t="shared" si="87"/>
        <v>-</v>
      </c>
      <c r="BM109" s="128" t="str">
        <f t="shared" si="88"/>
        <v>-</v>
      </c>
      <c r="BN109" s="128" t="str">
        <f t="shared" si="89"/>
        <v>-</v>
      </c>
      <c r="BO109" s="128" t="str">
        <f t="shared" si="90"/>
        <v>-</v>
      </c>
      <c r="BP109" s="128" t="str">
        <f t="shared" si="91"/>
        <v>-</v>
      </c>
      <c r="BQ109" s="128" t="str">
        <f t="shared" si="92"/>
        <v>-</v>
      </c>
      <c r="BR109" s="128" t="str">
        <f t="shared" si="93"/>
        <v>-</v>
      </c>
      <c r="BS109" s="128" t="str">
        <f t="shared" si="94"/>
        <v>-</v>
      </c>
      <c r="BT109" s="128" t="str">
        <f t="shared" si="95"/>
        <v>-</v>
      </c>
      <c r="BU109" s="128" t="str">
        <f t="shared" si="96"/>
        <v>-</v>
      </c>
      <c r="BV109" s="129">
        <f t="shared" si="97"/>
        <v>0</v>
      </c>
      <c r="BX109" s="128" t="str">
        <f t="shared" si="103"/>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98"/>
        <v>-</v>
      </c>
      <c r="K110" s="20" t="str">
        <f>IF(月途中入退所!$D11=$B$2,IF(月途中入退所!I11="","-",月途中入退所!$I11),"-")</f>
        <v>-</v>
      </c>
      <c r="L110" s="162" t="str">
        <f t="shared" si="99"/>
        <v>-</v>
      </c>
      <c r="M110" s="20" t="str">
        <f>IF(月途中入退所!$D11=$B$2,月途中入退所!$J11,"-")</f>
        <v>-</v>
      </c>
      <c r="N110" s="129">
        <f t="shared" si="100"/>
        <v>0</v>
      </c>
      <c r="O110" s="123"/>
      <c r="P110" s="128" t="str">
        <f t="shared" si="47"/>
        <v>-</v>
      </c>
      <c r="Q110" s="128" t="str">
        <f t="shared" si="48"/>
        <v>-</v>
      </c>
      <c r="R110" s="128" t="str">
        <f t="shared" si="49"/>
        <v>-</v>
      </c>
      <c r="S110" s="128" t="str">
        <f t="shared" si="50"/>
        <v>-</v>
      </c>
      <c r="T110" s="128" t="str">
        <f t="shared" si="51"/>
        <v>-</v>
      </c>
      <c r="U110" s="128" t="str">
        <f t="shared" si="52"/>
        <v>-</v>
      </c>
      <c r="V110" s="128" t="str">
        <f t="shared" si="53"/>
        <v>-</v>
      </c>
      <c r="W110" s="128" t="str">
        <f t="shared" si="54"/>
        <v>-</v>
      </c>
      <c r="X110" s="128" t="str">
        <f t="shared" si="55"/>
        <v>-</v>
      </c>
      <c r="Y110" s="128" t="str">
        <f t="shared" si="56"/>
        <v>-</v>
      </c>
      <c r="Z110" s="128" t="str">
        <f t="shared" si="57"/>
        <v>-</v>
      </c>
      <c r="AA110" s="128" t="str">
        <f t="shared" si="58"/>
        <v>-</v>
      </c>
      <c r="AB110" s="131"/>
      <c r="AC110" s="128" t="str">
        <f t="shared" si="59"/>
        <v>-</v>
      </c>
      <c r="AD110" s="128" t="str">
        <f t="shared" si="60"/>
        <v>-</v>
      </c>
      <c r="AE110" s="131"/>
      <c r="AF110" s="131"/>
      <c r="AG110" s="128" t="str">
        <f t="shared" si="61"/>
        <v>-</v>
      </c>
      <c r="AH110" s="128" t="str">
        <f t="shared" si="62"/>
        <v>-</v>
      </c>
      <c r="AI110" s="128" t="str">
        <f t="shared" si="63"/>
        <v>-</v>
      </c>
      <c r="AJ110" s="128" t="str">
        <f t="shared" si="64"/>
        <v>-</v>
      </c>
      <c r="AK110" s="128" t="str">
        <f t="shared" si="65"/>
        <v>-</v>
      </c>
      <c r="AL110" s="128" t="str">
        <f t="shared" si="66"/>
        <v>-</v>
      </c>
      <c r="AM110" s="128" t="str">
        <f t="shared" si="67"/>
        <v>-</v>
      </c>
      <c r="AN110" s="128" t="str">
        <f t="shared" si="68"/>
        <v>-</v>
      </c>
      <c r="AO110" s="128" t="str">
        <f t="shared" si="69"/>
        <v>-</v>
      </c>
      <c r="AP110" s="128" t="str">
        <f t="shared" si="70"/>
        <v>-</v>
      </c>
      <c r="AQ110" s="128" t="str">
        <f t="shared" si="101"/>
        <v>-</v>
      </c>
      <c r="AR110" s="128" t="str">
        <f t="shared" si="102"/>
        <v>-</v>
      </c>
      <c r="AS110" s="128">
        <f t="shared" si="71"/>
        <v>0</v>
      </c>
      <c r="AT110" s="128" t="str">
        <f t="shared" si="72"/>
        <v>-</v>
      </c>
      <c r="AU110" s="128" t="str">
        <f t="shared" si="73"/>
        <v>-</v>
      </c>
      <c r="AV110" s="128" t="str">
        <f t="shared" si="74"/>
        <v>-</v>
      </c>
      <c r="AW110" s="128" t="str">
        <f t="shared" si="75"/>
        <v>-</v>
      </c>
      <c r="AX110" s="128" t="str">
        <f t="shared" si="76"/>
        <v>-</v>
      </c>
      <c r="AY110" s="128" t="str">
        <f t="shared" si="77"/>
        <v>-</v>
      </c>
      <c r="AZ110" s="128" t="str">
        <f t="shared" si="78"/>
        <v>-</v>
      </c>
      <c r="BA110" s="128" t="str">
        <f t="shared" si="79"/>
        <v>-</v>
      </c>
      <c r="BB110" s="128" t="str">
        <f t="shared" si="80"/>
        <v>-</v>
      </c>
      <c r="BC110" s="128" t="str">
        <f t="shared" si="81"/>
        <v>-</v>
      </c>
      <c r="BD110" s="128" t="str">
        <f t="shared" si="82"/>
        <v>-</v>
      </c>
      <c r="BE110" s="187"/>
      <c r="BF110" s="128" t="str">
        <f t="shared" si="83"/>
        <v>-</v>
      </c>
      <c r="BG110" s="128" t="str">
        <f t="shared" si="84"/>
        <v>-</v>
      </c>
      <c r="BH110" s="187"/>
      <c r="BI110" s="187"/>
      <c r="BJ110" s="128" t="str">
        <f t="shared" si="85"/>
        <v>-</v>
      </c>
      <c r="BK110" s="128" t="str">
        <f t="shared" si="86"/>
        <v>-</v>
      </c>
      <c r="BL110" s="128" t="str">
        <f t="shared" si="87"/>
        <v>-</v>
      </c>
      <c r="BM110" s="128" t="str">
        <f t="shared" si="88"/>
        <v>-</v>
      </c>
      <c r="BN110" s="128" t="str">
        <f t="shared" si="89"/>
        <v>-</v>
      </c>
      <c r="BO110" s="128" t="str">
        <f t="shared" si="90"/>
        <v>-</v>
      </c>
      <c r="BP110" s="128" t="str">
        <f t="shared" si="91"/>
        <v>-</v>
      </c>
      <c r="BQ110" s="128" t="str">
        <f t="shared" si="92"/>
        <v>-</v>
      </c>
      <c r="BR110" s="128" t="str">
        <f t="shared" si="93"/>
        <v>-</v>
      </c>
      <c r="BS110" s="128" t="str">
        <f t="shared" si="94"/>
        <v>-</v>
      </c>
      <c r="BT110" s="128" t="str">
        <f t="shared" si="95"/>
        <v>-</v>
      </c>
      <c r="BU110" s="128" t="str">
        <f t="shared" si="96"/>
        <v>-</v>
      </c>
      <c r="BV110" s="129">
        <f t="shared" si="97"/>
        <v>0</v>
      </c>
      <c r="BX110" s="128" t="str">
        <f t="shared" si="103"/>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98"/>
        <v>-</v>
      </c>
      <c r="K111" s="20" t="str">
        <f>IF(月途中入退所!$D12=$B$2,IF(月途中入退所!I12="","-",月途中入退所!$I12),"-")</f>
        <v>-</v>
      </c>
      <c r="L111" s="162" t="str">
        <f t="shared" si="99"/>
        <v>-</v>
      </c>
      <c r="M111" s="20" t="str">
        <f>IF(月途中入退所!$D12=$B$2,月途中入退所!$J12,"-")</f>
        <v>-</v>
      </c>
      <c r="N111" s="129">
        <f t="shared" si="100"/>
        <v>0</v>
      </c>
      <c r="O111" s="123"/>
      <c r="P111" s="128" t="str">
        <f t="shared" si="47"/>
        <v>-</v>
      </c>
      <c r="Q111" s="128" t="str">
        <f t="shared" si="48"/>
        <v>-</v>
      </c>
      <c r="R111" s="128" t="str">
        <f t="shared" si="49"/>
        <v>-</v>
      </c>
      <c r="S111" s="128" t="str">
        <f t="shared" si="50"/>
        <v>-</v>
      </c>
      <c r="T111" s="128" t="str">
        <f t="shared" si="51"/>
        <v>-</v>
      </c>
      <c r="U111" s="128" t="str">
        <f t="shared" si="52"/>
        <v>-</v>
      </c>
      <c r="V111" s="128" t="str">
        <f t="shared" si="53"/>
        <v>-</v>
      </c>
      <c r="W111" s="128" t="str">
        <f t="shared" si="54"/>
        <v>-</v>
      </c>
      <c r="X111" s="128" t="str">
        <f t="shared" si="55"/>
        <v>-</v>
      </c>
      <c r="Y111" s="128" t="str">
        <f t="shared" si="56"/>
        <v>-</v>
      </c>
      <c r="Z111" s="128" t="str">
        <f t="shared" si="57"/>
        <v>-</v>
      </c>
      <c r="AA111" s="128" t="str">
        <f t="shared" si="58"/>
        <v>-</v>
      </c>
      <c r="AB111" s="131"/>
      <c r="AC111" s="128" t="str">
        <f t="shared" si="59"/>
        <v>-</v>
      </c>
      <c r="AD111" s="128" t="str">
        <f t="shared" si="60"/>
        <v>-</v>
      </c>
      <c r="AE111" s="131"/>
      <c r="AF111" s="131"/>
      <c r="AG111" s="128" t="str">
        <f t="shared" si="61"/>
        <v>-</v>
      </c>
      <c r="AH111" s="128" t="str">
        <f t="shared" si="62"/>
        <v>-</v>
      </c>
      <c r="AI111" s="128" t="str">
        <f t="shared" si="63"/>
        <v>-</v>
      </c>
      <c r="AJ111" s="128" t="str">
        <f t="shared" si="64"/>
        <v>-</v>
      </c>
      <c r="AK111" s="128" t="str">
        <f t="shared" si="65"/>
        <v>-</v>
      </c>
      <c r="AL111" s="128" t="str">
        <f t="shared" si="66"/>
        <v>-</v>
      </c>
      <c r="AM111" s="128" t="str">
        <f t="shared" si="67"/>
        <v>-</v>
      </c>
      <c r="AN111" s="128" t="str">
        <f t="shared" si="68"/>
        <v>-</v>
      </c>
      <c r="AO111" s="128" t="str">
        <f t="shared" si="69"/>
        <v>-</v>
      </c>
      <c r="AP111" s="128" t="str">
        <f t="shared" si="70"/>
        <v>-</v>
      </c>
      <c r="AQ111" s="128" t="str">
        <f t="shared" si="101"/>
        <v>-</v>
      </c>
      <c r="AR111" s="128" t="str">
        <f t="shared" si="102"/>
        <v>-</v>
      </c>
      <c r="AS111" s="128">
        <f t="shared" si="71"/>
        <v>0</v>
      </c>
      <c r="AT111" s="128" t="str">
        <f t="shared" si="72"/>
        <v>-</v>
      </c>
      <c r="AU111" s="128" t="str">
        <f t="shared" si="73"/>
        <v>-</v>
      </c>
      <c r="AV111" s="128" t="str">
        <f t="shared" si="74"/>
        <v>-</v>
      </c>
      <c r="AW111" s="128" t="str">
        <f t="shared" si="75"/>
        <v>-</v>
      </c>
      <c r="AX111" s="128" t="str">
        <f t="shared" si="76"/>
        <v>-</v>
      </c>
      <c r="AY111" s="128" t="str">
        <f t="shared" si="77"/>
        <v>-</v>
      </c>
      <c r="AZ111" s="128" t="str">
        <f t="shared" si="78"/>
        <v>-</v>
      </c>
      <c r="BA111" s="128" t="str">
        <f t="shared" si="79"/>
        <v>-</v>
      </c>
      <c r="BB111" s="128" t="str">
        <f t="shared" si="80"/>
        <v>-</v>
      </c>
      <c r="BC111" s="128" t="str">
        <f t="shared" si="81"/>
        <v>-</v>
      </c>
      <c r="BD111" s="128" t="str">
        <f t="shared" si="82"/>
        <v>-</v>
      </c>
      <c r="BE111" s="187"/>
      <c r="BF111" s="128" t="str">
        <f t="shared" si="83"/>
        <v>-</v>
      </c>
      <c r="BG111" s="128" t="str">
        <f t="shared" si="84"/>
        <v>-</v>
      </c>
      <c r="BH111" s="187"/>
      <c r="BI111" s="187"/>
      <c r="BJ111" s="128" t="str">
        <f t="shared" si="85"/>
        <v>-</v>
      </c>
      <c r="BK111" s="128" t="str">
        <f t="shared" si="86"/>
        <v>-</v>
      </c>
      <c r="BL111" s="128" t="str">
        <f t="shared" si="87"/>
        <v>-</v>
      </c>
      <c r="BM111" s="128" t="str">
        <f t="shared" si="88"/>
        <v>-</v>
      </c>
      <c r="BN111" s="128" t="str">
        <f t="shared" si="89"/>
        <v>-</v>
      </c>
      <c r="BO111" s="128" t="str">
        <f t="shared" si="90"/>
        <v>-</v>
      </c>
      <c r="BP111" s="128" t="str">
        <f t="shared" si="91"/>
        <v>-</v>
      </c>
      <c r="BQ111" s="128" t="str">
        <f t="shared" si="92"/>
        <v>-</v>
      </c>
      <c r="BR111" s="128" t="str">
        <f t="shared" si="93"/>
        <v>-</v>
      </c>
      <c r="BS111" s="128" t="str">
        <f t="shared" si="94"/>
        <v>-</v>
      </c>
      <c r="BT111" s="128" t="str">
        <f t="shared" si="95"/>
        <v>-</v>
      </c>
      <c r="BU111" s="128" t="str">
        <f t="shared" si="96"/>
        <v>-</v>
      </c>
      <c r="BV111" s="129">
        <f t="shared" si="97"/>
        <v>0</v>
      </c>
      <c r="BX111" s="128" t="str">
        <f t="shared" si="103"/>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98"/>
        <v>-</v>
      </c>
      <c r="K112" s="20" t="str">
        <f>IF(月途中入退所!$D13=$B$2,IF(月途中入退所!I13="","-",月途中入退所!$I13),"-")</f>
        <v>-</v>
      </c>
      <c r="L112" s="162" t="str">
        <f t="shared" si="99"/>
        <v>-</v>
      </c>
      <c r="M112" s="20" t="str">
        <f>IF(月途中入退所!$D13=$B$2,月途中入退所!$J13,"-")</f>
        <v>-</v>
      </c>
      <c r="N112" s="129">
        <f t="shared" si="100"/>
        <v>0</v>
      </c>
      <c r="O112" s="123"/>
      <c r="P112" s="128" t="str">
        <f t="shared" si="47"/>
        <v>-</v>
      </c>
      <c r="Q112" s="128" t="str">
        <f t="shared" si="48"/>
        <v>-</v>
      </c>
      <c r="R112" s="128" t="str">
        <f t="shared" si="49"/>
        <v>-</v>
      </c>
      <c r="S112" s="128" t="str">
        <f t="shared" si="50"/>
        <v>-</v>
      </c>
      <c r="T112" s="128" t="str">
        <f t="shared" si="51"/>
        <v>-</v>
      </c>
      <c r="U112" s="128" t="str">
        <f t="shared" si="52"/>
        <v>-</v>
      </c>
      <c r="V112" s="128" t="str">
        <f t="shared" si="53"/>
        <v>-</v>
      </c>
      <c r="W112" s="128" t="str">
        <f t="shared" si="54"/>
        <v>-</v>
      </c>
      <c r="X112" s="128" t="str">
        <f t="shared" si="55"/>
        <v>-</v>
      </c>
      <c r="Y112" s="128" t="str">
        <f t="shared" si="56"/>
        <v>-</v>
      </c>
      <c r="Z112" s="128" t="str">
        <f t="shared" si="57"/>
        <v>-</v>
      </c>
      <c r="AA112" s="128" t="str">
        <f t="shared" si="58"/>
        <v>-</v>
      </c>
      <c r="AB112" s="131"/>
      <c r="AC112" s="128" t="str">
        <f t="shared" si="59"/>
        <v>-</v>
      </c>
      <c r="AD112" s="128" t="str">
        <f t="shared" si="60"/>
        <v>-</v>
      </c>
      <c r="AE112" s="131"/>
      <c r="AF112" s="131"/>
      <c r="AG112" s="128" t="str">
        <f t="shared" si="61"/>
        <v>-</v>
      </c>
      <c r="AH112" s="128" t="str">
        <f t="shared" si="62"/>
        <v>-</v>
      </c>
      <c r="AI112" s="128" t="str">
        <f t="shared" si="63"/>
        <v>-</v>
      </c>
      <c r="AJ112" s="128" t="str">
        <f t="shared" si="64"/>
        <v>-</v>
      </c>
      <c r="AK112" s="128" t="str">
        <f t="shared" si="65"/>
        <v>-</v>
      </c>
      <c r="AL112" s="128" t="str">
        <f t="shared" si="66"/>
        <v>-</v>
      </c>
      <c r="AM112" s="128" t="str">
        <f t="shared" si="67"/>
        <v>-</v>
      </c>
      <c r="AN112" s="128" t="str">
        <f t="shared" si="68"/>
        <v>-</v>
      </c>
      <c r="AO112" s="128" t="str">
        <f t="shared" si="69"/>
        <v>-</v>
      </c>
      <c r="AP112" s="128" t="str">
        <f t="shared" si="70"/>
        <v>-</v>
      </c>
      <c r="AQ112" s="128" t="str">
        <f t="shared" si="101"/>
        <v>-</v>
      </c>
      <c r="AR112" s="128" t="str">
        <f t="shared" si="102"/>
        <v>-</v>
      </c>
      <c r="AS112" s="128">
        <f t="shared" si="71"/>
        <v>0</v>
      </c>
      <c r="AT112" s="128" t="str">
        <f t="shared" si="72"/>
        <v>-</v>
      </c>
      <c r="AU112" s="128" t="str">
        <f t="shared" si="73"/>
        <v>-</v>
      </c>
      <c r="AV112" s="128" t="str">
        <f t="shared" si="74"/>
        <v>-</v>
      </c>
      <c r="AW112" s="128" t="str">
        <f t="shared" si="75"/>
        <v>-</v>
      </c>
      <c r="AX112" s="128" t="str">
        <f t="shared" si="76"/>
        <v>-</v>
      </c>
      <c r="AY112" s="128" t="str">
        <f t="shared" si="77"/>
        <v>-</v>
      </c>
      <c r="AZ112" s="128" t="str">
        <f t="shared" si="78"/>
        <v>-</v>
      </c>
      <c r="BA112" s="128" t="str">
        <f t="shared" si="79"/>
        <v>-</v>
      </c>
      <c r="BB112" s="128" t="str">
        <f t="shared" si="80"/>
        <v>-</v>
      </c>
      <c r="BC112" s="128" t="str">
        <f t="shared" si="81"/>
        <v>-</v>
      </c>
      <c r="BD112" s="128" t="str">
        <f t="shared" si="82"/>
        <v>-</v>
      </c>
      <c r="BE112" s="187"/>
      <c r="BF112" s="128" t="str">
        <f t="shared" si="83"/>
        <v>-</v>
      </c>
      <c r="BG112" s="128" t="str">
        <f t="shared" si="84"/>
        <v>-</v>
      </c>
      <c r="BH112" s="187"/>
      <c r="BI112" s="187"/>
      <c r="BJ112" s="128" t="str">
        <f t="shared" si="85"/>
        <v>-</v>
      </c>
      <c r="BK112" s="128" t="str">
        <f t="shared" si="86"/>
        <v>-</v>
      </c>
      <c r="BL112" s="128" t="str">
        <f t="shared" si="87"/>
        <v>-</v>
      </c>
      <c r="BM112" s="128" t="str">
        <f t="shared" si="88"/>
        <v>-</v>
      </c>
      <c r="BN112" s="128" t="str">
        <f t="shared" si="89"/>
        <v>-</v>
      </c>
      <c r="BO112" s="128" t="str">
        <f t="shared" si="90"/>
        <v>-</v>
      </c>
      <c r="BP112" s="128" t="str">
        <f t="shared" si="91"/>
        <v>-</v>
      </c>
      <c r="BQ112" s="128" t="str">
        <f t="shared" si="92"/>
        <v>-</v>
      </c>
      <c r="BR112" s="128" t="str">
        <f t="shared" si="93"/>
        <v>-</v>
      </c>
      <c r="BS112" s="128" t="str">
        <f t="shared" si="94"/>
        <v>-</v>
      </c>
      <c r="BT112" s="128" t="str">
        <f t="shared" si="95"/>
        <v>-</v>
      </c>
      <c r="BU112" s="128" t="str">
        <f t="shared" si="96"/>
        <v>-</v>
      </c>
      <c r="BV112" s="129">
        <f t="shared" si="97"/>
        <v>0</v>
      </c>
      <c r="BX112" s="128" t="str">
        <f t="shared" si="103"/>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98"/>
        <v>-</v>
      </c>
      <c r="K113" s="20" t="str">
        <f>IF(月途中入退所!$D14=$B$2,IF(月途中入退所!I14="","-",月途中入退所!$I14),"-")</f>
        <v>-</v>
      </c>
      <c r="L113" s="162" t="str">
        <f t="shared" si="99"/>
        <v>-</v>
      </c>
      <c r="M113" s="20" t="str">
        <f>IF(月途中入退所!$D14=$B$2,月途中入退所!$J14,"-")</f>
        <v>-</v>
      </c>
      <c r="N113" s="129">
        <f t="shared" si="100"/>
        <v>0</v>
      </c>
      <c r="O113" s="123"/>
      <c r="P113" s="128" t="str">
        <f t="shared" si="47"/>
        <v>-</v>
      </c>
      <c r="Q113" s="128" t="str">
        <f t="shared" si="48"/>
        <v>-</v>
      </c>
      <c r="R113" s="128" t="str">
        <f t="shared" si="49"/>
        <v>-</v>
      </c>
      <c r="S113" s="128" t="str">
        <f t="shared" si="50"/>
        <v>-</v>
      </c>
      <c r="T113" s="128" t="str">
        <f t="shared" si="51"/>
        <v>-</v>
      </c>
      <c r="U113" s="128" t="str">
        <f t="shared" si="52"/>
        <v>-</v>
      </c>
      <c r="V113" s="128" t="str">
        <f t="shared" si="53"/>
        <v>-</v>
      </c>
      <c r="W113" s="128" t="str">
        <f t="shared" si="54"/>
        <v>-</v>
      </c>
      <c r="X113" s="128" t="str">
        <f t="shared" si="55"/>
        <v>-</v>
      </c>
      <c r="Y113" s="128" t="str">
        <f t="shared" si="56"/>
        <v>-</v>
      </c>
      <c r="Z113" s="128" t="str">
        <f t="shared" si="57"/>
        <v>-</v>
      </c>
      <c r="AA113" s="128" t="str">
        <f t="shared" si="58"/>
        <v>-</v>
      </c>
      <c r="AB113" s="131"/>
      <c r="AC113" s="128" t="str">
        <f t="shared" si="59"/>
        <v>-</v>
      </c>
      <c r="AD113" s="128" t="str">
        <f t="shared" si="60"/>
        <v>-</v>
      </c>
      <c r="AE113" s="131"/>
      <c r="AF113" s="131"/>
      <c r="AG113" s="128" t="str">
        <f t="shared" si="61"/>
        <v>-</v>
      </c>
      <c r="AH113" s="128" t="str">
        <f t="shared" si="62"/>
        <v>-</v>
      </c>
      <c r="AI113" s="128" t="str">
        <f t="shared" si="63"/>
        <v>-</v>
      </c>
      <c r="AJ113" s="128" t="str">
        <f t="shared" si="64"/>
        <v>-</v>
      </c>
      <c r="AK113" s="128" t="str">
        <f t="shared" si="65"/>
        <v>-</v>
      </c>
      <c r="AL113" s="128" t="str">
        <f t="shared" si="66"/>
        <v>-</v>
      </c>
      <c r="AM113" s="128" t="str">
        <f t="shared" si="67"/>
        <v>-</v>
      </c>
      <c r="AN113" s="128" t="str">
        <f t="shared" si="68"/>
        <v>-</v>
      </c>
      <c r="AO113" s="128" t="str">
        <f t="shared" si="69"/>
        <v>-</v>
      </c>
      <c r="AP113" s="128" t="str">
        <f t="shared" si="70"/>
        <v>-</v>
      </c>
      <c r="AQ113" s="128" t="str">
        <f t="shared" si="101"/>
        <v>-</v>
      </c>
      <c r="AR113" s="128" t="str">
        <f t="shared" si="102"/>
        <v>-</v>
      </c>
      <c r="AS113" s="128">
        <f t="shared" si="71"/>
        <v>0</v>
      </c>
      <c r="AT113" s="128" t="str">
        <f t="shared" si="72"/>
        <v>-</v>
      </c>
      <c r="AU113" s="128" t="str">
        <f t="shared" si="73"/>
        <v>-</v>
      </c>
      <c r="AV113" s="128" t="str">
        <f t="shared" si="74"/>
        <v>-</v>
      </c>
      <c r="AW113" s="128" t="str">
        <f t="shared" si="75"/>
        <v>-</v>
      </c>
      <c r="AX113" s="128" t="str">
        <f t="shared" si="76"/>
        <v>-</v>
      </c>
      <c r="AY113" s="128" t="str">
        <f t="shared" si="77"/>
        <v>-</v>
      </c>
      <c r="AZ113" s="128" t="str">
        <f t="shared" si="78"/>
        <v>-</v>
      </c>
      <c r="BA113" s="128" t="str">
        <f t="shared" si="79"/>
        <v>-</v>
      </c>
      <c r="BB113" s="128" t="str">
        <f t="shared" si="80"/>
        <v>-</v>
      </c>
      <c r="BC113" s="128" t="str">
        <f t="shared" si="81"/>
        <v>-</v>
      </c>
      <c r="BD113" s="128" t="str">
        <f t="shared" si="82"/>
        <v>-</v>
      </c>
      <c r="BE113" s="187"/>
      <c r="BF113" s="128" t="str">
        <f t="shared" si="83"/>
        <v>-</v>
      </c>
      <c r="BG113" s="128" t="str">
        <f t="shared" si="84"/>
        <v>-</v>
      </c>
      <c r="BH113" s="187"/>
      <c r="BI113" s="187"/>
      <c r="BJ113" s="128" t="str">
        <f t="shared" si="85"/>
        <v>-</v>
      </c>
      <c r="BK113" s="128" t="str">
        <f t="shared" si="86"/>
        <v>-</v>
      </c>
      <c r="BL113" s="128" t="str">
        <f t="shared" si="87"/>
        <v>-</v>
      </c>
      <c r="BM113" s="128" t="str">
        <f t="shared" si="88"/>
        <v>-</v>
      </c>
      <c r="BN113" s="128" t="str">
        <f t="shared" si="89"/>
        <v>-</v>
      </c>
      <c r="BO113" s="128" t="str">
        <f t="shared" si="90"/>
        <v>-</v>
      </c>
      <c r="BP113" s="128" t="str">
        <f t="shared" si="91"/>
        <v>-</v>
      </c>
      <c r="BQ113" s="128" t="str">
        <f t="shared" si="92"/>
        <v>-</v>
      </c>
      <c r="BR113" s="128" t="str">
        <f t="shared" si="93"/>
        <v>-</v>
      </c>
      <c r="BS113" s="128" t="str">
        <f t="shared" si="94"/>
        <v>-</v>
      </c>
      <c r="BT113" s="128" t="str">
        <f t="shared" si="95"/>
        <v>-</v>
      </c>
      <c r="BU113" s="128" t="str">
        <f t="shared" si="96"/>
        <v>-</v>
      </c>
      <c r="BV113" s="129">
        <f t="shared" si="97"/>
        <v>0</v>
      </c>
      <c r="BX113" s="128" t="str">
        <f t="shared" si="103"/>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98"/>
        <v>-</v>
      </c>
      <c r="K114" s="20" t="str">
        <f>IF(月途中入退所!$D15=$B$2,IF(月途中入退所!I15="","-",月途中入退所!$I15),"-")</f>
        <v>-</v>
      </c>
      <c r="L114" s="162" t="str">
        <f t="shared" si="99"/>
        <v>-</v>
      </c>
      <c r="M114" s="20" t="str">
        <f>IF(月途中入退所!$D15=$B$2,月途中入退所!$J15,"-")</f>
        <v>-</v>
      </c>
      <c r="N114" s="129">
        <f t="shared" si="100"/>
        <v>0</v>
      </c>
      <c r="O114" s="123"/>
      <c r="P114" s="128" t="str">
        <f t="shared" si="47"/>
        <v>-</v>
      </c>
      <c r="Q114" s="128" t="str">
        <f t="shared" si="48"/>
        <v>-</v>
      </c>
      <c r="R114" s="128" t="str">
        <f t="shared" si="49"/>
        <v>-</v>
      </c>
      <c r="S114" s="128" t="str">
        <f t="shared" si="50"/>
        <v>-</v>
      </c>
      <c r="T114" s="128" t="str">
        <f t="shared" si="51"/>
        <v>-</v>
      </c>
      <c r="U114" s="128" t="str">
        <f t="shared" si="52"/>
        <v>-</v>
      </c>
      <c r="V114" s="128" t="str">
        <f t="shared" si="53"/>
        <v>-</v>
      </c>
      <c r="W114" s="128" t="str">
        <f t="shared" si="54"/>
        <v>-</v>
      </c>
      <c r="X114" s="128" t="str">
        <f t="shared" si="55"/>
        <v>-</v>
      </c>
      <c r="Y114" s="128" t="str">
        <f t="shared" si="56"/>
        <v>-</v>
      </c>
      <c r="Z114" s="128" t="str">
        <f t="shared" si="57"/>
        <v>-</v>
      </c>
      <c r="AA114" s="128" t="str">
        <f t="shared" si="58"/>
        <v>-</v>
      </c>
      <c r="AB114" s="131"/>
      <c r="AC114" s="128" t="str">
        <f t="shared" si="59"/>
        <v>-</v>
      </c>
      <c r="AD114" s="128" t="str">
        <f t="shared" si="60"/>
        <v>-</v>
      </c>
      <c r="AE114" s="131"/>
      <c r="AF114" s="131"/>
      <c r="AG114" s="128" t="str">
        <f t="shared" si="61"/>
        <v>-</v>
      </c>
      <c r="AH114" s="128" t="str">
        <f t="shared" si="62"/>
        <v>-</v>
      </c>
      <c r="AI114" s="128" t="str">
        <f t="shared" si="63"/>
        <v>-</v>
      </c>
      <c r="AJ114" s="128" t="str">
        <f t="shared" si="64"/>
        <v>-</v>
      </c>
      <c r="AK114" s="128" t="str">
        <f t="shared" si="65"/>
        <v>-</v>
      </c>
      <c r="AL114" s="128" t="str">
        <f t="shared" si="66"/>
        <v>-</v>
      </c>
      <c r="AM114" s="128" t="str">
        <f t="shared" si="67"/>
        <v>-</v>
      </c>
      <c r="AN114" s="128" t="str">
        <f t="shared" si="68"/>
        <v>-</v>
      </c>
      <c r="AO114" s="128" t="str">
        <f t="shared" si="69"/>
        <v>-</v>
      </c>
      <c r="AP114" s="128" t="str">
        <f t="shared" si="70"/>
        <v>-</v>
      </c>
      <c r="AQ114" s="128" t="str">
        <f t="shared" si="101"/>
        <v>-</v>
      </c>
      <c r="AR114" s="128" t="str">
        <f t="shared" si="102"/>
        <v>-</v>
      </c>
      <c r="AS114" s="128">
        <f t="shared" si="71"/>
        <v>0</v>
      </c>
      <c r="AT114" s="128" t="str">
        <f t="shared" si="72"/>
        <v>-</v>
      </c>
      <c r="AU114" s="128" t="str">
        <f t="shared" si="73"/>
        <v>-</v>
      </c>
      <c r="AV114" s="128" t="str">
        <f t="shared" si="74"/>
        <v>-</v>
      </c>
      <c r="AW114" s="128" t="str">
        <f t="shared" si="75"/>
        <v>-</v>
      </c>
      <c r="AX114" s="128" t="str">
        <f t="shared" si="76"/>
        <v>-</v>
      </c>
      <c r="AY114" s="128" t="str">
        <f t="shared" si="77"/>
        <v>-</v>
      </c>
      <c r="AZ114" s="128" t="str">
        <f t="shared" si="78"/>
        <v>-</v>
      </c>
      <c r="BA114" s="128" t="str">
        <f t="shared" si="79"/>
        <v>-</v>
      </c>
      <c r="BB114" s="128" t="str">
        <f t="shared" si="80"/>
        <v>-</v>
      </c>
      <c r="BC114" s="128" t="str">
        <f t="shared" si="81"/>
        <v>-</v>
      </c>
      <c r="BD114" s="128" t="str">
        <f t="shared" si="82"/>
        <v>-</v>
      </c>
      <c r="BE114" s="187"/>
      <c r="BF114" s="128" t="str">
        <f t="shared" si="83"/>
        <v>-</v>
      </c>
      <c r="BG114" s="128" t="str">
        <f t="shared" si="84"/>
        <v>-</v>
      </c>
      <c r="BH114" s="187"/>
      <c r="BI114" s="187"/>
      <c r="BJ114" s="128" t="str">
        <f t="shared" si="85"/>
        <v>-</v>
      </c>
      <c r="BK114" s="128" t="str">
        <f t="shared" si="86"/>
        <v>-</v>
      </c>
      <c r="BL114" s="128" t="str">
        <f t="shared" si="87"/>
        <v>-</v>
      </c>
      <c r="BM114" s="128" t="str">
        <f t="shared" si="88"/>
        <v>-</v>
      </c>
      <c r="BN114" s="128" t="str">
        <f t="shared" si="89"/>
        <v>-</v>
      </c>
      <c r="BO114" s="128" t="str">
        <f t="shared" si="90"/>
        <v>-</v>
      </c>
      <c r="BP114" s="128" t="str">
        <f t="shared" si="91"/>
        <v>-</v>
      </c>
      <c r="BQ114" s="128" t="str">
        <f t="shared" si="92"/>
        <v>-</v>
      </c>
      <c r="BR114" s="128" t="str">
        <f t="shared" si="93"/>
        <v>-</v>
      </c>
      <c r="BS114" s="128" t="str">
        <f t="shared" si="94"/>
        <v>-</v>
      </c>
      <c r="BT114" s="128" t="str">
        <f t="shared" si="95"/>
        <v>-</v>
      </c>
      <c r="BU114" s="128" t="str">
        <f t="shared" si="96"/>
        <v>-</v>
      </c>
      <c r="BV114" s="129">
        <f t="shared" si="97"/>
        <v>0</v>
      </c>
      <c r="BX114" s="128" t="str">
        <f t="shared" si="103"/>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98"/>
        <v>-</v>
      </c>
      <c r="K115" s="20" t="str">
        <f>IF(月途中入退所!$D16=$B$2,IF(月途中入退所!I16="","-",月途中入退所!$I16),"-")</f>
        <v>-</v>
      </c>
      <c r="L115" s="162" t="str">
        <f t="shared" si="99"/>
        <v>-</v>
      </c>
      <c r="M115" s="20" t="str">
        <f>IF(月途中入退所!$D16=$B$2,月途中入退所!$J16,"-")</f>
        <v>-</v>
      </c>
      <c r="N115" s="129">
        <f t="shared" si="100"/>
        <v>0</v>
      </c>
      <c r="O115" s="123"/>
      <c r="P115" s="128" t="str">
        <f t="shared" si="47"/>
        <v>-</v>
      </c>
      <c r="Q115" s="128" t="str">
        <f t="shared" si="48"/>
        <v>-</v>
      </c>
      <c r="R115" s="128" t="str">
        <f t="shared" si="49"/>
        <v>-</v>
      </c>
      <c r="S115" s="128" t="str">
        <f t="shared" si="50"/>
        <v>-</v>
      </c>
      <c r="T115" s="128" t="str">
        <f t="shared" si="51"/>
        <v>-</v>
      </c>
      <c r="U115" s="128" t="str">
        <f t="shared" si="52"/>
        <v>-</v>
      </c>
      <c r="V115" s="128" t="str">
        <f t="shared" si="53"/>
        <v>-</v>
      </c>
      <c r="W115" s="128" t="str">
        <f t="shared" si="54"/>
        <v>-</v>
      </c>
      <c r="X115" s="128" t="str">
        <f t="shared" si="55"/>
        <v>-</v>
      </c>
      <c r="Y115" s="128" t="str">
        <f t="shared" si="56"/>
        <v>-</v>
      </c>
      <c r="Z115" s="128" t="str">
        <f t="shared" si="57"/>
        <v>-</v>
      </c>
      <c r="AA115" s="128" t="str">
        <f t="shared" si="58"/>
        <v>-</v>
      </c>
      <c r="AB115" s="131"/>
      <c r="AC115" s="128" t="str">
        <f t="shared" si="59"/>
        <v>-</v>
      </c>
      <c r="AD115" s="128" t="str">
        <f t="shared" si="60"/>
        <v>-</v>
      </c>
      <c r="AE115" s="131"/>
      <c r="AF115" s="131"/>
      <c r="AG115" s="128" t="str">
        <f t="shared" si="61"/>
        <v>-</v>
      </c>
      <c r="AH115" s="128" t="str">
        <f t="shared" si="62"/>
        <v>-</v>
      </c>
      <c r="AI115" s="128" t="str">
        <f t="shared" si="63"/>
        <v>-</v>
      </c>
      <c r="AJ115" s="128" t="str">
        <f t="shared" si="64"/>
        <v>-</v>
      </c>
      <c r="AK115" s="128" t="str">
        <f t="shared" si="65"/>
        <v>-</v>
      </c>
      <c r="AL115" s="128" t="str">
        <f t="shared" si="66"/>
        <v>-</v>
      </c>
      <c r="AM115" s="128" t="str">
        <f t="shared" si="67"/>
        <v>-</v>
      </c>
      <c r="AN115" s="128" t="str">
        <f t="shared" si="68"/>
        <v>-</v>
      </c>
      <c r="AO115" s="128" t="str">
        <f t="shared" si="69"/>
        <v>-</v>
      </c>
      <c r="AP115" s="128" t="str">
        <f t="shared" si="70"/>
        <v>-</v>
      </c>
      <c r="AQ115" s="128" t="str">
        <f t="shared" si="101"/>
        <v>-</v>
      </c>
      <c r="AR115" s="128" t="str">
        <f t="shared" si="102"/>
        <v>-</v>
      </c>
      <c r="AS115" s="128">
        <f t="shared" si="71"/>
        <v>0</v>
      </c>
      <c r="AT115" s="128" t="str">
        <f t="shared" si="72"/>
        <v>-</v>
      </c>
      <c r="AU115" s="128" t="str">
        <f t="shared" si="73"/>
        <v>-</v>
      </c>
      <c r="AV115" s="128" t="str">
        <f t="shared" si="74"/>
        <v>-</v>
      </c>
      <c r="AW115" s="128" t="str">
        <f t="shared" si="75"/>
        <v>-</v>
      </c>
      <c r="AX115" s="128" t="str">
        <f t="shared" si="76"/>
        <v>-</v>
      </c>
      <c r="AY115" s="128" t="str">
        <f t="shared" si="77"/>
        <v>-</v>
      </c>
      <c r="AZ115" s="128" t="str">
        <f t="shared" si="78"/>
        <v>-</v>
      </c>
      <c r="BA115" s="128" t="str">
        <f t="shared" si="79"/>
        <v>-</v>
      </c>
      <c r="BB115" s="128" t="str">
        <f t="shared" si="80"/>
        <v>-</v>
      </c>
      <c r="BC115" s="128" t="str">
        <f t="shared" si="81"/>
        <v>-</v>
      </c>
      <c r="BD115" s="128" t="str">
        <f t="shared" si="82"/>
        <v>-</v>
      </c>
      <c r="BE115" s="187"/>
      <c r="BF115" s="128" t="str">
        <f t="shared" si="83"/>
        <v>-</v>
      </c>
      <c r="BG115" s="128" t="str">
        <f t="shared" si="84"/>
        <v>-</v>
      </c>
      <c r="BH115" s="187"/>
      <c r="BI115" s="187"/>
      <c r="BJ115" s="128" t="str">
        <f t="shared" si="85"/>
        <v>-</v>
      </c>
      <c r="BK115" s="128" t="str">
        <f t="shared" si="86"/>
        <v>-</v>
      </c>
      <c r="BL115" s="128" t="str">
        <f t="shared" si="87"/>
        <v>-</v>
      </c>
      <c r="BM115" s="128" t="str">
        <f t="shared" si="88"/>
        <v>-</v>
      </c>
      <c r="BN115" s="128" t="str">
        <f t="shared" si="89"/>
        <v>-</v>
      </c>
      <c r="BO115" s="128" t="str">
        <f t="shared" si="90"/>
        <v>-</v>
      </c>
      <c r="BP115" s="128" t="str">
        <f t="shared" si="91"/>
        <v>-</v>
      </c>
      <c r="BQ115" s="128" t="str">
        <f t="shared" si="92"/>
        <v>-</v>
      </c>
      <c r="BR115" s="128" t="str">
        <f t="shared" si="93"/>
        <v>-</v>
      </c>
      <c r="BS115" s="128" t="str">
        <f t="shared" si="94"/>
        <v>-</v>
      </c>
      <c r="BT115" s="128" t="str">
        <f t="shared" si="95"/>
        <v>-</v>
      </c>
      <c r="BU115" s="128" t="str">
        <f t="shared" si="96"/>
        <v>-</v>
      </c>
      <c r="BV115" s="129">
        <f t="shared" si="97"/>
        <v>0</v>
      </c>
      <c r="BX115" s="128" t="str">
        <f t="shared" si="103"/>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98"/>
        <v>-</v>
      </c>
      <c r="K116" s="20" t="str">
        <f>IF(月途中入退所!$D17=$B$2,IF(月途中入退所!I17="","-",月途中入退所!$I17),"-")</f>
        <v>-</v>
      </c>
      <c r="L116" s="162" t="str">
        <f t="shared" si="99"/>
        <v>-</v>
      </c>
      <c r="M116" s="20" t="str">
        <f>IF(月途中入退所!$D17=$B$2,月途中入退所!$J17,"-")</f>
        <v>-</v>
      </c>
      <c r="N116" s="129">
        <f t="shared" si="100"/>
        <v>0</v>
      </c>
      <c r="O116" s="123"/>
      <c r="P116" s="128" t="str">
        <f t="shared" si="47"/>
        <v>-</v>
      </c>
      <c r="Q116" s="128" t="str">
        <f t="shared" si="48"/>
        <v>-</v>
      </c>
      <c r="R116" s="128" t="str">
        <f t="shared" si="49"/>
        <v>-</v>
      </c>
      <c r="S116" s="128" t="str">
        <f t="shared" si="50"/>
        <v>-</v>
      </c>
      <c r="T116" s="128" t="str">
        <f t="shared" si="51"/>
        <v>-</v>
      </c>
      <c r="U116" s="128" t="str">
        <f t="shared" si="52"/>
        <v>-</v>
      </c>
      <c r="V116" s="128" t="str">
        <f t="shared" si="53"/>
        <v>-</v>
      </c>
      <c r="W116" s="128" t="str">
        <f t="shared" si="54"/>
        <v>-</v>
      </c>
      <c r="X116" s="128" t="str">
        <f t="shared" si="55"/>
        <v>-</v>
      </c>
      <c r="Y116" s="128" t="str">
        <f t="shared" si="56"/>
        <v>-</v>
      </c>
      <c r="Z116" s="128" t="str">
        <f t="shared" si="57"/>
        <v>-</v>
      </c>
      <c r="AA116" s="128" t="str">
        <f t="shared" si="58"/>
        <v>-</v>
      </c>
      <c r="AB116" s="131"/>
      <c r="AC116" s="128" t="str">
        <f t="shared" si="59"/>
        <v>-</v>
      </c>
      <c r="AD116" s="128" t="str">
        <f t="shared" si="60"/>
        <v>-</v>
      </c>
      <c r="AE116" s="131"/>
      <c r="AF116" s="131"/>
      <c r="AG116" s="128" t="str">
        <f t="shared" si="61"/>
        <v>-</v>
      </c>
      <c r="AH116" s="128" t="str">
        <f t="shared" si="62"/>
        <v>-</v>
      </c>
      <c r="AI116" s="128" t="str">
        <f t="shared" si="63"/>
        <v>-</v>
      </c>
      <c r="AJ116" s="128" t="str">
        <f t="shared" si="64"/>
        <v>-</v>
      </c>
      <c r="AK116" s="128" t="str">
        <f t="shared" si="65"/>
        <v>-</v>
      </c>
      <c r="AL116" s="128" t="str">
        <f t="shared" si="66"/>
        <v>-</v>
      </c>
      <c r="AM116" s="128" t="str">
        <f t="shared" si="67"/>
        <v>-</v>
      </c>
      <c r="AN116" s="128" t="str">
        <f t="shared" si="68"/>
        <v>-</v>
      </c>
      <c r="AO116" s="128" t="str">
        <f t="shared" si="69"/>
        <v>-</v>
      </c>
      <c r="AP116" s="128" t="str">
        <f t="shared" si="70"/>
        <v>-</v>
      </c>
      <c r="AQ116" s="128" t="str">
        <f t="shared" si="101"/>
        <v>-</v>
      </c>
      <c r="AR116" s="128" t="str">
        <f t="shared" si="102"/>
        <v>-</v>
      </c>
      <c r="AS116" s="128">
        <f t="shared" si="71"/>
        <v>0</v>
      </c>
      <c r="AT116" s="128" t="str">
        <f t="shared" si="72"/>
        <v>-</v>
      </c>
      <c r="AU116" s="128" t="str">
        <f t="shared" si="73"/>
        <v>-</v>
      </c>
      <c r="AV116" s="128" t="str">
        <f t="shared" si="74"/>
        <v>-</v>
      </c>
      <c r="AW116" s="128" t="str">
        <f t="shared" si="75"/>
        <v>-</v>
      </c>
      <c r="AX116" s="128" t="str">
        <f t="shared" si="76"/>
        <v>-</v>
      </c>
      <c r="AY116" s="128" t="str">
        <f t="shared" si="77"/>
        <v>-</v>
      </c>
      <c r="AZ116" s="128" t="str">
        <f t="shared" si="78"/>
        <v>-</v>
      </c>
      <c r="BA116" s="128" t="str">
        <f t="shared" si="79"/>
        <v>-</v>
      </c>
      <c r="BB116" s="128" t="str">
        <f t="shared" si="80"/>
        <v>-</v>
      </c>
      <c r="BC116" s="128" t="str">
        <f t="shared" si="81"/>
        <v>-</v>
      </c>
      <c r="BD116" s="128" t="str">
        <f t="shared" si="82"/>
        <v>-</v>
      </c>
      <c r="BE116" s="187"/>
      <c r="BF116" s="128" t="str">
        <f t="shared" si="83"/>
        <v>-</v>
      </c>
      <c r="BG116" s="128" t="str">
        <f t="shared" si="84"/>
        <v>-</v>
      </c>
      <c r="BH116" s="187"/>
      <c r="BI116" s="187"/>
      <c r="BJ116" s="128" t="str">
        <f t="shared" si="85"/>
        <v>-</v>
      </c>
      <c r="BK116" s="128" t="str">
        <f t="shared" si="86"/>
        <v>-</v>
      </c>
      <c r="BL116" s="128" t="str">
        <f t="shared" si="87"/>
        <v>-</v>
      </c>
      <c r="BM116" s="128" t="str">
        <f t="shared" si="88"/>
        <v>-</v>
      </c>
      <c r="BN116" s="128" t="str">
        <f t="shared" si="89"/>
        <v>-</v>
      </c>
      <c r="BO116" s="128" t="str">
        <f t="shared" si="90"/>
        <v>-</v>
      </c>
      <c r="BP116" s="128" t="str">
        <f t="shared" si="91"/>
        <v>-</v>
      </c>
      <c r="BQ116" s="128" t="str">
        <f t="shared" si="92"/>
        <v>-</v>
      </c>
      <c r="BR116" s="128" t="str">
        <f t="shared" si="93"/>
        <v>-</v>
      </c>
      <c r="BS116" s="128" t="str">
        <f t="shared" si="94"/>
        <v>-</v>
      </c>
      <c r="BT116" s="128" t="str">
        <f t="shared" si="95"/>
        <v>-</v>
      </c>
      <c r="BU116" s="128" t="str">
        <f t="shared" si="96"/>
        <v>-</v>
      </c>
      <c r="BV116" s="129">
        <f t="shared" si="97"/>
        <v>0</v>
      </c>
      <c r="BX116" s="128" t="str">
        <f t="shared" si="103"/>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98"/>
        <v>-</v>
      </c>
      <c r="K117" s="20" t="str">
        <f>IF(月途中入退所!$D18=$B$2,IF(月途中入退所!I18="","-",月途中入退所!$I18),"-")</f>
        <v>-</v>
      </c>
      <c r="L117" s="162" t="str">
        <f t="shared" si="99"/>
        <v>-</v>
      </c>
      <c r="M117" s="20" t="str">
        <f>IF(月途中入退所!$D18=$B$2,月途中入退所!$J18,"-")</f>
        <v>-</v>
      </c>
      <c r="N117" s="129">
        <f t="shared" si="100"/>
        <v>0</v>
      </c>
      <c r="O117" s="123"/>
      <c r="P117" s="128" t="str">
        <f t="shared" si="47"/>
        <v>-</v>
      </c>
      <c r="Q117" s="128" t="str">
        <f t="shared" si="48"/>
        <v>-</v>
      </c>
      <c r="R117" s="128" t="str">
        <f t="shared" si="49"/>
        <v>-</v>
      </c>
      <c r="S117" s="128" t="str">
        <f t="shared" si="50"/>
        <v>-</v>
      </c>
      <c r="T117" s="128" t="str">
        <f t="shared" si="51"/>
        <v>-</v>
      </c>
      <c r="U117" s="128" t="str">
        <f t="shared" si="52"/>
        <v>-</v>
      </c>
      <c r="V117" s="128" t="str">
        <f t="shared" si="53"/>
        <v>-</v>
      </c>
      <c r="W117" s="128" t="str">
        <f t="shared" si="54"/>
        <v>-</v>
      </c>
      <c r="X117" s="128" t="str">
        <f t="shared" si="55"/>
        <v>-</v>
      </c>
      <c r="Y117" s="128" t="str">
        <f t="shared" si="56"/>
        <v>-</v>
      </c>
      <c r="Z117" s="128" t="str">
        <f t="shared" si="57"/>
        <v>-</v>
      </c>
      <c r="AA117" s="128" t="str">
        <f t="shared" si="58"/>
        <v>-</v>
      </c>
      <c r="AB117" s="131"/>
      <c r="AC117" s="128" t="str">
        <f t="shared" si="59"/>
        <v>-</v>
      </c>
      <c r="AD117" s="128" t="str">
        <f t="shared" si="60"/>
        <v>-</v>
      </c>
      <c r="AE117" s="131"/>
      <c r="AF117" s="131"/>
      <c r="AG117" s="128" t="str">
        <f t="shared" si="61"/>
        <v>-</v>
      </c>
      <c r="AH117" s="128" t="str">
        <f t="shared" si="62"/>
        <v>-</v>
      </c>
      <c r="AI117" s="128" t="str">
        <f t="shared" si="63"/>
        <v>-</v>
      </c>
      <c r="AJ117" s="128" t="str">
        <f t="shared" si="64"/>
        <v>-</v>
      </c>
      <c r="AK117" s="128" t="str">
        <f t="shared" si="65"/>
        <v>-</v>
      </c>
      <c r="AL117" s="128" t="str">
        <f t="shared" si="66"/>
        <v>-</v>
      </c>
      <c r="AM117" s="128" t="str">
        <f t="shared" si="67"/>
        <v>-</v>
      </c>
      <c r="AN117" s="128" t="str">
        <f t="shared" si="68"/>
        <v>-</v>
      </c>
      <c r="AO117" s="128" t="str">
        <f t="shared" si="69"/>
        <v>-</v>
      </c>
      <c r="AP117" s="128" t="str">
        <f t="shared" si="70"/>
        <v>-</v>
      </c>
      <c r="AQ117" s="128" t="str">
        <f t="shared" si="101"/>
        <v>-</v>
      </c>
      <c r="AR117" s="128" t="str">
        <f t="shared" si="102"/>
        <v>-</v>
      </c>
      <c r="AS117" s="128">
        <f t="shared" si="71"/>
        <v>0</v>
      </c>
      <c r="AT117" s="128" t="str">
        <f t="shared" si="72"/>
        <v>-</v>
      </c>
      <c r="AU117" s="128" t="str">
        <f t="shared" si="73"/>
        <v>-</v>
      </c>
      <c r="AV117" s="128" t="str">
        <f t="shared" si="74"/>
        <v>-</v>
      </c>
      <c r="AW117" s="128" t="str">
        <f t="shared" si="75"/>
        <v>-</v>
      </c>
      <c r="AX117" s="128" t="str">
        <f t="shared" si="76"/>
        <v>-</v>
      </c>
      <c r="AY117" s="128" t="str">
        <f t="shared" si="77"/>
        <v>-</v>
      </c>
      <c r="AZ117" s="128" t="str">
        <f t="shared" si="78"/>
        <v>-</v>
      </c>
      <c r="BA117" s="128" t="str">
        <f t="shared" si="79"/>
        <v>-</v>
      </c>
      <c r="BB117" s="128" t="str">
        <f t="shared" si="80"/>
        <v>-</v>
      </c>
      <c r="BC117" s="128" t="str">
        <f t="shared" si="81"/>
        <v>-</v>
      </c>
      <c r="BD117" s="128" t="str">
        <f t="shared" si="82"/>
        <v>-</v>
      </c>
      <c r="BE117" s="187"/>
      <c r="BF117" s="128" t="str">
        <f t="shared" si="83"/>
        <v>-</v>
      </c>
      <c r="BG117" s="128" t="str">
        <f t="shared" si="84"/>
        <v>-</v>
      </c>
      <c r="BH117" s="187"/>
      <c r="BI117" s="187"/>
      <c r="BJ117" s="128" t="str">
        <f t="shared" si="85"/>
        <v>-</v>
      </c>
      <c r="BK117" s="128" t="str">
        <f t="shared" si="86"/>
        <v>-</v>
      </c>
      <c r="BL117" s="128" t="str">
        <f t="shared" si="87"/>
        <v>-</v>
      </c>
      <c r="BM117" s="128" t="str">
        <f t="shared" si="88"/>
        <v>-</v>
      </c>
      <c r="BN117" s="128" t="str">
        <f t="shared" si="89"/>
        <v>-</v>
      </c>
      <c r="BO117" s="128" t="str">
        <f t="shared" si="90"/>
        <v>-</v>
      </c>
      <c r="BP117" s="128" t="str">
        <f t="shared" si="91"/>
        <v>-</v>
      </c>
      <c r="BQ117" s="128" t="str">
        <f t="shared" si="92"/>
        <v>-</v>
      </c>
      <c r="BR117" s="128" t="str">
        <f t="shared" si="93"/>
        <v>-</v>
      </c>
      <c r="BS117" s="128" t="str">
        <f t="shared" si="94"/>
        <v>-</v>
      </c>
      <c r="BT117" s="128" t="str">
        <f t="shared" si="95"/>
        <v>-</v>
      </c>
      <c r="BU117" s="128" t="str">
        <f t="shared" si="96"/>
        <v>-</v>
      </c>
      <c r="BV117" s="129">
        <f t="shared" si="97"/>
        <v>0</v>
      </c>
      <c r="BX117" s="128" t="str">
        <f t="shared" si="103"/>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98"/>
        <v>-</v>
      </c>
      <c r="K118" s="20" t="str">
        <f>IF(月途中入退所!$D19=$B$2,IF(月途中入退所!I19="","-",月途中入退所!$I19),"-")</f>
        <v>-</v>
      </c>
      <c r="L118" s="162" t="str">
        <f t="shared" si="99"/>
        <v>-</v>
      </c>
      <c r="M118" s="20" t="str">
        <f>IF(月途中入退所!$D19=$B$2,月途中入退所!$J19,"-")</f>
        <v>-</v>
      </c>
      <c r="N118" s="129">
        <f t="shared" si="100"/>
        <v>0</v>
      </c>
      <c r="O118" s="123"/>
      <c r="P118" s="128" t="str">
        <f t="shared" si="47"/>
        <v>-</v>
      </c>
      <c r="Q118" s="128" t="str">
        <f t="shared" si="48"/>
        <v>-</v>
      </c>
      <c r="R118" s="128" t="str">
        <f t="shared" si="49"/>
        <v>-</v>
      </c>
      <c r="S118" s="128" t="str">
        <f t="shared" si="50"/>
        <v>-</v>
      </c>
      <c r="T118" s="128" t="str">
        <f t="shared" si="51"/>
        <v>-</v>
      </c>
      <c r="U118" s="128" t="str">
        <f t="shared" si="52"/>
        <v>-</v>
      </c>
      <c r="V118" s="128" t="str">
        <f t="shared" si="53"/>
        <v>-</v>
      </c>
      <c r="W118" s="128" t="str">
        <f t="shared" si="54"/>
        <v>-</v>
      </c>
      <c r="X118" s="128" t="str">
        <f t="shared" si="55"/>
        <v>-</v>
      </c>
      <c r="Y118" s="128" t="str">
        <f t="shared" si="56"/>
        <v>-</v>
      </c>
      <c r="Z118" s="128" t="str">
        <f t="shared" si="57"/>
        <v>-</v>
      </c>
      <c r="AA118" s="128" t="str">
        <f t="shared" si="58"/>
        <v>-</v>
      </c>
      <c r="AB118" s="131"/>
      <c r="AC118" s="128" t="str">
        <f t="shared" si="59"/>
        <v>-</v>
      </c>
      <c r="AD118" s="128" t="str">
        <f t="shared" si="60"/>
        <v>-</v>
      </c>
      <c r="AE118" s="131"/>
      <c r="AF118" s="131"/>
      <c r="AG118" s="128" t="str">
        <f t="shared" si="61"/>
        <v>-</v>
      </c>
      <c r="AH118" s="128" t="str">
        <f t="shared" si="62"/>
        <v>-</v>
      </c>
      <c r="AI118" s="128" t="str">
        <f t="shared" si="63"/>
        <v>-</v>
      </c>
      <c r="AJ118" s="128" t="str">
        <f t="shared" si="64"/>
        <v>-</v>
      </c>
      <c r="AK118" s="128" t="str">
        <f t="shared" si="65"/>
        <v>-</v>
      </c>
      <c r="AL118" s="128" t="str">
        <f t="shared" si="66"/>
        <v>-</v>
      </c>
      <c r="AM118" s="128" t="str">
        <f t="shared" si="67"/>
        <v>-</v>
      </c>
      <c r="AN118" s="128" t="str">
        <f t="shared" si="68"/>
        <v>-</v>
      </c>
      <c r="AO118" s="128" t="str">
        <f t="shared" si="69"/>
        <v>-</v>
      </c>
      <c r="AP118" s="128" t="str">
        <f t="shared" si="70"/>
        <v>-</v>
      </c>
      <c r="AQ118" s="128" t="str">
        <f t="shared" si="101"/>
        <v>-</v>
      </c>
      <c r="AR118" s="128" t="str">
        <f t="shared" si="102"/>
        <v>-</v>
      </c>
      <c r="AS118" s="128">
        <f t="shared" si="71"/>
        <v>0</v>
      </c>
      <c r="AT118" s="128" t="str">
        <f t="shared" si="72"/>
        <v>-</v>
      </c>
      <c r="AU118" s="128" t="str">
        <f t="shared" si="73"/>
        <v>-</v>
      </c>
      <c r="AV118" s="128" t="str">
        <f t="shared" si="74"/>
        <v>-</v>
      </c>
      <c r="AW118" s="128" t="str">
        <f t="shared" si="75"/>
        <v>-</v>
      </c>
      <c r="AX118" s="128" t="str">
        <f t="shared" si="76"/>
        <v>-</v>
      </c>
      <c r="AY118" s="128" t="str">
        <f t="shared" si="77"/>
        <v>-</v>
      </c>
      <c r="AZ118" s="128" t="str">
        <f t="shared" si="78"/>
        <v>-</v>
      </c>
      <c r="BA118" s="128" t="str">
        <f t="shared" si="79"/>
        <v>-</v>
      </c>
      <c r="BB118" s="128" t="str">
        <f t="shared" si="80"/>
        <v>-</v>
      </c>
      <c r="BC118" s="128" t="str">
        <f t="shared" si="81"/>
        <v>-</v>
      </c>
      <c r="BD118" s="128" t="str">
        <f t="shared" si="82"/>
        <v>-</v>
      </c>
      <c r="BE118" s="187"/>
      <c r="BF118" s="128" t="str">
        <f t="shared" si="83"/>
        <v>-</v>
      </c>
      <c r="BG118" s="128" t="str">
        <f t="shared" si="84"/>
        <v>-</v>
      </c>
      <c r="BH118" s="187"/>
      <c r="BI118" s="187"/>
      <c r="BJ118" s="128" t="str">
        <f t="shared" si="85"/>
        <v>-</v>
      </c>
      <c r="BK118" s="128" t="str">
        <f t="shared" si="86"/>
        <v>-</v>
      </c>
      <c r="BL118" s="128" t="str">
        <f t="shared" si="87"/>
        <v>-</v>
      </c>
      <c r="BM118" s="128" t="str">
        <f t="shared" si="88"/>
        <v>-</v>
      </c>
      <c r="BN118" s="128" t="str">
        <f t="shared" si="89"/>
        <v>-</v>
      </c>
      <c r="BO118" s="128" t="str">
        <f t="shared" si="90"/>
        <v>-</v>
      </c>
      <c r="BP118" s="128" t="str">
        <f t="shared" si="91"/>
        <v>-</v>
      </c>
      <c r="BQ118" s="128" t="str">
        <f t="shared" si="92"/>
        <v>-</v>
      </c>
      <c r="BR118" s="128" t="str">
        <f t="shared" si="93"/>
        <v>-</v>
      </c>
      <c r="BS118" s="128" t="str">
        <f t="shared" si="94"/>
        <v>-</v>
      </c>
      <c r="BT118" s="128" t="str">
        <f t="shared" si="95"/>
        <v>-</v>
      </c>
      <c r="BU118" s="128" t="str">
        <f t="shared" si="96"/>
        <v>-</v>
      </c>
      <c r="BV118" s="129">
        <f t="shared" si="97"/>
        <v>0</v>
      </c>
      <c r="BX118" s="128" t="str">
        <f t="shared" si="103"/>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98"/>
        <v>-</v>
      </c>
      <c r="K119" s="20" t="str">
        <f>IF(月途中入退所!$D20=$B$2,IF(月途中入退所!I20="","-",月途中入退所!$I20),"-")</f>
        <v>-</v>
      </c>
      <c r="L119" s="162" t="str">
        <f t="shared" si="99"/>
        <v>-</v>
      </c>
      <c r="M119" s="20" t="str">
        <f>IF(月途中入退所!$D20=$B$2,月途中入退所!$J20,"-")</f>
        <v>-</v>
      </c>
      <c r="N119" s="129">
        <f t="shared" si="100"/>
        <v>0</v>
      </c>
      <c r="O119" s="123"/>
      <c r="P119" s="128" t="str">
        <f t="shared" si="47"/>
        <v>-</v>
      </c>
      <c r="Q119" s="128" t="str">
        <f t="shared" si="48"/>
        <v>-</v>
      </c>
      <c r="R119" s="128" t="str">
        <f t="shared" si="49"/>
        <v>-</v>
      </c>
      <c r="S119" s="128" t="str">
        <f t="shared" si="50"/>
        <v>-</v>
      </c>
      <c r="T119" s="128" t="str">
        <f t="shared" si="51"/>
        <v>-</v>
      </c>
      <c r="U119" s="128" t="str">
        <f t="shared" si="52"/>
        <v>-</v>
      </c>
      <c r="V119" s="128" t="str">
        <f t="shared" si="53"/>
        <v>-</v>
      </c>
      <c r="W119" s="128" t="str">
        <f t="shared" si="54"/>
        <v>-</v>
      </c>
      <c r="X119" s="128" t="str">
        <f t="shared" si="55"/>
        <v>-</v>
      </c>
      <c r="Y119" s="128" t="str">
        <f t="shared" si="56"/>
        <v>-</v>
      </c>
      <c r="Z119" s="128" t="str">
        <f t="shared" si="57"/>
        <v>-</v>
      </c>
      <c r="AA119" s="128" t="str">
        <f t="shared" si="58"/>
        <v>-</v>
      </c>
      <c r="AB119" s="131"/>
      <c r="AC119" s="128" t="str">
        <f t="shared" si="59"/>
        <v>-</v>
      </c>
      <c r="AD119" s="128" t="str">
        <f t="shared" si="60"/>
        <v>-</v>
      </c>
      <c r="AE119" s="131"/>
      <c r="AF119" s="131"/>
      <c r="AG119" s="128" t="str">
        <f t="shared" si="61"/>
        <v>-</v>
      </c>
      <c r="AH119" s="128" t="str">
        <f t="shared" si="62"/>
        <v>-</v>
      </c>
      <c r="AI119" s="128" t="str">
        <f t="shared" si="63"/>
        <v>-</v>
      </c>
      <c r="AJ119" s="128" t="str">
        <f t="shared" si="64"/>
        <v>-</v>
      </c>
      <c r="AK119" s="128" t="str">
        <f t="shared" si="65"/>
        <v>-</v>
      </c>
      <c r="AL119" s="128" t="str">
        <f t="shared" si="66"/>
        <v>-</v>
      </c>
      <c r="AM119" s="128" t="str">
        <f t="shared" si="67"/>
        <v>-</v>
      </c>
      <c r="AN119" s="128" t="str">
        <f t="shared" si="68"/>
        <v>-</v>
      </c>
      <c r="AO119" s="128" t="str">
        <f t="shared" si="69"/>
        <v>-</v>
      </c>
      <c r="AP119" s="128" t="str">
        <f t="shared" si="70"/>
        <v>-</v>
      </c>
      <c r="AQ119" s="128" t="str">
        <f t="shared" si="101"/>
        <v>-</v>
      </c>
      <c r="AR119" s="128" t="str">
        <f t="shared" si="102"/>
        <v>-</v>
      </c>
      <c r="AS119" s="128">
        <f t="shared" si="71"/>
        <v>0</v>
      </c>
      <c r="AT119" s="128" t="str">
        <f t="shared" si="72"/>
        <v>-</v>
      </c>
      <c r="AU119" s="128" t="str">
        <f t="shared" si="73"/>
        <v>-</v>
      </c>
      <c r="AV119" s="128" t="str">
        <f t="shared" si="74"/>
        <v>-</v>
      </c>
      <c r="AW119" s="128" t="str">
        <f t="shared" si="75"/>
        <v>-</v>
      </c>
      <c r="AX119" s="128" t="str">
        <f t="shared" si="76"/>
        <v>-</v>
      </c>
      <c r="AY119" s="128" t="str">
        <f t="shared" si="77"/>
        <v>-</v>
      </c>
      <c r="AZ119" s="128" t="str">
        <f t="shared" si="78"/>
        <v>-</v>
      </c>
      <c r="BA119" s="128" t="str">
        <f t="shared" si="79"/>
        <v>-</v>
      </c>
      <c r="BB119" s="128" t="str">
        <f t="shared" si="80"/>
        <v>-</v>
      </c>
      <c r="BC119" s="128" t="str">
        <f t="shared" si="81"/>
        <v>-</v>
      </c>
      <c r="BD119" s="128" t="str">
        <f t="shared" si="82"/>
        <v>-</v>
      </c>
      <c r="BE119" s="187"/>
      <c r="BF119" s="128" t="str">
        <f t="shared" si="83"/>
        <v>-</v>
      </c>
      <c r="BG119" s="128" t="str">
        <f t="shared" si="84"/>
        <v>-</v>
      </c>
      <c r="BH119" s="187"/>
      <c r="BI119" s="187"/>
      <c r="BJ119" s="128" t="str">
        <f t="shared" si="85"/>
        <v>-</v>
      </c>
      <c r="BK119" s="128" t="str">
        <f t="shared" si="86"/>
        <v>-</v>
      </c>
      <c r="BL119" s="128" t="str">
        <f t="shared" si="87"/>
        <v>-</v>
      </c>
      <c r="BM119" s="128" t="str">
        <f t="shared" si="88"/>
        <v>-</v>
      </c>
      <c r="BN119" s="128" t="str">
        <f t="shared" si="89"/>
        <v>-</v>
      </c>
      <c r="BO119" s="128" t="str">
        <f t="shared" si="90"/>
        <v>-</v>
      </c>
      <c r="BP119" s="128" t="str">
        <f t="shared" si="91"/>
        <v>-</v>
      </c>
      <c r="BQ119" s="128" t="str">
        <f t="shared" si="92"/>
        <v>-</v>
      </c>
      <c r="BR119" s="128" t="str">
        <f t="shared" si="93"/>
        <v>-</v>
      </c>
      <c r="BS119" s="128" t="str">
        <f t="shared" si="94"/>
        <v>-</v>
      </c>
      <c r="BT119" s="128" t="str">
        <f t="shared" si="95"/>
        <v>-</v>
      </c>
      <c r="BU119" s="128" t="str">
        <f t="shared" si="96"/>
        <v>-</v>
      </c>
      <c r="BV119" s="129">
        <f t="shared" si="97"/>
        <v>0</v>
      </c>
      <c r="BX119" s="128" t="str">
        <f t="shared" si="103"/>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98"/>
        <v>-</v>
      </c>
      <c r="K120" s="20" t="str">
        <f>IF(月途中入退所!$D21=$B$2,IF(月途中入退所!I21="","-",月途中入退所!$I21),"-")</f>
        <v>-</v>
      </c>
      <c r="L120" s="162" t="str">
        <f t="shared" si="99"/>
        <v>-</v>
      </c>
      <c r="M120" s="20" t="str">
        <f>IF(月途中入退所!$D21=$B$2,月途中入退所!$J21,"-")</f>
        <v>-</v>
      </c>
      <c r="N120" s="129">
        <f t="shared" si="100"/>
        <v>0</v>
      </c>
      <c r="O120" s="123"/>
      <c r="P120" s="128" t="str">
        <f t="shared" si="47"/>
        <v>-</v>
      </c>
      <c r="Q120" s="128" t="str">
        <f t="shared" si="48"/>
        <v>-</v>
      </c>
      <c r="R120" s="128" t="str">
        <f t="shared" si="49"/>
        <v>-</v>
      </c>
      <c r="S120" s="128" t="str">
        <f t="shared" si="50"/>
        <v>-</v>
      </c>
      <c r="T120" s="128" t="str">
        <f t="shared" si="51"/>
        <v>-</v>
      </c>
      <c r="U120" s="128" t="str">
        <f t="shared" si="52"/>
        <v>-</v>
      </c>
      <c r="V120" s="128" t="str">
        <f t="shared" si="53"/>
        <v>-</v>
      </c>
      <c r="W120" s="128" t="str">
        <f t="shared" si="54"/>
        <v>-</v>
      </c>
      <c r="X120" s="128" t="str">
        <f t="shared" si="55"/>
        <v>-</v>
      </c>
      <c r="Y120" s="128" t="str">
        <f t="shared" si="56"/>
        <v>-</v>
      </c>
      <c r="Z120" s="128" t="str">
        <f t="shared" si="57"/>
        <v>-</v>
      </c>
      <c r="AA120" s="128" t="str">
        <f t="shared" si="58"/>
        <v>-</v>
      </c>
      <c r="AB120" s="131"/>
      <c r="AC120" s="128" t="str">
        <f t="shared" si="59"/>
        <v>-</v>
      </c>
      <c r="AD120" s="128" t="str">
        <f t="shared" si="60"/>
        <v>-</v>
      </c>
      <c r="AE120" s="131"/>
      <c r="AF120" s="131"/>
      <c r="AG120" s="128" t="str">
        <f t="shared" si="61"/>
        <v>-</v>
      </c>
      <c r="AH120" s="128" t="str">
        <f t="shared" si="62"/>
        <v>-</v>
      </c>
      <c r="AI120" s="128" t="str">
        <f t="shared" si="63"/>
        <v>-</v>
      </c>
      <c r="AJ120" s="128" t="str">
        <f t="shared" si="64"/>
        <v>-</v>
      </c>
      <c r="AK120" s="128" t="str">
        <f t="shared" si="65"/>
        <v>-</v>
      </c>
      <c r="AL120" s="128" t="str">
        <f t="shared" si="66"/>
        <v>-</v>
      </c>
      <c r="AM120" s="128" t="str">
        <f t="shared" si="67"/>
        <v>-</v>
      </c>
      <c r="AN120" s="128" t="str">
        <f t="shared" si="68"/>
        <v>-</v>
      </c>
      <c r="AO120" s="128" t="str">
        <f t="shared" si="69"/>
        <v>-</v>
      </c>
      <c r="AP120" s="128" t="str">
        <f t="shared" si="70"/>
        <v>-</v>
      </c>
      <c r="AQ120" s="128" t="str">
        <f t="shared" si="101"/>
        <v>-</v>
      </c>
      <c r="AR120" s="128" t="str">
        <f t="shared" si="102"/>
        <v>-</v>
      </c>
      <c r="AS120" s="128">
        <f t="shared" si="71"/>
        <v>0</v>
      </c>
      <c r="AT120" s="128" t="str">
        <f t="shared" si="72"/>
        <v>-</v>
      </c>
      <c r="AU120" s="128" t="str">
        <f t="shared" si="73"/>
        <v>-</v>
      </c>
      <c r="AV120" s="128" t="str">
        <f t="shared" si="74"/>
        <v>-</v>
      </c>
      <c r="AW120" s="128" t="str">
        <f t="shared" si="75"/>
        <v>-</v>
      </c>
      <c r="AX120" s="128" t="str">
        <f t="shared" si="76"/>
        <v>-</v>
      </c>
      <c r="AY120" s="128" t="str">
        <f t="shared" si="77"/>
        <v>-</v>
      </c>
      <c r="AZ120" s="128" t="str">
        <f t="shared" si="78"/>
        <v>-</v>
      </c>
      <c r="BA120" s="128" t="str">
        <f t="shared" si="79"/>
        <v>-</v>
      </c>
      <c r="BB120" s="128" t="str">
        <f t="shared" si="80"/>
        <v>-</v>
      </c>
      <c r="BC120" s="128" t="str">
        <f t="shared" si="81"/>
        <v>-</v>
      </c>
      <c r="BD120" s="128" t="str">
        <f t="shared" si="82"/>
        <v>-</v>
      </c>
      <c r="BE120" s="187"/>
      <c r="BF120" s="128" t="str">
        <f t="shared" si="83"/>
        <v>-</v>
      </c>
      <c r="BG120" s="128" t="str">
        <f t="shared" si="84"/>
        <v>-</v>
      </c>
      <c r="BH120" s="187"/>
      <c r="BI120" s="187"/>
      <c r="BJ120" s="128" t="str">
        <f t="shared" si="85"/>
        <v>-</v>
      </c>
      <c r="BK120" s="128" t="str">
        <f t="shared" si="86"/>
        <v>-</v>
      </c>
      <c r="BL120" s="128" t="str">
        <f t="shared" si="87"/>
        <v>-</v>
      </c>
      <c r="BM120" s="128" t="str">
        <f t="shared" si="88"/>
        <v>-</v>
      </c>
      <c r="BN120" s="128" t="str">
        <f t="shared" si="89"/>
        <v>-</v>
      </c>
      <c r="BO120" s="128" t="str">
        <f t="shared" si="90"/>
        <v>-</v>
      </c>
      <c r="BP120" s="128" t="str">
        <f t="shared" si="91"/>
        <v>-</v>
      </c>
      <c r="BQ120" s="128" t="str">
        <f t="shared" si="92"/>
        <v>-</v>
      </c>
      <c r="BR120" s="128" t="str">
        <f t="shared" si="93"/>
        <v>-</v>
      </c>
      <c r="BS120" s="128" t="str">
        <f t="shared" si="94"/>
        <v>-</v>
      </c>
      <c r="BT120" s="128" t="str">
        <f t="shared" si="95"/>
        <v>-</v>
      </c>
      <c r="BU120" s="128" t="str">
        <f t="shared" si="96"/>
        <v>-</v>
      </c>
      <c r="BV120" s="129">
        <f t="shared" si="97"/>
        <v>0</v>
      </c>
      <c r="BX120" s="128" t="str">
        <f t="shared" si="103"/>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98"/>
        <v>-</v>
      </c>
      <c r="K121" s="20" t="str">
        <f>IF(月途中入退所!$D22=$B$2,IF(月途中入退所!I22="","-",月途中入退所!$I22),"-")</f>
        <v>-</v>
      </c>
      <c r="L121" s="162" t="str">
        <f t="shared" si="99"/>
        <v>-</v>
      </c>
      <c r="M121" s="20" t="str">
        <f>IF(月途中入退所!$D22=$B$2,月途中入退所!$J22,"-")</f>
        <v>-</v>
      </c>
      <c r="N121" s="129">
        <f t="shared" si="100"/>
        <v>0</v>
      </c>
      <c r="P121" s="128" t="str">
        <f t="shared" si="47"/>
        <v>-</v>
      </c>
      <c r="Q121" s="128" t="str">
        <f t="shared" si="48"/>
        <v>-</v>
      </c>
      <c r="R121" s="128" t="str">
        <f t="shared" si="49"/>
        <v>-</v>
      </c>
      <c r="S121" s="128" t="str">
        <f t="shared" si="50"/>
        <v>-</v>
      </c>
      <c r="T121" s="128" t="str">
        <f t="shared" si="51"/>
        <v>-</v>
      </c>
      <c r="U121" s="128" t="str">
        <f t="shared" si="52"/>
        <v>-</v>
      </c>
      <c r="V121" s="128" t="str">
        <f t="shared" si="53"/>
        <v>-</v>
      </c>
      <c r="W121" s="128" t="str">
        <f t="shared" si="54"/>
        <v>-</v>
      </c>
      <c r="X121" s="128" t="str">
        <f t="shared" si="55"/>
        <v>-</v>
      </c>
      <c r="Y121" s="128" t="str">
        <f t="shared" si="56"/>
        <v>-</v>
      </c>
      <c r="Z121" s="128" t="str">
        <f t="shared" si="57"/>
        <v>-</v>
      </c>
      <c r="AA121" s="128" t="str">
        <f t="shared" si="58"/>
        <v>-</v>
      </c>
      <c r="AB121" s="131"/>
      <c r="AC121" s="128" t="str">
        <f t="shared" si="59"/>
        <v>-</v>
      </c>
      <c r="AD121" s="128" t="str">
        <f t="shared" si="60"/>
        <v>-</v>
      </c>
      <c r="AE121" s="131"/>
      <c r="AF121" s="131"/>
      <c r="AG121" s="128" t="str">
        <f t="shared" si="61"/>
        <v>-</v>
      </c>
      <c r="AH121" s="128" t="str">
        <f t="shared" si="62"/>
        <v>-</v>
      </c>
      <c r="AI121" s="128" t="str">
        <f t="shared" si="63"/>
        <v>-</v>
      </c>
      <c r="AJ121" s="128" t="str">
        <f t="shared" si="64"/>
        <v>-</v>
      </c>
      <c r="AK121" s="128" t="str">
        <f t="shared" si="65"/>
        <v>-</v>
      </c>
      <c r="AL121" s="128" t="str">
        <f t="shared" si="66"/>
        <v>-</v>
      </c>
      <c r="AM121" s="128" t="str">
        <f t="shared" si="67"/>
        <v>-</v>
      </c>
      <c r="AN121" s="128" t="str">
        <f t="shared" si="68"/>
        <v>-</v>
      </c>
      <c r="AO121" s="128" t="str">
        <f t="shared" si="69"/>
        <v>-</v>
      </c>
      <c r="AP121" s="128" t="str">
        <f t="shared" si="70"/>
        <v>-</v>
      </c>
      <c r="AQ121" s="128" t="str">
        <f t="shared" si="101"/>
        <v>-</v>
      </c>
      <c r="AR121" s="128" t="str">
        <f t="shared" si="102"/>
        <v>-</v>
      </c>
      <c r="AS121" s="128">
        <f t="shared" si="71"/>
        <v>0</v>
      </c>
      <c r="AT121" s="128" t="str">
        <f t="shared" si="72"/>
        <v>-</v>
      </c>
      <c r="AU121" s="128" t="str">
        <f t="shared" si="73"/>
        <v>-</v>
      </c>
      <c r="AV121" s="128" t="str">
        <f t="shared" si="74"/>
        <v>-</v>
      </c>
      <c r="AW121" s="128" t="str">
        <f t="shared" si="75"/>
        <v>-</v>
      </c>
      <c r="AX121" s="128" t="str">
        <f t="shared" si="76"/>
        <v>-</v>
      </c>
      <c r="AY121" s="128" t="str">
        <f t="shared" si="77"/>
        <v>-</v>
      </c>
      <c r="AZ121" s="128" t="str">
        <f t="shared" si="78"/>
        <v>-</v>
      </c>
      <c r="BA121" s="128" t="str">
        <f t="shared" si="79"/>
        <v>-</v>
      </c>
      <c r="BB121" s="128" t="str">
        <f t="shared" si="80"/>
        <v>-</v>
      </c>
      <c r="BC121" s="128" t="str">
        <f t="shared" si="81"/>
        <v>-</v>
      </c>
      <c r="BD121" s="128" t="str">
        <f t="shared" si="82"/>
        <v>-</v>
      </c>
      <c r="BE121" s="187"/>
      <c r="BF121" s="128" t="str">
        <f t="shared" si="83"/>
        <v>-</v>
      </c>
      <c r="BG121" s="128" t="str">
        <f t="shared" si="84"/>
        <v>-</v>
      </c>
      <c r="BH121" s="187"/>
      <c r="BI121" s="187"/>
      <c r="BJ121" s="128" t="str">
        <f t="shared" si="85"/>
        <v>-</v>
      </c>
      <c r="BK121" s="128" t="str">
        <f t="shared" si="86"/>
        <v>-</v>
      </c>
      <c r="BL121" s="128" t="str">
        <f t="shared" si="87"/>
        <v>-</v>
      </c>
      <c r="BM121" s="128" t="str">
        <f t="shared" si="88"/>
        <v>-</v>
      </c>
      <c r="BN121" s="128" t="str">
        <f t="shared" si="89"/>
        <v>-</v>
      </c>
      <c r="BO121" s="128" t="str">
        <f t="shared" si="90"/>
        <v>-</v>
      </c>
      <c r="BP121" s="128" t="str">
        <f t="shared" si="91"/>
        <v>-</v>
      </c>
      <c r="BQ121" s="128" t="str">
        <f t="shared" si="92"/>
        <v>-</v>
      </c>
      <c r="BR121" s="128" t="str">
        <f t="shared" si="93"/>
        <v>-</v>
      </c>
      <c r="BS121" s="128" t="str">
        <f t="shared" si="94"/>
        <v>-</v>
      </c>
      <c r="BT121" s="128" t="str">
        <f t="shared" si="95"/>
        <v>-</v>
      </c>
      <c r="BU121" s="128" t="str">
        <f t="shared" si="96"/>
        <v>-</v>
      </c>
      <c r="BV121" s="129">
        <f t="shared" si="97"/>
        <v>0</v>
      </c>
      <c r="BX121" s="128" t="str">
        <f t="shared" si="103"/>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98"/>
        <v>-</v>
      </c>
      <c r="K122" s="20" t="str">
        <f>IF(月途中入退所!$D23=$B$2,IF(月途中入退所!I23="","-",月途中入退所!$I23),"-")</f>
        <v>-</v>
      </c>
      <c r="L122" s="162" t="str">
        <f t="shared" si="99"/>
        <v>-</v>
      </c>
      <c r="M122" s="20" t="str">
        <f>IF(月途中入退所!$D23=$B$2,月途中入退所!$J23,"-")</f>
        <v>-</v>
      </c>
      <c r="N122" s="129">
        <f t="shared" si="100"/>
        <v>0</v>
      </c>
      <c r="P122" s="128" t="str">
        <f t="shared" si="47"/>
        <v>-</v>
      </c>
      <c r="Q122" s="128" t="str">
        <f t="shared" si="48"/>
        <v>-</v>
      </c>
      <c r="R122" s="128" t="str">
        <f t="shared" si="49"/>
        <v>-</v>
      </c>
      <c r="S122" s="128" t="str">
        <f t="shared" si="50"/>
        <v>-</v>
      </c>
      <c r="T122" s="128" t="str">
        <f t="shared" si="51"/>
        <v>-</v>
      </c>
      <c r="U122" s="128" t="str">
        <f t="shared" si="52"/>
        <v>-</v>
      </c>
      <c r="V122" s="128" t="str">
        <f t="shared" si="53"/>
        <v>-</v>
      </c>
      <c r="W122" s="128" t="str">
        <f t="shared" si="54"/>
        <v>-</v>
      </c>
      <c r="X122" s="128" t="str">
        <f t="shared" si="55"/>
        <v>-</v>
      </c>
      <c r="Y122" s="128" t="str">
        <f t="shared" si="56"/>
        <v>-</v>
      </c>
      <c r="Z122" s="128" t="str">
        <f t="shared" si="57"/>
        <v>-</v>
      </c>
      <c r="AA122" s="128" t="str">
        <f t="shared" si="58"/>
        <v>-</v>
      </c>
      <c r="AB122" s="131"/>
      <c r="AC122" s="128" t="str">
        <f t="shared" si="59"/>
        <v>-</v>
      </c>
      <c r="AD122" s="128" t="str">
        <f t="shared" si="60"/>
        <v>-</v>
      </c>
      <c r="AE122" s="131"/>
      <c r="AF122" s="131"/>
      <c r="AG122" s="128" t="str">
        <f t="shared" si="61"/>
        <v>-</v>
      </c>
      <c r="AH122" s="128" t="str">
        <f t="shared" si="62"/>
        <v>-</v>
      </c>
      <c r="AI122" s="128" t="str">
        <f t="shared" si="63"/>
        <v>-</v>
      </c>
      <c r="AJ122" s="128" t="str">
        <f t="shared" si="64"/>
        <v>-</v>
      </c>
      <c r="AK122" s="128" t="str">
        <f t="shared" si="65"/>
        <v>-</v>
      </c>
      <c r="AL122" s="128" t="str">
        <f t="shared" si="66"/>
        <v>-</v>
      </c>
      <c r="AM122" s="128" t="str">
        <f t="shared" si="67"/>
        <v>-</v>
      </c>
      <c r="AN122" s="128" t="str">
        <f t="shared" si="68"/>
        <v>-</v>
      </c>
      <c r="AO122" s="128" t="str">
        <f t="shared" si="69"/>
        <v>-</v>
      </c>
      <c r="AP122" s="128" t="str">
        <f t="shared" si="70"/>
        <v>-</v>
      </c>
      <c r="AQ122" s="128" t="str">
        <f t="shared" si="101"/>
        <v>-</v>
      </c>
      <c r="AR122" s="128" t="str">
        <f t="shared" si="102"/>
        <v>-</v>
      </c>
      <c r="AS122" s="128">
        <f t="shared" si="71"/>
        <v>0</v>
      </c>
      <c r="AT122" s="128" t="str">
        <f t="shared" si="72"/>
        <v>-</v>
      </c>
      <c r="AU122" s="128" t="str">
        <f t="shared" si="73"/>
        <v>-</v>
      </c>
      <c r="AV122" s="128" t="str">
        <f t="shared" si="74"/>
        <v>-</v>
      </c>
      <c r="AW122" s="128" t="str">
        <f t="shared" si="75"/>
        <v>-</v>
      </c>
      <c r="AX122" s="128" t="str">
        <f t="shared" si="76"/>
        <v>-</v>
      </c>
      <c r="AY122" s="128" t="str">
        <f t="shared" si="77"/>
        <v>-</v>
      </c>
      <c r="AZ122" s="128" t="str">
        <f t="shared" si="78"/>
        <v>-</v>
      </c>
      <c r="BA122" s="128" t="str">
        <f t="shared" si="79"/>
        <v>-</v>
      </c>
      <c r="BB122" s="128" t="str">
        <f t="shared" si="80"/>
        <v>-</v>
      </c>
      <c r="BC122" s="128" t="str">
        <f t="shared" si="81"/>
        <v>-</v>
      </c>
      <c r="BD122" s="128" t="str">
        <f t="shared" si="82"/>
        <v>-</v>
      </c>
      <c r="BE122" s="187"/>
      <c r="BF122" s="128" t="str">
        <f t="shared" si="83"/>
        <v>-</v>
      </c>
      <c r="BG122" s="128" t="str">
        <f t="shared" si="84"/>
        <v>-</v>
      </c>
      <c r="BH122" s="187"/>
      <c r="BI122" s="187"/>
      <c r="BJ122" s="128" t="str">
        <f t="shared" si="85"/>
        <v>-</v>
      </c>
      <c r="BK122" s="128" t="str">
        <f t="shared" si="86"/>
        <v>-</v>
      </c>
      <c r="BL122" s="128" t="str">
        <f t="shared" si="87"/>
        <v>-</v>
      </c>
      <c r="BM122" s="128" t="str">
        <f t="shared" si="88"/>
        <v>-</v>
      </c>
      <c r="BN122" s="128" t="str">
        <f t="shared" si="89"/>
        <v>-</v>
      </c>
      <c r="BO122" s="128" t="str">
        <f t="shared" si="90"/>
        <v>-</v>
      </c>
      <c r="BP122" s="128" t="str">
        <f t="shared" si="91"/>
        <v>-</v>
      </c>
      <c r="BQ122" s="128" t="str">
        <f t="shared" si="92"/>
        <v>-</v>
      </c>
      <c r="BR122" s="128" t="str">
        <f t="shared" si="93"/>
        <v>-</v>
      </c>
      <c r="BS122" s="128" t="str">
        <f t="shared" si="94"/>
        <v>-</v>
      </c>
      <c r="BT122" s="128" t="str">
        <f t="shared" si="95"/>
        <v>-</v>
      </c>
      <c r="BU122" s="128" t="str">
        <f t="shared" si="96"/>
        <v>-</v>
      </c>
      <c r="BV122" s="129">
        <f t="shared" si="97"/>
        <v>0</v>
      </c>
      <c r="BX122" s="128" t="str">
        <f t="shared" si="103"/>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98"/>
        <v>-</v>
      </c>
      <c r="K123" s="20" t="str">
        <f>IF(月途中入退所!$D24=$B$2,IF(月途中入退所!I24="","-",月途中入退所!$I24),"-")</f>
        <v>-</v>
      </c>
      <c r="L123" s="162" t="str">
        <f t="shared" si="99"/>
        <v>-</v>
      </c>
      <c r="M123" s="20" t="str">
        <f>IF(月途中入退所!$D24=$B$2,月途中入退所!$J24,"-")</f>
        <v>-</v>
      </c>
      <c r="N123" s="129">
        <f t="shared" si="100"/>
        <v>0</v>
      </c>
      <c r="O123" s="124"/>
      <c r="P123" s="128" t="str">
        <f t="shared" si="47"/>
        <v>-</v>
      </c>
      <c r="Q123" s="128" t="str">
        <f t="shared" si="48"/>
        <v>-</v>
      </c>
      <c r="R123" s="128" t="str">
        <f t="shared" si="49"/>
        <v>-</v>
      </c>
      <c r="S123" s="128" t="str">
        <f t="shared" si="50"/>
        <v>-</v>
      </c>
      <c r="T123" s="128" t="str">
        <f t="shared" si="51"/>
        <v>-</v>
      </c>
      <c r="U123" s="128" t="str">
        <f t="shared" si="52"/>
        <v>-</v>
      </c>
      <c r="V123" s="128" t="str">
        <f t="shared" si="53"/>
        <v>-</v>
      </c>
      <c r="W123" s="128" t="str">
        <f t="shared" si="54"/>
        <v>-</v>
      </c>
      <c r="X123" s="128" t="str">
        <f t="shared" si="55"/>
        <v>-</v>
      </c>
      <c r="Y123" s="128" t="str">
        <f t="shared" si="56"/>
        <v>-</v>
      </c>
      <c r="Z123" s="128" t="str">
        <f t="shared" si="57"/>
        <v>-</v>
      </c>
      <c r="AA123" s="128" t="str">
        <f t="shared" si="58"/>
        <v>-</v>
      </c>
      <c r="AB123" s="131"/>
      <c r="AC123" s="128" t="str">
        <f t="shared" si="59"/>
        <v>-</v>
      </c>
      <c r="AD123" s="128" t="str">
        <f t="shared" si="60"/>
        <v>-</v>
      </c>
      <c r="AE123" s="131"/>
      <c r="AF123" s="131"/>
      <c r="AG123" s="128" t="str">
        <f t="shared" si="61"/>
        <v>-</v>
      </c>
      <c r="AH123" s="128" t="str">
        <f t="shared" si="62"/>
        <v>-</v>
      </c>
      <c r="AI123" s="128" t="str">
        <f t="shared" si="63"/>
        <v>-</v>
      </c>
      <c r="AJ123" s="128" t="str">
        <f t="shared" si="64"/>
        <v>-</v>
      </c>
      <c r="AK123" s="128" t="str">
        <f t="shared" si="65"/>
        <v>-</v>
      </c>
      <c r="AL123" s="128" t="str">
        <f t="shared" si="66"/>
        <v>-</v>
      </c>
      <c r="AM123" s="128" t="str">
        <f t="shared" si="67"/>
        <v>-</v>
      </c>
      <c r="AN123" s="128" t="str">
        <f t="shared" si="68"/>
        <v>-</v>
      </c>
      <c r="AO123" s="128" t="str">
        <f t="shared" si="69"/>
        <v>-</v>
      </c>
      <c r="AP123" s="128" t="str">
        <f t="shared" si="70"/>
        <v>-</v>
      </c>
      <c r="AQ123" s="128" t="str">
        <f t="shared" si="101"/>
        <v>-</v>
      </c>
      <c r="AR123" s="128" t="str">
        <f t="shared" si="102"/>
        <v>-</v>
      </c>
      <c r="AS123" s="128">
        <f t="shared" si="71"/>
        <v>0</v>
      </c>
      <c r="AT123" s="128" t="str">
        <f t="shared" si="72"/>
        <v>-</v>
      </c>
      <c r="AU123" s="128" t="str">
        <f t="shared" si="73"/>
        <v>-</v>
      </c>
      <c r="AV123" s="128" t="str">
        <f t="shared" si="74"/>
        <v>-</v>
      </c>
      <c r="AW123" s="128" t="str">
        <f t="shared" si="75"/>
        <v>-</v>
      </c>
      <c r="AX123" s="128" t="str">
        <f t="shared" si="76"/>
        <v>-</v>
      </c>
      <c r="AY123" s="128" t="str">
        <f t="shared" si="77"/>
        <v>-</v>
      </c>
      <c r="AZ123" s="128" t="str">
        <f t="shared" si="78"/>
        <v>-</v>
      </c>
      <c r="BA123" s="128" t="str">
        <f t="shared" si="79"/>
        <v>-</v>
      </c>
      <c r="BB123" s="128" t="str">
        <f t="shared" si="80"/>
        <v>-</v>
      </c>
      <c r="BC123" s="128" t="str">
        <f t="shared" si="81"/>
        <v>-</v>
      </c>
      <c r="BD123" s="128" t="str">
        <f t="shared" si="82"/>
        <v>-</v>
      </c>
      <c r="BE123" s="187"/>
      <c r="BF123" s="128" t="str">
        <f t="shared" si="83"/>
        <v>-</v>
      </c>
      <c r="BG123" s="128" t="str">
        <f t="shared" si="84"/>
        <v>-</v>
      </c>
      <c r="BH123" s="187"/>
      <c r="BI123" s="187"/>
      <c r="BJ123" s="128" t="str">
        <f t="shared" si="85"/>
        <v>-</v>
      </c>
      <c r="BK123" s="128" t="str">
        <f t="shared" si="86"/>
        <v>-</v>
      </c>
      <c r="BL123" s="128" t="str">
        <f t="shared" si="87"/>
        <v>-</v>
      </c>
      <c r="BM123" s="128" t="str">
        <f t="shared" si="88"/>
        <v>-</v>
      </c>
      <c r="BN123" s="128" t="str">
        <f t="shared" si="89"/>
        <v>-</v>
      </c>
      <c r="BO123" s="128" t="str">
        <f t="shared" si="90"/>
        <v>-</v>
      </c>
      <c r="BP123" s="128" t="str">
        <f t="shared" si="91"/>
        <v>-</v>
      </c>
      <c r="BQ123" s="128" t="str">
        <f t="shared" si="92"/>
        <v>-</v>
      </c>
      <c r="BR123" s="128" t="str">
        <f t="shared" si="93"/>
        <v>-</v>
      </c>
      <c r="BS123" s="128" t="str">
        <f t="shared" si="94"/>
        <v>-</v>
      </c>
      <c r="BT123" s="128" t="str">
        <f t="shared" si="95"/>
        <v>-</v>
      </c>
      <c r="BU123" s="128" t="str">
        <f t="shared" si="96"/>
        <v>-</v>
      </c>
      <c r="BV123" s="129">
        <f t="shared" si="97"/>
        <v>0</v>
      </c>
      <c r="BX123" s="128" t="str">
        <f t="shared" si="103"/>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98"/>
        <v>-</v>
      </c>
      <c r="K124" s="20" t="str">
        <f>IF(月途中入退所!$D25=$B$2,IF(月途中入退所!I25="","-",月途中入退所!$I25),"-")</f>
        <v>-</v>
      </c>
      <c r="L124" s="162" t="str">
        <f t="shared" si="99"/>
        <v>-</v>
      </c>
      <c r="M124" s="20" t="str">
        <f>IF(月途中入退所!$D25=$B$2,月途中入退所!$J25,"-")</f>
        <v>-</v>
      </c>
      <c r="N124" s="129">
        <f t="shared" si="100"/>
        <v>0</v>
      </c>
      <c r="O124" s="123"/>
      <c r="P124" s="128" t="str">
        <f t="shared" si="47"/>
        <v>-</v>
      </c>
      <c r="Q124" s="128" t="str">
        <f t="shared" si="48"/>
        <v>-</v>
      </c>
      <c r="R124" s="128" t="str">
        <f t="shared" si="49"/>
        <v>-</v>
      </c>
      <c r="S124" s="128" t="str">
        <f t="shared" si="50"/>
        <v>-</v>
      </c>
      <c r="T124" s="128" t="str">
        <f t="shared" si="51"/>
        <v>-</v>
      </c>
      <c r="U124" s="128" t="str">
        <f t="shared" si="52"/>
        <v>-</v>
      </c>
      <c r="V124" s="128" t="str">
        <f t="shared" si="53"/>
        <v>-</v>
      </c>
      <c r="W124" s="128" t="str">
        <f t="shared" si="54"/>
        <v>-</v>
      </c>
      <c r="X124" s="128" t="str">
        <f t="shared" si="55"/>
        <v>-</v>
      </c>
      <c r="Y124" s="128" t="str">
        <f t="shared" si="56"/>
        <v>-</v>
      </c>
      <c r="Z124" s="128" t="str">
        <f t="shared" si="57"/>
        <v>-</v>
      </c>
      <c r="AA124" s="128" t="str">
        <f t="shared" si="58"/>
        <v>-</v>
      </c>
      <c r="AB124" s="131"/>
      <c r="AC124" s="128" t="str">
        <f t="shared" si="59"/>
        <v>-</v>
      </c>
      <c r="AD124" s="128" t="str">
        <f t="shared" si="60"/>
        <v>-</v>
      </c>
      <c r="AE124" s="131"/>
      <c r="AF124" s="131"/>
      <c r="AG124" s="128" t="str">
        <f t="shared" si="61"/>
        <v>-</v>
      </c>
      <c r="AH124" s="128" t="str">
        <f t="shared" si="62"/>
        <v>-</v>
      </c>
      <c r="AI124" s="128" t="str">
        <f t="shared" si="63"/>
        <v>-</v>
      </c>
      <c r="AJ124" s="128" t="str">
        <f t="shared" si="64"/>
        <v>-</v>
      </c>
      <c r="AK124" s="128" t="str">
        <f t="shared" si="65"/>
        <v>-</v>
      </c>
      <c r="AL124" s="128" t="str">
        <f t="shared" si="66"/>
        <v>-</v>
      </c>
      <c r="AM124" s="128" t="str">
        <f t="shared" si="67"/>
        <v>-</v>
      </c>
      <c r="AN124" s="128" t="str">
        <f t="shared" si="68"/>
        <v>-</v>
      </c>
      <c r="AO124" s="128" t="str">
        <f t="shared" si="69"/>
        <v>-</v>
      </c>
      <c r="AP124" s="128" t="str">
        <f t="shared" si="70"/>
        <v>-</v>
      </c>
      <c r="AQ124" s="128" t="str">
        <f t="shared" si="101"/>
        <v>-</v>
      </c>
      <c r="AR124" s="128" t="str">
        <f t="shared" si="102"/>
        <v>-</v>
      </c>
      <c r="AS124" s="128">
        <f t="shared" si="71"/>
        <v>0</v>
      </c>
      <c r="AT124" s="128" t="str">
        <f t="shared" si="72"/>
        <v>-</v>
      </c>
      <c r="AU124" s="128" t="str">
        <f t="shared" si="73"/>
        <v>-</v>
      </c>
      <c r="AV124" s="128" t="str">
        <f t="shared" si="74"/>
        <v>-</v>
      </c>
      <c r="AW124" s="128" t="str">
        <f t="shared" si="75"/>
        <v>-</v>
      </c>
      <c r="AX124" s="128" t="str">
        <f t="shared" si="76"/>
        <v>-</v>
      </c>
      <c r="AY124" s="128" t="str">
        <f t="shared" si="77"/>
        <v>-</v>
      </c>
      <c r="AZ124" s="128" t="str">
        <f t="shared" si="78"/>
        <v>-</v>
      </c>
      <c r="BA124" s="128" t="str">
        <f t="shared" si="79"/>
        <v>-</v>
      </c>
      <c r="BB124" s="128" t="str">
        <f t="shared" si="80"/>
        <v>-</v>
      </c>
      <c r="BC124" s="128" t="str">
        <f t="shared" si="81"/>
        <v>-</v>
      </c>
      <c r="BD124" s="128" t="str">
        <f t="shared" si="82"/>
        <v>-</v>
      </c>
      <c r="BE124" s="187"/>
      <c r="BF124" s="128" t="str">
        <f t="shared" si="83"/>
        <v>-</v>
      </c>
      <c r="BG124" s="128" t="str">
        <f t="shared" si="84"/>
        <v>-</v>
      </c>
      <c r="BH124" s="187"/>
      <c r="BI124" s="187"/>
      <c r="BJ124" s="128" t="str">
        <f t="shared" si="85"/>
        <v>-</v>
      </c>
      <c r="BK124" s="128" t="str">
        <f t="shared" si="86"/>
        <v>-</v>
      </c>
      <c r="BL124" s="128" t="str">
        <f t="shared" si="87"/>
        <v>-</v>
      </c>
      <c r="BM124" s="128" t="str">
        <f t="shared" si="88"/>
        <v>-</v>
      </c>
      <c r="BN124" s="128" t="str">
        <f t="shared" si="89"/>
        <v>-</v>
      </c>
      <c r="BO124" s="128" t="str">
        <f t="shared" si="90"/>
        <v>-</v>
      </c>
      <c r="BP124" s="128" t="str">
        <f t="shared" si="91"/>
        <v>-</v>
      </c>
      <c r="BQ124" s="128" t="str">
        <f t="shared" si="92"/>
        <v>-</v>
      </c>
      <c r="BR124" s="128" t="str">
        <f t="shared" si="93"/>
        <v>-</v>
      </c>
      <c r="BS124" s="128" t="str">
        <f t="shared" si="94"/>
        <v>-</v>
      </c>
      <c r="BT124" s="128" t="str">
        <f t="shared" si="95"/>
        <v>-</v>
      </c>
      <c r="BU124" s="128" t="str">
        <f t="shared" si="96"/>
        <v>-</v>
      </c>
      <c r="BV124" s="129">
        <f t="shared" si="97"/>
        <v>0</v>
      </c>
      <c r="BX124" s="128" t="str">
        <f t="shared" si="103"/>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98"/>
        <v>-</v>
      </c>
      <c r="K125" s="20" t="str">
        <f>IF(月途中入退所!$D26=$B$2,IF(月途中入退所!I26="","-",月途中入退所!$I26),"-")</f>
        <v>-</v>
      </c>
      <c r="L125" s="162" t="str">
        <f t="shared" si="99"/>
        <v>-</v>
      </c>
      <c r="M125" s="20" t="str">
        <f>IF(月途中入退所!$D26=$B$2,月途中入退所!$J26,"-")</f>
        <v>-</v>
      </c>
      <c r="N125" s="129">
        <f t="shared" si="100"/>
        <v>0</v>
      </c>
      <c r="O125" s="123"/>
      <c r="P125" s="128" t="str">
        <f t="shared" si="47"/>
        <v>-</v>
      </c>
      <c r="Q125" s="128" t="str">
        <f t="shared" si="48"/>
        <v>-</v>
      </c>
      <c r="R125" s="128" t="str">
        <f t="shared" si="49"/>
        <v>-</v>
      </c>
      <c r="S125" s="128" t="str">
        <f t="shared" si="50"/>
        <v>-</v>
      </c>
      <c r="T125" s="128" t="str">
        <f t="shared" si="51"/>
        <v>-</v>
      </c>
      <c r="U125" s="128" t="str">
        <f t="shared" si="52"/>
        <v>-</v>
      </c>
      <c r="V125" s="128" t="str">
        <f t="shared" si="53"/>
        <v>-</v>
      </c>
      <c r="W125" s="128" t="str">
        <f t="shared" si="54"/>
        <v>-</v>
      </c>
      <c r="X125" s="128" t="str">
        <f t="shared" si="55"/>
        <v>-</v>
      </c>
      <c r="Y125" s="128" t="str">
        <f t="shared" si="56"/>
        <v>-</v>
      </c>
      <c r="Z125" s="128" t="str">
        <f t="shared" si="57"/>
        <v>-</v>
      </c>
      <c r="AA125" s="128" t="str">
        <f t="shared" si="58"/>
        <v>-</v>
      </c>
      <c r="AB125" s="131"/>
      <c r="AC125" s="128" t="str">
        <f t="shared" si="59"/>
        <v>-</v>
      </c>
      <c r="AD125" s="128" t="str">
        <f t="shared" si="60"/>
        <v>-</v>
      </c>
      <c r="AE125" s="131"/>
      <c r="AF125" s="131"/>
      <c r="AG125" s="128" t="str">
        <f t="shared" si="61"/>
        <v>-</v>
      </c>
      <c r="AH125" s="128" t="str">
        <f t="shared" si="62"/>
        <v>-</v>
      </c>
      <c r="AI125" s="128" t="str">
        <f t="shared" si="63"/>
        <v>-</v>
      </c>
      <c r="AJ125" s="128" t="str">
        <f t="shared" si="64"/>
        <v>-</v>
      </c>
      <c r="AK125" s="128" t="str">
        <f t="shared" si="65"/>
        <v>-</v>
      </c>
      <c r="AL125" s="128" t="str">
        <f t="shared" si="66"/>
        <v>-</v>
      </c>
      <c r="AM125" s="128" t="str">
        <f t="shared" si="67"/>
        <v>-</v>
      </c>
      <c r="AN125" s="128" t="str">
        <f t="shared" si="68"/>
        <v>-</v>
      </c>
      <c r="AO125" s="128" t="str">
        <f t="shared" si="69"/>
        <v>-</v>
      </c>
      <c r="AP125" s="128" t="str">
        <f t="shared" si="70"/>
        <v>-</v>
      </c>
      <c r="AQ125" s="128" t="str">
        <f t="shared" si="101"/>
        <v>-</v>
      </c>
      <c r="AR125" s="128" t="str">
        <f t="shared" si="102"/>
        <v>-</v>
      </c>
      <c r="AS125" s="128">
        <f t="shared" si="71"/>
        <v>0</v>
      </c>
      <c r="AT125" s="128" t="str">
        <f t="shared" si="72"/>
        <v>-</v>
      </c>
      <c r="AU125" s="128" t="str">
        <f t="shared" si="73"/>
        <v>-</v>
      </c>
      <c r="AV125" s="128" t="str">
        <f t="shared" si="74"/>
        <v>-</v>
      </c>
      <c r="AW125" s="128" t="str">
        <f t="shared" si="75"/>
        <v>-</v>
      </c>
      <c r="AX125" s="128" t="str">
        <f t="shared" si="76"/>
        <v>-</v>
      </c>
      <c r="AY125" s="128" t="str">
        <f t="shared" si="77"/>
        <v>-</v>
      </c>
      <c r="AZ125" s="128" t="str">
        <f t="shared" si="78"/>
        <v>-</v>
      </c>
      <c r="BA125" s="128" t="str">
        <f t="shared" si="79"/>
        <v>-</v>
      </c>
      <c r="BB125" s="128" t="str">
        <f t="shared" si="80"/>
        <v>-</v>
      </c>
      <c r="BC125" s="128" t="str">
        <f t="shared" si="81"/>
        <v>-</v>
      </c>
      <c r="BD125" s="128" t="str">
        <f t="shared" si="82"/>
        <v>-</v>
      </c>
      <c r="BE125" s="187"/>
      <c r="BF125" s="128" t="str">
        <f t="shared" si="83"/>
        <v>-</v>
      </c>
      <c r="BG125" s="128" t="str">
        <f t="shared" si="84"/>
        <v>-</v>
      </c>
      <c r="BH125" s="187"/>
      <c r="BI125" s="187"/>
      <c r="BJ125" s="128" t="str">
        <f t="shared" si="85"/>
        <v>-</v>
      </c>
      <c r="BK125" s="128" t="str">
        <f t="shared" si="86"/>
        <v>-</v>
      </c>
      <c r="BL125" s="128" t="str">
        <f t="shared" si="87"/>
        <v>-</v>
      </c>
      <c r="BM125" s="128" t="str">
        <f t="shared" si="88"/>
        <v>-</v>
      </c>
      <c r="BN125" s="128" t="str">
        <f t="shared" si="89"/>
        <v>-</v>
      </c>
      <c r="BO125" s="128" t="str">
        <f t="shared" si="90"/>
        <v>-</v>
      </c>
      <c r="BP125" s="128" t="str">
        <f t="shared" si="91"/>
        <v>-</v>
      </c>
      <c r="BQ125" s="128" t="str">
        <f t="shared" si="92"/>
        <v>-</v>
      </c>
      <c r="BR125" s="128" t="str">
        <f t="shared" si="93"/>
        <v>-</v>
      </c>
      <c r="BS125" s="128" t="str">
        <f t="shared" si="94"/>
        <v>-</v>
      </c>
      <c r="BT125" s="128" t="str">
        <f t="shared" si="95"/>
        <v>-</v>
      </c>
      <c r="BU125" s="128" t="str">
        <f t="shared" si="96"/>
        <v>-</v>
      </c>
      <c r="BV125" s="129">
        <f t="shared" si="97"/>
        <v>0</v>
      </c>
      <c r="BX125" s="128" t="str">
        <f t="shared" si="103"/>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98"/>
        <v>-</v>
      </c>
      <c r="K126" s="20" t="str">
        <f>IF(月途中入退所!$D27=$B$2,IF(月途中入退所!I27="","-",月途中入退所!$I27),"-")</f>
        <v>-</v>
      </c>
      <c r="L126" s="162" t="str">
        <f t="shared" si="99"/>
        <v>-</v>
      </c>
      <c r="M126" s="20" t="str">
        <f>IF(月途中入退所!$D27=$B$2,月途中入退所!$J27,"-")</f>
        <v>-</v>
      </c>
      <c r="N126" s="129">
        <f t="shared" si="100"/>
        <v>0</v>
      </c>
      <c r="O126" s="123"/>
      <c r="P126" s="128" t="str">
        <f t="shared" si="47"/>
        <v>-</v>
      </c>
      <c r="Q126" s="128" t="str">
        <f t="shared" si="48"/>
        <v>-</v>
      </c>
      <c r="R126" s="128" t="str">
        <f t="shared" si="49"/>
        <v>-</v>
      </c>
      <c r="S126" s="128" t="str">
        <f t="shared" si="50"/>
        <v>-</v>
      </c>
      <c r="T126" s="128" t="str">
        <f t="shared" si="51"/>
        <v>-</v>
      </c>
      <c r="U126" s="128" t="str">
        <f t="shared" si="52"/>
        <v>-</v>
      </c>
      <c r="V126" s="128" t="str">
        <f t="shared" si="53"/>
        <v>-</v>
      </c>
      <c r="W126" s="128" t="str">
        <f t="shared" si="54"/>
        <v>-</v>
      </c>
      <c r="X126" s="128" t="str">
        <f t="shared" si="55"/>
        <v>-</v>
      </c>
      <c r="Y126" s="128" t="str">
        <f t="shared" si="56"/>
        <v>-</v>
      </c>
      <c r="Z126" s="128" t="str">
        <f t="shared" si="57"/>
        <v>-</v>
      </c>
      <c r="AA126" s="128" t="str">
        <f t="shared" si="58"/>
        <v>-</v>
      </c>
      <c r="AB126" s="131"/>
      <c r="AC126" s="128" t="str">
        <f t="shared" si="59"/>
        <v>-</v>
      </c>
      <c r="AD126" s="128" t="str">
        <f t="shared" si="60"/>
        <v>-</v>
      </c>
      <c r="AE126" s="131"/>
      <c r="AF126" s="131"/>
      <c r="AG126" s="128" t="str">
        <f t="shared" si="61"/>
        <v>-</v>
      </c>
      <c r="AH126" s="128" t="str">
        <f t="shared" si="62"/>
        <v>-</v>
      </c>
      <c r="AI126" s="128" t="str">
        <f t="shared" si="63"/>
        <v>-</v>
      </c>
      <c r="AJ126" s="128" t="str">
        <f t="shared" si="64"/>
        <v>-</v>
      </c>
      <c r="AK126" s="128" t="str">
        <f t="shared" si="65"/>
        <v>-</v>
      </c>
      <c r="AL126" s="128" t="str">
        <f t="shared" si="66"/>
        <v>-</v>
      </c>
      <c r="AM126" s="128" t="str">
        <f t="shared" si="67"/>
        <v>-</v>
      </c>
      <c r="AN126" s="128" t="str">
        <f t="shared" si="68"/>
        <v>-</v>
      </c>
      <c r="AO126" s="128" t="str">
        <f t="shared" si="69"/>
        <v>-</v>
      </c>
      <c r="AP126" s="128" t="str">
        <f t="shared" si="70"/>
        <v>-</v>
      </c>
      <c r="AQ126" s="128" t="str">
        <f t="shared" si="101"/>
        <v>-</v>
      </c>
      <c r="AR126" s="128" t="str">
        <f t="shared" si="102"/>
        <v>-</v>
      </c>
      <c r="AS126" s="128">
        <f t="shared" si="71"/>
        <v>0</v>
      </c>
      <c r="AT126" s="128" t="str">
        <f t="shared" si="72"/>
        <v>-</v>
      </c>
      <c r="AU126" s="128" t="str">
        <f t="shared" si="73"/>
        <v>-</v>
      </c>
      <c r="AV126" s="128" t="str">
        <f t="shared" si="74"/>
        <v>-</v>
      </c>
      <c r="AW126" s="128" t="str">
        <f t="shared" si="75"/>
        <v>-</v>
      </c>
      <c r="AX126" s="128" t="str">
        <f t="shared" si="76"/>
        <v>-</v>
      </c>
      <c r="AY126" s="128" t="str">
        <f t="shared" si="77"/>
        <v>-</v>
      </c>
      <c r="AZ126" s="128" t="str">
        <f t="shared" si="78"/>
        <v>-</v>
      </c>
      <c r="BA126" s="128" t="str">
        <f t="shared" si="79"/>
        <v>-</v>
      </c>
      <c r="BB126" s="128" t="str">
        <f t="shared" si="80"/>
        <v>-</v>
      </c>
      <c r="BC126" s="128" t="str">
        <f t="shared" si="81"/>
        <v>-</v>
      </c>
      <c r="BD126" s="128" t="str">
        <f t="shared" si="82"/>
        <v>-</v>
      </c>
      <c r="BE126" s="187"/>
      <c r="BF126" s="128" t="str">
        <f t="shared" si="83"/>
        <v>-</v>
      </c>
      <c r="BG126" s="128" t="str">
        <f t="shared" si="84"/>
        <v>-</v>
      </c>
      <c r="BH126" s="187"/>
      <c r="BI126" s="187"/>
      <c r="BJ126" s="128" t="str">
        <f t="shared" si="85"/>
        <v>-</v>
      </c>
      <c r="BK126" s="128" t="str">
        <f t="shared" si="86"/>
        <v>-</v>
      </c>
      <c r="BL126" s="128" t="str">
        <f t="shared" si="87"/>
        <v>-</v>
      </c>
      <c r="BM126" s="128" t="str">
        <f t="shared" si="88"/>
        <v>-</v>
      </c>
      <c r="BN126" s="128" t="str">
        <f t="shared" si="89"/>
        <v>-</v>
      </c>
      <c r="BO126" s="128" t="str">
        <f t="shared" si="90"/>
        <v>-</v>
      </c>
      <c r="BP126" s="128" t="str">
        <f t="shared" si="91"/>
        <v>-</v>
      </c>
      <c r="BQ126" s="128" t="str">
        <f t="shared" si="92"/>
        <v>-</v>
      </c>
      <c r="BR126" s="128" t="str">
        <f t="shared" si="93"/>
        <v>-</v>
      </c>
      <c r="BS126" s="128" t="str">
        <f t="shared" si="94"/>
        <v>-</v>
      </c>
      <c r="BT126" s="128" t="str">
        <f t="shared" si="95"/>
        <v>-</v>
      </c>
      <c r="BU126" s="128" t="str">
        <f t="shared" si="96"/>
        <v>-</v>
      </c>
      <c r="BV126" s="129">
        <f t="shared" si="97"/>
        <v>0</v>
      </c>
      <c r="BX126" s="128" t="str">
        <f t="shared" si="103"/>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04">IF($I131="保育標準時間",HLOOKUP(H131,$G$5:$J$49,2,FALSE),IF($I131="保育短時間",HLOOKUP(H131,$K$5:$N$49,2,FALSE),"-"))</f>
        <v>-</v>
      </c>
      <c r="Q131" s="128" t="str">
        <f t="shared" ref="Q131:Q150" si="105">IF($I131="保育標準時間",HLOOKUP(H131,$G$5:$J$49,3,FALSE),IF($I131="保育短時間",HLOOKUP(H131,$K$5:$N$49,3,FALSE),"-"))</f>
        <v>-</v>
      </c>
      <c r="R131" s="128" t="str">
        <f t="shared" ref="R131:R150" si="106">IF($I131="保育標準時間",HLOOKUP(H131,$G$5:$J$49,4,FALSE),IF($I131="保育短時間",HLOOKUP(H131,$K$5:$N$49,4,FALSE),"-"))</f>
        <v>-</v>
      </c>
      <c r="S131" s="128" t="str">
        <f t="shared" ref="S131:S150" si="107">IF($I131="保育標準時間",HLOOKUP(H131,$G$5:$J$49,5,FALSE),IF($I131="保育短時間",HLOOKUP(H131,$K$5:$N$49,5,FALSE),"-"))</f>
        <v>-</v>
      </c>
      <c r="T131" s="128" t="str">
        <f t="shared" ref="T131:T150" si="108">IF($I131="保育標準時間",HLOOKUP(H131,$G$5:$J$49,6,FALSE),IF($I131="保育短時間",HLOOKUP(H131,$K$5:$N$49,6,FALSE),"-"))</f>
        <v>-</v>
      </c>
      <c r="U131" s="128" t="str">
        <f t="shared" ref="U131:U150" si="109">IF($I131="保育標準時間",HLOOKUP(H131,$G$5:$J$49,7,FALSE),IF($I131="保育短時間",HLOOKUP(H131,$K$5:$N$49,7,FALSE),"-"))</f>
        <v>-</v>
      </c>
      <c r="V131" s="128" t="str">
        <f t="shared" ref="V131:V150" si="110">IF($I131="保育標準時間",HLOOKUP(H131,$G$5:$J$49,10,FALSE),IF($I131="保育短時間",HLOOKUP(H131,$K$5:$N$49,10,FALSE),"-"))</f>
        <v>-</v>
      </c>
      <c r="W131" s="128" t="str">
        <f t="shared" ref="W131:W150" si="111">IF($I131="保育標準時間",HLOOKUP(H131,$G$5:$J$49,11,FALSE),IF($I131="保育短時間",HLOOKUP(H131,$K$5:$N$49,11,FALSE),"-"))</f>
        <v>-</v>
      </c>
      <c r="X131" s="128" t="str">
        <f t="shared" ref="X131:X150" si="112">IF($I131="保育標準時間",HLOOKUP(H131,$G$5:$J$49,12,FALSE),IF($I131="保育短時間",HLOOKUP(H131,$K$5:$N$49,12,FALSE),"-"))</f>
        <v>-</v>
      </c>
      <c r="Y131" s="128" t="str">
        <f t="shared" ref="Y131:Y150" si="113">IF($I131="保育標準時間",HLOOKUP(H131,$G$5:$J$49,13,FALSE),IF($I131="保育短時間",HLOOKUP(H131,$K$5:$N$49,13,FALSE),"-"))</f>
        <v>-</v>
      </c>
      <c r="Z131" s="128" t="str">
        <f t="shared" ref="Z131:Z150" si="114">IF($I131="保育標準時間",HLOOKUP(H131,$G$5:$J$49,14,FALSE),IF($I131="保育短時間",HLOOKUP(H131,$K$5:$N$49,14,FALSE),"-"))</f>
        <v>-</v>
      </c>
      <c r="AA131" s="128" t="str">
        <f t="shared" ref="AA131:AA150" si="115">IF($I131="保育標準時間",HLOOKUP(H131,$G$5:$J$49,15,FALSE),IF($I131="保育短時間",HLOOKUP(H131,$K$5:$N$49,15,FALSE),"-"))</f>
        <v>-</v>
      </c>
      <c r="AB131" s="131"/>
      <c r="AC131" s="128" t="str">
        <f t="shared" ref="AC131:AC150" si="116">IF($I131="保育標準時間",HLOOKUP(H131,$G$5:$J$49,17,FALSE),IF($I131="保育短時間",HLOOKUP(H131,$K$5:$N$49,17,FALSE),"-"))</f>
        <v>-</v>
      </c>
      <c r="AD131" s="128" t="str">
        <f t="shared" ref="AD131:AD150" si="117">IF($I131="保育標準時間",HLOOKUP(H131,$G$5:$J$49,18,FALSE),IF($I131="保育短時間",HLOOKUP(H131,$K$5:$N$49,18,FALSE),"-"))</f>
        <v>-</v>
      </c>
      <c r="AE131" s="131"/>
      <c r="AF131" s="131"/>
      <c r="AG131" s="128" t="str">
        <f t="shared" ref="AG131:AG150" si="118">IF($I131="保育標準時間",HLOOKUP(H131,$G$5:$J$49,19,FALSE),IF($I131="保育短時間",HLOOKUP(H131,$K$5:$N$49,19,FALSE),"-"))</f>
        <v>-</v>
      </c>
      <c r="AH131" s="128" t="str">
        <f t="shared" ref="AH131:AH150" si="119">IF($I131="保育標準時間",HLOOKUP(H131,$G$5:$J$49,20,FALSE),IF($I131="保育短時間",HLOOKUP(H131,$K$5:$N$49,20,FALSE),"-"))</f>
        <v>-</v>
      </c>
      <c r="AI131" s="128" t="str">
        <f t="shared" ref="AI131:AI150" si="120">IF($I131="保育標準時間",HLOOKUP(H131,$G$5:$J$49,21,FALSE),IF($I131="保育短時間",HLOOKUP(H131,$K$5:$N$49,21,FALSE),"-"))</f>
        <v>-</v>
      </c>
      <c r="AJ131" s="128" t="str">
        <f t="shared" ref="AJ131:AJ150" si="121">IF($I131="保育標準時間",HLOOKUP(H131,$G$5:$J$49,22,FALSE),IF($I131="保育短時間",HLOOKUP(H131,$K$5:$N$49,22,FALSE),"-"))</f>
        <v>-</v>
      </c>
      <c r="AK131" s="128" t="str">
        <f t="shared" ref="AK131:AK150" si="122">IF($I131="保育標準時間",HLOOKUP(H131,$G$5:$J$49,23,FALSE),IF($I131="保育短時間",HLOOKUP(H131,$K$5:$N$49,23,FALSE),"-"))</f>
        <v>-</v>
      </c>
      <c r="AL131" s="128" t="str">
        <f t="shared" ref="AL131:AL150" si="123">IF($I131="保育標準時間",HLOOKUP(H131,$G$5:$J$49,24,FALSE),IF($I131="保育短時間",HLOOKUP(H131,$K$5:$N$49,24,FALSE),"-"))</f>
        <v>-</v>
      </c>
      <c r="AM131" s="128" t="str">
        <f t="shared" ref="AM131:AM150" si="124">IF($I131="保育標準時間",HLOOKUP(H131,$G$5:$J$49,25,FALSE),IF($I131="保育短時間",HLOOKUP(H131,$K$5:$N$49,25,FALSE),"-"))</f>
        <v>-</v>
      </c>
      <c r="AN131" s="128" t="str">
        <f t="shared" ref="AN131:AN150" si="125">IF($I131="保育標準時間",HLOOKUP(H131,$G$5:$J$49,26,FALSE),IF($I131="保育短時間",HLOOKUP(H131,$K$5:$N$49,26,FALSE),"-"))</f>
        <v>-</v>
      </c>
      <c r="AO131" s="128" t="str">
        <f t="shared" ref="AO131:AO150" si="126">IF($I131="保育標準時間",HLOOKUP(H131,$G$5:$J$49,27,FALSE),IF($I131="保育短時間",HLOOKUP(H131,$K$5:$N$49,27,FALSE),"-"))</f>
        <v>-</v>
      </c>
      <c r="AP131" s="128" t="str">
        <f t="shared" ref="AP131:AP150" si="127">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28">N131-SUM(AT131:BU131)</f>
        <v>0</v>
      </c>
      <c r="AT131" s="128" t="str">
        <f t="shared" ref="AT131:AT150" si="129">IFERROR(-ROUND(Q131*$M131/25,0),"-")</f>
        <v>-</v>
      </c>
      <c r="AU131" s="128" t="str">
        <f t="shared" ref="AU131:AU150" si="130">IFERROR(-ROUND(R131*$M131/25,0),"-")</f>
        <v>-</v>
      </c>
      <c r="AV131" s="128" t="str">
        <f t="shared" ref="AV131:AV150" si="131">IFERROR(-ROUND(S131*$M131/25,0),"-")</f>
        <v>-</v>
      </c>
      <c r="AW131" s="128" t="str">
        <f t="shared" ref="AW131:AW150" si="132">IFERROR(-ROUND(T131*$M131/25,0),"-")</f>
        <v>-</v>
      </c>
      <c r="AX131" s="128" t="str">
        <f t="shared" ref="AX131:AX150" si="133">IFERROR(-ROUND(U131*$M131/25,0),"-")</f>
        <v>-</v>
      </c>
      <c r="AY131" s="128" t="str">
        <f t="shared" ref="AY131:AY150" si="134">IFERROR(-ROUND(V131*$M131/25,0),"-")</f>
        <v>-</v>
      </c>
      <c r="AZ131" s="128" t="str">
        <f t="shared" ref="AZ131:AZ150" si="135">IFERROR(-ROUND(W131*$M131/25,0),"-")</f>
        <v>-</v>
      </c>
      <c r="BA131" s="128" t="str">
        <f t="shared" ref="BA131:BA150" si="136">IFERROR(-ROUND(X131*$M131/25,0),"-")</f>
        <v>-</v>
      </c>
      <c r="BB131" s="128" t="str">
        <f t="shared" ref="BB131:BB150" si="137">IFERROR(-ROUND(Y131*$M131/25,0),"-")</f>
        <v>-</v>
      </c>
      <c r="BC131" s="128" t="str">
        <f t="shared" ref="BC131:BC150" si="138">IFERROR(-ROUND(Z131*$M131/25,0),"-")</f>
        <v>-</v>
      </c>
      <c r="BD131" s="128" t="str">
        <f t="shared" ref="BD131:BD150" si="139">IFERROR(-ROUND(AA131*$M131/25,0),"-")</f>
        <v>-</v>
      </c>
      <c r="BE131" s="187"/>
      <c r="BF131" s="128" t="str">
        <f t="shared" ref="BF131:BF150" si="140">IFERROR(-ROUND(AC131*$M131/25,0),"-")</f>
        <v>-</v>
      </c>
      <c r="BG131" s="128" t="str">
        <f t="shared" ref="BG131:BG150" si="141">IFERROR(-ROUND(AD131*$M131/25,0),"-")</f>
        <v>-</v>
      </c>
      <c r="BH131" s="187"/>
      <c r="BI131" s="187"/>
      <c r="BJ131" s="128" t="str">
        <f t="shared" ref="BJ131:BJ150" si="142">IFERROR(-ROUND(AG131*$M131/25,0),"-")</f>
        <v>-</v>
      </c>
      <c r="BK131" s="128" t="str">
        <f t="shared" ref="BK131:BK150" si="143">IFERROR(-ROUND(AH131*$M131/25,0),"-")</f>
        <v>-</v>
      </c>
      <c r="BL131" s="128" t="str">
        <f t="shared" ref="BL131:BL150" si="144">IFERROR(-ROUND(AI131*$M131/25,0),"-")</f>
        <v>-</v>
      </c>
      <c r="BM131" s="128" t="str">
        <f t="shared" ref="BM131:BM150" si="145">IFERROR(-ROUND(AJ131*$M131/25,0),"-")</f>
        <v>-</v>
      </c>
      <c r="BN131" s="128" t="str">
        <f t="shared" ref="BN131:BN150" si="146">IFERROR(-ROUND(AK131*$M131/25,0),"-")</f>
        <v>-</v>
      </c>
      <c r="BO131" s="128" t="str">
        <f t="shared" ref="BO131:BO150" si="147">IFERROR(-ROUND(AL131*$M131/25,0),"-")</f>
        <v>-</v>
      </c>
      <c r="BP131" s="128" t="str">
        <f t="shared" ref="BP131:BP150" si="148">IFERROR(-ROUND(AM131*$M131/25,0),"-")</f>
        <v>-</v>
      </c>
      <c r="BQ131" s="128" t="str">
        <f t="shared" ref="BQ131:BQ150" si="149">IFERROR(-ROUND(AN131*$M131/25,0),"-")</f>
        <v>-</v>
      </c>
      <c r="BR131" s="128" t="str">
        <f t="shared" ref="BR131:BR150" si="150">IFERROR(-ROUND(AO131*$M131/25,0),"-")</f>
        <v>-</v>
      </c>
      <c r="BS131" s="128" t="str">
        <f t="shared" ref="BS131:BS150" si="151">IFERROR(-ROUND(AP131*$M131/25,0),"-")</f>
        <v>-</v>
      </c>
      <c r="BT131" s="128" t="str">
        <f t="shared" ref="BT131:BT150" si="152">IFERROR(-ROUND(AQ131*$M131/25,0),"-")</f>
        <v>-</v>
      </c>
      <c r="BU131" s="128" t="str">
        <f t="shared" ref="BU131:BU150" si="153">IFERROR(-ROUND(AR131*$M131/25,0),"-")</f>
        <v>-</v>
      </c>
      <c r="BV131" s="129">
        <f t="shared" ref="BV131:BV150" si="154">SUM(AS131:BU131)</f>
        <v>0</v>
      </c>
      <c r="BX131" s="128" t="str">
        <f t="shared" si="103"/>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55">IF($I132="保育標準時間",HLOOKUP($H132,$G$5:$J$49,45,FALSE),IF($I132="保育短時間",HLOOKUP($H132,$K$5:$N$49,45,FALSE),"-"))</f>
        <v>-</v>
      </c>
      <c r="K132" s="20" t="str">
        <f>IF(月途中入退所!$N9=$B$2,IF(月途中入退所!S9="","-",月途中入退所!$S9),"-")</f>
        <v>-</v>
      </c>
      <c r="L132" s="162" t="str">
        <f t="shared" ref="L132:L150" si="156">IFERROR(IF(K132="○",J132+$P$28,J132),"-")</f>
        <v>-</v>
      </c>
      <c r="M132" s="20" t="str">
        <f>IF(月途中入退所!$N9=$B$2,月途中入退所!$T9,"-")</f>
        <v>-</v>
      </c>
      <c r="N132" s="129">
        <f t="shared" ref="N132:N150" si="157">IFERROR(-ROUNDUP(L132*M132/25,-1),0)</f>
        <v>0</v>
      </c>
      <c r="O132" s="123"/>
      <c r="P132" s="128" t="str">
        <f t="shared" si="104"/>
        <v>-</v>
      </c>
      <c r="Q132" s="128" t="str">
        <f t="shared" si="105"/>
        <v>-</v>
      </c>
      <c r="R132" s="128" t="str">
        <f t="shared" si="106"/>
        <v>-</v>
      </c>
      <c r="S132" s="128" t="str">
        <f t="shared" si="107"/>
        <v>-</v>
      </c>
      <c r="T132" s="128" t="str">
        <f t="shared" si="108"/>
        <v>-</v>
      </c>
      <c r="U132" s="128" t="str">
        <f t="shared" si="109"/>
        <v>-</v>
      </c>
      <c r="V132" s="128" t="str">
        <f t="shared" si="110"/>
        <v>-</v>
      </c>
      <c r="W132" s="128" t="str">
        <f t="shared" si="111"/>
        <v>-</v>
      </c>
      <c r="X132" s="128" t="str">
        <f t="shared" si="112"/>
        <v>-</v>
      </c>
      <c r="Y132" s="128" t="str">
        <f t="shared" si="113"/>
        <v>-</v>
      </c>
      <c r="Z132" s="128" t="str">
        <f t="shared" si="114"/>
        <v>-</v>
      </c>
      <c r="AA132" s="128" t="str">
        <f t="shared" si="115"/>
        <v>-</v>
      </c>
      <c r="AB132" s="131"/>
      <c r="AC132" s="128" t="str">
        <f t="shared" si="116"/>
        <v>-</v>
      </c>
      <c r="AD132" s="128" t="str">
        <f t="shared" si="117"/>
        <v>-</v>
      </c>
      <c r="AE132" s="131"/>
      <c r="AF132" s="131"/>
      <c r="AG132" s="128" t="str">
        <f t="shared" si="118"/>
        <v>-</v>
      </c>
      <c r="AH132" s="128" t="str">
        <f t="shared" si="119"/>
        <v>-</v>
      </c>
      <c r="AI132" s="128" t="str">
        <f t="shared" si="120"/>
        <v>-</v>
      </c>
      <c r="AJ132" s="128" t="str">
        <f t="shared" si="121"/>
        <v>-</v>
      </c>
      <c r="AK132" s="128" t="str">
        <f t="shared" si="122"/>
        <v>-</v>
      </c>
      <c r="AL132" s="128" t="str">
        <f t="shared" si="123"/>
        <v>-</v>
      </c>
      <c r="AM132" s="128" t="str">
        <f t="shared" si="124"/>
        <v>-</v>
      </c>
      <c r="AN132" s="128" t="str">
        <f t="shared" si="125"/>
        <v>-</v>
      </c>
      <c r="AO132" s="128" t="str">
        <f t="shared" si="126"/>
        <v>-</v>
      </c>
      <c r="AP132" s="128" t="str">
        <f t="shared" si="127"/>
        <v>-</v>
      </c>
      <c r="AQ132" s="128" t="str">
        <f t="shared" ref="AQ132:AQ150" si="158">IF($I132="保育標準時間",HLOOKUP(H132,$G$5:$J$49,33,FALSE),IF($I132="保育短時間",HLOOKUP(H132,$K$5:$N$49,33,FALSE),"-"))</f>
        <v>-</v>
      </c>
      <c r="AR132" s="128" t="str">
        <f t="shared" ref="AR132:AR150" si="159">IF(OR(I132="保育標準時間",I132="保育短時間"),IF(K132="○",$P$28,"-"),"-")</f>
        <v>-</v>
      </c>
      <c r="AS132" s="129">
        <f t="shared" si="128"/>
        <v>0</v>
      </c>
      <c r="AT132" s="128" t="str">
        <f t="shared" si="129"/>
        <v>-</v>
      </c>
      <c r="AU132" s="128" t="str">
        <f t="shared" si="130"/>
        <v>-</v>
      </c>
      <c r="AV132" s="128" t="str">
        <f t="shared" si="131"/>
        <v>-</v>
      </c>
      <c r="AW132" s="128" t="str">
        <f t="shared" si="132"/>
        <v>-</v>
      </c>
      <c r="AX132" s="128" t="str">
        <f t="shared" si="133"/>
        <v>-</v>
      </c>
      <c r="AY132" s="128" t="str">
        <f t="shared" si="134"/>
        <v>-</v>
      </c>
      <c r="AZ132" s="128" t="str">
        <f t="shared" si="135"/>
        <v>-</v>
      </c>
      <c r="BA132" s="128" t="str">
        <f t="shared" si="136"/>
        <v>-</v>
      </c>
      <c r="BB132" s="128" t="str">
        <f t="shared" si="137"/>
        <v>-</v>
      </c>
      <c r="BC132" s="128" t="str">
        <f t="shared" si="138"/>
        <v>-</v>
      </c>
      <c r="BD132" s="128" t="str">
        <f t="shared" si="139"/>
        <v>-</v>
      </c>
      <c r="BE132" s="187"/>
      <c r="BF132" s="128" t="str">
        <f t="shared" si="140"/>
        <v>-</v>
      </c>
      <c r="BG132" s="128" t="str">
        <f t="shared" si="141"/>
        <v>-</v>
      </c>
      <c r="BH132" s="187"/>
      <c r="BI132" s="187"/>
      <c r="BJ132" s="128" t="str">
        <f t="shared" si="142"/>
        <v>-</v>
      </c>
      <c r="BK132" s="128" t="str">
        <f t="shared" si="143"/>
        <v>-</v>
      </c>
      <c r="BL132" s="128" t="str">
        <f t="shared" si="144"/>
        <v>-</v>
      </c>
      <c r="BM132" s="128" t="str">
        <f t="shared" si="145"/>
        <v>-</v>
      </c>
      <c r="BN132" s="128" t="str">
        <f t="shared" si="146"/>
        <v>-</v>
      </c>
      <c r="BO132" s="128" t="str">
        <f t="shared" si="147"/>
        <v>-</v>
      </c>
      <c r="BP132" s="128" t="str">
        <f t="shared" si="148"/>
        <v>-</v>
      </c>
      <c r="BQ132" s="128" t="str">
        <f t="shared" si="149"/>
        <v>-</v>
      </c>
      <c r="BR132" s="128" t="str">
        <f t="shared" si="150"/>
        <v>-</v>
      </c>
      <c r="BS132" s="128" t="str">
        <f t="shared" si="151"/>
        <v>-</v>
      </c>
      <c r="BT132" s="128" t="str">
        <f t="shared" si="152"/>
        <v>-</v>
      </c>
      <c r="BU132" s="128" t="str">
        <f t="shared" si="153"/>
        <v>-</v>
      </c>
      <c r="BV132" s="129">
        <f t="shared" si="154"/>
        <v>0</v>
      </c>
      <c r="BX132" s="128" t="str">
        <f t="shared" si="103"/>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55"/>
        <v>-</v>
      </c>
      <c r="K133" s="20" t="str">
        <f>IF(月途中入退所!$N10=$B$2,IF(月途中入退所!S10="","-",月途中入退所!$S10),"-")</f>
        <v>-</v>
      </c>
      <c r="L133" s="162" t="str">
        <f t="shared" si="156"/>
        <v>-</v>
      </c>
      <c r="M133" s="20" t="str">
        <f>IF(月途中入退所!$N10=$B$2,月途中入退所!$T10,"-")</f>
        <v>-</v>
      </c>
      <c r="N133" s="129">
        <f t="shared" si="157"/>
        <v>0</v>
      </c>
      <c r="O133" s="123"/>
      <c r="P133" s="128" t="str">
        <f t="shared" si="104"/>
        <v>-</v>
      </c>
      <c r="Q133" s="128" t="str">
        <f t="shared" si="105"/>
        <v>-</v>
      </c>
      <c r="R133" s="128" t="str">
        <f t="shared" si="106"/>
        <v>-</v>
      </c>
      <c r="S133" s="128" t="str">
        <f t="shared" si="107"/>
        <v>-</v>
      </c>
      <c r="T133" s="128" t="str">
        <f t="shared" si="108"/>
        <v>-</v>
      </c>
      <c r="U133" s="128" t="str">
        <f t="shared" si="109"/>
        <v>-</v>
      </c>
      <c r="V133" s="128" t="str">
        <f t="shared" si="110"/>
        <v>-</v>
      </c>
      <c r="W133" s="128" t="str">
        <f t="shared" si="111"/>
        <v>-</v>
      </c>
      <c r="X133" s="128" t="str">
        <f t="shared" si="112"/>
        <v>-</v>
      </c>
      <c r="Y133" s="128" t="str">
        <f t="shared" si="113"/>
        <v>-</v>
      </c>
      <c r="Z133" s="128" t="str">
        <f t="shared" si="114"/>
        <v>-</v>
      </c>
      <c r="AA133" s="128" t="str">
        <f t="shared" si="115"/>
        <v>-</v>
      </c>
      <c r="AB133" s="131"/>
      <c r="AC133" s="128" t="str">
        <f t="shared" si="116"/>
        <v>-</v>
      </c>
      <c r="AD133" s="128" t="str">
        <f t="shared" si="117"/>
        <v>-</v>
      </c>
      <c r="AE133" s="131"/>
      <c r="AF133" s="131"/>
      <c r="AG133" s="128" t="str">
        <f t="shared" si="118"/>
        <v>-</v>
      </c>
      <c r="AH133" s="128" t="str">
        <f t="shared" si="119"/>
        <v>-</v>
      </c>
      <c r="AI133" s="128" t="str">
        <f t="shared" si="120"/>
        <v>-</v>
      </c>
      <c r="AJ133" s="128" t="str">
        <f t="shared" si="121"/>
        <v>-</v>
      </c>
      <c r="AK133" s="128" t="str">
        <f t="shared" si="122"/>
        <v>-</v>
      </c>
      <c r="AL133" s="128" t="str">
        <f t="shared" si="123"/>
        <v>-</v>
      </c>
      <c r="AM133" s="128" t="str">
        <f t="shared" si="124"/>
        <v>-</v>
      </c>
      <c r="AN133" s="128" t="str">
        <f t="shared" si="125"/>
        <v>-</v>
      </c>
      <c r="AO133" s="128" t="str">
        <f t="shared" si="126"/>
        <v>-</v>
      </c>
      <c r="AP133" s="128" t="str">
        <f t="shared" si="127"/>
        <v>-</v>
      </c>
      <c r="AQ133" s="128" t="str">
        <f t="shared" si="158"/>
        <v>-</v>
      </c>
      <c r="AR133" s="128" t="str">
        <f t="shared" si="159"/>
        <v>-</v>
      </c>
      <c r="AS133" s="129">
        <f t="shared" si="128"/>
        <v>0</v>
      </c>
      <c r="AT133" s="128" t="str">
        <f t="shared" si="129"/>
        <v>-</v>
      </c>
      <c r="AU133" s="128" t="str">
        <f t="shared" si="130"/>
        <v>-</v>
      </c>
      <c r="AV133" s="128" t="str">
        <f t="shared" si="131"/>
        <v>-</v>
      </c>
      <c r="AW133" s="128" t="str">
        <f t="shared" si="132"/>
        <v>-</v>
      </c>
      <c r="AX133" s="128" t="str">
        <f t="shared" si="133"/>
        <v>-</v>
      </c>
      <c r="AY133" s="128" t="str">
        <f t="shared" si="134"/>
        <v>-</v>
      </c>
      <c r="AZ133" s="128" t="str">
        <f t="shared" si="135"/>
        <v>-</v>
      </c>
      <c r="BA133" s="128" t="str">
        <f t="shared" si="136"/>
        <v>-</v>
      </c>
      <c r="BB133" s="128" t="str">
        <f t="shared" si="137"/>
        <v>-</v>
      </c>
      <c r="BC133" s="128" t="str">
        <f t="shared" si="138"/>
        <v>-</v>
      </c>
      <c r="BD133" s="128" t="str">
        <f t="shared" si="139"/>
        <v>-</v>
      </c>
      <c r="BE133" s="187"/>
      <c r="BF133" s="128" t="str">
        <f t="shared" si="140"/>
        <v>-</v>
      </c>
      <c r="BG133" s="128" t="str">
        <f t="shared" si="141"/>
        <v>-</v>
      </c>
      <c r="BH133" s="187"/>
      <c r="BI133" s="187"/>
      <c r="BJ133" s="128" t="str">
        <f t="shared" si="142"/>
        <v>-</v>
      </c>
      <c r="BK133" s="128" t="str">
        <f t="shared" si="143"/>
        <v>-</v>
      </c>
      <c r="BL133" s="128" t="str">
        <f t="shared" si="144"/>
        <v>-</v>
      </c>
      <c r="BM133" s="128" t="str">
        <f t="shared" si="145"/>
        <v>-</v>
      </c>
      <c r="BN133" s="128" t="str">
        <f t="shared" si="146"/>
        <v>-</v>
      </c>
      <c r="BO133" s="128" t="str">
        <f t="shared" si="147"/>
        <v>-</v>
      </c>
      <c r="BP133" s="128" t="str">
        <f t="shared" si="148"/>
        <v>-</v>
      </c>
      <c r="BQ133" s="128" t="str">
        <f t="shared" si="149"/>
        <v>-</v>
      </c>
      <c r="BR133" s="128" t="str">
        <f t="shared" si="150"/>
        <v>-</v>
      </c>
      <c r="BS133" s="128" t="str">
        <f t="shared" si="151"/>
        <v>-</v>
      </c>
      <c r="BT133" s="128" t="str">
        <f t="shared" si="152"/>
        <v>-</v>
      </c>
      <c r="BU133" s="128" t="str">
        <f t="shared" si="153"/>
        <v>-</v>
      </c>
      <c r="BV133" s="129">
        <f t="shared" si="154"/>
        <v>0</v>
      </c>
      <c r="BX133" s="128" t="str">
        <f t="shared" si="103"/>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55"/>
        <v>-</v>
      </c>
      <c r="K134" s="20" t="str">
        <f>IF(月途中入退所!$N11=$B$2,IF(月途中入退所!S11="","-",月途中入退所!$S11),"-")</f>
        <v>-</v>
      </c>
      <c r="L134" s="162" t="str">
        <f t="shared" si="156"/>
        <v>-</v>
      </c>
      <c r="M134" s="20" t="str">
        <f>IF(月途中入退所!$N11=$B$2,月途中入退所!$T11,"-")</f>
        <v>-</v>
      </c>
      <c r="N134" s="129">
        <f t="shared" si="157"/>
        <v>0</v>
      </c>
      <c r="O134" s="123"/>
      <c r="P134" s="128" t="str">
        <f t="shared" si="104"/>
        <v>-</v>
      </c>
      <c r="Q134" s="128" t="str">
        <f t="shared" si="105"/>
        <v>-</v>
      </c>
      <c r="R134" s="128" t="str">
        <f t="shared" si="106"/>
        <v>-</v>
      </c>
      <c r="S134" s="128" t="str">
        <f t="shared" si="107"/>
        <v>-</v>
      </c>
      <c r="T134" s="128" t="str">
        <f t="shared" si="108"/>
        <v>-</v>
      </c>
      <c r="U134" s="128" t="str">
        <f t="shared" si="109"/>
        <v>-</v>
      </c>
      <c r="V134" s="128" t="str">
        <f t="shared" si="110"/>
        <v>-</v>
      </c>
      <c r="W134" s="128" t="str">
        <f t="shared" si="111"/>
        <v>-</v>
      </c>
      <c r="X134" s="128" t="str">
        <f t="shared" si="112"/>
        <v>-</v>
      </c>
      <c r="Y134" s="128" t="str">
        <f t="shared" si="113"/>
        <v>-</v>
      </c>
      <c r="Z134" s="128" t="str">
        <f t="shared" si="114"/>
        <v>-</v>
      </c>
      <c r="AA134" s="128" t="str">
        <f t="shared" si="115"/>
        <v>-</v>
      </c>
      <c r="AB134" s="131"/>
      <c r="AC134" s="128" t="str">
        <f t="shared" si="116"/>
        <v>-</v>
      </c>
      <c r="AD134" s="128" t="str">
        <f t="shared" si="117"/>
        <v>-</v>
      </c>
      <c r="AE134" s="131"/>
      <c r="AF134" s="131"/>
      <c r="AG134" s="128" t="str">
        <f t="shared" si="118"/>
        <v>-</v>
      </c>
      <c r="AH134" s="128" t="str">
        <f t="shared" si="119"/>
        <v>-</v>
      </c>
      <c r="AI134" s="128" t="str">
        <f t="shared" si="120"/>
        <v>-</v>
      </c>
      <c r="AJ134" s="128" t="str">
        <f t="shared" si="121"/>
        <v>-</v>
      </c>
      <c r="AK134" s="128" t="str">
        <f t="shared" si="122"/>
        <v>-</v>
      </c>
      <c r="AL134" s="128" t="str">
        <f t="shared" si="123"/>
        <v>-</v>
      </c>
      <c r="AM134" s="128" t="str">
        <f t="shared" si="124"/>
        <v>-</v>
      </c>
      <c r="AN134" s="128" t="str">
        <f t="shared" si="125"/>
        <v>-</v>
      </c>
      <c r="AO134" s="128" t="str">
        <f t="shared" si="126"/>
        <v>-</v>
      </c>
      <c r="AP134" s="128" t="str">
        <f t="shared" si="127"/>
        <v>-</v>
      </c>
      <c r="AQ134" s="128" t="str">
        <f t="shared" si="158"/>
        <v>-</v>
      </c>
      <c r="AR134" s="128" t="str">
        <f t="shared" si="159"/>
        <v>-</v>
      </c>
      <c r="AS134" s="129">
        <f t="shared" si="128"/>
        <v>0</v>
      </c>
      <c r="AT134" s="128" t="str">
        <f t="shared" si="129"/>
        <v>-</v>
      </c>
      <c r="AU134" s="128" t="str">
        <f t="shared" si="130"/>
        <v>-</v>
      </c>
      <c r="AV134" s="128" t="str">
        <f t="shared" si="131"/>
        <v>-</v>
      </c>
      <c r="AW134" s="128" t="str">
        <f t="shared" si="132"/>
        <v>-</v>
      </c>
      <c r="AX134" s="128" t="str">
        <f t="shared" si="133"/>
        <v>-</v>
      </c>
      <c r="AY134" s="128" t="str">
        <f t="shared" si="134"/>
        <v>-</v>
      </c>
      <c r="AZ134" s="128" t="str">
        <f t="shared" si="135"/>
        <v>-</v>
      </c>
      <c r="BA134" s="128" t="str">
        <f t="shared" si="136"/>
        <v>-</v>
      </c>
      <c r="BB134" s="128" t="str">
        <f t="shared" si="137"/>
        <v>-</v>
      </c>
      <c r="BC134" s="128" t="str">
        <f t="shared" si="138"/>
        <v>-</v>
      </c>
      <c r="BD134" s="128" t="str">
        <f t="shared" si="139"/>
        <v>-</v>
      </c>
      <c r="BE134" s="187"/>
      <c r="BF134" s="128" t="str">
        <f t="shared" si="140"/>
        <v>-</v>
      </c>
      <c r="BG134" s="128" t="str">
        <f t="shared" si="141"/>
        <v>-</v>
      </c>
      <c r="BH134" s="187"/>
      <c r="BI134" s="187"/>
      <c r="BJ134" s="128" t="str">
        <f t="shared" si="142"/>
        <v>-</v>
      </c>
      <c r="BK134" s="128" t="str">
        <f t="shared" si="143"/>
        <v>-</v>
      </c>
      <c r="BL134" s="128" t="str">
        <f t="shared" si="144"/>
        <v>-</v>
      </c>
      <c r="BM134" s="128" t="str">
        <f t="shared" si="145"/>
        <v>-</v>
      </c>
      <c r="BN134" s="128" t="str">
        <f t="shared" si="146"/>
        <v>-</v>
      </c>
      <c r="BO134" s="128" t="str">
        <f t="shared" si="147"/>
        <v>-</v>
      </c>
      <c r="BP134" s="128" t="str">
        <f t="shared" si="148"/>
        <v>-</v>
      </c>
      <c r="BQ134" s="128" t="str">
        <f t="shared" si="149"/>
        <v>-</v>
      </c>
      <c r="BR134" s="128" t="str">
        <f t="shared" si="150"/>
        <v>-</v>
      </c>
      <c r="BS134" s="128" t="str">
        <f t="shared" si="151"/>
        <v>-</v>
      </c>
      <c r="BT134" s="128" t="str">
        <f t="shared" si="152"/>
        <v>-</v>
      </c>
      <c r="BU134" s="128" t="str">
        <f t="shared" si="153"/>
        <v>-</v>
      </c>
      <c r="BV134" s="129">
        <f t="shared" si="154"/>
        <v>0</v>
      </c>
      <c r="BX134" s="128" t="str">
        <f t="shared" si="103"/>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55"/>
        <v>-</v>
      </c>
      <c r="K135" s="20" t="str">
        <f>IF(月途中入退所!$N12=$B$2,IF(月途中入退所!S12="","-",月途中入退所!$S12),"-")</f>
        <v>-</v>
      </c>
      <c r="L135" s="162" t="str">
        <f t="shared" si="156"/>
        <v>-</v>
      </c>
      <c r="M135" s="20" t="str">
        <f>IF(月途中入退所!$N12=$B$2,月途中入退所!$T12,"-")</f>
        <v>-</v>
      </c>
      <c r="N135" s="129">
        <f t="shared" si="157"/>
        <v>0</v>
      </c>
      <c r="O135" s="123"/>
      <c r="P135" s="128" t="str">
        <f t="shared" si="104"/>
        <v>-</v>
      </c>
      <c r="Q135" s="128" t="str">
        <f t="shared" si="105"/>
        <v>-</v>
      </c>
      <c r="R135" s="128" t="str">
        <f t="shared" si="106"/>
        <v>-</v>
      </c>
      <c r="S135" s="128" t="str">
        <f t="shared" si="107"/>
        <v>-</v>
      </c>
      <c r="T135" s="128" t="str">
        <f t="shared" si="108"/>
        <v>-</v>
      </c>
      <c r="U135" s="128" t="str">
        <f t="shared" si="109"/>
        <v>-</v>
      </c>
      <c r="V135" s="128" t="str">
        <f t="shared" si="110"/>
        <v>-</v>
      </c>
      <c r="W135" s="128" t="str">
        <f t="shared" si="111"/>
        <v>-</v>
      </c>
      <c r="X135" s="128" t="str">
        <f t="shared" si="112"/>
        <v>-</v>
      </c>
      <c r="Y135" s="128" t="str">
        <f t="shared" si="113"/>
        <v>-</v>
      </c>
      <c r="Z135" s="128" t="str">
        <f t="shared" si="114"/>
        <v>-</v>
      </c>
      <c r="AA135" s="128" t="str">
        <f t="shared" si="115"/>
        <v>-</v>
      </c>
      <c r="AB135" s="131"/>
      <c r="AC135" s="128" t="str">
        <f t="shared" si="116"/>
        <v>-</v>
      </c>
      <c r="AD135" s="128" t="str">
        <f t="shared" si="117"/>
        <v>-</v>
      </c>
      <c r="AE135" s="131"/>
      <c r="AF135" s="131"/>
      <c r="AG135" s="128" t="str">
        <f t="shared" si="118"/>
        <v>-</v>
      </c>
      <c r="AH135" s="128" t="str">
        <f t="shared" si="119"/>
        <v>-</v>
      </c>
      <c r="AI135" s="128" t="str">
        <f t="shared" si="120"/>
        <v>-</v>
      </c>
      <c r="AJ135" s="128" t="str">
        <f t="shared" si="121"/>
        <v>-</v>
      </c>
      <c r="AK135" s="128" t="str">
        <f t="shared" si="122"/>
        <v>-</v>
      </c>
      <c r="AL135" s="128" t="str">
        <f t="shared" si="123"/>
        <v>-</v>
      </c>
      <c r="AM135" s="128" t="str">
        <f t="shared" si="124"/>
        <v>-</v>
      </c>
      <c r="AN135" s="128" t="str">
        <f t="shared" si="125"/>
        <v>-</v>
      </c>
      <c r="AO135" s="128" t="str">
        <f t="shared" si="126"/>
        <v>-</v>
      </c>
      <c r="AP135" s="128" t="str">
        <f t="shared" si="127"/>
        <v>-</v>
      </c>
      <c r="AQ135" s="128" t="str">
        <f t="shared" si="158"/>
        <v>-</v>
      </c>
      <c r="AR135" s="128" t="str">
        <f t="shared" si="159"/>
        <v>-</v>
      </c>
      <c r="AS135" s="129">
        <f t="shared" si="128"/>
        <v>0</v>
      </c>
      <c r="AT135" s="128" t="str">
        <f t="shared" si="129"/>
        <v>-</v>
      </c>
      <c r="AU135" s="128" t="str">
        <f t="shared" si="130"/>
        <v>-</v>
      </c>
      <c r="AV135" s="128" t="str">
        <f t="shared" si="131"/>
        <v>-</v>
      </c>
      <c r="AW135" s="128" t="str">
        <f t="shared" si="132"/>
        <v>-</v>
      </c>
      <c r="AX135" s="128" t="str">
        <f t="shared" si="133"/>
        <v>-</v>
      </c>
      <c r="AY135" s="128" t="str">
        <f t="shared" si="134"/>
        <v>-</v>
      </c>
      <c r="AZ135" s="128" t="str">
        <f t="shared" si="135"/>
        <v>-</v>
      </c>
      <c r="BA135" s="128" t="str">
        <f t="shared" si="136"/>
        <v>-</v>
      </c>
      <c r="BB135" s="128" t="str">
        <f t="shared" si="137"/>
        <v>-</v>
      </c>
      <c r="BC135" s="128" t="str">
        <f t="shared" si="138"/>
        <v>-</v>
      </c>
      <c r="BD135" s="128" t="str">
        <f t="shared" si="139"/>
        <v>-</v>
      </c>
      <c r="BE135" s="187"/>
      <c r="BF135" s="128" t="str">
        <f t="shared" si="140"/>
        <v>-</v>
      </c>
      <c r="BG135" s="128" t="str">
        <f t="shared" si="141"/>
        <v>-</v>
      </c>
      <c r="BH135" s="187"/>
      <c r="BI135" s="187"/>
      <c r="BJ135" s="128" t="str">
        <f t="shared" si="142"/>
        <v>-</v>
      </c>
      <c r="BK135" s="128" t="str">
        <f t="shared" si="143"/>
        <v>-</v>
      </c>
      <c r="BL135" s="128" t="str">
        <f t="shared" si="144"/>
        <v>-</v>
      </c>
      <c r="BM135" s="128" t="str">
        <f t="shared" si="145"/>
        <v>-</v>
      </c>
      <c r="BN135" s="128" t="str">
        <f t="shared" si="146"/>
        <v>-</v>
      </c>
      <c r="BO135" s="128" t="str">
        <f t="shared" si="147"/>
        <v>-</v>
      </c>
      <c r="BP135" s="128" t="str">
        <f t="shared" si="148"/>
        <v>-</v>
      </c>
      <c r="BQ135" s="128" t="str">
        <f t="shared" si="149"/>
        <v>-</v>
      </c>
      <c r="BR135" s="128" t="str">
        <f t="shared" si="150"/>
        <v>-</v>
      </c>
      <c r="BS135" s="128" t="str">
        <f t="shared" si="151"/>
        <v>-</v>
      </c>
      <c r="BT135" s="128" t="str">
        <f t="shared" si="152"/>
        <v>-</v>
      </c>
      <c r="BU135" s="128" t="str">
        <f t="shared" si="153"/>
        <v>-</v>
      </c>
      <c r="BV135" s="129">
        <f t="shared" si="154"/>
        <v>0</v>
      </c>
      <c r="BX135" s="128" t="str">
        <f t="shared" si="103"/>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55"/>
        <v>-</v>
      </c>
      <c r="K136" s="20" t="str">
        <f>IF(月途中入退所!$N13=$B$2,IF(月途中入退所!S13="","-",月途中入退所!$S13),"-")</f>
        <v>-</v>
      </c>
      <c r="L136" s="162" t="str">
        <f t="shared" si="156"/>
        <v>-</v>
      </c>
      <c r="M136" s="20" t="str">
        <f>IF(月途中入退所!$N13=$B$2,月途中入退所!$T13,"-")</f>
        <v>-</v>
      </c>
      <c r="N136" s="129">
        <f t="shared" si="157"/>
        <v>0</v>
      </c>
      <c r="O136" s="123"/>
      <c r="P136" s="128" t="str">
        <f t="shared" si="104"/>
        <v>-</v>
      </c>
      <c r="Q136" s="128" t="str">
        <f t="shared" si="105"/>
        <v>-</v>
      </c>
      <c r="R136" s="128" t="str">
        <f t="shared" si="106"/>
        <v>-</v>
      </c>
      <c r="S136" s="128" t="str">
        <f t="shared" si="107"/>
        <v>-</v>
      </c>
      <c r="T136" s="128" t="str">
        <f t="shared" si="108"/>
        <v>-</v>
      </c>
      <c r="U136" s="128" t="str">
        <f t="shared" si="109"/>
        <v>-</v>
      </c>
      <c r="V136" s="128" t="str">
        <f t="shared" si="110"/>
        <v>-</v>
      </c>
      <c r="W136" s="128" t="str">
        <f t="shared" si="111"/>
        <v>-</v>
      </c>
      <c r="X136" s="128" t="str">
        <f t="shared" si="112"/>
        <v>-</v>
      </c>
      <c r="Y136" s="128" t="str">
        <f t="shared" si="113"/>
        <v>-</v>
      </c>
      <c r="Z136" s="128" t="str">
        <f t="shared" si="114"/>
        <v>-</v>
      </c>
      <c r="AA136" s="128" t="str">
        <f t="shared" si="115"/>
        <v>-</v>
      </c>
      <c r="AB136" s="131"/>
      <c r="AC136" s="128" t="str">
        <f t="shared" si="116"/>
        <v>-</v>
      </c>
      <c r="AD136" s="128" t="str">
        <f t="shared" si="117"/>
        <v>-</v>
      </c>
      <c r="AE136" s="131"/>
      <c r="AF136" s="131"/>
      <c r="AG136" s="128" t="str">
        <f t="shared" si="118"/>
        <v>-</v>
      </c>
      <c r="AH136" s="128" t="str">
        <f t="shared" si="119"/>
        <v>-</v>
      </c>
      <c r="AI136" s="128" t="str">
        <f t="shared" si="120"/>
        <v>-</v>
      </c>
      <c r="AJ136" s="128" t="str">
        <f t="shared" si="121"/>
        <v>-</v>
      </c>
      <c r="AK136" s="128" t="str">
        <f t="shared" si="122"/>
        <v>-</v>
      </c>
      <c r="AL136" s="128" t="str">
        <f t="shared" si="123"/>
        <v>-</v>
      </c>
      <c r="AM136" s="128" t="str">
        <f t="shared" si="124"/>
        <v>-</v>
      </c>
      <c r="AN136" s="128" t="str">
        <f t="shared" si="125"/>
        <v>-</v>
      </c>
      <c r="AO136" s="128" t="str">
        <f t="shared" si="126"/>
        <v>-</v>
      </c>
      <c r="AP136" s="128" t="str">
        <f t="shared" si="127"/>
        <v>-</v>
      </c>
      <c r="AQ136" s="128" t="str">
        <f t="shared" si="158"/>
        <v>-</v>
      </c>
      <c r="AR136" s="128" t="str">
        <f t="shared" si="159"/>
        <v>-</v>
      </c>
      <c r="AS136" s="129">
        <f t="shared" si="128"/>
        <v>0</v>
      </c>
      <c r="AT136" s="128" t="str">
        <f t="shared" si="129"/>
        <v>-</v>
      </c>
      <c r="AU136" s="128" t="str">
        <f t="shared" si="130"/>
        <v>-</v>
      </c>
      <c r="AV136" s="128" t="str">
        <f t="shared" si="131"/>
        <v>-</v>
      </c>
      <c r="AW136" s="128" t="str">
        <f t="shared" si="132"/>
        <v>-</v>
      </c>
      <c r="AX136" s="128" t="str">
        <f t="shared" si="133"/>
        <v>-</v>
      </c>
      <c r="AY136" s="128" t="str">
        <f t="shared" si="134"/>
        <v>-</v>
      </c>
      <c r="AZ136" s="128" t="str">
        <f t="shared" si="135"/>
        <v>-</v>
      </c>
      <c r="BA136" s="128" t="str">
        <f t="shared" si="136"/>
        <v>-</v>
      </c>
      <c r="BB136" s="128" t="str">
        <f t="shared" si="137"/>
        <v>-</v>
      </c>
      <c r="BC136" s="128" t="str">
        <f t="shared" si="138"/>
        <v>-</v>
      </c>
      <c r="BD136" s="128" t="str">
        <f t="shared" si="139"/>
        <v>-</v>
      </c>
      <c r="BE136" s="187"/>
      <c r="BF136" s="128" t="str">
        <f t="shared" si="140"/>
        <v>-</v>
      </c>
      <c r="BG136" s="128" t="str">
        <f t="shared" si="141"/>
        <v>-</v>
      </c>
      <c r="BH136" s="187"/>
      <c r="BI136" s="187"/>
      <c r="BJ136" s="128" t="str">
        <f t="shared" si="142"/>
        <v>-</v>
      </c>
      <c r="BK136" s="128" t="str">
        <f t="shared" si="143"/>
        <v>-</v>
      </c>
      <c r="BL136" s="128" t="str">
        <f t="shared" si="144"/>
        <v>-</v>
      </c>
      <c r="BM136" s="128" t="str">
        <f t="shared" si="145"/>
        <v>-</v>
      </c>
      <c r="BN136" s="128" t="str">
        <f t="shared" si="146"/>
        <v>-</v>
      </c>
      <c r="BO136" s="128" t="str">
        <f t="shared" si="147"/>
        <v>-</v>
      </c>
      <c r="BP136" s="128" t="str">
        <f t="shared" si="148"/>
        <v>-</v>
      </c>
      <c r="BQ136" s="128" t="str">
        <f t="shared" si="149"/>
        <v>-</v>
      </c>
      <c r="BR136" s="128" t="str">
        <f t="shared" si="150"/>
        <v>-</v>
      </c>
      <c r="BS136" s="128" t="str">
        <f t="shared" si="151"/>
        <v>-</v>
      </c>
      <c r="BT136" s="128" t="str">
        <f t="shared" si="152"/>
        <v>-</v>
      </c>
      <c r="BU136" s="128" t="str">
        <f t="shared" si="153"/>
        <v>-</v>
      </c>
      <c r="BV136" s="129">
        <f t="shared" si="154"/>
        <v>0</v>
      </c>
      <c r="BX136" s="128" t="str">
        <f t="shared" si="103"/>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55"/>
        <v>-</v>
      </c>
      <c r="K137" s="20" t="str">
        <f>IF(月途中入退所!$N14=$B$2,IF(月途中入退所!S14="","-",月途中入退所!$S14),"-")</f>
        <v>-</v>
      </c>
      <c r="L137" s="162" t="str">
        <f t="shared" si="156"/>
        <v>-</v>
      </c>
      <c r="M137" s="20" t="str">
        <f>IF(月途中入退所!$N14=$B$2,月途中入退所!$T14,"-")</f>
        <v>-</v>
      </c>
      <c r="N137" s="129">
        <f t="shared" si="157"/>
        <v>0</v>
      </c>
      <c r="O137" s="123"/>
      <c r="P137" s="128" t="str">
        <f t="shared" si="104"/>
        <v>-</v>
      </c>
      <c r="Q137" s="128" t="str">
        <f t="shared" si="105"/>
        <v>-</v>
      </c>
      <c r="R137" s="128" t="str">
        <f t="shared" si="106"/>
        <v>-</v>
      </c>
      <c r="S137" s="128" t="str">
        <f t="shared" si="107"/>
        <v>-</v>
      </c>
      <c r="T137" s="128" t="str">
        <f t="shared" si="108"/>
        <v>-</v>
      </c>
      <c r="U137" s="128" t="str">
        <f t="shared" si="109"/>
        <v>-</v>
      </c>
      <c r="V137" s="128" t="str">
        <f t="shared" si="110"/>
        <v>-</v>
      </c>
      <c r="W137" s="128" t="str">
        <f t="shared" si="111"/>
        <v>-</v>
      </c>
      <c r="X137" s="128" t="str">
        <f t="shared" si="112"/>
        <v>-</v>
      </c>
      <c r="Y137" s="128" t="str">
        <f t="shared" si="113"/>
        <v>-</v>
      </c>
      <c r="Z137" s="128" t="str">
        <f t="shared" si="114"/>
        <v>-</v>
      </c>
      <c r="AA137" s="128" t="str">
        <f t="shared" si="115"/>
        <v>-</v>
      </c>
      <c r="AB137" s="131"/>
      <c r="AC137" s="128" t="str">
        <f t="shared" si="116"/>
        <v>-</v>
      </c>
      <c r="AD137" s="128" t="str">
        <f t="shared" si="117"/>
        <v>-</v>
      </c>
      <c r="AE137" s="131"/>
      <c r="AF137" s="131"/>
      <c r="AG137" s="128" t="str">
        <f t="shared" si="118"/>
        <v>-</v>
      </c>
      <c r="AH137" s="128" t="str">
        <f t="shared" si="119"/>
        <v>-</v>
      </c>
      <c r="AI137" s="128" t="str">
        <f t="shared" si="120"/>
        <v>-</v>
      </c>
      <c r="AJ137" s="128" t="str">
        <f t="shared" si="121"/>
        <v>-</v>
      </c>
      <c r="AK137" s="128" t="str">
        <f t="shared" si="122"/>
        <v>-</v>
      </c>
      <c r="AL137" s="128" t="str">
        <f t="shared" si="123"/>
        <v>-</v>
      </c>
      <c r="AM137" s="128" t="str">
        <f t="shared" si="124"/>
        <v>-</v>
      </c>
      <c r="AN137" s="128" t="str">
        <f t="shared" si="125"/>
        <v>-</v>
      </c>
      <c r="AO137" s="128" t="str">
        <f t="shared" si="126"/>
        <v>-</v>
      </c>
      <c r="AP137" s="128" t="str">
        <f t="shared" si="127"/>
        <v>-</v>
      </c>
      <c r="AQ137" s="128" t="str">
        <f t="shared" si="158"/>
        <v>-</v>
      </c>
      <c r="AR137" s="128" t="str">
        <f t="shared" si="159"/>
        <v>-</v>
      </c>
      <c r="AS137" s="129">
        <f t="shared" si="128"/>
        <v>0</v>
      </c>
      <c r="AT137" s="128" t="str">
        <f t="shared" si="129"/>
        <v>-</v>
      </c>
      <c r="AU137" s="128" t="str">
        <f t="shared" si="130"/>
        <v>-</v>
      </c>
      <c r="AV137" s="128" t="str">
        <f t="shared" si="131"/>
        <v>-</v>
      </c>
      <c r="AW137" s="128" t="str">
        <f t="shared" si="132"/>
        <v>-</v>
      </c>
      <c r="AX137" s="128" t="str">
        <f t="shared" si="133"/>
        <v>-</v>
      </c>
      <c r="AY137" s="128" t="str">
        <f t="shared" si="134"/>
        <v>-</v>
      </c>
      <c r="AZ137" s="128" t="str">
        <f t="shared" si="135"/>
        <v>-</v>
      </c>
      <c r="BA137" s="128" t="str">
        <f t="shared" si="136"/>
        <v>-</v>
      </c>
      <c r="BB137" s="128" t="str">
        <f t="shared" si="137"/>
        <v>-</v>
      </c>
      <c r="BC137" s="128" t="str">
        <f t="shared" si="138"/>
        <v>-</v>
      </c>
      <c r="BD137" s="128" t="str">
        <f t="shared" si="139"/>
        <v>-</v>
      </c>
      <c r="BE137" s="187"/>
      <c r="BF137" s="128" t="str">
        <f t="shared" si="140"/>
        <v>-</v>
      </c>
      <c r="BG137" s="128" t="str">
        <f t="shared" si="141"/>
        <v>-</v>
      </c>
      <c r="BH137" s="187"/>
      <c r="BI137" s="187"/>
      <c r="BJ137" s="128" t="str">
        <f t="shared" si="142"/>
        <v>-</v>
      </c>
      <c r="BK137" s="128" t="str">
        <f t="shared" si="143"/>
        <v>-</v>
      </c>
      <c r="BL137" s="128" t="str">
        <f t="shared" si="144"/>
        <v>-</v>
      </c>
      <c r="BM137" s="128" t="str">
        <f t="shared" si="145"/>
        <v>-</v>
      </c>
      <c r="BN137" s="128" t="str">
        <f t="shared" si="146"/>
        <v>-</v>
      </c>
      <c r="BO137" s="128" t="str">
        <f t="shared" si="147"/>
        <v>-</v>
      </c>
      <c r="BP137" s="128" t="str">
        <f t="shared" si="148"/>
        <v>-</v>
      </c>
      <c r="BQ137" s="128" t="str">
        <f t="shared" si="149"/>
        <v>-</v>
      </c>
      <c r="BR137" s="128" t="str">
        <f t="shared" si="150"/>
        <v>-</v>
      </c>
      <c r="BS137" s="128" t="str">
        <f t="shared" si="151"/>
        <v>-</v>
      </c>
      <c r="BT137" s="128" t="str">
        <f t="shared" si="152"/>
        <v>-</v>
      </c>
      <c r="BU137" s="128" t="str">
        <f t="shared" si="153"/>
        <v>-</v>
      </c>
      <c r="BV137" s="129">
        <f t="shared" si="154"/>
        <v>0</v>
      </c>
      <c r="BX137" s="128" t="str">
        <f t="shared" si="103"/>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55"/>
        <v>-</v>
      </c>
      <c r="K138" s="20" t="str">
        <f>IF(月途中入退所!$N15=$B$2,IF(月途中入退所!S15="","-",月途中入退所!$S15),"-")</f>
        <v>-</v>
      </c>
      <c r="L138" s="162" t="str">
        <f t="shared" si="156"/>
        <v>-</v>
      </c>
      <c r="M138" s="20" t="str">
        <f>IF(月途中入退所!$N15=$B$2,月途中入退所!$T15,"-")</f>
        <v>-</v>
      </c>
      <c r="N138" s="129">
        <f t="shared" si="157"/>
        <v>0</v>
      </c>
      <c r="O138" s="123"/>
      <c r="P138" s="128" t="str">
        <f t="shared" si="104"/>
        <v>-</v>
      </c>
      <c r="Q138" s="128" t="str">
        <f t="shared" si="105"/>
        <v>-</v>
      </c>
      <c r="R138" s="128" t="str">
        <f t="shared" si="106"/>
        <v>-</v>
      </c>
      <c r="S138" s="128" t="str">
        <f t="shared" si="107"/>
        <v>-</v>
      </c>
      <c r="T138" s="128" t="str">
        <f t="shared" si="108"/>
        <v>-</v>
      </c>
      <c r="U138" s="128" t="str">
        <f t="shared" si="109"/>
        <v>-</v>
      </c>
      <c r="V138" s="128" t="str">
        <f t="shared" si="110"/>
        <v>-</v>
      </c>
      <c r="W138" s="128" t="str">
        <f t="shared" si="111"/>
        <v>-</v>
      </c>
      <c r="X138" s="128" t="str">
        <f t="shared" si="112"/>
        <v>-</v>
      </c>
      <c r="Y138" s="128" t="str">
        <f t="shared" si="113"/>
        <v>-</v>
      </c>
      <c r="Z138" s="128" t="str">
        <f t="shared" si="114"/>
        <v>-</v>
      </c>
      <c r="AA138" s="128" t="str">
        <f t="shared" si="115"/>
        <v>-</v>
      </c>
      <c r="AB138" s="131"/>
      <c r="AC138" s="128" t="str">
        <f t="shared" si="116"/>
        <v>-</v>
      </c>
      <c r="AD138" s="128" t="str">
        <f t="shared" si="117"/>
        <v>-</v>
      </c>
      <c r="AE138" s="131"/>
      <c r="AF138" s="131"/>
      <c r="AG138" s="128" t="str">
        <f t="shared" si="118"/>
        <v>-</v>
      </c>
      <c r="AH138" s="128" t="str">
        <f t="shared" si="119"/>
        <v>-</v>
      </c>
      <c r="AI138" s="128" t="str">
        <f t="shared" si="120"/>
        <v>-</v>
      </c>
      <c r="AJ138" s="128" t="str">
        <f t="shared" si="121"/>
        <v>-</v>
      </c>
      <c r="AK138" s="128" t="str">
        <f t="shared" si="122"/>
        <v>-</v>
      </c>
      <c r="AL138" s="128" t="str">
        <f t="shared" si="123"/>
        <v>-</v>
      </c>
      <c r="AM138" s="128" t="str">
        <f t="shared" si="124"/>
        <v>-</v>
      </c>
      <c r="AN138" s="128" t="str">
        <f t="shared" si="125"/>
        <v>-</v>
      </c>
      <c r="AO138" s="128" t="str">
        <f t="shared" si="126"/>
        <v>-</v>
      </c>
      <c r="AP138" s="128" t="str">
        <f t="shared" si="127"/>
        <v>-</v>
      </c>
      <c r="AQ138" s="128" t="str">
        <f t="shared" si="158"/>
        <v>-</v>
      </c>
      <c r="AR138" s="128" t="str">
        <f t="shared" si="159"/>
        <v>-</v>
      </c>
      <c r="AS138" s="129">
        <f t="shared" si="128"/>
        <v>0</v>
      </c>
      <c r="AT138" s="128" t="str">
        <f t="shared" si="129"/>
        <v>-</v>
      </c>
      <c r="AU138" s="128" t="str">
        <f t="shared" si="130"/>
        <v>-</v>
      </c>
      <c r="AV138" s="128" t="str">
        <f t="shared" si="131"/>
        <v>-</v>
      </c>
      <c r="AW138" s="128" t="str">
        <f t="shared" si="132"/>
        <v>-</v>
      </c>
      <c r="AX138" s="128" t="str">
        <f t="shared" si="133"/>
        <v>-</v>
      </c>
      <c r="AY138" s="128" t="str">
        <f t="shared" si="134"/>
        <v>-</v>
      </c>
      <c r="AZ138" s="128" t="str">
        <f t="shared" si="135"/>
        <v>-</v>
      </c>
      <c r="BA138" s="128" t="str">
        <f t="shared" si="136"/>
        <v>-</v>
      </c>
      <c r="BB138" s="128" t="str">
        <f t="shared" si="137"/>
        <v>-</v>
      </c>
      <c r="BC138" s="128" t="str">
        <f t="shared" si="138"/>
        <v>-</v>
      </c>
      <c r="BD138" s="128" t="str">
        <f t="shared" si="139"/>
        <v>-</v>
      </c>
      <c r="BE138" s="187"/>
      <c r="BF138" s="128" t="str">
        <f t="shared" si="140"/>
        <v>-</v>
      </c>
      <c r="BG138" s="128" t="str">
        <f t="shared" si="141"/>
        <v>-</v>
      </c>
      <c r="BH138" s="187"/>
      <c r="BI138" s="187"/>
      <c r="BJ138" s="128" t="str">
        <f t="shared" si="142"/>
        <v>-</v>
      </c>
      <c r="BK138" s="128" t="str">
        <f t="shared" si="143"/>
        <v>-</v>
      </c>
      <c r="BL138" s="128" t="str">
        <f t="shared" si="144"/>
        <v>-</v>
      </c>
      <c r="BM138" s="128" t="str">
        <f t="shared" si="145"/>
        <v>-</v>
      </c>
      <c r="BN138" s="128" t="str">
        <f t="shared" si="146"/>
        <v>-</v>
      </c>
      <c r="BO138" s="128" t="str">
        <f t="shared" si="147"/>
        <v>-</v>
      </c>
      <c r="BP138" s="128" t="str">
        <f t="shared" si="148"/>
        <v>-</v>
      </c>
      <c r="BQ138" s="128" t="str">
        <f t="shared" si="149"/>
        <v>-</v>
      </c>
      <c r="BR138" s="128" t="str">
        <f t="shared" si="150"/>
        <v>-</v>
      </c>
      <c r="BS138" s="128" t="str">
        <f t="shared" si="151"/>
        <v>-</v>
      </c>
      <c r="BT138" s="128" t="str">
        <f t="shared" si="152"/>
        <v>-</v>
      </c>
      <c r="BU138" s="128" t="str">
        <f t="shared" si="153"/>
        <v>-</v>
      </c>
      <c r="BV138" s="129">
        <f t="shared" si="154"/>
        <v>0</v>
      </c>
      <c r="BX138" s="128" t="str">
        <f t="shared" si="103"/>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55"/>
        <v>-</v>
      </c>
      <c r="K139" s="20" t="str">
        <f>IF(月途中入退所!$N16=$B$2,IF(月途中入退所!S16="","-",月途中入退所!$S16),"-")</f>
        <v>-</v>
      </c>
      <c r="L139" s="162" t="str">
        <f t="shared" si="156"/>
        <v>-</v>
      </c>
      <c r="M139" s="20" t="str">
        <f>IF(月途中入退所!$N16=$B$2,月途中入退所!$T16,"-")</f>
        <v>-</v>
      </c>
      <c r="N139" s="129">
        <f t="shared" si="157"/>
        <v>0</v>
      </c>
      <c r="O139" s="123"/>
      <c r="P139" s="128" t="str">
        <f t="shared" si="104"/>
        <v>-</v>
      </c>
      <c r="Q139" s="128" t="str">
        <f t="shared" si="105"/>
        <v>-</v>
      </c>
      <c r="R139" s="128" t="str">
        <f t="shared" si="106"/>
        <v>-</v>
      </c>
      <c r="S139" s="128" t="str">
        <f t="shared" si="107"/>
        <v>-</v>
      </c>
      <c r="T139" s="128" t="str">
        <f t="shared" si="108"/>
        <v>-</v>
      </c>
      <c r="U139" s="128" t="str">
        <f t="shared" si="109"/>
        <v>-</v>
      </c>
      <c r="V139" s="128" t="str">
        <f t="shared" si="110"/>
        <v>-</v>
      </c>
      <c r="W139" s="128" t="str">
        <f t="shared" si="111"/>
        <v>-</v>
      </c>
      <c r="X139" s="128" t="str">
        <f t="shared" si="112"/>
        <v>-</v>
      </c>
      <c r="Y139" s="128" t="str">
        <f t="shared" si="113"/>
        <v>-</v>
      </c>
      <c r="Z139" s="128" t="str">
        <f t="shared" si="114"/>
        <v>-</v>
      </c>
      <c r="AA139" s="128" t="str">
        <f t="shared" si="115"/>
        <v>-</v>
      </c>
      <c r="AB139" s="131"/>
      <c r="AC139" s="128" t="str">
        <f t="shared" si="116"/>
        <v>-</v>
      </c>
      <c r="AD139" s="128" t="str">
        <f t="shared" si="117"/>
        <v>-</v>
      </c>
      <c r="AE139" s="131"/>
      <c r="AF139" s="131"/>
      <c r="AG139" s="128" t="str">
        <f t="shared" si="118"/>
        <v>-</v>
      </c>
      <c r="AH139" s="128" t="str">
        <f t="shared" si="119"/>
        <v>-</v>
      </c>
      <c r="AI139" s="128" t="str">
        <f t="shared" si="120"/>
        <v>-</v>
      </c>
      <c r="AJ139" s="128" t="str">
        <f t="shared" si="121"/>
        <v>-</v>
      </c>
      <c r="AK139" s="128" t="str">
        <f t="shared" si="122"/>
        <v>-</v>
      </c>
      <c r="AL139" s="128" t="str">
        <f t="shared" si="123"/>
        <v>-</v>
      </c>
      <c r="AM139" s="128" t="str">
        <f t="shared" si="124"/>
        <v>-</v>
      </c>
      <c r="AN139" s="128" t="str">
        <f t="shared" si="125"/>
        <v>-</v>
      </c>
      <c r="AO139" s="128" t="str">
        <f t="shared" si="126"/>
        <v>-</v>
      </c>
      <c r="AP139" s="128" t="str">
        <f t="shared" si="127"/>
        <v>-</v>
      </c>
      <c r="AQ139" s="128" t="str">
        <f t="shared" si="158"/>
        <v>-</v>
      </c>
      <c r="AR139" s="128" t="str">
        <f t="shared" si="159"/>
        <v>-</v>
      </c>
      <c r="AS139" s="129">
        <f t="shared" si="128"/>
        <v>0</v>
      </c>
      <c r="AT139" s="128" t="str">
        <f t="shared" si="129"/>
        <v>-</v>
      </c>
      <c r="AU139" s="128" t="str">
        <f t="shared" si="130"/>
        <v>-</v>
      </c>
      <c r="AV139" s="128" t="str">
        <f t="shared" si="131"/>
        <v>-</v>
      </c>
      <c r="AW139" s="128" t="str">
        <f t="shared" si="132"/>
        <v>-</v>
      </c>
      <c r="AX139" s="128" t="str">
        <f t="shared" si="133"/>
        <v>-</v>
      </c>
      <c r="AY139" s="128" t="str">
        <f t="shared" si="134"/>
        <v>-</v>
      </c>
      <c r="AZ139" s="128" t="str">
        <f t="shared" si="135"/>
        <v>-</v>
      </c>
      <c r="BA139" s="128" t="str">
        <f t="shared" si="136"/>
        <v>-</v>
      </c>
      <c r="BB139" s="128" t="str">
        <f t="shared" si="137"/>
        <v>-</v>
      </c>
      <c r="BC139" s="128" t="str">
        <f t="shared" si="138"/>
        <v>-</v>
      </c>
      <c r="BD139" s="128" t="str">
        <f t="shared" si="139"/>
        <v>-</v>
      </c>
      <c r="BE139" s="187"/>
      <c r="BF139" s="128" t="str">
        <f t="shared" si="140"/>
        <v>-</v>
      </c>
      <c r="BG139" s="128" t="str">
        <f t="shared" si="141"/>
        <v>-</v>
      </c>
      <c r="BH139" s="187"/>
      <c r="BI139" s="187"/>
      <c r="BJ139" s="128" t="str">
        <f t="shared" si="142"/>
        <v>-</v>
      </c>
      <c r="BK139" s="128" t="str">
        <f t="shared" si="143"/>
        <v>-</v>
      </c>
      <c r="BL139" s="128" t="str">
        <f t="shared" si="144"/>
        <v>-</v>
      </c>
      <c r="BM139" s="128" t="str">
        <f t="shared" si="145"/>
        <v>-</v>
      </c>
      <c r="BN139" s="128" t="str">
        <f t="shared" si="146"/>
        <v>-</v>
      </c>
      <c r="BO139" s="128" t="str">
        <f t="shared" si="147"/>
        <v>-</v>
      </c>
      <c r="BP139" s="128" t="str">
        <f t="shared" si="148"/>
        <v>-</v>
      </c>
      <c r="BQ139" s="128" t="str">
        <f t="shared" si="149"/>
        <v>-</v>
      </c>
      <c r="BR139" s="128" t="str">
        <f t="shared" si="150"/>
        <v>-</v>
      </c>
      <c r="BS139" s="128" t="str">
        <f t="shared" si="151"/>
        <v>-</v>
      </c>
      <c r="BT139" s="128" t="str">
        <f t="shared" si="152"/>
        <v>-</v>
      </c>
      <c r="BU139" s="128" t="str">
        <f t="shared" si="153"/>
        <v>-</v>
      </c>
      <c r="BV139" s="129">
        <f t="shared" si="154"/>
        <v>0</v>
      </c>
      <c r="BX139" s="128" t="str">
        <f t="shared" si="103"/>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55"/>
        <v>-</v>
      </c>
      <c r="K140" s="20" t="str">
        <f>IF(月途中入退所!$N17=$B$2,IF(月途中入退所!S17="","-",月途中入退所!$S17),"-")</f>
        <v>-</v>
      </c>
      <c r="L140" s="162" t="str">
        <f t="shared" si="156"/>
        <v>-</v>
      </c>
      <c r="M140" s="20" t="str">
        <f>IF(月途中入退所!$N17=$B$2,月途中入退所!$T17,"-")</f>
        <v>-</v>
      </c>
      <c r="N140" s="129">
        <f t="shared" si="157"/>
        <v>0</v>
      </c>
      <c r="O140" s="123"/>
      <c r="P140" s="128" t="str">
        <f t="shared" si="104"/>
        <v>-</v>
      </c>
      <c r="Q140" s="128" t="str">
        <f t="shared" si="105"/>
        <v>-</v>
      </c>
      <c r="R140" s="128" t="str">
        <f t="shared" si="106"/>
        <v>-</v>
      </c>
      <c r="S140" s="128" t="str">
        <f t="shared" si="107"/>
        <v>-</v>
      </c>
      <c r="T140" s="128" t="str">
        <f t="shared" si="108"/>
        <v>-</v>
      </c>
      <c r="U140" s="128" t="str">
        <f t="shared" si="109"/>
        <v>-</v>
      </c>
      <c r="V140" s="128" t="str">
        <f t="shared" si="110"/>
        <v>-</v>
      </c>
      <c r="W140" s="128" t="str">
        <f t="shared" si="111"/>
        <v>-</v>
      </c>
      <c r="X140" s="128" t="str">
        <f t="shared" si="112"/>
        <v>-</v>
      </c>
      <c r="Y140" s="128" t="str">
        <f t="shared" si="113"/>
        <v>-</v>
      </c>
      <c r="Z140" s="128" t="str">
        <f t="shared" si="114"/>
        <v>-</v>
      </c>
      <c r="AA140" s="128" t="str">
        <f t="shared" si="115"/>
        <v>-</v>
      </c>
      <c r="AB140" s="131"/>
      <c r="AC140" s="128" t="str">
        <f t="shared" si="116"/>
        <v>-</v>
      </c>
      <c r="AD140" s="128" t="str">
        <f t="shared" si="117"/>
        <v>-</v>
      </c>
      <c r="AE140" s="131"/>
      <c r="AF140" s="131"/>
      <c r="AG140" s="128" t="str">
        <f t="shared" si="118"/>
        <v>-</v>
      </c>
      <c r="AH140" s="128" t="str">
        <f t="shared" si="119"/>
        <v>-</v>
      </c>
      <c r="AI140" s="128" t="str">
        <f t="shared" si="120"/>
        <v>-</v>
      </c>
      <c r="AJ140" s="128" t="str">
        <f t="shared" si="121"/>
        <v>-</v>
      </c>
      <c r="AK140" s="128" t="str">
        <f t="shared" si="122"/>
        <v>-</v>
      </c>
      <c r="AL140" s="128" t="str">
        <f t="shared" si="123"/>
        <v>-</v>
      </c>
      <c r="AM140" s="128" t="str">
        <f t="shared" si="124"/>
        <v>-</v>
      </c>
      <c r="AN140" s="128" t="str">
        <f t="shared" si="125"/>
        <v>-</v>
      </c>
      <c r="AO140" s="128" t="str">
        <f t="shared" si="126"/>
        <v>-</v>
      </c>
      <c r="AP140" s="128" t="str">
        <f t="shared" si="127"/>
        <v>-</v>
      </c>
      <c r="AQ140" s="128" t="str">
        <f t="shared" si="158"/>
        <v>-</v>
      </c>
      <c r="AR140" s="128" t="str">
        <f t="shared" si="159"/>
        <v>-</v>
      </c>
      <c r="AS140" s="129">
        <f t="shared" si="128"/>
        <v>0</v>
      </c>
      <c r="AT140" s="128" t="str">
        <f t="shared" si="129"/>
        <v>-</v>
      </c>
      <c r="AU140" s="128" t="str">
        <f t="shared" si="130"/>
        <v>-</v>
      </c>
      <c r="AV140" s="128" t="str">
        <f t="shared" si="131"/>
        <v>-</v>
      </c>
      <c r="AW140" s="128" t="str">
        <f t="shared" si="132"/>
        <v>-</v>
      </c>
      <c r="AX140" s="128" t="str">
        <f t="shared" si="133"/>
        <v>-</v>
      </c>
      <c r="AY140" s="128" t="str">
        <f t="shared" si="134"/>
        <v>-</v>
      </c>
      <c r="AZ140" s="128" t="str">
        <f t="shared" si="135"/>
        <v>-</v>
      </c>
      <c r="BA140" s="128" t="str">
        <f t="shared" si="136"/>
        <v>-</v>
      </c>
      <c r="BB140" s="128" t="str">
        <f t="shared" si="137"/>
        <v>-</v>
      </c>
      <c r="BC140" s="128" t="str">
        <f t="shared" si="138"/>
        <v>-</v>
      </c>
      <c r="BD140" s="128" t="str">
        <f t="shared" si="139"/>
        <v>-</v>
      </c>
      <c r="BE140" s="187"/>
      <c r="BF140" s="128" t="str">
        <f t="shared" si="140"/>
        <v>-</v>
      </c>
      <c r="BG140" s="128" t="str">
        <f t="shared" si="141"/>
        <v>-</v>
      </c>
      <c r="BH140" s="187"/>
      <c r="BI140" s="187"/>
      <c r="BJ140" s="128" t="str">
        <f t="shared" si="142"/>
        <v>-</v>
      </c>
      <c r="BK140" s="128" t="str">
        <f t="shared" si="143"/>
        <v>-</v>
      </c>
      <c r="BL140" s="128" t="str">
        <f t="shared" si="144"/>
        <v>-</v>
      </c>
      <c r="BM140" s="128" t="str">
        <f t="shared" si="145"/>
        <v>-</v>
      </c>
      <c r="BN140" s="128" t="str">
        <f t="shared" si="146"/>
        <v>-</v>
      </c>
      <c r="BO140" s="128" t="str">
        <f t="shared" si="147"/>
        <v>-</v>
      </c>
      <c r="BP140" s="128" t="str">
        <f t="shared" si="148"/>
        <v>-</v>
      </c>
      <c r="BQ140" s="128" t="str">
        <f t="shared" si="149"/>
        <v>-</v>
      </c>
      <c r="BR140" s="128" t="str">
        <f t="shared" si="150"/>
        <v>-</v>
      </c>
      <c r="BS140" s="128" t="str">
        <f t="shared" si="151"/>
        <v>-</v>
      </c>
      <c r="BT140" s="128" t="str">
        <f t="shared" si="152"/>
        <v>-</v>
      </c>
      <c r="BU140" s="128" t="str">
        <f t="shared" si="153"/>
        <v>-</v>
      </c>
      <c r="BV140" s="129">
        <f t="shared" si="154"/>
        <v>0</v>
      </c>
      <c r="BX140" s="128" t="str">
        <f t="shared" si="103"/>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55"/>
        <v>-</v>
      </c>
      <c r="K141" s="20" t="str">
        <f>IF(月途中入退所!$N18=$B$2,IF(月途中入退所!S18="","-",月途中入退所!$S18),"-")</f>
        <v>-</v>
      </c>
      <c r="L141" s="162" t="str">
        <f t="shared" si="156"/>
        <v>-</v>
      </c>
      <c r="M141" s="20" t="str">
        <f>IF(月途中入退所!$N18=$B$2,月途中入退所!$T18,"-")</f>
        <v>-</v>
      </c>
      <c r="N141" s="129">
        <f t="shared" si="157"/>
        <v>0</v>
      </c>
      <c r="O141" s="123"/>
      <c r="P141" s="128" t="str">
        <f t="shared" si="104"/>
        <v>-</v>
      </c>
      <c r="Q141" s="128" t="str">
        <f t="shared" si="105"/>
        <v>-</v>
      </c>
      <c r="R141" s="128" t="str">
        <f t="shared" si="106"/>
        <v>-</v>
      </c>
      <c r="S141" s="128" t="str">
        <f t="shared" si="107"/>
        <v>-</v>
      </c>
      <c r="T141" s="128" t="str">
        <f t="shared" si="108"/>
        <v>-</v>
      </c>
      <c r="U141" s="128" t="str">
        <f t="shared" si="109"/>
        <v>-</v>
      </c>
      <c r="V141" s="128" t="str">
        <f t="shared" si="110"/>
        <v>-</v>
      </c>
      <c r="W141" s="128" t="str">
        <f t="shared" si="111"/>
        <v>-</v>
      </c>
      <c r="X141" s="128" t="str">
        <f t="shared" si="112"/>
        <v>-</v>
      </c>
      <c r="Y141" s="128" t="str">
        <f t="shared" si="113"/>
        <v>-</v>
      </c>
      <c r="Z141" s="128" t="str">
        <f t="shared" si="114"/>
        <v>-</v>
      </c>
      <c r="AA141" s="128" t="str">
        <f t="shared" si="115"/>
        <v>-</v>
      </c>
      <c r="AB141" s="131"/>
      <c r="AC141" s="128" t="str">
        <f t="shared" si="116"/>
        <v>-</v>
      </c>
      <c r="AD141" s="128" t="str">
        <f t="shared" si="117"/>
        <v>-</v>
      </c>
      <c r="AE141" s="131"/>
      <c r="AF141" s="131"/>
      <c r="AG141" s="128" t="str">
        <f t="shared" si="118"/>
        <v>-</v>
      </c>
      <c r="AH141" s="128" t="str">
        <f t="shared" si="119"/>
        <v>-</v>
      </c>
      <c r="AI141" s="128" t="str">
        <f t="shared" si="120"/>
        <v>-</v>
      </c>
      <c r="AJ141" s="128" t="str">
        <f t="shared" si="121"/>
        <v>-</v>
      </c>
      <c r="AK141" s="128" t="str">
        <f t="shared" si="122"/>
        <v>-</v>
      </c>
      <c r="AL141" s="128" t="str">
        <f t="shared" si="123"/>
        <v>-</v>
      </c>
      <c r="AM141" s="128" t="str">
        <f t="shared" si="124"/>
        <v>-</v>
      </c>
      <c r="AN141" s="128" t="str">
        <f t="shared" si="125"/>
        <v>-</v>
      </c>
      <c r="AO141" s="128" t="str">
        <f t="shared" si="126"/>
        <v>-</v>
      </c>
      <c r="AP141" s="128" t="str">
        <f t="shared" si="127"/>
        <v>-</v>
      </c>
      <c r="AQ141" s="128" t="str">
        <f t="shared" si="158"/>
        <v>-</v>
      </c>
      <c r="AR141" s="128" t="str">
        <f t="shared" si="159"/>
        <v>-</v>
      </c>
      <c r="AS141" s="129">
        <f t="shared" si="128"/>
        <v>0</v>
      </c>
      <c r="AT141" s="128" t="str">
        <f t="shared" si="129"/>
        <v>-</v>
      </c>
      <c r="AU141" s="128" t="str">
        <f t="shared" si="130"/>
        <v>-</v>
      </c>
      <c r="AV141" s="128" t="str">
        <f t="shared" si="131"/>
        <v>-</v>
      </c>
      <c r="AW141" s="128" t="str">
        <f t="shared" si="132"/>
        <v>-</v>
      </c>
      <c r="AX141" s="128" t="str">
        <f t="shared" si="133"/>
        <v>-</v>
      </c>
      <c r="AY141" s="128" t="str">
        <f t="shared" si="134"/>
        <v>-</v>
      </c>
      <c r="AZ141" s="128" t="str">
        <f t="shared" si="135"/>
        <v>-</v>
      </c>
      <c r="BA141" s="128" t="str">
        <f t="shared" si="136"/>
        <v>-</v>
      </c>
      <c r="BB141" s="128" t="str">
        <f t="shared" si="137"/>
        <v>-</v>
      </c>
      <c r="BC141" s="128" t="str">
        <f t="shared" si="138"/>
        <v>-</v>
      </c>
      <c r="BD141" s="128" t="str">
        <f t="shared" si="139"/>
        <v>-</v>
      </c>
      <c r="BE141" s="187"/>
      <c r="BF141" s="128" t="str">
        <f t="shared" si="140"/>
        <v>-</v>
      </c>
      <c r="BG141" s="128" t="str">
        <f t="shared" si="141"/>
        <v>-</v>
      </c>
      <c r="BH141" s="187"/>
      <c r="BI141" s="187"/>
      <c r="BJ141" s="128" t="str">
        <f t="shared" si="142"/>
        <v>-</v>
      </c>
      <c r="BK141" s="128" t="str">
        <f t="shared" si="143"/>
        <v>-</v>
      </c>
      <c r="BL141" s="128" t="str">
        <f t="shared" si="144"/>
        <v>-</v>
      </c>
      <c r="BM141" s="128" t="str">
        <f t="shared" si="145"/>
        <v>-</v>
      </c>
      <c r="BN141" s="128" t="str">
        <f t="shared" si="146"/>
        <v>-</v>
      </c>
      <c r="BO141" s="128" t="str">
        <f t="shared" si="147"/>
        <v>-</v>
      </c>
      <c r="BP141" s="128" t="str">
        <f t="shared" si="148"/>
        <v>-</v>
      </c>
      <c r="BQ141" s="128" t="str">
        <f t="shared" si="149"/>
        <v>-</v>
      </c>
      <c r="BR141" s="128" t="str">
        <f t="shared" si="150"/>
        <v>-</v>
      </c>
      <c r="BS141" s="128" t="str">
        <f t="shared" si="151"/>
        <v>-</v>
      </c>
      <c r="BT141" s="128" t="str">
        <f t="shared" si="152"/>
        <v>-</v>
      </c>
      <c r="BU141" s="128" t="str">
        <f t="shared" si="153"/>
        <v>-</v>
      </c>
      <c r="BV141" s="129">
        <f t="shared" si="154"/>
        <v>0</v>
      </c>
      <c r="BX141" s="128" t="str">
        <f t="shared" si="103"/>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55"/>
        <v>-</v>
      </c>
      <c r="K142" s="20" t="str">
        <f>IF(月途中入退所!$N19=$B$2,IF(月途中入退所!S19="","-",月途中入退所!$S19),"-")</f>
        <v>-</v>
      </c>
      <c r="L142" s="162" t="str">
        <f t="shared" si="156"/>
        <v>-</v>
      </c>
      <c r="M142" s="20" t="str">
        <f>IF(月途中入退所!$N19=$B$2,月途中入退所!$T19,"-")</f>
        <v>-</v>
      </c>
      <c r="N142" s="129">
        <f t="shared" si="157"/>
        <v>0</v>
      </c>
      <c r="O142" s="123"/>
      <c r="P142" s="128" t="str">
        <f t="shared" si="104"/>
        <v>-</v>
      </c>
      <c r="Q142" s="128" t="str">
        <f t="shared" si="105"/>
        <v>-</v>
      </c>
      <c r="R142" s="128" t="str">
        <f t="shared" si="106"/>
        <v>-</v>
      </c>
      <c r="S142" s="128" t="str">
        <f t="shared" si="107"/>
        <v>-</v>
      </c>
      <c r="T142" s="128" t="str">
        <f t="shared" si="108"/>
        <v>-</v>
      </c>
      <c r="U142" s="128" t="str">
        <f t="shared" si="109"/>
        <v>-</v>
      </c>
      <c r="V142" s="128" t="str">
        <f t="shared" si="110"/>
        <v>-</v>
      </c>
      <c r="W142" s="128" t="str">
        <f t="shared" si="111"/>
        <v>-</v>
      </c>
      <c r="X142" s="128" t="str">
        <f t="shared" si="112"/>
        <v>-</v>
      </c>
      <c r="Y142" s="128" t="str">
        <f t="shared" si="113"/>
        <v>-</v>
      </c>
      <c r="Z142" s="128" t="str">
        <f t="shared" si="114"/>
        <v>-</v>
      </c>
      <c r="AA142" s="128" t="str">
        <f t="shared" si="115"/>
        <v>-</v>
      </c>
      <c r="AB142" s="131"/>
      <c r="AC142" s="128" t="str">
        <f t="shared" si="116"/>
        <v>-</v>
      </c>
      <c r="AD142" s="128" t="str">
        <f t="shared" si="117"/>
        <v>-</v>
      </c>
      <c r="AE142" s="131"/>
      <c r="AF142" s="131"/>
      <c r="AG142" s="128" t="str">
        <f t="shared" si="118"/>
        <v>-</v>
      </c>
      <c r="AH142" s="128" t="str">
        <f t="shared" si="119"/>
        <v>-</v>
      </c>
      <c r="AI142" s="128" t="str">
        <f t="shared" si="120"/>
        <v>-</v>
      </c>
      <c r="AJ142" s="128" t="str">
        <f t="shared" si="121"/>
        <v>-</v>
      </c>
      <c r="AK142" s="128" t="str">
        <f t="shared" si="122"/>
        <v>-</v>
      </c>
      <c r="AL142" s="128" t="str">
        <f t="shared" si="123"/>
        <v>-</v>
      </c>
      <c r="AM142" s="128" t="str">
        <f t="shared" si="124"/>
        <v>-</v>
      </c>
      <c r="AN142" s="128" t="str">
        <f t="shared" si="125"/>
        <v>-</v>
      </c>
      <c r="AO142" s="128" t="str">
        <f t="shared" si="126"/>
        <v>-</v>
      </c>
      <c r="AP142" s="128" t="str">
        <f t="shared" si="127"/>
        <v>-</v>
      </c>
      <c r="AQ142" s="128" t="str">
        <f t="shared" si="158"/>
        <v>-</v>
      </c>
      <c r="AR142" s="128" t="str">
        <f t="shared" si="159"/>
        <v>-</v>
      </c>
      <c r="AS142" s="129">
        <f t="shared" si="128"/>
        <v>0</v>
      </c>
      <c r="AT142" s="128" t="str">
        <f t="shared" si="129"/>
        <v>-</v>
      </c>
      <c r="AU142" s="128" t="str">
        <f t="shared" si="130"/>
        <v>-</v>
      </c>
      <c r="AV142" s="128" t="str">
        <f t="shared" si="131"/>
        <v>-</v>
      </c>
      <c r="AW142" s="128" t="str">
        <f t="shared" si="132"/>
        <v>-</v>
      </c>
      <c r="AX142" s="128" t="str">
        <f t="shared" si="133"/>
        <v>-</v>
      </c>
      <c r="AY142" s="128" t="str">
        <f t="shared" si="134"/>
        <v>-</v>
      </c>
      <c r="AZ142" s="128" t="str">
        <f t="shared" si="135"/>
        <v>-</v>
      </c>
      <c r="BA142" s="128" t="str">
        <f t="shared" si="136"/>
        <v>-</v>
      </c>
      <c r="BB142" s="128" t="str">
        <f t="shared" si="137"/>
        <v>-</v>
      </c>
      <c r="BC142" s="128" t="str">
        <f t="shared" si="138"/>
        <v>-</v>
      </c>
      <c r="BD142" s="128" t="str">
        <f t="shared" si="139"/>
        <v>-</v>
      </c>
      <c r="BE142" s="187"/>
      <c r="BF142" s="128" t="str">
        <f t="shared" si="140"/>
        <v>-</v>
      </c>
      <c r="BG142" s="128" t="str">
        <f t="shared" si="141"/>
        <v>-</v>
      </c>
      <c r="BH142" s="187"/>
      <c r="BI142" s="187"/>
      <c r="BJ142" s="128" t="str">
        <f t="shared" si="142"/>
        <v>-</v>
      </c>
      <c r="BK142" s="128" t="str">
        <f t="shared" si="143"/>
        <v>-</v>
      </c>
      <c r="BL142" s="128" t="str">
        <f t="shared" si="144"/>
        <v>-</v>
      </c>
      <c r="BM142" s="128" t="str">
        <f t="shared" si="145"/>
        <v>-</v>
      </c>
      <c r="BN142" s="128" t="str">
        <f t="shared" si="146"/>
        <v>-</v>
      </c>
      <c r="BO142" s="128" t="str">
        <f t="shared" si="147"/>
        <v>-</v>
      </c>
      <c r="BP142" s="128" t="str">
        <f t="shared" si="148"/>
        <v>-</v>
      </c>
      <c r="BQ142" s="128" t="str">
        <f t="shared" si="149"/>
        <v>-</v>
      </c>
      <c r="BR142" s="128" t="str">
        <f t="shared" si="150"/>
        <v>-</v>
      </c>
      <c r="BS142" s="128" t="str">
        <f t="shared" si="151"/>
        <v>-</v>
      </c>
      <c r="BT142" s="128" t="str">
        <f t="shared" si="152"/>
        <v>-</v>
      </c>
      <c r="BU142" s="128" t="str">
        <f t="shared" si="153"/>
        <v>-</v>
      </c>
      <c r="BV142" s="129">
        <f t="shared" si="154"/>
        <v>0</v>
      </c>
      <c r="BX142" s="128" t="str">
        <f t="shared" si="103"/>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55"/>
        <v>-</v>
      </c>
      <c r="K143" s="20" t="str">
        <f>IF(月途中入退所!$N20=$B$2,IF(月途中入退所!S20="","-",月途中入退所!$S20),"-")</f>
        <v>-</v>
      </c>
      <c r="L143" s="162" t="str">
        <f t="shared" si="156"/>
        <v>-</v>
      </c>
      <c r="M143" s="20" t="str">
        <f>IF(月途中入退所!$N20=$B$2,月途中入退所!$T20,"-")</f>
        <v>-</v>
      </c>
      <c r="N143" s="129">
        <f t="shared" si="157"/>
        <v>0</v>
      </c>
      <c r="O143" s="123"/>
      <c r="P143" s="128" t="str">
        <f t="shared" si="104"/>
        <v>-</v>
      </c>
      <c r="Q143" s="128" t="str">
        <f t="shared" si="105"/>
        <v>-</v>
      </c>
      <c r="R143" s="128" t="str">
        <f t="shared" si="106"/>
        <v>-</v>
      </c>
      <c r="S143" s="128" t="str">
        <f t="shared" si="107"/>
        <v>-</v>
      </c>
      <c r="T143" s="128" t="str">
        <f t="shared" si="108"/>
        <v>-</v>
      </c>
      <c r="U143" s="128" t="str">
        <f t="shared" si="109"/>
        <v>-</v>
      </c>
      <c r="V143" s="128" t="str">
        <f t="shared" si="110"/>
        <v>-</v>
      </c>
      <c r="W143" s="128" t="str">
        <f t="shared" si="111"/>
        <v>-</v>
      </c>
      <c r="X143" s="128" t="str">
        <f t="shared" si="112"/>
        <v>-</v>
      </c>
      <c r="Y143" s="128" t="str">
        <f t="shared" si="113"/>
        <v>-</v>
      </c>
      <c r="Z143" s="128" t="str">
        <f t="shared" si="114"/>
        <v>-</v>
      </c>
      <c r="AA143" s="128" t="str">
        <f t="shared" si="115"/>
        <v>-</v>
      </c>
      <c r="AB143" s="131"/>
      <c r="AC143" s="128" t="str">
        <f t="shared" si="116"/>
        <v>-</v>
      </c>
      <c r="AD143" s="128" t="str">
        <f t="shared" si="117"/>
        <v>-</v>
      </c>
      <c r="AE143" s="131"/>
      <c r="AF143" s="131"/>
      <c r="AG143" s="128" t="str">
        <f t="shared" si="118"/>
        <v>-</v>
      </c>
      <c r="AH143" s="128" t="str">
        <f t="shared" si="119"/>
        <v>-</v>
      </c>
      <c r="AI143" s="128" t="str">
        <f t="shared" si="120"/>
        <v>-</v>
      </c>
      <c r="AJ143" s="128" t="str">
        <f t="shared" si="121"/>
        <v>-</v>
      </c>
      <c r="AK143" s="128" t="str">
        <f t="shared" si="122"/>
        <v>-</v>
      </c>
      <c r="AL143" s="128" t="str">
        <f t="shared" si="123"/>
        <v>-</v>
      </c>
      <c r="AM143" s="128" t="str">
        <f t="shared" si="124"/>
        <v>-</v>
      </c>
      <c r="AN143" s="128" t="str">
        <f t="shared" si="125"/>
        <v>-</v>
      </c>
      <c r="AO143" s="128" t="str">
        <f t="shared" si="126"/>
        <v>-</v>
      </c>
      <c r="AP143" s="128" t="str">
        <f t="shared" si="127"/>
        <v>-</v>
      </c>
      <c r="AQ143" s="128" t="str">
        <f t="shared" si="158"/>
        <v>-</v>
      </c>
      <c r="AR143" s="128" t="str">
        <f t="shared" si="159"/>
        <v>-</v>
      </c>
      <c r="AS143" s="129">
        <f t="shared" si="128"/>
        <v>0</v>
      </c>
      <c r="AT143" s="128" t="str">
        <f t="shared" si="129"/>
        <v>-</v>
      </c>
      <c r="AU143" s="128" t="str">
        <f t="shared" si="130"/>
        <v>-</v>
      </c>
      <c r="AV143" s="128" t="str">
        <f t="shared" si="131"/>
        <v>-</v>
      </c>
      <c r="AW143" s="128" t="str">
        <f t="shared" si="132"/>
        <v>-</v>
      </c>
      <c r="AX143" s="128" t="str">
        <f t="shared" si="133"/>
        <v>-</v>
      </c>
      <c r="AY143" s="128" t="str">
        <f t="shared" si="134"/>
        <v>-</v>
      </c>
      <c r="AZ143" s="128" t="str">
        <f t="shared" si="135"/>
        <v>-</v>
      </c>
      <c r="BA143" s="128" t="str">
        <f t="shared" si="136"/>
        <v>-</v>
      </c>
      <c r="BB143" s="128" t="str">
        <f t="shared" si="137"/>
        <v>-</v>
      </c>
      <c r="BC143" s="128" t="str">
        <f t="shared" si="138"/>
        <v>-</v>
      </c>
      <c r="BD143" s="128" t="str">
        <f t="shared" si="139"/>
        <v>-</v>
      </c>
      <c r="BE143" s="187"/>
      <c r="BF143" s="128" t="str">
        <f t="shared" si="140"/>
        <v>-</v>
      </c>
      <c r="BG143" s="128" t="str">
        <f t="shared" si="141"/>
        <v>-</v>
      </c>
      <c r="BH143" s="187"/>
      <c r="BI143" s="187"/>
      <c r="BJ143" s="128" t="str">
        <f t="shared" si="142"/>
        <v>-</v>
      </c>
      <c r="BK143" s="128" t="str">
        <f t="shared" si="143"/>
        <v>-</v>
      </c>
      <c r="BL143" s="128" t="str">
        <f t="shared" si="144"/>
        <v>-</v>
      </c>
      <c r="BM143" s="128" t="str">
        <f t="shared" si="145"/>
        <v>-</v>
      </c>
      <c r="BN143" s="128" t="str">
        <f t="shared" si="146"/>
        <v>-</v>
      </c>
      <c r="BO143" s="128" t="str">
        <f t="shared" si="147"/>
        <v>-</v>
      </c>
      <c r="BP143" s="128" t="str">
        <f t="shared" si="148"/>
        <v>-</v>
      </c>
      <c r="BQ143" s="128" t="str">
        <f t="shared" si="149"/>
        <v>-</v>
      </c>
      <c r="BR143" s="128" t="str">
        <f t="shared" si="150"/>
        <v>-</v>
      </c>
      <c r="BS143" s="128" t="str">
        <f t="shared" si="151"/>
        <v>-</v>
      </c>
      <c r="BT143" s="128" t="str">
        <f t="shared" si="152"/>
        <v>-</v>
      </c>
      <c r="BU143" s="128" t="str">
        <f t="shared" si="153"/>
        <v>-</v>
      </c>
      <c r="BV143" s="129">
        <f t="shared" si="154"/>
        <v>0</v>
      </c>
      <c r="BX143" s="128" t="str">
        <f t="shared" si="103"/>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55"/>
        <v>-</v>
      </c>
      <c r="K144" s="20" t="str">
        <f>IF(月途中入退所!$N21=$B$2,IF(月途中入退所!S21="","-",月途中入退所!$S21),"-")</f>
        <v>-</v>
      </c>
      <c r="L144" s="162" t="str">
        <f t="shared" si="156"/>
        <v>-</v>
      </c>
      <c r="M144" s="20" t="str">
        <f>IF(月途中入退所!$N21=$B$2,月途中入退所!$T21,"-")</f>
        <v>-</v>
      </c>
      <c r="N144" s="129">
        <f t="shared" si="157"/>
        <v>0</v>
      </c>
      <c r="O144" s="123"/>
      <c r="P144" s="128" t="str">
        <f t="shared" si="104"/>
        <v>-</v>
      </c>
      <c r="Q144" s="128" t="str">
        <f t="shared" si="105"/>
        <v>-</v>
      </c>
      <c r="R144" s="128" t="str">
        <f t="shared" si="106"/>
        <v>-</v>
      </c>
      <c r="S144" s="128" t="str">
        <f t="shared" si="107"/>
        <v>-</v>
      </c>
      <c r="T144" s="128" t="str">
        <f t="shared" si="108"/>
        <v>-</v>
      </c>
      <c r="U144" s="128" t="str">
        <f t="shared" si="109"/>
        <v>-</v>
      </c>
      <c r="V144" s="128" t="str">
        <f t="shared" si="110"/>
        <v>-</v>
      </c>
      <c r="W144" s="128" t="str">
        <f t="shared" si="111"/>
        <v>-</v>
      </c>
      <c r="X144" s="128" t="str">
        <f t="shared" si="112"/>
        <v>-</v>
      </c>
      <c r="Y144" s="128" t="str">
        <f t="shared" si="113"/>
        <v>-</v>
      </c>
      <c r="Z144" s="128" t="str">
        <f t="shared" si="114"/>
        <v>-</v>
      </c>
      <c r="AA144" s="128" t="str">
        <f t="shared" si="115"/>
        <v>-</v>
      </c>
      <c r="AB144" s="131"/>
      <c r="AC144" s="128" t="str">
        <f t="shared" si="116"/>
        <v>-</v>
      </c>
      <c r="AD144" s="128" t="str">
        <f t="shared" si="117"/>
        <v>-</v>
      </c>
      <c r="AE144" s="131"/>
      <c r="AF144" s="131"/>
      <c r="AG144" s="128" t="str">
        <f t="shared" si="118"/>
        <v>-</v>
      </c>
      <c r="AH144" s="128" t="str">
        <f t="shared" si="119"/>
        <v>-</v>
      </c>
      <c r="AI144" s="128" t="str">
        <f t="shared" si="120"/>
        <v>-</v>
      </c>
      <c r="AJ144" s="128" t="str">
        <f t="shared" si="121"/>
        <v>-</v>
      </c>
      <c r="AK144" s="128" t="str">
        <f t="shared" si="122"/>
        <v>-</v>
      </c>
      <c r="AL144" s="128" t="str">
        <f t="shared" si="123"/>
        <v>-</v>
      </c>
      <c r="AM144" s="128" t="str">
        <f t="shared" si="124"/>
        <v>-</v>
      </c>
      <c r="AN144" s="128" t="str">
        <f t="shared" si="125"/>
        <v>-</v>
      </c>
      <c r="AO144" s="128" t="str">
        <f t="shared" si="126"/>
        <v>-</v>
      </c>
      <c r="AP144" s="128" t="str">
        <f t="shared" si="127"/>
        <v>-</v>
      </c>
      <c r="AQ144" s="128" t="str">
        <f t="shared" si="158"/>
        <v>-</v>
      </c>
      <c r="AR144" s="128" t="str">
        <f t="shared" si="159"/>
        <v>-</v>
      </c>
      <c r="AS144" s="129">
        <f t="shared" si="128"/>
        <v>0</v>
      </c>
      <c r="AT144" s="128" t="str">
        <f t="shared" si="129"/>
        <v>-</v>
      </c>
      <c r="AU144" s="128" t="str">
        <f t="shared" si="130"/>
        <v>-</v>
      </c>
      <c r="AV144" s="128" t="str">
        <f t="shared" si="131"/>
        <v>-</v>
      </c>
      <c r="AW144" s="128" t="str">
        <f t="shared" si="132"/>
        <v>-</v>
      </c>
      <c r="AX144" s="128" t="str">
        <f t="shared" si="133"/>
        <v>-</v>
      </c>
      <c r="AY144" s="128" t="str">
        <f t="shared" si="134"/>
        <v>-</v>
      </c>
      <c r="AZ144" s="128" t="str">
        <f t="shared" si="135"/>
        <v>-</v>
      </c>
      <c r="BA144" s="128" t="str">
        <f t="shared" si="136"/>
        <v>-</v>
      </c>
      <c r="BB144" s="128" t="str">
        <f t="shared" si="137"/>
        <v>-</v>
      </c>
      <c r="BC144" s="128" t="str">
        <f t="shared" si="138"/>
        <v>-</v>
      </c>
      <c r="BD144" s="128" t="str">
        <f t="shared" si="139"/>
        <v>-</v>
      </c>
      <c r="BE144" s="187"/>
      <c r="BF144" s="128" t="str">
        <f t="shared" si="140"/>
        <v>-</v>
      </c>
      <c r="BG144" s="128" t="str">
        <f t="shared" si="141"/>
        <v>-</v>
      </c>
      <c r="BH144" s="187"/>
      <c r="BI144" s="187"/>
      <c r="BJ144" s="128" t="str">
        <f t="shared" si="142"/>
        <v>-</v>
      </c>
      <c r="BK144" s="128" t="str">
        <f t="shared" si="143"/>
        <v>-</v>
      </c>
      <c r="BL144" s="128" t="str">
        <f t="shared" si="144"/>
        <v>-</v>
      </c>
      <c r="BM144" s="128" t="str">
        <f t="shared" si="145"/>
        <v>-</v>
      </c>
      <c r="BN144" s="128" t="str">
        <f t="shared" si="146"/>
        <v>-</v>
      </c>
      <c r="BO144" s="128" t="str">
        <f t="shared" si="147"/>
        <v>-</v>
      </c>
      <c r="BP144" s="128" t="str">
        <f t="shared" si="148"/>
        <v>-</v>
      </c>
      <c r="BQ144" s="128" t="str">
        <f t="shared" si="149"/>
        <v>-</v>
      </c>
      <c r="BR144" s="128" t="str">
        <f t="shared" si="150"/>
        <v>-</v>
      </c>
      <c r="BS144" s="128" t="str">
        <f t="shared" si="151"/>
        <v>-</v>
      </c>
      <c r="BT144" s="128" t="str">
        <f t="shared" si="152"/>
        <v>-</v>
      </c>
      <c r="BU144" s="128" t="str">
        <f t="shared" si="153"/>
        <v>-</v>
      </c>
      <c r="BV144" s="129">
        <f t="shared" si="154"/>
        <v>0</v>
      </c>
      <c r="BX144" s="128" t="str">
        <f t="shared" si="103"/>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55"/>
        <v>-</v>
      </c>
      <c r="K145" s="20" t="str">
        <f>IF(月途中入退所!$N22=$B$2,IF(月途中入退所!S22="","-",月途中入退所!$S22),"-")</f>
        <v>-</v>
      </c>
      <c r="L145" s="162" t="str">
        <f t="shared" si="156"/>
        <v>-</v>
      </c>
      <c r="M145" s="20" t="str">
        <f>IF(月途中入退所!$N22=$B$2,月途中入退所!$T22,"-")</f>
        <v>-</v>
      </c>
      <c r="N145" s="129">
        <f t="shared" si="157"/>
        <v>0</v>
      </c>
      <c r="P145" s="128" t="str">
        <f t="shared" si="104"/>
        <v>-</v>
      </c>
      <c r="Q145" s="128" t="str">
        <f t="shared" si="105"/>
        <v>-</v>
      </c>
      <c r="R145" s="128" t="str">
        <f t="shared" si="106"/>
        <v>-</v>
      </c>
      <c r="S145" s="128" t="str">
        <f t="shared" si="107"/>
        <v>-</v>
      </c>
      <c r="T145" s="128" t="str">
        <f t="shared" si="108"/>
        <v>-</v>
      </c>
      <c r="U145" s="128" t="str">
        <f t="shared" si="109"/>
        <v>-</v>
      </c>
      <c r="V145" s="128" t="str">
        <f t="shared" si="110"/>
        <v>-</v>
      </c>
      <c r="W145" s="128" t="str">
        <f t="shared" si="111"/>
        <v>-</v>
      </c>
      <c r="X145" s="128" t="str">
        <f t="shared" si="112"/>
        <v>-</v>
      </c>
      <c r="Y145" s="128" t="str">
        <f t="shared" si="113"/>
        <v>-</v>
      </c>
      <c r="Z145" s="128" t="str">
        <f t="shared" si="114"/>
        <v>-</v>
      </c>
      <c r="AA145" s="128" t="str">
        <f t="shared" si="115"/>
        <v>-</v>
      </c>
      <c r="AB145" s="131"/>
      <c r="AC145" s="128" t="str">
        <f t="shared" si="116"/>
        <v>-</v>
      </c>
      <c r="AD145" s="128" t="str">
        <f t="shared" si="117"/>
        <v>-</v>
      </c>
      <c r="AE145" s="131"/>
      <c r="AF145" s="131"/>
      <c r="AG145" s="128" t="str">
        <f t="shared" si="118"/>
        <v>-</v>
      </c>
      <c r="AH145" s="128" t="str">
        <f t="shared" si="119"/>
        <v>-</v>
      </c>
      <c r="AI145" s="128" t="str">
        <f t="shared" si="120"/>
        <v>-</v>
      </c>
      <c r="AJ145" s="128" t="str">
        <f t="shared" si="121"/>
        <v>-</v>
      </c>
      <c r="AK145" s="128" t="str">
        <f t="shared" si="122"/>
        <v>-</v>
      </c>
      <c r="AL145" s="128" t="str">
        <f t="shared" si="123"/>
        <v>-</v>
      </c>
      <c r="AM145" s="128" t="str">
        <f t="shared" si="124"/>
        <v>-</v>
      </c>
      <c r="AN145" s="128" t="str">
        <f t="shared" si="125"/>
        <v>-</v>
      </c>
      <c r="AO145" s="128" t="str">
        <f t="shared" si="126"/>
        <v>-</v>
      </c>
      <c r="AP145" s="128" t="str">
        <f t="shared" si="127"/>
        <v>-</v>
      </c>
      <c r="AQ145" s="128" t="str">
        <f t="shared" si="158"/>
        <v>-</v>
      </c>
      <c r="AR145" s="128" t="str">
        <f t="shared" si="159"/>
        <v>-</v>
      </c>
      <c r="AS145" s="129">
        <f t="shared" si="128"/>
        <v>0</v>
      </c>
      <c r="AT145" s="128" t="str">
        <f t="shared" si="129"/>
        <v>-</v>
      </c>
      <c r="AU145" s="128" t="str">
        <f t="shared" si="130"/>
        <v>-</v>
      </c>
      <c r="AV145" s="128" t="str">
        <f t="shared" si="131"/>
        <v>-</v>
      </c>
      <c r="AW145" s="128" t="str">
        <f t="shared" si="132"/>
        <v>-</v>
      </c>
      <c r="AX145" s="128" t="str">
        <f t="shared" si="133"/>
        <v>-</v>
      </c>
      <c r="AY145" s="128" t="str">
        <f t="shared" si="134"/>
        <v>-</v>
      </c>
      <c r="AZ145" s="128" t="str">
        <f t="shared" si="135"/>
        <v>-</v>
      </c>
      <c r="BA145" s="128" t="str">
        <f t="shared" si="136"/>
        <v>-</v>
      </c>
      <c r="BB145" s="128" t="str">
        <f t="shared" si="137"/>
        <v>-</v>
      </c>
      <c r="BC145" s="128" t="str">
        <f t="shared" si="138"/>
        <v>-</v>
      </c>
      <c r="BD145" s="128" t="str">
        <f t="shared" si="139"/>
        <v>-</v>
      </c>
      <c r="BE145" s="187"/>
      <c r="BF145" s="128" t="str">
        <f t="shared" si="140"/>
        <v>-</v>
      </c>
      <c r="BG145" s="128" t="str">
        <f t="shared" si="141"/>
        <v>-</v>
      </c>
      <c r="BH145" s="187"/>
      <c r="BI145" s="187"/>
      <c r="BJ145" s="128" t="str">
        <f t="shared" si="142"/>
        <v>-</v>
      </c>
      <c r="BK145" s="128" t="str">
        <f t="shared" si="143"/>
        <v>-</v>
      </c>
      <c r="BL145" s="128" t="str">
        <f t="shared" si="144"/>
        <v>-</v>
      </c>
      <c r="BM145" s="128" t="str">
        <f t="shared" si="145"/>
        <v>-</v>
      </c>
      <c r="BN145" s="128" t="str">
        <f t="shared" si="146"/>
        <v>-</v>
      </c>
      <c r="BO145" s="128" t="str">
        <f t="shared" si="147"/>
        <v>-</v>
      </c>
      <c r="BP145" s="128" t="str">
        <f t="shared" si="148"/>
        <v>-</v>
      </c>
      <c r="BQ145" s="128" t="str">
        <f t="shared" si="149"/>
        <v>-</v>
      </c>
      <c r="BR145" s="128" t="str">
        <f t="shared" si="150"/>
        <v>-</v>
      </c>
      <c r="BS145" s="128" t="str">
        <f t="shared" si="151"/>
        <v>-</v>
      </c>
      <c r="BT145" s="128" t="str">
        <f t="shared" si="152"/>
        <v>-</v>
      </c>
      <c r="BU145" s="128" t="str">
        <f t="shared" si="153"/>
        <v>-</v>
      </c>
      <c r="BV145" s="129">
        <f t="shared" si="154"/>
        <v>0</v>
      </c>
      <c r="BX145" s="128" t="str">
        <f t="shared" si="103"/>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55"/>
        <v>-</v>
      </c>
      <c r="K146" s="20" t="str">
        <f>IF(月途中入退所!$N23=$B$2,IF(月途中入退所!S23="","-",月途中入退所!$S23),"-")</f>
        <v>-</v>
      </c>
      <c r="L146" s="162" t="str">
        <f t="shared" si="156"/>
        <v>-</v>
      </c>
      <c r="M146" s="20" t="str">
        <f>IF(月途中入退所!$N23=$B$2,月途中入退所!$T23,"-")</f>
        <v>-</v>
      </c>
      <c r="N146" s="129">
        <f t="shared" si="157"/>
        <v>0</v>
      </c>
      <c r="P146" s="128" t="str">
        <f t="shared" si="104"/>
        <v>-</v>
      </c>
      <c r="Q146" s="128" t="str">
        <f t="shared" si="105"/>
        <v>-</v>
      </c>
      <c r="R146" s="128" t="str">
        <f t="shared" si="106"/>
        <v>-</v>
      </c>
      <c r="S146" s="128" t="str">
        <f t="shared" si="107"/>
        <v>-</v>
      </c>
      <c r="T146" s="128" t="str">
        <f t="shared" si="108"/>
        <v>-</v>
      </c>
      <c r="U146" s="128" t="str">
        <f t="shared" si="109"/>
        <v>-</v>
      </c>
      <c r="V146" s="128" t="str">
        <f t="shared" si="110"/>
        <v>-</v>
      </c>
      <c r="W146" s="128" t="str">
        <f t="shared" si="111"/>
        <v>-</v>
      </c>
      <c r="X146" s="128" t="str">
        <f t="shared" si="112"/>
        <v>-</v>
      </c>
      <c r="Y146" s="128" t="str">
        <f t="shared" si="113"/>
        <v>-</v>
      </c>
      <c r="Z146" s="128" t="str">
        <f t="shared" si="114"/>
        <v>-</v>
      </c>
      <c r="AA146" s="128" t="str">
        <f t="shared" si="115"/>
        <v>-</v>
      </c>
      <c r="AB146" s="131"/>
      <c r="AC146" s="128" t="str">
        <f t="shared" si="116"/>
        <v>-</v>
      </c>
      <c r="AD146" s="128" t="str">
        <f t="shared" si="117"/>
        <v>-</v>
      </c>
      <c r="AE146" s="131"/>
      <c r="AF146" s="131"/>
      <c r="AG146" s="128" t="str">
        <f t="shared" si="118"/>
        <v>-</v>
      </c>
      <c r="AH146" s="128" t="str">
        <f t="shared" si="119"/>
        <v>-</v>
      </c>
      <c r="AI146" s="128" t="str">
        <f t="shared" si="120"/>
        <v>-</v>
      </c>
      <c r="AJ146" s="128" t="str">
        <f t="shared" si="121"/>
        <v>-</v>
      </c>
      <c r="AK146" s="128" t="str">
        <f t="shared" si="122"/>
        <v>-</v>
      </c>
      <c r="AL146" s="128" t="str">
        <f t="shared" si="123"/>
        <v>-</v>
      </c>
      <c r="AM146" s="128" t="str">
        <f t="shared" si="124"/>
        <v>-</v>
      </c>
      <c r="AN146" s="128" t="str">
        <f t="shared" si="125"/>
        <v>-</v>
      </c>
      <c r="AO146" s="128" t="str">
        <f t="shared" si="126"/>
        <v>-</v>
      </c>
      <c r="AP146" s="128" t="str">
        <f t="shared" si="127"/>
        <v>-</v>
      </c>
      <c r="AQ146" s="128" t="str">
        <f t="shared" si="158"/>
        <v>-</v>
      </c>
      <c r="AR146" s="128" t="str">
        <f t="shared" si="159"/>
        <v>-</v>
      </c>
      <c r="AS146" s="129">
        <f t="shared" si="128"/>
        <v>0</v>
      </c>
      <c r="AT146" s="128" t="str">
        <f t="shared" si="129"/>
        <v>-</v>
      </c>
      <c r="AU146" s="128" t="str">
        <f t="shared" si="130"/>
        <v>-</v>
      </c>
      <c r="AV146" s="128" t="str">
        <f t="shared" si="131"/>
        <v>-</v>
      </c>
      <c r="AW146" s="128" t="str">
        <f t="shared" si="132"/>
        <v>-</v>
      </c>
      <c r="AX146" s="128" t="str">
        <f t="shared" si="133"/>
        <v>-</v>
      </c>
      <c r="AY146" s="128" t="str">
        <f t="shared" si="134"/>
        <v>-</v>
      </c>
      <c r="AZ146" s="128" t="str">
        <f t="shared" si="135"/>
        <v>-</v>
      </c>
      <c r="BA146" s="128" t="str">
        <f t="shared" si="136"/>
        <v>-</v>
      </c>
      <c r="BB146" s="128" t="str">
        <f t="shared" si="137"/>
        <v>-</v>
      </c>
      <c r="BC146" s="128" t="str">
        <f t="shared" si="138"/>
        <v>-</v>
      </c>
      <c r="BD146" s="128" t="str">
        <f t="shared" si="139"/>
        <v>-</v>
      </c>
      <c r="BE146" s="187"/>
      <c r="BF146" s="128" t="str">
        <f t="shared" si="140"/>
        <v>-</v>
      </c>
      <c r="BG146" s="128" t="str">
        <f t="shared" si="141"/>
        <v>-</v>
      </c>
      <c r="BH146" s="187"/>
      <c r="BI146" s="187"/>
      <c r="BJ146" s="128" t="str">
        <f t="shared" si="142"/>
        <v>-</v>
      </c>
      <c r="BK146" s="128" t="str">
        <f t="shared" si="143"/>
        <v>-</v>
      </c>
      <c r="BL146" s="128" t="str">
        <f t="shared" si="144"/>
        <v>-</v>
      </c>
      <c r="BM146" s="128" t="str">
        <f t="shared" si="145"/>
        <v>-</v>
      </c>
      <c r="BN146" s="128" t="str">
        <f t="shared" si="146"/>
        <v>-</v>
      </c>
      <c r="BO146" s="128" t="str">
        <f t="shared" si="147"/>
        <v>-</v>
      </c>
      <c r="BP146" s="128" t="str">
        <f t="shared" si="148"/>
        <v>-</v>
      </c>
      <c r="BQ146" s="128" t="str">
        <f t="shared" si="149"/>
        <v>-</v>
      </c>
      <c r="BR146" s="128" t="str">
        <f t="shared" si="150"/>
        <v>-</v>
      </c>
      <c r="BS146" s="128" t="str">
        <f t="shared" si="151"/>
        <v>-</v>
      </c>
      <c r="BT146" s="128" t="str">
        <f t="shared" si="152"/>
        <v>-</v>
      </c>
      <c r="BU146" s="128" t="str">
        <f t="shared" si="153"/>
        <v>-</v>
      </c>
      <c r="BV146" s="129">
        <f t="shared" si="154"/>
        <v>0</v>
      </c>
      <c r="BX146" s="128" t="str">
        <f t="shared" si="103"/>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55"/>
        <v>-</v>
      </c>
      <c r="K147" s="20" t="str">
        <f>IF(月途中入退所!$N24=$B$2,IF(月途中入退所!S24="","-",月途中入退所!$S24),"-")</f>
        <v>-</v>
      </c>
      <c r="L147" s="162" t="str">
        <f t="shared" si="156"/>
        <v>-</v>
      </c>
      <c r="M147" s="20" t="str">
        <f>IF(月途中入退所!$N24=$B$2,月途中入退所!$T24,"-")</f>
        <v>-</v>
      </c>
      <c r="N147" s="129">
        <f t="shared" si="157"/>
        <v>0</v>
      </c>
      <c r="O147" s="123"/>
      <c r="P147" s="128" t="str">
        <f t="shared" si="104"/>
        <v>-</v>
      </c>
      <c r="Q147" s="128" t="str">
        <f t="shared" si="105"/>
        <v>-</v>
      </c>
      <c r="R147" s="128" t="str">
        <f t="shared" si="106"/>
        <v>-</v>
      </c>
      <c r="S147" s="128" t="str">
        <f t="shared" si="107"/>
        <v>-</v>
      </c>
      <c r="T147" s="128" t="str">
        <f t="shared" si="108"/>
        <v>-</v>
      </c>
      <c r="U147" s="128" t="str">
        <f t="shared" si="109"/>
        <v>-</v>
      </c>
      <c r="V147" s="128" t="str">
        <f t="shared" si="110"/>
        <v>-</v>
      </c>
      <c r="W147" s="128" t="str">
        <f t="shared" si="111"/>
        <v>-</v>
      </c>
      <c r="X147" s="128" t="str">
        <f t="shared" si="112"/>
        <v>-</v>
      </c>
      <c r="Y147" s="128" t="str">
        <f t="shared" si="113"/>
        <v>-</v>
      </c>
      <c r="Z147" s="128" t="str">
        <f t="shared" si="114"/>
        <v>-</v>
      </c>
      <c r="AA147" s="128" t="str">
        <f t="shared" si="115"/>
        <v>-</v>
      </c>
      <c r="AB147" s="131"/>
      <c r="AC147" s="128" t="str">
        <f t="shared" si="116"/>
        <v>-</v>
      </c>
      <c r="AD147" s="128" t="str">
        <f t="shared" si="117"/>
        <v>-</v>
      </c>
      <c r="AE147" s="131"/>
      <c r="AF147" s="131"/>
      <c r="AG147" s="128" t="str">
        <f t="shared" si="118"/>
        <v>-</v>
      </c>
      <c r="AH147" s="128" t="str">
        <f t="shared" si="119"/>
        <v>-</v>
      </c>
      <c r="AI147" s="128" t="str">
        <f t="shared" si="120"/>
        <v>-</v>
      </c>
      <c r="AJ147" s="128" t="str">
        <f t="shared" si="121"/>
        <v>-</v>
      </c>
      <c r="AK147" s="128" t="str">
        <f t="shared" si="122"/>
        <v>-</v>
      </c>
      <c r="AL147" s="128" t="str">
        <f t="shared" si="123"/>
        <v>-</v>
      </c>
      <c r="AM147" s="128" t="str">
        <f t="shared" si="124"/>
        <v>-</v>
      </c>
      <c r="AN147" s="128" t="str">
        <f t="shared" si="125"/>
        <v>-</v>
      </c>
      <c r="AO147" s="128" t="str">
        <f t="shared" si="126"/>
        <v>-</v>
      </c>
      <c r="AP147" s="128" t="str">
        <f t="shared" si="127"/>
        <v>-</v>
      </c>
      <c r="AQ147" s="128" t="str">
        <f t="shared" si="158"/>
        <v>-</v>
      </c>
      <c r="AR147" s="128" t="str">
        <f t="shared" si="159"/>
        <v>-</v>
      </c>
      <c r="AS147" s="129">
        <f t="shared" si="128"/>
        <v>0</v>
      </c>
      <c r="AT147" s="128" t="str">
        <f t="shared" si="129"/>
        <v>-</v>
      </c>
      <c r="AU147" s="128" t="str">
        <f t="shared" si="130"/>
        <v>-</v>
      </c>
      <c r="AV147" s="128" t="str">
        <f t="shared" si="131"/>
        <v>-</v>
      </c>
      <c r="AW147" s="128" t="str">
        <f t="shared" si="132"/>
        <v>-</v>
      </c>
      <c r="AX147" s="128" t="str">
        <f t="shared" si="133"/>
        <v>-</v>
      </c>
      <c r="AY147" s="128" t="str">
        <f t="shared" si="134"/>
        <v>-</v>
      </c>
      <c r="AZ147" s="128" t="str">
        <f t="shared" si="135"/>
        <v>-</v>
      </c>
      <c r="BA147" s="128" t="str">
        <f t="shared" si="136"/>
        <v>-</v>
      </c>
      <c r="BB147" s="128" t="str">
        <f t="shared" si="137"/>
        <v>-</v>
      </c>
      <c r="BC147" s="128" t="str">
        <f t="shared" si="138"/>
        <v>-</v>
      </c>
      <c r="BD147" s="128" t="str">
        <f t="shared" si="139"/>
        <v>-</v>
      </c>
      <c r="BE147" s="187"/>
      <c r="BF147" s="128" t="str">
        <f t="shared" si="140"/>
        <v>-</v>
      </c>
      <c r="BG147" s="128" t="str">
        <f t="shared" si="141"/>
        <v>-</v>
      </c>
      <c r="BH147" s="187"/>
      <c r="BI147" s="187"/>
      <c r="BJ147" s="128" t="str">
        <f t="shared" si="142"/>
        <v>-</v>
      </c>
      <c r="BK147" s="128" t="str">
        <f t="shared" si="143"/>
        <v>-</v>
      </c>
      <c r="BL147" s="128" t="str">
        <f t="shared" si="144"/>
        <v>-</v>
      </c>
      <c r="BM147" s="128" t="str">
        <f t="shared" si="145"/>
        <v>-</v>
      </c>
      <c r="BN147" s="128" t="str">
        <f t="shared" si="146"/>
        <v>-</v>
      </c>
      <c r="BO147" s="128" t="str">
        <f t="shared" si="147"/>
        <v>-</v>
      </c>
      <c r="BP147" s="128" t="str">
        <f t="shared" si="148"/>
        <v>-</v>
      </c>
      <c r="BQ147" s="128" t="str">
        <f t="shared" si="149"/>
        <v>-</v>
      </c>
      <c r="BR147" s="128" t="str">
        <f t="shared" si="150"/>
        <v>-</v>
      </c>
      <c r="BS147" s="128" t="str">
        <f t="shared" si="151"/>
        <v>-</v>
      </c>
      <c r="BT147" s="128" t="str">
        <f t="shared" si="152"/>
        <v>-</v>
      </c>
      <c r="BU147" s="128" t="str">
        <f t="shared" si="153"/>
        <v>-</v>
      </c>
      <c r="BV147" s="129">
        <f t="shared" si="154"/>
        <v>0</v>
      </c>
      <c r="BX147" s="128" t="str">
        <f t="shared" si="103"/>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55"/>
        <v>-</v>
      </c>
      <c r="K148" s="20" t="str">
        <f>IF(月途中入退所!$N25=$B$2,IF(月途中入退所!S25="","-",月途中入退所!$S25),"-")</f>
        <v>-</v>
      </c>
      <c r="L148" s="162" t="str">
        <f t="shared" si="156"/>
        <v>-</v>
      </c>
      <c r="M148" s="20" t="str">
        <f>IF(月途中入退所!$N25=$B$2,月途中入退所!$T25,"-")</f>
        <v>-</v>
      </c>
      <c r="N148" s="129">
        <f t="shared" si="157"/>
        <v>0</v>
      </c>
      <c r="P148" s="128" t="str">
        <f t="shared" si="104"/>
        <v>-</v>
      </c>
      <c r="Q148" s="128" t="str">
        <f t="shared" si="105"/>
        <v>-</v>
      </c>
      <c r="R148" s="128" t="str">
        <f t="shared" si="106"/>
        <v>-</v>
      </c>
      <c r="S148" s="128" t="str">
        <f t="shared" si="107"/>
        <v>-</v>
      </c>
      <c r="T148" s="128" t="str">
        <f t="shared" si="108"/>
        <v>-</v>
      </c>
      <c r="U148" s="128" t="str">
        <f t="shared" si="109"/>
        <v>-</v>
      </c>
      <c r="V148" s="128" t="str">
        <f t="shared" si="110"/>
        <v>-</v>
      </c>
      <c r="W148" s="128" t="str">
        <f t="shared" si="111"/>
        <v>-</v>
      </c>
      <c r="X148" s="128" t="str">
        <f t="shared" si="112"/>
        <v>-</v>
      </c>
      <c r="Y148" s="128" t="str">
        <f t="shared" si="113"/>
        <v>-</v>
      </c>
      <c r="Z148" s="128" t="str">
        <f t="shared" si="114"/>
        <v>-</v>
      </c>
      <c r="AA148" s="128" t="str">
        <f t="shared" si="115"/>
        <v>-</v>
      </c>
      <c r="AB148" s="131"/>
      <c r="AC148" s="128" t="str">
        <f t="shared" si="116"/>
        <v>-</v>
      </c>
      <c r="AD148" s="128" t="str">
        <f t="shared" si="117"/>
        <v>-</v>
      </c>
      <c r="AE148" s="131"/>
      <c r="AF148" s="131"/>
      <c r="AG148" s="128" t="str">
        <f t="shared" si="118"/>
        <v>-</v>
      </c>
      <c r="AH148" s="128" t="str">
        <f t="shared" si="119"/>
        <v>-</v>
      </c>
      <c r="AI148" s="128" t="str">
        <f t="shared" si="120"/>
        <v>-</v>
      </c>
      <c r="AJ148" s="128" t="str">
        <f t="shared" si="121"/>
        <v>-</v>
      </c>
      <c r="AK148" s="128" t="str">
        <f t="shared" si="122"/>
        <v>-</v>
      </c>
      <c r="AL148" s="128" t="str">
        <f t="shared" si="123"/>
        <v>-</v>
      </c>
      <c r="AM148" s="128" t="str">
        <f t="shared" si="124"/>
        <v>-</v>
      </c>
      <c r="AN148" s="128" t="str">
        <f t="shared" si="125"/>
        <v>-</v>
      </c>
      <c r="AO148" s="128" t="str">
        <f t="shared" si="126"/>
        <v>-</v>
      </c>
      <c r="AP148" s="128" t="str">
        <f t="shared" si="127"/>
        <v>-</v>
      </c>
      <c r="AQ148" s="128" t="str">
        <f t="shared" si="158"/>
        <v>-</v>
      </c>
      <c r="AR148" s="128" t="str">
        <f t="shared" si="159"/>
        <v>-</v>
      </c>
      <c r="AS148" s="129">
        <f t="shared" si="128"/>
        <v>0</v>
      </c>
      <c r="AT148" s="128" t="str">
        <f t="shared" si="129"/>
        <v>-</v>
      </c>
      <c r="AU148" s="128" t="str">
        <f t="shared" si="130"/>
        <v>-</v>
      </c>
      <c r="AV148" s="128" t="str">
        <f t="shared" si="131"/>
        <v>-</v>
      </c>
      <c r="AW148" s="128" t="str">
        <f t="shared" si="132"/>
        <v>-</v>
      </c>
      <c r="AX148" s="128" t="str">
        <f t="shared" si="133"/>
        <v>-</v>
      </c>
      <c r="AY148" s="128" t="str">
        <f t="shared" si="134"/>
        <v>-</v>
      </c>
      <c r="AZ148" s="128" t="str">
        <f t="shared" si="135"/>
        <v>-</v>
      </c>
      <c r="BA148" s="128" t="str">
        <f t="shared" si="136"/>
        <v>-</v>
      </c>
      <c r="BB148" s="128" t="str">
        <f t="shared" si="137"/>
        <v>-</v>
      </c>
      <c r="BC148" s="128" t="str">
        <f t="shared" si="138"/>
        <v>-</v>
      </c>
      <c r="BD148" s="128" t="str">
        <f t="shared" si="139"/>
        <v>-</v>
      </c>
      <c r="BE148" s="187"/>
      <c r="BF148" s="128" t="str">
        <f t="shared" si="140"/>
        <v>-</v>
      </c>
      <c r="BG148" s="128" t="str">
        <f t="shared" si="141"/>
        <v>-</v>
      </c>
      <c r="BH148" s="187"/>
      <c r="BI148" s="187"/>
      <c r="BJ148" s="128" t="str">
        <f t="shared" si="142"/>
        <v>-</v>
      </c>
      <c r="BK148" s="128" t="str">
        <f t="shared" si="143"/>
        <v>-</v>
      </c>
      <c r="BL148" s="128" t="str">
        <f t="shared" si="144"/>
        <v>-</v>
      </c>
      <c r="BM148" s="128" t="str">
        <f t="shared" si="145"/>
        <v>-</v>
      </c>
      <c r="BN148" s="128" t="str">
        <f t="shared" si="146"/>
        <v>-</v>
      </c>
      <c r="BO148" s="128" t="str">
        <f t="shared" si="147"/>
        <v>-</v>
      </c>
      <c r="BP148" s="128" t="str">
        <f t="shared" si="148"/>
        <v>-</v>
      </c>
      <c r="BQ148" s="128" t="str">
        <f t="shared" si="149"/>
        <v>-</v>
      </c>
      <c r="BR148" s="128" t="str">
        <f t="shared" si="150"/>
        <v>-</v>
      </c>
      <c r="BS148" s="128" t="str">
        <f t="shared" si="151"/>
        <v>-</v>
      </c>
      <c r="BT148" s="128" t="str">
        <f t="shared" si="152"/>
        <v>-</v>
      </c>
      <c r="BU148" s="128" t="str">
        <f t="shared" si="153"/>
        <v>-</v>
      </c>
      <c r="BV148" s="129">
        <f t="shared" si="154"/>
        <v>0</v>
      </c>
      <c r="BX148" s="128" t="str">
        <f t="shared" si="103"/>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55"/>
        <v>-</v>
      </c>
      <c r="K149" s="20" t="str">
        <f>IF(月途中入退所!$N26=$B$2,IF(月途中入退所!S26="","-",月途中入退所!$S26),"-")</f>
        <v>-</v>
      </c>
      <c r="L149" s="162" t="str">
        <f t="shared" si="156"/>
        <v>-</v>
      </c>
      <c r="M149" s="20" t="str">
        <f>IF(月途中入退所!$N26=$B$2,月途中入退所!$T26,"-")</f>
        <v>-</v>
      </c>
      <c r="N149" s="129">
        <f t="shared" si="157"/>
        <v>0</v>
      </c>
      <c r="P149" s="128" t="str">
        <f t="shared" si="104"/>
        <v>-</v>
      </c>
      <c r="Q149" s="128" t="str">
        <f t="shared" si="105"/>
        <v>-</v>
      </c>
      <c r="R149" s="128" t="str">
        <f t="shared" si="106"/>
        <v>-</v>
      </c>
      <c r="S149" s="128" t="str">
        <f t="shared" si="107"/>
        <v>-</v>
      </c>
      <c r="T149" s="128" t="str">
        <f t="shared" si="108"/>
        <v>-</v>
      </c>
      <c r="U149" s="128" t="str">
        <f t="shared" si="109"/>
        <v>-</v>
      </c>
      <c r="V149" s="128" t="str">
        <f t="shared" si="110"/>
        <v>-</v>
      </c>
      <c r="W149" s="128" t="str">
        <f t="shared" si="111"/>
        <v>-</v>
      </c>
      <c r="X149" s="128" t="str">
        <f t="shared" si="112"/>
        <v>-</v>
      </c>
      <c r="Y149" s="128" t="str">
        <f t="shared" si="113"/>
        <v>-</v>
      </c>
      <c r="Z149" s="128" t="str">
        <f t="shared" si="114"/>
        <v>-</v>
      </c>
      <c r="AA149" s="128" t="str">
        <f t="shared" si="115"/>
        <v>-</v>
      </c>
      <c r="AB149" s="131"/>
      <c r="AC149" s="128" t="str">
        <f t="shared" si="116"/>
        <v>-</v>
      </c>
      <c r="AD149" s="128" t="str">
        <f t="shared" si="117"/>
        <v>-</v>
      </c>
      <c r="AE149" s="131"/>
      <c r="AF149" s="131"/>
      <c r="AG149" s="128" t="str">
        <f t="shared" si="118"/>
        <v>-</v>
      </c>
      <c r="AH149" s="128" t="str">
        <f t="shared" si="119"/>
        <v>-</v>
      </c>
      <c r="AI149" s="128" t="str">
        <f t="shared" si="120"/>
        <v>-</v>
      </c>
      <c r="AJ149" s="128" t="str">
        <f t="shared" si="121"/>
        <v>-</v>
      </c>
      <c r="AK149" s="128" t="str">
        <f t="shared" si="122"/>
        <v>-</v>
      </c>
      <c r="AL149" s="128" t="str">
        <f t="shared" si="123"/>
        <v>-</v>
      </c>
      <c r="AM149" s="128" t="str">
        <f t="shared" si="124"/>
        <v>-</v>
      </c>
      <c r="AN149" s="128" t="str">
        <f t="shared" si="125"/>
        <v>-</v>
      </c>
      <c r="AO149" s="128" t="str">
        <f t="shared" si="126"/>
        <v>-</v>
      </c>
      <c r="AP149" s="128" t="str">
        <f t="shared" si="127"/>
        <v>-</v>
      </c>
      <c r="AQ149" s="128" t="str">
        <f t="shared" si="158"/>
        <v>-</v>
      </c>
      <c r="AR149" s="128" t="str">
        <f t="shared" si="159"/>
        <v>-</v>
      </c>
      <c r="AS149" s="129">
        <f t="shared" si="128"/>
        <v>0</v>
      </c>
      <c r="AT149" s="128" t="str">
        <f t="shared" si="129"/>
        <v>-</v>
      </c>
      <c r="AU149" s="128" t="str">
        <f t="shared" si="130"/>
        <v>-</v>
      </c>
      <c r="AV149" s="128" t="str">
        <f t="shared" si="131"/>
        <v>-</v>
      </c>
      <c r="AW149" s="128" t="str">
        <f t="shared" si="132"/>
        <v>-</v>
      </c>
      <c r="AX149" s="128" t="str">
        <f t="shared" si="133"/>
        <v>-</v>
      </c>
      <c r="AY149" s="128" t="str">
        <f t="shared" si="134"/>
        <v>-</v>
      </c>
      <c r="AZ149" s="128" t="str">
        <f t="shared" si="135"/>
        <v>-</v>
      </c>
      <c r="BA149" s="128" t="str">
        <f t="shared" si="136"/>
        <v>-</v>
      </c>
      <c r="BB149" s="128" t="str">
        <f t="shared" si="137"/>
        <v>-</v>
      </c>
      <c r="BC149" s="128" t="str">
        <f t="shared" si="138"/>
        <v>-</v>
      </c>
      <c r="BD149" s="128" t="str">
        <f t="shared" si="139"/>
        <v>-</v>
      </c>
      <c r="BE149" s="187"/>
      <c r="BF149" s="128" t="str">
        <f t="shared" si="140"/>
        <v>-</v>
      </c>
      <c r="BG149" s="128" t="str">
        <f t="shared" si="141"/>
        <v>-</v>
      </c>
      <c r="BH149" s="187"/>
      <c r="BI149" s="187"/>
      <c r="BJ149" s="128" t="str">
        <f t="shared" si="142"/>
        <v>-</v>
      </c>
      <c r="BK149" s="128" t="str">
        <f t="shared" si="143"/>
        <v>-</v>
      </c>
      <c r="BL149" s="128" t="str">
        <f t="shared" si="144"/>
        <v>-</v>
      </c>
      <c r="BM149" s="128" t="str">
        <f t="shared" si="145"/>
        <v>-</v>
      </c>
      <c r="BN149" s="128" t="str">
        <f t="shared" si="146"/>
        <v>-</v>
      </c>
      <c r="BO149" s="128" t="str">
        <f t="shared" si="147"/>
        <v>-</v>
      </c>
      <c r="BP149" s="128" t="str">
        <f t="shared" si="148"/>
        <v>-</v>
      </c>
      <c r="BQ149" s="128" t="str">
        <f t="shared" si="149"/>
        <v>-</v>
      </c>
      <c r="BR149" s="128" t="str">
        <f t="shared" si="150"/>
        <v>-</v>
      </c>
      <c r="BS149" s="128" t="str">
        <f t="shared" si="151"/>
        <v>-</v>
      </c>
      <c r="BT149" s="128" t="str">
        <f t="shared" si="152"/>
        <v>-</v>
      </c>
      <c r="BU149" s="128" t="str">
        <f t="shared" si="153"/>
        <v>-</v>
      </c>
      <c r="BV149" s="129">
        <f t="shared" si="154"/>
        <v>0</v>
      </c>
      <c r="BX149" s="128" t="str">
        <f t="shared" si="103"/>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55"/>
        <v>-</v>
      </c>
      <c r="K150" s="20" t="str">
        <f>IF(月途中入退所!$N27=$B$2,IF(月途中入退所!S27="","-",月途中入退所!$S27),"-")</f>
        <v>-</v>
      </c>
      <c r="L150" s="162" t="str">
        <f t="shared" si="156"/>
        <v>-</v>
      </c>
      <c r="M150" s="20" t="str">
        <f>IF(月途中入退所!$N27=$B$2,月途中入退所!$T27,"-")</f>
        <v>-</v>
      </c>
      <c r="N150" s="129">
        <f t="shared" si="157"/>
        <v>0</v>
      </c>
      <c r="P150" s="128" t="str">
        <f t="shared" si="104"/>
        <v>-</v>
      </c>
      <c r="Q150" s="128" t="str">
        <f t="shared" si="105"/>
        <v>-</v>
      </c>
      <c r="R150" s="128" t="str">
        <f t="shared" si="106"/>
        <v>-</v>
      </c>
      <c r="S150" s="128" t="str">
        <f t="shared" si="107"/>
        <v>-</v>
      </c>
      <c r="T150" s="128" t="str">
        <f t="shared" si="108"/>
        <v>-</v>
      </c>
      <c r="U150" s="128" t="str">
        <f t="shared" si="109"/>
        <v>-</v>
      </c>
      <c r="V150" s="128" t="str">
        <f t="shared" si="110"/>
        <v>-</v>
      </c>
      <c r="W150" s="128" t="str">
        <f t="shared" si="111"/>
        <v>-</v>
      </c>
      <c r="X150" s="128" t="str">
        <f t="shared" si="112"/>
        <v>-</v>
      </c>
      <c r="Y150" s="128" t="str">
        <f t="shared" si="113"/>
        <v>-</v>
      </c>
      <c r="Z150" s="128" t="str">
        <f t="shared" si="114"/>
        <v>-</v>
      </c>
      <c r="AA150" s="128" t="str">
        <f t="shared" si="115"/>
        <v>-</v>
      </c>
      <c r="AB150" s="131"/>
      <c r="AC150" s="128" t="str">
        <f t="shared" si="116"/>
        <v>-</v>
      </c>
      <c r="AD150" s="128" t="str">
        <f t="shared" si="117"/>
        <v>-</v>
      </c>
      <c r="AE150" s="131"/>
      <c r="AF150" s="131"/>
      <c r="AG150" s="128" t="str">
        <f t="shared" si="118"/>
        <v>-</v>
      </c>
      <c r="AH150" s="128" t="str">
        <f t="shared" si="119"/>
        <v>-</v>
      </c>
      <c r="AI150" s="128" t="str">
        <f t="shared" si="120"/>
        <v>-</v>
      </c>
      <c r="AJ150" s="128" t="str">
        <f t="shared" si="121"/>
        <v>-</v>
      </c>
      <c r="AK150" s="128" t="str">
        <f t="shared" si="122"/>
        <v>-</v>
      </c>
      <c r="AL150" s="128" t="str">
        <f t="shared" si="123"/>
        <v>-</v>
      </c>
      <c r="AM150" s="128" t="str">
        <f t="shared" si="124"/>
        <v>-</v>
      </c>
      <c r="AN150" s="128" t="str">
        <f t="shared" si="125"/>
        <v>-</v>
      </c>
      <c r="AO150" s="128" t="str">
        <f t="shared" si="126"/>
        <v>-</v>
      </c>
      <c r="AP150" s="128" t="str">
        <f t="shared" si="127"/>
        <v>-</v>
      </c>
      <c r="AQ150" s="128" t="str">
        <f t="shared" si="158"/>
        <v>-</v>
      </c>
      <c r="AR150" s="128" t="str">
        <f t="shared" si="159"/>
        <v>-</v>
      </c>
      <c r="AS150" s="129">
        <f t="shared" si="128"/>
        <v>0</v>
      </c>
      <c r="AT150" s="128" t="str">
        <f t="shared" si="129"/>
        <v>-</v>
      </c>
      <c r="AU150" s="128" t="str">
        <f t="shared" si="130"/>
        <v>-</v>
      </c>
      <c r="AV150" s="128" t="str">
        <f t="shared" si="131"/>
        <v>-</v>
      </c>
      <c r="AW150" s="128" t="str">
        <f t="shared" si="132"/>
        <v>-</v>
      </c>
      <c r="AX150" s="128" t="str">
        <f t="shared" si="133"/>
        <v>-</v>
      </c>
      <c r="AY150" s="128" t="str">
        <f t="shared" si="134"/>
        <v>-</v>
      </c>
      <c r="AZ150" s="128" t="str">
        <f t="shared" si="135"/>
        <v>-</v>
      </c>
      <c r="BA150" s="128" t="str">
        <f t="shared" si="136"/>
        <v>-</v>
      </c>
      <c r="BB150" s="128" t="str">
        <f t="shared" si="137"/>
        <v>-</v>
      </c>
      <c r="BC150" s="128" t="str">
        <f t="shared" si="138"/>
        <v>-</v>
      </c>
      <c r="BD150" s="128" t="str">
        <f t="shared" si="139"/>
        <v>-</v>
      </c>
      <c r="BE150" s="187"/>
      <c r="BF150" s="128" t="str">
        <f t="shared" si="140"/>
        <v>-</v>
      </c>
      <c r="BG150" s="128" t="str">
        <f t="shared" si="141"/>
        <v>-</v>
      </c>
      <c r="BH150" s="187"/>
      <c r="BI150" s="187"/>
      <c r="BJ150" s="128" t="str">
        <f t="shared" si="142"/>
        <v>-</v>
      </c>
      <c r="BK150" s="128" t="str">
        <f t="shared" si="143"/>
        <v>-</v>
      </c>
      <c r="BL150" s="128" t="str">
        <f t="shared" si="144"/>
        <v>-</v>
      </c>
      <c r="BM150" s="128" t="str">
        <f t="shared" si="145"/>
        <v>-</v>
      </c>
      <c r="BN150" s="128" t="str">
        <f t="shared" si="146"/>
        <v>-</v>
      </c>
      <c r="BO150" s="128" t="str">
        <f t="shared" si="147"/>
        <v>-</v>
      </c>
      <c r="BP150" s="128" t="str">
        <f t="shared" si="148"/>
        <v>-</v>
      </c>
      <c r="BQ150" s="128" t="str">
        <f t="shared" si="149"/>
        <v>-</v>
      </c>
      <c r="BR150" s="128" t="str">
        <f t="shared" si="150"/>
        <v>-</v>
      </c>
      <c r="BS150" s="128" t="str">
        <f t="shared" si="151"/>
        <v>-</v>
      </c>
      <c r="BT150" s="128" t="str">
        <f t="shared" si="152"/>
        <v>-</v>
      </c>
      <c r="BU150" s="128" t="str">
        <f t="shared" si="153"/>
        <v>-</v>
      </c>
      <c r="BV150" s="129">
        <f t="shared" si="154"/>
        <v>0</v>
      </c>
      <c r="BX150" s="128" t="str">
        <f t="shared" si="103"/>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60">SUM(AT107:AT126)+SUM(AT131:AT150)</f>
        <v>0</v>
      </c>
      <c r="AU152" s="129">
        <f t="shared" si="160"/>
        <v>0</v>
      </c>
      <c r="AV152" s="129">
        <f t="shared" si="160"/>
        <v>0</v>
      </c>
      <c r="AW152" s="129">
        <f t="shared" si="160"/>
        <v>0</v>
      </c>
      <c r="AX152" s="129">
        <f t="shared" si="160"/>
        <v>0</v>
      </c>
      <c r="AY152" s="129">
        <f t="shared" si="160"/>
        <v>0</v>
      </c>
      <c r="AZ152" s="129">
        <f t="shared" si="160"/>
        <v>0</v>
      </c>
      <c r="BA152" s="129">
        <f t="shared" si="160"/>
        <v>0</v>
      </c>
      <c r="BB152" s="129">
        <f t="shared" si="160"/>
        <v>0</v>
      </c>
      <c r="BC152" s="129">
        <f t="shared" si="160"/>
        <v>0</v>
      </c>
      <c r="BD152" s="129">
        <f t="shared" si="160"/>
        <v>0</v>
      </c>
      <c r="BE152" s="129"/>
      <c r="BF152" s="129">
        <f t="shared" si="160"/>
        <v>0</v>
      </c>
      <c r="BG152" s="129">
        <f t="shared" si="160"/>
        <v>0</v>
      </c>
      <c r="BH152" s="129">
        <f t="shared" si="160"/>
        <v>0</v>
      </c>
      <c r="BI152" s="129">
        <f t="shared" si="160"/>
        <v>0</v>
      </c>
      <c r="BJ152" s="129">
        <f t="shared" si="160"/>
        <v>0</v>
      </c>
      <c r="BK152" s="129">
        <f t="shared" si="160"/>
        <v>0</v>
      </c>
      <c r="BL152" s="129">
        <f t="shared" si="160"/>
        <v>0</v>
      </c>
      <c r="BM152" s="129">
        <f t="shared" si="160"/>
        <v>0</v>
      </c>
      <c r="BN152" s="129">
        <f t="shared" si="160"/>
        <v>0</v>
      </c>
      <c r="BO152" s="129">
        <f t="shared" si="160"/>
        <v>0</v>
      </c>
      <c r="BP152" s="129">
        <f t="shared" si="160"/>
        <v>0</v>
      </c>
      <c r="BQ152" s="129">
        <f t="shared" si="160"/>
        <v>0</v>
      </c>
      <c r="BR152" s="129">
        <f t="shared" si="160"/>
        <v>0</v>
      </c>
      <c r="BS152" s="129">
        <f t="shared" si="160"/>
        <v>0</v>
      </c>
      <c r="BT152" s="129">
        <f t="shared" si="160"/>
        <v>0</v>
      </c>
      <c r="BU152" s="129">
        <f t="shared" si="160"/>
        <v>0</v>
      </c>
      <c r="BV152" s="129">
        <f t="shared" si="160"/>
        <v>0</v>
      </c>
      <c r="BX152" s="129">
        <f t="shared" si="160"/>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61">IFERROR(ROUNDDOWN(L158*M158/25,-1),0)</f>
        <v>0</v>
      </c>
      <c r="P158" s="128" t="str">
        <f t="shared" ref="P158:P177" si="162">IF($I158="保育標準時間",HLOOKUP(H158,$G$53:$J$99,2,FALSE),IF($I158="保育短時間",HLOOKUP(H158,$K$53:$N$99,2,FALSE),"-"))</f>
        <v>-</v>
      </c>
      <c r="Q158" s="128" t="str">
        <f t="shared" ref="Q158:Q177" si="163">IF($I158="保育標準時間",HLOOKUP(H158,$G$53:$J$99,3,FALSE),IF($I158="保育短時間",HLOOKUP(H158,$K$53:$N$99,3,FALSE),"-"))</f>
        <v>-</v>
      </c>
      <c r="R158" s="128" t="str">
        <f t="shared" ref="R158:R177" si="164">IF($I158="保育標準時間",HLOOKUP(H158,$G$53:$J$99,4,FALSE),IF($I158="保育短時間",HLOOKUP(H158,$K$53:$N$99,4,FALSE),"-"))</f>
        <v>-</v>
      </c>
      <c r="S158" s="128" t="str">
        <f t="shared" ref="S158:S177" si="165">IF($I158="保育標準時間",HLOOKUP(H158,$G$53:$J$99,5,FALSE),IF($I158="保育短時間",HLOOKUP(H158,$K$53:$N$99,5,FALSE),"-"))</f>
        <v>-</v>
      </c>
      <c r="T158" s="128" t="str">
        <f t="shared" ref="T158:T177" si="166">IF($I158="保育標準時間",HLOOKUP(H158,$G$53:$J$99,6,FALSE),IF($I158="保育短時間",HLOOKUP(H158,$K$53:$N$99,6,FALSE),"-"))</f>
        <v>-</v>
      </c>
      <c r="U158" s="128" t="str">
        <f t="shared" ref="U158:U177" si="167">IF($I158="保育標準時間",HLOOKUP(H158,$G$53:$J$99,7,FALSE),IF($I158="保育短時間",HLOOKUP(H158,$K$53:$N$99,7,FALSE),"-"))</f>
        <v>-</v>
      </c>
      <c r="V158" s="128" t="str">
        <f t="shared" ref="V158:V177" si="168">IF($I158="保育標準時間",HLOOKUP(H158,$G$53:$J$99,10,FALSE),IF($I158="保育短時間",HLOOKUP(H158,$K$53:$N$99,10,FALSE),"-"))</f>
        <v>-</v>
      </c>
      <c r="W158" s="128" t="str">
        <f t="shared" ref="W158:W177" si="169">IF($I158="保育標準時間",HLOOKUP(H158,$G$53:$J$99,11,FALSE),IF($I158="保育短時間",HLOOKUP(H158,$K$53:$N$99,11,FALSE),"-"))</f>
        <v>-</v>
      </c>
      <c r="X158" s="128" t="str">
        <f t="shared" ref="X158:X177" si="170">IF($I158="保育標準時間",HLOOKUP(H158,$G$53:$J$99,12,FALSE),IF($I158="保育短時間",HLOOKUP(H158,$K$53:$N$99,12,FALSE),"-"))</f>
        <v>-</v>
      </c>
      <c r="Y158" s="128" t="str">
        <f t="shared" ref="Y158:Y177" si="171">IF($I158="保育標準時間",HLOOKUP(H158,$G$53:$J$99,13,FALSE),IF($I158="保育短時間",HLOOKUP(H158,$K$53:$N$99,13,FALSE),"-"))</f>
        <v>-</v>
      </c>
      <c r="Z158" s="128" t="str">
        <f t="shared" ref="Z158:Z177" si="172">IF($I158="保育標準時間",HLOOKUP(H158,$G$53:$J$99,14,FALSE),IF($I158="保育短時間",HLOOKUP(H158,$K$53:$N$99,14,FALSE),"-"))</f>
        <v>-</v>
      </c>
      <c r="AA158" s="128" t="str">
        <f t="shared" ref="AA158:AA177" si="173">IF($I158="保育標準時間",HLOOKUP(H158,$G$53:$J$99,15,FALSE),IF($I158="保育短時間",HLOOKUP(H158,$K$53:$N$99,15,FALSE),"-"))</f>
        <v>-</v>
      </c>
      <c r="AB158" s="131"/>
      <c r="AC158" s="128" t="str">
        <f t="shared" ref="AC158:AC177" si="174">IF($I158="保育標準時間",HLOOKUP(H158,$G$53:$J$99,17,FALSE),IF($I158="保育短時間",HLOOKUP(H158,$K$53:$N$99,17,FALSE),"-"))</f>
        <v>-</v>
      </c>
      <c r="AD158" s="128" t="str">
        <f t="shared" ref="AD158:AD177" si="175">IF($I158="保育標準時間",HLOOKUP(H158,$G$53:$J$99,18,FALSE),IF($I158="保育短時間",HLOOKUP(H158,$K$53:$N$99,18,FALSE),"-"))</f>
        <v>-</v>
      </c>
      <c r="AE158" s="128" t="str">
        <f t="shared" ref="AE158:AE177" si="176">IF($I158="保育標準時間",HLOOKUP(H158,$G$53:$J$99,19,FALSE),IF($I158="保育短時間",HLOOKUP(H158,$K$53:$N$99,19,FALSE),"-"))</f>
        <v>-</v>
      </c>
      <c r="AF158" s="128" t="str">
        <f t="shared" ref="AF158:AF177" si="177">IF($I158="保育標準時間",HLOOKUP(H158,$G$53:$J$99,20,FALSE),IF($I158="保育短時間",HLOOKUP(H158,$K$53:$N$99,20,FALSE),"-"))</f>
        <v>-</v>
      </c>
      <c r="AG158" s="128" t="str">
        <f t="shared" ref="AG158:AG177" si="178">IF($I158="保育標準時間",HLOOKUP(H158,$G$53:$J$99,21,FALSE),IF($I158="保育短時間",HLOOKUP(H158,$K$53:$N$99,21,FALSE),"-"))</f>
        <v>-</v>
      </c>
      <c r="AH158" s="128" t="str">
        <f t="shared" ref="AH158:AH177" si="179">IF($I158="保育標準時間",HLOOKUP(H158,$G$53:$J$99,22,FALSE),IF($I158="保育短時間",HLOOKUP(H158,$K$53:$N$99,22,FALSE),"-"))</f>
        <v>-</v>
      </c>
      <c r="AI158" s="128" t="str">
        <f t="shared" ref="AI158:AI177" si="180">IF($I158="保育標準時間",HLOOKUP(H158,$G$53:$J$99,23,FALSE),IF($I158="保育短時間",HLOOKUP(H158,$K$53:$N$99,23,FALSE),"-"))</f>
        <v>-</v>
      </c>
      <c r="AJ158" s="128" t="str">
        <f t="shared" ref="AJ158:AJ177" si="181">IF($I158="保育標準時間",HLOOKUP(H158,$G$53:$J$99,24,FALSE),IF($I158="保育短時間",HLOOKUP(H158,$K$53:$N$99,24,FALSE),"-"))</f>
        <v>-</v>
      </c>
      <c r="AK158" s="128" t="str">
        <f t="shared" ref="AK158:AK177" si="182">IF($I158="保育標準時間",HLOOKUP(H158,$G$53:$J$99,25,FALSE),IF($I158="保育短時間",HLOOKUP(H158,$K$53:$N$99,25,FALSE),"-"))</f>
        <v>-</v>
      </c>
      <c r="AL158" s="128" t="str">
        <f t="shared" ref="AL158:AL177" si="183">IF($I158="保育標準時間",HLOOKUP(H158,$G$53:$J$99,26,FALSE),IF($I158="保育短時間",HLOOKUP(H158,$K$53:$N$99,26,FALSE),"-"))</f>
        <v>-</v>
      </c>
      <c r="AM158" s="128" t="str">
        <f t="shared" ref="AM158:AM177" si="184">IF($I158="保育標準時間",HLOOKUP(H158,$G$53:$J$99,27,FALSE),IF($I158="保育短時間",HLOOKUP(H158,$K$53:$N$99,27,FALSE),"-"))</f>
        <v>-</v>
      </c>
      <c r="AN158" s="128" t="str">
        <f t="shared" ref="AN158:AN177" si="185">IF($I158="保育標準時間",HLOOKUP(H158,$G$53:$J$99,28,FALSE),IF($I158="保育短時間",HLOOKUP(H158,$K$53:$N$99,28,FALSE),"-"))</f>
        <v>-</v>
      </c>
      <c r="AO158" s="128" t="str">
        <f t="shared" ref="AO158:AO177" si="186">IF($I158="保育標準時間",HLOOKUP(H158,$G$53:$J$99,29,FALSE),IF($I158="保育短時間",HLOOKUP(H158,$K$53:$N$99,29,FALSE),"-"))</f>
        <v>-</v>
      </c>
      <c r="AP158" s="128" t="str">
        <f t="shared" ref="AP158:AP177" si="187">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188">N158-SUM(AT158:BU158)</f>
        <v>0</v>
      </c>
      <c r="AT158" s="128" t="str">
        <f t="shared" ref="AT158:AT177" si="189">IFERROR(ROUND(Q158*$M158/25,0),"-")</f>
        <v>-</v>
      </c>
      <c r="AU158" s="128" t="str">
        <f t="shared" ref="AU158:AU177" si="190">IFERROR(ROUND(R158*$M158/25,0),"-")</f>
        <v>-</v>
      </c>
      <c r="AV158" s="128" t="str">
        <f t="shared" ref="AV158:AV177" si="191">IFERROR(ROUND(S158*$M158/25,0),"-")</f>
        <v>-</v>
      </c>
      <c r="AW158" s="128" t="str">
        <f t="shared" ref="AW158:AW177" si="192">IFERROR(ROUND(T158*$M158/25,0),"-")</f>
        <v>-</v>
      </c>
      <c r="AX158" s="128" t="str">
        <f t="shared" ref="AX158:AX177" si="193">IFERROR(ROUND(U158*$M158/25,0),"-")</f>
        <v>-</v>
      </c>
      <c r="AY158" s="128" t="str">
        <f t="shared" ref="AY158:AY177" si="194">IFERROR(ROUND(V158*$M158/25,0),"-")</f>
        <v>-</v>
      </c>
      <c r="AZ158" s="128" t="str">
        <f t="shared" ref="AZ158:AZ177" si="195">IFERROR(ROUND(W158*$M158/25,0),"-")</f>
        <v>-</v>
      </c>
      <c r="BA158" s="128" t="str">
        <f t="shared" ref="BA158:BA177" si="196">IFERROR(ROUND(X158*$M158/25,0),"-")</f>
        <v>-</v>
      </c>
      <c r="BB158" s="128" t="str">
        <f t="shared" ref="BB158:BB177" si="197">IFERROR(ROUND(Y158*$M158/25,0),"-")</f>
        <v>-</v>
      </c>
      <c r="BC158" s="128" t="str">
        <f t="shared" ref="BC158:BC177" si="198">IFERROR(ROUND(Z158*$M158/25,0),"-")</f>
        <v>-</v>
      </c>
      <c r="BD158" s="128" t="str">
        <f t="shared" ref="BD158:BD177" si="199">IFERROR(ROUND(AA158*$M158/25,0),"-")</f>
        <v>-</v>
      </c>
      <c r="BE158" s="187"/>
      <c r="BF158" s="128" t="str">
        <f t="shared" ref="BF158:BF177" si="200">IFERROR(ROUND(AC158*$M158/25,0),"-")</f>
        <v>-</v>
      </c>
      <c r="BG158" s="128" t="str">
        <f t="shared" ref="BG158:BG177" si="201">IFERROR(ROUND(AD158*$M158/25,0),"-")</f>
        <v>-</v>
      </c>
      <c r="BH158" s="128" t="str">
        <f t="shared" ref="BH158:BH177" si="202">IFERROR(ROUND(AE158*$M158/25,0),"-")</f>
        <v>-</v>
      </c>
      <c r="BI158" s="128" t="str">
        <f t="shared" ref="BI158:BI177" si="203">IFERROR(ROUND(AF158*$M158/25,0),"-")</f>
        <v>-</v>
      </c>
      <c r="BJ158" s="128" t="str">
        <f t="shared" ref="BJ158:BJ177" si="204">IFERROR(ROUND(AG158*$M158/25,0),"-")</f>
        <v>-</v>
      </c>
      <c r="BK158" s="128" t="str">
        <f t="shared" ref="BK158:BK177" si="205">IFERROR(ROUND(AH158*$M158/25,0),"-")</f>
        <v>-</v>
      </c>
      <c r="BL158" s="128" t="str">
        <f t="shared" ref="BL158:BL177" si="206">IFERROR(ROUND(AI158*$M158/25,0),"-")</f>
        <v>-</v>
      </c>
      <c r="BM158" s="128" t="str">
        <f t="shared" ref="BM158:BM177" si="207">IFERROR(ROUND(AJ158*$M158/25,0),"-")</f>
        <v>-</v>
      </c>
      <c r="BN158" s="128" t="str">
        <f t="shared" ref="BN158:BN177" si="208">IFERROR(ROUND(AK158*$M158/25,0),"-")</f>
        <v>-</v>
      </c>
      <c r="BO158" s="128" t="str">
        <f t="shared" ref="BO158:BO177" si="209">IFERROR(ROUND(AL158*$M158/25,0),"-")</f>
        <v>-</v>
      </c>
      <c r="BP158" s="128" t="str">
        <f t="shared" ref="BP158:BP177" si="210">IFERROR(ROUND(AM158*$M158/25,0),"-")</f>
        <v>-</v>
      </c>
      <c r="BQ158" s="128" t="str">
        <f t="shared" ref="BQ158:BQ177" si="211">IFERROR(ROUND(AN158*$M158/25,0),"-")</f>
        <v>-</v>
      </c>
      <c r="BR158" s="128" t="str">
        <f t="shared" ref="BR158:BR177" si="212">IFERROR(ROUND(AO158*$M158/25,0),"-")</f>
        <v>-</v>
      </c>
      <c r="BS158" s="128" t="str">
        <f t="shared" ref="BS158:BS177" si="213">IFERROR(ROUND(AP158*$M158/25,0),"-")</f>
        <v>-</v>
      </c>
      <c r="BT158" s="128" t="str">
        <f t="shared" ref="BT158:BT177" si="214">IFERROR(ROUND(AQ158*$M158/25,0),"-")</f>
        <v>-</v>
      </c>
      <c r="BU158" s="128" t="str">
        <f t="shared" ref="BU158:BU177" si="215">IFERROR(ROUND(AR158*$M158/25,0),"-")</f>
        <v>-</v>
      </c>
      <c r="BV158" s="129">
        <f t="shared" ref="BV158:BV177" si="216">SUM(AS158:BU158)</f>
        <v>0</v>
      </c>
      <c r="BX158" s="128" t="str">
        <f t="shared" si="103"/>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17">IF($I159="保育標準時間",HLOOKUP($H159,$G$5:$J$49,45,FALSE),IF($I159="保育短時間",HLOOKUP($H159,$K$5:$N$49,45,FALSE),"-"))</f>
        <v>-</v>
      </c>
      <c r="K159" s="20" t="str">
        <f>IF(月途中入退所!$D32=$B$2,月途中入退所!$I32,"-")</f>
        <v>-</v>
      </c>
      <c r="L159" s="162" t="str">
        <f t="shared" ref="L159:L177" si="218">IFERROR(IF(K159="○",J159+$P$28,J159),"-")</f>
        <v>-</v>
      </c>
      <c r="M159" s="20" t="str">
        <f>IF(月途中入退所!$D32=$B$2,月途中入退所!$J32,"-")</f>
        <v>-</v>
      </c>
      <c r="N159" s="129">
        <f t="shared" si="161"/>
        <v>0</v>
      </c>
      <c r="P159" s="128" t="str">
        <f t="shared" si="162"/>
        <v>-</v>
      </c>
      <c r="Q159" s="128" t="str">
        <f t="shared" si="163"/>
        <v>-</v>
      </c>
      <c r="R159" s="128" t="str">
        <f t="shared" si="164"/>
        <v>-</v>
      </c>
      <c r="S159" s="128" t="str">
        <f t="shared" si="165"/>
        <v>-</v>
      </c>
      <c r="T159" s="128" t="str">
        <f t="shared" si="166"/>
        <v>-</v>
      </c>
      <c r="U159" s="128" t="str">
        <f t="shared" si="167"/>
        <v>-</v>
      </c>
      <c r="V159" s="128" t="str">
        <f t="shared" si="168"/>
        <v>-</v>
      </c>
      <c r="W159" s="128" t="str">
        <f t="shared" si="169"/>
        <v>-</v>
      </c>
      <c r="X159" s="128" t="str">
        <f t="shared" si="170"/>
        <v>-</v>
      </c>
      <c r="Y159" s="128" t="str">
        <f t="shared" si="171"/>
        <v>-</v>
      </c>
      <c r="Z159" s="128" t="str">
        <f t="shared" si="172"/>
        <v>-</v>
      </c>
      <c r="AA159" s="128" t="str">
        <f t="shared" si="173"/>
        <v>-</v>
      </c>
      <c r="AB159" s="131"/>
      <c r="AC159" s="128" t="str">
        <f t="shared" si="174"/>
        <v>-</v>
      </c>
      <c r="AD159" s="128" t="str">
        <f t="shared" si="175"/>
        <v>-</v>
      </c>
      <c r="AE159" s="128" t="str">
        <f t="shared" si="176"/>
        <v>-</v>
      </c>
      <c r="AF159" s="128" t="str">
        <f t="shared" si="177"/>
        <v>-</v>
      </c>
      <c r="AG159" s="128" t="str">
        <f t="shared" si="178"/>
        <v>-</v>
      </c>
      <c r="AH159" s="128" t="str">
        <f t="shared" si="179"/>
        <v>-</v>
      </c>
      <c r="AI159" s="128" t="str">
        <f t="shared" si="180"/>
        <v>-</v>
      </c>
      <c r="AJ159" s="128" t="str">
        <f t="shared" si="181"/>
        <v>-</v>
      </c>
      <c r="AK159" s="128" t="str">
        <f t="shared" si="182"/>
        <v>-</v>
      </c>
      <c r="AL159" s="128" t="str">
        <f t="shared" si="183"/>
        <v>-</v>
      </c>
      <c r="AM159" s="128" t="str">
        <f t="shared" si="184"/>
        <v>-</v>
      </c>
      <c r="AN159" s="128" t="str">
        <f t="shared" si="185"/>
        <v>-</v>
      </c>
      <c r="AO159" s="128" t="str">
        <f t="shared" si="186"/>
        <v>-</v>
      </c>
      <c r="AP159" s="128" t="str">
        <f t="shared" si="187"/>
        <v>-</v>
      </c>
      <c r="AQ159" s="128" t="str">
        <f t="shared" ref="AQ159:AQ177" si="219">IF($I159="保育標準時間",HLOOKUP(H159,$G$5:$J$49,33,FALSE),IF($I159="保育短時間",HLOOKUP(H159,$K$5:$N$49,33,FALSE),"-"))</f>
        <v>-</v>
      </c>
      <c r="AR159" s="128" t="str">
        <f t="shared" ref="AR159:AR177" si="220">IF(OR(I159="保育標準時間",I159="保育短時間"),IF(K159="○",$P$28,"-"),"-")</f>
        <v>-</v>
      </c>
      <c r="AS159" s="128">
        <f t="shared" si="188"/>
        <v>0</v>
      </c>
      <c r="AT159" s="128" t="str">
        <f t="shared" si="189"/>
        <v>-</v>
      </c>
      <c r="AU159" s="128" t="str">
        <f t="shared" si="190"/>
        <v>-</v>
      </c>
      <c r="AV159" s="128" t="str">
        <f t="shared" si="191"/>
        <v>-</v>
      </c>
      <c r="AW159" s="128" t="str">
        <f t="shared" si="192"/>
        <v>-</v>
      </c>
      <c r="AX159" s="128" t="str">
        <f t="shared" si="193"/>
        <v>-</v>
      </c>
      <c r="AY159" s="128" t="str">
        <f t="shared" si="194"/>
        <v>-</v>
      </c>
      <c r="AZ159" s="128" t="str">
        <f t="shared" si="195"/>
        <v>-</v>
      </c>
      <c r="BA159" s="128" t="str">
        <f t="shared" si="196"/>
        <v>-</v>
      </c>
      <c r="BB159" s="128" t="str">
        <f t="shared" si="197"/>
        <v>-</v>
      </c>
      <c r="BC159" s="128" t="str">
        <f t="shared" si="198"/>
        <v>-</v>
      </c>
      <c r="BD159" s="128" t="str">
        <f t="shared" si="199"/>
        <v>-</v>
      </c>
      <c r="BE159" s="187"/>
      <c r="BF159" s="128" t="str">
        <f t="shared" si="200"/>
        <v>-</v>
      </c>
      <c r="BG159" s="128" t="str">
        <f t="shared" si="201"/>
        <v>-</v>
      </c>
      <c r="BH159" s="128" t="str">
        <f t="shared" si="202"/>
        <v>-</v>
      </c>
      <c r="BI159" s="128" t="str">
        <f t="shared" si="203"/>
        <v>-</v>
      </c>
      <c r="BJ159" s="128" t="str">
        <f t="shared" si="204"/>
        <v>-</v>
      </c>
      <c r="BK159" s="128" t="str">
        <f t="shared" si="205"/>
        <v>-</v>
      </c>
      <c r="BL159" s="128" t="str">
        <f t="shared" si="206"/>
        <v>-</v>
      </c>
      <c r="BM159" s="128" t="str">
        <f t="shared" si="207"/>
        <v>-</v>
      </c>
      <c r="BN159" s="128" t="str">
        <f t="shared" si="208"/>
        <v>-</v>
      </c>
      <c r="BO159" s="128" t="str">
        <f t="shared" si="209"/>
        <v>-</v>
      </c>
      <c r="BP159" s="128" t="str">
        <f t="shared" si="210"/>
        <v>-</v>
      </c>
      <c r="BQ159" s="128" t="str">
        <f t="shared" si="211"/>
        <v>-</v>
      </c>
      <c r="BR159" s="128" t="str">
        <f t="shared" si="212"/>
        <v>-</v>
      </c>
      <c r="BS159" s="128" t="str">
        <f t="shared" si="213"/>
        <v>-</v>
      </c>
      <c r="BT159" s="128" t="str">
        <f t="shared" si="214"/>
        <v>-</v>
      </c>
      <c r="BU159" s="128" t="str">
        <f t="shared" si="215"/>
        <v>-</v>
      </c>
      <c r="BV159" s="129">
        <f t="shared" si="216"/>
        <v>0</v>
      </c>
      <c r="BX159" s="128" t="str">
        <f t="shared" si="103"/>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17"/>
        <v>-</v>
      </c>
      <c r="K160" s="20" t="str">
        <f>IF(月途中入退所!$D33=$B$2,月途中入退所!$I33,"-")</f>
        <v>-</v>
      </c>
      <c r="L160" s="162" t="str">
        <f t="shared" si="218"/>
        <v>-</v>
      </c>
      <c r="M160" s="20" t="str">
        <f>IF(月途中入退所!$D33=$B$2,月途中入退所!$J33,"-")</f>
        <v>-</v>
      </c>
      <c r="N160" s="129">
        <f t="shared" si="161"/>
        <v>0</v>
      </c>
      <c r="P160" s="128" t="str">
        <f t="shared" si="162"/>
        <v>-</v>
      </c>
      <c r="Q160" s="128" t="str">
        <f t="shared" si="163"/>
        <v>-</v>
      </c>
      <c r="R160" s="128" t="str">
        <f t="shared" si="164"/>
        <v>-</v>
      </c>
      <c r="S160" s="128" t="str">
        <f t="shared" si="165"/>
        <v>-</v>
      </c>
      <c r="T160" s="128" t="str">
        <f t="shared" si="166"/>
        <v>-</v>
      </c>
      <c r="U160" s="128" t="str">
        <f t="shared" si="167"/>
        <v>-</v>
      </c>
      <c r="V160" s="128" t="str">
        <f t="shared" si="168"/>
        <v>-</v>
      </c>
      <c r="W160" s="128" t="str">
        <f t="shared" si="169"/>
        <v>-</v>
      </c>
      <c r="X160" s="128" t="str">
        <f t="shared" si="170"/>
        <v>-</v>
      </c>
      <c r="Y160" s="128" t="str">
        <f t="shared" si="171"/>
        <v>-</v>
      </c>
      <c r="Z160" s="128" t="str">
        <f t="shared" si="172"/>
        <v>-</v>
      </c>
      <c r="AA160" s="128" t="str">
        <f t="shared" si="173"/>
        <v>-</v>
      </c>
      <c r="AB160" s="131"/>
      <c r="AC160" s="128" t="str">
        <f t="shared" si="174"/>
        <v>-</v>
      </c>
      <c r="AD160" s="128" t="str">
        <f t="shared" si="175"/>
        <v>-</v>
      </c>
      <c r="AE160" s="128" t="str">
        <f t="shared" si="176"/>
        <v>-</v>
      </c>
      <c r="AF160" s="128" t="str">
        <f t="shared" si="177"/>
        <v>-</v>
      </c>
      <c r="AG160" s="128" t="str">
        <f t="shared" si="178"/>
        <v>-</v>
      </c>
      <c r="AH160" s="128" t="str">
        <f t="shared" si="179"/>
        <v>-</v>
      </c>
      <c r="AI160" s="128" t="str">
        <f t="shared" si="180"/>
        <v>-</v>
      </c>
      <c r="AJ160" s="128" t="str">
        <f t="shared" si="181"/>
        <v>-</v>
      </c>
      <c r="AK160" s="128" t="str">
        <f t="shared" si="182"/>
        <v>-</v>
      </c>
      <c r="AL160" s="128" t="str">
        <f t="shared" si="183"/>
        <v>-</v>
      </c>
      <c r="AM160" s="128" t="str">
        <f t="shared" si="184"/>
        <v>-</v>
      </c>
      <c r="AN160" s="128" t="str">
        <f t="shared" si="185"/>
        <v>-</v>
      </c>
      <c r="AO160" s="128" t="str">
        <f t="shared" si="186"/>
        <v>-</v>
      </c>
      <c r="AP160" s="128" t="str">
        <f t="shared" si="187"/>
        <v>-</v>
      </c>
      <c r="AQ160" s="128" t="str">
        <f t="shared" si="219"/>
        <v>-</v>
      </c>
      <c r="AR160" s="128" t="str">
        <f t="shared" si="220"/>
        <v>-</v>
      </c>
      <c r="AS160" s="128">
        <f t="shared" si="188"/>
        <v>0</v>
      </c>
      <c r="AT160" s="128" t="str">
        <f t="shared" si="189"/>
        <v>-</v>
      </c>
      <c r="AU160" s="128" t="str">
        <f t="shared" si="190"/>
        <v>-</v>
      </c>
      <c r="AV160" s="128" t="str">
        <f t="shared" si="191"/>
        <v>-</v>
      </c>
      <c r="AW160" s="128" t="str">
        <f t="shared" si="192"/>
        <v>-</v>
      </c>
      <c r="AX160" s="128" t="str">
        <f t="shared" si="193"/>
        <v>-</v>
      </c>
      <c r="AY160" s="128" t="str">
        <f t="shared" si="194"/>
        <v>-</v>
      </c>
      <c r="AZ160" s="128" t="str">
        <f t="shared" si="195"/>
        <v>-</v>
      </c>
      <c r="BA160" s="128" t="str">
        <f t="shared" si="196"/>
        <v>-</v>
      </c>
      <c r="BB160" s="128" t="str">
        <f t="shared" si="197"/>
        <v>-</v>
      </c>
      <c r="BC160" s="128" t="str">
        <f t="shared" si="198"/>
        <v>-</v>
      </c>
      <c r="BD160" s="128" t="str">
        <f t="shared" si="199"/>
        <v>-</v>
      </c>
      <c r="BE160" s="187"/>
      <c r="BF160" s="128" t="str">
        <f t="shared" si="200"/>
        <v>-</v>
      </c>
      <c r="BG160" s="128" t="str">
        <f t="shared" si="201"/>
        <v>-</v>
      </c>
      <c r="BH160" s="128" t="str">
        <f t="shared" si="202"/>
        <v>-</v>
      </c>
      <c r="BI160" s="128" t="str">
        <f t="shared" si="203"/>
        <v>-</v>
      </c>
      <c r="BJ160" s="128" t="str">
        <f t="shared" si="204"/>
        <v>-</v>
      </c>
      <c r="BK160" s="128" t="str">
        <f t="shared" si="205"/>
        <v>-</v>
      </c>
      <c r="BL160" s="128" t="str">
        <f t="shared" si="206"/>
        <v>-</v>
      </c>
      <c r="BM160" s="128" t="str">
        <f t="shared" si="207"/>
        <v>-</v>
      </c>
      <c r="BN160" s="128" t="str">
        <f t="shared" si="208"/>
        <v>-</v>
      </c>
      <c r="BO160" s="128" t="str">
        <f t="shared" si="209"/>
        <v>-</v>
      </c>
      <c r="BP160" s="128" t="str">
        <f t="shared" si="210"/>
        <v>-</v>
      </c>
      <c r="BQ160" s="128" t="str">
        <f t="shared" si="211"/>
        <v>-</v>
      </c>
      <c r="BR160" s="128" t="str">
        <f t="shared" si="212"/>
        <v>-</v>
      </c>
      <c r="BS160" s="128" t="str">
        <f t="shared" si="213"/>
        <v>-</v>
      </c>
      <c r="BT160" s="128" t="str">
        <f t="shared" si="214"/>
        <v>-</v>
      </c>
      <c r="BU160" s="128" t="str">
        <f t="shared" si="215"/>
        <v>-</v>
      </c>
      <c r="BV160" s="129">
        <f t="shared" si="216"/>
        <v>0</v>
      </c>
      <c r="BX160" s="128" t="str">
        <f t="shared" si="103"/>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17"/>
        <v>-</v>
      </c>
      <c r="K161" s="20" t="str">
        <f>IF(月途中入退所!$D34=$B$2,月途中入退所!$I34,"-")</f>
        <v>-</v>
      </c>
      <c r="L161" s="162" t="str">
        <f t="shared" si="218"/>
        <v>-</v>
      </c>
      <c r="M161" s="20" t="str">
        <f>IF(月途中入退所!$D34=$B$2,月途中入退所!$J34,"-")</f>
        <v>-</v>
      </c>
      <c r="N161" s="129">
        <f t="shared" si="161"/>
        <v>0</v>
      </c>
      <c r="P161" s="128" t="str">
        <f t="shared" si="162"/>
        <v>-</v>
      </c>
      <c r="Q161" s="128" t="str">
        <f t="shared" si="163"/>
        <v>-</v>
      </c>
      <c r="R161" s="128" t="str">
        <f t="shared" si="164"/>
        <v>-</v>
      </c>
      <c r="S161" s="128" t="str">
        <f t="shared" si="165"/>
        <v>-</v>
      </c>
      <c r="T161" s="128" t="str">
        <f t="shared" si="166"/>
        <v>-</v>
      </c>
      <c r="U161" s="128" t="str">
        <f t="shared" si="167"/>
        <v>-</v>
      </c>
      <c r="V161" s="128" t="str">
        <f t="shared" si="168"/>
        <v>-</v>
      </c>
      <c r="W161" s="128" t="str">
        <f t="shared" si="169"/>
        <v>-</v>
      </c>
      <c r="X161" s="128" t="str">
        <f t="shared" si="170"/>
        <v>-</v>
      </c>
      <c r="Y161" s="128" t="str">
        <f t="shared" si="171"/>
        <v>-</v>
      </c>
      <c r="Z161" s="128" t="str">
        <f t="shared" si="172"/>
        <v>-</v>
      </c>
      <c r="AA161" s="128" t="str">
        <f t="shared" si="173"/>
        <v>-</v>
      </c>
      <c r="AB161" s="131"/>
      <c r="AC161" s="128" t="str">
        <f t="shared" si="174"/>
        <v>-</v>
      </c>
      <c r="AD161" s="128" t="str">
        <f t="shared" si="175"/>
        <v>-</v>
      </c>
      <c r="AE161" s="128" t="str">
        <f t="shared" si="176"/>
        <v>-</v>
      </c>
      <c r="AF161" s="128" t="str">
        <f t="shared" si="177"/>
        <v>-</v>
      </c>
      <c r="AG161" s="128" t="str">
        <f t="shared" si="178"/>
        <v>-</v>
      </c>
      <c r="AH161" s="128" t="str">
        <f t="shared" si="179"/>
        <v>-</v>
      </c>
      <c r="AI161" s="128" t="str">
        <f t="shared" si="180"/>
        <v>-</v>
      </c>
      <c r="AJ161" s="128" t="str">
        <f t="shared" si="181"/>
        <v>-</v>
      </c>
      <c r="AK161" s="128" t="str">
        <f t="shared" si="182"/>
        <v>-</v>
      </c>
      <c r="AL161" s="128" t="str">
        <f t="shared" si="183"/>
        <v>-</v>
      </c>
      <c r="AM161" s="128" t="str">
        <f t="shared" si="184"/>
        <v>-</v>
      </c>
      <c r="AN161" s="128" t="str">
        <f t="shared" si="185"/>
        <v>-</v>
      </c>
      <c r="AO161" s="128" t="str">
        <f t="shared" si="186"/>
        <v>-</v>
      </c>
      <c r="AP161" s="128" t="str">
        <f t="shared" si="187"/>
        <v>-</v>
      </c>
      <c r="AQ161" s="128" t="str">
        <f t="shared" si="219"/>
        <v>-</v>
      </c>
      <c r="AR161" s="128" t="str">
        <f t="shared" si="220"/>
        <v>-</v>
      </c>
      <c r="AS161" s="128">
        <f t="shared" si="188"/>
        <v>0</v>
      </c>
      <c r="AT161" s="128" t="str">
        <f t="shared" si="189"/>
        <v>-</v>
      </c>
      <c r="AU161" s="128" t="str">
        <f t="shared" si="190"/>
        <v>-</v>
      </c>
      <c r="AV161" s="128" t="str">
        <f t="shared" si="191"/>
        <v>-</v>
      </c>
      <c r="AW161" s="128" t="str">
        <f t="shared" si="192"/>
        <v>-</v>
      </c>
      <c r="AX161" s="128" t="str">
        <f t="shared" si="193"/>
        <v>-</v>
      </c>
      <c r="AY161" s="128" t="str">
        <f t="shared" si="194"/>
        <v>-</v>
      </c>
      <c r="AZ161" s="128" t="str">
        <f t="shared" si="195"/>
        <v>-</v>
      </c>
      <c r="BA161" s="128" t="str">
        <f t="shared" si="196"/>
        <v>-</v>
      </c>
      <c r="BB161" s="128" t="str">
        <f t="shared" si="197"/>
        <v>-</v>
      </c>
      <c r="BC161" s="128" t="str">
        <f t="shared" si="198"/>
        <v>-</v>
      </c>
      <c r="BD161" s="128" t="str">
        <f t="shared" si="199"/>
        <v>-</v>
      </c>
      <c r="BE161" s="187"/>
      <c r="BF161" s="128" t="str">
        <f t="shared" si="200"/>
        <v>-</v>
      </c>
      <c r="BG161" s="128" t="str">
        <f t="shared" si="201"/>
        <v>-</v>
      </c>
      <c r="BH161" s="128" t="str">
        <f t="shared" si="202"/>
        <v>-</v>
      </c>
      <c r="BI161" s="128" t="str">
        <f t="shared" si="203"/>
        <v>-</v>
      </c>
      <c r="BJ161" s="128" t="str">
        <f t="shared" si="204"/>
        <v>-</v>
      </c>
      <c r="BK161" s="128" t="str">
        <f t="shared" si="205"/>
        <v>-</v>
      </c>
      <c r="BL161" s="128" t="str">
        <f t="shared" si="206"/>
        <v>-</v>
      </c>
      <c r="BM161" s="128" t="str">
        <f t="shared" si="207"/>
        <v>-</v>
      </c>
      <c r="BN161" s="128" t="str">
        <f t="shared" si="208"/>
        <v>-</v>
      </c>
      <c r="BO161" s="128" t="str">
        <f t="shared" si="209"/>
        <v>-</v>
      </c>
      <c r="BP161" s="128" t="str">
        <f t="shared" si="210"/>
        <v>-</v>
      </c>
      <c r="BQ161" s="128" t="str">
        <f t="shared" si="211"/>
        <v>-</v>
      </c>
      <c r="BR161" s="128" t="str">
        <f t="shared" si="212"/>
        <v>-</v>
      </c>
      <c r="BS161" s="128" t="str">
        <f t="shared" si="213"/>
        <v>-</v>
      </c>
      <c r="BT161" s="128" t="str">
        <f t="shared" si="214"/>
        <v>-</v>
      </c>
      <c r="BU161" s="128" t="str">
        <f t="shared" si="215"/>
        <v>-</v>
      </c>
      <c r="BV161" s="129">
        <f t="shared" si="216"/>
        <v>0</v>
      </c>
      <c r="BX161" s="128" t="str">
        <f t="shared" si="103"/>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17"/>
        <v>-</v>
      </c>
      <c r="K162" s="20" t="str">
        <f>IF(月途中入退所!$D35=$B$2,月途中入退所!$I35,"-")</f>
        <v>-</v>
      </c>
      <c r="L162" s="162" t="str">
        <f t="shared" si="218"/>
        <v>-</v>
      </c>
      <c r="M162" s="20" t="str">
        <f>IF(月途中入退所!$D35=$B$2,月途中入退所!$J35,"-")</f>
        <v>-</v>
      </c>
      <c r="N162" s="129">
        <f t="shared" si="161"/>
        <v>0</v>
      </c>
      <c r="P162" s="128" t="str">
        <f t="shared" si="162"/>
        <v>-</v>
      </c>
      <c r="Q162" s="128" t="str">
        <f t="shared" si="163"/>
        <v>-</v>
      </c>
      <c r="R162" s="128" t="str">
        <f t="shared" si="164"/>
        <v>-</v>
      </c>
      <c r="S162" s="128" t="str">
        <f t="shared" si="165"/>
        <v>-</v>
      </c>
      <c r="T162" s="128" t="str">
        <f t="shared" si="166"/>
        <v>-</v>
      </c>
      <c r="U162" s="128" t="str">
        <f t="shared" si="167"/>
        <v>-</v>
      </c>
      <c r="V162" s="128" t="str">
        <f t="shared" si="168"/>
        <v>-</v>
      </c>
      <c r="W162" s="128" t="str">
        <f t="shared" si="169"/>
        <v>-</v>
      </c>
      <c r="X162" s="128" t="str">
        <f t="shared" si="170"/>
        <v>-</v>
      </c>
      <c r="Y162" s="128" t="str">
        <f t="shared" si="171"/>
        <v>-</v>
      </c>
      <c r="Z162" s="128" t="str">
        <f t="shared" si="172"/>
        <v>-</v>
      </c>
      <c r="AA162" s="128" t="str">
        <f t="shared" si="173"/>
        <v>-</v>
      </c>
      <c r="AB162" s="131"/>
      <c r="AC162" s="128" t="str">
        <f t="shared" si="174"/>
        <v>-</v>
      </c>
      <c r="AD162" s="128" t="str">
        <f t="shared" si="175"/>
        <v>-</v>
      </c>
      <c r="AE162" s="128" t="str">
        <f t="shared" si="176"/>
        <v>-</v>
      </c>
      <c r="AF162" s="128" t="str">
        <f t="shared" si="177"/>
        <v>-</v>
      </c>
      <c r="AG162" s="128" t="str">
        <f t="shared" si="178"/>
        <v>-</v>
      </c>
      <c r="AH162" s="128" t="str">
        <f t="shared" si="179"/>
        <v>-</v>
      </c>
      <c r="AI162" s="128" t="str">
        <f t="shared" si="180"/>
        <v>-</v>
      </c>
      <c r="AJ162" s="128" t="str">
        <f t="shared" si="181"/>
        <v>-</v>
      </c>
      <c r="AK162" s="128" t="str">
        <f t="shared" si="182"/>
        <v>-</v>
      </c>
      <c r="AL162" s="128" t="str">
        <f t="shared" si="183"/>
        <v>-</v>
      </c>
      <c r="AM162" s="128" t="str">
        <f t="shared" si="184"/>
        <v>-</v>
      </c>
      <c r="AN162" s="128" t="str">
        <f t="shared" si="185"/>
        <v>-</v>
      </c>
      <c r="AO162" s="128" t="str">
        <f t="shared" si="186"/>
        <v>-</v>
      </c>
      <c r="AP162" s="128" t="str">
        <f t="shared" si="187"/>
        <v>-</v>
      </c>
      <c r="AQ162" s="128" t="str">
        <f t="shared" si="219"/>
        <v>-</v>
      </c>
      <c r="AR162" s="128" t="str">
        <f t="shared" si="220"/>
        <v>-</v>
      </c>
      <c r="AS162" s="128">
        <f t="shared" si="188"/>
        <v>0</v>
      </c>
      <c r="AT162" s="128" t="str">
        <f t="shared" si="189"/>
        <v>-</v>
      </c>
      <c r="AU162" s="128" t="str">
        <f t="shared" si="190"/>
        <v>-</v>
      </c>
      <c r="AV162" s="128" t="str">
        <f t="shared" si="191"/>
        <v>-</v>
      </c>
      <c r="AW162" s="128" t="str">
        <f t="shared" si="192"/>
        <v>-</v>
      </c>
      <c r="AX162" s="128" t="str">
        <f t="shared" si="193"/>
        <v>-</v>
      </c>
      <c r="AY162" s="128" t="str">
        <f t="shared" si="194"/>
        <v>-</v>
      </c>
      <c r="AZ162" s="128" t="str">
        <f t="shared" si="195"/>
        <v>-</v>
      </c>
      <c r="BA162" s="128" t="str">
        <f t="shared" si="196"/>
        <v>-</v>
      </c>
      <c r="BB162" s="128" t="str">
        <f t="shared" si="197"/>
        <v>-</v>
      </c>
      <c r="BC162" s="128" t="str">
        <f t="shared" si="198"/>
        <v>-</v>
      </c>
      <c r="BD162" s="128" t="str">
        <f t="shared" si="199"/>
        <v>-</v>
      </c>
      <c r="BE162" s="187"/>
      <c r="BF162" s="128" t="str">
        <f t="shared" si="200"/>
        <v>-</v>
      </c>
      <c r="BG162" s="128" t="str">
        <f t="shared" si="201"/>
        <v>-</v>
      </c>
      <c r="BH162" s="128" t="str">
        <f t="shared" si="202"/>
        <v>-</v>
      </c>
      <c r="BI162" s="128" t="str">
        <f t="shared" si="203"/>
        <v>-</v>
      </c>
      <c r="BJ162" s="128" t="str">
        <f t="shared" si="204"/>
        <v>-</v>
      </c>
      <c r="BK162" s="128" t="str">
        <f t="shared" si="205"/>
        <v>-</v>
      </c>
      <c r="BL162" s="128" t="str">
        <f t="shared" si="206"/>
        <v>-</v>
      </c>
      <c r="BM162" s="128" t="str">
        <f t="shared" si="207"/>
        <v>-</v>
      </c>
      <c r="BN162" s="128" t="str">
        <f t="shared" si="208"/>
        <v>-</v>
      </c>
      <c r="BO162" s="128" t="str">
        <f t="shared" si="209"/>
        <v>-</v>
      </c>
      <c r="BP162" s="128" t="str">
        <f t="shared" si="210"/>
        <v>-</v>
      </c>
      <c r="BQ162" s="128" t="str">
        <f t="shared" si="211"/>
        <v>-</v>
      </c>
      <c r="BR162" s="128" t="str">
        <f t="shared" si="212"/>
        <v>-</v>
      </c>
      <c r="BS162" s="128" t="str">
        <f t="shared" si="213"/>
        <v>-</v>
      </c>
      <c r="BT162" s="128" t="str">
        <f t="shared" si="214"/>
        <v>-</v>
      </c>
      <c r="BU162" s="128" t="str">
        <f t="shared" si="215"/>
        <v>-</v>
      </c>
      <c r="BV162" s="129">
        <f t="shared" si="216"/>
        <v>0</v>
      </c>
      <c r="BX162" s="128" t="str">
        <f t="shared" si="103"/>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17"/>
        <v>-</v>
      </c>
      <c r="K163" s="20" t="str">
        <f>IF(月途中入退所!$D36=$B$2,月途中入退所!$I36,"-")</f>
        <v>-</v>
      </c>
      <c r="L163" s="162" t="str">
        <f t="shared" si="218"/>
        <v>-</v>
      </c>
      <c r="M163" s="20" t="str">
        <f>IF(月途中入退所!$D36=$B$2,月途中入退所!$J36,"-")</f>
        <v>-</v>
      </c>
      <c r="N163" s="129">
        <f t="shared" si="161"/>
        <v>0</v>
      </c>
      <c r="P163" s="128" t="str">
        <f t="shared" si="162"/>
        <v>-</v>
      </c>
      <c r="Q163" s="128" t="str">
        <f t="shared" si="163"/>
        <v>-</v>
      </c>
      <c r="R163" s="128" t="str">
        <f t="shared" si="164"/>
        <v>-</v>
      </c>
      <c r="S163" s="128" t="str">
        <f t="shared" si="165"/>
        <v>-</v>
      </c>
      <c r="T163" s="128" t="str">
        <f t="shared" si="166"/>
        <v>-</v>
      </c>
      <c r="U163" s="128" t="str">
        <f t="shared" si="167"/>
        <v>-</v>
      </c>
      <c r="V163" s="128" t="str">
        <f t="shared" si="168"/>
        <v>-</v>
      </c>
      <c r="W163" s="128" t="str">
        <f t="shared" si="169"/>
        <v>-</v>
      </c>
      <c r="X163" s="128" t="str">
        <f t="shared" si="170"/>
        <v>-</v>
      </c>
      <c r="Y163" s="128" t="str">
        <f t="shared" si="171"/>
        <v>-</v>
      </c>
      <c r="Z163" s="128" t="str">
        <f t="shared" si="172"/>
        <v>-</v>
      </c>
      <c r="AA163" s="128" t="str">
        <f t="shared" si="173"/>
        <v>-</v>
      </c>
      <c r="AB163" s="131"/>
      <c r="AC163" s="128" t="str">
        <f t="shared" si="174"/>
        <v>-</v>
      </c>
      <c r="AD163" s="128" t="str">
        <f t="shared" si="175"/>
        <v>-</v>
      </c>
      <c r="AE163" s="128" t="str">
        <f t="shared" si="176"/>
        <v>-</v>
      </c>
      <c r="AF163" s="128" t="str">
        <f t="shared" si="177"/>
        <v>-</v>
      </c>
      <c r="AG163" s="128" t="str">
        <f t="shared" si="178"/>
        <v>-</v>
      </c>
      <c r="AH163" s="128" t="str">
        <f t="shared" si="179"/>
        <v>-</v>
      </c>
      <c r="AI163" s="128" t="str">
        <f t="shared" si="180"/>
        <v>-</v>
      </c>
      <c r="AJ163" s="128" t="str">
        <f t="shared" si="181"/>
        <v>-</v>
      </c>
      <c r="AK163" s="128" t="str">
        <f t="shared" si="182"/>
        <v>-</v>
      </c>
      <c r="AL163" s="128" t="str">
        <f t="shared" si="183"/>
        <v>-</v>
      </c>
      <c r="AM163" s="128" t="str">
        <f t="shared" si="184"/>
        <v>-</v>
      </c>
      <c r="AN163" s="128" t="str">
        <f t="shared" si="185"/>
        <v>-</v>
      </c>
      <c r="AO163" s="128" t="str">
        <f t="shared" si="186"/>
        <v>-</v>
      </c>
      <c r="AP163" s="128" t="str">
        <f t="shared" si="187"/>
        <v>-</v>
      </c>
      <c r="AQ163" s="128" t="str">
        <f t="shared" si="219"/>
        <v>-</v>
      </c>
      <c r="AR163" s="128" t="str">
        <f t="shared" si="220"/>
        <v>-</v>
      </c>
      <c r="AS163" s="128">
        <f t="shared" si="188"/>
        <v>0</v>
      </c>
      <c r="AT163" s="128" t="str">
        <f t="shared" si="189"/>
        <v>-</v>
      </c>
      <c r="AU163" s="128" t="str">
        <f t="shared" si="190"/>
        <v>-</v>
      </c>
      <c r="AV163" s="128" t="str">
        <f t="shared" si="191"/>
        <v>-</v>
      </c>
      <c r="AW163" s="128" t="str">
        <f t="shared" si="192"/>
        <v>-</v>
      </c>
      <c r="AX163" s="128" t="str">
        <f t="shared" si="193"/>
        <v>-</v>
      </c>
      <c r="AY163" s="128" t="str">
        <f t="shared" si="194"/>
        <v>-</v>
      </c>
      <c r="AZ163" s="128" t="str">
        <f t="shared" si="195"/>
        <v>-</v>
      </c>
      <c r="BA163" s="128" t="str">
        <f t="shared" si="196"/>
        <v>-</v>
      </c>
      <c r="BB163" s="128" t="str">
        <f t="shared" si="197"/>
        <v>-</v>
      </c>
      <c r="BC163" s="128" t="str">
        <f t="shared" si="198"/>
        <v>-</v>
      </c>
      <c r="BD163" s="128" t="str">
        <f t="shared" si="199"/>
        <v>-</v>
      </c>
      <c r="BE163" s="187"/>
      <c r="BF163" s="128" t="str">
        <f t="shared" si="200"/>
        <v>-</v>
      </c>
      <c r="BG163" s="128" t="str">
        <f t="shared" si="201"/>
        <v>-</v>
      </c>
      <c r="BH163" s="128" t="str">
        <f t="shared" si="202"/>
        <v>-</v>
      </c>
      <c r="BI163" s="128" t="str">
        <f t="shared" si="203"/>
        <v>-</v>
      </c>
      <c r="BJ163" s="128" t="str">
        <f t="shared" si="204"/>
        <v>-</v>
      </c>
      <c r="BK163" s="128" t="str">
        <f t="shared" si="205"/>
        <v>-</v>
      </c>
      <c r="BL163" s="128" t="str">
        <f t="shared" si="206"/>
        <v>-</v>
      </c>
      <c r="BM163" s="128" t="str">
        <f t="shared" si="207"/>
        <v>-</v>
      </c>
      <c r="BN163" s="128" t="str">
        <f t="shared" si="208"/>
        <v>-</v>
      </c>
      <c r="BO163" s="128" t="str">
        <f t="shared" si="209"/>
        <v>-</v>
      </c>
      <c r="BP163" s="128" t="str">
        <f t="shared" si="210"/>
        <v>-</v>
      </c>
      <c r="BQ163" s="128" t="str">
        <f t="shared" si="211"/>
        <v>-</v>
      </c>
      <c r="BR163" s="128" t="str">
        <f t="shared" si="212"/>
        <v>-</v>
      </c>
      <c r="BS163" s="128" t="str">
        <f t="shared" si="213"/>
        <v>-</v>
      </c>
      <c r="BT163" s="128" t="str">
        <f t="shared" si="214"/>
        <v>-</v>
      </c>
      <c r="BU163" s="128" t="str">
        <f t="shared" si="215"/>
        <v>-</v>
      </c>
      <c r="BV163" s="129">
        <f t="shared" si="216"/>
        <v>0</v>
      </c>
      <c r="BX163" s="128" t="str">
        <f t="shared" si="103"/>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17"/>
        <v>-</v>
      </c>
      <c r="K164" s="20" t="str">
        <f>IF(月途中入退所!$D37=$B$2,月途中入退所!$I37,"-")</f>
        <v>-</v>
      </c>
      <c r="L164" s="162" t="str">
        <f t="shared" si="218"/>
        <v>-</v>
      </c>
      <c r="M164" s="20" t="str">
        <f>IF(月途中入退所!$D37=$B$2,月途中入退所!$J37,"-")</f>
        <v>-</v>
      </c>
      <c r="N164" s="129">
        <f t="shared" si="161"/>
        <v>0</v>
      </c>
      <c r="P164" s="128" t="str">
        <f t="shared" si="162"/>
        <v>-</v>
      </c>
      <c r="Q164" s="128" t="str">
        <f t="shared" si="163"/>
        <v>-</v>
      </c>
      <c r="R164" s="128" t="str">
        <f t="shared" si="164"/>
        <v>-</v>
      </c>
      <c r="S164" s="128" t="str">
        <f t="shared" si="165"/>
        <v>-</v>
      </c>
      <c r="T164" s="128" t="str">
        <f t="shared" si="166"/>
        <v>-</v>
      </c>
      <c r="U164" s="128" t="str">
        <f t="shared" si="167"/>
        <v>-</v>
      </c>
      <c r="V164" s="128" t="str">
        <f t="shared" si="168"/>
        <v>-</v>
      </c>
      <c r="W164" s="128" t="str">
        <f t="shared" si="169"/>
        <v>-</v>
      </c>
      <c r="X164" s="128" t="str">
        <f t="shared" si="170"/>
        <v>-</v>
      </c>
      <c r="Y164" s="128" t="str">
        <f t="shared" si="171"/>
        <v>-</v>
      </c>
      <c r="Z164" s="128" t="str">
        <f t="shared" si="172"/>
        <v>-</v>
      </c>
      <c r="AA164" s="128" t="str">
        <f t="shared" si="173"/>
        <v>-</v>
      </c>
      <c r="AB164" s="131"/>
      <c r="AC164" s="128" t="str">
        <f t="shared" si="174"/>
        <v>-</v>
      </c>
      <c r="AD164" s="128" t="str">
        <f t="shared" si="175"/>
        <v>-</v>
      </c>
      <c r="AE164" s="128" t="str">
        <f t="shared" si="176"/>
        <v>-</v>
      </c>
      <c r="AF164" s="128" t="str">
        <f t="shared" si="177"/>
        <v>-</v>
      </c>
      <c r="AG164" s="128" t="str">
        <f t="shared" si="178"/>
        <v>-</v>
      </c>
      <c r="AH164" s="128" t="str">
        <f t="shared" si="179"/>
        <v>-</v>
      </c>
      <c r="AI164" s="128" t="str">
        <f t="shared" si="180"/>
        <v>-</v>
      </c>
      <c r="AJ164" s="128" t="str">
        <f t="shared" si="181"/>
        <v>-</v>
      </c>
      <c r="AK164" s="128" t="str">
        <f t="shared" si="182"/>
        <v>-</v>
      </c>
      <c r="AL164" s="128" t="str">
        <f t="shared" si="183"/>
        <v>-</v>
      </c>
      <c r="AM164" s="128" t="str">
        <f t="shared" si="184"/>
        <v>-</v>
      </c>
      <c r="AN164" s="128" t="str">
        <f t="shared" si="185"/>
        <v>-</v>
      </c>
      <c r="AO164" s="128" t="str">
        <f t="shared" si="186"/>
        <v>-</v>
      </c>
      <c r="AP164" s="128" t="str">
        <f t="shared" si="187"/>
        <v>-</v>
      </c>
      <c r="AQ164" s="128" t="str">
        <f t="shared" si="219"/>
        <v>-</v>
      </c>
      <c r="AR164" s="128" t="str">
        <f t="shared" si="220"/>
        <v>-</v>
      </c>
      <c r="AS164" s="128">
        <f t="shared" si="188"/>
        <v>0</v>
      </c>
      <c r="AT164" s="128" t="str">
        <f t="shared" si="189"/>
        <v>-</v>
      </c>
      <c r="AU164" s="128" t="str">
        <f t="shared" si="190"/>
        <v>-</v>
      </c>
      <c r="AV164" s="128" t="str">
        <f t="shared" si="191"/>
        <v>-</v>
      </c>
      <c r="AW164" s="128" t="str">
        <f t="shared" si="192"/>
        <v>-</v>
      </c>
      <c r="AX164" s="128" t="str">
        <f t="shared" si="193"/>
        <v>-</v>
      </c>
      <c r="AY164" s="128" t="str">
        <f t="shared" si="194"/>
        <v>-</v>
      </c>
      <c r="AZ164" s="128" t="str">
        <f t="shared" si="195"/>
        <v>-</v>
      </c>
      <c r="BA164" s="128" t="str">
        <f t="shared" si="196"/>
        <v>-</v>
      </c>
      <c r="BB164" s="128" t="str">
        <f t="shared" si="197"/>
        <v>-</v>
      </c>
      <c r="BC164" s="128" t="str">
        <f t="shared" si="198"/>
        <v>-</v>
      </c>
      <c r="BD164" s="128" t="str">
        <f t="shared" si="199"/>
        <v>-</v>
      </c>
      <c r="BE164" s="187"/>
      <c r="BF164" s="128" t="str">
        <f t="shared" si="200"/>
        <v>-</v>
      </c>
      <c r="BG164" s="128" t="str">
        <f t="shared" si="201"/>
        <v>-</v>
      </c>
      <c r="BH164" s="128" t="str">
        <f t="shared" si="202"/>
        <v>-</v>
      </c>
      <c r="BI164" s="128" t="str">
        <f t="shared" si="203"/>
        <v>-</v>
      </c>
      <c r="BJ164" s="128" t="str">
        <f t="shared" si="204"/>
        <v>-</v>
      </c>
      <c r="BK164" s="128" t="str">
        <f t="shared" si="205"/>
        <v>-</v>
      </c>
      <c r="BL164" s="128" t="str">
        <f t="shared" si="206"/>
        <v>-</v>
      </c>
      <c r="BM164" s="128" t="str">
        <f t="shared" si="207"/>
        <v>-</v>
      </c>
      <c r="BN164" s="128" t="str">
        <f t="shared" si="208"/>
        <v>-</v>
      </c>
      <c r="BO164" s="128" t="str">
        <f t="shared" si="209"/>
        <v>-</v>
      </c>
      <c r="BP164" s="128" t="str">
        <f t="shared" si="210"/>
        <v>-</v>
      </c>
      <c r="BQ164" s="128" t="str">
        <f t="shared" si="211"/>
        <v>-</v>
      </c>
      <c r="BR164" s="128" t="str">
        <f t="shared" si="212"/>
        <v>-</v>
      </c>
      <c r="BS164" s="128" t="str">
        <f t="shared" si="213"/>
        <v>-</v>
      </c>
      <c r="BT164" s="128" t="str">
        <f t="shared" si="214"/>
        <v>-</v>
      </c>
      <c r="BU164" s="128" t="str">
        <f t="shared" si="215"/>
        <v>-</v>
      </c>
      <c r="BV164" s="129">
        <f t="shared" si="216"/>
        <v>0</v>
      </c>
      <c r="BX164" s="128" t="str">
        <f t="shared" si="103"/>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17"/>
        <v>-</v>
      </c>
      <c r="K165" s="20" t="str">
        <f>IF(月途中入退所!$D38=$B$2,月途中入退所!$I38,"-")</f>
        <v>-</v>
      </c>
      <c r="L165" s="162" t="str">
        <f t="shared" si="218"/>
        <v>-</v>
      </c>
      <c r="M165" s="20" t="str">
        <f>IF(月途中入退所!$D38=$B$2,月途中入退所!$J38,"-")</f>
        <v>-</v>
      </c>
      <c r="N165" s="129">
        <f t="shared" si="161"/>
        <v>0</v>
      </c>
      <c r="P165" s="128" t="str">
        <f t="shared" si="162"/>
        <v>-</v>
      </c>
      <c r="Q165" s="128" t="str">
        <f t="shared" si="163"/>
        <v>-</v>
      </c>
      <c r="R165" s="128" t="str">
        <f t="shared" si="164"/>
        <v>-</v>
      </c>
      <c r="S165" s="128" t="str">
        <f t="shared" si="165"/>
        <v>-</v>
      </c>
      <c r="T165" s="128" t="str">
        <f t="shared" si="166"/>
        <v>-</v>
      </c>
      <c r="U165" s="128" t="str">
        <f t="shared" si="167"/>
        <v>-</v>
      </c>
      <c r="V165" s="128" t="str">
        <f t="shared" si="168"/>
        <v>-</v>
      </c>
      <c r="W165" s="128" t="str">
        <f t="shared" si="169"/>
        <v>-</v>
      </c>
      <c r="X165" s="128" t="str">
        <f t="shared" si="170"/>
        <v>-</v>
      </c>
      <c r="Y165" s="128" t="str">
        <f t="shared" si="171"/>
        <v>-</v>
      </c>
      <c r="Z165" s="128" t="str">
        <f t="shared" si="172"/>
        <v>-</v>
      </c>
      <c r="AA165" s="128" t="str">
        <f t="shared" si="173"/>
        <v>-</v>
      </c>
      <c r="AB165" s="131"/>
      <c r="AC165" s="128" t="str">
        <f t="shared" si="174"/>
        <v>-</v>
      </c>
      <c r="AD165" s="128" t="str">
        <f t="shared" si="175"/>
        <v>-</v>
      </c>
      <c r="AE165" s="128" t="str">
        <f t="shared" si="176"/>
        <v>-</v>
      </c>
      <c r="AF165" s="128" t="str">
        <f t="shared" si="177"/>
        <v>-</v>
      </c>
      <c r="AG165" s="128" t="str">
        <f t="shared" si="178"/>
        <v>-</v>
      </c>
      <c r="AH165" s="128" t="str">
        <f t="shared" si="179"/>
        <v>-</v>
      </c>
      <c r="AI165" s="128" t="str">
        <f t="shared" si="180"/>
        <v>-</v>
      </c>
      <c r="AJ165" s="128" t="str">
        <f t="shared" si="181"/>
        <v>-</v>
      </c>
      <c r="AK165" s="128" t="str">
        <f t="shared" si="182"/>
        <v>-</v>
      </c>
      <c r="AL165" s="128" t="str">
        <f t="shared" si="183"/>
        <v>-</v>
      </c>
      <c r="AM165" s="128" t="str">
        <f t="shared" si="184"/>
        <v>-</v>
      </c>
      <c r="AN165" s="128" t="str">
        <f t="shared" si="185"/>
        <v>-</v>
      </c>
      <c r="AO165" s="128" t="str">
        <f t="shared" si="186"/>
        <v>-</v>
      </c>
      <c r="AP165" s="128" t="str">
        <f t="shared" si="187"/>
        <v>-</v>
      </c>
      <c r="AQ165" s="128" t="str">
        <f t="shared" si="219"/>
        <v>-</v>
      </c>
      <c r="AR165" s="128" t="str">
        <f t="shared" si="220"/>
        <v>-</v>
      </c>
      <c r="AS165" s="128">
        <f t="shared" si="188"/>
        <v>0</v>
      </c>
      <c r="AT165" s="128" t="str">
        <f t="shared" si="189"/>
        <v>-</v>
      </c>
      <c r="AU165" s="128" t="str">
        <f t="shared" si="190"/>
        <v>-</v>
      </c>
      <c r="AV165" s="128" t="str">
        <f t="shared" si="191"/>
        <v>-</v>
      </c>
      <c r="AW165" s="128" t="str">
        <f t="shared" si="192"/>
        <v>-</v>
      </c>
      <c r="AX165" s="128" t="str">
        <f t="shared" si="193"/>
        <v>-</v>
      </c>
      <c r="AY165" s="128" t="str">
        <f t="shared" si="194"/>
        <v>-</v>
      </c>
      <c r="AZ165" s="128" t="str">
        <f t="shared" si="195"/>
        <v>-</v>
      </c>
      <c r="BA165" s="128" t="str">
        <f t="shared" si="196"/>
        <v>-</v>
      </c>
      <c r="BB165" s="128" t="str">
        <f t="shared" si="197"/>
        <v>-</v>
      </c>
      <c r="BC165" s="128" t="str">
        <f t="shared" si="198"/>
        <v>-</v>
      </c>
      <c r="BD165" s="128" t="str">
        <f t="shared" si="199"/>
        <v>-</v>
      </c>
      <c r="BE165" s="187"/>
      <c r="BF165" s="128" t="str">
        <f t="shared" si="200"/>
        <v>-</v>
      </c>
      <c r="BG165" s="128" t="str">
        <f t="shared" si="201"/>
        <v>-</v>
      </c>
      <c r="BH165" s="128" t="str">
        <f t="shared" si="202"/>
        <v>-</v>
      </c>
      <c r="BI165" s="128" t="str">
        <f t="shared" si="203"/>
        <v>-</v>
      </c>
      <c r="BJ165" s="128" t="str">
        <f t="shared" si="204"/>
        <v>-</v>
      </c>
      <c r="BK165" s="128" t="str">
        <f t="shared" si="205"/>
        <v>-</v>
      </c>
      <c r="BL165" s="128" t="str">
        <f t="shared" si="206"/>
        <v>-</v>
      </c>
      <c r="BM165" s="128" t="str">
        <f t="shared" si="207"/>
        <v>-</v>
      </c>
      <c r="BN165" s="128" t="str">
        <f t="shared" si="208"/>
        <v>-</v>
      </c>
      <c r="BO165" s="128" t="str">
        <f t="shared" si="209"/>
        <v>-</v>
      </c>
      <c r="BP165" s="128" t="str">
        <f t="shared" si="210"/>
        <v>-</v>
      </c>
      <c r="BQ165" s="128" t="str">
        <f t="shared" si="211"/>
        <v>-</v>
      </c>
      <c r="BR165" s="128" t="str">
        <f t="shared" si="212"/>
        <v>-</v>
      </c>
      <c r="BS165" s="128" t="str">
        <f t="shared" si="213"/>
        <v>-</v>
      </c>
      <c r="BT165" s="128" t="str">
        <f t="shared" si="214"/>
        <v>-</v>
      </c>
      <c r="BU165" s="128" t="str">
        <f t="shared" si="215"/>
        <v>-</v>
      </c>
      <c r="BV165" s="129">
        <f t="shared" si="216"/>
        <v>0</v>
      </c>
      <c r="BX165" s="128" t="str">
        <f t="shared" si="103"/>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17"/>
        <v>-</v>
      </c>
      <c r="K166" s="20" t="str">
        <f>IF(月途中入退所!$D39=$B$2,月途中入退所!$I39,"-")</f>
        <v>-</v>
      </c>
      <c r="L166" s="162" t="str">
        <f t="shared" si="218"/>
        <v>-</v>
      </c>
      <c r="M166" s="20" t="str">
        <f>IF(月途中入退所!$D39=$B$2,月途中入退所!$J39,"-")</f>
        <v>-</v>
      </c>
      <c r="N166" s="129">
        <f t="shared" si="161"/>
        <v>0</v>
      </c>
      <c r="P166" s="128" t="str">
        <f t="shared" si="162"/>
        <v>-</v>
      </c>
      <c r="Q166" s="128" t="str">
        <f t="shared" si="163"/>
        <v>-</v>
      </c>
      <c r="R166" s="128" t="str">
        <f t="shared" si="164"/>
        <v>-</v>
      </c>
      <c r="S166" s="128" t="str">
        <f t="shared" si="165"/>
        <v>-</v>
      </c>
      <c r="T166" s="128" t="str">
        <f t="shared" si="166"/>
        <v>-</v>
      </c>
      <c r="U166" s="128" t="str">
        <f t="shared" si="167"/>
        <v>-</v>
      </c>
      <c r="V166" s="128" t="str">
        <f t="shared" si="168"/>
        <v>-</v>
      </c>
      <c r="W166" s="128" t="str">
        <f t="shared" si="169"/>
        <v>-</v>
      </c>
      <c r="X166" s="128" t="str">
        <f t="shared" si="170"/>
        <v>-</v>
      </c>
      <c r="Y166" s="128" t="str">
        <f t="shared" si="171"/>
        <v>-</v>
      </c>
      <c r="Z166" s="128" t="str">
        <f t="shared" si="172"/>
        <v>-</v>
      </c>
      <c r="AA166" s="128" t="str">
        <f t="shared" si="173"/>
        <v>-</v>
      </c>
      <c r="AB166" s="131"/>
      <c r="AC166" s="128" t="str">
        <f t="shared" si="174"/>
        <v>-</v>
      </c>
      <c r="AD166" s="128" t="str">
        <f t="shared" si="175"/>
        <v>-</v>
      </c>
      <c r="AE166" s="128" t="str">
        <f t="shared" si="176"/>
        <v>-</v>
      </c>
      <c r="AF166" s="128" t="str">
        <f t="shared" si="177"/>
        <v>-</v>
      </c>
      <c r="AG166" s="128" t="str">
        <f t="shared" si="178"/>
        <v>-</v>
      </c>
      <c r="AH166" s="128" t="str">
        <f t="shared" si="179"/>
        <v>-</v>
      </c>
      <c r="AI166" s="128" t="str">
        <f t="shared" si="180"/>
        <v>-</v>
      </c>
      <c r="AJ166" s="128" t="str">
        <f t="shared" si="181"/>
        <v>-</v>
      </c>
      <c r="AK166" s="128" t="str">
        <f t="shared" si="182"/>
        <v>-</v>
      </c>
      <c r="AL166" s="128" t="str">
        <f t="shared" si="183"/>
        <v>-</v>
      </c>
      <c r="AM166" s="128" t="str">
        <f t="shared" si="184"/>
        <v>-</v>
      </c>
      <c r="AN166" s="128" t="str">
        <f t="shared" si="185"/>
        <v>-</v>
      </c>
      <c r="AO166" s="128" t="str">
        <f t="shared" si="186"/>
        <v>-</v>
      </c>
      <c r="AP166" s="128" t="str">
        <f t="shared" si="187"/>
        <v>-</v>
      </c>
      <c r="AQ166" s="128" t="str">
        <f t="shared" si="219"/>
        <v>-</v>
      </c>
      <c r="AR166" s="128" t="str">
        <f t="shared" si="220"/>
        <v>-</v>
      </c>
      <c r="AS166" s="128">
        <f t="shared" si="188"/>
        <v>0</v>
      </c>
      <c r="AT166" s="128" t="str">
        <f t="shared" si="189"/>
        <v>-</v>
      </c>
      <c r="AU166" s="128" t="str">
        <f t="shared" si="190"/>
        <v>-</v>
      </c>
      <c r="AV166" s="128" t="str">
        <f t="shared" si="191"/>
        <v>-</v>
      </c>
      <c r="AW166" s="128" t="str">
        <f t="shared" si="192"/>
        <v>-</v>
      </c>
      <c r="AX166" s="128" t="str">
        <f t="shared" si="193"/>
        <v>-</v>
      </c>
      <c r="AY166" s="128" t="str">
        <f t="shared" si="194"/>
        <v>-</v>
      </c>
      <c r="AZ166" s="128" t="str">
        <f t="shared" si="195"/>
        <v>-</v>
      </c>
      <c r="BA166" s="128" t="str">
        <f t="shared" si="196"/>
        <v>-</v>
      </c>
      <c r="BB166" s="128" t="str">
        <f t="shared" si="197"/>
        <v>-</v>
      </c>
      <c r="BC166" s="128" t="str">
        <f t="shared" si="198"/>
        <v>-</v>
      </c>
      <c r="BD166" s="128" t="str">
        <f t="shared" si="199"/>
        <v>-</v>
      </c>
      <c r="BE166" s="187"/>
      <c r="BF166" s="128" t="str">
        <f t="shared" si="200"/>
        <v>-</v>
      </c>
      <c r="BG166" s="128" t="str">
        <f t="shared" si="201"/>
        <v>-</v>
      </c>
      <c r="BH166" s="128" t="str">
        <f t="shared" si="202"/>
        <v>-</v>
      </c>
      <c r="BI166" s="128" t="str">
        <f t="shared" si="203"/>
        <v>-</v>
      </c>
      <c r="BJ166" s="128" t="str">
        <f t="shared" si="204"/>
        <v>-</v>
      </c>
      <c r="BK166" s="128" t="str">
        <f t="shared" si="205"/>
        <v>-</v>
      </c>
      <c r="BL166" s="128" t="str">
        <f t="shared" si="206"/>
        <v>-</v>
      </c>
      <c r="BM166" s="128" t="str">
        <f t="shared" si="207"/>
        <v>-</v>
      </c>
      <c r="BN166" s="128" t="str">
        <f t="shared" si="208"/>
        <v>-</v>
      </c>
      <c r="BO166" s="128" t="str">
        <f t="shared" si="209"/>
        <v>-</v>
      </c>
      <c r="BP166" s="128" t="str">
        <f t="shared" si="210"/>
        <v>-</v>
      </c>
      <c r="BQ166" s="128" t="str">
        <f t="shared" si="211"/>
        <v>-</v>
      </c>
      <c r="BR166" s="128" t="str">
        <f t="shared" si="212"/>
        <v>-</v>
      </c>
      <c r="BS166" s="128" t="str">
        <f t="shared" si="213"/>
        <v>-</v>
      </c>
      <c r="BT166" s="128" t="str">
        <f t="shared" si="214"/>
        <v>-</v>
      </c>
      <c r="BU166" s="128" t="str">
        <f t="shared" si="215"/>
        <v>-</v>
      </c>
      <c r="BV166" s="129">
        <f t="shared" si="216"/>
        <v>0</v>
      </c>
      <c r="BX166" s="128" t="str">
        <f t="shared" si="103"/>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17"/>
        <v>-</v>
      </c>
      <c r="K167" s="20" t="str">
        <f>IF(月途中入退所!$D40=$B$2,月途中入退所!$I40,"-")</f>
        <v>-</v>
      </c>
      <c r="L167" s="162" t="str">
        <f t="shared" si="218"/>
        <v>-</v>
      </c>
      <c r="M167" s="20" t="str">
        <f>IF(月途中入退所!$D40=$B$2,月途中入退所!$J40,"-")</f>
        <v>-</v>
      </c>
      <c r="N167" s="129">
        <f t="shared" si="161"/>
        <v>0</v>
      </c>
      <c r="O167" s="123"/>
      <c r="P167" s="128" t="str">
        <f t="shared" si="162"/>
        <v>-</v>
      </c>
      <c r="Q167" s="128" t="str">
        <f t="shared" si="163"/>
        <v>-</v>
      </c>
      <c r="R167" s="128" t="str">
        <f t="shared" si="164"/>
        <v>-</v>
      </c>
      <c r="S167" s="128" t="str">
        <f t="shared" si="165"/>
        <v>-</v>
      </c>
      <c r="T167" s="128" t="str">
        <f t="shared" si="166"/>
        <v>-</v>
      </c>
      <c r="U167" s="128" t="str">
        <f t="shared" si="167"/>
        <v>-</v>
      </c>
      <c r="V167" s="128" t="str">
        <f t="shared" si="168"/>
        <v>-</v>
      </c>
      <c r="W167" s="128" t="str">
        <f t="shared" si="169"/>
        <v>-</v>
      </c>
      <c r="X167" s="128" t="str">
        <f t="shared" si="170"/>
        <v>-</v>
      </c>
      <c r="Y167" s="128" t="str">
        <f t="shared" si="171"/>
        <v>-</v>
      </c>
      <c r="Z167" s="128" t="str">
        <f t="shared" si="172"/>
        <v>-</v>
      </c>
      <c r="AA167" s="128" t="str">
        <f t="shared" si="173"/>
        <v>-</v>
      </c>
      <c r="AB167" s="131"/>
      <c r="AC167" s="128" t="str">
        <f t="shared" si="174"/>
        <v>-</v>
      </c>
      <c r="AD167" s="128" t="str">
        <f t="shared" si="175"/>
        <v>-</v>
      </c>
      <c r="AE167" s="128" t="str">
        <f t="shared" si="176"/>
        <v>-</v>
      </c>
      <c r="AF167" s="128" t="str">
        <f t="shared" si="177"/>
        <v>-</v>
      </c>
      <c r="AG167" s="128" t="str">
        <f t="shared" si="178"/>
        <v>-</v>
      </c>
      <c r="AH167" s="128" t="str">
        <f t="shared" si="179"/>
        <v>-</v>
      </c>
      <c r="AI167" s="128" t="str">
        <f t="shared" si="180"/>
        <v>-</v>
      </c>
      <c r="AJ167" s="128" t="str">
        <f t="shared" si="181"/>
        <v>-</v>
      </c>
      <c r="AK167" s="128" t="str">
        <f t="shared" si="182"/>
        <v>-</v>
      </c>
      <c r="AL167" s="128" t="str">
        <f t="shared" si="183"/>
        <v>-</v>
      </c>
      <c r="AM167" s="128" t="str">
        <f t="shared" si="184"/>
        <v>-</v>
      </c>
      <c r="AN167" s="128" t="str">
        <f t="shared" si="185"/>
        <v>-</v>
      </c>
      <c r="AO167" s="128" t="str">
        <f t="shared" si="186"/>
        <v>-</v>
      </c>
      <c r="AP167" s="128" t="str">
        <f t="shared" si="187"/>
        <v>-</v>
      </c>
      <c r="AQ167" s="128" t="str">
        <f t="shared" si="219"/>
        <v>-</v>
      </c>
      <c r="AR167" s="128" t="str">
        <f t="shared" si="220"/>
        <v>-</v>
      </c>
      <c r="AS167" s="128">
        <f t="shared" si="188"/>
        <v>0</v>
      </c>
      <c r="AT167" s="128" t="str">
        <f t="shared" si="189"/>
        <v>-</v>
      </c>
      <c r="AU167" s="128" t="str">
        <f t="shared" si="190"/>
        <v>-</v>
      </c>
      <c r="AV167" s="128" t="str">
        <f t="shared" si="191"/>
        <v>-</v>
      </c>
      <c r="AW167" s="128" t="str">
        <f t="shared" si="192"/>
        <v>-</v>
      </c>
      <c r="AX167" s="128" t="str">
        <f t="shared" si="193"/>
        <v>-</v>
      </c>
      <c r="AY167" s="128" t="str">
        <f t="shared" si="194"/>
        <v>-</v>
      </c>
      <c r="AZ167" s="128" t="str">
        <f t="shared" si="195"/>
        <v>-</v>
      </c>
      <c r="BA167" s="128" t="str">
        <f t="shared" si="196"/>
        <v>-</v>
      </c>
      <c r="BB167" s="128" t="str">
        <f t="shared" si="197"/>
        <v>-</v>
      </c>
      <c r="BC167" s="128" t="str">
        <f t="shared" si="198"/>
        <v>-</v>
      </c>
      <c r="BD167" s="128" t="str">
        <f t="shared" si="199"/>
        <v>-</v>
      </c>
      <c r="BE167" s="187"/>
      <c r="BF167" s="128" t="str">
        <f t="shared" si="200"/>
        <v>-</v>
      </c>
      <c r="BG167" s="128" t="str">
        <f t="shared" si="201"/>
        <v>-</v>
      </c>
      <c r="BH167" s="128" t="str">
        <f t="shared" si="202"/>
        <v>-</v>
      </c>
      <c r="BI167" s="128" t="str">
        <f t="shared" si="203"/>
        <v>-</v>
      </c>
      <c r="BJ167" s="128" t="str">
        <f t="shared" si="204"/>
        <v>-</v>
      </c>
      <c r="BK167" s="128" t="str">
        <f t="shared" si="205"/>
        <v>-</v>
      </c>
      <c r="BL167" s="128" t="str">
        <f t="shared" si="206"/>
        <v>-</v>
      </c>
      <c r="BM167" s="128" t="str">
        <f t="shared" si="207"/>
        <v>-</v>
      </c>
      <c r="BN167" s="128" t="str">
        <f t="shared" si="208"/>
        <v>-</v>
      </c>
      <c r="BO167" s="128" t="str">
        <f t="shared" si="209"/>
        <v>-</v>
      </c>
      <c r="BP167" s="128" t="str">
        <f t="shared" si="210"/>
        <v>-</v>
      </c>
      <c r="BQ167" s="128" t="str">
        <f t="shared" si="211"/>
        <v>-</v>
      </c>
      <c r="BR167" s="128" t="str">
        <f t="shared" si="212"/>
        <v>-</v>
      </c>
      <c r="BS167" s="128" t="str">
        <f t="shared" si="213"/>
        <v>-</v>
      </c>
      <c r="BT167" s="128" t="str">
        <f t="shared" si="214"/>
        <v>-</v>
      </c>
      <c r="BU167" s="128" t="str">
        <f t="shared" si="215"/>
        <v>-</v>
      </c>
      <c r="BV167" s="129">
        <f t="shared" si="216"/>
        <v>0</v>
      </c>
      <c r="BX167" s="128" t="str">
        <f t="shared" si="103"/>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17"/>
        <v>-</v>
      </c>
      <c r="K168" s="20" t="str">
        <f>IF(月途中入退所!$D41=$B$2,月途中入退所!$I41,"-")</f>
        <v>-</v>
      </c>
      <c r="L168" s="162" t="str">
        <f t="shared" si="218"/>
        <v>-</v>
      </c>
      <c r="M168" s="20" t="str">
        <f>IF(月途中入退所!$D41=$B$2,月途中入退所!$J41,"-")</f>
        <v>-</v>
      </c>
      <c r="N168" s="129">
        <f t="shared" si="161"/>
        <v>0</v>
      </c>
      <c r="O168" s="123"/>
      <c r="P168" s="128" t="str">
        <f t="shared" si="162"/>
        <v>-</v>
      </c>
      <c r="Q168" s="128" t="str">
        <f t="shared" si="163"/>
        <v>-</v>
      </c>
      <c r="R168" s="128" t="str">
        <f t="shared" si="164"/>
        <v>-</v>
      </c>
      <c r="S168" s="128" t="str">
        <f t="shared" si="165"/>
        <v>-</v>
      </c>
      <c r="T168" s="128" t="str">
        <f t="shared" si="166"/>
        <v>-</v>
      </c>
      <c r="U168" s="128" t="str">
        <f t="shared" si="167"/>
        <v>-</v>
      </c>
      <c r="V168" s="128" t="str">
        <f t="shared" si="168"/>
        <v>-</v>
      </c>
      <c r="W168" s="128" t="str">
        <f t="shared" si="169"/>
        <v>-</v>
      </c>
      <c r="X168" s="128" t="str">
        <f t="shared" si="170"/>
        <v>-</v>
      </c>
      <c r="Y168" s="128" t="str">
        <f t="shared" si="171"/>
        <v>-</v>
      </c>
      <c r="Z168" s="128" t="str">
        <f t="shared" si="172"/>
        <v>-</v>
      </c>
      <c r="AA168" s="128" t="str">
        <f t="shared" si="173"/>
        <v>-</v>
      </c>
      <c r="AB168" s="131"/>
      <c r="AC168" s="128" t="str">
        <f t="shared" si="174"/>
        <v>-</v>
      </c>
      <c r="AD168" s="128" t="str">
        <f t="shared" si="175"/>
        <v>-</v>
      </c>
      <c r="AE168" s="128" t="str">
        <f t="shared" si="176"/>
        <v>-</v>
      </c>
      <c r="AF168" s="128" t="str">
        <f t="shared" si="177"/>
        <v>-</v>
      </c>
      <c r="AG168" s="128" t="str">
        <f t="shared" si="178"/>
        <v>-</v>
      </c>
      <c r="AH168" s="128" t="str">
        <f t="shared" si="179"/>
        <v>-</v>
      </c>
      <c r="AI168" s="128" t="str">
        <f t="shared" si="180"/>
        <v>-</v>
      </c>
      <c r="AJ168" s="128" t="str">
        <f t="shared" si="181"/>
        <v>-</v>
      </c>
      <c r="AK168" s="128" t="str">
        <f t="shared" si="182"/>
        <v>-</v>
      </c>
      <c r="AL168" s="128" t="str">
        <f t="shared" si="183"/>
        <v>-</v>
      </c>
      <c r="AM168" s="128" t="str">
        <f t="shared" si="184"/>
        <v>-</v>
      </c>
      <c r="AN168" s="128" t="str">
        <f t="shared" si="185"/>
        <v>-</v>
      </c>
      <c r="AO168" s="128" t="str">
        <f t="shared" si="186"/>
        <v>-</v>
      </c>
      <c r="AP168" s="128" t="str">
        <f t="shared" si="187"/>
        <v>-</v>
      </c>
      <c r="AQ168" s="128" t="str">
        <f t="shared" si="219"/>
        <v>-</v>
      </c>
      <c r="AR168" s="128" t="str">
        <f t="shared" si="220"/>
        <v>-</v>
      </c>
      <c r="AS168" s="128">
        <f t="shared" si="188"/>
        <v>0</v>
      </c>
      <c r="AT168" s="128" t="str">
        <f t="shared" si="189"/>
        <v>-</v>
      </c>
      <c r="AU168" s="128" t="str">
        <f t="shared" si="190"/>
        <v>-</v>
      </c>
      <c r="AV168" s="128" t="str">
        <f t="shared" si="191"/>
        <v>-</v>
      </c>
      <c r="AW168" s="128" t="str">
        <f t="shared" si="192"/>
        <v>-</v>
      </c>
      <c r="AX168" s="128" t="str">
        <f t="shared" si="193"/>
        <v>-</v>
      </c>
      <c r="AY168" s="128" t="str">
        <f t="shared" si="194"/>
        <v>-</v>
      </c>
      <c r="AZ168" s="128" t="str">
        <f t="shared" si="195"/>
        <v>-</v>
      </c>
      <c r="BA168" s="128" t="str">
        <f t="shared" si="196"/>
        <v>-</v>
      </c>
      <c r="BB168" s="128" t="str">
        <f t="shared" si="197"/>
        <v>-</v>
      </c>
      <c r="BC168" s="128" t="str">
        <f t="shared" si="198"/>
        <v>-</v>
      </c>
      <c r="BD168" s="128" t="str">
        <f t="shared" si="199"/>
        <v>-</v>
      </c>
      <c r="BE168" s="187"/>
      <c r="BF168" s="128" t="str">
        <f t="shared" si="200"/>
        <v>-</v>
      </c>
      <c r="BG168" s="128" t="str">
        <f t="shared" si="201"/>
        <v>-</v>
      </c>
      <c r="BH168" s="128" t="str">
        <f t="shared" si="202"/>
        <v>-</v>
      </c>
      <c r="BI168" s="128" t="str">
        <f t="shared" si="203"/>
        <v>-</v>
      </c>
      <c r="BJ168" s="128" t="str">
        <f t="shared" si="204"/>
        <v>-</v>
      </c>
      <c r="BK168" s="128" t="str">
        <f t="shared" si="205"/>
        <v>-</v>
      </c>
      <c r="BL168" s="128" t="str">
        <f t="shared" si="206"/>
        <v>-</v>
      </c>
      <c r="BM168" s="128" t="str">
        <f t="shared" si="207"/>
        <v>-</v>
      </c>
      <c r="BN168" s="128" t="str">
        <f t="shared" si="208"/>
        <v>-</v>
      </c>
      <c r="BO168" s="128" t="str">
        <f t="shared" si="209"/>
        <v>-</v>
      </c>
      <c r="BP168" s="128" t="str">
        <f t="shared" si="210"/>
        <v>-</v>
      </c>
      <c r="BQ168" s="128" t="str">
        <f t="shared" si="211"/>
        <v>-</v>
      </c>
      <c r="BR168" s="128" t="str">
        <f t="shared" si="212"/>
        <v>-</v>
      </c>
      <c r="BS168" s="128" t="str">
        <f t="shared" si="213"/>
        <v>-</v>
      </c>
      <c r="BT168" s="128" t="str">
        <f t="shared" si="214"/>
        <v>-</v>
      </c>
      <c r="BU168" s="128" t="str">
        <f t="shared" si="215"/>
        <v>-</v>
      </c>
      <c r="BV168" s="129">
        <f t="shared" si="216"/>
        <v>0</v>
      </c>
      <c r="BX168" s="128" t="str">
        <f t="shared" si="103"/>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17"/>
        <v>-</v>
      </c>
      <c r="K169" s="20" t="str">
        <f>IF(月途中入退所!$D42=$B$2,月途中入退所!$I42,"-")</f>
        <v>-</v>
      </c>
      <c r="L169" s="162" t="str">
        <f t="shared" si="218"/>
        <v>-</v>
      </c>
      <c r="M169" s="20" t="str">
        <f>IF(月途中入退所!$D42=$B$2,月途中入退所!$J42,"-")</f>
        <v>-</v>
      </c>
      <c r="N169" s="129">
        <f t="shared" si="161"/>
        <v>0</v>
      </c>
      <c r="P169" s="128" t="str">
        <f t="shared" si="162"/>
        <v>-</v>
      </c>
      <c r="Q169" s="128" t="str">
        <f t="shared" si="163"/>
        <v>-</v>
      </c>
      <c r="R169" s="128" t="str">
        <f t="shared" si="164"/>
        <v>-</v>
      </c>
      <c r="S169" s="128" t="str">
        <f t="shared" si="165"/>
        <v>-</v>
      </c>
      <c r="T169" s="128" t="str">
        <f t="shared" si="166"/>
        <v>-</v>
      </c>
      <c r="U169" s="128" t="str">
        <f t="shared" si="167"/>
        <v>-</v>
      </c>
      <c r="V169" s="128" t="str">
        <f t="shared" si="168"/>
        <v>-</v>
      </c>
      <c r="W169" s="128" t="str">
        <f t="shared" si="169"/>
        <v>-</v>
      </c>
      <c r="X169" s="128" t="str">
        <f t="shared" si="170"/>
        <v>-</v>
      </c>
      <c r="Y169" s="128" t="str">
        <f t="shared" si="171"/>
        <v>-</v>
      </c>
      <c r="Z169" s="128" t="str">
        <f t="shared" si="172"/>
        <v>-</v>
      </c>
      <c r="AA169" s="128" t="str">
        <f t="shared" si="173"/>
        <v>-</v>
      </c>
      <c r="AB169" s="131"/>
      <c r="AC169" s="128" t="str">
        <f t="shared" si="174"/>
        <v>-</v>
      </c>
      <c r="AD169" s="128" t="str">
        <f t="shared" si="175"/>
        <v>-</v>
      </c>
      <c r="AE169" s="128" t="str">
        <f t="shared" si="176"/>
        <v>-</v>
      </c>
      <c r="AF169" s="128" t="str">
        <f t="shared" si="177"/>
        <v>-</v>
      </c>
      <c r="AG169" s="128" t="str">
        <f t="shared" si="178"/>
        <v>-</v>
      </c>
      <c r="AH169" s="128" t="str">
        <f t="shared" si="179"/>
        <v>-</v>
      </c>
      <c r="AI169" s="128" t="str">
        <f t="shared" si="180"/>
        <v>-</v>
      </c>
      <c r="AJ169" s="128" t="str">
        <f t="shared" si="181"/>
        <v>-</v>
      </c>
      <c r="AK169" s="128" t="str">
        <f t="shared" si="182"/>
        <v>-</v>
      </c>
      <c r="AL169" s="128" t="str">
        <f t="shared" si="183"/>
        <v>-</v>
      </c>
      <c r="AM169" s="128" t="str">
        <f t="shared" si="184"/>
        <v>-</v>
      </c>
      <c r="AN169" s="128" t="str">
        <f t="shared" si="185"/>
        <v>-</v>
      </c>
      <c r="AO169" s="128" t="str">
        <f t="shared" si="186"/>
        <v>-</v>
      </c>
      <c r="AP169" s="128" t="str">
        <f t="shared" si="187"/>
        <v>-</v>
      </c>
      <c r="AQ169" s="128" t="str">
        <f t="shared" si="219"/>
        <v>-</v>
      </c>
      <c r="AR169" s="128" t="str">
        <f t="shared" si="220"/>
        <v>-</v>
      </c>
      <c r="AS169" s="128">
        <f t="shared" si="188"/>
        <v>0</v>
      </c>
      <c r="AT169" s="128" t="str">
        <f t="shared" si="189"/>
        <v>-</v>
      </c>
      <c r="AU169" s="128" t="str">
        <f t="shared" si="190"/>
        <v>-</v>
      </c>
      <c r="AV169" s="128" t="str">
        <f t="shared" si="191"/>
        <v>-</v>
      </c>
      <c r="AW169" s="128" t="str">
        <f t="shared" si="192"/>
        <v>-</v>
      </c>
      <c r="AX169" s="128" t="str">
        <f t="shared" si="193"/>
        <v>-</v>
      </c>
      <c r="AY169" s="128" t="str">
        <f t="shared" si="194"/>
        <v>-</v>
      </c>
      <c r="AZ169" s="128" t="str">
        <f t="shared" si="195"/>
        <v>-</v>
      </c>
      <c r="BA169" s="128" t="str">
        <f t="shared" si="196"/>
        <v>-</v>
      </c>
      <c r="BB169" s="128" t="str">
        <f t="shared" si="197"/>
        <v>-</v>
      </c>
      <c r="BC169" s="128" t="str">
        <f t="shared" si="198"/>
        <v>-</v>
      </c>
      <c r="BD169" s="128" t="str">
        <f t="shared" si="199"/>
        <v>-</v>
      </c>
      <c r="BE169" s="187"/>
      <c r="BF169" s="128" t="str">
        <f t="shared" si="200"/>
        <v>-</v>
      </c>
      <c r="BG169" s="128" t="str">
        <f t="shared" si="201"/>
        <v>-</v>
      </c>
      <c r="BH169" s="128" t="str">
        <f t="shared" si="202"/>
        <v>-</v>
      </c>
      <c r="BI169" s="128" t="str">
        <f t="shared" si="203"/>
        <v>-</v>
      </c>
      <c r="BJ169" s="128" t="str">
        <f t="shared" si="204"/>
        <v>-</v>
      </c>
      <c r="BK169" s="128" t="str">
        <f t="shared" si="205"/>
        <v>-</v>
      </c>
      <c r="BL169" s="128" t="str">
        <f t="shared" si="206"/>
        <v>-</v>
      </c>
      <c r="BM169" s="128" t="str">
        <f t="shared" si="207"/>
        <v>-</v>
      </c>
      <c r="BN169" s="128" t="str">
        <f t="shared" si="208"/>
        <v>-</v>
      </c>
      <c r="BO169" s="128" t="str">
        <f t="shared" si="209"/>
        <v>-</v>
      </c>
      <c r="BP169" s="128" t="str">
        <f t="shared" si="210"/>
        <v>-</v>
      </c>
      <c r="BQ169" s="128" t="str">
        <f t="shared" si="211"/>
        <v>-</v>
      </c>
      <c r="BR169" s="128" t="str">
        <f t="shared" si="212"/>
        <v>-</v>
      </c>
      <c r="BS169" s="128" t="str">
        <f t="shared" si="213"/>
        <v>-</v>
      </c>
      <c r="BT169" s="128" t="str">
        <f t="shared" si="214"/>
        <v>-</v>
      </c>
      <c r="BU169" s="128" t="str">
        <f t="shared" si="215"/>
        <v>-</v>
      </c>
      <c r="BV169" s="129">
        <f t="shared" si="216"/>
        <v>0</v>
      </c>
      <c r="BX169" s="128" t="str">
        <f t="shared" si="103"/>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17"/>
        <v>-</v>
      </c>
      <c r="K170" s="20" t="str">
        <f>IF(月途中入退所!$D43=$B$2,月途中入退所!$I43,"-")</f>
        <v>-</v>
      </c>
      <c r="L170" s="162" t="str">
        <f t="shared" si="218"/>
        <v>-</v>
      </c>
      <c r="M170" s="20" t="str">
        <f>IF(月途中入退所!$D43=$B$2,月途中入退所!$J43,"-")</f>
        <v>-</v>
      </c>
      <c r="N170" s="129">
        <f t="shared" si="161"/>
        <v>0</v>
      </c>
      <c r="P170" s="128" t="str">
        <f t="shared" si="162"/>
        <v>-</v>
      </c>
      <c r="Q170" s="128" t="str">
        <f t="shared" si="163"/>
        <v>-</v>
      </c>
      <c r="R170" s="128" t="str">
        <f t="shared" si="164"/>
        <v>-</v>
      </c>
      <c r="S170" s="128" t="str">
        <f t="shared" si="165"/>
        <v>-</v>
      </c>
      <c r="T170" s="128" t="str">
        <f t="shared" si="166"/>
        <v>-</v>
      </c>
      <c r="U170" s="128" t="str">
        <f t="shared" si="167"/>
        <v>-</v>
      </c>
      <c r="V170" s="128" t="str">
        <f t="shared" si="168"/>
        <v>-</v>
      </c>
      <c r="W170" s="128" t="str">
        <f t="shared" si="169"/>
        <v>-</v>
      </c>
      <c r="X170" s="128" t="str">
        <f t="shared" si="170"/>
        <v>-</v>
      </c>
      <c r="Y170" s="128" t="str">
        <f t="shared" si="171"/>
        <v>-</v>
      </c>
      <c r="Z170" s="128" t="str">
        <f t="shared" si="172"/>
        <v>-</v>
      </c>
      <c r="AA170" s="128" t="str">
        <f t="shared" si="173"/>
        <v>-</v>
      </c>
      <c r="AB170" s="131"/>
      <c r="AC170" s="128" t="str">
        <f t="shared" si="174"/>
        <v>-</v>
      </c>
      <c r="AD170" s="128" t="str">
        <f t="shared" si="175"/>
        <v>-</v>
      </c>
      <c r="AE170" s="128" t="str">
        <f t="shared" si="176"/>
        <v>-</v>
      </c>
      <c r="AF170" s="128" t="str">
        <f t="shared" si="177"/>
        <v>-</v>
      </c>
      <c r="AG170" s="128" t="str">
        <f t="shared" si="178"/>
        <v>-</v>
      </c>
      <c r="AH170" s="128" t="str">
        <f t="shared" si="179"/>
        <v>-</v>
      </c>
      <c r="AI170" s="128" t="str">
        <f t="shared" si="180"/>
        <v>-</v>
      </c>
      <c r="AJ170" s="128" t="str">
        <f t="shared" si="181"/>
        <v>-</v>
      </c>
      <c r="AK170" s="128" t="str">
        <f t="shared" si="182"/>
        <v>-</v>
      </c>
      <c r="AL170" s="128" t="str">
        <f t="shared" si="183"/>
        <v>-</v>
      </c>
      <c r="AM170" s="128" t="str">
        <f t="shared" si="184"/>
        <v>-</v>
      </c>
      <c r="AN170" s="128" t="str">
        <f t="shared" si="185"/>
        <v>-</v>
      </c>
      <c r="AO170" s="128" t="str">
        <f t="shared" si="186"/>
        <v>-</v>
      </c>
      <c r="AP170" s="128" t="str">
        <f t="shared" si="187"/>
        <v>-</v>
      </c>
      <c r="AQ170" s="128" t="str">
        <f t="shared" si="219"/>
        <v>-</v>
      </c>
      <c r="AR170" s="128" t="str">
        <f t="shared" si="220"/>
        <v>-</v>
      </c>
      <c r="AS170" s="128">
        <f t="shared" si="188"/>
        <v>0</v>
      </c>
      <c r="AT170" s="128" t="str">
        <f t="shared" si="189"/>
        <v>-</v>
      </c>
      <c r="AU170" s="128" t="str">
        <f t="shared" si="190"/>
        <v>-</v>
      </c>
      <c r="AV170" s="128" t="str">
        <f t="shared" si="191"/>
        <v>-</v>
      </c>
      <c r="AW170" s="128" t="str">
        <f t="shared" si="192"/>
        <v>-</v>
      </c>
      <c r="AX170" s="128" t="str">
        <f t="shared" si="193"/>
        <v>-</v>
      </c>
      <c r="AY170" s="128" t="str">
        <f t="shared" si="194"/>
        <v>-</v>
      </c>
      <c r="AZ170" s="128" t="str">
        <f t="shared" si="195"/>
        <v>-</v>
      </c>
      <c r="BA170" s="128" t="str">
        <f t="shared" si="196"/>
        <v>-</v>
      </c>
      <c r="BB170" s="128" t="str">
        <f t="shared" si="197"/>
        <v>-</v>
      </c>
      <c r="BC170" s="128" t="str">
        <f t="shared" si="198"/>
        <v>-</v>
      </c>
      <c r="BD170" s="128" t="str">
        <f t="shared" si="199"/>
        <v>-</v>
      </c>
      <c r="BE170" s="187"/>
      <c r="BF170" s="128" t="str">
        <f t="shared" si="200"/>
        <v>-</v>
      </c>
      <c r="BG170" s="128" t="str">
        <f t="shared" si="201"/>
        <v>-</v>
      </c>
      <c r="BH170" s="128" t="str">
        <f t="shared" si="202"/>
        <v>-</v>
      </c>
      <c r="BI170" s="128" t="str">
        <f t="shared" si="203"/>
        <v>-</v>
      </c>
      <c r="BJ170" s="128" t="str">
        <f t="shared" si="204"/>
        <v>-</v>
      </c>
      <c r="BK170" s="128" t="str">
        <f t="shared" si="205"/>
        <v>-</v>
      </c>
      <c r="BL170" s="128" t="str">
        <f t="shared" si="206"/>
        <v>-</v>
      </c>
      <c r="BM170" s="128" t="str">
        <f t="shared" si="207"/>
        <v>-</v>
      </c>
      <c r="BN170" s="128" t="str">
        <f t="shared" si="208"/>
        <v>-</v>
      </c>
      <c r="BO170" s="128" t="str">
        <f t="shared" si="209"/>
        <v>-</v>
      </c>
      <c r="BP170" s="128" t="str">
        <f t="shared" si="210"/>
        <v>-</v>
      </c>
      <c r="BQ170" s="128" t="str">
        <f t="shared" si="211"/>
        <v>-</v>
      </c>
      <c r="BR170" s="128" t="str">
        <f t="shared" si="212"/>
        <v>-</v>
      </c>
      <c r="BS170" s="128" t="str">
        <f t="shared" si="213"/>
        <v>-</v>
      </c>
      <c r="BT170" s="128" t="str">
        <f t="shared" si="214"/>
        <v>-</v>
      </c>
      <c r="BU170" s="128" t="str">
        <f t="shared" si="215"/>
        <v>-</v>
      </c>
      <c r="BV170" s="129">
        <f t="shared" si="216"/>
        <v>0</v>
      </c>
      <c r="BX170" s="128" t="str">
        <f t="shared" si="103"/>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17"/>
        <v>-</v>
      </c>
      <c r="K171" s="20" t="str">
        <f>IF(月途中入退所!$D44=$B$2,月途中入退所!$I44,"-")</f>
        <v>-</v>
      </c>
      <c r="L171" s="162" t="str">
        <f t="shared" si="218"/>
        <v>-</v>
      </c>
      <c r="M171" s="20" t="str">
        <f>IF(月途中入退所!$D44=$B$2,月途中入退所!$J44,"-")</f>
        <v>-</v>
      </c>
      <c r="N171" s="129">
        <f t="shared" si="161"/>
        <v>0</v>
      </c>
      <c r="P171" s="128" t="str">
        <f t="shared" si="162"/>
        <v>-</v>
      </c>
      <c r="Q171" s="128" t="str">
        <f t="shared" si="163"/>
        <v>-</v>
      </c>
      <c r="R171" s="128" t="str">
        <f t="shared" si="164"/>
        <v>-</v>
      </c>
      <c r="S171" s="128" t="str">
        <f t="shared" si="165"/>
        <v>-</v>
      </c>
      <c r="T171" s="128" t="str">
        <f t="shared" si="166"/>
        <v>-</v>
      </c>
      <c r="U171" s="128" t="str">
        <f t="shared" si="167"/>
        <v>-</v>
      </c>
      <c r="V171" s="128" t="str">
        <f t="shared" si="168"/>
        <v>-</v>
      </c>
      <c r="W171" s="128" t="str">
        <f t="shared" si="169"/>
        <v>-</v>
      </c>
      <c r="X171" s="128" t="str">
        <f t="shared" si="170"/>
        <v>-</v>
      </c>
      <c r="Y171" s="128" t="str">
        <f t="shared" si="171"/>
        <v>-</v>
      </c>
      <c r="Z171" s="128" t="str">
        <f t="shared" si="172"/>
        <v>-</v>
      </c>
      <c r="AA171" s="128" t="str">
        <f t="shared" si="173"/>
        <v>-</v>
      </c>
      <c r="AB171" s="131"/>
      <c r="AC171" s="128" t="str">
        <f t="shared" si="174"/>
        <v>-</v>
      </c>
      <c r="AD171" s="128" t="str">
        <f t="shared" si="175"/>
        <v>-</v>
      </c>
      <c r="AE171" s="128" t="str">
        <f t="shared" si="176"/>
        <v>-</v>
      </c>
      <c r="AF171" s="128" t="str">
        <f t="shared" si="177"/>
        <v>-</v>
      </c>
      <c r="AG171" s="128" t="str">
        <f t="shared" si="178"/>
        <v>-</v>
      </c>
      <c r="AH171" s="128" t="str">
        <f t="shared" si="179"/>
        <v>-</v>
      </c>
      <c r="AI171" s="128" t="str">
        <f t="shared" si="180"/>
        <v>-</v>
      </c>
      <c r="AJ171" s="128" t="str">
        <f t="shared" si="181"/>
        <v>-</v>
      </c>
      <c r="AK171" s="128" t="str">
        <f t="shared" si="182"/>
        <v>-</v>
      </c>
      <c r="AL171" s="128" t="str">
        <f t="shared" si="183"/>
        <v>-</v>
      </c>
      <c r="AM171" s="128" t="str">
        <f t="shared" si="184"/>
        <v>-</v>
      </c>
      <c r="AN171" s="128" t="str">
        <f t="shared" si="185"/>
        <v>-</v>
      </c>
      <c r="AO171" s="128" t="str">
        <f t="shared" si="186"/>
        <v>-</v>
      </c>
      <c r="AP171" s="128" t="str">
        <f t="shared" si="187"/>
        <v>-</v>
      </c>
      <c r="AQ171" s="128" t="str">
        <f t="shared" si="219"/>
        <v>-</v>
      </c>
      <c r="AR171" s="128" t="str">
        <f t="shared" si="220"/>
        <v>-</v>
      </c>
      <c r="AS171" s="128">
        <f t="shared" si="188"/>
        <v>0</v>
      </c>
      <c r="AT171" s="128" t="str">
        <f t="shared" si="189"/>
        <v>-</v>
      </c>
      <c r="AU171" s="128" t="str">
        <f t="shared" si="190"/>
        <v>-</v>
      </c>
      <c r="AV171" s="128" t="str">
        <f t="shared" si="191"/>
        <v>-</v>
      </c>
      <c r="AW171" s="128" t="str">
        <f t="shared" si="192"/>
        <v>-</v>
      </c>
      <c r="AX171" s="128" t="str">
        <f t="shared" si="193"/>
        <v>-</v>
      </c>
      <c r="AY171" s="128" t="str">
        <f t="shared" si="194"/>
        <v>-</v>
      </c>
      <c r="AZ171" s="128" t="str">
        <f t="shared" si="195"/>
        <v>-</v>
      </c>
      <c r="BA171" s="128" t="str">
        <f t="shared" si="196"/>
        <v>-</v>
      </c>
      <c r="BB171" s="128" t="str">
        <f t="shared" si="197"/>
        <v>-</v>
      </c>
      <c r="BC171" s="128" t="str">
        <f t="shared" si="198"/>
        <v>-</v>
      </c>
      <c r="BD171" s="128" t="str">
        <f t="shared" si="199"/>
        <v>-</v>
      </c>
      <c r="BE171" s="187"/>
      <c r="BF171" s="128" t="str">
        <f t="shared" si="200"/>
        <v>-</v>
      </c>
      <c r="BG171" s="128" t="str">
        <f t="shared" si="201"/>
        <v>-</v>
      </c>
      <c r="BH171" s="128" t="str">
        <f t="shared" si="202"/>
        <v>-</v>
      </c>
      <c r="BI171" s="128" t="str">
        <f t="shared" si="203"/>
        <v>-</v>
      </c>
      <c r="BJ171" s="128" t="str">
        <f t="shared" si="204"/>
        <v>-</v>
      </c>
      <c r="BK171" s="128" t="str">
        <f t="shared" si="205"/>
        <v>-</v>
      </c>
      <c r="BL171" s="128" t="str">
        <f t="shared" si="206"/>
        <v>-</v>
      </c>
      <c r="BM171" s="128" t="str">
        <f t="shared" si="207"/>
        <v>-</v>
      </c>
      <c r="BN171" s="128" t="str">
        <f t="shared" si="208"/>
        <v>-</v>
      </c>
      <c r="BO171" s="128" t="str">
        <f t="shared" si="209"/>
        <v>-</v>
      </c>
      <c r="BP171" s="128" t="str">
        <f t="shared" si="210"/>
        <v>-</v>
      </c>
      <c r="BQ171" s="128" t="str">
        <f t="shared" si="211"/>
        <v>-</v>
      </c>
      <c r="BR171" s="128" t="str">
        <f t="shared" si="212"/>
        <v>-</v>
      </c>
      <c r="BS171" s="128" t="str">
        <f t="shared" si="213"/>
        <v>-</v>
      </c>
      <c r="BT171" s="128" t="str">
        <f t="shared" si="214"/>
        <v>-</v>
      </c>
      <c r="BU171" s="128" t="str">
        <f t="shared" si="215"/>
        <v>-</v>
      </c>
      <c r="BV171" s="129">
        <f t="shared" si="216"/>
        <v>0</v>
      </c>
      <c r="BX171" s="128" t="str">
        <f t="shared" si="103"/>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17"/>
        <v>-</v>
      </c>
      <c r="K172" s="20" t="str">
        <f>IF(月途中入退所!$D45=$B$2,月途中入退所!$I45,"-")</f>
        <v>-</v>
      </c>
      <c r="L172" s="162" t="str">
        <f t="shared" si="218"/>
        <v>-</v>
      </c>
      <c r="M172" s="20" t="str">
        <f>IF(月途中入退所!$D45=$B$2,月途中入退所!$J45,"-")</f>
        <v>-</v>
      </c>
      <c r="N172" s="129">
        <f t="shared" si="161"/>
        <v>0</v>
      </c>
      <c r="P172" s="128" t="str">
        <f t="shared" si="162"/>
        <v>-</v>
      </c>
      <c r="Q172" s="128" t="str">
        <f t="shared" si="163"/>
        <v>-</v>
      </c>
      <c r="R172" s="128" t="str">
        <f t="shared" si="164"/>
        <v>-</v>
      </c>
      <c r="S172" s="128" t="str">
        <f t="shared" si="165"/>
        <v>-</v>
      </c>
      <c r="T172" s="128" t="str">
        <f t="shared" si="166"/>
        <v>-</v>
      </c>
      <c r="U172" s="128" t="str">
        <f t="shared" si="167"/>
        <v>-</v>
      </c>
      <c r="V172" s="128" t="str">
        <f t="shared" si="168"/>
        <v>-</v>
      </c>
      <c r="W172" s="128" t="str">
        <f t="shared" si="169"/>
        <v>-</v>
      </c>
      <c r="X172" s="128" t="str">
        <f t="shared" si="170"/>
        <v>-</v>
      </c>
      <c r="Y172" s="128" t="str">
        <f t="shared" si="171"/>
        <v>-</v>
      </c>
      <c r="Z172" s="128" t="str">
        <f t="shared" si="172"/>
        <v>-</v>
      </c>
      <c r="AA172" s="128" t="str">
        <f t="shared" si="173"/>
        <v>-</v>
      </c>
      <c r="AB172" s="131"/>
      <c r="AC172" s="128" t="str">
        <f t="shared" si="174"/>
        <v>-</v>
      </c>
      <c r="AD172" s="128" t="str">
        <f t="shared" si="175"/>
        <v>-</v>
      </c>
      <c r="AE172" s="128" t="str">
        <f t="shared" si="176"/>
        <v>-</v>
      </c>
      <c r="AF172" s="128" t="str">
        <f t="shared" si="177"/>
        <v>-</v>
      </c>
      <c r="AG172" s="128" t="str">
        <f t="shared" si="178"/>
        <v>-</v>
      </c>
      <c r="AH172" s="128" t="str">
        <f t="shared" si="179"/>
        <v>-</v>
      </c>
      <c r="AI172" s="128" t="str">
        <f t="shared" si="180"/>
        <v>-</v>
      </c>
      <c r="AJ172" s="128" t="str">
        <f t="shared" si="181"/>
        <v>-</v>
      </c>
      <c r="AK172" s="128" t="str">
        <f t="shared" si="182"/>
        <v>-</v>
      </c>
      <c r="AL172" s="128" t="str">
        <f t="shared" si="183"/>
        <v>-</v>
      </c>
      <c r="AM172" s="128" t="str">
        <f t="shared" si="184"/>
        <v>-</v>
      </c>
      <c r="AN172" s="128" t="str">
        <f t="shared" si="185"/>
        <v>-</v>
      </c>
      <c r="AO172" s="128" t="str">
        <f t="shared" si="186"/>
        <v>-</v>
      </c>
      <c r="AP172" s="128" t="str">
        <f t="shared" si="187"/>
        <v>-</v>
      </c>
      <c r="AQ172" s="128" t="str">
        <f t="shared" si="219"/>
        <v>-</v>
      </c>
      <c r="AR172" s="128" t="str">
        <f t="shared" si="220"/>
        <v>-</v>
      </c>
      <c r="AS172" s="128">
        <f t="shared" si="188"/>
        <v>0</v>
      </c>
      <c r="AT172" s="128" t="str">
        <f t="shared" si="189"/>
        <v>-</v>
      </c>
      <c r="AU172" s="128" t="str">
        <f t="shared" si="190"/>
        <v>-</v>
      </c>
      <c r="AV172" s="128" t="str">
        <f t="shared" si="191"/>
        <v>-</v>
      </c>
      <c r="AW172" s="128" t="str">
        <f t="shared" si="192"/>
        <v>-</v>
      </c>
      <c r="AX172" s="128" t="str">
        <f t="shared" si="193"/>
        <v>-</v>
      </c>
      <c r="AY172" s="128" t="str">
        <f t="shared" si="194"/>
        <v>-</v>
      </c>
      <c r="AZ172" s="128" t="str">
        <f t="shared" si="195"/>
        <v>-</v>
      </c>
      <c r="BA172" s="128" t="str">
        <f t="shared" si="196"/>
        <v>-</v>
      </c>
      <c r="BB172" s="128" t="str">
        <f t="shared" si="197"/>
        <v>-</v>
      </c>
      <c r="BC172" s="128" t="str">
        <f t="shared" si="198"/>
        <v>-</v>
      </c>
      <c r="BD172" s="128" t="str">
        <f t="shared" si="199"/>
        <v>-</v>
      </c>
      <c r="BE172" s="187"/>
      <c r="BF172" s="128" t="str">
        <f t="shared" si="200"/>
        <v>-</v>
      </c>
      <c r="BG172" s="128" t="str">
        <f t="shared" si="201"/>
        <v>-</v>
      </c>
      <c r="BH172" s="128" t="str">
        <f t="shared" si="202"/>
        <v>-</v>
      </c>
      <c r="BI172" s="128" t="str">
        <f t="shared" si="203"/>
        <v>-</v>
      </c>
      <c r="BJ172" s="128" t="str">
        <f t="shared" si="204"/>
        <v>-</v>
      </c>
      <c r="BK172" s="128" t="str">
        <f t="shared" si="205"/>
        <v>-</v>
      </c>
      <c r="BL172" s="128" t="str">
        <f t="shared" si="206"/>
        <v>-</v>
      </c>
      <c r="BM172" s="128" t="str">
        <f t="shared" si="207"/>
        <v>-</v>
      </c>
      <c r="BN172" s="128" t="str">
        <f t="shared" si="208"/>
        <v>-</v>
      </c>
      <c r="BO172" s="128" t="str">
        <f t="shared" si="209"/>
        <v>-</v>
      </c>
      <c r="BP172" s="128" t="str">
        <f t="shared" si="210"/>
        <v>-</v>
      </c>
      <c r="BQ172" s="128" t="str">
        <f t="shared" si="211"/>
        <v>-</v>
      </c>
      <c r="BR172" s="128" t="str">
        <f t="shared" si="212"/>
        <v>-</v>
      </c>
      <c r="BS172" s="128" t="str">
        <f t="shared" si="213"/>
        <v>-</v>
      </c>
      <c r="BT172" s="128" t="str">
        <f t="shared" si="214"/>
        <v>-</v>
      </c>
      <c r="BU172" s="128" t="str">
        <f t="shared" si="215"/>
        <v>-</v>
      </c>
      <c r="BV172" s="129">
        <f t="shared" si="216"/>
        <v>0</v>
      </c>
      <c r="BX172" s="128" t="str">
        <f t="shared" ref="BX172:BX201" si="221">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17"/>
        <v>-</v>
      </c>
      <c r="K173" s="20" t="str">
        <f>IF(月途中入退所!$D46=$B$2,月途中入退所!$I46,"-")</f>
        <v>-</v>
      </c>
      <c r="L173" s="162" t="str">
        <f t="shared" si="218"/>
        <v>-</v>
      </c>
      <c r="M173" s="20" t="str">
        <f>IF(月途中入退所!$D46=$B$2,月途中入退所!$J46,"-")</f>
        <v>-</v>
      </c>
      <c r="N173" s="129">
        <f t="shared" si="161"/>
        <v>0</v>
      </c>
      <c r="P173" s="128" t="str">
        <f t="shared" si="162"/>
        <v>-</v>
      </c>
      <c r="Q173" s="128" t="str">
        <f t="shared" si="163"/>
        <v>-</v>
      </c>
      <c r="R173" s="128" t="str">
        <f t="shared" si="164"/>
        <v>-</v>
      </c>
      <c r="S173" s="128" t="str">
        <f t="shared" si="165"/>
        <v>-</v>
      </c>
      <c r="T173" s="128" t="str">
        <f t="shared" si="166"/>
        <v>-</v>
      </c>
      <c r="U173" s="128" t="str">
        <f t="shared" si="167"/>
        <v>-</v>
      </c>
      <c r="V173" s="128" t="str">
        <f t="shared" si="168"/>
        <v>-</v>
      </c>
      <c r="W173" s="128" t="str">
        <f t="shared" si="169"/>
        <v>-</v>
      </c>
      <c r="X173" s="128" t="str">
        <f t="shared" si="170"/>
        <v>-</v>
      </c>
      <c r="Y173" s="128" t="str">
        <f t="shared" si="171"/>
        <v>-</v>
      </c>
      <c r="Z173" s="128" t="str">
        <f t="shared" si="172"/>
        <v>-</v>
      </c>
      <c r="AA173" s="128" t="str">
        <f t="shared" si="173"/>
        <v>-</v>
      </c>
      <c r="AB173" s="131"/>
      <c r="AC173" s="128" t="str">
        <f t="shared" si="174"/>
        <v>-</v>
      </c>
      <c r="AD173" s="128" t="str">
        <f t="shared" si="175"/>
        <v>-</v>
      </c>
      <c r="AE173" s="128" t="str">
        <f t="shared" si="176"/>
        <v>-</v>
      </c>
      <c r="AF173" s="128" t="str">
        <f t="shared" si="177"/>
        <v>-</v>
      </c>
      <c r="AG173" s="128" t="str">
        <f t="shared" si="178"/>
        <v>-</v>
      </c>
      <c r="AH173" s="128" t="str">
        <f t="shared" si="179"/>
        <v>-</v>
      </c>
      <c r="AI173" s="128" t="str">
        <f t="shared" si="180"/>
        <v>-</v>
      </c>
      <c r="AJ173" s="128" t="str">
        <f t="shared" si="181"/>
        <v>-</v>
      </c>
      <c r="AK173" s="128" t="str">
        <f t="shared" si="182"/>
        <v>-</v>
      </c>
      <c r="AL173" s="128" t="str">
        <f t="shared" si="183"/>
        <v>-</v>
      </c>
      <c r="AM173" s="128" t="str">
        <f t="shared" si="184"/>
        <v>-</v>
      </c>
      <c r="AN173" s="128" t="str">
        <f t="shared" si="185"/>
        <v>-</v>
      </c>
      <c r="AO173" s="128" t="str">
        <f t="shared" si="186"/>
        <v>-</v>
      </c>
      <c r="AP173" s="128" t="str">
        <f t="shared" si="187"/>
        <v>-</v>
      </c>
      <c r="AQ173" s="128" t="str">
        <f t="shared" si="219"/>
        <v>-</v>
      </c>
      <c r="AR173" s="128" t="str">
        <f t="shared" si="220"/>
        <v>-</v>
      </c>
      <c r="AS173" s="128">
        <f t="shared" si="188"/>
        <v>0</v>
      </c>
      <c r="AT173" s="128" t="str">
        <f t="shared" si="189"/>
        <v>-</v>
      </c>
      <c r="AU173" s="128" t="str">
        <f t="shared" si="190"/>
        <v>-</v>
      </c>
      <c r="AV173" s="128" t="str">
        <f t="shared" si="191"/>
        <v>-</v>
      </c>
      <c r="AW173" s="128" t="str">
        <f t="shared" si="192"/>
        <v>-</v>
      </c>
      <c r="AX173" s="128" t="str">
        <f t="shared" si="193"/>
        <v>-</v>
      </c>
      <c r="AY173" s="128" t="str">
        <f t="shared" si="194"/>
        <v>-</v>
      </c>
      <c r="AZ173" s="128" t="str">
        <f t="shared" si="195"/>
        <v>-</v>
      </c>
      <c r="BA173" s="128" t="str">
        <f t="shared" si="196"/>
        <v>-</v>
      </c>
      <c r="BB173" s="128" t="str">
        <f t="shared" si="197"/>
        <v>-</v>
      </c>
      <c r="BC173" s="128" t="str">
        <f t="shared" si="198"/>
        <v>-</v>
      </c>
      <c r="BD173" s="128" t="str">
        <f t="shared" si="199"/>
        <v>-</v>
      </c>
      <c r="BE173" s="187"/>
      <c r="BF173" s="128" t="str">
        <f t="shared" si="200"/>
        <v>-</v>
      </c>
      <c r="BG173" s="128" t="str">
        <f t="shared" si="201"/>
        <v>-</v>
      </c>
      <c r="BH173" s="128" t="str">
        <f t="shared" si="202"/>
        <v>-</v>
      </c>
      <c r="BI173" s="128" t="str">
        <f t="shared" si="203"/>
        <v>-</v>
      </c>
      <c r="BJ173" s="128" t="str">
        <f t="shared" si="204"/>
        <v>-</v>
      </c>
      <c r="BK173" s="128" t="str">
        <f t="shared" si="205"/>
        <v>-</v>
      </c>
      <c r="BL173" s="128" t="str">
        <f t="shared" si="206"/>
        <v>-</v>
      </c>
      <c r="BM173" s="128" t="str">
        <f t="shared" si="207"/>
        <v>-</v>
      </c>
      <c r="BN173" s="128" t="str">
        <f t="shared" si="208"/>
        <v>-</v>
      </c>
      <c r="BO173" s="128" t="str">
        <f t="shared" si="209"/>
        <v>-</v>
      </c>
      <c r="BP173" s="128" t="str">
        <f t="shared" si="210"/>
        <v>-</v>
      </c>
      <c r="BQ173" s="128" t="str">
        <f t="shared" si="211"/>
        <v>-</v>
      </c>
      <c r="BR173" s="128" t="str">
        <f t="shared" si="212"/>
        <v>-</v>
      </c>
      <c r="BS173" s="128" t="str">
        <f t="shared" si="213"/>
        <v>-</v>
      </c>
      <c r="BT173" s="128" t="str">
        <f t="shared" si="214"/>
        <v>-</v>
      </c>
      <c r="BU173" s="128" t="str">
        <f t="shared" si="215"/>
        <v>-</v>
      </c>
      <c r="BV173" s="129">
        <f t="shared" si="216"/>
        <v>0</v>
      </c>
      <c r="BX173" s="128" t="str">
        <f t="shared" si="221"/>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17"/>
        <v>-</v>
      </c>
      <c r="K174" s="20" t="str">
        <f>IF(月途中入退所!$D47=$B$2,月途中入退所!$I47,"-")</f>
        <v>-</v>
      </c>
      <c r="L174" s="162" t="str">
        <f t="shared" si="218"/>
        <v>-</v>
      </c>
      <c r="M174" s="20" t="str">
        <f>IF(月途中入退所!$D47=$B$2,月途中入退所!$J47,"-")</f>
        <v>-</v>
      </c>
      <c r="N174" s="129">
        <f t="shared" si="161"/>
        <v>0</v>
      </c>
      <c r="P174" s="128" t="str">
        <f t="shared" si="162"/>
        <v>-</v>
      </c>
      <c r="Q174" s="128" t="str">
        <f t="shared" si="163"/>
        <v>-</v>
      </c>
      <c r="R174" s="128" t="str">
        <f t="shared" si="164"/>
        <v>-</v>
      </c>
      <c r="S174" s="128" t="str">
        <f t="shared" si="165"/>
        <v>-</v>
      </c>
      <c r="T174" s="128" t="str">
        <f t="shared" si="166"/>
        <v>-</v>
      </c>
      <c r="U174" s="128" t="str">
        <f t="shared" si="167"/>
        <v>-</v>
      </c>
      <c r="V174" s="128" t="str">
        <f t="shared" si="168"/>
        <v>-</v>
      </c>
      <c r="W174" s="128" t="str">
        <f t="shared" si="169"/>
        <v>-</v>
      </c>
      <c r="X174" s="128" t="str">
        <f t="shared" si="170"/>
        <v>-</v>
      </c>
      <c r="Y174" s="128" t="str">
        <f t="shared" si="171"/>
        <v>-</v>
      </c>
      <c r="Z174" s="128" t="str">
        <f t="shared" si="172"/>
        <v>-</v>
      </c>
      <c r="AA174" s="128" t="str">
        <f t="shared" si="173"/>
        <v>-</v>
      </c>
      <c r="AB174" s="131"/>
      <c r="AC174" s="128" t="str">
        <f t="shared" si="174"/>
        <v>-</v>
      </c>
      <c r="AD174" s="128" t="str">
        <f t="shared" si="175"/>
        <v>-</v>
      </c>
      <c r="AE174" s="128" t="str">
        <f t="shared" si="176"/>
        <v>-</v>
      </c>
      <c r="AF174" s="128" t="str">
        <f t="shared" si="177"/>
        <v>-</v>
      </c>
      <c r="AG174" s="128" t="str">
        <f t="shared" si="178"/>
        <v>-</v>
      </c>
      <c r="AH174" s="128" t="str">
        <f t="shared" si="179"/>
        <v>-</v>
      </c>
      <c r="AI174" s="128" t="str">
        <f t="shared" si="180"/>
        <v>-</v>
      </c>
      <c r="AJ174" s="128" t="str">
        <f t="shared" si="181"/>
        <v>-</v>
      </c>
      <c r="AK174" s="128" t="str">
        <f t="shared" si="182"/>
        <v>-</v>
      </c>
      <c r="AL174" s="128" t="str">
        <f t="shared" si="183"/>
        <v>-</v>
      </c>
      <c r="AM174" s="128" t="str">
        <f t="shared" si="184"/>
        <v>-</v>
      </c>
      <c r="AN174" s="128" t="str">
        <f t="shared" si="185"/>
        <v>-</v>
      </c>
      <c r="AO174" s="128" t="str">
        <f t="shared" si="186"/>
        <v>-</v>
      </c>
      <c r="AP174" s="128" t="str">
        <f t="shared" si="187"/>
        <v>-</v>
      </c>
      <c r="AQ174" s="128" t="str">
        <f t="shared" si="219"/>
        <v>-</v>
      </c>
      <c r="AR174" s="128" t="str">
        <f t="shared" si="220"/>
        <v>-</v>
      </c>
      <c r="AS174" s="128">
        <f t="shared" si="188"/>
        <v>0</v>
      </c>
      <c r="AT174" s="128" t="str">
        <f t="shared" si="189"/>
        <v>-</v>
      </c>
      <c r="AU174" s="128" t="str">
        <f t="shared" si="190"/>
        <v>-</v>
      </c>
      <c r="AV174" s="128" t="str">
        <f t="shared" si="191"/>
        <v>-</v>
      </c>
      <c r="AW174" s="128" t="str">
        <f t="shared" si="192"/>
        <v>-</v>
      </c>
      <c r="AX174" s="128" t="str">
        <f t="shared" si="193"/>
        <v>-</v>
      </c>
      <c r="AY174" s="128" t="str">
        <f t="shared" si="194"/>
        <v>-</v>
      </c>
      <c r="AZ174" s="128" t="str">
        <f t="shared" si="195"/>
        <v>-</v>
      </c>
      <c r="BA174" s="128" t="str">
        <f t="shared" si="196"/>
        <v>-</v>
      </c>
      <c r="BB174" s="128" t="str">
        <f t="shared" si="197"/>
        <v>-</v>
      </c>
      <c r="BC174" s="128" t="str">
        <f t="shared" si="198"/>
        <v>-</v>
      </c>
      <c r="BD174" s="128" t="str">
        <f t="shared" si="199"/>
        <v>-</v>
      </c>
      <c r="BE174" s="187"/>
      <c r="BF174" s="128" t="str">
        <f t="shared" si="200"/>
        <v>-</v>
      </c>
      <c r="BG174" s="128" t="str">
        <f t="shared" si="201"/>
        <v>-</v>
      </c>
      <c r="BH174" s="128" t="str">
        <f t="shared" si="202"/>
        <v>-</v>
      </c>
      <c r="BI174" s="128" t="str">
        <f t="shared" si="203"/>
        <v>-</v>
      </c>
      <c r="BJ174" s="128" t="str">
        <f t="shared" si="204"/>
        <v>-</v>
      </c>
      <c r="BK174" s="128" t="str">
        <f t="shared" si="205"/>
        <v>-</v>
      </c>
      <c r="BL174" s="128" t="str">
        <f t="shared" si="206"/>
        <v>-</v>
      </c>
      <c r="BM174" s="128" t="str">
        <f t="shared" si="207"/>
        <v>-</v>
      </c>
      <c r="BN174" s="128" t="str">
        <f t="shared" si="208"/>
        <v>-</v>
      </c>
      <c r="BO174" s="128" t="str">
        <f t="shared" si="209"/>
        <v>-</v>
      </c>
      <c r="BP174" s="128" t="str">
        <f t="shared" si="210"/>
        <v>-</v>
      </c>
      <c r="BQ174" s="128" t="str">
        <f t="shared" si="211"/>
        <v>-</v>
      </c>
      <c r="BR174" s="128" t="str">
        <f t="shared" si="212"/>
        <v>-</v>
      </c>
      <c r="BS174" s="128" t="str">
        <f t="shared" si="213"/>
        <v>-</v>
      </c>
      <c r="BT174" s="128" t="str">
        <f t="shared" si="214"/>
        <v>-</v>
      </c>
      <c r="BU174" s="128" t="str">
        <f t="shared" si="215"/>
        <v>-</v>
      </c>
      <c r="BV174" s="129">
        <f t="shared" si="216"/>
        <v>0</v>
      </c>
      <c r="BX174" s="128" t="str">
        <f t="shared" si="221"/>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17"/>
        <v>-</v>
      </c>
      <c r="K175" s="20" t="str">
        <f>IF(月途中入退所!$D48=$B$2,月途中入退所!$I48,"-")</f>
        <v>-</v>
      </c>
      <c r="L175" s="162" t="str">
        <f t="shared" si="218"/>
        <v>-</v>
      </c>
      <c r="M175" s="20" t="str">
        <f>IF(月途中入退所!$D48=$B$2,月途中入退所!$J48,"-")</f>
        <v>-</v>
      </c>
      <c r="N175" s="129">
        <f t="shared" si="161"/>
        <v>0</v>
      </c>
      <c r="P175" s="128" t="str">
        <f t="shared" si="162"/>
        <v>-</v>
      </c>
      <c r="Q175" s="128" t="str">
        <f t="shared" si="163"/>
        <v>-</v>
      </c>
      <c r="R175" s="128" t="str">
        <f t="shared" si="164"/>
        <v>-</v>
      </c>
      <c r="S175" s="128" t="str">
        <f t="shared" si="165"/>
        <v>-</v>
      </c>
      <c r="T175" s="128" t="str">
        <f t="shared" si="166"/>
        <v>-</v>
      </c>
      <c r="U175" s="128" t="str">
        <f t="shared" si="167"/>
        <v>-</v>
      </c>
      <c r="V175" s="128" t="str">
        <f t="shared" si="168"/>
        <v>-</v>
      </c>
      <c r="W175" s="128" t="str">
        <f t="shared" si="169"/>
        <v>-</v>
      </c>
      <c r="X175" s="128" t="str">
        <f t="shared" si="170"/>
        <v>-</v>
      </c>
      <c r="Y175" s="128" t="str">
        <f t="shared" si="171"/>
        <v>-</v>
      </c>
      <c r="Z175" s="128" t="str">
        <f t="shared" si="172"/>
        <v>-</v>
      </c>
      <c r="AA175" s="128" t="str">
        <f t="shared" si="173"/>
        <v>-</v>
      </c>
      <c r="AB175" s="131"/>
      <c r="AC175" s="128" t="str">
        <f t="shared" si="174"/>
        <v>-</v>
      </c>
      <c r="AD175" s="128" t="str">
        <f t="shared" si="175"/>
        <v>-</v>
      </c>
      <c r="AE175" s="128" t="str">
        <f t="shared" si="176"/>
        <v>-</v>
      </c>
      <c r="AF175" s="128" t="str">
        <f t="shared" si="177"/>
        <v>-</v>
      </c>
      <c r="AG175" s="128" t="str">
        <f t="shared" si="178"/>
        <v>-</v>
      </c>
      <c r="AH175" s="128" t="str">
        <f t="shared" si="179"/>
        <v>-</v>
      </c>
      <c r="AI175" s="128" t="str">
        <f t="shared" si="180"/>
        <v>-</v>
      </c>
      <c r="AJ175" s="128" t="str">
        <f t="shared" si="181"/>
        <v>-</v>
      </c>
      <c r="AK175" s="128" t="str">
        <f t="shared" si="182"/>
        <v>-</v>
      </c>
      <c r="AL175" s="128" t="str">
        <f t="shared" si="183"/>
        <v>-</v>
      </c>
      <c r="AM175" s="128" t="str">
        <f t="shared" si="184"/>
        <v>-</v>
      </c>
      <c r="AN175" s="128" t="str">
        <f t="shared" si="185"/>
        <v>-</v>
      </c>
      <c r="AO175" s="128" t="str">
        <f t="shared" si="186"/>
        <v>-</v>
      </c>
      <c r="AP175" s="128" t="str">
        <f t="shared" si="187"/>
        <v>-</v>
      </c>
      <c r="AQ175" s="128" t="str">
        <f t="shared" si="219"/>
        <v>-</v>
      </c>
      <c r="AR175" s="128" t="str">
        <f t="shared" si="220"/>
        <v>-</v>
      </c>
      <c r="AS175" s="128">
        <f t="shared" si="188"/>
        <v>0</v>
      </c>
      <c r="AT175" s="128" t="str">
        <f t="shared" si="189"/>
        <v>-</v>
      </c>
      <c r="AU175" s="128" t="str">
        <f t="shared" si="190"/>
        <v>-</v>
      </c>
      <c r="AV175" s="128" t="str">
        <f t="shared" si="191"/>
        <v>-</v>
      </c>
      <c r="AW175" s="128" t="str">
        <f t="shared" si="192"/>
        <v>-</v>
      </c>
      <c r="AX175" s="128" t="str">
        <f t="shared" si="193"/>
        <v>-</v>
      </c>
      <c r="AY175" s="128" t="str">
        <f t="shared" si="194"/>
        <v>-</v>
      </c>
      <c r="AZ175" s="128" t="str">
        <f t="shared" si="195"/>
        <v>-</v>
      </c>
      <c r="BA175" s="128" t="str">
        <f t="shared" si="196"/>
        <v>-</v>
      </c>
      <c r="BB175" s="128" t="str">
        <f t="shared" si="197"/>
        <v>-</v>
      </c>
      <c r="BC175" s="128" t="str">
        <f t="shared" si="198"/>
        <v>-</v>
      </c>
      <c r="BD175" s="128" t="str">
        <f t="shared" si="199"/>
        <v>-</v>
      </c>
      <c r="BE175" s="187"/>
      <c r="BF175" s="128" t="str">
        <f t="shared" si="200"/>
        <v>-</v>
      </c>
      <c r="BG175" s="128" t="str">
        <f t="shared" si="201"/>
        <v>-</v>
      </c>
      <c r="BH175" s="128" t="str">
        <f t="shared" si="202"/>
        <v>-</v>
      </c>
      <c r="BI175" s="128" t="str">
        <f t="shared" si="203"/>
        <v>-</v>
      </c>
      <c r="BJ175" s="128" t="str">
        <f t="shared" si="204"/>
        <v>-</v>
      </c>
      <c r="BK175" s="128" t="str">
        <f t="shared" si="205"/>
        <v>-</v>
      </c>
      <c r="BL175" s="128" t="str">
        <f t="shared" si="206"/>
        <v>-</v>
      </c>
      <c r="BM175" s="128" t="str">
        <f t="shared" si="207"/>
        <v>-</v>
      </c>
      <c r="BN175" s="128" t="str">
        <f t="shared" si="208"/>
        <v>-</v>
      </c>
      <c r="BO175" s="128" t="str">
        <f t="shared" si="209"/>
        <v>-</v>
      </c>
      <c r="BP175" s="128" t="str">
        <f t="shared" si="210"/>
        <v>-</v>
      </c>
      <c r="BQ175" s="128" t="str">
        <f t="shared" si="211"/>
        <v>-</v>
      </c>
      <c r="BR175" s="128" t="str">
        <f t="shared" si="212"/>
        <v>-</v>
      </c>
      <c r="BS175" s="128" t="str">
        <f t="shared" si="213"/>
        <v>-</v>
      </c>
      <c r="BT175" s="128" t="str">
        <f t="shared" si="214"/>
        <v>-</v>
      </c>
      <c r="BU175" s="128" t="str">
        <f t="shared" si="215"/>
        <v>-</v>
      </c>
      <c r="BV175" s="129">
        <f t="shared" si="216"/>
        <v>0</v>
      </c>
      <c r="BX175" s="128" t="str">
        <f t="shared" si="221"/>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17"/>
        <v>-</v>
      </c>
      <c r="K176" s="20" t="str">
        <f>IF(月途中入退所!$D49=$B$2,月途中入退所!$I49,"-")</f>
        <v>-</v>
      </c>
      <c r="L176" s="162" t="str">
        <f t="shared" si="218"/>
        <v>-</v>
      </c>
      <c r="M176" s="20" t="str">
        <f>IF(月途中入退所!$D49=$B$2,月途中入退所!$J49,"-")</f>
        <v>-</v>
      </c>
      <c r="N176" s="129">
        <f t="shared" si="161"/>
        <v>0</v>
      </c>
      <c r="P176" s="128" t="str">
        <f t="shared" si="162"/>
        <v>-</v>
      </c>
      <c r="Q176" s="128" t="str">
        <f t="shared" si="163"/>
        <v>-</v>
      </c>
      <c r="R176" s="128" t="str">
        <f t="shared" si="164"/>
        <v>-</v>
      </c>
      <c r="S176" s="128" t="str">
        <f t="shared" si="165"/>
        <v>-</v>
      </c>
      <c r="T176" s="128" t="str">
        <f t="shared" si="166"/>
        <v>-</v>
      </c>
      <c r="U176" s="128" t="str">
        <f t="shared" si="167"/>
        <v>-</v>
      </c>
      <c r="V176" s="128" t="str">
        <f t="shared" si="168"/>
        <v>-</v>
      </c>
      <c r="W176" s="128" t="str">
        <f t="shared" si="169"/>
        <v>-</v>
      </c>
      <c r="X176" s="128" t="str">
        <f t="shared" si="170"/>
        <v>-</v>
      </c>
      <c r="Y176" s="128" t="str">
        <f t="shared" si="171"/>
        <v>-</v>
      </c>
      <c r="Z176" s="128" t="str">
        <f t="shared" si="172"/>
        <v>-</v>
      </c>
      <c r="AA176" s="128" t="str">
        <f t="shared" si="173"/>
        <v>-</v>
      </c>
      <c r="AB176" s="131"/>
      <c r="AC176" s="128" t="str">
        <f t="shared" si="174"/>
        <v>-</v>
      </c>
      <c r="AD176" s="128" t="str">
        <f t="shared" si="175"/>
        <v>-</v>
      </c>
      <c r="AE176" s="128" t="str">
        <f t="shared" si="176"/>
        <v>-</v>
      </c>
      <c r="AF176" s="128" t="str">
        <f t="shared" si="177"/>
        <v>-</v>
      </c>
      <c r="AG176" s="128" t="str">
        <f t="shared" si="178"/>
        <v>-</v>
      </c>
      <c r="AH176" s="128" t="str">
        <f t="shared" si="179"/>
        <v>-</v>
      </c>
      <c r="AI176" s="128" t="str">
        <f t="shared" si="180"/>
        <v>-</v>
      </c>
      <c r="AJ176" s="128" t="str">
        <f t="shared" si="181"/>
        <v>-</v>
      </c>
      <c r="AK176" s="128" t="str">
        <f t="shared" si="182"/>
        <v>-</v>
      </c>
      <c r="AL176" s="128" t="str">
        <f t="shared" si="183"/>
        <v>-</v>
      </c>
      <c r="AM176" s="128" t="str">
        <f t="shared" si="184"/>
        <v>-</v>
      </c>
      <c r="AN176" s="128" t="str">
        <f t="shared" si="185"/>
        <v>-</v>
      </c>
      <c r="AO176" s="128" t="str">
        <f t="shared" si="186"/>
        <v>-</v>
      </c>
      <c r="AP176" s="128" t="str">
        <f t="shared" si="187"/>
        <v>-</v>
      </c>
      <c r="AQ176" s="128" t="str">
        <f t="shared" si="219"/>
        <v>-</v>
      </c>
      <c r="AR176" s="128" t="str">
        <f t="shared" si="220"/>
        <v>-</v>
      </c>
      <c r="AS176" s="128">
        <f t="shared" si="188"/>
        <v>0</v>
      </c>
      <c r="AT176" s="128" t="str">
        <f t="shared" si="189"/>
        <v>-</v>
      </c>
      <c r="AU176" s="128" t="str">
        <f t="shared" si="190"/>
        <v>-</v>
      </c>
      <c r="AV176" s="128" t="str">
        <f t="shared" si="191"/>
        <v>-</v>
      </c>
      <c r="AW176" s="128" t="str">
        <f t="shared" si="192"/>
        <v>-</v>
      </c>
      <c r="AX176" s="128" t="str">
        <f t="shared" si="193"/>
        <v>-</v>
      </c>
      <c r="AY176" s="128" t="str">
        <f t="shared" si="194"/>
        <v>-</v>
      </c>
      <c r="AZ176" s="128" t="str">
        <f t="shared" si="195"/>
        <v>-</v>
      </c>
      <c r="BA176" s="128" t="str">
        <f t="shared" si="196"/>
        <v>-</v>
      </c>
      <c r="BB176" s="128" t="str">
        <f t="shared" si="197"/>
        <v>-</v>
      </c>
      <c r="BC176" s="128" t="str">
        <f t="shared" si="198"/>
        <v>-</v>
      </c>
      <c r="BD176" s="128" t="str">
        <f t="shared" si="199"/>
        <v>-</v>
      </c>
      <c r="BE176" s="187"/>
      <c r="BF176" s="128" t="str">
        <f t="shared" si="200"/>
        <v>-</v>
      </c>
      <c r="BG176" s="128" t="str">
        <f t="shared" si="201"/>
        <v>-</v>
      </c>
      <c r="BH176" s="128" t="str">
        <f t="shared" si="202"/>
        <v>-</v>
      </c>
      <c r="BI176" s="128" t="str">
        <f t="shared" si="203"/>
        <v>-</v>
      </c>
      <c r="BJ176" s="128" t="str">
        <f t="shared" si="204"/>
        <v>-</v>
      </c>
      <c r="BK176" s="128" t="str">
        <f t="shared" si="205"/>
        <v>-</v>
      </c>
      <c r="BL176" s="128" t="str">
        <f t="shared" si="206"/>
        <v>-</v>
      </c>
      <c r="BM176" s="128" t="str">
        <f t="shared" si="207"/>
        <v>-</v>
      </c>
      <c r="BN176" s="128" t="str">
        <f t="shared" si="208"/>
        <v>-</v>
      </c>
      <c r="BO176" s="128" t="str">
        <f t="shared" si="209"/>
        <v>-</v>
      </c>
      <c r="BP176" s="128" t="str">
        <f t="shared" si="210"/>
        <v>-</v>
      </c>
      <c r="BQ176" s="128" t="str">
        <f t="shared" si="211"/>
        <v>-</v>
      </c>
      <c r="BR176" s="128" t="str">
        <f t="shared" si="212"/>
        <v>-</v>
      </c>
      <c r="BS176" s="128" t="str">
        <f t="shared" si="213"/>
        <v>-</v>
      </c>
      <c r="BT176" s="128" t="str">
        <f t="shared" si="214"/>
        <v>-</v>
      </c>
      <c r="BU176" s="128" t="str">
        <f t="shared" si="215"/>
        <v>-</v>
      </c>
      <c r="BV176" s="129">
        <f t="shared" si="216"/>
        <v>0</v>
      </c>
      <c r="BX176" s="128" t="str">
        <f t="shared" si="221"/>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17"/>
        <v>-</v>
      </c>
      <c r="K177" s="20" t="str">
        <f>IF(月途中入退所!$D50=$B$2,月途中入退所!$I50,"-")</f>
        <v>-</v>
      </c>
      <c r="L177" s="162" t="str">
        <f t="shared" si="218"/>
        <v>-</v>
      </c>
      <c r="M177" s="20" t="str">
        <f>IF(月途中入退所!$D50=$B$2,月途中入退所!$J50,"-")</f>
        <v>-</v>
      </c>
      <c r="N177" s="129">
        <f t="shared" si="161"/>
        <v>0</v>
      </c>
      <c r="P177" s="128" t="str">
        <f t="shared" si="162"/>
        <v>-</v>
      </c>
      <c r="Q177" s="128" t="str">
        <f t="shared" si="163"/>
        <v>-</v>
      </c>
      <c r="R177" s="128" t="str">
        <f t="shared" si="164"/>
        <v>-</v>
      </c>
      <c r="S177" s="128" t="str">
        <f t="shared" si="165"/>
        <v>-</v>
      </c>
      <c r="T177" s="128" t="str">
        <f t="shared" si="166"/>
        <v>-</v>
      </c>
      <c r="U177" s="128" t="str">
        <f t="shared" si="167"/>
        <v>-</v>
      </c>
      <c r="V177" s="128" t="str">
        <f t="shared" si="168"/>
        <v>-</v>
      </c>
      <c r="W177" s="128" t="str">
        <f t="shared" si="169"/>
        <v>-</v>
      </c>
      <c r="X177" s="128" t="str">
        <f t="shared" si="170"/>
        <v>-</v>
      </c>
      <c r="Y177" s="128" t="str">
        <f t="shared" si="171"/>
        <v>-</v>
      </c>
      <c r="Z177" s="128" t="str">
        <f t="shared" si="172"/>
        <v>-</v>
      </c>
      <c r="AA177" s="128" t="str">
        <f t="shared" si="173"/>
        <v>-</v>
      </c>
      <c r="AB177" s="131"/>
      <c r="AC177" s="128" t="str">
        <f t="shared" si="174"/>
        <v>-</v>
      </c>
      <c r="AD177" s="128" t="str">
        <f t="shared" si="175"/>
        <v>-</v>
      </c>
      <c r="AE177" s="128" t="str">
        <f t="shared" si="176"/>
        <v>-</v>
      </c>
      <c r="AF177" s="128" t="str">
        <f t="shared" si="177"/>
        <v>-</v>
      </c>
      <c r="AG177" s="128" t="str">
        <f t="shared" si="178"/>
        <v>-</v>
      </c>
      <c r="AH177" s="128" t="str">
        <f t="shared" si="179"/>
        <v>-</v>
      </c>
      <c r="AI177" s="128" t="str">
        <f t="shared" si="180"/>
        <v>-</v>
      </c>
      <c r="AJ177" s="128" t="str">
        <f t="shared" si="181"/>
        <v>-</v>
      </c>
      <c r="AK177" s="128" t="str">
        <f t="shared" si="182"/>
        <v>-</v>
      </c>
      <c r="AL177" s="128" t="str">
        <f t="shared" si="183"/>
        <v>-</v>
      </c>
      <c r="AM177" s="128" t="str">
        <f t="shared" si="184"/>
        <v>-</v>
      </c>
      <c r="AN177" s="128" t="str">
        <f t="shared" si="185"/>
        <v>-</v>
      </c>
      <c r="AO177" s="128" t="str">
        <f t="shared" si="186"/>
        <v>-</v>
      </c>
      <c r="AP177" s="128" t="str">
        <f t="shared" si="187"/>
        <v>-</v>
      </c>
      <c r="AQ177" s="128" t="str">
        <f t="shared" si="219"/>
        <v>-</v>
      </c>
      <c r="AR177" s="128" t="str">
        <f t="shared" si="220"/>
        <v>-</v>
      </c>
      <c r="AS177" s="128">
        <f t="shared" si="188"/>
        <v>0</v>
      </c>
      <c r="AT177" s="128" t="str">
        <f t="shared" si="189"/>
        <v>-</v>
      </c>
      <c r="AU177" s="128" t="str">
        <f t="shared" si="190"/>
        <v>-</v>
      </c>
      <c r="AV177" s="128" t="str">
        <f t="shared" si="191"/>
        <v>-</v>
      </c>
      <c r="AW177" s="128" t="str">
        <f t="shared" si="192"/>
        <v>-</v>
      </c>
      <c r="AX177" s="128" t="str">
        <f t="shared" si="193"/>
        <v>-</v>
      </c>
      <c r="AY177" s="128" t="str">
        <f t="shared" si="194"/>
        <v>-</v>
      </c>
      <c r="AZ177" s="128" t="str">
        <f t="shared" si="195"/>
        <v>-</v>
      </c>
      <c r="BA177" s="128" t="str">
        <f t="shared" si="196"/>
        <v>-</v>
      </c>
      <c r="BB177" s="128" t="str">
        <f t="shared" si="197"/>
        <v>-</v>
      </c>
      <c r="BC177" s="128" t="str">
        <f t="shared" si="198"/>
        <v>-</v>
      </c>
      <c r="BD177" s="128" t="str">
        <f t="shared" si="199"/>
        <v>-</v>
      </c>
      <c r="BE177" s="187"/>
      <c r="BF177" s="128" t="str">
        <f t="shared" si="200"/>
        <v>-</v>
      </c>
      <c r="BG177" s="128" t="str">
        <f t="shared" si="201"/>
        <v>-</v>
      </c>
      <c r="BH177" s="128" t="str">
        <f t="shared" si="202"/>
        <v>-</v>
      </c>
      <c r="BI177" s="128" t="str">
        <f t="shared" si="203"/>
        <v>-</v>
      </c>
      <c r="BJ177" s="128" t="str">
        <f t="shared" si="204"/>
        <v>-</v>
      </c>
      <c r="BK177" s="128" t="str">
        <f t="shared" si="205"/>
        <v>-</v>
      </c>
      <c r="BL177" s="128" t="str">
        <f t="shared" si="206"/>
        <v>-</v>
      </c>
      <c r="BM177" s="128" t="str">
        <f t="shared" si="207"/>
        <v>-</v>
      </c>
      <c r="BN177" s="128" t="str">
        <f t="shared" si="208"/>
        <v>-</v>
      </c>
      <c r="BO177" s="128" t="str">
        <f t="shared" si="209"/>
        <v>-</v>
      </c>
      <c r="BP177" s="128" t="str">
        <f t="shared" si="210"/>
        <v>-</v>
      </c>
      <c r="BQ177" s="128" t="str">
        <f t="shared" si="211"/>
        <v>-</v>
      </c>
      <c r="BR177" s="128" t="str">
        <f t="shared" si="212"/>
        <v>-</v>
      </c>
      <c r="BS177" s="128" t="str">
        <f t="shared" si="213"/>
        <v>-</v>
      </c>
      <c r="BT177" s="128" t="str">
        <f t="shared" si="214"/>
        <v>-</v>
      </c>
      <c r="BU177" s="128" t="str">
        <f t="shared" si="215"/>
        <v>-</v>
      </c>
      <c r="BV177" s="129">
        <f t="shared" si="216"/>
        <v>0</v>
      </c>
      <c r="BX177" s="128" t="str">
        <f t="shared" si="221"/>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22">IFERROR(-ROUNDUP(L182*M182/25,-1),0)</f>
        <v>0</v>
      </c>
      <c r="P182" s="128" t="str">
        <f>IF($I182="保育標準時間",HLOOKUP(H182,$G$53:$J$99,2,FALSE),IF($I182="保育短時間",HLOOKUP(H182,$K$53:$N$99,2,FALSE),"-"))</f>
        <v>-</v>
      </c>
      <c r="Q182" s="128" t="str">
        <f t="shared" ref="Q182:Q201" si="223">IF($I182="保育標準時間",HLOOKUP(H182,$G$53:$J$99,3,FALSE),IF($I182="保育短時間",HLOOKUP(H182,$K$53:$N$99,3,FALSE),"-"))</f>
        <v>-</v>
      </c>
      <c r="R182" s="128" t="str">
        <f t="shared" ref="R182:R201" si="224">IF($I182="保育標準時間",HLOOKUP(H182,$G$53:$J$99,4,FALSE),IF($I182="保育短時間",HLOOKUP(H182,$K$53:$N$99,4,FALSE),"-"))</f>
        <v>-</v>
      </c>
      <c r="S182" s="128" t="str">
        <f t="shared" ref="S182:S201" si="225">IF($I182="保育標準時間",HLOOKUP(H182,$G$53:$J$99,5,FALSE),IF($I182="保育短時間",HLOOKUP(H182,$K$53:$N$99,5,FALSE),"-"))</f>
        <v>-</v>
      </c>
      <c r="T182" s="128" t="str">
        <f t="shared" ref="T182:T201" si="226">IF($I182="保育標準時間",HLOOKUP(H182,$G$53:$J$99,6,FALSE),IF($I182="保育短時間",HLOOKUP(H182,$K$53:$N$99,6,FALSE),"-"))</f>
        <v>-</v>
      </c>
      <c r="U182" s="128" t="str">
        <f t="shared" ref="U182:U201" si="227">IF($I182="保育標準時間",HLOOKUP(H182,$G$53:$J$99,7,FALSE),IF($I182="保育短時間",HLOOKUP(H182,$K$53:$N$99,7,FALSE),"-"))</f>
        <v>-</v>
      </c>
      <c r="V182" s="128" t="str">
        <f t="shared" ref="V182:V201" si="228">IF($I182="保育標準時間",HLOOKUP(H182,$G$53:$J$99,10,FALSE),IF($I182="保育短時間",HLOOKUP(H182,$K$53:$N$99,10,FALSE),"-"))</f>
        <v>-</v>
      </c>
      <c r="W182" s="128" t="str">
        <f t="shared" ref="W182:W201" si="229">IF($I182="保育標準時間",HLOOKUP(H182,$G$53:$J$99,11,FALSE),IF($I182="保育短時間",HLOOKUP(H182,$K$53:$N$99,11,FALSE),"-"))</f>
        <v>-</v>
      </c>
      <c r="X182" s="128" t="str">
        <f t="shared" ref="X182:X201" si="230">IF($I182="保育標準時間",HLOOKUP(H182,$G$53:$J$99,12,FALSE),IF($I182="保育短時間",HLOOKUP(H182,$K$53:$N$99,12,FALSE),"-"))</f>
        <v>-</v>
      </c>
      <c r="Y182" s="128" t="str">
        <f t="shared" ref="Y182:Y201" si="231">IF($I182="保育標準時間",HLOOKUP(H182,$G$53:$J$99,13,FALSE),IF($I182="保育短時間",HLOOKUP(H182,$K$53:$N$99,13,FALSE),"-"))</f>
        <v>-</v>
      </c>
      <c r="Z182" s="128" t="str">
        <f t="shared" ref="Z182:Z201" si="232">IF($I182="保育標準時間",HLOOKUP(H182,$G$53:$J$99,14,FALSE),IF($I182="保育短時間",HLOOKUP(H182,$K$53:$N$99,14,FALSE),"-"))</f>
        <v>-</v>
      </c>
      <c r="AA182" s="128" t="str">
        <f t="shared" ref="AA182:AA201" si="233">IF($I182="保育標準時間",HLOOKUP(H182,$G$53:$J$99,15,FALSE),IF($I182="保育短時間",HLOOKUP(H182,$K$53:$N$99,15,FALSE),"-"))</f>
        <v>-</v>
      </c>
      <c r="AB182" s="131"/>
      <c r="AC182" s="128" t="str">
        <f t="shared" ref="AC182:AC201" si="234">IF($I182="保育標準時間",HLOOKUP(H182,$G$53:$J$99,17,FALSE),IF($I182="保育短時間",HLOOKUP(H182,$K$53:$N$99,17,FALSE),"-"))</f>
        <v>-</v>
      </c>
      <c r="AD182" s="128" t="str">
        <f t="shared" ref="AD182:AD201" si="235">IF($I182="保育標準時間",HLOOKUP(H182,$G$53:$J$99,18,FALSE),IF($I182="保育短時間",HLOOKUP(H182,$K$53:$N$99,18,FALSE),"-"))</f>
        <v>-</v>
      </c>
      <c r="AE182" s="128" t="str">
        <f t="shared" ref="AE182:AE201" si="236">IF($I182="保育標準時間",HLOOKUP(H182,$G$53:$J$99,19,FALSE),IF($I182="保育短時間",HLOOKUP(H182,$K$53:$N$99,19,FALSE),"-"))</f>
        <v>-</v>
      </c>
      <c r="AF182" s="128" t="str">
        <f t="shared" ref="AF182:AF201" si="237">IF($I182="保育標準時間",HLOOKUP(H182,$G$53:$J$99,20,FALSE),IF($I182="保育短時間",HLOOKUP(H182,$K$53:$N$99,20,FALSE),"-"))</f>
        <v>-</v>
      </c>
      <c r="AG182" s="128" t="str">
        <f t="shared" ref="AG182:AG201" si="238">IF($I182="保育標準時間",HLOOKUP(H182,$G$53:$J$99,21,FALSE),IF($I182="保育短時間",HLOOKUP(H182,$K$53:$N$99,21,FALSE),"-"))</f>
        <v>-</v>
      </c>
      <c r="AH182" s="128" t="str">
        <f t="shared" ref="AH182:AH201" si="239">IF($I182="保育標準時間",HLOOKUP(H182,$G$53:$J$99,22,FALSE),IF($I182="保育短時間",HLOOKUP(H182,$K$53:$N$99,22,FALSE),"-"))</f>
        <v>-</v>
      </c>
      <c r="AI182" s="128" t="str">
        <f t="shared" ref="AI182:AI201" si="240">IF($I182="保育標準時間",HLOOKUP(H182,$G$53:$J$99,23,FALSE),IF($I182="保育短時間",HLOOKUP(H182,$K$53:$N$99,23,FALSE),"-"))</f>
        <v>-</v>
      </c>
      <c r="AJ182" s="128" t="str">
        <f t="shared" ref="AJ182:AJ201" si="241">IF($I182="保育標準時間",HLOOKUP(H182,$G$53:$J$99,24,FALSE),IF($I182="保育短時間",HLOOKUP(H182,$K$53:$N$99,24,FALSE),"-"))</f>
        <v>-</v>
      </c>
      <c r="AK182" s="128" t="str">
        <f t="shared" ref="AK182:AK201" si="242">IF($I182="保育標準時間",HLOOKUP(H182,$G$53:$J$99,25,FALSE),IF($I182="保育短時間",HLOOKUP(H182,$K$53:$N$99,25,FALSE),"-"))</f>
        <v>-</v>
      </c>
      <c r="AL182" s="128" t="str">
        <f t="shared" ref="AL182:AL201" si="243">IF($I182="保育標準時間",HLOOKUP(H182,$G$53:$J$99,26,FALSE),IF($I182="保育短時間",HLOOKUP(H182,$K$53:$N$99,26,FALSE),"-"))</f>
        <v>-</v>
      </c>
      <c r="AM182" s="128" t="str">
        <f t="shared" ref="AM182:AM201" si="244">IF($I182="保育標準時間",HLOOKUP(H182,$G$53:$J$99,27,FALSE),IF($I182="保育短時間",HLOOKUP(H182,$K$53:$N$99,27,FALSE),"-"))</f>
        <v>-</v>
      </c>
      <c r="AN182" s="128" t="str">
        <f t="shared" ref="AN182:AN201" si="245">IF($I182="保育標準時間",HLOOKUP(H182,$G$53:$J$99,28,FALSE),IF($I182="保育短時間",HLOOKUP(H182,$K$53:$N$99,28,FALSE),"-"))</f>
        <v>-</v>
      </c>
      <c r="AO182" s="128" t="str">
        <f t="shared" ref="AO182:AO201" si="246">IF($I182="保育標準時間",HLOOKUP(H182,$G$53:$J$99,29,FALSE),IF($I182="保育短時間",HLOOKUP(H182,$K$53:$N$99,29,FALSE),"-"))</f>
        <v>-</v>
      </c>
      <c r="AP182" s="128" t="str">
        <f t="shared" ref="AP182:AP201" si="247">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48">N182-SUM(AT182:BU182)</f>
        <v>0</v>
      </c>
      <c r="AT182" s="128" t="str">
        <f t="shared" ref="AT182:AT201" si="249">IFERROR(-ROUND(Q182*$M182/25,0),"-")</f>
        <v>-</v>
      </c>
      <c r="AU182" s="128" t="str">
        <f t="shared" ref="AU182:AU201" si="250">IFERROR(-ROUND(R182*$M182/25,0),"-")</f>
        <v>-</v>
      </c>
      <c r="AV182" s="128" t="str">
        <f t="shared" ref="AV182:AV201" si="251">IFERROR(-ROUND(S182*$M182/25,0),"-")</f>
        <v>-</v>
      </c>
      <c r="AW182" s="128" t="str">
        <f t="shared" ref="AW182:AW201" si="252">IFERROR(-ROUND(T182*$M182/25,0),"-")</f>
        <v>-</v>
      </c>
      <c r="AX182" s="128" t="str">
        <f t="shared" ref="AX182:AX201" si="253">IFERROR(-ROUND(U182*$M182/25,0),"-")</f>
        <v>-</v>
      </c>
      <c r="AY182" s="128" t="str">
        <f t="shared" ref="AY182:AY201" si="254">IFERROR(-ROUND(V182*$M182/25,0),"-")</f>
        <v>-</v>
      </c>
      <c r="AZ182" s="128" t="str">
        <f t="shared" ref="AZ182:AZ201" si="255">IFERROR(-ROUND(W182*$M182/25,0),"-")</f>
        <v>-</v>
      </c>
      <c r="BA182" s="128" t="str">
        <f t="shared" ref="BA182:BA201" si="256">IFERROR(-ROUND(X182*$M182/25,0),"-")</f>
        <v>-</v>
      </c>
      <c r="BB182" s="128" t="str">
        <f t="shared" ref="BB182:BB201" si="257">IFERROR(-ROUND(Y182*$M182/25,0),"-")</f>
        <v>-</v>
      </c>
      <c r="BC182" s="128" t="str">
        <f t="shared" ref="BC182:BC201" si="258">IFERROR(-ROUND(Z182*$M182/25,0),"-")</f>
        <v>-</v>
      </c>
      <c r="BD182" s="128" t="str">
        <f t="shared" ref="BD182:BD201" si="259">IFERROR(-ROUND(AA182*$M182/25,0),"-")</f>
        <v>-</v>
      </c>
      <c r="BE182" s="187"/>
      <c r="BF182" s="128" t="str">
        <f t="shared" ref="BF182:BF201" si="260">IFERROR(-ROUND(AC182*$M182/25,0),"-")</f>
        <v>-</v>
      </c>
      <c r="BG182" s="128" t="str">
        <f t="shared" ref="BG182:BG201" si="261">IFERROR(-ROUND(AD182*$M182/25,0),"-")</f>
        <v>-</v>
      </c>
      <c r="BH182" s="128" t="str">
        <f t="shared" ref="BH182:BH201" si="262">IFERROR(-ROUND(AE182*$M182/25,0),"-")</f>
        <v>-</v>
      </c>
      <c r="BI182" s="128" t="str">
        <f t="shared" ref="BI182:BI201" si="263">IFERROR(-ROUND(AF182*$M182/25,0),"-")</f>
        <v>-</v>
      </c>
      <c r="BJ182" s="128" t="str">
        <f t="shared" ref="BJ182:BJ201" si="264">IFERROR(-ROUND(AG182*$M182/25,0),"-")</f>
        <v>-</v>
      </c>
      <c r="BK182" s="128" t="str">
        <f t="shared" ref="BK182:BK201" si="265">IFERROR(-ROUND(AH182*$M182/25,0),"-")</f>
        <v>-</v>
      </c>
      <c r="BL182" s="128" t="str">
        <f t="shared" ref="BL182:BL201" si="266">IFERROR(-ROUND(AI182*$M182/25,0),"-")</f>
        <v>-</v>
      </c>
      <c r="BM182" s="128" t="str">
        <f t="shared" ref="BM182:BM201" si="267">IFERROR(-ROUND(AJ182*$M182/25,0),"-")</f>
        <v>-</v>
      </c>
      <c r="BN182" s="128" t="str">
        <f t="shared" ref="BN182:BN201" si="268">IFERROR(-ROUND(AK182*$M182/25,0),"-")</f>
        <v>-</v>
      </c>
      <c r="BO182" s="128" t="str">
        <f t="shared" ref="BO182:BO201" si="269">IFERROR(-ROUND(AL182*$M182/25,0),"-")</f>
        <v>-</v>
      </c>
      <c r="BP182" s="128" t="str">
        <f t="shared" ref="BP182:BP201" si="270">IFERROR(-ROUND(AM182*$M182/25,0),"-")</f>
        <v>-</v>
      </c>
      <c r="BQ182" s="128" t="str">
        <f t="shared" ref="BQ182:BQ201" si="271">IFERROR(-ROUND(AN182*$M182/25,0),"-")</f>
        <v>-</v>
      </c>
      <c r="BR182" s="128" t="str">
        <f t="shared" ref="BR182:BR201" si="272">IFERROR(-ROUND(AO182*$M182/25,0),"-")</f>
        <v>-</v>
      </c>
      <c r="BS182" s="128" t="str">
        <f t="shared" ref="BS182:BS201" si="273">IFERROR(-ROUND(AP182*$M182/25,0),"-")</f>
        <v>-</v>
      </c>
      <c r="BT182" s="128" t="str">
        <f t="shared" ref="BT182:BT201" si="274">IFERROR(-ROUND(AQ182*$M182/25,0),"-")</f>
        <v>-</v>
      </c>
      <c r="BU182" s="128" t="str">
        <f t="shared" ref="BU182:BU201" si="275">IFERROR(-ROUND(AR182*$M182/25,0),"-")</f>
        <v>-</v>
      </c>
      <c r="BV182" s="129">
        <f>SUM(AS182:BU182)</f>
        <v>0</v>
      </c>
      <c r="BX182" s="128" t="str">
        <f t="shared" si="221"/>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76">IF($I183="保育標準時間",HLOOKUP($H183,$G$5:$J$49,45,FALSE),IF($I183="保育短時間",HLOOKUP($H183,$K$5:$N$49,45,FALSE),"-"))</f>
        <v>-</v>
      </c>
      <c r="K183" s="20" t="str">
        <f>IF(月途中入退所!$N32=$B$2,IF(月途中入退所!S32="","-",月途中入退所!$S32),"-")</f>
        <v>-</v>
      </c>
      <c r="L183" s="162" t="str">
        <f t="shared" ref="L183:L201" si="277">IFERROR(IF(K183="○",J183+$P$28,J183),"-")</f>
        <v>-</v>
      </c>
      <c r="M183" s="20" t="str">
        <f>IF(月途中入退所!$N32=$B$2,月途中入退所!$T32,"-")</f>
        <v>-</v>
      </c>
      <c r="N183" s="129">
        <f t="shared" si="222"/>
        <v>0</v>
      </c>
      <c r="P183" s="128" t="str">
        <f t="shared" ref="P183:P201" si="278">IF($I183="保育標準時間",HLOOKUP(H183,$G$53:$J$99,2,FALSE),IF($I183="保育短時間",HLOOKUP(H183,$K$53:$N$99,2,FALSE),"-"))</f>
        <v>-</v>
      </c>
      <c r="Q183" s="128" t="str">
        <f t="shared" si="223"/>
        <v>-</v>
      </c>
      <c r="R183" s="128" t="str">
        <f t="shared" si="224"/>
        <v>-</v>
      </c>
      <c r="S183" s="128" t="str">
        <f t="shared" si="225"/>
        <v>-</v>
      </c>
      <c r="T183" s="128" t="str">
        <f t="shared" si="226"/>
        <v>-</v>
      </c>
      <c r="U183" s="128" t="str">
        <f t="shared" si="227"/>
        <v>-</v>
      </c>
      <c r="V183" s="128" t="str">
        <f t="shared" si="228"/>
        <v>-</v>
      </c>
      <c r="W183" s="128" t="str">
        <f t="shared" si="229"/>
        <v>-</v>
      </c>
      <c r="X183" s="128" t="str">
        <f t="shared" si="230"/>
        <v>-</v>
      </c>
      <c r="Y183" s="128" t="str">
        <f t="shared" si="231"/>
        <v>-</v>
      </c>
      <c r="Z183" s="128" t="str">
        <f t="shared" si="232"/>
        <v>-</v>
      </c>
      <c r="AA183" s="128" t="str">
        <f t="shared" si="233"/>
        <v>-</v>
      </c>
      <c r="AB183" s="131"/>
      <c r="AC183" s="128" t="str">
        <f t="shared" si="234"/>
        <v>-</v>
      </c>
      <c r="AD183" s="128" t="str">
        <f t="shared" si="235"/>
        <v>-</v>
      </c>
      <c r="AE183" s="128" t="str">
        <f t="shared" si="236"/>
        <v>-</v>
      </c>
      <c r="AF183" s="128" t="str">
        <f t="shared" si="237"/>
        <v>-</v>
      </c>
      <c r="AG183" s="128" t="str">
        <f t="shared" si="238"/>
        <v>-</v>
      </c>
      <c r="AH183" s="128" t="str">
        <f t="shared" si="239"/>
        <v>-</v>
      </c>
      <c r="AI183" s="128" t="str">
        <f t="shared" si="240"/>
        <v>-</v>
      </c>
      <c r="AJ183" s="128" t="str">
        <f t="shared" si="241"/>
        <v>-</v>
      </c>
      <c r="AK183" s="128" t="str">
        <f t="shared" si="242"/>
        <v>-</v>
      </c>
      <c r="AL183" s="128" t="str">
        <f t="shared" si="243"/>
        <v>-</v>
      </c>
      <c r="AM183" s="128" t="str">
        <f t="shared" si="244"/>
        <v>-</v>
      </c>
      <c r="AN183" s="128" t="str">
        <f t="shared" si="245"/>
        <v>-</v>
      </c>
      <c r="AO183" s="128" t="str">
        <f t="shared" si="246"/>
        <v>-</v>
      </c>
      <c r="AP183" s="128" t="str">
        <f t="shared" si="247"/>
        <v>-</v>
      </c>
      <c r="AQ183" s="128" t="str">
        <f t="shared" ref="AQ183:AQ201" si="279">IF($I183="保育標準時間",HLOOKUP(H183,$G$5:$J$49,33,FALSE),IF($I183="保育短時間",HLOOKUP(H183,$K$5:$N$49,33,FALSE),"-"))</f>
        <v>-</v>
      </c>
      <c r="AR183" s="128" t="str">
        <f t="shared" ref="AR183:AR201" si="280">IF(OR(I183="保育標準時間",I183="保育短時間"),IF(K183="○",$P$28,"-"),"-")</f>
        <v>-</v>
      </c>
      <c r="AS183" s="129">
        <f t="shared" si="248"/>
        <v>0</v>
      </c>
      <c r="AT183" s="128" t="str">
        <f t="shared" si="249"/>
        <v>-</v>
      </c>
      <c r="AU183" s="128" t="str">
        <f t="shared" si="250"/>
        <v>-</v>
      </c>
      <c r="AV183" s="128" t="str">
        <f t="shared" si="251"/>
        <v>-</v>
      </c>
      <c r="AW183" s="128" t="str">
        <f t="shared" si="252"/>
        <v>-</v>
      </c>
      <c r="AX183" s="128" t="str">
        <f t="shared" si="253"/>
        <v>-</v>
      </c>
      <c r="AY183" s="128" t="str">
        <f t="shared" si="254"/>
        <v>-</v>
      </c>
      <c r="AZ183" s="128" t="str">
        <f t="shared" si="255"/>
        <v>-</v>
      </c>
      <c r="BA183" s="128" t="str">
        <f t="shared" si="256"/>
        <v>-</v>
      </c>
      <c r="BB183" s="128" t="str">
        <f t="shared" si="257"/>
        <v>-</v>
      </c>
      <c r="BC183" s="128" t="str">
        <f t="shared" si="258"/>
        <v>-</v>
      </c>
      <c r="BD183" s="128" t="str">
        <f t="shared" si="259"/>
        <v>-</v>
      </c>
      <c r="BE183" s="187"/>
      <c r="BF183" s="128" t="str">
        <f t="shared" si="260"/>
        <v>-</v>
      </c>
      <c r="BG183" s="128" t="str">
        <f t="shared" si="261"/>
        <v>-</v>
      </c>
      <c r="BH183" s="128" t="str">
        <f t="shared" si="262"/>
        <v>-</v>
      </c>
      <c r="BI183" s="128" t="str">
        <f t="shared" si="263"/>
        <v>-</v>
      </c>
      <c r="BJ183" s="128" t="str">
        <f t="shared" si="264"/>
        <v>-</v>
      </c>
      <c r="BK183" s="128" t="str">
        <f t="shared" si="265"/>
        <v>-</v>
      </c>
      <c r="BL183" s="128" t="str">
        <f t="shared" si="266"/>
        <v>-</v>
      </c>
      <c r="BM183" s="128" t="str">
        <f t="shared" si="267"/>
        <v>-</v>
      </c>
      <c r="BN183" s="128" t="str">
        <f t="shared" si="268"/>
        <v>-</v>
      </c>
      <c r="BO183" s="128" t="str">
        <f t="shared" si="269"/>
        <v>-</v>
      </c>
      <c r="BP183" s="128" t="str">
        <f t="shared" si="270"/>
        <v>-</v>
      </c>
      <c r="BQ183" s="128" t="str">
        <f t="shared" si="271"/>
        <v>-</v>
      </c>
      <c r="BR183" s="128" t="str">
        <f t="shared" si="272"/>
        <v>-</v>
      </c>
      <c r="BS183" s="128" t="str">
        <f t="shared" si="273"/>
        <v>-</v>
      </c>
      <c r="BT183" s="128" t="str">
        <f t="shared" si="274"/>
        <v>-</v>
      </c>
      <c r="BU183" s="128" t="str">
        <f t="shared" si="275"/>
        <v>-</v>
      </c>
      <c r="BV183" s="129">
        <f t="shared" ref="BV183:BV201" si="281">SUM(AS183:BU183)</f>
        <v>0</v>
      </c>
      <c r="BX183" s="128" t="str">
        <f t="shared" si="221"/>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76"/>
        <v>-</v>
      </c>
      <c r="K184" s="20" t="str">
        <f>IF(月途中入退所!$N33=$B$2,IF(月途中入退所!S33="","-",月途中入退所!$S33),"-")</f>
        <v>-</v>
      </c>
      <c r="L184" s="162" t="str">
        <f t="shared" si="277"/>
        <v>-</v>
      </c>
      <c r="M184" s="20" t="str">
        <f>IF(月途中入退所!$N33=$B$2,月途中入退所!$T33,"-")</f>
        <v>-</v>
      </c>
      <c r="N184" s="129">
        <f t="shared" si="222"/>
        <v>0</v>
      </c>
      <c r="P184" s="128" t="str">
        <f t="shared" si="278"/>
        <v>-</v>
      </c>
      <c r="Q184" s="128" t="str">
        <f t="shared" si="223"/>
        <v>-</v>
      </c>
      <c r="R184" s="128" t="str">
        <f t="shared" si="224"/>
        <v>-</v>
      </c>
      <c r="S184" s="128" t="str">
        <f t="shared" si="225"/>
        <v>-</v>
      </c>
      <c r="T184" s="128" t="str">
        <f t="shared" si="226"/>
        <v>-</v>
      </c>
      <c r="U184" s="128" t="str">
        <f t="shared" si="227"/>
        <v>-</v>
      </c>
      <c r="V184" s="128" t="str">
        <f t="shared" si="228"/>
        <v>-</v>
      </c>
      <c r="W184" s="128" t="str">
        <f t="shared" si="229"/>
        <v>-</v>
      </c>
      <c r="X184" s="128" t="str">
        <f t="shared" si="230"/>
        <v>-</v>
      </c>
      <c r="Y184" s="128" t="str">
        <f t="shared" si="231"/>
        <v>-</v>
      </c>
      <c r="Z184" s="128" t="str">
        <f t="shared" si="232"/>
        <v>-</v>
      </c>
      <c r="AA184" s="128" t="str">
        <f t="shared" si="233"/>
        <v>-</v>
      </c>
      <c r="AB184" s="131"/>
      <c r="AC184" s="128" t="str">
        <f t="shared" si="234"/>
        <v>-</v>
      </c>
      <c r="AD184" s="128" t="str">
        <f t="shared" si="235"/>
        <v>-</v>
      </c>
      <c r="AE184" s="128" t="str">
        <f t="shared" si="236"/>
        <v>-</v>
      </c>
      <c r="AF184" s="128" t="str">
        <f t="shared" si="237"/>
        <v>-</v>
      </c>
      <c r="AG184" s="128" t="str">
        <f t="shared" si="238"/>
        <v>-</v>
      </c>
      <c r="AH184" s="128" t="str">
        <f t="shared" si="239"/>
        <v>-</v>
      </c>
      <c r="AI184" s="128" t="str">
        <f t="shared" si="240"/>
        <v>-</v>
      </c>
      <c r="AJ184" s="128" t="str">
        <f t="shared" si="241"/>
        <v>-</v>
      </c>
      <c r="AK184" s="128" t="str">
        <f t="shared" si="242"/>
        <v>-</v>
      </c>
      <c r="AL184" s="128" t="str">
        <f t="shared" si="243"/>
        <v>-</v>
      </c>
      <c r="AM184" s="128" t="str">
        <f t="shared" si="244"/>
        <v>-</v>
      </c>
      <c r="AN184" s="128" t="str">
        <f t="shared" si="245"/>
        <v>-</v>
      </c>
      <c r="AO184" s="128" t="str">
        <f t="shared" si="246"/>
        <v>-</v>
      </c>
      <c r="AP184" s="128" t="str">
        <f t="shared" si="247"/>
        <v>-</v>
      </c>
      <c r="AQ184" s="128" t="str">
        <f t="shared" si="279"/>
        <v>-</v>
      </c>
      <c r="AR184" s="128" t="str">
        <f t="shared" si="280"/>
        <v>-</v>
      </c>
      <c r="AS184" s="129">
        <f t="shared" si="248"/>
        <v>0</v>
      </c>
      <c r="AT184" s="128" t="str">
        <f t="shared" si="249"/>
        <v>-</v>
      </c>
      <c r="AU184" s="128" t="str">
        <f t="shared" si="250"/>
        <v>-</v>
      </c>
      <c r="AV184" s="128" t="str">
        <f t="shared" si="251"/>
        <v>-</v>
      </c>
      <c r="AW184" s="128" t="str">
        <f t="shared" si="252"/>
        <v>-</v>
      </c>
      <c r="AX184" s="128" t="str">
        <f t="shared" si="253"/>
        <v>-</v>
      </c>
      <c r="AY184" s="128" t="str">
        <f t="shared" si="254"/>
        <v>-</v>
      </c>
      <c r="AZ184" s="128" t="str">
        <f t="shared" si="255"/>
        <v>-</v>
      </c>
      <c r="BA184" s="128" t="str">
        <f t="shared" si="256"/>
        <v>-</v>
      </c>
      <c r="BB184" s="128" t="str">
        <f t="shared" si="257"/>
        <v>-</v>
      </c>
      <c r="BC184" s="128" t="str">
        <f t="shared" si="258"/>
        <v>-</v>
      </c>
      <c r="BD184" s="128" t="str">
        <f t="shared" si="259"/>
        <v>-</v>
      </c>
      <c r="BE184" s="187"/>
      <c r="BF184" s="128" t="str">
        <f t="shared" si="260"/>
        <v>-</v>
      </c>
      <c r="BG184" s="128" t="str">
        <f t="shared" si="261"/>
        <v>-</v>
      </c>
      <c r="BH184" s="128" t="str">
        <f t="shared" si="262"/>
        <v>-</v>
      </c>
      <c r="BI184" s="128" t="str">
        <f t="shared" si="263"/>
        <v>-</v>
      </c>
      <c r="BJ184" s="128" t="str">
        <f t="shared" si="264"/>
        <v>-</v>
      </c>
      <c r="BK184" s="128" t="str">
        <f t="shared" si="265"/>
        <v>-</v>
      </c>
      <c r="BL184" s="128" t="str">
        <f t="shared" si="266"/>
        <v>-</v>
      </c>
      <c r="BM184" s="128" t="str">
        <f t="shared" si="267"/>
        <v>-</v>
      </c>
      <c r="BN184" s="128" t="str">
        <f t="shared" si="268"/>
        <v>-</v>
      </c>
      <c r="BO184" s="128" t="str">
        <f t="shared" si="269"/>
        <v>-</v>
      </c>
      <c r="BP184" s="128" t="str">
        <f t="shared" si="270"/>
        <v>-</v>
      </c>
      <c r="BQ184" s="128" t="str">
        <f t="shared" si="271"/>
        <v>-</v>
      </c>
      <c r="BR184" s="128" t="str">
        <f t="shared" si="272"/>
        <v>-</v>
      </c>
      <c r="BS184" s="128" t="str">
        <f t="shared" si="273"/>
        <v>-</v>
      </c>
      <c r="BT184" s="128" t="str">
        <f t="shared" si="274"/>
        <v>-</v>
      </c>
      <c r="BU184" s="128" t="str">
        <f t="shared" si="275"/>
        <v>-</v>
      </c>
      <c r="BV184" s="129">
        <f t="shared" si="281"/>
        <v>0</v>
      </c>
      <c r="BX184" s="128" t="str">
        <f t="shared" si="221"/>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76"/>
        <v>-</v>
      </c>
      <c r="K185" s="20" t="str">
        <f>IF(月途中入退所!$N34=$B$2,IF(月途中入退所!S34="","-",月途中入退所!$S34),"-")</f>
        <v>-</v>
      </c>
      <c r="L185" s="162" t="str">
        <f t="shared" si="277"/>
        <v>-</v>
      </c>
      <c r="M185" s="20" t="str">
        <f>IF(月途中入退所!$N34=$B$2,月途中入退所!$T34,"-")</f>
        <v>-</v>
      </c>
      <c r="N185" s="129">
        <f t="shared" si="222"/>
        <v>0</v>
      </c>
      <c r="P185" s="128" t="str">
        <f t="shared" si="278"/>
        <v>-</v>
      </c>
      <c r="Q185" s="128" t="str">
        <f t="shared" si="223"/>
        <v>-</v>
      </c>
      <c r="R185" s="128" t="str">
        <f t="shared" si="224"/>
        <v>-</v>
      </c>
      <c r="S185" s="128" t="str">
        <f t="shared" si="225"/>
        <v>-</v>
      </c>
      <c r="T185" s="128" t="str">
        <f t="shared" si="226"/>
        <v>-</v>
      </c>
      <c r="U185" s="128" t="str">
        <f t="shared" si="227"/>
        <v>-</v>
      </c>
      <c r="V185" s="128" t="str">
        <f t="shared" si="228"/>
        <v>-</v>
      </c>
      <c r="W185" s="128" t="str">
        <f t="shared" si="229"/>
        <v>-</v>
      </c>
      <c r="X185" s="128" t="str">
        <f t="shared" si="230"/>
        <v>-</v>
      </c>
      <c r="Y185" s="128" t="str">
        <f t="shared" si="231"/>
        <v>-</v>
      </c>
      <c r="Z185" s="128" t="str">
        <f t="shared" si="232"/>
        <v>-</v>
      </c>
      <c r="AA185" s="128" t="str">
        <f t="shared" si="233"/>
        <v>-</v>
      </c>
      <c r="AB185" s="131"/>
      <c r="AC185" s="128" t="str">
        <f t="shared" si="234"/>
        <v>-</v>
      </c>
      <c r="AD185" s="128" t="str">
        <f t="shared" si="235"/>
        <v>-</v>
      </c>
      <c r="AE185" s="128" t="str">
        <f t="shared" si="236"/>
        <v>-</v>
      </c>
      <c r="AF185" s="128" t="str">
        <f t="shared" si="237"/>
        <v>-</v>
      </c>
      <c r="AG185" s="128" t="str">
        <f t="shared" si="238"/>
        <v>-</v>
      </c>
      <c r="AH185" s="128" t="str">
        <f t="shared" si="239"/>
        <v>-</v>
      </c>
      <c r="AI185" s="128" t="str">
        <f t="shared" si="240"/>
        <v>-</v>
      </c>
      <c r="AJ185" s="128" t="str">
        <f t="shared" si="241"/>
        <v>-</v>
      </c>
      <c r="AK185" s="128" t="str">
        <f t="shared" si="242"/>
        <v>-</v>
      </c>
      <c r="AL185" s="128" t="str">
        <f t="shared" si="243"/>
        <v>-</v>
      </c>
      <c r="AM185" s="128" t="str">
        <f t="shared" si="244"/>
        <v>-</v>
      </c>
      <c r="AN185" s="128" t="str">
        <f t="shared" si="245"/>
        <v>-</v>
      </c>
      <c r="AO185" s="128" t="str">
        <f t="shared" si="246"/>
        <v>-</v>
      </c>
      <c r="AP185" s="128" t="str">
        <f t="shared" si="247"/>
        <v>-</v>
      </c>
      <c r="AQ185" s="128" t="str">
        <f t="shared" si="279"/>
        <v>-</v>
      </c>
      <c r="AR185" s="128" t="str">
        <f t="shared" si="280"/>
        <v>-</v>
      </c>
      <c r="AS185" s="129">
        <f t="shared" si="248"/>
        <v>0</v>
      </c>
      <c r="AT185" s="128" t="str">
        <f t="shared" si="249"/>
        <v>-</v>
      </c>
      <c r="AU185" s="128" t="str">
        <f t="shared" si="250"/>
        <v>-</v>
      </c>
      <c r="AV185" s="128" t="str">
        <f t="shared" si="251"/>
        <v>-</v>
      </c>
      <c r="AW185" s="128" t="str">
        <f t="shared" si="252"/>
        <v>-</v>
      </c>
      <c r="AX185" s="128" t="str">
        <f t="shared" si="253"/>
        <v>-</v>
      </c>
      <c r="AY185" s="128" t="str">
        <f t="shared" si="254"/>
        <v>-</v>
      </c>
      <c r="AZ185" s="128" t="str">
        <f t="shared" si="255"/>
        <v>-</v>
      </c>
      <c r="BA185" s="128" t="str">
        <f t="shared" si="256"/>
        <v>-</v>
      </c>
      <c r="BB185" s="128" t="str">
        <f t="shared" si="257"/>
        <v>-</v>
      </c>
      <c r="BC185" s="128" t="str">
        <f t="shared" si="258"/>
        <v>-</v>
      </c>
      <c r="BD185" s="128" t="str">
        <f t="shared" si="259"/>
        <v>-</v>
      </c>
      <c r="BE185" s="187"/>
      <c r="BF185" s="128" t="str">
        <f t="shared" si="260"/>
        <v>-</v>
      </c>
      <c r="BG185" s="128" t="str">
        <f t="shared" si="261"/>
        <v>-</v>
      </c>
      <c r="BH185" s="128" t="str">
        <f t="shared" si="262"/>
        <v>-</v>
      </c>
      <c r="BI185" s="128" t="str">
        <f t="shared" si="263"/>
        <v>-</v>
      </c>
      <c r="BJ185" s="128" t="str">
        <f t="shared" si="264"/>
        <v>-</v>
      </c>
      <c r="BK185" s="128" t="str">
        <f t="shared" si="265"/>
        <v>-</v>
      </c>
      <c r="BL185" s="128" t="str">
        <f t="shared" si="266"/>
        <v>-</v>
      </c>
      <c r="BM185" s="128" t="str">
        <f t="shared" si="267"/>
        <v>-</v>
      </c>
      <c r="BN185" s="128" t="str">
        <f t="shared" si="268"/>
        <v>-</v>
      </c>
      <c r="BO185" s="128" t="str">
        <f t="shared" si="269"/>
        <v>-</v>
      </c>
      <c r="BP185" s="128" t="str">
        <f t="shared" si="270"/>
        <v>-</v>
      </c>
      <c r="BQ185" s="128" t="str">
        <f t="shared" si="271"/>
        <v>-</v>
      </c>
      <c r="BR185" s="128" t="str">
        <f t="shared" si="272"/>
        <v>-</v>
      </c>
      <c r="BS185" s="128" t="str">
        <f t="shared" si="273"/>
        <v>-</v>
      </c>
      <c r="BT185" s="128" t="str">
        <f t="shared" si="274"/>
        <v>-</v>
      </c>
      <c r="BU185" s="128" t="str">
        <f t="shared" si="275"/>
        <v>-</v>
      </c>
      <c r="BV185" s="129">
        <f t="shared" si="281"/>
        <v>0</v>
      </c>
      <c r="BX185" s="128" t="str">
        <f t="shared" si="221"/>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76"/>
        <v>-</v>
      </c>
      <c r="K186" s="20" t="str">
        <f>IF(月途中入退所!$N35=$B$2,IF(月途中入退所!S35="","-",月途中入退所!$S35),"-")</f>
        <v>-</v>
      </c>
      <c r="L186" s="162" t="str">
        <f t="shared" si="277"/>
        <v>-</v>
      </c>
      <c r="M186" s="20" t="str">
        <f>IF(月途中入退所!$N35=$B$2,月途中入退所!$T35,"-")</f>
        <v>-</v>
      </c>
      <c r="N186" s="129">
        <f t="shared" si="222"/>
        <v>0</v>
      </c>
      <c r="P186" s="128" t="str">
        <f t="shared" si="278"/>
        <v>-</v>
      </c>
      <c r="Q186" s="128" t="str">
        <f t="shared" si="223"/>
        <v>-</v>
      </c>
      <c r="R186" s="128" t="str">
        <f t="shared" si="224"/>
        <v>-</v>
      </c>
      <c r="S186" s="128" t="str">
        <f t="shared" si="225"/>
        <v>-</v>
      </c>
      <c r="T186" s="128" t="str">
        <f t="shared" si="226"/>
        <v>-</v>
      </c>
      <c r="U186" s="128" t="str">
        <f t="shared" si="227"/>
        <v>-</v>
      </c>
      <c r="V186" s="128" t="str">
        <f t="shared" si="228"/>
        <v>-</v>
      </c>
      <c r="W186" s="128" t="str">
        <f t="shared" si="229"/>
        <v>-</v>
      </c>
      <c r="X186" s="128" t="str">
        <f t="shared" si="230"/>
        <v>-</v>
      </c>
      <c r="Y186" s="128" t="str">
        <f t="shared" si="231"/>
        <v>-</v>
      </c>
      <c r="Z186" s="128" t="str">
        <f t="shared" si="232"/>
        <v>-</v>
      </c>
      <c r="AA186" s="128" t="str">
        <f t="shared" si="233"/>
        <v>-</v>
      </c>
      <c r="AB186" s="131"/>
      <c r="AC186" s="128" t="str">
        <f t="shared" si="234"/>
        <v>-</v>
      </c>
      <c r="AD186" s="128" t="str">
        <f t="shared" si="235"/>
        <v>-</v>
      </c>
      <c r="AE186" s="128" t="str">
        <f t="shared" si="236"/>
        <v>-</v>
      </c>
      <c r="AF186" s="128" t="str">
        <f t="shared" si="237"/>
        <v>-</v>
      </c>
      <c r="AG186" s="128" t="str">
        <f t="shared" si="238"/>
        <v>-</v>
      </c>
      <c r="AH186" s="128" t="str">
        <f t="shared" si="239"/>
        <v>-</v>
      </c>
      <c r="AI186" s="128" t="str">
        <f t="shared" si="240"/>
        <v>-</v>
      </c>
      <c r="AJ186" s="128" t="str">
        <f t="shared" si="241"/>
        <v>-</v>
      </c>
      <c r="AK186" s="128" t="str">
        <f t="shared" si="242"/>
        <v>-</v>
      </c>
      <c r="AL186" s="128" t="str">
        <f t="shared" si="243"/>
        <v>-</v>
      </c>
      <c r="AM186" s="128" t="str">
        <f t="shared" si="244"/>
        <v>-</v>
      </c>
      <c r="AN186" s="128" t="str">
        <f t="shared" si="245"/>
        <v>-</v>
      </c>
      <c r="AO186" s="128" t="str">
        <f t="shared" si="246"/>
        <v>-</v>
      </c>
      <c r="AP186" s="128" t="str">
        <f t="shared" si="247"/>
        <v>-</v>
      </c>
      <c r="AQ186" s="128" t="str">
        <f t="shared" si="279"/>
        <v>-</v>
      </c>
      <c r="AR186" s="128" t="str">
        <f t="shared" si="280"/>
        <v>-</v>
      </c>
      <c r="AS186" s="129">
        <f t="shared" si="248"/>
        <v>0</v>
      </c>
      <c r="AT186" s="128" t="str">
        <f t="shared" si="249"/>
        <v>-</v>
      </c>
      <c r="AU186" s="128" t="str">
        <f t="shared" si="250"/>
        <v>-</v>
      </c>
      <c r="AV186" s="128" t="str">
        <f t="shared" si="251"/>
        <v>-</v>
      </c>
      <c r="AW186" s="128" t="str">
        <f t="shared" si="252"/>
        <v>-</v>
      </c>
      <c r="AX186" s="128" t="str">
        <f t="shared" si="253"/>
        <v>-</v>
      </c>
      <c r="AY186" s="128" t="str">
        <f t="shared" si="254"/>
        <v>-</v>
      </c>
      <c r="AZ186" s="128" t="str">
        <f t="shared" si="255"/>
        <v>-</v>
      </c>
      <c r="BA186" s="128" t="str">
        <f t="shared" si="256"/>
        <v>-</v>
      </c>
      <c r="BB186" s="128" t="str">
        <f t="shared" si="257"/>
        <v>-</v>
      </c>
      <c r="BC186" s="128" t="str">
        <f t="shared" si="258"/>
        <v>-</v>
      </c>
      <c r="BD186" s="128" t="str">
        <f t="shared" si="259"/>
        <v>-</v>
      </c>
      <c r="BE186" s="187"/>
      <c r="BF186" s="128" t="str">
        <f t="shared" si="260"/>
        <v>-</v>
      </c>
      <c r="BG186" s="128" t="str">
        <f t="shared" si="261"/>
        <v>-</v>
      </c>
      <c r="BH186" s="128" t="str">
        <f t="shared" si="262"/>
        <v>-</v>
      </c>
      <c r="BI186" s="128" t="str">
        <f t="shared" si="263"/>
        <v>-</v>
      </c>
      <c r="BJ186" s="128" t="str">
        <f t="shared" si="264"/>
        <v>-</v>
      </c>
      <c r="BK186" s="128" t="str">
        <f t="shared" si="265"/>
        <v>-</v>
      </c>
      <c r="BL186" s="128" t="str">
        <f t="shared" si="266"/>
        <v>-</v>
      </c>
      <c r="BM186" s="128" t="str">
        <f t="shared" si="267"/>
        <v>-</v>
      </c>
      <c r="BN186" s="128" t="str">
        <f t="shared" si="268"/>
        <v>-</v>
      </c>
      <c r="BO186" s="128" t="str">
        <f t="shared" si="269"/>
        <v>-</v>
      </c>
      <c r="BP186" s="128" t="str">
        <f t="shared" si="270"/>
        <v>-</v>
      </c>
      <c r="BQ186" s="128" t="str">
        <f t="shared" si="271"/>
        <v>-</v>
      </c>
      <c r="BR186" s="128" t="str">
        <f t="shared" si="272"/>
        <v>-</v>
      </c>
      <c r="BS186" s="128" t="str">
        <f t="shared" si="273"/>
        <v>-</v>
      </c>
      <c r="BT186" s="128" t="str">
        <f t="shared" si="274"/>
        <v>-</v>
      </c>
      <c r="BU186" s="128" t="str">
        <f t="shared" si="275"/>
        <v>-</v>
      </c>
      <c r="BV186" s="129">
        <f t="shared" si="281"/>
        <v>0</v>
      </c>
      <c r="BX186" s="128" t="str">
        <f t="shared" si="221"/>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76"/>
        <v>-</v>
      </c>
      <c r="K187" s="20" t="str">
        <f>IF(月途中入退所!$N36=$B$2,IF(月途中入退所!S36="","-",月途中入退所!$S36),"-")</f>
        <v>-</v>
      </c>
      <c r="L187" s="162" t="str">
        <f t="shared" si="277"/>
        <v>-</v>
      </c>
      <c r="M187" s="20" t="str">
        <f>IF(月途中入退所!$N36=$B$2,月途中入退所!$T36,"-")</f>
        <v>-</v>
      </c>
      <c r="N187" s="129">
        <f t="shared" si="222"/>
        <v>0</v>
      </c>
      <c r="P187" s="128" t="str">
        <f t="shared" si="278"/>
        <v>-</v>
      </c>
      <c r="Q187" s="128" t="str">
        <f t="shared" si="223"/>
        <v>-</v>
      </c>
      <c r="R187" s="128" t="str">
        <f t="shared" si="224"/>
        <v>-</v>
      </c>
      <c r="S187" s="128" t="str">
        <f t="shared" si="225"/>
        <v>-</v>
      </c>
      <c r="T187" s="128" t="str">
        <f t="shared" si="226"/>
        <v>-</v>
      </c>
      <c r="U187" s="128" t="str">
        <f t="shared" si="227"/>
        <v>-</v>
      </c>
      <c r="V187" s="128" t="str">
        <f t="shared" si="228"/>
        <v>-</v>
      </c>
      <c r="W187" s="128" t="str">
        <f t="shared" si="229"/>
        <v>-</v>
      </c>
      <c r="X187" s="128" t="str">
        <f t="shared" si="230"/>
        <v>-</v>
      </c>
      <c r="Y187" s="128" t="str">
        <f t="shared" si="231"/>
        <v>-</v>
      </c>
      <c r="Z187" s="128" t="str">
        <f t="shared" si="232"/>
        <v>-</v>
      </c>
      <c r="AA187" s="128" t="str">
        <f t="shared" si="233"/>
        <v>-</v>
      </c>
      <c r="AB187" s="131"/>
      <c r="AC187" s="128" t="str">
        <f t="shared" si="234"/>
        <v>-</v>
      </c>
      <c r="AD187" s="128" t="str">
        <f t="shared" si="235"/>
        <v>-</v>
      </c>
      <c r="AE187" s="128" t="str">
        <f t="shared" si="236"/>
        <v>-</v>
      </c>
      <c r="AF187" s="128" t="str">
        <f t="shared" si="237"/>
        <v>-</v>
      </c>
      <c r="AG187" s="128" t="str">
        <f t="shared" si="238"/>
        <v>-</v>
      </c>
      <c r="AH187" s="128" t="str">
        <f t="shared" si="239"/>
        <v>-</v>
      </c>
      <c r="AI187" s="128" t="str">
        <f t="shared" si="240"/>
        <v>-</v>
      </c>
      <c r="AJ187" s="128" t="str">
        <f t="shared" si="241"/>
        <v>-</v>
      </c>
      <c r="AK187" s="128" t="str">
        <f t="shared" si="242"/>
        <v>-</v>
      </c>
      <c r="AL187" s="128" t="str">
        <f t="shared" si="243"/>
        <v>-</v>
      </c>
      <c r="AM187" s="128" t="str">
        <f t="shared" si="244"/>
        <v>-</v>
      </c>
      <c r="AN187" s="128" t="str">
        <f t="shared" si="245"/>
        <v>-</v>
      </c>
      <c r="AO187" s="128" t="str">
        <f t="shared" si="246"/>
        <v>-</v>
      </c>
      <c r="AP187" s="128" t="str">
        <f t="shared" si="247"/>
        <v>-</v>
      </c>
      <c r="AQ187" s="128" t="str">
        <f t="shared" si="279"/>
        <v>-</v>
      </c>
      <c r="AR187" s="128" t="str">
        <f t="shared" si="280"/>
        <v>-</v>
      </c>
      <c r="AS187" s="129">
        <f t="shared" si="248"/>
        <v>0</v>
      </c>
      <c r="AT187" s="128" t="str">
        <f t="shared" si="249"/>
        <v>-</v>
      </c>
      <c r="AU187" s="128" t="str">
        <f t="shared" si="250"/>
        <v>-</v>
      </c>
      <c r="AV187" s="128" t="str">
        <f t="shared" si="251"/>
        <v>-</v>
      </c>
      <c r="AW187" s="128" t="str">
        <f t="shared" si="252"/>
        <v>-</v>
      </c>
      <c r="AX187" s="128" t="str">
        <f t="shared" si="253"/>
        <v>-</v>
      </c>
      <c r="AY187" s="128" t="str">
        <f t="shared" si="254"/>
        <v>-</v>
      </c>
      <c r="AZ187" s="128" t="str">
        <f t="shared" si="255"/>
        <v>-</v>
      </c>
      <c r="BA187" s="128" t="str">
        <f t="shared" si="256"/>
        <v>-</v>
      </c>
      <c r="BB187" s="128" t="str">
        <f t="shared" si="257"/>
        <v>-</v>
      </c>
      <c r="BC187" s="128" t="str">
        <f t="shared" si="258"/>
        <v>-</v>
      </c>
      <c r="BD187" s="128" t="str">
        <f t="shared" si="259"/>
        <v>-</v>
      </c>
      <c r="BE187" s="187"/>
      <c r="BF187" s="128" t="str">
        <f t="shared" si="260"/>
        <v>-</v>
      </c>
      <c r="BG187" s="128" t="str">
        <f t="shared" si="261"/>
        <v>-</v>
      </c>
      <c r="BH187" s="128" t="str">
        <f t="shared" si="262"/>
        <v>-</v>
      </c>
      <c r="BI187" s="128" t="str">
        <f t="shared" si="263"/>
        <v>-</v>
      </c>
      <c r="BJ187" s="128" t="str">
        <f t="shared" si="264"/>
        <v>-</v>
      </c>
      <c r="BK187" s="128" t="str">
        <f t="shared" si="265"/>
        <v>-</v>
      </c>
      <c r="BL187" s="128" t="str">
        <f t="shared" si="266"/>
        <v>-</v>
      </c>
      <c r="BM187" s="128" t="str">
        <f t="shared" si="267"/>
        <v>-</v>
      </c>
      <c r="BN187" s="128" t="str">
        <f t="shared" si="268"/>
        <v>-</v>
      </c>
      <c r="BO187" s="128" t="str">
        <f t="shared" si="269"/>
        <v>-</v>
      </c>
      <c r="BP187" s="128" t="str">
        <f t="shared" si="270"/>
        <v>-</v>
      </c>
      <c r="BQ187" s="128" t="str">
        <f t="shared" si="271"/>
        <v>-</v>
      </c>
      <c r="BR187" s="128" t="str">
        <f t="shared" si="272"/>
        <v>-</v>
      </c>
      <c r="BS187" s="128" t="str">
        <f t="shared" si="273"/>
        <v>-</v>
      </c>
      <c r="BT187" s="128" t="str">
        <f t="shared" si="274"/>
        <v>-</v>
      </c>
      <c r="BU187" s="128" t="str">
        <f t="shared" si="275"/>
        <v>-</v>
      </c>
      <c r="BV187" s="129">
        <f t="shared" si="281"/>
        <v>0</v>
      </c>
      <c r="BX187" s="128" t="str">
        <f t="shared" si="221"/>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76"/>
        <v>-</v>
      </c>
      <c r="K188" s="20" t="str">
        <f>IF(月途中入退所!$N37=$B$2,IF(月途中入退所!S37="","-",月途中入退所!$S37),"-")</f>
        <v>-</v>
      </c>
      <c r="L188" s="162" t="str">
        <f t="shared" si="277"/>
        <v>-</v>
      </c>
      <c r="M188" s="20" t="str">
        <f>IF(月途中入退所!$N37=$B$2,月途中入退所!$T37,"-")</f>
        <v>-</v>
      </c>
      <c r="N188" s="129">
        <f t="shared" si="222"/>
        <v>0</v>
      </c>
      <c r="P188" s="128" t="str">
        <f t="shared" si="278"/>
        <v>-</v>
      </c>
      <c r="Q188" s="128" t="str">
        <f t="shared" si="223"/>
        <v>-</v>
      </c>
      <c r="R188" s="128" t="str">
        <f t="shared" si="224"/>
        <v>-</v>
      </c>
      <c r="S188" s="128" t="str">
        <f t="shared" si="225"/>
        <v>-</v>
      </c>
      <c r="T188" s="128" t="str">
        <f t="shared" si="226"/>
        <v>-</v>
      </c>
      <c r="U188" s="128" t="str">
        <f t="shared" si="227"/>
        <v>-</v>
      </c>
      <c r="V188" s="128" t="str">
        <f t="shared" si="228"/>
        <v>-</v>
      </c>
      <c r="W188" s="128" t="str">
        <f t="shared" si="229"/>
        <v>-</v>
      </c>
      <c r="X188" s="128" t="str">
        <f t="shared" si="230"/>
        <v>-</v>
      </c>
      <c r="Y188" s="128" t="str">
        <f t="shared" si="231"/>
        <v>-</v>
      </c>
      <c r="Z188" s="128" t="str">
        <f t="shared" si="232"/>
        <v>-</v>
      </c>
      <c r="AA188" s="128" t="str">
        <f t="shared" si="233"/>
        <v>-</v>
      </c>
      <c r="AB188" s="131"/>
      <c r="AC188" s="128" t="str">
        <f t="shared" si="234"/>
        <v>-</v>
      </c>
      <c r="AD188" s="128" t="str">
        <f t="shared" si="235"/>
        <v>-</v>
      </c>
      <c r="AE188" s="128" t="str">
        <f t="shared" si="236"/>
        <v>-</v>
      </c>
      <c r="AF188" s="128" t="str">
        <f t="shared" si="237"/>
        <v>-</v>
      </c>
      <c r="AG188" s="128" t="str">
        <f t="shared" si="238"/>
        <v>-</v>
      </c>
      <c r="AH188" s="128" t="str">
        <f t="shared" si="239"/>
        <v>-</v>
      </c>
      <c r="AI188" s="128" t="str">
        <f t="shared" si="240"/>
        <v>-</v>
      </c>
      <c r="AJ188" s="128" t="str">
        <f t="shared" si="241"/>
        <v>-</v>
      </c>
      <c r="AK188" s="128" t="str">
        <f t="shared" si="242"/>
        <v>-</v>
      </c>
      <c r="AL188" s="128" t="str">
        <f t="shared" si="243"/>
        <v>-</v>
      </c>
      <c r="AM188" s="128" t="str">
        <f t="shared" si="244"/>
        <v>-</v>
      </c>
      <c r="AN188" s="128" t="str">
        <f t="shared" si="245"/>
        <v>-</v>
      </c>
      <c r="AO188" s="128" t="str">
        <f t="shared" si="246"/>
        <v>-</v>
      </c>
      <c r="AP188" s="128" t="str">
        <f t="shared" si="247"/>
        <v>-</v>
      </c>
      <c r="AQ188" s="128" t="str">
        <f t="shared" si="279"/>
        <v>-</v>
      </c>
      <c r="AR188" s="128" t="str">
        <f t="shared" si="280"/>
        <v>-</v>
      </c>
      <c r="AS188" s="129">
        <f t="shared" si="248"/>
        <v>0</v>
      </c>
      <c r="AT188" s="128" t="str">
        <f t="shared" si="249"/>
        <v>-</v>
      </c>
      <c r="AU188" s="128" t="str">
        <f t="shared" si="250"/>
        <v>-</v>
      </c>
      <c r="AV188" s="128" t="str">
        <f t="shared" si="251"/>
        <v>-</v>
      </c>
      <c r="AW188" s="128" t="str">
        <f t="shared" si="252"/>
        <v>-</v>
      </c>
      <c r="AX188" s="128" t="str">
        <f t="shared" si="253"/>
        <v>-</v>
      </c>
      <c r="AY188" s="128" t="str">
        <f t="shared" si="254"/>
        <v>-</v>
      </c>
      <c r="AZ188" s="128" t="str">
        <f t="shared" si="255"/>
        <v>-</v>
      </c>
      <c r="BA188" s="128" t="str">
        <f t="shared" si="256"/>
        <v>-</v>
      </c>
      <c r="BB188" s="128" t="str">
        <f t="shared" si="257"/>
        <v>-</v>
      </c>
      <c r="BC188" s="128" t="str">
        <f t="shared" si="258"/>
        <v>-</v>
      </c>
      <c r="BD188" s="128" t="str">
        <f t="shared" si="259"/>
        <v>-</v>
      </c>
      <c r="BE188" s="187"/>
      <c r="BF188" s="128" t="str">
        <f t="shared" si="260"/>
        <v>-</v>
      </c>
      <c r="BG188" s="128" t="str">
        <f t="shared" si="261"/>
        <v>-</v>
      </c>
      <c r="BH188" s="128" t="str">
        <f t="shared" si="262"/>
        <v>-</v>
      </c>
      <c r="BI188" s="128" t="str">
        <f t="shared" si="263"/>
        <v>-</v>
      </c>
      <c r="BJ188" s="128" t="str">
        <f t="shared" si="264"/>
        <v>-</v>
      </c>
      <c r="BK188" s="128" t="str">
        <f t="shared" si="265"/>
        <v>-</v>
      </c>
      <c r="BL188" s="128" t="str">
        <f t="shared" si="266"/>
        <v>-</v>
      </c>
      <c r="BM188" s="128" t="str">
        <f t="shared" si="267"/>
        <v>-</v>
      </c>
      <c r="BN188" s="128" t="str">
        <f t="shared" si="268"/>
        <v>-</v>
      </c>
      <c r="BO188" s="128" t="str">
        <f t="shared" si="269"/>
        <v>-</v>
      </c>
      <c r="BP188" s="128" t="str">
        <f t="shared" si="270"/>
        <v>-</v>
      </c>
      <c r="BQ188" s="128" t="str">
        <f t="shared" si="271"/>
        <v>-</v>
      </c>
      <c r="BR188" s="128" t="str">
        <f t="shared" si="272"/>
        <v>-</v>
      </c>
      <c r="BS188" s="128" t="str">
        <f t="shared" si="273"/>
        <v>-</v>
      </c>
      <c r="BT188" s="128" t="str">
        <f t="shared" si="274"/>
        <v>-</v>
      </c>
      <c r="BU188" s="128" t="str">
        <f t="shared" si="275"/>
        <v>-</v>
      </c>
      <c r="BV188" s="129">
        <f t="shared" si="281"/>
        <v>0</v>
      </c>
      <c r="BX188" s="128" t="str">
        <f t="shared" si="221"/>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76"/>
        <v>-</v>
      </c>
      <c r="K189" s="20" t="str">
        <f>IF(月途中入退所!$N38=$B$2,IF(月途中入退所!S38="","-",月途中入退所!$S38),"-")</f>
        <v>-</v>
      </c>
      <c r="L189" s="162" t="str">
        <f t="shared" si="277"/>
        <v>-</v>
      </c>
      <c r="M189" s="20" t="str">
        <f>IF(月途中入退所!$N38=$B$2,月途中入退所!$T38,"-")</f>
        <v>-</v>
      </c>
      <c r="N189" s="129">
        <f t="shared" si="222"/>
        <v>0</v>
      </c>
      <c r="P189" s="128" t="str">
        <f t="shared" si="278"/>
        <v>-</v>
      </c>
      <c r="Q189" s="128" t="str">
        <f t="shared" si="223"/>
        <v>-</v>
      </c>
      <c r="R189" s="128" t="str">
        <f t="shared" si="224"/>
        <v>-</v>
      </c>
      <c r="S189" s="128" t="str">
        <f t="shared" si="225"/>
        <v>-</v>
      </c>
      <c r="T189" s="128" t="str">
        <f t="shared" si="226"/>
        <v>-</v>
      </c>
      <c r="U189" s="128" t="str">
        <f t="shared" si="227"/>
        <v>-</v>
      </c>
      <c r="V189" s="128" t="str">
        <f t="shared" si="228"/>
        <v>-</v>
      </c>
      <c r="W189" s="128" t="str">
        <f t="shared" si="229"/>
        <v>-</v>
      </c>
      <c r="X189" s="128" t="str">
        <f t="shared" si="230"/>
        <v>-</v>
      </c>
      <c r="Y189" s="128" t="str">
        <f t="shared" si="231"/>
        <v>-</v>
      </c>
      <c r="Z189" s="128" t="str">
        <f t="shared" si="232"/>
        <v>-</v>
      </c>
      <c r="AA189" s="128" t="str">
        <f t="shared" si="233"/>
        <v>-</v>
      </c>
      <c r="AB189" s="131"/>
      <c r="AC189" s="128" t="str">
        <f t="shared" si="234"/>
        <v>-</v>
      </c>
      <c r="AD189" s="128" t="str">
        <f t="shared" si="235"/>
        <v>-</v>
      </c>
      <c r="AE189" s="128" t="str">
        <f t="shared" si="236"/>
        <v>-</v>
      </c>
      <c r="AF189" s="128" t="str">
        <f t="shared" si="237"/>
        <v>-</v>
      </c>
      <c r="AG189" s="128" t="str">
        <f t="shared" si="238"/>
        <v>-</v>
      </c>
      <c r="AH189" s="128" t="str">
        <f t="shared" si="239"/>
        <v>-</v>
      </c>
      <c r="AI189" s="128" t="str">
        <f t="shared" si="240"/>
        <v>-</v>
      </c>
      <c r="AJ189" s="128" t="str">
        <f t="shared" si="241"/>
        <v>-</v>
      </c>
      <c r="AK189" s="128" t="str">
        <f t="shared" si="242"/>
        <v>-</v>
      </c>
      <c r="AL189" s="128" t="str">
        <f t="shared" si="243"/>
        <v>-</v>
      </c>
      <c r="AM189" s="128" t="str">
        <f t="shared" si="244"/>
        <v>-</v>
      </c>
      <c r="AN189" s="128" t="str">
        <f t="shared" si="245"/>
        <v>-</v>
      </c>
      <c r="AO189" s="128" t="str">
        <f t="shared" si="246"/>
        <v>-</v>
      </c>
      <c r="AP189" s="128" t="str">
        <f t="shared" si="247"/>
        <v>-</v>
      </c>
      <c r="AQ189" s="128" t="str">
        <f t="shared" si="279"/>
        <v>-</v>
      </c>
      <c r="AR189" s="128" t="str">
        <f t="shared" si="280"/>
        <v>-</v>
      </c>
      <c r="AS189" s="129">
        <f t="shared" si="248"/>
        <v>0</v>
      </c>
      <c r="AT189" s="128" t="str">
        <f t="shared" si="249"/>
        <v>-</v>
      </c>
      <c r="AU189" s="128" t="str">
        <f t="shared" si="250"/>
        <v>-</v>
      </c>
      <c r="AV189" s="128" t="str">
        <f t="shared" si="251"/>
        <v>-</v>
      </c>
      <c r="AW189" s="128" t="str">
        <f t="shared" si="252"/>
        <v>-</v>
      </c>
      <c r="AX189" s="128" t="str">
        <f t="shared" si="253"/>
        <v>-</v>
      </c>
      <c r="AY189" s="128" t="str">
        <f t="shared" si="254"/>
        <v>-</v>
      </c>
      <c r="AZ189" s="128" t="str">
        <f t="shared" si="255"/>
        <v>-</v>
      </c>
      <c r="BA189" s="128" t="str">
        <f t="shared" si="256"/>
        <v>-</v>
      </c>
      <c r="BB189" s="128" t="str">
        <f t="shared" si="257"/>
        <v>-</v>
      </c>
      <c r="BC189" s="128" t="str">
        <f t="shared" si="258"/>
        <v>-</v>
      </c>
      <c r="BD189" s="128" t="str">
        <f t="shared" si="259"/>
        <v>-</v>
      </c>
      <c r="BE189" s="187"/>
      <c r="BF189" s="128" t="str">
        <f t="shared" si="260"/>
        <v>-</v>
      </c>
      <c r="BG189" s="128" t="str">
        <f t="shared" si="261"/>
        <v>-</v>
      </c>
      <c r="BH189" s="128" t="str">
        <f t="shared" si="262"/>
        <v>-</v>
      </c>
      <c r="BI189" s="128" t="str">
        <f t="shared" si="263"/>
        <v>-</v>
      </c>
      <c r="BJ189" s="128" t="str">
        <f t="shared" si="264"/>
        <v>-</v>
      </c>
      <c r="BK189" s="128" t="str">
        <f t="shared" si="265"/>
        <v>-</v>
      </c>
      <c r="BL189" s="128" t="str">
        <f t="shared" si="266"/>
        <v>-</v>
      </c>
      <c r="BM189" s="128" t="str">
        <f t="shared" si="267"/>
        <v>-</v>
      </c>
      <c r="BN189" s="128" t="str">
        <f t="shared" si="268"/>
        <v>-</v>
      </c>
      <c r="BO189" s="128" t="str">
        <f t="shared" si="269"/>
        <v>-</v>
      </c>
      <c r="BP189" s="128" t="str">
        <f t="shared" si="270"/>
        <v>-</v>
      </c>
      <c r="BQ189" s="128" t="str">
        <f t="shared" si="271"/>
        <v>-</v>
      </c>
      <c r="BR189" s="128" t="str">
        <f t="shared" si="272"/>
        <v>-</v>
      </c>
      <c r="BS189" s="128" t="str">
        <f t="shared" si="273"/>
        <v>-</v>
      </c>
      <c r="BT189" s="128" t="str">
        <f t="shared" si="274"/>
        <v>-</v>
      </c>
      <c r="BU189" s="128" t="str">
        <f t="shared" si="275"/>
        <v>-</v>
      </c>
      <c r="BV189" s="129">
        <f t="shared" si="281"/>
        <v>0</v>
      </c>
      <c r="BX189" s="128" t="str">
        <f t="shared" si="221"/>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76"/>
        <v>-</v>
      </c>
      <c r="K190" s="20" t="str">
        <f>IF(月途中入退所!$N39=$B$2,IF(月途中入退所!S39="","-",月途中入退所!$S39),"-")</f>
        <v>-</v>
      </c>
      <c r="L190" s="162" t="str">
        <f t="shared" si="277"/>
        <v>-</v>
      </c>
      <c r="M190" s="20" t="str">
        <f>IF(月途中入退所!$N39=$B$2,月途中入退所!$T39,"-")</f>
        <v>-</v>
      </c>
      <c r="N190" s="129">
        <f t="shared" si="222"/>
        <v>0</v>
      </c>
      <c r="P190" s="128" t="str">
        <f t="shared" si="278"/>
        <v>-</v>
      </c>
      <c r="Q190" s="128" t="str">
        <f t="shared" si="223"/>
        <v>-</v>
      </c>
      <c r="R190" s="128" t="str">
        <f t="shared" si="224"/>
        <v>-</v>
      </c>
      <c r="S190" s="128" t="str">
        <f t="shared" si="225"/>
        <v>-</v>
      </c>
      <c r="T190" s="128" t="str">
        <f t="shared" si="226"/>
        <v>-</v>
      </c>
      <c r="U190" s="128" t="str">
        <f t="shared" si="227"/>
        <v>-</v>
      </c>
      <c r="V190" s="128" t="str">
        <f t="shared" si="228"/>
        <v>-</v>
      </c>
      <c r="W190" s="128" t="str">
        <f t="shared" si="229"/>
        <v>-</v>
      </c>
      <c r="X190" s="128" t="str">
        <f t="shared" si="230"/>
        <v>-</v>
      </c>
      <c r="Y190" s="128" t="str">
        <f t="shared" si="231"/>
        <v>-</v>
      </c>
      <c r="Z190" s="128" t="str">
        <f t="shared" si="232"/>
        <v>-</v>
      </c>
      <c r="AA190" s="128" t="str">
        <f t="shared" si="233"/>
        <v>-</v>
      </c>
      <c r="AB190" s="131"/>
      <c r="AC190" s="128" t="str">
        <f t="shared" si="234"/>
        <v>-</v>
      </c>
      <c r="AD190" s="128" t="str">
        <f t="shared" si="235"/>
        <v>-</v>
      </c>
      <c r="AE190" s="128" t="str">
        <f t="shared" si="236"/>
        <v>-</v>
      </c>
      <c r="AF190" s="128" t="str">
        <f t="shared" si="237"/>
        <v>-</v>
      </c>
      <c r="AG190" s="128" t="str">
        <f t="shared" si="238"/>
        <v>-</v>
      </c>
      <c r="AH190" s="128" t="str">
        <f t="shared" si="239"/>
        <v>-</v>
      </c>
      <c r="AI190" s="128" t="str">
        <f t="shared" si="240"/>
        <v>-</v>
      </c>
      <c r="AJ190" s="128" t="str">
        <f t="shared" si="241"/>
        <v>-</v>
      </c>
      <c r="AK190" s="128" t="str">
        <f t="shared" si="242"/>
        <v>-</v>
      </c>
      <c r="AL190" s="128" t="str">
        <f t="shared" si="243"/>
        <v>-</v>
      </c>
      <c r="AM190" s="128" t="str">
        <f t="shared" si="244"/>
        <v>-</v>
      </c>
      <c r="AN190" s="128" t="str">
        <f t="shared" si="245"/>
        <v>-</v>
      </c>
      <c r="AO190" s="128" t="str">
        <f t="shared" si="246"/>
        <v>-</v>
      </c>
      <c r="AP190" s="128" t="str">
        <f t="shared" si="247"/>
        <v>-</v>
      </c>
      <c r="AQ190" s="128" t="str">
        <f t="shared" si="279"/>
        <v>-</v>
      </c>
      <c r="AR190" s="128" t="str">
        <f t="shared" si="280"/>
        <v>-</v>
      </c>
      <c r="AS190" s="129">
        <f t="shared" si="248"/>
        <v>0</v>
      </c>
      <c r="AT190" s="128" t="str">
        <f t="shared" si="249"/>
        <v>-</v>
      </c>
      <c r="AU190" s="128" t="str">
        <f t="shared" si="250"/>
        <v>-</v>
      </c>
      <c r="AV190" s="128" t="str">
        <f t="shared" si="251"/>
        <v>-</v>
      </c>
      <c r="AW190" s="128" t="str">
        <f t="shared" si="252"/>
        <v>-</v>
      </c>
      <c r="AX190" s="128" t="str">
        <f t="shared" si="253"/>
        <v>-</v>
      </c>
      <c r="AY190" s="128" t="str">
        <f t="shared" si="254"/>
        <v>-</v>
      </c>
      <c r="AZ190" s="128" t="str">
        <f t="shared" si="255"/>
        <v>-</v>
      </c>
      <c r="BA190" s="128" t="str">
        <f t="shared" si="256"/>
        <v>-</v>
      </c>
      <c r="BB190" s="128" t="str">
        <f t="shared" si="257"/>
        <v>-</v>
      </c>
      <c r="BC190" s="128" t="str">
        <f t="shared" si="258"/>
        <v>-</v>
      </c>
      <c r="BD190" s="128" t="str">
        <f t="shared" si="259"/>
        <v>-</v>
      </c>
      <c r="BE190" s="187"/>
      <c r="BF190" s="128" t="str">
        <f t="shared" si="260"/>
        <v>-</v>
      </c>
      <c r="BG190" s="128" t="str">
        <f t="shared" si="261"/>
        <v>-</v>
      </c>
      <c r="BH190" s="128" t="str">
        <f t="shared" si="262"/>
        <v>-</v>
      </c>
      <c r="BI190" s="128" t="str">
        <f t="shared" si="263"/>
        <v>-</v>
      </c>
      <c r="BJ190" s="128" t="str">
        <f t="shared" si="264"/>
        <v>-</v>
      </c>
      <c r="BK190" s="128" t="str">
        <f t="shared" si="265"/>
        <v>-</v>
      </c>
      <c r="BL190" s="128" t="str">
        <f t="shared" si="266"/>
        <v>-</v>
      </c>
      <c r="BM190" s="128" t="str">
        <f t="shared" si="267"/>
        <v>-</v>
      </c>
      <c r="BN190" s="128" t="str">
        <f t="shared" si="268"/>
        <v>-</v>
      </c>
      <c r="BO190" s="128" t="str">
        <f t="shared" si="269"/>
        <v>-</v>
      </c>
      <c r="BP190" s="128" t="str">
        <f t="shared" si="270"/>
        <v>-</v>
      </c>
      <c r="BQ190" s="128" t="str">
        <f t="shared" si="271"/>
        <v>-</v>
      </c>
      <c r="BR190" s="128" t="str">
        <f t="shared" si="272"/>
        <v>-</v>
      </c>
      <c r="BS190" s="128" t="str">
        <f t="shared" si="273"/>
        <v>-</v>
      </c>
      <c r="BT190" s="128" t="str">
        <f t="shared" si="274"/>
        <v>-</v>
      </c>
      <c r="BU190" s="128" t="str">
        <f t="shared" si="275"/>
        <v>-</v>
      </c>
      <c r="BV190" s="129">
        <f t="shared" si="281"/>
        <v>0</v>
      </c>
      <c r="BX190" s="128" t="str">
        <f t="shared" si="221"/>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76"/>
        <v>-</v>
      </c>
      <c r="K191" s="20" t="str">
        <f>IF(月途中入退所!$N40=$B$2,IF(月途中入退所!S40="","-",月途中入退所!$S40),"-")</f>
        <v>-</v>
      </c>
      <c r="L191" s="162" t="str">
        <f t="shared" si="277"/>
        <v>-</v>
      </c>
      <c r="M191" s="20" t="str">
        <f>IF(月途中入退所!$N40=$B$2,月途中入退所!$T40,"-")</f>
        <v>-</v>
      </c>
      <c r="N191" s="129">
        <f t="shared" si="222"/>
        <v>0</v>
      </c>
      <c r="P191" s="128" t="str">
        <f t="shared" si="278"/>
        <v>-</v>
      </c>
      <c r="Q191" s="128" t="str">
        <f t="shared" si="223"/>
        <v>-</v>
      </c>
      <c r="R191" s="128" t="str">
        <f t="shared" si="224"/>
        <v>-</v>
      </c>
      <c r="S191" s="128" t="str">
        <f t="shared" si="225"/>
        <v>-</v>
      </c>
      <c r="T191" s="128" t="str">
        <f t="shared" si="226"/>
        <v>-</v>
      </c>
      <c r="U191" s="128" t="str">
        <f t="shared" si="227"/>
        <v>-</v>
      </c>
      <c r="V191" s="128" t="str">
        <f t="shared" si="228"/>
        <v>-</v>
      </c>
      <c r="W191" s="128" t="str">
        <f t="shared" si="229"/>
        <v>-</v>
      </c>
      <c r="X191" s="128" t="str">
        <f t="shared" si="230"/>
        <v>-</v>
      </c>
      <c r="Y191" s="128" t="str">
        <f t="shared" si="231"/>
        <v>-</v>
      </c>
      <c r="Z191" s="128" t="str">
        <f t="shared" si="232"/>
        <v>-</v>
      </c>
      <c r="AA191" s="128" t="str">
        <f t="shared" si="233"/>
        <v>-</v>
      </c>
      <c r="AB191" s="131"/>
      <c r="AC191" s="128" t="str">
        <f t="shared" si="234"/>
        <v>-</v>
      </c>
      <c r="AD191" s="128" t="str">
        <f t="shared" si="235"/>
        <v>-</v>
      </c>
      <c r="AE191" s="128" t="str">
        <f t="shared" si="236"/>
        <v>-</v>
      </c>
      <c r="AF191" s="128" t="str">
        <f t="shared" si="237"/>
        <v>-</v>
      </c>
      <c r="AG191" s="128" t="str">
        <f t="shared" si="238"/>
        <v>-</v>
      </c>
      <c r="AH191" s="128" t="str">
        <f t="shared" si="239"/>
        <v>-</v>
      </c>
      <c r="AI191" s="128" t="str">
        <f t="shared" si="240"/>
        <v>-</v>
      </c>
      <c r="AJ191" s="128" t="str">
        <f t="shared" si="241"/>
        <v>-</v>
      </c>
      <c r="AK191" s="128" t="str">
        <f t="shared" si="242"/>
        <v>-</v>
      </c>
      <c r="AL191" s="128" t="str">
        <f t="shared" si="243"/>
        <v>-</v>
      </c>
      <c r="AM191" s="128" t="str">
        <f t="shared" si="244"/>
        <v>-</v>
      </c>
      <c r="AN191" s="128" t="str">
        <f t="shared" si="245"/>
        <v>-</v>
      </c>
      <c r="AO191" s="128" t="str">
        <f t="shared" si="246"/>
        <v>-</v>
      </c>
      <c r="AP191" s="128" t="str">
        <f t="shared" si="247"/>
        <v>-</v>
      </c>
      <c r="AQ191" s="128" t="str">
        <f t="shared" si="279"/>
        <v>-</v>
      </c>
      <c r="AR191" s="128" t="str">
        <f t="shared" si="280"/>
        <v>-</v>
      </c>
      <c r="AS191" s="129">
        <f t="shared" si="248"/>
        <v>0</v>
      </c>
      <c r="AT191" s="128" t="str">
        <f t="shared" si="249"/>
        <v>-</v>
      </c>
      <c r="AU191" s="128" t="str">
        <f t="shared" si="250"/>
        <v>-</v>
      </c>
      <c r="AV191" s="128" t="str">
        <f t="shared" si="251"/>
        <v>-</v>
      </c>
      <c r="AW191" s="128" t="str">
        <f t="shared" si="252"/>
        <v>-</v>
      </c>
      <c r="AX191" s="128" t="str">
        <f t="shared" si="253"/>
        <v>-</v>
      </c>
      <c r="AY191" s="128" t="str">
        <f t="shared" si="254"/>
        <v>-</v>
      </c>
      <c r="AZ191" s="128" t="str">
        <f t="shared" si="255"/>
        <v>-</v>
      </c>
      <c r="BA191" s="128" t="str">
        <f t="shared" si="256"/>
        <v>-</v>
      </c>
      <c r="BB191" s="128" t="str">
        <f t="shared" si="257"/>
        <v>-</v>
      </c>
      <c r="BC191" s="128" t="str">
        <f t="shared" si="258"/>
        <v>-</v>
      </c>
      <c r="BD191" s="128" t="str">
        <f t="shared" si="259"/>
        <v>-</v>
      </c>
      <c r="BE191" s="187"/>
      <c r="BF191" s="128" t="str">
        <f t="shared" si="260"/>
        <v>-</v>
      </c>
      <c r="BG191" s="128" t="str">
        <f t="shared" si="261"/>
        <v>-</v>
      </c>
      <c r="BH191" s="128" t="str">
        <f t="shared" si="262"/>
        <v>-</v>
      </c>
      <c r="BI191" s="128" t="str">
        <f t="shared" si="263"/>
        <v>-</v>
      </c>
      <c r="BJ191" s="128" t="str">
        <f t="shared" si="264"/>
        <v>-</v>
      </c>
      <c r="BK191" s="128" t="str">
        <f t="shared" si="265"/>
        <v>-</v>
      </c>
      <c r="BL191" s="128" t="str">
        <f t="shared" si="266"/>
        <v>-</v>
      </c>
      <c r="BM191" s="128" t="str">
        <f t="shared" si="267"/>
        <v>-</v>
      </c>
      <c r="BN191" s="128" t="str">
        <f t="shared" si="268"/>
        <v>-</v>
      </c>
      <c r="BO191" s="128" t="str">
        <f t="shared" si="269"/>
        <v>-</v>
      </c>
      <c r="BP191" s="128" t="str">
        <f t="shared" si="270"/>
        <v>-</v>
      </c>
      <c r="BQ191" s="128" t="str">
        <f t="shared" si="271"/>
        <v>-</v>
      </c>
      <c r="BR191" s="128" t="str">
        <f t="shared" si="272"/>
        <v>-</v>
      </c>
      <c r="BS191" s="128" t="str">
        <f t="shared" si="273"/>
        <v>-</v>
      </c>
      <c r="BT191" s="128" t="str">
        <f t="shared" si="274"/>
        <v>-</v>
      </c>
      <c r="BU191" s="128" t="str">
        <f t="shared" si="275"/>
        <v>-</v>
      </c>
      <c r="BV191" s="129">
        <f t="shared" si="281"/>
        <v>0</v>
      </c>
      <c r="BX191" s="128" t="str">
        <f t="shared" si="221"/>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76"/>
        <v>-</v>
      </c>
      <c r="K192" s="20" t="str">
        <f>IF(月途中入退所!$N41=$B$2,IF(月途中入退所!S41="","-",月途中入退所!$S41),"-")</f>
        <v>-</v>
      </c>
      <c r="L192" s="162" t="str">
        <f t="shared" si="277"/>
        <v>-</v>
      </c>
      <c r="M192" s="20" t="str">
        <f>IF(月途中入退所!$N41=$B$2,月途中入退所!$T41,"-")</f>
        <v>-</v>
      </c>
      <c r="N192" s="129">
        <f t="shared" si="222"/>
        <v>0</v>
      </c>
      <c r="P192" s="128" t="str">
        <f t="shared" si="278"/>
        <v>-</v>
      </c>
      <c r="Q192" s="128" t="str">
        <f t="shared" si="223"/>
        <v>-</v>
      </c>
      <c r="R192" s="128" t="str">
        <f t="shared" si="224"/>
        <v>-</v>
      </c>
      <c r="S192" s="128" t="str">
        <f t="shared" si="225"/>
        <v>-</v>
      </c>
      <c r="T192" s="128" t="str">
        <f t="shared" si="226"/>
        <v>-</v>
      </c>
      <c r="U192" s="128" t="str">
        <f t="shared" si="227"/>
        <v>-</v>
      </c>
      <c r="V192" s="128" t="str">
        <f t="shared" si="228"/>
        <v>-</v>
      </c>
      <c r="W192" s="128" t="str">
        <f t="shared" si="229"/>
        <v>-</v>
      </c>
      <c r="X192" s="128" t="str">
        <f t="shared" si="230"/>
        <v>-</v>
      </c>
      <c r="Y192" s="128" t="str">
        <f t="shared" si="231"/>
        <v>-</v>
      </c>
      <c r="Z192" s="128" t="str">
        <f t="shared" si="232"/>
        <v>-</v>
      </c>
      <c r="AA192" s="128" t="str">
        <f t="shared" si="233"/>
        <v>-</v>
      </c>
      <c r="AB192" s="131"/>
      <c r="AC192" s="128" t="str">
        <f t="shared" si="234"/>
        <v>-</v>
      </c>
      <c r="AD192" s="128" t="str">
        <f t="shared" si="235"/>
        <v>-</v>
      </c>
      <c r="AE192" s="128" t="str">
        <f t="shared" si="236"/>
        <v>-</v>
      </c>
      <c r="AF192" s="128" t="str">
        <f t="shared" si="237"/>
        <v>-</v>
      </c>
      <c r="AG192" s="128" t="str">
        <f t="shared" si="238"/>
        <v>-</v>
      </c>
      <c r="AH192" s="128" t="str">
        <f t="shared" si="239"/>
        <v>-</v>
      </c>
      <c r="AI192" s="128" t="str">
        <f t="shared" si="240"/>
        <v>-</v>
      </c>
      <c r="AJ192" s="128" t="str">
        <f t="shared" si="241"/>
        <v>-</v>
      </c>
      <c r="AK192" s="128" t="str">
        <f t="shared" si="242"/>
        <v>-</v>
      </c>
      <c r="AL192" s="128" t="str">
        <f t="shared" si="243"/>
        <v>-</v>
      </c>
      <c r="AM192" s="128" t="str">
        <f t="shared" si="244"/>
        <v>-</v>
      </c>
      <c r="AN192" s="128" t="str">
        <f t="shared" si="245"/>
        <v>-</v>
      </c>
      <c r="AO192" s="128" t="str">
        <f t="shared" si="246"/>
        <v>-</v>
      </c>
      <c r="AP192" s="128" t="str">
        <f t="shared" si="247"/>
        <v>-</v>
      </c>
      <c r="AQ192" s="128" t="str">
        <f t="shared" si="279"/>
        <v>-</v>
      </c>
      <c r="AR192" s="128" t="str">
        <f t="shared" si="280"/>
        <v>-</v>
      </c>
      <c r="AS192" s="129">
        <f t="shared" si="248"/>
        <v>0</v>
      </c>
      <c r="AT192" s="128" t="str">
        <f t="shared" si="249"/>
        <v>-</v>
      </c>
      <c r="AU192" s="128" t="str">
        <f t="shared" si="250"/>
        <v>-</v>
      </c>
      <c r="AV192" s="128" t="str">
        <f t="shared" si="251"/>
        <v>-</v>
      </c>
      <c r="AW192" s="128" t="str">
        <f t="shared" si="252"/>
        <v>-</v>
      </c>
      <c r="AX192" s="128" t="str">
        <f t="shared" si="253"/>
        <v>-</v>
      </c>
      <c r="AY192" s="128" t="str">
        <f t="shared" si="254"/>
        <v>-</v>
      </c>
      <c r="AZ192" s="128" t="str">
        <f t="shared" si="255"/>
        <v>-</v>
      </c>
      <c r="BA192" s="128" t="str">
        <f t="shared" si="256"/>
        <v>-</v>
      </c>
      <c r="BB192" s="128" t="str">
        <f t="shared" si="257"/>
        <v>-</v>
      </c>
      <c r="BC192" s="128" t="str">
        <f t="shared" si="258"/>
        <v>-</v>
      </c>
      <c r="BD192" s="128" t="str">
        <f t="shared" si="259"/>
        <v>-</v>
      </c>
      <c r="BE192" s="187"/>
      <c r="BF192" s="128" t="str">
        <f t="shared" si="260"/>
        <v>-</v>
      </c>
      <c r="BG192" s="128" t="str">
        <f t="shared" si="261"/>
        <v>-</v>
      </c>
      <c r="BH192" s="128" t="str">
        <f t="shared" si="262"/>
        <v>-</v>
      </c>
      <c r="BI192" s="128" t="str">
        <f t="shared" si="263"/>
        <v>-</v>
      </c>
      <c r="BJ192" s="128" t="str">
        <f t="shared" si="264"/>
        <v>-</v>
      </c>
      <c r="BK192" s="128" t="str">
        <f t="shared" si="265"/>
        <v>-</v>
      </c>
      <c r="BL192" s="128" t="str">
        <f t="shared" si="266"/>
        <v>-</v>
      </c>
      <c r="BM192" s="128" t="str">
        <f t="shared" si="267"/>
        <v>-</v>
      </c>
      <c r="BN192" s="128" t="str">
        <f t="shared" si="268"/>
        <v>-</v>
      </c>
      <c r="BO192" s="128" t="str">
        <f t="shared" si="269"/>
        <v>-</v>
      </c>
      <c r="BP192" s="128" t="str">
        <f t="shared" si="270"/>
        <v>-</v>
      </c>
      <c r="BQ192" s="128" t="str">
        <f t="shared" si="271"/>
        <v>-</v>
      </c>
      <c r="BR192" s="128" t="str">
        <f t="shared" si="272"/>
        <v>-</v>
      </c>
      <c r="BS192" s="128" t="str">
        <f t="shared" si="273"/>
        <v>-</v>
      </c>
      <c r="BT192" s="128" t="str">
        <f t="shared" si="274"/>
        <v>-</v>
      </c>
      <c r="BU192" s="128" t="str">
        <f t="shared" si="275"/>
        <v>-</v>
      </c>
      <c r="BV192" s="129">
        <f t="shared" si="281"/>
        <v>0</v>
      </c>
      <c r="BX192" s="128" t="str">
        <f t="shared" si="221"/>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76"/>
        <v>-</v>
      </c>
      <c r="K193" s="20" t="str">
        <f>IF(月途中入退所!$N42=$B$2,IF(月途中入退所!S42="","-",月途中入退所!$S42),"-")</f>
        <v>-</v>
      </c>
      <c r="L193" s="162" t="str">
        <f t="shared" si="277"/>
        <v>-</v>
      </c>
      <c r="M193" s="20" t="str">
        <f>IF(月途中入退所!$N42=$B$2,月途中入退所!$T42,"-")</f>
        <v>-</v>
      </c>
      <c r="N193" s="129">
        <f t="shared" si="222"/>
        <v>0</v>
      </c>
      <c r="P193" s="128" t="str">
        <f t="shared" si="278"/>
        <v>-</v>
      </c>
      <c r="Q193" s="128" t="str">
        <f t="shared" si="223"/>
        <v>-</v>
      </c>
      <c r="R193" s="128" t="str">
        <f t="shared" si="224"/>
        <v>-</v>
      </c>
      <c r="S193" s="128" t="str">
        <f t="shared" si="225"/>
        <v>-</v>
      </c>
      <c r="T193" s="128" t="str">
        <f t="shared" si="226"/>
        <v>-</v>
      </c>
      <c r="U193" s="128" t="str">
        <f t="shared" si="227"/>
        <v>-</v>
      </c>
      <c r="V193" s="128" t="str">
        <f t="shared" si="228"/>
        <v>-</v>
      </c>
      <c r="W193" s="128" t="str">
        <f t="shared" si="229"/>
        <v>-</v>
      </c>
      <c r="X193" s="128" t="str">
        <f t="shared" si="230"/>
        <v>-</v>
      </c>
      <c r="Y193" s="128" t="str">
        <f t="shared" si="231"/>
        <v>-</v>
      </c>
      <c r="Z193" s="128" t="str">
        <f t="shared" si="232"/>
        <v>-</v>
      </c>
      <c r="AA193" s="128" t="str">
        <f t="shared" si="233"/>
        <v>-</v>
      </c>
      <c r="AB193" s="131"/>
      <c r="AC193" s="128" t="str">
        <f t="shared" si="234"/>
        <v>-</v>
      </c>
      <c r="AD193" s="128" t="str">
        <f t="shared" si="235"/>
        <v>-</v>
      </c>
      <c r="AE193" s="128" t="str">
        <f t="shared" si="236"/>
        <v>-</v>
      </c>
      <c r="AF193" s="128" t="str">
        <f t="shared" si="237"/>
        <v>-</v>
      </c>
      <c r="AG193" s="128" t="str">
        <f t="shared" si="238"/>
        <v>-</v>
      </c>
      <c r="AH193" s="128" t="str">
        <f t="shared" si="239"/>
        <v>-</v>
      </c>
      <c r="AI193" s="128" t="str">
        <f t="shared" si="240"/>
        <v>-</v>
      </c>
      <c r="AJ193" s="128" t="str">
        <f t="shared" si="241"/>
        <v>-</v>
      </c>
      <c r="AK193" s="128" t="str">
        <f t="shared" si="242"/>
        <v>-</v>
      </c>
      <c r="AL193" s="128" t="str">
        <f t="shared" si="243"/>
        <v>-</v>
      </c>
      <c r="AM193" s="128" t="str">
        <f t="shared" si="244"/>
        <v>-</v>
      </c>
      <c r="AN193" s="128" t="str">
        <f t="shared" si="245"/>
        <v>-</v>
      </c>
      <c r="AO193" s="128" t="str">
        <f t="shared" si="246"/>
        <v>-</v>
      </c>
      <c r="AP193" s="128" t="str">
        <f t="shared" si="247"/>
        <v>-</v>
      </c>
      <c r="AQ193" s="128" t="str">
        <f t="shared" si="279"/>
        <v>-</v>
      </c>
      <c r="AR193" s="128" t="str">
        <f t="shared" si="280"/>
        <v>-</v>
      </c>
      <c r="AS193" s="129">
        <f t="shared" si="248"/>
        <v>0</v>
      </c>
      <c r="AT193" s="128" t="str">
        <f t="shared" si="249"/>
        <v>-</v>
      </c>
      <c r="AU193" s="128" t="str">
        <f t="shared" si="250"/>
        <v>-</v>
      </c>
      <c r="AV193" s="128" t="str">
        <f t="shared" si="251"/>
        <v>-</v>
      </c>
      <c r="AW193" s="128" t="str">
        <f t="shared" si="252"/>
        <v>-</v>
      </c>
      <c r="AX193" s="128" t="str">
        <f t="shared" si="253"/>
        <v>-</v>
      </c>
      <c r="AY193" s="128" t="str">
        <f t="shared" si="254"/>
        <v>-</v>
      </c>
      <c r="AZ193" s="128" t="str">
        <f t="shared" si="255"/>
        <v>-</v>
      </c>
      <c r="BA193" s="128" t="str">
        <f t="shared" si="256"/>
        <v>-</v>
      </c>
      <c r="BB193" s="128" t="str">
        <f t="shared" si="257"/>
        <v>-</v>
      </c>
      <c r="BC193" s="128" t="str">
        <f t="shared" si="258"/>
        <v>-</v>
      </c>
      <c r="BD193" s="128" t="str">
        <f t="shared" si="259"/>
        <v>-</v>
      </c>
      <c r="BE193" s="187"/>
      <c r="BF193" s="128" t="str">
        <f t="shared" si="260"/>
        <v>-</v>
      </c>
      <c r="BG193" s="128" t="str">
        <f t="shared" si="261"/>
        <v>-</v>
      </c>
      <c r="BH193" s="128" t="str">
        <f t="shared" si="262"/>
        <v>-</v>
      </c>
      <c r="BI193" s="128" t="str">
        <f t="shared" si="263"/>
        <v>-</v>
      </c>
      <c r="BJ193" s="128" t="str">
        <f t="shared" si="264"/>
        <v>-</v>
      </c>
      <c r="BK193" s="128" t="str">
        <f t="shared" si="265"/>
        <v>-</v>
      </c>
      <c r="BL193" s="128" t="str">
        <f t="shared" si="266"/>
        <v>-</v>
      </c>
      <c r="BM193" s="128" t="str">
        <f t="shared" si="267"/>
        <v>-</v>
      </c>
      <c r="BN193" s="128" t="str">
        <f t="shared" si="268"/>
        <v>-</v>
      </c>
      <c r="BO193" s="128" t="str">
        <f t="shared" si="269"/>
        <v>-</v>
      </c>
      <c r="BP193" s="128" t="str">
        <f t="shared" si="270"/>
        <v>-</v>
      </c>
      <c r="BQ193" s="128" t="str">
        <f t="shared" si="271"/>
        <v>-</v>
      </c>
      <c r="BR193" s="128" t="str">
        <f t="shared" si="272"/>
        <v>-</v>
      </c>
      <c r="BS193" s="128" t="str">
        <f t="shared" si="273"/>
        <v>-</v>
      </c>
      <c r="BT193" s="128" t="str">
        <f t="shared" si="274"/>
        <v>-</v>
      </c>
      <c r="BU193" s="128" t="str">
        <f t="shared" si="275"/>
        <v>-</v>
      </c>
      <c r="BV193" s="129">
        <f t="shared" si="281"/>
        <v>0</v>
      </c>
      <c r="BX193" s="128" t="str">
        <f t="shared" si="221"/>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76"/>
        <v>-</v>
      </c>
      <c r="K194" s="20" t="str">
        <f>IF(月途中入退所!$N43=$B$2,IF(月途中入退所!S43="","-",月途中入退所!$S43),"-")</f>
        <v>-</v>
      </c>
      <c r="L194" s="162" t="str">
        <f t="shared" si="277"/>
        <v>-</v>
      </c>
      <c r="M194" s="20" t="str">
        <f>IF(月途中入退所!$N43=$B$2,月途中入退所!$T43,"-")</f>
        <v>-</v>
      </c>
      <c r="N194" s="129">
        <f t="shared" si="222"/>
        <v>0</v>
      </c>
      <c r="P194" s="128" t="str">
        <f t="shared" si="278"/>
        <v>-</v>
      </c>
      <c r="Q194" s="128" t="str">
        <f t="shared" si="223"/>
        <v>-</v>
      </c>
      <c r="R194" s="128" t="str">
        <f t="shared" si="224"/>
        <v>-</v>
      </c>
      <c r="S194" s="128" t="str">
        <f t="shared" si="225"/>
        <v>-</v>
      </c>
      <c r="T194" s="128" t="str">
        <f t="shared" si="226"/>
        <v>-</v>
      </c>
      <c r="U194" s="128" t="str">
        <f t="shared" si="227"/>
        <v>-</v>
      </c>
      <c r="V194" s="128" t="str">
        <f t="shared" si="228"/>
        <v>-</v>
      </c>
      <c r="W194" s="128" t="str">
        <f t="shared" si="229"/>
        <v>-</v>
      </c>
      <c r="X194" s="128" t="str">
        <f t="shared" si="230"/>
        <v>-</v>
      </c>
      <c r="Y194" s="128" t="str">
        <f t="shared" si="231"/>
        <v>-</v>
      </c>
      <c r="Z194" s="128" t="str">
        <f t="shared" si="232"/>
        <v>-</v>
      </c>
      <c r="AA194" s="128" t="str">
        <f t="shared" si="233"/>
        <v>-</v>
      </c>
      <c r="AB194" s="131"/>
      <c r="AC194" s="128" t="str">
        <f t="shared" si="234"/>
        <v>-</v>
      </c>
      <c r="AD194" s="128" t="str">
        <f t="shared" si="235"/>
        <v>-</v>
      </c>
      <c r="AE194" s="128" t="str">
        <f t="shared" si="236"/>
        <v>-</v>
      </c>
      <c r="AF194" s="128" t="str">
        <f t="shared" si="237"/>
        <v>-</v>
      </c>
      <c r="AG194" s="128" t="str">
        <f t="shared" si="238"/>
        <v>-</v>
      </c>
      <c r="AH194" s="128" t="str">
        <f t="shared" si="239"/>
        <v>-</v>
      </c>
      <c r="AI194" s="128" t="str">
        <f t="shared" si="240"/>
        <v>-</v>
      </c>
      <c r="AJ194" s="128" t="str">
        <f t="shared" si="241"/>
        <v>-</v>
      </c>
      <c r="AK194" s="128" t="str">
        <f t="shared" si="242"/>
        <v>-</v>
      </c>
      <c r="AL194" s="128" t="str">
        <f t="shared" si="243"/>
        <v>-</v>
      </c>
      <c r="AM194" s="128" t="str">
        <f t="shared" si="244"/>
        <v>-</v>
      </c>
      <c r="AN194" s="128" t="str">
        <f t="shared" si="245"/>
        <v>-</v>
      </c>
      <c r="AO194" s="128" t="str">
        <f t="shared" si="246"/>
        <v>-</v>
      </c>
      <c r="AP194" s="128" t="str">
        <f t="shared" si="247"/>
        <v>-</v>
      </c>
      <c r="AQ194" s="128" t="str">
        <f t="shared" si="279"/>
        <v>-</v>
      </c>
      <c r="AR194" s="128" t="str">
        <f t="shared" si="280"/>
        <v>-</v>
      </c>
      <c r="AS194" s="129">
        <f t="shared" si="248"/>
        <v>0</v>
      </c>
      <c r="AT194" s="128" t="str">
        <f t="shared" si="249"/>
        <v>-</v>
      </c>
      <c r="AU194" s="128" t="str">
        <f t="shared" si="250"/>
        <v>-</v>
      </c>
      <c r="AV194" s="128" t="str">
        <f t="shared" si="251"/>
        <v>-</v>
      </c>
      <c r="AW194" s="128" t="str">
        <f t="shared" si="252"/>
        <v>-</v>
      </c>
      <c r="AX194" s="128" t="str">
        <f t="shared" si="253"/>
        <v>-</v>
      </c>
      <c r="AY194" s="128" t="str">
        <f t="shared" si="254"/>
        <v>-</v>
      </c>
      <c r="AZ194" s="128" t="str">
        <f t="shared" si="255"/>
        <v>-</v>
      </c>
      <c r="BA194" s="128" t="str">
        <f t="shared" si="256"/>
        <v>-</v>
      </c>
      <c r="BB194" s="128" t="str">
        <f t="shared" si="257"/>
        <v>-</v>
      </c>
      <c r="BC194" s="128" t="str">
        <f t="shared" si="258"/>
        <v>-</v>
      </c>
      <c r="BD194" s="128" t="str">
        <f t="shared" si="259"/>
        <v>-</v>
      </c>
      <c r="BE194" s="187"/>
      <c r="BF194" s="128" t="str">
        <f t="shared" si="260"/>
        <v>-</v>
      </c>
      <c r="BG194" s="128" t="str">
        <f t="shared" si="261"/>
        <v>-</v>
      </c>
      <c r="BH194" s="128" t="str">
        <f t="shared" si="262"/>
        <v>-</v>
      </c>
      <c r="BI194" s="128" t="str">
        <f t="shared" si="263"/>
        <v>-</v>
      </c>
      <c r="BJ194" s="128" t="str">
        <f t="shared" si="264"/>
        <v>-</v>
      </c>
      <c r="BK194" s="128" t="str">
        <f t="shared" si="265"/>
        <v>-</v>
      </c>
      <c r="BL194" s="128" t="str">
        <f t="shared" si="266"/>
        <v>-</v>
      </c>
      <c r="BM194" s="128" t="str">
        <f t="shared" si="267"/>
        <v>-</v>
      </c>
      <c r="BN194" s="128" t="str">
        <f t="shared" si="268"/>
        <v>-</v>
      </c>
      <c r="BO194" s="128" t="str">
        <f t="shared" si="269"/>
        <v>-</v>
      </c>
      <c r="BP194" s="128" t="str">
        <f t="shared" si="270"/>
        <v>-</v>
      </c>
      <c r="BQ194" s="128" t="str">
        <f t="shared" si="271"/>
        <v>-</v>
      </c>
      <c r="BR194" s="128" t="str">
        <f t="shared" si="272"/>
        <v>-</v>
      </c>
      <c r="BS194" s="128" t="str">
        <f t="shared" si="273"/>
        <v>-</v>
      </c>
      <c r="BT194" s="128" t="str">
        <f t="shared" si="274"/>
        <v>-</v>
      </c>
      <c r="BU194" s="128" t="str">
        <f t="shared" si="275"/>
        <v>-</v>
      </c>
      <c r="BV194" s="129">
        <f t="shared" si="281"/>
        <v>0</v>
      </c>
      <c r="BX194" s="128" t="str">
        <f t="shared" si="221"/>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76"/>
        <v>-</v>
      </c>
      <c r="K195" s="20" t="str">
        <f>IF(月途中入退所!$N44=$B$2,IF(月途中入退所!S44="","-",月途中入退所!$S44),"-")</f>
        <v>-</v>
      </c>
      <c r="L195" s="162" t="str">
        <f t="shared" si="277"/>
        <v>-</v>
      </c>
      <c r="M195" s="20" t="str">
        <f>IF(月途中入退所!$N44=$B$2,月途中入退所!$T44,"-")</f>
        <v>-</v>
      </c>
      <c r="N195" s="129">
        <f t="shared" si="222"/>
        <v>0</v>
      </c>
      <c r="P195" s="128" t="str">
        <f t="shared" si="278"/>
        <v>-</v>
      </c>
      <c r="Q195" s="128" t="str">
        <f t="shared" si="223"/>
        <v>-</v>
      </c>
      <c r="R195" s="128" t="str">
        <f t="shared" si="224"/>
        <v>-</v>
      </c>
      <c r="S195" s="128" t="str">
        <f t="shared" si="225"/>
        <v>-</v>
      </c>
      <c r="T195" s="128" t="str">
        <f t="shared" si="226"/>
        <v>-</v>
      </c>
      <c r="U195" s="128" t="str">
        <f t="shared" si="227"/>
        <v>-</v>
      </c>
      <c r="V195" s="128" t="str">
        <f t="shared" si="228"/>
        <v>-</v>
      </c>
      <c r="W195" s="128" t="str">
        <f t="shared" si="229"/>
        <v>-</v>
      </c>
      <c r="X195" s="128" t="str">
        <f t="shared" si="230"/>
        <v>-</v>
      </c>
      <c r="Y195" s="128" t="str">
        <f t="shared" si="231"/>
        <v>-</v>
      </c>
      <c r="Z195" s="128" t="str">
        <f t="shared" si="232"/>
        <v>-</v>
      </c>
      <c r="AA195" s="128" t="str">
        <f t="shared" si="233"/>
        <v>-</v>
      </c>
      <c r="AB195" s="131"/>
      <c r="AC195" s="128" t="str">
        <f t="shared" si="234"/>
        <v>-</v>
      </c>
      <c r="AD195" s="128" t="str">
        <f t="shared" si="235"/>
        <v>-</v>
      </c>
      <c r="AE195" s="128" t="str">
        <f t="shared" si="236"/>
        <v>-</v>
      </c>
      <c r="AF195" s="128" t="str">
        <f t="shared" si="237"/>
        <v>-</v>
      </c>
      <c r="AG195" s="128" t="str">
        <f t="shared" si="238"/>
        <v>-</v>
      </c>
      <c r="AH195" s="128" t="str">
        <f t="shared" si="239"/>
        <v>-</v>
      </c>
      <c r="AI195" s="128" t="str">
        <f t="shared" si="240"/>
        <v>-</v>
      </c>
      <c r="AJ195" s="128" t="str">
        <f t="shared" si="241"/>
        <v>-</v>
      </c>
      <c r="AK195" s="128" t="str">
        <f t="shared" si="242"/>
        <v>-</v>
      </c>
      <c r="AL195" s="128" t="str">
        <f t="shared" si="243"/>
        <v>-</v>
      </c>
      <c r="AM195" s="128" t="str">
        <f t="shared" si="244"/>
        <v>-</v>
      </c>
      <c r="AN195" s="128" t="str">
        <f t="shared" si="245"/>
        <v>-</v>
      </c>
      <c r="AO195" s="128" t="str">
        <f t="shared" si="246"/>
        <v>-</v>
      </c>
      <c r="AP195" s="128" t="str">
        <f t="shared" si="247"/>
        <v>-</v>
      </c>
      <c r="AQ195" s="128" t="str">
        <f t="shared" si="279"/>
        <v>-</v>
      </c>
      <c r="AR195" s="128" t="str">
        <f t="shared" si="280"/>
        <v>-</v>
      </c>
      <c r="AS195" s="129">
        <f t="shared" si="248"/>
        <v>0</v>
      </c>
      <c r="AT195" s="128" t="str">
        <f t="shared" si="249"/>
        <v>-</v>
      </c>
      <c r="AU195" s="128" t="str">
        <f t="shared" si="250"/>
        <v>-</v>
      </c>
      <c r="AV195" s="128" t="str">
        <f t="shared" si="251"/>
        <v>-</v>
      </c>
      <c r="AW195" s="128" t="str">
        <f t="shared" si="252"/>
        <v>-</v>
      </c>
      <c r="AX195" s="128" t="str">
        <f t="shared" si="253"/>
        <v>-</v>
      </c>
      <c r="AY195" s="128" t="str">
        <f t="shared" si="254"/>
        <v>-</v>
      </c>
      <c r="AZ195" s="128" t="str">
        <f t="shared" si="255"/>
        <v>-</v>
      </c>
      <c r="BA195" s="128" t="str">
        <f t="shared" si="256"/>
        <v>-</v>
      </c>
      <c r="BB195" s="128" t="str">
        <f t="shared" si="257"/>
        <v>-</v>
      </c>
      <c r="BC195" s="128" t="str">
        <f t="shared" si="258"/>
        <v>-</v>
      </c>
      <c r="BD195" s="128" t="str">
        <f t="shared" si="259"/>
        <v>-</v>
      </c>
      <c r="BE195" s="187"/>
      <c r="BF195" s="128" t="str">
        <f t="shared" si="260"/>
        <v>-</v>
      </c>
      <c r="BG195" s="128" t="str">
        <f t="shared" si="261"/>
        <v>-</v>
      </c>
      <c r="BH195" s="128" t="str">
        <f t="shared" si="262"/>
        <v>-</v>
      </c>
      <c r="BI195" s="128" t="str">
        <f t="shared" si="263"/>
        <v>-</v>
      </c>
      <c r="BJ195" s="128" t="str">
        <f t="shared" si="264"/>
        <v>-</v>
      </c>
      <c r="BK195" s="128" t="str">
        <f t="shared" si="265"/>
        <v>-</v>
      </c>
      <c r="BL195" s="128" t="str">
        <f t="shared" si="266"/>
        <v>-</v>
      </c>
      <c r="BM195" s="128" t="str">
        <f t="shared" si="267"/>
        <v>-</v>
      </c>
      <c r="BN195" s="128" t="str">
        <f t="shared" si="268"/>
        <v>-</v>
      </c>
      <c r="BO195" s="128" t="str">
        <f t="shared" si="269"/>
        <v>-</v>
      </c>
      <c r="BP195" s="128" t="str">
        <f t="shared" si="270"/>
        <v>-</v>
      </c>
      <c r="BQ195" s="128" t="str">
        <f t="shared" si="271"/>
        <v>-</v>
      </c>
      <c r="BR195" s="128" t="str">
        <f t="shared" si="272"/>
        <v>-</v>
      </c>
      <c r="BS195" s="128" t="str">
        <f t="shared" si="273"/>
        <v>-</v>
      </c>
      <c r="BT195" s="128" t="str">
        <f t="shared" si="274"/>
        <v>-</v>
      </c>
      <c r="BU195" s="128" t="str">
        <f t="shared" si="275"/>
        <v>-</v>
      </c>
      <c r="BV195" s="129">
        <f t="shared" si="281"/>
        <v>0</v>
      </c>
      <c r="BX195" s="128" t="str">
        <f t="shared" si="221"/>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76"/>
        <v>-</v>
      </c>
      <c r="K196" s="20" t="str">
        <f>IF(月途中入退所!$N45=$B$2,IF(月途中入退所!S45="","-",月途中入退所!$S45),"-")</f>
        <v>-</v>
      </c>
      <c r="L196" s="162" t="str">
        <f t="shared" si="277"/>
        <v>-</v>
      </c>
      <c r="M196" s="20" t="str">
        <f>IF(月途中入退所!$N45=$B$2,月途中入退所!$T45,"-")</f>
        <v>-</v>
      </c>
      <c r="N196" s="129">
        <f t="shared" si="222"/>
        <v>0</v>
      </c>
      <c r="P196" s="128" t="str">
        <f t="shared" si="278"/>
        <v>-</v>
      </c>
      <c r="Q196" s="128" t="str">
        <f t="shared" si="223"/>
        <v>-</v>
      </c>
      <c r="R196" s="128" t="str">
        <f t="shared" si="224"/>
        <v>-</v>
      </c>
      <c r="S196" s="128" t="str">
        <f t="shared" si="225"/>
        <v>-</v>
      </c>
      <c r="T196" s="128" t="str">
        <f t="shared" si="226"/>
        <v>-</v>
      </c>
      <c r="U196" s="128" t="str">
        <f t="shared" si="227"/>
        <v>-</v>
      </c>
      <c r="V196" s="128" t="str">
        <f t="shared" si="228"/>
        <v>-</v>
      </c>
      <c r="W196" s="128" t="str">
        <f t="shared" si="229"/>
        <v>-</v>
      </c>
      <c r="X196" s="128" t="str">
        <f t="shared" si="230"/>
        <v>-</v>
      </c>
      <c r="Y196" s="128" t="str">
        <f t="shared" si="231"/>
        <v>-</v>
      </c>
      <c r="Z196" s="128" t="str">
        <f t="shared" si="232"/>
        <v>-</v>
      </c>
      <c r="AA196" s="128" t="str">
        <f t="shared" si="233"/>
        <v>-</v>
      </c>
      <c r="AB196" s="131"/>
      <c r="AC196" s="128" t="str">
        <f t="shared" si="234"/>
        <v>-</v>
      </c>
      <c r="AD196" s="128" t="str">
        <f t="shared" si="235"/>
        <v>-</v>
      </c>
      <c r="AE196" s="128" t="str">
        <f t="shared" si="236"/>
        <v>-</v>
      </c>
      <c r="AF196" s="128" t="str">
        <f t="shared" si="237"/>
        <v>-</v>
      </c>
      <c r="AG196" s="128" t="str">
        <f t="shared" si="238"/>
        <v>-</v>
      </c>
      <c r="AH196" s="128" t="str">
        <f t="shared" si="239"/>
        <v>-</v>
      </c>
      <c r="AI196" s="128" t="str">
        <f t="shared" si="240"/>
        <v>-</v>
      </c>
      <c r="AJ196" s="128" t="str">
        <f t="shared" si="241"/>
        <v>-</v>
      </c>
      <c r="AK196" s="128" t="str">
        <f t="shared" si="242"/>
        <v>-</v>
      </c>
      <c r="AL196" s="128" t="str">
        <f t="shared" si="243"/>
        <v>-</v>
      </c>
      <c r="AM196" s="128" t="str">
        <f t="shared" si="244"/>
        <v>-</v>
      </c>
      <c r="AN196" s="128" t="str">
        <f t="shared" si="245"/>
        <v>-</v>
      </c>
      <c r="AO196" s="128" t="str">
        <f t="shared" si="246"/>
        <v>-</v>
      </c>
      <c r="AP196" s="128" t="str">
        <f t="shared" si="247"/>
        <v>-</v>
      </c>
      <c r="AQ196" s="128" t="str">
        <f t="shared" si="279"/>
        <v>-</v>
      </c>
      <c r="AR196" s="128" t="str">
        <f t="shared" si="280"/>
        <v>-</v>
      </c>
      <c r="AS196" s="129">
        <f t="shared" si="248"/>
        <v>0</v>
      </c>
      <c r="AT196" s="128" t="str">
        <f t="shared" si="249"/>
        <v>-</v>
      </c>
      <c r="AU196" s="128" t="str">
        <f t="shared" si="250"/>
        <v>-</v>
      </c>
      <c r="AV196" s="128" t="str">
        <f t="shared" si="251"/>
        <v>-</v>
      </c>
      <c r="AW196" s="128" t="str">
        <f t="shared" si="252"/>
        <v>-</v>
      </c>
      <c r="AX196" s="128" t="str">
        <f t="shared" si="253"/>
        <v>-</v>
      </c>
      <c r="AY196" s="128" t="str">
        <f t="shared" si="254"/>
        <v>-</v>
      </c>
      <c r="AZ196" s="128" t="str">
        <f t="shared" si="255"/>
        <v>-</v>
      </c>
      <c r="BA196" s="128" t="str">
        <f t="shared" si="256"/>
        <v>-</v>
      </c>
      <c r="BB196" s="128" t="str">
        <f t="shared" si="257"/>
        <v>-</v>
      </c>
      <c r="BC196" s="128" t="str">
        <f t="shared" si="258"/>
        <v>-</v>
      </c>
      <c r="BD196" s="128" t="str">
        <f t="shared" si="259"/>
        <v>-</v>
      </c>
      <c r="BE196" s="187"/>
      <c r="BF196" s="128" t="str">
        <f t="shared" si="260"/>
        <v>-</v>
      </c>
      <c r="BG196" s="128" t="str">
        <f t="shared" si="261"/>
        <v>-</v>
      </c>
      <c r="BH196" s="128" t="str">
        <f t="shared" si="262"/>
        <v>-</v>
      </c>
      <c r="BI196" s="128" t="str">
        <f t="shared" si="263"/>
        <v>-</v>
      </c>
      <c r="BJ196" s="128" t="str">
        <f t="shared" si="264"/>
        <v>-</v>
      </c>
      <c r="BK196" s="128" t="str">
        <f t="shared" si="265"/>
        <v>-</v>
      </c>
      <c r="BL196" s="128" t="str">
        <f t="shared" si="266"/>
        <v>-</v>
      </c>
      <c r="BM196" s="128" t="str">
        <f t="shared" si="267"/>
        <v>-</v>
      </c>
      <c r="BN196" s="128" t="str">
        <f t="shared" si="268"/>
        <v>-</v>
      </c>
      <c r="BO196" s="128" t="str">
        <f t="shared" si="269"/>
        <v>-</v>
      </c>
      <c r="BP196" s="128" t="str">
        <f t="shared" si="270"/>
        <v>-</v>
      </c>
      <c r="BQ196" s="128" t="str">
        <f t="shared" si="271"/>
        <v>-</v>
      </c>
      <c r="BR196" s="128" t="str">
        <f t="shared" si="272"/>
        <v>-</v>
      </c>
      <c r="BS196" s="128" t="str">
        <f t="shared" si="273"/>
        <v>-</v>
      </c>
      <c r="BT196" s="128" t="str">
        <f t="shared" si="274"/>
        <v>-</v>
      </c>
      <c r="BU196" s="128" t="str">
        <f t="shared" si="275"/>
        <v>-</v>
      </c>
      <c r="BV196" s="129">
        <f t="shared" si="281"/>
        <v>0</v>
      </c>
      <c r="BX196" s="128" t="str">
        <f t="shared" si="221"/>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76"/>
        <v>-</v>
      </c>
      <c r="K197" s="20" t="str">
        <f>IF(月途中入退所!$N46=$B$2,IF(月途中入退所!S46="","-",月途中入退所!$S46),"-")</f>
        <v>-</v>
      </c>
      <c r="L197" s="162" t="str">
        <f t="shared" si="277"/>
        <v>-</v>
      </c>
      <c r="M197" s="20" t="str">
        <f>IF(月途中入退所!$N46=$B$2,月途中入退所!$T46,"-")</f>
        <v>-</v>
      </c>
      <c r="N197" s="129">
        <f t="shared" si="222"/>
        <v>0</v>
      </c>
      <c r="P197" s="128" t="str">
        <f t="shared" si="278"/>
        <v>-</v>
      </c>
      <c r="Q197" s="128" t="str">
        <f t="shared" si="223"/>
        <v>-</v>
      </c>
      <c r="R197" s="128" t="str">
        <f t="shared" si="224"/>
        <v>-</v>
      </c>
      <c r="S197" s="128" t="str">
        <f t="shared" si="225"/>
        <v>-</v>
      </c>
      <c r="T197" s="128" t="str">
        <f t="shared" si="226"/>
        <v>-</v>
      </c>
      <c r="U197" s="128" t="str">
        <f t="shared" si="227"/>
        <v>-</v>
      </c>
      <c r="V197" s="128" t="str">
        <f t="shared" si="228"/>
        <v>-</v>
      </c>
      <c r="W197" s="128" t="str">
        <f t="shared" si="229"/>
        <v>-</v>
      </c>
      <c r="X197" s="128" t="str">
        <f t="shared" si="230"/>
        <v>-</v>
      </c>
      <c r="Y197" s="128" t="str">
        <f t="shared" si="231"/>
        <v>-</v>
      </c>
      <c r="Z197" s="128" t="str">
        <f t="shared" si="232"/>
        <v>-</v>
      </c>
      <c r="AA197" s="128" t="str">
        <f t="shared" si="233"/>
        <v>-</v>
      </c>
      <c r="AB197" s="131"/>
      <c r="AC197" s="128" t="str">
        <f t="shared" si="234"/>
        <v>-</v>
      </c>
      <c r="AD197" s="128" t="str">
        <f t="shared" si="235"/>
        <v>-</v>
      </c>
      <c r="AE197" s="128" t="str">
        <f t="shared" si="236"/>
        <v>-</v>
      </c>
      <c r="AF197" s="128" t="str">
        <f t="shared" si="237"/>
        <v>-</v>
      </c>
      <c r="AG197" s="128" t="str">
        <f t="shared" si="238"/>
        <v>-</v>
      </c>
      <c r="AH197" s="128" t="str">
        <f t="shared" si="239"/>
        <v>-</v>
      </c>
      <c r="AI197" s="128" t="str">
        <f t="shared" si="240"/>
        <v>-</v>
      </c>
      <c r="AJ197" s="128" t="str">
        <f t="shared" si="241"/>
        <v>-</v>
      </c>
      <c r="AK197" s="128" t="str">
        <f t="shared" si="242"/>
        <v>-</v>
      </c>
      <c r="AL197" s="128" t="str">
        <f t="shared" si="243"/>
        <v>-</v>
      </c>
      <c r="AM197" s="128" t="str">
        <f t="shared" si="244"/>
        <v>-</v>
      </c>
      <c r="AN197" s="128" t="str">
        <f t="shared" si="245"/>
        <v>-</v>
      </c>
      <c r="AO197" s="128" t="str">
        <f t="shared" si="246"/>
        <v>-</v>
      </c>
      <c r="AP197" s="128" t="str">
        <f t="shared" si="247"/>
        <v>-</v>
      </c>
      <c r="AQ197" s="128" t="str">
        <f t="shared" si="279"/>
        <v>-</v>
      </c>
      <c r="AR197" s="128" t="str">
        <f t="shared" si="280"/>
        <v>-</v>
      </c>
      <c r="AS197" s="129">
        <f t="shared" si="248"/>
        <v>0</v>
      </c>
      <c r="AT197" s="128" t="str">
        <f t="shared" si="249"/>
        <v>-</v>
      </c>
      <c r="AU197" s="128" t="str">
        <f t="shared" si="250"/>
        <v>-</v>
      </c>
      <c r="AV197" s="128" t="str">
        <f t="shared" si="251"/>
        <v>-</v>
      </c>
      <c r="AW197" s="128" t="str">
        <f t="shared" si="252"/>
        <v>-</v>
      </c>
      <c r="AX197" s="128" t="str">
        <f t="shared" si="253"/>
        <v>-</v>
      </c>
      <c r="AY197" s="128" t="str">
        <f t="shared" si="254"/>
        <v>-</v>
      </c>
      <c r="AZ197" s="128" t="str">
        <f t="shared" si="255"/>
        <v>-</v>
      </c>
      <c r="BA197" s="128" t="str">
        <f t="shared" si="256"/>
        <v>-</v>
      </c>
      <c r="BB197" s="128" t="str">
        <f t="shared" si="257"/>
        <v>-</v>
      </c>
      <c r="BC197" s="128" t="str">
        <f t="shared" si="258"/>
        <v>-</v>
      </c>
      <c r="BD197" s="128" t="str">
        <f t="shared" si="259"/>
        <v>-</v>
      </c>
      <c r="BE197" s="187"/>
      <c r="BF197" s="128" t="str">
        <f t="shared" si="260"/>
        <v>-</v>
      </c>
      <c r="BG197" s="128" t="str">
        <f t="shared" si="261"/>
        <v>-</v>
      </c>
      <c r="BH197" s="128" t="str">
        <f t="shared" si="262"/>
        <v>-</v>
      </c>
      <c r="BI197" s="128" t="str">
        <f t="shared" si="263"/>
        <v>-</v>
      </c>
      <c r="BJ197" s="128" t="str">
        <f t="shared" si="264"/>
        <v>-</v>
      </c>
      <c r="BK197" s="128" t="str">
        <f t="shared" si="265"/>
        <v>-</v>
      </c>
      <c r="BL197" s="128" t="str">
        <f t="shared" si="266"/>
        <v>-</v>
      </c>
      <c r="BM197" s="128" t="str">
        <f t="shared" si="267"/>
        <v>-</v>
      </c>
      <c r="BN197" s="128" t="str">
        <f t="shared" si="268"/>
        <v>-</v>
      </c>
      <c r="BO197" s="128" t="str">
        <f t="shared" si="269"/>
        <v>-</v>
      </c>
      <c r="BP197" s="128" t="str">
        <f t="shared" si="270"/>
        <v>-</v>
      </c>
      <c r="BQ197" s="128" t="str">
        <f t="shared" si="271"/>
        <v>-</v>
      </c>
      <c r="BR197" s="128" t="str">
        <f t="shared" si="272"/>
        <v>-</v>
      </c>
      <c r="BS197" s="128" t="str">
        <f t="shared" si="273"/>
        <v>-</v>
      </c>
      <c r="BT197" s="128" t="str">
        <f t="shared" si="274"/>
        <v>-</v>
      </c>
      <c r="BU197" s="128" t="str">
        <f t="shared" si="275"/>
        <v>-</v>
      </c>
      <c r="BV197" s="129">
        <f t="shared" si="281"/>
        <v>0</v>
      </c>
      <c r="BX197" s="128" t="str">
        <f t="shared" si="221"/>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76"/>
        <v>-</v>
      </c>
      <c r="K198" s="20" t="str">
        <f>IF(月途中入退所!$N47=$B$2,IF(月途中入退所!S47="","-",月途中入退所!$S47),"-")</f>
        <v>-</v>
      </c>
      <c r="L198" s="162" t="str">
        <f t="shared" si="277"/>
        <v>-</v>
      </c>
      <c r="M198" s="20" t="str">
        <f>IF(月途中入退所!$N47=$B$2,月途中入退所!$T47,"-")</f>
        <v>-</v>
      </c>
      <c r="N198" s="129">
        <f t="shared" si="222"/>
        <v>0</v>
      </c>
      <c r="P198" s="128" t="str">
        <f t="shared" si="278"/>
        <v>-</v>
      </c>
      <c r="Q198" s="128" t="str">
        <f t="shared" si="223"/>
        <v>-</v>
      </c>
      <c r="R198" s="128" t="str">
        <f t="shared" si="224"/>
        <v>-</v>
      </c>
      <c r="S198" s="128" t="str">
        <f t="shared" si="225"/>
        <v>-</v>
      </c>
      <c r="T198" s="128" t="str">
        <f t="shared" si="226"/>
        <v>-</v>
      </c>
      <c r="U198" s="128" t="str">
        <f t="shared" si="227"/>
        <v>-</v>
      </c>
      <c r="V198" s="128" t="str">
        <f t="shared" si="228"/>
        <v>-</v>
      </c>
      <c r="W198" s="128" t="str">
        <f t="shared" si="229"/>
        <v>-</v>
      </c>
      <c r="X198" s="128" t="str">
        <f t="shared" si="230"/>
        <v>-</v>
      </c>
      <c r="Y198" s="128" t="str">
        <f t="shared" si="231"/>
        <v>-</v>
      </c>
      <c r="Z198" s="128" t="str">
        <f t="shared" si="232"/>
        <v>-</v>
      </c>
      <c r="AA198" s="128" t="str">
        <f t="shared" si="233"/>
        <v>-</v>
      </c>
      <c r="AB198" s="131"/>
      <c r="AC198" s="128" t="str">
        <f t="shared" si="234"/>
        <v>-</v>
      </c>
      <c r="AD198" s="128" t="str">
        <f t="shared" si="235"/>
        <v>-</v>
      </c>
      <c r="AE198" s="128" t="str">
        <f t="shared" si="236"/>
        <v>-</v>
      </c>
      <c r="AF198" s="128" t="str">
        <f t="shared" si="237"/>
        <v>-</v>
      </c>
      <c r="AG198" s="128" t="str">
        <f t="shared" si="238"/>
        <v>-</v>
      </c>
      <c r="AH198" s="128" t="str">
        <f t="shared" si="239"/>
        <v>-</v>
      </c>
      <c r="AI198" s="128" t="str">
        <f t="shared" si="240"/>
        <v>-</v>
      </c>
      <c r="AJ198" s="128" t="str">
        <f t="shared" si="241"/>
        <v>-</v>
      </c>
      <c r="AK198" s="128" t="str">
        <f t="shared" si="242"/>
        <v>-</v>
      </c>
      <c r="AL198" s="128" t="str">
        <f t="shared" si="243"/>
        <v>-</v>
      </c>
      <c r="AM198" s="128" t="str">
        <f t="shared" si="244"/>
        <v>-</v>
      </c>
      <c r="AN198" s="128" t="str">
        <f t="shared" si="245"/>
        <v>-</v>
      </c>
      <c r="AO198" s="128" t="str">
        <f t="shared" si="246"/>
        <v>-</v>
      </c>
      <c r="AP198" s="128" t="str">
        <f t="shared" si="247"/>
        <v>-</v>
      </c>
      <c r="AQ198" s="128" t="str">
        <f t="shared" si="279"/>
        <v>-</v>
      </c>
      <c r="AR198" s="128" t="str">
        <f t="shared" si="280"/>
        <v>-</v>
      </c>
      <c r="AS198" s="129">
        <f t="shared" si="248"/>
        <v>0</v>
      </c>
      <c r="AT198" s="128" t="str">
        <f t="shared" si="249"/>
        <v>-</v>
      </c>
      <c r="AU198" s="128" t="str">
        <f t="shared" si="250"/>
        <v>-</v>
      </c>
      <c r="AV198" s="128" t="str">
        <f t="shared" si="251"/>
        <v>-</v>
      </c>
      <c r="AW198" s="128" t="str">
        <f t="shared" si="252"/>
        <v>-</v>
      </c>
      <c r="AX198" s="128" t="str">
        <f t="shared" si="253"/>
        <v>-</v>
      </c>
      <c r="AY198" s="128" t="str">
        <f t="shared" si="254"/>
        <v>-</v>
      </c>
      <c r="AZ198" s="128" t="str">
        <f t="shared" si="255"/>
        <v>-</v>
      </c>
      <c r="BA198" s="128" t="str">
        <f t="shared" si="256"/>
        <v>-</v>
      </c>
      <c r="BB198" s="128" t="str">
        <f t="shared" si="257"/>
        <v>-</v>
      </c>
      <c r="BC198" s="128" t="str">
        <f t="shared" si="258"/>
        <v>-</v>
      </c>
      <c r="BD198" s="128" t="str">
        <f t="shared" si="259"/>
        <v>-</v>
      </c>
      <c r="BE198" s="187"/>
      <c r="BF198" s="128" t="str">
        <f t="shared" si="260"/>
        <v>-</v>
      </c>
      <c r="BG198" s="128" t="str">
        <f t="shared" si="261"/>
        <v>-</v>
      </c>
      <c r="BH198" s="128" t="str">
        <f t="shared" si="262"/>
        <v>-</v>
      </c>
      <c r="BI198" s="128" t="str">
        <f t="shared" si="263"/>
        <v>-</v>
      </c>
      <c r="BJ198" s="128" t="str">
        <f t="shared" si="264"/>
        <v>-</v>
      </c>
      <c r="BK198" s="128" t="str">
        <f t="shared" si="265"/>
        <v>-</v>
      </c>
      <c r="BL198" s="128" t="str">
        <f t="shared" si="266"/>
        <v>-</v>
      </c>
      <c r="BM198" s="128" t="str">
        <f t="shared" si="267"/>
        <v>-</v>
      </c>
      <c r="BN198" s="128" t="str">
        <f t="shared" si="268"/>
        <v>-</v>
      </c>
      <c r="BO198" s="128" t="str">
        <f t="shared" si="269"/>
        <v>-</v>
      </c>
      <c r="BP198" s="128" t="str">
        <f t="shared" si="270"/>
        <v>-</v>
      </c>
      <c r="BQ198" s="128" t="str">
        <f t="shared" si="271"/>
        <v>-</v>
      </c>
      <c r="BR198" s="128" t="str">
        <f t="shared" si="272"/>
        <v>-</v>
      </c>
      <c r="BS198" s="128" t="str">
        <f t="shared" si="273"/>
        <v>-</v>
      </c>
      <c r="BT198" s="128" t="str">
        <f t="shared" si="274"/>
        <v>-</v>
      </c>
      <c r="BU198" s="128" t="str">
        <f t="shared" si="275"/>
        <v>-</v>
      </c>
      <c r="BV198" s="129">
        <f t="shared" si="281"/>
        <v>0</v>
      </c>
      <c r="BX198" s="128" t="str">
        <f t="shared" si="221"/>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76"/>
        <v>-</v>
      </c>
      <c r="K199" s="20" t="str">
        <f>IF(月途中入退所!$N48=$B$2,IF(月途中入退所!S48="","-",月途中入退所!$S48),"-")</f>
        <v>-</v>
      </c>
      <c r="L199" s="162" t="str">
        <f t="shared" si="277"/>
        <v>-</v>
      </c>
      <c r="M199" s="20" t="str">
        <f>IF(月途中入退所!$N48=$B$2,月途中入退所!$T48,"-")</f>
        <v>-</v>
      </c>
      <c r="N199" s="129">
        <f t="shared" si="222"/>
        <v>0</v>
      </c>
      <c r="P199" s="128" t="str">
        <f t="shared" si="278"/>
        <v>-</v>
      </c>
      <c r="Q199" s="128" t="str">
        <f t="shared" si="223"/>
        <v>-</v>
      </c>
      <c r="R199" s="128" t="str">
        <f t="shared" si="224"/>
        <v>-</v>
      </c>
      <c r="S199" s="128" t="str">
        <f t="shared" si="225"/>
        <v>-</v>
      </c>
      <c r="T199" s="128" t="str">
        <f t="shared" si="226"/>
        <v>-</v>
      </c>
      <c r="U199" s="128" t="str">
        <f t="shared" si="227"/>
        <v>-</v>
      </c>
      <c r="V199" s="128" t="str">
        <f t="shared" si="228"/>
        <v>-</v>
      </c>
      <c r="W199" s="128" t="str">
        <f t="shared" si="229"/>
        <v>-</v>
      </c>
      <c r="X199" s="128" t="str">
        <f t="shared" si="230"/>
        <v>-</v>
      </c>
      <c r="Y199" s="128" t="str">
        <f t="shared" si="231"/>
        <v>-</v>
      </c>
      <c r="Z199" s="128" t="str">
        <f t="shared" si="232"/>
        <v>-</v>
      </c>
      <c r="AA199" s="128" t="str">
        <f t="shared" si="233"/>
        <v>-</v>
      </c>
      <c r="AB199" s="131"/>
      <c r="AC199" s="128" t="str">
        <f t="shared" si="234"/>
        <v>-</v>
      </c>
      <c r="AD199" s="128" t="str">
        <f t="shared" si="235"/>
        <v>-</v>
      </c>
      <c r="AE199" s="128" t="str">
        <f t="shared" si="236"/>
        <v>-</v>
      </c>
      <c r="AF199" s="128" t="str">
        <f t="shared" si="237"/>
        <v>-</v>
      </c>
      <c r="AG199" s="128" t="str">
        <f t="shared" si="238"/>
        <v>-</v>
      </c>
      <c r="AH199" s="128" t="str">
        <f t="shared" si="239"/>
        <v>-</v>
      </c>
      <c r="AI199" s="128" t="str">
        <f t="shared" si="240"/>
        <v>-</v>
      </c>
      <c r="AJ199" s="128" t="str">
        <f t="shared" si="241"/>
        <v>-</v>
      </c>
      <c r="AK199" s="128" t="str">
        <f t="shared" si="242"/>
        <v>-</v>
      </c>
      <c r="AL199" s="128" t="str">
        <f t="shared" si="243"/>
        <v>-</v>
      </c>
      <c r="AM199" s="128" t="str">
        <f t="shared" si="244"/>
        <v>-</v>
      </c>
      <c r="AN199" s="128" t="str">
        <f t="shared" si="245"/>
        <v>-</v>
      </c>
      <c r="AO199" s="128" t="str">
        <f t="shared" si="246"/>
        <v>-</v>
      </c>
      <c r="AP199" s="128" t="str">
        <f t="shared" si="247"/>
        <v>-</v>
      </c>
      <c r="AQ199" s="128" t="str">
        <f t="shared" si="279"/>
        <v>-</v>
      </c>
      <c r="AR199" s="128" t="str">
        <f t="shared" si="280"/>
        <v>-</v>
      </c>
      <c r="AS199" s="129">
        <f t="shared" si="248"/>
        <v>0</v>
      </c>
      <c r="AT199" s="128" t="str">
        <f t="shared" si="249"/>
        <v>-</v>
      </c>
      <c r="AU199" s="128" t="str">
        <f t="shared" si="250"/>
        <v>-</v>
      </c>
      <c r="AV199" s="128" t="str">
        <f t="shared" si="251"/>
        <v>-</v>
      </c>
      <c r="AW199" s="128" t="str">
        <f t="shared" si="252"/>
        <v>-</v>
      </c>
      <c r="AX199" s="128" t="str">
        <f t="shared" si="253"/>
        <v>-</v>
      </c>
      <c r="AY199" s="128" t="str">
        <f t="shared" si="254"/>
        <v>-</v>
      </c>
      <c r="AZ199" s="128" t="str">
        <f t="shared" si="255"/>
        <v>-</v>
      </c>
      <c r="BA199" s="128" t="str">
        <f t="shared" si="256"/>
        <v>-</v>
      </c>
      <c r="BB199" s="128" t="str">
        <f t="shared" si="257"/>
        <v>-</v>
      </c>
      <c r="BC199" s="128" t="str">
        <f t="shared" si="258"/>
        <v>-</v>
      </c>
      <c r="BD199" s="128" t="str">
        <f t="shared" si="259"/>
        <v>-</v>
      </c>
      <c r="BE199" s="187"/>
      <c r="BF199" s="128" t="str">
        <f t="shared" si="260"/>
        <v>-</v>
      </c>
      <c r="BG199" s="128" t="str">
        <f t="shared" si="261"/>
        <v>-</v>
      </c>
      <c r="BH199" s="128" t="str">
        <f t="shared" si="262"/>
        <v>-</v>
      </c>
      <c r="BI199" s="128" t="str">
        <f t="shared" si="263"/>
        <v>-</v>
      </c>
      <c r="BJ199" s="128" t="str">
        <f t="shared" si="264"/>
        <v>-</v>
      </c>
      <c r="BK199" s="128" t="str">
        <f t="shared" si="265"/>
        <v>-</v>
      </c>
      <c r="BL199" s="128" t="str">
        <f t="shared" si="266"/>
        <v>-</v>
      </c>
      <c r="BM199" s="128" t="str">
        <f t="shared" si="267"/>
        <v>-</v>
      </c>
      <c r="BN199" s="128" t="str">
        <f t="shared" si="268"/>
        <v>-</v>
      </c>
      <c r="BO199" s="128" t="str">
        <f t="shared" si="269"/>
        <v>-</v>
      </c>
      <c r="BP199" s="128" t="str">
        <f t="shared" si="270"/>
        <v>-</v>
      </c>
      <c r="BQ199" s="128" t="str">
        <f t="shared" si="271"/>
        <v>-</v>
      </c>
      <c r="BR199" s="128" t="str">
        <f t="shared" si="272"/>
        <v>-</v>
      </c>
      <c r="BS199" s="128" t="str">
        <f t="shared" si="273"/>
        <v>-</v>
      </c>
      <c r="BT199" s="128" t="str">
        <f t="shared" si="274"/>
        <v>-</v>
      </c>
      <c r="BU199" s="128" t="str">
        <f t="shared" si="275"/>
        <v>-</v>
      </c>
      <c r="BV199" s="129">
        <f t="shared" si="281"/>
        <v>0</v>
      </c>
      <c r="BX199" s="128" t="str">
        <f t="shared" si="221"/>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76"/>
        <v>-</v>
      </c>
      <c r="K200" s="20" t="str">
        <f>IF(月途中入退所!$N49=$B$2,IF(月途中入退所!S49="","-",月途中入退所!$S49),"-")</f>
        <v>-</v>
      </c>
      <c r="L200" s="162" t="str">
        <f t="shared" si="277"/>
        <v>-</v>
      </c>
      <c r="M200" s="20" t="str">
        <f>IF(月途中入退所!$N49=$B$2,月途中入退所!$T49,"-")</f>
        <v>-</v>
      </c>
      <c r="N200" s="129">
        <f t="shared" si="222"/>
        <v>0</v>
      </c>
      <c r="P200" s="128" t="str">
        <f t="shared" si="278"/>
        <v>-</v>
      </c>
      <c r="Q200" s="128" t="str">
        <f t="shared" si="223"/>
        <v>-</v>
      </c>
      <c r="R200" s="128" t="str">
        <f t="shared" si="224"/>
        <v>-</v>
      </c>
      <c r="S200" s="128" t="str">
        <f t="shared" si="225"/>
        <v>-</v>
      </c>
      <c r="T200" s="128" t="str">
        <f t="shared" si="226"/>
        <v>-</v>
      </c>
      <c r="U200" s="128" t="str">
        <f t="shared" si="227"/>
        <v>-</v>
      </c>
      <c r="V200" s="128" t="str">
        <f t="shared" si="228"/>
        <v>-</v>
      </c>
      <c r="W200" s="128" t="str">
        <f t="shared" si="229"/>
        <v>-</v>
      </c>
      <c r="X200" s="128" t="str">
        <f t="shared" si="230"/>
        <v>-</v>
      </c>
      <c r="Y200" s="128" t="str">
        <f t="shared" si="231"/>
        <v>-</v>
      </c>
      <c r="Z200" s="128" t="str">
        <f t="shared" si="232"/>
        <v>-</v>
      </c>
      <c r="AA200" s="128" t="str">
        <f t="shared" si="233"/>
        <v>-</v>
      </c>
      <c r="AB200" s="131"/>
      <c r="AC200" s="128" t="str">
        <f t="shared" si="234"/>
        <v>-</v>
      </c>
      <c r="AD200" s="128" t="str">
        <f t="shared" si="235"/>
        <v>-</v>
      </c>
      <c r="AE200" s="128" t="str">
        <f t="shared" si="236"/>
        <v>-</v>
      </c>
      <c r="AF200" s="128" t="str">
        <f t="shared" si="237"/>
        <v>-</v>
      </c>
      <c r="AG200" s="128" t="str">
        <f t="shared" si="238"/>
        <v>-</v>
      </c>
      <c r="AH200" s="128" t="str">
        <f t="shared" si="239"/>
        <v>-</v>
      </c>
      <c r="AI200" s="128" t="str">
        <f t="shared" si="240"/>
        <v>-</v>
      </c>
      <c r="AJ200" s="128" t="str">
        <f t="shared" si="241"/>
        <v>-</v>
      </c>
      <c r="AK200" s="128" t="str">
        <f t="shared" si="242"/>
        <v>-</v>
      </c>
      <c r="AL200" s="128" t="str">
        <f t="shared" si="243"/>
        <v>-</v>
      </c>
      <c r="AM200" s="128" t="str">
        <f t="shared" si="244"/>
        <v>-</v>
      </c>
      <c r="AN200" s="128" t="str">
        <f t="shared" si="245"/>
        <v>-</v>
      </c>
      <c r="AO200" s="128" t="str">
        <f t="shared" si="246"/>
        <v>-</v>
      </c>
      <c r="AP200" s="128" t="str">
        <f t="shared" si="247"/>
        <v>-</v>
      </c>
      <c r="AQ200" s="128" t="str">
        <f t="shared" si="279"/>
        <v>-</v>
      </c>
      <c r="AR200" s="128" t="str">
        <f t="shared" si="280"/>
        <v>-</v>
      </c>
      <c r="AS200" s="129">
        <f t="shared" si="248"/>
        <v>0</v>
      </c>
      <c r="AT200" s="128" t="str">
        <f t="shared" si="249"/>
        <v>-</v>
      </c>
      <c r="AU200" s="128" t="str">
        <f t="shared" si="250"/>
        <v>-</v>
      </c>
      <c r="AV200" s="128" t="str">
        <f t="shared" si="251"/>
        <v>-</v>
      </c>
      <c r="AW200" s="128" t="str">
        <f t="shared" si="252"/>
        <v>-</v>
      </c>
      <c r="AX200" s="128" t="str">
        <f t="shared" si="253"/>
        <v>-</v>
      </c>
      <c r="AY200" s="128" t="str">
        <f t="shared" si="254"/>
        <v>-</v>
      </c>
      <c r="AZ200" s="128" t="str">
        <f t="shared" si="255"/>
        <v>-</v>
      </c>
      <c r="BA200" s="128" t="str">
        <f t="shared" si="256"/>
        <v>-</v>
      </c>
      <c r="BB200" s="128" t="str">
        <f t="shared" si="257"/>
        <v>-</v>
      </c>
      <c r="BC200" s="128" t="str">
        <f t="shared" si="258"/>
        <v>-</v>
      </c>
      <c r="BD200" s="128" t="str">
        <f t="shared" si="259"/>
        <v>-</v>
      </c>
      <c r="BE200" s="187"/>
      <c r="BF200" s="128" t="str">
        <f t="shared" si="260"/>
        <v>-</v>
      </c>
      <c r="BG200" s="128" t="str">
        <f t="shared" si="261"/>
        <v>-</v>
      </c>
      <c r="BH200" s="128" t="str">
        <f t="shared" si="262"/>
        <v>-</v>
      </c>
      <c r="BI200" s="128" t="str">
        <f t="shared" si="263"/>
        <v>-</v>
      </c>
      <c r="BJ200" s="128" t="str">
        <f t="shared" si="264"/>
        <v>-</v>
      </c>
      <c r="BK200" s="128" t="str">
        <f t="shared" si="265"/>
        <v>-</v>
      </c>
      <c r="BL200" s="128" t="str">
        <f t="shared" si="266"/>
        <v>-</v>
      </c>
      <c r="BM200" s="128" t="str">
        <f t="shared" si="267"/>
        <v>-</v>
      </c>
      <c r="BN200" s="128" t="str">
        <f t="shared" si="268"/>
        <v>-</v>
      </c>
      <c r="BO200" s="128" t="str">
        <f t="shared" si="269"/>
        <v>-</v>
      </c>
      <c r="BP200" s="128" t="str">
        <f t="shared" si="270"/>
        <v>-</v>
      </c>
      <c r="BQ200" s="128" t="str">
        <f t="shared" si="271"/>
        <v>-</v>
      </c>
      <c r="BR200" s="128" t="str">
        <f t="shared" si="272"/>
        <v>-</v>
      </c>
      <c r="BS200" s="128" t="str">
        <f t="shared" si="273"/>
        <v>-</v>
      </c>
      <c r="BT200" s="128" t="str">
        <f t="shared" si="274"/>
        <v>-</v>
      </c>
      <c r="BU200" s="128" t="str">
        <f t="shared" si="275"/>
        <v>-</v>
      </c>
      <c r="BV200" s="129">
        <f t="shared" si="281"/>
        <v>0</v>
      </c>
      <c r="BX200" s="128" t="str">
        <f t="shared" si="221"/>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76"/>
        <v>-</v>
      </c>
      <c r="K201" s="20" t="str">
        <f>IF(月途中入退所!$N50=$B$2,IF(月途中入退所!S50="","-",月途中入退所!$S50),"-")</f>
        <v>-</v>
      </c>
      <c r="L201" s="162" t="str">
        <f t="shared" si="277"/>
        <v>-</v>
      </c>
      <c r="M201" s="20" t="str">
        <f>IF(月途中入退所!$N50=$B$2,月途中入退所!$T50,"-")</f>
        <v>-</v>
      </c>
      <c r="N201" s="129">
        <f t="shared" si="222"/>
        <v>0</v>
      </c>
      <c r="P201" s="128" t="str">
        <f t="shared" si="278"/>
        <v>-</v>
      </c>
      <c r="Q201" s="128" t="str">
        <f t="shared" si="223"/>
        <v>-</v>
      </c>
      <c r="R201" s="128" t="str">
        <f t="shared" si="224"/>
        <v>-</v>
      </c>
      <c r="S201" s="128" t="str">
        <f t="shared" si="225"/>
        <v>-</v>
      </c>
      <c r="T201" s="128" t="str">
        <f t="shared" si="226"/>
        <v>-</v>
      </c>
      <c r="U201" s="128" t="str">
        <f t="shared" si="227"/>
        <v>-</v>
      </c>
      <c r="V201" s="128" t="str">
        <f t="shared" si="228"/>
        <v>-</v>
      </c>
      <c r="W201" s="128" t="str">
        <f t="shared" si="229"/>
        <v>-</v>
      </c>
      <c r="X201" s="128" t="str">
        <f t="shared" si="230"/>
        <v>-</v>
      </c>
      <c r="Y201" s="128" t="str">
        <f t="shared" si="231"/>
        <v>-</v>
      </c>
      <c r="Z201" s="128" t="str">
        <f t="shared" si="232"/>
        <v>-</v>
      </c>
      <c r="AA201" s="128" t="str">
        <f t="shared" si="233"/>
        <v>-</v>
      </c>
      <c r="AB201" s="131"/>
      <c r="AC201" s="128" t="str">
        <f t="shared" si="234"/>
        <v>-</v>
      </c>
      <c r="AD201" s="128" t="str">
        <f t="shared" si="235"/>
        <v>-</v>
      </c>
      <c r="AE201" s="128" t="str">
        <f t="shared" si="236"/>
        <v>-</v>
      </c>
      <c r="AF201" s="128" t="str">
        <f t="shared" si="237"/>
        <v>-</v>
      </c>
      <c r="AG201" s="128" t="str">
        <f t="shared" si="238"/>
        <v>-</v>
      </c>
      <c r="AH201" s="128" t="str">
        <f t="shared" si="239"/>
        <v>-</v>
      </c>
      <c r="AI201" s="128" t="str">
        <f t="shared" si="240"/>
        <v>-</v>
      </c>
      <c r="AJ201" s="128" t="str">
        <f t="shared" si="241"/>
        <v>-</v>
      </c>
      <c r="AK201" s="128" t="str">
        <f t="shared" si="242"/>
        <v>-</v>
      </c>
      <c r="AL201" s="128" t="str">
        <f t="shared" si="243"/>
        <v>-</v>
      </c>
      <c r="AM201" s="128" t="str">
        <f t="shared" si="244"/>
        <v>-</v>
      </c>
      <c r="AN201" s="128" t="str">
        <f t="shared" si="245"/>
        <v>-</v>
      </c>
      <c r="AO201" s="128" t="str">
        <f t="shared" si="246"/>
        <v>-</v>
      </c>
      <c r="AP201" s="128" t="str">
        <f t="shared" si="247"/>
        <v>-</v>
      </c>
      <c r="AQ201" s="128" t="str">
        <f t="shared" si="279"/>
        <v>-</v>
      </c>
      <c r="AR201" s="128" t="str">
        <f t="shared" si="280"/>
        <v>-</v>
      </c>
      <c r="AS201" s="129">
        <f t="shared" si="248"/>
        <v>0</v>
      </c>
      <c r="AT201" s="128" t="str">
        <f t="shared" si="249"/>
        <v>-</v>
      </c>
      <c r="AU201" s="128" t="str">
        <f t="shared" si="250"/>
        <v>-</v>
      </c>
      <c r="AV201" s="128" t="str">
        <f t="shared" si="251"/>
        <v>-</v>
      </c>
      <c r="AW201" s="128" t="str">
        <f t="shared" si="252"/>
        <v>-</v>
      </c>
      <c r="AX201" s="128" t="str">
        <f t="shared" si="253"/>
        <v>-</v>
      </c>
      <c r="AY201" s="128" t="str">
        <f t="shared" si="254"/>
        <v>-</v>
      </c>
      <c r="AZ201" s="128" t="str">
        <f t="shared" si="255"/>
        <v>-</v>
      </c>
      <c r="BA201" s="128" t="str">
        <f t="shared" si="256"/>
        <v>-</v>
      </c>
      <c r="BB201" s="128" t="str">
        <f t="shared" si="257"/>
        <v>-</v>
      </c>
      <c r="BC201" s="128" t="str">
        <f t="shared" si="258"/>
        <v>-</v>
      </c>
      <c r="BD201" s="128" t="str">
        <f t="shared" si="259"/>
        <v>-</v>
      </c>
      <c r="BE201" s="187"/>
      <c r="BF201" s="128" t="str">
        <f t="shared" si="260"/>
        <v>-</v>
      </c>
      <c r="BG201" s="128" t="str">
        <f t="shared" si="261"/>
        <v>-</v>
      </c>
      <c r="BH201" s="128" t="str">
        <f t="shared" si="262"/>
        <v>-</v>
      </c>
      <c r="BI201" s="128" t="str">
        <f t="shared" si="263"/>
        <v>-</v>
      </c>
      <c r="BJ201" s="128" t="str">
        <f t="shared" si="264"/>
        <v>-</v>
      </c>
      <c r="BK201" s="128" t="str">
        <f t="shared" si="265"/>
        <v>-</v>
      </c>
      <c r="BL201" s="128" t="str">
        <f t="shared" si="266"/>
        <v>-</v>
      </c>
      <c r="BM201" s="128" t="str">
        <f t="shared" si="267"/>
        <v>-</v>
      </c>
      <c r="BN201" s="128" t="str">
        <f t="shared" si="268"/>
        <v>-</v>
      </c>
      <c r="BO201" s="128" t="str">
        <f t="shared" si="269"/>
        <v>-</v>
      </c>
      <c r="BP201" s="128" t="str">
        <f t="shared" si="270"/>
        <v>-</v>
      </c>
      <c r="BQ201" s="128" t="str">
        <f t="shared" si="271"/>
        <v>-</v>
      </c>
      <c r="BR201" s="128" t="str">
        <f t="shared" si="272"/>
        <v>-</v>
      </c>
      <c r="BS201" s="128" t="str">
        <f t="shared" si="273"/>
        <v>-</v>
      </c>
      <c r="BT201" s="128" t="str">
        <f t="shared" si="274"/>
        <v>-</v>
      </c>
      <c r="BU201" s="128" t="str">
        <f t="shared" si="275"/>
        <v>-</v>
      </c>
      <c r="BV201" s="129">
        <f t="shared" si="281"/>
        <v>0</v>
      </c>
      <c r="BX201" s="128" t="str">
        <f t="shared" si="221"/>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282">SUM(AT158:AT177)+SUM(AT182:AT201)</f>
        <v>0</v>
      </c>
      <c r="AU203" s="129">
        <f t="shared" ref="AU203:BT203" si="283">SUM(AU158:AU177)+SUM(AU182:AU201)</f>
        <v>0</v>
      </c>
      <c r="AV203" s="129">
        <f t="shared" si="283"/>
        <v>0</v>
      </c>
      <c r="AW203" s="129">
        <f t="shared" si="283"/>
        <v>0</v>
      </c>
      <c r="AX203" s="129">
        <f t="shared" si="283"/>
        <v>0</v>
      </c>
      <c r="AY203" s="129">
        <f t="shared" si="283"/>
        <v>0</v>
      </c>
      <c r="AZ203" s="129">
        <f t="shared" si="283"/>
        <v>0</v>
      </c>
      <c r="BA203" s="129">
        <f t="shared" si="283"/>
        <v>0</v>
      </c>
      <c r="BB203" s="129">
        <f t="shared" si="283"/>
        <v>0</v>
      </c>
      <c r="BC203" s="129">
        <f t="shared" si="283"/>
        <v>0</v>
      </c>
      <c r="BD203" s="129">
        <f t="shared" si="283"/>
        <v>0</v>
      </c>
      <c r="BE203" s="187"/>
      <c r="BF203" s="129">
        <f t="shared" si="283"/>
        <v>0</v>
      </c>
      <c r="BG203" s="129">
        <f t="shared" si="283"/>
        <v>0</v>
      </c>
      <c r="BH203" s="129">
        <f t="shared" si="283"/>
        <v>0</v>
      </c>
      <c r="BI203" s="129">
        <f t="shared" si="283"/>
        <v>0</v>
      </c>
      <c r="BJ203" s="129">
        <f t="shared" si="283"/>
        <v>0</v>
      </c>
      <c r="BK203" s="129">
        <f t="shared" si="283"/>
        <v>0</v>
      </c>
      <c r="BL203" s="129">
        <f t="shared" si="283"/>
        <v>0</v>
      </c>
      <c r="BM203" s="129">
        <f t="shared" si="283"/>
        <v>0</v>
      </c>
      <c r="BN203" s="129">
        <f t="shared" si="283"/>
        <v>0</v>
      </c>
      <c r="BO203" s="129">
        <f t="shared" si="283"/>
        <v>0</v>
      </c>
      <c r="BP203" s="129">
        <f t="shared" si="283"/>
        <v>0</v>
      </c>
      <c r="BQ203" s="129">
        <f t="shared" si="283"/>
        <v>0</v>
      </c>
      <c r="BR203" s="129">
        <f t="shared" si="283"/>
        <v>0</v>
      </c>
      <c r="BS203" s="129">
        <f t="shared" si="283"/>
        <v>0</v>
      </c>
      <c r="BT203" s="129">
        <f t="shared" si="283"/>
        <v>0</v>
      </c>
      <c r="BU203" s="129">
        <f>SUM(BU158:BU177)+SUM(BU182:BU201)</f>
        <v>0</v>
      </c>
      <c r="BV203" s="129">
        <f t="shared" ref="BV203:BX203" si="284">SUM(BV158:BV177)+SUM(BV182:BV201)</f>
        <v>0</v>
      </c>
      <c r="BX203" s="129">
        <f t="shared" si="284"/>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285">AT152+AT203</f>
        <v>0</v>
      </c>
      <c r="AU207" s="129">
        <f t="shared" si="285"/>
        <v>0</v>
      </c>
      <c r="AV207" s="129">
        <f t="shared" si="285"/>
        <v>0</v>
      </c>
      <c r="AW207" s="129">
        <f t="shared" si="285"/>
        <v>0</v>
      </c>
      <c r="AX207" s="129">
        <f t="shared" si="285"/>
        <v>0</v>
      </c>
      <c r="AY207" s="129">
        <f t="shared" si="285"/>
        <v>0</v>
      </c>
      <c r="AZ207" s="129">
        <f t="shared" si="285"/>
        <v>0</v>
      </c>
      <c r="BA207" s="129">
        <f t="shared" si="285"/>
        <v>0</v>
      </c>
      <c r="BB207" s="129">
        <f t="shared" si="285"/>
        <v>0</v>
      </c>
      <c r="BC207" s="129">
        <f t="shared" si="285"/>
        <v>0</v>
      </c>
      <c r="BD207" s="129">
        <f t="shared" si="285"/>
        <v>0</v>
      </c>
      <c r="BE207" s="187"/>
      <c r="BF207" s="129">
        <f t="shared" si="285"/>
        <v>0</v>
      </c>
      <c r="BG207" s="129">
        <f t="shared" si="285"/>
        <v>0</v>
      </c>
      <c r="BH207" s="129">
        <f t="shared" si="285"/>
        <v>0</v>
      </c>
      <c r="BI207" s="129">
        <f t="shared" si="285"/>
        <v>0</v>
      </c>
      <c r="BJ207" s="129">
        <f t="shared" si="285"/>
        <v>0</v>
      </c>
      <c r="BK207" s="129">
        <f t="shared" si="285"/>
        <v>0</v>
      </c>
      <c r="BL207" s="129">
        <f t="shared" si="285"/>
        <v>0</v>
      </c>
      <c r="BM207" s="129">
        <f t="shared" si="285"/>
        <v>0</v>
      </c>
      <c r="BN207" s="129">
        <f t="shared" si="285"/>
        <v>0</v>
      </c>
      <c r="BO207" s="129">
        <f t="shared" si="285"/>
        <v>0</v>
      </c>
      <c r="BP207" s="129">
        <f t="shared" si="285"/>
        <v>0</v>
      </c>
      <c r="BQ207" s="129">
        <f t="shared" si="285"/>
        <v>0</v>
      </c>
      <c r="BR207" s="129">
        <f t="shared" si="285"/>
        <v>0</v>
      </c>
      <c r="BS207" s="129">
        <f t="shared" si="285"/>
        <v>0</v>
      </c>
      <c r="BT207" s="129">
        <f t="shared" si="285"/>
        <v>0</v>
      </c>
      <c r="BU207" s="129">
        <f t="shared" si="285"/>
        <v>0</v>
      </c>
      <c r="BV207" s="129">
        <f t="shared" si="285"/>
        <v>0</v>
      </c>
      <c r="BX207" s="129">
        <f t="shared" si="285"/>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row r="221" spans="26:28" ht="12.75" customHeight="1"/>
    <row r="222" spans="26:28" ht="12.75" customHeight="1"/>
    <row r="223" spans="26:28" ht="12.75" customHeight="1"/>
    <row r="224" spans="26:2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53">
    <mergeCell ref="BE180:BE181"/>
    <mergeCell ref="AB105:AB106"/>
    <mergeCell ref="AB129:AB130"/>
    <mergeCell ref="AB156:AB157"/>
    <mergeCell ref="AB180:AB181"/>
    <mergeCell ref="AC180:AD180"/>
    <mergeCell ref="AC156:AD156"/>
    <mergeCell ref="AC129:AD129"/>
    <mergeCell ref="AU156:AV156"/>
    <mergeCell ref="AW156:AX156"/>
    <mergeCell ref="AY156:AZ156"/>
    <mergeCell ref="BA156:BB156"/>
    <mergeCell ref="BC156:BC157"/>
    <mergeCell ref="BD156:BD157"/>
    <mergeCell ref="AU105:AV105"/>
    <mergeCell ref="AW105:AX105"/>
    <mergeCell ref="AY105:AZ105"/>
    <mergeCell ref="BA105:BB105"/>
    <mergeCell ref="BC105:BC106"/>
    <mergeCell ref="BD105:BD106"/>
    <mergeCell ref="AR105:AR106"/>
    <mergeCell ref="P104:AR104"/>
    <mergeCell ref="P128:AR128"/>
    <mergeCell ref="P155:AR155"/>
    <mergeCell ref="P179:AR179"/>
    <mergeCell ref="BU180:BU181"/>
    <mergeCell ref="BV180:BV181"/>
    <mergeCell ref="BA180:BB180"/>
    <mergeCell ref="BC180:BC181"/>
    <mergeCell ref="BD180:BD181"/>
    <mergeCell ref="BF180:BG180"/>
    <mergeCell ref="BH180:BI180"/>
    <mergeCell ref="BJ180:BK180"/>
    <mergeCell ref="BL180:BM180"/>
    <mergeCell ref="BN180:BO180"/>
    <mergeCell ref="BP180:BQ180"/>
    <mergeCell ref="AO180:AP180"/>
    <mergeCell ref="AQ180:AQ181"/>
    <mergeCell ref="AR180:AR181"/>
    <mergeCell ref="AS180:AT180"/>
    <mergeCell ref="AU180:AV180"/>
    <mergeCell ref="AW180:AX180"/>
    <mergeCell ref="AY180:AZ180"/>
    <mergeCell ref="BR180:BS180"/>
    <mergeCell ref="BT180:BT181"/>
    <mergeCell ref="BV156:BV157"/>
    <mergeCell ref="G179:G181"/>
    <mergeCell ref="H179:H181"/>
    <mergeCell ref="I179:I181"/>
    <mergeCell ref="J179:J181"/>
    <mergeCell ref="K179:K181"/>
    <mergeCell ref="L179:L181"/>
    <mergeCell ref="M179:M181"/>
    <mergeCell ref="N179:N181"/>
    <mergeCell ref="AS179:BV179"/>
    <mergeCell ref="P180:Q180"/>
    <mergeCell ref="R180:S180"/>
    <mergeCell ref="T180:U180"/>
    <mergeCell ref="V180:W180"/>
    <mergeCell ref="X180:Y180"/>
    <mergeCell ref="Z180:Z181"/>
    <mergeCell ref="AA180:AA181"/>
    <mergeCell ref="AE180:AF180"/>
    <mergeCell ref="AG180:AH180"/>
    <mergeCell ref="AI180:AJ180"/>
    <mergeCell ref="AK180:AL180"/>
    <mergeCell ref="AM180:AN180"/>
    <mergeCell ref="BF156:BG156"/>
    <mergeCell ref="BH156:BI156"/>
    <mergeCell ref="BJ156:BK156"/>
    <mergeCell ref="BL156:BM156"/>
    <mergeCell ref="BN156:BO156"/>
    <mergeCell ref="BP156:BQ156"/>
    <mergeCell ref="BR156:BS156"/>
    <mergeCell ref="BT156:BT157"/>
    <mergeCell ref="BU156:BU157"/>
    <mergeCell ref="AS155:BV155"/>
    <mergeCell ref="P156:Q156"/>
    <mergeCell ref="R156:S156"/>
    <mergeCell ref="T156:U156"/>
    <mergeCell ref="V156:W156"/>
    <mergeCell ref="X156:Y156"/>
    <mergeCell ref="Z156:Z157"/>
    <mergeCell ref="AA156:AA157"/>
    <mergeCell ref="AE156:AF156"/>
    <mergeCell ref="AG156:AH156"/>
    <mergeCell ref="AI156:AJ156"/>
    <mergeCell ref="AK156:AL156"/>
    <mergeCell ref="AM156:AN156"/>
    <mergeCell ref="AO156:AP156"/>
    <mergeCell ref="AQ156:AQ157"/>
    <mergeCell ref="AR156:AR157"/>
    <mergeCell ref="AS156:AT156"/>
    <mergeCell ref="G155:G157"/>
    <mergeCell ref="H155:H157"/>
    <mergeCell ref="I155:I157"/>
    <mergeCell ref="J155:J157"/>
    <mergeCell ref="K155:K157"/>
    <mergeCell ref="L155:L157"/>
    <mergeCell ref="M155:M157"/>
    <mergeCell ref="N155:N157"/>
    <mergeCell ref="BH129:BI129"/>
    <mergeCell ref="AA129:AA130"/>
    <mergeCell ref="AE129:AF129"/>
    <mergeCell ref="AG129:AH129"/>
    <mergeCell ref="AI129:AJ129"/>
    <mergeCell ref="AK129:AL129"/>
    <mergeCell ref="AM129:AN129"/>
    <mergeCell ref="AO129:AP129"/>
    <mergeCell ref="AQ129:AQ130"/>
    <mergeCell ref="BE156:BE157"/>
    <mergeCell ref="BJ129:BK129"/>
    <mergeCell ref="BL129:BM129"/>
    <mergeCell ref="BN129:BO129"/>
    <mergeCell ref="BP129:BQ129"/>
    <mergeCell ref="BR129:BS129"/>
    <mergeCell ref="BT129:BT130"/>
    <mergeCell ref="BU129:BU130"/>
    <mergeCell ref="BV129:BV130"/>
    <mergeCell ref="AR129:AR130"/>
    <mergeCell ref="AS129:AT129"/>
    <mergeCell ref="AU129:AV129"/>
    <mergeCell ref="AW129:AX129"/>
    <mergeCell ref="AY129:AZ129"/>
    <mergeCell ref="BA129:BB129"/>
    <mergeCell ref="BC129:BC130"/>
    <mergeCell ref="BD129:BD130"/>
    <mergeCell ref="BF129:BG129"/>
    <mergeCell ref="BE129:BE130"/>
    <mergeCell ref="BJ105:BK105"/>
    <mergeCell ref="BL105:BM105"/>
    <mergeCell ref="BN105:BO105"/>
    <mergeCell ref="BP105:BQ105"/>
    <mergeCell ref="BR105:BS105"/>
    <mergeCell ref="BT105:BT106"/>
    <mergeCell ref="BU105:BU106"/>
    <mergeCell ref="BV105:BV106"/>
    <mergeCell ref="G128:G130"/>
    <mergeCell ref="H128:H130"/>
    <mergeCell ref="I128:I130"/>
    <mergeCell ref="J128:J130"/>
    <mergeCell ref="K128:K130"/>
    <mergeCell ref="L128:L130"/>
    <mergeCell ref="M128:M130"/>
    <mergeCell ref="N128:N130"/>
    <mergeCell ref="AS128:BV128"/>
    <mergeCell ref="P129:Q129"/>
    <mergeCell ref="R129:S129"/>
    <mergeCell ref="T129:U129"/>
    <mergeCell ref="V129:W129"/>
    <mergeCell ref="X129:Y129"/>
    <mergeCell ref="Z129:Z130"/>
    <mergeCell ref="AS105:AT105"/>
    <mergeCell ref="BF105:BG105"/>
    <mergeCell ref="BH105:BI105"/>
    <mergeCell ref="BE105:BE106"/>
    <mergeCell ref="I104:I106"/>
    <mergeCell ref="J104:J106"/>
    <mergeCell ref="K104:K106"/>
    <mergeCell ref="L104:L106"/>
    <mergeCell ref="M104:M106"/>
    <mergeCell ref="N104:N106"/>
    <mergeCell ref="AS104:BV104"/>
    <mergeCell ref="P105:Q105"/>
    <mergeCell ref="R105:S105"/>
    <mergeCell ref="T105:U105"/>
    <mergeCell ref="V105:W105"/>
    <mergeCell ref="X105:Y105"/>
    <mergeCell ref="Z105:Z106"/>
    <mergeCell ref="AA105:AA106"/>
    <mergeCell ref="AE105:AF105"/>
    <mergeCell ref="AG105:AH105"/>
    <mergeCell ref="AI105:AJ105"/>
    <mergeCell ref="AK105:AL105"/>
    <mergeCell ref="AM105:AN105"/>
    <mergeCell ref="AO105:AP105"/>
    <mergeCell ref="AQ105:AQ106"/>
    <mergeCell ref="E96:F96"/>
    <mergeCell ref="C97:D98"/>
    <mergeCell ref="E97:F97"/>
    <mergeCell ref="E98:F98"/>
    <mergeCell ref="C99:D100"/>
    <mergeCell ref="E99:F99"/>
    <mergeCell ref="E100:F100"/>
    <mergeCell ref="G104:G106"/>
    <mergeCell ref="H104:H106"/>
    <mergeCell ref="AB70:AC70"/>
    <mergeCell ref="C71:C82"/>
    <mergeCell ref="D71:D72"/>
    <mergeCell ref="D73:D74"/>
    <mergeCell ref="D75:D76"/>
    <mergeCell ref="D77:D78"/>
    <mergeCell ref="E78:F78"/>
    <mergeCell ref="D79:D80"/>
    <mergeCell ref="E79:F79"/>
    <mergeCell ref="D81:D82"/>
    <mergeCell ref="E81:E82"/>
    <mergeCell ref="E75:F75"/>
    <mergeCell ref="E76:F76"/>
    <mergeCell ref="E77:F77"/>
    <mergeCell ref="E80:F80"/>
    <mergeCell ref="B52:B100"/>
    <mergeCell ref="C52:D53"/>
    <mergeCell ref="E52:F53"/>
    <mergeCell ref="G52:J52"/>
    <mergeCell ref="K52:N52"/>
    <mergeCell ref="P52:P59"/>
    <mergeCell ref="Q52:Q53"/>
    <mergeCell ref="C54:D55"/>
    <mergeCell ref="C56:C70"/>
    <mergeCell ref="D58:D59"/>
    <mergeCell ref="D60:D61"/>
    <mergeCell ref="P61:P68"/>
    <mergeCell ref="Q61:Q62"/>
    <mergeCell ref="D62:D63"/>
    <mergeCell ref="D64:D65"/>
    <mergeCell ref="D69:D70"/>
    <mergeCell ref="P70:P75"/>
    <mergeCell ref="C83:C96"/>
    <mergeCell ref="D83:D84"/>
    <mergeCell ref="E92:F92"/>
    <mergeCell ref="P93:P100"/>
    <mergeCell ref="Q93:Q94"/>
    <mergeCell ref="D94:D95"/>
    <mergeCell ref="E94:E95"/>
    <mergeCell ref="E85:F85"/>
    <mergeCell ref="E86:F86"/>
    <mergeCell ref="E87:F87"/>
    <mergeCell ref="E88:F88"/>
    <mergeCell ref="E89:F89"/>
    <mergeCell ref="E90:F90"/>
    <mergeCell ref="E91:F91"/>
    <mergeCell ref="E93:F93"/>
    <mergeCell ref="AB86:AC86"/>
    <mergeCell ref="R93:U93"/>
    <mergeCell ref="V93:Y93"/>
    <mergeCell ref="Z93:Z94"/>
    <mergeCell ref="AB94:AC94"/>
    <mergeCell ref="R61:U61"/>
    <mergeCell ref="E54:F54"/>
    <mergeCell ref="E55:F55"/>
    <mergeCell ref="E56:F56"/>
    <mergeCell ref="E57:F57"/>
    <mergeCell ref="E58:F58"/>
    <mergeCell ref="E59:F59"/>
    <mergeCell ref="E60:F60"/>
    <mergeCell ref="E61:F61"/>
    <mergeCell ref="D56:D57"/>
    <mergeCell ref="E69:F69"/>
    <mergeCell ref="E70:F70"/>
    <mergeCell ref="E71:F71"/>
    <mergeCell ref="E72:F72"/>
    <mergeCell ref="E73:F73"/>
    <mergeCell ref="E62:F62"/>
    <mergeCell ref="E63:F63"/>
    <mergeCell ref="E64:F64"/>
    <mergeCell ref="E65:F65"/>
    <mergeCell ref="E66:F66"/>
    <mergeCell ref="E67:F67"/>
    <mergeCell ref="E68:F68"/>
    <mergeCell ref="E48:F48"/>
    <mergeCell ref="E31:E32"/>
    <mergeCell ref="E35:F35"/>
    <mergeCell ref="E36:F36"/>
    <mergeCell ref="E37:F37"/>
    <mergeCell ref="E38:F38"/>
    <mergeCell ref="E39:F39"/>
    <mergeCell ref="E40:F40"/>
    <mergeCell ref="C23:C32"/>
    <mergeCell ref="D23:D24"/>
    <mergeCell ref="D25:D26"/>
    <mergeCell ref="D27:D28"/>
    <mergeCell ref="D29:D30"/>
    <mergeCell ref="D31:D32"/>
    <mergeCell ref="C33:C46"/>
    <mergeCell ref="D33:D34"/>
    <mergeCell ref="E33:E34"/>
    <mergeCell ref="E41:F41"/>
    <mergeCell ref="E42:F42"/>
    <mergeCell ref="E43:F43"/>
    <mergeCell ref="E46:F46"/>
    <mergeCell ref="K4:N4"/>
    <mergeCell ref="P4:P11"/>
    <mergeCell ref="Q4:Q5"/>
    <mergeCell ref="R4:U4"/>
    <mergeCell ref="V4:Y4"/>
    <mergeCell ref="Z4:Z5"/>
    <mergeCell ref="E6:F6"/>
    <mergeCell ref="E7:F7"/>
    <mergeCell ref="C8:C22"/>
    <mergeCell ref="E8:F8"/>
    <mergeCell ref="E9:F9"/>
    <mergeCell ref="E10:F10"/>
    <mergeCell ref="E11:F11"/>
    <mergeCell ref="D12:D13"/>
    <mergeCell ref="E12:F12"/>
    <mergeCell ref="E13:F13"/>
    <mergeCell ref="P13:P20"/>
    <mergeCell ref="Q13:Q14"/>
    <mergeCell ref="R13:U13"/>
    <mergeCell ref="V13:Y13"/>
    <mergeCell ref="Z13:Z14"/>
    <mergeCell ref="D14:D15"/>
    <mergeCell ref="E14:F14"/>
    <mergeCell ref="E15:F15"/>
    <mergeCell ref="B2:D2"/>
    <mergeCell ref="C4:D5"/>
    <mergeCell ref="D10:D11"/>
    <mergeCell ref="E4:F5"/>
    <mergeCell ref="G4:J4"/>
    <mergeCell ref="D16:D17"/>
    <mergeCell ref="E16:F16"/>
    <mergeCell ref="E17:F17"/>
    <mergeCell ref="E18:F18"/>
    <mergeCell ref="C6:D7"/>
    <mergeCell ref="D8:D9"/>
    <mergeCell ref="B4:B50"/>
    <mergeCell ref="E47:F47"/>
    <mergeCell ref="E19:F19"/>
    <mergeCell ref="E20:F20"/>
    <mergeCell ref="D21:D22"/>
    <mergeCell ref="E21:F21"/>
    <mergeCell ref="E22:F22"/>
    <mergeCell ref="C49:D50"/>
    <mergeCell ref="E49:F49"/>
    <mergeCell ref="E50:F50"/>
    <mergeCell ref="D44:D45"/>
    <mergeCell ref="E44:E45"/>
    <mergeCell ref="C47:D48"/>
    <mergeCell ref="P22:P27"/>
    <mergeCell ref="R52:U52"/>
    <mergeCell ref="V52:Y52"/>
    <mergeCell ref="Z52:Z53"/>
    <mergeCell ref="V61:Y61"/>
    <mergeCell ref="Z61:Z62"/>
    <mergeCell ref="AB62:AC62"/>
    <mergeCell ref="U70:U76"/>
    <mergeCell ref="E83:E84"/>
    <mergeCell ref="U22:U28"/>
    <mergeCell ref="E23:F23"/>
    <mergeCell ref="E24:F24"/>
    <mergeCell ref="E25:F25"/>
    <mergeCell ref="E26:F26"/>
    <mergeCell ref="E27:F27"/>
    <mergeCell ref="E28:F28"/>
    <mergeCell ref="E29:F29"/>
    <mergeCell ref="E30:F30"/>
    <mergeCell ref="V43:Y43"/>
    <mergeCell ref="Z43:Z44"/>
    <mergeCell ref="P43:P50"/>
    <mergeCell ref="Q43:Q44"/>
    <mergeCell ref="R43:U43"/>
    <mergeCell ref="E74:F74"/>
  </mergeCells>
  <phoneticPr fontId="1"/>
  <pageMargins left="0.7" right="0.7" top="0.75" bottom="0.75" header="0.3" footer="0.3"/>
  <pageSetup paperSize="9" orientation="portrait" horizontalDpi="4294967293"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3707-954F-4BEB-9F01-148C59999A89}">
  <sheetPr>
    <tabColor theme="9"/>
  </sheetPr>
  <dimension ref="B1:HQ240"/>
  <sheetViews>
    <sheetView zoomScale="80" zoomScaleNormal="80" workbookViewId="0">
      <selection activeCell="Q71" sqref="Q71:R71"/>
    </sheetView>
  </sheetViews>
  <sheetFormatPr defaultColWidth="8.69921875" defaultRowHeight="16.2"/>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3" width="8.69921875" style="22"/>
    <col min="74" max="74" width="8.69921875" style="22" customWidth="1"/>
    <col min="75" max="16384" width="8.69921875" style="22"/>
  </cols>
  <sheetData>
    <row r="1" spans="2:34" ht="5.25" customHeight="1" thickBot="1">
      <c r="G1" s="23"/>
      <c r="H1" s="23"/>
      <c r="I1" s="23"/>
      <c r="J1" s="23"/>
      <c r="K1" s="23"/>
      <c r="L1" s="23"/>
      <c r="M1" s="23"/>
      <c r="N1" s="23"/>
    </row>
    <row r="2" spans="2:34" ht="12.75" customHeight="1" thickBot="1">
      <c r="B2" s="662" t="s">
        <v>361</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29</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46</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37</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204"/>
      <c r="H20" s="204"/>
      <c r="I20" s="204"/>
      <c r="J20" s="204"/>
      <c r="K20" s="204"/>
      <c r="L20" s="204"/>
      <c r="M20" s="204"/>
      <c r="N20" s="204"/>
      <c r="P20" s="657"/>
      <c r="Q20" s="9" t="s">
        <v>29</v>
      </c>
      <c r="R20" s="128">
        <f>SUM(R15:R19)</f>
        <v>0</v>
      </c>
      <c r="S20" s="128">
        <f t="shared" ref="S20:Z20" si="8">SUM(S15:S19)</f>
        <v>0</v>
      </c>
      <c r="T20" s="128">
        <f t="shared" si="8"/>
        <v>0</v>
      </c>
      <c r="U20" s="128">
        <f t="shared" si="8"/>
        <v>0</v>
      </c>
      <c r="V20" s="128">
        <f t="shared" si="8"/>
        <v>0</v>
      </c>
      <c r="W20" s="128">
        <f t="shared" si="8"/>
        <v>0</v>
      </c>
      <c r="X20" s="128">
        <f t="shared" si="8"/>
        <v>0</v>
      </c>
      <c r="Y20" s="128">
        <f t="shared" si="8"/>
        <v>0</v>
      </c>
      <c r="Z20" s="128">
        <f t="shared" si="8"/>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9">$P$28*R24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9"/>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9"/>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29</v>
      </c>
      <c r="R28" s="149">
        <f>SUM(R23:R27)</f>
        <v>0</v>
      </c>
      <c r="S28" s="128">
        <f>SUM(S23:S27)</f>
        <v>0</v>
      </c>
      <c r="U28" s="657"/>
      <c r="V28" s="9" t="s">
        <v>29</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0">IFERROR(-ROUNDUP(SUM(G6:G30)*$E$31,-1)-G32,0)</f>
        <v>0</v>
      </c>
      <c r="H31" s="134">
        <f t="shared" si="10"/>
        <v>0</v>
      </c>
      <c r="I31" s="134">
        <f t="shared" si="10"/>
        <v>0</v>
      </c>
      <c r="J31" s="134">
        <f t="shared" si="10"/>
        <v>0</v>
      </c>
      <c r="K31" s="134">
        <f t="shared" si="10"/>
        <v>0</v>
      </c>
      <c r="L31" s="134">
        <f t="shared" si="10"/>
        <v>0</v>
      </c>
      <c r="M31" s="134">
        <f t="shared" si="10"/>
        <v>0</v>
      </c>
      <c r="N31" s="134">
        <f t="shared" si="10"/>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1">IFERROR(-ROUND((G7+G9+G11+G13+G15+G17+G22+G24+G26+G28+G30)*$E$31,0),0)</f>
        <v>0</v>
      </c>
      <c r="H32" s="134">
        <f t="shared" si="11"/>
        <v>0</v>
      </c>
      <c r="I32" s="134">
        <f t="shared" si="11"/>
        <v>0</v>
      </c>
      <c r="J32" s="134">
        <f t="shared" si="11"/>
        <v>0</v>
      </c>
      <c r="K32" s="134">
        <f t="shared" si="11"/>
        <v>0</v>
      </c>
      <c r="L32" s="134">
        <f t="shared" si="11"/>
        <v>0</v>
      </c>
      <c r="M32" s="134">
        <f t="shared" si="11"/>
        <v>0</v>
      </c>
      <c r="N32" s="134">
        <f t="shared" si="11"/>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204"/>
      <c r="H38" s="204"/>
      <c r="I38" s="204"/>
      <c r="J38" s="204"/>
      <c r="K38" s="204"/>
      <c r="L38" s="204"/>
      <c r="M38" s="204"/>
      <c r="N38" s="204"/>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204"/>
      <c r="H39" s="204"/>
      <c r="I39" s="204"/>
      <c r="J39" s="204"/>
      <c r="K39" s="204"/>
      <c r="L39" s="204"/>
      <c r="M39" s="204"/>
      <c r="N39" s="204"/>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204"/>
      <c r="H40" s="204"/>
      <c r="I40" s="204"/>
      <c r="J40" s="204"/>
      <c r="K40" s="204"/>
      <c r="L40" s="204"/>
      <c r="M40" s="204"/>
      <c r="N40" s="204"/>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204"/>
      <c r="H41" s="204"/>
      <c r="I41" s="204"/>
      <c r="J41" s="204"/>
      <c r="K41" s="204"/>
      <c r="L41" s="204"/>
      <c r="M41" s="204"/>
      <c r="N41" s="204"/>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204"/>
      <c r="H42" s="204"/>
      <c r="I42" s="204"/>
      <c r="J42" s="204"/>
      <c r="K42" s="204"/>
      <c r="L42" s="204"/>
      <c r="M42" s="204"/>
      <c r="N42" s="204"/>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204"/>
      <c r="H43" s="204"/>
      <c r="I43" s="204"/>
      <c r="J43" s="204"/>
      <c r="K43" s="204"/>
      <c r="L43" s="204"/>
      <c r="M43" s="204"/>
      <c r="N43" s="204"/>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2">H48*S6</f>
        <v>0</v>
      </c>
      <c r="T45" s="128">
        <f t="shared" si="12"/>
        <v>0</v>
      </c>
      <c r="U45" s="128">
        <f t="shared" si="12"/>
        <v>0</v>
      </c>
      <c r="V45" s="128">
        <f t="shared" si="12"/>
        <v>0</v>
      </c>
      <c r="W45" s="128">
        <f t="shared" si="12"/>
        <v>0</v>
      </c>
      <c r="X45" s="128">
        <f t="shared" si="12"/>
        <v>0</v>
      </c>
      <c r="Y45" s="128">
        <f t="shared" si="12"/>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204"/>
      <c r="H46" s="204"/>
      <c r="I46" s="204"/>
      <c r="J46" s="204"/>
      <c r="K46" s="204"/>
      <c r="L46" s="204"/>
      <c r="M46" s="204"/>
      <c r="N46" s="204"/>
      <c r="P46" s="676"/>
      <c r="Q46" s="5" t="str">
        <f>Q7</f>
        <v/>
      </c>
      <c r="R46" s="128">
        <f>G48*R7</f>
        <v>0</v>
      </c>
      <c r="S46" s="128">
        <f t="shared" ref="S46:Y46" si="13">H48*S7</f>
        <v>0</v>
      </c>
      <c r="T46" s="128">
        <f t="shared" si="13"/>
        <v>0</v>
      </c>
      <c r="U46" s="128">
        <f t="shared" si="13"/>
        <v>0</v>
      </c>
      <c r="V46" s="128">
        <f t="shared" si="13"/>
        <v>0</v>
      </c>
      <c r="W46" s="128">
        <f t="shared" si="13"/>
        <v>0</v>
      </c>
      <c r="X46" s="128">
        <f t="shared" si="13"/>
        <v>0</v>
      </c>
      <c r="Y46" s="128">
        <f t="shared" si="13"/>
        <v>0</v>
      </c>
      <c r="Z46" s="128">
        <f t="shared" ref="Z46:Z49" si="14">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15">SUM(H6:H46)</f>
        <v>0</v>
      </c>
      <c r="I47" s="128">
        <f t="shared" si="15"/>
        <v>0</v>
      </c>
      <c r="J47" s="128">
        <f t="shared" si="15"/>
        <v>0</v>
      </c>
      <c r="K47" s="128">
        <f t="shared" si="15"/>
        <v>0</v>
      </c>
      <c r="L47" s="128">
        <f t="shared" si="15"/>
        <v>0</v>
      </c>
      <c r="M47" s="128">
        <f t="shared" si="15"/>
        <v>0</v>
      </c>
      <c r="N47" s="128">
        <f>SUM(N6:N46)</f>
        <v>0</v>
      </c>
      <c r="P47" s="676"/>
      <c r="Q47" s="6" t="str">
        <f>Q8</f>
        <v/>
      </c>
      <c r="R47" s="128">
        <f>G48*R8</f>
        <v>0</v>
      </c>
      <c r="S47" s="128">
        <f t="shared" ref="S47:Y47" si="16">H48*S8</f>
        <v>0</v>
      </c>
      <c r="T47" s="128">
        <f t="shared" si="16"/>
        <v>0</v>
      </c>
      <c r="U47" s="128">
        <f t="shared" si="16"/>
        <v>0</v>
      </c>
      <c r="V47" s="128">
        <f t="shared" si="16"/>
        <v>0</v>
      </c>
      <c r="W47" s="128">
        <f t="shared" si="16"/>
        <v>0</v>
      </c>
      <c r="X47" s="128">
        <f t="shared" si="16"/>
        <v>0</v>
      </c>
      <c r="Y47" s="128">
        <f t="shared" si="16"/>
        <v>0</v>
      </c>
      <c r="Z47" s="128">
        <f t="shared" si="14"/>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17">H7+H9+H11+H13+H15+H17+H22+H24+H26+H28+H30+H32+H34+H45</f>
        <v>0</v>
      </c>
      <c r="I48" s="139">
        <f t="shared" si="17"/>
        <v>0</v>
      </c>
      <c r="J48" s="139">
        <f t="shared" si="17"/>
        <v>0</v>
      </c>
      <c r="K48" s="139">
        <f t="shared" si="17"/>
        <v>0</v>
      </c>
      <c r="L48" s="139">
        <f t="shared" si="17"/>
        <v>0</v>
      </c>
      <c r="M48" s="139">
        <f t="shared" si="17"/>
        <v>0</v>
      </c>
      <c r="N48" s="139">
        <f>N7+N9+N11+N13+N15+N17+N22+N24+N26+N28+N30+N32+N34+N45</f>
        <v>0</v>
      </c>
      <c r="P48" s="676"/>
      <c r="Q48" s="7" t="str">
        <f>Q9</f>
        <v/>
      </c>
      <c r="R48" s="128">
        <f>G48*R9</f>
        <v>0</v>
      </c>
      <c r="S48" s="128">
        <f t="shared" ref="S48:Y48" si="18">H48*S9</f>
        <v>0</v>
      </c>
      <c r="T48" s="128">
        <f t="shared" si="18"/>
        <v>0</v>
      </c>
      <c r="U48" s="128">
        <f t="shared" si="18"/>
        <v>0</v>
      </c>
      <c r="V48" s="128">
        <f t="shared" si="18"/>
        <v>0</v>
      </c>
      <c r="W48" s="128">
        <f t="shared" si="18"/>
        <v>0</v>
      </c>
      <c r="X48" s="128">
        <f t="shared" si="18"/>
        <v>0</v>
      </c>
      <c r="Y48" s="128">
        <f t="shared" si="18"/>
        <v>0</v>
      </c>
      <c r="Z48" s="128">
        <f t="shared" si="14"/>
        <v>0</v>
      </c>
    </row>
    <row r="49" spans="2:60" ht="12.75" customHeight="1">
      <c r="B49" s="814"/>
      <c r="C49" s="556" t="s">
        <v>628</v>
      </c>
      <c r="D49" s="556"/>
      <c r="E49" s="684" t="s">
        <v>340</v>
      </c>
      <c r="F49" s="684"/>
      <c r="G49" s="156">
        <f>SUM(G6:G11,G14:G32,G37)</f>
        <v>0</v>
      </c>
      <c r="H49" s="156">
        <f t="shared" ref="H49:N49" si="19">SUM(H6:H11,H14:H32,H37)</f>
        <v>0</v>
      </c>
      <c r="I49" s="156">
        <f t="shared" si="19"/>
        <v>0</v>
      </c>
      <c r="J49" s="156">
        <f t="shared" si="19"/>
        <v>0</v>
      </c>
      <c r="K49" s="156">
        <f t="shared" si="19"/>
        <v>0</v>
      </c>
      <c r="L49" s="156">
        <f t="shared" si="19"/>
        <v>0</v>
      </c>
      <c r="M49" s="156">
        <f t="shared" si="19"/>
        <v>0</v>
      </c>
      <c r="N49" s="156">
        <f t="shared" si="19"/>
        <v>0</v>
      </c>
      <c r="P49" s="676"/>
      <c r="Q49" s="8" t="str">
        <f>Q10</f>
        <v/>
      </c>
      <c r="R49" s="128">
        <f>G48*R10</f>
        <v>0</v>
      </c>
      <c r="S49" s="128">
        <f t="shared" ref="S49:Y49" si="20">H48*S10</f>
        <v>0</v>
      </c>
      <c r="T49" s="128">
        <f t="shared" si="20"/>
        <v>0</v>
      </c>
      <c r="U49" s="128">
        <f t="shared" si="20"/>
        <v>0</v>
      </c>
      <c r="V49" s="128">
        <f t="shared" si="20"/>
        <v>0</v>
      </c>
      <c r="W49" s="128">
        <f t="shared" si="20"/>
        <v>0</v>
      </c>
      <c r="X49" s="128">
        <f t="shared" si="20"/>
        <v>0</v>
      </c>
      <c r="Y49" s="128">
        <f t="shared" si="20"/>
        <v>0</v>
      </c>
      <c r="Z49" s="128">
        <f t="shared" si="14"/>
        <v>0</v>
      </c>
    </row>
    <row r="50" spans="2:60" ht="12.75" customHeight="1">
      <c r="B50" s="815"/>
      <c r="C50" s="556"/>
      <c r="D50" s="556"/>
      <c r="E50" s="556" t="s">
        <v>609</v>
      </c>
      <c r="F50" s="556"/>
      <c r="G50" s="128">
        <f>G7+G9+G11+G15+G17+G22+G24+G26+G28+G30+G32</f>
        <v>0</v>
      </c>
      <c r="H50" s="128">
        <f t="shared" ref="H50:M50" si="21">H7+H9+H11+H15+H17+H22+H24+H26+H28+H30+H32</f>
        <v>0</v>
      </c>
      <c r="I50" s="128">
        <f t="shared" si="21"/>
        <v>0</v>
      </c>
      <c r="J50" s="128">
        <f t="shared" si="21"/>
        <v>0</v>
      </c>
      <c r="K50" s="128">
        <f t="shared" si="21"/>
        <v>0</v>
      </c>
      <c r="L50" s="128">
        <f t="shared" si="21"/>
        <v>0</v>
      </c>
      <c r="M50" s="128">
        <f t="shared" si="21"/>
        <v>0</v>
      </c>
      <c r="N50" s="128">
        <f>N7+N9+N11+N15+N17+N22+N24+N26+N28+N30+N32</f>
        <v>0</v>
      </c>
      <c r="P50" s="677"/>
      <c r="Q50" s="9" t="s">
        <v>29</v>
      </c>
      <c r="R50" s="128">
        <f>SUM(R45:R49)</f>
        <v>0</v>
      </c>
      <c r="S50" s="128">
        <f t="shared" ref="S50:Z50" si="22">SUM(S45:S49)</f>
        <v>0</v>
      </c>
      <c r="T50" s="128">
        <f t="shared" si="22"/>
        <v>0</v>
      </c>
      <c r="U50" s="128">
        <f t="shared" si="22"/>
        <v>0</v>
      </c>
      <c r="V50" s="128">
        <f t="shared" si="22"/>
        <v>0</v>
      </c>
      <c r="W50" s="128">
        <f t="shared" si="22"/>
        <v>0</v>
      </c>
      <c r="X50" s="128">
        <f t="shared" si="22"/>
        <v>0</v>
      </c>
      <c r="Y50" s="128">
        <f t="shared" si="22"/>
        <v>0</v>
      </c>
      <c r="Z50" s="128">
        <f t="shared" si="22"/>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3">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3"/>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3"/>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3"/>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29</v>
      </c>
      <c r="R59" s="149">
        <f>SUM(R54:R58)</f>
        <v>0</v>
      </c>
      <c r="S59" s="149">
        <f t="shared" ref="S59:V59" si="24">SUM(S54:S58)</f>
        <v>0</v>
      </c>
      <c r="T59" s="149">
        <f t="shared" si="24"/>
        <v>0</v>
      </c>
      <c r="U59" s="149">
        <f t="shared" si="24"/>
        <v>0</v>
      </c>
      <c r="V59" s="149">
        <f t="shared" si="24"/>
        <v>0</v>
      </c>
      <c r="W59" s="149">
        <f>SUM(W54:W58)</f>
        <v>0</v>
      </c>
      <c r="X59" s="149">
        <f t="shared" ref="X59:Z59" si="25">SUM(X54:X58)</f>
        <v>0</v>
      </c>
      <c r="Y59" s="149">
        <f t="shared" si="25"/>
        <v>0</v>
      </c>
      <c r="Z59" s="149">
        <f t="shared" si="25"/>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26">G97*R54</f>
        <v>0</v>
      </c>
      <c r="S63" s="128">
        <f t="shared" si="26"/>
        <v>0</v>
      </c>
      <c r="T63" s="128">
        <f t="shared" si="26"/>
        <v>0</v>
      </c>
      <c r="U63" s="128">
        <f t="shared" si="26"/>
        <v>0</v>
      </c>
      <c r="V63" s="128">
        <f t="shared" si="26"/>
        <v>0</v>
      </c>
      <c r="W63" s="128">
        <f t="shared" si="26"/>
        <v>0</v>
      </c>
      <c r="X63" s="128">
        <f t="shared" si="26"/>
        <v>0</v>
      </c>
      <c r="Y63" s="128">
        <f t="shared" si="26"/>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27">G97*R55</f>
        <v>0</v>
      </c>
      <c r="S64" s="128">
        <f t="shared" si="27"/>
        <v>0</v>
      </c>
      <c r="T64" s="128">
        <f t="shared" si="27"/>
        <v>0</v>
      </c>
      <c r="U64" s="128">
        <f t="shared" si="27"/>
        <v>0</v>
      </c>
      <c r="V64" s="128">
        <f t="shared" si="27"/>
        <v>0</v>
      </c>
      <c r="W64" s="128">
        <f t="shared" si="27"/>
        <v>0</v>
      </c>
      <c r="X64" s="128">
        <f t="shared" si="27"/>
        <v>0</v>
      </c>
      <c r="Y64" s="128">
        <f t="shared" si="27"/>
        <v>0</v>
      </c>
      <c r="Z64" s="128">
        <f t="shared" ref="Z64:Z67" si="28">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29">G97*R56</f>
        <v>0</v>
      </c>
      <c r="S65" s="128">
        <f t="shared" si="29"/>
        <v>0</v>
      </c>
      <c r="T65" s="128">
        <f t="shared" si="29"/>
        <v>0</v>
      </c>
      <c r="U65" s="128">
        <f t="shared" si="29"/>
        <v>0</v>
      </c>
      <c r="V65" s="128">
        <f t="shared" si="29"/>
        <v>0</v>
      </c>
      <c r="W65" s="128">
        <f t="shared" si="29"/>
        <v>0</v>
      </c>
      <c r="X65" s="128">
        <f t="shared" si="29"/>
        <v>0</v>
      </c>
      <c r="Y65" s="128">
        <f t="shared" si="29"/>
        <v>0</v>
      </c>
      <c r="Z65" s="128">
        <f t="shared" si="28"/>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30">G97*R57</f>
        <v>0</v>
      </c>
      <c r="S66" s="128">
        <f t="shared" si="30"/>
        <v>0</v>
      </c>
      <c r="T66" s="128">
        <f t="shared" si="30"/>
        <v>0</v>
      </c>
      <c r="U66" s="128">
        <f t="shared" si="30"/>
        <v>0</v>
      </c>
      <c r="V66" s="128">
        <f t="shared" si="30"/>
        <v>0</v>
      </c>
      <c r="W66" s="128">
        <f t="shared" si="30"/>
        <v>0</v>
      </c>
      <c r="X66" s="128">
        <f t="shared" si="30"/>
        <v>0</v>
      </c>
      <c r="Y66" s="128">
        <f t="shared" si="30"/>
        <v>0</v>
      </c>
      <c r="Z66" s="128">
        <f t="shared" si="28"/>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31">G97*R58</f>
        <v>0</v>
      </c>
      <c r="S67" s="128">
        <f t="shared" si="31"/>
        <v>0</v>
      </c>
      <c r="T67" s="128">
        <f t="shared" si="31"/>
        <v>0</v>
      </c>
      <c r="U67" s="128">
        <f t="shared" si="31"/>
        <v>0</v>
      </c>
      <c r="V67" s="128">
        <f t="shared" si="31"/>
        <v>0</v>
      </c>
      <c r="W67" s="128">
        <f t="shared" si="31"/>
        <v>0</v>
      </c>
      <c r="X67" s="128">
        <f t="shared" si="31"/>
        <v>0</v>
      </c>
      <c r="Y67" s="128">
        <f t="shared" si="31"/>
        <v>0</v>
      </c>
      <c r="Z67" s="128">
        <f t="shared" si="28"/>
        <v>0</v>
      </c>
      <c r="AB67" s="8" t="str">
        <f>Q10</f>
        <v/>
      </c>
      <c r="AC67" s="167">
        <f>SUMIF($G$107:$G$126,AB67,$N$107:$N$126)+SUMIF($G$131:$G$150,AB67,$N$131:$N$150)+SUMIF($G$158:$G$177,AB67,$N$158:$N$177)+SUMIF($G$182:$G$201,AB67,$N$182:$N$201)</f>
        <v>0</v>
      </c>
    </row>
    <row r="68" spans="2:29" ht="12.75" customHeight="1">
      <c r="B68" s="817"/>
      <c r="C68" s="638"/>
      <c r="D68" s="291" t="s">
        <v>601</v>
      </c>
      <c r="E68" s="785"/>
      <c r="F68" s="646"/>
      <c r="G68" s="204"/>
      <c r="H68" s="204"/>
      <c r="I68" s="204"/>
      <c r="J68" s="204"/>
      <c r="K68" s="204"/>
      <c r="L68" s="204"/>
      <c r="M68" s="204"/>
      <c r="N68" s="204"/>
      <c r="P68" s="650"/>
      <c r="Q68" s="9" t="s">
        <v>29</v>
      </c>
      <c r="R68" s="128">
        <f>SUM(R63:R67)</f>
        <v>0</v>
      </c>
      <c r="S68" s="128">
        <f t="shared" ref="S68:Z68" si="32">SUM(S63:S67)</f>
        <v>0</v>
      </c>
      <c r="T68" s="128">
        <f t="shared" si="32"/>
        <v>0</v>
      </c>
      <c r="U68" s="128">
        <f t="shared" si="32"/>
        <v>0</v>
      </c>
      <c r="V68" s="128">
        <f t="shared" si="32"/>
        <v>0</v>
      </c>
      <c r="W68" s="128">
        <f t="shared" si="32"/>
        <v>0</v>
      </c>
      <c r="X68" s="128">
        <f t="shared" si="32"/>
        <v>0</v>
      </c>
      <c r="Y68" s="128">
        <f t="shared" si="32"/>
        <v>0</v>
      </c>
      <c r="Z68" s="128">
        <f t="shared" si="32"/>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393</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33">$P$76*R72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33"/>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33"/>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29</v>
      </c>
      <c r="W76" s="128">
        <f>SUM(W71:W75)</f>
        <v>0</v>
      </c>
      <c r="Y76" s="137"/>
      <c r="AB76" s="9" t="s">
        <v>29</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34">IFERROR(-ROUNDUP(SUM(G54:G80)*$E$81,-1)-G82,0)</f>
        <v>0</v>
      </c>
      <c r="H81" s="134">
        <f t="shared" si="34"/>
        <v>0</v>
      </c>
      <c r="I81" s="134">
        <f t="shared" si="34"/>
        <v>0</v>
      </c>
      <c r="J81" s="134">
        <f t="shared" si="34"/>
        <v>0</v>
      </c>
      <c r="K81" s="134">
        <f t="shared" si="34"/>
        <v>0</v>
      </c>
      <c r="L81" s="134">
        <f t="shared" si="34"/>
        <v>0</v>
      </c>
      <c r="M81" s="134">
        <f t="shared" si="34"/>
        <v>0</v>
      </c>
      <c r="N81" s="134">
        <f t="shared" si="34"/>
        <v>0</v>
      </c>
      <c r="P81" s="153"/>
      <c r="Q81" s="11"/>
      <c r="R81" s="152"/>
      <c r="S81" s="137"/>
      <c r="U81" s="155"/>
      <c r="V81" s="11"/>
      <c r="W81" s="137"/>
      <c r="Y81" s="137"/>
    </row>
    <row r="82" spans="2:29" ht="12.75" customHeight="1">
      <c r="B82" s="817"/>
      <c r="C82" s="632"/>
      <c r="D82" s="794"/>
      <c r="E82" s="788"/>
      <c r="F82" s="120" t="s">
        <v>608</v>
      </c>
      <c r="G82" s="134">
        <f t="shared" ref="G82:N82" si="35">IFERROR(-ROUND((G55+G57+G59+G61+G63+G65+G70+G72+G74+G76+G78+G80)*$E$81,0),0)</f>
        <v>0</v>
      </c>
      <c r="H82" s="134">
        <f t="shared" si="35"/>
        <v>0</v>
      </c>
      <c r="I82" s="134">
        <f t="shared" si="35"/>
        <v>0</v>
      </c>
      <c r="J82" s="134">
        <f t="shared" si="35"/>
        <v>0</v>
      </c>
      <c r="K82" s="134">
        <f t="shared" si="35"/>
        <v>0</v>
      </c>
      <c r="L82" s="134">
        <f t="shared" si="35"/>
        <v>0</v>
      </c>
      <c r="M82" s="134">
        <f t="shared" si="35"/>
        <v>0</v>
      </c>
      <c r="N82" s="134">
        <f t="shared" si="35"/>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204"/>
      <c r="H88" s="204"/>
      <c r="I88" s="204"/>
      <c r="J88" s="204"/>
      <c r="K88" s="204"/>
      <c r="L88" s="204"/>
      <c r="M88" s="204"/>
      <c r="N88" s="204"/>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204"/>
      <c r="H89" s="204"/>
      <c r="I89" s="204"/>
      <c r="J89" s="204"/>
      <c r="K89" s="204"/>
      <c r="L89" s="204"/>
      <c r="M89" s="204"/>
      <c r="N89" s="204"/>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204"/>
      <c r="H90" s="204"/>
      <c r="I90" s="204"/>
      <c r="J90" s="204"/>
      <c r="K90" s="204"/>
      <c r="L90" s="204"/>
      <c r="M90" s="204"/>
      <c r="N90" s="204"/>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204"/>
      <c r="H91" s="204"/>
      <c r="I91" s="204"/>
      <c r="J91" s="204"/>
      <c r="K91" s="204"/>
      <c r="L91" s="204"/>
      <c r="M91" s="204"/>
      <c r="N91" s="204"/>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204"/>
      <c r="H92" s="204"/>
      <c r="I92" s="204"/>
      <c r="J92" s="204"/>
      <c r="K92" s="204"/>
      <c r="L92" s="204"/>
      <c r="M92" s="204"/>
      <c r="N92" s="204"/>
      <c r="P92" s="153"/>
      <c r="Q92" s="11"/>
      <c r="R92" s="152"/>
      <c r="S92" s="137"/>
      <c r="U92" s="155"/>
      <c r="V92" s="11"/>
      <c r="W92" s="137"/>
      <c r="Y92" s="137"/>
      <c r="AB92" s="9" t="s">
        <v>29</v>
      </c>
      <c r="AC92" s="128">
        <f>SUM(AC87:AC91)</f>
        <v>0</v>
      </c>
    </row>
    <row r="93" spans="2:29" ht="12.75" customHeight="1">
      <c r="B93" s="817"/>
      <c r="C93" s="638"/>
      <c r="D93" s="130" t="s">
        <v>14</v>
      </c>
      <c r="E93" s="785"/>
      <c r="F93" s="646"/>
      <c r="G93" s="204"/>
      <c r="H93" s="204"/>
      <c r="I93" s="204"/>
      <c r="J93" s="204"/>
      <c r="K93" s="204"/>
      <c r="L93" s="204"/>
      <c r="M93" s="204"/>
      <c r="N93" s="204"/>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36">H98*S54</f>
        <v>0</v>
      </c>
      <c r="T95" s="128">
        <f t="shared" si="36"/>
        <v>0</v>
      </c>
      <c r="U95" s="128">
        <f t="shared" si="36"/>
        <v>0</v>
      </c>
      <c r="V95" s="128">
        <f t="shared" si="36"/>
        <v>0</v>
      </c>
      <c r="W95" s="128">
        <f t="shared" si="36"/>
        <v>0</v>
      </c>
      <c r="X95" s="128">
        <f t="shared" si="36"/>
        <v>0</v>
      </c>
      <c r="Y95" s="128">
        <f t="shared" si="36"/>
        <v>0</v>
      </c>
      <c r="Z95" s="128">
        <f>SUM(R95:Y95)</f>
        <v>0</v>
      </c>
      <c r="AB95" s="4" t="str">
        <f>Q6</f>
        <v/>
      </c>
      <c r="AC95" s="134">
        <f>Z45+Z95+AC87</f>
        <v>0</v>
      </c>
    </row>
    <row r="96" spans="2:29" ht="12.75" customHeight="1">
      <c r="B96" s="817"/>
      <c r="C96" s="639"/>
      <c r="D96" s="130" t="s">
        <v>600</v>
      </c>
      <c r="E96" s="785"/>
      <c r="F96" s="646"/>
      <c r="G96" s="204"/>
      <c r="H96" s="204"/>
      <c r="I96" s="204"/>
      <c r="J96" s="204"/>
      <c r="K96" s="204"/>
      <c r="L96" s="204"/>
      <c r="M96" s="204"/>
      <c r="N96" s="204"/>
      <c r="O96" s="123"/>
      <c r="P96" s="676"/>
      <c r="Q96" s="5" t="str">
        <f>Q7</f>
        <v/>
      </c>
      <c r="R96" s="128">
        <f>G98*R55</f>
        <v>0</v>
      </c>
      <c r="S96" s="128">
        <f t="shared" ref="S96:Y96" si="37">H98*S55</f>
        <v>0</v>
      </c>
      <c r="T96" s="128">
        <f t="shared" si="37"/>
        <v>0</v>
      </c>
      <c r="U96" s="128">
        <f t="shared" si="37"/>
        <v>0</v>
      </c>
      <c r="V96" s="128">
        <f t="shared" si="37"/>
        <v>0</v>
      </c>
      <c r="W96" s="128">
        <f t="shared" si="37"/>
        <v>0</v>
      </c>
      <c r="X96" s="128">
        <f t="shared" si="37"/>
        <v>0</v>
      </c>
      <c r="Y96" s="128">
        <f t="shared" si="37"/>
        <v>0</v>
      </c>
      <c r="Z96" s="128">
        <f t="shared" ref="Z96:Z99" si="38">SUM(R96:Y96)</f>
        <v>0</v>
      </c>
      <c r="AB96" s="5" t="str">
        <f>Q7</f>
        <v/>
      </c>
      <c r="AC96" s="138">
        <f>Z46+Z96+AC88</f>
        <v>0</v>
      </c>
    </row>
    <row r="97" spans="2:76" ht="12.75" customHeight="1">
      <c r="B97" s="817"/>
      <c r="C97" s="651" t="s">
        <v>382</v>
      </c>
      <c r="D97" s="651"/>
      <c r="E97" s="556" t="s">
        <v>629</v>
      </c>
      <c r="F97" s="556"/>
      <c r="G97" s="128">
        <f>SUM(G54:G96)</f>
        <v>0</v>
      </c>
      <c r="H97" s="128">
        <f t="shared" ref="H97:N97" si="39">SUM(H54:H96)</f>
        <v>0</v>
      </c>
      <c r="I97" s="128">
        <f t="shared" si="39"/>
        <v>0</v>
      </c>
      <c r="J97" s="128">
        <f t="shared" si="39"/>
        <v>0</v>
      </c>
      <c r="K97" s="128">
        <f t="shared" si="39"/>
        <v>0</v>
      </c>
      <c r="L97" s="128">
        <f t="shared" si="39"/>
        <v>0</v>
      </c>
      <c r="M97" s="128">
        <f t="shared" si="39"/>
        <v>0</v>
      </c>
      <c r="N97" s="128">
        <f t="shared" si="39"/>
        <v>0</v>
      </c>
      <c r="O97" s="123"/>
      <c r="P97" s="676"/>
      <c r="Q97" s="6" t="str">
        <f>Q8</f>
        <v/>
      </c>
      <c r="R97" s="128">
        <f>G98*R56</f>
        <v>0</v>
      </c>
      <c r="S97" s="128">
        <f t="shared" ref="S97:Y97" si="40">H98*S56</f>
        <v>0</v>
      </c>
      <c r="T97" s="128">
        <f t="shared" si="40"/>
        <v>0</v>
      </c>
      <c r="U97" s="128">
        <f t="shared" si="40"/>
        <v>0</v>
      </c>
      <c r="V97" s="128">
        <f t="shared" si="40"/>
        <v>0</v>
      </c>
      <c r="W97" s="128">
        <f t="shared" si="40"/>
        <v>0</v>
      </c>
      <c r="X97" s="128">
        <f t="shared" si="40"/>
        <v>0</v>
      </c>
      <c r="Y97" s="128">
        <f t="shared" si="40"/>
        <v>0</v>
      </c>
      <c r="Z97" s="128">
        <f t="shared" si="38"/>
        <v>0</v>
      </c>
      <c r="AB97" s="6" t="str">
        <f>Q8</f>
        <v/>
      </c>
      <c r="AC97" s="139">
        <f>Z47+Z97+AC89</f>
        <v>0</v>
      </c>
    </row>
    <row r="98" spans="2:76" ht="12.75" customHeight="1">
      <c r="B98" s="817"/>
      <c r="C98" s="651"/>
      <c r="D98" s="651"/>
      <c r="E98" s="674" t="s">
        <v>609</v>
      </c>
      <c r="F98" s="674"/>
      <c r="G98" s="139">
        <f>G55+G57+G59+G61+G63+G65+G70+G72+G74+G76+G78+G80+G82+G84+G95</f>
        <v>0</v>
      </c>
      <c r="H98" s="139">
        <f t="shared" ref="H98:N98" si="41">H55+H57+H59+H61+H63+H65+H70+H72+H74+H76+H78+H80+H82+H84+H95</f>
        <v>0</v>
      </c>
      <c r="I98" s="139">
        <f t="shared" si="41"/>
        <v>0</v>
      </c>
      <c r="J98" s="139">
        <f t="shared" si="41"/>
        <v>0</v>
      </c>
      <c r="K98" s="139">
        <f t="shared" si="41"/>
        <v>0</v>
      </c>
      <c r="L98" s="139">
        <f t="shared" si="41"/>
        <v>0</v>
      </c>
      <c r="M98" s="139">
        <f t="shared" si="41"/>
        <v>0</v>
      </c>
      <c r="N98" s="139">
        <f t="shared" si="41"/>
        <v>0</v>
      </c>
      <c r="O98" s="123"/>
      <c r="P98" s="676"/>
      <c r="Q98" s="7" t="str">
        <f>Q9</f>
        <v/>
      </c>
      <c r="R98" s="128">
        <f>G98*R57</f>
        <v>0</v>
      </c>
      <c r="S98" s="128">
        <f t="shared" ref="S98:Y98" si="42">H98*S57</f>
        <v>0</v>
      </c>
      <c r="T98" s="128">
        <f t="shared" si="42"/>
        <v>0</v>
      </c>
      <c r="U98" s="128">
        <f t="shared" si="42"/>
        <v>0</v>
      </c>
      <c r="V98" s="128">
        <f t="shared" si="42"/>
        <v>0</v>
      </c>
      <c r="W98" s="128">
        <f t="shared" si="42"/>
        <v>0</v>
      </c>
      <c r="X98" s="128">
        <f t="shared" si="42"/>
        <v>0</v>
      </c>
      <c r="Y98" s="128">
        <f t="shared" si="42"/>
        <v>0</v>
      </c>
      <c r="Z98" s="128">
        <f t="shared" si="38"/>
        <v>0</v>
      </c>
      <c r="AB98" s="7" t="str">
        <f>Q9</f>
        <v/>
      </c>
      <c r="AC98" s="297">
        <f>Z48+Z98+AC90</f>
        <v>0</v>
      </c>
    </row>
    <row r="99" spans="2:76" ht="12.75" customHeight="1">
      <c r="B99" s="817"/>
      <c r="C99" s="556" t="s">
        <v>628</v>
      </c>
      <c r="D99" s="556"/>
      <c r="E99" s="684" t="s">
        <v>340</v>
      </c>
      <c r="F99" s="684"/>
      <c r="G99" s="156">
        <f>SUM(G54:G59,G62:G82,G87)</f>
        <v>0</v>
      </c>
      <c r="H99" s="156">
        <f t="shared" ref="H99:N99" si="43">SUM(H54:H59,H62:H82,H87)</f>
        <v>0</v>
      </c>
      <c r="I99" s="156">
        <f t="shared" si="43"/>
        <v>0</v>
      </c>
      <c r="J99" s="156">
        <f t="shared" si="43"/>
        <v>0</v>
      </c>
      <c r="K99" s="156">
        <f t="shared" si="43"/>
        <v>0</v>
      </c>
      <c r="L99" s="156">
        <f t="shared" si="43"/>
        <v>0</v>
      </c>
      <c r="M99" s="156">
        <f t="shared" si="43"/>
        <v>0</v>
      </c>
      <c r="N99" s="156">
        <f t="shared" si="43"/>
        <v>0</v>
      </c>
      <c r="O99" s="123"/>
      <c r="P99" s="676"/>
      <c r="Q99" s="8" t="str">
        <f>Q10</f>
        <v/>
      </c>
      <c r="R99" s="128">
        <f>G98*R58</f>
        <v>0</v>
      </c>
      <c r="S99" s="128">
        <f t="shared" ref="S99:Y99" si="44">H98*S58</f>
        <v>0</v>
      </c>
      <c r="T99" s="128">
        <f t="shared" si="44"/>
        <v>0</v>
      </c>
      <c r="U99" s="128">
        <f t="shared" si="44"/>
        <v>0</v>
      </c>
      <c r="V99" s="128">
        <f t="shared" si="44"/>
        <v>0</v>
      </c>
      <c r="W99" s="128">
        <f t="shared" si="44"/>
        <v>0</v>
      </c>
      <c r="X99" s="128">
        <f t="shared" si="44"/>
        <v>0</v>
      </c>
      <c r="Y99" s="128">
        <f t="shared" si="44"/>
        <v>0</v>
      </c>
      <c r="Z99" s="128">
        <f t="shared" si="38"/>
        <v>0</v>
      </c>
      <c r="AB99" s="8" t="str">
        <f>Q10</f>
        <v/>
      </c>
      <c r="AC99" s="142">
        <f>Z49+Z99+AC91</f>
        <v>0</v>
      </c>
    </row>
    <row r="100" spans="2:76" ht="12.75" customHeight="1">
      <c r="B100" s="818"/>
      <c r="C100" s="556"/>
      <c r="D100" s="556"/>
      <c r="E100" s="556" t="s">
        <v>609</v>
      </c>
      <c r="F100" s="556"/>
      <c r="G100" s="128">
        <f>G55+G57+G59+G63+G65+G70+G72+G74+G76+G78+G80+G82</f>
        <v>0</v>
      </c>
      <c r="H100" s="128">
        <f t="shared" ref="H100:N100" si="45">H55+H57+H59+H63+H65+H70+H72+H74+H76+H78+H80+H82</f>
        <v>0</v>
      </c>
      <c r="I100" s="128">
        <f t="shared" si="45"/>
        <v>0</v>
      </c>
      <c r="J100" s="128">
        <f t="shared" si="45"/>
        <v>0</v>
      </c>
      <c r="K100" s="128">
        <f t="shared" si="45"/>
        <v>0</v>
      </c>
      <c r="L100" s="128">
        <f t="shared" si="45"/>
        <v>0</v>
      </c>
      <c r="M100" s="128">
        <f t="shared" si="45"/>
        <v>0</v>
      </c>
      <c r="N100" s="128">
        <f t="shared" si="45"/>
        <v>0</v>
      </c>
      <c r="O100" s="123"/>
      <c r="P100" s="677"/>
      <c r="Q100" s="9" t="s">
        <v>29</v>
      </c>
      <c r="R100" s="128">
        <f>SUM(R95:R99)</f>
        <v>0</v>
      </c>
      <c r="S100" s="128">
        <f t="shared" ref="S100:Z100" si="46">SUM(S95:S99)</f>
        <v>0</v>
      </c>
      <c r="T100" s="128">
        <f t="shared" si="46"/>
        <v>0</v>
      </c>
      <c r="U100" s="128">
        <f t="shared" si="46"/>
        <v>0</v>
      </c>
      <c r="V100" s="128">
        <f t="shared" si="46"/>
        <v>0</v>
      </c>
      <c r="W100" s="128">
        <f t="shared" si="46"/>
        <v>0</v>
      </c>
      <c r="X100" s="128">
        <f t="shared" si="46"/>
        <v>0</v>
      </c>
      <c r="Y100" s="128">
        <f t="shared" si="46"/>
        <v>0</v>
      </c>
      <c r="Z100" s="128">
        <f t="shared" si="46"/>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226</v>
      </c>
      <c r="AA105" s="628" t="s">
        <v>378</v>
      </c>
      <c r="AB105" s="628" t="s">
        <v>663</v>
      </c>
      <c r="AC105" s="338" t="s">
        <v>620</v>
      </c>
      <c r="AD105" s="338"/>
      <c r="AE105" s="624" t="s">
        <v>393</v>
      </c>
      <c r="AF105" s="625"/>
      <c r="AG105" s="624" t="s">
        <v>77</v>
      </c>
      <c r="AH105" s="625"/>
      <c r="AI105" s="624" t="s">
        <v>604</v>
      </c>
      <c r="AJ105" s="625"/>
      <c r="AK105" s="624" t="s">
        <v>605</v>
      </c>
      <c r="AL105" s="625"/>
      <c r="AM105" s="624" t="s">
        <v>606</v>
      </c>
      <c r="AN105" s="625"/>
      <c r="AO105" s="626" t="s">
        <v>78</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29</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79</v>
      </c>
      <c r="S106" s="182" t="s">
        <v>608</v>
      </c>
      <c r="T106" s="182" t="s">
        <v>79</v>
      </c>
      <c r="U106" s="182" t="s">
        <v>608</v>
      </c>
      <c r="V106" s="182" t="s">
        <v>152</v>
      </c>
      <c r="W106" s="182" t="s">
        <v>608</v>
      </c>
      <c r="X106" s="182" t="s">
        <v>79</v>
      </c>
      <c r="Y106" s="182" t="s">
        <v>608</v>
      </c>
      <c r="Z106" s="629"/>
      <c r="AA106" s="629"/>
      <c r="AB106" s="629"/>
      <c r="AC106" s="182" t="s">
        <v>79</v>
      </c>
      <c r="AD106" s="182" t="s">
        <v>608</v>
      </c>
      <c r="AE106" s="308" t="s">
        <v>79</v>
      </c>
      <c r="AF106" s="308" t="s">
        <v>608</v>
      </c>
      <c r="AG106" s="308" t="s">
        <v>79</v>
      </c>
      <c r="AH106" s="308" t="s">
        <v>608</v>
      </c>
      <c r="AI106" s="308" t="s">
        <v>79</v>
      </c>
      <c r="AJ106" s="308" t="s">
        <v>608</v>
      </c>
      <c r="AK106" s="308" t="s">
        <v>79</v>
      </c>
      <c r="AL106" s="308" t="s">
        <v>608</v>
      </c>
      <c r="AM106" s="308" t="s">
        <v>79</v>
      </c>
      <c r="AN106" s="308" t="s">
        <v>608</v>
      </c>
      <c r="AO106" s="308" t="s">
        <v>79</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47">IF($I107="保育標準時間",HLOOKUP(H107,$G$5:$J$49,2,FALSE),IF($I107="保育短時間",HLOOKUP(H107,$K$5:$N$49,2,FALSE),"-"))</f>
        <v>-</v>
      </c>
      <c r="Q107" s="128" t="str">
        <f t="shared" ref="Q107:Q126" si="48">IF($I107="保育標準時間",HLOOKUP(H107,$G$5:$J$49,3,FALSE),IF($I107="保育短時間",HLOOKUP(H107,$K$5:$N$49,3,FALSE),"-"))</f>
        <v>-</v>
      </c>
      <c r="R107" s="128" t="str">
        <f t="shared" ref="R107:R126" si="49">IF($I107="保育標準時間",HLOOKUP(H107,$G$5:$J$49,4,FALSE),IF($I107="保育短時間",HLOOKUP(H107,$K$5:$N$49,4,FALSE),"-"))</f>
        <v>-</v>
      </c>
      <c r="S107" s="128" t="str">
        <f t="shared" ref="S107:S126" si="50">IF($I107="保育標準時間",HLOOKUP(H107,$G$5:$J$49,5,FALSE),IF($I107="保育短時間",HLOOKUP(H107,$K$5:$N$49,5,FALSE),"-"))</f>
        <v>-</v>
      </c>
      <c r="T107" s="128" t="str">
        <f t="shared" ref="T107:T126" si="51">IF($I107="保育標準時間",HLOOKUP(H107,$G$5:$J$49,6,FALSE),IF($I107="保育短時間",HLOOKUP(H107,$K$5:$N$49,6,FALSE),"-"))</f>
        <v>-</v>
      </c>
      <c r="U107" s="128" t="str">
        <f t="shared" ref="U107:U126" si="52">IF($I107="保育標準時間",HLOOKUP(H107,$G$5:$J$49,7,FALSE),IF($I107="保育短時間",HLOOKUP(H107,$K$5:$N$49,7,FALSE),"-"))</f>
        <v>-</v>
      </c>
      <c r="V107" s="128" t="str">
        <f t="shared" ref="V107:V126" si="53">IF($I107="保育標準時間",HLOOKUP(H107,$G$5:$J$49,10,FALSE),IF($I107="保育短時間",HLOOKUP(H107,$K$5:$N$49,10,FALSE),"-"))</f>
        <v>-</v>
      </c>
      <c r="W107" s="128" t="str">
        <f t="shared" ref="W107:W126" si="54">IF($I107="保育標準時間",HLOOKUP(H107,$G$5:$J$49,11,FALSE),IF($I107="保育短時間",HLOOKUP(H107,$K$5:$N$49,11,FALSE),"-"))</f>
        <v>-</v>
      </c>
      <c r="X107" s="128" t="str">
        <f t="shared" ref="X107:X126" si="55">IF($I107="保育標準時間",HLOOKUP(H107,$G$5:$J$49,12,FALSE),IF($I107="保育短時間",HLOOKUP(H107,$K$5:$N$49,12,FALSE),"-"))</f>
        <v>-</v>
      </c>
      <c r="Y107" s="128" t="str">
        <f t="shared" ref="Y107:Y126" si="56">IF($I107="保育標準時間",HLOOKUP(H107,$G$5:$J$49,13,FALSE),IF($I107="保育短時間",HLOOKUP(H107,$K$5:$N$49,13,FALSE),"-"))</f>
        <v>-</v>
      </c>
      <c r="Z107" s="128" t="str">
        <f t="shared" ref="Z107:Z126" si="57">IF($I107="保育標準時間",HLOOKUP(H107,$G$5:$J$49,14,FALSE),IF($I107="保育短時間",HLOOKUP(H107,$K$5:$N$49,14,FALSE),"-"))</f>
        <v>-</v>
      </c>
      <c r="AA107" s="128" t="str">
        <f t="shared" ref="AA107:AA126" si="58">IF($I107="保育標準時間",HLOOKUP(H107,$G$5:$J$49,15,FALSE),IF($I107="保育短時間",HLOOKUP(H107,$K$5:$N$49,15,FALSE),"-"))</f>
        <v>-</v>
      </c>
      <c r="AB107" s="131"/>
      <c r="AC107" s="128" t="str">
        <f t="shared" ref="AC107:AC126" si="59">IF($I107="保育標準時間",HLOOKUP(H107,$G$5:$J$49,17,FALSE),IF($I107="保育短時間",HLOOKUP(H107,$K$5:$N$49,17,FALSE),"-"))</f>
        <v>-</v>
      </c>
      <c r="AD107" s="128" t="str">
        <f t="shared" ref="AD107:AD126" si="60">IF($I107="保育標準時間",HLOOKUP(H107,$G$5:$J$49,18,FALSE),IF($I107="保育短時間",HLOOKUP(H107,$K$5:$N$49,18,FALSE),"-"))</f>
        <v>-</v>
      </c>
      <c r="AE107" s="131"/>
      <c r="AF107" s="131"/>
      <c r="AG107" s="128" t="str">
        <f t="shared" ref="AG107:AG126" si="61">IF($I107="保育標準時間",HLOOKUP(H107,$G$5:$J$49,19,FALSE),IF($I107="保育短時間",HLOOKUP(H107,$K$5:$N$49,19,FALSE),"-"))</f>
        <v>-</v>
      </c>
      <c r="AH107" s="128" t="str">
        <f t="shared" ref="AH107:AH126" si="62">IF($I107="保育標準時間",HLOOKUP(H107,$G$5:$J$49,20,FALSE),IF($I107="保育短時間",HLOOKUP(H107,$K$5:$N$49,20,FALSE),"-"))</f>
        <v>-</v>
      </c>
      <c r="AI107" s="128" t="str">
        <f t="shared" ref="AI107:AI126" si="63">IF($I107="保育標準時間",HLOOKUP(H107,$G$5:$J$49,21,FALSE),IF($I107="保育短時間",HLOOKUP(H107,$K$5:$N$49,21,FALSE),"-"))</f>
        <v>-</v>
      </c>
      <c r="AJ107" s="128" t="str">
        <f t="shared" ref="AJ107:AJ126" si="64">IF($I107="保育標準時間",HLOOKUP(H107,$G$5:$J$49,22,FALSE),IF($I107="保育短時間",HLOOKUP(H107,$K$5:$N$49,22,FALSE),"-"))</f>
        <v>-</v>
      </c>
      <c r="AK107" s="128" t="str">
        <f t="shared" ref="AK107:AK126" si="65">IF($I107="保育標準時間",HLOOKUP(H107,$G$5:$J$49,23,FALSE),IF($I107="保育短時間",HLOOKUP(H107,$K$5:$N$49,23,FALSE),"-"))</f>
        <v>-</v>
      </c>
      <c r="AL107" s="128" t="str">
        <f t="shared" ref="AL107:AL126" si="66">IF($I107="保育標準時間",HLOOKUP(H107,$G$5:$J$49,24,FALSE),IF($I107="保育短時間",HLOOKUP(H107,$K$5:$N$49,24,FALSE),"-"))</f>
        <v>-</v>
      </c>
      <c r="AM107" s="128" t="str">
        <f t="shared" ref="AM107:AM126" si="67">IF($I107="保育標準時間",HLOOKUP(H107,$G$5:$J$49,25,FALSE),IF($I107="保育短時間",HLOOKUP(H107,$K$5:$N$49,25,FALSE),"-"))</f>
        <v>-</v>
      </c>
      <c r="AN107" s="128" t="str">
        <f t="shared" ref="AN107:AN126" si="68">IF($I107="保育標準時間",HLOOKUP(H107,$G$5:$J$49,26,FALSE),IF($I107="保育短時間",HLOOKUP(H107,$K$5:$N$49,26,FALSE),"-"))</f>
        <v>-</v>
      </c>
      <c r="AO107" s="128" t="str">
        <f t="shared" ref="AO107:AO126" si="69">IF($I107="保育標準時間",HLOOKUP(H107,$G$5:$J$49,27,FALSE),IF($I107="保育短時間",HLOOKUP(H107,$K$5:$N$49,27,FALSE),"-"))</f>
        <v>-</v>
      </c>
      <c r="AP107" s="128" t="str">
        <f t="shared" ref="AP107:AP126" si="70">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71">N107-SUM(AT107:BU107)</f>
        <v>0</v>
      </c>
      <c r="AT107" s="128" t="str">
        <f t="shared" ref="AT107:AT126" si="72">IFERROR(ROUND(Q107*$M107/25,0),"-")</f>
        <v>-</v>
      </c>
      <c r="AU107" s="128" t="str">
        <f t="shared" ref="AU107:AU126" si="73">IFERROR(ROUND(R107*$M107/25,0),"-")</f>
        <v>-</v>
      </c>
      <c r="AV107" s="128" t="str">
        <f t="shared" ref="AV107:AV126" si="74">IFERROR(ROUND(S107*$M107/25,0),"-")</f>
        <v>-</v>
      </c>
      <c r="AW107" s="128" t="str">
        <f t="shared" ref="AW107:AW126" si="75">IFERROR(ROUND(T107*$M107/25,0),"-")</f>
        <v>-</v>
      </c>
      <c r="AX107" s="128" t="str">
        <f t="shared" ref="AX107:AX126" si="76">IFERROR(ROUND(U107*$M107/25,0),"-")</f>
        <v>-</v>
      </c>
      <c r="AY107" s="128" t="str">
        <f t="shared" ref="AY107:AY126" si="77">IFERROR(ROUND(V107*$M107/25,0),"-")</f>
        <v>-</v>
      </c>
      <c r="AZ107" s="128" t="str">
        <f t="shared" ref="AZ107:AZ126" si="78">IFERROR(ROUND(W107*$M107/25,0),"-")</f>
        <v>-</v>
      </c>
      <c r="BA107" s="128" t="str">
        <f t="shared" ref="BA107:BA126" si="79">IFERROR(ROUND(X107*$M107/25,0),"-")</f>
        <v>-</v>
      </c>
      <c r="BB107" s="128" t="str">
        <f t="shared" ref="BB107:BB126" si="80">IFERROR(ROUND(Y107*$M107/25,0),"-")</f>
        <v>-</v>
      </c>
      <c r="BC107" s="128" t="str">
        <f t="shared" ref="BC107:BC126" si="81">IFERROR(ROUND(Z107*$M107/25,0),"-")</f>
        <v>-</v>
      </c>
      <c r="BD107" s="128" t="str">
        <f t="shared" ref="BD107:BD126" si="82">IFERROR(ROUND(AA107*$M107/25,0),"-")</f>
        <v>-</v>
      </c>
      <c r="BE107" s="187"/>
      <c r="BF107" s="128" t="str">
        <f t="shared" ref="BF107:BF126" si="83">IFERROR(ROUND(AC107*$M107/25,0),"-")</f>
        <v>-</v>
      </c>
      <c r="BG107" s="128" t="str">
        <f t="shared" ref="BG107:BG126" si="84">IFERROR(ROUND(AD107*$M107/25,0),"-")</f>
        <v>-</v>
      </c>
      <c r="BH107" s="187"/>
      <c r="BI107" s="187"/>
      <c r="BJ107" s="128" t="str">
        <f t="shared" ref="BJ107:BJ126" si="85">IFERROR(ROUND(AG107*$M107/25,0),"-")</f>
        <v>-</v>
      </c>
      <c r="BK107" s="128" t="str">
        <f t="shared" ref="BK107:BK126" si="86">IFERROR(ROUND(AH107*$M107/25,0),"-")</f>
        <v>-</v>
      </c>
      <c r="BL107" s="128" t="str">
        <f t="shared" ref="BL107:BL126" si="87">IFERROR(ROUND(AI107*$M107/25,0),"-")</f>
        <v>-</v>
      </c>
      <c r="BM107" s="128" t="str">
        <f t="shared" ref="BM107:BM126" si="88">IFERROR(ROUND(AJ107*$M107/25,0),"-")</f>
        <v>-</v>
      </c>
      <c r="BN107" s="128" t="str">
        <f t="shared" ref="BN107:BN126" si="89">IFERROR(ROUND(AK107*$M107/25,0),"-")</f>
        <v>-</v>
      </c>
      <c r="BO107" s="128" t="str">
        <f t="shared" ref="BO107:BO126" si="90">IFERROR(ROUND(AL107*$M107/25,0),"-")</f>
        <v>-</v>
      </c>
      <c r="BP107" s="128" t="str">
        <f t="shared" ref="BP107:BP126" si="91">IFERROR(ROUND(AM107*$M107/25,0),"-")</f>
        <v>-</v>
      </c>
      <c r="BQ107" s="128" t="str">
        <f t="shared" ref="BQ107:BQ126" si="92">IFERROR(ROUND(AN107*$M107/25,0),"-")</f>
        <v>-</v>
      </c>
      <c r="BR107" s="128" t="str">
        <f t="shared" ref="BR107:BR126" si="93">IFERROR(ROUND(AO107*$M107/25,0),"-")</f>
        <v>-</v>
      </c>
      <c r="BS107" s="128" t="str">
        <f t="shared" ref="BS107:BS126" si="94">IFERROR(ROUND(AP107*$M107/25,0),"-")</f>
        <v>-</v>
      </c>
      <c r="BT107" s="128" t="str">
        <f t="shared" ref="BT107:BT126" si="95">IFERROR(ROUND(AQ107*$M107/25,0),"-")</f>
        <v>-</v>
      </c>
      <c r="BU107" s="128" t="str">
        <f t="shared" ref="BU107:BU126" si="96">IFERROR(ROUND(AR107*$M107/25,0),"-")</f>
        <v>-</v>
      </c>
      <c r="BV107" s="129">
        <f t="shared" ref="BV107:BV126" si="97">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98">IF($I108="保育標準時間",HLOOKUP($H108,$G$5:$J$49,45,FALSE),IF($I108="保育短時間",HLOOKUP($H108,$K$5:$N$49,45,FALSE),"-"))</f>
        <v>-</v>
      </c>
      <c r="K108" s="20" t="str">
        <f>IF(月途中入退所!$D9=$B$2,IF(月途中入退所!I9="","-",月途中入退所!$I9),"-")</f>
        <v>-</v>
      </c>
      <c r="L108" s="162" t="str">
        <f t="shared" ref="L108:L126" si="99">IFERROR(IF(K108="○",J108+$P$28,J108),"-")</f>
        <v>-</v>
      </c>
      <c r="M108" s="20" t="str">
        <f>IF(月途中入退所!$D9=$B$2,月途中入退所!$J9,"-")</f>
        <v>-</v>
      </c>
      <c r="N108" s="129">
        <f t="shared" ref="N108:N126" si="100">IFERROR(ROUNDDOWN(L108*M108/25,-1),0)</f>
        <v>0</v>
      </c>
      <c r="O108" s="123"/>
      <c r="P108" s="128" t="str">
        <f t="shared" si="47"/>
        <v>-</v>
      </c>
      <c r="Q108" s="128" t="str">
        <f t="shared" si="48"/>
        <v>-</v>
      </c>
      <c r="R108" s="128" t="str">
        <f t="shared" si="49"/>
        <v>-</v>
      </c>
      <c r="S108" s="128" t="str">
        <f t="shared" si="50"/>
        <v>-</v>
      </c>
      <c r="T108" s="128" t="str">
        <f t="shared" si="51"/>
        <v>-</v>
      </c>
      <c r="U108" s="128" t="str">
        <f t="shared" si="52"/>
        <v>-</v>
      </c>
      <c r="V108" s="128" t="str">
        <f t="shared" si="53"/>
        <v>-</v>
      </c>
      <c r="W108" s="128" t="str">
        <f t="shared" si="54"/>
        <v>-</v>
      </c>
      <c r="X108" s="128" t="str">
        <f t="shared" si="55"/>
        <v>-</v>
      </c>
      <c r="Y108" s="128" t="str">
        <f t="shared" si="56"/>
        <v>-</v>
      </c>
      <c r="Z108" s="128" t="str">
        <f t="shared" si="57"/>
        <v>-</v>
      </c>
      <c r="AA108" s="128" t="str">
        <f t="shared" si="58"/>
        <v>-</v>
      </c>
      <c r="AB108" s="131"/>
      <c r="AC108" s="128" t="str">
        <f t="shared" si="59"/>
        <v>-</v>
      </c>
      <c r="AD108" s="128" t="str">
        <f t="shared" si="60"/>
        <v>-</v>
      </c>
      <c r="AE108" s="131"/>
      <c r="AF108" s="131"/>
      <c r="AG108" s="128" t="str">
        <f t="shared" si="61"/>
        <v>-</v>
      </c>
      <c r="AH108" s="128" t="str">
        <f t="shared" si="62"/>
        <v>-</v>
      </c>
      <c r="AI108" s="128" t="str">
        <f t="shared" si="63"/>
        <v>-</v>
      </c>
      <c r="AJ108" s="128" t="str">
        <f t="shared" si="64"/>
        <v>-</v>
      </c>
      <c r="AK108" s="128" t="str">
        <f t="shared" si="65"/>
        <v>-</v>
      </c>
      <c r="AL108" s="128" t="str">
        <f t="shared" si="66"/>
        <v>-</v>
      </c>
      <c r="AM108" s="128" t="str">
        <f t="shared" si="67"/>
        <v>-</v>
      </c>
      <c r="AN108" s="128" t="str">
        <f t="shared" si="68"/>
        <v>-</v>
      </c>
      <c r="AO108" s="128" t="str">
        <f t="shared" si="69"/>
        <v>-</v>
      </c>
      <c r="AP108" s="128" t="str">
        <f t="shared" si="70"/>
        <v>-</v>
      </c>
      <c r="AQ108" s="128" t="str">
        <f t="shared" ref="AQ108:AQ126" si="101">IF($I108="保育標準時間",HLOOKUP(H108,$G$5:$J$49,33,FALSE),IF($I108="保育短時間",HLOOKUP(H108,$K$5:$N$49,33,FALSE),"-"))</f>
        <v>-</v>
      </c>
      <c r="AR108" s="128" t="str">
        <f t="shared" ref="AR108:AR126" si="102">IF(OR(I108="保育標準時間",I108="保育短時間"),IF(K108="○",$P$28,"-"),"-")</f>
        <v>-</v>
      </c>
      <c r="AS108" s="128">
        <f t="shared" si="71"/>
        <v>0</v>
      </c>
      <c r="AT108" s="128" t="str">
        <f t="shared" si="72"/>
        <v>-</v>
      </c>
      <c r="AU108" s="128" t="str">
        <f t="shared" si="73"/>
        <v>-</v>
      </c>
      <c r="AV108" s="128" t="str">
        <f t="shared" si="74"/>
        <v>-</v>
      </c>
      <c r="AW108" s="128" t="str">
        <f t="shared" si="75"/>
        <v>-</v>
      </c>
      <c r="AX108" s="128" t="str">
        <f t="shared" si="76"/>
        <v>-</v>
      </c>
      <c r="AY108" s="128" t="str">
        <f t="shared" si="77"/>
        <v>-</v>
      </c>
      <c r="AZ108" s="128" t="str">
        <f t="shared" si="78"/>
        <v>-</v>
      </c>
      <c r="BA108" s="128" t="str">
        <f t="shared" si="79"/>
        <v>-</v>
      </c>
      <c r="BB108" s="128" t="str">
        <f t="shared" si="80"/>
        <v>-</v>
      </c>
      <c r="BC108" s="128" t="str">
        <f t="shared" si="81"/>
        <v>-</v>
      </c>
      <c r="BD108" s="128" t="str">
        <f t="shared" si="82"/>
        <v>-</v>
      </c>
      <c r="BE108" s="187"/>
      <c r="BF108" s="128" t="str">
        <f t="shared" si="83"/>
        <v>-</v>
      </c>
      <c r="BG108" s="128" t="str">
        <f t="shared" si="84"/>
        <v>-</v>
      </c>
      <c r="BH108" s="187"/>
      <c r="BI108" s="187"/>
      <c r="BJ108" s="128" t="str">
        <f t="shared" si="85"/>
        <v>-</v>
      </c>
      <c r="BK108" s="128" t="str">
        <f t="shared" si="86"/>
        <v>-</v>
      </c>
      <c r="BL108" s="128" t="str">
        <f t="shared" si="87"/>
        <v>-</v>
      </c>
      <c r="BM108" s="128" t="str">
        <f t="shared" si="88"/>
        <v>-</v>
      </c>
      <c r="BN108" s="128" t="str">
        <f t="shared" si="89"/>
        <v>-</v>
      </c>
      <c r="BO108" s="128" t="str">
        <f t="shared" si="90"/>
        <v>-</v>
      </c>
      <c r="BP108" s="128" t="str">
        <f t="shared" si="91"/>
        <v>-</v>
      </c>
      <c r="BQ108" s="128" t="str">
        <f t="shared" si="92"/>
        <v>-</v>
      </c>
      <c r="BR108" s="128" t="str">
        <f t="shared" si="93"/>
        <v>-</v>
      </c>
      <c r="BS108" s="128" t="str">
        <f t="shared" si="94"/>
        <v>-</v>
      </c>
      <c r="BT108" s="128" t="str">
        <f t="shared" si="95"/>
        <v>-</v>
      </c>
      <c r="BU108" s="128" t="str">
        <f t="shared" si="96"/>
        <v>-</v>
      </c>
      <c r="BV108" s="129">
        <f t="shared" si="97"/>
        <v>0</v>
      </c>
      <c r="BX108" s="128" t="str">
        <f t="shared" ref="BX108:BX171" si="103">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98"/>
        <v>-</v>
      </c>
      <c r="K109" s="20" t="str">
        <f>IF(月途中入退所!$D10=$B$2,IF(月途中入退所!I10="","-",月途中入退所!$I10),"-")</f>
        <v>-</v>
      </c>
      <c r="L109" s="162" t="str">
        <f t="shared" si="99"/>
        <v>-</v>
      </c>
      <c r="M109" s="20" t="str">
        <f>IF(月途中入退所!$D10=$B$2,月途中入退所!$J10,"-")</f>
        <v>-</v>
      </c>
      <c r="N109" s="129">
        <f t="shared" si="100"/>
        <v>0</v>
      </c>
      <c r="O109" s="123"/>
      <c r="P109" s="128" t="str">
        <f t="shared" si="47"/>
        <v>-</v>
      </c>
      <c r="Q109" s="128" t="str">
        <f t="shared" si="48"/>
        <v>-</v>
      </c>
      <c r="R109" s="128" t="str">
        <f t="shared" si="49"/>
        <v>-</v>
      </c>
      <c r="S109" s="128" t="str">
        <f t="shared" si="50"/>
        <v>-</v>
      </c>
      <c r="T109" s="128" t="str">
        <f t="shared" si="51"/>
        <v>-</v>
      </c>
      <c r="U109" s="128" t="str">
        <f t="shared" si="52"/>
        <v>-</v>
      </c>
      <c r="V109" s="128" t="str">
        <f t="shared" si="53"/>
        <v>-</v>
      </c>
      <c r="W109" s="128" t="str">
        <f t="shared" si="54"/>
        <v>-</v>
      </c>
      <c r="X109" s="128" t="str">
        <f t="shared" si="55"/>
        <v>-</v>
      </c>
      <c r="Y109" s="128" t="str">
        <f t="shared" si="56"/>
        <v>-</v>
      </c>
      <c r="Z109" s="128" t="str">
        <f t="shared" si="57"/>
        <v>-</v>
      </c>
      <c r="AA109" s="128" t="str">
        <f t="shared" si="58"/>
        <v>-</v>
      </c>
      <c r="AB109" s="131"/>
      <c r="AC109" s="128" t="str">
        <f t="shared" si="59"/>
        <v>-</v>
      </c>
      <c r="AD109" s="128" t="str">
        <f t="shared" si="60"/>
        <v>-</v>
      </c>
      <c r="AE109" s="131"/>
      <c r="AF109" s="131"/>
      <c r="AG109" s="128" t="str">
        <f t="shared" si="61"/>
        <v>-</v>
      </c>
      <c r="AH109" s="128" t="str">
        <f t="shared" si="62"/>
        <v>-</v>
      </c>
      <c r="AI109" s="128" t="str">
        <f t="shared" si="63"/>
        <v>-</v>
      </c>
      <c r="AJ109" s="128" t="str">
        <f t="shared" si="64"/>
        <v>-</v>
      </c>
      <c r="AK109" s="128" t="str">
        <f t="shared" si="65"/>
        <v>-</v>
      </c>
      <c r="AL109" s="128" t="str">
        <f t="shared" si="66"/>
        <v>-</v>
      </c>
      <c r="AM109" s="128" t="str">
        <f t="shared" si="67"/>
        <v>-</v>
      </c>
      <c r="AN109" s="128" t="str">
        <f t="shared" si="68"/>
        <v>-</v>
      </c>
      <c r="AO109" s="128" t="str">
        <f t="shared" si="69"/>
        <v>-</v>
      </c>
      <c r="AP109" s="128" t="str">
        <f t="shared" si="70"/>
        <v>-</v>
      </c>
      <c r="AQ109" s="128" t="str">
        <f t="shared" si="101"/>
        <v>-</v>
      </c>
      <c r="AR109" s="128" t="str">
        <f t="shared" si="102"/>
        <v>-</v>
      </c>
      <c r="AS109" s="128">
        <f t="shared" si="71"/>
        <v>0</v>
      </c>
      <c r="AT109" s="128" t="str">
        <f t="shared" si="72"/>
        <v>-</v>
      </c>
      <c r="AU109" s="128" t="str">
        <f t="shared" si="73"/>
        <v>-</v>
      </c>
      <c r="AV109" s="128" t="str">
        <f t="shared" si="74"/>
        <v>-</v>
      </c>
      <c r="AW109" s="128" t="str">
        <f t="shared" si="75"/>
        <v>-</v>
      </c>
      <c r="AX109" s="128" t="str">
        <f t="shared" si="76"/>
        <v>-</v>
      </c>
      <c r="AY109" s="128" t="str">
        <f t="shared" si="77"/>
        <v>-</v>
      </c>
      <c r="AZ109" s="128" t="str">
        <f t="shared" si="78"/>
        <v>-</v>
      </c>
      <c r="BA109" s="128" t="str">
        <f t="shared" si="79"/>
        <v>-</v>
      </c>
      <c r="BB109" s="128" t="str">
        <f t="shared" si="80"/>
        <v>-</v>
      </c>
      <c r="BC109" s="128" t="str">
        <f t="shared" si="81"/>
        <v>-</v>
      </c>
      <c r="BD109" s="128" t="str">
        <f t="shared" si="82"/>
        <v>-</v>
      </c>
      <c r="BE109" s="187"/>
      <c r="BF109" s="128" t="str">
        <f t="shared" si="83"/>
        <v>-</v>
      </c>
      <c r="BG109" s="128" t="str">
        <f t="shared" si="84"/>
        <v>-</v>
      </c>
      <c r="BH109" s="187"/>
      <c r="BI109" s="187"/>
      <c r="BJ109" s="128" t="str">
        <f t="shared" si="85"/>
        <v>-</v>
      </c>
      <c r="BK109" s="128" t="str">
        <f t="shared" si="86"/>
        <v>-</v>
      </c>
      <c r="BL109" s="128" t="str">
        <f t="shared" si="87"/>
        <v>-</v>
      </c>
      <c r="BM109" s="128" t="str">
        <f t="shared" si="88"/>
        <v>-</v>
      </c>
      <c r="BN109" s="128" t="str">
        <f t="shared" si="89"/>
        <v>-</v>
      </c>
      <c r="BO109" s="128" t="str">
        <f t="shared" si="90"/>
        <v>-</v>
      </c>
      <c r="BP109" s="128" t="str">
        <f t="shared" si="91"/>
        <v>-</v>
      </c>
      <c r="BQ109" s="128" t="str">
        <f t="shared" si="92"/>
        <v>-</v>
      </c>
      <c r="BR109" s="128" t="str">
        <f t="shared" si="93"/>
        <v>-</v>
      </c>
      <c r="BS109" s="128" t="str">
        <f t="shared" si="94"/>
        <v>-</v>
      </c>
      <c r="BT109" s="128" t="str">
        <f t="shared" si="95"/>
        <v>-</v>
      </c>
      <c r="BU109" s="128" t="str">
        <f t="shared" si="96"/>
        <v>-</v>
      </c>
      <c r="BV109" s="129">
        <f t="shared" si="97"/>
        <v>0</v>
      </c>
      <c r="BX109" s="128" t="str">
        <f t="shared" si="103"/>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98"/>
        <v>-</v>
      </c>
      <c r="K110" s="20" t="str">
        <f>IF(月途中入退所!$D11=$B$2,IF(月途中入退所!I11="","-",月途中入退所!$I11),"-")</f>
        <v>-</v>
      </c>
      <c r="L110" s="162" t="str">
        <f t="shared" si="99"/>
        <v>-</v>
      </c>
      <c r="M110" s="20" t="str">
        <f>IF(月途中入退所!$D11=$B$2,月途中入退所!$J11,"-")</f>
        <v>-</v>
      </c>
      <c r="N110" s="129">
        <f t="shared" si="100"/>
        <v>0</v>
      </c>
      <c r="O110" s="123"/>
      <c r="P110" s="128" t="str">
        <f t="shared" si="47"/>
        <v>-</v>
      </c>
      <c r="Q110" s="128" t="str">
        <f t="shared" si="48"/>
        <v>-</v>
      </c>
      <c r="R110" s="128" t="str">
        <f t="shared" si="49"/>
        <v>-</v>
      </c>
      <c r="S110" s="128" t="str">
        <f t="shared" si="50"/>
        <v>-</v>
      </c>
      <c r="T110" s="128" t="str">
        <f t="shared" si="51"/>
        <v>-</v>
      </c>
      <c r="U110" s="128" t="str">
        <f t="shared" si="52"/>
        <v>-</v>
      </c>
      <c r="V110" s="128" t="str">
        <f t="shared" si="53"/>
        <v>-</v>
      </c>
      <c r="W110" s="128" t="str">
        <f t="shared" si="54"/>
        <v>-</v>
      </c>
      <c r="X110" s="128" t="str">
        <f t="shared" si="55"/>
        <v>-</v>
      </c>
      <c r="Y110" s="128" t="str">
        <f t="shared" si="56"/>
        <v>-</v>
      </c>
      <c r="Z110" s="128" t="str">
        <f t="shared" si="57"/>
        <v>-</v>
      </c>
      <c r="AA110" s="128" t="str">
        <f t="shared" si="58"/>
        <v>-</v>
      </c>
      <c r="AB110" s="131"/>
      <c r="AC110" s="128" t="str">
        <f t="shared" si="59"/>
        <v>-</v>
      </c>
      <c r="AD110" s="128" t="str">
        <f t="shared" si="60"/>
        <v>-</v>
      </c>
      <c r="AE110" s="131"/>
      <c r="AF110" s="131"/>
      <c r="AG110" s="128" t="str">
        <f t="shared" si="61"/>
        <v>-</v>
      </c>
      <c r="AH110" s="128" t="str">
        <f t="shared" si="62"/>
        <v>-</v>
      </c>
      <c r="AI110" s="128" t="str">
        <f t="shared" si="63"/>
        <v>-</v>
      </c>
      <c r="AJ110" s="128" t="str">
        <f t="shared" si="64"/>
        <v>-</v>
      </c>
      <c r="AK110" s="128" t="str">
        <f t="shared" si="65"/>
        <v>-</v>
      </c>
      <c r="AL110" s="128" t="str">
        <f t="shared" si="66"/>
        <v>-</v>
      </c>
      <c r="AM110" s="128" t="str">
        <f t="shared" si="67"/>
        <v>-</v>
      </c>
      <c r="AN110" s="128" t="str">
        <f t="shared" si="68"/>
        <v>-</v>
      </c>
      <c r="AO110" s="128" t="str">
        <f t="shared" si="69"/>
        <v>-</v>
      </c>
      <c r="AP110" s="128" t="str">
        <f t="shared" si="70"/>
        <v>-</v>
      </c>
      <c r="AQ110" s="128" t="str">
        <f t="shared" si="101"/>
        <v>-</v>
      </c>
      <c r="AR110" s="128" t="str">
        <f t="shared" si="102"/>
        <v>-</v>
      </c>
      <c r="AS110" s="128">
        <f t="shared" si="71"/>
        <v>0</v>
      </c>
      <c r="AT110" s="128" t="str">
        <f t="shared" si="72"/>
        <v>-</v>
      </c>
      <c r="AU110" s="128" t="str">
        <f t="shared" si="73"/>
        <v>-</v>
      </c>
      <c r="AV110" s="128" t="str">
        <f t="shared" si="74"/>
        <v>-</v>
      </c>
      <c r="AW110" s="128" t="str">
        <f t="shared" si="75"/>
        <v>-</v>
      </c>
      <c r="AX110" s="128" t="str">
        <f t="shared" si="76"/>
        <v>-</v>
      </c>
      <c r="AY110" s="128" t="str">
        <f t="shared" si="77"/>
        <v>-</v>
      </c>
      <c r="AZ110" s="128" t="str">
        <f t="shared" si="78"/>
        <v>-</v>
      </c>
      <c r="BA110" s="128" t="str">
        <f t="shared" si="79"/>
        <v>-</v>
      </c>
      <c r="BB110" s="128" t="str">
        <f t="shared" si="80"/>
        <v>-</v>
      </c>
      <c r="BC110" s="128" t="str">
        <f t="shared" si="81"/>
        <v>-</v>
      </c>
      <c r="BD110" s="128" t="str">
        <f t="shared" si="82"/>
        <v>-</v>
      </c>
      <c r="BE110" s="187"/>
      <c r="BF110" s="128" t="str">
        <f t="shared" si="83"/>
        <v>-</v>
      </c>
      <c r="BG110" s="128" t="str">
        <f t="shared" si="84"/>
        <v>-</v>
      </c>
      <c r="BH110" s="187"/>
      <c r="BI110" s="187"/>
      <c r="BJ110" s="128" t="str">
        <f t="shared" si="85"/>
        <v>-</v>
      </c>
      <c r="BK110" s="128" t="str">
        <f t="shared" si="86"/>
        <v>-</v>
      </c>
      <c r="BL110" s="128" t="str">
        <f t="shared" si="87"/>
        <v>-</v>
      </c>
      <c r="BM110" s="128" t="str">
        <f t="shared" si="88"/>
        <v>-</v>
      </c>
      <c r="BN110" s="128" t="str">
        <f t="shared" si="89"/>
        <v>-</v>
      </c>
      <c r="BO110" s="128" t="str">
        <f t="shared" si="90"/>
        <v>-</v>
      </c>
      <c r="BP110" s="128" t="str">
        <f t="shared" si="91"/>
        <v>-</v>
      </c>
      <c r="BQ110" s="128" t="str">
        <f t="shared" si="92"/>
        <v>-</v>
      </c>
      <c r="BR110" s="128" t="str">
        <f t="shared" si="93"/>
        <v>-</v>
      </c>
      <c r="BS110" s="128" t="str">
        <f t="shared" si="94"/>
        <v>-</v>
      </c>
      <c r="BT110" s="128" t="str">
        <f t="shared" si="95"/>
        <v>-</v>
      </c>
      <c r="BU110" s="128" t="str">
        <f t="shared" si="96"/>
        <v>-</v>
      </c>
      <c r="BV110" s="129">
        <f t="shared" si="97"/>
        <v>0</v>
      </c>
      <c r="BX110" s="128" t="str">
        <f t="shared" si="103"/>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98"/>
        <v>-</v>
      </c>
      <c r="K111" s="20" t="str">
        <f>IF(月途中入退所!$D12=$B$2,IF(月途中入退所!I12="","-",月途中入退所!$I12),"-")</f>
        <v>-</v>
      </c>
      <c r="L111" s="162" t="str">
        <f t="shared" si="99"/>
        <v>-</v>
      </c>
      <c r="M111" s="20" t="str">
        <f>IF(月途中入退所!$D12=$B$2,月途中入退所!$J12,"-")</f>
        <v>-</v>
      </c>
      <c r="N111" s="129">
        <f t="shared" si="100"/>
        <v>0</v>
      </c>
      <c r="O111" s="123"/>
      <c r="P111" s="128" t="str">
        <f t="shared" si="47"/>
        <v>-</v>
      </c>
      <c r="Q111" s="128" t="str">
        <f t="shared" si="48"/>
        <v>-</v>
      </c>
      <c r="R111" s="128" t="str">
        <f t="shared" si="49"/>
        <v>-</v>
      </c>
      <c r="S111" s="128" t="str">
        <f t="shared" si="50"/>
        <v>-</v>
      </c>
      <c r="T111" s="128" t="str">
        <f t="shared" si="51"/>
        <v>-</v>
      </c>
      <c r="U111" s="128" t="str">
        <f t="shared" si="52"/>
        <v>-</v>
      </c>
      <c r="V111" s="128" t="str">
        <f t="shared" si="53"/>
        <v>-</v>
      </c>
      <c r="W111" s="128" t="str">
        <f t="shared" si="54"/>
        <v>-</v>
      </c>
      <c r="X111" s="128" t="str">
        <f t="shared" si="55"/>
        <v>-</v>
      </c>
      <c r="Y111" s="128" t="str">
        <f t="shared" si="56"/>
        <v>-</v>
      </c>
      <c r="Z111" s="128" t="str">
        <f t="shared" si="57"/>
        <v>-</v>
      </c>
      <c r="AA111" s="128" t="str">
        <f t="shared" si="58"/>
        <v>-</v>
      </c>
      <c r="AB111" s="131"/>
      <c r="AC111" s="128" t="str">
        <f t="shared" si="59"/>
        <v>-</v>
      </c>
      <c r="AD111" s="128" t="str">
        <f t="shared" si="60"/>
        <v>-</v>
      </c>
      <c r="AE111" s="131"/>
      <c r="AF111" s="131"/>
      <c r="AG111" s="128" t="str">
        <f t="shared" si="61"/>
        <v>-</v>
      </c>
      <c r="AH111" s="128" t="str">
        <f t="shared" si="62"/>
        <v>-</v>
      </c>
      <c r="AI111" s="128" t="str">
        <f t="shared" si="63"/>
        <v>-</v>
      </c>
      <c r="AJ111" s="128" t="str">
        <f t="shared" si="64"/>
        <v>-</v>
      </c>
      <c r="AK111" s="128" t="str">
        <f t="shared" si="65"/>
        <v>-</v>
      </c>
      <c r="AL111" s="128" t="str">
        <f t="shared" si="66"/>
        <v>-</v>
      </c>
      <c r="AM111" s="128" t="str">
        <f t="shared" si="67"/>
        <v>-</v>
      </c>
      <c r="AN111" s="128" t="str">
        <f t="shared" si="68"/>
        <v>-</v>
      </c>
      <c r="AO111" s="128" t="str">
        <f t="shared" si="69"/>
        <v>-</v>
      </c>
      <c r="AP111" s="128" t="str">
        <f t="shared" si="70"/>
        <v>-</v>
      </c>
      <c r="AQ111" s="128" t="str">
        <f t="shared" si="101"/>
        <v>-</v>
      </c>
      <c r="AR111" s="128" t="str">
        <f t="shared" si="102"/>
        <v>-</v>
      </c>
      <c r="AS111" s="128">
        <f t="shared" si="71"/>
        <v>0</v>
      </c>
      <c r="AT111" s="128" t="str">
        <f t="shared" si="72"/>
        <v>-</v>
      </c>
      <c r="AU111" s="128" t="str">
        <f t="shared" si="73"/>
        <v>-</v>
      </c>
      <c r="AV111" s="128" t="str">
        <f t="shared" si="74"/>
        <v>-</v>
      </c>
      <c r="AW111" s="128" t="str">
        <f t="shared" si="75"/>
        <v>-</v>
      </c>
      <c r="AX111" s="128" t="str">
        <f t="shared" si="76"/>
        <v>-</v>
      </c>
      <c r="AY111" s="128" t="str">
        <f t="shared" si="77"/>
        <v>-</v>
      </c>
      <c r="AZ111" s="128" t="str">
        <f t="shared" si="78"/>
        <v>-</v>
      </c>
      <c r="BA111" s="128" t="str">
        <f t="shared" si="79"/>
        <v>-</v>
      </c>
      <c r="BB111" s="128" t="str">
        <f t="shared" si="80"/>
        <v>-</v>
      </c>
      <c r="BC111" s="128" t="str">
        <f t="shared" si="81"/>
        <v>-</v>
      </c>
      <c r="BD111" s="128" t="str">
        <f t="shared" si="82"/>
        <v>-</v>
      </c>
      <c r="BE111" s="187"/>
      <c r="BF111" s="128" t="str">
        <f t="shared" si="83"/>
        <v>-</v>
      </c>
      <c r="BG111" s="128" t="str">
        <f t="shared" si="84"/>
        <v>-</v>
      </c>
      <c r="BH111" s="187"/>
      <c r="BI111" s="187"/>
      <c r="BJ111" s="128" t="str">
        <f t="shared" si="85"/>
        <v>-</v>
      </c>
      <c r="BK111" s="128" t="str">
        <f t="shared" si="86"/>
        <v>-</v>
      </c>
      <c r="BL111" s="128" t="str">
        <f t="shared" si="87"/>
        <v>-</v>
      </c>
      <c r="BM111" s="128" t="str">
        <f t="shared" si="88"/>
        <v>-</v>
      </c>
      <c r="BN111" s="128" t="str">
        <f t="shared" si="89"/>
        <v>-</v>
      </c>
      <c r="BO111" s="128" t="str">
        <f t="shared" si="90"/>
        <v>-</v>
      </c>
      <c r="BP111" s="128" t="str">
        <f t="shared" si="91"/>
        <v>-</v>
      </c>
      <c r="BQ111" s="128" t="str">
        <f t="shared" si="92"/>
        <v>-</v>
      </c>
      <c r="BR111" s="128" t="str">
        <f t="shared" si="93"/>
        <v>-</v>
      </c>
      <c r="BS111" s="128" t="str">
        <f t="shared" si="94"/>
        <v>-</v>
      </c>
      <c r="BT111" s="128" t="str">
        <f t="shared" si="95"/>
        <v>-</v>
      </c>
      <c r="BU111" s="128" t="str">
        <f t="shared" si="96"/>
        <v>-</v>
      </c>
      <c r="BV111" s="129">
        <f t="shared" si="97"/>
        <v>0</v>
      </c>
      <c r="BX111" s="128" t="str">
        <f t="shared" si="103"/>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98"/>
        <v>-</v>
      </c>
      <c r="K112" s="20" t="str">
        <f>IF(月途中入退所!$D13=$B$2,IF(月途中入退所!I13="","-",月途中入退所!$I13),"-")</f>
        <v>-</v>
      </c>
      <c r="L112" s="162" t="str">
        <f t="shared" si="99"/>
        <v>-</v>
      </c>
      <c r="M112" s="20" t="str">
        <f>IF(月途中入退所!$D13=$B$2,月途中入退所!$J13,"-")</f>
        <v>-</v>
      </c>
      <c r="N112" s="129">
        <f t="shared" si="100"/>
        <v>0</v>
      </c>
      <c r="O112" s="123"/>
      <c r="P112" s="128" t="str">
        <f t="shared" si="47"/>
        <v>-</v>
      </c>
      <c r="Q112" s="128" t="str">
        <f t="shared" si="48"/>
        <v>-</v>
      </c>
      <c r="R112" s="128" t="str">
        <f t="shared" si="49"/>
        <v>-</v>
      </c>
      <c r="S112" s="128" t="str">
        <f t="shared" si="50"/>
        <v>-</v>
      </c>
      <c r="T112" s="128" t="str">
        <f t="shared" si="51"/>
        <v>-</v>
      </c>
      <c r="U112" s="128" t="str">
        <f t="shared" si="52"/>
        <v>-</v>
      </c>
      <c r="V112" s="128" t="str">
        <f t="shared" si="53"/>
        <v>-</v>
      </c>
      <c r="W112" s="128" t="str">
        <f t="shared" si="54"/>
        <v>-</v>
      </c>
      <c r="X112" s="128" t="str">
        <f t="shared" si="55"/>
        <v>-</v>
      </c>
      <c r="Y112" s="128" t="str">
        <f t="shared" si="56"/>
        <v>-</v>
      </c>
      <c r="Z112" s="128" t="str">
        <f t="shared" si="57"/>
        <v>-</v>
      </c>
      <c r="AA112" s="128" t="str">
        <f t="shared" si="58"/>
        <v>-</v>
      </c>
      <c r="AB112" s="131"/>
      <c r="AC112" s="128" t="str">
        <f t="shared" si="59"/>
        <v>-</v>
      </c>
      <c r="AD112" s="128" t="str">
        <f t="shared" si="60"/>
        <v>-</v>
      </c>
      <c r="AE112" s="131"/>
      <c r="AF112" s="131"/>
      <c r="AG112" s="128" t="str">
        <f t="shared" si="61"/>
        <v>-</v>
      </c>
      <c r="AH112" s="128" t="str">
        <f t="shared" si="62"/>
        <v>-</v>
      </c>
      <c r="AI112" s="128" t="str">
        <f t="shared" si="63"/>
        <v>-</v>
      </c>
      <c r="AJ112" s="128" t="str">
        <f t="shared" si="64"/>
        <v>-</v>
      </c>
      <c r="AK112" s="128" t="str">
        <f t="shared" si="65"/>
        <v>-</v>
      </c>
      <c r="AL112" s="128" t="str">
        <f t="shared" si="66"/>
        <v>-</v>
      </c>
      <c r="AM112" s="128" t="str">
        <f t="shared" si="67"/>
        <v>-</v>
      </c>
      <c r="AN112" s="128" t="str">
        <f t="shared" si="68"/>
        <v>-</v>
      </c>
      <c r="AO112" s="128" t="str">
        <f t="shared" si="69"/>
        <v>-</v>
      </c>
      <c r="AP112" s="128" t="str">
        <f t="shared" si="70"/>
        <v>-</v>
      </c>
      <c r="AQ112" s="128" t="str">
        <f t="shared" si="101"/>
        <v>-</v>
      </c>
      <c r="AR112" s="128" t="str">
        <f t="shared" si="102"/>
        <v>-</v>
      </c>
      <c r="AS112" s="128">
        <f t="shared" si="71"/>
        <v>0</v>
      </c>
      <c r="AT112" s="128" t="str">
        <f t="shared" si="72"/>
        <v>-</v>
      </c>
      <c r="AU112" s="128" t="str">
        <f t="shared" si="73"/>
        <v>-</v>
      </c>
      <c r="AV112" s="128" t="str">
        <f t="shared" si="74"/>
        <v>-</v>
      </c>
      <c r="AW112" s="128" t="str">
        <f t="shared" si="75"/>
        <v>-</v>
      </c>
      <c r="AX112" s="128" t="str">
        <f t="shared" si="76"/>
        <v>-</v>
      </c>
      <c r="AY112" s="128" t="str">
        <f t="shared" si="77"/>
        <v>-</v>
      </c>
      <c r="AZ112" s="128" t="str">
        <f t="shared" si="78"/>
        <v>-</v>
      </c>
      <c r="BA112" s="128" t="str">
        <f t="shared" si="79"/>
        <v>-</v>
      </c>
      <c r="BB112" s="128" t="str">
        <f t="shared" si="80"/>
        <v>-</v>
      </c>
      <c r="BC112" s="128" t="str">
        <f t="shared" si="81"/>
        <v>-</v>
      </c>
      <c r="BD112" s="128" t="str">
        <f t="shared" si="82"/>
        <v>-</v>
      </c>
      <c r="BE112" s="187"/>
      <c r="BF112" s="128" t="str">
        <f t="shared" si="83"/>
        <v>-</v>
      </c>
      <c r="BG112" s="128" t="str">
        <f t="shared" si="84"/>
        <v>-</v>
      </c>
      <c r="BH112" s="187"/>
      <c r="BI112" s="187"/>
      <c r="BJ112" s="128" t="str">
        <f t="shared" si="85"/>
        <v>-</v>
      </c>
      <c r="BK112" s="128" t="str">
        <f t="shared" si="86"/>
        <v>-</v>
      </c>
      <c r="BL112" s="128" t="str">
        <f t="shared" si="87"/>
        <v>-</v>
      </c>
      <c r="BM112" s="128" t="str">
        <f t="shared" si="88"/>
        <v>-</v>
      </c>
      <c r="BN112" s="128" t="str">
        <f t="shared" si="89"/>
        <v>-</v>
      </c>
      <c r="BO112" s="128" t="str">
        <f t="shared" si="90"/>
        <v>-</v>
      </c>
      <c r="BP112" s="128" t="str">
        <f t="shared" si="91"/>
        <v>-</v>
      </c>
      <c r="BQ112" s="128" t="str">
        <f t="shared" si="92"/>
        <v>-</v>
      </c>
      <c r="BR112" s="128" t="str">
        <f t="shared" si="93"/>
        <v>-</v>
      </c>
      <c r="BS112" s="128" t="str">
        <f t="shared" si="94"/>
        <v>-</v>
      </c>
      <c r="BT112" s="128" t="str">
        <f t="shared" si="95"/>
        <v>-</v>
      </c>
      <c r="BU112" s="128" t="str">
        <f t="shared" si="96"/>
        <v>-</v>
      </c>
      <c r="BV112" s="129">
        <f t="shared" si="97"/>
        <v>0</v>
      </c>
      <c r="BX112" s="128" t="str">
        <f t="shared" si="103"/>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98"/>
        <v>-</v>
      </c>
      <c r="K113" s="20" t="str">
        <f>IF(月途中入退所!$D14=$B$2,IF(月途中入退所!I14="","-",月途中入退所!$I14),"-")</f>
        <v>-</v>
      </c>
      <c r="L113" s="162" t="str">
        <f t="shared" si="99"/>
        <v>-</v>
      </c>
      <c r="M113" s="20" t="str">
        <f>IF(月途中入退所!$D14=$B$2,月途中入退所!$J14,"-")</f>
        <v>-</v>
      </c>
      <c r="N113" s="129">
        <f t="shared" si="100"/>
        <v>0</v>
      </c>
      <c r="O113" s="123"/>
      <c r="P113" s="128" t="str">
        <f t="shared" si="47"/>
        <v>-</v>
      </c>
      <c r="Q113" s="128" t="str">
        <f t="shared" si="48"/>
        <v>-</v>
      </c>
      <c r="R113" s="128" t="str">
        <f t="shared" si="49"/>
        <v>-</v>
      </c>
      <c r="S113" s="128" t="str">
        <f t="shared" si="50"/>
        <v>-</v>
      </c>
      <c r="T113" s="128" t="str">
        <f t="shared" si="51"/>
        <v>-</v>
      </c>
      <c r="U113" s="128" t="str">
        <f t="shared" si="52"/>
        <v>-</v>
      </c>
      <c r="V113" s="128" t="str">
        <f t="shared" si="53"/>
        <v>-</v>
      </c>
      <c r="W113" s="128" t="str">
        <f t="shared" si="54"/>
        <v>-</v>
      </c>
      <c r="X113" s="128" t="str">
        <f t="shared" si="55"/>
        <v>-</v>
      </c>
      <c r="Y113" s="128" t="str">
        <f t="shared" si="56"/>
        <v>-</v>
      </c>
      <c r="Z113" s="128" t="str">
        <f t="shared" si="57"/>
        <v>-</v>
      </c>
      <c r="AA113" s="128" t="str">
        <f t="shared" si="58"/>
        <v>-</v>
      </c>
      <c r="AB113" s="131"/>
      <c r="AC113" s="128" t="str">
        <f t="shared" si="59"/>
        <v>-</v>
      </c>
      <c r="AD113" s="128" t="str">
        <f t="shared" si="60"/>
        <v>-</v>
      </c>
      <c r="AE113" s="131"/>
      <c r="AF113" s="131"/>
      <c r="AG113" s="128" t="str">
        <f t="shared" si="61"/>
        <v>-</v>
      </c>
      <c r="AH113" s="128" t="str">
        <f t="shared" si="62"/>
        <v>-</v>
      </c>
      <c r="AI113" s="128" t="str">
        <f t="shared" si="63"/>
        <v>-</v>
      </c>
      <c r="AJ113" s="128" t="str">
        <f t="shared" si="64"/>
        <v>-</v>
      </c>
      <c r="AK113" s="128" t="str">
        <f t="shared" si="65"/>
        <v>-</v>
      </c>
      <c r="AL113" s="128" t="str">
        <f t="shared" si="66"/>
        <v>-</v>
      </c>
      <c r="AM113" s="128" t="str">
        <f t="shared" si="67"/>
        <v>-</v>
      </c>
      <c r="AN113" s="128" t="str">
        <f t="shared" si="68"/>
        <v>-</v>
      </c>
      <c r="AO113" s="128" t="str">
        <f t="shared" si="69"/>
        <v>-</v>
      </c>
      <c r="AP113" s="128" t="str">
        <f t="shared" si="70"/>
        <v>-</v>
      </c>
      <c r="AQ113" s="128" t="str">
        <f t="shared" si="101"/>
        <v>-</v>
      </c>
      <c r="AR113" s="128" t="str">
        <f t="shared" si="102"/>
        <v>-</v>
      </c>
      <c r="AS113" s="128">
        <f t="shared" si="71"/>
        <v>0</v>
      </c>
      <c r="AT113" s="128" t="str">
        <f t="shared" si="72"/>
        <v>-</v>
      </c>
      <c r="AU113" s="128" t="str">
        <f t="shared" si="73"/>
        <v>-</v>
      </c>
      <c r="AV113" s="128" t="str">
        <f t="shared" si="74"/>
        <v>-</v>
      </c>
      <c r="AW113" s="128" t="str">
        <f t="shared" si="75"/>
        <v>-</v>
      </c>
      <c r="AX113" s="128" t="str">
        <f t="shared" si="76"/>
        <v>-</v>
      </c>
      <c r="AY113" s="128" t="str">
        <f t="shared" si="77"/>
        <v>-</v>
      </c>
      <c r="AZ113" s="128" t="str">
        <f t="shared" si="78"/>
        <v>-</v>
      </c>
      <c r="BA113" s="128" t="str">
        <f t="shared" si="79"/>
        <v>-</v>
      </c>
      <c r="BB113" s="128" t="str">
        <f t="shared" si="80"/>
        <v>-</v>
      </c>
      <c r="BC113" s="128" t="str">
        <f t="shared" si="81"/>
        <v>-</v>
      </c>
      <c r="BD113" s="128" t="str">
        <f t="shared" si="82"/>
        <v>-</v>
      </c>
      <c r="BE113" s="187"/>
      <c r="BF113" s="128" t="str">
        <f t="shared" si="83"/>
        <v>-</v>
      </c>
      <c r="BG113" s="128" t="str">
        <f t="shared" si="84"/>
        <v>-</v>
      </c>
      <c r="BH113" s="187"/>
      <c r="BI113" s="187"/>
      <c r="BJ113" s="128" t="str">
        <f t="shared" si="85"/>
        <v>-</v>
      </c>
      <c r="BK113" s="128" t="str">
        <f t="shared" si="86"/>
        <v>-</v>
      </c>
      <c r="BL113" s="128" t="str">
        <f t="shared" si="87"/>
        <v>-</v>
      </c>
      <c r="BM113" s="128" t="str">
        <f t="shared" si="88"/>
        <v>-</v>
      </c>
      <c r="BN113" s="128" t="str">
        <f t="shared" si="89"/>
        <v>-</v>
      </c>
      <c r="BO113" s="128" t="str">
        <f t="shared" si="90"/>
        <v>-</v>
      </c>
      <c r="BP113" s="128" t="str">
        <f t="shared" si="91"/>
        <v>-</v>
      </c>
      <c r="BQ113" s="128" t="str">
        <f t="shared" si="92"/>
        <v>-</v>
      </c>
      <c r="BR113" s="128" t="str">
        <f t="shared" si="93"/>
        <v>-</v>
      </c>
      <c r="BS113" s="128" t="str">
        <f t="shared" si="94"/>
        <v>-</v>
      </c>
      <c r="BT113" s="128" t="str">
        <f t="shared" si="95"/>
        <v>-</v>
      </c>
      <c r="BU113" s="128" t="str">
        <f t="shared" si="96"/>
        <v>-</v>
      </c>
      <c r="BV113" s="129">
        <f t="shared" si="97"/>
        <v>0</v>
      </c>
      <c r="BX113" s="128" t="str">
        <f t="shared" si="103"/>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98"/>
        <v>-</v>
      </c>
      <c r="K114" s="20" t="str">
        <f>IF(月途中入退所!$D15=$B$2,IF(月途中入退所!I15="","-",月途中入退所!$I15),"-")</f>
        <v>-</v>
      </c>
      <c r="L114" s="162" t="str">
        <f t="shared" si="99"/>
        <v>-</v>
      </c>
      <c r="M114" s="20" t="str">
        <f>IF(月途中入退所!$D15=$B$2,月途中入退所!$J15,"-")</f>
        <v>-</v>
      </c>
      <c r="N114" s="129">
        <f t="shared" si="100"/>
        <v>0</v>
      </c>
      <c r="O114" s="123"/>
      <c r="P114" s="128" t="str">
        <f t="shared" si="47"/>
        <v>-</v>
      </c>
      <c r="Q114" s="128" t="str">
        <f t="shared" si="48"/>
        <v>-</v>
      </c>
      <c r="R114" s="128" t="str">
        <f t="shared" si="49"/>
        <v>-</v>
      </c>
      <c r="S114" s="128" t="str">
        <f t="shared" si="50"/>
        <v>-</v>
      </c>
      <c r="T114" s="128" t="str">
        <f t="shared" si="51"/>
        <v>-</v>
      </c>
      <c r="U114" s="128" t="str">
        <f t="shared" si="52"/>
        <v>-</v>
      </c>
      <c r="V114" s="128" t="str">
        <f t="shared" si="53"/>
        <v>-</v>
      </c>
      <c r="W114" s="128" t="str">
        <f t="shared" si="54"/>
        <v>-</v>
      </c>
      <c r="X114" s="128" t="str">
        <f t="shared" si="55"/>
        <v>-</v>
      </c>
      <c r="Y114" s="128" t="str">
        <f t="shared" si="56"/>
        <v>-</v>
      </c>
      <c r="Z114" s="128" t="str">
        <f t="shared" si="57"/>
        <v>-</v>
      </c>
      <c r="AA114" s="128" t="str">
        <f t="shared" si="58"/>
        <v>-</v>
      </c>
      <c r="AB114" s="131"/>
      <c r="AC114" s="128" t="str">
        <f t="shared" si="59"/>
        <v>-</v>
      </c>
      <c r="AD114" s="128" t="str">
        <f t="shared" si="60"/>
        <v>-</v>
      </c>
      <c r="AE114" s="131"/>
      <c r="AF114" s="131"/>
      <c r="AG114" s="128" t="str">
        <f t="shared" si="61"/>
        <v>-</v>
      </c>
      <c r="AH114" s="128" t="str">
        <f t="shared" si="62"/>
        <v>-</v>
      </c>
      <c r="AI114" s="128" t="str">
        <f t="shared" si="63"/>
        <v>-</v>
      </c>
      <c r="AJ114" s="128" t="str">
        <f t="shared" si="64"/>
        <v>-</v>
      </c>
      <c r="AK114" s="128" t="str">
        <f t="shared" si="65"/>
        <v>-</v>
      </c>
      <c r="AL114" s="128" t="str">
        <f t="shared" si="66"/>
        <v>-</v>
      </c>
      <c r="AM114" s="128" t="str">
        <f t="shared" si="67"/>
        <v>-</v>
      </c>
      <c r="AN114" s="128" t="str">
        <f t="shared" si="68"/>
        <v>-</v>
      </c>
      <c r="AO114" s="128" t="str">
        <f t="shared" si="69"/>
        <v>-</v>
      </c>
      <c r="AP114" s="128" t="str">
        <f t="shared" si="70"/>
        <v>-</v>
      </c>
      <c r="AQ114" s="128" t="str">
        <f t="shared" si="101"/>
        <v>-</v>
      </c>
      <c r="AR114" s="128" t="str">
        <f t="shared" si="102"/>
        <v>-</v>
      </c>
      <c r="AS114" s="128">
        <f t="shared" si="71"/>
        <v>0</v>
      </c>
      <c r="AT114" s="128" t="str">
        <f t="shared" si="72"/>
        <v>-</v>
      </c>
      <c r="AU114" s="128" t="str">
        <f t="shared" si="73"/>
        <v>-</v>
      </c>
      <c r="AV114" s="128" t="str">
        <f t="shared" si="74"/>
        <v>-</v>
      </c>
      <c r="AW114" s="128" t="str">
        <f t="shared" si="75"/>
        <v>-</v>
      </c>
      <c r="AX114" s="128" t="str">
        <f t="shared" si="76"/>
        <v>-</v>
      </c>
      <c r="AY114" s="128" t="str">
        <f t="shared" si="77"/>
        <v>-</v>
      </c>
      <c r="AZ114" s="128" t="str">
        <f t="shared" si="78"/>
        <v>-</v>
      </c>
      <c r="BA114" s="128" t="str">
        <f t="shared" si="79"/>
        <v>-</v>
      </c>
      <c r="BB114" s="128" t="str">
        <f t="shared" si="80"/>
        <v>-</v>
      </c>
      <c r="BC114" s="128" t="str">
        <f t="shared" si="81"/>
        <v>-</v>
      </c>
      <c r="BD114" s="128" t="str">
        <f t="shared" si="82"/>
        <v>-</v>
      </c>
      <c r="BE114" s="187"/>
      <c r="BF114" s="128" t="str">
        <f t="shared" si="83"/>
        <v>-</v>
      </c>
      <c r="BG114" s="128" t="str">
        <f t="shared" si="84"/>
        <v>-</v>
      </c>
      <c r="BH114" s="187"/>
      <c r="BI114" s="187"/>
      <c r="BJ114" s="128" t="str">
        <f t="shared" si="85"/>
        <v>-</v>
      </c>
      <c r="BK114" s="128" t="str">
        <f t="shared" si="86"/>
        <v>-</v>
      </c>
      <c r="BL114" s="128" t="str">
        <f t="shared" si="87"/>
        <v>-</v>
      </c>
      <c r="BM114" s="128" t="str">
        <f t="shared" si="88"/>
        <v>-</v>
      </c>
      <c r="BN114" s="128" t="str">
        <f t="shared" si="89"/>
        <v>-</v>
      </c>
      <c r="BO114" s="128" t="str">
        <f t="shared" si="90"/>
        <v>-</v>
      </c>
      <c r="BP114" s="128" t="str">
        <f t="shared" si="91"/>
        <v>-</v>
      </c>
      <c r="BQ114" s="128" t="str">
        <f t="shared" si="92"/>
        <v>-</v>
      </c>
      <c r="BR114" s="128" t="str">
        <f t="shared" si="93"/>
        <v>-</v>
      </c>
      <c r="BS114" s="128" t="str">
        <f t="shared" si="94"/>
        <v>-</v>
      </c>
      <c r="BT114" s="128" t="str">
        <f t="shared" si="95"/>
        <v>-</v>
      </c>
      <c r="BU114" s="128" t="str">
        <f t="shared" si="96"/>
        <v>-</v>
      </c>
      <c r="BV114" s="129">
        <f t="shared" si="97"/>
        <v>0</v>
      </c>
      <c r="BX114" s="128" t="str">
        <f t="shared" si="103"/>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98"/>
        <v>-</v>
      </c>
      <c r="K115" s="20" t="str">
        <f>IF(月途中入退所!$D16=$B$2,IF(月途中入退所!I16="","-",月途中入退所!$I16),"-")</f>
        <v>-</v>
      </c>
      <c r="L115" s="162" t="str">
        <f t="shared" si="99"/>
        <v>-</v>
      </c>
      <c r="M115" s="20" t="str">
        <f>IF(月途中入退所!$D16=$B$2,月途中入退所!$J16,"-")</f>
        <v>-</v>
      </c>
      <c r="N115" s="129">
        <f t="shared" si="100"/>
        <v>0</v>
      </c>
      <c r="O115" s="123"/>
      <c r="P115" s="128" t="str">
        <f t="shared" si="47"/>
        <v>-</v>
      </c>
      <c r="Q115" s="128" t="str">
        <f t="shared" si="48"/>
        <v>-</v>
      </c>
      <c r="R115" s="128" t="str">
        <f t="shared" si="49"/>
        <v>-</v>
      </c>
      <c r="S115" s="128" t="str">
        <f t="shared" si="50"/>
        <v>-</v>
      </c>
      <c r="T115" s="128" t="str">
        <f t="shared" si="51"/>
        <v>-</v>
      </c>
      <c r="U115" s="128" t="str">
        <f t="shared" si="52"/>
        <v>-</v>
      </c>
      <c r="V115" s="128" t="str">
        <f t="shared" si="53"/>
        <v>-</v>
      </c>
      <c r="W115" s="128" t="str">
        <f t="shared" si="54"/>
        <v>-</v>
      </c>
      <c r="X115" s="128" t="str">
        <f t="shared" si="55"/>
        <v>-</v>
      </c>
      <c r="Y115" s="128" t="str">
        <f t="shared" si="56"/>
        <v>-</v>
      </c>
      <c r="Z115" s="128" t="str">
        <f t="shared" si="57"/>
        <v>-</v>
      </c>
      <c r="AA115" s="128" t="str">
        <f t="shared" si="58"/>
        <v>-</v>
      </c>
      <c r="AB115" s="131"/>
      <c r="AC115" s="128" t="str">
        <f t="shared" si="59"/>
        <v>-</v>
      </c>
      <c r="AD115" s="128" t="str">
        <f t="shared" si="60"/>
        <v>-</v>
      </c>
      <c r="AE115" s="131"/>
      <c r="AF115" s="131"/>
      <c r="AG115" s="128" t="str">
        <f t="shared" si="61"/>
        <v>-</v>
      </c>
      <c r="AH115" s="128" t="str">
        <f t="shared" si="62"/>
        <v>-</v>
      </c>
      <c r="AI115" s="128" t="str">
        <f t="shared" si="63"/>
        <v>-</v>
      </c>
      <c r="AJ115" s="128" t="str">
        <f t="shared" si="64"/>
        <v>-</v>
      </c>
      <c r="AK115" s="128" t="str">
        <f t="shared" si="65"/>
        <v>-</v>
      </c>
      <c r="AL115" s="128" t="str">
        <f t="shared" si="66"/>
        <v>-</v>
      </c>
      <c r="AM115" s="128" t="str">
        <f t="shared" si="67"/>
        <v>-</v>
      </c>
      <c r="AN115" s="128" t="str">
        <f t="shared" si="68"/>
        <v>-</v>
      </c>
      <c r="AO115" s="128" t="str">
        <f t="shared" si="69"/>
        <v>-</v>
      </c>
      <c r="AP115" s="128" t="str">
        <f t="shared" si="70"/>
        <v>-</v>
      </c>
      <c r="AQ115" s="128" t="str">
        <f t="shared" si="101"/>
        <v>-</v>
      </c>
      <c r="AR115" s="128" t="str">
        <f t="shared" si="102"/>
        <v>-</v>
      </c>
      <c r="AS115" s="128">
        <f t="shared" si="71"/>
        <v>0</v>
      </c>
      <c r="AT115" s="128" t="str">
        <f t="shared" si="72"/>
        <v>-</v>
      </c>
      <c r="AU115" s="128" t="str">
        <f t="shared" si="73"/>
        <v>-</v>
      </c>
      <c r="AV115" s="128" t="str">
        <f t="shared" si="74"/>
        <v>-</v>
      </c>
      <c r="AW115" s="128" t="str">
        <f t="shared" si="75"/>
        <v>-</v>
      </c>
      <c r="AX115" s="128" t="str">
        <f t="shared" si="76"/>
        <v>-</v>
      </c>
      <c r="AY115" s="128" t="str">
        <f t="shared" si="77"/>
        <v>-</v>
      </c>
      <c r="AZ115" s="128" t="str">
        <f t="shared" si="78"/>
        <v>-</v>
      </c>
      <c r="BA115" s="128" t="str">
        <f t="shared" si="79"/>
        <v>-</v>
      </c>
      <c r="BB115" s="128" t="str">
        <f t="shared" si="80"/>
        <v>-</v>
      </c>
      <c r="BC115" s="128" t="str">
        <f t="shared" si="81"/>
        <v>-</v>
      </c>
      <c r="BD115" s="128" t="str">
        <f t="shared" si="82"/>
        <v>-</v>
      </c>
      <c r="BE115" s="187"/>
      <c r="BF115" s="128" t="str">
        <f t="shared" si="83"/>
        <v>-</v>
      </c>
      <c r="BG115" s="128" t="str">
        <f t="shared" si="84"/>
        <v>-</v>
      </c>
      <c r="BH115" s="187"/>
      <c r="BI115" s="187"/>
      <c r="BJ115" s="128" t="str">
        <f t="shared" si="85"/>
        <v>-</v>
      </c>
      <c r="BK115" s="128" t="str">
        <f t="shared" si="86"/>
        <v>-</v>
      </c>
      <c r="BL115" s="128" t="str">
        <f t="shared" si="87"/>
        <v>-</v>
      </c>
      <c r="BM115" s="128" t="str">
        <f t="shared" si="88"/>
        <v>-</v>
      </c>
      <c r="BN115" s="128" t="str">
        <f t="shared" si="89"/>
        <v>-</v>
      </c>
      <c r="BO115" s="128" t="str">
        <f t="shared" si="90"/>
        <v>-</v>
      </c>
      <c r="BP115" s="128" t="str">
        <f t="shared" si="91"/>
        <v>-</v>
      </c>
      <c r="BQ115" s="128" t="str">
        <f t="shared" si="92"/>
        <v>-</v>
      </c>
      <c r="BR115" s="128" t="str">
        <f t="shared" si="93"/>
        <v>-</v>
      </c>
      <c r="BS115" s="128" t="str">
        <f t="shared" si="94"/>
        <v>-</v>
      </c>
      <c r="BT115" s="128" t="str">
        <f t="shared" si="95"/>
        <v>-</v>
      </c>
      <c r="BU115" s="128" t="str">
        <f t="shared" si="96"/>
        <v>-</v>
      </c>
      <c r="BV115" s="129">
        <f t="shared" si="97"/>
        <v>0</v>
      </c>
      <c r="BX115" s="128" t="str">
        <f t="shared" si="103"/>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98"/>
        <v>-</v>
      </c>
      <c r="K116" s="20" t="str">
        <f>IF(月途中入退所!$D17=$B$2,IF(月途中入退所!I17="","-",月途中入退所!$I17),"-")</f>
        <v>-</v>
      </c>
      <c r="L116" s="162" t="str">
        <f t="shared" si="99"/>
        <v>-</v>
      </c>
      <c r="M116" s="20" t="str">
        <f>IF(月途中入退所!$D17=$B$2,月途中入退所!$J17,"-")</f>
        <v>-</v>
      </c>
      <c r="N116" s="129">
        <f t="shared" si="100"/>
        <v>0</v>
      </c>
      <c r="O116" s="123"/>
      <c r="P116" s="128" t="str">
        <f t="shared" si="47"/>
        <v>-</v>
      </c>
      <c r="Q116" s="128" t="str">
        <f t="shared" si="48"/>
        <v>-</v>
      </c>
      <c r="R116" s="128" t="str">
        <f t="shared" si="49"/>
        <v>-</v>
      </c>
      <c r="S116" s="128" t="str">
        <f t="shared" si="50"/>
        <v>-</v>
      </c>
      <c r="T116" s="128" t="str">
        <f t="shared" si="51"/>
        <v>-</v>
      </c>
      <c r="U116" s="128" t="str">
        <f t="shared" si="52"/>
        <v>-</v>
      </c>
      <c r="V116" s="128" t="str">
        <f t="shared" si="53"/>
        <v>-</v>
      </c>
      <c r="W116" s="128" t="str">
        <f t="shared" si="54"/>
        <v>-</v>
      </c>
      <c r="X116" s="128" t="str">
        <f t="shared" si="55"/>
        <v>-</v>
      </c>
      <c r="Y116" s="128" t="str">
        <f t="shared" si="56"/>
        <v>-</v>
      </c>
      <c r="Z116" s="128" t="str">
        <f t="shared" si="57"/>
        <v>-</v>
      </c>
      <c r="AA116" s="128" t="str">
        <f t="shared" si="58"/>
        <v>-</v>
      </c>
      <c r="AB116" s="131"/>
      <c r="AC116" s="128" t="str">
        <f t="shared" si="59"/>
        <v>-</v>
      </c>
      <c r="AD116" s="128" t="str">
        <f t="shared" si="60"/>
        <v>-</v>
      </c>
      <c r="AE116" s="131"/>
      <c r="AF116" s="131"/>
      <c r="AG116" s="128" t="str">
        <f t="shared" si="61"/>
        <v>-</v>
      </c>
      <c r="AH116" s="128" t="str">
        <f t="shared" si="62"/>
        <v>-</v>
      </c>
      <c r="AI116" s="128" t="str">
        <f t="shared" si="63"/>
        <v>-</v>
      </c>
      <c r="AJ116" s="128" t="str">
        <f t="shared" si="64"/>
        <v>-</v>
      </c>
      <c r="AK116" s="128" t="str">
        <f t="shared" si="65"/>
        <v>-</v>
      </c>
      <c r="AL116" s="128" t="str">
        <f t="shared" si="66"/>
        <v>-</v>
      </c>
      <c r="AM116" s="128" t="str">
        <f t="shared" si="67"/>
        <v>-</v>
      </c>
      <c r="AN116" s="128" t="str">
        <f t="shared" si="68"/>
        <v>-</v>
      </c>
      <c r="AO116" s="128" t="str">
        <f t="shared" si="69"/>
        <v>-</v>
      </c>
      <c r="AP116" s="128" t="str">
        <f t="shared" si="70"/>
        <v>-</v>
      </c>
      <c r="AQ116" s="128" t="str">
        <f t="shared" si="101"/>
        <v>-</v>
      </c>
      <c r="AR116" s="128" t="str">
        <f t="shared" si="102"/>
        <v>-</v>
      </c>
      <c r="AS116" s="128">
        <f t="shared" si="71"/>
        <v>0</v>
      </c>
      <c r="AT116" s="128" t="str">
        <f t="shared" si="72"/>
        <v>-</v>
      </c>
      <c r="AU116" s="128" t="str">
        <f t="shared" si="73"/>
        <v>-</v>
      </c>
      <c r="AV116" s="128" t="str">
        <f t="shared" si="74"/>
        <v>-</v>
      </c>
      <c r="AW116" s="128" t="str">
        <f t="shared" si="75"/>
        <v>-</v>
      </c>
      <c r="AX116" s="128" t="str">
        <f t="shared" si="76"/>
        <v>-</v>
      </c>
      <c r="AY116" s="128" t="str">
        <f t="shared" si="77"/>
        <v>-</v>
      </c>
      <c r="AZ116" s="128" t="str">
        <f t="shared" si="78"/>
        <v>-</v>
      </c>
      <c r="BA116" s="128" t="str">
        <f t="shared" si="79"/>
        <v>-</v>
      </c>
      <c r="BB116" s="128" t="str">
        <f t="shared" si="80"/>
        <v>-</v>
      </c>
      <c r="BC116" s="128" t="str">
        <f t="shared" si="81"/>
        <v>-</v>
      </c>
      <c r="BD116" s="128" t="str">
        <f t="shared" si="82"/>
        <v>-</v>
      </c>
      <c r="BE116" s="187"/>
      <c r="BF116" s="128" t="str">
        <f t="shared" si="83"/>
        <v>-</v>
      </c>
      <c r="BG116" s="128" t="str">
        <f t="shared" si="84"/>
        <v>-</v>
      </c>
      <c r="BH116" s="187"/>
      <c r="BI116" s="187"/>
      <c r="BJ116" s="128" t="str">
        <f t="shared" si="85"/>
        <v>-</v>
      </c>
      <c r="BK116" s="128" t="str">
        <f t="shared" si="86"/>
        <v>-</v>
      </c>
      <c r="BL116" s="128" t="str">
        <f t="shared" si="87"/>
        <v>-</v>
      </c>
      <c r="BM116" s="128" t="str">
        <f t="shared" si="88"/>
        <v>-</v>
      </c>
      <c r="BN116" s="128" t="str">
        <f t="shared" si="89"/>
        <v>-</v>
      </c>
      <c r="BO116" s="128" t="str">
        <f t="shared" si="90"/>
        <v>-</v>
      </c>
      <c r="BP116" s="128" t="str">
        <f t="shared" si="91"/>
        <v>-</v>
      </c>
      <c r="BQ116" s="128" t="str">
        <f t="shared" si="92"/>
        <v>-</v>
      </c>
      <c r="BR116" s="128" t="str">
        <f t="shared" si="93"/>
        <v>-</v>
      </c>
      <c r="BS116" s="128" t="str">
        <f t="shared" si="94"/>
        <v>-</v>
      </c>
      <c r="BT116" s="128" t="str">
        <f t="shared" si="95"/>
        <v>-</v>
      </c>
      <c r="BU116" s="128" t="str">
        <f t="shared" si="96"/>
        <v>-</v>
      </c>
      <c r="BV116" s="129">
        <f t="shared" si="97"/>
        <v>0</v>
      </c>
      <c r="BX116" s="128" t="str">
        <f t="shared" si="103"/>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98"/>
        <v>-</v>
      </c>
      <c r="K117" s="20" t="str">
        <f>IF(月途中入退所!$D18=$B$2,IF(月途中入退所!I18="","-",月途中入退所!$I18),"-")</f>
        <v>-</v>
      </c>
      <c r="L117" s="162" t="str">
        <f t="shared" si="99"/>
        <v>-</v>
      </c>
      <c r="M117" s="20" t="str">
        <f>IF(月途中入退所!$D18=$B$2,月途中入退所!$J18,"-")</f>
        <v>-</v>
      </c>
      <c r="N117" s="129">
        <f t="shared" si="100"/>
        <v>0</v>
      </c>
      <c r="O117" s="123"/>
      <c r="P117" s="128" t="str">
        <f t="shared" si="47"/>
        <v>-</v>
      </c>
      <c r="Q117" s="128" t="str">
        <f t="shared" si="48"/>
        <v>-</v>
      </c>
      <c r="R117" s="128" t="str">
        <f t="shared" si="49"/>
        <v>-</v>
      </c>
      <c r="S117" s="128" t="str">
        <f t="shared" si="50"/>
        <v>-</v>
      </c>
      <c r="T117" s="128" t="str">
        <f t="shared" si="51"/>
        <v>-</v>
      </c>
      <c r="U117" s="128" t="str">
        <f t="shared" si="52"/>
        <v>-</v>
      </c>
      <c r="V117" s="128" t="str">
        <f t="shared" si="53"/>
        <v>-</v>
      </c>
      <c r="W117" s="128" t="str">
        <f t="shared" si="54"/>
        <v>-</v>
      </c>
      <c r="X117" s="128" t="str">
        <f t="shared" si="55"/>
        <v>-</v>
      </c>
      <c r="Y117" s="128" t="str">
        <f t="shared" si="56"/>
        <v>-</v>
      </c>
      <c r="Z117" s="128" t="str">
        <f t="shared" si="57"/>
        <v>-</v>
      </c>
      <c r="AA117" s="128" t="str">
        <f t="shared" si="58"/>
        <v>-</v>
      </c>
      <c r="AB117" s="131"/>
      <c r="AC117" s="128" t="str">
        <f t="shared" si="59"/>
        <v>-</v>
      </c>
      <c r="AD117" s="128" t="str">
        <f t="shared" si="60"/>
        <v>-</v>
      </c>
      <c r="AE117" s="131"/>
      <c r="AF117" s="131"/>
      <c r="AG117" s="128" t="str">
        <f t="shared" si="61"/>
        <v>-</v>
      </c>
      <c r="AH117" s="128" t="str">
        <f t="shared" si="62"/>
        <v>-</v>
      </c>
      <c r="AI117" s="128" t="str">
        <f t="shared" si="63"/>
        <v>-</v>
      </c>
      <c r="AJ117" s="128" t="str">
        <f t="shared" si="64"/>
        <v>-</v>
      </c>
      <c r="AK117" s="128" t="str">
        <f t="shared" si="65"/>
        <v>-</v>
      </c>
      <c r="AL117" s="128" t="str">
        <f t="shared" si="66"/>
        <v>-</v>
      </c>
      <c r="AM117" s="128" t="str">
        <f t="shared" si="67"/>
        <v>-</v>
      </c>
      <c r="AN117" s="128" t="str">
        <f t="shared" si="68"/>
        <v>-</v>
      </c>
      <c r="AO117" s="128" t="str">
        <f t="shared" si="69"/>
        <v>-</v>
      </c>
      <c r="AP117" s="128" t="str">
        <f t="shared" si="70"/>
        <v>-</v>
      </c>
      <c r="AQ117" s="128" t="str">
        <f t="shared" si="101"/>
        <v>-</v>
      </c>
      <c r="AR117" s="128" t="str">
        <f t="shared" si="102"/>
        <v>-</v>
      </c>
      <c r="AS117" s="128">
        <f t="shared" si="71"/>
        <v>0</v>
      </c>
      <c r="AT117" s="128" t="str">
        <f t="shared" si="72"/>
        <v>-</v>
      </c>
      <c r="AU117" s="128" t="str">
        <f t="shared" si="73"/>
        <v>-</v>
      </c>
      <c r="AV117" s="128" t="str">
        <f t="shared" si="74"/>
        <v>-</v>
      </c>
      <c r="AW117" s="128" t="str">
        <f t="shared" si="75"/>
        <v>-</v>
      </c>
      <c r="AX117" s="128" t="str">
        <f t="shared" si="76"/>
        <v>-</v>
      </c>
      <c r="AY117" s="128" t="str">
        <f t="shared" si="77"/>
        <v>-</v>
      </c>
      <c r="AZ117" s="128" t="str">
        <f t="shared" si="78"/>
        <v>-</v>
      </c>
      <c r="BA117" s="128" t="str">
        <f t="shared" si="79"/>
        <v>-</v>
      </c>
      <c r="BB117" s="128" t="str">
        <f t="shared" si="80"/>
        <v>-</v>
      </c>
      <c r="BC117" s="128" t="str">
        <f t="shared" si="81"/>
        <v>-</v>
      </c>
      <c r="BD117" s="128" t="str">
        <f t="shared" si="82"/>
        <v>-</v>
      </c>
      <c r="BE117" s="187"/>
      <c r="BF117" s="128" t="str">
        <f t="shared" si="83"/>
        <v>-</v>
      </c>
      <c r="BG117" s="128" t="str">
        <f t="shared" si="84"/>
        <v>-</v>
      </c>
      <c r="BH117" s="187"/>
      <c r="BI117" s="187"/>
      <c r="BJ117" s="128" t="str">
        <f t="shared" si="85"/>
        <v>-</v>
      </c>
      <c r="BK117" s="128" t="str">
        <f t="shared" si="86"/>
        <v>-</v>
      </c>
      <c r="BL117" s="128" t="str">
        <f t="shared" si="87"/>
        <v>-</v>
      </c>
      <c r="BM117" s="128" t="str">
        <f t="shared" si="88"/>
        <v>-</v>
      </c>
      <c r="BN117" s="128" t="str">
        <f t="shared" si="89"/>
        <v>-</v>
      </c>
      <c r="BO117" s="128" t="str">
        <f t="shared" si="90"/>
        <v>-</v>
      </c>
      <c r="BP117" s="128" t="str">
        <f t="shared" si="91"/>
        <v>-</v>
      </c>
      <c r="BQ117" s="128" t="str">
        <f t="shared" si="92"/>
        <v>-</v>
      </c>
      <c r="BR117" s="128" t="str">
        <f t="shared" si="93"/>
        <v>-</v>
      </c>
      <c r="BS117" s="128" t="str">
        <f t="shared" si="94"/>
        <v>-</v>
      </c>
      <c r="BT117" s="128" t="str">
        <f t="shared" si="95"/>
        <v>-</v>
      </c>
      <c r="BU117" s="128" t="str">
        <f t="shared" si="96"/>
        <v>-</v>
      </c>
      <c r="BV117" s="129">
        <f t="shared" si="97"/>
        <v>0</v>
      </c>
      <c r="BX117" s="128" t="str">
        <f t="shared" si="103"/>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98"/>
        <v>-</v>
      </c>
      <c r="K118" s="20" t="str">
        <f>IF(月途中入退所!$D19=$B$2,IF(月途中入退所!I19="","-",月途中入退所!$I19),"-")</f>
        <v>-</v>
      </c>
      <c r="L118" s="162" t="str">
        <f t="shared" si="99"/>
        <v>-</v>
      </c>
      <c r="M118" s="20" t="str">
        <f>IF(月途中入退所!$D19=$B$2,月途中入退所!$J19,"-")</f>
        <v>-</v>
      </c>
      <c r="N118" s="129">
        <f t="shared" si="100"/>
        <v>0</v>
      </c>
      <c r="O118" s="123"/>
      <c r="P118" s="128" t="str">
        <f t="shared" si="47"/>
        <v>-</v>
      </c>
      <c r="Q118" s="128" t="str">
        <f t="shared" si="48"/>
        <v>-</v>
      </c>
      <c r="R118" s="128" t="str">
        <f t="shared" si="49"/>
        <v>-</v>
      </c>
      <c r="S118" s="128" t="str">
        <f t="shared" si="50"/>
        <v>-</v>
      </c>
      <c r="T118" s="128" t="str">
        <f t="shared" si="51"/>
        <v>-</v>
      </c>
      <c r="U118" s="128" t="str">
        <f t="shared" si="52"/>
        <v>-</v>
      </c>
      <c r="V118" s="128" t="str">
        <f t="shared" si="53"/>
        <v>-</v>
      </c>
      <c r="W118" s="128" t="str">
        <f t="shared" si="54"/>
        <v>-</v>
      </c>
      <c r="X118" s="128" t="str">
        <f t="shared" si="55"/>
        <v>-</v>
      </c>
      <c r="Y118" s="128" t="str">
        <f t="shared" si="56"/>
        <v>-</v>
      </c>
      <c r="Z118" s="128" t="str">
        <f t="shared" si="57"/>
        <v>-</v>
      </c>
      <c r="AA118" s="128" t="str">
        <f t="shared" si="58"/>
        <v>-</v>
      </c>
      <c r="AB118" s="131"/>
      <c r="AC118" s="128" t="str">
        <f t="shared" si="59"/>
        <v>-</v>
      </c>
      <c r="AD118" s="128" t="str">
        <f t="shared" si="60"/>
        <v>-</v>
      </c>
      <c r="AE118" s="131"/>
      <c r="AF118" s="131"/>
      <c r="AG118" s="128" t="str">
        <f t="shared" si="61"/>
        <v>-</v>
      </c>
      <c r="AH118" s="128" t="str">
        <f t="shared" si="62"/>
        <v>-</v>
      </c>
      <c r="AI118" s="128" t="str">
        <f t="shared" si="63"/>
        <v>-</v>
      </c>
      <c r="AJ118" s="128" t="str">
        <f t="shared" si="64"/>
        <v>-</v>
      </c>
      <c r="AK118" s="128" t="str">
        <f t="shared" si="65"/>
        <v>-</v>
      </c>
      <c r="AL118" s="128" t="str">
        <f t="shared" si="66"/>
        <v>-</v>
      </c>
      <c r="AM118" s="128" t="str">
        <f t="shared" si="67"/>
        <v>-</v>
      </c>
      <c r="AN118" s="128" t="str">
        <f t="shared" si="68"/>
        <v>-</v>
      </c>
      <c r="AO118" s="128" t="str">
        <f t="shared" si="69"/>
        <v>-</v>
      </c>
      <c r="AP118" s="128" t="str">
        <f t="shared" si="70"/>
        <v>-</v>
      </c>
      <c r="AQ118" s="128" t="str">
        <f t="shared" si="101"/>
        <v>-</v>
      </c>
      <c r="AR118" s="128" t="str">
        <f t="shared" si="102"/>
        <v>-</v>
      </c>
      <c r="AS118" s="128">
        <f t="shared" si="71"/>
        <v>0</v>
      </c>
      <c r="AT118" s="128" t="str">
        <f t="shared" si="72"/>
        <v>-</v>
      </c>
      <c r="AU118" s="128" t="str">
        <f t="shared" si="73"/>
        <v>-</v>
      </c>
      <c r="AV118" s="128" t="str">
        <f t="shared" si="74"/>
        <v>-</v>
      </c>
      <c r="AW118" s="128" t="str">
        <f t="shared" si="75"/>
        <v>-</v>
      </c>
      <c r="AX118" s="128" t="str">
        <f t="shared" si="76"/>
        <v>-</v>
      </c>
      <c r="AY118" s="128" t="str">
        <f t="shared" si="77"/>
        <v>-</v>
      </c>
      <c r="AZ118" s="128" t="str">
        <f t="shared" si="78"/>
        <v>-</v>
      </c>
      <c r="BA118" s="128" t="str">
        <f t="shared" si="79"/>
        <v>-</v>
      </c>
      <c r="BB118" s="128" t="str">
        <f t="shared" si="80"/>
        <v>-</v>
      </c>
      <c r="BC118" s="128" t="str">
        <f t="shared" si="81"/>
        <v>-</v>
      </c>
      <c r="BD118" s="128" t="str">
        <f t="shared" si="82"/>
        <v>-</v>
      </c>
      <c r="BE118" s="187"/>
      <c r="BF118" s="128" t="str">
        <f t="shared" si="83"/>
        <v>-</v>
      </c>
      <c r="BG118" s="128" t="str">
        <f t="shared" si="84"/>
        <v>-</v>
      </c>
      <c r="BH118" s="187"/>
      <c r="BI118" s="187"/>
      <c r="BJ118" s="128" t="str">
        <f t="shared" si="85"/>
        <v>-</v>
      </c>
      <c r="BK118" s="128" t="str">
        <f t="shared" si="86"/>
        <v>-</v>
      </c>
      <c r="BL118" s="128" t="str">
        <f t="shared" si="87"/>
        <v>-</v>
      </c>
      <c r="BM118" s="128" t="str">
        <f t="shared" si="88"/>
        <v>-</v>
      </c>
      <c r="BN118" s="128" t="str">
        <f t="shared" si="89"/>
        <v>-</v>
      </c>
      <c r="BO118" s="128" t="str">
        <f t="shared" si="90"/>
        <v>-</v>
      </c>
      <c r="BP118" s="128" t="str">
        <f t="shared" si="91"/>
        <v>-</v>
      </c>
      <c r="BQ118" s="128" t="str">
        <f t="shared" si="92"/>
        <v>-</v>
      </c>
      <c r="BR118" s="128" t="str">
        <f t="shared" si="93"/>
        <v>-</v>
      </c>
      <c r="BS118" s="128" t="str">
        <f t="shared" si="94"/>
        <v>-</v>
      </c>
      <c r="BT118" s="128" t="str">
        <f t="shared" si="95"/>
        <v>-</v>
      </c>
      <c r="BU118" s="128" t="str">
        <f t="shared" si="96"/>
        <v>-</v>
      </c>
      <c r="BV118" s="129">
        <f t="shared" si="97"/>
        <v>0</v>
      </c>
      <c r="BX118" s="128" t="str">
        <f t="shared" si="103"/>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98"/>
        <v>-</v>
      </c>
      <c r="K119" s="20" t="str">
        <f>IF(月途中入退所!$D20=$B$2,IF(月途中入退所!I20="","-",月途中入退所!$I20),"-")</f>
        <v>-</v>
      </c>
      <c r="L119" s="162" t="str">
        <f t="shared" si="99"/>
        <v>-</v>
      </c>
      <c r="M119" s="20" t="str">
        <f>IF(月途中入退所!$D20=$B$2,月途中入退所!$J20,"-")</f>
        <v>-</v>
      </c>
      <c r="N119" s="129">
        <f t="shared" si="100"/>
        <v>0</v>
      </c>
      <c r="O119" s="123"/>
      <c r="P119" s="128" t="str">
        <f t="shared" si="47"/>
        <v>-</v>
      </c>
      <c r="Q119" s="128" t="str">
        <f t="shared" si="48"/>
        <v>-</v>
      </c>
      <c r="R119" s="128" t="str">
        <f t="shared" si="49"/>
        <v>-</v>
      </c>
      <c r="S119" s="128" t="str">
        <f t="shared" si="50"/>
        <v>-</v>
      </c>
      <c r="T119" s="128" t="str">
        <f t="shared" si="51"/>
        <v>-</v>
      </c>
      <c r="U119" s="128" t="str">
        <f t="shared" si="52"/>
        <v>-</v>
      </c>
      <c r="V119" s="128" t="str">
        <f t="shared" si="53"/>
        <v>-</v>
      </c>
      <c r="W119" s="128" t="str">
        <f t="shared" si="54"/>
        <v>-</v>
      </c>
      <c r="X119" s="128" t="str">
        <f t="shared" si="55"/>
        <v>-</v>
      </c>
      <c r="Y119" s="128" t="str">
        <f t="shared" si="56"/>
        <v>-</v>
      </c>
      <c r="Z119" s="128" t="str">
        <f t="shared" si="57"/>
        <v>-</v>
      </c>
      <c r="AA119" s="128" t="str">
        <f t="shared" si="58"/>
        <v>-</v>
      </c>
      <c r="AB119" s="131"/>
      <c r="AC119" s="128" t="str">
        <f t="shared" si="59"/>
        <v>-</v>
      </c>
      <c r="AD119" s="128" t="str">
        <f t="shared" si="60"/>
        <v>-</v>
      </c>
      <c r="AE119" s="131"/>
      <c r="AF119" s="131"/>
      <c r="AG119" s="128" t="str">
        <f t="shared" si="61"/>
        <v>-</v>
      </c>
      <c r="AH119" s="128" t="str">
        <f t="shared" si="62"/>
        <v>-</v>
      </c>
      <c r="AI119" s="128" t="str">
        <f t="shared" si="63"/>
        <v>-</v>
      </c>
      <c r="AJ119" s="128" t="str">
        <f t="shared" si="64"/>
        <v>-</v>
      </c>
      <c r="AK119" s="128" t="str">
        <f t="shared" si="65"/>
        <v>-</v>
      </c>
      <c r="AL119" s="128" t="str">
        <f t="shared" si="66"/>
        <v>-</v>
      </c>
      <c r="AM119" s="128" t="str">
        <f t="shared" si="67"/>
        <v>-</v>
      </c>
      <c r="AN119" s="128" t="str">
        <f t="shared" si="68"/>
        <v>-</v>
      </c>
      <c r="AO119" s="128" t="str">
        <f t="shared" si="69"/>
        <v>-</v>
      </c>
      <c r="AP119" s="128" t="str">
        <f t="shared" si="70"/>
        <v>-</v>
      </c>
      <c r="AQ119" s="128" t="str">
        <f t="shared" si="101"/>
        <v>-</v>
      </c>
      <c r="AR119" s="128" t="str">
        <f t="shared" si="102"/>
        <v>-</v>
      </c>
      <c r="AS119" s="128">
        <f t="shared" si="71"/>
        <v>0</v>
      </c>
      <c r="AT119" s="128" t="str">
        <f t="shared" si="72"/>
        <v>-</v>
      </c>
      <c r="AU119" s="128" t="str">
        <f t="shared" si="73"/>
        <v>-</v>
      </c>
      <c r="AV119" s="128" t="str">
        <f t="shared" si="74"/>
        <v>-</v>
      </c>
      <c r="AW119" s="128" t="str">
        <f t="shared" si="75"/>
        <v>-</v>
      </c>
      <c r="AX119" s="128" t="str">
        <f t="shared" si="76"/>
        <v>-</v>
      </c>
      <c r="AY119" s="128" t="str">
        <f t="shared" si="77"/>
        <v>-</v>
      </c>
      <c r="AZ119" s="128" t="str">
        <f t="shared" si="78"/>
        <v>-</v>
      </c>
      <c r="BA119" s="128" t="str">
        <f t="shared" si="79"/>
        <v>-</v>
      </c>
      <c r="BB119" s="128" t="str">
        <f t="shared" si="80"/>
        <v>-</v>
      </c>
      <c r="BC119" s="128" t="str">
        <f t="shared" si="81"/>
        <v>-</v>
      </c>
      <c r="BD119" s="128" t="str">
        <f t="shared" si="82"/>
        <v>-</v>
      </c>
      <c r="BE119" s="187"/>
      <c r="BF119" s="128" t="str">
        <f t="shared" si="83"/>
        <v>-</v>
      </c>
      <c r="BG119" s="128" t="str">
        <f t="shared" si="84"/>
        <v>-</v>
      </c>
      <c r="BH119" s="187"/>
      <c r="BI119" s="187"/>
      <c r="BJ119" s="128" t="str">
        <f t="shared" si="85"/>
        <v>-</v>
      </c>
      <c r="BK119" s="128" t="str">
        <f t="shared" si="86"/>
        <v>-</v>
      </c>
      <c r="BL119" s="128" t="str">
        <f t="shared" si="87"/>
        <v>-</v>
      </c>
      <c r="BM119" s="128" t="str">
        <f t="shared" si="88"/>
        <v>-</v>
      </c>
      <c r="BN119" s="128" t="str">
        <f t="shared" si="89"/>
        <v>-</v>
      </c>
      <c r="BO119" s="128" t="str">
        <f t="shared" si="90"/>
        <v>-</v>
      </c>
      <c r="BP119" s="128" t="str">
        <f t="shared" si="91"/>
        <v>-</v>
      </c>
      <c r="BQ119" s="128" t="str">
        <f t="shared" si="92"/>
        <v>-</v>
      </c>
      <c r="BR119" s="128" t="str">
        <f t="shared" si="93"/>
        <v>-</v>
      </c>
      <c r="BS119" s="128" t="str">
        <f t="shared" si="94"/>
        <v>-</v>
      </c>
      <c r="BT119" s="128" t="str">
        <f t="shared" si="95"/>
        <v>-</v>
      </c>
      <c r="BU119" s="128" t="str">
        <f t="shared" si="96"/>
        <v>-</v>
      </c>
      <c r="BV119" s="129">
        <f t="shared" si="97"/>
        <v>0</v>
      </c>
      <c r="BX119" s="128" t="str">
        <f t="shared" si="103"/>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98"/>
        <v>-</v>
      </c>
      <c r="K120" s="20" t="str">
        <f>IF(月途中入退所!$D21=$B$2,IF(月途中入退所!I21="","-",月途中入退所!$I21),"-")</f>
        <v>-</v>
      </c>
      <c r="L120" s="162" t="str">
        <f t="shared" si="99"/>
        <v>-</v>
      </c>
      <c r="M120" s="20" t="str">
        <f>IF(月途中入退所!$D21=$B$2,月途中入退所!$J21,"-")</f>
        <v>-</v>
      </c>
      <c r="N120" s="129">
        <f t="shared" si="100"/>
        <v>0</v>
      </c>
      <c r="O120" s="123"/>
      <c r="P120" s="128" t="str">
        <f t="shared" si="47"/>
        <v>-</v>
      </c>
      <c r="Q120" s="128" t="str">
        <f t="shared" si="48"/>
        <v>-</v>
      </c>
      <c r="R120" s="128" t="str">
        <f t="shared" si="49"/>
        <v>-</v>
      </c>
      <c r="S120" s="128" t="str">
        <f t="shared" si="50"/>
        <v>-</v>
      </c>
      <c r="T120" s="128" t="str">
        <f t="shared" si="51"/>
        <v>-</v>
      </c>
      <c r="U120" s="128" t="str">
        <f t="shared" si="52"/>
        <v>-</v>
      </c>
      <c r="V120" s="128" t="str">
        <f t="shared" si="53"/>
        <v>-</v>
      </c>
      <c r="W120" s="128" t="str">
        <f t="shared" si="54"/>
        <v>-</v>
      </c>
      <c r="X120" s="128" t="str">
        <f t="shared" si="55"/>
        <v>-</v>
      </c>
      <c r="Y120" s="128" t="str">
        <f t="shared" si="56"/>
        <v>-</v>
      </c>
      <c r="Z120" s="128" t="str">
        <f t="shared" si="57"/>
        <v>-</v>
      </c>
      <c r="AA120" s="128" t="str">
        <f t="shared" si="58"/>
        <v>-</v>
      </c>
      <c r="AB120" s="131"/>
      <c r="AC120" s="128" t="str">
        <f t="shared" si="59"/>
        <v>-</v>
      </c>
      <c r="AD120" s="128" t="str">
        <f t="shared" si="60"/>
        <v>-</v>
      </c>
      <c r="AE120" s="131"/>
      <c r="AF120" s="131"/>
      <c r="AG120" s="128" t="str">
        <f t="shared" si="61"/>
        <v>-</v>
      </c>
      <c r="AH120" s="128" t="str">
        <f t="shared" si="62"/>
        <v>-</v>
      </c>
      <c r="AI120" s="128" t="str">
        <f t="shared" si="63"/>
        <v>-</v>
      </c>
      <c r="AJ120" s="128" t="str">
        <f t="shared" si="64"/>
        <v>-</v>
      </c>
      <c r="AK120" s="128" t="str">
        <f t="shared" si="65"/>
        <v>-</v>
      </c>
      <c r="AL120" s="128" t="str">
        <f t="shared" si="66"/>
        <v>-</v>
      </c>
      <c r="AM120" s="128" t="str">
        <f t="shared" si="67"/>
        <v>-</v>
      </c>
      <c r="AN120" s="128" t="str">
        <f t="shared" si="68"/>
        <v>-</v>
      </c>
      <c r="AO120" s="128" t="str">
        <f t="shared" si="69"/>
        <v>-</v>
      </c>
      <c r="AP120" s="128" t="str">
        <f t="shared" si="70"/>
        <v>-</v>
      </c>
      <c r="AQ120" s="128" t="str">
        <f t="shared" si="101"/>
        <v>-</v>
      </c>
      <c r="AR120" s="128" t="str">
        <f t="shared" si="102"/>
        <v>-</v>
      </c>
      <c r="AS120" s="128">
        <f t="shared" si="71"/>
        <v>0</v>
      </c>
      <c r="AT120" s="128" t="str">
        <f t="shared" si="72"/>
        <v>-</v>
      </c>
      <c r="AU120" s="128" t="str">
        <f t="shared" si="73"/>
        <v>-</v>
      </c>
      <c r="AV120" s="128" t="str">
        <f t="shared" si="74"/>
        <v>-</v>
      </c>
      <c r="AW120" s="128" t="str">
        <f t="shared" si="75"/>
        <v>-</v>
      </c>
      <c r="AX120" s="128" t="str">
        <f t="shared" si="76"/>
        <v>-</v>
      </c>
      <c r="AY120" s="128" t="str">
        <f t="shared" si="77"/>
        <v>-</v>
      </c>
      <c r="AZ120" s="128" t="str">
        <f t="shared" si="78"/>
        <v>-</v>
      </c>
      <c r="BA120" s="128" t="str">
        <f t="shared" si="79"/>
        <v>-</v>
      </c>
      <c r="BB120" s="128" t="str">
        <f t="shared" si="80"/>
        <v>-</v>
      </c>
      <c r="BC120" s="128" t="str">
        <f t="shared" si="81"/>
        <v>-</v>
      </c>
      <c r="BD120" s="128" t="str">
        <f t="shared" si="82"/>
        <v>-</v>
      </c>
      <c r="BE120" s="187"/>
      <c r="BF120" s="128" t="str">
        <f t="shared" si="83"/>
        <v>-</v>
      </c>
      <c r="BG120" s="128" t="str">
        <f t="shared" si="84"/>
        <v>-</v>
      </c>
      <c r="BH120" s="187"/>
      <c r="BI120" s="187"/>
      <c r="BJ120" s="128" t="str">
        <f t="shared" si="85"/>
        <v>-</v>
      </c>
      <c r="BK120" s="128" t="str">
        <f t="shared" si="86"/>
        <v>-</v>
      </c>
      <c r="BL120" s="128" t="str">
        <f t="shared" si="87"/>
        <v>-</v>
      </c>
      <c r="BM120" s="128" t="str">
        <f t="shared" si="88"/>
        <v>-</v>
      </c>
      <c r="BN120" s="128" t="str">
        <f t="shared" si="89"/>
        <v>-</v>
      </c>
      <c r="BO120" s="128" t="str">
        <f t="shared" si="90"/>
        <v>-</v>
      </c>
      <c r="BP120" s="128" t="str">
        <f t="shared" si="91"/>
        <v>-</v>
      </c>
      <c r="BQ120" s="128" t="str">
        <f t="shared" si="92"/>
        <v>-</v>
      </c>
      <c r="BR120" s="128" t="str">
        <f t="shared" si="93"/>
        <v>-</v>
      </c>
      <c r="BS120" s="128" t="str">
        <f t="shared" si="94"/>
        <v>-</v>
      </c>
      <c r="BT120" s="128" t="str">
        <f t="shared" si="95"/>
        <v>-</v>
      </c>
      <c r="BU120" s="128" t="str">
        <f t="shared" si="96"/>
        <v>-</v>
      </c>
      <c r="BV120" s="129">
        <f t="shared" si="97"/>
        <v>0</v>
      </c>
      <c r="BX120" s="128" t="str">
        <f t="shared" si="103"/>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98"/>
        <v>-</v>
      </c>
      <c r="K121" s="20" t="str">
        <f>IF(月途中入退所!$D22=$B$2,IF(月途中入退所!I22="","-",月途中入退所!$I22),"-")</f>
        <v>-</v>
      </c>
      <c r="L121" s="162" t="str">
        <f t="shared" si="99"/>
        <v>-</v>
      </c>
      <c r="M121" s="20" t="str">
        <f>IF(月途中入退所!$D22=$B$2,月途中入退所!$J22,"-")</f>
        <v>-</v>
      </c>
      <c r="N121" s="129">
        <f t="shared" si="100"/>
        <v>0</v>
      </c>
      <c r="P121" s="128" t="str">
        <f t="shared" si="47"/>
        <v>-</v>
      </c>
      <c r="Q121" s="128" t="str">
        <f t="shared" si="48"/>
        <v>-</v>
      </c>
      <c r="R121" s="128" t="str">
        <f t="shared" si="49"/>
        <v>-</v>
      </c>
      <c r="S121" s="128" t="str">
        <f t="shared" si="50"/>
        <v>-</v>
      </c>
      <c r="T121" s="128" t="str">
        <f t="shared" si="51"/>
        <v>-</v>
      </c>
      <c r="U121" s="128" t="str">
        <f t="shared" si="52"/>
        <v>-</v>
      </c>
      <c r="V121" s="128" t="str">
        <f t="shared" si="53"/>
        <v>-</v>
      </c>
      <c r="W121" s="128" t="str">
        <f t="shared" si="54"/>
        <v>-</v>
      </c>
      <c r="X121" s="128" t="str">
        <f t="shared" si="55"/>
        <v>-</v>
      </c>
      <c r="Y121" s="128" t="str">
        <f t="shared" si="56"/>
        <v>-</v>
      </c>
      <c r="Z121" s="128" t="str">
        <f t="shared" si="57"/>
        <v>-</v>
      </c>
      <c r="AA121" s="128" t="str">
        <f t="shared" si="58"/>
        <v>-</v>
      </c>
      <c r="AB121" s="131"/>
      <c r="AC121" s="128" t="str">
        <f t="shared" si="59"/>
        <v>-</v>
      </c>
      <c r="AD121" s="128" t="str">
        <f t="shared" si="60"/>
        <v>-</v>
      </c>
      <c r="AE121" s="131"/>
      <c r="AF121" s="131"/>
      <c r="AG121" s="128" t="str">
        <f t="shared" si="61"/>
        <v>-</v>
      </c>
      <c r="AH121" s="128" t="str">
        <f t="shared" si="62"/>
        <v>-</v>
      </c>
      <c r="AI121" s="128" t="str">
        <f t="shared" si="63"/>
        <v>-</v>
      </c>
      <c r="AJ121" s="128" t="str">
        <f t="shared" si="64"/>
        <v>-</v>
      </c>
      <c r="AK121" s="128" t="str">
        <f t="shared" si="65"/>
        <v>-</v>
      </c>
      <c r="AL121" s="128" t="str">
        <f t="shared" si="66"/>
        <v>-</v>
      </c>
      <c r="AM121" s="128" t="str">
        <f t="shared" si="67"/>
        <v>-</v>
      </c>
      <c r="AN121" s="128" t="str">
        <f t="shared" si="68"/>
        <v>-</v>
      </c>
      <c r="AO121" s="128" t="str">
        <f t="shared" si="69"/>
        <v>-</v>
      </c>
      <c r="AP121" s="128" t="str">
        <f t="shared" si="70"/>
        <v>-</v>
      </c>
      <c r="AQ121" s="128" t="str">
        <f t="shared" si="101"/>
        <v>-</v>
      </c>
      <c r="AR121" s="128" t="str">
        <f t="shared" si="102"/>
        <v>-</v>
      </c>
      <c r="AS121" s="128">
        <f t="shared" si="71"/>
        <v>0</v>
      </c>
      <c r="AT121" s="128" t="str">
        <f t="shared" si="72"/>
        <v>-</v>
      </c>
      <c r="AU121" s="128" t="str">
        <f t="shared" si="73"/>
        <v>-</v>
      </c>
      <c r="AV121" s="128" t="str">
        <f t="shared" si="74"/>
        <v>-</v>
      </c>
      <c r="AW121" s="128" t="str">
        <f t="shared" si="75"/>
        <v>-</v>
      </c>
      <c r="AX121" s="128" t="str">
        <f t="shared" si="76"/>
        <v>-</v>
      </c>
      <c r="AY121" s="128" t="str">
        <f t="shared" si="77"/>
        <v>-</v>
      </c>
      <c r="AZ121" s="128" t="str">
        <f t="shared" si="78"/>
        <v>-</v>
      </c>
      <c r="BA121" s="128" t="str">
        <f t="shared" si="79"/>
        <v>-</v>
      </c>
      <c r="BB121" s="128" t="str">
        <f t="shared" si="80"/>
        <v>-</v>
      </c>
      <c r="BC121" s="128" t="str">
        <f t="shared" si="81"/>
        <v>-</v>
      </c>
      <c r="BD121" s="128" t="str">
        <f t="shared" si="82"/>
        <v>-</v>
      </c>
      <c r="BE121" s="187"/>
      <c r="BF121" s="128" t="str">
        <f t="shared" si="83"/>
        <v>-</v>
      </c>
      <c r="BG121" s="128" t="str">
        <f t="shared" si="84"/>
        <v>-</v>
      </c>
      <c r="BH121" s="187"/>
      <c r="BI121" s="187"/>
      <c r="BJ121" s="128" t="str">
        <f t="shared" si="85"/>
        <v>-</v>
      </c>
      <c r="BK121" s="128" t="str">
        <f t="shared" si="86"/>
        <v>-</v>
      </c>
      <c r="BL121" s="128" t="str">
        <f t="shared" si="87"/>
        <v>-</v>
      </c>
      <c r="BM121" s="128" t="str">
        <f t="shared" si="88"/>
        <v>-</v>
      </c>
      <c r="BN121" s="128" t="str">
        <f t="shared" si="89"/>
        <v>-</v>
      </c>
      <c r="BO121" s="128" t="str">
        <f t="shared" si="90"/>
        <v>-</v>
      </c>
      <c r="BP121" s="128" t="str">
        <f t="shared" si="91"/>
        <v>-</v>
      </c>
      <c r="BQ121" s="128" t="str">
        <f t="shared" si="92"/>
        <v>-</v>
      </c>
      <c r="BR121" s="128" t="str">
        <f t="shared" si="93"/>
        <v>-</v>
      </c>
      <c r="BS121" s="128" t="str">
        <f t="shared" si="94"/>
        <v>-</v>
      </c>
      <c r="BT121" s="128" t="str">
        <f t="shared" si="95"/>
        <v>-</v>
      </c>
      <c r="BU121" s="128" t="str">
        <f t="shared" si="96"/>
        <v>-</v>
      </c>
      <c r="BV121" s="129">
        <f t="shared" si="97"/>
        <v>0</v>
      </c>
      <c r="BX121" s="128" t="str">
        <f t="shared" si="103"/>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98"/>
        <v>-</v>
      </c>
      <c r="K122" s="20" t="str">
        <f>IF(月途中入退所!$D23=$B$2,IF(月途中入退所!I23="","-",月途中入退所!$I23),"-")</f>
        <v>-</v>
      </c>
      <c r="L122" s="162" t="str">
        <f t="shared" si="99"/>
        <v>-</v>
      </c>
      <c r="M122" s="20" t="str">
        <f>IF(月途中入退所!$D23=$B$2,月途中入退所!$J23,"-")</f>
        <v>-</v>
      </c>
      <c r="N122" s="129">
        <f t="shared" si="100"/>
        <v>0</v>
      </c>
      <c r="P122" s="128" t="str">
        <f t="shared" si="47"/>
        <v>-</v>
      </c>
      <c r="Q122" s="128" t="str">
        <f t="shared" si="48"/>
        <v>-</v>
      </c>
      <c r="R122" s="128" t="str">
        <f t="shared" si="49"/>
        <v>-</v>
      </c>
      <c r="S122" s="128" t="str">
        <f t="shared" si="50"/>
        <v>-</v>
      </c>
      <c r="T122" s="128" t="str">
        <f t="shared" si="51"/>
        <v>-</v>
      </c>
      <c r="U122" s="128" t="str">
        <f t="shared" si="52"/>
        <v>-</v>
      </c>
      <c r="V122" s="128" t="str">
        <f t="shared" si="53"/>
        <v>-</v>
      </c>
      <c r="W122" s="128" t="str">
        <f t="shared" si="54"/>
        <v>-</v>
      </c>
      <c r="X122" s="128" t="str">
        <f t="shared" si="55"/>
        <v>-</v>
      </c>
      <c r="Y122" s="128" t="str">
        <f t="shared" si="56"/>
        <v>-</v>
      </c>
      <c r="Z122" s="128" t="str">
        <f t="shared" si="57"/>
        <v>-</v>
      </c>
      <c r="AA122" s="128" t="str">
        <f t="shared" si="58"/>
        <v>-</v>
      </c>
      <c r="AB122" s="131"/>
      <c r="AC122" s="128" t="str">
        <f t="shared" si="59"/>
        <v>-</v>
      </c>
      <c r="AD122" s="128" t="str">
        <f t="shared" si="60"/>
        <v>-</v>
      </c>
      <c r="AE122" s="131"/>
      <c r="AF122" s="131"/>
      <c r="AG122" s="128" t="str">
        <f t="shared" si="61"/>
        <v>-</v>
      </c>
      <c r="AH122" s="128" t="str">
        <f t="shared" si="62"/>
        <v>-</v>
      </c>
      <c r="AI122" s="128" t="str">
        <f t="shared" si="63"/>
        <v>-</v>
      </c>
      <c r="AJ122" s="128" t="str">
        <f t="shared" si="64"/>
        <v>-</v>
      </c>
      <c r="AK122" s="128" t="str">
        <f t="shared" si="65"/>
        <v>-</v>
      </c>
      <c r="AL122" s="128" t="str">
        <f t="shared" si="66"/>
        <v>-</v>
      </c>
      <c r="AM122" s="128" t="str">
        <f t="shared" si="67"/>
        <v>-</v>
      </c>
      <c r="AN122" s="128" t="str">
        <f t="shared" si="68"/>
        <v>-</v>
      </c>
      <c r="AO122" s="128" t="str">
        <f t="shared" si="69"/>
        <v>-</v>
      </c>
      <c r="AP122" s="128" t="str">
        <f t="shared" si="70"/>
        <v>-</v>
      </c>
      <c r="AQ122" s="128" t="str">
        <f t="shared" si="101"/>
        <v>-</v>
      </c>
      <c r="AR122" s="128" t="str">
        <f t="shared" si="102"/>
        <v>-</v>
      </c>
      <c r="AS122" s="128">
        <f t="shared" si="71"/>
        <v>0</v>
      </c>
      <c r="AT122" s="128" t="str">
        <f t="shared" si="72"/>
        <v>-</v>
      </c>
      <c r="AU122" s="128" t="str">
        <f t="shared" si="73"/>
        <v>-</v>
      </c>
      <c r="AV122" s="128" t="str">
        <f t="shared" si="74"/>
        <v>-</v>
      </c>
      <c r="AW122" s="128" t="str">
        <f t="shared" si="75"/>
        <v>-</v>
      </c>
      <c r="AX122" s="128" t="str">
        <f t="shared" si="76"/>
        <v>-</v>
      </c>
      <c r="AY122" s="128" t="str">
        <f t="shared" si="77"/>
        <v>-</v>
      </c>
      <c r="AZ122" s="128" t="str">
        <f t="shared" si="78"/>
        <v>-</v>
      </c>
      <c r="BA122" s="128" t="str">
        <f t="shared" si="79"/>
        <v>-</v>
      </c>
      <c r="BB122" s="128" t="str">
        <f t="shared" si="80"/>
        <v>-</v>
      </c>
      <c r="BC122" s="128" t="str">
        <f t="shared" si="81"/>
        <v>-</v>
      </c>
      <c r="BD122" s="128" t="str">
        <f t="shared" si="82"/>
        <v>-</v>
      </c>
      <c r="BE122" s="187"/>
      <c r="BF122" s="128" t="str">
        <f t="shared" si="83"/>
        <v>-</v>
      </c>
      <c r="BG122" s="128" t="str">
        <f t="shared" si="84"/>
        <v>-</v>
      </c>
      <c r="BH122" s="187"/>
      <c r="BI122" s="187"/>
      <c r="BJ122" s="128" t="str">
        <f t="shared" si="85"/>
        <v>-</v>
      </c>
      <c r="BK122" s="128" t="str">
        <f t="shared" si="86"/>
        <v>-</v>
      </c>
      <c r="BL122" s="128" t="str">
        <f t="shared" si="87"/>
        <v>-</v>
      </c>
      <c r="BM122" s="128" t="str">
        <f t="shared" si="88"/>
        <v>-</v>
      </c>
      <c r="BN122" s="128" t="str">
        <f t="shared" si="89"/>
        <v>-</v>
      </c>
      <c r="BO122" s="128" t="str">
        <f t="shared" si="90"/>
        <v>-</v>
      </c>
      <c r="BP122" s="128" t="str">
        <f t="shared" si="91"/>
        <v>-</v>
      </c>
      <c r="BQ122" s="128" t="str">
        <f t="shared" si="92"/>
        <v>-</v>
      </c>
      <c r="BR122" s="128" t="str">
        <f t="shared" si="93"/>
        <v>-</v>
      </c>
      <c r="BS122" s="128" t="str">
        <f t="shared" si="94"/>
        <v>-</v>
      </c>
      <c r="BT122" s="128" t="str">
        <f t="shared" si="95"/>
        <v>-</v>
      </c>
      <c r="BU122" s="128" t="str">
        <f t="shared" si="96"/>
        <v>-</v>
      </c>
      <c r="BV122" s="129">
        <f t="shared" si="97"/>
        <v>0</v>
      </c>
      <c r="BX122" s="128" t="str">
        <f t="shared" si="103"/>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98"/>
        <v>-</v>
      </c>
      <c r="K123" s="20" t="str">
        <f>IF(月途中入退所!$D24=$B$2,IF(月途中入退所!I24="","-",月途中入退所!$I24),"-")</f>
        <v>-</v>
      </c>
      <c r="L123" s="162" t="str">
        <f t="shared" si="99"/>
        <v>-</v>
      </c>
      <c r="M123" s="20" t="str">
        <f>IF(月途中入退所!$D24=$B$2,月途中入退所!$J24,"-")</f>
        <v>-</v>
      </c>
      <c r="N123" s="129">
        <f t="shared" si="100"/>
        <v>0</v>
      </c>
      <c r="O123" s="124"/>
      <c r="P123" s="128" t="str">
        <f t="shared" si="47"/>
        <v>-</v>
      </c>
      <c r="Q123" s="128" t="str">
        <f t="shared" si="48"/>
        <v>-</v>
      </c>
      <c r="R123" s="128" t="str">
        <f t="shared" si="49"/>
        <v>-</v>
      </c>
      <c r="S123" s="128" t="str">
        <f t="shared" si="50"/>
        <v>-</v>
      </c>
      <c r="T123" s="128" t="str">
        <f t="shared" si="51"/>
        <v>-</v>
      </c>
      <c r="U123" s="128" t="str">
        <f t="shared" si="52"/>
        <v>-</v>
      </c>
      <c r="V123" s="128" t="str">
        <f t="shared" si="53"/>
        <v>-</v>
      </c>
      <c r="W123" s="128" t="str">
        <f t="shared" si="54"/>
        <v>-</v>
      </c>
      <c r="X123" s="128" t="str">
        <f t="shared" si="55"/>
        <v>-</v>
      </c>
      <c r="Y123" s="128" t="str">
        <f t="shared" si="56"/>
        <v>-</v>
      </c>
      <c r="Z123" s="128" t="str">
        <f t="shared" si="57"/>
        <v>-</v>
      </c>
      <c r="AA123" s="128" t="str">
        <f t="shared" si="58"/>
        <v>-</v>
      </c>
      <c r="AB123" s="131"/>
      <c r="AC123" s="128" t="str">
        <f t="shared" si="59"/>
        <v>-</v>
      </c>
      <c r="AD123" s="128" t="str">
        <f t="shared" si="60"/>
        <v>-</v>
      </c>
      <c r="AE123" s="131"/>
      <c r="AF123" s="131"/>
      <c r="AG123" s="128" t="str">
        <f t="shared" si="61"/>
        <v>-</v>
      </c>
      <c r="AH123" s="128" t="str">
        <f t="shared" si="62"/>
        <v>-</v>
      </c>
      <c r="AI123" s="128" t="str">
        <f t="shared" si="63"/>
        <v>-</v>
      </c>
      <c r="AJ123" s="128" t="str">
        <f t="shared" si="64"/>
        <v>-</v>
      </c>
      <c r="AK123" s="128" t="str">
        <f t="shared" si="65"/>
        <v>-</v>
      </c>
      <c r="AL123" s="128" t="str">
        <f t="shared" si="66"/>
        <v>-</v>
      </c>
      <c r="AM123" s="128" t="str">
        <f t="shared" si="67"/>
        <v>-</v>
      </c>
      <c r="AN123" s="128" t="str">
        <f t="shared" si="68"/>
        <v>-</v>
      </c>
      <c r="AO123" s="128" t="str">
        <f t="shared" si="69"/>
        <v>-</v>
      </c>
      <c r="AP123" s="128" t="str">
        <f t="shared" si="70"/>
        <v>-</v>
      </c>
      <c r="AQ123" s="128" t="str">
        <f t="shared" si="101"/>
        <v>-</v>
      </c>
      <c r="AR123" s="128" t="str">
        <f t="shared" si="102"/>
        <v>-</v>
      </c>
      <c r="AS123" s="128">
        <f t="shared" si="71"/>
        <v>0</v>
      </c>
      <c r="AT123" s="128" t="str">
        <f t="shared" si="72"/>
        <v>-</v>
      </c>
      <c r="AU123" s="128" t="str">
        <f t="shared" si="73"/>
        <v>-</v>
      </c>
      <c r="AV123" s="128" t="str">
        <f t="shared" si="74"/>
        <v>-</v>
      </c>
      <c r="AW123" s="128" t="str">
        <f t="shared" si="75"/>
        <v>-</v>
      </c>
      <c r="AX123" s="128" t="str">
        <f t="shared" si="76"/>
        <v>-</v>
      </c>
      <c r="AY123" s="128" t="str">
        <f t="shared" si="77"/>
        <v>-</v>
      </c>
      <c r="AZ123" s="128" t="str">
        <f t="shared" si="78"/>
        <v>-</v>
      </c>
      <c r="BA123" s="128" t="str">
        <f t="shared" si="79"/>
        <v>-</v>
      </c>
      <c r="BB123" s="128" t="str">
        <f t="shared" si="80"/>
        <v>-</v>
      </c>
      <c r="BC123" s="128" t="str">
        <f t="shared" si="81"/>
        <v>-</v>
      </c>
      <c r="BD123" s="128" t="str">
        <f t="shared" si="82"/>
        <v>-</v>
      </c>
      <c r="BE123" s="187"/>
      <c r="BF123" s="128" t="str">
        <f t="shared" si="83"/>
        <v>-</v>
      </c>
      <c r="BG123" s="128" t="str">
        <f t="shared" si="84"/>
        <v>-</v>
      </c>
      <c r="BH123" s="187"/>
      <c r="BI123" s="187"/>
      <c r="BJ123" s="128" t="str">
        <f t="shared" si="85"/>
        <v>-</v>
      </c>
      <c r="BK123" s="128" t="str">
        <f t="shared" si="86"/>
        <v>-</v>
      </c>
      <c r="BL123" s="128" t="str">
        <f t="shared" si="87"/>
        <v>-</v>
      </c>
      <c r="BM123" s="128" t="str">
        <f t="shared" si="88"/>
        <v>-</v>
      </c>
      <c r="BN123" s="128" t="str">
        <f t="shared" si="89"/>
        <v>-</v>
      </c>
      <c r="BO123" s="128" t="str">
        <f t="shared" si="90"/>
        <v>-</v>
      </c>
      <c r="BP123" s="128" t="str">
        <f t="shared" si="91"/>
        <v>-</v>
      </c>
      <c r="BQ123" s="128" t="str">
        <f t="shared" si="92"/>
        <v>-</v>
      </c>
      <c r="BR123" s="128" t="str">
        <f t="shared" si="93"/>
        <v>-</v>
      </c>
      <c r="BS123" s="128" t="str">
        <f t="shared" si="94"/>
        <v>-</v>
      </c>
      <c r="BT123" s="128" t="str">
        <f t="shared" si="95"/>
        <v>-</v>
      </c>
      <c r="BU123" s="128" t="str">
        <f t="shared" si="96"/>
        <v>-</v>
      </c>
      <c r="BV123" s="129">
        <f t="shared" si="97"/>
        <v>0</v>
      </c>
      <c r="BX123" s="128" t="str">
        <f t="shared" si="103"/>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98"/>
        <v>-</v>
      </c>
      <c r="K124" s="20" t="str">
        <f>IF(月途中入退所!$D25=$B$2,IF(月途中入退所!I25="","-",月途中入退所!$I25),"-")</f>
        <v>-</v>
      </c>
      <c r="L124" s="162" t="str">
        <f t="shared" si="99"/>
        <v>-</v>
      </c>
      <c r="M124" s="20" t="str">
        <f>IF(月途中入退所!$D25=$B$2,月途中入退所!$J25,"-")</f>
        <v>-</v>
      </c>
      <c r="N124" s="129">
        <f t="shared" si="100"/>
        <v>0</v>
      </c>
      <c r="O124" s="123"/>
      <c r="P124" s="128" t="str">
        <f t="shared" si="47"/>
        <v>-</v>
      </c>
      <c r="Q124" s="128" t="str">
        <f t="shared" si="48"/>
        <v>-</v>
      </c>
      <c r="R124" s="128" t="str">
        <f t="shared" si="49"/>
        <v>-</v>
      </c>
      <c r="S124" s="128" t="str">
        <f t="shared" si="50"/>
        <v>-</v>
      </c>
      <c r="T124" s="128" t="str">
        <f t="shared" si="51"/>
        <v>-</v>
      </c>
      <c r="U124" s="128" t="str">
        <f t="shared" si="52"/>
        <v>-</v>
      </c>
      <c r="V124" s="128" t="str">
        <f t="shared" si="53"/>
        <v>-</v>
      </c>
      <c r="W124" s="128" t="str">
        <f t="shared" si="54"/>
        <v>-</v>
      </c>
      <c r="X124" s="128" t="str">
        <f t="shared" si="55"/>
        <v>-</v>
      </c>
      <c r="Y124" s="128" t="str">
        <f t="shared" si="56"/>
        <v>-</v>
      </c>
      <c r="Z124" s="128" t="str">
        <f t="shared" si="57"/>
        <v>-</v>
      </c>
      <c r="AA124" s="128" t="str">
        <f t="shared" si="58"/>
        <v>-</v>
      </c>
      <c r="AB124" s="131"/>
      <c r="AC124" s="128" t="str">
        <f t="shared" si="59"/>
        <v>-</v>
      </c>
      <c r="AD124" s="128" t="str">
        <f t="shared" si="60"/>
        <v>-</v>
      </c>
      <c r="AE124" s="131"/>
      <c r="AF124" s="131"/>
      <c r="AG124" s="128" t="str">
        <f t="shared" si="61"/>
        <v>-</v>
      </c>
      <c r="AH124" s="128" t="str">
        <f t="shared" si="62"/>
        <v>-</v>
      </c>
      <c r="AI124" s="128" t="str">
        <f t="shared" si="63"/>
        <v>-</v>
      </c>
      <c r="AJ124" s="128" t="str">
        <f t="shared" si="64"/>
        <v>-</v>
      </c>
      <c r="AK124" s="128" t="str">
        <f t="shared" si="65"/>
        <v>-</v>
      </c>
      <c r="AL124" s="128" t="str">
        <f t="shared" si="66"/>
        <v>-</v>
      </c>
      <c r="AM124" s="128" t="str">
        <f t="shared" si="67"/>
        <v>-</v>
      </c>
      <c r="AN124" s="128" t="str">
        <f t="shared" si="68"/>
        <v>-</v>
      </c>
      <c r="AO124" s="128" t="str">
        <f t="shared" si="69"/>
        <v>-</v>
      </c>
      <c r="AP124" s="128" t="str">
        <f t="shared" si="70"/>
        <v>-</v>
      </c>
      <c r="AQ124" s="128" t="str">
        <f t="shared" si="101"/>
        <v>-</v>
      </c>
      <c r="AR124" s="128" t="str">
        <f t="shared" si="102"/>
        <v>-</v>
      </c>
      <c r="AS124" s="128">
        <f t="shared" si="71"/>
        <v>0</v>
      </c>
      <c r="AT124" s="128" t="str">
        <f t="shared" si="72"/>
        <v>-</v>
      </c>
      <c r="AU124" s="128" t="str">
        <f t="shared" si="73"/>
        <v>-</v>
      </c>
      <c r="AV124" s="128" t="str">
        <f t="shared" si="74"/>
        <v>-</v>
      </c>
      <c r="AW124" s="128" t="str">
        <f t="shared" si="75"/>
        <v>-</v>
      </c>
      <c r="AX124" s="128" t="str">
        <f t="shared" si="76"/>
        <v>-</v>
      </c>
      <c r="AY124" s="128" t="str">
        <f t="shared" si="77"/>
        <v>-</v>
      </c>
      <c r="AZ124" s="128" t="str">
        <f t="shared" si="78"/>
        <v>-</v>
      </c>
      <c r="BA124" s="128" t="str">
        <f t="shared" si="79"/>
        <v>-</v>
      </c>
      <c r="BB124" s="128" t="str">
        <f t="shared" si="80"/>
        <v>-</v>
      </c>
      <c r="BC124" s="128" t="str">
        <f t="shared" si="81"/>
        <v>-</v>
      </c>
      <c r="BD124" s="128" t="str">
        <f t="shared" si="82"/>
        <v>-</v>
      </c>
      <c r="BE124" s="187"/>
      <c r="BF124" s="128" t="str">
        <f t="shared" si="83"/>
        <v>-</v>
      </c>
      <c r="BG124" s="128" t="str">
        <f t="shared" si="84"/>
        <v>-</v>
      </c>
      <c r="BH124" s="187"/>
      <c r="BI124" s="187"/>
      <c r="BJ124" s="128" t="str">
        <f t="shared" si="85"/>
        <v>-</v>
      </c>
      <c r="BK124" s="128" t="str">
        <f t="shared" si="86"/>
        <v>-</v>
      </c>
      <c r="BL124" s="128" t="str">
        <f t="shared" si="87"/>
        <v>-</v>
      </c>
      <c r="BM124" s="128" t="str">
        <f t="shared" si="88"/>
        <v>-</v>
      </c>
      <c r="BN124" s="128" t="str">
        <f t="shared" si="89"/>
        <v>-</v>
      </c>
      <c r="BO124" s="128" t="str">
        <f t="shared" si="90"/>
        <v>-</v>
      </c>
      <c r="BP124" s="128" t="str">
        <f t="shared" si="91"/>
        <v>-</v>
      </c>
      <c r="BQ124" s="128" t="str">
        <f t="shared" si="92"/>
        <v>-</v>
      </c>
      <c r="BR124" s="128" t="str">
        <f t="shared" si="93"/>
        <v>-</v>
      </c>
      <c r="BS124" s="128" t="str">
        <f t="shared" si="94"/>
        <v>-</v>
      </c>
      <c r="BT124" s="128" t="str">
        <f t="shared" si="95"/>
        <v>-</v>
      </c>
      <c r="BU124" s="128" t="str">
        <f t="shared" si="96"/>
        <v>-</v>
      </c>
      <c r="BV124" s="129">
        <f t="shared" si="97"/>
        <v>0</v>
      </c>
      <c r="BX124" s="128" t="str">
        <f t="shared" si="103"/>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98"/>
        <v>-</v>
      </c>
      <c r="K125" s="20" t="str">
        <f>IF(月途中入退所!$D26=$B$2,IF(月途中入退所!I26="","-",月途中入退所!$I26),"-")</f>
        <v>-</v>
      </c>
      <c r="L125" s="162" t="str">
        <f t="shared" si="99"/>
        <v>-</v>
      </c>
      <c r="M125" s="20" t="str">
        <f>IF(月途中入退所!$D26=$B$2,月途中入退所!$J26,"-")</f>
        <v>-</v>
      </c>
      <c r="N125" s="129">
        <f t="shared" si="100"/>
        <v>0</v>
      </c>
      <c r="O125" s="123"/>
      <c r="P125" s="128" t="str">
        <f t="shared" si="47"/>
        <v>-</v>
      </c>
      <c r="Q125" s="128" t="str">
        <f t="shared" si="48"/>
        <v>-</v>
      </c>
      <c r="R125" s="128" t="str">
        <f t="shared" si="49"/>
        <v>-</v>
      </c>
      <c r="S125" s="128" t="str">
        <f t="shared" si="50"/>
        <v>-</v>
      </c>
      <c r="T125" s="128" t="str">
        <f t="shared" si="51"/>
        <v>-</v>
      </c>
      <c r="U125" s="128" t="str">
        <f t="shared" si="52"/>
        <v>-</v>
      </c>
      <c r="V125" s="128" t="str">
        <f t="shared" si="53"/>
        <v>-</v>
      </c>
      <c r="W125" s="128" t="str">
        <f t="shared" si="54"/>
        <v>-</v>
      </c>
      <c r="X125" s="128" t="str">
        <f t="shared" si="55"/>
        <v>-</v>
      </c>
      <c r="Y125" s="128" t="str">
        <f t="shared" si="56"/>
        <v>-</v>
      </c>
      <c r="Z125" s="128" t="str">
        <f t="shared" si="57"/>
        <v>-</v>
      </c>
      <c r="AA125" s="128" t="str">
        <f t="shared" si="58"/>
        <v>-</v>
      </c>
      <c r="AB125" s="131"/>
      <c r="AC125" s="128" t="str">
        <f t="shared" si="59"/>
        <v>-</v>
      </c>
      <c r="AD125" s="128" t="str">
        <f t="shared" si="60"/>
        <v>-</v>
      </c>
      <c r="AE125" s="131"/>
      <c r="AF125" s="131"/>
      <c r="AG125" s="128" t="str">
        <f t="shared" si="61"/>
        <v>-</v>
      </c>
      <c r="AH125" s="128" t="str">
        <f t="shared" si="62"/>
        <v>-</v>
      </c>
      <c r="AI125" s="128" t="str">
        <f t="shared" si="63"/>
        <v>-</v>
      </c>
      <c r="AJ125" s="128" t="str">
        <f t="shared" si="64"/>
        <v>-</v>
      </c>
      <c r="AK125" s="128" t="str">
        <f t="shared" si="65"/>
        <v>-</v>
      </c>
      <c r="AL125" s="128" t="str">
        <f t="shared" si="66"/>
        <v>-</v>
      </c>
      <c r="AM125" s="128" t="str">
        <f t="shared" si="67"/>
        <v>-</v>
      </c>
      <c r="AN125" s="128" t="str">
        <f t="shared" si="68"/>
        <v>-</v>
      </c>
      <c r="AO125" s="128" t="str">
        <f t="shared" si="69"/>
        <v>-</v>
      </c>
      <c r="AP125" s="128" t="str">
        <f t="shared" si="70"/>
        <v>-</v>
      </c>
      <c r="AQ125" s="128" t="str">
        <f t="shared" si="101"/>
        <v>-</v>
      </c>
      <c r="AR125" s="128" t="str">
        <f t="shared" si="102"/>
        <v>-</v>
      </c>
      <c r="AS125" s="128">
        <f t="shared" si="71"/>
        <v>0</v>
      </c>
      <c r="AT125" s="128" t="str">
        <f t="shared" si="72"/>
        <v>-</v>
      </c>
      <c r="AU125" s="128" t="str">
        <f t="shared" si="73"/>
        <v>-</v>
      </c>
      <c r="AV125" s="128" t="str">
        <f t="shared" si="74"/>
        <v>-</v>
      </c>
      <c r="AW125" s="128" t="str">
        <f t="shared" si="75"/>
        <v>-</v>
      </c>
      <c r="AX125" s="128" t="str">
        <f t="shared" si="76"/>
        <v>-</v>
      </c>
      <c r="AY125" s="128" t="str">
        <f t="shared" si="77"/>
        <v>-</v>
      </c>
      <c r="AZ125" s="128" t="str">
        <f t="shared" si="78"/>
        <v>-</v>
      </c>
      <c r="BA125" s="128" t="str">
        <f t="shared" si="79"/>
        <v>-</v>
      </c>
      <c r="BB125" s="128" t="str">
        <f t="shared" si="80"/>
        <v>-</v>
      </c>
      <c r="BC125" s="128" t="str">
        <f t="shared" si="81"/>
        <v>-</v>
      </c>
      <c r="BD125" s="128" t="str">
        <f t="shared" si="82"/>
        <v>-</v>
      </c>
      <c r="BE125" s="187"/>
      <c r="BF125" s="128" t="str">
        <f t="shared" si="83"/>
        <v>-</v>
      </c>
      <c r="BG125" s="128" t="str">
        <f t="shared" si="84"/>
        <v>-</v>
      </c>
      <c r="BH125" s="187"/>
      <c r="BI125" s="187"/>
      <c r="BJ125" s="128" t="str">
        <f t="shared" si="85"/>
        <v>-</v>
      </c>
      <c r="BK125" s="128" t="str">
        <f t="shared" si="86"/>
        <v>-</v>
      </c>
      <c r="BL125" s="128" t="str">
        <f t="shared" si="87"/>
        <v>-</v>
      </c>
      <c r="BM125" s="128" t="str">
        <f t="shared" si="88"/>
        <v>-</v>
      </c>
      <c r="BN125" s="128" t="str">
        <f t="shared" si="89"/>
        <v>-</v>
      </c>
      <c r="BO125" s="128" t="str">
        <f t="shared" si="90"/>
        <v>-</v>
      </c>
      <c r="BP125" s="128" t="str">
        <f t="shared" si="91"/>
        <v>-</v>
      </c>
      <c r="BQ125" s="128" t="str">
        <f t="shared" si="92"/>
        <v>-</v>
      </c>
      <c r="BR125" s="128" t="str">
        <f t="shared" si="93"/>
        <v>-</v>
      </c>
      <c r="BS125" s="128" t="str">
        <f t="shared" si="94"/>
        <v>-</v>
      </c>
      <c r="BT125" s="128" t="str">
        <f t="shared" si="95"/>
        <v>-</v>
      </c>
      <c r="BU125" s="128" t="str">
        <f t="shared" si="96"/>
        <v>-</v>
      </c>
      <c r="BV125" s="129">
        <f t="shared" si="97"/>
        <v>0</v>
      </c>
      <c r="BX125" s="128" t="str">
        <f t="shared" si="103"/>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98"/>
        <v>-</v>
      </c>
      <c r="K126" s="20" t="str">
        <f>IF(月途中入退所!$D27=$B$2,IF(月途中入退所!I27="","-",月途中入退所!$I27),"-")</f>
        <v>-</v>
      </c>
      <c r="L126" s="162" t="str">
        <f t="shared" si="99"/>
        <v>-</v>
      </c>
      <c r="M126" s="20" t="str">
        <f>IF(月途中入退所!$D27=$B$2,月途中入退所!$J27,"-")</f>
        <v>-</v>
      </c>
      <c r="N126" s="129">
        <f t="shared" si="100"/>
        <v>0</v>
      </c>
      <c r="O126" s="123"/>
      <c r="P126" s="128" t="str">
        <f t="shared" si="47"/>
        <v>-</v>
      </c>
      <c r="Q126" s="128" t="str">
        <f t="shared" si="48"/>
        <v>-</v>
      </c>
      <c r="R126" s="128" t="str">
        <f t="shared" si="49"/>
        <v>-</v>
      </c>
      <c r="S126" s="128" t="str">
        <f t="shared" si="50"/>
        <v>-</v>
      </c>
      <c r="T126" s="128" t="str">
        <f t="shared" si="51"/>
        <v>-</v>
      </c>
      <c r="U126" s="128" t="str">
        <f t="shared" si="52"/>
        <v>-</v>
      </c>
      <c r="V126" s="128" t="str">
        <f t="shared" si="53"/>
        <v>-</v>
      </c>
      <c r="W126" s="128" t="str">
        <f t="shared" si="54"/>
        <v>-</v>
      </c>
      <c r="X126" s="128" t="str">
        <f t="shared" si="55"/>
        <v>-</v>
      </c>
      <c r="Y126" s="128" t="str">
        <f t="shared" si="56"/>
        <v>-</v>
      </c>
      <c r="Z126" s="128" t="str">
        <f t="shared" si="57"/>
        <v>-</v>
      </c>
      <c r="AA126" s="128" t="str">
        <f t="shared" si="58"/>
        <v>-</v>
      </c>
      <c r="AB126" s="131"/>
      <c r="AC126" s="128" t="str">
        <f t="shared" si="59"/>
        <v>-</v>
      </c>
      <c r="AD126" s="128" t="str">
        <f t="shared" si="60"/>
        <v>-</v>
      </c>
      <c r="AE126" s="131"/>
      <c r="AF126" s="131"/>
      <c r="AG126" s="128" t="str">
        <f t="shared" si="61"/>
        <v>-</v>
      </c>
      <c r="AH126" s="128" t="str">
        <f t="shared" si="62"/>
        <v>-</v>
      </c>
      <c r="AI126" s="128" t="str">
        <f t="shared" si="63"/>
        <v>-</v>
      </c>
      <c r="AJ126" s="128" t="str">
        <f t="shared" si="64"/>
        <v>-</v>
      </c>
      <c r="AK126" s="128" t="str">
        <f t="shared" si="65"/>
        <v>-</v>
      </c>
      <c r="AL126" s="128" t="str">
        <f t="shared" si="66"/>
        <v>-</v>
      </c>
      <c r="AM126" s="128" t="str">
        <f t="shared" si="67"/>
        <v>-</v>
      </c>
      <c r="AN126" s="128" t="str">
        <f t="shared" si="68"/>
        <v>-</v>
      </c>
      <c r="AO126" s="128" t="str">
        <f t="shared" si="69"/>
        <v>-</v>
      </c>
      <c r="AP126" s="128" t="str">
        <f t="shared" si="70"/>
        <v>-</v>
      </c>
      <c r="AQ126" s="128" t="str">
        <f t="shared" si="101"/>
        <v>-</v>
      </c>
      <c r="AR126" s="128" t="str">
        <f t="shared" si="102"/>
        <v>-</v>
      </c>
      <c r="AS126" s="128">
        <f t="shared" si="71"/>
        <v>0</v>
      </c>
      <c r="AT126" s="128" t="str">
        <f t="shared" si="72"/>
        <v>-</v>
      </c>
      <c r="AU126" s="128" t="str">
        <f t="shared" si="73"/>
        <v>-</v>
      </c>
      <c r="AV126" s="128" t="str">
        <f t="shared" si="74"/>
        <v>-</v>
      </c>
      <c r="AW126" s="128" t="str">
        <f t="shared" si="75"/>
        <v>-</v>
      </c>
      <c r="AX126" s="128" t="str">
        <f t="shared" si="76"/>
        <v>-</v>
      </c>
      <c r="AY126" s="128" t="str">
        <f t="shared" si="77"/>
        <v>-</v>
      </c>
      <c r="AZ126" s="128" t="str">
        <f t="shared" si="78"/>
        <v>-</v>
      </c>
      <c r="BA126" s="128" t="str">
        <f t="shared" si="79"/>
        <v>-</v>
      </c>
      <c r="BB126" s="128" t="str">
        <f t="shared" si="80"/>
        <v>-</v>
      </c>
      <c r="BC126" s="128" t="str">
        <f t="shared" si="81"/>
        <v>-</v>
      </c>
      <c r="BD126" s="128" t="str">
        <f t="shared" si="82"/>
        <v>-</v>
      </c>
      <c r="BE126" s="187"/>
      <c r="BF126" s="128" t="str">
        <f t="shared" si="83"/>
        <v>-</v>
      </c>
      <c r="BG126" s="128" t="str">
        <f t="shared" si="84"/>
        <v>-</v>
      </c>
      <c r="BH126" s="187"/>
      <c r="BI126" s="187"/>
      <c r="BJ126" s="128" t="str">
        <f t="shared" si="85"/>
        <v>-</v>
      </c>
      <c r="BK126" s="128" t="str">
        <f t="shared" si="86"/>
        <v>-</v>
      </c>
      <c r="BL126" s="128" t="str">
        <f t="shared" si="87"/>
        <v>-</v>
      </c>
      <c r="BM126" s="128" t="str">
        <f t="shared" si="88"/>
        <v>-</v>
      </c>
      <c r="BN126" s="128" t="str">
        <f t="shared" si="89"/>
        <v>-</v>
      </c>
      <c r="BO126" s="128" t="str">
        <f t="shared" si="90"/>
        <v>-</v>
      </c>
      <c r="BP126" s="128" t="str">
        <f t="shared" si="91"/>
        <v>-</v>
      </c>
      <c r="BQ126" s="128" t="str">
        <f t="shared" si="92"/>
        <v>-</v>
      </c>
      <c r="BR126" s="128" t="str">
        <f t="shared" si="93"/>
        <v>-</v>
      </c>
      <c r="BS126" s="128" t="str">
        <f t="shared" si="94"/>
        <v>-</v>
      </c>
      <c r="BT126" s="128" t="str">
        <f t="shared" si="95"/>
        <v>-</v>
      </c>
      <c r="BU126" s="128" t="str">
        <f t="shared" si="96"/>
        <v>-</v>
      </c>
      <c r="BV126" s="129">
        <f t="shared" si="97"/>
        <v>0</v>
      </c>
      <c r="BX126" s="128" t="str">
        <f t="shared" si="103"/>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04">IF($I131="保育標準時間",HLOOKUP(H131,$G$5:$J$49,2,FALSE),IF($I131="保育短時間",HLOOKUP(H131,$K$5:$N$49,2,FALSE),"-"))</f>
        <v>-</v>
      </c>
      <c r="Q131" s="128" t="str">
        <f t="shared" ref="Q131:Q150" si="105">IF($I131="保育標準時間",HLOOKUP(H131,$G$5:$J$49,3,FALSE),IF($I131="保育短時間",HLOOKUP(H131,$K$5:$N$49,3,FALSE),"-"))</f>
        <v>-</v>
      </c>
      <c r="R131" s="128" t="str">
        <f t="shared" ref="R131:R150" si="106">IF($I131="保育標準時間",HLOOKUP(H131,$G$5:$J$49,4,FALSE),IF($I131="保育短時間",HLOOKUP(H131,$K$5:$N$49,4,FALSE),"-"))</f>
        <v>-</v>
      </c>
      <c r="S131" s="128" t="str">
        <f t="shared" ref="S131:S150" si="107">IF($I131="保育標準時間",HLOOKUP(H131,$G$5:$J$49,5,FALSE),IF($I131="保育短時間",HLOOKUP(H131,$K$5:$N$49,5,FALSE),"-"))</f>
        <v>-</v>
      </c>
      <c r="T131" s="128" t="str">
        <f t="shared" ref="T131:T150" si="108">IF($I131="保育標準時間",HLOOKUP(H131,$G$5:$J$49,6,FALSE),IF($I131="保育短時間",HLOOKUP(H131,$K$5:$N$49,6,FALSE),"-"))</f>
        <v>-</v>
      </c>
      <c r="U131" s="128" t="str">
        <f t="shared" ref="U131:U150" si="109">IF($I131="保育標準時間",HLOOKUP(H131,$G$5:$J$49,7,FALSE),IF($I131="保育短時間",HLOOKUP(H131,$K$5:$N$49,7,FALSE),"-"))</f>
        <v>-</v>
      </c>
      <c r="V131" s="128" t="str">
        <f t="shared" ref="V131:V150" si="110">IF($I131="保育標準時間",HLOOKUP(H131,$G$5:$J$49,10,FALSE),IF($I131="保育短時間",HLOOKUP(H131,$K$5:$N$49,10,FALSE),"-"))</f>
        <v>-</v>
      </c>
      <c r="W131" s="128" t="str">
        <f t="shared" ref="W131:W150" si="111">IF($I131="保育標準時間",HLOOKUP(H131,$G$5:$J$49,11,FALSE),IF($I131="保育短時間",HLOOKUP(H131,$K$5:$N$49,11,FALSE),"-"))</f>
        <v>-</v>
      </c>
      <c r="X131" s="128" t="str">
        <f t="shared" ref="X131:X150" si="112">IF($I131="保育標準時間",HLOOKUP(H131,$G$5:$J$49,12,FALSE),IF($I131="保育短時間",HLOOKUP(H131,$K$5:$N$49,12,FALSE),"-"))</f>
        <v>-</v>
      </c>
      <c r="Y131" s="128" t="str">
        <f t="shared" ref="Y131:Y150" si="113">IF($I131="保育標準時間",HLOOKUP(H131,$G$5:$J$49,13,FALSE),IF($I131="保育短時間",HLOOKUP(H131,$K$5:$N$49,13,FALSE),"-"))</f>
        <v>-</v>
      </c>
      <c r="Z131" s="128" t="str">
        <f t="shared" ref="Z131:Z150" si="114">IF($I131="保育標準時間",HLOOKUP(H131,$G$5:$J$49,14,FALSE),IF($I131="保育短時間",HLOOKUP(H131,$K$5:$N$49,14,FALSE),"-"))</f>
        <v>-</v>
      </c>
      <c r="AA131" s="128" t="str">
        <f t="shared" ref="AA131:AA150" si="115">IF($I131="保育標準時間",HLOOKUP(H131,$G$5:$J$49,15,FALSE),IF($I131="保育短時間",HLOOKUP(H131,$K$5:$N$49,15,FALSE),"-"))</f>
        <v>-</v>
      </c>
      <c r="AB131" s="131"/>
      <c r="AC131" s="128" t="str">
        <f t="shared" ref="AC131:AC150" si="116">IF($I131="保育標準時間",HLOOKUP(H131,$G$5:$J$49,17,FALSE),IF($I131="保育短時間",HLOOKUP(H131,$K$5:$N$49,17,FALSE),"-"))</f>
        <v>-</v>
      </c>
      <c r="AD131" s="128" t="str">
        <f t="shared" ref="AD131:AD150" si="117">IF($I131="保育標準時間",HLOOKUP(H131,$G$5:$J$49,18,FALSE),IF($I131="保育短時間",HLOOKUP(H131,$K$5:$N$49,18,FALSE),"-"))</f>
        <v>-</v>
      </c>
      <c r="AE131" s="131"/>
      <c r="AF131" s="131"/>
      <c r="AG131" s="128" t="str">
        <f t="shared" ref="AG131:AG150" si="118">IF($I131="保育標準時間",HLOOKUP(H131,$G$5:$J$49,19,FALSE),IF($I131="保育短時間",HLOOKUP(H131,$K$5:$N$49,19,FALSE),"-"))</f>
        <v>-</v>
      </c>
      <c r="AH131" s="128" t="str">
        <f t="shared" ref="AH131:AH150" si="119">IF($I131="保育標準時間",HLOOKUP(H131,$G$5:$J$49,20,FALSE),IF($I131="保育短時間",HLOOKUP(H131,$K$5:$N$49,20,FALSE),"-"))</f>
        <v>-</v>
      </c>
      <c r="AI131" s="128" t="str">
        <f t="shared" ref="AI131:AI150" si="120">IF($I131="保育標準時間",HLOOKUP(H131,$G$5:$J$49,21,FALSE),IF($I131="保育短時間",HLOOKUP(H131,$K$5:$N$49,21,FALSE),"-"))</f>
        <v>-</v>
      </c>
      <c r="AJ131" s="128" t="str">
        <f t="shared" ref="AJ131:AJ150" si="121">IF($I131="保育標準時間",HLOOKUP(H131,$G$5:$J$49,22,FALSE),IF($I131="保育短時間",HLOOKUP(H131,$K$5:$N$49,22,FALSE),"-"))</f>
        <v>-</v>
      </c>
      <c r="AK131" s="128" t="str">
        <f t="shared" ref="AK131:AK150" si="122">IF($I131="保育標準時間",HLOOKUP(H131,$G$5:$J$49,23,FALSE),IF($I131="保育短時間",HLOOKUP(H131,$K$5:$N$49,23,FALSE),"-"))</f>
        <v>-</v>
      </c>
      <c r="AL131" s="128" t="str">
        <f t="shared" ref="AL131:AL150" si="123">IF($I131="保育標準時間",HLOOKUP(H131,$G$5:$J$49,24,FALSE),IF($I131="保育短時間",HLOOKUP(H131,$K$5:$N$49,24,FALSE),"-"))</f>
        <v>-</v>
      </c>
      <c r="AM131" s="128" t="str">
        <f t="shared" ref="AM131:AM150" si="124">IF($I131="保育標準時間",HLOOKUP(H131,$G$5:$J$49,25,FALSE),IF($I131="保育短時間",HLOOKUP(H131,$K$5:$N$49,25,FALSE),"-"))</f>
        <v>-</v>
      </c>
      <c r="AN131" s="128" t="str">
        <f t="shared" ref="AN131:AN150" si="125">IF($I131="保育標準時間",HLOOKUP(H131,$G$5:$J$49,26,FALSE),IF($I131="保育短時間",HLOOKUP(H131,$K$5:$N$49,26,FALSE),"-"))</f>
        <v>-</v>
      </c>
      <c r="AO131" s="128" t="str">
        <f t="shared" ref="AO131:AO150" si="126">IF($I131="保育標準時間",HLOOKUP(H131,$G$5:$J$49,27,FALSE),IF($I131="保育短時間",HLOOKUP(H131,$K$5:$N$49,27,FALSE),"-"))</f>
        <v>-</v>
      </c>
      <c r="AP131" s="128" t="str">
        <f t="shared" ref="AP131:AP150" si="127">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28">N131-SUM(AT131:BU131)</f>
        <v>0</v>
      </c>
      <c r="AT131" s="128" t="str">
        <f t="shared" ref="AT131:AT150" si="129">IFERROR(-ROUND(Q131*$M131/25,0),"-")</f>
        <v>-</v>
      </c>
      <c r="AU131" s="128" t="str">
        <f t="shared" ref="AU131:AU150" si="130">IFERROR(-ROUND(R131*$M131/25,0),"-")</f>
        <v>-</v>
      </c>
      <c r="AV131" s="128" t="str">
        <f t="shared" ref="AV131:AV150" si="131">IFERROR(-ROUND(S131*$M131/25,0),"-")</f>
        <v>-</v>
      </c>
      <c r="AW131" s="128" t="str">
        <f t="shared" ref="AW131:AW150" si="132">IFERROR(-ROUND(T131*$M131/25,0),"-")</f>
        <v>-</v>
      </c>
      <c r="AX131" s="128" t="str">
        <f t="shared" ref="AX131:AX150" si="133">IFERROR(-ROUND(U131*$M131/25,0),"-")</f>
        <v>-</v>
      </c>
      <c r="AY131" s="128" t="str">
        <f t="shared" ref="AY131:AY150" si="134">IFERROR(-ROUND(V131*$M131/25,0),"-")</f>
        <v>-</v>
      </c>
      <c r="AZ131" s="128" t="str">
        <f t="shared" ref="AZ131:AZ150" si="135">IFERROR(-ROUND(W131*$M131/25,0),"-")</f>
        <v>-</v>
      </c>
      <c r="BA131" s="128" t="str">
        <f t="shared" ref="BA131:BA150" si="136">IFERROR(-ROUND(X131*$M131/25,0),"-")</f>
        <v>-</v>
      </c>
      <c r="BB131" s="128" t="str">
        <f t="shared" ref="BB131:BB150" si="137">IFERROR(-ROUND(Y131*$M131/25,0),"-")</f>
        <v>-</v>
      </c>
      <c r="BC131" s="128" t="str">
        <f t="shared" ref="BC131:BC150" si="138">IFERROR(-ROUND(Z131*$M131/25,0),"-")</f>
        <v>-</v>
      </c>
      <c r="BD131" s="128" t="str">
        <f t="shared" ref="BD131:BD150" si="139">IFERROR(-ROUND(AA131*$M131/25,0),"-")</f>
        <v>-</v>
      </c>
      <c r="BE131" s="187"/>
      <c r="BF131" s="128" t="str">
        <f t="shared" ref="BF131:BF150" si="140">IFERROR(-ROUND(AC131*$M131/25,0),"-")</f>
        <v>-</v>
      </c>
      <c r="BG131" s="128" t="str">
        <f t="shared" ref="BG131:BG150" si="141">IFERROR(-ROUND(AD131*$M131/25,0),"-")</f>
        <v>-</v>
      </c>
      <c r="BH131" s="187"/>
      <c r="BI131" s="187"/>
      <c r="BJ131" s="128" t="str">
        <f t="shared" ref="BJ131:BJ150" si="142">IFERROR(-ROUND(AG131*$M131/25,0),"-")</f>
        <v>-</v>
      </c>
      <c r="BK131" s="128" t="str">
        <f t="shared" ref="BK131:BK150" si="143">IFERROR(-ROUND(AH131*$M131/25,0),"-")</f>
        <v>-</v>
      </c>
      <c r="BL131" s="128" t="str">
        <f t="shared" ref="BL131:BL150" si="144">IFERROR(-ROUND(AI131*$M131/25,0),"-")</f>
        <v>-</v>
      </c>
      <c r="BM131" s="128" t="str">
        <f t="shared" ref="BM131:BM150" si="145">IFERROR(-ROUND(AJ131*$M131/25,0),"-")</f>
        <v>-</v>
      </c>
      <c r="BN131" s="128" t="str">
        <f t="shared" ref="BN131:BN150" si="146">IFERROR(-ROUND(AK131*$M131/25,0),"-")</f>
        <v>-</v>
      </c>
      <c r="BO131" s="128" t="str">
        <f t="shared" ref="BO131:BO150" si="147">IFERROR(-ROUND(AL131*$M131/25,0),"-")</f>
        <v>-</v>
      </c>
      <c r="BP131" s="128" t="str">
        <f t="shared" ref="BP131:BP150" si="148">IFERROR(-ROUND(AM131*$M131/25,0),"-")</f>
        <v>-</v>
      </c>
      <c r="BQ131" s="128" t="str">
        <f t="shared" ref="BQ131:BQ150" si="149">IFERROR(-ROUND(AN131*$M131/25,0),"-")</f>
        <v>-</v>
      </c>
      <c r="BR131" s="128" t="str">
        <f t="shared" ref="BR131:BR150" si="150">IFERROR(-ROUND(AO131*$M131/25,0),"-")</f>
        <v>-</v>
      </c>
      <c r="BS131" s="128" t="str">
        <f t="shared" ref="BS131:BS150" si="151">IFERROR(-ROUND(AP131*$M131/25,0),"-")</f>
        <v>-</v>
      </c>
      <c r="BT131" s="128" t="str">
        <f t="shared" ref="BT131:BT150" si="152">IFERROR(-ROUND(AQ131*$M131/25,0),"-")</f>
        <v>-</v>
      </c>
      <c r="BU131" s="128" t="str">
        <f t="shared" ref="BU131:BU150" si="153">IFERROR(-ROUND(AR131*$M131/25,0),"-")</f>
        <v>-</v>
      </c>
      <c r="BV131" s="129">
        <f t="shared" ref="BV131:BV150" si="154">SUM(AS131:BU131)</f>
        <v>0</v>
      </c>
      <c r="BX131" s="128" t="str">
        <f t="shared" si="103"/>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55">IF($I132="保育標準時間",HLOOKUP($H132,$G$5:$J$49,45,FALSE),IF($I132="保育短時間",HLOOKUP($H132,$K$5:$N$49,45,FALSE),"-"))</f>
        <v>-</v>
      </c>
      <c r="K132" s="20" t="str">
        <f>IF(月途中入退所!$N9=$B$2,IF(月途中入退所!S9="","-",月途中入退所!$S9),"-")</f>
        <v>-</v>
      </c>
      <c r="L132" s="162" t="str">
        <f t="shared" ref="L132:L150" si="156">IFERROR(IF(K132="○",J132+$P$28,J132),"-")</f>
        <v>-</v>
      </c>
      <c r="M132" s="20" t="str">
        <f>IF(月途中入退所!$N9=$B$2,月途中入退所!$T9,"-")</f>
        <v>-</v>
      </c>
      <c r="N132" s="129">
        <f t="shared" ref="N132:N150" si="157">IFERROR(-ROUNDUP(L132*M132/25,-1),0)</f>
        <v>0</v>
      </c>
      <c r="O132" s="123"/>
      <c r="P132" s="128" t="str">
        <f t="shared" si="104"/>
        <v>-</v>
      </c>
      <c r="Q132" s="128" t="str">
        <f t="shared" si="105"/>
        <v>-</v>
      </c>
      <c r="R132" s="128" t="str">
        <f t="shared" si="106"/>
        <v>-</v>
      </c>
      <c r="S132" s="128" t="str">
        <f t="shared" si="107"/>
        <v>-</v>
      </c>
      <c r="T132" s="128" t="str">
        <f t="shared" si="108"/>
        <v>-</v>
      </c>
      <c r="U132" s="128" t="str">
        <f t="shared" si="109"/>
        <v>-</v>
      </c>
      <c r="V132" s="128" t="str">
        <f t="shared" si="110"/>
        <v>-</v>
      </c>
      <c r="W132" s="128" t="str">
        <f t="shared" si="111"/>
        <v>-</v>
      </c>
      <c r="X132" s="128" t="str">
        <f t="shared" si="112"/>
        <v>-</v>
      </c>
      <c r="Y132" s="128" t="str">
        <f t="shared" si="113"/>
        <v>-</v>
      </c>
      <c r="Z132" s="128" t="str">
        <f t="shared" si="114"/>
        <v>-</v>
      </c>
      <c r="AA132" s="128" t="str">
        <f t="shared" si="115"/>
        <v>-</v>
      </c>
      <c r="AB132" s="131"/>
      <c r="AC132" s="128" t="str">
        <f t="shared" si="116"/>
        <v>-</v>
      </c>
      <c r="AD132" s="128" t="str">
        <f t="shared" si="117"/>
        <v>-</v>
      </c>
      <c r="AE132" s="131"/>
      <c r="AF132" s="131"/>
      <c r="AG132" s="128" t="str">
        <f t="shared" si="118"/>
        <v>-</v>
      </c>
      <c r="AH132" s="128" t="str">
        <f t="shared" si="119"/>
        <v>-</v>
      </c>
      <c r="AI132" s="128" t="str">
        <f t="shared" si="120"/>
        <v>-</v>
      </c>
      <c r="AJ132" s="128" t="str">
        <f t="shared" si="121"/>
        <v>-</v>
      </c>
      <c r="AK132" s="128" t="str">
        <f t="shared" si="122"/>
        <v>-</v>
      </c>
      <c r="AL132" s="128" t="str">
        <f t="shared" si="123"/>
        <v>-</v>
      </c>
      <c r="AM132" s="128" t="str">
        <f t="shared" si="124"/>
        <v>-</v>
      </c>
      <c r="AN132" s="128" t="str">
        <f t="shared" si="125"/>
        <v>-</v>
      </c>
      <c r="AO132" s="128" t="str">
        <f t="shared" si="126"/>
        <v>-</v>
      </c>
      <c r="AP132" s="128" t="str">
        <f t="shared" si="127"/>
        <v>-</v>
      </c>
      <c r="AQ132" s="128" t="str">
        <f t="shared" ref="AQ132:AQ150" si="158">IF($I132="保育標準時間",HLOOKUP(H132,$G$5:$J$49,33,FALSE),IF($I132="保育短時間",HLOOKUP(H132,$K$5:$N$49,33,FALSE),"-"))</f>
        <v>-</v>
      </c>
      <c r="AR132" s="128" t="str">
        <f t="shared" ref="AR132:AR150" si="159">IF(OR(I132="保育標準時間",I132="保育短時間"),IF(K132="○",$P$28,"-"),"-")</f>
        <v>-</v>
      </c>
      <c r="AS132" s="129">
        <f t="shared" si="128"/>
        <v>0</v>
      </c>
      <c r="AT132" s="128" t="str">
        <f t="shared" si="129"/>
        <v>-</v>
      </c>
      <c r="AU132" s="128" t="str">
        <f t="shared" si="130"/>
        <v>-</v>
      </c>
      <c r="AV132" s="128" t="str">
        <f t="shared" si="131"/>
        <v>-</v>
      </c>
      <c r="AW132" s="128" t="str">
        <f t="shared" si="132"/>
        <v>-</v>
      </c>
      <c r="AX132" s="128" t="str">
        <f t="shared" si="133"/>
        <v>-</v>
      </c>
      <c r="AY132" s="128" t="str">
        <f t="shared" si="134"/>
        <v>-</v>
      </c>
      <c r="AZ132" s="128" t="str">
        <f t="shared" si="135"/>
        <v>-</v>
      </c>
      <c r="BA132" s="128" t="str">
        <f t="shared" si="136"/>
        <v>-</v>
      </c>
      <c r="BB132" s="128" t="str">
        <f t="shared" si="137"/>
        <v>-</v>
      </c>
      <c r="BC132" s="128" t="str">
        <f t="shared" si="138"/>
        <v>-</v>
      </c>
      <c r="BD132" s="128" t="str">
        <f t="shared" si="139"/>
        <v>-</v>
      </c>
      <c r="BE132" s="187"/>
      <c r="BF132" s="128" t="str">
        <f t="shared" si="140"/>
        <v>-</v>
      </c>
      <c r="BG132" s="128" t="str">
        <f t="shared" si="141"/>
        <v>-</v>
      </c>
      <c r="BH132" s="187"/>
      <c r="BI132" s="187"/>
      <c r="BJ132" s="128" t="str">
        <f t="shared" si="142"/>
        <v>-</v>
      </c>
      <c r="BK132" s="128" t="str">
        <f t="shared" si="143"/>
        <v>-</v>
      </c>
      <c r="BL132" s="128" t="str">
        <f t="shared" si="144"/>
        <v>-</v>
      </c>
      <c r="BM132" s="128" t="str">
        <f t="shared" si="145"/>
        <v>-</v>
      </c>
      <c r="BN132" s="128" t="str">
        <f t="shared" si="146"/>
        <v>-</v>
      </c>
      <c r="BO132" s="128" t="str">
        <f t="shared" si="147"/>
        <v>-</v>
      </c>
      <c r="BP132" s="128" t="str">
        <f t="shared" si="148"/>
        <v>-</v>
      </c>
      <c r="BQ132" s="128" t="str">
        <f t="shared" si="149"/>
        <v>-</v>
      </c>
      <c r="BR132" s="128" t="str">
        <f t="shared" si="150"/>
        <v>-</v>
      </c>
      <c r="BS132" s="128" t="str">
        <f t="shared" si="151"/>
        <v>-</v>
      </c>
      <c r="BT132" s="128" t="str">
        <f t="shared" si="152"/>
        <v>-</v>
      </c>
      <c r="BU132" s="128" t="str">
        <f t="shared" si="153"/>
        <v>-</v>
      </c>
      <c r="BV132" s="129">
        <f t="shared" si="154"/>
        <v>0</v>
      </c>
      <c r="BX132" s="128" t="str">
        <f t="shared" si="103"/>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55"/>
        <v>-</v>
      </c>
      <c r="K133" s="20" t="str">
        <f>IF(月途中入退所!$N10=$B$2,IF(月途中入退所!S10="","-",月途中入退所!$S10),"-")</f>
        <v>-</v>
      </c>
      <c r="L133" s="162" t="str">
        <f t="shared" si="156"/>
        <v>-</v>
      </c>
      <c r="M133" s="20" t="str">
        <f>IF(月途中入退所!$N10=$B$2,月途中入退所!$T10,"-")</f>
        <v>-</v>
      </c>
      <c r="N133" s="129">
        <f t="shared" si="157"/>
        <v>0</v>
      </c>
      <c r="O133" s="123"/>
      <c r="P133" s="128" t="str">
        <f t="shared" si="104"/>
        <v>-</v>
      </c>
      <c r="Q133" s="128" t="str">
        <f t="shared" si="105"/>
        <v>-</v>
      </c>
      <c r="R133" s="128" t="str">
        <f t="shared" si="106"/>
        <v>-</v>
      </c>
      <c r="S133" s="128" t="str">
        <f t="shared" si="107"/>
        <v>-</v>
      </c>
      <c r="T133" s="128" t="str">
        <f t="shared" si="108"/>
        <v>-</v>
      </c>
      <c r="U133" s="128" t="str">
        <f t="shared" si="109"/>
        <v>-</v>
      </c>
      <c r="V133" s="128" t="str">
        <f t="shared" si="110"/>
        <v>-</v>
      </c>
      <c r="W133" s="128" t="str">
        <f t="shared" si="111"/>
        <v>-</v>
      </c>
      <c r="X133" s="128" t="str">
        <f t="shared" si="112"/>
        <v>-</v>
      </c>
      <c r="Y133" s="128" t="str">
        <f t="shared" si="113"/>
        <v>-</v>
      </c>
      <c r="Z133" s="128" t="str">
        <f t="shared" si="114"/>
        <v>-</v>
      </c>
      <c r="AA133" s="128" t="str">
        <f t="shared" si="115"/>
        <v>-</v>
      </c>
      <c r="AB133" s="131"/>
      <c r="AC133" s="128" t="str">
        <f t="shared" si="116"/>
        <v>-</v>
      </c>
      <c r="AD133" s="128" t="str">
        <f t="shared" si="117"/>
        <v>-</v>
      </c>
      <c r="AE133" s="131"/>
      <c r="AF133" s="131"/>
      <c r="AG133" s="128" t="str">
        <f t="shared" si="118"/>
        <v>-</v>
      </c>
      <c r="AH133" s="128" t="str">
        <f t="shared" si="119"/>
        <v>-</v>
      </c>
      <c r="AI133" s="128" t="str">
        <f t="shared" si="120"/>
        <v>-</v>
      </c>
      <c r="AJ133" s="128" t="str">
        <f t="shared" si="121"/>
        <v>-</v>
      </c>
      <c r="AK133" s="128" t="str">
        <f t="shared" si="122"/>
        <v>-</v>
      </c>
      <c r="AL133" s="128" t="str">
        <f t="shared" si="123"/>
        <v>-</v>
      </c>
      <c r="AM133" s="128" t="str">
        <f t="shared" si="124"/>
        <v>-</v>
      </c>
      <c r="AN133" s="128" t="str">
        <f t="shared" si="125"/>
        <v>-</v>
      </c>
      <c r="AO133" s="128" t="str">
        <f t="shared" si="126"/>
        <v>-</v>
      </c>
      <c r="AP133" s="128" t="str">
        <f t="shared" si="127"/>
        <v>-</v>
      </c>
      <c r="AQ133" s="128" t="str">
        <f t="shared" si="158"/>
        <v>-</v>
      </c>
      <c r="AR133" s="128" t="str">
        <f t="shared" si="159"/>
        <v>-</v>
      </c>
      <c r="AS133" s="129">
        <f t="shared" si="128"/>
        <v>0</v>
      </c>
      <c r="AT133" s="128" t="str">
        <f t="shared" si="129"/>
        <v>-</v>
      </c>
      <c r="AU133" s="128" t="str">
        <f t="shared" si="130"/>
        <v>-</v>
      </c>
      <c r="AV133" s="128" t="str">
        <f t="shared" si="131"/>
        <v>-</v>
      </c>
      <c r="AW133" s="128" t="str">
        <f t="shared" si="132"/>
        <v>-</v>
      </c>
      <c r="AX133" s="128" t="str">
        <f t="shared" si="133"/>
        <v>-</v>
      </c>
      <c r="AY133" s="128" t="str">
        <f t="shared" si="134"/>
        <v>-</v>
      </c>
      <c r="AZ133" s="128" t="str">
        <f t="shared" si="135"/>
        <v>-</v>
      </c>
      <c r="BA133" s="128" t="str">
        <f t="shared" si="136"/>
        <v>-</v>
      </c>
      <c r="BB133" s="128" t="str">
        <f t="shared" si="137"/>
        <v>-</v>
      </c>
      <c r="BC133" s="128" t="str">
        <f t="shared" si="138"/>
        <v>-</v>
      </c>
      <c r="BD133" s="128" t="str">
        <f t="shared" si="139"/>
        <v>-</v>
      </c>
      <c r="BE133" s="187"/>
      <c r="BF133" s="128" t="str">
        <f t="shared" si="140"/>
        <v>-</v>
      </c>
      <c r="BG133" s="128" t="str">
        <f t="shared" si="141"/>
        <v>-</v>
      </c>
      <c r="BH133" s="187"/>
      <c r="BI133" s="187"/>
      <c r="BJ133" s="128" t="str">
        <f t="shared" si="142"/>
        <v>-</v>
      </c>
      <c r="BK133" s="128" t="str">
        <f t="shared" si="143"/>
        <v>-</v>
      </c>
      <c r="BL133" s="128" t="str">
        <f t="shared" si="144"/>
        <v>-</v>
      </c>
      <c r="BM133" s="128" t="str">
        <f t="shared" si="145"/>
        <v>-</v>
      </c>
      <c r="BN133" s="128" t="str">
        <f t="shared" si="146"/>
        <v>-</v>
      </c>
      <c r="BO133" s="128" t="str">
        <f t="shared" si="147"/>
        <v>-</v>
      </c>
      <c r="BP133" s="128" t="str">
        <f t="shared" si="148"/>
        <v>-</v>
      </c>
      <c r="BQ133" s="128" t="str">
        <f t="shared" si="149"/>
        <v>-</v>
      </c>
      <c r="BR133" s="128" t="str">
        <f t="shared" si="150"/>
        <v>-</v>
      </c>
      <c r="BS133" s="128" t="str">
        <f t="shared" si="151"/>
        <v>-</v>
      </c>
      <c r="BT133" s="128" t="str">
        <f t="shared" si="152"/>
        <v>-</v>
      </c>
      <c r="BU133" s="128" t="str">
        <f t="shared" si="153"/>
        <v>-</v>
      </c>
      <c r="BV133" s="129">
        <f t="shared" si="154"/>
        <v>0</v>
      </c>
      <c r="BX133" s="128" t="str">
        <f t="shared" si="103"/>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55"/>
        <v>-</v>
      </c>
      <c r="K134" s="20" t="str">
        <f>IF(月途中入退所!$N11=$B$2,IF(月途中入退所!S11="","-",月途中入退所!$S11),"-")</f>
        <v>-</v>
      </c>
      <c r="L134" s="162" t="str">
        <f t="shared" si="156"/>
        <v>-</v>
      </c>
      <c r="M134" s="20" t="str">
        <f>IF(月途中入退所!$N11=$B$2,月途中入退所!$T11,"-")</f>
        <v>-</v>
      </c>
      <c r="N134" s="129">
        <f t="shared" si="157"/>
        <v>0</v>
      </c>
      <c r="O134" s="123"/>
      <c r="P134" s="128" t="str">
        <f t="shared" si="104"/>
        <v>-</v>
      </c>
      <c r="Q134" s="128" t="str">
        <f t="shared" si="105"/>
        <v>-</v>
      </c>
      <c r="R134" s="128" t="str">
        <f t="shared" si="106"/>
        <v>-</v>
      </c>
      <c r="S134" s="128" t="str">
        <f t="shared" si="107"/>
        <v>-</v>
      </c>
      <c r="T134" s="128" t="str">
        <f t="shared" si="108"/>
        <v>-</v>
      </c>
      <c r="U134" s="128" t="str">
        <f t="shared" si="109"/>
        <v>-</v>
      </c>
      <c r="V134" s="128" t="str">
        <f t="shared" si="110"/>
        <v>-</v>
      </c>
      <c r="W134" s="128" t="str">
        <f t="shared" si="111"/>
        <v>-</v>
      </c>
      <c r="X134" s="128" t="str">
        <f t="shared" si="112"/>
        <v>-</v>
      </c>
      <c r="Y134" s="128" t="str">
        <f t="shared" si="113"/>
        <v>-</v>
      </c>
      <c r="Z134" s="128" t="str">
        <f t="shared" si="114"/>
        <v>-</v>
      </c>
      <c r="AA134" s="128" t="str">
        <f t="shared" si="115"/>
        <v>-</v>
      </c>
      <c r="AB134" s="131"/>
      <c r="AC134" s="128" t="str">
        <f t="shared" si="116"/>
        <v>-</v>
      </c>
      <c r="AD134" s="128" t="str">
        <f t="shared" si="117"/>
        <v>-</v>
      </c>
      <c r="AE134" s="131"/>
      <c r="AF134" s="131"/>
      <c r="AG134" s="128" t="str">
        <f t="shared" si="118"/>
        <v>-</v>
      </c>
      <c r="AH134" s="128" t="str">
        <f t="shared" si="119"/>
        <v>-</v>
      </c>
      <c r="AI134" s="128" t="str">
        <f t="shared" si="120"/>
        <v>-</v>
      </c>
      <c r="AJ134" s="128" t="str">
        <f t="shared" si="121"/>
        <v>-</v>
      </c>
      <c r="AK134" s="128" t="str">
        <f t="shared" si="122"/>
        <v>-</v>
      </c>
      <c r="AL134" s="128" t="str">
        <f t="shared" si="123"/>
        <v>-</v>
      </c>
      <c r="AM134" s="128" t="str">
        <f t="shared" si="124"/>
        <v>-</v>
      </c>
      <c r="AN134" s="128" t="str">
        <f t="shared" si="125"/>
        <v>-</v>
      </c>
      <c r="AO134" s="128" t="str">
        <f t="shared" si="126"/>
        <v>-</v>
      </c>
      <c r="AP134" s="128" t="str">
        <f t="shared" si="127"/>
        <v>-</v>
      </c>
      <c r="AQ134" s="128" t="str">
        <f t="shared" si="158"/>
        <v>-</v>
      </c>
      <c r="AR134" s="128" t="str">
        <f t="shared" si="159"/>
        <v>-</v>
      </c>
      <c r="AS134" s="129">
        <f t="shared" si="128"/>
        <v>0</v>
      </c>
      <c r="AT134" s="128" t="str">
        <f t="shared" si="129"/>
        <v>-</v>
      </c>
      <c r="AU134" s="128" t="str">
        <f t="shared" si="130"/>
        <v>-</v>
      </c>
      <c r="AV134" s="128" t="str">
        <f t="shared" si="131"/>
        <v>-</v>
      </c>
      <c r="AW134" s="128" t="str">
        <f t="shared" si="132"/>
        <v>-</v>
      </c>
      <c r="AX134" s="128" t="str">
        <f t="shared" si="133"/>
        <v>-</v>
      </c>
      <c r="AY134" s="128" t="str">
        <f t="shared" si="134"/>
        <v>-</v>
      </c>
      <c r="AZ134" s="128" t="str">
        <f t="shared" si="135"/>
        <v>-</v>
      </c>
      <c r="BA134" s="128" t="str">
        <f t="shared" si="136"/>
        <v>-</v>
      </c>
      <c r="BB134" s="128" t="str">
        <f t="shared" si="137"/>
        <v>-</v>
      </c>
      <c r="BC134" s="128" t="str">
        <f t="shared" si="138"/>
        <v>-</v>
      </c>
      <c r="BD134" s="128" t="str">
        <f t="shared" si="139"/>
        <v>-</v>
      </c>
      <c r="BE134" s="187"/>
      <c r="BF134" s="128" t="str">
        <f t="shared" si="140"/>
        <v>-</v>
      </c>
      <c r="BG134" s="128" t="str">
        <f t="shared" si="141"/>
        <v>-</v>
      </c>
      <c r="BH134" s="187"/>
      <c r="BI134" s="187"/>
      <c r="BJ134" s="128" t="str">
        <f t="shared" si="142"/>
        <v>-</v>
      </c>
      <c r="BK134" s="128" t="str">
        <f t="shared" si="143"/>
        <v>-</v>
      </c>
      <c r="BL134" s="128" t="str">
        <f t="shared" si="144"/>
        <v>-</v>
      </c>
      <c r="BM134" s="128" t="str">
        <f t="shared" si="145"/>
        <v>-</v>
      </c>
      <c r="BN134" s="128" t="str">
        <f t="shared" si="146"/>
        <v>-</v>
      </c>
      <c r="BO134" s="128" t="str">
        <f t="shared" si="147"/>
        <v>-</v>
      </c>
      <c r="BP134" s="128" t="str">
        <f t="shared" si="148"/>
        <v>-</v>
      </c>
      <c r="BQ134" s="128" t="str">
        <f t="shared" si="149"/>
        <v>-</v>
      </c>
      <c r="BR134" s="128" t="str">
        <f t="shared" si="150"/>
        <v>-</v>
      </c>
      <c r="BS134" s="128" t="str">
        <f t="shared" si="151"/>
        <v>-</v>
      </c>
      <c r="BT134" s="128" t="str">
        <f t="shared" si="152"/>
        <v>-</v>
      </c>
      <c r="BU134" s="128" t="str">
        <f t="shared" si="153"/>
        <v>-</v>
      </c>
      <c r="BV134" s="129">
        <f t="shared" si="154"/>
        <v>0</v>
      </c>
      <c r="BX134" s="128" t="str">
        <f t="shared" si="103"/>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55"/>
        <v>-</v>
      </c>
      <c r="K135" s="20" t="str">
        <f>IF(月途中入退所!$N12=$B$2,IF(月途中入退所!S12="","-",月途中入退所!$S12),"-")</f>
        <v>-</v>
      </c>
      <c r="L135" s="162" t="str">
        <f t="shared" si="156"/>
        <v>-</v>
      </c>
      <c r="M135" s="20" t="str">
        <f>IF(月途中入退所!$N12=$B$2,月途中入退所!$T12,"-")</f>
        <v>-</v>
      </c>
      <c r="N135" s="129">
        <f t="shared" si="157"/>
        <v>0</v>
      </c>
      <c r="O135" s="123"/>
      <c r="P135" s="128" t="str">
        <f t="shared" si="104"/>
        <v>-</v>
      </c>
      <c r="Q135" s="128" t="str">
        <f t="shared" si="105"/>
        <v>-</v>
      </c>
      <c r="R135" s="128" t="str">
        <f t="shared" si="106"/>
        <v>-</v>
      </c>
      <c r="S135" s="128" t="str">
        <f t="shared" si="107"/>
        <v>-</v>
      </c>
      <c r="T135" s="128" t="str">
        <f t="shared" si="108"/>
        <v>-</v>
      </c>
      <c r="U135" s="128" t="str">
        <f t="shared" si="109"/>
        <v>-</v>
      </c>
      <c r="V135" s="128" t="str">
        <f t="shared" si="110"/>
        <v>-</v>
      </c>
      <c r="W135" s="128" t="str">
        <f t="shared" si="111"/>
        <v>-</v>
      </c>
      <c r="X135" s="128" t="str">
        <f t="shared" si="112"/>
        <v>-</v>
      </c>
      <c r="Y135" s="128" t="str">
        <f t="shared" si="113"/>
        <v>-</v>
      </c>
      <c r="Z135" s="128" t="str">
        <f t="shared" si="114"/>
        <v>-</v>
      </c>
      <c r="AA135" s="128" t="str">
        <f t="shared" si="115"/>
        <v>-</v>
      </c>
      <c r="AB135" s="131"/>
      <c r="AC135" s="128" t="str">
        <f t="shared" si="116"/>
        <v>-</v>
      </c>
      <c r="AD135" s="128" t="str">
        <f t="shared" si="117"/>
        <v>-</v>
      </c>
      <c r="AE135" s="131"/>
      <c r="AF135" s="131"/>
      <c r="AG135" s="128" t="str">
        <f t="shared" si="118"/>
        <v>-</v>
      </c>
      <c r="AH135" s="128" t="str">
        <f t="shared" si="119"/>
        <v>-</v>
      </c>
      <c r="AI135" s="128" t="str">
        <f t="shared" si="120"/>
        <v>-</v>
      </c>
      <c r="AJ135" s="128" t="str">
        <f t="shared" si="121"/>
        <v>-</v>
      </c>
      <c r="AK135" s="128" t="str">
        <f t="shared" si="122"/>
        <v>-</v>
      </c>
      <c r="AL135" s="128" t="str">
        <f t="shared" si="123"/>
        <v>-</v>
      </c>
      <c r="AM135" s="128" t="str">
        <f t="shared" si="124"/>
        <v>-</v>
      </c>
      <c r="AN135" s="128" t="str">
        <f t="shared" si="125"/>
        <v>-</v>
      </c>
      <c r="AO135" s="128" t="str">
        <f t="shared" si="126"/>
        <v>-</v>
      </c>
      <c r="AP135" s="128" t="str">
        <f t="shared" si="127"/>
        <v>-</v>
      </c>
      <c r="AQ135" s="128" t="str">
        <f t="shared" si="158"/>
        <v>-</v>
      </c>
      <c r="AR135" s="128" t="str">
        <f t="shared" si="159"/>
        <v>-</v>
      </c>
      <c r="AS135" s="129">
        <f t="shared" si="128"/>
        <v>0</v>
      </c>
      <c r="AT135" s="128" t="str">
        <f t="shared" si="129"/>
        <v>-</v>
      </c>
      <c r="AU135" s="128" t="str">
        <f t="shared" si="130"/>
        <v>-</v>
      </c>
      <c r="AV135" s="128" t="str">
        <f t="shared" si="131"/>
        <v>-</v>
      </c>
      <c r="AW135" s="128" t="str">
        <f t="shared" si="132"/>
        <v>-</v>
      </c>
      <c r="AX135" s="128" t="str">
        <f t="shared" si="133"/>
        <v>-</v>
      </c>
      <c r="AY135" s="128" t="str">
        <f t="shared" si="134"/>
        <v>-</v>
      </c>
      <c r="AZ135" s="128" t="str">
        <f t="shared" si="135"/>
        <v>-</v>
      </c>
      <c r="BA135" s="128" t="str">
        <f t="shared" si="136"/>
        <v>-</v>
      </c>
      <c r="BB135" s="128" t="str">
        <f t="shared" si="137"/>
        <v>-</v>
      </c>
      <c r="BC135" s="128" t="str">
        <f t="shared" si="138"/>
        <v>-</v>
      </c>
      <c r="BD135" s="128" t="str">
        <f t="shared" si="139"/>
        <v>-</v>
      </c>
      <c r="BE135" s="187"/>
      <c r="BF135" s="128" t="str">
        <f t="shared" si="140"/>
        <v>-</v>
      </c>
      <c r="BG135" s="128" t="str">
        <f t="shared" si="141"/>
        <v>-</v>
      </c>
      <c r="BH135" s="187"/>
      <c r="BI135" s="187"/>
      <c r="BJ135" s="128" t="str">
        <f t="shared" si="142"/>
        <v>-</v>
      </c>
      <c r="BK135" s="128" t="str">
        <f t="shared" si="143"/>
        <v>-</v>
      </c>
      <c r="BL135" s="128" t="str">
        <f t="shared" si="144"/>
        <v>-</v>
      </c>
      <c r="BM135" s="128" t="str">
        <f t="shared" si="145"/>
        <v>-</v>
      </c>
      <c r="BN135" s="128" t="str">
        <f t="shared" si="146"/>
        <v>-</v>
      </c>
      <c r="BO135" s="128" t="str">
        <f t="shared" si="147"/>
        <v>-</v>
      </c>
      <c r="BP135" s="128" t="str">
        <f t="shared" si="148"/>
        <v>-</v>
      </c>
      <c r="BQ135" s="128" t="str">
        <f t="shared" si="149"/>
        <v>-</v>
      </c>
      <c r="BR135" s="128" t="str">
        <f t="shared" si="150"/>
        <v>-</v>
      </c>
      <c r="BS135" s="128" t="str">
        <f t="shared" si="151"/>
        <v>-</v>
      </c>
      <c r="BT135" s="128" t="str">
        <f t="shared" si="152"/>
        <v>-</v>
      </c>
      <c r="BU135" s="128" t="str">
        <f t="shared" si="153"/>
        <v>-</v>
      </c>
      <c r="BV135" s="129">
        <f t="shared" si="154"/>
        <v>0</v>
      </c>
      <c r="BX135" s="128" t="str">
        <f t="shared" si="103"/>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55"/>
        <v>-</v>
      </c>
      <c r="K136" s="20" t="str">
        <f>IF(月途中入退所!$N13=$B$2,IF(月途中入退所!S13="","-",月途中入退所!$S13),"-")</f>
        <v>-</v>
      </c>
      <c r="L136" s="162" t="str">
        <f t="shared" si="156"/>
        <v>-</v>
      </c>
      <c r="M136" s="20" t="str">
        <f>IF(月途中入退所!$N13=$B$2,月途中入退所!$T13,"-")</f>
        <v>-</v>
      </c>
      <c r="N136" s="129">
        <f t="shared" si="157"/>
        <v>0</v>
      </c>
      <c r="O136" s="123"/>
      <c r="P136" s="128" t="str">
        <f t="shared" si="104"/>
        <v>-</v>
      </c>
      <c r="Q136" s="128" t="str">
        <f t="shared" si="105"/>
        <v>-</v>
      </c>
      <c r="R136" s="128" t="str">
        <f t="shared" si="106"/>
        <v>-</v>
      </c>
      <c r="S136" s="128" t="str">
        <f t="shared" si="107"/>
        <v>-</v>
      </c>
      <c r="T136" s="128" t="str">
        <f t="shared" si="108"/>
        <v>-</v>
      </c>
      <c r="U136" s="128" t="str">
        <f t="shared" si="109"/>
        <v>-</v>
      </c>
      <c r="V136" s="128" t="str">
        <f t="shared" si="110"/>
        <v>-</v>
      </c>
      <c r="W136" s="128" t="str">
        <f t="shared" si="111"/>
        <v>-</v>
      </c>
      <c r="X136" s="128" t="str">
        <f t="shared" si="112"/>
        <v>-</v>
      </c>
      <c r="Y136" s="128" t="str">
        <f t="shared" si="113"/>
        <v>-</v>
      </c>
      <c r="Z136" s="128" t="str">
        <f t="shared" si="114"/>
        <v>-</v>
      </c>
      <c r="AA136" s="128" t="str">
        <f t="shared" si="115"/>
        <v>-</v>
      </c>
      <c r="AB136" s="131"/>
      <c r="AC136" s="128" t="str">
        <f t="shared" si="116"/>
        <v>-</v>
      </c>
      <c r="AD136" s="128" t="str">
        <f t="shared" si="117"/>
        <v>-</v>
      </c>
      <c r="AE136" s="131"/>
      <c r="AF136" s="131"/>
      <c r="AG136" s="128" t="str">
        <f t="shared" si="118"/>
        <v>-</v>
      </c>
      <c r="AH136" s="128" t="str">
        <f t="shared" si="119"/>
        <v>-</v>
      </c>
      <c r="AI136" s="128" t="str">
        <f t="shared" si="120"/>
        <v>-</v>
      </c>
      <c r="AJ136" s="128" t="str">
        <f t="shared" si="121"/>
        <v>-</v>
      </c>
      <c r="AK136" s="128" t="str">
        <f t="shared" si="122"/>
        <v>-</v>
      </c>
      <c r="AL136" s="128" t="str">
        <f t="shared" si="123"/>
        <v>-</v>
      </c>
      <c r="AM136" s="128" t="str">
        <f t="shared" si="124"/>
        <v>-</v>
      </c>
      <c r="AN136" s="128" t="str">
        <f t="shared" si="125"/>
        <v>-</v>
      </c>
      <c r="AO136" s="128" t="str">
        <f t="shared" si="126"/>
        <v>-</v>
      </c>
      <c r="AP136" s="128" t="str">
        <f t="shared" si="127"/>
        <v>-</v>
      </c>
      <c r="AQ136" s="128" t="str">
        <f t="shared" si="158"/>
        <v>-</v>
      </c>
      <c r="AR136" s="128" t="str">
        <f t="shared" si="159"/>
        <v>-</v>
      </c>
      <c r="AS136" s="129">
        <f t="shared" si="128"/>
        <v>0</v>
      </c>
      <c r="AT136" s="128" t="str">
        <f t="shared" si="129"/>
        <v>-</v>
      </c>
      <c r="AU136" s="128" t="str">
        <f t="shared" si="130"/>
        <v>-</v>
      </c>
      <c r="AV136" s="128" t="str">
        <f t="shared" si="131"/>
        <v>-</v>
      </c>
      <c r="AW136" s="128" t="str">
        <f t="shared" si="132"/>
        <v>-</v>
      </c>
      <c r="AX136" s="128" t="str">
        <f t="shared" si="133"/>
        <v>-</v>
      </c>
      <c r="AY136" s="128" t="str">
        <f t="shared" si="134"/>
        <v>-</v>
      </c>
      <c r="AZ136" s="128" t="str">
        <f t="shared" si="135"/>
        <v>-</v>
      </c>
      <c r="BA136" s="128" t="str">
        <f t="shared" si="136"/>
        <v>-</v>
      </c>
      <c r="BB136" s="128" t="str">
        <f t="shared" si="137"/>
        <v>-</v>
      </c>
      <c r="BC136" s="128" t="str">
        <f t="shared" si="138"/>
        <v>-</v>
      </c>
      <c r="BD136" s="128" t="str">
        <f t="shared" si="139"/>
        <v>-</v>
      </c>
      <c r="BE136" s="187"/>
      <c r="BF136" s="128" t="str">
        <f t="shared" si="140"/>
        <v>-</v>
      </c>
      <c r="BG136" s="128" t="str">
        <f t="shared" si="141"/>
        <v>-</v>
      </c>
      <c r="BH136" s="187"/>
      <c r="BI136" s="187"/>
      <c r="BJ136" s="128" t="str">
        <f t="shared" si="142"/>
        <v>-</v>
      </c>
      <c r="BK136" s="128" t="str">
        <f t="shared" si="143"/>
        <v>-</v>
      </c>
      <c r="BL136" s="128" t="str">
        <f t="shared" si="144"/>
        <v>-</v>
      </c>
      <c r="BM136" s="128" t="str">
        <f t="shared" si="145"/>
        <v>-</v>
      </c>
      <c r="BN136" s="128" t="str">
        <f t="shared" si="146"/>
        <v>-</v>
      </c>
      <c r="BO136" s="128" t="str">
        <f t="shared" si="147"/>
        <v>-</v>
      </c>
      <c r="BP136" s="128" t="str">
        <f t="shared" si="148"/>
        <v>-</v>
      </c>
      <c r="BQ136" s="128" t="str">
        <f t="shared" si="149"/>
        <v>-</v>
      </c>
      <c r="BR136" s="128" t="str">
        <f t="shared" si="150"/>
        <v>-</v>
      </c>
      <c r="BS136" s="128" t="str">
        <f t="shared" si="151"/>
        <v>-</v>
      </c>
      <c r="BT136" s="128" t="str">
        <f t="shared" si="152"/>
        <v>-</v>
      </c>
      <c r="BU136" s="128" t="str">
        <f t="shared" si="153"/>
        <v>-</v>
      </c>
      <c r="BV136" s="129">
        <f t="shared" si="154"/>
        <v>0</v>
      </c>
      <c r="BX136" s="128" t="str">
        <f t="shared" si="103"/>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55"/>
        <v>-</v>
      </c>
      <c r="K137" s="20" t="str">
        <f>IF(月途中入退所!$N14=$B$2,IF(月途中入退所!S14="","-",月途中入退所!$S14),"-")</f>
        <v>-</v>
      </c>
      <c r="L137" s="162" t="str">
        <f t="shared" si="156"/>
        <v>-</v>
      </c>
      <c r="M137" s="20" t="str">
        <f>IF(月途中入退所!$N14=$B$2,月途中入退所!$T14,"-")</f>
        <v>-</v>
      </c>
      <c r="N137" s="129">
        <f t="shared" si="157"/>
        <v>0</v>
      </c>
      <c r="O137" s="123"/>
      <c r="P137" s="128" t="str">
        <f t="shared" si="104"/>
        <v>-</v>
      </c>
      <c r="Q137" s="128" t="str">
        <f t="shared" si="105"/>
        <v>-</v>
      </c>
      <c r="R137" s="128" t="str">
        <f t="shared" si="106"/>
        <v>-</v>
      </c>
      <c r="S137" s="128" t="str">
        <f t="shared" si="107"/>
        <v>-</v>
      </c>
      <c r="T137" s="128" t="str">
        <f t="shared" si="108"/>
        <v>-</v>
      </c>
      <c r="U137" s="128" t="str">
        <f t="shared" si="109"/>
        <v>-</v>
      </c>
      <c r="V137" s="128" t="str">
        <f t="shared" si="110"/>
        <v>-</v>
      </c>
      <c r="W137" s="128" t="str">
        <f t="shared" si="111"/>
        <v>-</v>
      </c>
      <c r="X137" s="128" t="str">
        <f t="shared" si="112"/>
        <v>-</v>
      </c>
      <c r="Y137" s="128" t="str">
        <f t="shared" si="113"/>
        <v>-</v>
      </c>
      <c r="Z137" s="128" t="str">
        <f t="shared" si="114"/>
        <v>-</v>
      </c>
      <c r="AA137" s="128" t="str">
        <f t="shared" si="115"/>
        <v>-</v>
      </c>
      <c r="AB137" s="131"/>
      <c r="AC137" s="128" t="str">
        <f t="shared" si="116"/>
        <v>-</v>
      </c>
      <c r="AD137" s="128" t="str">
        <f t="shared" si="117"/>
        <v>-</v>
      </c>
      <c r="AE137" s="131"/>
      <c r="AF137" s="131"/>
      <c r="AG137" s="128" t="str">
        <f t="shared" si="118"/>
        <v>-</v>
      </c>
      <c r="AH137" s="128" t="str">
        <f t="shared" si="119"/>
        <v>-</v>
      </c>
      <c r="AI137" s="128" t="str">
        <f t="shared" si="120"/>
        <v>-</v>
      </c>
      <c r="AJ137" s="128" t="str">
        <f t="shared" si="121"/>
        <v>-</v>
      </c>
      <c r="AK137" s="128" t="str">
        <f t="shared" si="122"/>
        <v>-</v>
      </c>
      <c r="AL137" s="128" t="str">
        <f t="shared" si="123"/>
        <v>-</v>
      </c>
      <c r="AM137" s="128" t="str">
        <f t="shared" si="124"/>
        <v>-</v>
      </c>
      <c r="AN137" s="128" t="str">
        <f t="shared" si="125"/>
        <v>-</v>
      </c>
      <c r="AO137" s="128" t="str">
        <f t="shared" si="126"/>
        <v>-</v>
      </c>
      <c r="AP137" s="128" t="str">
        <f t="shared" si="127"/>
        <v>-</v>
      </c>
      <c r="AQ137" s="128" t="str">
        <f t="shared" si="158"/>
        <v>-</v>
      </c>
      <c r="AR137" s="128" t="str">
        <f t="shared" si="159"/>
        <v>-</v>
      </c>
      <c r="AS137" s="129">
        <f t="shared" si="128"/>
        <v>0</v>
      </c>
      <c r="AT137" s="128" t="str">
        <f t="shared" si="129"/>
        <v>-</v>
      </c>
      <c r="AU137" s="128" t="str">
        <f t="shared" si="130"/>
        <v>-</v>
      </c>
      <c r="AV137" s="128" t="str">
        <f t="shared" si="131"/>
        <v>-</v>
      </c>
      <c r="AW137" s="128" t="str">
        <f t="shared" si="132"/>
        <v>-</v>
      </c>
      <c r="AX137" s="128" t="str">
        <f t="shared" si="133"/>
        <v>-</v>
      </c>
      <c r="AY137" s="128" t="str">
        <f t="shared" si="134"/>
        <v>-</v>
      </c>
      <c r="AZ137" s="128" t="str">
        <f t="shared" si="135"/>
        <v>-</v>
      </c>
      <c r="BA137" s="128" t="str">
        <f t="shared" si="136"/>
        <v>-</v>
      </c>
      <c r="BB137" s="128" t="str">
        <f t="shared" si="137"/>
        <v>-</v>
      </c>
      <c r="BC137" s="128" t="str">
        <f t="shared" si="138"/>
        <v>-</v>
      </c>
      <c r="BD137" s="128" t="str">
        <f t="shared" si="139"/>
        <v>-</v>
      </c>
      <c r="BE137" s="187"/>
      <c r="BF137" s="128" t="str">
        <f t="shared" si="140"/>
        <v>-</v>
      </c>
      <c r="BG137" s="128" t="str">
        <f t="shared" si="141"/>
        <v>-</v>
      </c>
      <c r="BH137" s="187"/>
      <c r="BI137" s="187"/>
      <c r="BJ137" s="128" t="str">
        <f t="shared" si="142"/>
        <v>-</v>
      </c>
      <c r="BK137" s="128" t="str">
        <f t="shared" si="143"/>
        <v>-</v>
      </c>
      <c r="BL137" s="128" t="str">
        <f t="shared" si="144"/>
        <v>-</v>
      </c>
      <c r="BM137" s="128" t="str">
        <f t="shared" si="145"/>
        <v>-</v>
      </c>
      <c r="BN137" s="128" t="str">
        <f t="shared" si="146"/>
        <v>-</v>
      </c>
      <c r="BO137" s="128" t="str">
        <f t="shared" si="147"/>
        <v>-</v>
      </c>
      <c r="BP137" s="128" t="str">
        <f t="shared" si="148"/>
        <v>-</v>
      </c>
      <c r="BQ137" s="128" t="str">
        <f t="shared" si="149"/>
        <v>-</v>
      </c>
      <c r="BR137" s="128" t="str">
        <f t="shared" si="150"/>
        <v>-</v>
      </c>
      <c r="BS137" s="128" t="str">
        <f t="shared" si="151"/>
        <v>-</v>
      </c>
      <c r="BT137" s="128" t="str">
        <f t="shared" si="152"/>
        <v>-</v>
      </c>
      <c r="BU137" s="128" t="str">
        <f t="shared" si="153"/>
        <v>-</v>
      </c>
      <c r="BV137" s="129">
        <f t="shared" si="154"/>
        <v>0</v>
      </c>
      <c r="BX137" s="128" t="str">
        <f t="shared" si="103"/>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55"/>
        <v>-</v>
      </c>
      <c r="K138" s="20" t="str">
        <f>IF(月途中入退所!$N15=$B$2,IF(月途中入退所!S15="","-",月途中入退所!$S15),"-")</f>
        <v>-</v>
      </c>
      <c r="L138" s="162" t="str">
        <f t="shared" si="156"/>
        <v>-</v>
      </c>
      <c r="M138" s="20" t="str">
        <f>IF(月途中入退所!$N15=$B$2,月途中入退所!$T15,"-")</f>
        <v>-</v>
      </c>
      <c r="N138" s="129">
        <f t="shared" si="157"/>
        <v>0</v>
      </c>
      <c r="O138" s="123"/>
      <c r="P138" s="128" t="str">
        <f t="shared" si="104"/>
        <v>-</v>
      </c>
      <c r="Q138" s="128" t="str">
        <f t="shared" si="105"/>
        <v>-</v>
      </c>
      <c r="R138" s="128" t="str">
        <f t="shared" si="106"/>
        <v>-</v>
      </c>
      <c r="S138" s="128" t="str">
        <f t="shared" si="107"/>
        <v>-</v>
      </c>
      <c r="T138" s="128" t="str">
        <f t="shared" si="108"/>
        <v>-</v>
      </c>
      <c r="U138" s="128" t="str">
        <f t="shared" si="109"/>
        <v>-</v>
      </c>
      <c r="V138" s="128" t="str">
        <f t="shared" si="110"/>
        <v>-</v>
      </c>
      <c r="W138" s="128" t="str">
        <f t="shared" si="111"/>
        <v>-</v>
      </c>
      <c r="X138" s="128" t="str">
        <f t="shared" si="112"/>
        <v>-</v>
      </c>
      <c r="Y138" s="128" t="str">
        <f t="shared" si="113"/>
        <v>-</v>
      </c>
      <c r="Z138" s="128" t="str">
        <f t="shared" si="114"/>
        <v>-</v>
      </c>
      <c r="AA138" s="128" t="str">
        <f t="shared" si="115"/>
        <v>-</v>
      </c>
      <c r="AB138" s="131"/>
      <c r="AC138" s="128" t="str">
        <f t="shared" si="116"/>
        <v>-</v>
      </c>
      <c r="AD138" s="128" t="str">
        <f t="shared" si="117"/>
        <v>-</v>
      </c>
      <c r="AE138" s="131"/>
      <c r="AF138" s="131"/>
      <c r="AG138" s="128" t="str">
        <f t="shared" si="118"/>
        <v>-</v>
      </c>
      <c r="AH138" s="128" t="str">
        <f t="shared" si="119"/>
        <v>-</v>
      </c>
      <c r="AI138" s="128" t="str">
        <f t="shared" si="120"/>
        <v>-</v>
      </c>
      <c r="AJ138" s="128" t="str">
        <f t="shared" si="121"/>
        <v>-</v>
      </c>
      <c r="AK138" s="128" t="str">
        <f t="shared" si="122"/>
        <v>-</v>
      </c>
      <c r="AL138" s="128" t="str">
        <f t="shared" si="123"/>
        <v>-</v>
      </c>
      <c r="AM138" s="128" t="str">
        <f t="shared" si="124"/>
        <v>-</v>
      </c>
      <c r="AN138" s="128" t="str">
        <f t="shared" si="125"/>
        <v>-</v>
      </c>
      <c r="AO138" s="128" t="str">
        <f t="shared" si="126"/>
        <v>-</v>
      </c>
      <c r="AP138" s="128" t="str">
        <f t="shared" si="127"/>
        <v>-</v>
      </c>
      <c r="AQ138" s="128" t="str">
        <f t="shared" si="158"/>
        <v>-</v>
      </c>
      <c r="AR138" s="128" t="str">
        <f t="shared" si="159"/>
        <v>-</v>
      </c>
      <c r="AS138" s="129">
        <f t="shared" si="128"/>
        <v>0</v>
      </c>
      <c r="AT138" s="128" t="str">
        <f t="shared" si="129"/>
        <v>-</v>
      </c>
      <c r="AU138" s="128" t="str">
        <f t="shared" si="130"/>
        <v>-</v>
      </c>
      <c r="AV138" s="128" t="str">
        <f t="shared" si="131"/>
        <v>-</v>
      </c>
      <c r="AW138" s="128" t="str">
        <f t="shared" si="132"/>
        <v>-</v>
      </c>
      <c r="AX138" s="128" t="str">
        <f t="shared" si="133"/>
        <v>-</v>
      </c>
      <c r="AY138" s="128" t="str">
        <f t="shared" si="134"/>
        <v>-</v>
      </c>
      <c r="AZ138" s="128" t="str">
        <f t="shared" si="135"/>
        <v>-</v>
      </c>
      <c r="BA138" s="128" t="str">
        <f t="shared" si="136"/>
        <v>-</v>
      </c>
      <c r="BB138" s="128" t="str">
        <f t="shared" si="137"/>
        <v>-</v>
      </c>
      <c r="BC138" s="128" t="str">
        <f t="shared" si="138"/>
        <v>-</v>
      </c>
      <c r="BD138" s="128" t="str">
        <f t="shared" si="139"/>
        <v>-</v>
      </c>
      <c r="BE138" s="187"/>
      <c r="BF138" s="128" t="str">
        <f t="shared" si="140"/>
        <v>-</v>
      </c>
      <c r="BG138" s="128" t="str">
        <f t="shared" si="141"/>
        <v>-</v>
      </c>
      <c r="BH138" s="187"/>
      <c r="BI138" s="187"/>
      <c r="BJ138" s="128" t="str">
        <f t="shared" si="142"/>
        <v>-</v>
      </c>
      <c r="BK138" s="128" t="str">
        <f t="shared" si="143"/>
        <v>-</v>
      </c>
      <c r="BL138" s="128" t="str">
        <f t="shared" si="144"/>
        <v>-</v>
      </c>
      <c r="BM138" s="128" t="str">
        <f t="shared" si="145"/>
        <v>-</v>
      </c>
      <c r="BN138" s="128" t="str">
        <f t="shared" si="146"/>
        <v>-</v>
      </c>
      <c r="BO138" s="128" t="str">
        <f t="shared" si="147"/>
        <v>-</v>
      </c>
      <c r="BP138" s="128" t="str">
        <f t="shared" si="148"/>
        <v>-</v>
      </c>
      <c r="BQ138" s="128" t="str">
        <f t="shared" si="149"/>
        <v>-</v>
      </c>
      <c r="BR138" s="128" t="str">
        <f t="shared" si="150"/>
        <v>-</v>
      </c>
      <c r="BS138" s="128" t="str">
        <f t="shared" si="151"/>
        <v>-</v>
      </c>
      <c r="BT138" s="128" t="str">
        <f t="shared" si="152"/>
        <v>-</v>
      </c>
      <c r="BU138" s="128" t="str">
        <f t="shared" si="153"/>
        <v>-</v>
      </c>
      <c r="BV138" s="129">
        <f t="shared" si="154"/>
        <v>0</v>
      </c>
      <c r="BX138" s="128" t="str">
        <f t="shared" si="103"/>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55"/>
        <v>-</v>
      </c>
      <c r="K139" s="20" t="str">
        <f>IF(月途中入退所!$N16=$B$2,IF(月途中入退所!S16="","-",月途中入退所!$S16),"-")</f>
        <v>-</v>
      </c>
      <c r="L139" s="162" t="str">
        <f t="shared" si="156"/>
        <v>-</v>
      </c>
      <c r="M139" s="20" t="str">
        <f>IF(月途中入退所!$N16=$B$2,月途中入退所!$T16,"-")</f>
        <v>-</v>
      </c>
      <c r="N139" s="129">
        <f t="shared" si="157"/>
        <v>0</v>
      </c>
      <c r="O139" s="123"/>
      <c r="P139" s="128" t="str">
        <f t="shared" si="104"/>
        <v>-</v>
      </c>
      <c r="Q139" s="128" t="str">
        <f t="shared" si="105"/>
        <v>-</v>
      </c>
      <c r="R139" s="128" t="str">
        <f t="shared" si="106"/>
        <v>-</v>
      </c>
      <c r="S139" s="128" t="str">
        <f t="shared" si="107"/>
        <v>-</v>
      </c>
      <c r="T139" s="128" t="str">
        <f t="shared" si="108"/>
        <v>-</v>
      </c>
      <c r="U139" s="128" t="str">
        <f t="shared" si="109"/>
        <v>-</v>
      </c>
      <c r="V139" s="128" t="str">
        <f t="shared" si="110"/>
        <v>-</v>
      </c>
      <c r="W139" s="128" t="str">
        <f t="shared" si="111"/>
        <v>-</v>
      </c>
      <c r="X139" s="128" t="str">
        <f t="shared" si="112"/>
        <v>-</v>
      </c>
      <c r="Y139" s="128" t="str">
        <f t="shared" si="113"/>
        <v>-</v>
      </c>
      <c r="Z139" s="128" t="str">
        <f t="shared" si="114"/>
        <v>-</v>
      </c>
      <c r="AA139" s="128" t="str">
        <f t="shared" si="115"/>
        <v>-</v>
      </c>
      <c r="AB139" s="131"/>
      <c r="AC139" s="128" t="str">
        <f t="shared" si="116"/>
        <v>-</v>
      </c>
      <c r="AD139" s="128" t="str">
        <f t="shared" si="117"/>
        <v>-</v>
      </c>
      <c r="AE139" s="131"/>
      <c r="AF139" s="131"/>
      <c r="AG139" s="128" t="str">
        <f t="shared" si="118"/>
        <v>-</v>
      </c>
      <c r="AH139" s="128" t="str">
        <f t="shared" si="119"/>
        <v>-</v>
      </c>
      <c r="AI139" s="128" t="str">
        <f t="shared" si="120"/>
        <v>-</v>
      </c>
      <c r="AJ139" s="128" t="str">
        <f t="shared" si="121"/>
        <v>-</v>
      </c>
      <c r="AK139" s="128" t="str">
        <f t="shared" si="122"/>
        <v>-</v>
      </c>
      <c r="AL139" s="128" t="str">
        <f t="shared" si="123"/>
        <v>-</v>
      </c>
      <c r="AM139" s="128" t="str">
        <f t="shared" si="124"/>
        <v>-</v>
      </c>
      <c r="AN139" s="128" t="str">
        <f t="shared" si="125"/>
        <v>-</v>
      </c>
      <c r="AO139" s="128" t="str">
        <f t="shared" si="126"/>
        <v>-</v>
      </c>
      <c r="AP139" s="128" t="str">
        <f t="shared" si="127"/>
        <v>-</v>
      </c>
      <c r="AQ139" s="128" t="str">
        <f t="shared" si="158"/>
        <v>-</v>
      </c>
      <c r="AR139" s="128" t="str">
        <f t="shared" si="159"/>
        <v>-</v>
      </c>
      <c r="AS139" s="129">
        <f t="shared" si="128"/>
        <v>0</v>
      </c>
      <c r="AT139" s="128" t="str">
        <f t="shared" si="129"/>
        <v>-</v>
      </c>
      <c r="AU139" s="128" t="str">
        <f t="shared" si="130"/>
        <v>-</v>
      </c>
      <c r="AV139" s="128" t="str">
        <f t="shared" si="131"/>
        <v>-</v>
      </c>
      <c r="AW139" s="128" t="str">
        <f t="shared" si="132"/>
        <v>-</v>
      </c>
      <c r="AX139" s="128" t="str">
        <f t="shared" si="133"/>
        <v>-</v>
      </c>
      <c r="AY139" s="128" t="str">
        <f t="shared" si="134"/>
        <v>-</v>
      </c>
      <c r="AZ139" s="128" t="str">
        <f t="shared" si="135"/>
        <v>-</v>
      </c>
      <c r="BA139" s="128" t="str">
        <f t="shared" si="136"/>
        <v>-</v>
      </c>
      <c r="BB139" s="128" t="str">
        <f t="shared" si="137"/>
        <v>-</v>
      </c>
      <c r="BC139" s="128" t="str">
        <f t="shared" si="138"/>
        <v>-</v>
      </c>
      <c r="BD139" s="128" t="str">
        <f t="shared" si="139"/>
        <v>-</v>
      </c>
      <c r="BE139" s="187"/>
      <c r="BF139" s="128" t="str">
        <f t="shared" si="140"/>
        <v>-</v>
      </c>
      <c r="BG139" s="128" t="str">
        <f t="shared" si="141"/>
        <v>-</v>
      </c>
      <c r="BH139" s="187"/>
      <c r="BI139" s="187"/>
      <c r="BJ139" s="128" t="str">
        <f t="shared" si="142"/>
        <v>-</v>
      </c>
      <c r="BK139" s="128" t="str">
        <f t="shared" si="143"/>
        <v>-</v>
      </c>
      <c r="BL139" s="128" t="str">
        <f t="shared" si="144"/>
        <v>-</v>
      </c>
      <c r="BM139" s="128" t="str">
        <f t="shared" si="145"/>
        <v>-</v>
      </c>
      <c r="BN139" s="128" t="str">
        <f t="shared" si="146"/>
        <v>-</v>
      </c>
      <c r="BO139" s="128" t="str">
        <f t="shared" si="147"/>
        <v>-</v>
      </c>
      <c r="BP139" s="128" t="str">
        <f t="shared" si="148"/>
        <v>-</v>
      </c>
      <c r="BQ139" s="128" t="str">
        <f t="shared" si="149"/>
        <v>-</v>
      </c>
      <c r="BR139" s="128" t="str">
        <f t="shared" si="150"/>
        <v>-</v>
      </c>
      <c r="BS139" s="128" t="str">
        <f t="shared" si="151"/>
        <v>-</v>
      </c>
      <c r="BT139" s="128" t="str">
        <f t="shared" si="152"/>
        <v>-</v>
      </c>
      <c r="BU139" s="128" t="str">
        <f t="shared" si="153"/>
        <v>-</v>
      </c>
      <c r="BV139" s="129">
        <f t="shared" si="154"/>
        <v>0</v>
      </c>
      <c r="BX139" s="128" t="str">
        <f t="shared" si="103"/>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55"/>
        <v>-</v>
      </c>
      <c r="K140" s="20" t="str">
        <f>IF(月途中入退所!$N17=$B$2,IF(月途中入退所!S17="","-",月途中入退所!$S17),"-")</f>
        <v>-</v>
      </c>
      <c r="L140" s="162" t="str">
        <f t="shared" si="156"/>
        <v>-</v>
      </c>
      <c r="M140" s="20" t="str">
        <f>IF(月途中入退所!$N17=$B$2,月途中入退所!$T17,"-")</f>
        <v>-</v>
      </c>
      <c r="N140" s="129">
        <f t="shared" si="157"/>
        <v>0</v>
      </c>
      <c r="O140" s="123"/>
      <c r="P140" s="128" t="str">
        <f t="shared" si="104"/>
        <v>-</v>
      </c>
      <c r="Q140" s="128" t="str">
        <f t="shared" si="105"/>
        <v>-</v>
      </c>
      <c r="R140" s="128" t="str">
        <f t="shared" si="106"/>
        <v>-</v>
      </c>
      <c r="S140" s="128" t="str">
        <f t="shared" si="107"/>
        <v>-</v>
      </c>
      <c r="T140" s="128" t="str">
        <f t="shared" si="108"/>
        <v>-</v>
      </c>
      <c r="U140" s="128" t="str">
        <f t="shared" si="109"/>
        <v>-</v>
      </c>
      <c r="V140" s="128" t="str">
        <f t="shared" si="110"/>
        <v>-</v>
      </c>
      <c r="W140" s="128" t="str">
        <f t="shared" si="111"/>
        <v>-</v>
      </c>
      <c r="X140" s="128" t="str">
        <f t="shared" si="112"/>
        <v>-</v>
      </c>
      <c r="Y140" s="128" t="str">
        <f t="shared" si="113"/>
        <v>-</v>
      </c>
      <c r="Z140" s="128" t="str">
        <f t="shared" si="114"/>
        <v>-</v>
      </c>
      <c r="AA140" s="128" t="str">
        <f t="shared" si="115"/>
        <v>-</v>
      </c>
      <c r="AB140" s="131"/>
      <c r="AC140" s="128" t="str">
        <f t="shared" si="116"/>
        <v>-</v>
      </c>
      <c r="AD140" s="128" t="str">
        <f t="shared" si="117"/>
        <v>-</v>
      </c>
      <c r="AE140" s="131"/>
      <c r="AF140" s="131"/>
      <c r="AG140" s="128" t="str">
        <f t="shared" si="118"/>
        <v>-</v>
      </c>
      <c r="AH140" s="128" t="str">
        <f t="shared" si="119"/>
        <v>-</v>
      </c>
      <c r="AI140" s="128" t="str">
        <f t="shared" si="120"/>
        <v>-</v>
      </c>
      <c r="AJ140" s="128" t="str">
        <f t="shared" si="121"/>
        <v>-</v>
      </c>
      <c r="AK140" s="128" t="str">
        <f t="shared" si="122"/>
        <v>-</v>
      </c>
      <c r="AL140" s="128" t="str">
        <f t="shared" si="123"/>
        <v>-</v>
      </c>
      <c r="AM140" s="128" t="str">
        <f t="shared" si="124"/>
        <v>-</v>
      </c>
      <c r="AN140" s="128" t="str">
        <f t="shared" si="125"/>
        <v>-</v>
      </c>
      <c r="AO140" s="128" t="str">
        <f t="shared" si="126"/>
        <v>-</v>
      </c>
      <c r="AP140" s="128" t="str">
        <f t="shared" si="127"/>
        <v>-</v>
      </c>
      <c r="AQ140" s="128" t="str">
        <f t="shared" si="158"/>
        <v>-</v>
      </c>
      <c r="AR140" s="128" t="str">
        <f t="shared" si="159"/>
        <v>-</v>
      </c>
      <c r="AS140" s="129">
        <f t="shared" si="128"/>
        <v>0</v>
      </c>
      <c r="AT140" s="128" t="str">
        <f t="shared" si="129"/>
        <v>-</v>
      </c>
      <c r="AU140" s="128" t="str">
        <f t="shared" si="130"/>
        <v>-</v>
      </c>
      <c r="AV140" s="128" t="str">
        <f t="shared" si="131"/>
        <v>-</v>
      </c>
      <c r="AW140" s="128" t="str">
        <f t="shared" si="132"/>
        <v>-</v>
      </c>
      <c r="AX140" s="128" t="str">
        <f t="shared" si="133"/>
        <v>-</v>
      </c>
      <c r="AY140" s="128" t="str">
        <f t="shared" si="134"/>
        <v>-</v>
      </c>
      <c r="AZ140" s="128" t="str">
        <f t="shared" si="135"/>
        <v>-</v>
      </c>
      <c r="BA140" s="128" t="str">
        <f t="shared" si="136"/>
        <v>-</v>
      </c>
      <c r="BB140" s="128" t="str">
        <f t="shared" si="137"/>
        <v>-</v>
      </c>
      <c r="BC140" s="128" t="str">
        <f t="shared" si="138"/>
        <v>-</v>
      </c>
      <c r="BD140" s="128" t="str">
        <f t="shared" si="139"/>
        <v>-</v>
      </c>
      <c r="BE140" s="187"/>
      <c r="BF140" s="128" t="str">
        <f t="shared" si="140"/>
        <v>-</v>
      </c>
      <c r="BG140" s="128" t="str">
        <f t="shared" si="141"/>
        <v>-</v>
      </c>
      <c r="BH140" s="187"/>
      <c r="BI140" s="187"/>
      <c r="BJ140" s="128" t="str">
        <f t="shared" si="142"/>
        <v>-</v>
      </c>
      <c r="BK140" s="128" t="str">
        <f t="shared" si="143"/>
        <v>-</v>
      </c>
      <c r="BL140" s="128" t="str">
        <f t="shared" si="144"/>
        <v>-</v>
      </c>
      <c r="BM140" s="128" t="str">
        <f t="shared" si="145"/>
        <v>-</v>
      </c>
      <c r="BN140" s="128" t="str">
        <f t="shared" si="146"/>
        <v>-</v>
      </c>
      <c r="BO140" s="128" t="str">
        <f t="shared" si="147"/>
        <v>-</v>
      </c>
      <c r="BP140" s="128" t="str">
        <f t="shared" si="148"/>
        <v>-</v>
      </c>
      <c r="BQ140" s="128" t="str">
        <f t="shared" si="149"/>
        <v>-</v>
      </c>
      <c r="BR140" s="128" t="str">
        <f t="shared" si="150"/>
        <v>-</v>
      </c>
      <c r="BS140" s="128" t="str">
        <f t="shared" si="151"/>
        <v>-</v>
      </c>
      <c r="BT140" s="128" t="str">
        <f t="shared" si="152"/>
        <v>-</v>
      </c>
      <c r="BU140" s="128" t="str">
        <f t="shared" si="153"/>
        <v>-</v>
      </c>
      <c r="BV140" s="129">
        <f t="shared" si="154"/>
        <v>0</v>
      </c>
      <c r="BX140" s="128" t="str">
        <f t="shared" si="103"/>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55"/>
        <v>-</v>
      </c>
      <c r="K141" s="20" t="str">
        <f>IF(月途中入退所!$N18=$B$2,IF(月途中入退所!S18="","-",月途中入退所!$S18),"-")</f>
        <v>-</v>
      </c>
      <c r="L141" s="162" t="str">
        <f t="shared" si="156"/>
        <v>-</v>
      </c>
      <c r="M141" s="20" t="str">
        <f>IF(月途中入退所!$N18=$B$2,月途中入退所!$T18,"-")</f>
        <v>-</v>
      </c>
      <c r="N141" s="129">
        <f t="shared" si="157"/>
        <v>0</v>
      </c>
      <c r="O141" s="123"/>
      <c r="P141" s="128" t="str">
        <f t="shared" si="104"/>
        <v>-</v>
      </c>
      <c r="Q141" s="128" t="str">
        <f t="shared" si="105"/>
        <v>-</v>
      </c>
      <c r="R141" s="128" t="str">
        <f t="shared" si="106"/>
        <v>-</v>
      </c>
      <c r="S141" s="128" t="str">
        <f t="shared" si="107"/>
        <v>-</v>
      </c>
      <c r="T141" s="128" t="str">
        <f t="shared" si="108"/>
        <v>-</v>
      </c>
      <c r="U141" s="128" t="str">
        <f t="shared" si="109"/>
        <v>-</v>
      </c>
      <c r="V141" s="128" t="str">
        <f t="shared" si="110"/>
        <v>-</v>
      </c>
      <c r="W141" s="128" t="str">
        <f t="shared" si="111"/>
        <v>-</v>
      </c>
      <c r="X141" s="128" t="str">
        <f t="shared" si="112"/>
        <v>-</v>
      </c>
      <c r="Y141" s="128" t="str">
        <f t="shared" si="113"/>
        <v>-</v>
      </c>
      <c r="Z141" s="128" t="str">
        <f t="shared" si="114"/>
        <v>-</v>
      </c>
      <c r="AA141" s="128" t="str">
        <f t="shared" si="115"/>
        <v>-</v>
      </c>
      <c r="AB141" s="131"/>
      <c r="AC141" s="128" t="str">
        <f t="shared" si="116"/>
        <v>-</v>
      </c>
      <c r="AD141" s="128" t="str">
        <f t="shared" si="117"/>
        <v>-</v>
      </c>
      <c r="AE141" s="131"/>
      <c r="AF141" s="131"/>
      <c r="AG141" s="128" t="str">
        <f t="shared" si="118"/>
        <v>-</v>
      </c>
      <c r="AH141" s="128" t="str">
        <f t="shared" si="119"/>
        <v>-</v>
      </c>
      <c r="AI141" s="128" t="str">
        <f t="shared" si="120"/>
        <v>-</v>
      </c>
      <c r="AJ141" s="128" t="str">
        <f t="shared" si="121"/>
        <v>-</v>
      </c>
      <c r="AK141" s="128" t="str">
        <f t="shared" si="122"/>
        <v>-</v>
      </c>
      <c r="AL141" s="128" t="str">
        <f t="shared" si="123"/>
        <v>-</v>
      </c>
      <c r="AM141" s="128" t="str">
        <f t="shared" si="124"/>
        <v>-</v>
      </c>
      <c r="AN141" s="128" t="str">
        <f t="shared" si="125"/>
        <v>-</v>
      </c>
      <c r="AO141" s="128" t="str">
        <f t="shared" si="126"/>
        <v>-</v>
      </c>
      <c r="AP141" s="128" t="str">
        <f t="shared" si="127"/>
        <v>-</v>
      </c>
      <c r="AQ141" s="128" t="str">
        <f t="shared" si="158"/>
        <v>-</v>
      </c>
      <c r="AR141" s="128" t="str">
        <f t="shared" si="159"/>
        <v>-</v>
      </c>
      <c r="AS141" s="129">
        <f t="shared" si="128"/>
        <v>0</v>
      </c>
      <c r="AT141" s="128" t="str">
        <f t="shared" si="129"/>
        <v>-</v>
      </c>
      <c r="AU141" s="128" t="str">
        <f t="shared" si="130"/>
        <v>-</v>
      </c>
      <c r="AV141" s="128" t="str">
        <f t="shared" si="131"/>
        <v>-</v>
      </c>
      <c r="AW141" s="128" t="str">
        <f t="shared" si="132"/>
        <v>-</v>
      </c>
      <c r="AX141" s="128" t="str">
        <f t="shared" si="133"/>
        <v>-</v>
      </c>
      <c r="AY141" s="128" t="str">
        <f t="shared" si="134"/>
        <v>-</v>
      </c>
      <c r="AZ141" s="128" t="str">
        <f t="shared" si="135"/>
        <v>-</v>
      </c>
      <c r="BA141" s="128" t="str">
        <f t="shared" si="136"/>
        <v>-</v>
      </c>
      <c r="BB141" s="128" t="str">
        <f t="shared" si="137"/>
        <v>-</v>
      </c>
      <c r="BC141" s="128" t="str">
        <f t="shared" si="138"/>
        <v>-</v>
      </c>
      <c r="BD141" s="128" t="str">
        <f t="shared" si="139"/>
        <v>-</v>
      </c>
      <c r="BE141" s="187"/>
      <c r="BF141" s="128" t="str">
        <f t="shared" si="140"/>
        <v>-</v>
      </c>
      <c r="BG141" s="128" t="str">
        <f t="shared" si="141"/>
        <v>-</v>
      </c>
      <c r="BH141" s="187"/>
      <c r="BI141" s="187"/>
      <c r="BJ141" s="128" t="str">
        <f t="shared" si="142"/>
        <v>-</v>
      </c>
      <c r="BK141" s="128" t="str">
        <f t="shared" si="143"/>
        <v>-</v>
      </c>
      <c r="BL141" s="128" t="str">
        <f t="shared" si="144"/>
        <v>-</v>
      </c>
      <c r="BM141" s="128" t="str">
        <f t="shared" si="145"/>
        <v>-</v>
      </c>
      <c r="BN141" s="128" t="str">
        <f t="shared" si="146"/>
        <v>-</v>
      </c>
      <c r="BO141" s="128" t="str">
        <f t="shared" si="147"/>
        <v>-</v>
      </c>
      <c r="BP141" s="128" t="str">
        <f t="shared" si="148"/>
        <v>-</v>
      </c>
      <c r="BQ141" s="128" t="str">
        <f t="shared" si="149"/>
        <v>-</v>
      </c>
      <c r="BR141" s="128" t="str">
        <f t="shared" si="150"/>
        <v>-</v>
      </c>
      <c r="BS141" s="128" t="str">
        <f t="shared" si="151"/>
        <v>-</v>
      </c>
      <c r="BT141" s="128" t="str">
        <f t="shared" si="152"/>
        <v>-</v>
      </c>
      <c r="BU141" s="128" t="str">
        <f t="shared" si="153"/>
        <v>-</v>
      </c>
      <c r="BV141" s="129">
        <f t="shared" si="154"/>
        <v>0</v>
      </c>
      <c r="BX141" s="128" t="str">
        <f t="shared" si="103"/>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55"/>
        <v>-</v>
      </c>
      <c r="K142" s="20" t="str">
        <f>IF(月途中入退所!$N19=$B$2,IF(月途中入退所!S19="","-",月途中入退所!$S19),"-")</f>
        <v>-</v>
      </c>
      <c r="L142" s="162" t="str">
        <f t="shared" si="156"/>
        <v>-</v>
      </c>
      <c r="M142" s="20" t="str">
        <f>IF(月途中入退所!$N19=$B$2,月途中入退所!$T19,"-")</f>
        <v>-</v>
      </c>
      <c r="N142" s="129">
        <f t="shared" si="157"/>
        <v>0</v>
      </c>
      <c r="O142" s="123"/>
      <c r="P142" s="128" t="str">
        <f t="shared" si="104"/>
        <v>-</v>
      </c>
      <c r="Q142" s="128" t="str">
        <f t="shared" si="105"/>
        <v>-</v>
      </c>
      <c r="R142" s="128" t="str">
        <f t="shared" si="106"/>
        <v>-</v>
      </c>
      <c r="S142" s="128" t="str">
        <f t="shared" si="107"/>
        <v>-</v>
      </c>
      <c r="T142" s="128" t="str">
        <f t="shared" si="108"/>
        <v>-</v>
      </c>
      <c r="U142" s="128" t="str">
        <f t="shared" si="109"/>
        <v>-</v>
      </c>
      <c r="V142" s="128" t="str">
        <f t="shared" si="110"/>
        <v>-</v>
      </c>
      <c r="W142" s="128" t="str">
        <f t="shared" si="111"/>
        <v>-</v>
      </c>
      <c r="X142" s="128" t="str">
        <f t="shared" si="112"/>
        <v>-</v>
      </c>
      <c r="Y142" s="128" t="str">
        <f t="shared" si="113"/>
        <v>-</v>
      </c>
      <c r="Z142" s="128" t="str">
        <f t="shared" si="114"/>
        <v>-</v>
      </c>
      <c r="AA142" s="128" t="str">
        <f t="shared" si="115"/>
        <v>-</v>
      </c>
      <c r="AB142" s="131"/>
      <c r="AC142" s="128" t="str">
        <f t="shared" si="116"/>
        <v>-</v>
      </c>
      <c r="AD142" s="128" t="str">
        <f t="shared" si="117"/>
        <v>-</v>
      </c>
      <c r="AE142" s="131"/>
      <c r="AF142" s="131"/>
      <c r="AG142" s="128" t="str">
        <f t="shared" si="118"/>
        <v>-</v>
      </c>
      <c r="AH142" s="128" t="str">
        <f t="shared" si="119"/>
        <v>-</v>
      </c>
      <c r="AI142" s="128" t="str">
        <f t="shared" si="120"/>
        <v>-</v>
      </c>
      <c r="AJ142" s="128" t="str">
        <f t="shared" si="121"/>
        <v>-</v>
      </c>
      <c r="AK142" s="128" t="str">
        <f t="shared" si="122"/>
        <v>-</v>
      </c>
      <c r="AL142" s="128" t="str">
        <f t="shared" si="123"/>
        <v>-</v>
      </c>
      <c r="AM142" s="128" t="str">
        <f t="shared" si="124"/>
        <v>-</v>
      </c>
      <c r="AN142" s="128" t="str">
        <f t="shared" si="125"/>
        <v>-</v>
      </c>
      <c r="AO142" s="128" t="str">
        <f t="shared" si="126"/>
        <v>-</v>
      </c>
      <c r="AP142" s="128" t="str">
        <f t="shared" si="127"/>
        <v>-</v>
      </c>
      <c r="AQ142" s="128" t="str">
        <f t="shared" si="158"/>
        <v>-</v>
      </c>
      <c r="AR142" s="128" t="str">
        <f t="shared" si="159"/>
        <v>-</v>
      </c>
      <c r="AS142" s="129">
        <f t="shared" si="128"/>
        <v>0</v>
      </c>
      <c r="AT142" s="128" t="str">
        <f t="shared" si="129"/>
        <v>-</v>
      </c>
      <c r="AU142" s="128" t="str">
        <f t="shared" si="130"/>
        <v>-</v>
      </c>
      <c r="AV142" s="128" t="str">
        <f t="shared" si="131"/>
        <v>-</v>
      </c>
      <c r="AW142" s="128" t="str">
        <f t="shared" si="132"/>
        <v>-</v>
      </c>
      <c r="AX142" s="128" t="str">
        <f t="shared" si="133"/>
        <v>-</v>
      </c>
      <c r="AY142" s="128" t="str">
        <f t="shared" si="134"/>
        <v>-</v>
      </c>
      <c r="AZ142" s="128" t="str">
        <f t="shared" si="135"/>
        <v>-</v>
      </c>
      <c r="BA142" s="128" t="str">
        <f t="shared" si="136"/>
        <v>-</v>
      </c>
      <c r="BB142" s="128" t="str">
        <f t="shared" si="137"/>
        <v>-</v>
      </c>
      <c r="BC142" s="128" t="str">
        <f t="shared" si="138"/>
        <v>-</v>
      </c>
      <c r="BD142" s="128" t="str">
        <f t="shared" si="139"/>
        <v>-</v>
      </c>
      <c r="BE142" s="187"/>
      <c r="BF142" s="128" t="str">
        <f t="shared" si="140"/>
        <v>-</v>
      </c>
      <c r="BG142" s="128" t="str">
        <f t="shared" si="141"/>
        <v>-</v>
      </c>
      <c r="BH142" s="187"/>
      <c r="BI142" s="187"/>
      <c r="BJ142" s="128" t="str">
        <f t="shared" si="142"/>
        <v>-</v>
      </c>
      <c r="BK142" s="128" t="str">
        <f t="shared" si="143"/>
        <v>-</v>
      </c>
      <c r="BL142" s="128" t="str">
        <f t="shared" si="144"/>
        <v>-</v>
      </c>
      <c r="BM142" s="128" t="str">
        <f t="shared" si="145"/>
        <v>-</v>
      </c>
      <c r="BN142" s="128" t="str">
        <f t="shared" si="146"/>
        <v>-</v>
      </c>
      <c r="BO142" s="128" t="str">
        <f t="shared" si="147"/>
        <v>-</v>
      </c>
      <c r="BP142" s="128" t="str">
        <f t="shared" si="148"/>
        <v>-</v>
      </c>
      <c r="BQ142" s="128" t="str">
        <f t="shared" si="149"/>
        <v>-</v>
      </c>
      <c r="BR142" s="128" t="str">
        <f t="shared" si="150"/>
        <v>-</v>
      </c>
      <c r="BS142" s="128" t="str">
        <f t="shared" si="151"/>
        <v>-</v>
      </c>
      <c r="BT142" s="128" t="str">
        <f t="shared" si="152"/>
        <v>-</v>
      </c>
      <c r="BU142" s="128" t="str">
        <f t="shared" si="153"/>
        <v>-</v>
      </c>
      <c r="BV142" s="129">
        <f t="shared" si="154"/>
        <v>0</v>
      </c>
      <c r="BX142" s="128" t="str">
        <f t="shared" si="103"/>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55"/>
        <v>-</v>
      </c>
      <c r="K143" s="20" t="str">
        <f>IF(月途中入退所!$N20=$B$2,IF(月途中入退所!S20="","-",月途中入退所!$S20),"-")</f>
        <v>-</v>
      </c>
      <c r="L143" s="162" t="str">
        <f t="shared" si="156"/>
        <v>-</v>
      </c>
      <c r="M143" s="20" t="str">
        <f>IF(月途中入退所!$N20=$B$2,月途中入退所!$T20,"-")</f>
        <v>-</v>
      </c>
      <c r="N143" s="129">
        <f t="shared" si="157"/>
        <v>0</v>
      </c>
      <c r="O143" s="123"/>
      <c r="P143" s="128" t="str">
        <f t="shared" si="104"/>
        <v>-</v>
      </c>
      <c r="Q143" s="128" t="str">
        <f t="shared" si="105"/>
        <v>-</v>
      </c>
      <c r="R143" s="128" t="str">
        <f t="shared" si="106"/>
        <v>-</v>
      </c>
      <c r="S143" s="128" t="str">
        <f t="shared" si="107"/>
        <v>-</v>
      </c>
      <c r="T143" s="128" t="str">
        <f t="shared" si="108"/>
        <v>-</v>
      </c>
      <c r="U143" s="128" t="str">
        <f t="shared" si="109"/>
        <v>-</v>
      </c>
      <c r="V143" s="128" t="str">
        <f t="shared" si="110"/>
        <v>-</v>
      </c>
      <c r="W143" s="128" t="str">
        <f t="shared" si="111"/>
        <v>-</v>
      </c>
      <c r="X143" s="128" t="str">
        <f t="shared" si="112"/>
        <v>-</v>
      </c>
      <c r="Y143" s="128" t="str">
        <f t="shared" si="113"/>
        <v>-</v>
      </c>
      <c r="Z143" s="128" t="str">
        <f t="shared" si="114"/>
        <v>-</v>
      </c>
      <c r="AA143" s="128" t="str">
        <f t="shared" si="115"/>
        <v>-</v>
      </c>
      <c r="AB143" s="131"/>
      <c r="AC143" s="128" t="str">
        <f t="shared" si="116"/>
        <v>-</v>
      </c>
      <c r="AD143" s="128" t="str">
        <f t="shared" si="117"/>
        <v>-</v>
      </c>
      <c r="AE143" s="131"/>
      <c r="AF143" s="131"/>
      <c r="AG143" s="128" t="str">
        <f t="shared" si="118"/>
        <v>-</v>
      </c>
      <c r="AH143" s="128" t="str">
        <f t="shared" si="119"/>
        <v>-</v>
      </c>
      <c r="AI143" s="128" t="str">
        <f t="shared" si="120"/>
        <v>-</v>
      </c>
      <c r="AJ143" s="128" t="str">
        <f t="shared" si="121"/>
        <v>-</v>
      </c>
      <c r="AK143" s="128" t="str">
        <f t="shared" si="122"/>
        <v>-</v>
      </c>
      <c r="AL143" s="128" t="str">
        <f t="shared" si="123"/>
        <v>-</v>
      </c>
      <c r="AM143" s="128" t="str">
        <f t="shared" si="124"/>
        <v>-</v>
      </c>
      <c r="AN143" s="128" t="str">
        <f t="shared" si="125"/>
        <v>-</v>
      </c>
      <c r="AO143" s="128" t="str">
        <f t="shared" si="126"/>
        <v>-</v>
      </c>
      <c r="AP143" s="128" t="str">
        <f t="shared" si="127"/>
        <v>-</v>
      </c>
      <c r="AQ143" s="128" t="str">
        <f t="shared" si="158"/>
        <v>-</v>
      </c>
      <c r="AR143" s="128" t="str">
        <f t="shared" si="159"/>
        <v>-</v>
      </c>
      <c r="AS143" s="129">
        <f t="shared" si="128"/>
        <v>0</v>
      </c>
      <c r="AT143" s="128" t="str">
        <f t="shared" si="129"/>
        <v>-</v>
      </c>
      <c r="AU143" s="128" t="str">
        <f t="shared" si="130"/>
        <v>-</v>
      </c>
      <c r="AV143" s="128" t="str">
        <f t="shared" si="131"/>
        <v>-</v>
      </c>
      <c r="AW143" s="128" t="str">
        <f t="shared" si="132"/>
        <v>-</v>
      </c>
      <c r="AX143" s="128" t="str">
        <f t="shared" si="133"/>
        <v>-</v>
      </c>
      <c r="AY143" s="128" t="str">
        <f t="shared" si="134"/>
        <v>-</v>
      </c>
      <c r="AZ143" s="128" t="str">
        <f t="shared" si="135"/>
        <v>-</v>
      </c>
      <c r="BA143" s="128" t="str">
        <f t="shared" si="136"/>
        <v>-</v>
      </c>
      <c r="BB143" s="128" t="str">
        <f t="shared" si="137"/>
        <v>-</v>
      </c>
      <c r="BC143" s="128" t="str">
        <f t="shared" si="138"/>
        <v>-</v>
      </c>
      <c r="BD143" s="128" t="str">
        <f t="shared" si="139"/>
        <v>-</v>
      </c>
      <c r="BE143" s="187"/>
      <c r="BF143" s="128" t="str">
        <f t="shared" si="140"/>
        <v>-</v>
      </c>
      <c r="BG143" s="128" t="str">
        <f t="shared" si="141"/>
        <v>-</v>
      </c>
      <c r="BH143" s="187"/>
      <c r="BI143" s="187"/>
      <c r="BJ143" s="128" t="str">
        <f t="shared" si="142"/>
        <v>-</v>
      </c>
      <c r="BK143" s="128" t="str">
        <f t="shared" si="143"/>
        <v>-</v>
      </c>
      <c r="BL143" s="128" t="str">
        <f t="shared" si="144"/>
        <v>-</v>
      </c>
      <c r="BM143" s="128" t="str">
        <f t="shared" si="145"/>
        <v>-</v>
      </c>
      <c r="BN143" s="128" t="str">
        <f t="shared" si="146"/>
        <v>-</v>
      </c>
      <c r="BO143" s="128" t="str">
        <f t="shared" si="147"/>
        <v>-</v>
      </c>
      <c r="BP143" s="128" t="str">
        <f t="shared" si="148"/>
        <v>-</v>
      </c>
      <c r="BQ143" s="128" t="str">
        <f t="shared" si="149"/>
        <v>-</v>
      </c>
      <c r="BR143" s="128" t="str">
        <f t="shared" si="150"/>
        <v>-</v>
      </c>
      <c r="BS143" s="128" t="str">
        <f t="shared" si="151"/>
        <v>-</v>
      </c>
      <c r="BT143" s="128" t="str">
        <f t="shared" si="152"/>
        <v>-</v>
      </c>
      <c r="BU143" s="128" t="str">
        <f t="shared" si="153"/>
        <v>-</v>
      </c>
      <c r="BV143" s="129">
        <f t="shared" si="154"/>
        <v>0</v>
      </c>
      <c r="BX143" s="128" t="str">
        <f t="shared" si="103"/>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55"/>
        <v>-</v>
      </c>
      <c r="K144" s="20" t="str">
        <f>IF(月途中入退所!$N21=$B$2,IF(月途中入退所!S21="","-",月途中入退所!$S21),"-")</f>
        <v>-</v>
      </c>
      <c r="L144" s="162" t="str">
        <f t="shared" si="156"/>
        <v>-</v>
      </c>
      <c r="M144" s="20" t="str">
        <f>IF(月途中入退所!$N21=$B$2,月途中入退所!$T21,"-")</f>
        <v>-</v>
      </c>
      <c r="N144" s="129">
        <f t="shared" si="157"/>
        <v>0</v>
      </c>
      <c r="O144" s="123"/>
      <c r="P144" s="128" t="str">
        <f t="shared" si="104"/>
        <v>-</v>
      </c>
      <c r="Q144" s="128" t="str">
        <f t="shared" si="105"/>
        <v>-</v>
      </c>
      <c r="R144" s="128" t="str">
        <f t="shared" si="106"/>
        <v>-</v>
      </c>
      <c r="S144" s="128" t="str">
        <f t="shared" si="107"/>
        <v>-</v>
      </c>
      <c r="T144" s="128" t="str">
        <f t="shared" si="108"/>
        <v>-</v>
      </c>
      <c r="U144" s="128" t="str">
        <f t="shared" si="109"/>
        <v>-</v>
      </c>
      <c r="V144" s="128" t="str">
        <f t="shared" si="110"/>
        <v>-</v>
      </c>
      <c r="W144" s="128" t="str">
        <f t="shared" si="111"/>
        <v>-</v>
      </c>
      <c r="X144" s="128" t="str">
        <f t="shared" si="112"/>
        <v>-</v>
      </c>
      <c r="Y144" s="128" t="str">
        <f t="shared" si="113"/>
        <v>-</v>
      </c>
      <c r="Z144" s="128" t="str">
        <f t="shared" si="114"/>
        <v>-</v>
      </c>
      <c r="AA144" s="128" t="str">
        <f t="shared" si="115"/>
        <v>-</v>
      </c>
      <c r="AB144" s="131"/>
      <c r="AC144" s="128" t="str">
        <f t="shared" si="116"/>
        <v>-</v>
      </c>
      <c r="AD144" s="128" t="str">
        <f t="shared" si="117"/>
        <v>-</v>
      </c>
      <c r="AE144" s="131"/>
      <c r="AF144" s="131"/>
      <c r="AG144" s="128" t="str">
        <f t="shared" si="118"/>
        <v>-</v>
      </c>
      <c r="AH144" s="128" t="str">
        <f t="shared" si="119"/>
        <v>-</v>
      </c>
      <c r="AI144" s="128" t="str">
        <f t="shared" si="120"/>
        <v>-</v>
      </c>
      <c r="AJ144" s="128" t="str">
        <f t="shared" si="121"/>
        <v>-</v>
      </c>
      <c r="AK144" s="128" t="str">
        <f t="shared" si="122"/>
        <v>-</v>
      </c>
      <c r="AL144" s="128" t="str">
        <f t="shared" si="123"/>
        <v>-</v>
      </c>
      <c r="AM144" s="128" t="str">
        <f t="shared" si="124"/>
        <v>-</v>
      </c>
      <c r="AN144" s="128" t="str">
        <f t="shared" si="125"/>
        <v>-</v>
      </c>
      <c r="AO144" s="128" t="str">
        <f t="shared" si="126"/>
        <v>-</v>
      </c>
      <c r="AP144" s="128" t="str">
        <f t="shared" si="127"/>
        <v>-</v>
      </c>
      <c r="AQ144" s="128" t="str">
        <f t="shared" si="158"/>
        <v>-</v>
      </c>
      <c r="AR144" s="128" t="str">
        <f t="shared" si="159"/>
        <v>-</v>
      </c>
      <c r="AS144" s="129">
        <f t="shared" si="128"/>
        <v>0</v>
      </c>
      <c r="AT144" s="128" t="str">
        <f t="shared" si="129"/>
        <v>-</v>
      </c>
      <c r="AU144" s="128" t="str">
        <f t="shared" si="130"/>
        <v>-</v>
      </c>
      <c r="AV144" s="128" t="str">
        <f t="shared" si="131"/>
        <v>-</v>
      </c>
      <c r="AW144" s="128" t="str">
        <f t="shared" si="132"/>
        <v>-</v>
      </c>
      <c r="AX144" s="128" t="str">
        <f t="shared" si="133"/>
        <v>-</v>
      </c>
      <c r="AY144" s="128" t="str">
        <f t="shared" si="134"/>
        <v>-</v>
      </c>
      <c r="AZ144" s="128" t="str">
        <f t="shared" si="135"/>
        <v>-</v>
      </c>
      <c r="BA144" s="128" t="str">
        <f t="shared" si="136"/>
        <v>-</v>
      </c>
      <c r="BB144" s="128" t="str">
        <f t="shared" si="137"/>
        <v>-</v>
      </c>
      <c r="BC144" s="128" t="str">
        <f t="shared" si="138"/>
        <v>-</v>
      </c>
      <c r="BD144" s="128" t="str">
        <f t="shared" si="139"/>
        <v>-</v>
      </c>
      <c r="BE144" s="187"/>
      <c r="BF144" s="128" t="str">
        <f t="shared" si="140"/>
        <v>-</v>
      </c>
      <c r="BG144" s="128" t="str">
        <f t="shared" si="141"/>
        <v>-</v>
      </c>
      <c r="BH144" s="187"/>
      <c r="BI144" s="187"/>
      <c r="BJ144" s="128" t="str">
        <f t="shared" si="142"/>
        <v>-</v>
      </c>
      <c r="BK144" s="128" t="str">
        <f t="shared" si="143"/>
        <v>-</v>
      </c>
      <c r="BL144" s="128" t="str">
        <f t="shared" si="144"/>
        <v>-</v>
      </c>
      <c r="BM144" s="128" t="str">
        <f t="shared" si="145"/>
        <v>-</v>
      </c>
      <c r="BN144" s="128" t="str">
        <f t="shared" si="146"/>
        <v>-</v>
      </c>
      <c r="BO144" s="128" t="str">
        <f t="shared" si="147"/>
        <v>-</v>
      </c>
      <c r="BP144" s="128" t="str">
        <f t="shared" si="148"/>
        <v>-</v>
      </c>
      <c r="BQ144" s="128" t="str">
        <f t="shared" si="149"/>
        <v>-</v>
      </c>
      <c r="BR144" s="128" t="str">
        <f t="shared" si="150"/>
        <v>-</v>
      </c>
      <c r="BS144" s="128" t="str">
        <f t="shared" si="151"/>
        <v>-</v>
      </c>
      <c r="BT144" s="128" t="str">
        <f t="shared" si="152"/>
        <v>-</v>
      </c>
      <c r="BU144" s="128" t="str">
        <f t="shared" si="153"/>
        <v>-</v>
      </c>
      <c r="BV144" s="129">
        <f t="shared" si="154"/>
        <v>0</v>
      </c>
      <c r="BX144" s="128" t="str">
        <f t="shared" si="103"/>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55"/>
        <v>-</v>
      </c>
      <c r="K145" s="20" t="str">
        <f>IF(月途中入退所!$N22=$B$2,IF(月途中入退所!S22="","-",月途中入退所!$S22),"-")</f>
        <v>-</v>
      </c>
      <c r="L145" s="162" t="str">
        <f t="shared" si="156"/>
        <v>-</v>
      </c>
      <c r="M145" s="20" t="str">
        <f>IF(月途中入退所!$N22=$B$2,月途中入退所!$T22,"-")</f>
        <v>-</v>
      </c>
      <c r="N145" s="129">
        <f t="shared" si="157"/>
        <v>0</v>
      </c>
      <c r="P145" s="128" t="str">
        <f t="shared" si="104"/>
        <v>-</v>
      </c>
      <c r="Q145" s="128" t="str">
        <f t="shared" si="105"/>
        <v>-</v>
      </c>
      <c r="R145" s="128" t="str">
        <f t="shared" si="106"/>
        <v>-</v>
      </c>
      <c r="S145" s="128" t="str">
        <f t="shared" si="107"/>
        <v>-</v>
      </c>
      <c r="T145" s="128" t="str">
        <f t="shared" si="108"/>
        <v>-</v>
      </c>
      <c r="U145" s="128" t="str">
        <f t="shared" si="109"/>
        <v>-</v>
      </c>
      <c r="V145" s="128" t="str">
        <f t="shared" si="110"/>
        <v>-</v>
      </c>
      <c r="W145" s="128" t="str">
        <f t="shared" si="111"/>
        <v>-</v>
      </c>
      <c r="X145" s="128" t="str">
        <f t="shared" si="112"/>
        <v>-</v>
      </c>
      <c r="Y145" s="128" t="str">
        <f t="shared" si="113"/>
        <v>-</v>
      </c>
      <c r="Z145" s="128" t="str">
        <f t="shared" si="114"/>
        <v>-</v>
      </c>
      <c r="AA145" s="128" t="str">
        <f t="shared" si="115"/>
        <v>-</v>
      </c>
      <c r="AB145" s="131"/>
      <c r="AC145" s="128" t="str">
        <f t="shared" si="116"/>
        <v>-</v>
      </c>
      <c r="AD145" s="128" t="str">
        <f t="shared" si="117"/>
        <v>-</v>
      </c>
      <c r="AE145" s="131"/>
      <c r="AF145" s="131"/>
      <c r="AG145" s="128" t="str">
        <f t="shared" si="118"/>
        <v>-</v>
      </c>
      <c r="AH145" s="128" t="str">
        <f t="shared" si="119"/>
        <v>-</v>
      </c>
      <c r="AI145" s="128" t="str">
        <f t="shared" si="120"/>
        <v>-</v>
      </c>
      <c r="AJ145" s="128" t="str">
        <f t="shared" si="121"/>
        <v>-</v>
      </c>
      <c r="AK145" s="128" t="str">
        <f t="shared" si="122"/>
        <v>-</v>
      </c>
      <c r="AL145" s="128" t="str">
        <f t="shared" si="123"/>
        <v>-</v>
      </c>
      <c r="AM145" s="128" t="str">
        <f t="shared" si="124"/>
        <v>-</v>
      </c>
      <c r="AN145" s="128" t="str">
        <f t="shared" si="125"/>
        <v>-</v>
      </c>
      <c r="AO145" s="128" t="str">
        <f t="shared" si="126"/>
        <v>-</v>
      </c>
      <c r="AP145" s="128" t="str">
        <f t="shared" si="127"/>
        <v>-</v>
      </c>
      <c r="AQ145" s="128" t="str">
        <f t="shared" si="158"/>
        <v>-</v>
      </c>
      <c r="AR145" s="128" t="str">
        <f t="shared" si="159"/>
        <v>-</v>
      </c>
      <c r="AS145" s="129">
        <f t="shared" si="128"/>
        <v>0</v>
      </c>
      <c r="AT145" s="128" t="str">
        <f t="shared" si="129"/>
        <v>-</v>
      </c>
      <c r="AU145" s="128" t="str">
        <f t="shared" si="130"/>
        <v>-</v>
      </c>
      <c r="AV145" s="128" t="str">
        <f t="shared" si="131"/>
        <v>-</v>
      </c>
      <c r="AW145" s="128" t="str">
        <f t="shared" si="132"/>
        <v>-</v>
      </c>
      <c r="AX145" s="128" t="str">
        <f t="shared" si="133"/>
        <v>-</v>
      </c>
      <c r="AY145" s="128" t="str">
        <f t="shared" si="134"/>
        <v>-</v>
      </c>
      <c r="AZ145" s="128" t="str">
        <f t="shared" si="135"/>
        <v>-</v>
      </c>
      <c r="BA145" s="128" t="str">
        <f t="shared" si="136"/>
        <v>-</v>
      </c>
      <c r="BB145" s="128" t="str">
        <f t="shared" si="137"/>
        <v>-</v>
      </c>
      <c r="BC145" s="128" t="str">
        <f t="shared" si="138"/>
        <v>-</v>
      </c>
      <c r="BD145" s="128" t="str">
        <f t="shared" si="139"/>
        <v>-</v>
      </c>
      <c r="BE145" s="187"/>
      <c r="BF145" s="128" t="str">
        <f t="shared" si="140"/>
        <v>-</v>
      </c>
      <c r="BG145" s="128" t="str">
        <f t="shared" si="141"/>
        <v>-</v>
      </c>
      <c r="BH145" s="187"/>
      <c r="BI145" s="187"/>
      <c r="BJ145" s="128" t="str">
        <f t="shared" si="142"/>
        <v>-</v>
      </c>
      <c r="BK145" s="128" t="str">
        <f t="shared" si="143"/>
        <v>-</v>
      </c>
      <c r="BL145" s="128" t="str">
        <f t="shared" si="144"/>
        <v>-</v>
      </c>
      <c r="BM145" s="128" t="str">
        <f t="shared" si="145"/>
        <v>-</v>
      </c>
      <c r="BN145" s="128" t="str">
        <f t="shared" si="146"/>
        <v>-</v>
      </c>
      <c r="BO145" s="128" t="str">
        <f t="shared" si="147"/>
        <v>-</v>
      </c>
      <c r="BP145" s="128" t="str">
        <f t="shared" si="148"/>
        <v>-</v>
      </c>
      <c r="BQ145" s="128" t="str">
        <f t="shared" si="149"/>
        <v>-</v>
      </c>
      <c r="BR145" s="128" t="str">
        <f t="shared" si="150"/>
        <v>-</v>
      </c>
      <c r="BS145" s="128" t="str">
        <f t="shared" si="151"/>
        <v>-</v>
      </c>
      <c r="BT145" s="128" t="str">
        <f t="shared" si="152"/>
        <v>-</v>
      </c>
      <c r="BU145" s="128" t="str">
        <f t="shared" si="153"/>
        <v>-</v>
      </c>
      <c r="BV145" s="129">
        <f t="shared" si="154"/>
        <v>0</v>
      </c>
      <c r="BX145" s="128" t="str">
        <f t="shared" si="103"/>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55"/>
        <v>-</v>
      </c>
      <c r="K146" s="20" t="str">
        <f>IF(月途中入退所!$N23=$B$2,IF(月途中入退所!S23="","-",月途中入退所!$S23),"-")</f>
        <v>-</v>
      </c>
      <c r="L146" s="162" t="str">
        <f t="shared" si="156"/>
        <v>-</v>
      </c>
      <c r="M146" s="20" t="str">
        <f>IF(月途中入退所!$N23=$B$2,月途中入退所!$T23,"-")</f>
        <v>-</v>
      </c>
      <c r="N146" s="129">
        <f t="shared" si="157"/>
        <v>0</v>
      </c>
      <c r="P146" s="128" t="str">
        <f t="shared" si="104"/>
        <v>-</v>
      </c>
      <c r="Q146" s="128" t="str">
        <f t="shared" si="105"/>
        <v>-</v>
      </c>
      <c r="R146" s="128" t="str">
        <f t="shared" si="106"/>
        <v>-</v>
      </c>
      <c r="S146" s="128" t="str">
        <f t="shared" si="107"/>
        <v>-</v>
      </c>
      <c r="T146" s="128" t="str">
        <f t="shared" si="108"/>
        <v>-</v>
      </c>
      <c r="U146" s="128" t="str">
        <f t="shared" si="109"/>
        <v>-</v>
      </c>
      <c r="V146" s="128" t="str">
        <f t="shared" si="110"/>
        <v>-</v>
      </c>
      <c r="W146" s="128" t="str">
        <f t="shared" si="111"/>
        <v>-</v>
      </c>
      <c r="X146" s="128" t="str">
        <f t="shared" si="112"/>
        <v>-</v>
      </c>
      <c r="Y146" s="128" t="str">
        <f t="shared" si="113"/>
        <v>-</v>
      </c>
      <c r="Z146" s="128" t="str">
        <f t="shared" si="114"/>
        <v>-</v>
      </c>
      <c r="AA146" s="128" t="str">
        <f t="shared" si="115"/>
        <v>-</v>
      </c>
      <c r="AB146" s="131"/>
      <c r="AC146" s="128" t="str">
        <f t="shared" si="116"/>
        <v>-</v>
      </c>
      <c r="AD146" s="128" t="str">
        <f t="shared" si="117"/>
        <v>-</v>
      </c>
      <c r="AE146" s="131"/>
      <c r="AF146" s="131"/>
      <c r="AG146" s="128" t="str">
        <f t="shared" si="118"/>
        <v>-</v>
      </c>
      <c r="AH146" s="128" t="str">
        <f t="shared" si="119"/>
        <v>-</v>
      </c>
      <c r="AI146" s="128" t="str">
        <f t="shared" si="120"/>
        <v>-</v>
      </c>
      <c r="AJ146" s="128" t="str">
        <f t="shared" si="121"/>
        <v>-</v>
      </c>
      <c r="AK146" s="128" t="str">
        <f t="shared" si="122"/>
        <v>-</v>
      </c>
      <c r="AL146" s="128" t="str">
        <f t="shared" si="123"/>
        <v>-</v>
      </c>
      <c r="AM146" s="128" t="str">
        <f t="shared" si="124"/>
        <v>-</v>
      </c>
      <c r="AN146" s="128" t="str">
        <f t="shared" si="125"/>
        <v>-</v>
      </c>
      <c r="AO146" s="128" t="str">
        <f t="shared" si="126"/>
        <v>-</v>
      </c>
      <c r="AP146" s="128" t="str">
        <f t="shared" si="127"/>
        <v>-</v>
      </c>
      <c r="AQ146" s="128" t="str">
        <f t="shared" si="158"/>
        <v>-</v>
      </c>
      <c r="AR146" s="128" t="str">
        <f t="shared" si="159"/>
        <v>-</v>
      </c>
      <c r="AS146" s="129">
        <f t="shared" si="128"/>
        <v>0</v>
      </c>
      <c r="AT146" s="128" t="str">
        <f t="shared" si="129"/>
        <v>-</v>
      </c>
      <c r="AU146" s="128" t="str">
        <f t="shared" si="130"/>
        <v>-</v>
      </c>
      <c r="AV146" s="128" t="str">
        <f t="shared" si="131"/>
        <v>-</v>
      </c>
      <c r="AW146" s="128" t="str">
        <f t="shared" si="132"/>
        <v>-</v>
      </c>
      <c r="AX146" s="128" t="str">
        <f t="shared" si="133"/>
        <v>-</v>
      </c>
      <c r="AY146" s="128" t="str">
        <f t="shared" si="134"/>
        <v>-</v>
      </c>
      <c r="AZ146" s="128" t="str">
        <f t="shared" si="135"/>
        <v>-</v>
      </c>
      <c r="BA146" s="128" t="str">
        <f t="shared" si="136"/>
        <v>-</v>
      </c>
      <c r="BB146" s="128" t="str">
        <f t="shared" si="137"/>
        <v>-</v>
      </c>
      <c r="BC146" s="128" t="str">
        <f t="shared" si="138"/>
        <v>-</v>
      </c>
      <c r="BD146" s="128" t="str">
        <f t="shared" si="139"/>
        <v>-</v>
      </c>
      <c r="BE146" s="187"/>
      <c r="BF146" s="128" t="str">
        <f t="shared" si="140"/>
        <v>-</v>
      </c>
      <c r="BG146" s="128" t="str">
        <f t="shared" si="141"/>
        <v>-</v>
      </c>
      <c r="BH146" s="187"/>
      <c r="BI146" s="187"/>
      <c r="BJ146" s="128" t="str">
        <f t="shared" si="142"/>
        <v>-</v>
      </c>
      <c r="BK146" s="128" t="str">
        <f t="shared" si="143"/>
        <v>-</v>
      </c>
      <c r="BL146" s="128" t="str">
        <f t="shared" si="144"/>
        <v>-</v>
      </c>
      <c r="BM146" s="128" t="str">
        <f t="shared" si="145"/>
        <v>-</v>
      </c>
      <c r="BN146" s="128" t="str">
        <f t="shared" si="146"/>
        <v>-</v>
      </c>
      <c r="BO146" s="128" t="str">
        <f t="shared" si="147"/>
        <v>-</v>
      </c>
      <c r="BP146" s="128" t="str">
        <f t="shared" si="148"/>
        <v>-</v>
      </c>
      <c r="BQ146" s="128" t="str">
        <f t="shared" si="149"/>
        <v>-</v>
      </c>
      <c r="BR146" s="128" t="str">
        <f t="shared" si="150"/>
        <v>-</v>
      </c>
      <c r="BS146" s="128" t="str">
        <f t="shared" si="151"/>
        <v>-</v>
      </c>
      <c r="BT146" s="128" t="str">
        <f t="shared" si="152"/>
        <v>-</v>
      </c>
      <c r="BU146" s="128" t="str">
        <f t="shared" si="153"/>
        <v>-</v>
      </c>
      <c r="BV146" s="129">
        <f t="shared" si="154"/>
        <v>0</v>
      </c>
      <c r="BX146" s="128" t="str">
        <f t="shared" si="103"/>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55"/>
        <v>-</v>
      </c>
      <c r="K147" s="20" t="str">
        <f>IF(月途中入退所!$N24=$B$2,IF(月途中入退所!S24="","-",月途中入退所!$S24),"-")</f>
        <v>-</v>
      </c>
      <c r="L147" s="162" t="str">
        <f t="shared" si="156"/>
        <v>-</v>
      </c>
      <c r="M147" s="20" t="str">
        <f>IF(月途中入退所!$N24=$B$2,月途中入退所!$T24,"-")</f>
        <v>-</v>
      </c>
      <c r="N147" s="129">
        <f t="shared" si="157"/>
        <v>0</v>
      </c>
      <c r="O147" s="123"/>
      <c r="P147" s="128" t="str">
        <f t="shared" si="104"/>
        <v>-</v>
      </c>
      <c r="Q147" s="128" t="str">
        <f t="shared" si="105"/>
        <v>-</v>
      </c>
      <c r="R147" s="128" t="str">
        <f t="shared" si="106"/>
        <v>-</v>
      </c>
      <c r="S147" s="128" t="str">
        <f t="shared" si="107"/>
        <v>-</v>
      </c>
      <c r="T147" s="128" t="str">
        <f t="shared" si="108"/>
        <v>-</v>
      </c>
      <c r="U147" s="128" t="str">
        <f t="shared" si="109"/>
        <v>-</v>
      </c>
      <c r="V147" s="128" t="str">
        <f t="shared" si="110"/>
        <v>-</v>
      </c>
      <c r="W147" s="128" t="str">
        <f t="shared" si="111"/>
        <v>-</v>
      </c>
      <c r="X147" s="128" t="str">
        <f t="shared" si="112"/>
        <v>-</v>
      </c>
      <c r="Y147" s="128" t="str">
        <f t="shared" si="113"/>
        <v>-</v>
      </c>
      <c r="Z147" s="128" t="str">
        <f t="shared" si="114"/>
        <v>-</v>
      </c>
      <c r="AA147" s="128" t="str">
        <f t="shared" si="115"/>
        <v>-</v>
      </c>
      <c r="AB147" s="131"/>
      <c r="AC147" s="128" t="str">
        <f t="shared" si="116"/>
        <v>-</v>
      </c>
      <c r="AD147" s="128" t="str">
        <f t="shared" si="117"/>
        <v>-</v>
      </c>
      <c r="AE147" s="131"/>
      <c r="AF147" s="131"/>
      <c r="AG147" s="128" t="str">
        <f t="shared" si="118"/>
        <v>-</v>
      </c>
      <c r="AH147" s="128" t="str">
        <f t="shared" si="119"/>
        <v>-</v>
      </c>
      <c r="AI147" s="128" t="str">
        <f t="shared" si="120"/>
        <v>-</v>
      </c>
      <c r="AJ147" s="128" t="str">
        <f t="shared" si="121"/>
        <v>-</v>
      </c>
      <c r="AK147" s="128" t="str">
        <f t="shared" si="122"/>
        <v>-</v>
      </c>
      <c r="AL147" s="128" t="str">
        <f t="shared" si="123"/>
        <v>-</v>
      </c>
      <c r="AM147" s="128" t="str">
        <f t="shared" si="124"/>
        <v>-</v>
      </c>
      <c r="AN147" s="128" t="str">
        <f t="shared" si="125"/>
        <v>-</v>
      </c>
      <c r="AO147" s="128" t="str">
        <f t="shared" si="126"/>
        <v>-</v>
      </c>
      <c r="AP147" s="128" t="str">
        <f t="shared" si="127"/>
        <v>-</v>
      </c>
      <c r="AQ147" s="128" t="str">
        <f t="shared" si="158"/>
        <v>-</v>
      </c>
      <c r="AR147" s="128" t="str">
        <f t="shared" si="159"/>
        <v>-</v>
      </c>
      <c r="AS147" s="129">
        <f t="shared" si="128"/>
        <v>0</v>
      </c>
      <c r="AT147" s="128" t="str">
        <f t="shared" si="129"/>
        <v>-</v>
      </c>
      <c r="AU147" s="128" t="str">
        <f t="shared" si="130"/>
        <v>-</v>
      </c>
      <c r="AV147" s="128" t="str">
        <f t="shared" si="131"/>
        <v>-</v>
      </c>
      <c r="AW147" s="128" t="str">
        <f t="shared" si="132"/>
        <v>-</v>
      </c>
      <c r="AX147" s="128" t="str">
        <f t="shared" si="133"/>
        <v>-</v>
      </c>
      <c r="AY147" s="128" t="str">
        <f t="shared" si="134"/>
        <v>-</v>
      </c>
      <c r="AZ147" s="128" t="str">
        <f t="shared" si="135"/>
        <v>-</v>
      </c>
      <c r="BA147" s="128" t="str">
        <f t="shared" si="136"/>
        <v>-</v>
      </c>
      <c r="BB147" s="128" t="str">
        <f t="shared" si="137"/>
        <v>-</v>
      </c>
      <c r="BC147" s="128" t="str">
        <f t="shared" si="138"/>
        <v>-</v>
      </c>
      <c r="BD147" s="128" t="str">
        <f t="shared" si="139"/>
        <v>-</v>
      </c>
      <c r="BE147" s="187"/>
      <c r="BF147" s="128" t="str">
        <f t="shared" si="140"/>
        <v>-</v>
      </c>
      <c r="BG147" s="128" t="str">
        <f t="shared" si="141"/>
        <v>-</v>
      </c>
      <c r="BH147" s="187"/>
      <c r="BI147" s="187"/>
      <c r="BJ147" s="128" t="str">
        <f t="shared" si="142"/>
        <v>-</v>
      </c>
      <c r="BK147" s="128" t="str">
        <f t="shared" si="143"/>
        <v>-</v>
      </c>
      <c r="BL147" s="128" t="str">
        <f t="shared" si="144"/>
        <v>-</v>
      </c>
      <c r="BM147" s="128" t="str">
        <f t="shared" si="145"/>
        <v>-</v>
      </c>
      <c r="BN147" s="128" t="str">
        <f t="shared" si="146"/>
        <v>-</v>
      </c>
      <c r="BO147" s="128" t="str">
        <f t="shared" si="147"/>
        <v>-</v>
      </c>
      <c r="BP147" s="128" t="str">
        <f t="shared" si="148"/>
        <v>-</v>
      </c>
      <c r="BQ147" s="128" t="str">
        <f t="shared" si="149"/>
        <v>-</v>
      </c>
      <c r="BR147" s="128" t="str">
        <f t="shared" si="150"/>
        <v>-</v>
      </c>
      <c r="BS147" s="128" t="str">
        <f t="shared" si="151"/>
        <v>-</v>
      </c>
      <c r="BT147" s="128" t="str">
        <f t="shared" si="152"/>
        <v>-</v>
      </c>
      <c r="BU147" s="128" t="str">
        <f t="shared" si="153"/>
        <v>-</v>
      </c>
      <c r="BV147" s="129">
        <f t="shared" si="154"/>
        <v>0</v>
      </c>
      <c r="BX147" s="128" t="str">
        <f t="shared" si="103"/>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55"/>
        <v>-</v>
      </c>
      <c r="K148" s="20" t="str">
        <f>IF(月途中入退所!$N25=$B$2,IF(月途中入退所!S25="","-",月途中入退所!$S25),"-")</f>
        <v>-</v>
      </c>
      <c r="L148" s="162" t="str">
        <f t="shared" si="156"/>
        <v>-</v>
      </c>
      <c r="M148" s="20" t="str">
        <f>IF(月途中入退所!$N25=$B$2,月途中入退所!$T25,"-")</f>
        <v>-</v>
      </c>
      <c r="N148" s="129">
        <f t="shared" si="157"/>
        <v>0</v>
      </c>
      <c r="P148" s="128" t="str">
        <f t="shared" si="104"/>
        <v>-</v>
      </c>
      <c r="Q148" s="128" t="str">
        <f t="shared" si="105"/>
        <v>-</v>
      </c>
      <c r="R148" s="128" t="str">
        <f t="shared" si="106"/>
        <v>-</v>
      </c>
      <c r="S148" s="128" t="str">
        <f t="shared" si="107"/>
        <v>-</v>
      </c>
      <c r="T148" s="128" t="str">
        <f t="shared" si="108"/>
        <v>-</v>
      </c>
      <c r="U148" s="128" t="str">
        <f t="shared" si="109"/>
        <v>-</v>
      </c>
      <c r="V148" s="128" t="str">
        <f t="shared" si="110"/>
        <v>-</v>
      </c>
      <c r="W148" s="128" t="str">
        <f t="shared" si="111"/>
        <v>-</v>
      </c>
      <c r="X148" s="128" t="str">
        <f t="shared" si="112"/>
        <v>-</v>
      </c>
      <c r="Y148" s="128" t="str">
        <f t="shared" si="113"/>
        <v>-</v>
      </c>
      <c r="Z148" s="128" t="str">
        <f t="shared" si="114"/>
        <v>-</v>
      </c>
      <c r="AA148" s="128" t="str">
        <f t="shared" si="115"/>
        <v>-</v>
      </c>
      <c r="AB148" s="131"/>
      <c r="AC148" s="128" t="str">
        <f t="shared" si="116"/>
        <v>-</v>
      </c>
      <c r="AD148" s="128" t="str">
        <f t="shared" si="117"/>
        <v>-</v>
      </c>
      <c r="AE148" s="131"/>
      <c r="AF148" s="131"/>
      <c r="AG148" s="128" t="str">
        <f t="shared" si="118"/>
        <v>-</v>
      </c>
      <c r="AH148" s="128" t="str">
        <f t="shared" si="119"/>
        <v>-</v>
      </c>
      <c r="AI148" s="128" t="str">
        <f t="shared" si="120"/>
        <v>-</v>
      </c>
      <c r="AJ148" s="128" t="str">
        <f t="shared" si="121"/>
        <v>-</v>
      </c>
      <c r="AK148" s="128" t="str">
        <f t="shared" si="122"/>
        <v>-</v>
      </c>
      <c r="AL148" s="128" t="str">
        <f t="shared" si="123"/>
        <v>-</v>
      </c>
      <c r="AM148" s="128" t="str">
        <f t="shared" si="124"/>
        <v>-</v>
      </c>
      <c r="AN148" s="128" t="str">
        <f t="shared" si="125"/>
        <v>-</v>
      </c>
      <c r="AO148" s="128" t="str">
        <f t="shared" si="126"/>
        <v>-</v>
      </c>
      <c r="AP148" s="128" t="str">
        <f t="shared" si="127"/>
        <v>-</v>
      </c>
      <c r="AQ148" s="128" t="str">
        <f t="shared" si="158"/>
        <v>-</v>
      </c>
      <c r="AR148" s="128" t="str">
        <f t="shared" si="159"/>
        <v>-</v>
      </c>
      <c r="AS148" s="129">
        <f t="shared" si="128"/>
        <v>0</v>
      </c>
      <c r="AT148" s="128" t="str">
        <f t="shared" si="129"/>
        <v>-</v>
      </c>
      <c r="AU148" s="128" t="str">
        <f t="shared" si="130"/>
        <v>-</v>
      </c>
      <c r="AV148" s="128" t="str">
        <f t="shared" si="131"/>
        <v>-</v>
      </c>
      <c r="AW148" s="128" t="str">
        <f t="shared" si="132"/>
        <v>-</v>
      </c>
      <c r="AX148" s="128" t="str">
        <f t="shared" si="133"/>
        <v>-</v>
      </c>
      <c r="AY148" s="128" t="str">
        <f t="shared" si="134"/>
        <v>-</v>
      </c>
      <c r="AZ148" s="128" t="str">
        <f t="shared" si="135"/>
        <v>-</v>
      </c>
      <c r="BA148" s="128" t="str">
        <f t="shared" si="136"/>
        <v>-</v>
      </c>
      <c r="BB148" s="128" t="str">
        <f t="shared" si="137"/>
        <v>-</v>
      </c>
      <c r="BC148" s="128" t="str">
        <f t="shared" si="138"/>
        <v>-</v>
      </c>
      <c r="BD148" s="128" t="str">
        <f t="shared" si="139"/>
        <v>-</v>
      </c>
      <c r="BE148" s="187"/>
      <c r="BF148" s="128" t="str">
        <f t="shared" si="140"/>
        <v>-</v>
      </c>
      <c r="BG148" s="128" t="str">
        <f t="shared" si="141"/>
        <v>-</v>
      </c>
      <c r="BH148" s="187"/>
      <c r="BI148" s="187"/>
      <c r="BJ148" s="128" t="str">
        <f t="shared" si="142"/>
        <v>-</v>
      </c>
      <c r="BK148" s="128" t="str">
        <f t="shared" si="143"/>
        <v>-</v>
      </c>
      <c r="BL148" s="128" t="str">
        <f t="shared" si="144"/>
        <v>-</v>
      </c>
      <c r="BM148" s="128" t="str">
        <f t="shared" si="145"/>
        <v>-</v>
      </c>
      <c r="BN148" s="128" t="str">
        <f t="shared" si="146"/>
        <v>-</v>
      </c>
      <c r="BO148" s="128" t="str">
        <f t="shared" si="147"/>
        <v>-</v>
      </c>
      <c r="BP148" s="128" t="str">
        <f t="shared" si="148"/>
        <v>-</v>
      </c>
      <c r="BQ148" s="128" t="str">
        <f t="shared" si="149"/>
        <v>-</v>
      </c>
      <c r="BR148" s="128" t="str">
        <f t="shared" si="150"/>
        <v>-</v>
      </c>
      <c r="BS148" s="128" t="str">
        <f t="shared" si="151"/>
        <v>-</v>
      </c>
      <c r="BT148" s="128" t="str">
        <f t="shared" si="152"/>
        <v>-</v>
      </c>
      <c r="BU148" s="128" t="str">
        <f t="shared" si="153"/>
        <v>-</v>
      </c>
      <c r="BV148" s="129">
        <f t="shared" si="154"/>
        <v>0</v>
      </c>
      <c r="BX148" s="128" t="str">
        <f t="shared" si="103"/>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55"/>
        <v>-</v>
      </c>
      <c r="K149" s="20" t="str">
        <f>IF(月途中入退所!$N26=$B$2,IF(月途中入退所!S26="","-",月途中入退所!$S26),"-")</f>
        <v>-</v>
      </c>
      <c r="L149" s="162" t="str">
        <f t="shared" si="156"/>
        <v>-</v>
      </c>
      <c r="M149" s="20" t="str">
        <f>IF(月途中入退所!$N26=$B$2,月途中入退所!$T26,"-")</f>
        <v>-</v>
      </c>
      <c r="N149" s="129">
        <f t="shared" si="157"/>
        <v>0</v>
      </c>
      <c r="P149" s="128" t="str">
        <f t="shared" si="104"/>
        <v>-</v>
      </c>
      <c r="Q149" s="128" t="str">
        <f t="shared" si="105"/>
        <v>-</v>
      </c>
      <c r="R149" s="128" t="str">
        <f t="shared" si="106"/>
        <v>-</v>
      </c>
      <c r="S149" s="128" t="str">
        <f t="shared" si="107"/>
        <v>-</v>
      </c>
      <c r="T149" s="128" t="str">
        <f t="shared" si="108"/>
        <v>-</v>
      </c>
      <c r="U149" s="128" t="str">
        <f t="shared" si="109"/>
        <v>-</v>
      </c>
      <c r="V149" s="128" t="str">
        <f t="shared" si="110"/>
        <v>-</v>
      </c>
      <c r="W149" s="128" t="str">
        <f t="shared" si="111"/>
        <v>-</v>
      </c>
      <c r="X149" s="128" t="str">
        <f t="shared" si="112"/>
        <v>-</v>
      </c>
      <c r="Y149" s="128" t="str">
        <f t="shared" si="113"/>
        <v>-</v>
      </c>
      <c r="Z149" s="128" t="str">
        <f t="shared" si="114"/>
        <v>-</v>
      </c>
      <c r="AA149" s="128" t="str">
        <f t="shared" si="115"/>
        <v>-</v>
      </c>
      <c r="AB149" s="131"/>
      <c r="AC149" s="128" t="str">
        <f t="shared" si="116"/>
        <v>-</v>
      </c>
      <c r="AD149" s="128" t="str">
        <f t="shared" si="117"/>
        <v>-</v>
      </c>
      <c r="AE149" s="131"/>
      <c r="AF149" s="131"/>
      <c r="AG149" s="128" t="str">
        <f t="shared" si="118"/>
        <v>-</v>
      </c>
      <c r="AH149" s="128" t="str">
        <f t="shared" si="119"/>
        <v>-</v>
      </c>
      <c r="AI149" s="128" t="str">
        <f t="shared" si="120"/>
        <v>-</v>
      </c>
      <c r="AJ149" s="128" t="str">
        <f t="shared" si="121"/>
        <v>-</v>
      </c>
      <c r="AK149" s="128" t="str">
        <f t="shared" si="122"/>
        <v>-</v>
      </c>
      <c r="AL149" s="128" t="str">
        <f t="shared" si="123"/>
        <v>-</v>
      </c>
      <c r="AM149" s="128" t="str">
        <f t="shared" si="124"/>
        <v>-</v>
      </c>
      <c r="AN149" s="128" t="str">
        <f t="shared" si="125"/>
        <v>-</v>
      </c>
      <c r="AO149" s="128" t="str">
        <f t="shared" si="126"/>
        <v>-</v>
      </c>
      <c r="AP149" s="128" t="str">
        <f t="shared" si="127"/>
        <v>-</v>
      </c>
      <c r="AQ149" s="128" t="str">
        <f t="shared" si="158"/>
        <v>-</v>
      </c>
      <c r="AR149" s="128" t="str">
        <f t="shared" si="159"/>
        <v>-</v>
      </c>
      <c r="AS149" s="129">
        <f t="shared" si="128"/>
        <v>0</v>
      </c>
      <c r="AT149" s="128" t="str">
        <f t="shared" si="129"/>
        <v>-</v>
      </c>
      <c r="AU149" s="128" t="str">
        <f t="shared" si="130"/>
        <v>-</v>
      </c>
      <c r="AV149" s="128" t="str">
        <f t="shared" si="131"/>
        <v>-</v>
      </c>
      <c r="AW149" s="128" t="str">
        <f t="shared" si="132"/>
        <v>-</v>
      </c>
      <c r="AX149" s="128" t="str">
        <f t="shared" si="133"/>
        <v>-</v>
      </c>
      <c r="AY149" s="128" t="str">
        <f t="shared" si="134"/>
        <v>-</v>
      </c>
      <c r="AZ149" s="128" t="str">
        <f t="shared" si="135"/>
        <v>-</v>
      </c>
      <c r="BA149" s="128" t="str">
        <f t="shared" si="136"/>
        <v>-</v>
      </c>
      <c r="BB149" s="128" t="str">
        <f t="shared" si="137"/>
        <v>-</v>
      </c>
      <c r="BC149" s="128" t="str">
        <f t="shared" si="138"/>
        <v>-</v>
      </c>
      <c r="BD149" s="128" t="str">
        <f t="shared" si="139"/>
        <v>-</v>
      </c>
      <c r="BE149" s="187"/>
      <c r="BF149" s="128" t="str">
        <f t="shared" si="140"/>
        <v>-</v>
      </c>
      <c r="BG149" s="128" t="str">
        <f t="shared" si="141"/>
        <v>-</v>
      </c>
      <c r="BH149" s="187"/>
      <c r="BI149" s="187"/>
      <c r="BJ149" s="128" t="str">
        <f t="shared" si="142"/>
        <v>-</v>
      </c>
      <c r="BK149" s="128" t="str">
        <f t="shared" si="143"/>
        <v>-</v>
      </c>
      <c r="BL149" s="128" t="str">
        <f t="shared" si="144"/>
        <v>-</v>
      </c>
      <c r="BM149" s="128" t="str">
        <f t="shared" si="145"/>
        <v>-</v>
      </c>
      <c r="BN149" s="128" t="str">
        <f t="shared" si="146"/>
        <v>-</v>
      </c>
      <c r="BO149" s="128" t="str">
        <f t="shared" si="147"/>
        <v>-</v>
      </c>
      <c r="BP149" s="128" t="str">
        <f t="shared" si="148"/>
        <v>-</v>
      </c>
      <c r="BQ149" s="128" t="str">
        <f t="shared" si="149"/>
        <v>-</v>
      </c>
      <c r="BR149" s="128" t="str">
        <f t="shared" si="150"/>
        <v>-</v>
      </c>
      <c r="BS149" s="128" t="str">
        <f t="shared" si="151"/>
        <v>-</v>
      </c>
      <c r="BT149" s="128" t="str">
        <f t="shared" si="152"/>
        <v>-</v>
      </c>
      <c r="BU149" s="128" t="str">
        <f t="shared" si="153"/>
        <v>-</v>
      </c>
      <c r="BV149" s="129">
        <f t="shared" si="154"/>
        <v>0</v>
      </c>
      <c r="BX149" s="128" t="str">
        <f t="shared" si="103"/>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55"/>
        <v>-</v>
      </c>
      <c r="K150" s="20" t="str">
        <f>IF(月途中入退所!$N27=$B$2,IF(月途中入退所!S27="","-",月途中入退所!$S27),"-")</f>
        <v>-</v>
      </c>
      <c r="L150" s="162" t="str">
        <f t="shared" si="156"/>
        <v>-</v>
      </c>
      <c r="M150" s="20" t="str">
        <f>IF(月途中入退所!$N27=$B$2,月途中入退所!$T27,"-")</f>
        <v>-</v>
      </c>
      <c r="N150" s="129">
        <f t="shared" si="157"/>
        <v>0</v>
      </c>
      <c r="P150" s="128" t="str">
        <f t="shared" si="104"/>
        <v>-</v>
      </c>
      <c r="Q150" s="128" t="str">
        <f t="shared" si="105"/>
        <v>-</v>
      </c>
      <c r="R150" s="128" t="str">
        <f t="shared" si="106"/>
        <v>-</v>
      </c>
      <c r="S150" s="128" t="str">
        <f t="shared" si="107"/>
        <v>-</v>
      </c>
      <c r="T150" s="128" t="str">
        <f t="shared" si="108"/>
        <v>-</v>
      </c>
      <c r="U150" s="128" t="str">
        <f t="shared" si="109"/>
        <v>-</v>
      </c>
      <c r="V150" s="128" t="str">
        <f t="shared" si="110"/>
        <v>-</v>
      </c>
      <c r="W150" s="128" t="str">
        <f t="shared" si="111"/>
        <v>-</v>
      </c>
      <c r="X150" s="128" t="str">
        <f t="shared" si="112"/>
        <v>-</v>
      </c>
      <c r="Y150" s="128" t="str">
        <f t="shared" si="113"/>
        <v>-</v>
      </c>
      <c r="Z150" s="128" t="str">
        <f t="shared" si="114"/>
        <v>-</v>
      </c>
      <c r="AA150" s="128" t="str">
        <f t="shared" si="115"/>
        <v>-</v>
      </c>
      <c r="AB150" s="131"/>
      <c r="AC150" s="128" t="str">
        <f t="shared" si="116"/>
        <v>-</v>
      </c>
      <c r="AD150" s="128" t="str">
        <f t="shared" si="117"/>
        <v>-</v>
      </c>
      <c r="AE150" s="131"/>
      <c r="AF150" s="131"/>
      <c r="AG150" s="128" t="str">
        <f t="shared" si="118"/>
        <v>-</v>
      </c>
      <c r="AH150" s="128" t="str">
        <f t="shared" si="119"/>
        <v>-</v>
      </c>
      <c r="AI150" s="128" t="str">
        <f t="shared" si="120"/>
        <v>-</v>
      </c>
      <c r="AJ150" s="128" t="str">
        <f t="shared" si="121"/>
        <v>-</v>
      </c>
      <c r="AK150" s="128" t="str">
        <f t="shared" si="122"/>
        <v>-</v>
      </c>
      <c r="AL150" s="128" t="str">
        <f t="shared" si="123"/>
        <v>-</v>
      </c>
      <c r="AM150" s="128" t="str">
        <f t="shared" si="124"/>
        <v>-</v>
      </c>
      <c r="AN150" s="128" t="str">
        <f t="shared" si="125"/>
        <v>-</v>
      </c>
      <c r="AO150" s="128" t="str">
        <f t="shared" si="126"/>
        <v>-</v>
      </c>
      <c r="AP150" s="128" t="str">
        <f t="shared" si="127"/>
        <v>-</v>
      </c>
      <c r="AQ150" s="128" t="str">
        <f t="shared" si="158"/>
        <v>-</v>
      </c>
      <c r="AR150" s="128" t="str">
        <f t="shared" si="159"/>
        <v>-</v>
      </c>
      <c r="AS150" s="129">
        <f t="shared" si="128"/>
        <v>0</v>
      </c>
      <c r="AT150" s="128" t="str">
        <f t="shared" si="129"/>
        <v>-</v>
      </c>
      <c r="AU150" s="128" t="str">
        <f t="shared" si="130"/>
        <v>-</v>
      </c>
      <c r="AV150" s="128" t="str">
        <f t="shared" si="131"/>
        <v>-</v>
      </c>
      <c r="AW150" s="128" t="str">
        <f t="shared" si="132"/>
        <v>-</v>
      </c>
      <c r="AX150" s="128" t="str">
        <f t="shared" si="133"/>
        <v>-</v>
      </c>
      <c r="AY150" s="128" t="str">
        <f t="shared" si="134"/>
        <v>-</v>
      </c>
      <c r="AZ150" s="128" t="str">
        <f t="shared" si="135"/>
        <v>-</v>
      </c>
      <c r="BA150" s="128" t="str">
        <f t="shared" si="136"/>
        <v>-</v>
      </c>
      <c r="BB150" s="128" t="str">
        <f t="shared" si="137"/>
        <v>-</v>
      </c>
      <c r="BC150" s="128" t="str">
        <f t="shared" si="138"/>
        <v>-</v>
      </c>
      <c r="BD150" s="128" t="str">
        <f t="shared" si="139"/>
        <v>-</v>
      </c>
      <c r="BE150" s="187"/>
      <c r="BF150" s="128" t="str">
        <f t="shared" si="140"/>
        <v>-</v>
      </c>
      <c r="BG150" s="128" t="str">
        <f t="shared" si="141"/>
        <v>-</v>
      </c>
      <c r="BH150" s="187"/>
      <c r="BI150" s="187"/>
      <c r="BJ150" s="128" t="str">
        <f t="shared" si="142"/>
        <v>-</v>
      </c>
      <c r="BK150" s="128" t="str">
        <f t="shared" si="143"/>
        <v>-</v>
      </c>
      <c r="BL150" s="128" t="str">
        <f t="shared" si="144"/>
        <v>-</v>
      </c>
      <c r="BM150" s="128" t="str">
        <f t="shared" si="145"/>
        <v>-</v>
      </c>
      <c r="BN150" s="128" t="str">
        <f t="shared" si="146"/>
        <v>-</v>
      </c>
      <c r="BO150" s="128" t="str">
        <f t="shared" si="147"/>
        <v>-</v>
      </c>
      <c r="BP150" s="128" t="str">
        <f t="shared" si="148"/>
        <v>-</v>
      </c>
      <c r="BQ150" s="128" t="str">
        <f t="shared" si="149"/>
        <v>-</v>
      </c>
      <c r="BR150" s="128" t="str">
        <f t="shared" si="150"/>
        <v>-</v>
      </c>
      <c r="BS150" s="128" t="str">
        <f t="shared" si="151"/>
        <v>-</v>
      </c>
      <c r="BT150" s="128" t="str">
        <f t="shared" si="152"/>
        <v>-</v>
      </c>
      <c r="BU150" s="128" t="str">
        <f t="shared" si="153"/>
        <v>-</v>
      </c>
      <c r="BV150" s="129">
        <f t="shared" si="154"/>
        <v>0</v>
      </c>
      <c r="BX150" s="128" t="str">
        <f t="shared" si="103"/>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60">SUM(AT107:AT126)+SUM(AT131:AT150)</f>
        <v>0</v>
      </c>
      <c r="AU152" s="129">
        <f t="shared" si="160"/>
        <v>0</v>
      </c>
      <c r="AV152" s="129">
        <f t="shared" si="160"/>
        <v>0</v>
      </c>
      <c r="AW152" s="129">
        <f t="shared" si="160"/>
        <v>0</v>
      </c>
      <c r="AX152" s="129">
        <f t="shared" si="160"/>
        <v>0</v>
      </c>
      <c r="AY152" s="129">
        <f t="shared" si="160"/>
        <v>0</v>
      </c>
      <c r="AZ152" s="129">
        <f t="shared" si="160"/>
        <v>0</v>
      </c>
      <c r="BA152" s="129">
        <f t="shared" si="160"/>
        <v>0</v>
      </c>
      <c r="BB152" s="129">
        <f t="shared" si="160"/>
        <v>0</v>
      </c>
      <c r="BC152" s="129">
        <f t="shared" si="160"/>
        <v>0</v>
      </c>
      <c r="BD152" s="129">
        <f t="shared" si="160"/>
        <v>0</v>
      </c>
      <c r="BE152" s="129"/>
      <c r="BF152" s="129">
        <f t="shared" si="160"/>
        <v>0</v>
      </c>
      <c r="BG152" s="129">
        <f t="shared" si="160"/>
        <v>0</v>
      </c>
      <c r="BH152" s="129">
        <f t="shared" si="160"/>
        <v>0</v>
      </c>
      <c r="BI152" s="129">
        <f t="shared" si="160"/>
        <v>0</v>
      </c>
      <c r="BJ152" s="129">
        <f t="shared" si="160"/>
        <v>0</v>
      </c>
      <c r="BK152" s="129">
        <f t="shared" si="160"/>
        <v>0</v>
      </c>
      <c r="BL152" s="129">
        <f t="shared" si="160"/>
        <v>0</v>
      </c>
      <c r="BM152" s="129">
        <f t="shared" si="160"/>
        <v>0</v>
      </c>
      <c r="BN152" s="129">
        <f t="shared" si="160"/>
        <v>0</v>
      </c>
      <c r="BO152" s="129">
        <f t="shared" si="160"/>
        <v>0</v>
      </c>
      <c r="BP152" s="129">
        <f t="shared" si="160"/>
        <v>0</v>
      </c>
      <c r="BQ152" s="129">
        <f t="shared" si="160"/>
        <v>0</v>
      </c>
      <c r="BR152" s="129">
        <f t="shared" si="160"/>
        <v>0</v>
      </c>
      <c r="BS152" s="129">
        <f t="shared" si="160"/>
        <v>0</v>
      </c>
      <c r="BT152" s="129">
        <f t="shared" si="160"/>
        <v>0</v>
      </c>
      <c r="BU152" s="129">
        <f t="shared" si="160"/>
        <v>0</v>
      </c>
      <c r="BV152" s="129">
        <f t="shared" si="160"/>
        <v>0</v>
      </c>
      <c r="BX152" s="129">
        <f t="shared" si="160"/>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61">IFERROR(ROUNDDOWN(L158*M158/25,-1),0)</f>
        <v>0</v>
      </c>
      <c r="P158" s="128" t="str">
        <f t="shared" ref="P158:P177" si="162">IF($I158="保育標準時間",HLOOKUP(H158,$G$53:$J$99,2,FALSE),IF($I158="保育短時間",HLOOKUP(H158,$K$53:$N$99,2,FALSE),"-"))</f>
        <v>-</v>
      </c>
      <c r="Q158" s="128" t="str">
        <f t="shared" ref="Q158:Q177" si="163">IF($I158="保育標準時間",HLOOKUP(H158,$G$53:$J$99,3,FALSE),IF($I158="保育短時間",HLOOKUP(H158,$K$53:$N$99,3,FALSE),"-"))</f>
        <v>-</v>
      </c>
      <c r="R158" s="128" t="str">
        <f t="shared" ref="R158:R177" si="164">IF($I158="保育標準時間",HLOOKUP(H158,$G$53:$J$99,4,FALSE),IF($I158="保育短時間",HLOOKUP(H158,$K$53:$N$99,4,FALSE),"-"))</f>
        <v>-</v>
      </c>
      <c r="S158" s="128" t="str">
        <f t="shared" ref="S158:S177" si="165">IF($I158="保育標準時間",HLOOKUP(H158,$G$53:$J$99,5,FALSE),IF($I158="保育短時間",HLOOKUP(H158,$K$53:$N$99,5,FALSE),"-"))</f>
        <v>-</v>
      </c>
      <c r="T158" s="128" t="str">
        <f t="shared" ref="T158:T177" si="166">IF($I158="保育標準時間",HLOOKUP(H158,$G$53:$J$99,6,FALSE),IF($I158="保育短時間",HLOOKUP(H158,$K$53:$N$99,6,FALSE),"-"))</f>
        <v>-</v>
      </c>
      <c r="U158" s="128" t="str">
        <f t="shared" ref="U158:U177" si="167">IF($I158="保育標準時間",HLOOKUP(H158,$G$53:$J$99,7,FALSE),IF($I158="保育短時間",HLOOKUP(H158,$K$53:$N$99,7,FALSE),"-"))</f>
        <v>-</v>
      </c>
      <c r="V158" s="128" t="str">
        <f t="shared" ref="V158:V177" si="168">IF($I158="保育標準時間",HLOOKUP(H158,$G$53:$J$99,10,FALSE),IF($I158="保育短時間",HLOOKUP(H158,$K$53:$N$99,10,FALSE),"-"))</f>
        <v>-</v>
      </c>
      <c r="W158" s="128" t="str">
        <f t="shared" ref="W158:W177" si="169">IF($I158="保育標準時間",HLOOKUP(H158,$G$53:$J$99,11,FALSE),IF($I158="保育短時間",HLOOKUP(H158,$K$53:$N$99,11,FALSE),"-"))</f>
        <v>-</v>
      </c>
      <c r="X158" s="128" t="str">
        <f t="shared" ref="X158:X177" si="170">IF($I158="保育標準時間",HLOOKUP(H158,$G$53:$J$99,12,FALSE),IF($I158="保育短時間",HLOOKUP(H158,$K$53:$N$99,12,FALSE),"-"))</f>
        <v>-</v>
      </c>
      <c r="Y158" s="128" t="str">
        <f t="shared" ref="Y158:Y177" si="171">IF($I158="保育標準時間",HLOOKUP(H158,$G$53:$J$99,13,FALSE),IF($I158="保育短時間",HLOOKUP(H158,$K$53:$N$99,13,FALSE),"-"))</f>
        <v>-</v>
      </c>
      <c r="Z158" s="128" t="str">
        <f t="shared" ref="Z158:Z177" si="172">IF($I158="保育標準時間",HLOOKUP(H158,$G$53:$J$99,14,FALSE),IF($I158="保育短時間",HLOOKUP(H158,$K$53:$N$99,14,FALSE),"-"))</f>
        <v>-</v>
      </c>
      <c r="AA158" s="128" t="str">
        <f t="shared" ref="AA158:AA177" si="173">IF($I158="保育標準時間",HLOOKUP(H158,$G$53:$J$99,15,FALSE),IF($I158="保育短時間",HLOOKUP(H158,$K$53:$N$99,15,FALSE),"-"))</f>
        <v>-</v>
      </c>
      <c r="AB158" s="131"/>
      <c r="AC158" s="128" t="str">
        <f t="shared" ref="AC158:AC177" si="174">IF($I158="保育標準時間",HLOOKUP(H158,$G$53:$J$99,17,FALSE),IF($I158="保育短時間",HLOOKUP(H158,$K$53:$N$99,17,FALSE),"-"))</f>
        <v>-</v>
      </c>
      <c r="AD158" s="128" t="str">
        <f t="shared" ref="AD158:AD177" si="175">IF($I158="保育標準時間",HLOOKUP(H158,$G$53:$J$99,18,FALSE),IF($I158="保育短時間",HLOOKUP(H158,$K$53:$N$99,18,FALSE),"-"))</f>
        <v>-</v>
      </c>
      <c r="AE158" s="128" t="str">
        <f t="shared" ref="AE158:AE177" si="176">IF($I158="保育標準時間",HLOOKUP(H158,$G$53:$J$99,19,FALSE),IF($I158="保育短時間",HLOOKUP(H158,$K$53:$N$99,19,FALSE),"-"))</f>
        <v>-</v>
      </c>
      <c r="AF158" s="128" t="str">
        <f t="shared" ref="AF158:AF177" si="177">IF($I158="保育標準時間",HLOOKUP(H158,$G$53:$J$99,20,FALSE),IF($I158="保育短時間",HLOOKUP(H158,$K$53:$N$99,20,FALSE),"-"))</f>
        <v>-</v>
      </c>
      <c r="AG158" s="128" t="str">
        <f t="shared" ref="AG158:AG177" si="178">IF($I158="保育標準時間",HLOOKUP(H158,$G$53:$J$99,21,FALSE),IF($I158="保育短時間",HLOOKUP(H158,$K$53:$N$99,21,FALSE),"-"))</f>
        <v>-</v>
      </c>
      <c r="AH158" s="128" t="str">
        <f t="shared" ref="AH158:AH177" si="179">IF($I158="保育標準時間",HLOOKUP(H158,$G$53:$J$99,22,FALSE),IF($I158="保育短時間",HLOOKUP(H158,$K$53:$N$99,22,FALSE),"-"))</f>
        <v>-</v>
      </c>
      <c r="AI158" s="128" t="str">
        <f t="shared" ref="AI158:AI177" si="180">IF($I158="保育標準時間",HLOOKUP(H158,$G$53:$J$99,23,FALSE),IF($I158="保育短時間",HLOOKUP(H158,$K$53:$N$99,23,FALSE),"-"))</f>
        <v>-</v>
      </c>
      <c r="AJ158" s="128" t="str">
        <f t="shared" ref="AJ158:AJ177" si="181">IF($I158="保育標準時間",HLOOKUP(H158,$G$53:$J$99,24,FALSE),IF($I158="保育短時間",HLOOKUP(H158,$K$53:$N$99,24,FALSE),"-"))</f>
        <v>-</v>
      </c>
      <c r="AK158" s="128" t="str">
        <f t="shared" ref="AK158:AK177" si="182">IF($I158="保育標準時間",HLOOKUP(H158,$G$53:$J$99,25,FALSE),IF($I158="保育短時間",HLOOKUP(H158,$K$53:$N$99,25,FALSE),"-"))</f>
        <v>-</v>
      </c>
      <c r="AL158" s="128" t="str">
        <f t="shared" ref="AL158:AL177" si="183">IF($I158="保育標準時間",HLOOKUP(H158,$G$53:$J$99,26,FALSE),IF($I158="保育短時間",HLOOKUP(H158,$K$53:$N$99,26,FALSE),"-"))</f>
        <v>-</v>
      </c>
      <c r="AM158" s="128" t="str">
        <f t="shared" ref="AM158:AM177" si="184">IF($I158="保育標準時間",HLOOKUP(H158,$G$53:$J$99,27,FALSE),IF($I158="保育短時間",HLOOKUP(H158,$K$53:$N$99,27,FALSE),"-"))</f>
        <v>-</v>
      </c>
      <c r="AN158" s="128" t="str">
        <f t="shared" ref="AN158:AN177" si="185">IF($I158="保育標準時間",HLOOKUP(H158,$G$53:$J$99,28,FALSE),IF($I158="保育短時間",HLOOKUP(H158,$K$53:$N$99,28,FALSE),"-"))</f>
        <v>-</v>
      </c>
      <c r="AO158" s="128" t="str">
        <f t="shared" ref="AO158:AO177" si="186">IF($I158="保育標準時間",HLOOKUP(H158,$G$53:$J$99,29,FALSE),IF($I158="保育短時間",HLOOKUP(H158,$K$53:$N$99,29,FALSE),"-"))</f>
        <v>-</v>
      </c>
      <c r="AP158" s="128" t="str">
        <f t="shared" ref="AP158:AP177" si="187">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188">N158-SUM(AT158:BU158)</f>
        <v>0</v>
      </c>
      <c r="AT158" s="128" t="str">
        <f t="shared" ref="AT158:AT177" si="189">IFERROR(ROUND(Q158*$M158/25,0),"-")</f>
        <v>-</v>
      </c>
      <c r="AU158" s="128" t="str">
        <f t="shared" ref="AU158:AU177" si="190">IFERROR(ROUND(R158*$M158/25,0),"-")</f>
        <v>-</v>
      </c>
      <c r="AV158" s="128" t="str">
        <f t="shared" ref="AV158:AV177" si="191">IFERROR(ROUND(S158*$M158/25,0),"-")</f>
        <v>-</v>
      </c>
      <c r="AW158" s="128" t="str">
        <f t="shared" ref="AW158:AW177" si="192">IFERROR(ROUND(T158*$M158/25,0),"-")</f>
        <v>-</v>
      </c>
      <c r="AX158" s="128" t="str">
        <f t="shared" ref="AX158:AX177" si="193">IFERROR(ROUND(U158*$M158/25,0),"-")</f>
        <v>-</v>
      </c>
      <c r="AY158" s="128" t="str">
        <f t="shared" ref="AY158:AY177" si="194">IFERROR(ROUND(V158*$M158/25,0),"-")</f>
        <v>-</v>
      </c>
      <c r="AZ158" s="128" t="str">
        <f t="shared" ref="AZ158:AZ177" si="195">IFERROR(ROUND(W158*$M158/25,0),"-")</f>
        <v>-</v>
      </c>
      <c r="BA158" s="128" t="str">
        <f t="shared" ref="BA158:BA177" si="196">IFERROR(ROUND(X158*$M158/25,0),"-")</f>
        <v>-</v>
      </c>
      <c r="BB158" s="128" t="str">
        <f t="shared" ref="BB158:BB177" si="197">IFERROR(ROUND(Y158*$M158/25,0),"-")</f>
        <v>-</v>
      </c>
      <c r="BC158" s="128" t="str">
        <f t="shared" ref="BC158:BC177" si="198">IFERROR(ROUND(Z158*$M158/25,0),"-")</f>
        <v>-</v>
      </c>
      <c r="BD158" s="128" t="str">
        <f t="shared" ref="BD158:BD177" si="199">IFERROR(ROUND(AA158*$M158/25,0),"-")</f>
        <v>-</v>
      </c>
      <c r="BE158" s="187"/>
      <c r="BF158" s="128" t="str">
        <f t="shared" ref="BF158:BF177" si="200">IFERROR(ROUND(AC158*$M158/25,0),"-")</f>
        <v>-</v>
      </c>
      <c r="BG158" s="128" t="str">
        <f t="shared" ref="BG158:BG177" si="201">IFERROR(ROUND(AD158*$M158/25,0),"-")</f>
        <v>-</v>
      </c>
      <c r="BH158" s="128" t="str">
        <f t="shared" ref="BH158:BH177" si="202">IFERROR(ROUND(AE158*$M158/25,0),"-")</f>
        <v>-</v>
      </c>
      <c r="BI158" s="128" t="str">
        <f t="shared" ref="BI158:BI177" si="203">IFERROR(ROUND(AF158*$M158/25,0),"-")</f>
        <v>-</v>
      </c>
      <c r="BJ158" s="128" t="str">
        <f t="shared" ref="BJ158:BJ177" si="204">IFERROR(ROUND(AG158*$M158/25,0),"-")</f>
        <v>-</v>
      </c>
      <c r="BK158" s="128" t="str">
        <f t="shared" ref="BK158:BK177" si="205">IFERROR(ROUND(AH158*$M158/25,0),"-")</f>
        <v>-</v>
      </c>
      <c r="BL158" s="128" t="str">
        <f t="shared" ref="BL158:BL177" si="206">IFERROR(ROUND(AI158*$M158/25,0),"-")</f>
        <v>-</v>
      </c>
      <c r="BM158" s="128" t="str">
        <f t="shared" ref="BM158:BM177" si="207">IFERROR(ROUND(AJ158*$M158/25,0),"-")</f>
        <v>-</v>
      </c>
      <c r="BN158" s="128" t="str">
        <f t="shared" ref="BN158:BN177" si="208">IFERROR(ROUND(AK158*$M158/25,0),"-")</f>
        <v>-</v>
      </c>
      <c r="BO158" s="128" t="str">
        <f t="shared" ref="BO158:BO177" si="209">IFERROR(ROUND(AL158*$M158/25,0),"-")</f>
        <v>-</v>
      </c>
      <c r="BP158" s="128" t="str">
        <f t="shared" ref="BP158:BP177" si="210">IFERROR(ROUND(AM158*$M158/25,0),"-")</f>
        <v>-</v>
      </c>
      <c r="BQ158" s="128" t="str">
        <f t="shared" ref="BQ158:BQ177" si="211">IFERROR(ROUND(AN158*$M158/25,0),"-")</f>
        <v>-</v>
      </c>
      <c r="BR158" s="128" t="str">
        <f t="shared" ref="BR158:BR177" si="212">IFERROR(ROUND(AO158*$M158/25,0),"-")</f>
        <v>-</v>
      </c>
      <c r="BS158" s="128" t="str">
        <f t="shared" ref="BS158:BS177" si="213">IFERROR(ROUND(AP158*$M158/25,0),"-")</f>
        <v>-</v>
      </c>
      <c r="BT158" s="128" t="str">
        <f t="shared" ref="BT158:BT177" si="214">IFERROR(ROUND(AQ158*$M158/25,0),"-")</f>
        <v>-</v>
      </c>
      <c r="BU158" s="128" t="str">
        <f t="shared" ref="BU158:BU177" si="215">IFERROR(ROUND(AR158*$M158/25,0),"-")</f>
        <v>-</v>
      </c>
      <c r="BV158" s="129">
        <f t="shared" ref="BV158:BV177" si="216">SUM(AS158:BU158)</f>
        <v>0</v>
      </c>
      <c r="BX158" s="128" t="str">
        <f t="shared" si="103"/>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17">IF($I159="保育標準時間",HLOOKUP($H159,$G$5:$J$49,45,FALSE),IF($I159="保育短時間",HLOOKUP($H159,$K$5:$N$49,45,FALSE),"-"))</f>
        <v>-</v>
      </c>
      <c r="K159" s="20" t="str">
        <f>IF(月途中入退所!$D32=$B$2,月途中入退所!$I32,"-")</f>
        <v>-</v>
      </c>
      <c r="L159" s="162" t="str">
        <f t="shared" ref="L159:L177" si="218">IFERROR(IF(K159="○",J159+$P$28,J159),"-")</f>
        <v>-</v>
      </c>
      <c r="M159" s="20" t="str">
        <f>IF(月途中入退所!$D32=$B$2,月途中入退所!$J32,"-")</f>
        <v>-</v>
      </c>
      <c r="N159" s="129">
        <f t="shared" si="161"/>
        <v>0</v>
      </c>
      <c r="P159" s="128" t="str">
        <f t="shared" si="162"/>
        <v>-</v>
      </c>
      <c r="Q159" s="128" t="str">
        <f t="shared" si="163"/>
        <v>-</v>
      </c>
      <c r="R159" s="128" t="str">
        <f t="shared" si="164"/>
        <v>-</v>
      </c>
      <c r="S159" s="128" t="str">
        <f t="shared" si="165"/>
        <v>-</v>
      </c>
      <c r="T159" s="128" t="str">
        <f t="shared" si="166"/>
        <v>-</v>
      </c>
      <c r="U159" s="128" t="str">
        <f t="shared" si="167"/>
        <v>-</v>
      </c>
      <c r="V159" s="128" t="str">
        <f t="shared" si="168"/>
        <v>-</v>
      </c>
      <c r="W159" s="128" t="str">
        <f t="shared" si="169"/>
        <v>-</v>
      </c>
      <c r="X159" s="128" t="str">
        <f t="shared" si="170"/>
        <v>-</v>
      </c>
      <c r="Y159" s="128" t="str">
        <f t="shared" si="171"/>
        <v>-</v>
      </c>
      <c r="Z159" s="128" t="str">
        <f t="shared" si="172"/>
        <v>-</v>
      </c>
      <c r="AA159" s="128" t="str">
        <f t="shared" si="173"/>
        <v>-</v>
      </c>
      <c r="AB159" s="131"/>
      <c r="AC159" s="128" t="str">
        <f t="shared" si="174"/>
        <v>-</v>
      </c>
      <c r="AD159" s="128" t="str">
        <f t="shared" si="175"/>
        <v>-</v>
      </c>
      <c r="AE159" s="128" t="str">
        <f t="shared" si="176"/>
        <v>-</v>
      </c>
      <c r="AF159" s="128" t="str">
        <f t="shared" si="177"/>
        <v>-</v>
      </c>
      <c r="AG159" s="128" t="str">
        <f t="shared" si="178"/>
        <v>-</v>
      </c>
      <c r="AH159" s="128" t="str">
        <f t="shared" si="179"/>
        <v>-</v>
      </c>
      <c r="AI159" s="128" t="str">
        <f t="shared" si="180"/>
        <v>-</v>
      </c>
      <c r="AJ159" s="128" t="str">
        <f t="shared" si="181"/>
        <v>-</v>
      </c>
      <c r="AK159" s="128" t="str">
        <f t="shared" si="182"/>
        <v>-</v>
      </c>
      <c r="AL159" s="128" t="str">
        <f t="shared" si="183"/>
        <v>-</v>
      </c>
      <c r="AM159" s="128" t="str">
        <f t="shared" si="184"/>
        <v>-</v>
      </c>
      <c r="AN159" s="128" t="str">
        <f t="shared" si="185"/>
        <v>-</v>
      </c>
      <c r="AO159" s="128" t="str">
        <f t="shared" si="186"/>
        <v>-</v>
      </c>
      <c r="AP159" s="128" t="str">
        <f t="shared" si="187"/>
        <v>-</v>
      </c>
      <c r="AQ159" s="128" t="str">
        <f t="shared" ref="AQ159:AQ177" si="219">IF($I159="保育標準時間",HLOOKUP(H159,$G$5:$J$49,33,FALSE),IF($I159="保育短時間",HLOOKUP(H159,$K$5:$N$49,33,FALSE),"-"))</f>
        <v>-</v>
      </c>
      <c r="AR159" s="128" t="str">
        <f t="shared" ref="AR159:AR177" si="220">IF(OR(I159="保育標準時間",I159="保育短時間"),IF(K159="○",$P$28,"-"),"-")</f>
        <v>-</v>
      </c>
      <c r="AS159" s="128">
        <f t="shared" si="188"/>
        <v>0</v>
      </c>
      <c r="AT159" s="128" t="str">
        <f t="shared" si="189"/>
        <v>-</v>
      </c>
      <c r="AU159" s="128" t="str">
        <f t="shared" si="190"/>
        <v>-</v>
      </c>
      <c r="AV159" s="128" t="str">
        <f t="shared" si="191"/>
        <v>-</v>
      </c>
      <c r="AW159" s="128" t="str">
        <f t="shared" si="192"/>
        <v>-</v>
      </c>
      <c r="AX159" s="128" t="str">
        <f t="shared" si="193"/>
        <v>-</v>
      </c>
      <c r="AY159" s="128" t="str">
        <f t="shared" si="194"/>
        <v>-</v>
      </c>
      <c r="AZ159" s="128" t="str">
        <f t="shared" si="195"/>
        <v>-</v>
      </c>
      <c r="BA159" s="128" t="str">
        <f t="shared" si="196"/>
        <v>-</v>
      </c>
      <c r="BB159" s="128" t="str">
        <f t="shared" si="197"/>
        <v>-</v>
      </c>
      <c r="BC159" s="128" t="str">
        <f t="shared" si="198"/>
        <v>-</v>
      </c>
      <c r="BD159" s="128" t="str">
        <f t="shared" si="199"/>
        <v>-</v>
      </c>
      <c r="BE159" s="187"/>
      <c r="BF159" s="128" t="str">
        <f t="shared" si="200"/>
        <v>-</v>
      </c>
      <c r="BG159" s="128" t="str">
        <f t="shared" si="201"/>
        <v>-</v>
      </c>
      <c r="BH159" s="128" t="str">
        <f t="shared" si="202"/>
        <v>-</v>
      </c>
      <c r="BI159" s="128" t="str">
        <f t="shared" si="203"/>
        <v>-</v>
      </c>
      <c r="BJ159" s="128" t="str">
        <f t="shared" si="204"/>
        <v>-</v>
      </c>
      <c r="BK159" s="128" t="str">
        <f t="shared" si="205"/>
        <v>-</v>
      </c>
      <c r="BL159" s="128" t="str">
        <f t="shared" si="206"/>
        <v>-</v>
      </c>
      <c r="BM159" s="128" t="str">
        <f t="shared" si="207"/>
        <v>-</v>
      </c>
      <c r="BN159" s="128" t="str">
        <f t="shared" si="208"/>
        <v>-</v>
      </c>
      <c r="BO159" s="128" t="str">
        <f t="shared" si="209"/>
        <v>-</v>
      </c>
      <c r="BP159" s="128" t="str">
        <f t="shared" si="210"/>
        <v>-</v>
      </c>
      <c r="BQ159" s="128" t="str">
        <f t="shared" si="211"/>
        <v>-</v>
      </c>
      <c r="BR159" s="128" t="str">
        <f t="shared" si="212"/>
        <v>-</v>
      </c>
      <c r="BS159" s="128" t="str">
        <f t="shared" si="213"/>
        <v>-</v>
      </c>
      <c r="BT159" s="128" t="str">
        <f t="shared" si="214"/>
        <v>-</v>
      </c>
      <c r="BU159" s="128" t="str">
        <f t="shared" si="215"/>
        <v>-</v>
      </c>
      <c r="BV159" s="129">
        <f t="shared" si="216"/>
        <v>0</v>
      </c>
      <c r="BX159" s="128" t="str">
        <f t="shared" si="103"/>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17"/>
        <v>-</v>
      </c>
      <c r="K160" s="20" t="str">
        <f>IF(月途中入退所!$D33=$B$2,月途中入退所!$I33,"-")</f>
        <v>-</v>
      </c>
      <c r="L160" s="162" t="str">
        <f t="shared" si="218"/>
        <v>-</v>
      </c>
      <c r="M160" s="20" t="str">
        <f>IF(月途中入退所!$D33=$B$2,月途中入退所!$J33,"-")</f>
        <v>-</v>
      </c>
      <c r="N160" s="129">
        <f t="shared" si="161"/>
        <v>0</v>
      </c>
      <c r="P160" s="128" t="str">
        <f t="shared" si="162"/>
        <v>-</v>
      </c>
      <c r="Q160" s="128" t="str">
        <f t="shared" si="163"/>
        <v>-</v>
      </c>
      <c r="R160" s="128" t="str">
        <f t="shared" si="164"/>
        <v>-</v>
      </c>
      <c r="S160" s="128" t="str">
        <f t="shared" si="165"/>
        <v>-</v>
      </c>
      <c r="T160" s="128" t="str">
        <f t="shared" si="166"/>
        <v>-</v>
      </c>
      <c r="U160" s="128" t="str">
        <f t="shared" si="167"/>
        <v>-</v>
      </c>
      <c r="V160" s="128" t="str">
        <f t="shared" si="168"/>
        <v>-</v>
      </c>
      <c r="W160" s="128" t="str">
        <f t="shared" si="169"/>
        <v>-</v>
      </c>
      <c r="X160" s="128" t="str">
        <f t="shared" si="170"/>
        <v>-</v>
      </c>
      <c r="Y160" s="128" t="str">
        <f t="shared" si="171"/>
        <v>-</v>
      </c>
      <c r="Z160" s="128" t="str">
        <f t="shared" si="172"/>
        <v>-</v>
      </c>
      <c r="AA160" s="128" t="str">
        <f t="shared" si="173"/>
        <v>-</v>
      </c>
      <c r="AB160" s="131"/>
      <c r="AC160" s="128" t="str">
        <f t="shared" si="174"/>
        <v>-</v>
      </c>
      <c r="AD160" s="128" t="str">
        <f t="shared" si="175"/>
        <v>-</v>
      </c>
      <c r="AE160" s="128" t="str">
        <f t="shared" si="176"/>
        <v>-</v>
      </c>
      <c r="AF160" s="128" t="str">
        <f t="shared" si="177"/>
        <v>-</v>
      </c>
      <c r="AG160" s="128" t="str">
        <f t="shared" si="178"/>
        <v>-</v>
      </c>
      <c r="AH160" s="128" t="str">
        <f t="shared" si="179"/>
        <v>-</v>
      </c>
      <c r="AI160" s="128" t="str">
        <f t="shared" si="180"/>
        <v>-</v>
      </c>
      <c r="AJ160" s="128" t="str">
        <f t="shared" si="181"/>
        <v>-</v>
      </c>
      <c r="AK160" s="128" t="str">
        <f t="shared" si="182"/>
        <v>-</v>
      </c>
      <c r="AL160" s="128" t="str">
        <f t="shared" si="183"/>
        <v>-</v>
      </c>
      <c r="AM160" s="128" t="str">
        <f t="shared" si="184"/>
        <v>-</v>
      </c>
      <c r="AN160" s="128" t="str">
        <f t="shared" si="185"/>
        <v>-</v>
      </c>
      <c r="AO160" s="128" t="str">
        <f t="shared" si="186"/>
        <v>-</v>
      </c>
      <c r="AP160" s="128" t="str">
        <f t="shared" si="187"/>
        <v>-</v>
      </c>
      <c r="AQ160" s="128" t="str">
        <f t="shared" si="219"/>
        <v>-</v>
      </c>
      <c r="AR160" s="128" t="str">
        <f t="shared" si="220"/>
        <v>-</v>
      </c>
      <c r="AS160" s="128">
        <f t="shared" si="188"/>
        <v>0</v>
      </c>
      <c r="AT160" s="128" t="str">
        <f t="shared" si="189"/>
        <v>-</v>
      </c>
      <c r="AU160" s="128" t="str">
        <f t="shared" si="190"/>
        <v>-</v>
      </c>
      <c r="AV160" s="128" t="str">
        <f t="shared" si="191"/>
        <v>-</v>
      </c>
      <c r="AW160" s="128" t="str">
        <f t="shared" si="192"/>
        <v>-</v>
      </c>
      <c r="AX160" s="128" t="str">
        <f t="shared" si="193"/>
        <v>-</v>
      </c>
      <c r="AY160" s="128" t="str">
        <f t="shared" si="194"/>
        <v>-</v>
      </c>
      <c r="AZ160" s="128" t="str">
        <f t="shared" si="195"/>
        <v>-</v>
      </c>
      <c r="BA160" s="128" t="str">
        <f t="shared" si="196"/>
        <v>-</v>
      </c>
      <c r="BB160" s="128" t="str">
        <f t="shared" si="197"/>
        <v>-</v>
      </c>
      <c r="BC160" s="128" t="str">
        <f t="shared" si="198"/>
        <v>-</v>
      </c>
      <c r="BD160" s="128" t="str">
        <f t="shared" si="199"/>
        <v>-</v>
      </c>
      <c r="BE160" s="187"/>
      <c r="BF160" s="128" t="str">
        <f t="shared" si="200"/>
        <v>-</v>
      </c>
      <c r="BG160" s="128" t="str">
        <f t="shared" si="201"/>
        <v>-</v>
      </c>
      <c r="BH160" s="128" t="str">
        <f t="shared" si="202"/>
        <v>-</v>
      </c>
      <c r="BI160" s="128" t="str">
        <f t="shared" si="203"/>
        <v>-</v>
      </c>
      <c r="BJ160" s="128" t="str">
        <f t="shared" si="204"/>
        <v>-</v>
      </c>
      <c r="BK160" s="128" t="str">
        <f t="shared" si="205"/>
        <v>-</v>
      </c>
      <c r="BL160" s="128" t="str">
        <f t="shared" si="206"/>
        <v>-</v>
      </c>
      <c r="BM160" s="128" t="str">
        <f t="shared" si="207"/>
        <v>-</v>
      </c>
      <c r="BN160" s="128" t="str">
        <f t="shared" si="208"/>
        <v>-</v>
      </c>
      <c r="BO160" s="128" t="str">
        <f t="shared" si="209"/>
        <v>-</v>
      </c>
      <c r="BP160" s="128" t="str">
        <f t="shared" si="210"/>
        <v>-</v>
      </c>
      <c r="BQ160" s="128" t="str">
        <f t="shared" si="211"/>
        <v>-</v>
      </c>
      <c r="BR160" s="128" t="str">
        <f t="shared" si="212"/>
        <v>-</v>
      </c>
      <c r="BS160" s="128" t="str">
        <f t="shared" si="213"/>
        <v>-</v>
      </c>
      <c r="BT160" s="128" t="str">
        <f t="shared" si="214"/>
        <v>-</v>
      </c>
      <c r="BU160" s="128" t="str">
        <f t="shared" si="215"/>
        <v>-</v>
      </c>
      <c r="BV160" s="129">
        <f t="shared" si="216"/>
        <v>0</v>
      </c>
      <c r="BX160" s="128" t="str">
        <f t="shared" si="103"/>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17"/>
        <v>-</v>
      </c>
      <c r="K161" s="20" t="str">
        <f>IF(月途中入退所!$D34=$B$2,月途中入退所!$I34,"-")</f>
        <v>-</v>
      </c>
      <c r="L161" s="162" t="str">
        <f t="shared" si="218"/>
        <v>-</v>
      </c>
      <c r="M161" s="20" t="str">
        <f>IF(月途中入退所!$D34=$B$2,月途中入退所!$J34,"-")</f>
        <v>-</v>
      </c>
      <c r="N161" s="129">
        <f t="shared" si="161"/>
        <v>0</v>
      </c>
      <c r="P161" s="128" t="str">
        <f t="shared" si="162"/>
        <v>-</v>
      </c>
      <c r="Q161" s="128" t="str">
        <f t="shared" si="163"/>
        <v>-</v>
      </c>
      <c r="R161" s="128" t="str">
        <f t="shared" si="164"/>
        <v>-</v>
      </c>
      <c r="S161" s="128" t="str">
        <f t="shared" si="165"/>
        <v>-</v>
      </c>
      <c r="T161" s="128" t="str">
        <f t="shared" si="166"/>
        <v>-</v>
      </c>
      <c r="U161" s="128" t="str">
        <f t="shared" si="167"/>
        <v>-</v>
      </c>
      <c r="V161" s="128" t="str">
        <f t="shared" si="168"/>
        <v>-</v>
      </c>
      <c r="W161" s="128" t="str">
        <f t="shared" si="169"/>
        <v>-</v>
      </c>
      <c r="X161" s="128" t="str">
        <f t="shared" si="170"/>
        <v>-</v>
      </c>
      <c r="Y161" s="128" t="str">
        <f t="shared" si="171"/>
        <v>-</v>
      </c>
      <c r="Z161" s="128" t="str">
        <f t="shared" si="172"/>
        <v>-</v>
      </c>
      <c r="AA161" s="128" t="str">
        <f t="shared" si="173"/>
        <v>-</v>
      </c>
      <c r="AB161" s="131"/>
      <c r="AC161" s="128" t="str">
        <f t="shared" si="174"/>
        <v>-</v>
      </c>
      <c r="AD161" s="128" t="str">
        <f t="shared" si="175"/>
        <v>-</v>
      </c>
      <c r="AE161" s="128" t="str">
        <f t="shared" si="176"/>
        <v>-</v>
      </c>
      <c r="AF161" s="128" t="str">
        <f t="shared" si="177"/>
        <v>-</v>
      </c>
      <c r="AG161" s="128" t="str">
        <f t="shared" si="178"/>
        <v>-</v>
      </c>
      <c r="AH161" s="128" t="str">
        <f t="shared" si="179"/>
        <v>-</v>
      </c>
      <c r="AI161" s="128" t="str">
        <f t="shared" si="180"/>
        <v>-</v>
      </c>
      <c r="AJ161" s="128" t="str">
        <f t="shared" si="181"/>
        <v>-</v>
      </c>
      <c r="AK161" s="128" t="str">
        <f t="shared" si="182"/>
        <v>-</v>
      </c>
      <c r="AL161" s="128" t="str">
        <f t="shared" si="183"/>
        <v>-</v>
      </c>
      <c r="AM161" s="128" t="str">
        <f t="shared" si="184"/>
        <v>-</v>
      </c>
      <c r="AN161" s="128" t="str">
        <f t="shared" si="185"/>
        <v>-</v>
      </c>
      <c r="AO161" s="128" t="str">
        <f t="shared" si="186"/>
        <v>-</v>
      </c>
      <c r="AP161" s="128" t="str">
        <f t="shared" si="187"/>
        <v>-</v>
      </c>
      <c r="AQ161" s="128" t="str">
        <f t="shared" si="219"/>
        <v>-</v>
      </c>
      <c r="AR161" s="128" t="str">
        <f t="shared" si="220"/>
        <v>-</v>
      </c>
      <c r="AS161" s="128">
        <f t="shared" si="188"/>
        <v>0</v>
      </c>
      <c r="AT161" s="128" t="str">
        <f t="shared" si="189"/>
        <v>-</v>
      </c>
      <c r="AU161" s="128" t="str">
        <f t="shared" si="190"/>
        <v>-</v>
      </c>
      <c r="AV161" s="128" t="str">
        <f t="shared" si="191"/>
        <v>-</v>
      </c>
      <c r="AW161" s="128" t="str">
        <f t="shared" si="192"/>
        <v>-</v>
      </c>
      <c r="AX161" s="128" t="str">
        <f t="shared" si="193"/>
        <v>-</v>
      </c>
      <c r="AY161" s="128" t="str">
        <f t="shared" si="194"/>
        <v>-</v>
      </c>
      <c r="AZ161" s="128" t="str">
        <f t="shared" si="195"/>
        <v>-</v>
      </c>
      <c r="BA161" s="128" t="str">
        <f t="shared" si="196"/>
        <v>-</v>
      </c>
      <c r="BB161" s="128" t="str">
        <f t="shared" si="197"/>
        <v>-</v>
      </c>
      <c r="BC161" s="128" t="str">
        <f t="shared" si="198"/>
        <v>-</v>
      </c>
      <c r="BD161" s="128" t="str">
        <f t="shared" si="199"/>
        <v>-</v>
      </c>
      <c r="BE161" s="187"/>
      <c r="BF161" s="128" t="str">
        <f t="shared" si="200"/>
        <v>-</v>
      </c>
      <c r="BG161" s="128" t="str">
        <f t="shared" si="201"/>
        <v>-</v>
      </c>
      <c r="BH161" s="128" t="str">
        <f t="shared" si="202"/>
        <v>-</v>
      </c>
      <c r="BI161" s="128" t="str">
        <f t="shared" si="203"/>
        <v>-</v>
      </c>
      <c r="BJ161" s="128" t="str">
        <f t="shared" si="204"/>
        <v>-</v>
      </c>
      <c r="BK161" s="128" t="str">
        <f t="shared" si="205"/>
        <v>-</v>
      </c>
      <c r="BL161" s="128" t="str">
        <f t="shared" si="206"/>
        <v>-</v>
      </c>
      <c r="BM161" s="128" t="str">
        <f t="shared" si="207"/>
        <v>-</v>
      </c>
      <c r="BN161" s="128" t="str">
        <f t="shared" si="208"/>
        <v>-</v>
      </c>
      <c r="BO161" s="128" t="str">
        <f t="shared" si="209"/>
        <v>-</v>
      </c>
      <c r="BP161" s="128" t="str">
        <f t="shared" si="210"/>
        <v>-</v>
      </c>
      <c r="BQ161" s="128" t="str">
        <f t="shared" si="211"/>
        <v>-</v>
      </c>
      <c r="BR161" s="128" t="str">
        <f t="shared" si="212"/>
        <v>-</v>
      </c>
      <c r="BS161" s="128" t="str">
        <f t="shared" si="213"/>
        <v>-</v>
      </c>
      <c r="BT161" s="128" t="str">
        <f t="shared" si="214"/>
        <v>-</v>
      </c>
      <c r="BU161" s="128" t="str">
        <f t="shared" si="215"/>
        <v>-</v>
      </c>
      <c r="BV161" s="129">
        <f t="shared" si="216"/>
        <v>0</v>
      </c>
      <c r="BX161" s="128" t="str">
        <f t="shared" si="103"/>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17"/>
        <v>-</v>
      </c>
      <c r="K162" s="20" t="str">
        <f>IF(月途中入退所!$D35=$B$2,月途中入退所!$I35,"-")</f>
        <v>-</v>
      </c>
      <c r="L162" s="162" t="str">
        <f t="shared" si="218"/>
        <v>-</v>
      </c>
      <c r="M162" s="20" t="str">
        <f>IF(月途中入退所!$D35=$B$2,月途中入退所!$J35,"-")</f>
        <v>-</v>
      </c>
      <c r="N162" s="129">
        <f t="shared" si="161"/>
        <v>0</v>
      </c>
      <c r="P162" s="128" t="str">
        <f t="shared" si="162"/>
        <v>-</v>
      </c>
      <c r="Q162" s="128" t="str">
        <f t="shared" si="163"/>
        <v>-</v>
      </c>
      <c r="R162" s="128" t="str">
        <f t="shared" si="164"/>
        <v>-</v>
      </c>
      <c r="S162" s="128" t="str">
        <f t="shared" si="165"/>
        <v>-</v>
      </c>
      <c r="T162" s="128" t="str">
        <f t="shared" si="166"/>
        <v>-</v>
      </c>
      <c r="U162" s="128" t="str">
        <f t="shared" si="167"/>
        <v>-</v>
      </c>
      <c r="V162" s="128" t="str">
        <f t="shared" si="168"/>
        <v>-</v>
      </c>
      <c r="W162" s="128" t="str">
        <f t="shared" si="169"/>
        <v>-</v>
      </c>
      <c r="X162" s="128" t="str">
        <f t="shared" si="170"/>
        <v>-</v>
      </c>
      <c r="Y162" s="128" t="str">
        <f t="shared" si="171"/>
        <v>-</v>
      </c>
      <c r="Z162" s="128" t="str">
        <f t="shared" si="172"/>
        <v>-</v>
      </c>
      <c r="AA162" s="128" t="str">
        <f t="shared" si="173"/>
        <v>-</v>
      </c>
      <c r="AB162" s="131"/>
      <c r="AC162" s="128" t="str">
        <f t="shared" si="174"/>
        <v>-</v>
      </c>
      <c r="AD162" s="128" t="str">
        <f t="shared" si="175"/>
        <v>-</v>
      </c>
      <c r="AE162" s="128" t="str">
        <f t="shared" si="176"/>
        <v>-</v>
      </c>
      <c r="AF162" s="128" t="str">
        <f t="shared" si="177"/>
        <v>-</v>
      </c>
      <c r="AG162" s="128" t="str">
        <f t="shared" si="178"/>
        <v>-</v>
      </c>
      <c r="AH162" s="128" t="str">
        <f t="shared" si="179"/>
        <v>-</v>
      </c>
      <c r="AI162" s="128" t="str">
        <f t="shared" si="180"/>
        <v>-</v>
      </c>
      <c r="AJ162" s="128" t="str">
        <f t="shared" si="181"/>
        <v>-</v>
      </c>
      <c r="AK162" s="128" t="str">
        <f t="shared" si="182"/>
        <v>-</v>
      </c>
      <c r="AL162" s="128" t="str">
        <f t="shared" si="183"/>
        <v>-</v>
      </c>
      <c r="AM162" s="128" t="str">
        <f t="shared" si="184"/>
        <v>-</v>
      </c>
      <c r="AN162" s="128" t="str">
        <f t="shared" si="185"/>
        <v>-</v>
      </c>
      <c r="AO162" s="128" t="str">
        <f t="shared" si="186"/>
        <v>-</v>
      </c>
      <c r="AP162" s="128" t="str">
        <f t="shared" si="187"/>
        <v>-</v>
      </c>
      <c r="AQ162" s="128" t="str">
        <f t="shared" si="219"/>
        <v>-</v>
      </c>
      <c r="AR162" s="128" t="str">
        <f t="shared" si="220"/>
        <v>-</v>
      </c>
      <c r="AS162" s="128">
        <f t="shared" si="188"/>
        <v>0</v>
      </c>
      <c r="AT162" s="128" t="str">
        <f t="shared" si="189"/>
        <v>-</v>
      </c>
      <c r="AU162" s="128" t="str">
        <f t="shared" si="190"/>
        <v>-</v>
      </c>
      <c r="AV162" s="128" t="str">
        <f t="shared" si="191"/>
        <v>-</v>
      </c>
      <c r="AW162" s="128" t="str">
        <f t="shared" si="192"/>
        <v>-</v>
      </c>
      <c r="AX162" s="128" t="str">
        <f t="shared" si="193"/>
        <v>-</v>
      </c>
      <c r="AY162" s="128" t="str">
        <f t="shared" si="194"/>
        <v>-</v>
      </c>
      <c r="AZ162" s="128" t="str">
        <f t="shared" si="195"/>
        <v>-</v>
      </c>
      <c r="BA162" s="128" t="str">
        <f t="shared" si="196"/>
        <v>-</v>
      </c>
      <c r="BB162" s="128" t="str">
        <f t="shared" si="197"/>
        <v>-</v>
      </c>
      <c r="BC162" s="128" t="str">
        <f t="shared" si="198"/>
        <v>-</v>
      </c>
      <c r="BD162" s="128" t="str">
        <f t="shared" si="199"/>
        <v>-</v>
      </c>
      <c r="BE162" s="187"/>
      <c r="BF162" s="128" t="str">
        <f t="shared" si="200"/>
        <v>-</v>
      </c>
      <c r="BG162" s="128" t="str">
        <f t="shared" si="201"/>
        <v>-</v>
      </c>
      <c r="BH162" s="128" t="str">
        <f t="shared" si="202"/>
        <v>-</v>
      </c>
      <c r="BI162" s="128" t="str">
        <f t="shared" si="203"/>
        <v>-</v>
      </c>
      <c r="BJ162" s="128" t="str">
        <f t="shared" si="204"/>
        <v>-</v>
      </c>
      <c r="BK162" s="128" t="str">
        <f t="shared" si="205"/>
        <v>-</v>
      </c>
      <c r="BL162" s="128" t="str">
        <f t="shared" si="206"/>
        <v>-</v>
      </c>
      <c r="BM162" s="128" t="str">
        <f t="shared" si="207"/>
        <v>-</v>
      </c>
      <c r="BN162" s="128" t="str">
        <f t="shared" si="208"/>
        <v>-</v>
      </c>
      <c r="BO162" s="128" t="str">
        <f t="shared" si="209"/>
        <v>-</v>
      </c>
      <c r="BP162" s="128" t="str">
        <f t="shared" si="210"/>
        <v>-</v>
      </c>
      <c r="BQ162" s="128" t="str">
        <f t="shared" si="211"/>
        <v>-</v>
      </c>
      <c r="BR162" s="128" t="str">
        <f t="shared" si="212"/>
        <v>-</v>
      </c>
      <c r="BS162" s="128" t="str">
        <f t="shared" si="213"/>
        <v>-</v>
      </c>
      <c r="BT162" s="128" t="str">
        <f t="shared" si="214"/>
        <v>-</v>
      </c>
      <c r="BU162" s="128" t="str">
        <f t="shared" si="215"/>
        <v>-</v>
      </c>
      <c r="BV162" s="129">
        <f t="shared" si="216"/>
        <v>0</v>
      </c>
      <c r="BX162" s="128" t="str">
        <f t="shared" si="103"/>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17"/>
        <v>-</v>
      </c>
      <c r="K163" s="20" t="str">
        <f>IF(月途中入退所!$D36=$B$2,月途中入退所!$I36,"-")</f>
        <v>-</v>
      </c>
      <c r="L163" s="162" t="str">
        <f t="shared" si="218"/>
        <v>-</v>
      </c>
      <c r="M163" s="20" t="str">
        <f>IF(月途中入退所!$D36=$B$2,月途中入退所!$J36,"-")</f>
        <v>-</v>
      </c>
      <c r="N163" s="129">
        <f t="shared" si="161"/>
        <v>0</v>
      </c>
      <c r="P163" s="128" t="str">
        <f t="shared" si="162"/>
        <v>-</v>
      </c>
      <c r="Q163" s="128" t="str">
        <f t="shared" si="163"/>
        <v>-</v>
      </c>
      <c r="R163" s="128" t="str">
        <f t="shared" si="164"/>
        <v>-</v>
      </c>
      <c r="S163" s="128" t="str">
        <f t="shared" si="165"/>
        <v>-</v>
      </c>
      <c r="T163" s="128" t="str">
        <f t="shared" si="166"/>
        <v>-</v>
      </c>
      <c r="U163" s="128" t="str">
        <f t="shared" si="167"/>
        <v>-</v>
      </c>
      <c r="V163" s="128" t="str">
        <f t="shared" si="168"/>
        <v>-</v>
      </c>
      <c r="W163" s="128" t="str">
        <f t="shared" si="169"/>
        <v>-</v>
      </c>
      <c r="X163" s="128" t="str">
        <f t="shared" si="170"/>
        <v>-</v>
      </c>
      <c r="Y163" s="128" t="str">
        <f t="shared" si="171"/>
        <v>-</v>
      </c>
      <c r="Z163" s="128" t="str">
        <f t="shared" si="172"/>
        <v>-</v>
      </c>
      <c r="AA163" s="128" t="str">
        <f t="shared" si="173"/>
        <v>-</v>
      </c>
      <c r="AB163" s="131"/>
      <c r="AC163" s="128" t="str">
        <f t="shared" si="174"/>
        <v>-</v>
      </c>
      <c r="AD163" s="128" t="str">
        <f t="shared" si="175"/>
        <v>-</v>
      </c>
      <c r="AE163" s="128" t="str">
        <f t="shared" si="176"/>
        <v>-</v>
      </c>
      <c r="AF163" s="128" t="str">
        <f t="shared" si="177"/>
        <v>-</v>
      </c>
      <c r="AG163" s="128" t="str">
        <f t="shared" si="178"/>
        <v>-</v>
      </c>
      <c r="AH163" s="128" t="str">
        <f t="shared" si="179"/>
        <v>-</v>
      </c>
      <c r="AI163" s="128" t="str">
        <f t="shared" si="180"/>
        <v>-</v>
      </c>
      <c r="AJ163" s="128" t="str">
        <f t="shared" si="181"/>
        <v>-</v>
      </c>
      <c r="AK163" s="128" t="str">
        <f t="shared" si="182"/>
        <v>-</v>
      </c>
      <c r="AL163" s="128" t="str">
        <f t="shared" si="183"/>
        <v>-</v>
      </c>
      <c r="AM163" s="128" t="str">
        <f t="shared" si="184"/>
        <v>-</v>
      </c>
      <c r="AN163" s="128" t="str">
        <f t="shared" si="185"/>
        <v>-</v>
      </c>
      <c r="AO163" s="128" t="str">
        <f t="shared" si="186"/>
        <v>-</v>
      </c>
      <c r="AP163" s="128" t="str">
        <f t="shared" si="187"/>
        <v>-</v>
      </c>
      <c r="AQ163" s="128" t="str">
        <f t="shared" si="219"/>
        <v>-</v>
      </c>
      <c r="AR163" s="128" t="str">
        <f t="shared" si="220"/>
        <v>-</v>
      </c>
      <c r="AS163" s="128">
        <f t="shared" si="188"/>
        <v>0</v>
      </c>
      <c r="AT163" s="128" t="str">
        <f t="shared" si="189"/>
        <v>-</v>
      </c>
      <c r="AU163" s="128" t="str">
        <f t="shared" si="190"/>
        <v>-</v>
      </c>
      <c r="AV163" s="128" t="str">
        <f t="shared" si="191"/>
        <v>-</v>
      </c>
      <c r="AW163" s="128" t="str">
        <f t="shared" si="192"/>
        <v>-</v>
      </c>
      <c r="AX163" s="128" t="str">
        <f t="shared" si="193"/>
        <v>-</v>
      </c>
      <c r="AY163" s="128" t="str">
        <f t="shared" si="194"/>
        <v>-</v>
      </c>
      <c r="AZ163" s="128" t="str">
        <f t="shared" si="195"/>
        <v>-</v>
      </c>
      <c r="BA163" s="128" t="str">
        <f t="shared" si="196"/>
        <v>-</v>
      </c>
      <c r="BB163" s="128" t="str">
        <f t="shared" si="197"/>
        <v>-</v>
      </c>
      <c r="BC163" s="128" t="str">
        <f t="shared" si="198"/>
        <v>-</v>
      </c>
      <c r="BD163" s="128" t="str">
        <f t="shared" si="199"/>
        <v>-</v>
      </c>
      <c r="BE163" s="187"/>
      <c r="BF163" s="128" t="str">
        <f t="shared" si="200"/>
        <v>-</v>
      </c>
      <c r="BG163" s="128" t="str">
        <f t="shared" si="201"/>
        <v>-</v>
      </c>
      <c r="BH163" s="128" t="str">
        <f t="shared" si="202"/>
        <v>-</v>
      </c>
      <c r="BI163" s="128" t="str">
        <f t="shared" si="203"/>
        <v>-</v>
      </c>
      <c r="BJ163" s="128" t="str">
        <f t="shared" si="204"/>
        <v>-</v>
      </c>
      <c r="BK163" s="128" t="str">
        <f t="shared" si="205"/>
        <v>-</v>
      </c>
      <c r="BL163" s="128" t="str">
        <f t="shared" si="206"/>
        <v>-</v>
      </c>
      <c r="BM163" s="128" t="str">
        <f t="shared" si="207"/>
        <v>-</v>
      </c>
      <c r="BN163" s="128" t="str">
        <f t="shared" si="208"/>
        <v>-</v>
      </c>
      <c r="BO163" s="128" t="str">
        <f t="shared" si="209"/>
        <v>-</v>
      </c>
      <c r="BP163" s="128" t="str">
        <f t="shared" si="210"/>
        <v>-</v>
      </c>
      <c r="BQ163" s="128" t="str">
        <f t="shared" si="211"/>
        <v>-</v>
      </c>
      <c r="BR163" s="128" t="str">
        <f t="shared" si="212"/>
        <v>-</v>
      </c>
      <c r="BS163" s="128" t="str">
        <f t="shared" si="213"/>
        <v>-</v>
      </c>
      <c r="BT163" s="128" t="str">
        <f t="shared" si="214"/>
        <v>-</v>
      </c>
      <c r="BU163" s="128" t="str">
        <f t="shared" si="215"/>
        <v>-</v>
      </c>
      <c r="BV163" s="129">
        <f t="shared" si="216"/>
        <v>0</v>
      </c>
      <c r="BX163" s="128" t="str">
        <f t="shared" si="103"/>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17"/>
        <v>-</v>
      </c>
      <c r="K164" s="20" t="str">
        <f>IF(月途中入退所!$D37=$B$2,月途中入退所!$I37,"-")</f>
        <v>-</v>
      </c>
      <c r="L164" s="162" t="str">
        <f t="shared" si="218"/>
        <v>-</v>
      </c>
      <c r="M164" s="20" t="str">
        <f>IF(月途中入退所!$D37=$B$2,月途中入退所!$J37,"-")</f>
        <v>-</v>
      </c>
      <c r="N164" s="129">
        <f t="shared" si="161"/>
        <v>0</v>
      </c>
      <c r="P164" s="128" t="str">
        <f t="shared" si="162"/>
        <v>-</v>
      </c>
      <c r="Q164" s="128" t="str">
        <f t="shared" si="163"/>
        <v>-</v>
      </c>
      <c r="R164" s="128" t="str">
        <f t="shared" si="164"/>
        <v>-</v>
      </c>
      <c r="S164" s="128" t="str">
        <f t="shared" si="165"/>
        <v>-</v>
      </c>
      <c r="T164" s="128" t="str">
        <f t="shared" si="166"/>
        <v>-</v>
      </c>
      <c r="U164" s="128" t="str">
        <f t="shared" si="167"/>
        <v>-</v>
      </c>
      <c r="V164" s="128" t="str">
        <f t="shared" si="168"/>
        <v>-</v>
      </c>
      <c r="W164" s="128" t="str">
        <f t="shared" si="169"/>
        <v>-</v>
      </c>
      <c r="X164" s="128" t="str">
        <f t="shared" si="170"/>
        <v>-</v>
      </c>
      <c r="Y164" s="128" t="str">
        <f t="shared" si="171"/>
        <v>-</v>
      </c>
      <c r="Z164" s="128" t="str">
        <f t="shared" si="172"/>
        <v>-</v>
      </c>
      <c r="AA164" s="128" t="str">
        <f t="shared" si="173"/>
        <v>-</v>
      </c>
      <c r="AB164" s="131"/>
      <c r="AC164" s="128" t="str">
        <f t="shared" si="174"/>
        <v>-</v>
      </c>
      <c r="AD164" s="128" t="str">
        <f t="shared" si="175"/>
        <v>-</v>
      </c>
      <c r="AE164" s="128" t="str">
        <f t="shared" si="176"/>
        <v>-</v>
      </c>
      <c r="AF164" s="128" t="str">
        <f t="shared" si="177"/>
        <v>-</v>
      </c>
      <c r="AG164" s="128" t="str">
        <f t="shared" si="178"/>
        <v>-</v>
      </c>
      <c r="AH164" s="128" t="str">
        <f t="shared" si="179"/>
        <v>-</v>
      </c>
      <c r="AI164" s="128" t="str">
        <f t="shared" si="180"/>
        <v>-</v>
      </c>
      <c r="AJ164" s="128" t="str">
        <f t="shared" si="181"/>
        <v>-</v>
      </c>
      <c r="AK164" s="128" t="str">
        <f t="shared" si="182"/>
        <v>-</v>
      </c>
      <c r="AL164" s="128" t="str">
        <f t="shared" si="183"/>
        <v>-</v>
      </c>
      <c r="AM164" s="128" t="str">
        <f t="shared" si="184"/>
        <v>-</v>
      </c>
      <c r="AN164" s="128" t="str">
        <f t="shared" si="185"/>
        <v>-</v>
      </c>
      <c r="AO164" s="128" t="str">
        <f t="shared" si="186"/>
        <v>-</v>
      </c>
      <c r="AP164" s="128" t="str">
        <f t="shared" si="187"/>
        <v>-</v>
      </c>
      <c r="AQ164" s="128" t="str">
        <f t="shared" si="219"/>
        <v>-</v>
      </c>
      <c r="AR164" s="128" t="str">
        <f t="shared" si="220"/>
        <v>-</v>
      </c>
      <c r="AS164" s="128">
        <f t="shared" si="188"/>
        <v>0</v>
      </c>
      <c r="AT164" s="128" t="str">
        <f t="shared" si="189"/>
        <v>-</v>
      </c>
      <c r="AU164" s="128" t="str">
        <f t="shared" si="190"/>
        <v>-</v>
      </c>
      <c r="AV164" s="128" t="str">
        <f t="shared" si="191"/>
        <v>-</v>
      </c>
      <c r="AW164" s="128" t="str">
        <f t="shared" si="192"/>
        <v>-</v>
      </c>
      <c r="AX164" s="128" t="str">
        <f t="shared" si="193"/>
        <v>-</v>
      </c>
      <c r="AY164" s="128" t="str">
        <f t="shared" si="194"/>
        <v>-</v>
      </c>
      <c r="AZ164" s="128" t="str">
        <f t="shared" si="195"/>
        <v>-</v>
      </c>
      <c r="BA164" s="128" t="str">
        <f t="shared" si="196"/>
        <v>-</v>
      </c>
      <c r="BB164" s="128" t="str">
        <f t="shared" si="197"/>
        <v>-</v>
      </c>
      <c r="BC164" s="128" t="str">
        <f t="shared" si="198"/>
        <v>-</v>
      </c>
      <c r="BD164" s="128" t="str">
        <f t="shared" si="199"/>
        <v>-</v>
      </c>
      <c r="BE164" s="187"/>
      <c r="BF164" s="128" t="str">
        <f t="shared" si="200"/>
        <v>-</v>
      </c>
      <c r="BG164" s="128" t="str">
        <f t="shared" si="201"/>
        <v>-</v>
      </c>
      <c r="BH164" s="128" t="str">
        <f t="shared" si="202"/>
        <v>-</v>
      </c>
      <c r="BI164" s="128" t="str">
        <f t="shared" si="203"/>
        <v>-</v>
      </c>
      <c r="BJ164" s="128" t="str">
        <f t="shared" si="204"/>
        <v>-</v>
      </c>
      <c r="BK164" s="128" t="str">
        <f t="shared" si="205"/>
        <v>-</v>
      </c>
      <c r="BL164" s="128" t="str">
        <f t="shared" si="206"/>
        <v>-</v>
      </c>
      <c r="BM164" s="128" t="str">
        <f t="shared" si="207"/>
        <v>-</v>
      </c>
      <c r="BN164" s="128" t="str">
        <f t="shared" si="208"/>
        <v>-</v>
      </c>
      <c r="BO164" s="128" t="str">
        <f t="shared" si="209"/>
        <v>-</v>
      </c>
      <c r="BP164" s="128" t="str">
        <f t="shared" si="210"/>
        <v>-</v>
      </c>
      <c r="BQ164" s="128" t="str">
        <f t="shared" si="211"/>
        <v>-</v>
      </c>
      <c r="BR164" s="128" t="str">
        <f t="shared" si="212"/>
        <v>-</v>
      </c>
      <c r="BS164" s="128" t="str">
        <f t="shared" si="213"/>
        <v>-</v>
      </c>
      <c r="BT164" s="128" t="str">
        <f t="shared" si="214"/>
        <v>-</v>
      </c>
      <c r="BU164" s="128" t="str">
        <f t="shared" si="215"/>
        <v>-</v>
      </c>
      <c r="BV164" s="129">
        <f t="shared" si="216"/>
        <v>0</v>
      </c>
      <c r="BX164" s="128" t="str">
        <f t="shared" si="103"/>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17"/>
        <v>-</v>
      </c>
      <c r="K165" s="20" t="str">
        <f>IF(月途中入退所!$D38=$B$2,月途中入退所!$I38,"-")</f>
        <v>-</v>
      </c>
      <c r="L165" s="162" t="str">
        <f t="shared" si="218"/>
        <v>-</v>
      </c>
      <c r="M165" s="20" t="str">
        <f>IF(月途中入退所!$D38=$B$2,月途中入退所!$J38,"-")</f>
        <v>-</v>
      </c>
      <c r="N165" s="129">
        <f t="shared" si="161"/>
        <v>0</v>
      </c>
      <c r="P165" s="128" t="str">
        <f t="shared" si="162"/>
        <v>-</v>
      </c>
      <c r="Q165" s="128" t="str">
        <f t="shared" si="163"/>
        <v>-</v>
      </c>
      <c r="R165" s="128" t="str">
        <f t="shared" si="164"/>
        <v>-</v>
      </c>
      <c r="S165" s="128" t="str">
        <f t="shared" si="165"/>
        <v>-</v>
      </c>
      <c r="T165" s="128" t="str">
        <f t="shared" si="166"/>
        <v>-</v>
      </c>
      <c r="U165" s="128" t="str">
        <f t="shared" si="167"/>
        <v>-</v>
      </c>
      <c r="V165" s="128" t="str">
        <f t="shared" si="168"/>
        <v>-</v>
      </c>
      <c r="W165" s="128" t="str">
        <f t="shared" si="169"/>
        <v>-</v>
      </c>
      <c r="X165" s="128" t="str">
        <f t="shared" si="170"/>
        <v>-</v>
      </c>
      <c r="Y165" s="128" t="str">
        <f t="shared" si="171"/>
        <v>-</v>
      </c>
      <c r="Z165" s="128" t="str">
        <f t="shared" si="172"/>
        <v>-</v>
      </c>
      <c r="AA165" s="128" t="str">
        <f t="shared" si="173"/>
        <v>-</v>
      </c>
      <c r="AB165" s="131"/>
      <c r="AC165" s="128" t="str">
        <f t="shared" si="174"/>
        <v>-</v>
      </c>
      <c r="AD165" s="128" t="str">
        <f t="shared" si="175"/>
        <v>-</v>
      </c>
      <c r="AE165" s="128" t="str">
        <f t="shared" si="176"/>
        <v>-</v>
      </c>
      <c r="AF165" s="128" t="str">
        <f t="shared" si="177"/>
        <v>-</v>
      </c>
      <c r="AG165" s="128" t="str">
        <f t="shared" si="178"/>
        <v>-</v>
      </c>
      <c r="AH165" s="128" t="str">
        <f t="shared" si="179"/>
        <v>-</v>
      </c>
      <c r="AI165" s="128" t="str">
        <f t="shared" si="180"/>
        <v>-</v>
      </c>
      <c r="AJ165" s="128" t="str">
        <f t="shared" si="181"/>
        <v>-</v>
      </c>
      <c r="AK165" s="128" t="str">
        <f t="shared" si="182"/>
        <v>-</v>
      </c>
      <c r="AL165" s="128" t="str">
        <f t="shared" si="183"/>
        <v>-</v>
      </c>
      <c r="AM165" s="128" t="str">
        <f t="shared" si="184"/>
        <v>-</v>
      </c>
      <c r="AN165" s="128" t="str">
        <f t="shared" si="185"/>
        <v>-</v>
      </c>
      <c r="AO165" s="128" t="str">
        <f t="shared" si="186"/>
        <v>-</v>
      </c>
      <c r="AP165" s="128" t="str">
        <f t="shared" si="187"/>
        <v>-</v>
      </c>
      <c r="AQ165" s="128" t="str">
        <f t="shared" si="219"/>
        <v>-</v>
      </c>
      <c r="AR165" s="128" t="str">
        <f t="shared" si="220"/>
        <v>-</v>
      </c>
      <c r="AS165" s="128">
        <f t="shared" si="188"/>
        <v>0</v>
      </c>
      <c r="AT165" s="128" t="str">
        <f t="shared" si="189"/>
        <v>-</v>
      </c>
      <c r="AU165" s="128" t="str">
        <f t="shared" si="190"/>
        <v>-</v>
      </c>
      <c r="AV165" s="128" t="str">
        <f t="shared" si="191"/>
        <v>-</v>
      </c>
      <c r="AW165" s="128" t="str">
        <f t="shared" si="192"/>
        <v>-</v>
      </c>
      <c r="AX165" s="128" t="str">
        <f t="shared" si="193"/>
        <v>-</v>
      </c>
      <c r="AY165" s="128" t="str">
        <f t="shared" si="194"/>
        <v>-</v>
      </c>
      <c r="AZ165" s="128" t="str">
        <f t="shared" si="195"/>
        <v>-</v>
      </c>
      <c r="BA165" s="128" t="str">
        <f t="shared" si="196"/>
        <v>-</v>
      </c>
      <c r="BB165" s="128" t="str">
        <f t="shared" si="197"/>
        <v>-</v>
      </c>
      <c r="BC165" s="128" t="str">
        <f t="shared" si="198"/>
        <v>-</v>
      </c>
      <c r="BD165" s="128" t="str">
        <f t="shared" si="199"/>
        <v>-</v>
      </c>
      <c r="BE165" s="187"/>
      <c r="BF165" s="128" t="str">
        <f t="shared" si="200"/>
        <v>-</v>
      </c>
      <c r="BG165" s="128" t="str">
        <f t="shared" si="201"/>
        <v>-</v>
      </c>
      <c r="BH165" s="128" t="str">
        <f t="shared" si="202"/>
        <v>-</v>
      </c>
      <c r="BI165" s="128" t="str">
        <f t="shared" si="203"/>
        <v>-</v>
      </c>
      <c r="BJ165" s="128" t="str">
        <f t="shared" si="204"/>
        <v>-</v>
      </c>
      <c r="BK165" s="128" t="str">
        <f t="shared" si="205"/>
        <v>-</v>
      </c>
      <c r="BL165" s="128" t="str">
        <f t="shared" si="206"/>
        <v>-</v>
      </c>
      <c r="BM165" s="128" t="str">
        <f t="shared" si="207"/>
        <v>-</v>
      </c>
      <c r="BN165" s="128" t="str">
        <f t="shared" si="208"/>
        <v>-</v>
      </c>
      <c r="BO165" s="128" t="str">
        <f t="shared" si="209"/>
        <v>-</v>
      </c>
      <c r="BP165" s="128" t="str">
        <f t="shared" si="210"/>
        <v>-</v>
      </c>
      <c r="BQ165" s="128" t="str">
        <f t="shared" si="211"/>
        <v>-</v>
      </c>
      <c r="BR165" s="128" t="str">
        <f t="shared" si="212"/>
        <v>-</v>
      </c>
      <c r="BS165" s="128" t="str">
        <f t="shared" si="213"/>
        <v>-</v>
      </c>
      <c r="BT165" s="128" t="str">
        <f t="shared" si="214"/>
        <v>-</v>
      </c>
      <c r="BU165" s="128" t="str">
        <f t="shared" si="215"/>
        <v>-</v>
      </c>
      <c r="BV165" s="129">
        <f t="shared" si="216"/>
        <v>0</v>
      </c>
      <c r="BX165" s="128" t="str">
        <f t="shared" si="103"/>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17"/>
        <v>-</v>
      </c>
      <c r="K166" s="20" t="str">
        <f>IF(月途中入退所!$D39=$B$2,月途中入退所!$I39,"-")</f>
        <v>-</v>
      </c>
      <c r="L166" s="162" t="str">
        <f t="shared" si="218"/>
        <v>-</v>
      </c>
      <c r="M166" s="20" t="str">
        <f>IF(月途中入退所!$D39=$B$2,月途中入退所!$J39,"-")</f>
        <v>-</v>
      </c>
      <c r="N166" s="129">
        <f t="shared" si="161"/>
        <v>0</v>
      </c>
      <c r="P166" s="128" t="str">
        <f t="shared" si="162"/>
        <v>-</v>
      </c>
      <c r="Q166" s="128" t="str">
        <f t="shared" si="163"/>
        <v>-</v>
      </c>
      <c r="R166" s="128" t="str">
        <f t="shared" si="164"/>
        <v>-</v>
      </c>
      <c r="S166" s="128" t="str">
        <f t="shared" si="165"/>
        <v>-</v>
      </c>
      <c r="T166" s="128" t="str">
        <f t="shared" si="166"/>
        <v>-</v>
      </c>
      <c r="U166" s="128" t="str">
        <f t="shared" si="167"/>
        <v>-</v>
      </c>
      <c r="V166" s="128" t="str">
        <f t="shared" si="168"/>
        <v>-</v>
      </c>
      <c r="W166" s="128" t="str">
        <f t="shared" si="169"/>
        <v>-</v>
      </c>
      <c r="X166" s="128" t="str">
        <f t="shared" si="170"/>
        <v>-</v>
      </c>
      <c r="Y166" s="128" t="str">
        <f t="shared" si="171"/>
        <v>-</v>
      </c>
      <c r="Z166" s="128" t="str">
        <f t="shared" si="172"/>
        <v>-</v>
      </c>
      <c r="AA166" s="128" t="str">
        <f t="shared" si="173"/>
        <v>-</v>
      </c>
      <c r="AB166" s="131"/>
      <c r="AC166" s="128" t="str">
        <f t="shared" si="174"/>
        <v>-</v>
      </c>
      <c r="AD166" s="128" t="str">
        <f t="shared" si="175"/>
        <v>-</v>
      </c>
      <c r="AE166" s="128" t="str">
        <f t="shared" si="176"/>
        <v>-</v>
      </c>
      <c r="AF166" s="128" t="str">
        <f t="shared" si="177"/>
        <v>-</v>
      </c>
      <c r="AG166" s="128" t="str">
        <f t="shared" si="178"/>
        <v>-</v>
      </c>
      <c r="AH166" s="128" t="str">
        <f t="shared" si="179"/>
        <v>-</v>
      </c>
      <c r="AI166" s="128" t="str">
        <f t="shared" si="180"/>
        <v>-</v>
      </c>
      <c r="AJ166" s="128" t="str">
        <f t="shared" si="181"/>
        <v>-</v>
      </c>
      <c r="AK166" s="128" t="str">
        <f t="shared" si="182"/>
        <v>-</v>
      </c>
      <c r="AL166" s="128" t="str">
        <f t="shared" si="183"/>
        <v>-</v>
      </c>
      <c r="AM166" s="128" t="str">
        <f t="shared" si="184"/>
        <v>-</v>
      </c>
      <c r="AN166" s="128" t="str">
        <f t="shared" si="185"/>
        <v>-</v>
      </c>
      <c r="AO166" s="128" t="str">
        <f t="shared" si="186"/>
        <v>-</v>
      </c>
      <c r="AP166" s="128" t="str">
        <f t="shared" si="187"/>
        <v>-</v>
      </c>
      <c r="AQ166" s="128" t="str">
        <f t="shared" si="219"/>
        <v>-</v>
      </c>
      <c r="AR166" s="128" t="str">
        <f t="shared" si="220"/>
        <v>-</v>
      </c>
      <c r="AS166" s="128">
        <f t="shared" si="188"/>
        <v>0</v>
      </c>
      <c r="AT166" s="128" t="str">
        <f t="shared" si="189"/>
        <v>-</v>
      </c>
      <c r="AU166" s="128" t="str">
        <f t="shared" si="190"/>
        <v>-</v>
      </c>
      <c r="AV166" s="128" t="str">
        <f t="shared" si="191"/>
        <v>-</v>
      </c>
      <c r="AW166" s="128" t="str">
        <f t="shared" si="192"/>
        <v>-</v>
      </c>
      <c r="AX166" s="128" t="str">
        <f t="shared" si="193"/>
        <v>-</v>
      </c>
      <c r="AY166" s="128" t="str">
        <f t="shared" si="194"/>
        <v>-</v>
      </c>
      <c r="AZ166" s="128" t="str">
        <f t="shared" si="195"/>
        <v>-</v>
      </c>
      <c r="BA166" s="128" t="str">
        <f t="shared" si="196"/>
        <v>-</v>
      </c>
      <c r="BB166" s="128" t="str">
        <f t="shared" si="197"/>
        <v>-</v>
      </c>
      <c r="BC166" s="128" t="str">
        <f t="shared" si="198"/>
        <v>-</v>
      </c>
      <c r="BD166" s="128" t="str">
        <f t="shared" si="199"/>
        <v>-</v>
      </c>
      <c r="BE166" s="187"/>
      <c r="BF166" s="128" t="str">
        <f t="shared" si="200"/>
        <v>-</v>
      </c>
      <c r="BG166" s="128" t="str">
        <f t="shared" si="201"/>
        <v>-</v>
      </c>
      <c r="BH166" s="128" t="str">
        <f t="shared" si="202"/>
        <v>-</v>
      </c>
      <c r="BI166" s="128" t="str">
        <f t="shared" si="203"/>
        <v>-</v>
      </c>
      <c r="BJ166" s="128" t="str">
        <f t="shared" si="204"/>
        <v>-</v>
      </c>
      <c r="BK166" s="128" t="str">
        <f t="shared" si="205"/>
        <v>-</v>
      </c>
      <c r="BL166" s="128" t="str">
        <f t="shared" si="206"/>
        <v>-</v>
      </c>
      <c r="BM166" s="128" t="str">
        <f t="shared" si="207"/>
        <v>-</v>
      </c>
      <c r="BN166" s="128" t="str">
        <f t="shared" si="208"/>
        <v>-</v>
      </c>
      <c r="BO166" s="128" t="str">
        <f t="shared" si="209"/>
        <v>-</v>
      </c>
      <c r="BP166" s="128" t="str">
        <f t="shared" si="210"/>
        <v>-</v>
      </c>
      <c r="BQ166" s="128" t="str">
        <f t="shared" si="211"/>
        <v>-</v>
      </c>
      <c r="BR166" s="128" t="str">
        <f t="shared" si="212"/>
        <v>-</v>
      </c>
      <c r="BS166" s="128" t="str">
        <f t="shared" si="213"/>
        <v>-</v>
      </c>
      <c r="BT166" s="128" t="str">
        <f t="shared" si="214"/>
        <v>-</v>
      </c>
      <c r="BU166" s="128" t="str">
        <f t="shared" si="215"/>
        <v>-</v>
      </c>
      <c r="BV166" s="129">
        <f t="shared" si="216"/>
        <v>0</v>
      </c>
      <c r="BX166" s="128" t="str">
        <f t="shared" si="103"/>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17"/>
        <v>-</v>
      </c>
      <c r="K167" s="20" t="str">
        <f>IF(月途中入退所!$D40=$B$2,月途中入退所!$I40,"-")</f>
        <v>-</v>
      </c>
      <c r="L167" s="162" t="str">
        <f t="shared" si="218"/>
        <v>-</v>
      </c>
      <c r="M167" s="20" t="str">
        <f>IF(月途中入退所!$D40=$B$2,月途中入退所!$J40,"-")</f>
        <v>-</v>
      </c>
      <c r="N167" s="129">
        <f t="shared" si="161"/>
        <v>0</v>
      </c>
      <c r="O167" s="123"/>
      <c r="P167" s="128" t="str">
        <f t="shared" si="162"/>
        <v>-</v>
      </c>
      <c r="Q167" s="128" t="str">
        <f t="shared" si="163"/>
        <v>-</v>
      </c>
      <c r="R167" s="128" t="str">
        <f t="shared" si="164"/>
        <v>-</v>
      </c>
      <c r="S167" s="128" t="str">
        <f t="shared" si="165"/>
        <v>-</v>
      </c>
      <c r="T167" s="128" t="str">
        <f t="shared" si="166"/>
        <v>-</v>
      </c>
      <c r="U167" s="128" t="str">
        <f t="shared" si="167"/>
        <v>-</v>
      </c>
      <c r="V167" s="128" t="str">
        <f t="shared" si="168"/>
        <v>-</v>
      </c>
      <c r="W167" s="128" t="str">
        <f t="shared" si="169"/>
        <v>-</v>
      </c>
      <c r="X167" s="128" t="str">
        <f t="shared" si="170"/>
        <v>-</v>
      </c>
      <c r="Y167" s="128" t="str">
        <f t="shared" si="171"/>
        <v>-</v>
      </c>
      <c r="Z167" s="128" t="str">
        <f t="shared" si="172"/>
        <v>-</v>
      </c>
      <c r="AA167" s="128" t="str">
        <f t="shared" si="173"/>
        <v>-</v>
      </c>
      <c r="AB167" s="131"/>
      <c r="AC167" s="128" t="str">
        <f t="shared" si="174"/>
        <v>-</v>
      </c>
      <c r="AD167" s="128" t="str">
        <f t="shared" si="175"/>
        <v>-</v>
      </c>
      <c r="AE167" s="128" t="str">
        <f t="shared" si="176"/>
        <v>-</v>
      </c>
      <c r="AF167" s="128" t="str">
        <f t="shared" si="177"/>
        <v>-</v>
      </c>
      <c r="AG167" s="128" t="str">
        <f t="shared" si="178"/>
        <v>-</v>
      </c>
      <c r="AH167" s="128" t="str">
        <f t="shared" si="179"/>
        <v>-</v>
      </c>
      <c r="AI167" s="128" t="str">
        <f t="shared" si="180"/>
        <v>-</v>
      </c>
      <c r="AJ167" s="128" t="str">
        <f t="shared" si="181"/>
        <v>-</v>
      </c>
      <c r="AK167" s="128" t="str">
        <f t="shared" si="182"/>
        <v>-</v>
      </c>
      <c r="AL167" s="128" t="str">
        <f t="shared" si="183"/>
        <v>-</v>
      </c>
      <c r="AM167" s="128" t="str">
        <f t="shared" si="184"/>
        <v>-</v>
      </c>
      <c r="AN167" s="128" t="str">
        <f t="shared" si="185"/>
        <v>-</v>
      </c>
      <c r="AO167" s="128" t="str">
        <f t="shared" si="186"/>
        <v>-</v>
      </c>
      <c r="AP167" s="128" t="str">
        <f t="shared" si="187"/>
        <v>-</v>
      </c>
      <c r="AQ167" s="128" t="str">
        <f t="shared" si="219"/>
        <v>-</v>
      </c>
      <c r="AR167" s="128" t="str">
        <f t="shared" si="220"/>
        <v>-</v>
      </c>
      <c r="AS167" s="128">
        <f t="shared" si="188"/>
        <v>0</v>
      </c>
      <c r="AT167" s="128" t="str">
        <f t="shared" si="189"/>
        <v>-</v>
      </c>
      <c r="AU167" s="128" t="str">
        <f t="shared" si="190"/>
        <v>-</v>
      </c>
      <c r="AV167" s="128" t="str">
        <f t="shared" si="191"/>
        <v>-</v>
      </c>
      <c r="AW167" s="128" t="str">
        <f t="shared" si="192"/>
        <v>-</v>
      </c>
      <c r="AX167" s="128" t="str">
        <f t="shared" si="193"/>
        <v>-</v>
      </c>
      <c r="AY167" s="128" t="str">
        <f t="shared" si="194"/>
        <v>-</v>
      </c>
      <c r="AZ167" s="128" t="str">
        <f t="shared" si="195"/>
        <v>-</v>
      </c>
      <c r="BA167" s="128" t="str">
        <f t="shared" si="196"/>
        <v>-</v>
      </c>
      <c r="BB167" s="128" t="str">
        <f t="shared" si="197"/>
        <v>-</v>
      </c>
      <c r="BC167" s="128" t="str">
        <f t="shared" si="198"/>
        <v>-</v>
      </c>
      <c r="BD167" s="128" t="str">
        <f t="shared" si="199"/>
        <v>-</v>
      </c>
      <c r="BE167" s="187"/>
      <c r="BF167" s="128" t="str">
        <f t="shared" si="200"/>
        <v>-</v>
      </c>
      <c r="BG167" s="128" t="str">
        <f t="shared" si="201"/>
        <v>-</v>
      </c>
      <c r="BH167" s="128" t="str">
        <f t="shared" si="202"/>
        <v>-</v>
      </c>
      <c r="BI167" s="128" t="str">
        <f t="shared" si="203"/>
        <v>-</v>
      </c>
      <c r="BJ167" s="128" t="str">
        <f t="shared" si="204"/>
        <v>-</v>
      </c>
      <c r="BK167" s="128" t="str">
        <f t="shared" si="205"/>
        <v>-</v>
      </c>
      <c r="BL167" s="128" t="str">
        <f t="shared" si="206"/>
        <v>-</v>
      </c>
      <c r="BM167" s="128" t="str">
        <f t="shared" si="207"/>
        <v>-</v>
      </c>
      <c r="BN167" s="128" t="str">
        <f t="shared" si="208"/>
        <v>-</v>
      </c>
      <c r="BO167" s="128" t="str">
        <f t="shared" si="209"/>
        <v>-</v>
      </c>
      <c r="BP167" s="128" t="str">
        <f t="shared" si="210"/>
        <v>-</v>
      </c>
      <c r="BQ167" s="128" t="str">
        <f t="shared" si="211"/>
        <v>-</v>
      </c>
      <c r="BR167" s="128" t="str">
        <f t="shared" si="212"/>
        <v>-</v>
      </c>
      <c r="BS167" s="128" t="str">
        <f t="shared" si="213"/>
        <v>-</v>
      </c>
      <c r="BT167" s="128" t="str">
        <f t="shared" si="214"/>
        <v>-</v>
      </c>
      <c r="BU167" s="128" t="str">
        <f t="shared" si="215"/>
        <v>-</v>
      </c>
      <c r="BV167" s="129">
        <f t="shared" si="216"/>
        <v>0</v>
      </c>
      <c r="BX167" s="128" t="str">
        <f t="shared" si="103"/>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17"/>
        <v>-</v>
      </c>
      <c r="K168" s="20" t="str">
        <f>IF(月途中入退所!$D41=$B$2,月途中入退所!$I41,"-")</f>
        <v>-</v>
      </c>
      <c r="L168" s="162" t="str">
        <f t="shared" si="218"/>
        <v>-</v>
      </c>
      <c r="M168" s="20" t="str">
        <f>IF(月途中入退所!$D41=$B$2,月途中入退所!$J41,"-")</f>
        <v>-</v>
      </c>
      <c r="N168" s="129">
        <f t="shared" si="161"/>
        <v>0</v>
      </c>
      <c r="O168" s="123"/>
      <c r="P168" s="128" t="str">
        <f t="shared" si="162"/>
        <v>-</v>
      </c>
      <c r="Q168" s="128" t="str">
        <f t="shared" si="163"/>
        <v>-</v>
      </c>
      <c r="R168" s="128" t="str">
        <f t="shared" si="164"/>
        <v>-</v>
      </c>
      <c r="S168" s="128" t="str">
        <f t="shared" si="165"/>
        <v>-</v>
      </c>
      <c r="T168" s="128" t="str">
        <f t="shared" si="166"/>
        <v>-</v>
      </c>
      <c r="U168" s="128" t="str">
        <f t="shared" si="167"/>
        <v>-</v>
      </c>
      <c r="V168" s="128" t="str">
        <f t="shared" si="168"/>
        <v>-</v>
      </c>
      <c r="W168" s="128" t="str">
        <f t="shared" si="169"/>
        <v>-</v>
      </c>
      <c r="X168" s="128" t="str">
        <f t="shared" si="170"/>
        <v>-</v>
      </c>
      <c r="Y168" s="128" t="str">
        <f t="shared" si="171"/>
        <v>-</v>
      </c>
      <c r="Z168" s="128" t="str">
        <f t="shared" si="172"/>
        <v>-</v>
      </c>
      <c r="AA168" s="128" t="str">
        <f t="shared" si="173"/>
        <v>-</v>
      </c>
      <c r="AB168" s="131"/>
      <c r="AC168" s="128" t="str">
        <f t="shared" si="174"/>
        <v>-</v>
      </c>
      <c r="AD168" s="128" t="str">
        <f t="shared" si="175"/>
        <v>-</v>
      </c>
      <c r="AE168" s="128" t="str">
        <f t="shared" si="176"/>
        <v>-</v>
      </c>
      <c r="AF168" s="128" t="str">
        <f t="shared" si="177"/>
        <v>-</v>
      </c>
      <c r="AG168" s="128" t="str">
        <f t="shared" si="178"/>
        <v>-</v>
      </c>
      <c r="AH168" s="128" t="str">
        <f t="shared" si="179"/>
        <v>-</v>
      </c>
      <c r="AI168" s="128" t="str">
        <f t="shared" si="180"/>
        <v>-</v>
      </c>
      <c r="AJ168" s="128" t="str">
        <f t="shared" si="181"/>
        <v>-</v>
      </c>
      <c r="AK168" s="128" t="str">
        <f t="shared" si="182"/>
        <v>-</v>
      </c>
      <c r="AL168" s="128" t="str">
        <f t="shared" si="183"/>
        <v>-</v>
      </c>
      <c r="AM168" s="128" t="str">
        <f t="shared" si="184"/>
        <v>-</v>
      </c>
      <c r="AN168" s="128" t="str">
        <f t="shared" si="185"/>
        <v>-</v>
      </c>
      <c r="AO168" s="128" t="str">
        <f t="shared" si="186"/>
        <v>-</v>
      </c>
      <c r="AP168" s="128" t="str">
        <f t="shared" si="187"/>
        <v>-</v>
      </c>
      <c r="AQ168" s="128" t="str">
        <f t="shared" si="219"/>
        <v>-</v>
      </c>
      <c r="AR168" s="128" t="str">
        <f t="shared" si="220"/>
        <v>-</v>
      </c>
      <c r="AS168" s="128">
        <f t="shared" si="188"/>
        <v>0</v>
      </c>
      <c r="AT168" s="128" t="str">
        <f t="shared" si="189"/>
        <v>-</v>
      </c>
      <c r="AU168" s="128" t="str">
        <f t="shared" si="190"/>
        <v>-</v>
      </c>
      <c r="AV168" s="128" t="str">
        <f t="shared" si="191"/>
        <v>-</v>
      </c>
      <c r="AW168" s="128" t="str">
        <f t="shared" si="192"/>
        <v>-</v>
      </c>
      <c r="AX168" s="128" t="str">
        <f t="shared" si="193"/>
        <v>-</v>
      </c>
      <c r="AY168" s="128" t="str">
        <f t="shared" si="194"/>
        <v>-</v>
      </c>
      <c r="AZ168" s="128" t="str">
        <f t="shared" si="195"/>
        <v>-</v>
      </c>
      <c r="BA168" s="128" t="str">
        <f t="shared" si="196"/>
        <v>-</v>
      </c>
      <c r="BB168" s="128" t="str">
        <f t="shared" si="197"/>
        <v>-</v>
      </c>
      <c r="BC168" s="128" t="str">
        <f t="shared" si="198"/>
        <v>-</v>
      </c>
      <c r="BD168" s="128" t="str">
        <f t="shared" si="199"/>
        <v>-</v>
      </c>
      <c r="BE168" s="187"/>
      <c r="BF168" s="128" t="str">
        <f t="shared" si="200"/>
        <v>-</v>
      </c>
      <c r="BG168" s="128" t="str">
        <f t="shared" si="201"/>
        <v>-</v>
      </c>
      <c r="BH168" s="128" t="str">
        <f t="shared" si="202"/>
        <v>-</v>
      </c>
      <c r="BI168" s="128" t="str">
        <f t="shared" si="203"/>
        <v>-</v>
      </c>
      <c r="BJ168" s="128" t="str">
        <f t="shared" si="204"/>
        <v>-</v>
      </c>
      <c r="BK168" s="128" t="str">
        <f t="shared" si="205"/>
        <v>-</v>
      </c>
      <c r="BL168" s="128" t="str">
        <f t="shared" si="206"/>
        <v>-</v>
      </c>
      <c r="BM168" s="128" t="str">
        <f t="shared" si="207"/>
        <v>-</v>
      </c>
      <c r="BN168" s="128" t="str">
        <f t="shared" si="208"/>
        <v>-</v>
      </c>
      <c r="BO168" s="128" t="str">
        <f t="shared" si="209"/>
        <v>-</v>
      </c>
      <c r="BP168" s="128" t="str">
        <f t="shared" si="210"/>
        <v>-</v>
      </c>
      <c r="BQ168" s="128" t="str">
        <f t="shared" si="211"/>
        <v>-</v>
      </c>
      <c r="BR168" s="128" t="str">
        <f t="shared" si="212"/>
        <v>-</v>
      </c>
      <c r="BS168" s="128" t="str">
        <f t="shared" si="213"/>
        <v>-</v>
      </c>
      <c r="BT168" s="128" t="str">
        <f t="shared" si="214"/>
        <v>-</v>
      </c>
      <c r="BU168" s="128" t="str">
        <f t="shared" si="215"/>
        <v>-</v>
      </c>
      <c r="BV168" s="129">
        <f t="shared" si="216"/>
        <v>0</v>
      </c>
      <c r="BX168" s="128" t="str">
        <f t="shared" si="103"/>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17"/>
        <v>-</v>
      </c>
      <c r="K169" s="20" t="str">
        <f>IF(月途中入退所!$D42=$B$2,月途中入退所!$I42,"-")</f>
        <v>-</v>
      </c>
      <c r="L169" s="162" t="str">
        <f t="shared" si="218"/>
        <v>-</v>
      </c>
      <c r="M169" s="20" t="str">
        <f>IF(月途中入退所!$D42=$B$2,月途中入退所!$J42,"-")</f>
        <v>-</v>
      </c>
      <c r="N169" s="129">
        <f t="shared" si="161"/>
        <v>0</v>
      </c>
      <c r="P169" s="128" t="str">
        <f t="shared" si="162"/>
        <v>-</v>
      </c>
      <c r="Q169" s="128" t="str">
        <f t="shared" si="163"/>
        <v>-</v>
      </c>
      <c r="R169" s="128" t="str">
        <f t="shared" si="164"/>
        <v>-</v>
      </c>
      <c r="S169" s="128" t="str">
        <f t="shared" si="165"/>
        <v>-</v>
      </c>
      <c r="T169" s="128" t="str">
        <f t="shared" si="166"/>
        <v>-</v>
      </c>
      <c r="U169" s="128" t="str">
        <f t="shared" si="167"/>
        <v>-</v>
      </c>
      <c r="V169" s="128" t="str">
        <f t="shared" si="168"/>
        <v>-</v>
      </c>
      <c r="W169" s="128" t="str">
        <f t="shared" si="169"/>
        <v>-</v>
      </c>
      <c r="X169" s="128" t="str">
        <f t="shared" si="170"/>
        <v>-</v>
      </c>
      <c r="Y169" s="128" t="str">
        <f t="shared" si="171"/>
        <v>-</v>
      </c>
      <c r="Z169" s="128" t="str">
        <f t="shared" si="172"/>
        <v>-</v>
      </c>
      <c r="AA169" s="128" t="str">
        <f t="shared" si="173"/>
        <v>-</v>
      </c>
      <c r="AB169" s="131"/>
      <c r="AC169" s="128" t="str">
        <f t="shared" si="174"/>
        <v>-</v>
      </c>
      <c r="AD169" s="128" t="str">
        <f t="shared" si="175"/>
        <v>-</v>
      </c>
      <c r="AE169" s="128" t="str">
        <f t="shared" si="176"/>
        <v>-</v>
      </c>
      <c r="AF169" s="128" t="str">
        <f t="shared" si="177"/>
        <v>-</v>
      </c>
      <c r="AG169" s="128" t="str">
        <f t="shared" si="178"/>
        <v>-</v>
      </c>
      <c r="AH169" s="128" t="str">
        <f t="shared" si="179"/>
        <v>-</v>
      </c>
      <c r="AI169" s="128" t="str">
        <f t="shared" si="180"/>
        <v>-</v>
      </c>
      <c r="AJ169" s="128" t="str">
        <f t="shared" si="181"/>
        <v>-</v>
      </c>
      <c r="AK169" s="128" t="str">
        <f t="shared" si="182"/>
        <v>-</v>
      </c>
      <c r="AL169" s="128" t="str">
        <f t="shared" si="183"/>
        <v>-</v>
      </c>
      <c r="AM169" s="128" t="str">
        <f t="shared" si="184"/>
        <v>-</v>
      </c>
      <c r="AN169" s="128" t="str">
        <f t="shared" si="185"/>
        <v>-</v>
      </c>
      <c r="AO169" s="128" t="str">
        <f t="shared" si="186"/>
        <v>-</v>
      </c>
      <c r="AP169" s="128" t="str">
        <f t="shared" si="187"/>
        <v>-</v>
      </c>
      <c r="AQ169" s="128" t="str">
        <f t="shared" si="219"/>
        <v>-</v>
      </c>
      <c r="AR169" s="128" t="str">
        <f t="shared" si="220"/>
        <v>-</v>
      </c>
      <c r="AS169" s="128">
        <f t="shared" si="188"/>
        <v>0</v>
      </c>
      <c r="AT169" s="128" t="str">
        <f t="shared" si="189"/>
        <v>-</v>
      </c>
      <c r="AU169" s="128" t="str">
        <f t="shared" si="190"/>
        <v>-</v>
      </c>
      <c r="AV169" s="128" t="str">
        <f t="shared" si="191"/>
        <v>-</v>
      </c>
      <c r="AW169" s="128" t="str">
        <f t="shared" si="192"/>
        <v>-</v>
      </c>
      <c r="AX169" s="128" t="str">
        <f t="shared" si="193"/>
        <v>-</v>
      </c>
      <c r="AY169" s="128" t="str">
        <f t="shared" si="194"/>
        <v>-</v>
      </c>
      <c r="AZ169" s="128" t="str">
        <f t="shared" si="195"/>
        <v>-</v>
      </c>
      <c r="BA169" s="128" t="str">
        <f t="shared" si="196"/>
        <v>-</v>
      </c>
      <c r="BB169" s="128" t="str">
        <f t="shared" si="197"/>
        <v>-</v>
      </c>
      <c r="BC169" s="128" t="str">
        <f t="shared" si="198"/>
        <v>-</v>
      </c>
      <c r="BD169" s="128" t="str">
        <f t="shared" si="199"/>
        <v>-</v>
      </c>
      <c r="BE169" s="187"/>
      <c r="BF169" s="128" t="str">
        <f t="shared" si="200"/>
        <v>-</v>
      </c>
      <c r="BG169" s="128" t="str">
        <f t="shared" si="201"/>
        <v>-</v>
      </c>
      <c r="BH169" s="128" t="str">
        <f t="shared" si="202"/>
        <v>-</v>
      </c>
      <c r="BI169" s="128" t="str">
        <f t="shared" si="203"/>
        <v>-</v>
      </c>
      <c r="BJ169" s="128" t="str">
        <f t="shared" si="204"/>
        <v>-</v>
      </c>
      <c r="BK169" s="128" t="str">
        <f t="shared" si="205"/>
        <v>-</v>
      </c>
      <c r="BL169" s="128" t="str">
        <f t="shared" si="206"/>
        <v>-</v>
      </c>
      <c r="BM169" s="128" t="str">
        <f t="shared" si="207"/>
        <v>-</v>
      </c>
      <c r="BN169" s="128" t="str">
        <f t="shared" si="208"/>
        <v>-</v>
      </c>
      <c r="BO169" s="128" t="str">
        <f t="shared" si="209"/>
        <v>-</v>
      </c>
      <c r="BP169" s="128" t="str">
        <f t="shared" si="210"/>
        <v>-</v>
      </c>
      <c r="BQ169" s="128" t="str">
        <f t="shared" si="211"/>
        <v>-</v>
      </c>
      <c r="BR169" s="128" t="str">
        <f t="shared" si="212"/>
        <v>-</v>
      </c>
      <c r="BS169" s="128" t="str">
        <f t="shared" si="213"/>
        <v>-</v>
      </c>
      <c r="BT169" s="128" t="str">
        <f t="shared" si="214"/>
        <v>-</v>
      </c>
      <c r="BU169" s="128" t="str">
        <f t="shared" si="215"/>
        <v>-</v>
      </c>
      <c r="BV169" s="129">
        <f t="shared" si="216"/>
        <v>0</v>
      </c>
      <c r="BX169" s="128" t="str">
        <f t="shared" si="103"/>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17"/>
        <v>-</v>
      </c>
      <c r="K170" s="20" t="str">
        <f>IF(月途中入退所!$D43=$B$2,月途中入退所!$I43,"-")</f>
        <v>-</v>
      </c>
      <c r="L170" s="162" t="str">
        <f t="shared" si="218"/>
        <v>-</v>
      </c>
      <c r="M170" s="20" t="str">
        <f>IF(月途中入退所!$D43=$B$2,月途中入退所!$J43,"-")</f>
        <v>-</v>
      </c>
      <c r="N170" s="129">
        <f t="shared" si="161"/>
        <v>0</v>
      </c>
      <c r="P170" s="128" t="str">
        <f t="shared" si="162"/>
        <v>-</v>
      </c>
      <c r="Q170" s="128" t="str">
        <f t="shared" si="163"/>
        <v>-</v>
      </c>
      <c r="R170" s="128" t="str">
        <f t="shared" si="164"/>
        <v>-</v>
      </c>
      <c r="S170" s="128" t="str">
        <f t="shared" si="165"/>
        <v>-</v>
      </c>
      <c r="T170" s="128" t="str">
        <f t="shared" si="166"/>
        <v>-</v>
      </c>
      <c r="U170" s="128" t="str">
        <f t="shared" si="167"/>
        <v>-</v>
      </c>
      <c r="V170" s="128" t="str">
        <f t="shared" si="168"/>
        <v>-</v>
      </c>
      <c r="W170" s="128" t="str">
        <f t="shared" si="169"/>
        <v>-</v>
      </c>
      <c r="X170" s="128" t="str">
        <f t="shared" si="170"/>
        <v>-</v>
      </c>
      <c r="Y170" s="128" t="str">
        <f t="shared" si="171"/>
        <v>-</v>
      </c>
      <c r="Z170" s="128" t="str">
        <f t="shared" si="172"/>
        <v>-</v>
      </c>
      <c r="AA170" s="128" t="str">
        <f t="shared" si="173"/>
        <v>-</v>
      </c>
      <c r="AB170" s="131"/>
      <c r="AC170" s="128" t="str">
        <f t="shared" si="174"/>
        <v>-</v>
      </c>
      <c r="AD170" s="128" t="str">
        <f t="shared" si="175"/>
        <v>-</v>
      </c>
      <c r="AE170" s="128" t="str">
        <f t="shared" si="176"/>
        <v>-</v>
      </c>
      <c r="AF170" s="128" t="str">
        <f t="shared" si="177"/>
        <v>-</v>
      </c>
      <c r="AG170" s="128" t="str">
        <f t="shared" si="178"/>
        <v>-</v>
      </c>
      <c r="AH170" s="128" t="str">
        <f t="shared" si="179"/>
        <v>-</v>
      </c>
      <c r="AI170" s="128" t="str">
        <f t="shared" si="180"/>
        <v>-</v>
      </c>
      <c r="AJ170" s="128" t="str">
        <f t="shared" si="181"/>
        <v>-</v>
      </c>
      <c r="AK170" s="128" t="str">
        <f t="shared" si="182"/>
        <v>-</v>
      </c>
      <c r="AL170" s="128" t="str">
        <f t="shared" si="183"/>
        <v>-</v>
      </c>
      <c r="AM170" s="128" t="str">
        <f t="shared" si="184"/>
        <v>-</v>
      </c>
      <c r="AN170" s="128" t="str">
        <f t="shared" si="185"/>
        <v>-</v>
      </c>
      <c r="AO170" s="128" t="str">
        <f t="shared" si="186"/>
        <v>-</v>
      </c>
      <c r="AP170" s="128" t="str">
        <f t="shared" si="187"/>
        <v>-</v>
      </c>
      <c r="AQ170" s="128" t="str">
        <f t="shared" si="219"/>
        <v>-</v>
      </c>
      <c r="AR170" s="128" t="str">
        <f t="shared" si="220"/>
        <v>-</v>
      </c>
      <c r="AS170" s="128">
        <f t="shared" si="188"/>
        <v>0</v>
      </c>
      <c r="AT170" s="128" t="str">
        <f t="shared" si="189"/>
        <v>-</v>
      </c>
      <c r="AU170" s="128" t="str">
        <f t="shared" si="190"/>
        <v>-</v>
      </c>
      <c r="AV170" s="128" t="str">
        <f t="shared" si="191"/>
        <v>-</v>
      </c>
      <c r="AW170" s="128" t="str">
        <f t="shared" si="192"/>
        <v>-</v>
      </c>
      <c r="AX170" s="128" t="str">
        <f t="shared" si="193"/>
        <v>-</v>
      </c>
      <c r="AY170" s="128" t="str">
        <f t="shared" si="194"/>
        <v>-</v>
      </c>
      <c r="AZ170" s="128" t="str">
        <f t="shared" si="195"/>
        <v>-</v>
      </c>
      <c r="BA170" s="128" t="str">
        <f t="shared" si="196"/>
        <v>-</v>
      </c>
      <c r="BB170" s="128" t="str">
        <f t="shared" si="197"/>
        <v>-</v>
      </c>
      <c r="BC170" s="128" t="str">
        <f t="shared" si="198"/>
        <v>-</v>
      </c>
      <c r="BD170" s="128" t="str">
        <f t="shared" si="199"/>
        <v>-</v>
      </c>
      <c r="BE170" s="187"/>
      <c r="BF170" s="128" t="str">
        <f t="shared" si="200"/>
        <v>-</v>
      </c>
      <c r="BG170" s="128" t="str">
        <f t="shared" si="201"/>
        <v>-</v>
      </c>
      <c r="BH170" s="128" t="str">
        <f t="shared" si="202"/>
        <v>-</v>
      </c>
      <c r="BI170" s="128" t="str">
        <f t="shared" si="203"/>
        <v>-</v>
      </c>
      <c r="BJ170" s="128" t="str">
        <f t="shared" si="204"/>
        <v>-</v>
      </c>
      <c r="BK170" s="128" t="str">
        <f t="shared" si="205"/>
        <v>-</v>
      </c>
      <c r="BL170" s="128" t="str">
        <f t="shared" si="206"/>
        <v>-</v>
      </c>
      <c r="BM170" s="128" t="str">
        <f t="shared" si="207"/>
        <v>-</v>
      </c>
      <c r="BN170" s="128" t="str">
        <f t="shared" si="208"/>
        <v>-</v>
      </c>
      <c r="BO170" s="128" t="str">
        <f t="shared" si="209"/>
        <v>-</v>
      </c>
      <c r="BP170" s="128" t="str">
        <f t="shared" si="210"/>
        <v>-</v>
      </c>
      <c r="BQ170" s="128" t="str">
        <f t="shared" si="211"/>
        <v>-</v>
      </c>
      <c r="BR170" s="128" t="str">
        <f t="shared" si="212"/>
        <v>-</v>
      </c>
      <c r="BS170" s="128" t="str">
        <f t="shared" si="213"/>
        <v>-</v>
      </c>
      <c r="BT170" s="128" t="str">
        <f t="shared" si="214"/>
        <v>-</v>
      </c>
      <c r="BU170" s="128" t="str">
        <f t="shared" si="215"/>
        <v>-</v>
      </c>
      <c r="BV170" s="129">
        <f t="shared" si="216"/>
        <v>0</v>
      </c>
      <c r="BX170" s="128" t="str">
        <f t="shared" si="103"/>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17"/>
        <v>-</v>
      </c>
      <c r="K171" s="20" t="str">
        <f>IF(月途中入退所!$D44=$B$2,月途中入退所!$I44,"-")</f>
        <v>-</v>
      </c>
      <c r="L171" s="162" t="str">
        <f t="shared" si="218"/>
        <v>-</v>
      </c>
      <c r="M171" s="20" t="str">
        <f>IF(月途中入退所!$D44=$B$2,月途中入退所!$J44,"-")</f>
        <v>-</v>
      </c>
      <c r="N171" s="129">
        <f t="shared" si="161"/>
        <v>0</v>
      </c>
      <c r="P171" s="128" t="str">
        <f t="shared" si="162"/>
        <v>-</v>
      </c>
      <c r="Q171" s="128" t="str">
        <f t="shared" si="163"/>
        <v>-</v>
      </c>
      <c r="R171" s="128" t="str">
        <f t="shared" si="164"/>
        <v>-</v>
      </c>
      <c r="S171" s="128" t="str">
        <f t="shared" si="165"/>
        <v>-</v>
      </c>
      <c r="T171" s="128" t="str">
        <f t="shared" si="166"/>
        <v>-</v>
      </c>
      <c r="U171" s="128" t="str">
        <f t="shared" si="167"/>
        <v>-</v>
      </c>
      <c r="V171" s="128" t="str">
        <f t="shared" si="168"/>
        <v>-</v>
      </c>
      <c r="W171" s="128" t="str">
        <f t="shared" si="169"/>
        <v>-</v>
      </c>
      <c r="X171" s="128" t="str">
        <f t="shared" si="170"/>
        <v>-</v>
      </c>
      <c r="Y171" s="128" t="str">
        <f t="shared" si="171"/>
        <v>-</v>
      </c>
      <c r="Z171" s="128" t="str">
        <f t="shared" si="172"/>
        <v>-</v>
      </c>
      <c r="AA171" s="128" t="str">
        <f t="shared" si="173"/>
        <v>-</v>
      </c>
      <c r="AB171" s="131"/>
      <c r="AC171" s="128" t="str">
        <f t="shared" si="174"/>
        <v>-</v>
      </c>
      <c r="AD171" s="128" t="str">
        <f t="shared" si="175"/>
        <v>-</v>
      </c>
      <c r="AE171" s="128" t="str">
        <f t="shared" si="176"/>
        <v>-</v>
      </c>
      <c r="AF171" s="128" t="str">
        <f t="shared" si="177"/>
        <v>-</v>
      </c>
      <c r="AG171" s="128" t="str">
        <f t="shared" si="178"/>
        <v>-</v>
      </c>
      <c r="AH171" s="128" t="str">
        <f t="shared" si="179"/>
        <v>-</v>
      </c>
      <c r="AI171" s="128" t="str">
        <f t="shared" si="180"/>
        <v>-</v>
      </c>
      <c r="AJ171" s="128" t="str">
        <f t="shared" si="181"/>
        <v>-</v>
      </c>
      <c r="AK171" s="128" t="str">
        <f t="shared" si="182"/>
        <v>-</v>
      </c>
      <c r="AL171" s="128" t="str">
        <f t="shared" si="183"/>
        <v>-</v>
      </c>
      <c r="AM171" s="128" t="str">
        <f t="shared" si="184"/>
        <v>-</v>
      </c>
      <c r="AN171" s="128" t="str">
        <f t="shared" si="185"/>
        <v>-</v>
      </c>
      <c r="AO171" s="128" t="str">
        <f t="shared" si="186"/>
        <v>-</v>
      </c>
      <c r="AP171" s="128" t="str">
        <f t="shared" si="187"/>
        <v>-</v>
      </c>
      <c r="AQ171" s="128" t="str">
        <f t="shared" si="219"/>
        <v>-</v>
      </c>
      <c r="AR171" s="128" t="str">
        <f t="shared" si="220"/>
        <v>-</v>
      </c>
      <c r="AS171" s="128">
        <f t="shared" si="188"/>
        <v>0</v>
      </c>
      <c r="AT171" s="128" t="str">
        <f t="shared" si="189"/>
        <v>-</v>
      </c>
      <c r="AU171" s="128" t="str">
        <f t="shared" si="190"/>
        <v>-</v>
      </c>
      <c r="AV171" s="128" t="str">
        <f t="shared" si="191"/>
        <v>-</v>
      </c>
      <c r="AW171" s="128" t="str">
        <f t="shared" si="192"/>
        <v>-</v>
      </c>
      <c r="AX171" s="128" t="str">
        <f t="shared" si="193"/>
        <v>-</v>
      </c>
      <c r="AY171" s="128" t="str">
        <f t="shared" si="194"/>
        <v>-</v>
      </c>
      <c r="AZ171" s="128" t="str">
        <f t="shared" si="195"/>
        <v>-</v>
      </c>
      <c r="BA171" s="128" t="str">
        <f t="shared" si="196"/>
        <v>-</v>
      </c>
      <c r="BB171" s="128" t="str">
        <f t="shared" si="197"/>
        <v>-</v>
      </c>
      <c r="BC171" s="128" t="str">
        <f t="shared" si="198"/>
        <v>-</v>
      </c>
      <c r="BD171" s="128" t="str">
        <f t="shared" si="199"/>
        <v>-</v>
      </c>
      <c r="BE171" s="187"/>
      <c r="BF171" s="128" t="str">
        <f t="shared" si="200"/>
        <v>-</v>
      </c>
      <c r="BG171" s="128" t="str">
        <f t="shared" si="201"/>
        <v>-</v>
      </c>
      <c r="BH171" s="128" t="str">
        <f t="shared" si="202"/>
        <v>-</v>
      </c>
      <c r="BI171" s="128" t="str">
        <f t="shared" si="203"/>
        <v>-</v>
      </c>
      <c r="BJ171" s="128" t="str">
        <f t="shared" si="204"/>
        <v>-</v>
      </c>
      <c r="BK171" s="128" t="str">
        <f t="shared" si="205"/>
        <v>-</v>
      </c>
      <c r="BL171" s="128" t="str">
        <f t="shared" si="206"/>
        <v>-</v>
      </c>
      <c r="BM171" s="128" t="str">
        <f t="shared" si="207"/>
        <v>-</v>
      </c>
      <c r="BN171" s="128" t="str">
        <f t="shared" si="208"/>
        <v>-</v>
      </c>
      <c r="BO171" s="128" t="str">
        <f t="shared" si="209"/>
        <v>-</v>
      </c>
      <c r="BP171" s="128" t="str">
        <f t="shared" si="210"/>
        <v>-</v>
      </c>
      <c r="BQ171" s="128" t="str">
        <f t="shared" si="211"/>
        <v>-</v>
      </c>
      <c r="BR171" s="128" t="str">
        <f t="shared" si="212"/>
        <v>-</v>
      </c>
      <c r="BS171" s="128" t="str">
        <f t="shared" si="213"/>
        <v>-</v>
      </c>
      <c r="BT171" s="128" t="str">
        <f t="shared" si="214"/>
        <v>-</v>
      </c>
      <c r="BU171" s="128" t="str">
        <f t="shared" si="215"/>
        <v>-</v>
      </c>
      <c r="BV171" s="129">
        <f t="shared" si="216"/>
        <v>0</v>
      </c>
      <c r="BX171" s="128" t="str">
        <f t="shared" si="103"/>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17"/>
        <v>-</v>
      </c>
      <c r="K172" s="20" t="str">
        <f>IF(月途中入退所!$D45=$B$2,月途中入退所!$I45,"-")</f>
        <v>-</v>
      </c>
      <c r="L172" s="162" t="str">
        <f t="shared" si="218"/>
        <v>-</v>
      </c>
      <c r="M172" s="20" t="str">
        <f>IF(月途中入退所!$D45=$B$2,月途中入退所!$J45,"-")</f>
        <v>-</v>
      </c>
      <c r="N172" s="129">
        <f t="shared" si="161"/>
        <v>0</v>
      </c>
      <c r="P172" s="128" t="str">
        <f t="shared" si="162"/>
        <v>-</v>
      </c>
      <c r="Q172" s="128" t="str">
        <f t="shared" si="163"/>
        <v>-</v>
      </c>
      <c r="R172" s="128" t="str">
        <f t="shared" si="164"/>
        <v>-</v>
      </c>
      <c r="S172" s="128" t="str">
        <f t="shared" si="165"/>
        <v>-</v>
      </c>
      <c r="T172" s="128" t="str">
        <f t="shared" si="166"/>
        <v>-</v>
      </c>
      <c r="U172" s="128" t="str">
        <f t="shared" si="167"/>
        <v>-</v>
      </c>
      <c r="V172" s="128" t="str">
        <f t="shared" si="168"/>
        <v>-</v>
      </c>
      <c r="W172" s="128" t="str">
        <f t="shared" si="169"/>
        <v>-</v>
      </c>
      <c r="X172" s="128" t="str">
        <f t="shared" si="170"/>
        <v>-</v>
      </c>
      <c r="Y172" s="128" t="str">
        <f t="shared" si="171"/>
        <v>-</v>
      </c>
      <c r="Z172" s="128" t="str">
        <f t="shared" si="172"/>
        <v>-</v>
      </c>
      <c r="AA172" s="128" t="str">
        <f t="shared" si="173"/>
        <v>-</v>
      </c>
      <c r="AB172" s="131"/>
      <c r="AC172" s="128" t="str">
        <f t="shared" si="174"/>
        <v>-</v>
      </c>
      <c r="AD172" s="128" t="str">
        <f t="shared" si="175"/>
        <v>-</v>
      </c>
      <c r="AE172" s="128" t="str">
        <f t="shared" si="176"/>
        <v>-</v>
      </c>
      <c r="AF172" s="128" t="str">
        <f t="shared" si="177"/>
        <v>-</v>
      </c>
      <c r="AG172" s="128" t="str">
        <f t="shared" si="178"/>
        <v>-</v>
      </c>
      <c r="AH172" s="128" t="str">
        <f t="shared" si="179"/>
        <v>-</v>
      </c>
      <c r="AI172" s="128" t="str">
        <f t="shared" si="180"/>
        <v>-</v>
      </c>
      <c r="AJ172" s="128" t="str">
        <f t="shared" si="181"/>
        <v>-</v>
      </c>
      <c r="AK172" s="128" t="str">
        <f t="shared" si="182"/>
        <v>-</v>
      </c>
      <c r="AL172" s="128" t="str">
        <f t="shared" si="183"/>
        <v>-</v>
      </c>
      <c r="AM172" s="128" t="str">
        <f t="shared" si="184"/>
        <v>-</v>
      </c>
      <c r="AN172" s="128" t="str">
        <f t="shared" si="185"/>
        <v>-</v>
      </c>
      <c r="AO172" s="128" t="str">
        <f t="shared" si="186"/>
        <v>-</v>
      </c>
      <c r="AP172" s="128" t="str">
        <f t="shared" si="187"/>
        <v>-</v>
      </c>
      <c r="AQ172" s="128" t="str">
        <f t="shared" si="219"/>
        <v>-</v>
      </c>
      <c r="AR172" s="128" t="str">
        <f t="shared" si="220"/>
        <v>-</v>
      </c>
      <c r="AS172" s="128">
        <f t="shared" si="188"/>
        <v>0</v>
      </c>
      <c r="AT172" s="128" t="str">
        <f t="shared" si="189"/>
        <v>-</v>
      </c>
      <c r="AU172" s="128" t="str">
        <f t="shared" si="190"/>
        <v>-</v>
      </c>
      <c r="AV172" s="128" t="str">
        <f t="shared" si="191"/>
        <v>-</v>
      </c>
      <c r="AW172" s="128" t="str">
        <f t="shared" si="192"/>
        <v>-</v>
      </c>
      <c r="AX172" s="128" t="str">
        <f t="shared" si="193"/>
        <v>-</v>
      </c>
      <c r="AY172" s="128" t="str">
        <f t="shared" si="194"/>
        <v>-</v>
      </c>
      <c r="AZ172" s="128" t="str">
        <f t="shared" si="195"/>
        <v>-</v>
      </c>
      <c r="BA172" s="128" t="str">
        <f t="shared" si="196"/>
        <v>-</v>
      </c>
      <c r="BB172" s="128" t="str">
        <f t="shared" si="197"/>
        <v>-</v>
      </c>
      <c r="BC172" s="128" t="str">
        <f t="shared" si="198"/>
        <v>-</v>
      </c>
      <c r="BD172" s="128" t="str">
        <f t="shared" si="199"/>
        <v>-</v>
      </c>
      <c r="BE172" s="187"/>
      <c r="BF172" s="128" t="str">
        <f t="shared" si="200"/>
        <v>-</v>
      </c>
      <c r="BG172" s="128" t="str">
        <f t="shared" si="201"/>
        <v>-</v>
      </c>
      <c r="BH172" s="128" t="str">
        <f t="shared" si="202"/>
        <v>-</v>
      </c>
      <c r="BI172" s="128" t="str">
        <f t="shared" si="203"/>
        <v>-</v>
      </c>
      <c r="BJ172" s="128" t="str">
        <f t="shared" si="204"/>
        <v>-</v>
      </c>
      <c r="BK172" s="128" t="str">
        <f t="shared" si="205"/>
        <v>-</v>
      </c>
      <c r="BL172" s="128" t="str">
        <f t="shared" si="206"/>
        <v>-</v>
      </c>
      <c r="BM172" s="128" t="str">
        <f t="shared" si="207"/>
        <v>-</v>
      </c>
      <c r="BN172" s="128" t="str">
        <f t="shared" si="208"/>
        <v>-</v>
      </c>
      <c r="BO172" s="128" t="str">
        <f t="shared" si="209"/>
        <v>-</v>
      </c>
      <c r="BP172" s="128" t="str">
        <f t="shared" si="210"/>
        <v>-</v>
      </c>
      <c r="BQ172" s="128" t="str">
        <f t="shared" si="211"/>
        <v>-</v>
      </c>
      <c r="BR172" s="128" t="str">
        <f t="shared" si="212"/>
        <v>-</v>
      </c>
      <c r="BS172" s="128" t="str">
        <f t="shared" si="213"/>
        <v>-</v>
      </c>
      <c r="BT172" s="128" t="str">
        <f t="shared" si="214"/>
        <v>-</v>
      </c>
      <c r="BU172" s="128" t="str">
        <f t="shared" si="215"/>
        <v>-</v>
      </c>
      <c r="BV172" s="129">
        <f t="shared" si="216"/>
        <v>0</v>
      </c>
      <c r="BX172" s="128" t="str">
        <f t="shared" ref="BX172:BX201" si="221">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17"/>
        <v>-</v>
      </c>
      <c r="K173" s="20" t="str">
        <f>IF(月途中入退所!$D46=$B$2,月途中入退所!$I46,"-")</f>
        <v>-</v>
      </c>
      <c r="L173" s="162" t="str">
        <f t="shared" si="218"/>
        <v>-</v>
      </c>
      <c r="M173" s="20" t="str">
        <f>IF(月途中入退所!$D46=$B$2,月途中入退所!$J46,"-")</f>
        <v>-</v>
      </c>
      <c r="N173" s="129">
        <f t="shared" si="161"/>
        <v>0</v>
      </c>
      <c r="P173" s="128" t="str">
        <f t="shared" si="162"/>
        <v>-</v>
      </c>
      <c r="Q173" s="128" t="str">
        <f t="shared" si="163"/>
        <v>-</v>
      </c>
      <c r="R173" s="128" t="str">
        <f t="shared" si="164"/>
        <v>-</v>
      </c>
      <c r="S173" s="128" t="str">
        <f t="shared" si="165"/>
        <v>-</v>
      </c>
      <c r="T173" s="128" t="str">
        <f t="shared" si="166"/>
        <v>-</v>
      </c>
      <c r="U173" s="128" t="str">
        <f t="shared" si="167"/>
        <v>-</v>
      </c>
      <c r="V173" s="128" t="str">
        <f t="shared" si="168"/>
        <v>-</v>
      </c>
      <c r="W173" s="128" t="str">
        <f t="shared" si="169"/>
        <v>-</v>
      </c>
      <c r="X173" s="128" t="str">
        <f t="shared" si="170"/>
        <v>-</v>
      </c>
      <c r="Y173" s="128" t="str">
        <f t="shared" si="171"/>
        <v>-</v>
      </c>
      <c r="Z173" s="128" t="str">
        <f t="shared" si="172"/>
        <v>-</v>
      </c>
      <c r="AA173" s="128" t="str">
        <f t="shared" si="173"/>
        <v>-</v>
      </c>
      <c r="AB173" s="131"/>
      <c r="AC173" s="128" t="str">
        <f t="shared" si="174"/>
        <v>-</v>
      </c>
      <c r="AD173" s="128" t="str">
        <f t="shared" si="175"/>
        <v>-</v>
      </c>
      <c r="AE173" s="128" t="str">
        <f t="shared" si="176"/>
        <v>-</v>
      </c>
      <c r="AF173" s="128" t="str">
        <f t="shared" si="177"/>
        <v>-</v>
      </c>
      <c r="AG173" s="128" t="str">
        <f t="shared" si="178"/>
        <v>-</v>
      </c>
      <c r="AH173" s="128" t="str">
        <f t="shared" si="179"/>
        <v>-</v>
      </c>
      <c r="AI173" s="128" t="str">
        <f t="shared" si="180"/>
        <v>-</v>
      </c>
      <c r="AJ173" s="128" t="str">
        <f t="shared" si="181"/>
        <v>-</v>
      </c>
      <c r="AK173" s="128" t="str">
        <f t="shared" si="182"/>
        <v>-</v>
      </c>
      <c r="AL173" s="128" t="str">
        <f t="shared" si="183"/>
        <v>-</v>
      </c>
      <c r="AM173" s="128" t="str">
        <f t="shared" si="184"/>
        <v>-</v>
      </c>
      <c r="AN173" s="128" t="str">
        <f t="shared" si="185"/>
        <v>-</v>
      </c>
      <c r="AO173" s="128" t="str">
        <f t="shared" si="186"/>
        <v>-</v>
      </c>
      <c r="AP173" s="128" t="str">
        <f t="shared" si="187"/>
        <v>-</v>
      </c>
      <c r="AQ173" s="128" t="str">
        <f t="shared" si="219"/>
        <v>-</v>
      </c>
      <c r="AR173" s="128" t="str">
        <f t="shared" si="220"/>
        <v>-</v>
      </c>
      <c r="AS173" s="128">
        <f t="shared" si="188"/>
        <v>0</v>
      </c>
      <c r="AT173" s="128" t="str">
        <f t="shared" si="189"/>
        <v>-</v>
      </c>
      <c r="AU173" s="128" t="str">
        <f t="shared" si="190"/>
        <v>-</v>
      </c>
      <c r="AV173" s="128" t="str">
        <f t="shared" si="191"/>
        <v>-</v>
      </c>
      <c r="AW173" s="128" t="str">
        <f t="shared" si="192"/>
        <v>-</v>
      </c>
      <c r="AX173" s="128" t="str">
        <f t="shared" si="193"/>
        <v>-</v>
      </c>
      <c r="AY173" s="128" t="str">
        <f t="shared" si="194"/>
        <v>-</v>
      </c>
      <c r="AZ173" s="128" t="str">
        <f t="shared" si="195"/>
        <v>-</v>
      </c>
      <c r="BA173" s="128" t="str">
        <f t="shared" si="196"/>
        <v>-</v>
      </c>
      <c r="BB173" s="128" t="str">
        <f t="shared" si="197"/>
        <v>-</v>
      </c>
      <c r="BC173" s="128" t="str">
        <f t="shared" si="198"/>
        <v>-</v>
      </c>
      <c r="BD173" s="128" t="str">
        <f t="shared" si="199"/>
        <v>-</v>
      </c>
      <c r="BE173" s="187"/>
      <c r="BF173" s="128" t="str">
        <f t="shared" si="200"/>
        <v>-</v>
      </c>
      <c r="BG173" s="128" t="str">
        <f t="shared" si="201"/>
        <v>-</v>
      </c>
      <c r="BH173" s="128" t="str">
        <f t="shared" si="202"/>
        <v>-</v>
      </c>
      <c r="BI173" s="128" t="str">
        <f t="shared" si="203"/>
        <v>-</v>
      </c>
      <c r="BJ173" s="128" t="str">
        <f t="shared" si="204"/>
        <v>-</v>
      </c>
      <c r="BK173" s="128" t="str">
        <f t="shared" si="205"/>
        <v>-</v>
      </c>
      <c r="BL173" s="128" t="str">
        <f t="shared" si="206"/>
        <v>-</v>
      </c>
      <c r="BM173" s="128" t="str">
        <f t="shared" si="207"/>
        <v>-</v>
      </c>
      <c r="BN173" s="128" t="str">
        <f t="shared" si="208"/>
        <v>-</v>
      </c>
      <c r="BO173" s="128" t="str">
        <f t="shared" si="209"/>
        <v>-</v>
      </c>
      <c r="BP173" s="128" t="str">
        <f t="shared" si="210"/>
        <v>-</v>
      </c>
      <c r="BQ173" s="128" t="str">
        <f t="shared" si="211"/>
        <v>-</v>
      </c>
      <c r="BR173" s="128" t="str">
        <f t="shared" si="212"/>
        <v>-</v>
      </c>
      <c r="BS173" s="128" t="str">
        <f t="shared" si="213"/>
        <v>-</v>
      </c>
      <c r="BT173" s="128" t="str">
        <f t="shared" si="214"/>
        <v>-</v>
      </c>
      <c r="BU173" s="128" t="str">
        <f t="shared" si="215"/>
        <v>-</v>
      </c>
      <c r="BV173" s="129">
        <f t="shared" si="216"/>
        <v>0</v>
      </c>
      <c r="BX173" s="128" t="str">
        <f t="shared" si="221"/>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17"/>
        <v>-</v>
      </c>
      <c r="K174" s="20" t="str">
        <f>IF(月途中入退所!$D47=$B$2,月途中入退所!$I47,"-")</f>
        <v>-</v>
      </c>
      <c r="L174" s="162" t="str">
        <f t="shared" si="218"/>
        <v>-</v>
      </c>
      <c r="M174" s="20" t="str">
        <f>IF(月途中入退所!$D47=$B$2,月途中入退所!$J47,"-")</f>
        <v>-</v>
      </c>
      <c r="N174" s="129">
        <f t="shared" si="161"/>
        <v>0</v>
      </c>
      <c r="P174" s="128" t="str">
        <f t="shared" si="162"/>
        <v>-</v>
      </c>
      <c r="Q174" s="128" t="str">
        <f t="shared" si="163"/>
        <v>-</v>
      </c>
      <c r="R174" s="128" t="str">
        <f t="shared" si="164"/>
        <v>-</v>
      </c>
      <c r="S174" s="128" t="str">
        <f t="shared" si="165"/>
        <v>-</v>
      </c>
      <c r="T174" s="128" t="str">
        <f t="shared" si="166"/>
        <v>-</v>
      </c>
      <c r="U174" s="128" t="str">
        <f t="shared" si="167"/>
        <v>-</v>
      </c>
      <c r="V174" s="128" t="str">
        <f t="shared" si="168"/>
        <v>-</v>
      </c>
      <c r="W174" s="128" t="str">
        <f t="shared" si="169"/>
        <v>-</v>
      </c>
      <c r="X174" s="128" t="str">
        <f t="shared" si="170"/>
        <v>-</v>
      </c>
      <c r="Y174" s="128" t="str">
        <f t="shared" si="171"/>
        <v>-</v>
      </c>
      <c r="Z174" s="128" t="str">
        <f t="shared" si="172"/>
        <v>-</v>
      </c>
      <c r="AA174" s="128" t="str">
        <f t="shared" si="173"/>
        <v>-</v>
      </c>
      <c r="AB174" s="131"/>
      <c r="AC174" s="128" t="str">
        <f t="shared" si="174"/>
        <v>-</v>
      </c>
      <c r="AD174" s="128" t="str">
        <f t="shared" si="175"/>
        <v>-</v>
      </c>
      <c r="AE174" s="128" t="str">
        <f t="shared" si="176"/>
        <v>-</v>
      </c>
      <c r="AF174" s="128" t="str">
        <f t="shared" si="177"/>
        <v>-</v>
      </c>
      <c r="AG174" s="128" t="str">
        <f t="shared" si="178"/>
        <v>-</v>
      </c>
      <c r="AH174" s="128" t="str">
        <f t="shared" si="179"/>
        <v>-</v>
      </c>
      <c r="AI174" s="128" t="str">
        <f t="shared" si="180"/>
        <v>-</v>
      </c>
      <c r="AJ174" s="128" t="str">
        <f t="shared" si="181"/>
        <v>-</v>
      </c>
      <c r="AK174" s="128" t="str">
        <f t="shared" si="182"/>
        <v>-</v>
      </c>
      <c r="AL174" s="128" t="str">
        <f t="shared" si="183"/>
        <v>-</v>
      </c>
      <c r="AM174" s="128" t="str">
        <f t="shared" si="184"/>
        <v>-</v>
      </c>
      <c r="AN174" s="128" t="str">
        <f t="shared" si="185"/>
        <v>-</v>
      </c>
      <c r="AO174" s="128" t="str">
        <f t="shared" si="186"/>
        <v>-</v>
      </c>
      <c r="AP174" s="128" t="str">
        <f t="shared" si="187"/>
        <v>-</v>
      </c>
      <c r="AQ174" s="128" t="str">
        <f t="shared" si="219"/>
        <v>-</v>
      </c>
      <c r="AR174" s="128" t="str">
        <f t="shared" si="220"/>
        <v>-</v>
      </c>
      <c r="AS174" s="128">
        <f t="shared" si="188"/>
        <v>0</v>
      </c>
      <c r="AT174" s="128" t="str">
        <f t="shared" si="189"/>
        <v>-</v>
      </c>
      <c r="AU174" s="128" t="str">
        <f t="shared" si="190"/>
        <v>-</v>
      </c>
      <c r="AV174" s="128" t="str">
        <f t="shared" si="191"/>
        <v>-</v>
      </c>
      <c r="AW174" s="128" t="str">
        <f t="shared" si="192"/>
        <v>-</v>
      </c>
      <c r="AX174" s="128" t="str">
        <f t="shared" si="193"/>
        <v>-</v>
      </c>
      <c r="AY174" s="128" t="str">
        <f t="shared" si="194"/>
        <v>-</v>
      </c>
      <c r="AZ174" s="128" t="str">
        <f t="shared" si="195"/>
        <v>-</v>
      </c>
      <c r="BA174" s="128" t="str">
        <f t="shared" si="196"/>
        <v>-</v>
      </c>
      <c r="BB174" s="128" t="str">
        <f t="shared" si="197"/>
        <v>-</v>
      </c>
      <c r="BC174" s="128" t="str">
        <f t="shared" si="198"/>
        <v>-</v>
      </c>
      <c r="BD174" s="128" t="str">
        <f t="shared" si="199"/>
        <v>-</v>
      </c>
      <c r="BE174" s="187"/>
      <c r="BF174" s="128" t="str">
        <f t="shared" si="200"/>
        <v>-</v>
      </c>
      <c r="BG174" s="128" t="str">
        <f t="shared" si="201"/>
        <v>-</v>
      </c>
      <c r="BH174" s="128" t="str">
        <f t="shared" si="202"/>
        <v>-</v>
      </c>
      <c r="BI174" s="128" t="str">
        <f t="shared" si="203"/>
        <v>-</v>
      </c>
      <c r="BJ174" s="128" t="str">
        <f t="shared" si="204"/>
        <v>-</v>
      </c>
      <c r="BK174" s="128" t="str">
        <f t="shared" si="205"/>
        <v>-</v>
      </c>
      <c r="BL174" s="128" t="str">
        <f t="shared" si="206"/>
        <v>-</v>
      </c>
      <c r="BM174" s="128" t="str">
        <f t="shared" si="207"/>
        <v>-</v>
      </c>
      <c r="BN174" s="128" t="str">
        <f t="shared" si="208"/>
        <v>-</v>
      </c>
      <c r="BO174" s="128" t="str">
        <f t="shared" si="209"/>
        <v>-</v>
      </c>
      <c r="BP174" s="128" t="str">
        <f t="shared" si="210"/>
        <v>-</v>
      </c>
      <c r="BQ174" s="128" t="str">
        <f t="shared" si="211"/>
        <v>-</v>
      </c>
      <c r="BR174" s="128" t="str">
        <f t="shared" si="212"/>
        <v>-</v>
      </c>
      <c r="BS174" s="128" t="str">
        <f t="shared" si="213"/>
        <v>-</v>
      </c>
      <c r="BT174" s="128" t="str">
        <f t="shared" si="214"/>
        <v>-</v>
      </c>
      <c r="BU174" s="128" t="str">
        <f t="shared" si="215"/>
        <v>-</v>
      </c>
      <c r="BV174" s="129">
        <f t="shared" si="216"/>
        <v>0</v>
      </c>
      <c r="BX174" s="128" t="str">
        <f t="shared" si="221"/>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17"/>
        <v>-</v>
      </c>
      <c r="K175" s="20" t="str">
        <f>IF(月途中入退所!$D48=$B$2,月途中入退所!$I48,"-")</f>
        <v>-</v>
      </c>
      <c r="L175" s="162" t="str">
        <f t="shared" si="218"/>
        <v>-</v>
      </c>
      <c r="M175" s="20" t="str">
        <f>IF(月途中入退所!$D48=$B$2,月途中入退所!$J48,"-")</f>
        <v>-</v>
      </c>
      <c r="N175" s="129">
        <f t="shared" si="161"/>
        <v>0</v>
      </c>
      <c r="P175" s="128" t="str">
        <f t="shared" si="162"/>
        <v>-</v>
      </c>
      <c r="Q175" s="128" t="str">
        <f t="shared" si="163"/>
        <v>-</v>
      </c>
      <c r="R175" s="128" t="str">
        <f t="shared" si="164"/>
        <v>-</v>
      </c>
      <c r="S175" s="128" t="str">
        <f t="shared" si="165"/>
        <v>-</v>
      </c>
      <c r="T175" s="128" t="str">
        <f t="shared" si="166"/>
        <v>-</v>
      </c>
      <c r="U175" s="128" t="str">
        <f t="shared" si="167"/>
        <v>-</v>
      </c>
      <c r="V175" s="128" t="str">
        <f t="shared" si="168"/>
        <v>-</v>
      </c>
      <c r="W175" s="128" t="str">
        <f t="shared" si="169"/>
        <v>-</v>
      </c>
      <c r="X175" s="128" t="str">
        <f t="shared" si="170"/>
        <v>-</v>
      </c>
      <c r="Y175" s="128" t="str">
        <f t="shared" si="171"/>
        <v>-</v>
      </c>
      <c r="Z175" s="128" t="str">
        <f t="shared" si="172"/>
        <v>-</v>
      </c>
      <c r="AA175" s="128" t="str">
        <f t="shared" si="173"/>
        <v>-</v>
      </c>
      <c r="AB175" s="131"/>
      <c r="AC175" s="128" t="str">
        <f t="shared" si="174"/>
        <v>-</v>
      </c>
      <c r="AD175" s="128" t="str">
        <f t="shared" si="175"/>
        <v>-</v>
      </c>
      <c r="AE175" s="128" t="str">
        <f t="shared" si="176"/>
        <v>-</v>
      </c>
      <c r="AF175" s="128" t="str">
        <f t="shared" si="177"/>
        <v>-</v>
      </c>
      <c r="AG175" s="128" t="str">
        <f t="shared" si="178"/>
        <v>-</v>
      </c>
      <c r="AH175" s="128" t="str">
        <f t="shared" si="179"/>
        <v>-</v>
      </c>
      <c r="AI175" s="128" t="str">
        <f t="shared" si="180"/>
        <v>-</v>
      </c>
      <c r="AJ175" s="128" t="str">
        <f t="shared" si="181"/>
        <v>-</v>
      </c>
      <c r="AK175" s="128" t="str">
        <f t="shared" si="182"/>
        <v>-</v>
      </c>
      <c r="AL175" s="128" t="str">
        <f t="shared" si="183"/>
        <v>-</v>
      </c>
      <c r="AM175" s="128" t="str">
        <f t="shared" si="184"/>
        <v>-</v>
      </c>
      <c r="AN175" s="128" t="str">
        <f t="shared" si="185"/>
        <v>-</v>
      </c>
      <c r="AO175" s="128" t="str">
        <f t="shared" si="186"/>
        <v>-</v>
      </c>
      <c r="AP175" s="128" t="str">
        <f t="shared" si="187"/>
        <v>-</v>
      </c>
      <c r="AQ175" s="128" t="str">
        <f t="shared" si="219"/>
        <v>-</v>
      </c>
      <c r="AR175" s="128" t="str">
        <f t="shared" si="220"/>
        <v>-</v>
      </c>
      <c r="AS175" s="128">
        <f t="shared" si="188"/>
        <v>0</v>
      </c>
      <c r="AT175" s="128" t="str">
        <f t="shared" si="189"/>
        <v>-</v>
      </c>
      <c r="AU175" s="128" t="str">
        <f t="shared" si="190"/>
        <v>-</v>
      </c>
      <c r="AV175" s="128" t="str">
        <f t="shared" si="191"/>
        <v>-</v>
      </c>
      <c r="AW175" s="128" t="str">
        <f t="shared" si="192"/>
        <v>-</v>
      </c>
      <c r="AX175" s="128" t="str">
        <f t="shared" si="193"/>
        <v>-</v>
      </c>
      <c r="AY175" s="128" t="str">
        <f t="shared" si="194"/>
        <v>-</v>
      </c>
      <c r="AZ175" s="128" t="str">
        <f t="shared" si="195"/>
        <v>-</v>
      </c>
      <c r="BA175" s="128" t="str">
        <f t="shared" si="196"/>
        <v>-</v>
      </c>
      <c r="BB175" s="128" t="str">
        <f t="shared" si="197"/>
        <v>-</v>
      </c>
      <c r="BC175" s="128" t="str">
        <f t="shared" si="198"/>
        <v>-</v>
      </c>
      <c r="BD175" s="128" t="str">
        <f t="shared" si="199"/>
        <v>-</v>
      </c>
      <c r="BE175" s="187"/>
      <c r="BF175" s="128" t="str">
        <f t="shared" si="200"/>
        <v>-</v>
      </c>
      <c r="BG175" s="128" t="str">
        <f t="shared" si="201"/>
        <v>-</v>
      </c>
      <c r="BH175" s="128" t="str">
        <f t="shared" si="202"/>
        <v>-</v>
      </c>
      <c r="BI175" s="128" t="str">
        <f t="shared" si="203"/>
        <v>-</v>
      </c>
      <c r="BJ175" s="128" t="str">
        <f t="shared" si="204"/>
        <v>-</v>
      </c>
      <c r="BK175" s="128" t="str">
        <f t="shared" si="205"/>
        <v>-</v>
      </c>
      <c r="BL175" s="128" t="str">
        <f t="shared" si="206"/>
        <v>-</v>
      </c>
      <c r="BM175" s="128" t="str">
        <f t="shared" si="207"/>
        <v>-</v>
      </c>
      <c r="BN175" s="128" t="str">
        <f t="shared" si="208"/>
        <v>-</v>
      </c>
      <c r="BO175" s="128" t="str">
        <f t="shared" si="209"/>
        <v>-</v>
      </c>
      <c r="BP175" s="128" t="str">
        <f t="shared" si="210"/>
        <v>-</v>
      </c>
      <c r="BQ175" s="128" t="str">
        <f t="shared" si="211"/>
        <v>-</v>
      </c>
      <c r="BR175" s="128" t="str">
        <f t="shared" si="212"/>
        <v>-</v>
      </c>
      <c r="BS175" s="128" t="str">
        <f t="shared" si="213"/>
        <v>-</v>
      </c>
      <c r="BT175" s="128" t="str">
        <f t="shared" si="214"/>
        <v>-</v>
      </c>
      <c r="BU175" s="128" t="str">
        <f t="shared" si="215"/>
        <v>-</v>
      </c>
      <c r="BV175" s="129">
        <f t="shared" si="216"/>
        <v>0</v>
      </c>
      <c r="BX175" s="128" t="str">
        <f t="shared" si="221"/>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17"/>
        <v>-</v>
      </c>
      <c r="K176" s="20" t="str">
        <f>IF(月途中入退所!$D49=$B$2,月途中入退所!$I49,"-")</f>
        <v>-</v>
      </c>
      <c r="L176" s="162" t="str">
        <f t="shared" si="218"/>
        <v>-</v>
      </c>
      <c r="M176" s="20" t="str">
        <f>IF(月途中入退所!$D49=$B$2,月途中入退所!$J49,"-")</f>
        <v>-</v>
      </c>
      <c r="N176" s="129">
        <f t="shared" si="161"/>
        <v>0</v>
      </c>
      <c r="P176" s="128" t="str">
        <f t="shared" si="162"/>
        <v>-</v>
      </c>
      <c r="Q176" s="128" t="str">
        <f t="shared" si="163"/>
        <v>-</v>
      </c>
      <c r="R176" s="128" t="str">
        <f t="shared" si="164"/>
        <v>-</v>
      </c>
      <c r="S176" s="128" t="str">
        <f t="shared" si="165"/>
        <v>-</v>
      </c>
      <c r="T176" s="128" t="str">
        <f t="shared" si="166"/>
        <v>-</v>
      </c>
      <c r="U176" s="128" t="str">
        <f t="shared" si="167"/>
        <v>-</v>
      </c>
      <c r="V176" s="128" t="str">
        <f t="shared" si="168"/>
        <v>-</v>
      </c>
      <c r="W176" s="128" t="str">
        <f t="shared" si="169"/>
        <v>-</v>
      </c>
      <c r="X176" s="128" t="str">
        <f t="shared" si="170"/>
        <v>-</v>
      </c>
      <c r="Y176" s="128" t="str">
        <f t="shared" si="171"/>
        <v>-</v>
      </c>
      <c r="Z176" s="128" t="str">
        <f t="shared" si="172"/>
        <v>-</v>
      </c>
      <c r="AA176" s="128" t="str">
        <f t="shared" si="173"/>
        <v>-</v>
      </c>
      <c r="AB176" s="131"/>
      <c r="AC176" s="128" t="str">
        <f t="shared" si="174"/>
        <v>-</v>
      </c>
      <c r="AD176" s="128" t="str">
        <f t="shared" si="175"/>
        <v>-</v>
      </c>
      <c r="AE176" s="128" t="str">
        <f t="shared" si="176"/>
        <v>-</v>
      </c>
      <c r="AF176" s="128" t="str">
        <f t="shared" si="177"/>
        <v>-</v>
      </c>
      <c r="AG176" s="128" t="str">
        <f t="shared" si="178"/>
        <v>-</v>
      </c>
      <c r="AH176" s="128" t="str">
        <f t="shared" si="179"/>
        <v>-</v>
      </c>
      <c r="AI176" s="128" t="str">
        <f t="shared" si="180"/>
        <v>-</v>
      </c>
      <c r="AJ176" s="128" t="str">
        <f t="shared" si="181"/>
        <v>-</v>
      </c>
      <c r="AK176" s="128" t="str">
        <f t="shared" si="182"/>
        <v>-</v>
      </c>
      <c r="AL176" s="128" t="str">
        <f t="shared" si="183"/>
        <v>-</v>
      </c>
      <c r="AM176" s="128" t="str">
        <f t="shared" si="184"/>
        <v>-</v>
      </c>
      <c r="AN176" s="128" t="str">
        <f t="shared" si="185"/>
        <v>-</v>
      </c>
      <c r="AO176" s="128" t="str">
        <f t="shared" si="186"/>
        <v>-</v>
      </c>
      <c r="AP176" s="128" t="str">
        <f t="shared" si="187"/>
        <v>-</v>
      </c>
      <c r="AQ176" s="128" t="str">
        <f t="shared" si="219"/>
        <v>-</v>
      </c>
      <c r="AR176" s="128" t="str">
        <f t="shared" si="220"/>
        <v>-</v>
      </c>
      <c r="AS176" s="128">
        <f t="shared" si="188"/>
        <v>0</v>
      </c>
      <c r="AT176" s="128" t="str">
        <f t="shared" si="189"/>
        <v>-</v>
      </c>
      <c r="AU176" s="128" t="str">
        <f t="shared" si="190"/>
        <v>-</v>
      </c>
      <c r="AV176" s="128" t="str">
        <f t="shared" si="191"/>
        <v>-</v>
      </c>
      <c r="AW176" s="128" t="str">
        <f t="shared" si="192"/>
        <v>-</v>
      </c>
      <c r="AX176" s="128" t="str">
        <f t="shared" si="193"/>
        <v>-</v>
      </c>
      <c r="AY176" s="128" t="str">
        <f t="shared" si="194"/>
        <v>-</v>
      </c>
      <c r="AZ176" s="128" t="str">
        <f t="shared" si="195"/>
        <v>-</v>
      </c>
      <c r="BA176" s="128" t="str">
        <f t="shared" si="196"/>
        <v>-</v>
      </c>
      <c r="BB176" s="128" t="str">
        <f t="shared" si="197"/>
        <v>-</v>
      </c>
      <c r="BC176" s="128" t="str">
        <f t="shared" si="198"/>
        <v>-</v>
      </c>
      <c r="BD176" s="128" t="str">
        <f t="shared" si="199"/>
        <v>-</v>
      </c>
      <c r="BE176" s="187"/>
      <c r="BF176" s="128" t="str">
        <f t="shared" si="200"/>
        <v>-</v>
      </c>
      <c r="BG176" s="128" t="str">
        <f t="shared" si="201"/>
        <v>-</v>
      </c>
      <c r="BH176" s="128" t="str">
        <f t="shared" si="202"/>
        <v>-</v>
      </c>
      <c r="BI176" s="128" t="str">
        <f t="shared" si="203"/>
        <v>-</v>
      </c>
      <c r="BJ176" s="128" t="str">
        <f t="shared" si="204"/>
        <v>-</v>
      </c>
      <c r="BK176" s="128" t="str">
        <f t="shared" si="205"/>
        <v>-</v>
      </c>
      <c r="BL176" s="128" t="str">
        <f t="shared" si="206"/>
        <v>-</v>
      </c>
      <c r="BM176" s="128" t="str">
        <f t="shared" si="207"/>
        <v>-</v>
      </c>
      <c r="BN176" s="128" t="str">
        <f t="shared" si="208"/>
        <v>-</v>
      </c>
      <c r="BO176" s="128" t="str">
        <f t="shared" si="209"/>
        <v>-</v>
      </c>
      <c r="BP176" s="128" t="str">
        <f t="shared" si="210"/>
        <v>-</v>
      </c>
      <c r="BQ176" s="128" t="str">
        <f t="shared" si="211"/>
        <v>-</v>
      </c>
      <c r="BR176" s="128" t="str">
        <f t="shared" si="212"/>
        <v>-</v>
      </c>
      <c r="BS176" s="128" t="str">
        <f t="shared" si="213"/>
        <v>-</v>
      </c>
      <c r="BT176" s="128" t="str">
        <f t="shared" si="214"/>
        <v>-</v>
      </c>
      <c r="BU176" s="128" t="str">
        <f t="shared" si="215"/>
        <v>-</v>
      </c>
      <c r="BV176" s="129">
        <f t="shared" si="216"/>
        <v>0</v>
      </c>
      <c r="BX176" s="128" t="str">
        <f t="shared" si="221"/>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17"/>
        <v>-</v>
      </c>
      <c r="K177" s="20" t="str">
        <f>IF(月途中入退所!$D50=$B$2,月途中入退所!$I50,"-")</f>
        <v>-</v>
      </c>
      <c r="L177" s="162" t="str">
        <f t="shared" si="218"/>
        <v>-</v>
      </c>
      <c r="M177" s="20" t="str">
        <f>IF(月途中入退所!$D50=$B$2,月途中入退所!$J50,"-")</f>
        <v>-</v>
      </c>
      <c r="N177" s="129">
        <f t="shared" si="161"/>
        <v>0</v>
      </c>
      <c r="P177" s="128" t="str">
        <f t="shared" si="162"/>
        <v>-</v>
      </c>
      <c r="Q177" s="128" t="str">
        <f t="shared" si="163"/>
        <v>-</v>
      </c>
      <c r="R177" s="128" t="str">
        <f t="shared" si="164"/>
        <v>-</v>
      </c>
      <c r="S177" s="128" t="str">
        <f t="shared" si="165"/>
        <v>-</v>
      </c>
      <c r="T177" s="128" t="str">
        <f t="shared" si="166"/>
        <v>-</v>
      </c>
      <c r="U177" s="128" t="str">
        <f t="shared" si="167"/>
        <v>-</v>
      </c>
      <c r="V177" s="128" t="str">
        <f t="shared" si="168"/>
        <v>-</v>
      </c>
      <c r="W177" s="128" t="str">
        <f t="shared" si="169"/>
        <v>-</v>
      </c>
      <c r="X177" s="128" t="str">
        <f t="shared" si="170"/>
        <v>-</v>
      </c>
      <c r="Y177" s="128" t="str">
        <f t="shared" si="171"/>
        <v>-</v>
      </c>
      <c r="Z177" s="128" t="str">
        <f t="shared" si="172"/>
        <v>-</v>
      </c>
      <c r="AA177" s="128" t="str">
        <f t="shared" si="173"/>
        <v>-</v>
      </c>
      <c r="AB177" s="131"/>
      <c r="AC177" s="128" t="str">
        <f t="shared" si="174"/>
        <v>-</v>
      </c>
      <c r="AD177" s="128" t="str">
        <f t="shared" si="175"/>
        <v>-</v>
      </c>
      <c r="AE177" s="128" t="str">
        <f t="shared" si="176"/>
        <v>-</v>
      </c>
      <c r="AF177" s="128" t="str">
        <f t="shared" si="177"/>
        <v>-</v>
      </c>
      <c r="AG177" s="128" t="str">
        <f t="shared" si="178"/>
        <v>-</v>
      </c>
      <c r="AH177" s="128" t="str">
        <f t="shared" si="179"/>
        <v>-</v>
      </c>
      <c r="AI177" s="128" t="str">
        <f t="shared" si="180"/>
        <v>-</v>
      </c>
      <c r="AJ177" s="128" t="str">
        <f t="shared" si="181"/>
        <v>-</v>
      </c>
      <c r="AK177" s="128" t="str">
        <f t="shared" si="182"/>
        <v>-</v>
      </c>
      <c r="AL177" s="128" t="str">
        <f t="shared" si="183"/>
        <v>-</v>
      </c>
      <c r="AM177" s="128" t="str">
        <f t="shared" si="184"/>
        <v>-</v>
      </c>
      <c r="AN177" s="128" t="str">
        <f t="shared" si="185"/>
        <v>-</v>
      </c>
      <c r="AO177" s="128" t="str">
        <f t="shared" si="186"/>
        <v>-</v>
      </c>
      <c r="AP177" s="128" t="str">
        <f t="shared" si="187"/>
        <v>-</v>
      </c>
      <c r="AQ177" s="128" t="str">
        <f t="shared" si="219"/>
        <v>-</v>
      </c>
      <c r="AR177" s="128" t="str">
        <f t="shared" si="220"/>
        <v>-</v>
      </c>
      <c r="AS177" s="128">
        <f t="shared" si="188"/>
        <v>0</v>
      </c>
      <c r="AT177" s="128" t="str">
        <f t="shared" si="189"/>
        <v>-</v>
      </c>
      <c r="AU177" s="128" t="str">
        <f t="shared" si="190"/>
        <v>-</v>
      </c>
      <c r="AV177" s="128" t="str">
        <f t="shared" si="191"/>
        <v>-</v>
      </c>
      <c r="AW177" s="128" t="str">
        <f t="shared" si="192"/>
        <v>-</v>
      </c>
      <c r="AX177" s="128" t="str">
        <f t="shared" si="193"/>
        <v>-</v>
      </c>
      <c r="AY177" s="128" t="str">
        <f t="shared" si="194"/>
        <v>-</v>
      </c>
      <c r="AZ177" s="128" t="str">
        <f t="shared" si="195"/>
        <v>-</v>
      </c>
      <c r="BA177" s="128" t="str">
        <f t="shared" si="196"/>
        <v>-</v>
      </c>
      <c r="BB177" s="128" t="str">
        <f t="shared" si="197"/>
        <v>-</v>
      </c>
      <c r="BC177" s="128" t="str">
        <f t="shared" si="198"/>
        <v>-</v>
      </c>
      <c r="BD177" s="128" t="str">
        <f t="shared" si="199"/>
        <v>-</v>
      </c>
      <c r="BE177" s="187"/>
      <c r="BF177" s="128" t="str">
        <f t="shared" si="200"/>
        <v>-</v>
      </c>
      <c r="BG177" s="128" t="str">
        <f t="shared" si="201"/>
        <v>-</v>
      </c>
      <c r="BH177" s="128" t="str">
        <f t="shared" si="202"/>
        <v>-</v>
      </c>
      <c r="BI177" s="128" t="str">
        <f t="shared" si="203"/>
        <v>-</v>
      </c>
      <c r="BJ177" s="128" t="str">
        <f t="shared" si="204"/>
        <v>-</v>
      </c>
      <c r="BK177" s="128" t="str">
        <f t="shared" si="205"/>
        <v>-</v>
      </c>
      <c r="BL177" s="128" t="str">
        <f t="shared" si="206"/>
        <v>-</v>
      </c>
      <c r="BM177" s="128" t="str">
        <f t="shared" si="207"/>
        <v>-</v>
      </c>
      <c r="BN177" s="128" t="str">
        <f t="shared" si="208"/>
        <v>-</v>
      </c>
      <c r="BO177" s="128" t="str">
        <f t="shared" si="209"/>
        <v>-</v>
      </c>
      <c r="BP177" s="128" t="str">
        <f t="shared" si="210"/>
        <v>-</v>
      </c>
      <c r="BQ177" s="128" t="str">
        <f t="shared" si="211"/>
        <v>-</v>
      </c>
      <c r="BR177" s="128" t="str">
        <f t="shared" si="212"/>
        <v>-</v>
      </c>
      <c r="BS177" s="128" t="str">
        <f t="shared" si="213"/>
        <v>-</v>
      </c>
      <c r="BT177" s="128" t="str">
        <f t="shared" si="214"/>
        <v>-</v>
      </c>
      <c r="BU177" s="128" t="str">
        <f t="shared" si="215"/>
        <v>-</v>
      </c>
      <c r="BV177" s="129">
        <f t="shared" si="216"/>
        <v>0</v>
      </c>
      <c r="BX177" s="128" t="str">
        <f t="shared" si="221"/>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22">IFERROR(-ROUNDUP(L182*M182/25,-1),0)</f>
        <v>0</v>
      </c>
      <c r="P182" s="128" t="str">
        <f>IF($I182="保育標準時間",HLOOKUP(H182,$G$53:$J$99,2,FALSE),IF($I182="保育短時間",HLOOKUP(H182,$K$53:$N$99,2,FALSE),"-"))</f>
        <v>-</v>
      </c>
      <c r="Q182" s="128" t="str">
        <f t="shared" ref="Q182:Q201" si="223">IF($I182="保育標準時間",HLOOKUP(H182,$G$53:$J$99,3,FALSE),IF($I182="保育短時間",HLOOKUP(H182,$K$53:$N$99,3,FALSE),"-"))</f>
        <v>-</v>
      </c>
      <c r="R182" s="128" t="str">
        <f t="shared" ref="R182:R201" si="224">IF($I182="保育標準時間",HLOOKUP(H182,$G$53:$J$99,4,FALSE),IF($I182="保育短時間",HLOOKUP(H182,$K$53:$N$99,4,FALSE),"-"))</f>
        <v>-</v>
      </c>
      <c r="S182" s="128" t="str">
        <f t="shared" ref="S182:S201" si="225">IF($I182="保育標準時間",HLOOKUP(H182,$G$53:$J$99,5,FALSE),IF($I182="保育短時間",HLOOKUP(H182,$K$53:$N$99,5,FALSE),"-"))</f>
        <v>-</v>
      </c>
      <c r="T182" s="128" t="str">
        <f t="shared" ref="T182:T201" si="226">IF($I182="保育標準時間",HLOOKUP(H182,$G$53:$J$99,6,FALSE),IF($I182="保育短時間",HLOOKUP(H182,$K$53:$N$99,6,FALSE),"-"))</f>
        <v>-</v>
      </c>
      <c r="U182" s="128" t="str">
        <f t="shared" ref="U182:U201" si="227">IF($I182="保育標準時間",HLOOKUP(H182,$G$53:$J$99,7,FALSE),IF($I182="保育短時間",HLOOKUP(H182,$K$53:$N$99,7,FALSE),"-"))</f>
        <v>-</v>
      </c>
      <c r="V182" s="128" t="str">
        <f t="shared" ref="V182:V201" si="228">IF($I182="保育標準時間",HLOOKUP(H182,$G$53:$J$99,10,FALSE),IF($I182="保育短時間",HLOOKUP(H182,$K$53:$N$99,10,FALSE),"-"))</f>
        <v>-</v>
      </c>
      <c r="W182" s="128" t="str">
        <f t="shared" ref="W182:W201" si="229">IF($I182="保育標準時間",HLOOKUP(H182,$G$53:$J$99,11,FALSE),IF($I182="保育短時間",HLOOKUP(H182,$K$53:$N$99,11,FALSE),"-"))</f>
        <v>-</v>
      </c>
      <c r="X182" s="128" t="str">
        <f t="shared" ref="X182:X201" si="230">IF($I182="保育標準時間",HLOOKUP(H182,$G$53:$J$99,12,FALSE),IF($I182="保育短時間",HLOOKUP(H182,$K$53:$N$99,12,FALSE),"-"))</f>
        <v>-</v>
      </c>
      <c r="Y182" s="128" t="str">
        <f t="shared" ref="Y182:Y201" si="231">IF($I182="保育標準時間",HLOOKUP(H182,$G$53:$J$99,13,FALSE),IF($I182="保育短時間",HLOOKUP(H182,$K$53:$N$99,13,FALSE),"-"))</f>
        <v>-</v>
      </c>
      <c r="Z182" s="128" t="str">
        <f t="shared" ref="Z182:Z201" si="232">IF($I182="保育標準時間",HLOOKUP(H182,$G$53:$J$99,14,FALSE),IF($I182="保育短時間",HLOOKUP(H182,$K$53:$N$99,14,FALSE),"-"))</f>
        <v>-</v>
      </c>
      <c r="AA182" s="128" t="str">
        <f t="shared" ref="AA182:AA201" si="233">IF($I182="保育標準時間",HLOOKUP(H182,$G$53:$J$99,15,FALSE),IF($I182="保育短時間",HLOOKUP(H182,$K$53:$N$99,15,FALSE),"-"))</f>
        <v>-</v>
      </c>
      <c r="AB182" s="131"/>
      <c r="AC182" s="128" t="str">
        <f t="shared" ref="AC182:AC201" si="234">IF($I182="保育標準時間",HLOOKUP(H182,$G$53:$J$99,17,FALSE),IF($I182="保育短時間",HLOOKUP(H182,$K$53:$N$99,17,FALSE),"-"))</f>
        <v>-</v>
      </c>
      <c r="AD182" s="128" t="str">
        <f t="shared" ref="AD182:AD201" si="235">IF($I182="保育標準時間",HLOOKUP(H182,$G$53:$J$99,18,FALSE),IF($I182="保育短時間",HLOOKUP(H182,$K$53:$N$99,18,FALSE),"-"))</f>
        <v>-</v>
      </c>
      <c r="AE182" s="128" t="str">
        <f t="shared" ref="AE182:AE201" si="236">IF($I182="保育標準時間",HLOOKUP(H182,$G$53:$J$99,19,FALSE),IF($I182="保育短時間",HLOOKUP(H182,$K$53:$N$99,19,FALSE),"-"))</f>
        <v>-</v>
      </c>
      <c r="AF182" s="128" t="str">
        <f t="shared" ref="AF182:AF201" si="237">IF($I182="保育標準時間",HLOOKUP(H182,$G$53:$J$99,20,FALSE),IF($I182="保育短時間",HLOOKUP(H182,$K$53:$N$99,20,FALSE),"-"))</f>
        <v>-</v>
      </c>
      <c r="AG182" s="128" t="str">
        <f t="shared" ref="AG182:AG201" si="238">IF($I182="保育標準時間",HLOOKUP(H182,$G$53:$J$99,21,FALSE),IF($I182="保育短時間",HLOOKUP(H182,$K$53:$N$99,21,FALSE),"-"))</f>
        <v>-</v>
      </c>
      <c r="AH182" s="128" t="str">
        <f t="shared" ref="AH182:AH201" si="239">IF($I182="保育標準時間",HLOOKUP(H182,$G$53:$J$99,22,FALSE),IF($I182="保育短時間",HLOOKUP(H182,$K$53:$N$99,22,FALSE),"-"))</f>
        <v>-</v>
      </c>
      <c r="AI182" s="128" t="str">
        <f t="shared" ref="AI182:AI201" si="240">IF($I182="保育標準時間",HLOOKUP(H182,$G$53:$J$99,23,FALSE),IF($I182="保育短時間",HLOOKUP(H182,$K$53:$N$99,23,FALSE),"-"))</f>
        <v>-</v>
      </c>
      <c r="AJ182" s="128" t="str">
        <f t="shared" ref="AJ182:AJ201" si="241">IF($I182="保育標準時間",HLOOKUP(H182,$G$53:$J$99,24,FALSE),IF($I182="保育短時間",HLOOKUP(H182,$K$53:$N$99,24,FALSE),"-"))</f>
        <v>-</v>
      </c>
      <c r="AK182" s="128" t="str">
        <f t="shared" ref="AK182:AK201" si="242">IF($I182="保育標準時間",HLOOKUP(H182,$G$53:$J$99,25,FALSE),IF($I182="保育短時間",HLOOKUP(H182,$K$53:$N$99,25,FALSE),"-"))</f>
        <v>-</v>
      </c>
      <c r="AL182" s="128" t="str">
        <f t="shared" ref="AL182:AL201" si="243">IF($I182="保育標準時間",HLOOKUP(H182,$G$53:$J$99,26,FALSE),IF($I182="保育短時間",HLOOKUP(H182,$K$53:$N$99,26,FALSE),"-"))</f>
        <v>-</v>
      </c>
      <c r="AM182" s="128" t="str">
        <f t="shared" ref="AM182:AM201" si="244">IF($I182="保育標準時間",HLOOKUP(H182,$G$53:$J$99,27,FALSE),IF($I182="保育短時間",HLOOKUP(H182,$K$53:$N$99,27,FALSE),"-"))</f>
        <v>-</v>
      </c>
      <c r="AN182" s="128" t="str">
        <f t="shared" ref="AN182:AN201" si="245">IF($I182="保育標準時間",HLOOKUP(H182,$G$53:$J$99,28,FALSE),IF($I182="保育短時間",HLOOKUP(H182,$K$53:$N$99,28,FALSE),"-"))</f>
        <v>-</v>
      </c>
      <c r="AO182" s="128" t="str">
        <f t="shared" ref="AO182:AO201" si="246">IF($I182="保育標準時間",HLOOKUP(H182,$G$53:$J$99,29,FALSE),IF($I182="保育短時間",HLOOKUP(H182,$K$53:$N$99,29,FALSE),"-"))</f>
        <v>-</v>
      </c>
      <c r="AP182" s="128" t="str">
        <f t="shared" ref="AP182:AP201" si="247">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48">N182-SUM(AT182:BU182)</f>
        <v>0</v>
      </c>
      <c r="AT182" s="128" t="str">
        <f t="shared" ref="AT182:AT201" si="249">IFERROR(-ROUND(Q182*$M182/25,0),"-")</f>
        <v>-</v>
      </c>
      <c r="AU182" s="128" t="str">
        <f t="shared" ref="AU182:AU201" si="250">IFERROR(-ROUND(R182*$M182/25,0),"-")</f>
        <v>-</v>
      </c>
      <c r="AV182" s="128" t="str">
        <f t="shared" ref="AV182:AV201" si="251">IFERROR(-ROUND(S182*$M182/25,0),"-")</f>
        <v>-</v>
      </c>
      <c r="AW182" s="128" t="str">
        <f t="shared" ref="AW182:AW201" si="252">IFERROR(-ROUND(T182*$M182/25,0),"-")</f>
        <v>-</v>
      </c>
      <c r="AX182" s="128" t="str">
        <f t="shared" ref="AX182:AX201" si="253">IFERROR(-ROUND(U182*$M182/25,0),"-")</f>
        <v>-</v>
      </c>
      <c r="AY182" s="128" t="str">
        <f t="shared" ref="AY182:AY201" si="254">IFERROR(-ROUND(V182*$M182/25,0),"-")</f>
        <v>-</v>
      </c>
      <c r="AZ182" s="128" t="str">
        <f t="shared" ref="AZ182:AZ201" si="255">IFERROR(-ROUND(W182*$M182/25,0),"-")</f>
        <v>-</v>
      </c>
      <c r="BA182" s="128" t="str">
        <f t="shared" ref="BA182:BA201" si="256">IFERROR(-ROUND(X182*$M182/25,0),"-")</f>
        <v>-</v>
      </c>
      <c r="BB182" s="128" t="str">
        <f t="shared" ref="BB182:BB201" si="257">IFERROR(-ROUND(Y182*$M182/25,0),"-")</f>
        <v>-</v>
      </c>
      <c r="BC182" s="128" t="str">
        <f t="shared" ref="BC182:BC201" si="258">IFERROR(-ROUND(Z182*$M182/25,0),"-")</f>
        <v>-</v>
      </c>
      <c r="BD182" s="128" t="str">
        <f t="shared" ref="BD182:BD201" si="259">IFERROR(-ROUND(AA182*$M182/25,0),"-")</f>
        <v>-</v>
      </c>
      <c r="BE182" s="187"/>
      <c r="BF182" s="128" t="str">
        <f t="shared" ref="BF182:BF201" si="260">IFERROR(-ROUND(AC182*$M182/25,0),"-")</f>
        <v>-</v>
      </c>
      <c r="BG182" s="128" t="str">
        <f t="shared" ref="BG182:BG201" si="261">IFERROR(-ROUND(AD182*$M182/25,0),"-")</f>
        <v>-</v>
      </c>
      <c r="BH182" s="128" t="str">
        <f t="shared" ref="BH182:BH201" si="262">IFERROR(-ROUND(AE182*$M182/25,0),"-")</f>
        <v>-</v>
      </c>
      <c r="BI182" s="128" t="str">
        <f t="shared" ref="BI182:BI201" si="263">IFERROR(-ROUND(AF182*$M182/25,0),"-")</f>
        <v>-</v>
      </c>
      <c r="BJ182" s="128" t="str">
        <f t="shared" ref="BJ182:BJ201" si="264">IFERROR(-ROUND(AG182*$M182/25,0),"-")</f>
        <v>-</v>
      </c>
      <c r="BK182" s="128" t="str">
        <f t="shared" ref="BK182:BK201" si="265">IFERROR(-ROUND(AH182*$M182/25,0),"-")</f>
        <v>-</v>
      </c>
      <c r="BL182" s="128" t="str">
        <f t="shared" ref="BL182:BL201" si="266">IFERROR(-ROUND(AI182*$M182/25,0),"-")</f>
        <v>-</v>
      </c>
      <c r="BM182" s="128" t="str">
        <f t="shared" ref="BM182:BM201" si="267">IFERROR(-ROUND(AJ182*$M182/25,0),"-")</f>
        <v>-</v>
      </c>
      <c r="BN182" s="128" t="str">
        <f t="shared" ref="BN182:BN201" si="268">IFERROR(-ROUND(AK182*$M182/25,0),"-")</f>
        <v>-</v>
      </c>
      <c r="BO182" s="128" t="str">
        <f t="shared" ref="BO182:BO201" si="269">IFERROR(-ROUND(AL182*$M182/25,0),"-")</f>
        <v>-</v>
      </c>
      <c r="BP182" s="128" t="str">
        <f t="shared" ref="BP182:BP201" si="270">IFERROR(-ROUND(AM182*$M182/25,0),"-")</f>
        <v>-</v>
      </c>
      <c r="BQ182" s="128" t="str">
        <f t="shared" ref="BQ182:BQ201" si="271">IFERROR(-ROUND(AN182*$M182/25,0),"-")</f>
        <v>-</v>
      </c>
      <c r="BR182" s="128" t="str">
        <f t="shared" ref="BR182:BR201" si="272">IFERROR(-ROUND(AO182*$M182/25,0),"-")</f>
        <v>-</v>
      </c>
      <c r="BS182" s="128" t="str">
        <f t="shared" ref="BS182:BS201" si="273">IFERROR(-ROUND(AP182*$M182/25,0),"-")</f>
        <v>-</v>
      </c>
      <c r="BT182" s="128" t="str">
        <f t="shared" ref="BT182:BT201" si="274">IFERROR(-ROUND(AQ182*$M182/25,0),"-")</f>
        <v>-</v>
      </c>
      <c r="BU182" s="128" t="str">
        <f t="shared" ref="BU182:BU201" si="275">IFERROR(-ROUND(AR182*$M182/25,0),"-")</f>
        <v>-</v>
      </c>
      <c r="BV182" s="129">
        <f>SUM(AS182:BU182)</f>
        <v>0</v>
      </c>
      <c r="BX182" s="128" t="str">
        <f t="shared" si="221"/>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76">IF($I183="保育標準時間",HLOOKUP($H183,$G$5:$J$49,45,FALSE),IF($I183="保育短時間",HLOOKUP($H183,$K$5:$N$49,45,FALSE),"-"))</f>
        <v>-</v>
      </c>
      <c r="K183" s="20" t="str">
        <f>IF(月途中入退所!$N32=$B$2,IF(月途中入退所!S32="","-",月途中入退所!$S32),"-")</f>
        <v>-</v>
      </c>
      <c r="L183" s="162" t="str">
        <f t="shared" ref="L183:L201" si="277">IFERROR(IF(K183="○",J183+$P$28,J183),"-")</f>
        <v>-</v>
      </c>
      <c r="M183" s="20" t="str">
        <f>IF(月途中入退所!$N32=$B$2,月途中入退所!$T32,"-")</f>
        <v>-</v>
      </c>
      <c r="N183" s="129">
        <f t="shared" si="222"/>
        <v>0</v>
      </c>
      <c r="P183" s="128" t="str">
        <f t="shared" ref="P183:P201" si="278">IF($I183="保育標準時間",HLOOKUP(H183,$G$53:$J$99,2,FALSE),IF($I183="保育短時間",HLOOKUP(H183,$K$53:$N$99,2,FALSE),"-"))</f>
        <v>-</v>
      </c>
      <c r="Q183" s="128" t="str">
        <f t="shared" si="223"/>
        <v>-</v>
      </c>
      <c r="R183" s="128" t="str">
        <f t="shared" si="224"/>
        <v>-</v>
      </c>
      <c r="S183" s="128" t="str">
        <f t="shared" si="225"/>
        <v>-</v>
      </c>
      <c r="T183" s="128" t="str">
        <f t="shared" si="226"/>
        <v>-</v>
      </c>
      <c r="U183" s="128" t="str">
        <f t="shared" si="227"/>
        <v>-</v>
      </c>
      <c r="V183" s="128" t="str">
        <f t="shared" si="228"/>
        <v>-</v>
      </c>
      <c r="W183" s="128" t="str">
        <f t="shared" si="229"/>
        <v>-</v>
      </c>
      <c r="X183" s="128" t="str">
        <f t="shared" si="230"/>
        <v>-</v>
      </c>
      <c r="Y183" s="128" t="str">
        <f t="shared" si="231"/>
        <v>-</v>
      </c>
      <c r="Z183" s="128" t="str">
        <f t="shared" si="232"/>
        <v>-</v>
      </c>
      <c r="AA183" s="128" t="str">
        <f t="shared" si="233"/>
        <v>-</v>
      </c>
      <c r="AB183" s="131"/>
      <c r="AC183" s="128" t="str">
        <f t="shared" si="234"/>
        <v>-</v>
      </c>
      <c r="AD183" s="128" t="str">
        <f t="shared" si="235"/>
        <v>-</v>
      </c>
      <c r="AE183" s="128" t="str">
        <f t="shared" si="236"/>
        <v>-</v>
      </c>
      <c r="AF183" s="128" t="str">
        <f t="shared" si="237"/>
        <v>-</v>
      </c>
      <c r="AG183" s="128" t="str">
        <f t="shared" si="238"/>
        <v>-</v>
      </c>
      <c r="AH183" s="128" t="str">
        <f t="shared" si="239"/>
        <v>-</v>
      </c>
      <c r="AI183" s="128" t="str">
        <f t="shared" si="240"/>
        <v>-</v>
      </c>
      <c r="AJ183" s="128" t="str">
        <f t="shared" si="241"/>
        <v>-</v>
      </c>
      <c r="AK183" s="128" t="str">
        <f t="shared" si="242"/>
        <v>-</v>
      </c>
      <c r="AL183" s="128" t="str">
        <f t="shared" si="243"/>
        <v>-</v>
      </c>
      <c r="AM183" s="128" t="str">
        <f t="shared" si="244"/>
        <v>-</v>
      </c>
      <c r="AN183" s="128" t="str">
        <f t="shared" si="245"/>
        <v>-</v>
      </c>
      <c r="AO183" s="128" t="str">
        <f t="shared" si="246"/>
        <v>-</v>
      </c>
      <c r="AP183" s="128" t="str">
        <f t="shared" si="247"/>
        <v>-</v>
      </c>
      <c r="AQ183" s="128" t="str">
        <f t="shared" ref="AQ183:AQ201" si="279">IF($I183="保育標準時間",HLOOKUP(H183,$G$5:$J$49,33,FALSE),IF($I183="保育短時間",HLOOKUP(H183,$K$5:$N$49,33,FALSE),"-"))</f>
        <v>-</v>
      </c>
      <c r="AR183" s="128" t="str">
        <f t="shared" ref="AR183:AR201" si="280">IF(OR(I183="保育標準時間",I183="保育短時間"),IF(K183="○",$P$28,"-"),"-")</f>
        <v>-</v>
      </c>
      <c r="AS183" s="129">
        <f t="shared" si="248"/>
        <v>0</v>
      </c>
      <c r="AT183" s="128" t="str">
        <f t="shared" si="249"/>
        <v>-</v>
      </c>
      <c r="AU183" s="128" t="str">
        <f t="shared" si="250"/>
        <v>-</v>
      </c>
      <c r="AV183" s="128" t="str">
        <f t="shared" si="251"/>
        <v>-</v>
      </c>
      <c r="AW183" s="128" t="str">
        <f t="shared" si="252"/>
        <v>-</v>
      </c>
      <c r="AX183" s="128" t="str">
        <f t="shared" si="253"/>
        <v>-</v>
      </c>
      <c r="AY183" s="128" t="str">
        <f t="shared" si="254"/>
        <v>-</v>
      </c>
      <c r="AZ183" s="128" t="str">
        <f t="shared" si="255"/>
        <v>-</v>
      </c>
      <c r="BA183" s="128" t="str">
        <f t="shared" si="256"/>
        <v>-</v>
      </c>
      <c r="BB183" s="128" t="str">
        <f t="shared" si="257"/>
        <v>-</v>
      </c>
      <c r="BC183" s="128" t="str">
        <f t="shared" si="258"/>
        <v>-</v>
      </c>
      <c r="BD183" s="128" t="str">
        <f t="shared" si="259"/>
        <v>-</v>
      </c>
      <c r="BE183" s="187"/>
      <c r="BF183" s="128" t="str">
        <f t="shared" si="260"/>
        <v>-</v>
      </c>
      <c r="BG183" s="128" t="str">
        <f t="shared" si="261"/>
        <v>-</v>
      </c>
      <c r="BH183" s="128" t="str">
        <f t="shared" si="262"/>
        <v>-</v>
      </c>
      <c r="BI183" s="128" t="str">
        <f t="shared" si="263"/>
        <v>-</v>
      </c>
      <c r="BJ183" s="128" t="str">
        <f t="shared" si="264"/>
        <v>-</v>
      </c>
      <c r="BK183" s="128" t="str">
        <f t="shared" si="265"/>
        <v>-</v>
      </c>
      <c r="BL183" s="128" t="str">
        <f t="shared" si="266"/>
        <v>-</v>
      </c>
      <c r="BM183" s="128" t="str">
        <f t="shared" si="267"/>
        <v>-</v>
      </c>
      <c r="BN183" s="128" t="str">
        <f t="shared" si="268"/>
        <v>-</v>
      </c>
      <c r="BO183" s="128" t="str">
        <f t="shared" si="269"/>
        <v>-</v>
      </c>
      <c r="BP183" s="128" t="str">
        <f t="shared" si="270"/>
        <v>-</v>
      </c>
      <c r="BQ183" s="128" t="str">
        <f t="shared" si="271"/>
        <v>-</v>
      </c>
      <c r="BR183" s="128" t="str">
        <f t="shared" si="272"/>
        <v>-</v>
      </c>
      <c r="BS183" s="128" t="str">
        <f t="shared" si="273"/>
        <v>-</v>
      </c>
      <c r="BT183" s="128" t="str">
        <f t="shared" si="274"/>
        <v>-</v>
      </c>
      <c r="BU183" s="128" t="str">
        <f t="shared" si="275"/>
        <v>-</v>
      </c>
      <c r="BV183" s="129">
        <f t="shared" ref="BV183:BV201" si="281">SUM(AS183:BU183)</f>
        <v>0</v>
      </c>
      <c r="BX183" s="128" t="str">
        <f t="shared" si="221"/>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76"/>
        <v>-</v>
      </c>
      <c r="K184" s="20" t="str">
        <f>IF(月途中入退所!$N33=$B$2,IF(月途中入退所!S33="","-",月途中入退所!$S33),"-")</f>
        <v>-</v>
      </c>
      <c r="L184" s="162" t="str">
        <f t="shared" si="277"/>
        <v>-</v>
      </c>
      <c r="M184" s="20" t="str">
        <f>IF(月途中入退所!$N33=$B$2,月途中入退所!$T33,"-")</f>
        <v>-</v>
      </c>
      <c r="N184" s="129">
        <f t="shared" si="222"/>
        <v>0</v>
      </c>
      <c r="P184" s="128" t="str">
        <f t="shared" si="278"/>
        <v>-</v>
      </c>
      <c r="Q184" s="128" t="str">
        <f t="shared" si="223"/>
        <v>-</v>
      </c>
      <c r="R184" s="128" t="str">
        <f t="shared" si="224"/>
        <v>-</v>
      </c>
      <c r="S184" s="128" t="str">
        <f t="shared" si="225"/>
        <v>-</v>
      </c>
      <c r="T184" s="128" t="str">
        <f t="shared" si="226"/>
        <v>-</v>
      </c>
      <c r="U184" s="128" t="str">
        <f t="shared" si="227"/>
        <v>-</v>
      </c>
      <c r="V184" s="128" t="str">
        <f t="shared" si="228"/>
        <v>-</v>
      </c>
      <c r="W184" s="128" t="str">
        <f t="shared" si="229"/>
        <v>-</v>
      </c>
      <c r="X184" s="128" t="str">
        <f t="shared" si="230"/>
        <v>-</v>
      </c>
      <c r="Y184" s="128" t="str">
        <f t="shared" si="231"/>
        <v>-</v>
      </c>
      <c r="Z184" s="128" t="str">
        <f t="shared" si="232"/>
        <v>-</v>
      </c>
      <c r="AA184" s="128" t="str">
        <f t="shared" si="233"/>
        <v>-</v>
      </c>
      <c r="AB184" s="131"/>
      <c r="AC184" s="128" t="str">
        <f t="shared" si="234"/>
        <v>-</v>
      </c>
      <c r="AD184" s="128" t="str">
        <f t="shared" si="235"/>
        <v>-</v>
      </c>
      <c r="AE184" s="128" t="str">
        <f t="shared" si="236"/>
        <v>-</v>
      </c>
      <c r="AF184" s="128" t="str">
        <f t="shared" si="237"/>
        <v>-</v>
      </c>
      <c r="AG184" s="128" t="str">
        <f t="shared" si="238"/>
        <v>-</v>
      </c>
      <c r="AH184" s="128" t="str">
        <f t="shared" si="239"/>
        <v>-</v>
      </c>
      <c r="AI184" s="128" t="str">
        <f t="shared" si="240"/>
        <v>-</v>
      </c>
      <c r="AJ184" s="128" t="str">
        <f t="shared" si="241"/>
        <v>-</v>
      </c>
      <c r="AK184" s="128" t="str">
        <f t="shared" si="242"/>
        <v>-</v>
      </c>
      <c r="AL184" s="128" t="str">
        <f t="shared" si="243"/>
        <v>-</v>
      </c>
      <c r="AM184" s="128" t="str">
        <f t="shared" si="244"/>
        <v>-</v>
      </c>
      <c r="AN184" s="128" t="str">
        <f t="shared" si="245"/>
        <v>-</v>
      </c>
      <c r="AO184" s="128" t="str">
        <f t="shared" si="246"/>
        <v>-</v>
      </c>
      <c r="AP184" s="128" t="str">
        <f t="shared" si="247"/>
        <v>-</v>
      </c>
      <c r="AQ184" s="128" t="str">
        <f t="shared" si="279"/>
        <v>-</v>
      </c>
      <c r="AR184" s="128" t="str">
        <f t="shared" si="280"/>
        <v>-</v>
      </c>
      <c r="AS184" s="129">
        <f t="shared" si="248"/>
        <v>0</v>
      </c>
      <c r="AT184" s="128" t="str">
        <f t="shared" si="249"/>
        <v>-</v>
      </c>
      <c r="AU184" s="128" t="str">
        <f t="shared" si="250"/>
        <v>-</v>
      </c>
      <c r="AV184" s="128" t="str">
        <f t="shared" si="251"/>
        <v>-</v>
      </c>
      <c r="AW184" s="128" t="str">
        <f t="shared" si="252"/>
        <v>-</v>
      </c>
      <c r="AX184" s="128" t="str">
        <f t="shared" si="253"/>
        <v>-</v>
      </c>
      <c r="AY184" s="128" t="str">
        <f t="shared" si="254"/>
        <v>-</v>
      </c>
      <c r="AZ184" s="128" t="str">
        <f t="shared" si="255"/>
        <v>-</v>
      </c>
      <c r="BA184" s="128" t="str">
        <f t="shared" si="256"/>
        <v>-</v>
      </c>
      <c r="BB184" s="128" t="str">
        <f t="shared" si="257"/>
        <v>-</v>
      </c>
      <c r="BC184" s="128" t="str">
        <f t="shared" si="258"/>
        <v>-</v>
      </c>
      <c r="BD184" s="128" t="str">
        <f t="shared" si="259"/>
        <v>-</v>
      </c>
      <c r="BE184" s="187"/>
      <c r="BF184" s="128" t="str">
        <f t="shared" si="260"/>
        <v>-</v>
      </c>
      <c r="BG184" s="128" t="str">
        <f t="shared" si="261"/>
        <v>-</v>
      </c>
      <c r="BH184" s="128" t="str">
        <f t="shared" si="262"/>
        <v>-</v>
      </c>
      <c r="BI184" s="128" t="str">
        <f t="shared" si="263"/>
        <v>-</v>
      </c>
      <c r="BJ184" s="128" t="str">
        <f t="shared" si="264"/>
        <v>-</v>
      </c>
      <c r="BK184" s="128" t="str">
        <f t="shared" si="265"/>
        <v>-</v>
      </c>
      <c r="BL184" s="128" t="str">
        <f t="shared" si="266"/>
        <v>-</v>
      </c>
      <c r="BM184" s="128" t="str">
        <f t="shared" si="267"/>
        <v>-</v>
      </c>
      <c r="BN184" s="128" t="str">
        <f t="shared" si="268"/>
        <v>-</v>
      </c>
      <c r="BO184" s="128" t="str">
        <f t="shared" si="269"/>
        <v>-</v>
      </c>
      <c r="BP184" s="128" t="str">
        <f t="shared" si="270"/>
        <v>-</v>
      </c>
      <c r="BQ184" s="128" t="str">
        <f t="shared" si="271"/>
        <v>-</v>
      </c>
      <c r="BR184" s="128" t="str">
        <f t="shared" si="272"/>
        <v>-</v>
      </c>
      <c r="BS184" s="128" t="str">
        <f t="shared" si="273"/>
        <v>-</v>
      </c>
      <c r="BT184" s="128" t="str">
        <f t="shared" si="274"/>
        <v>-</v>
      </c>
      <c r="BU184" s="128" t="str">
        <f t="shared" si="275"/>
        <v>-</v>
      </c>
      <c r="BV184" s="129">
        <f t="shared" si="281"/>
        <v>0</v>
      </c>
      <c r="BX184" s="128" t="str">
        <f t="shared" si="221"/>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76"/>
        <v>-</v>
      </c>
      <c r="K185" s="20" t="str">
        <f>IF(月途中入退所!$N34=$B$2,IF(月途中入退所!S34="","-",月途中入退所!$S34),"-")</f>
        <v>-</v>
      </c>
      <c r="L185" s="162" t="str">
        <f t="shared" si="277"/>
        <v>-</v>
      </c>
      <c r="M185" s="20" t="str">
        <f>IF(月途中入退所!$N34=$B$2,月途中入退所!$T34,"-")</f>
        <v>-</v>
      </c>
      <c r="N185" s="129">
        <f t="shared" si="222"/>
        <v>0</v>
      </c>
      <c r="P185" s="128" t="str">
        <f t="shared" si="278"/>
        <v>-</v>
      </c>
      <c r="Q185" s="128" t="str">
        <f t="shared" si="223"/>
        <v>-</v>
      </c>
      <c r="R185" s="128" t="str">
        <f t="shared" si="224"/>
        <v>-</v>
      </c>
      <c r="S185" s="128" t="str">
        <f t="shared" si="225"/>
        <v>-</v>
      </c>
      <c r="T185" s="128" t="str">
        <f t="shared" si="226"/>
        <v>-</v>
      </c>
      <c r="U185" s="128" t="str">
        <f t="shared" si="227"/>
        <v>-</v>
      </c>
      <c r="V185" s="128" t="str">
        <f t="shared" si="228"/>
        <v>-</v>
      </c>
      <c r="W185" s="128" t="str">
        <f t="shared" si="229"/>
        <v>-</v>
      </c>
      <c r="X185" s="128" t="str">
        <f t="shared" si="230"/>
        <v>-</v>
      </c>
      <c r="Y185" s="128" t="str">
        <f t="shared" si="231"/>
        <v>-</v>
      </c>
      <c r="Z185" s="128" t="str">
        <f t="shared" si="232"/>
        <v>-</v>
      </c>
      <c r="AA185" s="128" t="str">
        <f t="shared" si="233"/>
        <v>-</v>
      </c>
      <c r="AB185" s="131"/>
      <c r="AC185" s="128" t="str">
        <f t="shared" si="234"/>
        <v>-</v>
      </c>
      <c r="AD185" s="128" t="str">
        <f t="shared" si="235"/>
        <v>-</v>
      </c>
      <c r="AE185" s="128" t="str">
        <f t="shared" si="236"/>
        <v>-</v>
      </c>
      <c r="AF185" s="128" t="str">
        <f t="shared" si="237"/>
        <v>-</v>
      </c>
      <c r="AG185" s="128" t="str">
        <f t="shared" si="238"/>
        <v>-</v>
      </c>
      <c r="AH185" s="128" t="str">
        <f t="shared" si="239"/>
        <v>-</v>
      </c>
      <c r="AI185" s="128" t="str">
        <f t="shared" si="240"/>
        <v>-</v>
      </c>
      <c r="AJ185" s="128" t="str">
        <f t="shared" si="241"/>
        <v>-</v>
      </c>
      <c r="AK185" s="128" t="str">
        <f t="shared" si="242"/>
        <v>-</v>
      </c>
      <c r="AL185" s="128" t="str">
        <f t="shared" si="243"/>
        <v>-</v>
      </c>
      <c r="AM185" s="128" t="str">
        <f t="shared" si="244"/>
        <v>-</v>
      </c>
      <c r="AN185" s="128" t="str">
        <f t="shared" si="245"/>
        <v>-</v>
      </c>
      <c r="AO185" s="128" t="str">
        <f t="shared" si="246"/>
        <v>-</v>
      </c>
      <c r="AP185" s="128" t="str">
        <f t="shared" si="247"/>
        <v>-</v>
      </c>
      <c r="AQ185" s="128" t="str">
        <f t="shared" si="279"/>
        <v>-</v>
      </c>
      <c r="AR185" s="128" t="str">
        <f t="shared" si="280"/>
        <v>-</v>
      </c>
      <c r="AS185" s="129">
        <f t="shared" si="248"/>
        <v>0</v>
      </c>
      <c r="AT185" s="128" t="str">
        <f t="shared" si="249"/>
        <v>-</v>
      </c>
      <c r="AU185" s="128" t="str">
        <f t="shared" si="250"/>
        <v>-</v>
      </c>
      <c r="AV185" s="128" t="str">
        <f t="shared" si="251"/>
        <v>-</v>
      </c>
      <c r="AW185" s="128" t="str">
        <f t="shared" si="252"/>
        <v>-</v>
      </c>
      <c r="AX185" s="128" t="str">
        <f t="shared" si="253"/>
        <v>-</v>
      </c>
      <c r="AY185" s="128" t="str">
        <f t="shared" si="254"/>
        <v>-</v>
      </c>
      <c r="AZ185" s="128" t="str">
        <f t="shared" si="255"/>
        <v>-</v>
      </c>
      <c r="BA185" s="128" t="str">
        <f t="shared" si="256"/>
        <v>-</v>
      </c>
      <c r="BB185" s="128" t="str">
        <f t="shared" si="257"/>
        <v>-</v>
      </c>
      <c r="BC185" s="128" t="str">
        <f t="shared" si="258"/>
        <v>-</v>
      </c>
      <c r="BD185" s="128" t="str">
        <f t="shared" si="259"/>
        <v>-</v>
      </c>
      <c r="BE185" s="187"/>
      <c r="BF185" s="128" t="str">
        <f t="shared" si="260"/>
        <v>-</v>
      </c>
      <c r="BG185" s="128" t="str">
        <f t="shared" si="261"/>
        <v>-</v>
      </c>
      <c r="BH185" s="128" t="str">
        <f t="shared" si="262"/>
        <v>-</v>
      </c>
      <c r="BI185" s="128" t="str">
        <f t="shared" si="263"/>
        <v>-</v>
      </c>
      <c r="BJ185" s="128" t="str">
        <f t="shared" si="264"/>
        <v>-</v>
      </c>
      <c r="BK185" s="128" t="str">
        <f t="shared" si="265"/>
        <v>-</v>
      </c>
      <c r="BL185" s="128" t="str">
        <f t="shared" si="266"/>
        <v>-</v>
      </c>
      <c r="BM185" s="128" t="str">
        <f t="shared" si="267"/>
        <v>-</v>
      </c>
      <c r="BN185" s="128" t="str">
        <f t="shared" si="268"/>
        <v>-</v>
      </c>
      <c r="BO185" s="128" t="str">
        <f t="shared" si="269"/>
        <v>-</v>
      </c>
      <c r="BP185" s="128" t="str">
        <f t="shared" si="270"/>
        <v>-</v>
      </c>
      <c r="BQ185" s="128" t="str">
        <f t="shared" si="271"/>
        <v>-</v>
      </c>
      <c r="BR185" s="128" t="str">
        <f t="shared" si="272"/>
        <v>-</v>
      </c>
      <c r="BS185" s="128" t="str">
        <f t="shared" si="273"/>
        <v>-</v>
      </c>
      <c r="BT185" s="128" t="str">
        <f t="shared" si="274"/>
        <v>-</v>
      </c>
      <c r="BU185" s="128" t="str">
        <f t="shared" si="275"/>
        <v>-</v>
      </c>
      <c r="BV185" s="129">
        <f t="shared" si="281"/>
        <v>0</v>
      </c>
      <c r="BX185" s="128" t="str">
        <f t="shared" si="221"/>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76"/>
        <v>-</v>
      </c>
      <c r="K186" s="20" t="str">
        <f>IF(月途中入退所!$N35=$B$2,IF(月途中入退所!S35="","-",月途中入退所!$S35),"-")</f>
        <v>-</v>
      </c>
      <c r="L186" s="162" t="str">
        <f t="shared" si="277"/>
        <v>-</v>
      </c>
      <c r="M186" s="20" t="str">
        <f>IF(月途中入退所!$N35=$B$2,月途中入退所!$T35,"-")</f>
        <v>-</v>
      </c>
      <c r="N186" s="129">
        <f t="shared" si="222"/>
        <v>0</v>
      </c>
      <c r="P186" s="128" t="str">
        <f t="shared" si="278"/>
        <v>-</v>
      </c>
      <c r="Q186" s="128" t="str">
        <f t="shared" si="223"/>
        <v>-</v>
      </c>
      <c r="R186" s="128" t="str">
        <f t="shared" si="224"/>
        <v>-</v>
      </c>
      <c r="S186" s="128" t="str">
        <f t="shared" si="225"/>
        <v>-</v>
      </c>
      <c r="T186" s="128" t="str">
        <f t="shared" si="226"/>
        <v>-</v>
      </c>
      <c r="U186" s="128" t="str">
        <f t="shared" si="227"/>
        <v>-</v>
      </c>
      <c r="V186" s="128" t="str">
        <f t="shared" si="228"/>
        <v>-</v>
      </c>
      <c r="W186" s="128" t="str">
        <f t="shared" si="229"/>
        <v>-</v>
      </c>
      <c r="X186" s="128" t="str">
        <f t="shared" si="230"/>
        <v>-</v>
      </c>
      <c r="Y186" s="128" t="str">
        <f t="shared" si="231"/>
        <v>-</v>
      </c>
      <c r="Z186" s="128" t="str">
        <f t="shared" si="232"/>
        <v>-</v>
      </c>
      <c r="AA186" s="128" t="str">
        <f t="shared" si="233"/>
        <v>-</v>
      </c>
      <c r="AB186" s="131"/>
      <c r="AC186" s="128" t="str">
        <f t="shared" si="234"/>
        <v>-</v>
      </c>
      <c r="AD186" s="128" t="str">
        <f t="shared" si="235"/>
        <v>-</v>
      </c>
      <c r="AE186" s="128" t="str">
        <f t="shared" si="236"/>
        <v>-</v>
      </c>
      <c r="AF186" s="128" t="str">
        <f t="shared" si="237"/>
        <v>-</v>
      </c>
      <c r="AG186" s="128" t="str">
        <f t="shared" si="238"/>
        <v>-</v>
      </c>
      <c r="AH186" s="128" t="str">
        <f t="shared" si="239"/>
        <v>-</v>
      </c>
      <c r="AI186" s="128" t="str">
        <f t="shared" si="240"/>
        <v>-</v>
      </c>
      <c r="AJ186" s="128" t="str">
        <f t="shared" si="241"/>
        <v>-</v>
      </c>
      <c r="AK186" s="128" t="str">
        <f t="shared" si="242"/>
        <v>-</v>
      </c>
      <c r="AL186" s="128" t="str">
        <f t="shared" si="243"/>
        <v>-</v>
      </c>
      <c r="AM186" s="128" t="str">
        <f t="shared" si="244"/>
        <v>-</v>
      </c>
      <c r="AN186" s="128" t="str">
        <f t="shared" si="245"/>
        <v>-</v>
      </c>
      <c r="AO186" s="128" t="str">
        <f t="shared" si="246"/>
        <v>-</v>
      </c>
      <c r="AP186" s="128" t="str">
        <f t="shared" si="247"/>
        <v>-</v>
      </c>
      <c r="AQ186" s="128" t="str">
        <f t="shared" si="279"/>
        <v>-</v>
      </c>
      <c r="AR186" s="128" t="str">
        <f t="shared" si="280"/>
        <v>-</v>
      </c>
      <c r="AS186" s="129">
        <f t="shared" si="248"/>
        <v>0</v>
      </c>
      <c r="AT186" s="128" t="str">
        <f t="shared" si="249"/>
        <v>-</v>
      </c>
      <c r="AU186" s="128" t="str">
        <f t="shared" si="250"/>
        <v>-</v>
      </c>
      <c r="AV186" s="128" t="str">
        <f t="shared" si="251"/>
        <v>-</v>
      </c>
      <c r="AW186" s="128" t="str">
        <f t="shared" si="252"/>
        <v>-</v>
      </c>
      <c r="AX186" s="128" t="str">
        <f t="shared" si="253"/>
        <v>-</v>
      </c>
      <c r="AY186" s="128" t="str">
        <f t="shared" si="254"/>
        <v>-</v>
      </c>
      <c r="AZ186" s="128" t="str">
        <f t="shared" si="255"/>
        <v>-</v>
      </c>
      <c r="BA186" s="128" t="str">
        <f t="shared" si="256"/>
        <v>-</v>
      </c>
      <c r="BB186" s="128" t="str">
        <f t="shared" si="257"/>
        <v>-</v>
      </c>
      <c r="BC186" s="128" t="str">
        <f t="shared" si="258"/>
        <v>-</v>
      </c>
      <c r="BD186" s="128" t="str">
        <f t="shared" si="259"/>
        <v>-</v>
      </c>
      <c r="BE186" s="187"/>
      <c r="BF186" s="128" t="str">
        <f t="shared" si="260"/>
        <v>-</v>
      </c>
      <c r="BG186" s="128" t="str">
        <f t="shared" si="261"/>
        <v>-</v>
      </c>
      <c r="BH186" s="128" t="str">
        <f t="shared" si="262"/>
        <v>-</v>
      </c>
      <c r="BI186" s="128" t="str">
        <f t="shared" si="263"/>
        <v>-</v>
      </c>
      <c r="BJ186" s="128" t="str">
        <f t="shared" si="264"/>
        <v>-</v>
      </c>
      <c r="BK186" s="128" t="str">
        <f t="shared" si="265"/>
        <v>-</v>
      </c>
      <c r="BL186" s="128" t="str">
        <f t="shared" si="266"/>
        <v>-</v>
      </c>
      <c r="BM186" s="128" t="str">
        <f t="shared" si="267"/>
        <v>-</v>
      </c>
      <c r="BN186" s="128" t="str">
        <f t="shared" si="268"/>
        <v>-</v>
      </c>
      <c r="BO186" s="128" t="str">
        <f t="shared" si="269"/>
        <v>-</v>
      </c>
      <c r="BP186" s="128" t="str">
        <f t="shared" si="270"/>
        <v>-</v>
      </c>
      <c r="BQ186" s="128" t="str">
        <f t="shared" si="271"/>
        <v>-</v>
      </c>
      <c r="BR186" s="128" t="str">
        <f t="shared" si="272"/>
        <v>-</v>
      </c>
      <c r="BS186" s="128" t="str">
        <f t="shared" si="273"/>
        <v>-</v>
      </c>
      <c r="BT186" s="128" t="str">
        <f t="shared" si="274"/>
        <v>-</v>
      </c>
      <c r="BU186" s="128" t="str">
        <f t="shared" si="275"/>
        <v>-</v>
      </c>
      <c r="BV186" s="129">
        <f t="shared" si="281"/>
        <v>0</v>
      </c>
      <c r="BX186" s="128" t="str">
        <f t="shared" si="221"/>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76"/>
        <v>-</v>
      </c>
      <c r="K187" s="20" t="str">
        <f>IF(月途中入退所!$N36=$B$2,IF(月途中入退所!S36="","-",月途中入退所!$S36),"-")</f>
        <v>-</v>
      </c>
      <c r="L187" s="162" t="str">
        <f t="shared" si="277"/>
        <v>-</v>
      </c>
      <c r="M187" s="20" t="str">
        <f>IF(月途中入退所!$N36=$B$2,月途中入退所!$T36,"-")</f>
        <v>-</v>
      </c>
      <c r="N187" s="129">
        <f t="shared" si="222"/>
        <v>0</v>
      </c>
      <c r="P187" s="128" t="str">
        <f t="shared" si="278"/>
        <v>-</v>
      </c>
      <c r="Q187" s="128" t="str">
        <f t="shared" si="223"/>
        <v>-</v>
      </c>
      <c r="R187" s="128" t="str">
        <f t="shared" si="224"/>
        <v>-</v>
      </c>
      <c r="S187" s="128" t="str">
        <f t="shared" si="225"/>
        <v>-</v>
      </c>
      <c r="T187" s="128" t="str">
        <f t="shared" si="226"/>
        <v>-</v>
      </c>
      <c r="U187" s="128" t="str">
        <f t="shared" si="227"/>
        <v>-</v>
      </c>
      <c r="V187" s="128" t="str">
        <f t="shared" si="228"/>
        <v>-</v>
      </c>
      <c r="W187" s="128" t="str">
        <f t="shared" si="229"/>
        <v>-</v>
      </c>
      <c r="X187" s="128" t="str">
        <f t="shared" si="230"/>
        <v>-</v>
      </c>
      <c r="Y187" s="128" t="str">
        <f t="shared" si="231"/>
        <v>-</v>
      </c>
      <c r="Z187" s="128" t="str">
        <f t="shared" si="232"/>
        <v>-</v>
      </c>
      <c r="AA187" s="128" t="str">
        <f t="shared" si="233"/>
        <v>-</v>
      </c>
      <c r="AB187" s="131"/>
      <c r="AC187" s="128" t="str">
        <f t="shared" si="234"/>
        <v>-</v>
      </c>
      <c r="AD187" s="128" t="str">
        <f t="shared" si="235"/>
        <v>-</v>
      </c>
      <c r="AE187" s="128" t="str">
        <f t="shared" si="236"/>
        <v>-</v>
      </c>
      <c r="AF187" s="128" t="str">
        <f t="shared" si="237"/>
        <v>-</v>
      </c>
      <c r="AG187" s="128" t="str">
        <f t="shared" si="238"/>
        <v>-</v>
      </c>
      <c r="AH187" s="128" t="str">
        <f t="shared" si="239"/>
        <v>-</v>
      </c>
      <c r="AI187" s="128" t="str">
        <f t="shared" si="240"/>
        <v>-</v>
      </c>
      <c r="AJ187" s="128" t="str">
        <f t="shared" si="241"/>
        <v>-</v>
      </c>
      <c r="AK187" s="128" t="str">
        <f t="shared" si="242"/>
        <v>-</v>
      </c>
      <c r="AL187" s="128" t="str">
        <f t="shared" si="243"/>
        <v>-</v>
      </c>
      <c r="AM187" s="128" t="str">
        <f t="shared" si="244"/>
        <v>-</v>
      </c>
      <c r="AN187" s="128" t="str">
        <f t="shared" si="245"/>
        <v>-</v>
      </c>
      <c r="AO187" s="128" t="str">
        <f t="shared" si="246"/>
        <v>-</v>
      </c>
      <c r="AP187" s="128" t="str">
        <f t="shared" si="247"/>
        <v>-</v>
      </c>
      <c r="AQ187" s="128" t="str">
        <f t="shared" si="279"/>
        <v>-</v>
      </c>
      <c r="AR187" s="128" t="str">
        <f t="shared" si="280"/>
        <v>-</v>
      </c>
      <c r="AS187" s="129">
        <f t="shared" si="248"/>
        <v>0</v>
      </c>
      <c r="AT187" s="128" t="str">
        <f t="shared" si="249"/>
        <v>-</v>
      </c>
      <c r="AU187" s="128" t="str">
        <f t="shared" si="250"/>
        <v>-</v>
      </c>
      <c r="AV187" s="128" t="str">
        <f t="shared" si="251"/>
        <v>-</v>
      </c>
      <c r="AW187" s="128" t="str">
        <f t="shared" si="252"/>
        <v>-</v>
      </c>
      <c r="AX187" s="128" t="str">
        <f t="shared" si="253"/>
        <v>-</v>
      </c>
      <c r="AY187" s="128" t="str">
        <f t="shared" si="254"/>
        <v>-</v>
      </c>
      <c r="AZ187" s="128" t="str">
        <f t="shared" si="255"/>
        <v>-</v>
      </c>
      <c r="BA187" s="128" t="str">
        <f t="shared" si="256"/>
        <v>-</v>
      </c>
      <c r="BB187" s="128" t="str">
        <f t="shared" si="257"/>
        <v>-</v>
      </c>
      <c r="BC187" s="128" t="str">
        <f t="shared" si="258"/>
        <v>-</v>
      </c>
      <c r="BD187" s="128" t="str">
        <f t="shared" si="259"/>
        <v>-</v>
      </c>
      <c r="BE187" s="187"/>
      <c r="BF187" s="128" t="str">
        <f t="shared" si="260"/>
        <v>-</v>
      </c>
      <c r="BG187" s="128" t="str">
        <f t="shared" si="261"/>
        <v>-</v>
      </c>
      <c r="BH187" s="128" t="str">
        <f t="shared" si="262"/>
        <v>-</v>
      </c>
      <c r="BI187" s="128" t="str">
        <f t="shared" si="263"/>
        <v>-</v>
      </c>
      <c r="BJ187" s="128" t="str">
        <f t="shared" si="264"/>
        <v>-</v>
      </c>
      <c r="BK187" s="128" t="str">
        <f t="shared" si="265"/>
        <v>-</v>
      </c>
      <c r="BL187" s="128" t="str">
        <f t="shared" si="266"/>
        <v>-</v>
      </c>
      <c r="BM187" s="128" t="str">
        <f t="shared" si="267"/>
        <v>-</v>
      </c>
      <c r="BN187" s="128" t="str">
        <f t="shared" si="268"/>
        <v>-</v>
      </c>
      <c r="BO187" s="128" t="str">
        <f t="shared" si="269"/>
        <v>-</v>
      </c>
      <c r="BP187" s="128" t="str">
        <f t="shared" si="270"/>
        <v>-</v>
      </c>
      <c r="BQ187" s="128" t="str">
        <f t="shared" si="271"/>
        <v>-</v>
      </c>
      <c r="BR187" s="128" t="str">
        <f t="shared" si="272"/>
        <v>-</v>
      </c>
      <c r="BS187" s="128" t="str">
        <f t="shared" si="273"/>
        <v>-</v>
      </c>
      <c r="BT187" s="128" t="str">
        <f t="shared" si="274"/>
        <v>-</v>
      </c>
      <c r="BU187" s="128" t="str">
        <f t="shared" si="275"/>
        <v>-</v>
      </c>
      <c r="BV187" s="129">
        <f t="shared" si="281"/>
        <v>0</v>
      </c>
      <c r="BX187" s="128" t="str">
        <f t="shared" si="221"/>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76"/>
        <v>-</v>
      </c>
      <c r="K188" s="20" t="str">
        <f>IF(月途中入退所!$N37=$B$2,IF(月途中入退所!S37="","-",月途中入退所!$S37),"-")</f>
        <v>-</v>
      </c>
      <c r="L188" s="162" t="str">
        <f t="shared" si="277"/>
        <v>-</v>
      </c>
      <c r="M188" s="20" t="str">
        <f>IF(月途中入退所!$N37=$B$2,月途中入退所!$T37,"-")</f>
        <v>-</v>
      </c>
      <c r="N188" s="129">
        <f t="shared" si="222"/>
        <v>0</v>
      </c>
      <c r="P188" s="128" t="str">
        <f t="shared" si="278"/>
        <v>-</v>
      </c>
      <c r="Q188" s="128" t="str">
        <f t="shared" si="223"/>
        <v>-</v>
      </c>
      <c r="R188" s="128" t="str">
        <f t="shared" si="224"/>
        <v>-</v>
      </c>
      <c r="S188" s="128" t="str">
        <f t="shared" si="225"/>
        <v>-</v>
      </c>
      <c r="T188" s="128" t="str">
        <f t="shared" si="226"/>
        <v>-</v>
      </c>
      <c r="U188" s="128" t="str">
        <f t="shared" si="227"/>
        <v>-</v>
      </c>
      <c r="V188" s="128" t="str">
        <f t="shared" si="228"/>
        <v>-</v>
      </c>
      <c r="W188" s="128" t="str">
        <f t="shared" si="229"/>
        <v>-</v>
      </c>
      <c r="X188" s="128" t="str">
        <f t="shared" si="230"/>
        <v>-</v>
      </c>
      <c r="Y188" s="128" t="str">
        <f t="shared" si="231"/>
        <v>-</v>
      </c>
      <c r="Z188" s="128" t="str">
        <f t="shared" si="232"/>
        <v>-</v>
      </c>
      <c r="AA188" s="128" t="str">
        <f t="shared" si="233"/>
        <v>-</v>
      </c>
      <c r="AB188" s="131"/>
      <c r="AC188" s="128" t="str">
        <f t="shared" si="234"/>
        <v>-</v>
      </c>
      <c r="AD188" s="128" t="str">
        <f t="shared" si="235"/>
        <v>-</v>
      </c>
      <c r="AE188" s="128" t="str">
        <f t="shared" si="236"/>
        <v>-</v>
      </c>
      <c r="AF188" s="128" t="str">
        <f t="shared" si="237"/>
        <v>-</v>
      </c>
      <c r="AG188" s="128" t="str">
        <f t="shared" si="238"/>
        <v>-</v>
      </c>
      <c r="AH188" s="128" t="str">
        <f t="shared" si="239"/>
        <v>-</v>
      </c>
      <c r="AI188" s="128" t="str">
        <f t="shared" si="240"/>
        <v>-</v>
      </c>
      <c r="AJ188" s="128" t="str">
        <f t="shared" si="241"/>
        <v>-</v>
      </c>
      <c r="AK188" s="128" t="str">
        <f t="shared" si="242"/>
        <v>-</v>
      </c>
      <c r="AL188" s="128" t="str">
        <f t="shared" si="243"/>
        <v>-</v>
      </c>
      <c r="AM188" s="128" t="str">
        <f t="shared" si="244"/>
        <v>-</v>
      </c>
      <c r="AN188" s="128" t="str">
        <f t="shared" si="245"/>
        <v>-</v>
      </c>
      <c r="AO188" s="128" t="str">
        <f t="shared" si="246"/>
        <v>-</v>
      </c>
      <c r="AP188" s="128" t="str">
        <f t="shared" si="247"/>
        <v>-</v>
      </c>
      <c r="AQ188" s="128" t="str">
        <f t="shared" si="279"/>
        <v>-</v>
      </c>
      <c r="AR188" s="128" t="str">
        <f t="shared" si="280"/>
        <v>-</v>
      </c>
      <c r="AS188" s="129">
        <f t="shared" si="248"/>
        <v>0</v>
      </c>
      <c r="AT188" s="128" t="str">
        <f t="shared" si="249"/>
        <v>-</v>
      </c>
      <c r="AU188" s="128" t="str">
        <f t="shared" si="250"/>
        <v>-</v>
      </c>
      <c r="AV188" s="128" t="str">
        <f t="shared" si="251"/>
        <v>-</v>
      </c>
      <c r="AW188" s="128" t="str">
        <f t="shared" si="252"/>
        <v>-</v>
      </c>
      <c r="AX188" s="128" t="str">
        <f t="shared" si="253"/>
        <v>-</v>
      </c>
      <c r="AY188" s="128" t="str">
        <f t="shared" si="254"/>
        <v>-</v>
      </c>
      <c r="AZ188" s="128" t="str">
        <f t="shared" si="255"/>
        <v>-</v>
      </c>
      <c r="BA188" s="128" t="str">
        <f t="shared" si="256"/>
        <v>-</v>
      </c>
      <c r="BB188" s="128" t="str">
        <f t="shared" si="257"/>
        <v>-</v>
      </c>
      <c r="BC188" s="128" t="str">
        <f t="shared" si="258"/>
        <v>-</v>
      </c>
      <c r="BD188" s="128" t="str">
        <f t="shared" si="259"/>
        <v>-</v>
      </c>
      <c r="BE188" s="187"/>
      <c r="BF188" s="128" t="str">
        <f t="shared" si="260"/>
        <v>-</v>
      </c>
      <c r="BG188" s="128" t="str">
        <f t="shared" si="261"/>
        <v>-</v>
      </c>
      <c r="BH188" s="128" t="str">
        <f t="shared" si="262"/>
        <v>-</v>
      </c>
      <c r="BI188" s="128" t="str">
        <f t="shared" si="263"/>
        <v>-</v>
      </c>
      <c r="BJ188" s="128" t="str">
        <f t="shared" si="264"/>
        <v>-</v>
      </c>
      <c r="BK188" s="128" t="str">
        <f t="shared" si="265"/>
        <v>-</v>
      </c>
      <c r="BL188" s="128" t="str">
        <f t="shared" si="266"/>
        <v>-</v>
      </c>
      <c r="BM188" s="128" t="str">
        <f t="shared" si="267"/>
        <v>-</v>
      </c>
      <c r="BN188" s="128" t="str">
        <f t="shared" si="268"/>
        <v>-</v>
      </c>
      <c r="BO188" s="128" t="str">
        <f t="shared" si="269"/>
        <v>-</v>
      </c>
      <c r="BP188" s="128" t="str">
        <f t="shared" si="270"/>
        <v>-</v>
      </c>
      <c r="BQ188" s="128" t="str">
        <f t="shared" si="271"/>
        <v>-</v>
      </c>
      <c r="BR188" s="128" t="str">
        <f t="shared" si="272"/>
        <v>-</v>
      </c>
      <c r="BS188" s="128" t="str">
        <f t="shared" si="273"/>
        <v>-</v>
      </c>
      <c r="BT188" s="128" t="str">
        <f t="shared" si="274"/>
        <v>-</v>
      </c>
      <c r="BU188" s="128" t="str">
        <f t="shared" si="275"/>
        <v>-</v>
      </c>
      <c r="BV188" s="129">
        <f t="shared" si="281"/>
        <v>0</v>
      </c>
      <c r="BX188" s="128" t="str">
        <f t="shared" si="221"/>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76"/>
        <v>-</v>
      </c>
      <c r="K189" s="20" t="str">
        <f>IF(月途中入退所!$N38=$B$2,IF(月途中入退所!S38="","-",月途中入退所!$S38),"-")</f>
        <v>-</v>
      </c>
      <c r="L189" s="162" t="str">
        <f t="shared" si="277"/>
        <v>-</v>
      </c>
      <c r="M189" s="20" t="str">
        <f>IF(月途中入退所!$N38=$B$2,月途中入退所!$T38,"-")</f>
        <v>-</v>
      </c>
      <c r="N189" s="129">
        <f t="shared" si="222"/>
        <v>0</v>
      </c>
      <c r="P189" s="128" t="str">
        <f t="shared" si="278"/>
        <v>-</v>
      </c>
      <c r="Q189" s="128" t="str">
        <f t="shared" si="223"/>
        <v>-</v>
      </c>
      <c r="R189" s="128" t="str">
        <f t="shared" si="224"/>
        <v>-</v>
      </c>
      <c r="S189" s="128" t="str">
        <f t="shared" si="225"/>
        <v>-</v>
      </c>
      <c r="T189" s="128" t="str">
        <f t="shared" si="226"/>
        <v>-</v>
      </c>
      <c r="U189" s="128" t="str">
        <f t="shared" si="227"/>
        <v>-</v>
      </c>
      <c r="V189" s="128" t="str">
        <f t="shared" si="228"/>
        <v>-</v>
      </c>
      <c r="W189" s="128" t="str">
        <f t="shared" si="229"/>
        <v>-</v>
      </c>
      <c r="X189" s="128" t="str">
        <f t="shared" si="230"/>
        <v>-</v>
      </c>
      <c r="Y189" s="128" t="str">
        <f t="shared" si="231"/>
        <v>-</v>
      </c>
      <c r="Z189" s="128" t="str">
        <f t="shared" si="232"/>
        <v>-</v>
      </c>
      <c r="AA189" s="128" t="str">
        <f t="shared" si="233"/>
        <v>-</v>
      </c>
      <c r="AB189" s="131"/>
      <c r="AC189" s="128" t="str">
        <f t="shared" si="234"/>
        <v>-</v>
      </c>
      <c r="AD189" s="128" t="str">
        <f t="shared" si="235"/>
        <v>-</v>
      </c>
      <c r="AE189" s="128" t="str">
        <f t="shared" si="236"/>
        <v>-</v>
      </c>
      <c r="AF189" s="128" t="str">
        <f t="shared" si="237"/>
        <v>-</v>
      </c>
      <c r="AG189" s="128" t="str">
        <f t="shared" si="238"/>
        <v>-</v>
      </c>
      <c r="AH189" s="128" t="str">
        <f t="shared" si="239"/>
        <v>-</v>
      </c>
      <c r="AI189" s="128" t="str">
        <f t="shared" si="240"/>
        <v>-</v>
      </c>
      <c r="AJ189" s="128" t="str">
        <f t="shared" si="241"/>
        <v>-</v>
      </c>
      <c r="AK189" s="128" t="str">
        <f t="shared" si="242"/>
        <v>-</v>
      </c>
      <c r="AL189" s="128" t="str">
        <f t="shared" si="243"/>
        <v>-</v>
      </c>
      <c r="AM189" s="128" t="str">
        <f t="shared" si="244"/>
        <v>-</v>
      </c>
      <c r="AN189" s="128" t="str">
        <f t="shared" si="245"/>
        <v>-</v>
      </c>
      <c r="AO189" s="128" t="str">
        <f t="shared" si="246"/>
        <v>-</v>
      </c>
      <c r="AP189" s="128" t="str">
        <f t="shared" si="247"/>
        <v>-</v>
      </c>
      <c r="AQ189" s="128" t="str">
        <f t="shared" si="279"/>
        <v>-</v>
      </c>
      <c r="AR189" s="128" t="str">
        <f t="shared" si="280"/>
        <v>-</v>
      </c>
      <c r="AS189" s="129">
        <f t="shared" si="248"/>
        <v>0</v>
      </c>
      <c r="AT189" s="128" t="str">
        <f t="shared" si="249"/>
        <v>-</v>
      </c>
      <c r="AU189" s="128" t="str">
        <f t="shared" si="250"/>
        <v>-</v>
      </c>
      <c r="AV189" s="128" t="str">
        <f t="shared" si="251"/>
        <v>-</v>
      </c>
      <c r="AW189" s="128" t="str">
        <f t="shared" si="252"/>
        <v>-</v>
      </c>
      <c r="AX189" s="128" t="str">
        <f t="shared" si="253"/>
        <v>-</v>
      </c>
      <c r="AY189" s="128" t="str">
        <f t="shared" si="254"/>
        <v>-</v>
      </c>
      <c r="AZ189" s="128" t="str">
        <f t="shared" si="255"/>
        <v>-</v>
      </c>
      <c r="BA189" s="128" t="str">
        <f t="shared" si="256"/>
        <v>-</v>
      </c>
      <c r="BB189" s="128" t="str">
        <f t="shared" si="257"/>
        <v>-</v>
      </c>
      <c r="BC189" s="128" t="str">
        <f t="shared" si="258"/>
        <v>-</v>
      </c>
      <c r="BD189" s="128" t="str">
        <f t="shared" si="259"/>
        <v>-</v>
      </c>
      <c r="BE189" s="187"/>
      <c r="BF189" s="128" t="str">
        <f t="shared" si="260"/>
        <v>-</v>
      </c>
      <c r="BG189" s="128" t="str">
        <f t="shared" si="261"/>
        <v>-</v>
      </c>
      <c r="BH189" s="128" t="str">
        <f t="shared" si="262"/>
        <v>-</v>
      </c>
      <c r="BI189" s="128" t="str">
        <f t="shared" si="263"/>
        <v>-</v>
      </c>
      <c r="BJ189" s="128" t="str">
        <f t="shared" si="264"/>
        <v>-</v>
      </c>
      <c r="BK189" s="128" t="str">
        <f t="shared" si="265"/>
        <v>-</v>
      </c>
      <c r="BL189" s="128" t="str">
        <f t="shared" si="266"/>
        <v>-</v>
      </c>
      <c r="BM189" s="128" t="str">
        <f t="shared" si="267"/>
        <v>-</v>
      </c>
      <c r="BN189" s="128" t="str">
        <f t="shared" si="268"/>
        <v>-</v>
      </c>
      <c r="BO189" s="128" t="str">
        <f t="shared" si="269"/>
        <v>-</v>
      </c>
      <c r="BP189" s="128" t="str">
        <f t="shared" si="270"/>
        <v>-</v>
      </c>
      <c r="BQ189" s="128" t="str">
        <f t="shared" si="271"/>
        <v>-</v>
      </c>
      <c r="BR189" s="128" t="str">
        <f t="shared" si="272"/>
        <v>-</v>
      </c>
      <c r="BS189" s="128" t="str">
        <f t="shared" si="273"/>
        <v>-</v>
      </c>
      <c r="BT189" s="128" t="str">
        <f t="shared" si="274"/>
        <v>-</v>
      </c>
      <c r="BU189" s="128" t="str">
        <f t="shared" si="275"/>
        <v>-</v>
      </c>
      <c r="BV189" s="129">
        <f t="shared" si="281"/>
        <v>0</v>
      </c>
      <c r="BX189" s="128" t="str">
        <f t="shared" si="221"/>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76"/>
        <v>-</v>
      </c>
      <c r="K190" s="20" t="str">
        <f>IF(月途中入退所!$N39=$B$2,IF(月途中入退所!S39="","-",月途中入退所!$S39),"-")</f>
        <v>-</v>
      </c>
      <c r="L190" s="162" t="str">
        <f t="shared" si="277"/>
        <v>-</v>
      </c>
      <c r="M190" s="20" t="str">
        <f>IF(月途中入退所!$N39=$B$2,月途中入退所!$T39,"-")</f>
        <v>-</v>
      </c>
      <c r="N190" s="129">
        <f t="shared" si="222"/>
        <v>0</v>
      </c>
      <c r="P190" s="128" t="str">
        <f t="shared" si="278"/>
        <v>-</v>
      </c>
      <c r="Q190" s="128" t="str">
        <f t="shared" si="223"/>
        <v>-</v>
      </c>
      <c r="R190" s="128" t="str">
        <f t="shared" si="224"/>
        <v>-</v>
      </c>
      <c r="S190" s="128" t="str">
        <f t="shared" si="225"/>
        <v>-</v>
      </c>
      <c r="T190" s="128" t="str">
        <f t="shared" si="226"/>
        <v>-</v>
      </c>
      <c r="U190" s="128" t="str">
        <f t="shared" si="227"/>
        <v>-</v>
      </c>
      <c r="V190" s="128" t="str">
        <f t="shared" si="228"/>
        <v>-</v>
      </c>
      <c r="W190" s="128" t="str">
        <f t="shared" si="229"/>
        <v>-</v>
      </c>
      <c r="X190" s="128" t="str">
        <f t="shared" si="230"/>
        <v>-</v>
      </c>
      <c r="Y190" s="128" t="str">
        <f t="shared" si="231"/>
        <v>-</v>
      </c>
      <c r="Z190" s="128" t="str">
        <f t="shared" si="232"/>
        <v>-</v>
      </c>
      <c r="AA190" s="128" t="str">
        <f t="shared" si="233"/>
        <v>-</v>
      </c>
      <c r="AB190" s="131"/>
      <c r="AC190" s="128" t="str">
        <f t="shared" si="234"/>
        <v>-</v>
      </c>
      <c r="AD190" s="128" t="str">
        <f t="shared" si="235"/>
        <v>-</v>
      </c>
      <c r="AE190" s="128" t="str">
        <f t="shared" si="236"/>
        <v>-</v>
      </c>
      <c r="AF190" s="128" t="str">
        <f t="shared" si="237"/>
        <v>-</v>
      </c>
      <c r="AG190" s="128" t="str">
        <f t="shared" si="238"/>
        <v>-</v>
      </c>
      <c r="AH190" s="128" t="str">
        <f t="shared" si="239"/>
        <v>-</v>
      </c>
      <c r="AI190" s="128" t="str">
        <f t="shared" si="240"/>
        <v>-</v>
      </c>
      <c r="AJ190" s="128" t="str">
        <f t="shared" si="241"/>
        <v>-</v>
      </c>
      <c r="AK190" s="128" t="str">
        <f t="shared" si="242"/>
        <v>-</v>
      </c>
      <c r="AL190" s="128" t="str">
        <f t="shared" si="243"/>
        <v>-</v>
      </c>
      <c r="AM190" s="128" t="str">
        <f t="shared" si="244"/>
        <v>-</v>
      </c>
      <c r="AN190" s="128" t="str">
        <f t="shared" si="245"/>
        <v>-</v>
      </c>
      <c r="AO190" s="128" t="str">
        <f t="shared" si="246"/>
        <v>-</v>
      </c>
      <c r="AP190" s="128" t="str">
        <f t="shared" si="247"/>
        <v>-</v>
      </c>
      <c r="AQ190" s="128" t="str">
        <f t="shared" si="279"/>
        <v>-</v>
      </c>
      <c r="AR190" s="128" t="str">
        <f t="shared" si="280"/>
        <v>-</v>
      </c>
      <c r="AS190" s="129">
        <f t="shared" si="248"/>
        <v>0</v>
      </c>
      <c r="AT190" s="128" t="str">
        <f t="shared" si="249"/>
        <v>-</v>
      </c>
      <c r="AU190" s="128" t="str">
        <f t="shared" si="250"/>
        <v>-</v>
      </c>
      <c r="AV190" s="128" t="str">
        <f t="shared" si="251"/>
        <v>-</v>
      </c>
      <c r="AW190" s="128" t="str">
        <f t="shared" si="252"/>
        <v>-</v>
      </c>
      <c r="AX190" s="128" t="str">
        <f t="shared" si="253"/>
        <v>-</v>
      </c>
      <c r="AY190" s="128" t="str">
        <f t="shared" si="254"/>
        <v>-</v>
      </c>
      <c r="AZ190" s="128" t="str">
        <f t="shared" si="255"/>
        <v>-</v>
      </c>
      <c r="BA190" s="128" t="str">
        <f t="shared" si="256"/>
        <v>-</v>
      </c>
      <c r="BB190" s="128" t="str">
        <f t="shared" si="257"/>
        <v>-</v>
      </c>
      <c r="BC190" s="128" t="str">
        <f t="shared" si="258"/>
        <v>-</v>
      </c>
      <c r="BD190" s="128" t="str">
        <f t="shared" si="259"/>
        <v>-</v>
      </c>
      <c r="BE190" s="187"/>
      <c r="BF190" s="128" t="str">
        <f t="shared" si="260"/>
        <v>-</v>
      </c>
      <c r="BG190" s="128" t="str">
        <f t="shared" si="261"/>
        <v>-</v>
      </c>
      <c r="BH190" s="128" t="str">
        <f t="shared" si="262"/>
        <v>-</v>
      </c>
      <c r="BI190" s="128" t="str">
        <f t="shared" si="263"/>
        <v>-</v>
      </c>
      <c r="BJ190" s="128" t="str">
        <f t="shared" si="264"/>
        <v>-</v>
      </c>
      <c r="BK190" s="128" t="str">
        <f t="shared" si="265"/>
        <v>-</v>
      </c>
      <c r="BL190" s="128" t="str">
        <f t="shared" si="266"/>
        <v>-</v>
      </c>
      <c r="BM190" s="128" t="str">
        <f t="shared" si="267"/>
        <v>-</v>
      </c>
      <c r="BN190" s="128" t="str">
        <f t="shared" si="268"/>
        <v>-</v>
      </c>
      <c r="BO190" s="128" t="str">
        <f t="shared" si="269"/>
        <v>-</v>
      </c>
      <c r="BP190" s="128" t="str">
        <f t="shared" si="270"/>
        <v>-</v>
      </c>
      <c r="BQ190" s="128" t="str">
        <f t="shared" si="271"/>
        <v>-</v>
      </c>
      <c r="BR190" s="128" t="str">
        <f t="shared" si="272"/>
        <v>-</v>
      </c>
      <c r="BS190" s="128" t="str">
        <f t="shared" si="273"/>
        <v>-</v>
      </c>
      <c r="BT190" s="128" t="str">
        <f t="shared" si="274"/>
        <v>-</v>
      </c>
      <c r="BU190" s="128" t="str">
        <f t="shared" si="275"/>
        <v>-</v>
      </c>
      <c r="BV190" s="129">
        <f t="shared" si="281"/>
        <v>0</v>
      </c>
      <c r="BX190" s="128" t="str">
        <f t="shared" si="221"/>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76"/>
        <v>-</v>
      </c>
      <c r="K191" s="20" t="str">
        <f>IF(月途中入退所!$N40=$B$2,IF(月途中入退所!S40="","-",月途中入退所!$S40),"-")</f>
        <v>-</v>
      </c>
      <c r="L191" s="162" t="str">
        <f t="shared" si="277"/>
        <v>-</v>
      </c>
      <c r="M191" s="20" t="str">
        <f>IF(月途中入退所!$N40=$B$2,月途中入退所!$T40,"-")</f>
        <v>-</v>
      </c>
      <c r="N191" s="129">
        <f t="shared" si="222"/>
        <v>0</v>
      </c>
      <c r="P191" s="128" t="str">
        <f t="shared" si="278"/>
        <v>-</v>
      </c>
      <c r="Q191" s="128" t="str">
        <f t="shared" si="223"/>
        <v>-</v>
      </c>
      <c r="R191" s="128" t="str">
        <f t="shared" si="224"/>
        <v>-</v>
      </c>
      <c r="S191" s="128" t="str">
        <f t="shared" si="225"/>
        <v>-</v>
      </c>
      <c r="T191" s="128" t="str">
        <f t="shared" si="226"/>
        <v>-</v>
      </c>
      <c r="U191" s="128" t="str">
        <f t="shared" si="227"/>
        <v>-</v>
      </c>
      <c r="V191" s="128" t="str">
        <f t="shared" si="228"/>
        <v>-</v>
      </c>
      <c r="W191" s="128" t="str">
        <f t="shared" si="229"/>
        <v>-</v>
      </c>
      <c r="X191" s="128" t="str">
        <f t="shared" si="230"/>
        <v>-</v>
      </c>
      <c r="Y191" s="128" t="str">
        <f t="shared" si="231"/>
        <v>-</v>
      </c>
      <c r="Z191" s="128" t="str">
        <f t="shared" si="232"/>
        <v>-</v>
      </c>
      <c r="AA191" s="128" t="str">
        <f t="shared" si="233"/>
        <v>-</v>
      </c>
      <c r="AB191" s="131"/>
      <c r="AC191" s="128" t="str">
        <f t="shared" si="234"/>
        <v>-</v>
      </c>
      <c r="AD191" s="128" t="str">
        <f t="shared" si="235"/>
        <v>-</v>
      </c>
      <c r="AE191" s="128" t="str">
        <f t="shared" si="236"/>
        <v>-</v>
      </c>
      <c r="AF191" s="128" t="str">
        <f t="shared" si="237"/>
        <v>-</v>
      </c>
      <c r="AG191" s="128" t="str">
        <f t="shared" si="238"/>
        <v>-</v>
      </c>
      <c r="AH191" s="128" t="str">
        <f t="shared" si="239"/>
        <v>-</v>
      </c>
      <c r="AI191" s="128" t="str">
        <f t="shared" si="240"/>
        <v>-</v>
      </c>
      <c r="AJ191" s="128" t="str">
        <f t="shared" si="241"/>
        <v>-</v>
      </c>
      <c r="AK191" s="128" t="str">
        <f t="shared" si="242"/>
        <v>-</v>
      </c>
      <c r="AL191" s="128" t="str">
        <f t="shared" si="243"/>
        <v>-</v>
      </c>
      <c r="AM191" s="128" t="str">
        <f t="shared" si="244"/>
        <v>-</v>
      </c>
      <c r="AN191" s="128" t="str">
        <f t="shared" si="245"/>
        <v>-</v>
      </c>
      <c r="AO191" s="128" t="str">
        <f t="shared" si="246"/>
        <v>-</v>
      </c>
      <c r="AP191" s="128" t="str">
        <f t="shared" si="247"/>
        <v>-</v>
      </c>
      <c r="AQ191" s="128" t="str">
        <f t="shared" si="279"/>
        <v>-</v>
      </c>
      <c r="AR191" s="128" t="str">
        <f t="shared" si="280"/>
        <v>-</v>
      </c>
      <c r="AS191" s="129">
        <f t="shared" si="248"/>
        <v>0</v>
      </c>
      <c r="AT191" s="128" t="str">
        <f t="shared" si="249"/>
        <v>-</v>
      </c>
      <c r="AU191" s="128" t="str">
        <f t="shared" si="250"/>
        <v>-</v>
      </c>
      <c r="AV191" s="128" t="str">
        <f t="shared" si="251"/>
        <v>-</v>
      </c>
      <c r="AW191" s="128" t="str">
        <f t="shared" si="252"/>
        <v>-</v>
      </c>
      <c r="AX191" s="128" t="str">
        <f t="shared" si="253"/>
        <v>-</v>
      </c>
      <c r="AY191" s="128" t="str">
        <f t="shared" si="254"/>
        <v>-</v>
      </c>
      <c r="AZ191" s="128" t="str">
        <f t="shared" si="255"/>
        <v>-</v>
      </c>
      <c r="BA191" s="128" t="str">
        <f t="shared" si="256"/>
        <v>-</v>
      </c>
      <c r="BB191" s="128" t="str">
        <f t="shared" si="257"/>
        <v>-</v>
      </c>
      <c r="BC191" s="128" t="str">
        <f t="shared" si="258"/>
        <v>-</v>
      </c>
      <c r="BD191" s="128" t="str">
        <f t="shared" si="259"/>
        <v>-</v>
      </c>
      <c r="BE191" s="187"/>
      <c r="BF191" s="128" t="str">
        <f t="shared" si="260"/>
        <v>-</v>
      </c>
      <c r="BG191" s="128" t="str">
        <f t="shared" si="261"/>
        <v>-</v>
      </c>
      <c r="BH191" s="128" t="str">
        <f t="shared" si="262"/>
        <v>-</v>
      </c>
      <c r="BI191" s="128" t="str">
        <f t="shared" si="263"/>
        <v>-</v>
      </c>
      <c r="BJ191" s="128" t="str">
        <f t="shared" si="264"/>
        <v>-</v>
      </c>
      <c r="BK191" s="128" t="str">
        <f t="shared" si="265"/>
        <v>-</v>
      </c>
      <c r="BL191" s="128" t="str">
        <f t="shared" si="266"/>
        <v>-</v>
      </c>
      <c r="BM191" s="128" t="str">
        <f t="shared" si="267"/>
        <v>-</v>
      </c>
      <c r="BN191" s="128" t="str">
        <f t="shared" si="268"/>
        <v>-</v>
      </c>
      <c r="BO191" s="128" t="str">
        <f t="shared" si="269"/>
        <v>-</v>
      </c>
      <c r="BP191" s="128" t="str">
        <f t="shared" si="270"/>
        <v>-</v>
      </c>
      <c r="BQ191" s="128" t="str">
        <f t="shared" si="271"/>
        <v>-</v>
      </c>
      <c r="BR191" s="128" t="str">
        <f t="shared" si="272"/>
        <v>-</v>
      </c>
      <c r="BS191" s="128" t="str">
        <f t="shared" si="273"/>
        <v>-</v>
      </c>
      <c r="BT191" s="128" t="str">
        <f t="shared" si="274"/>
        <v>-</v>
      </c>
      <c r="BU191" s="128" t="str">
        <f t="shared" si="275"/>
        <v>-</v>
      </c>
      <c r="BV191" s="129">
        <f t="shared" si="281"/>
        <v>0</v>
      </c>
      <c r="BX191" s="128" t="str">
        <f t="shared" si="221"/>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76"/>
        <v>-</v>
      </c>
      <c r="K192" s="20" t="str">
        <f>IF(月途中入退所!$N41=$B$2,IF(月途中入退所!S41="","-",月途中入退所!$S41),"-")</f>
        <v>-</v>
      </c>
      <c r="L192" s="162" t="str">
        <f t="shared" si="277"/>
        <v>-</v>
      </c>
      <c r="M192" s="20" t="str">
        <f>IF(月途中入退所!$N41=$B$2,月途中入退所!$T41,"-")</f>
        <v>-</v>
      </c>
      <c r="N192" s="129">
        <f t="shared" si="222"/>
        <v>0</v>
      </c>
      <c r="P192" s="128" t="str">
        <f t="shared" si="278"/>
        <v>-</v>
      </c>
      <c r="Q192" s="128" t="str">
        <f t="shared" si="223"/>
        <v>-</v>
      </c>
      <c r="R192" s="128" t="str">
        <f t="shared" si="224"/>
        <v>-</v>
      </c>
      <c r="S192" s="128" t="str">
        <f t="shared" si="225"/>
        <v>-</v>
      </c>
      <c r="T192" s="128" t="str">
        <f t="shared" si="226"/>
        <v>-</v>
      </c>
      <c r="U192" s="128" t="str">
        <f t="shared" si="227"/>
        <v>-</v>
      </c>
      <c r="V192" s="128" t="str">
        <f t="shared" si="228"/>
        <v>-</v>
      </c>
      <c r="W192" s="128" t="str">
        <f t="shared" si="229"/>
        <v>-</v>
      </c>
      <c r="X192" s="128" t="str">
        <f t="shared" si="230"/>
        <v>-</v>
      </c>
      <c r="Y192" s="128" t="str">
        <f t="shared" si="231"/>
        <v>-</v>
      </c>
      <c r="Z192" s="128" t="str">
        <f t="shared" si="232"/>
        <v>-</v>
      </c>
      <c r="AA192" s="128" t="str">
        <f t="shared" si="233"/>
        <v>-</v>
      </c>
      <c r="AB192" s="131"/>
      <c r="AC192" s="128" t="str">
        <f t="shared" si="234"/>
        <v>-</v>
      </c>
      <c r="AD192" s="128" t="str">
        <f t="shared" si="235"/>
        <v>-</v>
      </c>
      <c r="AE192" s="128" t="str">
        <f t="shared" si="236"/>
        <v>-</v>
      </c>
      <c r="AF192" s="128" t="str">
        <f t="shared" si="237"/>
        <v>-</v>
      </c>
      <c r="AG192" s="128" t="str">
        <f t="shared" si="238"/>
        <v>-</v>
      </c>
      <c r="AH192" s="128" t="str">
        <f t="shared" si="239"/>
        <v>-</v>
      </c>
      <c r="AI192" s="128" t="str">
        <f t="shared" si="240"/>
        <v>-</v>
      </c>
      <c r="AJ192" s="128" t="str">
        <f t="shared" si="241"/>
        <v>-</v>
      </c>
      <c r="AK192" s="128" t="str">
        <f t="shared" si="242"/>
        <v>-</v>
      </c>
      <c r="AL192" s="128" t="str">
        <f t="shared" si="243"/>
        <v>-</v>
      </c>
      <c r="AM192" s="128" t="str">
        <f t="shared" si="244"/>
        <v>-</v>
      </c>
      <c r="AN192" s="128" t="str">
        <f t="shared" si="245"/>
        <v>-</v>
      </c>
      <c r="AO192" s="128" t="str">
        <f t="shared" si="246"/>
        <v>-</v>
      </c>
      <c r="AP192" s="128" t="str">
        <f t="shared" si="247"/>
        <v>-</v>
      </c>
      <c r="AQ192" s="128" t="str">
        <f t="shared" si="279"/>
        <v>-</v>
      </c>
      <c r="AR192" s="128" t="str">
        <f t="shared" si="280"/>
        <v>-</v>
      </c>
      <c r="AS192" s="129">
        <f t="shared" si="248"/>
        <v>0</v>
      </c>
      <c r="AT192" s="128" t="str">
        <f t="shared" si="249"/>
        <v>-</v>
      </c>
      <c r="AU192" s="128" t="str">
        <f t="shared" si="250"/>
        <v>-</v>
      </c>
      <c r="AV192" s="128" t="str">
        <f t="shared" si="251"/>
        <v>-</v>
      </c>
      <c r="AW192" s="128" t="str">
        <f t="shared" si="252"/>
        <v>-</v>
      </c>
      <c r="AX192" s="128" t="str">
        <f t="shared" si="253"/>
        <v>-</v>
      </c>
      <c r="AY192" s="128" t="str">
        <f t="shared" si="254"/>
        <v>-</v>
      </c>
      <c r="AZ192" s="128" t="str">
        <f t="shared" si="255"/>
        <v>-</v>
      </c>
      <c r="BA192" s="128" t="str">
        <f t="shared" si="256"/>
        <v>-</v>
      </c>
      <c r="BB192" s="128" t="str">
        <f t="shared" si="257"/>
        <v>-</v>
      </c>
      <c r="BC192" s="128" t="str">
        <f t="shared" si="258"/>
        <v>-</v>
      </c>
      <c r="BD192" s="128" t="str">
        <f t="shared" si="259"/>
        <v>-</v>
      </c>
      <c r="BE192" s="187"/>
      <c r="BF192" s="128" t="str">
        <f t="shared" si="260"/>
        <v>-</v>
      </c>
      <c r="BG192" s="128" t="str">
        <f t="shared" si="261"/>
        <v>-</v>
      </c>
      <c r="BH192" s="128" t="str">
        <f t="shared" si="262"/>
        <v>-</v>
      </c>
      <c r="BI192" s="128" t="str">
        <f t="shared" si="263"/>
        <v>-</v>
      </c>
      <c r="BJ192" s="128" t="str">
        <f t="shared" si="264"/>
        <v>-</v>
      </c>
      <c r="BK192" s="128" t="str">
        <f t="shared" si="265"/>
        <v>-</v>
      </c>
      <c r="BL192" s="128" t="str">
        <f t="shared" si="266"/>
        <v>-</v>
      </c>
      <c r="BM192" s="128" t="str">
        <f t="shared" si="267"/>
        <v>-</v>
      </c>
      <c r="BN192" s="128" t="str">
        <f t="shared" si="268"/>
        <v>-</v>
      </c>
      <c r="BO192" s="128" t="str">
        <f t="shared" si="269"/>
        <v>-</v>
      </c>
      <c r="BP192" s="128" t="str">
        <f t="shared" si="270"/>
        <v>-</v>
      </c>
      <c r="BQ192" s="128" t="str">
        <f t="shared" si="271"/>
        <v>-</v>
      </c>
      <c r="BR192" s="128" t="str">
        <f t="shared" si="272"/>
        <v>-</v>
      </c>
      <c r="BS192" s="128" t="str">
        <f t="shared" si="273"/>
        <v>-</v>
      </c>
      <c r="BT192" s="128" t="str">
        <f t="shared" si="274"/>
        <v>-</v>
      </c>
      <c r="BU192" s="128" t="str">
        <f t="shared" si="275"/>
        <v>-</v>
      </c>
      <c r="BV192" s="129">
        <f t="shared" si="281"/>
        <v>0</v>
      </c>
      <c r="BX192" s="128" t="str">
        <f t="shared" si="221"/>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76"/>
        <v>-</v>
      </c>
      <c r="K193" s="20" t="str">
        <f>IF(月途中入退所!$N42=$B$2,IF(月途中入退所!S42="","-",月途中入退所!$S42),"-")</f>
        <v>-</v>
      </c>
      <c r="L193" s="162" t="str">
        <f t="shared" si="277"/>
        <v>-</v>
      </c>
      <c r="M193" s="20" t="str">
        <f>IF(月途中入退所!$N42=$B$2,月途中入退所!$T42,"-")</f>
        <v>-</v>
      </c>
      <c r="N193" s="129">
        <f t="shared" si="222"/>
        <v>0</v>
      </c>
      <c r="P193" s="128" t="str">
        <f t="shared" si="278"/>
        <v>-</v>
      </c>
      <c r="Q193" s="128" t="str">
        <f t="shared" si="223"/>
        <v>-</v>
      </c>
      <c r="R193" s="128" t="str">
        <f t="shared" si="224"/>
        <v>-</v>
      </c>
      <c r="S193" s="128" t="str">
        <f t="shared" si="225"/>
        <v>-</v>
      </c>
      <c r="T193" s="128" t="str">
        <f t="shared" si="226"/>
        <v>-</v>
      </c>
      <c r="U193" s="128" t="str">
        <f t="shared" si="227"/>
        <v>-</v>
      </c>
      <c r="V193" s="128" t="str">
        <f t="shared" si="228"/>
        <v>-</v>
      </c>
      <c r="W193" s="128" t="str">
        <f t="shared" si="229"/>
        <v>-</v>
      </c>
      <c r="X193" s="128" t="str">
        <f t="shared" si="230"/>
        <v>-</v>
      </c>
      <c r="Y193" s="128" t="str">
        <f t="shared" si="231"/>
        <v>-</v>
      </c>
      <c r="Z193" s="128" t="str">
        <f t="shared" si="232"/>
        <v>-</v>
      </c>
      <c r="AA193" s="128" t="str">
        <f t="shared" si="233"/>
        <v>-</v>
      </c>
      <c r="AB193" s="131"/>
      <c r="AC193" s="128" t="str">
        <f t="shared" si="234"/>
        <v>-</v>
      </c>
      <c r="AD193" s="128" t="str">
        <f t="shared" si="235"/>
        <v>-</v>
      </c>
      <c r="AE193" s="128" t="str">
        <f t="shared" si="236"/>
        <v>-</v>
      </c>
      <c r="AF193" s="128" t="str">
        <f t="shared" si="237"/>
        <v>-</v>
      </c>
      <c r="AG193" s="128" t="str">
        <f t="shared" si="238"/>
        <v>-</v>
      </c>
      <c r="AH193" s="128" t="str">
        <f t="shared" si="239"/>
        <v>-</v>
      </c>
      <c r="AI193" s="128" t="str">
        <f t="shared" si="240"/>
        <v>-</v>
      </c>
      <c r="AJ193" s="128" t="str">
        <f t="shared" si="241"/>
        <v>-</v>
      </c>
      <c r="AK193" s="128" t="str">
        <f t="shared" si="242"/>
        <v>-</v>
      </c>
      <c r="AL193" s="128" t="str">
        <f t="shared" si="243"/>
        <v>-</v>
      </c>
      <c r="AM193" s="128" t="str">
        <f t="shared" si="244"/>
        <v>-</v>
      </c>
      <c r="AN193" s="128" t="str">
        <f t="shared" si="245"/>
        <v>-</v>
      </c>
      <c r="AO193" s="128" t="str">
        <f t="shared" si="246"/>
        <v>-</v>
      </c>
      <c r="AP193" s="128" t="str">
        <f t="shared" si="247"/>
        <v>-</v>
      </c>
      <c r="AQ193" s="128" t="str">
        <f t="shared" si="279"/>
        <v>-</v>
      </c>
      <c r="AR193" s="128" t="str">
        <f t="shared" si="280"/>
        <v>-</v>
      </c>
      <c r="AS193" s="129">
        <f t="shared" si="248"/>
        <v>0</v>
      </c>
      <c r="AT193" s="128" t="str">
        <f t="shared" si="249"/>
        <v>-</v>
      </c>
      <c r="AU193" s="128" t="str">
        <f t="shared" si="250"/>
        <v>-</v>
      </c>
      <c r="AV193" s="128" t="str">
        <f t="shared" si="251"/>
        <v>-</v>
      </c>
      <c r="AW193" s="128" t="str">
        <f t="shared" si="252"/>
        <v>-</v>
      </c>
      <c r="AX193" s="128" t="str">
        <f t="shared" si="253"/>
        <v>-</v>
      </c>
      <c r="AY193" s="128" t="str">
        <f t="shared" si="254"/>
        <v>-</v>
      </c>
      <c r="AZ193" s="128" t="str">
        <f t="shared" si="255"/>
        <v>-</v>
      </c>
      <c r="BA193" s="128" t="str">
        <f t="shared" si="256"/>
        <v>-</v>
      </c>
      <c r="BB193" s="128" t="str">
        <f t="shared" si="257"/>
        <v>-</v>
      </c>
      <c r="BC193" s="128" t="str">
        <f t="shared" si="258"/>
        <v>-</v>
      </c>
      <c r="BD193" s="128" t="str">
        <f t="shared" si="259"/>
        <v>-</v>
      </c>
      <c r="BE193" s="187"/>
      <c r="BF193" s="128" t="str">
        <f t="shared" si="260"/>
        <v>-</v>
      </c>
      <c r="BG193" s="128" t="str">
        <f t="shared" si="261"/>
        <v>-</v>
      </c>
      <c r="BH193" s="128" t="str">
        <f t="shared" si="262"/>
        <v>-</v>
      </c>
      <c r="BI193" s="128" t="str">
        <f t="shared" si="263"/>
        <v>-</v>
      </c>
      <c r="BJ193" s="128" t="str">
        <f t="shared" si="264"/>
        <v>-</v>
      </c>
      <c r="BK193" s="128" t="str">
        <f t="shared" si="265"/>
        <v>-</v>
      </c>
      <c r="BL193" s="128" t="str">
        <f t="shared" si="266"/>
        <v>-</v>
      </c>
      <c r="BM193" s="128" t="str">
        <f t="shared" si="267"/>
        <v>-</v>
      </c>
      <c r="BN193" s="128" t="str">
        <f t="shared" si="268"/>
        <v>-</v>
      </c>
      <c r="BO193" s="128" t="str">
        <f t="shared" si="269"/>
        <v>-</v>
      </c>
      <c r="BP193" s="128" t="str">
        <f t="shared" si="270"/>
        <v>-</v>
      </c>
      <c r="BQ193" s="128" t="str">
        <f t="shared" si="271"/>
        <v>-</v>
      </c>
      <c r="BR193" s="128" t="str">
        <f t="shared" si="272"/>
        <v>-</v>
      </c>
      <c r="BS193" s="128" t="str">
        <f t="shared" si="273"/>
        <v>-</v>
      </c>
      <c r="BT193" s="128" t="str">
        <f t="shared" si="274"/>
        <v>-</v>
      </c>
      <c r="BU193" s="128" t="str">
        <f t="shared" si="275"/>
        <v>-</v>
      </c>
      <c r="BV193" s="129">
        <f t="shared" si="281"/>
        <v>0</v>
      </c>
      <c r="BX193" s="128" t="str">
        <f t="shared" si="221"/>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76"/>
        <v>-</v>
      </c>
      <c r="K194" s="20" t="str">
        <f>IF(月途中入退所!$N43=$B$2,IF(月途中入退所!S43="","-",月途中入退所!$S43),"-")</f>
        <v>-</v>
      </c>
      <c r="L194" s="162" t="str">
        <f t="shared" si="277"/>
        <v>-</v>
      </c>
      <c r="M194" s="20" t="str">
        <f>IF(月途中入退所!$N43=$B$2,月途中入退所!$T43,"-")</f>
        <v>-</v>
      </c>
      <c r="N194" s="129">
        <f t="shared" si="222"/>
        <v>0</v>
      </c>
      <c r="P194" s="128" t="str">
        <f t="shared" si="278"/>
        <v>-</v>
      </c>
      <c r="Q194" s="128" t="str">
        <f t="shared" si="223"/>
        <v>-</v>
      </c>
      <c r="R194" s="128" t="str">
        <f t="shared" si="224"/>
        <v>-</v>
      </c>
      <c r="S194" s="128" t="str">
        <f t="shared" si="225"/>
        <v>-</v>
      </c>
      <c r="T194" s="128" t="str">
        <f t="shared" si="226"/>
        <v>-</v>
      </c>
      <c r="U194" s="128" t="str">
        <f t="shared" si="227"/>
        <v>-</v>
      </c>
      <c r="V194" s="128" t="str">
        <f t="shared" si="228"/>
        <v>-</v>
      </c>
      <c r="W194" s="128" t="str">
        <f t="shared" si="229"/>
        <v>-</v>
      </c>
      <c r="X194" s="128" t="str">
        <f t="shared" si="230"/>
        <v>-</v>
      </c>
      <c r="Y194" s="128" t="str">
        <f t="shared" si="231"/>
        <v>-</v>
      </c>
      <c r="Z194" s="128" t="str">
        <f t="shared" si="232"/>
        <v>-</v>
      </c>
      <c r="AA194" s="128" t="str">
        <f t="shared" si="233"/>
        <v>-</v>
      </c>
      <c r="AB194" s="131"/>
      <c r="AC194" s="128" t="str">
        <f t="shared" si="234"/>
        <v>-</v>
      </c>
      <c r="AD194" s="128" t="str">
        <f t="shared" si="235"/>
        <v>-</v>
      </c>
      <c r="AE194" s="128" t="str">
        <f t="shared" si="236"/>
        <v>-</v>
      </c>
      <c r="AF194" s="128" t="str">
        <f t="shared" si="237"/>
        <v>-</v>
      </c>
      <c r="AG194" s="128" t="str">
        <f t="shared" si="238"/>
        <v>-</v>
      </c>
      <c r="AH194" s="128" t="str">
        <f t="shared" si="239"/>
        <v>-</v>
      </c>
      <c r="AI194" s="128" t="str">
        <f t="shared" si="240"/>
        <v>-</v>
      </c>
      <c r="AJ194" s="128" t="str">
        <f t="shared" si="241"/>
        <v>-</v>
      </c>
      <c r="AK194" s="128" t="str">
        <f t="shared" si="242"/>
        <v>-</v>
      </c>
      <c r="AL194" s="128" t="str">
        <f t="shared" si="243"/>
        <v>-</v>
      </c>
      <c r="AM194" s="128" t="str">
        <f t="shared" si="244"/>
        <v>-</v>
      </c>
      <c r="AN194" s="128" t="str">
        <f t="shared" si="245"/>
        <v>-</v>
      </c>
      <c r="AO194" s="128" t="str">
        <f t="shared" si="246"/>
        <v>-</v>
      </c>
      <c r="AP194" s="128" t="str">
        <f t="shared" si="247"/>
        <v>-</v>
      </c>
      <c r="AQ194" s="128" t="str">
        <f t="shared" si="279"/>
        <v>-</v>
      </c>
      <c r="AR194" s="128" t="str">
        <f t="shared" si="280"/>
        <v>-</v>
      </c>
      <c r="AS194" s="129">
        <f t="shared" si="248"/>
        <v>0</v>
      </c>
      <c r="AT194" s="128" t="str">
        <f t="shared" si="249"/>
        <v>-</v>
      </c>
      <c r="AU194" s="128" t="str">
        <f t="shared" si="250"/>
        <v>-</v>
      </c>
      <c r="AV194" s="128" t="str">
        <f t="shared" si="251"/>
        <v>-</v>
      </c>
      <c r="AW194" s="128" t="str">
        <f t="shared" si="252"/>
        <v>-</v>
      </c>
      <c r="AX194" s="128" t="str">
        <f t="shared" si="253"/>
        <v>-</v>
      </c>
      <c r="AY194" s="128" t="str">
        <f t="shared" si="254"/>
        <v>-</v>
      </c>
      <c r="AZ194" s="128" t="str">
        <f t="shared" si="255"/>
        <v>-</v>
      </c>
      <c r="BA194" s="128" t="str">
        <f t="shared" si="256"/>
        <v>-</v>
      </c>
      <c r="BB194" s="128" t="str">
        <f t="shared" si="257"/>
        <v>-</v>
      </c>
      <c r="BC194" s="128" t="str">
        <f t="shared" si="258"/>
        <v>-</v>
      </c>
      <c r="BD194" s="128" t="str">
        <f t="shared" si="259"/>
        <v>-</v>
      </c>
      <c r="BE194" s="187"/>
      <c r="BF194" s="128" t="str">
        <f t="shared" si="260"/>
        <v>-</v>
      </c>
      <c r="BG194" s="128" t="str">
        <f t="shared" si="261"/>
        <v>-</v>
      </c>
      <c r="BH194" s="128" t="str">
        <f t="shared" si="262"/>
        <v>-</v>
      </c>
      <c r="BI194" s="128" t="str">
        <f t="shared" si="263"/>
        <v>-</v>
      </c>
      <c r="BJ194" s="128" t="str">
        <f t="shared" si="264"/>
        <v>-</v>
      </c>
      <c r="BK194" s="128" t="str">
        <f t="shared" si="265"/>
        <v>-</v>
      </c>
      <c r="BL194" s="128" t="str">
        <f t="shared" si="266"/>
        <v>-</v>
      </c>
      <c r="BM194" s="128" t="str">
        <f t="shared" si="267"/>
        <v>-</v>
      </c>
      <c r="BN194" s="128" t="str">
        <f t="shared" si="268"/>
        <v>-</v>
      </c>
      <c r="BO194" s="128" t="str">
        <f t="shared" si="269"/>
        <v>-</v>
      </c>
      <c r="BP194" s="128" t="str">
        <f t="shared" si="270"/>
        <v>-</v>
      </c>
      <c r="BQ194" s="128" t="str">
        <f t="shared" si="271"/>
        <v>-</v>
      </c>
      <c r="BR194" s="128" t="str">
        <f t="shared" si="272"/>
        <v>-</v>
      </c>
      <c r="BS194" s="128" t="str">
        <f t="shared" si="273"/>
        <v>-</v>
      </c>
      <c r="BT194" s="128" t="str">
        <f t="shared" si="274"/>
        <v>-</v>
      </c>
      <c r="BU194" s="128" t="str">
        <f t="shared" si="275"/>
        <v>-</v>
      </c>
      <c r="BV194" s="129">
        <f t="shared" si="281"/>
        <v>0</v>
      </c>
      <c r="BX194" s="128" t="str">
        <f t="shared" si="221"/>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76"/>
        <v>-</v>
      </c>
      <c r="K195" s="20" t="str">
        <f>IF(月途中入退所!$N44=$B$2,IF(月途中入退所!S44="","-",月途中入退所!$S44),"-")</f>
        <v>-</v>
      </c>
      <c r="L195" s="162" t="str">
        <f t="shared" si="277"/>
        <v>-</v>
      </c>
      <c r="M195" s="20" t="str">
        <f>IF(月途中入退所!$N44=$B$2,月途中入退所!$T44,"-")</f>
        <v>-</v>
      </c>
      <c r="N195" s="129">
        <f t="shared" si="222"/>
        <v>0</v>
      </c>
      <c r="P195" s="128" t="str">
        <f t="shared" si="278"/>
        <v>-</v>
      </c>
      <c r="Q195" s="128" t="str">
        <f t="shared" si="223"/>
        <v>-</v>
      </c>
      <c r="R195" s="128" t="str">
        <f t="shared" si="224"/>
        <v>-</v>
      </c>
      <c r="S195" s="128" t="str">
        <f t="shared" si="225"/>
        <v>-</v>
      </c>
      <c r="T195" s="128" t="str">
        <f t="shared" si="226"/>
        <v>-</v>
      </c>
      <c r="U195" s="128" t="str">
        <f t="shared" si="227"/>
        <v>-</v>
      </c>
      <c r="V195" s="128" t="str">
        <f t="shared" si="228"/>
        <v>-</v>
      </c>
      <c r="W195" s="128" t="str">
        <f t="shared" si="229"/>
        <v>-</v>
      </c>
      <c r="X195" s="128" t="str">
        <f t="shared" si="230"/>
        <v>-</v>
      </c>
      <c r="Y195" s="128" t="str">
        <f t="shared" si="231"/>
        <v>-</v>
      </c>
      <c r="Z195" s="128" t="str">
        <f t="shared" si="232"/>
        <v>-</v>
      </c>
      <c r="AA195" s="128" t="str">
        <f t="shared" si="233"/>
        <v>-</v>
      </c>
      <c r="AB195" s="131"/>
      <c r="AC195" s="128" t="str">
        <f t="shared" si="234"/>
        <v>-</v>
      </c>
      <c r="AD195" s="128" t="str">
        <f t="shared" si="235"/>
        <v>-</v>
      </c>
      <c r="AE195" s="128" t="str">
        <f t="shared" si="236"/>
        <v>-</v>
      </c>
      <c r="AF195" s="128" t="str">
        <f t="shared" si="237"/>
        <v>-</v>
      </c>
      <c r="AG195" s="128" t="str">
        <f t="shared" si="238"/>
        <v>-</v>
      </c>
      <c r="AH195" s="128" t="str">
        <f t="shared" si="239"/>
        <v>-</v>
      </c>
      <c r="AI195" s="128" t="str">
        <f t="shared" si="240"/>
        <v>-</v>
      </c>
      <c r="AJ195" s="128" t="str">
        <f t="shared" si="241"/>
        <v>-</v>
      </c>
      <c r="AK195" s="128" t="str">
        <f t="shared" si="242"/>
        <v>-</v>
      </c>
      <c r="AL195" s="128" t="str">
        <f t="shared" si="243"/>
        <v>-</v>
      </c>
      <c r="AM195" s="128" t="str">
        <f t="shared" si="244"/>
        <v>-</v>
      </c>
      <c r="AN195" s="128" t="str">
        <f t="shared" si="245"/>
        <v>-</v>
      </c>
      <c r="AO195" s="128" t="str">
        <f t="shared" si="246"/>
        <v>-</v>
      </c>
      <c r="AP195" s="128" t="str">
        <f t="shared" si="247"/>
        <v>-</v>
      </c>
      <c r="AQ195" s="128" t="str">
        <f t="shared" si="279"/>
        <v>-</v>
      </c>
      <c r="AR195" s="128" t="str">
        <f t="shared" si="280"/>
        <v>-</v>
      </c>
      <c r="AS195" s="129">
        <f t="shared" si="248"/>
        <v>0</v>
      </c>
      <c r="AT195" s="128" t="str">
        <f t="shared" si="249"/>
        <v>-</v>
      </c>
      <c r="AU195" s="128" t="str">
        <f t="shared" si="250"/>
        <v>-</v>
      </c>
      <c r="AV195" s="128" t="str">
        <f t="shared" si="251"/>
        <v>-</v>
      </c>
      <c r="AW195" s="128" t="str">
        <f t="shared" si="252"/>
        <v>-</v>
      </c>
      <c r="AX195" s="128" t="str">
        <f t="shared" si="253"/>
        <v>-</v>
      </c>
      <c r="AY195" s="128" t="str">
        <f t="shared" si="254"/>
        <v>-</v>
      </c>
      <c r="AZ195" s="128" t="str">
        <f t="shared" si="255"/>
        <v>-</v>
      </c>
      <c r="BA195" s="128" t="str">
        <f t="shared" si="256"/>
        <v>-</v>
      </c>
      <c r="BB195" s="128" t="str">
        <f t="shared" si="257"/>
        <v>-</v>
      </c>
      <c r="BC195" s="128" t="str">
        <f t="shared" si="258"/>
        <v>-</v>
      </c>
      <c r="BD195" s="128" t="str">
        <f t="shared" si="259"/>
        <v>-</v>
      </c>
      <c r="BE195" s="187"/>
      <c r="BF195" s="128" t="str">
        <f t="shared" si="260"/>
        <v>-</v>
      </c>
      <c r="BG195" s="128" t="str">
        <f t="shared" si="261"/>
        <v>-</v>
      </c>
      <c r="BH195" s="128" t="str">
        <f t="shared" si="262"/>
        <v>-</v>
      </c>
      <c r="BI195" s="128" t="str">
        <f t="shared" si="263"/>
        <v>-</v>
      </c>
      <c r="BJ195" s="128" t="str">
        <f t="shared" si="264"/>
        <v>-</v>
      </c>
      <c r="BK195" s="128" t="str">
        <f t="shared" si="265"/>
        <v>-</v>
      </c>
      <c r="BL195" s="128" t="str">
        <f t="shared" si="266"/>
        <v>-</v>
      </c>
      <c r="BM195" s="128" t="str">
        <f t="shared" si="267"/>
        <v>-</v>
      </c>
      <c r="BN195" s="128" t="str">
        <f t="shared" si="268"/>
        <v>-</v>
      </c>
      <c r="BO195" s="128" t="str">
        <f t="shared" si="269"/>
        <v>-</v>
      </c>
      <c r="BP195" s="128" t="str">
        <f t="shared" si="270"/>
        <v>-</v>
      </c>
      <c r="BQ195" s="128" t="str">
        <f t="shared" si="271"/>
        <v>-</v>
      </c>
      <c r="BR195" s="128" t="str">
        <f t="shared" si="272"/>
        <v>-</v>
      </c>
      <c r="BS195" s="128" t="str">
        <f t="shared" si="273"/>
        <v>-</v>
      </c>
      <c r="BT195" s="128" t="str">
        <f t="shared" si="274"/>
        <v>-</v>
      </c>
      <c r="BU195" s="128" t="str">
        <f t="shared" si="275"/>
        <v>-</v>
      </c>
      <c r="BV195" s="129">
        <f t="shared" si="281"/>
        <v>0</v>
      </c>
      <c r="BX195" s="128" t="str">
        <f t="shared" si="221"/>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76"/>
        <v>-</v>
      </c>
      <c r="K196" s="20" t="str">
        <f>IF(月途中入退所!$N45=$B$2,IF(月途中入退所!S45="","-",月途中入退所!$S45),"-")</f>
        <v>-</v>
      </c>
      <c r="L196" s="162" t="str">
        <f t="shared" si="277"/>
        <v>-</v>
      </c>
      <c r="M196" s="20" t="str">
        <f>IF(月途中入退所!$N45=$B$2,月途中入退所!$T45,"-")</f>
        <v>-</v>
      </c>
      <c r="N196" s="129">
        <f t="shared" si="222"/>
        <v>0</v>
      </c>
      <c r="P196" s="128" t="str">
        <f t="shared" si="278"/>
        <v>-</v>
      </c>
      <c r="Q196" s="128" t="str">
        <f t="shared" si="223"/>
        <v>-</v>
      </c>
      <c r="R196" s="128" t="str">
        <f t="shared" si="224"/>
        <v>-</v>
      </c>
      <c r="S196" s="128" t="str">
        <f t="shared" si="225"/>
        <v>-</v>
      </c>
      <c r="T196" s="128" t="str">
        <f t="shared" si="226"/>
        <v>-</v>
      </c>
      <c r="U196" s="128" t="str">
        <f t="shared" si="227"/>
        <v>-</v>
      </c>
      <c r="V196" s="128" t="str">
        <f t="shared" si="228"/>
        <v>-</v>
      </c>
      <c r="W196" s="128" t="str">
        <f t="shared" si="229"/>
        <v>-</v>
      </c>
      <c r="X196" s="128" t="str">
        <f t="shared" si="230"/>
        <v>-</v>
      </c>
      <c r="Y196" s="128" t="str">
        <f t="shared" si="231"/>
        <v>-</v>
      </c>
      <c r="Z196" s="128" t="str">
        <f t="shared" si="232"/>
        <v>-</v>
      </c>
      <c r="AA196" s="128" t="str">
        <f t="shared" si="233"/>
        <v>-</v>
      </c>
      <c r="AB196" s="131"/>
      <c r="AC196" s="128" t="str">
        <f t="shared" si="234"/>
        <v>-</v>
      </c>
      <c r="AD196" s="128" t="str">
        <f t="shared" si="235"/>
        <v>-</v>
      </c>
      <c r="AE196" s="128" t="str">
        <f t="shared" si="236"/>
        <v>-</v>
      </c>
      <c r="AF196" s="128" t="str">
        <f t="shared" si="237"/>
        <v>-</v>
      </c>
      <c r="AG196" s="128" t="str">
        <f t="shared" si="238"/>
        <v>-</v>
      </c>
      <c r="AH196" s="128" t="str">
        <f t="shared" si="239"/>
        <v>-</v>
      </c>
      <c r="AI196" s="128" t="str">
        <f t="shared" si="240"/>
        <v>-</v>
      </c>
      <c r="AJ196" s="128" t="str">
        <f t="shared" si="241"/>
        <v>-</v>
      </c>
      <c r="AK196" s="128" t="str">
        <f t="shared" si="242"/>
        <v>-</v>
      </c>
      <c r="AL196" s="128" t="str">
        <f t="shared" si="243"/>
        <v>-</v>
      </c>
      <c r="AM196" s="128" t="str">
        <f t="shared" si="244"/>
        <v>-</v>
      </c>
      <c r="AN196" s="128" t="str">
        <f t="shared" si="245"/>
        <v>-</v>
      </c>
      <c r="AO196" s="128" t="str">
        <f t="shared" si="246"/>
        <v>-</v>
      </c>
      <c r="AP196" s="128" t="str">
        <f t="shared" si="247"/>
        <v>-</v>
      </c>
      <c r="AQ196" s="128" t="str">
        <f t="shared" si="279"/>
        <v>-</v>
      </c>
      <c r="AR196" s="128" t="str">
        <f t="shared" si="280"/>
        <v>-</v>
      </c>
      <c r="AS196" s="129">
        <f t="shared" si="248"/>
        <v>0</v>
      </c>
      <c r="AT196" s="128" t="str">
        <f t="shared" si="249"/>
        <v>-</v>
      </c>
      <c r="AU196" s="128" t="str">
        <f t="shared" si="250"/>
        <v>-</v>
      </c>
      <c r="AV196" s="128" t="str">
        <f t="shared" si="251"/>
        <v>-</v>
      </c>
      <c r="AW196" s="128" t="str">
        <f t="shared" si="252"/>
        <v>-</v>
      </c>
      <c r="AX196" s="128" t="str">
        <f t="shared" si="253"/>
        <v>-</v>
      </c>
      <c r="AY196" s="128" t="str">
        <f t="shared" si="254"/>
        <v>-</v>
      </c>
      <c r="AZ196" s="128" t="str">
        <f t="shared" si="255"/>
        <v>-</v>
      </c>
      <c r="BA196" s="128" t="str">
        <f t="shared" si="256"/>
        <v>-</v>
      </c>
      <c r="BB196" s="128" t="str">
        <f t="shared" si="257"/>
        <v>-</v>
      </c>
      <c r="BC196" s="128" t="str">
        <f t="shared" si="258"/>
        <v>-</v>
      </c>
      <c r="BD196" s="128" t="str">
        <f t="shared" si="259"/>
        <v>-</v>
      </c>
      <c r="BE196" s="187"/>
      <c r="BF196" s="128" t="str">
        <f t="shared" si="260"/>
        <v>-</v>
      </c>
      <c r="BG196" s="128" t="str">
        <f t="shared" si="261"/>
        <v>-</v>
      </c>
      <c r="BH196" s="128" t="str">
        <f t="shared" si="262"/>
        <v>-</v>
      </c>
      <c r="BI196" s="128" t="str">
        <f t="shared" si="263"/>
        <v>-</v>
      </c>
      <c r="BJ196" s="128" t="str">
        <f t="shared" si="264"/>
        <v>-</v>
      </c>
      <c r="BK196" s="128" t="str">
        <f t="shared" si="265"/>
        <v>-</v>
      </c>
      <c r="BL196" s="128" t="str">
        <f t="shared" si="266"/>
        <v>-</v>
      </c>
      <c r="BM196" s="128" t="str">
        <f t="shared" si="267"/>
        <v>-</v>
      </c>
      <c r="BN196" s="128" t="str">
        <f t="shared" si="268"/>
        <v>-</v>
      </c>
      <c r="BO196" s="128" t="str">
        <f t="shared" si="269"/>
        <v>-</v>
      </c>
      <c r="BP196" s="128" t="str">
        <f t="shared" si="270"/>
        <v>-</v>
      </c>
      <c r="BQ196" s="128" t="str">
        <f t="shared" si="271"/>
        <v>-</v>
      </c>
      <c r="BR196" s="128" t="str">
        <f t="shared" si="272"/>
        <v>-</v>
      </c>
      <c r="BS196" s="128" t="str">
        <f t="shared" si="273"/>
        <v>-</v>
      </c>
      <c r="BT196" s="128" t="str">
        <f t="shared" si="274"/>
        <v>-</v>
      </c>
      <c r="BU196" s="128" t="str">
        <f t="shared" si="275"/>
        <v>-</v>
      </c>
      <c r="BV196" s="129">
        <f t="shared" si="281"/>
        <v>0</v>
      </c>
      <c r="BX196" s="128" t="str">
        <f t="shared" si="221"/>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76"/>
        <v>-</v>
      </c>
      <c r="K197" s="20" t="str">
        <f>IF(月途中入退所!$N46=$B$2,IF(月途中入退所!S46="","-",月途中入退所!$S46),"-")</f>
        <v>-</v>
      </c>
      <c r="L197" s="162" t="str">
        <f t="shared" si="277"/>
        <v>-</v>
      </c>
      <c r="M197" s="20" t="str">
        <f>IF(月途中入退所!$N46=$B$2,月途中入退所!$T46,"-")</f>
        <v>-</v>
      </c>
      <c r="N197" s="129">
        <f t="shared" si="222"/>
        <v>0</v>
      </c>
      <c r="P197" s="128" t="str">
        <f t="shared" si="278"/>
        <v>-</v>
      </c>
      <c r="Q197" s="128" t="str">
        <f t="shared" si="223"/>
        <v>-</v>
      </c>
      <c r="R197" s="128" t="str">
        <f t="shared" si="224"/>
        <v>-</v>
      </c>
      <c r="S197" s="128" t="str">
        <f t="shared" si="225"/>
        <v>-</v>
      </c>
      <c r="T197" s="128" t="str">
        <f t="shared" si="226"/>
        <v>-</v>
      </c>
      <c r="U197" s="128" t="str">
        <f t="shared" si="227"/>
        <v>-</v>
      </c>
      <c r="V197" s="128" t="str">
        <f t="shared" si="228"/>
        <v>-</v>
      </c>
      <c r="W197" s="128" t="str">
        <f t="shared" si="229"/>
        <v>-</v>
      </c>
      <c r="X197" s="128" t="str">
        <f t="shared" si="230"/>
        <v>-</v>
      </c>
      <c r="Y197" s="128" t="str">
        <f t="shared" si="231"/>
        <v>-</v>
      </c>
      <c r="Z197" s="128" t="str">
        <f t="shared" si="232"/>
        <v>-</v>
      </c>
      <c r="AA197" s="128" t="str">
        <f t="shared" si="233"/>
        <v>-</v>
      </c>
      <c r="AB197" s="131"/>
      <c r="AC197" s="128" t="str">
        <f t="shared" si="234"/>
        <v>-</v>
      </c>
      <c r="AD197" s="128" t="str">
        <f t="shared" si="235"/>
        <v>-</v>
      </c>
      <c r="AE197" s="128" t="str">
        <f t="shared" si="236"/>
        <v>-</v>
      </c>
      <c r="AF197" s="128" t="str">
        <f t="shared" si="237"/>
        <v>-</v>
      </c>
      <c r="AG197" s="128" t="str">
        <f t="shared" si="238"/>
        <v>-</v>
      </c>
      <c r="AH197" s="128" t="str">
        <f t="shared" si="239"/>
        <v>-</v>
      </c>
      <c r="AI197" s="128" t="str">
        <f t="shared" si="240"/>
        <v>-</v>
      </c>
      <c r="AJ197" s="128" t="str">
        <f t="shared" si="241"/>
        <v>-</v>
      </c>
      <c r="AK197" s="128" t="str">
        <f t="shared" si="242"/>
        <v>-</v>
      </c>
      <c r="AL197" s="128" t="str">
        <f t="shared" si="243"/>
        <v>-</v>
      </c>
      <c r="AM197" s="128" t="str">
        <f t="shared" si="244"/>
        <v>-</v>
      </c>
      <c r="AN197" s="128" t="str">
        <f t="shared" si="245"/>
        <v>-</v>
      </c>
      <c r="AO197" s="128" t="str">
        <f t="shared" si="246"/>
        <v>-</v>
      </c>
      <c r="AP197" s="128" t="str">
        <f t="shared" si="247"/>
        <v>-</v>
      </c>
      <c r="AQ197" s="128" t="str">
        <f t="shared" si="279"/>
        <v>-</v>
      </c>
      <c r="AR197" s="128" t="str">
        <f t="shared" si="280"/>
        <v>-</v>
      </c>
      <c r="AS197" s="129">
        <f t="shared" si="248"/>
        <v>0</v>
      </c>
      <c r="AT197" s="128" t="str">
        <f t="shared" si="249"/>
        <v>-</v>
      </c>
      <c r="AU197" s="128" t="str">
        <f t="shared" si="250"/>
        <v>-</v>
      </c>
      <c r="AV197" s="128" t="str">
        <f t="shared" si="251"/>
        <v>-</v>
      </c>
      <c r="AW197" s="128" t="str">
        <f t="shared" si="252"/>
        <v>-</v>
      </c>
      <c r="AX197" s="128" t="str">
        <f t="shared" si="253"/>
        <v>-</v>
      </c>
      <c r="AY197" s="128" t="str">
        <f t="shared" si="254"/>
        <v>-</v>
      </c>
      <c r="AZ197" s="128" t="str">
        <f t="shared" si="255"/>
        <v>-</v>
      </c>
      <c r="BA197" s="128" t="str">
        <f t="shared" si="256"/>
        <v>-</v>
      </c>
      <c r="BB197" s="128" t="str">
        <f t="shared" si="257"/>
        <v>-</v>
      </c>
      <c r="BC197" s="128" t="str">
        <f t="shared" si="258"/>
        <v>-</v>
      </c>
      <c r="BD197" s="128" t="str">
        <f t="shared" si="259"/>
        <v>-</v>
      </c>
      <c r="BE197" s="187"/>
      <c r="BF197" s="128" t="str">
        <f t="shared" si="260"/>
        <v>-</v>
      </c>
      <c r="BG197" s="128" t="str">
        <f t="shared" si="261"/>
        <v>-</v>
      </c>
      <c r="BH197" s="128" t="str">
        <f t="shared" si="262"/>
        <v>-</v>
      </c>
      <c r="BI197" s="128" t="str">
        <f t="shared" si="263"/>
        <v>-</v>
      </c>
      <c r="BJ197" s="128" t="str">
        <f t="shared" si="264"/>
        <v>-</v>
      </c>
      <c r="BK197" s="128" t="str">
        <f t="shared" si="265"/>
        <v>-</v>
      </c>
      <c r="BL197" s="128" t="str">
        <f t="shared" si="266"/>
        <v>-</v>
      </c>
      <c r="BM197" s="128" t="str">
        <f t="shared" si="267"/>
        <v>-</v>
      </c>
      <c r="BN197" s="128" t="str">
        <f t="shared" si="268"/>
        <v>-</v>
      </c>
      <c r="BO197" s="128" t="str">
        <f t="shared" si="269"/>
        <v>-</v>
      </c>
      <c r="BP197" s="128" t="str">
        <f t="shared" si="270"/>
        <v>-</v>
      </c>
      <c r="BQ197" s="128" t="str">
        <f t="shared" si="271"/>
        <v>-</v>
      </c>
      <c r="BR197" s="128" t="str">
        <f t="shared" si="272"/>
        <v>-</v>
      </c>
      <c r="BS197" s="128" t="str">
        <f t="shared" si="273"/>
        <v>-</v>
      </c>
      <c r="BT197" s="128" t="str">
        <f t="shared" si="274"/>
        <v>-</v>
      </c>
      <c r="BU197" s="128" t="str">
        <f t="shared" si="275"/>
        <v>-</v>
      </c>
      <c r="BV197" s="129">
        <f t="shared" si="281"/>
        <v>0</v>
      </c>
      <c r="BX197" s="128" t="str">
        <f t="shared" si="221"/>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76"/>
        <v>-</v>
      </c>
      <c r="K198" s="20" t="str">
        <f>IF(月途中入退所!$N47=$B$2,IF(月途中入退所!S47="","-",月途中入退所!$S47),"-")</f>
        <v>-</v>
      </c>
      <c r="L198" s="162" t="str">
        <f t="shared" si="277"/>
        <v>-</v>
      </c>
      <c r="M198" s="20" t="str">
        <f>IF(月途中入退所!$N47=$B$2,月途中入退所!$T47,"-")</f>
        <v>-</v>
      </c>
      <c r="N198" s="129">
        <f t="shared" si="222"/>
        <v>0</v>
      </c>
      <c r="P198" s="128" t="str">
        <f t="shared" si="278"/>
        <v>-</v>
      </c>
      <c r="Q198" s="128" t="str">
        <f t="shared" si="223"/>
        <v>-</v>
      </c>
      <c r="R198" s="128" t="str">
        <f t="shared" si="224"/>
        <v>-</v>
      </c>
      <c r="S198" s="128" t="str">
        <f t="shared" si="225"/>
        <v>-</v>
      </c>
      <c r="T198" s="128" t="str">
        <f t="shared" si="226"/>
        <v>-</v>
      </c>
      <c r="U198" s="128" t="str">
        <f t="shared" si="227"/>
        <v>-</v>
      </c>
      <c r="V198" s="128" t="str">
        <f t="shared" si="228"/>
        <v>-</v>
      </c>
      <c r="W198" s="128" t="str">
        <f t="shared" si="229"/>
        <v>-</v>
      </c>
      <c r="X198" s="128" t="str">
        <f t="shared" si="230"/>
        <v>-</v>
      </c>
      <c r="Y198" s="128" t="str">
        <f t="shared" si="231"/>
        <v>-</v>
      </c>
      <c r="Z198" s="128" t="str">
        <f t="shared" si="232"/>
        <v>-</v>
      </c>
      <c r="AA198" s="128" t="str">
        <f t="shared" si="233"/>
        <v>-</v>
      </c>
      <c r="AB198" s="131"/>
      <c r="AC198" s="128" t="str">
        <f t="shared" si="234"/>
        <v>-</v>
      </c>
      <c r="AD198" s="128" t="str">
        <f t="shared" si="235"/>
        <v>-</v>
      </c>
      <c r="AE198" s="128" t="str">
        <f t="shared" si="236"/>
        <v>-</v>
      </c>
      <c r="AF198" s="128" t="str">
        <f t="shared" si="237"/>
        <v>-</v>
      </c>
      <c r="AG198" s="128" t="str">
        <f t="shared" si="238"/>
        <v>-</v>
      </c>
      <c r="AH198" s="128" t="str">
        <f t="shared" si="239"/>
        <v>-</v>
      </c>
      <c r="AI198" s="128" t="str">
        <f t="shared" si="240"/>
        <v>-</v>
      </c>
      <c r="AJ198" s="128" t="str">
        <f t="shared" si="241"/>
        <v>-</v>
      </c>
      <c r="AK198" s="128" t="str">
        <f t="shared" si="242"/>
        <v>-</v>
      </c>
      <c r="AL198" s="128" t="str">
        <f t="shared" si="243"/>
        <v>-</v>
      </c>
      <c r="AM198" s="128" t="str">
        <f t="shared" si="244"/>
        <v>-</v>
      </c>
      <c r="AN198" s="128" t="str">
        <f t="shared" si="245"/>
        <v>-</v>
      </c>
      <c r="AO198" s="128" t="str">
        <f t="shared" si="246"/>
        <v>-</v>
      </c>
      <c r="AP198" s="128" t="str">
        <f t="shared" si="247"/>
        <v>-</v>
      </c>
      <c r="AQ198" s="128" t="str">
        <f t="shared" si="279"/>
        <v>-</v>
      </c>
      <c r="AR198" s="128" t="str">
        <f t="shared" si="280"/>
        <v>-</v>
      </c>
      <c r="AS198" s="129">
        <f t="shared" si="248"/>
        <v>0</v>
      </c>
      <c r="AT198" s="128" t="str">
        <f t="shared" si="249"/>
        <v>-</v>
      </c>
      <c r="AU198" s="128" t="str">
        <f t="shared" si="250"/>
        <v>-</v>
      </c>
      <c r="AV198" s="128" t="str">
        <f t="shared" si="251"/>
        <v>-</v>
      </c>
      <c r="AW198" s="128" t="str">
        <f t="shared" si="252"/>
        <v>-</v>
      </c>
      <c r="AX198" s="128" t="str">
        <f t="shared" si="253"/>
        <v>-</v>
      </c>
      <c r="AY198" s="128" t="str">
        <f t="shared" si="254"/>
        <v>-</v>
      </c>
      <c r="AZ198" s="128" t="str">
        <f t="shared" si="255"/>
        <v>-</v>
      </c>
      <c r="BA198" s="128" t="str">
        <f t="shared" si="256"/>
        <v>-</v>
      </c>
      <c r="BB198" s="128" t="str">
        <f t="shared" si="257"/>
        <v>-</v>
      </c>
      <c r="BC198" s="128" t="str">
        <f t="shared" si="258"/>
        <v>-</v>
      </c>
      <c r="BD198" s="128" t="str">
        <f t="shared" si="259"/>
        <v>-</v>
      </c>
      <c r="BE198" s="187"/>
      <c r="BF198" s="128" t="str">
        <f t="shared" si="260"/>
        <v>-</v>
      </c>
      <c r="BG198" s="128" t="str">
        <f t="shared" si="261"/>
        <v>-</v>
      </c>
      <c r="BH198" s="128" t="str">
        <f t="shared" si="262"/>
        <v>-</v>
      </c>
      <c r="BI198" s="128" t="str">
        <f t="shared" si="263"/>
        <v>-</v>
      </c>
      <c r="BJ198" s="128" t="str">
        <f t="shared" si="264"/>
        <v>-</v>
      </c>
      <c r="BK198" s="128" t="str">
        <f t="shared" si="265"/>
        <v>-</v>
      </c>
      <c r="BL198" s="128" t="str">
        <f t="shared" si="266"/>
        <v>-</v>
      </c>
      <c r="BM198" s="128" t="str">
        <f t="shared" si="267"/>
        <v>-</v>
      </c>
      <c r="BN198" s="128" t="str">
        <f t="shared" si="268"/>
        <v>-</v>
      </c>
      <c r="BO198" s="128" t="str">
        <f t="shared" si="269"/>
        <v>-</v>
      </c>
      <c r="BP198" s="128" t="str">
        <f t="shared" si="270"/>
        <v>-</v>
      </c>
      <c r="BQ198" s="128" t="str">
        <f t="shared" si="271"/>
        <v>-</v>
      </c>
      <c r="BR198" s="128" t="str">
        <f t="shared" si="272"/>
        <v>-</v>
      </c>
      <c r="BS198" s="128" t="str">
        <f t="shared" si="273"/>
        <v>-</v>
      </c>
      <c r="BT198" s="128" t="str">
        <f t="shared" si="274"/>
        <v>-</v>
      </c>
      <c r="BU198" s="128" t="str">
        <f t="shared" si="275"/>
        <v>-</v>
      </c>
      <c r="BV198" s="129">
        <f t="shared" si="281"/>
        <v>0</v>
      </c>
      <c r="BX198" s="128" t="str">
        <f t="shared" si="221"/>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76"/>
        <v>-</v>
      </c>
      <c r="K199" s="20" t="str">
        <f>IF(月途中入退所!$N48=$B$2,IF(月途中入退所!S48="","-",月途中入退所!$S48),"-")</f>
        <v>-</v>
      </c>
      <c r="L199" s="162" t="str">
        <f t="shared" si="277"/>
        <v>-</v>
      </c>
      <c r="M199" s="20" t="str">
        <f>IF(月途中入退所!$N48=$B$2,月途中入退所!$T48,"-")</f>
        <v>-</v>
      </c>
      <c r="N199" s="129">
        <f t="shared" si="222"/>
        <v>0</v>
      </c>
      <c r="P199" s="128" t="str">
        <f t="shared" si="278"/>
        <v>-</v>
      </c>
      <c r="Q199" s="128" t="str">
        <f t="shared" si="223"/>
        <v>-</v>
      </c>
      <c r="R199" s="128" t="str">
        <f t="shared" si="224"/>
        <v>-</v>
      </c>
      <c r="S199" s="128" t="str">
        <f t="shared" si="225"/>
        <v>-</v>
      </c>
      <c r="T199" s="128" t="str">
        <f t="shared" si="226"/>
        <v>-</v>
      </c>
      <c r="U199" s="128" t="str">
        <f t="shared" si="227"/>
        <v>-</v>
      </c>
      <c r="V199" s="128" t="str">
        <f t="shared" si="228"/>
        <v>-</v>
      </c>
      <c r="W199" s="128" t="str">
        <f t="shared" si="229"/>
        <v>-</v>
      </c>
      <c r="X199" s="128" t="str">
        <f t="shared" si="230"/>
        <v>-</v>
      </c>
      <c r="Y199" s="128" t="str">
        <f t="shared" si="231"/>
        <v>-</v>
      </c>
      <c r="Z199" s="128" t="str">
        <f t="shared" si="232"/>
        <v>-</v>
      </c>
      <c r="AA199" s="128" t="str">
        <f t="shared" si="233"/>
        <v>-</v>
      </c>
      <c r="AB199" s="131"/>
      <c r="AC199" s="128" t="str">
        <f t="shared" si="234"/>
        <v>-</v>
      </c>
      <c r="AD199" s="128" t="str">
        <f t="shared" si="235"/>
        <v>-</v>
      </c>
      <c r="AE199" s="128" t="str">
        <f t="shared" si="236"/>
        <v>-</v>
      </c>
      <c r="AF199" s="128" t="str">
        <f t="shared" si="237"/>
        <v>-</v>
      </c>
      <c r="AG199" s="128" t="str">
        <f t="shared" si="238"/>
        <v>-</v>
      </c>
      <c r="AH199" s="128" t="str">
        <f t="shared" si="239"/>
        <v>-</v>
      </c>
      <c r="AI199" s="128" t="str">
        <f t="shared" si="240"/>
        <v>-</v>
      </c>
      <c r="AJ199" s="128" t="str">
        <f t="shared" si="241"/>
        <v>-</v>
      </c>
      <c r="AK199" s="128" t="str">
        <f t="shared" si="242"/>
        <v>-</v>
      </c>
      <c r="AL199" s="128" t="str">
        <f t="shared" si="243"/>
        <v>-</v>
      </c>
      <c r="AM199" s="128" t="str">
        <f t="shared" si="244"/>
        <v>-</v>
      </c>
      <c r="AN199" s="128" t="str">
        <f t="shared" si="245"/>
        <v>-</v>
      </c>
      <c r="AO199" s="128" t="str">
        <f t="shared" si="246"/>
        <v>-</v>
      </c>
      <c r="AP199" s="128" t="str">
        <f t="shared" si="247"/>
        <v>-</v>
      </c>
      <c r="AQ199" s="128" t="str">
        <f t="shared" si="279"/>
        <v>-</v>
      </c>
      <c r="AR199" s="128" t="str">
        <f t="shared" si="280"/>
        <v>-</v>
      </c>
      <c r="AS199" s="129">
        <f t="shared" si="248"/>
        <v>0</v>
      </c>
      <c r="AT199" s="128" t="str">
        <f t="shared" si="249"/>
        <v>-</v>
      </c>
      <c r="AU199" s="128" t="str">
        <f t="shared" si="250"/>
        <v>-</v>
      </c>
      <c r="AV199" s="128" t="str">
        <f t="shared" si="251"/>
        <v>-</v>
      </c>
      <c r="AW199" s="128" t="str">
        <f t="shared" si="252"/>
        <v>-</v>
      </c>
      <c r="AX199" s="128" t="str">
        <f t="shared" si="253"/>
        <v>-</v>
      </c>
      <c r="AY199" s="128" t="str">
        <f t="shared" si="254"/>
        <v>-</v>
      </c>
      <c r="AZ199" s="128" t="str">
        <f t="shared" si="255"/>
        <v>-</v>
      </c>
      <c r="BA199" s="128" t="str">
        <f t="shared" si="256"/>
        <v>-</v>
      </c>
      <c r="BB199" s="128" t="str">
        <f t="shared" si="257"/>
        <v>-</v>
      </c>
      <c r="BC199" s="128" t="str">
        <f t="shared" si="258"/>
        <v>-</v>
      </c>
      <c r="BD199" s="128" t="str">
        <f t="shared" si="259"/>
        <v>-</v>
      </c>
      <c r="BE199" s="187"/>
      <c r="BF199" s="128" t="str">
        <f t="shared" si="260"/>
        <v>-</v>
      </c>
      <c r="BG199" s="128" t="str">
        <f t="shared" si="261"/>
        <v>-</v>
      </c>
      <c r="BH199" s="128" t="str">
        <f t="shared" si="262"/>
        <v>-</v>
      </c>
      <c r="BI199" s="128" t="str">
        <f t="shared" si="263"/>
        <v>-</v>
      </c>
      <c r="BJ199" s="128" t="str">
        <f t="shared" si="264"/>
        <v>-</v>
      </c>
      <c r="BK199" s="128" t="str">
        <f t="shared" si="265"/>
        <v>-</v>
      </c>
      <c r="BL199" s="128" t="str">
        <f t="shared" si="266"/>
        <v>-</v>
      </c>
      <c r="BM199" s="128" t="str">
        <f t="shared" si="267"/>
        <v>-</v>
      </c>
      <c r="BN199" s="128" t="str">
        <f t="shared" si="268"/>
        <v>-</v>
      </c>
      <c r="BO199" s="128" t="str">
        <f t="shared" si="269"/>
        <v>-</v>
      </c>
      <c r="BP199" s="128" t="str">
        <f t="shared" si="270"/>
        <v>-</v>
      </c>
      <c r="BQ199" s="128" t="str">
        <f t="shared" si="271"/>
        <v>-</v>
      </c>
      <c r="BR199" s="128" t="str">
        <f t="shared" si="272"/>
        <v>-</v>
      </c>
      <c r="BS199" s="128" t="str">
        <f t="shared" si="273"/>
        <v>-</v>
      </c>
      <c r="BT199" s="128" t="str">
        <f t="shared" si="274"/>
        <v>-</v>
      </c>
      <c r="BU199" s="128" t="str">
        <f t="shared" si="275"/>
        <v>-</v>
      </c>
      <c r="BV199" s="129">
        <f t="shared" si="281"/>
        <v>0</v>
      </c>
      <c r="BX199" s="128" t="str">
        <f t="shared" si="221"/>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76"/>
        <v>-</v>
      </c>
      <c r="K200" s="20" t="str">
        <f>IF(月途中入退所!$N49=$B$2,IF(月途中入退所!S49="","-",月途中入退所!$S49),"-")</f>
        <v>-</v>
      </c>
      <c r="L200" s="162" t="str">
        <f t="shared" si="277"/>
        <v>-</v>
      </c>
      <c r="M200" s="20" t="str">
        <f>IF(月途中入退所!$N49=$B$2,月途中入退所!$T49,"-")</f>
        <v>-</v>
      </c>
      <c r="N200" s="129">
        <f t="shared" si="222"/>
        <v>0</v>
      </c>
      <c r="P200" s="128" t="str">
        <f t="shared" si="278"/>
        <v>-</v>
      </c>
      <c r="Q200" s="128" t="str">
        <f t="shared" si="223"/>
        <v>-</v>
      </c>
      <c r="R200" s="128" t="str">
        <f t="shared" si="224"/>
        <v>-</v>
      </c>
      <c r="S200" s="128" t="str">
        <f t="shared" si="225"/>
        <v>-</v>
      </c>
      <c r="T200" s="128" t="str">
        <f t="shared" si="226"/>
        <v>-</v>
      </c>
      <c r="U200" s="128" t="str">
        <f t="shared" si="227"/>
        <v>-</v>
      </c>
      <c r="V200" s="128" t="str">
        <f t="shared" si="228"/>
        <v>-</v>
      </c>
      <c r="W200" s="128" t="str">
        <f t="shared" si="229"/>
        <v>-</v>
      </c>
      <c r="X200" s="128" t="str">
        <f t="shared" si="230"/>
        <v>-</v>
      </c>
      <c r="Y200" s="128" t="str">
        <f t="shared" si="231"/>
        <v>-</v>
      </c>
      <c r="Z200" s="128" t="str">
        <f t="shared" si="232"/>
        <v>-</v>
      </c>
      <c r="AA200" s="128" t="str">
        <f t="shared" si="233"/>
        <v>-</v>
      </c>
      <c r="AB200" s="131"/>
      <c r="AC200" s="128" t="str">
        <f t="shared" si="234"/>
        <v>-</v>
      </c>
      <c r="AD200" s="128" t="str">
        <f t="shared" si="235"/>
        <v>-</v>
      </c>
      <c r="AE200" s="128" t="str">
        <f t="shared" si="236"/>
        <v>-</v>
      </c>
      <c r="AF200" s="128" t="str">
        <f t="shared" si="237"/>
        <v>-</v>
      </c>
      <c r="AG200" s="128" t="str">
        <f t="shared" si="238"/>
        <v>-</v>
      </c>
      <c r="AH200" s="128" t="str">
        <f t="shared" si="239"/>
        <v>-</v>
      </c>
      <c r="AI200" s="128" t="str">
        <f t="shared" si="240"/>
        <v>-</v>
      </c>
      <c r="AJ200" s="128" t="str">
        <f t="shared" si="241"/>
        <v>-</v>
      </c>
      <c r="AK200" s="128" t="str">
        <f t="shared" si="242"/>
        <v>-</v>
      </c>
      <c r="AL200" s="128" t="str">
        <f t="shared" si="243"/>
        <v>-</v>
      </c>
      <c r="AM200" s="128" t="str">
        <f t="shared" si="244"/>
        <v>-</v>
      </c>
      <c r="AN200" s="128" t="str">
        <f t="shared" si="245"/>
        <v>-</v>
      </c>
      <c r="AO200" s="128" t="str">
        <f t="shared" si="246"/>
        <v>-</v>
      </c>
      <c r="AP200" s="128" t="str">
        <f t="shared" si="247"/>
        <v>-</v>
      </c>
      <c r="AQ200" s="128" t="str">
        <f t="shared" si="279"/>
        <v>-</v>
      </c>
      <c r="AR200" s="128" t="str">
        <f t="shared" si="280"/>
        <v>-</v>
      </c>
      <c r="AS200" s="129">
        <f t="shared" si="248"/>
        <v>0</v>
      </c>
      <c r="AT200" s="128" t="str">
        <f t="shared" si="249"/>
        <v>-</v>
      </c>
      <c r="AU200" s="128" t="str">
        <f t="shared" si="250"/>
        <v>-</v>
      </c>
      <c r="AV200" s="128" t="str">
        <f t="shared" si="251"/>
        <v>-</v>
      </c>
      <c r="AW200" s="128" t="str">
        <f t="shared" si="252"/>
        <v>-</v>
      </c>
      <c r="AX200" s="128" t="str">
        <f t="shared" si="253"/>
        <v>-</v>
      </c>
      <c r="AY200" s="128" t="str">
        <f t="shared" si="254"/>
        <v>-</v>
      </c>
      <c r="AZ200" s="128" t="str">
        <f t="shared" si="255"/>
        <v>-</v>
      </c>
      <c r="BA200" s="128" t="str">
        <f t="shared" si="256"/>
        <v>-</v>
      </c>
      <c r="BB200" s="128" t="str">
        <f t="shared" si="257"/>
        <v>-</v>
      </c>
      <c r="BC200" s="128" t="str">
        <f t="shared" si="258"/>
        <v>-</v>
      </c>
      <c r="BD200" s="128" t="str">
        <f t="shared" si="259"/>
        <v>-</v>
      </c>
      <c r="BE200" s="187"/>
      <c r="BF200" s="128" t="str">
        <f t="shared" si="260"/>
        <v>-</v>
      </c>
      <c r="BG200" s="128" t="str">
        <f t="shared" si="261"/>
        <v>-</v>
      </c>
      <c r="BH200" s="128" t="str">
        <f t="shared" si="262"/>
        <v>-</v>
      </c>
      <c r="BI200" s="128" t="str">
        <f t="shared" si="263"/>
        <v>-</v>
      </c>
      <c r="BJ200" s="128" t="str">
        <f t="shared" si="264"/>
        <v>-</v>
      </c>
      <c r="BK200" s="128" t="str">
        <f t="shared" si="265"/>
        <v>-</v>
      </c>
      <c r="BL200" s="128" t="str">
        <f t="shared" si="266"/>
        <v>-</v>
      </c>
      <c r="BM200" s="128" t="str">
        <f t="shared" si="267"/>
        <v>-</v>
      </c>
      <c r="BN200" s="128" t="str">
        <f t="shared" si="268"/>
        <v>-</v>
      </c>
      <c r="BO200" s="128" t="str">
        <f t="shared" si="269"/>
        <v>-</v>
      </c>
      <c r="BP200" s="128" t="str">
        <f t="shared" si="270"/>
        <v>-</v>
      </c>
      <c r="BQ200" s="128" t="str">
        <f t="shared" si="271"/>
        <v>-</v>
      </c>
      <c r="BR200" s="128" t="str">
        <f t="shared" si="272"/>
        <v>-</v>
      </c>
      <c r="BS200" s="128" t="str">
        <f t="shared" si="273"/>
        <v>-</v>
      </c>
      <c r="BT200" s="128" t="str">
        <f t="shared" si="274"/>
        <v>-</v>
      </c>
      <c r="BU200" s="128" t="str">
        <f t="shared" si="275"/>
        <v>-</v>
      </c>
      <c r="BV200" s="129">
        <f t="shared" si="281"/>
        <v>0</v>
      </c>
      <c r="BX200" s="128" t="str">
        <f t="shared" si="221"/>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76"/>
        <v>-</v>
      </c>
      <c r="K201" s="20" t="str">
        <f>IF(月途中入退所!$N50=$B$2,IF(月途中入退所!S50="","-",月途中入退所!$S50),"-")</f>
        <v>-</v>
      </c>
      <c r="L201" s="162" t="str">
        <f t="shared" si="277"/>
        <v>-</v>
      </c>
      <c r="M201" s="20" t="str">
        <f>IF(月途中入退所!$N50=$B$2,月途中入退所!$T50,"-")</f>
        <v>-</v>
      </c>
      <c r="N201" s="129">
        <f t="shared" si="222"/>
        <v>0</v>
      </c>
      <c r="P201" s="128" t="str">
        <f t="shared" si="278"/>
        <v>-</v>
      </c>
      <c r="Q201" s="128" t="str">
        <f t="shared" si="223"/>
        <v>-</v>
      </c>
      <c r="R201" s="128" t="str">
        <f t="shared" si="224"/>
        <v>-</v>
      </c>
      <c r="S201" s="128" t="str">
        <f t="shared" si="225"/>
        <v>-</v>
      </c>
      <c r="T201" s="128" t="str">
        <f t="shared" si="226"/>
        <v>-</v>
      </c>
      <c r="U201" s="128" t="str">
        <f t="shared" si="227"/>
        <v>-</v>
      </c>
      <c r="V201" s="128" t="str">
        <f t="shared" si="228"/>
        <v>-</v>
      </c>
      <c r="W201" s="128" t="str">
        <f t="shared" si="229"/>
        <v>-</v>
      </c>
      <c r="X201" s="128" t="str">
        <f t="shared" si="230"/>
        <v>-</v>
      </c>
      <c r="Y201" s="128" t="str">
        <f t="shared" si="231"/>
        <v>-</v>
      </c>
      <c r="Z201" s="128" t="str">
        <f t="shared" si="232"/>
        <v>-</v>
      </c>
      <c r="AA201" s="128" t="str">
        <f t="shared" si="233"/>
        <v>-</v>
      </c>
      <c r="AB201" s="131"/>
      <c r="AC201" s="128" t="str">
        <f t="shared" si="234"/>
        <v>-</v>
      </c>
      <c r="AD201" s="128" t="str">
        <f t="shared" si="235"/>
        <v>-</v>
      </c>
      <c r="AE201" s="128" t="str">
        <f t="shared" si="236"/>
        <v>-</v>
      </c>
      <c r="AF201" s="128" t="str">
        <f t="shared" si="237"/>
        <v>-</v>
      </c>
      <c r="AG201" s="128" t="str">
        <f t="shared" si="238"/>
        <v>-</v>
      </c>
      <c r="AH201" s="128" t="str">
        <f t="shared" si="239"/>
        <v>-</v>
      </c>
      <c r="AI201" s="128" t="str">
        <f t="shared" si="240"/>
        <v>-</v>
      </c>
      <c r="AJ201" s="128" t="str">
        <f t="shared" si="241"/>
        <v>-</v>
      </c>
      <c r="AK201" s="128" t="str">
        <f t="shared" si="242"/>
        <v>-</v>
      </c>
      <c r="AL201" s="128" t="str">
        <f t="shared" si="243"/>
        <v>-</v>
      </c>
      <c r="AM201" s="128" t="str">
        <f t="shared" si="244"/>
        <v>-</v>
      </c>
      <c r="AN201" s="128" t="str">
        <f t="shared" si="245"/>
        <v>-</v>
      </c>
      <c r="AO201" s="128" t="str">
        <f t="shared" si="246"/>
        <v>-</v>
      </c>
      <c r="AP201" s="128" t="str">
        <f t="shared" si="247"/>
        <v>-</v>
      </c>
      <c r="AQ201" s="128" t="str">
        <f t="shared" si="279"/>
        <v>-</v>
      </c>
      <c r="AR201" s="128" t="str">
        <f t="shared" si="280"/>
        <v>-</v>
      </c>
      <c r="AS201" s="129">
        <f t="shared" si="248"/>
        <v>0</v>
      </c>
      <c r="AT201" s="128" t="str">
        <f t="shared" si="249"/>
        <v>-</v>
      </c>
      <c r="AU201" s="128" t="str">
        <f t="shared" si="250"/>
        <v>-</v>
      </c>
      <c r="AV201" s="128" t="str">
        <f t="shared" si="251"/>
        <v>-</v>
      </c>
      <c r="AW201" s="128" t="str">
        <f t="shared" si="252"/>
        <v>-</v>
      </c>
      <c r="AX201" s="128" t="str">
        <f t="shared" si="253"/>
        <v>-</v>
      </c>
      <c r="AY201" s="128" t="str">
        <f t="shared" si="254"/>
        <v>-</v>
      </c>
      <c r="AZ201" s="128" t="str">
        <f t="shared" si="255"/>
        <v>-</v>
      </c>
      <c r="BA201" s="128" t="str">
        <f t="shared" si="256"/>
        <v>-</v>
      </c>
      <c r="BB201" s="128" t="str">
        <f t="shared" si="257"/>
        <v>-</v>
      </c>
      <c r="BC201" s="128" t="str">
        <f t="shared" si="258"/>
        <v>-</v>
      </c>
      <c r="BD201" s="128" t="str">
        <f t="shared" si="259"/>
        <v>-</v>
      </c>
      <c r="BE201" s="187"/>
      <c r="BF201" s="128" t="str">
        <f t="shared" si="260"/>
        <v>-</v>
      </c>
      <c r="BG201" s="128" t="str">
        <f t="shared" si="261"/>
        <v>-</v>
      </c>
      <c r="BH201" s="128" t="str">
        <f t="shared" si="262"/>
        <v>-</v>
      </c>
      <c r="BI201" s="128" t="str">
        <f t="shared" si="263"/>
        <v>-</v>
      </c>
      <c r="BJ201" s="128" t="str">
        <f t="shared" si="264"/>
        <v>-</v>
      </c>
      <c r="BK201" s="128" t="str">
        <f t="shared" si="265"/>
        <v>-</v>
      </c>
      <c r="BL201" s="128" t="str">
        <f t="shared" si="266"/>
        <v>-</v>
      </c>
      <c r="BM201" s="128" t="str">
        <f t="shared" si="267"/>
        <v>-</v>
      </c>
      <c r="BN201" s="128" t="str">
        <f t="shared" si="268"/>
        <v>-</v>
      </c>
      <c r="BO201" s="128" t="str">
        <f t="shared" si="269"/>
        <v>-</v>
      </c>
      <c r="BP201" s="128" t="str">
        <f t="shared" si="270"/>
        <v>-</v>
      </c>
      <c r="BQ201" s="128" t="str">
        <f t="shared" si="271"/>
        <v>-</v>
      </c>
      <c r="BR201" s="128" t="str">
        <f t="shared" si="272"/>
        <v>-</v>
      </c>
      <c r="BS201" s="128" t="str">
        <f t="shared" si="273"/>
        <v>-</v>
      </c>
      <c r="BT201" s="128" t="str">
        <f t="shared" si="274"/>
        <v>-</v>
      </c>
      <c r="BU201" s="128" t="str">
        <f t="shared" si="275"/>
        <v>-</v>
      </c>
      <c r="BV201" s="129">
        <f t="shared" si="281"/>
        <v>0</v>
      </c>
      <c r="BX201" s="128" t="str">
        <f t="shared" si="221"/>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282">SUM(AT158:AT177)+SUM(AT182:AT201)</f>
        <v>0</v>
      </c>
      <c r="AU203" s="129">
        <f t="shared" ref="AU203:BT203" si="283">SUM(AU158:AU177)+SUM(AU182:AU201)</f>
        <v>0</v>
      </c>
      <c r="AV203" s="129">
        <f t="shared" si="283"/>
        <v>0</v>
      </c>
      <c r="AW203" s="129">
        <f t="shared" si="283"/>
        <v>0</v>
      </c>
      <c r="AX203" s="129">
        <f t="shared" si="283"/>
        <v>0</v>
      </c>
      <c r="AY203" s="129">
        <f t="shared" si="283"/>
        <v>0</v>
      </c>
      <c r="AZ203" s="129">
        <f t="shared" si="283"/>
        <v>0</v>
      </c>
      <c r="BA203" s="129">
        <f t="shared" si="283"/>
        <v>0</v>
      </c>
      <c r="BB203" s="129">
        <f t="shared" si="283"/>
        <v>0</v>
      </c>
      <c r="BC203" s="129">
        <f t="shared" si="283"/>
        <v>0</v>
      </c>
      <c r="BD203" s="129">
        <f t="shared" si="283"/>
        <v>0</v>
      </c>
      <c r="BE203" s="187"/>
      <c r="BF203" s="129">
        <f t="shared" si="283"/>
        <v>0</v>
      </c>
      <c r="BG203" s="129">
        <f t="shared" si="283"/>
        <v>0</v>
      </c>
      <c r="BH203" s="129">
        <f t="shared" si="283"/>
        <v>0</v>
      </c>
      <c r="BI203" s="129">
        <f t="shared" si="283"/>
        <v>0</v>
      </c>
      <c r="BJ203" s="129">
        <f t="shared" si="283"/>
        <v>0</v>
      </c>
      <c r="BK203" s="129">
        <f t="shared" si="283"/>
        <v>0</v>
      </c>
      <c r="BL203" s="129">
        <f t="shared" si="283"/>
        <v>0</v>
      </c>
      <c r="BM203" s="129">
        <f t="shared" si="283"/>
        <v>0</v>
      </c>
      <c r="BN203" s="129">
        <f t="shared" si="283"/>
        <v>0</v>
      </c>
      <c r="BO203" s="129">
        <f t="shared" si="283"/>
        <v>0</v>
      </c>
      <c r="BP203" s="129">
        <f t="shared" si="283"/>
        <v>0</v>
      </c>
      <c r="BQ203" s="129">
        <f t="shared" si="283"/>
        <v>0</v>
      </c>
      <c r="BR203" s="129">
        <f t="shared" si="283"/>
        <v>0</v>
      </c>
      <c r="BS203" s="129">
        <f t="shared" si="283"/>
        <v>0</v>
      </c>
      <c r="BT203" s="129">
        <f t="shared" si="283"/>
        <v>0</v>
      </c>
      <c r="BU203" s="129">
        <f>SUM(BU158:BU177)+SUM(BU182:BU201)</f>
        <v>0</v>
      </c>
      <c r="BV203" s="129">
        <f t="shared" ref="BV203:BX203" si="284">SUM(BV158:BV177)+SUM(BV182:BV201)</f>
        <v>0</v>
      </c>
      <c r="BX203" s="129">
        <f t="shared" si="284"/>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285">AT152+AT203</f>
        <v>0</v>
      </c>
      <c r="AU207" s="129">
        <f t="shared" si="285"/>
        <v>0</v>
      </c>
      <c r="AV207" s="129">
        <f t="shared" si="285"/>
        <v>0</v>
      </c>
      <c r="AW207" s="129">
        <f t="shared" si="285"/>
        <v>0</v>
      </c>
      <c r="AX207" s="129">
        <f t="shared" si="285"/>
        <v>0</v>
      </c>
      <c r="AY207" s="129">
        <f t="shared" si="285"/>
        <v>0</v>
      </c>
      <c r="AZ207" s="129">
        <f t="shared" si="285"/>
        <v>0</v>
      </c>
      <c r="BA207" s="129">
        <f t="shared" si="285"/>
        <v>0</v>
      </c>
      <c r="BB207" s="129">
        <f t="shared" si="285"/>
        <v>0</v>
      </c>
      <c r="BC207" s="129">
        <f t="shared" si="285"/>
        <v>0</v>
      </c>
      <c r="BD207" s="129">
        <f t="shared" si="285"/>
        <v>0</v>
      </c>
      <c r="BE207" s="187"/>
      <c r="BF207" s="129">
        <f t="shared" si="285"/>
        <v>0</v>
      </c>
      <c r="BG207" s="129">
        <f t="shared" si="285"/>
        <v>0</v>
      </c>
      <c r="BH207" s="129">
        <f t="shared" si="285"/>
        <v>0</v>
      </c>
      <c r="BI207" s="129">
        <f t="shared" si="285"/>
        <v>0</v>
      </c>
      <c r="BJ207" s="129">
        <f t="shared" si="285"/>
        <v>0</v>
      </c>
      <c r="BK207" s="129">
        <f t="shared" si="285"/>
        <v>0</v>
      </c>
      <c r="BL207" s="129">
        <f t="shared" si="285"/>
        <v>0</v>
      </c>
      <c r="BM207" s="129">
        <f t="shared" si="285"/>
        <v>0</v>
      </c>
      <c r="BN207" s="129">
        <f t="shared" si="285"/>
        <v>0</v>
      </c>
      <c r="BO207" s="129">
        <f t="shared" si="285"/>
        <v>0</v>
      </c>
      <c r="BP207" s="129">
        <f t="shared" si="285"/>
        <v>0</v>
      </c>
      <c r="BQ207" s="129">
        <f t="shared" si="285"/>
        <v>0</v>
      </c>
      <c r="BR207" s="129">
        <f t="shared" si="285"/>
        <v>0</v>
      </c>
      <c r="BS207" s="129">
        <f t="shared" si="285"/>
        <v>0</v>
      </c>
      <c r="BT207" s="129">
        <f t="shared" si="285"/>
        <v>0</v>
      </c>
      <c r="BU207" s="129">
        <f t="shared" si="285"/>
        <v>0</v>
      </c>
      <c r="BV207" s="129">
        <f t="shared" si="285"/>
        <v>0</v>
      </c>
      <c r="BX207" s="129">
        <f t="shared" si="285"/>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row r="221" spans="26:28" ht="12.75" customHeight="1"/>
    <row r="222" spans="26:28" ht="12.75" customHeight="1"/>
    <row r="223" spans="26:28" ht="12.75" customHeight="1"/>
    <row r="224" spans="26:2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53">
    <mergeCell ref="BT180:BT181"/>
    <mergeCell ref="BE105:BE106"/>
    <mergeCell ref="BE129:BE130"/>
    <mergeCell ref="BE156:BE157"/>
    <mergeCell ref="BE180:BE181"/>
    <mergeCell ref="AB129:AB130"/>
    <mergeCell ref="AB156:AB157"/>
    <mergeCell ref="AB180:AB181"/>
    <mergeCell ref="AC180:AD180"/>
    <mergeCell ref="AC156:AD156"/>
    <mergeCell ref="AC129:AD129"/>
    <mergeCell ref="AU105:AV105"/>
    <mergeCell ref="AW105:AX105"/>
    <mergeCell ref="AY105:AZ105"/>
    <mergeCell ref="BA105:BB105"/>
    <mergeCell ref="BC105:BC106"/>
    <mergeCell ref="BD105:BD106"/>
    <mergeCell ref="P128:AR128"/>
    <mergeCell ref="P155:AR155"/>
    <mergeCell ref="P179:AR179"/>
    <mergeCell ref="AO180:AP180"/>
    <mergeCell ref="AQ180:AQ181"/>
    <mergeCell ref="AR180:AR181"/>
    <mergeCell ref="AS180:AT180"/>
    <mergeCell ref="BV156:BV157"/>
    <mergeCell ref="G179:G181"/>
    <mergeCell ref="H179:H181"/>
    <mergeCell ref="I179:I181"/>
    <mergeCell ref="J179:J181"/>
    <mergeCell ref="K179:K181"/>
    <mergeCell ref="L179:L181"/>
    <mergeCell ref="M179:M181"/>
    <mergeCell ref="N179:N181"/>
    <mergeCell ref="AS179:BV179"/>
    <mergeCell ref="P180:Q180"/>
    <mergeCell ref="R180:S180"/>
    <mergeCell ref="T180:U180"/>
    <mergeCell ref="V180:W180"/>
    <mergeCell ref="X180:Y180"/>
    <mergeCell ref="Z180:Z181"/>
    <mergeCell ref="AA180:AA181"/>
    <mergeCell ref="AE180:AF180"/>
    <mergeCell ref="AG180:AH180"/>
    <mergeCell ref="AI180:AJ180"/>
    <mergeCell ref="BU180:BU181"/>
    <mergeCell ref="BV180:BV181"/>
    <mergeCell ref="BD180:BD181"/>
    <mergeCell ref="BF180:BG180"/>
    <mergeCell ref="AK180:AL180"/>
    <mergeCell ref="AM180:AN180"/>
    <mergeCell ref="BF156:BG156"/>
    <mergeCell ref="BH156:BI156"/>
    <mergeCell ref="BJ156:BK156"/>
    <mergeCell ref="BL156:BM156"/>
    <mergeCell ref="BN156:BO156"/>
    <mergeCell ref="BP156:BQ156"/>
    <mergeCell ref="BR156:BS156"/>
    <mergeCell ref="AW180:AX180"/>
    <mergeCell ref="AY180:AZ180"/>
    <mergeCell ref="BA180:BB180"/>
    <mergeCell ref="BC180:BC181"/>
    <mergeCell ref="BH180:BI180"/>
    <mergeCell ref="BJ180:BK180"/>
    <mergeCell ref="BL180:BM180"/>
    <mergeCell ref="BN180:BO180"/>
    <mergeCell ref="BP180:BQ180"/>
    <mergeCell ref="BR180:BS180"/>
    <mergeCell ref="AU180:AV180"/>
    <mergeCell ref="BT156:BT157"/>
    <mergeCell ref="BU156:BU157"/>
    <mergeCell ref="AQ156:AQ157"/>
    <mergeCell ref="AR156:AR157"/>
    <mergeCell ref="AS156:AT156"/>
    <mergeCell ref="AU156:AV156"/>
    <mergeCell ref="AW156:AX156"/>
    <mergeCell ref="AY156:AZ156"/>
    <mergeCell ref="BA156:BB156"/>
    <mergeCell ref="BC156:BC157"/>
    <mergeCell ref="BD156:BD157"/>
    <mergeCell ref="BV129:BV130"/>
    <mergeCell ref="G155:G157"/>
    <mergeCell ref="H155:H157"/>
    <mergeCell ref="I155:I157"/>
    <mergeCell ref="J155:J157"/>
    <mergeCell ref="K155:K157"/>
    <mergeCell ref="L155:L157"/>
    <mergeCell ref="M155:M157"/>
    <mergeCell ref="N155:N157"/>
    <mergeCell ref="AS155:BV155"/>
    <mergeCell ref="P156:Q156"/>
    <mergeCell ref="R156:S156"/>
    <mergeCell ref="T156:U156"/>
    <mergeCell ref="V156:W156"/>
    <mergeCell ref="X156:Y156"/>
    <mergeCell ref="Z156:Z157"/>
    <mergeCell ref="AA156:AA157"/>
    <mergeCell ref="AE156:AF156"/>
    <mergeCell ref="AG156:AH156"/>
    <mergeCell ref="AI156:AJ156"/>
    <mergeCell ref="AK156:AL156"/>
    <mergeCell ref="AM156:AN156"/>
    <mergeCell ref="BF129:BG129"/>
    <mergeCell ref="BH129:BI129"/>
    <mergeCell ref="BJ129:BK129"/>
    <mergeCell ref="BL129:BM129"/>
    <mergeCell ref="BN129:BO129"/>
    <mergeCell ref="BP129:BQ129"/>
    <mergeCell ref="BR129:BS129"/>
    <mergeCell ref="BT129:BT130"/>
    <mergeCell ref="BU129:BU130"/>
    <mergeCell ref="AQ129:AQ130"/>
    <mergeCell ref="AR129:AR130"/>
    <mergeCell ref="AS129:AT129"/>
    <mergeCell ref="AU129:AV129"/>
    <mergeCell ref="AW129:AX129"/>
    <mergeCell ref="AY129:AZ129"/>
    <mergeCell ref="BA129:BB129"/>
    <mergeCell ref="BC129:BC130"/>
    <mergeCell ref="BD129:BD130"/>
    <mergeCell ref="BV105:BV106"/>
    <mergeCell ref="G128:G130"/>
    <mergeCell ref="H128:H130"/>
    <mergeCell ref="I128:I130"/>
    <mergeCell ref="J128:J130"/>
    <mergeCell ref="K128:K130"/>
    <mergeCell ref="L128:L130"/>
    <mergeCell ref="M128:M130"/>
    <mergeCell ref="N128:N130"/>
    <mergeCell ref="AS128:BV128"/>
    <mergeCell ref="P129:Q129"/>
    <mergeCell ref="R129:S129"/>
    <mergeCell ref="T129:U129"/>
    <mergeCell ref="V129:W129"/>
    <mergeCell ref="X129:Y129"/>
    <mergeCell ref="Z129:Z130"/>
    <mergeCell ref="AA129:AA130"/>
    <mergeCell ref="AE129:AF129"/>
    <mergeCell ref="AG129:AH129"/>
    <mergeCell ref="AI129:AJ129"/>
    <mergeCell ref="AK129:AL129"/>
    <mergeCell ref="AM129:AN129"/>
    <mergeCell ref="BF105:BG105"/>
    <mergeCell ref="BH105:BI105"/>
    <mergeCell ref="BJ105:BK105"/>
    <mergeCell ref="BL105:BM105"/>
    <mergeCell ref="BN105:BO105"/>
    <mergeCell ref="BP105:BQ105"/>
    <mergeCell ref="BR105:BS105"/>
    <mergeCell ref="BT105:BT106"/>
    <mergeCell ref="BU105:BU106"/>
    <mergeCell ref="AS104:BV104"/>
    <mergeCell ref="P105:Q105"/>
    <mergeCell ref="R105:S105"/>
    <mergeCell ref="T105:U105"/>
    <mergeCell ref="V105:W105"/>
    <mergeCell ref="X105:Y105"/>
    <mergeCell ref="Z105:Z106"/>
    <mergeCell ref="AA105:AA106"/>
    <mergeCell ref="AE105:AF105"/>
    <mergeCell ref="AG105:AH105"/>
    <mergeCell ref="AI105:AJ105"/>
    <mergeCell ref="AK105:AL105"/>
    <mergeCell ref="AM105:AN105"/>
    <mergeCell ref="AO105:AP105"/>
    <mergeCell ref="AQ105:AQ106"/>
    <mergeCell ref="AR105:AR106"/>
    <mergeCell ref="AS105:AT105"/>
    <mergeCell ref="AB94:AC94"/>
    <mergeCell ref="E96:F96"/>
    <mergeCell ref="C97:D98"/>
    <mergeCell ref="E97:F97"/>
    <mergeCell ref="E98:F98"/>
    <mergeCell ref="C99:D100"/>
    <mergeCell ref="E99:F99"/>
    <mergeCell ref="E100:F100"/>
    <mergeCell ref="G104:G106"/>
    <mergeCell ref="H104:H106"/>
    <mergeCell ref="I104:I106"/>
    <mergeCell ref="J104:J106"/>
    <mergeCell ref="K104:K106"/>
    <mergeCell ref="L104:L106"/>
    <mergeCell ref="M104:M106"/>
    <mergeCell ref="N104:N106"/>
    <mergeCell ref="AB105:AB106"/>
    <mergeCell ref="P104:AR104"/>
    <mergeCell ref="D79:D80"/>
    <mergeCell ref="E79:F79"/>
    <mergeCell ref="D81:D82"/>
    <mergeCell ref="E81:E82"/>
    <mergeCell ref="P93:P100"/>
    <mergeCell ref="Q93:Q94"/>
    <mergeCell ref="R93:U93"/>
    <mergeCell ref="V93:Y93"/>
    <mergeCell ref="Z93:Z94"/>
    <mergeCell ref="D94:D95"/>
    <mergeCell ref="E94:E95"/>
    <mergeCell ref="E80:F80"/>
    <mergeCell ref="Z52:Z53"/>
    <mergeCell ref="C54:D55"/>
    <mergeCell ref="C56:C70"/>
    <mergeCell ref="D58:D59"/>
    <mergeCell ref="D60:D61"/>
    <mergeCell ref="P61:P68"/>
    <mergeCell ref="Q61:Q62"/>
    <mergeCell ref="R61:U61"/>
    <mergeCell ref="V61:Y61"/>
    <mergeCell ref="Z61:Z62"/>
    <mergeCell ref="D62:D63"/>
    <mergeCell ref="D64:D65"/>
    <mergeCell ref="D69:D70"/>
    <mergeCell ref="P70:P75"/>
    <mergeCell ref="U70:U76"/>
    <mergeCell ref="Q52:Q53"/>
    <mergeCell ref="R52:U52"/>
    <mergeCell ref="V52:Y52"/>
    <mergeCell ref="C71:C82"/>
    <mergeCell ref="D71:D72"/>
    <mergeCell ref="D73:D74"/>
    <mergeCell ref="D75:D76"/>
    <mergeCell ref="D77:D78"/>
    <mergeCell ref="E78:F78"/>
    <mergeCell ref="D33:D34"/>
    <mergeCell ref="E33:E34"/>
    <mergeCell ref="P43:P50"/>
    <mergeCell ref="Q43:Q44"/>
    <mergeCell ref="R43:U43"/>
    <mergeCell ref="V43:Y43"/>
    <mergeCell ref="Z43:Z44"/>
    <mergeCell ref="D44:D45"/>
    <mergeCell ref="E44:E45"/>
    <mergeCell ref="C47:D48"/>
    <mergeCell ref="E48:F48"/>
    <mergeCell ref="E49:F49"/>
    <mergeCell ref="E50:F50"/>
    <mergeCell ref="C49:D50"/>
    <mergeCell ref="E41:F41"/>
    <mergeCell ref="E42:F42"/>
    <mergeCell ref="E43:F43"/>
    <mergeCell ref="E46:F46"/>
    <mergeCell ref="E47:F47"/>
    <mergeCell ref="E35:F35"/>
    <mergeCell ref="E36:F36"/>
    <mergeCell ref="E37:F37"/>
    <mergeCell ref="B52:B100"/>
    <mergeCell ref="C52:D53"/>
    <mergeCell ref="E52:F53"/>
    <mergeCell ref="G52:J52"/>
    <mergeCell ref="K52:N52"/>
    <mergeCell ref="P52:P59"/>
    <mergeCell ref="E85:F85"/>
    <mergeCell ref="E86:F86"/>
    <mergeCell ref="E87:F87"/>
    <mergeCell ref="E88:F88"/>
    <mergeCell ref="E89:F89"/>
    <mergeCell ref="E90:F90"/>
    <mergeCell ref="E91:F91"/>
    <mergeCell ref="E93:F93"/>
    <mergeCell ref="C83:C96"/>
    <mergeCell ref="D83:D84"/>
    <mergeCell ref="E54:F54"/>
    <mergeCell ref="E55:F55"/>
    <mergeCell ref="E56:F56"/>
    <mergeCell ref="E57:F57"/>
    <mergeCell ref="E58:F58"/>
    <mergeCell ref="E59:F59"/>
    <mergeCell ref="E92:F92"/>
    <mergeCell ref="E70:F70"/>
    <mergeCell ref="E71:F71"/>
    <mergeCell ref="E72:F72"/>
    <mergeCell ref="E73:F73"/>
    <mergeCell ref="AB62:AC62"/>
    <mergeCell ref="E74:F74"/>
    <mergeCell ref="E75:F75"/>
    <mergeCell ref="E76:F76"/>
    <mergeCell ref="E77:F77"/>
    <mergeCell ref="AB70:AC70"/>
    <mergeCell ref="E65:F65"/>
    <mergeCell ref="E66:F66"/>
    <mergeCell ref="E67:F67"/>
    <mergeCell ref="E68:F68"/>
    <mergeCell ref="E69:F69"/>
    <mergeCell ref="V4:Y4"/>
    <mergeCell ref="Z4:Z5"/>
    <mergeCell ref="E6:F6"/>
    <mergeCell ref="E7:F7"/>
    <mergeCell ref="E38:F38"/>
    <mergeCell ref="E39:F39"/>
    <mergeCell ref="E40:F40"/>
    <mergeCell ref="E26:F26"/>
    <mergeCell ref="E27:F27"/>
    <mergeCell ref="E28:F28"/>
    <mergeCell ref="E29:F29"/>
    <mergeCell ref="E30:F30"/>
    <mergeCell ref="E31:E32"/>
    <mergeCell ref="E18:F18"/>
    <mergeCell ref="E19:F19"/>
    <mergeCell ref="E20:F20"/>
    <mergeCell ref="Q13:Q14"/>
    <mergeCell ref="R13:U13"/>
    <mergeCell ref="V13:Y13"/>
    <mergeCell ref="Z13:Z14"/>
    <mergeCell ref="P22:P27"/>
    <mergeCell ref="E4:F5"/>
    <mergeCell ref="G4:J4"/>
    <mergeCell ref="K4:N4"/>
    <mergeCell ref="P4:P11"/>
    <mergeCell ref="D27:D28"/>
    <mergeCell ref="P13:P20"/>
    <mergeCell ref="Q4:Q5"/>
    <mergeCell ref="R4:U4"/>
    <mergeCell ref="B2:D2"/>
    <mergeCell ref="C4:D5"/>
    <mergeCell ref="C6:D7"/>
    <mergeCell ref="D8:D9"/>
    <mergeCell ref="D10:D11"/>
    <mergeCell ref="D14:D15"/>
    <mergeCell ref="E14:F14"/>
    <mergeCell ref="E15:F15"/>
    <mergeCell ref="C8:C22"/>
    <mergeCell ref="E8:F8"/>
    <mergeCell ref="E9:F9"/>
    <mergeCell ref="E10:F10"/>
    <mergeCell ref="E11:F11"/>
    <mergeCell ref="D12:D13"/>
    <mergeCell ref="E12:F12"/>
    <mergeCell ref="E13:F13"/>
    <mergeCell ref="D16:D17"/>
    <mergeCell ref="E16:F16"/>
    <mergeCell ref="E17:F17"/>
    <mergeCell ref="D21:D22"/>
    <mergeCell ref="E21:F21"/>
    <mergeCell ref="E22:F22"/>
    <mergeCell ref="B4:B50"/>
    <mergeCell ref="C33:C46"/>
    <mergeCell ref="AO129:AP129"/>
    <mergeCell ref="AO156:AP156"/>
    <mergeCell ref="U22:U28"/>
    <mergeCell ref="C23:C32"/>
    <mergeCell ref="D56:D57"/>
    <mergeCell ref="D23:D24"/>
    <mergeCell ref="E23:F23"/>
    <mergeCell ref="E24:F24"/>
    <mergeCell ref="D25:D26"/>
    <mergeCell ref="E25:F25"/>
    <mergeCell ref="E83:E84"/>
    <mergeCell ref="D29:D30"/>
    <mergeCell ref="D31:D32"/>
    <mergeCell ref="AB86:AC86"/>
    <mergeCell ref="E60:F60"/>
    <mergeCell ref="E61:F61"/>
    <mergeCell ref="E62:F62"/>
    <mergeCell ref="E63:F63"/>
    <mergeCell ref="E64:F64"/>
  </mergeCells>
  <phoneticPr fontId="1"/>
  <pageMargins left="0.7" right="0.7" top="0.75" bottom="0.75" header="0.3" footer="0.3"/>
  <pageSetup paperSize="9" orientation="portrait" horizontalDpi="4294967293"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8E3F7-1C43-48BB-A476-2DD423568002}">
  <sheetPr>
    <tabColor theme="9"/>
  </sheetPr>
  <dimension ref="B1:HQ240"/>
  <sheetViews>
    <sheetView zoomScale="80" zoomScaleNormal="80" workbookViewId="0">
      <selection activeCell="Q71" sqref="Q71:R71"/>
    </sheetView>
  </sheetViews>
  <sheetFormatPr defaultColWidth="8.69921875" defaultRowHeight="16.2"/>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3" width="8.69921875" style="22"/>
    <col min="74" max="74" width="8.69921875" style="22" customWidth="1"/>
    <col min="75" max="16384" width="8.69921875" style="22"/>
  </cols>
  <sheetData>
    <row r="1" spans="2:34" ht="5.25" customHeight="1" thickBot="1">
      <c r="G1" s="23"/>
      <c r="H1" s="23"/>
      <c r="I1" s="23"/>
      <c r="J1" s="23"/>
      <c r="K1" s="23"/>
      <c r="L1" s="23"/>
      <c r="M1" s="23"/>
      <c r="N1" s="23"/>
    </row>
    <row r="2" spans="2:34" ht="12.75" customHeight="1" thickBot="1">
      <c r="B2" s="662" t="s">
        <v>362</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29</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46</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37</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204"/>
      <c r="H20" s="204"/>
      <c r="I20" s="204"/>
      <c r="J20" s="204"/>
      <c r="K20" s="204"/>
      <c r="L20" s="204"/>
      <c r="M20" s="204"/>
      <c r="N20" s="204"/>
      <c r="P20" s="657"/>
      <c r="Q20" s="9" t="s">
        <v>29</v>
      </c>
      <c r="R20" s="128">
        <f>SUM(R15:R19)</f>
        <v>0</v>
      </c>
      <c r="S20" s="128">
        <f t="shared" ref="S20:Z20" si="8">SUM(S15:S19)</f>
        <v>0</v>
      </c>
      <c r="T20" s="128">
        <f t="shared" si="8"/>
        <v>0</v>
      </c>
      <c r="U20" s="128">
        <f t="shared" si="8"/>
        <v>0</v>
      </c>
      <c r="V20" s="128">
        <f t="shared" si="8"/>
        <v>0</v>
      </c>
      <c r="W20" s="128">
        <f t="shared" si="8"/>
        <v>0</v>
      </c>
      <c r="X20" s="128">
        <f t="shared" si="8"/>
        <v>0</v>
      </c>
      <c r="Y20" s="128">
        <f t="shared" si="8"/>
        <v>0</v>
      </c>
      <c r="Z20" s="128">
        <f t="shared" si="8"/>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9">$P$28*R24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9"/>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9"/>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29</v>
      </c>
      <c r="R28" s="149">
        <f>SUM(R23:R27)</f>
        <v>0</v>
      </c>
      <c r="S28" s="128">
        <f>SUM(S23:S27)</f>
        <v>0</v>
      </c>
      <c r="U28" s="657"/>
      <c r="V28" s="9" t="s">
        <v>29</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0">IFERROR(-ROUNDUP(SUM(G6:G30)*$E$31,-1)-G32,0)</f>
        <v>0</v>
      </c>
      <c r="H31" s="134">
        <f t="shared" si="10"/>
        <v>0</v>
      </c>
      <c r="I31" s="134">
        <f t="shared" si="10"/>
        <v>0</v>
      </c>
      <c r="J31" s="134">
        <f t="shared" si="10"/>
        <v>0</v>
      </c>
      <c r="K31" s="134">
        <f t="shared" si="10"/>
        <v>0</v>
      </c>
      <c r="L31" s="134">
        <f t="shared" si="10"/>
        <v>0</v>
      </c>
      <c r="M31" s="134">
        <f t="shared" si="10"/>
        <v>0</v>
      </c>
      <c r="N31" s="134">
        <f t="shared" si="10"/>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1">IFERROR(-ROUND((G7+G9+G11+G13+G15+G17+G22+G24+G26+G28+G30)*$E$31,0),0)</f>
        <v>0</v>
      </c>
      <c r="H32" s="134">
        <f t="shared" si="11"/>
        <v>0</v>
      </c>
      <c r="I32" s="134">
        <f t="shared" si="11"/>
        <v>0</v>
      </c>
      <c r="J32" s="134">
        <f t="shared" si="11"/>
        <v>0</v>
      </c>
      <c r="K32" s="134">
        <f t="shared" si="11"/>
        <v>0</v>
      </c>
      <c r="L32" s="134">
        <f t="shared" si="11"/>
        <v>0</v>
      </c>
      <c r="M32" s="134">
        <f t="shared" si="11"/>
        <v>0</v>
      </c>
      <c r="N32" s="134">
        <f t="shared" si="11"/>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204"/>
      <c r="H38" s="204"/>
      <c r="I38" s="204"/>
      <c r="J38" s="204"/>
      <c r="K38" s="204"/>
      <c r="L38" s="204"/>
      <c r="M38" s="204"/>
      <c r="N38" s="204"/>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204"/>
      <c r="H39" s="204"/>
      <c r="I39" s="204"/>
      <c r="J39" s="204"/>
      <c r="K39" s="204"/>
      <c r="L39" s="204"/>
      <c r="M39" s="204"/>
      <c r="N39" s="204"/>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204"/>
      <c r="H40" s="204"/>
      <c r="I40" s="204"/>
      <c r="J40" s="204"/>
      <c r="K40" s="204"/>
      <c r="L40" s="204"/>
      <c r="M40" s="204"/>
      <c r="N40" s="204"/>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204"/>
      <c r="H41" s="204"/>
      <c r="I41" s="204"/>
      <c r="J41" s="204"/>
      <c r="K41" s="204"/>
      <c r="L41" s="204"/>
      <c r="M41" s="204"/>
      <c r="N41" s="204"/>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204"/>
      <c r="H42" s="204"/>
      <c r="I42" s="204"/>
      <c r="J42" s="204"/>
      <c r="K42" s="204"/>
      <c r="L42" s="204"/>
      <c r="M42" s="204"/>
      <c r="N42" s="204"/>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204"/>
      <c r="H43" s="204"/>
      <c r="I43" s="204"/>
      <c r="J43" s="204"/>
      <c r="K43" s="204"/>
      <c r="L43" s="204"/>
      <c r="M43" s="204"/>
      <c r="N43" s="204"/>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2">H48*S6</f>
        <v>0</v>
      </c>
      <c r="T45" s="128">
        <f t="shared" si="12"/>
        <v>0</v>
      </c>
      <c r="U45" s="128">
        <f t="shared" si="12"/>
        <v>0</v>
      </c>
      <c r="V45" s="128">
        <f t="shared" si="12"/>
        <v>0</v>
      </c>
      <c r="W45" s="128">
        <f t="shared" si="12"/>
        <v>0</v>
      </c>
      <c r="X45" s="128">
        <f t="shared" si="12"/>
        <v>0</v>
      </c>
      <c r="Y45" s="128">
        <f t="shared" si="12"/>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204"/>
      <c r="H46" s="204"/>
      <c r="I46" s="204"/>
      <c r="J46" s="204"/>
      <c r="K46" s="204"/>
      <c r="L46" s="204"/>
      <c r="M46" s="204"/>
      <c r="N46" s="204"/>
      <c r="P46" s="676"/>
      <c r="Q46" s="5" t="str">
        <f>Q7</f>
        <v/>
      </c>
      <c r="R46" s="128">
        <f>G48*R7</f>
        <v>0</v>
      </c>
      <c r="S46" s="128">
        <f t="shared" ref="S46:Y46" si="13">H48*S7</f>
        <v>0</v>
      </c>
      <c r="T46" s="128">
        <f t="shared" si="13"/>
        <v>0</v>
      </c>
      <c r="U46" s="128">
        <f t="shared" si="13"/>
        <v>0</v>
      </c>
      <c r="V46" s="128">
        <f t="shared" si="13"/>
        <v>0</v>
      </c>
      <c r="W46" s="128">
        <f t="shared" si="13"/>
        <v>0</v>
      </c>
      <c r="X46" s="128">
        <f t="shared" si="13"/>
        <v>0</v>
      </c>
      <c r="Y46" s="128">
        <f t="shared" si="13"/>
        <v>0</v>
      </c>
      <c r="Z46" s="128">
        <f t="shared" ref="Z46:Z49" si="14">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15">SUM(H6:H46)</f>
        <v>0</v>
      </c>
      <c r="I47" s="128">
        <f t="shared" si="15"/>
        <v>0</v>
      </c>
      <c r="J47" s="128">
        <f t="shared" si="15"/>
        <v>0</v>
      </c>
      <c r="K47" s="128">
        <f t="shared" si="15"/>
        <v>0</v>
      </c>
      <c r="L47" s="128">
        <f t="shared" si="15"/>
        <v>0</v>
      </c>
      <c r="M47" s="128">
        <f t="shared" si="15"/>
        <v>0</v>
      </c>
      <c r="N47" s="128">
        <f>SUM(N6:N46)</f>
        <v>0</v>
      </c>
      <c r="P47" s="676"/>
      <c r="Q47" s="6" t="str">
        <f>Q8</f>
        <v/>
      </c>
      <c r="R47" s="128">
        <f>G48*R8</f>
        <v>0</v>
      </c>
      <c r="S47" s="128">
        <f t="shared" ref="S47:Y47" si="16">H48*S8</f>
        <v>0</v>
      </c>
      <c r="T47" s="128">
        <f t="shared" si="16"/>
        <v>0</v>
      </c>
      <c r="U47" s="128">
        <f t="shared" si="16"/>
        <v>0</v>
      </c>
      <c r="V47" s="128">
        <f t="shared" si="16"/>
        <v>0</v>
      </c>
      <c r="W47" s="128">
        <f t="shared" si="16"/>
        <v>0</v>
      </c>
      <c r="X47" s="128">
        <f t="shared" si="16"/>
        <v>0</v>
      </c>
      <c r="Y47" s="128">
        <f t="shared" si="16"/>
        <v>0</v>
      </c>
      <c r="Z47" s="128">
        <f t="shared" si="14"/>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17">H7+H9+H11+H13+H15+H17+H22+H24+H26+H28+H30+H32+H34+H45</f>
        <v>0</v>
      </c>
      <c r="I48" s="139">
        <f t="shared" si="17"/>
        <v>0</v>
      </c>
      <c r="J48" s="139">
        <f t="shared" si="17"/>
        <v>0</v>
      </c>
      <c r="K48" s="139">
        <f t="shared" si="17"/>
        <v>0</v>
      </c>
      <c r="L48" s="139">
        <f t="shared" si="17"/>
        <v>0</v>
      </c>
      <c r="M48" s="139">
        <f t="shared" si="17"/>
        <v>0</v>
      </c>
      <c r="N48" s="139">
        <f>N7+N9+N11+N13+N15+N17+N22+N24+N26+N28+N30+N32+N34+N45</f>
        <v>0</v>
      </c>
      <c r="P48" s="676"/>
      <c r="Q48" s="7" t="str">
        <f>Q9</f>
        <v/>
      </c>
      <c r="R48" s="128">
        <f>G48*R9</f>
        <v>0</v>
      </c>
      <c r="S48" s="128">
        <f t="shared" ref="S48:Y48" si="18">H48*S9</f>
        <v>0</v>
      </c>
      <c r="T48" s="128">
        <f t="shared" si="18"/>
        <v>0</v>
      </c>
      <c r="U48" s="128">
        <f t="shared" si="18"/>
        <v>0</v>
      </c>
      <c r="V48" s="128">
        <f t="shared" si="18"/>
        <v>0</v>
      </c>
      <c r="W48" s="128">
        <f t="shared" si="18"/>
        <v>0</v>
      </c>
      <c r="X48" s="128">
        <f t="shared" si="18"/>
        <v>0</v>
      </c>
      <c r="Y48" s="128">
        <f t="shared" si="18"/>
        <v>0</v>
      </c>
      <c r="Z48" s="128">
        <f t="shared" si="14"/>
        <v>0</v>
      </c>
    </row>
    <row r="49" spans="2:60" ht="12.75" customHeight="1">
      <c r="B49" s="814"/>
      <c r="C49" s="556" t="s">
        <v>628</v>
      </c>
      <c r="D49" s="556"/>
      <c r="E49" s="684" t="s">
        <v>340</v>
      </c>
      <c r="F49" s="684"/>
      <c r="G49" s="156">
        <f>SUM(G6:G11,G14:G32,G37)</f>
        <v>0</v>
      </c>
      <c r="H49" s="156">
        <f t="shared" ref="H49:N49" si="19">SUM(H6:H11,H14:H32,H37)</f>
        <v>0</v>
      </c>
      <c r="I49" s="156">
        <f t="shared" si="19"/>
        <v>0</v>
      </c>
      <c r="J49" s="156">
        <f t="shared" si="19"/>
        <v>0</v>
      </c>
      <c r="K49" s="156">
        <f t="shared" si="19"/>
        <v>0</v>
      </c>
      <c r="L49" s="156">
        <f t="shared" si="19"/>
        <v>0</v>
      </c>
      <c r="M49" s="156">
        <f t="shared" si="19"/>
        <v>0</v>
      </c>
      <c r="N49" s="156">
        <f t="shared" si="19"/>
        <v>0</v>
      </c>
      <c r="P49" s="676"/>
      <c r="Q49" s="8" t="str">
        <f>Q10</f>
        <v/>
      </c>
      <c r="R49" s="128">
        <f>G48*R10</f>
        <v>0</v>
      </c>
      <c r="S49" s="128">
        <f t="shared" ref="S49:Y49" si="20">H48*S10</f>
        <v>0</v>
      </c>
      <c r="T49" s="128">
        <f t="shared" si="20"/>
        <v>0</v>
      </c>
      <c r="U49" s="128">
        <f t="shared" si="20"/>
        <v>0</v>
      </c>
      <c r="V49" s="128">
        <f t="shared" si="20"/>
        <v>0</v>
      </c>
      <c r="W49" s="128">
        <f t="shared" si="20"/>
        <v>0</v>
      </c>
      <c r="X49" s="128">
        <f t="shared" si="20"/>
        <v>0</v>
      </c>
      <c r="Y49" s="128">
        <f t="shared" si="20"/>
        <v>0</v>
      </c>
      <c r="Z49" s="128">
        <f t="shared" si="14"/>
        <v>0</v>
      </c>
    </row>
    <row r="50" spans="2:60" ht="12.75" customHeight="1">
      <c r="B50" s="815"/>
      <c r="C50" s="556"/>
      <c r="D50" s="556"/>
      <c r="E50" s="556" t="s">
        <v>609</v>
      </c>
      <c r="F50" s="556"/>
      <c r="G50" s="128">
        <f>G7+G9+G11+G15+G17+G22+G24+G26+G28+G30+G32</f>
        <v>0</v>
      </c>
      <c r="H50" s="128">
        <f t="shared" ref="H50:M50" si="21">H7+H9+H11+H15+H17+H22+H24+H26+H28+H30+H32</f>
        <v>0</v>
      </c>
      <c r="I50" s="128">
        <f t="shared" si="21"/>
        <v>0</v>
      </c>
      <c r="J50" s="128">
        <f t="shared" si="21"/>
        <v>0</v>
      </c>
      <c r="K50" s="128">
        <f t="shared" si="21"/>
        <v>0</v>
      </c>
      <c r="L50" s="128">
        <f t="shared" si="21"/>
        <v>0</v>
      </c>
      <c r="M50" s="128">
        <f t="shared" si="21"/>
        <v>0</v>
      </c>
      <c r="N50" s="128">
        <f>N7+N9+N11+N15+N17+N22+N24+N26+N28+N30+N32</f>
        <v>0</v>
      </c>
      <c r="P50" s="677"/>
      <c r="Q50" s="9" t="s">
        <v>29</v>
      </c>
      <c r="R50" s="128">
        <f>SUM(R45:R49)</f>
        <v>0</v>
      </c>
      <c r="S50" s="128">
        <f t="shared" ref="S50:Z50" si="22">SUM(S45:S49)</f>
        <v>0</v>
      </c>
      <c r="T50" s="128">
        <f t="shared" si="22"/>
        <v>0</v>
      </c>
      <c r="U50" s="128">
        <f t="shared" si="22"/>
        <v>0</v>
      </c>
      <c r="V50" s="128">
        <f t="shared" si="22"/>
        <v>0</v>
      </c>
      <c r="W50" s="128">
        <f t="shared" si="22"/>
        <v>0</v>
      </c>
      <c r="X50" s="128">
        <f t="shared" si="22"/>
        <v>0</v>
      </c>
      <c r="Y50" s="128">
        <f t="shared" si="22"/>
        <v>0</v>
      </c>
      <c r="Z50" s="128">
        <f t="shared" si="22"/>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3">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3"/>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3"/>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3"/>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29</v>
      </c>
      <c r="R59" s="149">
        <f>SUM(R54:R58)</f>
        <v>0</v>
      </c>
      <c r="S59" s="149">
        <f t="shared" ref="S59:V59" si="24">SUM(S54:S58)</f>
        <v>0</v>
      </c>
      <c r="T59" s="149">
        <f t="shared" si="24"/>
        <v>0</v>
      </c>
      <c r="U59" s="149">
        <f t="shared" si="24"/>
        <v>0</v>
      </c>
      <c r="V59" s="149">
        <f t="shared" si="24"/>
        <v>0</v>
      </c>
      <c r="W59" s="149">
        <f>SUM(W54:W58)</f>
        <v>0</v>
      </c>
      <c r="X59" s="149">
        <f t="shared" ref="X59:Z59" si="25">SUM(X54:X58)</f>
        <v>0</v>
      </c>
      <c r="Y59" s="149">
        <f t="shared" si="25"/>
        <v>0</v>
      </c>
      <c r="Z59" s="149">
        <f t="shared" si="25"/>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26">G97*R54</f>
        <v>0</v>
      </c>
      <c r="S63" s="128">
        <f t="shared" si="26"/>
        <v>0</v>
      </c>
      <c r="T63" s="128">
        <f t="shared" si="26"/>
        <v>0</v>
      </c>
      <c r="U63" s="128">
        <f t="shared" si="26"/>
        <v>0</v>
      </c>
      <c r="V63" s="128">
        <f t="shared" si="26"/>
        <v>0</v>
      </c>
      <c r="W63" s="128">
        <f t="shared" si="26"/>
        <v>0</v>
      </c>
      <c r="X63" s="128">
        <f t="shared" si="26"/>
        <v>0</v>
      </c>
      <c r="Y63" s="128">
        <f t="shared" si="26"/>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27">G97*R55</f>
        <v>0</v>
      </c>
      <c r="S64" s="128">
        <f t="shared" si="27"/>
        <v>0</v>
      </c>
      <c r="T64" s="128">
        <f t="shared" si="27"/>
        <v>0</v>
      </c>
      <c r="U64" s="128">
        <f t="shared" si="27"/>
        <v>0</v>
      </c>
      <c r="V64" s="128">
        <f t="shared" si="27"/>
        <v>0</v>
      </c>
      <c r="W64" s="128">
        <f t="shared" si="27"/>
        <v>0</v>
      </c>
      <c r="X64" s="128">
        <f t="shared" si="27"/>
        <v>0</v>
      </c>
      <c r="Y64" s="128">
        <f t="shared" si="27"/>
        <v>0</v>
      </c>
      <c r="Z64" s="128">
        <f t="shared" ref="Z64:Z67" si="28">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29">G97*R56</f>
        <v>0</v>
      </c>
      <c r="S65" s="128">
        <f t="shared" si="29"/>
        <v>0</v>
      </c>
      <c r="T65" s="128">
        <f t="shared" si="29"/>
        <v>0</v>
      </c>
      <c r="U65" s="128">
        <f t="shared" si="29"/>
        <v>0</v>
      </c>
      <c r="V65" s="128">
        <f t="shared" si="29"/>
        <v>0</v>
      </c>
      <c r="W65" s="128">
        <f t="shared" si="29"/>
        <v>0</v>
      </c>
      <c r="X65" s="128">
        <f t="shared" si="29"/>
        <v>0</v>
      </c>
      <c r="Y65" s="128">
        <f t="shared" si="29"/>
        <v>0</v>
      </c>
      <c r="Z65" s="128">
        <f t="shared" si="28"/>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30">G97*R57</f>
        <v>0</v>
      </c>
      <c r="S66" s="128">
        <f t="shared" si="30"/>
        <v>0</v>
      </c>
      <c r="T66" s="128">
        <f t="shared" si="30"/>
        <v>0</v>
      </c>
      <c r="U66" s="128">
        <f t="shared" si="30"/>
        <v>0</v>
      </c>
      <c r="V66" s="128">
        <f t="shared" si="30"/>
        <v>0</v>
      </c>
      <c r="W66" s="128">
        <f t="shared" si="30"/>
        <v>0</v>
      </c>
      <c r="X66" s="128">
        <f t="shared" si="30"/>
        <v>0</v>
      </c>
      <c r="Y66" s="128">
        <f t="shared" si="30"/>
        <v>0</v>
      </c>
      <c r="Z66" s="128">
        <f t="shared" si="28"/>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31">G97*R58</f>
        <v>0</v>
      </c>
      <c r="S67" s="128">
        <f t="shared" si="31"/>
        <v>0</v>
      </c>
      <c r="T67" s="128">
        <f t="shared" si="31"/>
        <v>0</v>
      </c>
      <c r="U67" s="128">
        <f t="shared" si="31"/>
        <v>0</v>
      </c>
      <c r="V67" s="128">
        <f t="shared" si="31"/>
        <v>0</v>
      </c>
      <c r="W67" s="128">
        <f t="shared" si="31"/>
        <v>0</v>
      </c>
      <c r="X67" s="128">
        <f t="shared" si="31"/>
        <v>0</v>
      </c>
      <c r="Y67" s="128">
        <f t="shared" si="31"/>
        <v>0</v>
      </c>
      <c r="Z67" s="128">
        <f t="shared" si="28"/>
        <v>0</v>
      </c>
      <c r="AB67" s="8" t="str">
        <f>Q10</f>
        <v/>
      </c>
      <c r="AC67" s="167">
        <f>SUMIF($G$107:$G$126,AB67,$N$107:$N$126)+SUMIF($G$131:$G$150,AB67,$N$131:$N$150)+SUMIF($G$158:$G$177,AB67,$N$158:$N$177)+SUMIF($G$182:$G$201,AB67,$N$182:$N$201)</f>
        <v>0</v>
      </c>
    </row>
    <row r="68" spans="2:29" ht="12.75" customHeight="1">
      <c r="B68" s="817"/>
      <c r="C68" s="638"/>
      <c r="D68" s="291" t="s">
        <v>601</v>
      </c>
      <c r="E68" s="785"/>
      <c r="F68" s="646"/>
      <c r="G68" s="204"/>
      <c r="H68" s="204"/>
      <c r="I68" s="204"/>
      <c r="J68" s="204"/>
      <c r="K68" s="204"/>
      <c r="L68" s="204"/>
      <c r="M68" s="204"/>
      <c r="N68" s="204"/>
      <c r="P68" s="650"/>
      <c r="Q68" s="9" t="s">
        <v>29</v>
      </c>
      <c r="R68" s="128">
        <f>SUM(R63:R67)</f>
        <v>0</v>
      </c>
      <c r="S68" s="128">
        <f t="shared" ref="S68:Z68" si="32">SUM(S63:S67)</f>
        <v>0</v>
      </c>
      <c r="T68" s="128">
        <f t="shared" si="32"/>
        <v>0</v>
      </c>
      <c r="U68" s="128">
        <f t="shared" si="32"/>
        <v>0</v>
      </c>
      <c r="V68" s="128">
        <f t="shared" si="32"/>
        <v>0</v>
      </c>
      <c r="W68" s="128">
        <f t="shared" si="32"/>
        <v>0</v>
      </c>
      <c r="X68" s="128">
        <f t="shared" si="32"/>
        <v>0</v>
      </c>
      <c r="Y68" s="128">
        <f t="shared" si="32"/>
        <v>0</v>
      </c>
      <c r="Z68" s="128">
        <f t="shared" si="32"/>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393</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33">$P$76*R72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33"/>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33"/>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29</v>
      </c>
      <c r="W76" s="128">
        <f>SUM(W71:W75)</f>
        <v>0</v>
      </c>
      <c r="Y76" s="137"/>
      <c r="AB76" s="9" t="s">
        <v>29</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34">IFERROR(-ROUNDUP(SUM(G54:G80)*$E$81,-1)-G82,0)</f>
        <v>0</v>
      </c>
      <c r="H81" s="134">
        <f t="shared" si="34"/>
        <v>0</v>
      </c>
      <c r="I81" s="134">
        <f t="shared" si="34"/>
        <v>0</v>
      </c>
      <c r="J81" s="134">
        <f t="shared" si="34"/>
        <v>0</v>
      </c>
      <c r="K81" s="134">
        <f t="shared" si="34"/>
        <v>0</v>
      </c>
      <c r="L81" s="134">
        <f t="shared" si="34"/>
        <v>0</v>
      </c>
      <c r="M81" s="134">
        <f t="shared" si="34"/>
        <v>0</v>
      </c>
      <c r="N81" s="134">
        <f t="shared" si="34"/>
        <v>0</v>
      </c>
      <c r="P81" s="153"/>
      <c r="Q81" s="11"/>
      <c r="R81" s="152"/>
      <c r="S81" s="137"/>
      <c r="U81" s="155"/>
      <c r="V81" s="11"/>
      <c r="W81" s="137"/>
      <c r="Y81" s="137"/>
    </row>
    <row r="82" spans="2:29" ht="12.75" customHeight="1">
      <c r="B82" s="817"/>
      <c r="C82" s="632"/>
      <c r="D82" s="794"/>
      <c r="E82" s="788"/>
      <c r="F82" s="120" t="s">
        <v>608</v>
      </c>
      <c r="G82" s="134">
        <f t="shared" ref="G82:N82" si="35">IFERROR(-ROUND((G55+G57+G59+G61+G63+G65+G70+G72+G74+G76+G78+G80)*$E$81,0),0)</f>
        <v>0</v>
      </c>
      <c r="H82" s="134">
        <f t="shared" si="35"/>
        <v>0</v>
      </c>
      <c r="I82" s="134">
        <f t="shared" si="35"/>
        <v>0</v>
      </c>
      <c r="J82" s="134">
        <f t="shared" si="35"/>
        <v>0</v>
      </c>
      <c r="K82" s="134">
        <f t="shared" si="35"/>
        <v>0</v>
      </c>
      <c r="L82" s="134">
        <f t="shared" si="35"/>
        <v>0</v>
      </c>
      <c r="M82" s="134">
        <f t="shared" si="35"/>
        <v>0</v>
      </c>
      <c r="N82" s="134">
        <f t="shared" si="35"/>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204"/>
      <c r="H88" s="204"/>
      <c r="I88" s="204"/>
      <c r="J88" s="204"/>
      <c r="K88" s="204"/>
      <c r="L88" s="204"/>
      <c r="M88" s="204"/>
      <c r="N88" s="204"/>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204"/>
      <c r="H89" s="204"/>
      <c r="I89" s="204"/>
      <c r="J89" s="204"/>
      <c r="K89" s="204"/>
      <c r="L89" s="204"/>
      <c r="M89" s="204"/>
      <c r="N89" s="204"/>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204"/>
      <c r="H90" s="204"/>
      <c r="I90" s="204"/>
      <c r="J90" s="204"/>
      <c r="K90" s="204"/>
      <c r="L90" s="204"/>
      <c r="M90" s="204"/>
      <c r="N90" s="204"/>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204"/>
      <c r="H91" s="204"/>
      <c r="I91" s="204"/>
      <c r="J91" s="204"/>
      <c r="K91" s="204"/>
      <c r="L91" s="204"/>
      <c r="M91" s="204"/>
      <c r="N91" s="204"/>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204"/>
      <c r="H92" s="204"/>
      <c r="I92" s="204"/>
      <c r="J92" s="204"/>
      <c r="K92" s="204"/>
      <c r="L92" s="204"/>
      <c r="M92" s="204"/>
      <c r="N92" s="204"/>
      <c r="P92" s="153"/>
      <c r="Q92" s="11"/>
      <c r="R92" s="152"/>
      <c r="S92" s="137"/>
      <c r="U92" s="155"/>
      <c r="V92" s="11"/>
      <c r="W92" s="137"/>
      <c r="Y92" s="137"/>
      <c r="AB92" s="9" t="s">
        <v>29</v>
      </c>
      <c r="AC92" s="128">
        <f>SUM(AC87:AC91)</f>
        <v>0</v>
      </c>
    </row>
    <row r="93" spans="2:29" ht="12.75" customHeight="1">
      <c r="B93" s="817"/>
      <c r="C93" s="638"/>
      <c r="D93" s="130" t="s">
        <v>14</v>
      </c>
      <c r="E93" s="785"/>
      <c r="F93" s="646"/>
      <c r="G93" s="204"/>
      <c r="H93" s="204"/>
      <c r="I93" s="204"/>
      <c r="J93" s="204"/>
      <c r="K93" s="204"/>
      <c r="L93" s="204"/>
      <c r="M93" s="204"/>
      <c r="N93" s="204"/>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36">H98*S54</f>
        <v>0</v>
      </c>
      <c r="T95" s="128">
        <f t="shared" si="36"/>
        <v>0</v>
      </c>
      <c r="U95" s="128">
        <f t="shared" si="36"/>
        <v>0</v>
      </c>
      <c r="V95" s="128">
        <f t="shared" si="36"/>
        <v>0</v>
      </c>
      <c r="W95" s="128">
        <f t="shared" si="36"/>
        <v>0</v>
      </c>
      <c r="X95" s="128">
        <f t="shared" si="36"/>
        <v>0</v>
      </c>
      <c r="Y95" s="128">
        <f t="shared" si="36"/>
        <v>0</v>
      </c>
      <c r="Z95" s="128">
        <f>SUM(R95:Y95)</f>
        <v>0</v>
      </c>
      <c r="AB95" s="4" t="str">
        <f>Q6</f>
        <v/>
      </c>
      <c r="AC95" s="134">
        <f>Z45+Z95+AC87</f>
        <v>0</v>
      </c>
    </row>
    <row r="96" spans="2:29" ht="12.75" customHeight="1">
      <c r="B96" s="817"/>
      <c r="C96" s="639"/>
      <c r="D96" s="130" t="s">
        <v>600</v>
      </c>
      <c r="E96" s="785"/>
      <c r="F96" s="646"/>
      <c r="G96" s="204"/>
      <c r="H96" s="204"/>
      <c r="I96" s="204"/>
      <c r="J96" s="204"/>
      <c r="K96" s="204"/>
      <c r="L96" s="204"/>
      <c r="M96" s="204"/>
      <c r="N96" s="204"/>
      <c r="O96" s="123"/>
      <c r="P96" s="676"/>
      <c r="Q96" s="5" t="str">
        <f>Q7</f>
        <v/>
      </c>
      <c r="R96" s="128">
        <f>G98*R55</f>
        <v>0</v>
      </c>
      <c r="S96" s="128">
        <f t="shared" ref="S96:Y96" si="37">H98*S55</f>
        <v>0</v>
      </c>
      <c r="T96" s="128">
        <f t="shared" si="37"/>
        <v>0</v>
      </c>
      <c r="U96" s="128">
        <f t="shared" si="37"/>
        <v>0</v>
      </c>
      <c r="V96" s="128">
        <f t="shared" si="37"/>
        <v>0</v>
      </c>
      <c r="W96" s="128">
        <f t="shared" si="37"/>
        <v>0</v>
      </c>
      <c r="X96" s="128">
        <f t="shared" si="37"/>
        <v>0</v>
      </c>
      <c r="Y96" s="128">
        <f t="shared" si="37"/>
        <v>0</v>
      </c>
      <c r="Z96" s="128">
        <f t="shared" ref="Z96:Z99" si="38">SUM(R96:Y96)</f>
        <v>0</v>
      </c>
      <c r="AB96" s="5" t="str">
        <f>Q7</f>
        <v/>
      </c>
      <c r="AC96" s="138">
        <f>Z46+Z96+AC88</f>
        <v>0</v>
      </c>
    </row>
    <row r="97" spans="2:76" ht="12.75" customHeight="1">
      <c r="B97" s="817"/>
      <c r="C97" s="651" t="s">
        <v>382</v>
      </c>
      <c r="D97" s="651"/>
      <c r="E97" s="556" t="s">
        <v>629</v>
      </c>
      <c r="F97" s="556"/>
      <c r="G97" s="128">
        <f>SUM(G54:G96)</f>
        <v>0</v>
      </c>
      <c r="H97" s="128">
        <f t="shared" ref="H97:N97" si="39">SUM(H54:H96)</f>
        <v>0</v>
      </c>
      <c r="I97" s="128">
        <f t="shared" si="39"/>
        <v>0</v>
      </c>
      <c r="J97" s="128">
        <f t="shared" si="39"/>
        <v>0</v>
      </c>
      <c r="K97" s="128">
        <f t="shared" si="39"/>
        <v>0</v>
      </c>
      <c r="L97" s="128">
        <f t="shared" si="39"/>
        <v>0</v>
      </c>
      <c r="M97" s="128">
        <f t="shared" si="39"/>
        <v>0</v>
      </c>
      <c r="N97" s="128">
        <f t="shared" si="39"/>
        <v>0</v>
      </c>
      <c r="O97" s="123"/>
      <c r="P97" s="676"/>
      <c r="Q97" s="6" t="str">
        <f>Q8</f>
        <v/>
      </c>
      <c r="R97" s="128">
        <f>G98*R56</f>
        <v>0</v>
      </c>
      <c r="S97" s="128">
        <f t="shared" ref="S97:Y97" si="40">H98*S56</f>
        <v>0</v>
      </c>
      <c r="T97" s="128">
        <f t="shared" si="40"/>
        <v>0</v>
      </c>
      <c r="U97" s="128">
        <f t="shared" si="40"/>
        <v>0</v>
      </c>
      <c r="V97" s="128">
        <f t="shared" si="40"/>
        <v>0</v>
      </c>
      <c r="W97" s="128">
        <f t="shared" si="40"/>
        <v>0</v>
      </c>
      <c r="X97" s="128">
        <f t="shared" si="40"/>
        <v>0</v>
      </c>
      <c r="Y97" s="128">
        <f t="shared" si="40"/>
        <v>0</v>
      </c>
      <c r="Z97" s="128">
        <f t="shared" si="38"/>
        <v>0</v>
      </c>
      <c r="AB97" s="6" t="str">
        <f>Q8</f>
        <v/>
      </c>
      <c r="AC97" s="139">
        <f>Z47+Z97+AC89</f>
        <v>0</v>
      </c>
    </row>
    <row r="98" spans="2:76" ht="12.75" customHeight="1">
      <c r="B98" s="817"/>
      <c r="C98" s="651"/>
      <c r="D98" s="651"/>
      <c r="E98" s="674" t="s">
        <v>609</v>
      </c>
      <c r="F98" s="674"/>
      <c r="G98" s="139">
        <f>G55+G57+G59+G61+G63+G65+G70+G72+G74+G76+G78+G80+G82+G84+G95</f>
        <v>0</v>
      </c>
      <c r="H98" s="139">
        <f t="shared" ref="H98:N98" si="41">H55+H57+H59+H61+H63+H65+H70+H72+H74+H76+H78+H80+H82+H84+H95</f>
        <v>0</v>
      </c>
      <c r="I98" s="139">
        <f t="shared" si="41"/>
        <v>0</v>
      </c>
      <c r="J98" s="139">
        <f t="shared" si="41"/>
        <v>0</v>
      </c>
      <c r="K98" s="139">
        <f t="shared" si="41"/>
        <v>0</v>
      </c>
      <c r="L98" s="139">
        <f t="shared" si="41"/>
        <v>0</v>
      </c>
      <c r="M98" s="139">
        <f t="shared" si="41"/>
        <v>0</v>
      </c>
      <c r="N98" s="139">
        <f t="shared" si="41"/>
        <v>0</v>
      </c>
      <c r="O98" s="123"/>
      <c r="P98" s="676"/>
      <c r="Q98" s="7" t="str">
        <f>Q9</f>
        <v/>
      </c>
      <c r="R98" s="128">
        <f>G98*R57</f>
        <v>0</v>
      </c>
      <c r="S98" s="128">
        <f t="shared" ref="S98:Y98" si="42">H98*S57</f>
        <v>0</v>
      </c>
      <c r="T98" s="128">
        <f t="shared" si="42"/>
        <v>0</v>
      </c>
      <c r="U98" s="128">
        <f t="shared" si="42"/>
        <v>0</v>
      </c>
      <c r="V98" s="128">
        <f t="shared" si="42"/>
        <v>0</v>
      </c>
      <c r="W98" s="128">
        <f t="shared" si="42"/>
        <v>0</v>
      </c>
      <c r="X98" s="128">
        <f t="shared" si="42"/>
        <v>0</v>
      </c>
      <c r="Y98" s="128">
        <f t="shared" si="42"/>
        <v>0</v>
      </c>
      <c r="Z98" s="128">
        <f t="shared" si="38"/>
        <v>0</v>
      </c>
      <c r="AB98" s="7" t="str">
        <f>Q9</f>
        <v/>
      </c>
      <c r="AC98" s="297">
        <f>Z48+Z98+AC90</f>
        <v>0</v>
      </c>
    </row>
    <row r="99" spans="2:76" ht="12.75" customHeight="1">
      <c r="B99" s="817"/>
      <c r="C99" s="556" t="s">
        <v>628</v>
      </c>
      <c r="D99" s="556"/>
      <c r="E99" s="684" t="s">
        <v>340</v>
      </c>
      <c r="F99" s="684"/>
      <c r="G99" s="156">
        <f>SUM(G54:G59,G62:G82,G87)</f>
        <v>0</v>
      </c>
      <c r="H99" s="156">
        <f t="shared" ref="H99:N99" si="43">SUM(H54:H59,H62:H82,H87)</f>
        <v>0</v>
      </c>
      <c r="I99" s="156">
        <f t="shared" si="43"/>
        <v>0</v>
      </c>
      <c r="J99" s="156">
        <f t="shared" si="43"/>
        <v>0</v>
      </c>
      <c r="K99" s="156">
        <f t="shared" si="43"/>
        <v>0</v>
      </c>
      <c r="L99" s="156">
        <f t="shared" si="43"/>
        <v>0</v>
      </c>
      <c r="M99" s="156">
        <f t="shared" si="43"/>
        <v>0</v>
      </c>
      <c r="N99" s="156">
        <f t="shared" si="43"/>
        <v>0</v>
      </c>
      <c r="O99" s="123"/>
      <c r="P99" s="676"/>
      <c r="Q99" s="8" t="str">
        <f>Q10</f>
        <v/>
      </c>
      <c r="R99" s="128">
        <f>G98*R58</f>
        <v>0</v>
      </c>
      <c r="S99" s="128">
        <f t="shared" ref="S99:Y99" si="44">H98*S58</f>
        <v>0</v>
      </c>
      <c r="T99" s="128">
        <f t="shared" si="44"/>
        <v>0</v>
      </c>
      <c r="U99" s="128">
        <f t="shared" si="44"/>
        <v>0</v>
      </c>
      <c r="V99" s="128">
        <f t="shared" si="44"/>
        <v>0</v>
      </c>
      <c r="W99" s="128">
        <f t="shared" si="44"/>
        <v>0</v>
      </c>
      <c r="X99" s="128">
        <f t="shared" si="44"/>
        <v>0</v>
      </c>
      <c r="Y99" s="128">
        <f t="shared" si="44"/>
        <v>0</v>
      </c>
      <c r="Z99" s="128">
        <f t="shared" si="38"/>
        <v>0</v>
      </c>
      <c r="AB99" s="8" t="str">
        <f>Q10</f>
        <v/>
      </c>
      <c r="AC99" s="142">
        <f>Z49+Z99+AC91</f>
        <v>0</v>
      </c>
    </row>
    <row r="100" spans="2:76" ht="12.75" customHeight="1">
      <c r="B100" s="818"/>
      <c r="C100" s="556"/>
      <c r="D100" s="556"/>
      <c r="E100" s="556" t="s">
        <v>609</v>
      </c>
      <c r="F100" s="556"/>
      <c r="G100" s="128">
        <f>G55+G57+G59+G63+G65+G70+G72+G74+G76+G78+G80+G82</f>
        <v>0</v>
      </c>
      <c r="H100" s="128">
        <f t="shared" ref="H100:N100" si="45">H55+H57+H59+H63+H65+H70+H72+H74+H76+H78+H80+H82</f>
        <v>0</v>
      </c>
      <c r="I100" s="128">
        <f t="shared" si="45"/>
        <v>0</v>
      </c>
      <c r="J100" s="128">
        <f t="shared" si="45"/>
        <v>0</v>
      </c>
      <c r="K100" s="128">
        <f t="shared" si="45"/>
        <v>0</v>
      </c>
      <c r="L100" s="128">
        <f t="shared" si="45"/>
        <v>0</v>
      </c>
      <c r="M100" s="128">
        <f t="shared" si="45"/>
        <v>0</v>
      </c>
      <c r="N100" s="128">
        <f t="shared" si="45"/>
        <v>0</v>
      </c>
      <c r="O100" s="123"/>
      <c r="P100" s="677"/>
      <c r="Q100" s="9" t="s">
        <v>29</v>
      </c>
      <c r="R100" s="128">
        <f>SUM(R95:R99)</f>
        <v>0</v>
      </c>
      <c r="S100" s="128">
        <f t="shared" ref="S100:Z100" si="46">SUM(S95:S99)</f>
        <v>0</v>
      </c>
      <c r="T100" s="128">
        <f t="shared" si="46"/>
        <v>0</v>
      </c>
      <c r="U100" s="128">
        <f t="shared" si="46"/>
        <v>0</v>
      </c>
      <c r="V100" s="128">
        <f t="shared" si="46"/>
        <v>0</v>
      </c>
      <c r="W100" s="128">
        <f t="shared" si="46"/>
        <v>0</v>
      </c>
      <c r="X100" s="128">
        <f t="shared" si="46"/>
        <v>0</v>
      </c>
      <c r="Y100" s="128">
        <f t="shared" si="46"/>
        <v>0</v>
      </c>
      <c r="Z100" s="128">
        <f t="shared" si="46"/>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226</v>
      </c>
      <c r="AA105" s="628" t="s">
        <v>378</v>
      </c>
      <c r="AB105" s="628" t="s">
        <v>663</v>
      </c>
      <c r="AC105" s="338" t="s">
        <v>620</v>
      </c>
      <c r="AD105" s="338"/>
      <c r="AE105" s="624" t="s">
        <v>393</v>
      </c>
      <c r="AF105" s="625"/>
      <c r="AG105" s="624" t="s">
        <v>77</v>
      </c>
      <c r="AH105" s="625"/>
      <c r="AI105" s="624" t="s">
        <v>604</v>
      </c>
      <c r="AJ105" s="625"/>
      <c r="AK105" s="624" t="s">
        <v>605</v>
      </c>
      <c r="AL105" s="625"/>
      <c r="AM105" s="624" t="s">
        <v>606</v>
      </c>
      <c r="AN105" s="625"/>
      <c r="AO105" s="626" t="s">
        <v>78</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29</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79</v>
      </c>
      <c r="S106" s="182" t="s">
        <v>608</v>
      </c>
      <c r="T106" s="182" t="s">
        <v>79</v>
      </c>
      <c r="U106" s="182" t="s">
        <v>608</v>
      </c>
      <c r="V106" s="182" t="s">
        <v>152</v>
      </c>
      <c r="W106" s="182" t="s">
        <v>608</v>
      </c>
      <c r="X106" s="182" t="s">
        <v>79</v>
      </c>
      <c r="Y106" s="182" t="s">
        <v>608</v>
      </c>
      <c r="Z106" s="629"/>
      <c r="AA106" s="629"/>
      <c r="AB106" s="629"/>
      <c r="AC106" s="182" t="s">
        <v>79</v>
      </c>
      <c r="AD106" s="182" t="s">
        <v>608</v>
      </c>
      <c r="AE106" s="308" t="s">
        <v>79</v>
      </c>
      <c r="AF106" s="308" t="s">
        <v>608</v>
      </c>
      <c r="AG106" s="308" t="s">
        <v>79</v>
      </c>
      <c r="AH106" s="308" t="s">
        <v>608</v>
      </c>
      <c r="AI106" s="308" t="s">
        <v>79</v>
      </c>
      <c r="AJ106" s="308" t="s">
        <v>608</v>
      </c>
      <c r="AK106" s="308" t="s">
        <v>79</v>
      </c>
      <c r="AL106" s="308" t="s">
        <v>608</v>
      </c>
      <c r="AM106" s="308" t="s">
        <v>79</v>
      </c>
      <c r="AN106" s="308" t="s">
        <v>608</v>
      </c>
      <c r="AO106" s="308" t="s">
        <v>79</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47">IF($I107="保育標準時間",HLOOKUP(H107,$G$5:$J$49,2,FALSE),IF($I107="保育短時間",HLOOKUP(H107,$K$5:$N$49,2,FALSE),"-"))</f>
        <v>-</v>
      </c>
      <c r="Q107" s="128" t="str">
        <f t="shared" ref="Q107:Q126" si="48">IF($I107="保育標準時間",HLOOKUP(H107,$G$5:$J$49,3,FALSE),IF($I107="保育短時間",HLOOKUP(H107,$K$5:$N$49,3,FALSE),"-"))</f>
        <v>-</v>
      </c>
      <c r="R107" s="128" t="str">
        <f t="shared" ref="R107:R126" si="49">IF($I107="保育標準時間",HLOOKUP(H107,$G$5:$J$49,4,FALSE),IF($I107="保育短時間",HLOOKUP(H107,$K$5:$N$49,4,FALSE),"-"))</f>
        <v>-</v>
      </c>
      <c r="S107" s="128" t="str">
        <f t="shared" ref="S107:S126" si="50">IF($I107="保育標準時間",HLOOKUP(H107,$G$5:$J$49,5,FALSE),IF($I107="保育短時間",HLOOKUP(H107,$K$5:$N$49,5,FALSE),"-"))</f>
        <v>-</v>
      </c>
      <c r="T107" s="128" t="str">
        <f t="shared" ref="T107:T126" si="51">IF($I107="保育標準時間",HLOOKUP(H107,$G$5:$J$49,6,FALSE),IF($I107="保育短時間",HLOOKUP(H107,$K$5:$N$49,6,FALSE),"-"))</f>
        <v>-</v>
      </c>
      <c r="U107" s="128" t="str">
        <f t="shared" ref="U107:U126" si="52">IF($I107="保育標準時間",HLOOKUP(H107,$G$5:$J$49,7,FALSE),IF($I107="保育短時間",HLOOKUP(H107,$K$5:$N$49,7,FALSE),"-"))</f>
        <v>-</v>
      </c>
      <c r="V107" s="128" t="str">
        <f t="shared" ref="V107:V126" si="53">IF($I107="保育標準時間",HLOOKUP(H107,$G$5:$J$49,10,FALSE),IF($I107="保育短時間",HLOOKUP(H107,$K$5:$N$49,10,FALSE),"-"))</f>
        <v>-</v>
      </c>
      <c r="W107" s="128" t="str">
        <f t="shared" ref="W107:W126" si="54">IF($I107="保育標準時間",HLOOKUP(H107,$G$5:$J$49,11,FALSE),IF($I107="保育短時間",HLOOKUP(H107,$K$5:$N$49,11,FALSE),"-"))</f>
        <v>-</v>
      </c>
      <c r="X107" s="128" t="str">
        <f t="shared" ref="X107:X126" si="55">IF($I107="保育標準時間",HLOOKUP(H107,$G$5:$J$49,12,FALSE),IF($I107="保育短時間",HLOOKUP(H107,$K$5:$N$49,12,FALSE),"-"))</f>
        <v>-</v>
      </c>
      <c r="Y107" s="128" t="str">
        <f t="shared" ref="Y107:Y126" si="56">IF($I107="保育標準時間",HLOOKUP(H107,$G$5:$J$49,13,FALSE),IF($I107="保育短時間",HLOOKUP(H107,$K$5:$N$49,13,FALSE),"-"))</f>
        <v>-</v>
      </c>
      <c r="Z107" s="128" t="str">
        <f t="shared" ref="Z107:Z126" si="57">IF($I107="保育標準時間",HLOOKUP(H107,$G$5:$J$49,14,FALSE),IF($I107="保育短時間",HLOOKUP(H107,$K$5:$N$49,14,FALSE),"-"))</f>
        <v>-</v>
      </c>
      <c r="AA107" s="128" t="str">
        <f t="shared" ref="AA107:AA126" si="58">IF($I107="保育標準時間",HLOOKUP(H107,$G$5:$J$49,15,FALSE),IF($I107="保育短時間",HLOOKUP(H107,$K$5:$N$49,15,FALSE),"-"))</f>
        <v>-</v>
      </c>
      <c r="AB107" s="131"/>
      <c r="AC107" s="128" t="str">
        <f t="shared" ref="AC107:AC126" si="59">IF($I107="保育標準時間",HLOOKUP(H107,$G$5:$J$49,17,FALSE),IF($I107="保育短時間",HLOOKUP(H107,$K$5:$N$49,17,FALSE),"-"))</f>
        <v>-</v>
      </c>
      <c r="AD107" s="128" t="str">
        <f t="shared" ref="AD107:AD126" si="60">IF($I107="保育標準時間",HLOOKUP(H107,$G$5:$J$49,18,FALSE),IF($I107="保育短時間",HLOOKUP(H107,$K$5:$N$49,18,FALSE),"-"))</f>
        <v>-</v>
      </c>
      <c r="AE107" s="131"/>
      <c r="AF107" s="131"/>
      <c r="AG107" s="128" t="str">
        <f t="shared" ref="AG107:AG126" si="61">IF($I107="保育標準時間",HLOOKUP(H107,$G$5:$J$49,19,FALSE),IF($I107="保育短時間",HLOOKUP(H107,$K$5:$N$49,19,FALSE),"-"))</f>
        <v>-</v>
      </c>
      <c r="AH107" s="128" t="str">
        <f t="shared" ref="AH107:AH126" si="62">IF($I107="保育標準時間",HLOOKUP(H107,$G$5:$J$49,20,FALSE),IF($I107="保育短時間",HLOOKUP(H107,$K$5:$N$49,20,FALSE),"-"))</f>
        <v>-</v>
      </c>
      <c r="AI107" s="128" t="str">
        <f t="shared" ref="AI107:AI126" si="63">IF($I107="保育標準時間",HLOOKUP(H107,$G$5:$J$49,21,FALSE),IF($I107="保育短時間",HLOOKUP(H107,$K$5:$N$49,21,FALSE),"-"))</f>
        <v>-</v>
      </c>
      <c r="AJ107" s="128" t="str">
        <f t="shared" ref="AJ107:AJ126" si="64">IF($I107="保育標準時間",HLOOKUP(H107,$G$5:$J$49,22,FALSE),IF($I107="保育短時間",HLOOKUP(H107,$K$5:$N$49,22,FALSE),"-"))</f>
        <v>-</v>
      </c>
      <c r="AK107" s="128" t="str">
        <f t="shared" ref="AK107:AK126" si="65">IF($I107="保育標準時間",HLOOKUP(H107,$G$5:$J$49,23,FALSE),IF($I107="保育短時間",HLOOKUP(H107,$K$5:$N$49,23,FALSE),"-"))</f>
        <v>-</v>
      </c>
      <c r="AL107" s="128" t="str">
        <f t="shared" ref="AL107:AL126" si="66">IF($I107="保育標準時間",HLOOKUP(H107,$G$5:$J$49,24,FALSE),IF($I107="保育短時間",HLOOKUP(H107,$K$5:$N$49,24,FALSE),"-"))</f>
        <v>-</v>
      </c>
      <c r="AM107" s="128" t="str">
        <f t="shared" ref="AM107:AM126" si="67">IF($I107="保育標準時間",HLOOKUP(H107,$G$5:$J$49,25,FALSE),IF($I107="保育短時間",HLOOKUP(H107,$K$5:$N$49,25,FALSE),"-"))</f>
        <v>-</v>
      </c>
      <c r="AN107" s="128" t="str">
        <f t="shared" ref="AN107:AN126" si="68">IF($I107="保育標準時間",HLOOKUP(H107,$G$5:$J$49,26,FALSE),IF($I107="保育短時間",HLOOKUP(H107,$K$5:$N$49,26,FALSE),"-"))</f>
        <v>-</v>
      </c>
      <c r="AO107" s="128" t="str">
        <f t="shared" ref="AO107:AO126" si="69">IF($I107="保育標準時間",HLOOKUP(H107,$G$5:$J$49,27,FALSE),IF($I107="保育短時間",HLOOKUP(H107,$K$5:$N$49,27,FALSE),"-"))</f>
        <v>-</v>
      </c>
      <c r="AP107" s="128" t="str">
        <f t="shared" ref="AP107:AP126" si="70">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71">N107-SUM(AT107:BU107)</f>
        <v>0</v>
      </c>
      <c r="AT107" s="128" t="str">
        <f t="shared" ref="AT107:AT126" si="72">IFERROR(ROUND(Q107*$M107/25,0),"-")</f>
        <v>-</v>
      </c>
      <c r="AU107" s="128" t="str">
        <f t="shared" ref="AU107:AU126" si="73">IFERROR(ROUND(R107*$M107/25,0),"-")</f>
        <v>-</v>
      </c>
      <c r="AV107" s="128" t="str">
        <f t="shared" ref="AV107:AV126" si="74">IFERROR(ROUND(S107*$M107/25,0),"-")</f>
        <v>-</v>
      </c>
      <c r="AW107" s="128" t="str">
        <f t="shared" ref="AW107:AW126" si="75">IFERROR(ROUND(T107*$M107/25,0),"-")</f>
        <v>-</v>
      </c>
      <c r="AX107" s="128" t="str">
        <f t="shared" ref="AX107:AX126" si="76">IFERROR(ROUND(U107*$M107/25,0),"-")</f>
        <v>-</v>
      </c>
      <c r="AY107" s="128" t="str">
        <f t="shared" ref="AY107:AY126" si="77">IFERROR(ROUND(V107*$M107/25,0),"-")</f>
        <v>-</v>
      </c>
      <c r="AZ107" s="128" t="str">
        <f t="shared" ref="AZ107:AZ126" si="78">IFERROR(ROUND(W107*$M107/25,0),"-")</f>
        <v>-</v>
      </c>
      <c r="BA107" s="128" t="str">
        <f t="shared" ref="BA107:BA126" si="79">IFERROR(ROUND(X107*$M107/25,0),"-")</f>
        <v>-</v>
      </c>
      <c r="BB107" s="128" t="str">
        <f t="shared" ref="BB107:BB126" si="80">IFERROR(ROUND(Y107*$M107/25,0),"-")</f>
        <v>-</v>
      </c>
      <c r="BC107" s="128" t="str">
        <f t="shared" ref="BC107:BC126" si="81">IFERROR(ROUND(Z107*$M107/25,0),"-")</f>
        <v>-</v>
      </c>
      <c r="BD107" s="128" t="str">
        <f t="shared" ref="BD107:BD126" si="82">IFERROR(ROUND(AA107*$M107/25,0),"-")</f>
        <v>-</v>
      </c>
      <c r="BE107" s="187"/>
      <c r="BF107" s="128" t="str">
        <f t="shared" ref="BF107:BF126" si="83">IFERROR(ROUND(AC107*$M107/25,0),"-")</f>
        <v>-</v>
      </c>
      <c r="BG107" s="128" t="str">
        <f t="shared" ref="BG107:BG126" si="84">IFERROR(ROUND(AD107*$M107/25,0),"-")</f>
        <v>-</v>
      </c>
      <c r="BH107" s="187"/>
      <c r="BI107" s="187"/>
      <c r="BJ107" s="128" t="str">
        <f t="shared" ref="BJ107:BJ126" si="85">IFERROR(ROUND(AG107*$M107/25,0),"-")</f>
        <v>-</v>
      </c>
      <c r="BK107" s="128" t="str">
        <f t="shared" ref="BK107:BK126" si="86">IFERROR(ROUND(AH107*$M107/25,0),"-")</f>
        <v>-</v>
      </c>
      <c r="BL107" s="128" t="str">
        <f t="shared" ref="BL107:BL126" si="87">IFERROR(ROUND(AI107*$M107/25,0),"-")</f>
        <v>-</v>
      </c>
      <c r="BM107" s="128" t="str">
        <f t="shared" ref="BM107:BM126" si="88">IFERROR(ROUND(AJ107*$M107/25,0),"-")</f>
        <v>-</v>
      </c>
      <c r="BN107" s="128" t="str">
        <f t="shared" ref="BN107:BN126" si="89">IFERROR(ROUND(AK107*$M107/25,0),"-")</f>
        <v>-</v>
      </c>
      <c r="BO107" s="128" t="str">
        <f t="shared" ref="BO107:BO126" si="90">IFERROR(ROUND(AL107*$M107/25,0),"-")</f>
        <v>-</v>
      </c>
      <c r="BP107" s="128" t="str">
        <f t="shared" ref="BP107:BP126" si="91">IFERROR(ROUND(AM107*$M107/25,0),"-")</f>
        <v>-</v>
      </c>
      <c r="BQ107" s="128" t="str">
        <f t="shared" ref="BQ107:BQ126" si="92">IFERROR(ROUND(AN107*$M107/25,0),"-")</f>
        <v>-</v>
      </c>
      <c r="BR107" s="128" t="str">
        <f t="shared" ref="BR107:BR126" si="93">IFERROR(ROUND(AO107*$M107/25,0),"-")</f>
        <v>-</v>
      </c>
      <c r="BS107" s="128" t="str">
        <f t="shared" ref="BS107:BS126" si="94">IFERROR(ROUND(AP107*$M107/25,0),"-")</f>
        <v>-</v>
      </c>
      <c r="BT107" s="128" t="str">
        <f t="shared" ref="BT107:BT126" si="95">IFERROR(ROUND(AQ107*$M107/25,0),"-")</f>
        <v>-</v>
      </c>
      <c r="BU107" s="128" t="str">
        <f t="shared" ref="BU107:BU126" si="96">IFERROR(ROUND(AR107*$M107/25,0),"-")</f>
        <v>-</v>
      </c>
      <c r="BV107" s="129">
        <f t="shared" ref="BV107:BV126" si="97">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98">IF($I108="保育標準時間",HLOOKUP($H108,$G$5:$J$49,45,FALSE),IF($I108="保育短時間",HLOOKUP($H108,$K$5:$N$49,45,FALSE),"-"))</f>
        <v>-</v>
      </c>
      <c r="K108" s="20" t="str">
        <f>IF(月途中入退所!$D9=$B$2,IF(月途中入退所!I9="","-",月途中入退所!$I9),"-")</f>
        <v>-</v>
      </c>
      <c r="L108" s="162" t="str">
        <f t="shared" ref="L108:L126" si="99">IFERROR(IF(K108="○",J108+$P$28,J108),"-")</f>
        <v>-</v>
      </c>
      <c r="M108" s="20" t="str">
        <f>IF(月途中入退所!$D9=$B$2,月途中入退所!$J9,"-")</f>
        <v>-</v>
      </c>
      <c r="N108" s="129">
        <f t="shared" ref="N108:N126" si="100">IFERROR(ROUNDDOWN(L108*M108/25,-1),0)</f>
        <v>0</v>
      </c>
      <c r="O108" s="123"/>
      <c r="P108" s="128" t="str">
        <f t="shared" si="47"/>
        <v>-</v>
      </c>
      <c r="Q108" s="128" t="str">
        <f t="shared" si="48"/>
        <v>-</v>
      </c>
      <c r="R108" s="128" t="str">
        <f t="shared" si="49"/>
        <v>-</v>
      </c>
      <c r="S108" s="128" t="str">
        <f t="shared" si="50"/>
        <v>-</v>
      </c>
      <c r="T108" s="128" t="str">
        <f t="shared" si="51"/>
        <v>-</v>
      </c>
      <c r="U108" s="128" t="str">
        <f t="shared" si="52"/>
        <v>-</v>
      </c>
      <c r="V108" s="128" t="str">
        <f t="shared" si="53"/>
        <v>-</v>
      </c>
      <c r="W108" s="128" t="str">
        <f t="shared" si="54"/>
        <v>-</v>
      </c>
      <c r="X108" s="128" t="str">
        <f t="shared" si="55"/>
        <v>-</v>
      </c>
      <c r="Y108" s="128" t="str">
        <f t="shared" si="56"/>
        <v>-</v>
      </c>
      <c r="Z108" s="128" t="str">
        <f t="shared" si="57"/>
        <v>-</v>
      </c>
      <c r="AA108" s="128" t="str">
        <f t="shared" si="58"/>
        <v>-</v>
      </c>
      <c r="AB108" s="131"/>
      <c r="AC108" s="128" t="str">
        <f t="shared" si="59"/>
        <v>-</v>
      </c>
      <c r="AD108" s="128" t="str">
        <f t="shared" si="60"/>
        <v>-</v>
      </c>
      <c r="AE108" s="131"/>
      <c r="AF108" s="131"/>
      <c r="AG108" s="128" t="str">
        <f t="shared" si="61"/>
        <v>-</v>
      </c>
      <c r="AH108" s="128" t="str">
        <f t="shared" si="62"/>
        <v>-</v>
      </c>
      <c r="AI108" s="128" t="str">
        <f t="shared" si="63"/>
        <v>-</v>
      </c>
      <c r="AJ108" s="128" t="str">
        <f t="shared" si="64"/>
        <v>-</v>
      </c>
      <c r="AK108" s="128" t="str">
        <f t="shared" si="65"/>
        <v>-</v>
      </c>
      <c r="AL108" s="128" t="str">
        <f t="shared" si="66"/>
        <v>-</v>
      </c>
      <c r="AM108" s="128" t="str">
        <f t="shared" si="67"/>
        <v>-</v>
      </c>
      <c r="AN108" s="128" t="str">
        <f t="shared" si="68"/>
        <v>-</v>
      </c>
      <c r="AO108" s="128" t="str">
        <f t="shared" si="69"/>
        <v>-</v>
      </c>
      <c r="AP108" s="128" t="str">
        <f t="shared" si="70"/>
        <v>-</v>
      </c>
      <c r="AQ108" s="128" t="str">
        <f t="shared" ref="AQ108:AQ126" si="101">IF($I108="保育標準時間",HLOOKUP(H108,$G$5:$J$49,33,FALSE),IF($I108="保育短時間",HLOOKUP(H108,$K$5:$N$49,33,FALSE),"-"))</f>
        <v>-</v>
      </c>
      <c r="AR108" s="128" t="str">
        <f t="shared" ref="AR108:AR126" si="102">IF(OR(I108="保育標準時間",I108="保育短時間"),IF(K108="○",$P$28,"-"),"-")</f>
        <v>-</v>
      </c>
      <c r="AS108" s="128">
        <f t="shared" si="71"/>
        <v>0</v>
      </c>
      <c r="AT108" s="128" t="str">
        <f t="shared" si="72"/>
        <v>-</v>
      </c>
      <c r="AU108" s="128" t="str">
        <f t="shared" si="73"/>
        <v>-</v>
      </c>
      <c r="AV108" s="128" t="str">
        <f t="shared" si="74"/>
        <v>-</v>
      </c>
      <c r="AW108" s="128" t="str">
        <f t="shared" si="75"/>
        <v>-</v>
      </c>
      <c r="AX108" s="128" t="str">
        <f t="shared" si="76"/>
        <v>-</v>
      </c>
      <c r="AY108" s="128" t="str">
        <f t="shared" si="77"/>
        <v>-</v>
      </c>
      <c r="AZ108" s="128" t="str">
        <f t="shared" si="78"/>
        <v>-</v>
      </c>
      <c r="BA108" s="128" t="str">
        <f t="shared" si="79"/>
        <v>-</v>
      </c>
      <c r="BB108" s="128" t="str">
        <f t="shared" si="80"/>
        <v>-</v>
      </c>
      <c r="BC108" s="128" t="str">
        <f t="shared" si="81"/>
        <v>-</v>
      </c>
      <c r="BD108" s="128" t="str">
        <f t="shared" si="82"/>
        <v>-</v>
      </c>
      <c r="BE108" s="187"/>
      <c r="BF108" s="128" t="str">
        <f t="shared" si="83"/>
        <v>-</v>
      </c>
      <c r="BG108" s="128" t="str">
        <f t="shared" si="84"/>
        <v>-</v>
      </c>
      <c r="BH108" s="187"/>
      <c r="BI108" s="187"/>
      <c r="BJ108" s="128" t="str">
        <f t="shared" si="85"/>
        <v>-</v>
      </c>
      <c r="BK108" s="128" t="str">
        <f t="shared" si="86"/>
        <v>-</v>
      </c>
      <c r="BL108" s="128" t="str">
        <f t="shared" si="87"/>
        <v>-</v>
      </c>
      <c r="BM108" s="128" t="str">
        <f t="shared" si="88"/>
        <v>-</v>
      </c>
      <c r="BN108" s="128" t="str">
        <f t="shared" si="89"/>
        <v>-</v>
      </c>
      <c r="BO108" s="128" t="str">
        <f t="shared" si="90"/>
        <v>-</v>
      </c>
      <c r="BP108" s="128" t="str">
        <f t="shared" si="91"/>
        <v>-</v>
      </c>
      <c r="BQ108" s="128" t="str">
        <f t="shared" si="92"/>
        <v>-</v>
      </c>
      <c r="BR108" s="128" t="str">
        <f t="shared" si="93"/>
        <v>-</v>
      </c>
      <c r="BS108" s="128" t="str">
        <f t="shared" si="94"/>
        <v>-</v>
      </c>
      <c r="BT108" s="128" t="str">
        <f t="shared" si="95"/>
        <v>-</v>
      </c>
      <c r="BU108" s="128" t="str">
        <f t="shared" si="96"/>
        <v>-</v>
      </c>
      <c r="BV108" s="129">
        <f t="shared" si="97"/>
        <v>0</v>
      </c>
      <c r="BX108" s="128" t="str">
        <f t="shared" ref="BX108:BX171" si="103">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98"/>
        <v>-</v>
      </c>
      <c r="K109" s="20" t="str">
        <f>IF(月途中入退所!$D10=$B$2,IF(月途中入退所!I10="","-",月途中入退所!$I10),"-")</f>
        <v>-</v>
      </c>
      <c r="L109" s="162" t="str">
        <f t="shared" si="99"/>
        <v>-</v>
      </c>
      <c r="M109" s="20" t="str">
        <f>IF(月途中入退所!$D10=$B$2,月途中入退所!$J10,"-")</f>
        <v>-</v>
      </c>
      <c r="N109" s="129">
        <f t="shared" si="100"/>
        <v>0</v>
      </c>
      <c r="O109" s="123"/>
      <c r="P109" s="128" t="str">
        <f t="shared" si="47"/>
        <v>-</v>
      </c>
      <c r="Q109" s="128" t="str">
        <f t="shared" si="48"/>
        <v>-</v>
      </c>
      <c r="R109" s="128" t="str">
        <f t="shared" si="49"/>
        <v>-</v>
      </c>
      <c r="S109" s="128" t="str">
        <f t="shared" si="50"/>
        <v>-</v>
      </c>
      <c r="T109" s="128" t="str">
        <f t="shared" si="51"/>
        <v>-</v>
      </c>
      <c r="U109" s="128" t="str">
        <f t="shared" si="52"/>
        <v>-</v>
      </c>
      <c r="V109" s="128" t="str">
        <f t="shared" si="53"/>
        <v>-</v>
      </c>
      <c r="W109" s="128" t="str">
        <f t="shared" si="54"/>
        <v>-</v>
      </c>
      <c r="X109" s="128" t="str">
        <f t="shared" si="55"/>
        <v>-</v>
      </c>
      <c r="Y109" s="128" t="str">
        <f t="shared" si="56"/>
        <v>-</v>
      </c>
      <c r="Z109" s="128" t="str">
        <f t="shared" si="57"/>
        <v>-</v>
      </c>
      <c r="AA109" s="128" t="str">
        <f t="shared" si="58"/>
        <v>-</v>
      </c>
      <c r="AB109" s="131"/>
      <c r="AC109" s="128" t="str">
        <f t="shared" si="59"/>
        <v>-</v>
      </c>
      <c r="AD109" s="128" t="str">
        <f t="shared" si="60"/>
        <v>-</v>
      </c>
      <c r="AE109" s="131"/>
      <c r="AF109" s="131"/>
      <c r="AG109" s="128" t="str">
        <f t="shared" si="61"/>
        <v>-</v>
      </c>
      <c r="AH109" s="128" t="str">
        <f t="shared" si="62"/>
        <v>-</v>
      </c>
      <c r="AI109" s="128" t="str">
        <f t="shared" si="63"/>
        <v>-</v>
      </c>
      <c r="AJ109" s="128" t="str">
        <f t="shared" si="64"/>
        <v>-</v>
      </c>
      <c r="AK109" s="128" t="str">
        <f t="shared" si="65"/>
        <v>-</v>
      </c>
      <c r="AL109" s="128" t="str">
        <f t="shared" si="66"/>
        <v>-</v>
      </c>
      <c r="AM109" s="128" t="str">
        <f t="shared" si="67"/>
        <v>-</v>
      </c>
      <c r="AN109" s="128" t="str">
        <f t="shared" si="68"/>
        <v>-</v>
      </c>
      <c r="AO109" s="128" t="str">
        <f t="shared" si="69"/>
        <v>-</v>
      </c>
      <c r="AP109" s="128" t="str">
        <f t="shared" si="70"/>
        <v>-</v>
      </c>
      <c r="AQ109" s="128" t="str">
        <f t="shared" si="101"/>
        <v>-</v>
      </c>
      <c r="AR109" s="128" t="str">
        <f t="shared" si="102"/>
        <v>-</v>
      </c>
      <c r="AS109" s="128">
        <f t="shared" si="71"/>
        <v>0</v>
      </c>
      <c r="AT109" s="128" t="str">
        <f t="shared" si="72"/>
        <v>-</v>
      </c>
      <c r="AU109" s="128" t="str">
        <f t="shared" si="73"/>
        <v>-</v>
      </c>
      <c r="AV109" s="128" t="str">
        <f t="shared" si="74"/>
        <v>-</v>
      </c>
      <c r="AW109" s="128" t="str">
        <f t="shared" si="75"/>
        <v>-</v>
      </c>
      <c r="AX109" s="128" t="str">
        <f t="shared" si="76"/>
        <v>-</v>
      </c>
      <c r="AY109" s="128" t="str">
        <f t="shared" si="77"/>
        <v>-</v>
      </c>
      <c r="AZ109" s="128" t="str">
        <f t="shared" si="78"/>
        <v>-</v>
      </c>
      <c r="BA109" s="128" t="str">
        <f t="shared" si="79"/>
        <v>-</v>
      </c>
      <c r="BB109" s="128" t="str">
        <f t="shared" si="80"/>
        <v>-</v>
      </c>
      <c r="BC109" s="128" t="str">
        <f t="shared" si="81"/>
        <v>-</v>
      </c>
      <c r="BD109" s="128" t="str">
        <f t="shared" si="82"/>
        <v>-</v>
      </c>
      <c r="BE109" s="187"/>
      <c r="BF109" s="128" t="str">
        <f t="shared" si="83"/>
        <v>-</v>
      </c>
      <c r="BG109" s="128" t="str">
        <f t="shared" si="84"/>
        <v>-</v>
      </c>
      <c r="BH109" s="187"/>
      <c r="BI109" s="187"/>
      <c r="BJ109" s="128" t="str">
        <f t="shared" si="85"/>
        <v>-</v>
      </c>
      <c r="BK109" s="128" t="str">
        <f t="shared" si="86"/>
        <v>-</v>
      </c>
      <c r="BL109" s="128" t="str">
        <f t="shared" si="87"/>
        <v>-</v>
      </c>
      <c r="BM109" s="128" t="str">
        <f t="shared" si="88"/>
        <v>-</v>
      </c>
      <c r="BN109" s="128" t="str">
        <f t="shared" si="89"/>
        <v>-</v>
      </c>
      <c r="BO109" s="128" t="str">
        <f t="shared" si="90"/>
        <v>-</v>
      </c>
      <c r="BP109" s="128" t="str">
        <f t="shared" si="91"/>
        <v>-</v>
      </c>
      <c r="BQ109" s="128" t="str">
        <f t="shared" si="92"/>
        <v>-</v>
      </c>
      <c r="BR109" s="128" t="str">
        <f t="shared" si="93"/>
        <v>-</v>
      </c>
      <c r="BS109" s="128" t="str">
        <f t="shared" si="94"/>
        <v>-</v>
      </c>
      <c r="BT109" s="128" t="str">
        <f t="shared" si="95"/>
        <v>-</v>
      </c>
      <c r="BU109" s="128" t="str">
        <f t="shared" si="96"/>
        <v>-</v>
      </c>
      <c r="BV109" s="129">
        <f t="shared" si="97"/>
        <v>0</v>
      </c>
      <c r="BX109" s="128" t="str">
        <f t="shared" si="103"/>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98"/>
        <v>-</v>
      </c>
      <c r="K110" s="20" t="str">
        <f>IF(月途中入退所!$D11=$B$2,IF(月途中入退所!I11="","-",月途中入退所!$I11),"-")</f>
        <v>-</v>
      </c>
      <c r="L110" s="162" t="str">
        <f t="shared" si="99"/>
        <v>-</v>
      </c>
      <c r="M110" s="20" t="str">
        <f>IF(月途中入退所!$D11=$B$2,月途中入退所!$J11,"-")</f>
        <v>-</v>
      </c>
      <c r="N110" s="129">
        <f t="shared" si="100"/>
        <v>0</v>
      </c>
      <c r="O110" s="123"/>
      <c r="P110" s="128" t="str">
        <f t="shared" si="47"/>
        <v>-</v>
      </c>
      <c r="Q110" s="128" t="str">
        <f t="shared" si="48"/>
        <v>-</v>
      </c>
      <c r="R110" s="128" t="str">
        <f t="shared" si="49"/>
        <v>-</v>
      </c>
      <c r="S110" s="128" t="str">
        <f t="shared" si="50"/>
        <v>-</v>
      </c>
      <c r="T110" s="128" t="str">
        <f t="shared" si="51"/>
        <v>-</v>
      </c>
      <c r="U110" s="128" t="str">
        <f t="shared" si="52"/>
        <v>-</v>
      </c>
      <c r="V110" s="128" t="str">
        <f t="shared" si="53"/>
        <v>-</v>
      </c>
      <c r="W110" s="128" t="str">
        <f t="shared" si="54"/>
        <v>-</v>
      </c>
      <c r="X110" s="128" t="str">
        <f t="shared" si="55"/>
        <v>-</v>
      </c>
      <c r="Y110" s="128" t="str">
        <f t="shared" si="56"/>
        <v>-</v>
      </c>
      <c r="Z110" s="128" t="str">
        <f t="shared" si="57"/>
        <v>-</v>
      </c>
      <c r="AA110" s="128" t="str">
        <f t="shared" si="58"/>
        <v>-</v>
      </c>
      <c r="AB110" s="131"/>
      <c r="AC110" s="128" t="str">
        <f t="shared" si="59"/>
        <v>-</v>
      </c>
      <c r="AD110" s="128" t="str">
        <f t="shared" si="60"/>
        <v>-</v>
      </c>
      <c r="AE110" s="131"/>
      <c r="AF110" s="131"/>
      <c r="AG110" s="128" t="str">
        <f t="shared" si="61"/>
        <v>-</v>
      </c>
      <c r="AH110" s="128" t="str">
        <f t="shared" si="62"/>
        <v>-</v>
      </c>
      <c r="AI110" s="128" t="str">
        <f t="shared" si="63"/>
        <v>-</v>
      </c>
      <c r="AJ110" s="128" t="str">
        <f t="shared" si="64"/>
        <v>-</v>
      </c>
      <c r="AK110" s="128" t="str">
        <f t="shared" si="65"/>
        <v>-</v>
      </c>
      <c r="AL110" s="128" t="str">
        <f t="shared" si="66"/>
        <v>-</v>
      </c>
      <c r="AM110" s="128" t="str">
        <f t="shared" si="67"/>
        <v>-</v>
      </c>
      <c r="AN110" s="128" t="str">
        <f t="shared" si="68"/>
        <v>-</v>
      </c>
      <c r="AO110" s="128" t="str">
        <f t="shared" si="69"/>
        <v>-</v>
      </c>
      <c r="AP110" s="128" t="str">
        <f t="shared" si="70"/>
        <v>-</v>
      </c>
      <c r="AQ110" s="128" t="str">
        <f t="shared" si="101"/>
        <v>-</v>
      </c>
      <c r="AR110" s="128" t="str">
        <f t="shared" si="102"/>
        <v>-</v>
      </c>
      <c r="AS110" s="128">
        <f t="shared" si="71"/>
        <v>0</v>
      </c>
      <c r="AT110" s="128" t="str">
        <f t="shared" si="72"/>
        <v>-</v>
      </c>
      <c r="AU110" s="128" t="str">
        <f t="shared" si="73"/>
        <v>-</v>
      </c>
      <c r="AV110" s="128" t="str">
        <f t="shared" si="74"/>
        <v>-</v>
      </c>
      <c r="AW110" s="128" t="str">
        <f t="shared" si="75"/>
        <v>-</v>
      </c>
      <c r="AX110" s="128" t="str">
        <f t="shared" si="76"/>
        <v>-</v>
      </c>
      <c r="AY110" s="128" t="str">
        <f t="shared" si="77"/>
        <v>-</v>
      </c>
      <c r="AZ110" s="128" t="str">
        <f t="shared" si="78"/>
        <v>-</v>
      </c>
      <c r="BA110" s="128" t="str">
        <f t="shared" si="79"/>
        <v>-</v>
      </c>
      <c r="BB110" s="128" t="str">
        <f t="shared" si="80"/>
        <v>-</v>
      </c>
      <c r="BC110" s="128" t="str">
        <f t="shared" si="81"/>
        <v>-</v>
      </c>
      <c r="BD110" s="128" t="str">
        <f t="shared" si="82"/>
        <v>-</v>
      </c>
      <c r="BE110" s="187"/>
      <c r="BF110" s="128" t="str">
        <f t="shared" si="83"/>
        <v>-</v>
      </c>
      <c r="BG110" s="128" t="str">
        <f t="shared" si="84"/>
        <v>-</v>
      </c>
      <c r="BH110" s="187"/>
      <c r="BI110" s="187"/>
      <c r="BJ110" s="128" t="str">
        <f t="shared" si="85"/>
        <v>-</v>
      </c>
      <c r="BK110" s="128" t="str">
        <f t="shared" si="86"/>
        <v>-</v>
      </c>
      <c r="BL110" s="128" t="str">
        <f t="shared" si="87"/>
        <v>-</v>
      </c>
      <c r="BM110" s="128" t="str">
        <f t="shared" si="88"/>
        <v>-</v>
      </c>
      <c r="BN110" s="128" t="str">
        <f t="shared" si="89"/>
        <v>-</v>
      </c>
      <c r="BO110" s="128" t="str">
        <f t="shared" si="90"/>
        <v>-</v>
      </c>
      <c r="BP110" s="128" t="str">
        <f t="shared" si="91"/>
        <v>-</v>
      </c>
      <c r="BQ110" s="128" t="str">
        <f t="shared" si="92"/>
        <v>-</v>
      </c>
      <c r="BR110" s="128" t="str">
        <f t="shared" si="93"/>
        <v>-</v>
      </c>
      <c r="BS110" s="128" t="str">
        <f t="shared" si="94"/>
        <v>-</v>
      </c>
      <c r="BT110" s="128" t="str">
        <f t="shared" si="95"/>
        <v>-</v>
      </c>
      <c r="BU110" s="128" t="str">
        <f t="shared" si="96"/>
        <v>-</v>
      </c>
      <c r="BV110" s="129">
        <f t="shared" si="97"/>
        <v>0</v>
      </c>
      <c r="BX110" s="128" t="str">
        <f t="shared" si="103"/>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98"/>
        <v>-</v>
      </c>
      <c r="K111" s="20" t="str">
        <f>IF(月途中入退所!$D12=$B$2,IF(月途中入退所!I12="","-",月途中入退所!$I12),"-")</f>
        <v>-</v>
      </c>
      <c r="L111" s="162" t="str">
        <f t="shared" si="99"/>
        <v>-</v>
      </c>
      <c r="M111" s="20" t="str">
        <f>IF(月途中入退所!$D12=$B$2,月途中入退所!$J12,"-")</f>
        <v>-</v>
      </c>
      <c r="N111" s="129">
        <f t="shared" si="100"/>
        <v>0</v>
      </c>
      <c r="O111" s="123"/>
      <c r="P111" s="128" t="str">
        <f t="shared" si="47"/>
        <v>-</v>
      </c>
      <c r="Q111" s="128" t="str">
        <f t="shared" si="48"/>
        <v>-</v>
      </c>
      <c r="R111" s="128" t="str">
        <f t="shared" si="49"/>
        <v>-</v>
      </c>
      <c r="S111" s="128" t="str">
        <f t="shared" si="50"/>
        <v>-</v>
      </c>
      <c r="T111" s="128" t="str">
        <f t="shared" si="51"/>
        <v>-</v>
      </c>
      <c r="U111" s="128" t="str">
        <f t="shared" si="52"/>
        <v>-</v>
      </c>
      <c r="V111" s="128" t="str">
        <f t="shared" si="53"/>
        <v>-</v>
      </c>
      <c r="W111" s="128" t="str">
        <f t="shared" si="54"/>
        <v>-</v>
      </c>
      <c r="X111" s="128" t="str">
        <f t="shared" si="55"/>
        <v>-</v>
      </c>
      <c r="Y111" s="128" t="str">
        <f t="shared" si="56"/>
        <v>-</v>
      </c>
      <c r="Z111" s="128" t="str">
        <f t="shared" si="57"/>
        <v>-</v>
      </c>
      <c r="AA111" s="128" t="str">
        <f t="shared" si="58"/>
        <v>-</v>
      </c>
      <c r="AB111" s="131"/>
      <c r="AC111" s="128" t="str">
        <f t="shared" si="59"/>
        <v>-</v>
      </c>
      <c r="AD111" s="128" t="str">
        <f t="shared" si="60"/>
        <v>-</v>
      </c>
      <c r="AE111" s="131"/>
      <c r="AF111" s="131"/>
      <c r="AG111" s="128" t="str">
        <f t="shared" si="61"/>
        <v>-</v>
      </c>
      <c r="AH111" s="128" t="str">
        <f t="shared" si="62"/>
        <v>-</v>
      </c>
      <c r="AI111" s="128" t="str">
        <f t="shared" si="63"/>
        <v>-</v>
      </c>
      <c r="AJ111" s="128" t="str">
        <f t="shared" si="64"/>
        <v>-</v>
      </c>
      <c r="AK111" s="128" t="str">
        <f t="shared" si="65"/>
        <v>-</v>
      </c>
      <c r="AL111" s="128" t="str">
        <f t="shared" si="66"/>
        <v>-</v>
      </c>
      <c r="AM111" s="128" t="str">
        <f t="shared" si="67"/>
        <v>-</v>
      </c>
      <c r="AN111" s="128" t="str">
        <f t="shared" si="68"/>
        <v>-</v>
      </c>
      <c r="AO111" s="128" t="str">
        <f t="shared" si="69"/>
        <v>-</v>
      </c>
      <c r="AP111" s="128" t="str">
        <f t="shared" si="70"/>
        <v>-</v>
      </c>
      <c r="AQ111" s="128" t="str">
        <f t="shared" si="101"/>
        <v>-</v>
      </c>
      <c r="AR111" s="128" t="str">
        <f t="shared" si="102"/>
        <v>-</v>
      </c>
      <c r="AS111" s="128">
        <f t="shared" si="71"/>
        <v>0</v>
      </c>
      <c r="AT111" s="128" t="str">
        <f t="shared" si="72"/>
        <v>-</v>
      </c>
      <c r="AU111" s="128" t="str">
        <f t="shared" si="73"/>
        <v>-</v>
      </c>
      <c r="AV111" s="128" t="str">
        <f t="shared" si="74"/>
        <v>-</v>
      </c>
      <c r="AW111" s="128" t="str">
        <f t="shared" si="75"/>
        <v>-</v>
      </c>
      <c r="AX111" s="128" t="str">
        <f t="shared" si="76"/>
        <v>-</v>
      </c>
      <c r="AY111" s="128" t="str">
        <f t="shared" si="77"/>
        <v>-</v>
      </c>
      <c r="AZ111" s="128" t="str">
        <f t="shared" si="78"/>
        <v>-</v>
      </c>
      <c r="BA111" s="128" t="str">
        <f t="shared" si="79"/>
        <v>-</v>
      </c>
      <c r="BB111" s="128" t="str">
        <f t="shared" si="80"/>
        <v>-</v>
      </c>
      <c r="BC111" s="128" t="str">
        <f t="shared" si="81"/>
        <v>-</v>
      </c>
      <c r="BD111" s="128" t="str">
        <f t="shared" si="82"/>
        <v>-</v>
      </c>
      <c r="BE111" s="187"/>
      <c r="BF111" s="128" t="str">
        <f t="shared" si="83"/>
        <v>-</v>
      </c>
      <c r="BG111" s="128" t="str">
        <f t="shared" si="84"/>
        <v>-</v>
      </c>
      <c r="BH111" s="187"/>
      <c r="BI111" s="187"/>
      <c r="BJ111" s="128" t="str">
        <f t="shared" si="85"/>
        <v>-</v>
      </c>
      <c r="BK111" s="128" t="str">
        <f t="shared" si="86"/>
        <v>-</v>
      </c>
      <c r="BL111" s="128" t="str">
        <f t="shared" si="87"/>
        <v>-</v>
      </c>
      <c r="BM111" s="128" t="str">
        <f t="shared" si="88"/>
        <v>-</v>
      </c>
      <c r="BN111" s="128" t="str">
        <f t="shared" si="89"/>
        <v>-</v>
      </c>
      <c r="BO111" s="128" t="str">
        <f t="shared" si="90"/>
        <v>-</v>
      </c>
      <c r="BP111" s="128" t="str">
        <f t="shared" si="91"/>
        <v>-</v>
      </c>
      <c r="BQ111" s="128" t="str">
        <f t="shared" si="92"/>
        <v>-</v>
      </c>
      <c r="BR111" s="128" t="str">
        <f t="shared" si="93"/>
        <v>-</v>
      </c>
      <c r="BS111" s="128" t="str">
        <f t="shared" si="94"/>
        <v>-</v>
      </c>
      <c r="BT111" s="128" t="str">
        <f t="shared" si="95"/>
        <v>-</v>
      </c>
      <c r="BU111" s="128" t="str">
        <f t="shared" si="96"/>
        <v>-</v>
      </c>
      <c r="BV111" s="129">
        <f t="shared" si="97"/>
        <v>0</v>
      </c>
      <c r="BX111" s="128" t="str">
        <f t="shared" si="103"/>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98"/>
        <v>-</v>
      </c>
      <c r="K112" s="20" t="str">
        <f>IF(月途中入退所!$D13=$B$2,IF(月途中入退所!I13="","-",月途中入退所!$I13),"-")</f>
        <v>-</v>
      </c>
      <c r="L112" s="162" t="str">
        <f t="shared" si="99"/>
        <v>-</v>
      </c>
      <c r="M112" s="20" t="str">
        <f>IF(月途中入退所!$D13=$B$2,月途中入退所!$J13,"-")</f>
        <v>-</v>
      </c>
      <c r="N112" s="129">
        <f t="shared" si="100"/>
        <v>0</v>
      </c>
      <c r="O112" s="123"/>
      <c r="P112" s="128" t="str">
        <f t="shared" si="47"/>
        <v>-</v>
      </c>
      <c r="Q112" s="128" t="str">
        <f t="shared" si="48"/>
        <v>-</v>
      </c>
      <c r="R112" s="128" t="str">
        <f t="shared" si="49"/>
        <v>-</v>
      </c>
      <c r="S112" s="128" t="str">
        <f t="shared" si="50"/>
        <v>-</v>
      </c>
      <c r="T112" s="128" t="str">
        <f t="shared" si="51"/>
        <v>-</v>
      </c>
      <c r="U112" s="128" t="str">
        <f t="shared" si="52"/>
        <v>-</v>
      </c>
      <c r="V112" s="128" t="str">
        <f t="shared" si="53"/>
        <v>-</v>
      </c>
      <c r="W112" s="128" t="str">
        <f t="shared" si="54"/>
        <v>-</v>
      </c>
      <c r="X112" s="128" t="str">
        <f t="shared" si="55"/>
        <v>-</v>
      </c>
      <c r="Y112" s="128" t="str">
        <f t="shared" si="56"/>
        <v>-</v>
      </c>
      <c r="Z112" s="128" t="str">
        <f t="shared" si="57"/>
        <v>-</v>
      </c>
      <c r="AA112" s="128" t="str">
        <f t="shared" si="58"/>
        <v>-</v>
      </c>
      <c r="AB112" s="131"/>
      <c r="AC112" s="128" t="str">
        <f t="shared" si="59"/>
        <v>-</v>
      </c>
      <c r="AD112" s="128" t="str">
        <f t="shared" si="60"/>
        <v>-</v>
      </c>
      <c r="AE112" s="131"/>
      <c r="AF112" s="131"/>
      <c r="AG112" s="128" t="str">
        <f t="shared" si="61"/>
        <v>-</v>
      </c>
      <c r="AH112" s="128" t="str">
        <f t="shared" si="62"/>
        <v>-</v>
      </c>
      <c r="AI112" s="128" t="str">
        <f t="shared" si="63"/>
        <v>-</v>
      </c>
      <c r="AJ112" s="128" t="str">
        <f t="shared" si="64"/>
        <v>-</v>
      </c>
      <c r="AK112" s="128" t="str">
        <f t="shared" si="65"/>
        <v>-</v>
      </c>
      <c r="AL112" s="128" t="str">
        <f t="shared" si="66"/>
        <v>-</v>
      </c>
      <c r="AM112" s="128" t="str">
        <f t="shared" si="67"/>
        <v>-</v>
      </c>
      <c r="AN112" s="128" t="str">
        <f t="shared" si="68"/>
        <v>-</v>
      </c>
      <c r="AO112" s="128" t="str">
        <f t="shared" si="69"/>
        <v>-</v>
      </c>
      <c r="AP112" s="128" t="str">
        <f t="shared" si="70"/>
        <v>-</v>
      </c>
      <c r="AQ112" s="128" t="str">
        <f t="shared" si="101"/>
        <v>-</v>
      </c>
      <c r="AR112" s="128" t="str">
        <f t="shared" si="102"/>
        <v>-</v>
      </c>
      <c r="AS112" s="128">
        <f t="shared" si="71"/>
        <v>0</v>
      </c>
      <c r="AT112" s="128" t="str">
        <f t="shared" si="72"/>
        <v>-</v>
      </c>
      <c r="AU112" s="128" t="str">
        <f t="shared" si="73"/>
        <v>-</v>
      </c>
      <c r="AV112" s="128" t="str">
        <f t="shared" si="74"/>
        <v>-</v>
      </c>
      <c r="AW112" s="128" t="str">
        <f t="shared" si="75"/>
        <v>-</v>
      </c>
      <c r="AX112" s="128" t="str">
        <f t="shared" si="76"/>
        <v>-</v>
      </c>
      <c r="AY112" s="128" t="str">
        <f t="shared" si="77"/>
        <v>-</v>
      </c>
      <c r="AZ112" s="128" t="str">
        <f t="shared" si="78"/>
        <v>-</v>
      </c>
      <c r="BA112" s="128" t="str">
        <f t="shared" si="79"/>
        <v>-</v>
      </c>
      <c r="BB112" s="128" t="str">
        <f t="shared" si="80"/>
        <v>-</v>
      </c>
      <c r="BC112" s="128" t="str">
        <f t="shared" si="81"/>
        <v>-</v>
      </c>
      <c r="BD112" s="128" t="str">
        <f t="shared" si="82"/>
        <v>-</v>
      </c>
      <c r="BE112" s="187"/>
      <c r="BF112" s="128" t="str">
        <f t="shared" si="83"/>
        <v>-</v>
      </c>
      <c r="BG112" s="128" t="str">
        <f t="shared" si="84"/>
        <v>-</v>
      </c>
      <c r="BH112" s="187"/>
      <c r="BI112" s="187"/>
      <c r="BJ112" s="128" t="str">
        <f t="shared" si="85"/>
        <v>-</v>
      </c>
      <c r="BK112" s="128" t="str">
        <f t="shared" si="86"/>
        <v>-</v>
      </c>
      <c r="BL112" s="128" t="str">
        <f t="shared" si="87"/>
        <v>-</v>
      </c>
      <c r="BM112" s="128" t="str">
        <f t="shared" si="88"/>
        <v>-</v>
      </c>
      <c r="BN112" s="128" t="str">
        <f t="shared" si="89"/>
        <v>-</v>
      </c>
      <c r="BO112" s="128" t="str">
        <f t="shared" si="90"/>
        <v>-</v>
      </c>
      <c r="BP112" s="128" t="str">
        <f t="shared" si="91"/>
        <v>-</v>
      </c>
      <c r="BQ112" s="128" t="str">
        <f t="shared" si="92"/>
        <v>-</v>
      </c>
      <c r="BR112" s="128" t="str">
        <f t="shared" si="93"/>
        <v>-</v>
      </c>
      <c r="BS112" s="128" t="str">
        <f t="shared" si="94"/>
        <v>-</v>
      </c>
      <c r="BT112" s="128" t="str">
        <f t="shared" si="95"/>
        <v>-</v>
      </c>
      <c r="BU112" s="128" t="str">
        <f t="shared" si="96"/>
        <v>-</v>
      </c>
      <c r="BV112" s="129">
        <f t="shared" si="97"/>
        <v>0</v>
      </c>
      <c r="BX112" s="128" t="str">
        <f t="shared" si="103"/>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98"/>
        <v>-</v>
      </c>
      <c r="K113" s="20" t="str">
        <f>IF(月途中入退所!$D14=$B$2,IF(月途中入退所!I14="","-",月途中入退所!$I14),"-")</f>
        <v>-</v>
      </c>
      <c r="L113" s="162" t="str">
        <f t="shared" si="99"/>
        <v>-</v>
      </c>
      <c r="M113" s="20" t="str">
        <f>IF(月途中入退所!$D14=$B$2,月途中入退所!$J14,"-")</f>
        <v>-</v>
      </c>
      <c r="N113" s="129">
        <f t="shared" si="100"/>
        <v>0</v>
      </c>
      <c r="O113" s="123"/>
      <c r="P113" s="128" t="str">
        <f t="shared" si="47"/>
        <v>-</v>
      </c>
      <c r="Q113" s="128" t="str">
        <f t="shared" si="48"/>
        <v>-</v>
      </c>
      <c r="R113" s="128" t="str">
        <f t="shared" si="49"/>
        <v>-</v>
      </c>
      <c r="S113" s="128" t="str">
        <f t="shared" si="50"/>
        <v>-</v>
      </c>
      <c r="T113" s="128" t="str">
        <f t="shared" si="51"/>
        <v>-</v>
      </c>
      <c r="U113" s="128" t="str">
        <f t="shared" si="52"/>
        <v>-</v>
      </c>
      <c r="V113" s="128" t="str">
        <f t="shared" si="53"/>
        <v>-</v>
      </c>
      <c r="W113" s="128" t="str">
        <f t="shared" si="54"/>
        <v>-</v>
      </c>
      <c r="X113" s="128" t="str">
        <f t="shared" si="55"/>
        <v>-</v>
      </c>
      <c r="Y113" s="128" t="str">
        <f t="shared" si="56"/>
        <v>-</v>
      </c>
      <c r="Z113" s="128" t="str">
        <f t="shared" si="57"/>
        <v>-</v>
      </c>
      <c r="AA113" s="128" t="str">
        <f t="shared" si="58"/>
        <v>-</v>
      </c>
      <c r="AB113" s="131"/>
      <c r="AC113" s="128" t="str">
        <f t="shared" si="59"/>
        <v>-</v>
      </c>
      <c r="AD113" s="128" t="str">
        <f t="shared" si="60"/>
        <v>-</v>
      </c>
      <c r="AE113" s="131"/>
      <c r="AF113" s="131"/>
      <c r="AG113" s="128" t="str">
        <f t="shared" si="61"/>
        <v>-</v>
      </c>
      <c r="AH113" s="128" t="str">
        <f t="shared" si="62"/>
        <v>-</v>
      </c>
      <c r="AI113" s="128" t="str">
        <f t="shared" si="63"/>
        <v>-</v>
      </c>
      <c r="AJ113" s="128" t="str">
        <f t="shared" si="64"/>
        <v>-</v>
      </c>
      <c r="AK113" s="128" t="str">
        <f t="shared" si="65"/>
        <v>-</v>
      </c>
      <c r="AL113" s="128" t="str">
        <f t="shared" si="66"/>
        <v>-</v>
      </c>
      <c r="AM113" s="128" t="str">
        <f t="shared" si="67"/>
        <v>-</v>
      </c>
      <c r="AN113" s="128" t="str">
        <f t="shared" si="68"/>
        <v>-</v>
      </c>
      <c r="AO113" s="128" t="str">
        <f t="shared" si="69"/>
        <v>-</v>
      </c>
      <c r="AP113" s="128" t="str">
        <f t="shared" si="70"/>
        <v>-</v>
      </c>
      <c r="AQ113" s="128" t="str">
        <f t="shared" si="101"/>
        <v>-</v>
      </c>
      <c r="AR113" s="128" t="str">
        <f t="shared" si="102"/>
        <v>-</v>
      </c>
      <c r="AS113" s="128">
        <f t="shared" si="71"/>
        <v>0</v>
      </c>
      <c r="AT113" s="128" t="str">
        <f t="shared" si="72"/>
        <v>-</v>
      </c>
      <c r="AU113" s="128" t="str">
        <f t="shared" si="73"/>
        <v>-</v>
      </c>
      <c r="AV113" s="128" t="str">
        <f t="shared" si="74"/>
        <v>-</v>
      </c>
      <c r="AW113" s="128" t="str">
        <f t="shared" si="75"/>
        <v>-</v>
      </c>
      <c r="AX113" s="128" t="str">
        <f t="shared" si="76"/>
        <v>-</v>
      </c>
      <c r="AY113" s="128" t="str">
        <f t="shared" si="77"/>
        <v>-</v>
      </c>
      <c r="AZ113" s="128" t="str">
        <f t="shared" si="78"/>
        <v>-</v>
      </c>
      <c r="BA113" s="128" t="str">
        <f t="shared" si="79"/>
        <v>-</v>
      </c>
      <c r="BB113" s="128" t="str">
        <f t="shared" si="80"/>
        <v>-</v>
      </c>
      <c r="BC113" s="128" t="str">
        <f t="shared" si="81"/>
        <v>-</v>
      </c>
      <c r="BD113" s="128" t="str">
        <f t="shared" si="82"/>
        <v>-</v>
      </c>
      <c r="BE113" s="187"/>
      <c r="BF113" s="128" t="str">
        <f t="shared" si="83"/>
        <v>-</v>
      </c>
      <c r="BG113" s="128" t="str">
        <f t="shared" si="84"/>
        <v>-</v>
      </c>
      <c r="BH113" s="187"/>
      <c r="BI113" s="187"/>
      <c r="BJ113" s="128" t="str">
        <f t="shared" si="85"/>
        <v>-</v>
      </c>
      <c r="BK113" s="128" t="str">
        <f t="shared" si="86"/>
        <v>-</v>
      </c>
      <c r="BL113" s="128" t="str">
        <f t="shared" si="87"/>
        <v>-</v>
      </c>
      <c r="BM113" s="128" t="str">
        <f t="shared" si="88"/>
        <v>-</v>
      </c>
      <c r="BN113" s="128" t="str">
        <f t="shared" si="89"/>
        <v>-</v>
      </c>
      <c r="BO113" s="128" t="str">
        <f t="shared" si="90"/>
        <v>-</v>
      </c>
      <c r="BP113" s="128" t="str">
        <f t="shared" si="91"/>
        <v>-</v>
      </c>
      <c r="BQ113" s="128" t="str">
        <f t="shared" si="92"/>
        <v>-</v>
      </c>
      <c r="BR113" s="128" t="str">
        <f t="shared" si="93"/>
        <v>-</v>
      </c>
      <c r="BS113" s="128" t="str">
        <f t="shared" si="94"/>
        <v>-</v>
      </c>
      <c r="BT113" s="128" t="str">
        <f t="shared" si="95"/>
        <v>-</v>
      </c>
      <c r="BU113" s="128" t="str">
        <f t="shared" si="96"/>
        <v>-</v>
      </c>
      <c r="BV113" s="129">
        <f t="shared" si="97"/>
        <v>0</v>
      </c>
      <c r="BX113" s="128" t="str">
        <f t="shared" si="103"/>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98"/>
        <v>-</v>
      </c>
      <c r="K114" s="20" t="str">
        <f>IF(月途中入退所!$D15=$B$2,IF(月途中入退所!I15="","-",月途中入退所!$I15),"-")</f>
        <v>-</v>
      </c>
      <c r="L114" s="162" t="str">
        <f t="shared" si="99"/>
        <v>-</v>
      </c>
      <c r="M114" s="20" t="str">
        <f>IF(月途中入退所!$D15=$B$2,月途中入退所!$J15,"-")</f>
        <v>-</v>
      </c>
      <c r="N114" s="129">
        <f t="shared" si="100"/>
        <v>0</v>
      </c>
      <c r="O114" s="123"/>
      <c r="P114" s="128" t="str">
        <f t="shared" si="47"/>
        <v>-</v>
      </c>
      <c r="Q114" s="128" t="str">
        <f t="shared" si="48"/>
        <v>-</v>
      </c>
      <c r="R114" s="128" t="str">
        <f t="shared" si="49"/>
        <v>-</v>
      </c>
      <c r="S114" s="128" t="str">
        <f t="shared" si="50"/>
        <v>-</v>
      </c>
      <c r="T114" s="128" t="str">
        <f t="shared" si="51"/>
        <v>-</v>
      </c>
      <c r="U114" s="128" t="str">
        <f t="shared" si="52"/>
        <v>-</v>
      </c>
      <c r="V114" s="128" t="str">
        <f t="shared" si="53"/>
        <v>-</v>
      </c>
      <c r="W114" s="128" t="str">
        <f t="shared" si="54"/>
        <v>-</v>
      </c>
      <c r="X114" s="128" t="str">
        <f t="shared" si="55"/>
        <v>-</v>
      </c>
      <c r="Y114" s="128" t="str">
        <f t="shared" si="56"/>
        <v>-</v>
      </c>
      <c r="Z114" s="128" t="str">
        <f t="shared" si="57"/>
        <v>-</v>
      </c>
      <c r="AA114" s="128" t="str">
        <f t="shared" si="58"/>
        <v>-</v>
      </c>
      <c r="AB114" s="131"/>
      <c r="AC114" s="128" t="str">
        <f t="shared" si="59"/>
        <v>-</v>
      </c>
      <c r="AD114" s="128" t="str">
        <f t="shared" si="60"/>
        <v>-</v>
      </c>
      <c r="AE114" s="131"/>
      <c r="AF114" s="131"/>
      <c r="AG114" s="128" t="str">
        <f t="shared" si="61"/>
        <v>-</v>
      </c>
      <c r="AH114" s="128" t="str">
        <f t="shared" si="62"/>
        <v>-</v>
      </c>
      <c r="AI114" s="128" t="str">
        <f t="shared" si="63"/>
        <v>-</v>
      </c>
      <c r="AJ114" s="128" t="str">
        <f t="shared" si="64"/>
        <v>-</v>
      </c>
      <c r="AK114" s="128" t="str">
        <f t="shared" si="65"/>
        <v>-</v>
      </c>
      <c r="AL114" s="128" t="str">
        <f t="shared" si="66"/>
        <v>-</v>
      </c>
      <c r="AM114" s="128" t="str">
        <f t="shared" si="67"/>
        <v>-</v>
      </c>
      <c r="AN114" s="128" t="str">
        <f t="shared" si="68"/>
        <v>-</v>
      </c>
      <c r="AO114" s="128" t="str">
        <f t="shared" si="69"/>
        <v>-</v>
      </c>
      <c r="AP114" s="128" t="str">
        <f t="shared" si="70"/>
        <v>-</v>
      </c>
      <c r="AQ114" s="128" t="str">
        <f t="shared" si="101"/>
        <v>-</v>
      </c>
      <c r="AR114" s="128" t="str">
        <f t="shared" si="102"/>
        <v>-</v>
      </c>
      <c r="AS114" s="128">
        <f t="shared" si="71"/>
        <v>0</v>
      </c>
      <c r="AT114" s="128" t="str">
        <f t="shared" si="72"/>
        <v>-</v>
      </c>
      <c r="AU114" s="128" t="str">
        <f t="shared" si="73"/>
        <v>-</v>
      </c>
      <c r="AV114" s="128" t="str">
        <f t="shared" si="74"/>
        <v>-</v>
      </c>
      <c r="AW114" s="128" t="str">
        <f t="shared" si="75"/>
        <v>-</v>
      </c>
      <c r="AX114" s="128" t="str">
        <f t="shared" si="76"/>
        <v>-</v>
      </c>
      <c r="AY114" s="128" t="str">
        <f t="shared" si="77"/>
        <v>-</v>
      </c>
      <c r="AZ114" s="128" t="str">
        <f t="shared" si="78"/>
        <v>-</v>
      </c>
      <c r="BA114" s="128" t="str">
        <f t="shared" si="79"/>
        <v>-</v>
      </c>
      <c r="BB114" s="128" t="str">
        <f t="shared" si="80"/>
        <v>-</v>
      </c>
      <c r="BC114" s="128" t="str">
        <f t="shared" si="81"/>
        <v>-</v>
      </c>
      <c r="BD114" s="128" t="str">
        <f t="shared" si="82"/>
        <v>-</v>
      </c>
      <c r="BE114" s="187"/>
      <c r="BF114" s="128" t="str">
        <f t="shared" si="83"/>
        <v>-</v>
      </c>
      <c r="BG114" s="128" t="str">
        <f t="shared" si="84"/>
        <v>-</v>
      </c>
      <c r="BH114" s="187"/>
      <c r="BI114" s="187"/>
      <c r="BJ114" s="128" t="str">
        <f t="shared" si="85"/>
        <v>-</v>
      </c>
      <c r="BK114" s="128" t="str">
        <f t="shared" si="86"/>
        <v>-</v>
      </c>
      <c r="BL114" s="128" t="str">
        <f t="shared" si="87"/>
        <v>-</v>
      </c>
      <c r="BM114" s="128" t="str">
        <f t="shared" si="88"/>
        <v>-</v>
      </c>
      <c r="BN114" s="128" t="str">
        <f t="shared" si="89"/>
        <v>-</v>
      </c>
      <c r="BO114" s="128" t="str">
        <f t="shared" si="90"/>
        <v>-</v>
      </c>
      <c r="BP114" s="128" t="str">
        <f t="shared" si="91"/>
        <v>-</v>
      </c>
      <c r="BQ114" s="128" t="str">
        <f t="shared" si="92"/>
        <v>-</v>
      </c>
      <c r="BR114" s="128" t="str">
        <f t="shared" si="93"/>
        <v>-</v>
      </c>
      <c r="BS114" s="128" t="str">
        <f t="shared" si="94"/>
        <v>-</v>
      </c>
      <c r="BT114" s="128" t="str">
        <f t="shared" si="95"/>
        <v>-</v>
      </c>
      <c r="BU114" s="128" t="str">
        <f t="shared" si="96"/>
        <v>-</v>
      </c>
      <c r="BV114" s="129">
        <f t="shared" si="97"/>
        <v>0</v>
      </c>
      <c r="BX114" s="128" t="str">
        <f t="shared" si="103"/>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98"/>
        <v>-</v>
      </c>
      <c r="K115" s="20" t="str">
        <f>IF(月途中入退所!$D16=$B$2,IF(月途中入退所!I16="","-",月途中入退所!$I16),"-")</f>
        <v>-</v>
      </c>
      <c r="L115" s="162" t="str">
        <f t="shared" si="99"/>
        <v>-</v>
      </c>
      <c r="M115" s="20" t="str">
        <f>IF(月途中入退所!$D16=$B$2,月途中入退所!$J16,"-")</f>
        <v>-</v>
      </c>
      <c r="N115" s="129">
        <f t="shared" si="100"/>
        <v>0</v>
      </c>
      <c r="O115" s="123"/>
      <c r="P115" s="128" t="str">
        <f t="shared" si="47"/>
        <v>-</v>
      </c>
      <c r="Q115" s="128" t="str">
        <f t="shared" si="48"/>
        <v>-</v>
      </c>
      <c r="R115" s="128" t="str">
        <f t="shared" si="49"/>
        <v>-</v>
      </c>
      <c r="S115" s="128" t="str">
        <f t="shared" si="50"/>
        <v>-</v>
      </c>
      <c r="T115" s="128" t="str">
        <f t="shared" si="51"/>
        <v>-</v>
      </c>
      <c r="U115" s="128" t="str">
        <f t="shared" si="52"/>
        <v>-</v>
      </c>
      <c r="V115" s="128" t="str">
        <f t="shared" si="53"/>
        <v>-</v>
      </c>
      <c r="W115" s="128" t="str">
        <f t="shared" si="54"/>
        <v>-</v>
      </c>
      <c r="X115" s="128" t="str">
        <f t="shared" si="55"/>
        <v>-</v>
      </c>
      <c r="Y115" s="128" t="str">
        <f t="shared" si="56"/>
        <v>-</v>
      </c>
      <c r="Z115" s="128" t="str">
        <f t="shared" si="57"/>
        <v>-</v>
      </c>
      <c r="AA115" s="128" t="str">
        <f t="shared" si="58"/>
        <v>-</v>
      </c>
      <c r="AB115" s="131"/>
      <c r="AC115" s="128" t="str">
        <f t="shared" si="59"/>
        <v>-</v>
      </c>
      <c r="AD115" s="128" t="str">
        <f t="shared" si="60"/>
        <v>-</v>
      </c>
      <c r="AE115" s="131"/>
      <c r="AF115" s="131"/>
      <c r="AG115" s="128" t="str">
        <f t="shared" si="61"/>
        <v>-</v>
      </c>
      <c r="AH115" s="128" t="str">
        <f t="shared" si="62"/>
        <v>-</v>
      </c>
      <c r="AI115" s="128" t="str">
        <f t="shared" si="63"/>
        <v>-</v>
      </c>
      <c r="AJ115" s="128" t="str">
        <f t="shared" si="64"/>
        <v>-</v>
      </c>
      <c r="AK115" s="128" t="str">
        <f t="shared" si="65"/>
        <v>-</v>
      </c>
      <c r="AL115" s="128" t="str">
        <f t="shared" si="66"/>
        <v>-</v>
      </c>
      <c r="AM115" s="128" t="str">
        <f t="shared" si="67"/>
        <v>-</v>
      </c>
      <c r="AN115" s="128" t="str">
        <f t="shared" si="68"/>
        <v>-</v>
      </c>
      <c r="AO115" s="128" t="str">
        <f t="shared" si="69"/>
        <v>-</v>
      </c>
      <c r="AP115" s="128" t="str">
        <f t="shared" si="70"/>
        <v>-</v>
      </c>
      <c r="AQ115" s="128" t="str">
        <f t="shared" si="101"/>
        <v>-</v>
      </c>
      <c r="AR115" s="128" t="str">
        <f t="shared" si="102"/>
        <v>-</v>
      </c>
      <c r="AS115" s="128">
        <f t="shared" si="71"/>
        <v>0</v>
      </c>
      <c r="AT115" s="128" t="str">
        <f t="shared" si="72"/>
        <v>-</v>
      </c>
      <c r="AU115" s="128" t="str">
        <f t="shared" si="73"/>
        <v>-</v>
      </c>
      <c r="AV115" s="128" t="str">
        <f t="shared" si="74"/>
        <v>-</v>
      </c>
      <c r="AW115" s="128" t="str">
        <f t="shared" si="75"/>
        <v>-</v>
      </c>
      <c r="AX115" s="128" t="str">
        <f t="shared" si="76"/>
        <v>-</v>
      </c>
      <c r="AY115" s="128" t="str">
        <f t="shared" si="77"/>
        <v>-</v>
      </c>
      <c r="AZ115" s="128" t="str">
        <f t="shared" si="78"/>
        <v>-</v>
      </c>
      <c r="BA115" s="128" t="str">
        <f t="shared" si="79"/>
        <v>-</v>
      </c>
      <c r="BB115" s="128" t="str">
        <f t="shared" si="80"/>
        <v>-</v>
      </c>
      <c r="BC115" s="128" t="str">
        <f t="shared" si="81"/>
        <v>-</v>
      </c>
      <c r="BD115" s="128" t="str">
        <f t="shared" si="82"/>
        <v>-</v>
      </c>
      <c r="BE115" s="187"/>
      <c r="BF115" s="128" t="str">
        <f t="shared" si="83"/>
        <v>-</v>
      </c>
      <c r="BG115" s="128" t="str">
        <f t="shared" si="84"/>
        <v>-</v>
      </c>
      <c r="BH115" s="187"/>
      <c r="BI115" s="187"/>
      <c r="BJ115" s="128" t="str">
        <f t="shared" si="85"/>
        <v>-</v>
      </c>
      <c r="BK115" s="128" t="str">
        <f t="shared" si="86"/>
        <v>-</v>
      </c>
      <c r="BL115" s="128" t="str">
        <f t="shared" si="87"/>
        <v>-</v>
      </c>
      <c r="BM115" s="128" t="str">
        <f t="shared" si="88"/>
        <v>-</v>
      </c>
      <c r="BN115" s="128" t="str">
        <f t="shared" si="89"/>
        <v>-</v>
      </c>
      <c r="BO115" s="128" t="str">
        <f t="shared" si="90"/>
        <v>-</v>
      </c>
      <c r="BP115" s="128" t="str">
        <f t="shared" si="91"/>
        <v>-</v>
      </c>
      <c r="BQ115" s="128" t="str">
        <f t="shared" si="92"/>
        <v>-</v>
      </c>
      <c r="BR115" s="128" t="str">
        <f t="shared" si="93"/>
        <v>-</v>
      </c>
      <c r="BS115" s="128" t="str">
        <f t="shared" si="94"/>
        <v>-</v>
      </c>
      <c r="BT115" s="128" t="str">
        <f t="shared" si="95"/>
        <v>-</v>
      </c>
      <c r="BU115" s="128" t="str">
        <f t="shared" si="96"/>
        <v>-</v>
      </c>
      <c r="BV115" s="129">
        <f t="shared" si="97"/>
        <v>0</v>
      </c>
      <c r="BX115" s="128" t="str">
        <f t="shared" si="103"/>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98"/>
        <v>-</v>
      </c>
      <c r="K116" s="20" t="str">
        <f>IF(月途中入退所!$D17=$B$2,IF(月途中入退所!I17="","-",月途中入退所!$I17),"-")</f>
        <v>-</v>
      </c>
      <c r="L116" s="162" t="str">
        <f t="shared" si="99"/>
        <v>-</v>
      </c>
      <c r="M116" s="20" t="str">
        <f>IF(月途中入退所!$D17=$B$2,月途中入退所!$J17,"-")</f>
        <v>-</v>
      </c>
      <c r="N116" s="129">
        <f t="shared" si="100"/>
        <v>0</v>
      </c>
      <c r="O116" s="123"/>
      <c r="P116" s="128" t="str">
        <f t="shared" si="47"/>
        <v>-</v>
      </c>
      <c r="Q116" s="128" t="str">
        <f t="shared" si="48"/>
        <v>-</v>
      </c>
      <c r="R116" s="128" t="str">
        <f t="shared" si="49"/>
        <v>-</v>
      </c>
      <c r="S116" s="128" t="str">
        <f t="shared" si="50"/>
        <v>-</v>
      </c>
      <c r="T116" s="128" t="str">
        <f t="shared" si="51"/>
        <v>-</v>
      </c>
      <c r="U116" s="128" t="str">
        <f t="shared" si="52"/>
        <v>-</v>
      </c>
      <c r="V116" s="128" t="str">
        <f t="shared" si="53"/>
        <v>-</v>
      </c>
      <c r="W116" s="128" t="str">
        <f t="shared" si="54"/>
        <v>-</v>
      </c>
      <c r="X116" s="128" t="str">
        <f t="shared" si="55"/>
        <v>-</v>
      </c>
      <c r="Y116" s="128" t="str">
        <f t="shared" si="56"/>
        <v>-</v>
      </c>
      <c r="Z116" s="128" t="str">
        <f t="shared" si="57"/>
        <v>-</v>
      </c>
      <c r="AA116" s="128" t="str">
        <f t="shared" si="58"/>
        <v>-</v>
      </c>
      <c r="AB116" s="131"/>
      <c r="AC116" s="128" t="str">
        <f t="shared" si="59"/>
        <v>-</v>
      </c>
      <c r="AD116" s="128" t="str">
        <f t="shared" si="60"/>
        <v>-</v>
      </c>
      <c r="AE116" s="131"/>
      <c r="AF116" s="131"/>
      <c r="AG116" s="128" t="str">
        <f t="shared" si="61"/>
        <v>-</v>
      </c>
      <c r="AH116" s="128" t="str">
        <f t="shared" si="62"/>
        <v>-</v>
      </c>
      <c r="AI116" s="128" t="str">
        <f t="shared" si="63"/>
        <v>-</v>
      </c>
      <c r="AJ116" s="128" t="str">
        <f t="shared" si="64"/>
        <v>-</v>
      </c>
      <c r="AK116" s="128" t="str">
        <f t="shared" si="65"/>
        <v>-</v>
      </c>
      <c r="AL116" s="128" t="str">
        <f t="shared" si="66"/>
        <v>-</v>
      </c>
      <c r="AM116" s="128" t="str">
        <f t="shared" si="67"/>
        <v>-</v>
      </c>
      <c r="AN116" s="128" t="str">
        <f t="shared" si="68"/>
        <v>-</v>
      </c>
      <c r="AO116" s="128" t="str">
        <f t="shared" si="69"/>
        <v>-</v>
      </c>
      <c r="AP116" s="128" t="str">
        <f t="shared" si="70"/>
        <v>-</v>
      </c>
      <c r="AQ116" s="128" t="str">
        <f t="shared" si="101"/>
        <v>-</v>
      </c>
      <c r="AR116" s="128" t="str">
        <f t="shared" si="102"/>
        <v>-</v>
      </c>
      <c r="AS116" s="128">
        <f t="shared" si="71"/>
        <v>0</v>
      </c>
      <c r="AT116" s="128" t="str">
        <f t="shared" si="72"/>
        <v>-</v>
      </c>
      <c r="AU116" s="128" t="str">
        <f t="shared" si="73"/>
        <v>-</v>
      </c>
      <c r="AV116" s="128" t="str">
        <f t="shared" si="74"/>
        <v>-</v>
      </c>
      <c r="AW116" s="128" t="str">
        <f t="shared" si="75"/>
        <v>-</v>
      </c>
      <c r="AX116" s="128" t="str">
        <f t="shared" si="76"/>
        <v>-</v>
      </c>
      <c r="AY116" s="128" t="str">
        <f t="shared" si="77"/>
        <v>-</v>
      </c>
      <c r="AZ116" s="128" t="str">
        <f t="shared" si="78"/>
        <v>-</v>
      </c>
      <c r="BA116" s="128" t="str">
        <f t="shared" si="79"/>
        <v>-</v>
      </c>
      <c r="BB116" s="128" t="str">
        <f t="shared" si="80"/>
        <v>-</v>
      </c>
      <c r="BC116" s="128" t="str">
        <f t="shared" si="81"/>
        <v>-</v>
      </c>
      <c r="BD116" s="128" t="str">
        <f t="shared" si="82"/>
        <v>-</v>
      </c>
      <c r="BE116" s="187"/>
      <c r="BF116" s="128" t="str">
        <f t="shared" si="83"/>
        <v>-</v>
      </c>
      <c r="BG116" s="128" t="str">
        <f t="shared" si="84"/>
        <v>-</v>
      </c>
      <c r="BH116" s="187"/>
      <c r="BI116" s="187"/>
      <c r="BJ116" s="128" t="str">
        <f t="shared" si="85"/>
        <v>-</v>
      </c>
      <c r="BK116" s="128" t="str">
        <f t="shared" si="86"/>
        <v>-</v>
      </c>
      <c r="BL116" s="128" t="str">
        <f t="shared" si="87"/>
        <v>-</v>
      </c>
      <c r="BM116" s="128" t="str">
        <f t="shared" si="88"/>
        <v>-</v>
      </c>
      <c r="BN116" s="128" t="str">
        <f t="shared" si="89"/>
        <v>-</v>
      </c>
      <c r="BO116" s="128" t="str">
        <f t="shared" si="90"/>
        <v>-</v>
      </c>
      <c r="BP116" s="128" t="str">
        <f t="shared" si="91"/>
        <v>-</v>
      </c>
      <c r="BQ116" s="128" t="str">
        <f t="shared" si="92"/>
        <v>-</v>
      </c>
      <c r="BR116" s="128" t="str">
        <f t="shared" si="93"/>
        <v>-</v>
      </c>
      <c r="BS116" s="128" t="str">
        <f t="shared" si="94"/>
        <v>-</v>
      </c>
      <c r="BT116" s="128" t="str">
        <f t="shared" si="95"/>
        <v>-</v>
      </c>
      <c r="BU116" s="128" t="str">
        <f t="shared" si="96"/>
        <v>-</v>
      </c>
      <c r="BV116" s="129">
        <f t="shared" si="97"/>
        <v>0</v>
      </c>
      <c r="BX116" s="128" t="str">
        <f t="shared" si="103"/>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98"/>
        <v>-</v>
      </c>
      <c r="K117" s="20" t="str">
        <f>IF(月途中入退所!$D18=$B$2,IF(月途中入退所!I18="","-",月途中入退所!$I18),"-")</f>
        <v>-</v>
      </c>
      <c r="L117" s="162" t="str">
        <f t="shared" si="99"/>
        <v>-</v>
      </c>
      <c r="M117" s="20" t="str">
        <f>IF(月途中入退所!$D18=$B$2,月途中入退所!$J18,"-")</f>
        <v>-</v>
      </c>
      <c r="N117" s="129">
        <f t="shared" si="100"/>
        <v>0</v>
      </c>
      <c r="O117" s="123"/>
      <c r="P117" s="128" t="str">
        <f t="shared" si="47"/>
        <v>-</v>
      </c>
      <c r="Q117" s="128" t="str">
        <f t="shared" si="48"/>
        <v>-</v>
      </c>
      <c r="R117" s="128" t="str">
        <f t="shared" si="49"/>
        <v>-</v>
      </c>
      <c r="S117" s="128" t="str">
        <f t="shared" si="50"/>
        <v>-</v>
      </c>
      <c r="T117" s="128" t="str">
        <f t="shared" si="51"/>
        <v>-</v>
      </c>
      <c r="U117" s="128" t="str">
        <f t="shared" si="52"/>
        <v>-</v>
      </c>
      <c r="V117" s="128" t="str">
        <f t="shared" si="53"/>
        <v>-</v>
      </c>
      <c r="W117" s="128" t="str">
        <f t="shared" si="54"/>
        <v>-</v>
      </c>
      <c r="X117" s="128" t="str">
        <f t="shared" si="55"/>
        <v>-</v>
      </c>
      <c r="Y117" s="128" t="str">
        <f t="shared" si="56"/>
        <v>-</v>
      </c>
      <c r="Z117" s="128" t="str">
        <f t="shared" si="57"/>
        <v>-</v>
      </c>
      <c r="AA117" s="128" t="str">
        <f t="shared" si="58"/>
        <v>-</v>
      </c>
      <c r="AB117" s="131"/>
      <c r="AC117" s="128" t="str">
        <f t="shared" si="59"/>
        <v>-</v>
      </c>
      <c r="AD117" s="128" t="str">
        <f t="shared" si="60"/>
        <v>-</v>
      </c>
      <c r="AE117" s="131"/>
      <c r="AF117" s="131"/>
      <c r="AG117" s="128" t="str">
        <f t="shared" si="61"/>
        <v>-</v>
      </c>
      <c r="AH117" s="128" t="str">
        <f t="shared" si="62"/>
        <v>-</v>
      </c>
      <c r="AI117" s="128" t="str">
        <f t="shared" si="63"/>
        <v>-</v>
      </c>
      <c r="AJ117" s="128" t="str">
        <f t="shared" si="64"/>
        <v>-</v>
      </c>
      <c r="AK117" s="128" t="str">
        <f t="shared" si="65"/>
        <v>-</v>
      </c>
      <c r="AL117" s="128" t="str">
        <f t="shared" si="66"/>
        <v>-</v>
      </c>
      <c r="AM117" s="128" t="str">
        <f t="shared" si="67"/>
        <v>-</v>
      </c>
      <c r="AN117" s="128" t="str">
        <f t="shared" si="68"/>
        <v>-</v>
      </c>
      <c r="AO117" s="128" t="str">
        <f t="shared" si="69"/>
        <v>-</v>
      </c>
      <c r="AP117" s="128" t="str">
        <f t="shared" si="70"/>
        <v>-</v>
      </c>
      <c r="AQ117" s="128" t="str">
        <f t="shared" si="101"/>
        <v>-</v>
      </c>
      <c r="AR117" s="128" t="str">
        <f t="shared" si="102"/>
        <v>-</v>
      </c>
      <c r="AS117" s="128">
        <f t="shared" si="71"/>
        <v>0</v>
      </c>
      <c r="AT117" s="128" t="str">
        <f t="shared" si="72"/>
        <v>-</v>
      </c>
      <c r="AU117" s="128" t="str">
        <f t="shared" si="73"/>
        <v>-</v>
      </c>
      <c r="AV117" s="128" t="str">
        <f t="shared" si="74"/>
        <v>-</v>
      </c>
      <c r="AW117" s="128" t="str">
        <f t="shared" si="75"/>
        <v>-</v>
      </c>
      <c r="AX117" s="128" t="str">
        <f t="shared" si="76"/>
        <v>-</v>
      </c>
      <c r="AY117" s="128" t="str">
        <f t="shared" si="77"/>
        <v>-</v>
      </c>
      <c r="AZ117" s="128" t="str">
        <f t="shared" si="78"/>
        <v>-</v>
      </c>
      <c r="BA117" s="128" t="str">
        <f t="shared" si="79"/>
        <v>-</v>
      </c>
      <c r="BB117" s="128" t="str">
        <f t="shared" si="80"/>
        <v>-</v>
      </c>
      <c r="BC117" s="128" t="str">
        <f t="shared" si="81"/>
        <v>-</v>
      </c>
      <c r="BD117" s="128" t="str">
        <f t="shared" si="82"/>
        <v>-</v>
      </c>
      <c r="BE117" s="187"/>
      <c r="BF117" s="128" t="str">
        <f t="shared" si="83"/>
        <v>-</v>
      </c>
      <c r="BG117" s="128" t="str">
        <f t="shared" si="84"/>
        <v>-</v>
      </c>
      <c r="BH117" s="187"/>
      <c r="BI117" s="187"/>
      <c r="BJ117" s="128" t="str">
        <f t="shared" si="85"/>
        <v>-</v>
      </c>
      <c r="BK117" s="128" t="str">
        <f t="shared" si="86"/>
        <v>-</v>
      </c>
      <c r="BL117" s="128" t="str">
        <f t="shared" si="87"/>
        <v>-</v>
      </c>
      <c r="BM117" s="128" t="str">
        <f t="shared" si="88"/>
        <v>-</v>
      </c>
      <c r="BN117" s="128" t="str">
        <f t="shared" si="89"/>
        <v>-</v>
      </c>
      <c r="BO117" s="128" t="str">
        <f t="shared" si="90"/>
        <v>-</v>
      </c>
      <c r="BP117" s="128" t="str">
        <f t="shared" si="91"/>
        <v>-</v>
      </c>
      <c r="BQ117" s="128" t="str">
        <f t="shared" si="92"/>
        <v>-</v>
      </c>
      <c r="BR117" s="128" t="str">
        <f t="shared" si="93"/>
        <v>-</v>
      </c>
      <c r="BS117" s="128" t="str">
        <f t="shared" si="94"/>
        <v>-</v>
      </c>
      <c r="BT117" s="128" t="str">
        <f t="shared" si="95"/>
        <v>-</v>
      </c>
      <c r="BU117" s="128" t="str">
        <f t="shared" si="96"/>
        <v>-</v>
      </c>
      <c r="BV117" s="129">
        <f t="shared" si="97"/>
        <v>0</v>
      </c>
      <c r="BX117" s="128" t="str">
        <f t="shared" si="103"/>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98"/>
        <v>-</v>
      </c>
      <c r="K118" s="20" t="str">
        <f>IF(月途中入退所!$D19=$B$2,IF(月途中入退所!I19="","-",月途中入退所!$I19),"-")</f>
        <v>-</v>
      </c>
      <c r="L118" s="162" t="str">
        <f t="shared" si="99"/>
        <v>-</v>
      </c>
      <c r="M118" s="20" t="str">
        <f>IF(月途中入退所!$D19=$B$2,月途中入退所!$J19,"-")</f>
        <v>-</v>
      </c>
      <c r="N118" s="129">
        <f t="shared" si="100"/>
        <v>0</v>
      </c>
      <c r="O118" s="123"/>
      <c r="P118" s="128" t="str">
        <f t="shared" si="47"/>
        <v>-</v>
      </c>
      <c r="Q118" s="128" t="str">
        <f t="shared" si="48"/>
        <v>-</v>
      </c>
      <c r="R118" s="128" t="str">
        <f t="shared" si="49"/>
        <v>-</v>
      </c>
      <c r="S118" s="128" t="str">
        <f t="shared" si="50"/>
        <v>-</v>
      </c>
      <c r="T118" s="128" t="str">
        <f t="shared" si="51"/>
        <v>-</v>
      </c>
      <c r="U118" s="128" t="str">
        <f t="shared" si="52"/>
        <v>-</v>
      </c>
      <c r="V118" s="128" t="str">
        <f t="shared" si="53"/>
        <v>-</v>
      </c>
      <c r="W118" s="128" t="str">
        <f t="shared" si="54"/>
        <v>-</v>
      </c>
      <c r="X118" s="128" t="str">
        <f t="shared" si="55"/>
        <v>-</v>
      </c>
      <c r="Y118" s="128" t="str">
        <f t="shared" si="56"/>
        <v>-</v>
      </c>
      <c r="Z118" s="128" t="str">
        <f t="shared" si="57"/>
        <v>-</v>
      </c>
      <c r="AA118" s="128" t="str">
        <f t="shared" si="58"/>
        <v>-</v>
      </c>
      <c r="AB118" s="131"/>
      <c r="AC118" s="128" t="str">
        <f t="shared" si="59"/>
        <v>-</v>
      </c>
      <c r="AD118" s="128" t="str">
        <f t="shared" si="60"/>
        <v>-</v>
      </c>
      <c r="AE118" s="131"/>
      <c r="AF118" s="131"/>
      <c r="AG118" s="128" t="str">
        <f t="shared" si="61"/>
        <v>-</v>
      </c>
      <c r="AH118" s="128" t="str">
        <f t="shared" si="62"/>
        <v>-</v>
      </c>
      <c r="AI118" s="128" t="str">
        <f t="shared" si="63"/>
        <v>-</v>
      </c>
      <c r="AJ118" s="128" t="str">
        <f t="shared" si="64"/>
        <v>-</v>
      </c>
      <c r="AK118" s="128" t="str">
        <f t="shared" si="65"/>
        <v>-</v>
      </c>
      <c r="AL118" s="128" t="str">
        <f t="shared" si="66"/>
        <v>-</v>
      </c>
      <c r="AM118" s="128" t="str">
        <f t="shared" si="67"/>
        <v>-</v>
      </c>
      <c r="AN118" s="128" t="str">
        <f t="shared" si="68"/>
        <v>-</v>
      </c>
      <c r="AO118" s="128" t="str">
        <f t="shared" si="69"/>
        <v>-</v>
      </c>
      <c r="AP118" s="128" t="str">
        <f t="shared" si="70"/>
        <v>-</v>
      </c>
      <c r="AQ118" s="128" t="str">
        <f t="shared" si="101"/>
        <v>-</v>
      </c>
      <c r="AR118" s="128" t="str">
        <f t="shared" si="102"/>
        <v>-</v>
      </c>
      <c r="AS118" s="128">
        <f t="shared" si="71"/>
        <v>0</v>
      </c>
      <c r="AT118" s="128" t="str">
        <f t="shared" si="72"/>
        <v>-</v>
      </c>
      <c r="AU118" s="128" t="str">
        <f t="shared" si="73"/>
        <v>-</v>
      </c>
      <c r="AV118" s="128" t="str">
        <f t="shared" si="74"/>
        <v>-</v>
      </c>
      <c r="AW118" s="128" t="str">
        <f t="shared" si="75"/>
        <v>-</v>
      </c>
      <c r="AX118" s="128" t="str">
        <f t="shared" si="76"/>
        <v>-</v>
      </c>
      <c r="AY118" s="128" t="str">
        <f t="shared" si="77"/>
        <v>-</v>
      </c>
      <c r="AZ118" s="128" t="str">
        <f t="shared" si="78"/>
        <v>-</v>
      </c>
      <c r="BA118" s="128" t="str">
        <f t="shared" si="79"/>
        <v>-</v>
      </c>
      <c r="BB118" s="128" t="str">
        <f t="shared" si="80"/>
        <v>-</v>
      </c>
      <c r="BC118" s="128" t="str">
        <f t="shared" si="81"/>
        <v>-</v>
      </c>
      <c r="BD118" s="128" t="str">
        <f t="shared" si="82"/>
        <v>-</v>
      </c>
      <c r="BE118" s="187"/>
      <c r="BF118" s="128" t="str">
        <f t="shared" si="83"/>
        <v>-</v>
      </c>
      <c r="BG118" s="128" t="str">
        <f t="shared" si="84"/>
        <v>-</v>
      </c>
      <c r="BH118" s="187"/>
      <c r="BI118" s="187"/>
      <c r="BJ118" s="128" t="str">
        <f t="shared" si="85"/>
        <v>-</v>
      </c>
      <c r="BK118" s="128" t="str">
        <f t="shared" si="86"/>
        <v>-</v>
      </c>
      <c r="BL118" s="128" t="str">
        <f t="shared" si="87"/>
        <v>-</v>
      </c>
      <c r="BM118" s="128" t="str">
        <f t="shared" si="88"/>
        <v>-</v>
      </c>
      <c r="BN118" s="128" t="str">
        <f t="shared" si="89"/>
        <v>-</v>
      </c>
      <c r="BO118" s="128" t="str">
        <f t="shared" si="90"/>
        <v>-</v>
      </c>
      <c r="BP118" s="128" t="str">
        <f t="shared" si="91"/>
        <v>-</v>
      </c>
      <c r="BQ118" s="128" t="str">
        <f t="shared" si="92"/>
        <v>-</v>
      </c>
      <c r="BR118" s="128" t="str">
        <f t="shared" si="93"/>
        <v>-</v>
      </c>
      <c r="BS118" s="128" t="str">
        <f t="shared" si="94"/>
        <v>-</v>
      </c>
      <c r="BT118" s="128" t="str">
        <f t="shared" si="95"/>
        <v>-</v>
      </c>
      <c r="BU118" s="128" t="str">
        <f t="shared" si="96"/>
        <v>-</v>
      </c>
      <c r="BV118" s="129">
        <f t="shared" si="97"/>
        <v>0</v>
      </c>
      <c r="BX118" s="128" t="str">
        <f t="shared" si="103"/>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98"/>
        <v>-</v>
      </c>
      <c r="K119" s="20" t="str">
        <f>IF(月途中入退所!$D20=$B$2,IF(月途中入退所!I20="","-",月途中入退所!$I20),"-")</f>
        <v>-</v>
      </c>
      <c r="L119" s="162" t="str">
        <f t="shared" si="99"/>
        <v>-</v>
      </c>
      <c r="M119" s="20" t="str">
        <f>IF(月途中入退所!$D20=$B$2,月途中入退所!$J20,"-")</f>
        <v>-</v>
      </c>
      <c r="N119" s="129">
        <f t="shared" si="100"/>
        <v>0</v>
      </c>
      <c r="O119" s="123"/>
      <c r="P119" s="128" t="str">
        <f t="shared" si="47"/>
        <v>-</v>
      </c>
      <c r="Q119" s="128" t="str">
        <f t="shared" si="48"/>
        <v>-</v>
      </c>
      <c r="R119" s="128" t="str">
        <f t="shared" si="49"/>
        <v>-</v>
      </c>
      <c r="S119" s="128" t="str">
        <f t="shared" si="50"/>
        <v>-</v>
      </c>
      <c r="T119" s="128" t="str">
        <f t="shared" si="51"/>
        <v>-</v>
      </c>
      <c r="U119" s="128" t="str">
        <f t="shared" si="52"/>
        <v>-</v>
      </c>
      <c r="V119" s="128" t="str">
        <f t="shared" si="53"/>
        <v>-</v>
      </c>
      <c r="W119" s="128" t="str">
        <f t="shared" si="54"/>
        <v>-</v>
      </c>
      <c r="X119" s="128" t="str">
        <f t="shared" si="55"/>
        <v>-</v>
      </c>
      <c r="Y119" s="128" t="str">
        <f t="shared" si="56"/>
        <v>-</v>
      </c>
      <c r="Z119" s="128" t="str">
        <f t="shared" si="57"/>
        <v>-</v>
      </c>
      <c r="AA119" s="128" t="str">
        <f t="shared" si="58"/>
        <v>-</v>
      </c>
      <c r="AB119" s="131"/>
      <c r="AC119" s="128" t="str">
        <f t="shared" si="59"/>
        <v>-</v>
      </c>
      <c r="AD119" s="128" t="str">
        <f t="shared" si="60"/>
        <v>-</v>
      </c>
      <c r="AE119" s="131"/>
      <c r="AF119" s="131"/>
      <c r="AG119" s="128" t="str">
        <f t="shared" si="61"/>
        <v>-</v>
      </c>
      <c r="AH119" s="128" t="str">
        <f t="shared" si="62"/>
        <v>-</v>
      </c>
      <c r="AI119" s="128" t="str">
        <f t="shared" si="63"/>
        <v>-</v>
      </c>
      <c r="AJ119" s="128" t="str">
        <f t="shared" si="64"/>
        <v>-</v>
      </c>
      <c r="AK119" s="128" t="str">
        <f t="shared" si="65"/>
        <v>-</v>
      </c>
      <c r="AL119" s="128" t="str">
        <f t="shared" si="66"/>
        <v>-</v>
      </c>
      <c r="AM119" s="128" t="str">
        <f t="shared" si="67"/>
        <v>-</v>
      </c>
      <c r="AN119" s="128" t="str">
        <f t="shared" si="68"/>
        <v>-</v>
      </c>
      <c r="AO119" s="128" t="str">
        <f t="shared" si="69"/>
        <v>-</v>
      </c>
      <c r="AP119" s="128" t="str">
        <f t="shared" si="70"/>
        <v>-</v>
      </c>
      <c r="AQ119" s="128" t="str">
        <f t="shared" si="101"/>
        <v>-</v>
      </c>
      <c r="AR119" s="128" t="str">
        <f t="shared" si="102"/>
        <v>-</v>
      </c>
      <c r="AS119" s="128">
        <f t="shared" si="71"/>
        <v>0</v>
      </c>
      <c r="AT119" s="128" t="str">
        <f t="shared" si="72"/>
        <v>-</v>
      </c>
      <c r="AU119" s="128" t="str">
        <f t="shared" si="73"/>
        <v>-</v>
      </c>
      <c r="AV119" s="128" t="str">
        <f t="shared" si="74"/>
        <v>-</v>
      </c>
      <c r="AW119" s="128" t="str">
        <f t="shared" si="75"/>
        <v>-</v>
      </c>
      <c r="AX119" s="128" t="str">
        <f t="shared" si="76"/>
        <v>-</v>
      </c>
      <c r="AY119" s="128" t="str">
        <f t="shared" si="77"/>
        <v>-</v>
      </c>
      <c r="AZ119" s="128" t="str">
        <f t="shared" si="78"/>
        <v>-</v>
      </c>
      <c r="BA119" s="128" t="str">
        <f t="shared" si="79"/>
        <v>-</v>
      </c>
      <c r="BB119" s="128" t="str">
        <f t="shared" si="80"/>
        <v>-</v>
      </c>
      <c r="BC119" s="128" t="str">
        <f t="shared" si="81"/>
        <v>-</v>
      </c>
      <c r="BD119" s="128" t="str">
        <f t="shared" si="82"/>
        <v>-</v>
      </c>
      <c r="BE119" s="187"/>
      <c r="BF119" s="128" t="str">
        <f t="shared" si="83"/>
        <v>-</v>
      </c>
      <c r="BG119" s="128" t="str">
        <f t="shared" si="84"/>
        <v>-</v>
      </c>
      <c r="BH119" s="187"/>
      <c r="BI119" s="187"/>
      <c r="BJ119" s="128" t="str">
        <f t="shared" si="85"/>
        <v>-</v>
      </c>
      <c r="BK119" s="128" t="str">
        <f t="shared" si="86"/>
        <v>-</v>
      </c>
      <c r="BL119" s="128" t="str">
        <f t="shared" si="87"/>
        <v>-</v>
      </c>
      <c r="BM119" s="128" t="str">
        <f t="shared" si="88"/>
        <v>-</v>
      </c>
      <c r="BN119" s="128" t="str">
        <f t="shared" si="89"/>
        <v>-</v>
      </c>
      <c r="BO119" s="128" t="str">
        <f t="shared" si="90"/>
        <v>-</v>
      </c>
      <c r="BP119" s="128" t="str">
        <f t="shared" si="91"/>
        <v>-</v>
      </c>
      <c r="BQ119" s="128" t="str">
        <f t="shared" si="92"/>
        <v>-</v>
      </c>
      <c r="BR119" s="128" t="str">
        <f t="shared" si="93"/>
        <v>-</v>
      </c>
      <c r="BS119" s="128" t="str">
        <f t="shared" si="94"/>
        <v>-</v>
      </c>
      <c r="BT119" s="128" t="str">
        <f t="shared" si="95"/>
        <v>-</v>
      </c>
      <c r="BU119" s="128" t="str">
        <f t="shared" si="96"/>
        <v>-</v>
      </c>
      <c r="BV119" s="129">
        <f t="shared" si="97"/>
        <v>0</v>
      </c>
      <c r="BX119" s="128" t="str">
        <f t="shared" si="103"/>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98"/>
        <v>-</v>
      </c>
      <c r="K120" s="20" t="str">
        <f>IF(月途中入退所!$D21=$B$2,IF(月途中入退所!I21="","-",月途中入退所!$I21),"-")</f>
        <v>-</v>
      </c>
      <c r="L120" s="162" t="str">
        <f t="shared" si="99"/>
        <v>-</v>
      </c>
      <c r="M120" s="20" t="str">
        <f>IF(月途中入退所!$D21=$B$2,月途中入退所!$J21,"-")</f>
        <v>-</v>
      </c>
      <c r="N120" s="129">
        <f t="shared" si="100"/>
        <v>0</v>
      </c>
      <c r="O120" s="123"/>
      <c r="P120" s="128" t="str">
        <f t="shared" si="47"/>
        <v>-</v>
      </c>
      <c r="Q120" s="128" t="str">
        <f t="shared" si="48"/>
        <v>-</v>
      </c>
      <c r="R120" s="128" t="str">
        <f t="shared" si="49"/>
        <v>-</v>
      </c>
      <c r="S120" s="128" t="str">
        <f t="shared" si="50"/>
        <v>-</v>
      </c>
      <c r="T120" s="128" t="str">
        <f t="shared" si="51"/>
        <v>-</v>
      </c>
      <c r="U120" s="128" t="str">
        <f t="shared" si="52"/>
        <v>-</v>
      </c>
      <c r="V120" s="128" t="str">
        <f t="shared" si="53"/>
        <v>-</v>
      </c>
      <c r="W120" s="128" t="str">
        <f t="shared" si="54"/>
        <v>-</v>
      </c>
      <c r="X120" s="128" t="str">
        <f t="shared" si="55"/>
        <v>-</v>
      </c>
      <c r="Y120" s="128" t="str">
        <f t="shared" si="56"/>
        <v>-</v>
      </c>
      <c r="Z120" s="128" t="str">
        <f t="shared" si="57"/>
        <v>-</v>
      </c>
      <c r="AA120" s="128" t="str">
        <f t="shared" si="58"/>
        <v>-</v>
      </c>
      <c r="AB120" s="131"/>
      <c r="AC120" s="128" t="str">
        <f t="shared" si="59"/>
        <v>-</v>
      </c>
      <c r="AD120" s="128" t="str">
        <f t="shared" si="60"/>
        <v>-</v>
      </c>
      <c r="AE120" s="131"/>
      <c r="AF120" s="131"/>
      <c r="AG120" s="128" t="str">
        <f t="shared" si="61"/>
        <v>-</v>
      </c>
      <c r="AH120" s="128" t="str">
        <f t="shared" si="62"/>
        <v>-</v>
      </c>
      <c r="AI120" s="128" t="str">
        <f t="shared" si="63"/>
        <v>-</v>
      </c>
      <c r="AJ120" s="128" t="str">
        <f t="shared" si="64"/>
        <v>-</v>
      </c>
      <c r="AK120" s="128" t="str">
        <f t="shared" si="65"/>
        <v>-</v>
      </c>
      <c r="AL120" s="128" t="str">
        <f t="shared" si="66"/>
        <v>-</v>
      </c>
      <c r="AM120" s="128" t="str">
        <f t="shared" si="67"/>
        <v>-</v>
      </c>
      <c r="AN120" s="128" t="str">
        <f t="shared" si="68"/>
        <v>-</v>
      </c>
      <c r="AO120" s="128" t="str">
        <f t="shared" si="69"/>
        <v>-</v>
      </c>
      <c r="AP120" s="128" t="str">
        <f t="shared" si="70"/>
        <v>-</v>
      </c>
      <c r="AQ120" s="128" t="str">
        <f t="shared" si="101"/>
        <v>-</v>
      </c>
      <c r="AR120" s="128" t="str">
        <f t="shared" si="102"/>
        <v>-</v>
      </c>
      <c r="AS120" s="128">
        <f t="shared" si="71"/>
        <v>0</v>
      </c>
      <c r="AT120" s="128" t="str">
        <f t="shared" si="72"/>
        <v>-</v>
      </c>
      <c r="AU120" s="128" t="str">
        <f t="shared" si="73"/>
        <v>-</v>
      </c>
      <c r="AV120" s="128" t="str">
        <f t="shared" si="74"/>
        <v>-</v>
      </c>
      <c r="AW120" s="128" t="str">
        <f t="shared" si="75"/>
        <v>-</v>
      </c>
      <c r="AX120" s="128" t="str">
        <f t="shared" si="76"/>
        <v>-</v>
      </c>
      <c r="AY120" s="128" t="str">
        <f t="shared" si="77"/>
        <v>-</v>
      </c>
      <c r="AZ120" s="128" t="str">
        <f t="shared" si="78"/>
        <v>-</v>
      </c>
      <c r="BA120" s="128" t="str">
        <f t="shared" si="79"/>
        <v>-</v>
      </c>
      <c r="BB120" s="128" t="str">
        <f t="shared" si="80"/>
        <v>-</v>
      </c>
      <c r="BC120" s="128" t="str">
        <f t="shared" si="81"/>
        <v>-</v>
      </c>
      <c r="BD120" s="128" t="str">
        <f t="shared" si="82"/>
        <v>-</v>
      </c>
      <c r="BE120" s="187"/>
      <c r="BF120" s="128" t="str">
        <f t="shared" si="83"/>
        <v>-</v>
      </c>
      <c r="BG120" s="128" t="str">
        <f t="shared" si="84"/>
        <v>-</v>
      </c>
      <c r="BH120" s="187"/>
      <c r="BI120" s="187"/>
      <c r="BJ120" s="128" t="str">
        <f t="shared" si="85"/>
        <v>-</v>
      </c>
      <c r="BK120" s="128" t="str">
        <f t="shared" si="86"/>
        <v>-</v>
      </c>
      <c r="BL120" s="128" t="str">
        <f t="shared" si="87"/>
        <v>-</v>
      </c>
      <c r="BM120" s="128" t="str">
        <f t="shared" si="88"/>
        <v>-</v>
      </c>
      <c r="BN120" s="128" t="str">
        <f t="shared" si="89"/>
        <v>-</v>
      </c>
      <c r="BO120" s="128" t="str">
        <f t="shared" si="90"/>
        <v>-</v>
      </c>
      <c r="BP120" s="128" t="str">
        <f t="shared" si="91"/>
        <v>-</v>
      </c>
      <c r="BQ120" s="128" t="str">
        <f t="shared" si="92"/>
        <v>-</v>
      </c>
      <c r="BR120" s="128" t="str">
        <f t="shared" si="93"/>
        <v>-</v>
      </c>
      <c r="BS120" s="128" t="str">
        <f t="shared" si="94"/>
        <v>-</v>
      </c>
      <c r="BT120" s="128" t="str">
        <f t="shared" si="95"/>
        <v>-</v>
      </c>
      <c r="BU120" s="128" t="str">
        <f t="shared" si="96"/>
        <v>-</v>
      </c>
      <c r="BV120" s="129">
        <f t="shared" si="97"/>
        <v>0</v>
      </c>
      <c r="BX120" s="128" t="str">
        <f t="shared" si="103"/>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98"/>
        <v>-</v>
      </c>
      <c r="K121" s="20" t="str">
        <f>IF(月途中入退所!$D22=$B$2,IF(月途中入退所!I22="","-",月途中入退所!$I22),"-")</f>
        <v>-</v>
      </c>
      <c r="L121" s="162" t="str">
        <f t="shared" si="99"/>
        <v>-</v>
      </c>
      <c r="M121" s="20" t="str">
        <f>IF(月途中入退所!$D22=$B$2,月途中入退所!$J22,"-")</f>
        <v>-</v>
      </c>
      <c r="N121" s="129">
        <f t="shared" si="100"/>
        <v>0</v>
      </c>
      <c r="P121" s="128" t="str">
        <f t="shared" si="47"/>
        <v>-</v>
      </c>
      <c r="Q121" s="128" t="str">
        <f t="shared" si="48"/>
        <v>-</v>
      </c>
      <c r="R121" s="128" t="str">
        <f t="shared" si="49"/>
        <v>-</v>
      </c>
      <c r="S121" s="128" t="str">
        <f t="shared" si="50"/>
        <v>-</v>
      </c>
      <c r="T121" s="128" t="str">
        <f t="shared" si="51"/>
        <v>-</v>
      </c>
      <c r="U121" s="128" t="str">
        <f t="shared" si="52"/>
        <v>-</v>
      </c>
      <c r="V121" s="128" t="str">
        <f t="shared" si="53"/>
        <v>-</v>
      </c>
      <c r="W121" s="128" t="str">
        <f t="shared" si="54"/>
        <v>-</v>
      </c>
      <c r="X121" s="128" t="str">
        <f t="shared" si="55"/>
        <v>-</v>
      </c>
      <c r="Y121" s="128" t="str">
        <f t="shared" si="56"/>
        <v>-</v>
      </c>
      <c r="Z121" s="128" t="str">
        <f t="shared" si="57"/>
        <v>-</v>
      </c>
      <c r="AA121" s="128" t="str">
        <f t="shared" si="58"/>
        <v>-</v>
      </c>
      <c r="AB121" s="131"/>
      <c r="AC121" s="128" t="str">
        <f t="shared" si="59"/>
        <v>-</v>
      </c>
      <c r="AD121" s="128" t="str">
        <f t="shared" si="60"/>
        <v>-</v>
      </c>
      <c r="AE121" s="131"/>
      <c r="AF121" s="131"/>
      <c r="AG121" s="128" t="str">
        <f t="shared" si="61"/>
        <v>-</v>
      </c>
      <c r="AH121" s="128" t="str">
        <f t="shared" si="62"/>
        <v>-</v>
      </c>
      <c r="AI121" s="128" t="str">
        <f t="shared" si="63"/>
        <v>-</v>
      </c>
      <c r="AJ121" s="128" t="str">
        <f t="shared" si="64"/>
        <v>-</v>
      </c>
      <c r="AK121" s="128" t="str">
        <f t="shared" si="65"/>
        <v>-</v>
      </c>
      <c r="AL121" s="128" t="str">
        <f t="shared" si="66"/>
        <v>-</v>
      </c>
      <c r="AM121" s="128" t="str">
        <f t="shared" si="67"/>
        <v>-</v>
      </c>
      <c r="AN121" s="128" t="str">
        <f t="shared" si="68"/>
        <v>-</v>
      </c>
      <c r="AO121" s="128" t="str">
        <f t="shared" si="69"/>
        <v>-</v>
      </c>
      <c r="AP121" s="128" t="str">
        <f t="shared" si="70"/>
        <v>-</v>
      </c>
      <c r="AQ121" s="128" t="str">
        <f t="shared" si="101"/>
        <v>-</v>
      </c>
      <c r="AR121" s="128" t="str">
        <f t="shared" si="102"/>
        <v>-</v>
      </c>
      <c r="AS121" s="128">
        <f t="shared" si="71"/>
        <v>0</v>
      </c>
      <c r="AT121" s="128" t="str">
        <f t="shared" si="72"/>
        <v>-</v>
      </c>
      <c r="AU121" s="128" t="str">
        <f t="shared" si="73"/>
        <v>-</v>
      </c>
      <c r="AV121" s="128" t="str">
        <f t="shared" si="74"/>
        <v>-</v>
      </c>
      <c r="AW121" s="128" t="str">
        <f t="shared" si="75"/>
        <v>-</v>
      </c>
      <c r="AX121" s="128" t="str">
        <f t="shared" si="76"/>
        <v>-</v>
      </c>
      <c r="AY121" s="128" t="str">
        <f t="shared" si="77"/>
        <v>-</v>
      </c>
      <c r="AZ121" s="128" t="str">
        <f t="shared" si="78"/>
        <v>-</v>
      </c>
      <c r="BA121" s="128" t="str">
        <f t="shared" si="79"/>
        <v>-</v>
      </c>
      <c r="BB121" s="128" t="str">
        <f t="shared" si="80"/>
        <v>-</v>
      </c>
      <c r="BC121" s="128" t="str">
        <f t="shared" si="81"/>
        <v>-</v>
      </c>
      <c r="BD121" s="128" t="str">
        <f t="shared" si="82"/>
        <v>-</v>
      </c>
      <c r="BE121" s="187"/>
      <c r="BF121" s="128" t="str">
        <f t="shared" si="83"/>
        <v>-</v>
      </c>
      <c r="BG121" s="128" t="str">
        <f t="shared" si="84"/>
        <v>-</v>
      </c>
      <c r="BH121" s="187"/>
      <c r="BI121" s="187"/>
      <c r="BJ121" s="128" t="str">
        <f t="shared" si="85"/>
        <v>-</v>
      </c>
      <c r="BK121" s="128" t="str">
        <f t="shared" si="86"/>
        <v>-</v>
      </c>
      <c r="BL121" s="128" t="str">
        <f t="shared" si="87"/>
        <v>-</v>
      </c>
      <c r="BM121" s="128" t="str">
        <f t="shared" si="88"/>
        <v>-</v>
      </c>
      <c r="BN121" s="128" t="str">
        <f t="shared" si="89"/>
        <v>-</v>
      </c>
      <c r="BO121" s="128" t="str">
        <f t="shared" si="90"/>
        <v>-</v>
      </c>
      <c r="BP121" s="128" t="str">
        <f t="shared" si="91"/>
        <v>-</v>
      </c>
      <c r="BQ121" s="128" t="str">
        <f t="shared" si="92"/>
        <v>-</v>
      </c>
      <c r="BR121" s="128" t="str">
        <f t="shared" si="93"/>
        <v>-</v>
      </c>
      <c r="BS121" s="128" t="str">
        <f t="shared" si="94"/>
        <v>-</v>
      </c>
      <c r="BT121" s="128" t="str">
        <f t="shared" si="95"/>
        <v>-</v>
      </c>
      <c r="BU121" s="128" t="str">
        <f t="shared" si="96"/>
        <v>-</v>
      </c>
      <c r="BV121" s="129">
        <f t="shared" si="97"/>
        <v>0</v>
      </c>
      <c r="BX121" s="128" t="str">
        <f t="shared" si="103"/>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98"/>
        <v>-</v>
      </c>
      <c r="K122" s="20" t="str">
        <f>IF(月途中入退所!$D23=$B$2,IF(月途中入退所!I23="","-",月途中入退所!$I23),"-")</f>
        <v>-</v>
      </c>
      <c r="L122" s="162" t="str">
        <f t="shared" si="99"/>
        <v>-</v>
      </c>
      <c r="M122" s="20" t="str">
        <f>IF(月途中入退所!$D23=$B$2,月途中入退所!$J23,"-")</f>
        <v>-</v>
      </c>
      <c r="N122" s="129">
        <f t="shared" si="100"/>
        <v>0</v>
      </c>
      <c r="P122" s="128" t="str">
        <f t="shared" si="47"/>
        <v>-</v>
      </c>
      <c r="Q122" s="128" t="str">
        <f t="shared" si="48"/>
        <v>-</v>
      </c>
      <c r="R122" s="128" t="str">
        <f t="shared" si="49"/>
        <v>-</v>
      </c>
      <c r="S122" s="128" t="str">
        <f t="shared" si="50"/>
        <v>-</v>
      </c>
      <c r="T122" s="128" t="str">
        <f t="shared" si="51"/>
        <v>-</v>
      </c>
      <c r="U122" s="128" t="str">
        <f t="shared" si="52"/>
        <v>-</v>
      </c>
      <c r="V122" s="128" t="str">
        <f t="shared" si="53"/>
        <v>-</v>
      </c>
      <c r="W122" s="128" t="str">
        <f t="shared" si="54"/>
        <v>-</v>
      </c>
      <c r="X122" s="128" t="str">
        <f t="shared" si="55"/>
        <v>-</v>
      </c>
      <c r="Y122" s="128" t="str">
        <f t="shared" si="56"/>
        <v>-</v>
      </c>
      <c r="Z122" s="128" t="str">
        <f t="shared" si="57"/>
        <v>-</v>
      </c>
      <c r="AA122" s="128" t="str">
        <f t="shared" si="58"/>
        <v>-</v>
      </c>
      <c r="AB122" s="131"/>
      <c r="AC122" s="128" t="str">
        <f t="shared" si="59"/>
        <v>-</v>
      </c>
      <c r="AD122" s="128" t="str">
        <f t="shared" si="60"/>
        <v>-</v>
      </c>
      <c r="AE122" s="131"/>
      <c r="AF122" s="131"/>
      <c r="AG122" s="128" t="str">
        <f t="shared" si="61"/>
        <v>-</v>
      </c>
      <c r="AH122" s="128" t="str">
        <f t="shared" si="62"/>
        <v>-</v>
      </c>
      <c r="AI122" s="128" t="str">
        <f t="shared" si="63"/>
        <v>-</v>
      </c>
      <c r="AJ122" s="128" t="str">
        <f t="shared" si="64"/>
        <v>-</v>
      </c>
      <c r="AK122" s="128" t="str">
        <f t="shared" si="65"/>
        <v>-</v>
      </c>
      <c r="AL122" s="128" t="str">
        <f t="shared" si="66"/>
        <v>-</v>
      </c>
      <c r="AM122" s="128" t="str">
        <f t="shared" si="67"/>
        <v>-</v>
      </c>
      <c r="AN122" s="128" t="str">
        <f t="shared" si="68"/>
        <v>-</v>
      </c>
      <c r="AO122" s="128" t="str">
        <f t="shared" si="69"/>
        <v>-</v>
      </c>
      <c r="AP122" s="128" t="str">
        <f t="shared" si="70"/>
        <v>-</v>
      </c>
      <c r="AQ122" s="128" t="str">
        <f t="shared" si="101"/>
        <v>-</v>
      </c>
      <c r="AR122" s="128" t="str">
        <f t="shared" si="102"/>
        <v>-</v>
      </c>
      <c r="AS122" s="128">
        <f t="shared" si="71"/>
        <v>0</v>
      </c>
      <c r="AT122" s="128" t="str">
        <f t="shared" si="72"/>
        <v>-</v>
      </c>
      <c r="AU122" s="128" t="str">
        <f t="shared" si="73"/>
        <v>-</v>
      </c>
      <c r="AV122" s="128" t="str">
        <f t="shared" si="74"/>
        <v>-</v>
      </c>
      <c r="AW122" s="128" t="str">
        <f t="shared" si="75"/>
        <v>-</v>
      </c>
      <c r="AX122" s="128" t="str">
        <f t="shared" si="76"/>
        <v>-</v>
      </c>
      <c r="AY122" s="128" t="str">
        <f t="shared" si="77"/>
        <v>-</v>
      </c>
      <c r="AZ122" s="128" t="str">
        <f t="shared" si="78"/>
        <v>-</v>
      </c>
      <c r="BA122" s="128" t="str">
        <f t="shared" si="79"/>
        <v>-</v>
      </c>
      <c r="BB122" s="128" t="str">
        <f t="shared" si="80"/>
        <v>-</v>
      </c>
      <c r="BC122" s="128" t="str">
        <f t="shared" si="81"/>
        <v>-</v>
      </c>
      <c r="BD122" s="128" t="str">
        <f t="shared" si="82"/>
        <v>-</v>
      </c>
      <c r="BE122" s="187"/>
      <c r="BF122" s="128" t="str">
        <f t="shared" si="83"/>
        <v>-</v>
      </c>
      <c r="BG122" s="128" t="str">
        <f t="shared" si="84"/>
        <v>-</v>
      </c>
      <c r="BH122" s="187"/>
      <c r="BI122" s="187"/>
      <c r="BJ122" s="128" t="str">
        <f t="shared" si="85"/>
        <v>-</v>
      </c>
      <c r="BK122" s="128" t="str">
        <f t="shared" si="86"/>
        <v>-</v>
      </c>
      <c r="BL122" s="128" t="str">
        <f t="shared" si="87"/>
        <v>-</v>
      </c>
      <c r="BM122" s="128" t="str">
        <f t="shared" si="88"/>
        <v>-</v>
      </c>
      <c r="BN122" s="128" t="str">
        <f t="shared" si="89"/>
        <v>-</v>
      </c>
      <c r="BO122" s="128" t="str">
        <f t="shared" si="90"/>
        <v>-</v>
      </c>
      <c r="BP122" s="128" t="str">
        <f t="shared" si="91"/>
        <v>-</v>
      </c>
      <c r="BQ122" s="128" t="str">
        <f t="shared" si="92"/>
        <v>-</v>
      </c>
      <c r="BR122" s="128" t="str">
        <f t="shared" si="93"/>
        <v>-</v>
      </c>
      <c r="BS122" s="128" t="str">
        <f t="shared" si="94"/>
        <v>-</v>
      </c>
      <c r="BT122" s="128" t="str">
        <f t="shared" si="95"/>
        <v>-</v>
      </c>
      <c r="BU122" s="128" t="str">
        <f t="shared" si="96"/>
        <v>-</v>
      </c>
      <c r="BV122" s="129">
        <f t="shared" si="97"/>
        <v>0</v>
      </c>
      <c r="BX122" s="128" t="str">
        <f t="shared" si="103"/>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98"/>
        <v>-</v>
      </c>
      <c r="K123" s="20" t="str">
        <f>IF(月途中入退所!$D24=$B$2,IF(月途中入退所!I24="","-",月途中入退所!$I24),"-")</f>
        <v>-</v>
      </c>
      <c r="L123" s="162" t="str">
        <f t="shared" si="99"/>
        <v>-</v>
      </c>
      <c r="M123" s="20" t="str">
        <f>IF(月途中入退所!$D24=$B$2,月途中入退所!$J24,"-")</f>
        <v>-</v>
      </c>
      <c r="N123" s="129">
        <f t="shared" si="100"/>
        <v>0</v>
      </c>
      <c r="O123" s="124"/>
      <c r="P123" s="128" t="str">
        <f t="shared" si="47"/>
        <v>-</v>
      </c>
      <c r="Q123" s="128" t="str">
        <f t="shared" si="48"/>
        <v>-</v>
      </c>
      <c r="R123" s="128" t="str">
        <f t="shared" si="49"/>
        <v>-</v>
      </c>
      <c r="S123" s="128" t="str">
        <f t="shared" si="50"/>
        <v>-</v>
      </c>
      <c r="T123" s="128" t="str">
        <f t="shared" si="51"/>
        <v>-</v>
      </c>
      <c r="U123" s="128" t="str">
        <f t="shared" si="52"/>
        <v>-</v>
      </c>
      <c r="V123" s="128" t="str">
        <f t="shared" si="53"/>
        <v>-</v>
      </c>
      <c r="W123" s="128" t="str">
        <f t="shared" si="54"/>
        <v>-</v>
      </c>
      <c r="X123" s="128" t="str">
        <f t="shared" si="55"/>
        <v>-</v>
      </c>
      <c r="Y123" s="128" t="str">
        <f t="shared" si="56"/>
        <v>-</v>
      </c>
      <c r="Z123" s="128" t="str">
        <f t="shared" si="57"/>
        <v>-</v>
      </c>
      <c r="AA123" s="128" t="str">
        <f t="shared" si="58"/>
        <v>-</v>
      </c>
      <c r="AB123" s="131"/>
      <c r="AC123" s="128" t="str">
        <f t="shared" si="59"/>
        <v>-</v>
      </c>
      <c r="AD123" s="128" t="str">
        <f t="shared" si="60"/>
        <v>-</v>
      </c>
      <c r="AE123" s="131"/>
      <c r="AF123" s="131"/>
      <c r="AG123" s="128" t="str">
        <f t="shared" si="61"/>
        <v>-</v>
      </c>
      <c r="AH123" s="128" t="str">
        <f t="shared" si="62"/>
        <v>-</v>
      </c>
      <c r="AI123" s="128" t="str">
        <f t="shared" si="63"/>
        <v>-</v>
      </c>
      <c r="AJ123" s="128" t="str">
        <f t="shared" si="64"/>
        <v>-</v>
      </c>
      <c r="AK123" s="128" t="str">
        <f t="shared" si="65"/>
        <v>-</v>
      </c>
      <c r="AL123" s="128" t="str">
        <f t="shared" si="66"/>
        <v>-</v>
      </c>
      <c r="AM123" s="128" t="str">
        <f t="shared" si="67"/>
        <v>-</v>
      </c>
      <c r="AN123" s="128" t="str">
        <f t="shared" si="68"/>
        <v>-</v>
      </c>
      <c r="AO123" s="128" t="str">
        <f t="shared" si="69"/>
        <v>-</v>
      </c>
      <c r="AP123" s="128" t="str">
        <f t="shared" si="70"/>
        <v>-</v>
      </c>
      <c r="AQ123" s="128" t="str">
        <f t="shared" si="101"/>
        <v>-</v>
      </c>
      <c r="AR123" s="128" t="str">
        <f t="shared" si="102"/>
        <v>-</v>
      </c>
      <c r="AS123" s="128">
        <f t="shared" si="71"/>
        <v>0</v>
      </c>
      <c r="AT123" s="128" t="str">
        <f t="shared" si="72"/>
        <v>-</v>
      </c>
      <c r="AU123" s="128" t="str">
        <f t="shared" si="73"/>
        <v>-</v>
      </c>
      <c r="AV123" s="128" t="str">
        <f t="shared" si="74"/>
        <v>-</v>
      </c>
      <c r="AW123" s="128" t="str">
        <f t="shared" si="75"/>
        <v>-</v>
      </c>
      <c r="AX123" s="128" t="str">
        <f t="shared" si="76"/>
        <v>-</v>
      </c>
      <c r="AY123" s="128" t="str">
        <f t="shared" si="77"/>
        <v>-</v>
      </c>
      <c r="AZ123" s="128" t="str">
        <f t="shared" si="78"/>
        <v>-</v>
      </c>
      <c r="BA123" s="128" t="str">
        <f t="shared" si="79"/>
        <v>-</v>
      </c>
      <c r="BB123" s="128" t="str">
        <f t="shared" si="80"/>
        <v>-</v>
      </c>
      <c r="BC123" s="128" t="str">
        <f t="shared" si="81"/>
        <v>-</v>
      </c>
      <c r="BD123" s="128" t="str">
        <f t="shared" si="82"/>
        <v>-</v>
      </c>
      <c r="BE123" s="187"/>
      <c r="BF123" s="128" t="str">
        <f t="shared" si="83"/>
        <v>-</v>
      </c>
      <c r="BG123" s="128" t="str">
        <f t="shared" si="84"/>
        <v>-</v>
      </c>
      <c r="BH123" s="187"/>
      <c r="BI123" s="187"/>
      <c r="BJ123" s="128" t="str">
        <f t="shared" si="85"/>
        <v>-</v>
      </c>
      <c r="BK123" s="128" t="str">
        <f t="shared" si="86"/>
        <v>-</v>
      </c>
      <c r="BL123" s="128" t="str">
        <f t="shared" si="87"/>
        <v>-</v>
      </c>
      <c r="BM123" s="128" t="str">
        <f t="shared" si="88"/>
        <v>-</v>
      </c>
      <c r="BN123" s="128" t="str">
        <f t="shared" si="89"/>
        <v>-</v>
      </c>
      <c r="BO123" s="128" t="str">
        <f t="shared" si="90"/>
        <v>-</v>
      </c>
      <c r="BP123" s="128" t="str">
        <f t="shared" si="91"/>
        <v>-</v>
      </c>
      <c r="BQ123" s="128" t="str">
        <f t="shared" si="92"/>
        <v>-</v>
      </c>
      <c r="BR123" s="128" t="str">
        <f t="shared" si="93"/>
        <v>-</v>
      </c>
      <c r="BS123" s="128" t="str">
        <f t="shared" si="94"/>
        <v>-</v>
      </c>
      <c r="BT123" s="128" t="str">
        <f t="shared" si="95"/>
        <v>-</v>
      </c>
      <c r="BU123" s="128" t="str">
        <f t="shared" si="96"/>
        <v>-</v>
      </c>
      <c r="BV123" s="129">
        <f t="shared" si="97"/>
        <v>0</v>
      </c>
      <c r="BX123" s="128" t="str">
        <f t="shared" si="103"/>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98"/>
        <v>-</v>
      </c>
      <c r="K124" s="20" t="str">
        <f>IF(月途中入退所!$D25=$B$2,IF(月途中入退所!I25="","-",月途中入退所!$I25),"-")</f>
        <v>-</v>
      </c>
      <c r="L124" s="162" t="str">
        <f t="shared" si="99"/>
        <v>-</v>
      </c>
      <c r="M124" s="20" t="str">
        <f>IF(月途中入退所!$D25=$B$2,月途中入退所!$J25,"-")</f>
        <v>-</v>
      </c>
      <c r="N124" s="129">
        <f t="shared" si="100"/>
        <v>0</v>
      </c>
      <c r="O124" s="123"/>
      <c r="P124" s="128" t="str">
        <f t="shared" si="47"/>
        <v>-</v>
      </c>
      <c r="Q124" s="128" t="str">
        <f t="shared" si="48"/>
        <v>-</v>
      </c>
      <c r="R124" s="128" t="str">
        <f t="shared" si="49"/>
        <v>-</v>
      </c>
      <c r="S124" s="128" t="str">
        <f t="shared" si="50"/>
        <v>-</v>
      </c>
      <c r="T124" s="128" t="str">
        <f t="shared" si="51"/>
        <v>-</v>
      </c>
      <c r="U124" s="128" t="str">
        <f t="shared" si="52"/>
        <v>-</v>
      </c>
      <c r="V124" s="128" t="str">
        <f t="shared" si="53"/>
        <v>-</v>
      </c>
      <c r="W124" s="128" t="str">
        <f t="shared" si="54"/>
        <v>-</v>
      </c>
      <c r="X124" s="128" t="str">
        <f t="shared" si="55"/>
        <v>-</v>
      </c>
      <c r="Y124" s="128" t="str">
        <f t="shared" si="56"/>
        <v>-</v>
      </c>
      <c r="Z124" s="128" t="str">
        <f t="shared" si="57"/>
        <v>-</v>
      </c>
      <c r="AA124" s="128" t="str">
        <f t="shared" si="58"/>
        <v>-</v>
      </c>
      <c r="AB124" s="131"/>
      <c r="AC124" s="128" t="str">
        <f t="shared" si="59"/>
        <v>-</v>
      </c>
      <c r="AD124" s="128" t="str">
        <f t="shared" si="60"/>
        <v>-</v>
      </c>
      <c r="AE124" s="131"/>
      <c r="AF124" s="131"/>
      <c r="AG124" s="128" t="str">
        <f t="shared" si="61"/>
        <v>-</v>
      </c>
      <c r="AH124" s="128" t="str">
        <f t="shared" si="62"/>
        <v>-</v>
      </c>
      <c r="AI124" s="128" t="str">
        <f t="shared" si="63"/>
        <v>-</v>
      </c>
      <c r="AJ124" s="128" t="str">
        <f t="shared" si="64"/>
        <v>-</v>
      </c>
      <c r="AK124" s="128" t="str">
        <f t="shared" si="65"/>
        <v>-</v>
      </c>
      <c r="AL124" s="128" t="str">
        <f t="shared" si="66"/>
        <v>-</v>
      </c>
      <c r="AM124" s="128" t="str">
        <f t="shared" si="67"/>
        <v>-</v>
      </c>
      <c r="AN124" s="128" t="str">
        <f t="shared" si="68"/>
        <v>-</v>
      </c>
      <c r="AO124" s="128" t="str">
        <f t="shared" si="69"/>
        <v>-</v>
      </c>
      <c r="AP124" s="128" t="str">
        <f t="shared" si="70"/>
        <v>-</v>
      </c>
      <c r="AQ124" s="128" t="str">
        <f t="shared" si="101"/>
        <v>-</v>
      </c>
      <c r="AR124" s="128" t="str">
        <f t="shared" si="102"/>
        <v>-</v>
      </c>
      <c r="AS124" s="128">
        <f t="shared" si="71"/>
        <v>0</v>
      </c>
      <c r="AT124" s="128" t="str">
        <f t="shared" si="72"/>
        <v>-</v>
      </c>
      <c r="AU124" s="128" t="str">
        <f t="shared" si="73"/>
        <v>-</v>
      </c>
      <c r="AV124" s="128" t="str">
        <f t="shared" si="74"/>
        <v>-</v>
      </c>
      <c r="AW124" s="128" t="str">
        <f t="shared" si="75"/>
        <v>-</v>
      </c>
      <c r="AX124" s="128" t="str">
        <f t="shared" si="76"/>
        <v>-</v>
      </c>
      <c r="AY124" s="128" t="str">
        <f t="shared" si="77"/>
        <v>-</v>
      </c>
      <c r="AZ124" s="128" t="str">
        <f t="shared" si="78"/>
        <v>-</v>
      </c>
      <c r="BA124" s="128" t="str">
        <f t="shared" si="79"/>
        <v>-</v>
      </c>
      <c r="BB124" s="128" t="str">
        <f t="shared" si="80"/>
        <v>-</v>
      </c>
      <c r="BC124" s="128" t="str">
        <f t="shared" si="81"/>
        <v>-</v>
      </c>
      <c r="BD124" s="128" t="str">
        <f t="shared" si="82"/>
        <v>-</v>
      </c>
      <c r="BE124" s="187"/>
      <c r="BF124" s="128" t="str">
        <f t="shared" si="83"/>
        <v>-</v>
      </c>
      <c r="BG124" s="128" t="str">
        <f t="shared" si="84"/>
        <v>-</v>
      </c>
      <c r="BH124" s="187"/>
      <c r="BI124" s="187"/>
      <c r="BJ124" s="128" t="str">
        <f t="shared" si="85"/>
        <v>-</v>
      </c>
      <c r="BK124" s="128" t="str">
        <f t="shared" si="86"/>
        <v>-</v>
      </c>
      <c r="BL124" s="128" t="str">
        <f t="shared" si="87"/>
        <v>-</v>
      </c>
      <c r="BM124" s="128" t="str">
        <f t="shared" si="88"/>
        <v>-</v>
      </c>
      <c r="BN124" s="128" t="str">
        <f t="shared" si="89"/>
        <v>-</v>
      </c>
      <c r="BO124" s="128" t="str">
        <f t="shared" si="90"/>
        <v>-</v>
      </c>
      <c r="BP124" s="128" t="str">
        <f t="shared" si="91"/>
        <v>-</v>
      </c>
      <c r="BQ124" s="128" t="str">
        <f t="shared" si="92"/>
        <v>-</v>
      </c>
      <c r="BR124" s="128" t="str">
        <f t="shared" si="93"/>
        <v>-</v>
      </c>
      <c r="BS124" s="128" t="str">
        <f t="shared" si="94"/>
        <v>-</v>
      </c>
      <c r="BT124" s="128" t="str">
        <f t="shared" si="95"/>
        <v>-</v>
      </c>
      <c r="BU124" s="128" t="str">
        <f t="shared" si="96"/>
        <v>-</v>
      </c>
      <c r="BV124" s="129">
        <f t="shared" si="97"/>
        <v>0</v>
      </c>
      <c r="BX124" s="128" t="str">
        <f t="shared" si="103"/>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98"/>
        <v>-</v>
      </c>
      <c r="K125" s="20" t="str">
        <f>IF(月途中入退所!$D26=$B$2,IF(月途中入退所!I26="","-",月途中入退所!$I26),"-")</f>
        <v>-</v>
      </c>
      <c r="L125" s="162" t="str">
        <f t="shared" si="99"/>
        <v>-</v>
      </c>
      <c r="M125" s="20" t="str">
        <f>IF(月途中入退所!$D26=$B$2,月途中入退所!$J26,"-")</f>
        <v>-</v>
      </c>
      <c r="N125" s="129">
        <f t="shared" si="100"/>
        <v>0</v>
      </c>
      <c r="O125" s="123"/>
      <c r="P125" s="128" t="str">
        <f t="shared" si="47"/>
        <v>-</v>
      </c>
      <c r="Q125" s="128" t="str">
        <f t="shared" si="48"/>
        <v>-</v>
      </c>
      <c r="R125" s="128" t="str">
        <f t="shared" si="49"/>
        <v>-</v>
      </c>
      <c r="S125" s="128" t="str">
        <f t="shared" si="50"/>
        <v>-</v>
      </c>
      <c r="T125" s="128" t="str">
        <f t="shared" si="51"/>
        <v>-</v>
      </c>
      <c r="U125" s="128" t="str">
        <f t="shared" si="52"/>
        <v>-</v>
      </c>
      <c r="V125" s="128" t="str">
        <f t="shared" si="53"/>
        <v>-</v>
      </c>
      <c r="W125" s="128" t="str">
        <f t="shared" si="54"/>
        <v>-</v>
      </c>
      <c r="X125" s="128" t="str">
        <f t="shared" si="55"/>
        <v>-</v>
      </c>
      <c r="Y125" s="128" t="str">
        <f t="shared" si="56"/>
        <v>-</v>
      </c>
      <c r="Z125" s="128" t="str">
        <f t="shared" si="57"/>
        <v>-</v>
      </c>
      <c r="AA125" s="128" t="str">
        <f t="shared" si="58"/>
        <v>-</v>
      </c>
      <c r="AB125" s="131"/>
      <c r="AC125" s="128" t="str">
        <f t="shared" si="59"/>
        <v>-</v>
      </c>
      <c r="AD125" s="128" t="str">
        <f t="shared" si="60"/>
        <v>-</v>
      </c>
      <c r="AE125" s="131"/>
      <c r="AF125" s="131"/>
      <c r="AG125" s="128" t="str">
        <f t="shared" si="61"/>
        <v>-</v>
      </c>
      <c r="AH125" s="128" t="str">
        <f t="shared" si="62"/>
        <v>-</v>
      </c>
      <c r="AI125" s="128" t="str">
        <f t="shared" si="63"/>
        <v>-</v>
      </c>
      <c r="AJ125" s="128" t="str">
        <f t="shared" si="64"/>
        <v>-</v>
      </c>
      <c r="AK125" s="128" t="str">
        <f t="shared" si="65"/>
        <v>-</v>
      </c>
      <c r="AL125" s="128" t="str">
        <f t="shared" si="66"/>
        <v>-</v>
      </c>
      <c r="AM125" s="128" t="str">
        <f t="shared" si="67"/>
        <v>-</v>
      </c>
      <c r="AN125" s="128" t="str">
        <f t="shared" si="68"/>
        <v>-</v>
      </c>
      <c r="AO125" s="128" t="str">
        <f t="shared" si="69"/>
        <v>-</v>
      </c>
      <c r="AP125" s="128" t="str">
        <f t="shared" si="70"/>
        <v>-</v>
      </c>
      <c r="AQ125" s="128" t="str">
        <f t="shared" si="101"/>
        <v>-</v>
      </c>
      <c r="AR125" s="128" t="str">
        <f t="shared" si="102"/>
        <v>-</v>
      </c>
      <c r="AS125" s="128">
        <f t="shared" si="71"/>
        <v>0</v>
      </c>
      <c r="AT125" s="128" t="str">
        <f t="shared" si="72"/>
        <v>-</v>
      </c>
      <c r="AU125" s="128" t="str">
        <f t="shared" si="73"/>
        <v>-</v>
      </c>
      <c r="AV125" s="128" t="str">
        <f t="shared" si="74"/>
        <v>-</v>
      </c>
      <c r="AW125" s="128" t="str">
        <f t="shared" si="75"/>
        <v>-</v>
      </c>
      <c r="AX125" s="128" t="str">
        <f t="shared" si="76"/>
        <v>-</v>
      </c>
      <c r="AY125" s="128" t="str">
        <f t="shared" si="77"/>
        <v>-</v>
      </c>
      <c r="AZ125" s="128" t="str">
        <f t="shared" si="78"/>
        <v>-</v>
      </c>
      <c r="BA125" s="128" t="str">
        <f t="shared" si="79"/>
        <v>-</v>
      </c>
      <c r="BB125" s="128" t="str">
        <f t="shared" si="80"/>
        <v>-</v>
      </c>
      <c r="BC125" s="128" t="str">
        <f t="shared" si="81"/>
        <v>-</v>
      </c>
      <c r="BD125" s="128" t="str">
        <f t="shared" si="82"/>
        <v>-</v>
      </c>
      <c r="BE125" s="187"/>
      <c r="BF125" s="128" t="str">
        <f t="shared" si="83"/>
        <v>-</v>
      </c>
      <c r="BG125" s="128" t="str">
        <f t="shared" si="84"/>
        <v>-</v>
      </c>
      <c r="BH125" s="187"/>
      <c r="BI125" s="187"/>
      <c r="BJ125" s="128" t="str">
        <f t="shared" si="85"/>
        <v>-</v>
      </c>
      <c r="BK125" s="128" t="str">
        <f t="shared" si="86"/>
        <v>-</v>
      </c>
      <c r="BL125" s="128" t="str">
        <f t="shared" si="87"/>
        <v>-</v>
      </c>
      <c r="BM125" s="128" t="str">
        <f t="shared" si="88"/>
        <v>-</v>
      </c>
      <c r="BN125" s="128" t="str">
        <f t="shared" si="89"/>
        <v>-</v>
      </c>
      <c r="BO125" s="128" t="str">
        <f t="shared" si="90"/>
        <v>-</v>
      </c>
      <c r="BP125" s="128" t="str">
        <f t="shared" si="91"/>
        <v>-</v>
      </c>
      <c r="BQ125" s="128" t="str">
        <f t="shared" si="92"/>
        <v>-</v>
      </c>
      <c r="BR125" s="128" t="str">
        <f t="shared" si="93"/>
        <v>-</v>
      </c>
      <c r="BS125" s="128" t="str">
        <f t="shared" si="94"/>
        <v>-</v>
      </c>
      <c r="BT125" s="128" t="str">
        <f t="shared" si="95"/>
        <v>-</v>
      </c>
      <c r="BU125" s="128" t="str">
        <f t="shared" si="96"/>
        <v>-</v>
      </c>
      <c r="BV125" s="129">
        <f t="shared" si="97"/>
        <v>0</v>
      </c>
      <c r="BX125" s="128" t="str">
        <f t="shared" si="103"/>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98"/>
        <v>-</v>
      </c>
      <c r="K126" s="20" t="str">
        <f>IF(月途中入退所!$D27=$B$2,IF(月途中入退所!I27="","-",月途中入退所!$I27),"-")</f>
        <v>-</v>
      </c>
      <c r="L126" s="162" t="str">
        <f t="shared" si="99"/>
        <v>-</v>
      </c>
      <c r="M126" s="20" t="str">
        <f>IF(月途中入退所!$D27=$B$2,月途中入退所!$J27,"-")</f>
        <v>-</v>
      </c>
      <c r="N126" s="129">
        <f t="shared" si="100"/>
        <v>0</v>
      </c>
      <c r="O126" s="123"/>
      <c r="P126" s="128" t="str">
        <f t="shared" si="47"/>
        <v>-</v>
      </c>
      <c r="Q126" s="128" t="str">
        <f t="shared" si="48"/>
        <v>-</v>
      </c>
      <c r="R126" s="128" t="str">
        <f t="shared" si="49"/>
        <v>-</v>
      </c>
      <c r="S126" s="128" t="str">
        <f t="shared" si="50"/>
        <v>-</v>
      </c>
      <c r="T126" s="128" t="str">
        <f t="shared" si="51"/>
        <v>-</v>
      </c>
      <c r="U126" s="128" t="str">
        <f t="shared" si="52"/>
        <v>-</v>
      </c>
      <c r="V126" s="128" t="str">
        <f t="shared" si="53"/>
        <v>-</v>
      </c>
      <c r="W126" s="128" t="str">
        <f t="shared" si="54"/>
        <v>-</v>
      </c>
      <c r="X126" s="128" t="str">
        <f t="shared" si="55"/>
        <v>-</v>
      </c>
      <c r="Y126" s="128" t="str">
        <f t="shared" si="56"/>
        <v>-</v>
      </c>
      <c r="Z126" s="128" t="str">
        <f t="shared" si="57"/>
        <v>-</v>
      </c>
      <c r="AA126" s="128" t="str">
        <f t="shared" si="58"/>
        <v>-</v>
      </c>
      <c r="AB126" s="131"/>
      <c r="AC126" s="128" t="str">
        <f t="shared" si="59"/>
        <v>-</v>
      </c>
      <c r="AD126" s="128" t="str">
        <f t="shared" si="60"/>
        <v>-</v>
      </c>
      <c r="AE126" s="131"/>
      <c r="AF126" s="131"/>
      <c r="AG126" s="128" t="str">
        <f t="shared" si="61"/>
        <v>-</v>
      </c>
      <c r="AH126" s="128" t="str">
        <f t="shared" si="62"/>
        <v>-</v>
      </c>
      <c r="AI126" s="128" t="str">
        <f t="shared" si="63"/>
        <v>-</v>
      </c>
      <c r="AJ126" s="128" t="str">
        <f t="shared" si="64"/>
        <v>-</v>
      </c>
      <c r="AK126" s="128" t="str">
        <f t="shared" si="65"/>
        <v>-</v>
      </c>
      <c r="AL126" s="128" t="str">
        <f t="shared" si="66"/>
        <v>-</v>
      </c>
      <c r="AM126" s="128" t="str">
        <f t="shared" si="67"/>
        <v>-</v>
      </c>
      <c r="AN126" s="128" t="str">
        <f t="shared" si="68"/>
        <v>-</v>
      </c>
      <c r="AO126" s="128" t="str">
        <f t="shared" si="69"/>
        <v>-</v>
      </c>
      <c r="AP126" s="128" t="str">
        <f t="shared" si="70"/>
        <v>-</v>
      </c>
      <c r="AQ126" s="128" t="str">
        <f t="shared" si="101"/>
        <v>-</v>
      </c>
      <c r="AR126" s="128" t="str">
        <f t="shared" si="102"/>
        <v>-</v>
      </c>
      <c r="AS126" s="128">
        <f t="shared" si="71"/>
        <v>0</v>
      </c>
      <c r="AT126" s="128" t="str">
        <f t="shared" si="72"/>
        <v>-</v>
      </c>
      <c r="AU126" s="128" t="str">
        <f t="shared" si="73"/>
        <v>-</v>
      </c>
      <c r="AV126" s="128" t="str">
        <f t="shared" si="74"/>
        <v>-</v>
      </c>
      <c r="AW126" s="128" t="str">
        <f t="shared" si="75"/>
        <v>-</v>
      </c>
      <c r="AX126" s="128" t="str">
        <f t="shared" si="76"/>
        <v>-</v>
      </c>
      <c r="AY126" s="128" t="str">
        <f t="shared" si="77"/>
        <v>-</v>
      </c>
      <c r="AZ126" s="128" t="str">
        <f t="shared" si="78"/>
        <v>-</v>
      </c>
      <c r="BA126" s="128" t="str">
        <f t="shared" si="79"/>
        <v>-</v>
      </c>
      <c r="BB126" s="128" t="str">
        <f t="shared" si="80"/>
        <v>-</v>
      </c>
      <c r="BC126" s="128" t="str">
        <f t="shared" si="81"/>
        <v>-</v>
      </c>
      <c r="BD126" s="128" t="str">
        <f t="shared" si="82"/>
        <v>-</v>
      </c>
      <c r="BE126" s="187"/>
      <c r="BF126" s="128" t="str">
        <f t="shared" si="83"/>
        <v>-</v>
      </c>
      <c r="BG126" s="128" t="str">
        <f t="shared" si="84"/>
        <v>-</v>
      </c>
      <c r="BH126" s="187"/>
      <c r="BI126" s="187"/>
      <c r="BJ126" s="128" t="str">
        <f t="shared" si="85"/>
        <v>-</v>
      </c>
      <c r="BK126" s="128" t="str">
        <f t="shared" si="86"/>
        <v>-</v>
      </c>
      <c r="BL126" s="128" t="str">
        <f t="shared" si="87"/>
        <v>-</v>
      </c>
      <c r="BM126" s="128" t="str">
        <f t="shared" si="88"/>
        <v>-</v>
      </c>
      <c r="BN126" s="128" t="str">
        <f t="shared" si="89"/>
        <v>-</v>
      </c>
      <c r="BO126" s="128" t="str">
        <f t="shared" si="90"/>
        <v>-</v>
      </c>
      <c r="BP126" s="128" t="str">
        <f t="shared" si="91"/>
        <v>-</v>
      </c>
      <c r="BQ126" s="128" t="str">
        <f t="shared" si="92"/>
        <v>-</v>
      </c>
      <c r="BR126" s="128" t="str">
        <f t="shared" si="93"/>
        <v>-</v>
      </c>
      <c r="BS126" s="128" t="str">
        <f t="shared" si="94"/>
        <v>-</v>
      </c>
      <c r="BT126" s="128" t="str">
        <f t="shared" si="95"/>
        <v>-</v>
      </c>
      <c r="BU126" s="128" t="str">
        <f t="shared" si="96"/>
        <v>-</v>
      </c>
      <c r="BV126" s="129">
        <f t="shared" si="97"/>
        <v>0</v>
      </c>
      <c r="BX126" s="128" t="str">
        <f t="shared" si="103"/>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04">IF($I131="保育標準時間",HLOOKUP(H131,$G$5:$J$49,2,FALSE),IF($I131="保育短時間",HLOOKUP(H131,$K$5:$N$49,2,FALSE),"-"))</f>
        <v>-</v>
      </c>
      <c r="Q131" s="128" t="str">
        <f t="shared" ref="Q131:Q150" si="105">IF($I131="保育標準時間",HLOOKUP(H131,$G$5:$J$49,3,FALSE),IF($I131="保育短時間",HLOOKUP(H131,$K$5:$N$49,3,FALSE),"-"))</f>
        <v>-</v>
      </c>
      <c r="R131" s="128" t="str">
        <f t="shared" ref="R131:R150" si="106">IF($I131="保育標準時間",HLOOKUP(H131,$G$5:$J$49,4,FALSE),IF($I131="保育短時間",HLOOKUP(H131,$K$5:$N$49,4,FALSE),"-"))</f>
        <v>-</v>
      </c>
      <c r="S131" s="128" t="str">
        <f t="shared" ref="S131:S150" si="107">IF($I131="保育標準時間",HLOOKUP(H131,$G$5:$J$49,5,FALSE),IF($I131="保育短時間",HLOOKUP(H131,$K$5:$N$49,5,FALSE),"-"))</f>
        <v>-</v>
      </c>
      <c r="T131" s="128" t="str">
        <f t="shared" ref="T131:T150" si="108">IF($I131="保育標準時間",HLOOKUP(H131,$G$5:$J$49,6,FALSE),IF($I131="保育短時間",HLOOKUP(H131,$K$5:$N$49,6,FALSE),"-"))</f>
        <v>-</v>
      </c>
      <c r="U131" s="128" t="str">
        <f t="shared" ref="U131:U150" si="109">IF($I131="保育標準時間",HLOOKUP(H131,$G$5:$J$49,7,FALSE),IF($I131="保育短時間",HLOOKUP(H131,$K$5:$N$49,7,FALSE),"-"))</f>
        <v>-</v>
      </c>
      <c r="V131" s="128" t="str">
        <f t="shared" ref="V131:V150" si="110">IF($I131="保育標準時間",HLOOKUP(H131,$G$5:$J$49,10,FALSE),IF($I131="保育短時間",HLOOKUP(H131,$K$5:$N$49,10,FALSE),"-"))</f>
        <v>-</v>
      </c>
      <c r="W131" s="128" t="str">
        <f t="shared" ref="W131:W150" si="111">IF($I131="保育標準時間",HLOOKUP(H131,$G$5:$J$49,11,FALSE),IF($I131="保育短時間",HLOOKUP(H131,$K$5:$N$49,11,FALSE),"-"))</f>
        <v>-</v>
      </c>
      <c r="X131" s="128" t="str">
        <f t="shared" ref="X131:X150" si="112">IF($I131="保育標準時間",HLOOKUP(H131,$G$5:$J$49,12,FALSE),IF($I131="保育短時間",HLOOKUP(H131,$K$5:$N$49,12,FALSE),"-"))</f>
        <v>-</v>
      </c>
      <c r="Y131" s="128" t="str">
        <f t="shared" ref="Y131:Y150" si="113">IF($I131="保育標準時間",HLOOKUP(H131,$G$5:$J$49,13,FALSE),IF($I131="保育短時間",HLOOKUP(H131,$K$5:$N$49,13,FALSE),"-"))</f>
        <v>-</v>
      </c>
      <c r="Z131" s="128" t="str">
        <f t="shared" ref="Z131:Z150" si="114">IF($I131="保育標準時間",HLOOKUP(H131,$G$5:$J$49,14,FALSE),IF($I131="保育短時間",HLOOKUP(H131,$K$5:$N$49,14,FALSE),"-"))</f>
        <v>-</v>
      </c>
      <c r="AA131" s="128" t="str">
        <f t="shared" ref="AA131:AA150" si="115">IF($I131="保育標準時間",HLOOKUP(H131,$G$5:$J$49,15,FALSE),IF($I131="保育短時間",HLOOKUP(H131,$K$5:$N$49,15,FALSE),"-"))</f>
        <v>-</v>
      </c>
      <c r="AB131" s="131"/>
      <c r="AC131" s="128" t="str">
        <f t="shared" ref="AC131:AC150" si="116">IF($I131="保育標準時間",HLOOKUP(H131,$G$5:$J$49,17,FALSE),IF($I131="保育短時間",HLOOKUP(H131,$K$5:$N$49,17,FALSE),"-"))</f>
        <v>-</v>
      </c>
      <c r="AD131" s="128" t="str">
        <f t="shared" ref="AD131:AD150" si="117">IF($I131="保育標準時間",HLOOKUP(H131,$G$5:$J$49,18,FALSE),IF($I131="保育短時間",HLOOKUP(H131,$K$5:$N$49,18,FALSE),"-"))</f>
        <v>-</v>
      </c>
      <c r="AE131" s="131"/>
      <c r="AF131" s="131"/>
      <c r="AG131" s="128" t="str">
        <f t="shared" ref="AG131:AG150" si="118">IF($I131="保育標準時間",HLOOKUP(H131,$G$5:$J$49,19,FALSE),IF($I131="保育短時間",HLOOKUP(H131,$K$5:$N$49,19,FALSE),"-"))</f>
        <v>-</v>
      </c>
      <c r="AH131" s="128" t="str">
        <f t="shared" ref="AH131:AH150" si="119">IF($I131="保育標準時間",HLOOKUP(H131,$G$5:$J$49,20,FALSE),IF($I131="保育短時間",HLOOKUP(H131,$K$5:$N$49,20,FALSE),"-"))</f>
        <v>-</v>
      </c>
      <c r="AI131" s="128" t="str">
        <f t="shared" ref="AI131:AI150" si="120">IF($I131="保育標準時間",HLOOKUP(H131,$G$5:$J$49,21,FALSE),IF($I131="保育短時間",HLOOKUP(H131,$K$5:$N$49,21,FALSE),"-"))</f>
        <v>-</v>
      </c>
      <c r="AJ131" s="128" t="str">
        <f t="shared" ref="AJ131:AJ150" si="121">IF($I131="保育標準時間",HLOOKUP(H131,$G$5:$J$49,22,FALSE),IF($I131="保育短時間",HLOOKUP(H131,$K$5:$N$49,22,FALSE),"-"))</f>
        <v>-</v>
      </c>
      <c r="AK131" s="128" t="str">
        <f t="shared" ref="AK131:AK150" si="122">IF($I131="保育標準時間",HLOOKUP(H131,$G$5:$J$49,23,FALSE),IF($I131="保育短時間",HLOOKUP(H131,$K$5:$N$49,23,FALSE),"-"))</f>
        <v>-</v>
      </c>
      <c r="AL131" s="128" t="str">
        <f t="shared" ref="AL131:AL150" si="123">IF($I131="保育標準時間",HLOOKUP(H131,$G$5:$J$49,24,FALSE),IF($I131="保育短時間",HLOOKUP(H131,$K$5:$N$49,24,FALSE),"-"))</f>
        <v>-</v>
      </c>
      <c r="AM131" s="128" t="str">
        <f t="shared" ref="AM131:AM150" si="124">IF($I131="保育標準時間",HLOOKUP(H131,$G$5:$J$49,25,FALSE),IF($I131="保育短時間",HLOOKUP(H131,$K$5:$N$49,25,FALSE),"-"))</f>
        <v>-</v>
      </c>
      <c r="AN131" s="128" t="str">
        <f t="shared" ref="AN131:AN150" si="125">IF($I131="保育標準時間",HLOOKUP(H131,$G$5:$J$49,26,FALSE),IF($I131="保育短時間",HLOOKUP(H131,$K$5:$N$49,26,FALSE),"-"))</f>
        <v>-</v>
      </c>
      <c r="AO131" s="128" t="str">
        <f t="shared" ref="AO131:AO150" si="126">IF($I131="保育標準時間",HLOOKUP(H131,$G$5:$J$49,27,FALSE),IF($I131="保育短時間",HLOOKUP(H131,$K$5:$N$49,27,FALSE),"-"))</f>
        <v>-</v>
      </c>
      <c r="AP131" s="128" t="str">
        <f t="shared" ref="AP131:AP150" si="127">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28">N131-SUM(AT131:BU131)</f>
        <v>0</v>
      </c>
      <c r="AT131" s="128" t="str">
        <f t="shared" ref="AT131:AT150" si="129">IFERROR(-ROUND(Q131*$M131/25,0),"-")</f>
        <v>-</v>
      </c>
      <c r="AU131" s="128" t="str">
        <f t="shared" ref="AU131:AU150" si="130">IFERROR(-ROUND(R131*$M131/25,0),"-")</f>
        <v>-</v>
      </c>
      <c r="AV131" s="128" t="str">
        <f t="shared" ref="AV131:AV150" si="131">IFERROR(-ROUND(S131*$M131/25,0),"-")</f>
        <v>-</v>
      </c>
      <c r="AW131" s="128" t="str">
        <f t="shared" ref="AW131:AW150" si="132">IFERROR(-ROUND(T131*$M131/25,0),"-")</f>
        <v>-</v>
      </c>
      <c r="AX131" s="128" t="str">
        <f t="shared" ref="AX131:AX150" si="133">IFERROR(-ROUND(U131*$M131/25,0),"-")</f>
        <v>-</v>
      </c>
      <c r="AY131" s="128" t="str">
        <f t="shared" ref="AY131:AY150" si="134">IFERROR(-ROUND(V131*$M131/25,0),"-")</f>
        <v>-</v>
      </c>
      <c r="AZ131" s="128" t="str">
        <f t="shared" ref="AZ131:AZ150" si="135">IFERROR(-ROUND(W131*$M131/25,0),"-")</f>
        <v>-</v>
      </c>
      <c r="BA131" s="128" t="str">
        <f t="shared" ref="BA131:BA150" si="136">IFERROR(-ROUND(X131*$M131/25,0),"-")</f>
        <v>-</v>
      </c>
      <c r="BB131" s="128" t="str">
        <f t="shared" ref="BB131:BB150" si="137">IFERROR(-ROUND(Y131*$M131/25,0),"-")</f>
        <v>-</v>
      </c>
      <c r="BC131" s="128" t="str">
        <f t="shared" ref="BC131:BC150" si="138">IFERROR(-ROUND(Z131*$M131/25,0),"-")</f>
        <v>-</v>
      </c>
      <c r="BD131" s="128" t="str">
        <f t="shared" ref="BD131:BD150" si="139">IFERROR(-ROUND(AA131*$M131/25,0),"-")</f>
        <v>-</v>
      </c>
      <c r="BE131" s="187"/>
      <c r="BF131" s="128" t="str">
        <f t="shared" ref="BF131:BF150" si="140">IFERROR(-ROUND(AC131*$M131/25,0),"-")</f>
        <v>-</v>
      </c>
      <c r="BG131" s="128" t="str">
        <f t="shared" ref="BG131:BG150" si="141">IFERROR(-ROUND(AD131*$M131/25,0),"-")</f>
        <v>-</v>
      </c>
      <c r="BH131" s="187"/>
      <c r="BI131" s="187"/>
      <c r="BJ131" s="128" t="str">
        <f t="shared" ref="BJ131:BJ150" si="142">IFERROR(-ROUND(AG131*$M131/25,0),"-")</f>
        <v>-</v>
      </c>
      <c r="BK131" s="128" t="str">
        <f t="shared" ref="BK131:BK150" si="143">IFERROR(-ROUND(AH131*$M131/25,0),"-")</f>
        <v>-</v>
      </c>
      <c r="BL131" s="128" t="str">
        <f t="shared" ref="BL131:BL150" si="144">IFERROR(-ROUND(AI131*$M131/25,0),"-")</f>
        <v>-</v>
      </c>
      <c r="BM131" s="128" t="str">
        <f t="shared" ref="BM131:BM150" si="145">IFERROR(-ROUND(AJ131*$M131/25,0),"-")</f>
        <v>-</v>
      </c>
      <c r="BN131" s="128" t="str">
        <f t="shared" ref="BN131:BN150" si="146">IFERROR(-ROUND(AK131*$M131/25,0),"-")</f>
        <v>-</v>
      </c>
      <c r="BO131" s="128" t="str">
        <f t="shared" ref="BO131:BO150" si="147">IFERROR(-ROUND(AL131*$M131/25,0),"-")</f>
        <v>-</v>
      </c>
      <c r="BP131" s="128" t="str">
        <f t="shared" ref="BP131:BP150" si="148">IFERROR(-ROUND(AM131*$M131/25,0),"-")</f>
        <v>-</v>
      </c>
      <c r="BQ131" s="128" t="str">
        <f t="shared" ref="BQ131:BQ150" si="149">IFERROR(-ROUND(AN131*$M131/25,0),"-")</f>
        <v>-</v>
      </c>
      <c r="BR131" s="128" t="str">
        <f t="shared" ref="BR131:BR150" si="150">IFERROR(-ROUND(AO131*$M131/25,0),"-")</f>
        <v>-</v>
      </c>
      <c r="BS131" s="128" t="str">
        <f t="shared" ref="BS131:BS150" si="151">IFERROR(-ROUND(AP131*$M131/25,0),"-")</f>
        <v>-</v>
      </c>
      <c r="BT131" s="128" t="str">
        <f t="shared" ref="BT131:BT150" si="152">IFERROR(-ROUND(AQ131*$M131/25,0),"-")</f>
        <v>-</v>
      </c>
      <c r="BU131" s="128" t="str">
        <f t="shared" ref="BU131:BU150" si="153">IFERROR(-ROUND(AR131*$M131/25,0),"-")</f>
        <v>-</v>
      </c>
      <c r="BV131" s="129">
        <f t="shared" ref="BV131:BV150" si="154">SUM(AS131:BU131)</f>
        <v>0</v>
      </c>
      <c r="BX131" s="128" t="str">
        <f t="shared" si="103"/>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55">IF($I132="保育標準時間",HLOOKUP($H132,$G$5:$J$49,45,FALSE),IF($I132="保育短時間",HLOOKUP($H132,$K$5:$N$49,45,FALSE),"-"))</f>
        <v>-</v>
      </c>
      <c r="K132" s="20" t="str">
        <f>IF(月途中入退所!$N9=$B$2,IF(月途中入退所!S9="","-",月途中入退所!$S9),"-")</f>
        <v>-</v>
      </c>
      <c r="L132" s="162" t="str">
        <f t="shared" ref="L132:L150" si="156">IFERROR(IF(K132="○",J132+$P$28,J132),"-")</f>
        <v>-</v>
      </c>
      <c r="M132" s="20" t="str">
        <f>IF(月途中入退所!$N9=$B$2,月途中入退所!$T9,"-")</f>
        <v>-</v>
      </c>
      <c r="N132" s="129">
        <f t="shared" ref="N132:N150" si="157">IFERROR(-ROUNDUP(L132*M132/25,-1),0)</f>
        <v>0</v>
      </c>
      <c r="O132" s="123"/>
      <c r="P132" s="128" t="str">
        <f t="shared" si="104"/>
        <v>-</v>
      </c>
      <c r="Q132" s="128" t="str">
        <f t="shared" si="105"/>
        <v>-</v>
      </c>
      <c r="R132" s="128" t="str">
        <f t="shared" si="106"/>
        <v>-</v>
      </c>
      <c r="S132" s="128" t="str">
        <f t="shared" si="107"/>
        <v>-</v>
      </c>
      <c r="T132" s="128" t="str">
        <f t="shared" si="108"/>
        <v>-</v>
      </c>
      <c r="U132" s="128" t="str">
        <f t="shared" si="109"/>
        <v>-</v>
      </c>
      <c r="V132" s="128" t="str">
        <f t="shared" si="110"/>
        <v>-</v>
      </c>
      <c r="W132" s="128" t="str">
        <f t="shared" si="111"/>
        <v>-</v>
      </c>
      <c r="X132" s="128" t="str">
        <f t="shared" si="112"/>
        <v>-</v>
      </c>
      <c r="Y132" s="128" t="str">
        <f t="shared" si="113"/>
        <v>-</v>
      </c>
      <c r="Z132" s="128" t="str">
        <f t="shared" si="114"/>
        <v>-</v>
      </c>
      <c r="AA132" s="128" t="str">
        <f t="shared" si="115"/>
        <v>-</v>
      </c>
      <c r="AB132" s="131"/>
      <c r="AC132" s="128" t="str">
        <f t="shared" si="116"/>
        <v>-</v>
      </c>
      <c r="AD132" s="128" t="str">
        <f t="shared" si="117"/>
        <v>-</v>
      </c>
      <c r="AE132" s="131"/>
      <c r="AF132" s="131"/>
      <c r="AG132" s="128" t="str">
        <f t="shared" si="118"/>
        <v>-</v>
      </c>
      <c r="AH132" s="128" t="str">
        <f t="shared" si="119"/>
        <v>-</v>
      </c>
      <c r="AI132" s="128" t="str">
        <f t="shared" si="120"/>
        <v>-</v>
      </c>
      <c r="AJ132" s="128" t="str">
        <f t="shared" si="121"/>
        <v>-</v>
      </c>
      <c r="AK132" s="128" t="str">
        <f t="shared" si="122"/>
        <v>-</v>
      </c>
      <c r="AL132" s="128" t="str">
        <f t="shared" si="123"/>
        <v>-</v>
      </c>
      <c r="AM132" s="128" t="str">
        <f t="shared" si="124"/>
        <v>-</v>
      </c>
      <c r="AN132" s="128" t="str">
        <f t="shared" si="125"/>
        <v>-</v>
      </c>
      <c r="AO132" s="128" t="str">
        <f t="shared" si="126"/>
        <v>-</v>
      </c>
      <c r="AP132" s="128" t="str">
        <f t="shared" si="127"/>
        <v>-</v>
      </c>
      <c r="AQ132" s="128" t="str">
        <f t="shared" ref="AQ132:AQ150" si="158">IF($I132="保育標準時間",HLOOKUP(H132,$G$5:$J$49,33,FALSE),IF($I132="保育短時間",HLOOKUP(H132,$K$5:$N$49,33,FALSE),"-"))</f>
        <v>-</v>
      </c>
      <c r="AR132" s="128" t="str">
        <f t="shared" ref="AR132:AR150" si="159">IF(OR(I132="保育標準時間",I132="保育短時間"),IF(K132="○",$P$28,"-"),"-")</f>
        <v>-</v>
      </c>
      <c r="AS132" s="129">
        <f t="shared" si="128"/>
        <v>0</v>
      </c>
      <c r="AT132" s="128" t="str">
        <f t="shared" si="129"/>
        <v>-</v>
      </c>
      <c r="AU132" s="128" t="str">
        <f t="shared" si="130"/>
        <v>-</v>
      </c>
      <c r="AV132" s="128" t="str">
        <f t="shared" si="131"/>
        <v>-</v>
      </c>
      <c r="AW132" s="128" t="str">
        <f t="shared" si="132"/>
        <v>-</v>
      </c>
      <c r="AX132" s="128" t="str">
        <f t="shared" si="133"/>
        <v>-</v>
      </c>
      <c r="AY132" s="128" t="str">
        <f t="shared" si="134"/>
        <v>-</v>
      </c>
      <c r="AZ132" s="128" t="str">
        <f t="shared" si="135"/>
        <v>-</v>
      </c>
      <c r="BA132" s="128" t="str">
        <f t="shared" si="136"/>
        <v>-</v>
      </c>
      <c r="BB132" s="128" t="str">
        <f t="shared" si="137"/>
        <v>-</v>
      </c>
      <c r="BC132" s="128" t="str">
        <f t="shared" si="138"/>
        <v>-</v>
      </c>
      <c r="BD132" s="128" t="str">
        <f t="shared" si="139"/>
        <v>-</v>
      </c>
      <c r="BE132" s="187"/>
      <c r="BF132" s="128" t="str">
        <f t="shared" si="140"/>
        <v>-</v>
      </c>
      <c r="BG132" s="128" t="str">
        <f t="shared" si="141"/>
        <v>-</v>
      </c>
      <c r="BH132" s="187"/>
      <c r="BI132" s="187"/>
      <c r="BJ132" s="128" t="str">
        <f t="shared" si="142"/>
        <v>-</v>
      </c>
      <c r="BK132" s="128" t="str">
        <f t="shared" si="143"/>
        <v>-</v>
      </c>
      <c r="BL132" s="128" t="str">
        <f t="shared" si="144"/>
        <v>-</v>
      </c>
      <c r="BM132" s="128" t="str">
        <f t="shared" si="145"/>
        <v>-</v>
      </c>
      <c r="BN132" s="128" t="str">
        <f t="shared" si="146"/>
        <v>-</v>
      </c>
      <c r="BO132" s="128" t="str">
        <f t="shared" si="147"/>
        <v>-</v>
      </c>
      <c r="BP132" s="128" t="str">
        <f t="shared" si="148"/>
        <v>-</v>
      </c>
      <c r="BQ132" s="128" t="str">
        <f t="shared" si="149"/>
        <v>-</v>
      </c>
      <c r="BR132" s="128" t="str">
        <f t="shared" si="150"/>
        <v>-</v>
      </c>
      <c r="BS132" s="128" t="str">
        <f t="shared" si="151"/>
        <v>-</v>
      </c>
      <c r="BT132" s="128" t="str">
        <f t="shared" si="152"/>
        <v>-</v>
      </c>
      <c r="BU132" s="128" t="str">
        <f t="shared" si="153"/>
        <v>-</v>
      </c>
      <c r="BV132" s="129">
        <f t="shared" si="154"/>
        <v>0</v>
      </c>
      <c r="BX132" s="128" t="str">
        <f t="shared" si="103"/>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55"/>
        <v>-</v>
      </c>
      <c r="K133" s="20" t="str">
        <f>IF(月途中入退所!$N10=$B$2,IF(月途中入退所!S10="","-",月途中入退所!$S10),"-")</f>
        <v>-</v>
      </c>
      <c r="L133" s="162" t="str">
        <f t="shared" si="156"/>
        <v>-</v>
      </c>
      <c r="M133" s="20" t="str">
        <f>IF(月途中入退所!$N10=$B$2,月途中入退所!$T10,"-")</f>
        <v>-</v>
      </c>
      <c r="N133" s="129">
        <f t="shared" si="157"/>
        <v>0</v>
      </c>
      <c r="O133" s="123"/>
      <c r="P133" s="128" t="str">
        <f t="shared" si="104"/>
        <v>-</v>
      </c>
      <c r="Q133" s="128" t="str">
        <f t="shared" si="105"/>
        <v>-</v>
      </c>
      <c r="R133" s="128" t="str">
        <f t="shared" si="106"/>
        <v>-</v>
      </c>
      <c r="S133" s="128" t="str">
        <f t="shared" si="107"/>
        <v>-</v>
      </c>
      <c r="T133" s="128" t="str">
        <f t="shared" si="108"/>
        <v>-</v>
      </c>
      <c r="U133" s="128" t="str">
        <f t="shared" si="109"/>
        <v>-</v>
      </c>
      <c r="V133" s="128" t="str">
        <f t="shared" si="110"/>
        <v>-</v>
      </c>
      <c r="W133" s="128" t="str">
        <f t="shared" si="111"/>
        <v>-</v>
      </c>
      <c r="X133" s="128" t="str">
        <f t="shared" si="112"/>
        <v>-</v>
      </c>
      <c r="Y133" s="128" t="str">
        <f t="shared" si="113"/>
        <v>-</v>
      </c>
      <c r="Z133" s="128" t="str">
        <f t="shared" si="114"/>
        <v>-</v>
      </c>
      <c r="AA133" s="128" t="str">
        <f t="shared" si="115"/>
        <v>-</v>
      </c>
      <c r="AB133" s="131"/>
      <c r="AC133" s="128" t="str">
        <f t="shared" si="116"/>
        <v>-</v>
      </c>
      <c r="AD133" s="128" t="str">
        <f t="shared" si="117"/>
        <v>-</v>
      </c>
      <c r="AE133" s="131"/>
      <c r="AF133" s="131"/>
      <c r="AG133" s="128" t="str">
        <f t="shared" si="118"/>
        <v>-</v>
      </c>
      <c r="AH133" s="128" t="str">
        <f t="shared" si="119"/>
        <v>-</v>
      </c>
      <c r="AI133" s="128" t="str">
        <f t="shared" si="120"/>
        <v>-</v>
      </c>
      <c r="AJ133" s="128" t="str">
        <f t="shared" si="121"/>
        <v>-</v>
      </c>
      <c r="AK133" s="128" t="str">
        <f t="shared" si="122"/>
        <v>-</v>
      </c>
      <c r="AL133" s="128" t="str">
        <f t="shared" si="123"/>
        <v>-</v>
      </c>
      <c r="AM133" s="128" t="str">
        <f t="shared" si="124"/>
        <v>-</v>
      </c>
      <c r="AN133" s="128" t="str">
        <f t="shared" si="125"/>
        <v>-</v>
      </c>
      <c r="AO133" s="128" t="str">
        <f t="shared" si="126"/>
        <v>-</v>
      </c>
      <c r="AP133" s="128" t="str">
        <f t="shared" si="127"/>
        <v>-</v>
      </c>
      <c r="AQ133" s="128" t="str">
        <f t="shared" si="158"/>
        <v>-</v>
      </c>
      <c r="AR133" s="128" t="str">
        <f t="shared" si="159"/>
        <v>-</v>
      </c>
      <c r="AS133" s="129">
        <f t="shared" si="128"/>
        <v>0</v>
      </c>
      <c r="AT133" s="128" t="str">
        <f t="shared" si="129"/>
        <v>-</v>
      </c>
      <c r="AU133" s="128" t="str">
        <f t="shared" si="130"/>
        <v>-</v>
      </c>
      <c r="AV133" s="128" t="str">
        <f t="shared" si="131"/>
        <v>-</v>
      </c>
      <c r="AW133" s="128" t="str">
        <f t="shared" si="132"/>
        <v>-</v>
      </c>
      <c r="AX133" s="128" t="str">
        <f t="shared" si="133"/>
        <v>-</v>
      </c>
      <c r="AY133" s="128" t="str">
        <f t="shared" si="134"/>
        <v>-</v>
      </c>
      <c r="AZ133" s="128" t="str">
        <f t="shared" si="135"/>
        <v>-</v>
      </c>
      <c r="BA133" s="128" t="str">
        <f t="shared" si="136"/>
        <v>-</v>
      </c>
      <c r="BB133" s="128" t="str">
        <f t="shared" si="137"/>
        <v>-</v>
      </c>
      <c r="BC133" s="128" t="str">
        <f t="shared" si="138"/>
        <v>-</v>
      </c>
      <c r="BD133" s="128" t="str">
        <f t="shared" si="139"/>
        <v>-</v>
      </c>
      <c r="BE133" s="187"/>
      <c r="BF133" s="128" t="str">
        <f t="shared" si="140"/>
        <v>-</v>
      </c>
      <c r="BG133" s="128" t="str">
        <f t="shared" si="141"/>
        <v>-</v>
      </c>
      <c r="BH133" s="187"/>
      <c r="BI133" s="187"/>
      <c r="BJ133" s="128" t="str">
        <f t="shared" si="142"/>
        <v>-</v>
      </c>
      <c r="BK133" s="128" t="str">
        <f t="shared" si="143"/>
        <v>-</v>
      </c>
      <c r="BL133" s="128" t="str">
        <f t="shared" si="144"/>
        <v>-</v>
      </c>
      <c r="BM133" s="128" t="str">
        <f t="shared" si="145"/>
        <v>-</v>
      </c>
      <c r="BN133" s="128" t="str">
        <f t="shared" si="146"/>
        <v>-</v>
      </c>
      <c r="BO133" s="128" t="str">
        <f t="shared" si="147"/>
        <v>-</v>
      </c>
      <c r="BP133" s="128" t="str">
        <f t="shared" si="148"/>
        <v>-</v>
      </c>
      <c r="BQ133" s="128" t="str">
        <f t="shared" si="149"/>
        <v>-</v>
      </c>
      <c r="BR133" s="128" t="str">
        <f t="shared" si="150"/>
        <v>-</v>
      </c>
      <c r="BS133" s="128" t="str">
        <f t="shared" si="151"/>
        <v>-</v>
      </c>
      <c r="BT133" s="128" t="str">
        <f t="shared" si="152"/>
        <v>-</v>
      </c>
      <c r="BU133" s="128" t="str">
        <f t="shared" si="153"/>
        <v>-</v>
      </c>
      <c r="BV133" s="129">
        <f t="shared" si="154"/>
        <v>0</v>
      </c>
      <c r="BX133" s="128" t="str">
        <f t="shared" si="103"/>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55"/>
        <v>-</v>
      </c>
      <c r="K134" s="20" t="str">
        <f>IF(月途中入退所!$N11=$B$2,IF(月途中入退所!S11="","-",月途中入退所!$S11),"-")</f>
        <v>-</v>
      </c>
      <c r="L134" s="162" t="str">
        <f t="shared" si="156"/>
        <v>-</v>
      </c>
      <c r="M134" s="20" t="str">
        <f>IF(月途中入退所!$N11=$B$2,月途中入退所!$T11,"-")</f>
        <v>-</v>
      </c>
      <c r="N134" s="129">
        <f t="shared" si="157"/>
        <v>0</v>
      </c>
      <c r="O134" s="123"/>
      <c r="P134" s="128" t="str">
        <f t="shared" si="104"/>
        <v>-</v>
      </c>
      <c r="Q134" s="128" t="str">
        <f t="shared" si="105"/>
        <v>-</v>
      </c>
      <c r="R134" s="128" t="str">
        <f t="shared" si="106"/>
        <v>-</v>
      </c>
      <c r="S134" s="128" t="str">
        <f t="shared" si="107"/>
        <v>-</v>
      </c>
      <c r="T134" s="128" t="str">
        <f t="shared" si="108"/>
        <v>-</v>
      </c>
      <c r="U134" s="128" t="str">
        <f t="shared" si="109"/>
        <v>-</v>
      </c>
      <c r="V134" s="128" t="str">
        <f t="shared" si="110"/>
        <v>-</v>
      </c>
      <c r="W134" s="128" t="str">
        <f t="shared" si="111"/>
        <v>-</v>
      </c>
      <c r="X134" s="128" t="str">
        <f t="shared" si="112"/>
        <v>-</v>
      </c>
      <c r="Y134" s="128" t="str">
        <f t="shared" si="113"/>
        <v>-</v>
      </c>
      <c r="Z134" s="128" t="str">
        <f t="shared" si="114"/>
        <v>-</v>
      </c>
      <c r="AA134" s="128" t="str">
        <f t="shared" si="115"/>
        <v>-</v>
      </c>
      <c r="AB134" s="131"/>
      <c r="AC134" s="128" t="str">
        <f t="shared" si="116"/>
        <v>-</v>
      </c>
      <c r="AD134" s="128" t="str">
        <f t="shared" si="117"/>
        <v>-</v>
      </c>
      <c r="AE134" s="131"/>
      <c r="AF134" s="131"/>
      <c r="AG134" s="128" t="str">
        <f t="shared" si="118"/>
        <v>-</v>
      </c>
      <c r="AH134" s="128" t="str">
        <f t="shared" si="119"/>
        <v>-</v>
      </c>
      <c r="AI134" s="128" t="str">
        <f t="shared" si="120"/>
        <v>-</v>
      </c>
      <c r="AJ134" s="128" t="str">
        <f t="shared" si="121"/>
        <v>-</v>
      </c>
      <c r="AK134" s="128" t="str">
        <f t="shared" si="122"/>
        <v>-</v>
      </c>
      <c r="AL134" s="128" t="str">
        <f t="shared" si="123"/>
        <v>-</v>
      </c>
      <c r="AM134" s="128" t="str">
        <f t="shared" si="124"/>
        <v>-</v>
      </c>
      <c r="AN134" s="128" t="str">
        <f t="shared" si="125"/>
        <v>-</v>
      </c>
      <c r="AO134" s="128" t="str">
        <f t="shared" si="126"/>
        <v>-</v>
      </c>
      <c r="AP134" s="128" t="str">
        <f t="shared" si="127"/>
        <v>-</v>
      </c>
      <c r="AQ134" s="128" t="str">
        <f t="shared" si="158"/>
        <v>-</v>
      </c>
      <c r="AR134" s="128" t="str">
        <f t="shared" si="159"/>
        <v>-</v>
      </c>
      <c r="AS134" s="129">
        <f t="shared" si="128"/>
        <v>0</v>
      </c>
      <c r="AT134" s="128" t="str">
        <f t="shared" si="129"/>
        <v>-</v>
      </c>
      <c r="AU134" s="128" t="str">
        <f t="shared" si="130"/>
        <v>-</v>
      </c>
      <c r="AV134" s="128" t="str">
        <f t="shared" si="131"/>
        <v>-</v>
      </c>
      <c r="AW134" s="128" t="str">
        <f t="shared" si="132"/>
        <v>-</v>
      </c>
      <c r="AX134" s="128" t="str">
        <f t="shared" si="133"/>
        <v>-</v>
      </c>
      <c r="AY134" s="128" t="str">
        <f t="shared" si="134"/>
        <v>-</v>
      </c>
      <c r="AZ134" s="128" t="str">
        <f t="shared" si="135"/>
        <v>-</v>
      </c>
      <c r="BA134" s="128" t="str">
        <f t="shared" si="136"/>
        <v>-</v>
      </c>
      <c r="BB134" s="128" t="str">
        <f t="shared" si="137"/>
        <v>-</v>
      </c>
      <c r="BC134" s="128" t="str">
        <f t="shared" si="138"/>
        <v>-</v>
      </c>
      <c r="BD134" s="128" t="str">
        <f t="shared" si="139"/>
        <v>-</v>
      </c>
      <c r="BE134" s="187"/>
      <c r="BF134" s="128" t="str">
        <f t="shared" si="140"/>
        <v>-</v>
      </c>
      <c r="BG134" s="128" t="str">
        <f t="shared" si="141"/>
        <v>-</v>
      </c>
      <c r="BH134" s="187"/>
      <c r="BI134" s="187"/>
      <c r="BJ134" s="128" t="str">
        <f t="shared" si="142"/>
        <v>-</v>
      </c>
      <c r="BK134" s="128" t="str">
        <f t="shared" si="143"/>
        <v>-</v>
      </c>
      <c r="BL134" s="128" t="str">
        <f t="shared" si="144"/>
        <v>-</v>
      </c>
      <c r="BM134" s="128" t="str">
        <f t="shared" si="145"/>
        <v>-</v>
      </c>
      <c r="BN134" s="128" t="str">
        <f t="shared" si="146"/>
        <v>-</v>
      </c>
      <c r="BO134" s="128" t="str">
        <f t="shared" si="147"/>
        <v>-</v>
      </c>
      <c r="BP134" s="128" t="str">
        <f t="shared" si="148"/>
        <v>-</v>
      </c>
      <c r="BQ134" s="128" t="str">
        <f t="shared" si="149"/>
        <v>-</v>
      </c>
      <c r="BR134" s="128" t="str">
        <f t="shared" si="150"/>
        <v>-</v>
      </c>
      <c r="BS134" s="128" t="str">
        <f t="shared" si="151"/>
        <v>-</v>
      </c>
      <c r="BT134" s="128" t="str">
        <f t="shared" si="152"/>
        <v>-</v>
      </c>
      <c r="BU134" s="128" t="str">
        <f t="shared" si="153"/>
        <v>-</v>
      </c>
      <c r="BV134" s="129">
        <f t="shared" si="154"/>
        <v>0</v>
      </c>
      <c r="BX134" s="128" t="str">
        <f t="shared" si="103"/>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55"/>
        <v>-</v>
      </c>
      <c r="K135" s="20" t="str">
        <f>IF(月途中入退所!$N12=$B$2,IF(月途中入退所!S12="","-",月途中入退所!$S12),"-")</f>
        <v>-</v>
      </c>
      <c r="L135" s="162" t="str">
        <f t="shared" si="156"/>
        <v>-</v>
      </c>
      <c r="M135" s="20" t="str">
        <f>IF(月途中入退所!$N12=$B$2,月途中入退所!$T12,"-")</f>
        <v>-</v>
      </c>
      <c r="N135" s="129">
        <f t="shared" si="157"/>
        <v>0</v>
      </c>
      <c r="O135" s="123"/>
      <c r="P135" s="128" t="str">
        <f t="shared" si="104"/>
        <v>-</v>
      </c>
      <c r="Q135" s="128" t="str">
        <f t="shared" si="105"/>
        <v>-</v>
      </c>
      <c r="R135" s="128" t="str">
        <f t="shared" si="106"/>
        <v>-</v>
      </c>
      <c r="S135" s="128" t="str">
        <f t="shared" si="107"/>
        <v>-</v>
      </c>
      <c r="T135" s="128" t="str">
        <f t="shared" si="108"/>
        <v>-</v>
      </c>
      <c r="U135" s="128" t="str">
        <f t="shared" si="109"/>
        <v>-</v>
      </c>
      <c r="V135" s="128" t="str">
        <f t="shared" si="110"/>
        <v>-</v>
      </c>
      <c r="W135" s="128" t="str">
        <f t="shared" si="111"/>
        <v>-</v>
      </c>
      <c r="X135" s="128" t="str">
        <f t="shared" si="112"/>
        <v>-</v>
      </c>
      <c r="Y135" s="128" t="str">
        <f t="shared" si="113"/>
        <v>-</v>
      </c>
      <c r="Z135" s="128" t="str">
        <f t="shared" si="114"/>
        <v>-</v>
      </c>
      <c r="AA135" s="128" t="str">
        <f t="shared" si="115"/>
        <v>-</v>
      </c>
      <c r="AB135" s="131"/>
      <c r="AC135" s="128" t="str">
        <f t="shared" si="116"/>
        <v>-</v>
      </c>
      <c r="AD135" s="128" t="str">
        <f t="shared" si="117"/>
        <v>-</v>
      </c>
      <c r="AE135" s="131"/>
      <c r="AF135" s="131"/>
      <c r="AG135" s="128" t="str">
        <f t="shared" si="118"/>
        <v>-</v>
      </c>
      <c r="AH135" s="128" t="str">
        <f t="shared" si="119"/>
        <v>-</v>
      </c>
      <c r="AI135" s="128" t="str">
        <f t="shared" si="120"/>
        <v>-</v>
      </c>
      <c r="AJ135" s="128" t="str">
        <f t="shared" si="121"/>
        <v>-</v>
      </c>
      <c r="AK135" s="128" t="str">
        <f t="shared" si="122"/>
        <v>-</v>
      </c>
      <c r="AL135" s="128" t="str">
        <f t="shared" si="123"/>
        <v>-</v>
      </c>
      <c r="AM135" s="128" t="str">
        <f t="shared" si="124"/>
        <v>-</v>
      </c>
      <c r="AN135" s="128" t="str">
        <f t="shared" si="125"/>
        <v>-</v>
      </c>
      <c r="AO135" s="128" t="str">
        <f t="shared" si="126"/>
        <v>-</v>
      </c>
      <c r="AP135" s="128" t="str">
        <f t="shared" si="127"/>
        <v>-</v>
      </c>
      <c r="AQ135" s="128" t="str">
        <f t="shared" si="158"/>
        <v>-</v>
      </c>
      <c r="AR135" s="128" t="str">
        <f t="shared" si="159"/>
        <v>-</v>
      </c>
      <c r="AS135" s="129">
        <f t="shared" si="128"/>
        <v>0</v>
      </c>
      <c r="AT135" s="128" t="str">
        <f t="shared" si="129"/>
        <v>-</v>
      </c>
      <c r="AU135" s="128" t="str">
        <f t="shared" si="130"/>
        <v>-</v>
      </c>
      <c r="AV135" s="128" t="str">
        <f t="shared" si="131"/>
        <v>-</v>
      </c>
      <c r="AW135" s="128" t="str">
        <f t="shared" si="132"/>
        <v>-</v>
      </c>
      <c r="AX135" s="128" t="str">
        <f t="shared" si="133"/>
        <v>-</v>
      </c>
      <c r="AY135" s="128" t="str">
        <f t="shared" si="134"/>
        <v>-</v>
      </c>
      <c r="AZ135" s="128" t="str">
        <f t="shared" si="135"/>
        <v>-</v>
      </c>
      <c r="BA135" s="128" t="str">
        <f t="shared" si="136"/>
        <v>-</v>
      </c>
      <c r="BB135" s="128" t="str">
        <f t="shared" si="137"/>
        <v>-</v>
      </c>
      <c r="BC135" s="128" t="str">
        <f t="shared" si="138"/>
        <v>-</v>
      </c>
      <c r="BD135" s="128" t="str">
        <f t="shared" si="139"/>
        <v>-</v>
      </c>
      <c r="BE135" s="187"/>
      <c r="BF135" s="128" t="str">
        <f t="shared" si="140"/>
        <v>-</v>
      </c>
      <c r="BG135" s="128" t="str">
        <f t="shared" si="141"/>
        <v>-</v>
      </c>
      <c r="BH135" s="187"/>
      <c r="BI135" s="187"/>
      <c r="BJ135" s="128" t="str">
        <f t="shared" si="142"/>
        <v>-</v>
      </c>
      <c r="BK135" s="128" t="str">
        <f t="shared" si="143"/>
        <v>-</v>
      </c>
      <c r="BL135" s="128" t="str">
        <f t="shared" si="144"/>
        <v>-</v>
      </c>
      <c r="BM135" s="128" t="str">
        <f t="shared" si="145"/>
        <v>-</v>
      </c>
      <c r="BN135" s="128" t="str">
        <f t="shared" si="146"/>
        <v>-</v>
      </c>
      <c r="BO135" s="128" t="str">
        <f t="shared" si="147"/>
        <v>-</v>
      </c>
      <c r="BP135" s="128" t="str">
        <f t="shared" si="148"/>
        <v>-</v>
      </c>
      <c r="BQ135" s="128" t="str">
        <f t="shared" si="149"/>
        <v>-</v>
      </c>
      <c r="BR135" s="128" t="str">
        <f t="shared" si="150"/>
        <v>-</v>
      </c>
      <c r="BS135" s="128" t="str">
        <f t="shared" si="151"/>
        <v>-</v>
      </c>
      <c r="BT135" s="128" t="str">
        <f t="shared" si="152"/>
        <v>-</v>
      </c>
      <c r="BU135" s="128" t="str">
        <f t="shared" si="153"/>
        <v>-</v>
      </c>
      <c r="BV135" s="129">
        <f t="shared" si="154"/>
        <v>0</v>
      </c>
      <c r="BX135" s="128" t="str">
        <f t="shared" si="103"/>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55"/>
        <v>-</v>
      </c>
      <c r="K136" s="20" t="str">
        <f>IF(月途中入退所!$N13=$B$2,IF(月途中入退所!S13="","-",月途中入退所!$S13),"-")</f>
        <v>-</v>
      </c>
      <c r="L136" s="162" t="str">
        <f t="shared" si="156"/>
        <v>-</v>
      </c>
      <c r="M136" s="20" t="str">
        <f>IF(月途中入退所!$N13=$B$2,月途中入退所!$T13,"-")</f>
        <v>-</v>
      </c>
      <c r="N136" s="129">
        <f t="shared" si="157"/>
        <v>0</v>
      </c>
      <c r="O136" s="123"/>
      <c r="P136" s="128" t="str">
        <f t="shared" si="104"/>
        <v>-</v>
      </c>
      <c r="Q136" s="128" t="str">
        <f t="shared" si="105"/>
        <v>-</v>
      </c>
      <c r="R136" s="128" t="str">
        <f t="shared" si="106"/>
        <v>-</v>
      </c>
      <c r="S136" s="128" t="str">
        <f t="shared" si="107"/>
        <v>-</v>
      </c>
      <c r="T136" s="128" t="str">
        <f t="shared" si="108"/>
        <v>-</v>
      </c>
      <c r="U136" s="128" t="str">
        <f t="shared" si="109"/>
        <v>-</v>
      </c>
      <c r="V136" s="128" t="str">
        <f t="shared" si="110"/>
        <v>-</v>
      </c>
      <c r="W136" s="128" t="str">
        <f t="shared" si="111"/>
        <v>-</v>
      </c>
      <c r="X136" s="128" t="str">
        <f t="shared" si="112"/>
        <v>-</v>
      </c>
      <c r="Y136" s="128" t="str">
        <f t="shared" si="113"/>
        <v>-</v>
      </c>
      <c r="Z136" s="128" t="str">
        <f t="shared" si="114"/>
        <v>-</v>
      </c>
      <c r="AA136" s="128" t="str">
        <f t="shared" si="115"/>
        <v>-</v>
      </c>
      <c r="AB136" s="131"/>
      <c r="AC136" s="128" t="str">
        <f t="shared" si="116"/>
        <v>-</v>
      </c>
      <c r="AD136" s="128" t="str">
        <f t="shared" si="117"/>
        <v>-</v>
      </c>
      <c r="AE136" s="131"/>
      <c r="AF136" s="131"/>
      <c r="AG136" s="128" t="str">
        <f t="shared" si="118"/>
        <v>-</v>
      </c>
      <c r="AH136" s="128" t="str">
        <f t="shared" si="119"/>
        <v>-</v>
      </c>
      <c r="AI136" s="128" t="str">
        <f t="shared" si="120"/>
        <v>-</v>
      </c>
      <c r="AJ136" s="128" t="str">
        <f t="shared" si="121"/>
        <v>-</v>
      </c>
      <c r="AK136" s="128" t="str">
        <f t="shared" si="122"/>
        <v>-</v>
      </c>
      <c r="AL136" s="128" t="str">
        <f t="shared" si="123"/>
        <v>-</v>
      </c>
      <c r="AM136" s="128" t="str">
        <f t="shared" si="124"/>
        <v>-</v>
      </c>
      <c r="AN136" s="128" t="str">
        <f t="shared" si="125"/>
        <v>-</v>
      </c>
      <c r="AO136" s="128" t="str">
        <f t="shared" si="126"/>
        <v>-</v>
      </c>
      <c r="AP136" s="128" t="str">
        <f t="shared" si="127"/>
        <v>-</v>
      </c>
      <c r="AQ136" s="128" t="str">
        <f t="shared" si="158"/>
        <v>-</v>
      </c>
      <c r="AR136" s="128" t="str">
        <f t="shared" si="159"/>
        <v>-</v>
      </c>
      <c r="AS136" s="129">
        <f t="shared" si="128"/>
        <v>0</v>
      </c>
      <c r="AT136" s="128" t="str">
        <f t="shared" si="129"/>
        <v>-</v>
      </c>
      <c r="AU136" s="128" t="str">
        <f t="shared" si="130"/>
        <v>-</v>
      </c>
      <c r="AV136" s="128" t="str">
        <f t="shared" si="131"/>
        <v>-</v>
      </c>
      <c r="AW136" s="128" t="str">
        <f t="shared" si="132"/>
        <v>-</v>
      </c>
      <c r="AX136" s="128" t="str">
        <f t="shared" si="133"/>
        <v>-</v>
      </c>
      <c r="AY136" s="128" t="str">
        <f t="shared" si="134"/>
        <v>-</v>
      </c>
      <c r="AZ136" s="128" t="str">
        <f t="shared" si="135"/>
        <v>-</v>
      </c>
      <c r="BA136" s="128" t="str">
        <f t="shared" si="136"/>
        <v>-</v>
      </c>
      <c r="BB136" s="128" t="str">
        <f t="shared" si="137"/>
        <v>-</v>
      </c>
      <c r="BC136" s="128" t="str">
        <f t="shared" si="138"/>
        <v>-</v>
      </c>
      <c r="BD136" s="128" t="str">
        <f t="shared" si="139"/>
        <v>-</v>
      </c>
      <c r="BE136" s="187"/>
      <c r="BF136" s="128" t="str">
        <f t="shared" si="140"/>
        <v>-</v>
      </c>
      <c r="BG136" s="128" t="str">
        <f t="shared" si="141"/>
        <v>-</v>
      </c>
      <c r="BH136" s="187"/>
      <c r="BI136" s="187"/>
      <c r="BJ136" s="128" t="str">
        <f t="shared" si="142"/>
        <v>-</v>
      </c>
      <c r="BK136" s="128" t="str">
        <f t="shared" si="143"/>
        <v>-</v>
      </c>
      <c r="BL136" s="128" t="str">
        <f t="shared" si="144"/>
        <v>-</v>
      </c>
      <c r="BM136" s="128" t="str">
        <f t="shared" si="145"/>
        <v>-</v>
      </c>
      <c r="BN136" s="128" t="str">
        <f t="shared" si="146"/>
        <v>-</v>
      </c>
      <c r="BO136" s="128" t="str">
        <f t="shared" si="147"/>
        <v>-</v>
      </c>
      <c r="BP136" s="128" t="str">
        <f t="shared" si="148"/>
        <v>-</v>
      </c>
      <c r="BQ136" s="128" t="str">
        <f t="shared" si="149"/>
        <v>-</v>
      </c>
      <c r="BR136" s="128" t="str">
        <f t="shared" si="150"/>
        <v>-</v>
      </c>
      <c r="BS136" s="128" t="str">
        <f t="shared" si="151"/>
        <v>-</v>
      </c>
      <c r="BT136" s="128" t="str">
        <f t="shared" si="152"/>
        <v>-</v>
      </c>
      <c r="BU136" s="128" t="str">
        <f t="shared" si="153"/>
        <v>-</v>
      </c>
      <c r="BV136" s="129">
        <f t="shared" si="154"/>
        <v>0</v>
      </c>
      <c r="BX136" s="128" t="str">
        <f t="shared" si="103"/>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55"/>
        <v>-</v>
      </c>
      <c r="K137" s="20" t="str">
        <f>IF(月途中入退所!$N14=$B$2,IF(月途中入退所!S14="","-",月途中入退所!$S14),"-")</f>
        <v>-</v>
      </c>
      <c r="L137" s="162" t="str">
        <f t="shared" si="156"/>
        <v>-</v>
      </c>
      <c r="M137" s="20" t="str">
        <f>IF(月途中入退所!$N14=$B$2,月途中入退所!$T14,"-")</f>
        <v>-</v>
      </c>
      <c r="N137" s="129">
        <f t="shared" si="157"/>
        <v>0</v>
      </c>
      <c r="O137" s="123"/>
      <c r="P137" s="128" t="str">
        <f t="shared" si="104"/>
        <v>-</v>
      </c>
      <c r="Q137" s="128" t="str">
        <f t="shared" si="105"/>
        <v>-</v>
      </c>
      <c r="R137" s="128" t="str">
        <f t="shared" si="106"/>
        <v>-</v>
      </c>
      <c r="S137" s="128" t="str">
        <f t="shared" si="107"/>
        <v>-</v>
      </c>
      <c r="T137" s="128" t="str">
        <f t="shared" si="108"/>
        <v>-</v>
      </c>
      <c r="U137" s="128" t="str">
        <f t="shared" si="109"/>
        <v>-</v>
      </c>
      <c r="V137" s="128" t="str">
        <f t="shared" si="110"/>
        <v>-</v>
      </c>
      <c r="W137" s="128" t="str">
        <f t="shared" si="111"/>
        <v>-</v>
      </c>
      <c r="X137" s="128" t="str">
        <f t="shared" si="112"/>
        <v>-</v>
      </c>
      <c r="Y137" s="128" t="str">
        <f t="shared" si="113"/>
        <v>-</v>
      </c>
      <c r="Z137" s="128" t="str">
        <f t="shared" si="114"/>
        <v>-</v>
      </c>
      <c r="AA137" s="128" t="str">
        <f t="shared" si="115"/>
        <v>-</v>
      </c>
      <c r="AB137" s="131"/>
      <c r="AC137" s="128" t="str">
        <f t="shared" si="116"/>
        <v>-</v>
      </c>
      <c r="AD137" s="128" t="str">
        <f t="shared" si="117"/>
        <v>-</v>
      </c>
      <c r="AE137" s="131"/>
      <c r="AF137" s="131"/>
      <c r="AG137" s="128" t="str">
        <f t="shared" si="118"/>
        <v>-</v>
      </c>
      <c r="AH137" s="128" t="str">
        <f t="shared" si="119"/>
        <v>-</v>
      </c>
      <c r="AI137" s="128" t="str">
        <f t="shared" si="120"/>
        <v>-</v>
      </c>
      <c r="AJ137" s="128" t="str">
        <f t="shared" si="121"/>
        <v>-</v>
      </c>
      <c r="AK137" s="128" t="str">
        <f t="shared" si="122"/>
        <v>-</v>
      </c>
      <c r="AL137" s="128" t="str">
        <f t="shared" si="123"/>
        <v>-</v>
      </c>
      <c r="AM137" s="128" t="str">
        <f t="shared" si="124"/>
        <v>-</v>
      </c>
      <c r="AN137" s="128" t="str">
        <f t="shared" si="125"/>
        <v>-</v>
      </c>
      <c r="AO137" s="128" t="str">
        <f t="shared" si="126"/>
        <v>-</v>
      </c>
      <c r="AP137" s="128" t="str">
        <f t="shared" si="127"/>
        <v>-</v>
      </c>
      <c r="AQ137" s="128" t="str">
        <f t="shared" si="158"/>
        <v>-</v>
      </c>
      <c r="AR137" s="128" t="str">
        <f t="shared" si="159"/>
        <v>-</v>
      </c>
      <c r="AS137" s="129">
        <f t="shared" si="128"/>
        <v>0</v>
      </c>
      <c r="AT137" s="128" t="str">
        <f t="shared" si="129"/>
        <v>-</v>
      </c>
      <c r="AU137" s="128" t="str">
        <f t="shared" si="130"/>
        <v>-</v>
      </c>
      <c r="AV137" s="128" t="str">
        <f t="shared" si="131"/>
        <v>-</v>
      </c>
      <c r="AW137" s="128" t="str">
        <f t="shared" si="132"/>
        <v>-</v>
      </c>
      <c r="AX137" s="128" t="str">
        <f t="shared" si="133"/>
        <v>-</v>
      </c>
      <c r="AY137" s="128" t="str">
        <f t="shared" si="134"/>
        <v>-</v>
      </c>
      <c r="AZ137" s="128" t="str">
        <f t="shared" si="135"/>
        <v>-</v>
      </c>
      <c r="BA137" s="128" t="str">
        <f t="shared" si="136"/>
        <v>-</v>
      </c>
      <c r="BB137" s="128" t="str">
        <f t="shared" si="137"/>
        <v>-</v>
      </c>
      <c r="BC137" s="128" t="str">
        <f t="shared" si="138"/>
        <v>-</v>
      </c>
      <c r="BD137" s="128" t="str">
        <f t="shared" si="139"/>
        <v>-</v>
      </c>
      <c r="BE137" s="187"/>
      <c r="BF137" s="128" t="str">
        <f t="shared" si="140"/>
        <v>-</v>
      </c>
      <c r="BG137" s="128" t="str">
        <f t="shared" si="141"/>
        <v>-</v>
      </c>
      <c r="BH137" s="187"/>
      <c r="BI137" s="187"/>
      <c r="BJ137" s="128" t="str">
        <f t="shared" si="142"/>
        <v>-</v>
      </c>
      <c r="BK137" s="128" t="str">
        <f t="shared" si="143"/>
        <v>-</v>
      </c>
      <c r="BL137" s="128" t="str">
        <f t="shared" si="144"/>
        <v>-</v>
      </c>
      <c r="BM137" s="128" t="str">
        <f t="shared" si="145"/>
        <v>-</v>
      </c>
      <c r="BN137" s="128" t="str">
        <f t="shared" si="146"/>
        <v>-</v>
      </c>
      <c r="BO137" s="128" t="str">
        <f t="shared" si="147"/>
        <v>-</v>
      </c>
      <c r="BP137" s="128" t="str">
        <f t="shared" si="148"/>
        <v>-</v>
      </c>
      <c r="BQ137" s="128" t="str">
        <f t="shared" si="149"/>
        <v>-</v>
      </c>
      <c r="BR137" s="128" t="str">
        <f t="shared" si="150"/>
        <v>-</v>
      </c>
      <c r="BS137" s="128" t="str">
        <f t="shared" si="151"/>
        <v>-</v>
      </c>
      <c r="BT137" s="128" t="str">
        <f t="shared" si="152"/>
        <v>-</v>
      </c>
      <c r="BU137" s="128" t="str">
        <f t="shared" si="153"/>
        <v>-</v>
      </c>
      <c r="BV137" s="129">
        <f t="shared" si="154"/>
        <v>0</v>
      </c>
      <c r="BX137" s="128" t="str">
        <f t="shared" si="103"/>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55"/>
        <v>-</v>
      </c>
      <c r="K138" s="20" t="str">
        <f>IF(月途中入退所!$N15=$B$2,IF(月途中入退所!S15="","-",月途中入退所!$S15),"-")</f>
        <v>-</v>
      </c>
      <c r="L138" s="162" t="str">
        <f t="shared" si="156"/>
        <v>-</v>
      </c>
      <c r="M138" s="20" t="str">
        <f>IF(月途中入退所!$N15=$B$2,月途中入退所!$T15,"-")</f>
        <v>-</v>
      </c>
      <c r="N138" s="129">
        <f t="shared" si="157"/>
        <v>0</v>
      </c>
      <c r="O138" s="123"/>
      <c r="P138" s="128" t="str">
        <f t="shared" si="104"/>
        <v>-</v>
      </c>
      <c r="Q138" s="128" t="str">
        <f t="shared" si="105"/>
        <v>-</v>
      </c>
      <c r="R138" s="128" t="str">
        <f t="shared" si="106"/>
        <v>-</v>
      </c>
      <c r="S138" s="128" t="str">
        <f t="shared" si="107"/>
        <v>-</v>
      </c>
      <c r="T138" s="128" t="str">
        <f t="shared" si="108"/>
        <v>-</v>
      </c>
      <c r="U138" s="128" t="str">
        <f t="shared" si="109"/>
        <v>-</v>
      </c>
      <c r="V138" s="128" t="str">
        <f t="shared" si="110"/>
        <v>-</v>
      </c>
      <c r="W138" s="128" t="str">
        <f t="shared" si="111"/>
        <v>-</v>
      </c>
      <c r="X138" s="128" t="str">
        <f t="shared" si="112"/>
        <v>-</v>
      </c>
      <c r="Y138" s="128" t="str">
        <f t="shared" si="113"/>
        <v>-</v>
      </c>
      <c r="Z138" s="128" t="str">
        <f t="shared" si="114"/>
        <v>-</v>
      </c>
      <c r="AA138" s="128" t="str">
        <f t="shared" si="115"/>
        <v>-</v>
      </c>
      <c r="AB138" s="131"/>
      <c r="AC138" s="128" t="str">
        <f t="shared" si="116"/>
        <v>-</v>
      </c>
      <c r="AD138" s="128" t="str">
        <f t="shared" si="117"/>
        <v>-</v>
      </c>
      <c r="AE138" s="131"/>
      <c r="AF138" s="131"/>
      <c r="AG138" s="128" t="str">
        <f t="shared" si="118"/>
        <v>-</v>
      </c>
      <c r="AH138" s="128" t="str">
        <f t="shared" si="119"/>
        <v>-</v>
      </c>
      <c r="AI138" s="128" t="str">
        <f t="shared" si="120"/>
        <v>-</v>
      </c>
      <c r="AJ138" s="128" t="str">
        <f t="shared" si="121"/>
        <v>-</v>
      </c>
      <c r="AK138" s="128" t="str">
        <f t="shared" si="122"/>
        <v>-</v>
      </c>
      <c r="AL138" s="128" t="str">
        <f t="shared" si="123"/>
        <v>-</v>
      </c>
      <c r="AM138" s="128" t="str">
        <f t="shared" si="124"/>
        <v>-</v>
      </c>
      <c r="AN138" s="128" t="str">
        <f t="shared" si="125"/>
        <v>-</v>
      </c>
      <c r="AO138" s="128" t="str">
        <f t="shared" si="126"/>
        <v>-</v>
      </c>
      <c r="AP138" s="128" t="str">
        <f t="shared" si="127"/>
        <v>-</v>
      </c>
      <c r="AQ138" s="128" t="str">
        <f t="shared" si="158"/>
        <v>-</v>
      </c>
      <c r="AR138" s="128" t="str">
        <f t="shared" si="159"/>
        <v>-</v>
      </c>
      <c r="AS138" s="129">
        <f t="shared" si="128"/>
        <v>0</v>
      </c>
      <c r="AT138" s="128" t="str">
        <f t="shared" si="129"/>
        <v>-</v>
      </c>
      <c r="AU138" s="128" t="str">
        <f t="shared" si="130"/>
        <v>-</v>
      </c>
      <c r="AV138" s="128" t="str">
        <f t="shared" si="131"/>
        <v>-</v>
      </c>
      <c r="AW138" s="128" t="str">
        <f t="shared" si="132"/>
        <v>-</v>
      </c>
      <c r="AX138" s="128" t="str">
        <f t="shared" si="133"/>
        <v>-</v>
      </c>
      <c r="AY138" s="128" t="str">
        <f t="shared" si="134"/>
        <v>-</v>
      </c>
      <c r="AZ138" s="128" t="str">
        <f t="shared" si="135"/>
        <v>-</v>
      </c>
      <c r="BA138" s="128" t="str">
        <f t="shared" si="136"/>
        <v>-</v>
      </c>
      <c r="BB138" s="128" t="str">
        <f t="shared" si="137"/>
        <v>-</v>
      </c>
      <c r="BC138" s="128" t="str">
        <f t="shared" si="138"/>
        <v>-</v>
      </c>
      <c r="BD138" s="128" t="str">
        <f t="shared" si="139"/>
        <v>-</v>
      </c>
      <c r="BE138" s="187"/>
      <c r="BF138" s="128" t="str">
        <f t="shared" si="140"/>
        <v>-</v>
      </c>
      <c r="BG138" s="128" t="str">
        <f t="shared" si="141"/>
        <v>-</v>
      </c>
      <c r="BH138" s="187"/>
      <c r="BI138" s="187"/>
      <c r="BJ138" s="128" t="str">
        <f t="shared" si="142"/>
        <v>-</v>
      </c>
      <c r="BK138" s="128" t="str">
        <f t="shared" si="143"/>
        <v>-</v>
      </c>
      <c r="BL138" s="128" t="str">
        <f t="shared" si="144"/>
        <v>-</v>
      </c>
      <c r="BM138" s="128" t="str">
        <f t="shared" si="145"/>
        <v>-</v>
      </c>
      <c r="BN138" s="128" t="str">
        <f t="shared" si="146"/>
        <v>-</v>
      </c>
      <c r="BO138" s="128" t="str">
        <f t="shared" si="147"/>
        <v>-</v>
      </c>
      <c r="BP138" s="128" t="str">
        <f t="shared" si="148"/>
        <v>-</v>
      </c>
      <c r="BQ138" s="128" t="str">
        <f t="shared" si="149"/>
        <v>-</v>
      </c>
      <c r="BR138" s="128" t="str">
        <f t="shared" si="150"/>
        <v>-</v>
      </c>
      <c r="BS138" s="128" t="str">
        <f t="shared" si="151"/>
        <v>-</v>
      </c>
      <c r="BT138" s="128" t="str">
        <f t="shared" si="152"/>
        <v>-</v>
      </c>
      <c r="BU138" s="128" t="str">
        <f t="shared" si="153"/>
        <v>-</v>
      </c>
      <c r="BV138" s="129">
        <f t="shared" si="154"/>
        <v>0</v>
      </c>
      <c r="BX138" s="128" t="str">
        <f t="shared" si="103"/>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55"/>
        <v>-</v>
      </c>
      <c r="K139" s="20" t="str">
        <f>IF(月途中入退所!$N16=$B$2,IF(月途中入退所!S16="","-",月途中入退所!$S16),"-")</f>
        <v>-</v>
      </c>
      <c r="L139" s="162" t="str">
        <f t="shared" si="156"/>
        <v>-</v>
      </c>
      <c r="M139" s="20" t="str">
        <f>IF(月途中入退所!$N16=$B$2,月途中入退所!$T16,"-")</f>
        <v>-</v>
      </c>
      <c r="N139" s="129">
        <f t="shared" si="157"/>
        <v>0</v>
      </c>
      <c r="O139" s="123"/>
      <c r="P139" s="128" t="str">
        <f t="shared" si="104"/>
        <v>-</v>
      </c>
      <c r="Q139" s="128" t="str">
        <f t="shared" si="105"/>
        <v>-</v>
      </c>
      <c r="R139" s="128" t="str">
        <f t="shared" si="106"/>
        <v>-</v>
      </c>
      <c r="S139" s="128" t="str">
        <f t="shared" si="107"/>
        <v>-</v>
      </c>
      <c r="T139" s="128" t="str">
        <f t="shared" si="108"/>
        <v>-</v>
      </c>
      <c r="U139" s="128" t="str">
        <f t="shared" si="109"/>
        <v>-</v>
      </c>
      <c r="V139" s="128" t="str">
        <f t="shared" si="110"/>
        <v>-</v>
      </c>
      <c r="W139" s="128" t="str">
        <f t="shared" si="111"/>
        <v>-</v>
      </c>
      <c r="X139" s="128" t="str">
        <f t="shared" si="112"/>
        <v>-</v>
      </c>
      <c r="Y139" s="128" t="str">
        <f t="shared" si="113"/>
        <v>-</v>
      </c>
      <c r="Z139" s="128" t="str">
        <f t="shared" si="114"/>
        <v>-</v>
      </c>
      <c r="AA139" s="128" t="str">
        <f t="shared" si="115"/>
        <v>-</v>
      </c>
      <c r="AB139" s="131"/>
      <c r="AC139" s="128" t="str">
        <f t="shared" si="116"/>
        <v>-</v>
      </c>
      <c r="AD139" s="128" t="str">
        <f t="shared" si="117"/>
        <v>-</v>
      </c>
      <c r="AE139" s="131"/>
      <c r="AF139" s="131"/>
      <c r="AG139" s="128" t="str">
        <f t="shared" si="118"/>
        <v>-</v>
      </c>
      <c r="AH139" s="128" t="str">
        <f t="shared" si="119"/>
        <v>-</v>
      </c>
      <c r="AI139" s="128" t="str">
        <f t="shared" si="120"/>
        <v>-</v>
      </c>
      <c r="AJ139" s="128" t="str">
        <f t="shared" si="121"/>
        <v>-</v>
      </c>
      <c r="AK139" s="128" t="str">
        <f t="shared" si="122"/>
        <v>-</v>
      </c>
      <c r="AL139" s="128" t="str">
        <f t="shared" si="123"/>
        <v>-</v>
      </c>
      <c r="AM139" s="128" t="str">
        <f t="shared" si="124"/>
        <v>-</v>
      </c>
      <c r="AN139" s="128" t="str">
        <f t="shared" si="125"/>
        <v>-</v>
      </c>
      <c r="AO139" s="128" t="str">
        <f t="shared" si="126"/>
        <v>-</v>
      </c>
      <c r="AP139" s="128" t="str">
        <f t="shared" si="127"/>
        <v>-</v>
      </c>
      <c r="AQ139" s="128" t="str">
        <f t="shared" si="158"/>
        <v>-</v>
      </c>
      <c r="AR139" s="128" t="str">
        <f t="shared" si="159"/>
        <v>-</v>
      </c>
      <c r="AS139" s="129">
        <f t="shared" si="128"/>
        <v>0</v>
      </c>
      <c r="AT139" s="128" t="str">
        <f t="shared" si="129"/>
        <v>-</v>
      </c>
      <c r="AU139" s="128" t="str">
        <f t="shared" si="130"/>
        <v>-</v>
      </c>
      <c r="AV139" s="128" t="str">
        <f t="shared" si="131"/>
        <v>-</v>
      </c>
      <c r="AW139" s="128" t="str">
        <f t="shared" si="132"/>
        <v>-</v>
      </c>
      <c r="AX139" s="128" t="str">
        <f t="shared" si="133"/>
        <v>-</v>
      </c>
      <c r="AY139" s="128" t="str">
        <f t="shared" si="134"/>
        <v>-</v>
      </c>
      <c r="AZ139" s="128" t="str">
        <f t="shared" si="135"/>
        <v>-</v>
      </c>
      <c r="BA139" s="128" t="str">
        <f t="shared" si="136"/>
        <v>-</v>
      </c>
      <c r="BB139" s="128" t="str">
        <f t="shared" si="137"/>
        <v>-</v>
      </c>
      <c r="BC139" s="128" t="str">
        <f t="shared" si="138"/>
        <v>-</v>
      </c>
      <c r="BD139" s="128" t="str">
        <f t="shared" si="139"/>
        <v>-</v>
      </c>
      <c r="BE139" s="187"/>
      <c r="BF139" s="128" t="str">
        <f t="shared" si="140"/>
        <v>-</v>
      </c>
      <c r="BG139" s="128" t="str">
        <f t="shared" si="141"/>
        <v>-</v>
      </c>
      <c r="BH139" s="187"/>
      <c r="BI139" s="187"/>
      <c r="BJ139" s="128" t="str">
        <f t="shared" si="142"/>
        <v>-</v>
      </c>
      <c r="BK139" s="128" t="str">
        <f t="shared" si="143"/>
        <v>-</v>
      </c>
      <c r="BL139" s="128" t="str">
        <f t="shared" si="144"/>
        <v>-</v>
      </c>
      <c r="BM139" s="128" t="str">
        <f t="shared" si="145"/>
        <v>-</v>
      </c>
      <c r="BN139" s="128" t="str">
        <f t="shared" si="146"/>
        <v>-</v>
      </c>
      <c r="BO139" s="128" t="str">
        <f t="shared" si="147"/>
        <v>-</v>
      </c>
      <c r="BP139" s="128" t="str">
        <f t="shared" si="148"/>
        <v>-</v>
      </c>
      <c r="BQ139" s="128" t="str">
        <f t="shared" si="149"/>
        <v>-</v>
      </c>
      <c r="BR139" s="128" t="str">
        <f t="shared" si="150"/>
        <v>-</v>
      </c>
      <c r="BS139" s="128" t="str">
        <f t="shared" si="151"/>
        <v>-</v>
      </c>
      <c r="BT139" s="128" t="str">
        <f t="shared" si="152"/>
        <v>-</v>
      </c>
      <c r="BU139" s="128" t="str">
        <f t="shared" si="153"/>
        <v>-</v>
      </c>
      <c r="BV139" s="129">
        <f t="shared" si="154"/>
        <v>0</v>
      </c>
      <c r="BX139" s="128" t="str">
        <f t="shared" si="103"/>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55"/>
        <v>-</v>
      </c>
      <c r="K140" s="20" t="str">
        <f>IF(月途中入退所!$N17=$B$2,IF(月途中入退所!S17="","-",月途中入退所!$S17),"-")</f>
        <v>-</v>
      </c>
      <c r="L140" s="162" t="str">
        <f t="shared" si="156"/>
        <v>-</v>
      </c>
      <c r="M140" s="20" t="str">
        <f>IF(月途中入退所!$N17=$B$2,月途中入退所!$T17,"-")</f>
        <v>-</v>
      </c>
      <c r="N140" s="129">
        <f t="shared" si="157"/>
        <v>0</v>
      </c>
      <c r="O140" s="123"/>
      <c r="P140" s="128" t="str">
        <f t="shared" si="104"/>
        <v>-</v>
      </c>
      <c r="Q140" s="128" t="str">
        <f t="shared" si="105"/>
        <v>-</v>
      </c>
      <c r="R140" s="128" t="str">
        <f t="shared" si="106"/>
        <v>-</v>
      </c>
      <c r="S140" s="128" t="str">
        <f t="shared" si="107"/>
        <v>-</v>
      </c>
      <c r="T140" s="128" t="str">
        <f t="shared" si="108"/>
        <v>-</v>
      </c>
      <c r="U140" s="128" t="str">
        <f t="shared" si="109"/>
        <v>-</v>
      </c>
      <c r="V140" s="128" t="str">
        <f t="shared" si="110"/>
        <v>-</v>
      </c>
      <c r="W140" s="128" t="str">
        <f t="shared" si="111"/>
        <v>-</v>
      </c>
      <c r="X140" s="128" t="str">
        <f t="shared" si="112"/>
        <v>-</v>
      </c>
      <c r="Y140" s="128" t="str">
        <f t="shared" si="113"/>
        <v>-</v>
      </c>
      <c r="Z140" s="128" t="str">
        <f t="shared" si="114"/>
        <v>-</v>
      </c>
      <c r="AA140" s="128" t="str">
        <f t="shared" si="115"/>
        <v>-</v>
      </c>
      <c r="AB140" s="131"/>
      <c r="AC140" s="128" t="str">
        <f t="shared" si="116"/>
        <v>-</v>
      </c>
      <c r="AD140" s="128" t="str">
        <f t="shared" si="117"/>
        <v>-</v>
      </c>
      <c r="AE140" s="131"/>
      <c r="AF140" s="131"/>
      <c r="AG140" s="128" t="str">
        <f t="shared" si="118"/>
        <v>-</v>
      </c>
      <c r="AH140" s="128" t="str">
        <f t="shared" si="119"/>
        <v>-</v>
      </c>
      <c r="AI140" s="128" t="str">
        <f t="shared" si="120"/>
        <v>-</v>
      </c>
      <c r="AJ140" s="128" t="str">
        <f t="shared" si="121"/>
        <v>-</v>
      </c>
      <c r="AK140" s="128" t="str">
        <f t="shared" si="122"/>
        <v>-</v>
      </c>
      <c r="AL140" s="128" t="str">
        <f t="shared" si="123"/>
        <v>-</v>
      </c>
      <c r="AM140" s="128" t="str">
        <f t="shared" si="124"/>
        <v>-</v>
      </c>
      <c r="AN140" s="128" t="str">
        <f t="shared" si="125"/>
        <v>-</v>
      </c>
      <c r="AO140" s="128" t="str">
        <f t="shared" si="126"/>
        <v>-</v>
      </c>
      <c r="AP140" s="128" t="str">
        <f t="shared" si="127"/>
        <v>-</v>
      </c>
      <c r="AQ140" s="128" t="str">
        <f t="shared" si="158"/>
        <v>-</v>
      </c>
      <c r="AR140" s="128" t="str">
        <f t="shared" si="159"/>
        <v>-</v>
      </c>
      <c r="AS140" s="129">
        <f t="shared" si="128"/>
        <v>0</v>
      </c>
      <c r="AT140" s="128" t="str">
        <f t="shared" si="129"/>
        <v>-</v>
      </c>
      <c r="AU140" s="128" t="str">
        <f t="shared" si="130"/>
        <v>-</v>
      </c>
      <c r="AV140" s="128" t="str">
        <f t="shared" si="131"/>
        <v>-</v>
      </c>
      <c r="AW140" s="128" t="str">
        <f t="shared" si="132"/>
        <v>-</v>
      </c>
      <c r="AX140" s="128" t="str">
        <f t="shared" si="133"/>
        <v>-</v>
      </c>
      <c r="AY140" s="128" t="str">
        <f t="shared" si="134"/>
        <v>-</v>
      </c>
      <c r="AZ140" s="128" t="str">
        <f t="shared" si="135"/>
        <v>-</v>
      </c>
      <c r="BA140" s="128" t="str">
        <f t="shared" si="136"/>
        <v>-</v>
      </c>
      <c r="BB140" s="128" t="str">
        <f t="shared" si="137"/>
        <v>-</v>
      </c>
      <c r="BC140" s="128" t="str">
        <f t="shared" si="138"/>
        <v>-</v>
      </c>
      <c r="BD140" s="128" t="str">
        <f t="shared" si="139"/>
        <v>-</v>
      </c>
      <c r="BE140" s="187"/>
      <c r="BF140" s="128" t="str">
        <f t="shared" si="140"/>
        <v>-</v>
      </c>
      <c r="BG140" s="128" t="str">
        <f t="shared" si="141"/>
        <v>-</v>
      </c>
      <c r="BH140" s="187"/>
      <c r="BI140" s="187"/>
      <c r="BJ140" s="128" t="str">
        <f t="shared" si="142"/>
        <v>-</v>
      </c>
      <c r="BK140" s="128" t="str">
        <f t="shared" si="143"/>
        <v>-</v>
      </c>
      <c r="BL140" s="128" t="str">
        <f t="shared" si="144"/>
        <v>-</v>
      </c>
      <c r="BM140" s="128" t="str">
        <f t="shared" si="145"/>
        <v>-</v>
      </c>
      <c r="BN140" s="128" t="str">
        <f t="shared" si="146"/>
        <v>-</v>
      </c>
      <c r="BO140" s="128" t="str">
        <f t="shared" si="147"/>
        <v>-</v>
      </c>
      <c r="BP140" s="128" t="str">
        <f t="shared" si="148"/>
        <v>-</v>
      </c>
      <c r="BQ140" s="128" t="str">
        <f t="shared" si="149"/>
        <v>-</v>
      </c>
      <c r="BR140" s="128" t="str">
        <f t="shared" si="150"/>
        <v>-</v>
      </c>
      <c r="BS140" s="128" t="str">
        <f t="shared" si="151"/>
        <v>-</v>
      </c>
      <c r="BT140" s="128" t="str">
        <f t="shared" si="152"/>
        <v>-</v>
      </c>
      <c r="BU140" s="128" t="str">
        <f t="shared" si="153"/>
        <v>-</v>
      </c>
      <c r="BV140" s="129">
        <f t="shared" si="154"/>
        <v>0</v>
      </c>
      <c r="BX140" s="128" t="str">
        <f t="shared" si="103"/>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55"/>
        <v>-</v>
      </c>
      <c r="K141" s="20" t="str">
        <f>IF(月途中入退所!$N18=$B$2,IF(月途中入退所!S18="","-",月途中入退所!$S18),"-")</f>
        <v>-</v>
      </c>
      <c r="L141" s="162" t="str">
        <f t="shared" si="156"/>
        <v>-</v>
      </c>
      <c r="M141" s="20" t="str">
        <f>IF(月途中入退所!$N18=$B$2,月途中入退所!$T18,"-")</f>
        <v>-</v>
      </c>
      <c r="N141" s="129">
        <f t="shared" si="157"/>
        <v>0</v>
      </c>
      <c r="O141" s="123"/>
      <c r="P141" s="128" t="str">
        <f t="shared" si="104"/>
        <v>-</v>
      </c>
      <c r="Q141" s="128" t="str">
        <f t="shared" si="105"/>
        <v>-</v>
      </c>
      <c r="R141" s="128" t="str">
        <f t="shared" si="106"/>
        <v>-</v>
      </c>
      <c r="S141" s="128" t="str">
        <f t="shared" si="107"/>
        <v>-</v>
      </c>
      <c r="T141" s="128" t="str">
        <f t="shared" si="108"/>
        <v>-</v>
      </c>
      <c r="U141" s="128" t="str">
        <f t="shared" si="109"/>
        <v>-</v>
      </c>
      <c r="V141" s="128" t="str">
        <f t="shared" si="110"/>
        <v>-</v>
      </c>
      <c r="W141" s="128" t="str">
        <f t="shared" si="111"/>
        <v>-</v>
      </c>
      <c r="X141" s="128" t="str">
        <f t="shared" si="112"/>
        <v>-</v>
      </c>
      <c r="Y141" s="128" t="str">
        <f t="shared" si="113"/>
        <v>-</v>
      </c>
      <c r="Z141" s="128" t="str">
        <f t="shared" si="114"/>
        <v>-</v>
      </c>
      <c r="AA141" s="128" t="str">
        <f t="shared" si="115"/>
        <v>-</v>
      </c>
      <c r="AB141" s="131"/>
      <c r="AC141" s="128" t="str">
        <f t="shared" si="116"/>
        <v>-</v>
      </c>
      <c r="AD141" s="128" t="str">
        <f t="shared" si="117"/>
        <v>-</v>
      </c>
      <c r="AE141" s="131"/>
      <c r="AF141" s="131"/>
      <c r="AG141" s="128" t="str">
        <f t="shared" si="118"/>
        <v>-</v>
      </c>
      <c r="AH141" s="128" t="str">
        <f t="shared" si="119"/>
        <v>-</v>
      </c>
      <c r="AI141" s="128" t="str">
        <f t="shared" si="120"/>
        <v>-</v>
      </c>
      <c r="AJ141" s="128" t="str">
        <f t="shared" si="121"/>
        <v>-</v>
      </c>
      <c r="AK141" s="128" t="str">
        <f t="shared" si="122"/>
        <v>-</v>
      </c>
      <c r="AL141" s="128" t="str">
        <f t="shared" si="123"/>
        <v>-</v>
      </c>
      <c r="AM141" s="128" t="str">
        <f t="shared" si="124"/>
        <v>-</v>
      </c>
      <c r="AN141" s="128" t="str">
        <f t="shared" si="125"/>
        <v>-</v>
      </c>
      <c r="AO141" s="128" t="str">
        <f t="shared" si="126"/>
        <v>-</v>
      </c>
      <c r="AP141" s="128" t="str">
        <f t="shared" si="127"/>
        <v>-</v>
      </c>
      <c r="AQ141" s="128" t="str">
        <f t="shared" si="158"/>
        <v>-</v>
      </c>
      <c r="AR141" s="128" t="str">
        <f t="shared" si="159"/>
        <v>-</v>
      </c>
      <c r="AS141" s="129">
        <f t="shared" si="128"/>
        <v>0</v>
      </c>
      <c r="AT141" s="128" t="str">
        <f t="shared" si="129"/>
        <v>-</v>
      </c>
      <c r="AU141" s="128" t="str">
        <f t="shared" si="130"/>
        <v>-</v>
      </c>
      <c r="AV141" s="128" t="str">
        <f t="shared" si="131"/>
        <v>-</v>
      </c>
      <c r="AW141" s="128" t="str">
        <f t="shared" si="132"/>
        <v>-</v>
      </c>
      <c r="AX141" s="128" t="str">
        <f t="shared" si="133"/>
        <v>-</v>
      </c>
      <c r="AY141" s="128" t="str">
        <f t="shared" si="134"/>
        <v>-</v>
      </c>
      <c r="AZ141" s="128" t="str">
        <f t="shared" si="135"/>
        <v>-</v>
      </c>
      <c r="BA141" s="128" t="str">
        <f t="shared" si="136"/>
        <v>-</v>
      </c>
      <c r="BB141" s="128" t="str">
        <f t="shared" si="137"/>
        <v>-</v>
      </c>
      <c r="BC141" s="128" t="str">
        <f t="shared" si="138"/>
        <v>-</v>
      </c>
      <c r="BD141" s="128" t="str">
        <f t="shared" si="139"/>
        <v>-</v>
      </c>
      <c r="BE141" s="187"/>
      <c r="BF141" s="128" t="str">
        <f t="shared" si="140"/>
        <v>-</v>
      </c>
      <c r="BG141" s="128" t="str">
        <f t="shared" si="141"/>
        <v>-</v>
      </c>
      <c r="BH141" s="187"/>
      <c r="BI141" s="187"/>
      <c r="BJ141" s="128" t="str">
        <f t="shared" si="142"/>
        <v>-</v>
      </c>
      <c r="BK141" s="128" t="str">
        <f t="shared" si="143"/>
        <v>-</v>
      </c>
      <c r="BL141" s="128" t="str">
        <f t="shared" si="144"/>
        <v>-</v>
      </c>
      <c r="BM141" s="128" t="str">
        <f t="shared" si="145"/>
        <v>-</v>
      </c>
      <c r="BN141" s="128" t="str">
        <f t="shared" si="146"/>
        <v>-</v>
      </c>
      <c r="BO141" s="128" t="str">
        <f t="shared" si="147"/>
        <v>-</v>
      </c>
      <c r="BP141" s="128" t="str">
        <f t="shared" si="148"/>
        <v>-</v>
      </c>
      <c r="BQ141" s="128" t="str">
        <f t="shared" si="149"/>
        <v>-</v>
      </c>
      <c r="BR141" s="128" t="str">
        <f t="shared" si="150"/>
        <v>-</v>
      </c>
      <c r="BS141" s="128" t="str">
        <f t="shared" si="151"/>
        <v>-</v>
      </c>
      <c r="BT141" s="128" t="str">
        <f t="shared" si="152"/>
        <v>-</v>
      </c>
      <c r="BU141" s="128" t="str">
        <f t="shared" si="153"/>
        <v>-</v>
      </c>
      <c r="BV141" s="129">
        <f t="shared" si="154"/>
        <v>0</v>
      </c>
      <c r="BX141" s="128" t="str">
        <f t="shared" si="103"/>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55"/>
        <v>-</v>
      </c>
      <c r="K142" s="20" t="str">
        <f>IF(月途中入退所!$N19=$B$2,IF(月途中入退所!S19="","-",月途中入退所!$S19),"-")</f>
        <v>-</v>
      </c>
      <c r="L142" s="162" t="str">
        <f t="shared" si="156"/>
        <v>-</v>
      </c>
      <c r="M142" s="20" t="str">
        <f>IF(月途中入退所!$N19=$B$2,月途中入退所!$T19,"-")</f>
        <v>-</v>
      </c>
      <c r="N142" s="129">
        <f t="shared" si="157"/>
        <v>0</v>
      </c>
      <c r="O142" s="123"/>
      <c r="P142" s="128" t="str">
        <f t="shared" si="104"/>
        <v>-</v>
      </c>
      <c r="Q142" s="128" t="str">
        <f t="shared" si="105"/>
        <v>-</v>
      </c>
      <c r="R142" s="128" t="str">
        <f t="shared" si="106"/>
        <v>-</v>
      </c>
      <c r="S142" s="128" t="str">
        <f t="shared" si="107"/>
        <v>-</v>
      </c>
      <c r="T142" s="128" t="str">
        <f t="shared" si="108"/>
        <v>-</v>
      </c>
      <c r="U142" s="128" t="str">
        <f t="shared" si="109"/>
        <v>-</v>
      </c>
      <c r="V142" s="128" t="str">
        <f t="shared" si="110"/>
        <v>-</v>
      </c>
      <c r="W142" s="128" t="str">
        <f t="shared" si="111"/>
        <v>-</v>
      </c>
      <c r="X142" s="128" t="str">
        <f t="shared" si="112"/>
        <v>-</v>
      </c>
      <c r="Y142" s="128" t="str">
        <f t="shared" si="113"/>
        <v>-</v>
      </c>
      <c r="Z142" s="128" t="str">
        <f t="shared" si="114"/>
        <v>-</v>
      </c>
      <c r="AA142" s="128" t="str">
        <f t="shared" si="115"/>
        <v>-</v>
      </c>
      <c r="AB142" s="131"/>
      <c r="AC142" s="128" t="str">
        <f t="shared" si="116"/>
        <v>-</v>
      </c>
      <c r="AD142" s="128" t="str">
        <f t="shared" si="117"/>
        <v>-</v>
      </c>
      <c r="AE142" s="131"/>
      <c r="AF142" s="131"/>
      <c r="AG142" s="128" t="str">
        <f t="shared" si="118"/>
        <v>-</v>
      </c>
      <c r="AH142" s="128" t="str">
        <f t="shared" si="119"/>
        <v>-</v>
      </c>
      <c r="AI142" s="128" t="str">
        <f t="shared" si="120"/>
        <v>-</v>
      </c>
      <c r="AJ142" s="128" t="str">
        <f t="shared" si="121"/>
        <v>-</v>
      </c>
      <c r="AK142" s="128" t="str">
        <f t="shared" si="122"/>
        <v>-</v>
      </c>
      <c r="AL142" s="128" t="str">
        <f t="shared" si="123"/>
        <v>-</v>
      </c>
      <c r="AM142" s="128" t="str">
        <f t="shared" si="124"/>
        <v>-</v>
      </c>
      <c r="AN142" s="128" t="str">
        <f t="shared" si="125"/>
        <v>-</v>
      </c>
      <c r="AO142" s="128" t="str">
        <f t="shared" si="126"/>
        <v>-</v>
      </c>
      <c r="AP142" s="128" t="str">
        <f t="shared" si="127"/>
        <v>-</v>
      </c>
      <c r="AQ142" s="128" t="str">
        <f t="shared" si="158"/>
        <v>-</v>
      </c>
      <c r="AR142" s="128" t="str">
        <f t="shared" si="159"/>
        <v>-</v>
      </c>
      <c r="AS142" s="129">
        <f t="shared" si="128"/>
        <v>0</v>
      </c>
      <c r="AT142" s="128" t="str">
        <f t="shared" si="129"/>
        <v>-</v>
      </c>
      <c r="AU142" s="128" t="str">
        <f t="shared" si="130"/>
        <v>-</v>
      </c>
      <c r="AV142" s="128" t="str">
        <f t="shared" si="131"/>
        <v>-</v>
      </c>
      <c r="AW142" s="128" t="str">
        <f t="shared" si="132"/>
        <v>-</v>
      </c>
      <c r="AX142" s="128" t="str">
        <f t="shared" si="133"/>
        <v>-</v>
      </c>
      <c r="AY142" s="128" t="str">
        <f t="shared" si="134"/>
        <v>-</v>
      </c>
      <c r="AZ142" s="128" t="str">
        <f t="shared" si="135"/>
        <v>-</v>
      </c>
      <c r="BA142" s="128" t="str">
        <f t="shared" si="136"/>
        <v>-</v>
      </c>
      <c r="BB142" s="128" t="str">
        <f t="shared" si="137"/>
        <v>-</v>
      </c>
      <c r="BC142" s="128" t="str">
        <f t="shared" si="138"/>
        <v>-</v>
      </c>
      <c r="BD142" s="128" t="str">
        <f t="shared" si="139"/>
        <v>-</v>
      </c>
      <c r="BE142" s="187"/>
      <c r="BF142" s="128" t="str">
        <f t="shared" si="140"/>
        <v>-</v>
      </c>
      <c r="BG142" s="128" t="str">
        <f t="shared" si="141"/>
        <v>-</v>
      </c>
      <c r="BH142" s="187"/>
      <c r="BI142" s="187"/>
      <c r="BJ142" s="128" t="str">
        <f t="shared" si="142"/>
        <v>-</v>
      </c>
      <c r="BK142" s="128" t="str">
        <f t="shared" si="143"/>
        <v>-</v>
      </c>
      <c r="BL142" s="128" t="str">
        <f t="shared" si="144"/>
        <v>-</v>
      </c>
      <c r="BM142" s="128" t="str">
        <f t="shared" si="145"/>
        <v>-</v>
      </c>
      <c r="BN142" s="128" t="str">
        <f t="shared" si="146"/>
        <v>-</v>
      </c>
      <c r="BO142" s="128" t="str">
        <f t="shared" si="147"/>
        <v>-</v>
      </c>
      <c r="BP142" s="128" t="str">
        <f t="shared" si="148"/>
        <v>-</v>
      </c>
      <c r="BQ142" s="128" t="str">
        <f t="shared" si="149"/>
        <v>-</v>
      </c>
      <c r="BR142" s="128" t="str">
        <f t="shared" si="150"/>
        <v>-</v>
      </c>
      <c r="BS142" s="128" t="str">
        <f t="shared" si="151"/>
        <v>-</v>
      </c>
      <c r="BT142" s="128" t="str">
        <f t="shared" si="152"/>
        <v>-</v>
      </c>
      <c r="BU142" s="128" t="str">
        <f t="shared" si="153"/>
        <v>-</v>
      </c>
      <c r="BV142" s="129">
        <f t="shared" si="154"/>
        <v>0</v>
      </c>
      <c r="BX142" s="128" t="str">
        <f t="shared" si="103"/>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55"/>
        <v>-</v>
      </c>
      <c r="K143" s="20" t="str">
        <f>IF(月途中入退所!$N20=$B$2,IF(月途中入退所!S20="","-",月途中入退所!$S20),"-")</f>
        <v>-</v>
      </c>
      <c r="L143" s="162" t="str">
        <f t="shared" si="156"/>
        <v>-</v>
      </c>
      <c r="M143" s="20" t="str">
        <f>IF(月途中入退所!$N20=$B$2,月途中入退所!$T20,"-")</f>
        <v>-</v>
      </c>
      <c r="N143" s="129">
        <f t="shared" si="157"/>
        <v>0</v>
      </c>
      <c r="O143" s="123"/>
      <c r="P143" s="128" t="str">
        <f t="shared" si="104"/>
        <v>-</v>
      </c>
      <c r="Q143" s="128" t="str">
        <f t="shared" si="105"/>
        <v>-</v>
      </c>
      <c r="R143" s="128" t="str">
        <f t="shared" si="106"/>
        <v>-</v>
      </c>
      <c r="S143" s="128" t="str">
        <f t="shared" si="107"/>
        <v>-</v>
      </c>
      <c r="T143" s="128" t="str">
        <f t="shared" si="108"/>
        <v>-</v>
      </c>
      <c r="U143" s="128" t="str">
        <f t="shared" si="109"/>
        <v>-</v>
      </c>
      <c r="V143" s="128" t="str">
        <f t="shared" si="110"/>
        <v>-</v>
      </c>
      <c r="W143" s="128" t="str">
        <f t="shared" si="111"/>
        <v>-</v>
      </c>
      <c r="X143" s="128" t="str">
        <f t="shared" si="112"/>
        <v>-</v>
      </c>
      <c r="Y143" s="128" t="str">
        <f t="shared" si="113"/>
        <v>-</v>
      </c>
      <c r="Z143" s="128" t="str">
        <f t="shared" si="114"/>
        <v>-</v>
      </c>
      <c r="AA143" s="128" t="str">
        <f t="shared" si="115"/>
        <v>-</v>
      </c>
      <c r="AB143" s="131"/>
      <c r="AC143" s="128" t="str">
        <f t="shared" si="116"/>
        <v>-</v>
      </c>
      <c r="AD143" s="128" t="str">
        <f t="shared" si="117"/>
        <v>-</v>
      </c>
      <c r="AE143" s="131"/>
      <c r="AF143" s="131"/>
      <c r="AG143" s="128" t="str">
        <f t="shared" si="118"/>
        <v>-</v>
      </c>
      <c r="AH143" s="128" t="str">
        <f t="shared" si="119"/>
        <v>-</v>
      </c>
      <c r="AI143" s="128" t="str">
        <f t="shared" si="120"/>
        <v>-</v>
      </c>
      <c r="AJ143" s="128" t="str">
        <f t="shared" si="121"/>
        <v>-</v>
      </c>
      <c r="AK143" s="128" t="str">
        <f t="shared" si="122"/>
        <v>-</v>
      </c>
      <c r="AL143" s="128" t="str">
        <f t="shared" si="123"/>
        <v>-</v>
      </c>
      <c r="AM143" s="128" t="str">
        <f t="shared" si="124"/>
        <v>-</v>
      </c>
      <c r="AN143" s="128" t="str">
        <f t="shared" si="125"/>
        <v>-</v>
      </c>
      <c r="AO143" s="128" t="str">
        <f t="shared" si="126"/>
        <v>-</v>
      </c>
      <c r="AP143" s="128" t="str">
        <f t="shared" si="127"/>
        <v>-</v>
      </c>
      <c r="AQ143" s="128" t="str">
        <f t="shared" si="158"/>
        <v>-</v>
      </c>
      <c r="AR143" s="128" t="str">
        <f t="shared" si="159"/>
        <v>-</v>
      </c>
      <c r="AS143" s="129">
        <f t="shared" si="128"/>
        <v>0</v>
      </c>
      <c r="AT143" s="128" t="str">
        <f t="shared" si="129"/>
        <v>-</v>
      </c>
      <c r="AU143" s="128" t="str">
        <f t="shared" si="130"/>
        <v>-</v>
      </c>
      <c r="AV143" s="128" t="str">
        <f t="shared" si="131"/>
        <v>-</v>
      </c>
      <c r="AW143" s="128" t="str">
        <f t="shared" si="132"/>
        <v>-</v>
      </c>
      <c r="AX143" s="128" t="str">
        <f t="shared" si="133"/>
        <v>-</v>
      </c>
      <c r="AY143" s="128" t="str">
        <f t="shared" si="134"/>
        <v>-</v>
      </c>
      <c r="AZ143" s="128" t="str">
        <f t="shared" si="135"/>
        <v>-</v>
      </c>
      <c r="BA143" s="128" t="str">
        <f t="shared" si="136"/>
        <v>-</v>
      </c>
      <c r="BB143" s="128" t="str">
        <f t="shared" si="137"/>
        <v>-</v>
      </c>
      <c r="BC143" s="128" t="str">
        <f t="shared" si="138"/>
        <v>-</v>
      </c>
      <c r="BD143" s="128" t="str">
        <f t="shared" si="139"/>
        <v>-</v>
      </c>
      <c r="BE143" s="187"/>
      <c r="BF143" s="128" t="str">
        <f t="shared" si="140"/>
        <v>-</v>
      </c>
      <c r="BG143" s="128" t="str">
        <f t="shared" si="141"/>
        <v>-</v>
      </c>
      <c r="BH143" s="187"/>
      <c r="BI143" s="187"/>
      <c r="BJ143" s="128" t="str">
        <f t="shared" si="142"/>
        <v>-</v>
      </c>
      <c r="BK143" s="128" t="str">
        <f t="shared" si="143"/>
        <v>-</v>
      </c>
      <c r="BL143" s="128" t="str">
        <f t="shared" si="144"/>
        <v>-</v>
      </c>
      <c r="BM143" s="128" t="str">
        <f t="shared" si="145"/>
        <v>-</v>
      </c>
      <c r="BN143" s="128" t="str">
        <f t="shared" si="146"/>
        <v>-</v>
      </c>
      <c r="BO143" s="128" t="str">
        <f t="shared" si="147"/>
        <v>-</v>
      </c>
      <c r="BP143" s="128" t="str">
        <f t="shared" si="148"/>
        <v>-</v>
      </c>
      <c r="BQ143" s="128" t="str">
        <f t="shared" si="149"/>
        <v>-</v>
      </c>
      <c r="BR143" s="128" t="str">
        <f t="shared" si="150"/>
        <v>-</v>
      </c>
      <c r="BS143" s="128" t="str">
        <f t="shared" si="151"/>
        <v>-</v>
      </c>
      <c r="BT143" s="128" t="str">
        <f t="shared" si="152"/>
        <v>-</v>
      </c>
      <c r="BU143" s="128" t="str">
        <f t="shared" si="153"/>
        <v>-</v>
      </c>
      <c r="BV143" s="129">
        <f t="shared" si="154"/>
        <v>0</v>
      </c>
      <c r="BX143" s="128" t="str">
        <f t="shared" si="103"/>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55"/>
        <v>-</v>
      </c>
      <c r="K144" s="20" t="str">
        <f>IF(月途中入退所!$N21=$B$2,IF(月途中入退所!S21="","-",月途中入退所!$S21),"-")</f>
        <v>-</v>
      </c>
      <c r="L144" s="162" t="str">
        <f t="shared" si="156"/>
        <v>-</v>
      </c>
      <c r="M144" s="20" t="str">
        <f>IF(月途中入退所!$N21=$B$2,月途中入退所!$T21,"-")</f>
        <v>-</v>
      </c>
      <c r="N144" s="129">
        <f t="shared" si="157"/>
        <v>0</v>
      </c>
      <c r="O144" s="123"/>
      <c r="P144" s="128" t="str">
        <f t="shared" si="104"/>
        <v>-</v>
      </c>
      <c r="Q144" s="128" t="str">
        <f t="shared" si="105"/>
        <v>-</v>
      </c>
      <c r="R144" s="128" t="str">
        <f t="shared" si="106"/>
        <v>-</v>
      </c>
      <c r="S144" s="128" t="str">
        <f t="shared" si="107"/>
        <v>-</v>
      </c>
      <c r="T144" s="128" t="str">
        <f t="shared" si="108"/>
        <v>-</v>
      </c>
      <c r="U144" s="128" t="str">
        <f t="shared" si="109"/>
        <v>-</v>
      </c>
      <c r="V144" s="128" t="str">
        <f t="shared" si="110"/>
        <v>-</v>
      </c>
      <c r="W144" s="128" t="str">
        <f t="shared" si="111"/>
        <v>-</v>
      </c>
      <c r="X144" s="128" t="str">
        <f t="shared" si="112"/>
        <v>-</v>
      </c>
      <c r="Y144" s="128" t="str">
        <f t="shared" si="113"/>
        <v>-</v>
      </c>
      <c r="Z144" s="128" t="str">
        <f t="shared" si="114"/>
        <v>-</v>
      </c>
      <c r="AA144" s="128" t="str">
        <f t="shared" si="115"/>
        <v>-</v>
      </c>
      <c r="AB144" s="131"/>
      <c r="AC144" s="128" t="str">
        <f t="shared" si="116"/>
        <v>-</v>
      </c>
      <c r="AD144" s="128" t="str">
        <f t="shared" si="117"/>
        <v>-</v>
      </c>
      <c r="AE144" s="131"/>
      <c r="AF144" s="131"/>
      <c r="AG144" s="128" t="str">
        <f t="shared" si="118"/>
        <v>-</v>
      </c>
      <c r="AH144" s="128" t="str">
        <f t="shared" si="119"/>
        <v>-</v>
      </c>
      <c r="AI144" s="128" t="str">
        <f t="shared" si="120"/>
        <v>-</v>
      </c>
      <c r="AJ144" s="128" t="str">
        <f t="shared" si="121"/>
        <v>-</v>
      </c>
      <c r="AK144" s="128" t="str">
        <f t="shared" si="122"/>
        <v>-</v>
      </c>
      <c r="AL144" s="128" t="str">
        <f t="shared" si="123"/>
        <v>-</v>
      </c>
      <c r="AM144" s="128" t="str">
        <f t="shared" si="124"/>
        <v>-</v>
      </c>
      <c r="AN144" s="128" t="str">
        <f t="shared" si="125"/>
        <v>-</v>
      </c>
      <c r="AO144" s="128" t="str">
        <f t="shared" si="126"/>
        <v>-</v>
      </c>
      <c r="AP144" s="128" t="str">
        <f t="shared" si="127"/>
        <v>-</v>
      </c>
      <c r="AQ144" s="128" t="str">
        <f t="shared" si="158"/>
        <v>-</v>
      </c>
      <c r="AR144" s="128" t="str">
        <f t="shared" si="159"/>
        <v>-</v>
      </c>
      <c r="AS144" s="129">
        <f t="shared" si="128"/>
        <v>0</v>
      </c>
      <c r="AT144" s="128" t="str">
        <f t="shared" si="129"/>
        <v>-</v>
      </c>
      <c r="AU144" s="128" t="str">
        <f t="shared" si="130"/>
        <v>-</v>
      </c>
      <c r="AV144" s="128" t="str">
        <f t="shared" si="131"/>
        <v>-</v>
      </c>
      <c r="AW144" s="128" t="str">
        <f t="shared" si="132"/>
        <v>-</v>
      </c>
      <c r="AX144" s="128" t="str">
        <f t="shared" si="133"/>
        <v>-</v>
      </c>
      <c r="AY144" s="128" t="str">
        <f t="shared" si="134"/>
        <v>-</v>
      </c>
      <c r="AZ144" s="128" t="str">
        <f t="shared" si="135"/>
        <v>-</v>
      </c>
      <c r="BA144" s="128" t="str">
        <f t="shared" si="136"/>
        <v>-</v>
      </c>
      <c r="BB144" s="128" t="str">
        <f t="shared" si="137"/>
        <v>-</v>
      </c>
      <c r="BC144" s="128" t="str">
        <f t="shared" si="138"/>
        <v>-</v>
      </c>
      <c r="BD144" s="128" t="str">
        <f t="shared" si="139"/>
        <v>-</v>
      </c>
      <c r="BE144" s="187"/>
      <c r="BF144" s="128" t="str">
        <f t="shared" si="140"/>
        <v>-</v>
      </c>
      <c r="BG144" s="128" t="str">
        <f t="shared" si="141"/>
        <v>-</v>
      </c>
      <c r="BH144" s="187"/>
      <c r="BI144" s="187"/>
      <c r="BJ144" s="128" t="str">
        <f t="shared" si="142"/>
        <v>-</v>
      </c>
      <c r="BK144" s="128" t="str">
        <f t="shared" si="143"/>
        <v>-</v>
      </c>
      <c r="BL144" s="128" t="str">
        <f t="shared" si="144"/>
        <v>-</v>
      </c>
      <c r="BM144" s="128" t="str">
        <f t="shared" si="145"/>
        <v>-</v>
      </c>
      <c r="BN144" s="128" t="str">
        <f t="shared" si="146"/>
        <v>-</v>
      </c>
      <c r="BO144" s="128" t="str">
        <f t="shared" si="147"/>
        <v>-</v>
      </c>
      <c r="BP144" s="128" t="str">
        <f t="shared" si="148"/>
        <v>-</v>
      </c>
      <c r="BQ144" s="128" t="str">
        <f t="shared" si="149"/>
        <v>-</v>
      </c>
      <c r="BR144" s="128" t="str">
        <f t="shared" si="150"/>
        <v>-</v>
      </c>
      <c r="BS144" s="128" t="str">
        <f t="shared" si="151"/>
        <v>-</v>
      </c>
      <c r="BT144" s="128" t="str">
        <f t="shared" si="152"/>
        <v>-</v>
      </c>
      <c r="BU144" s="128" t="str">
        <f t="shared" si="153"/>
        <v>-</v>
      </c>
      <c r="BV144" s="129">
        <f t="shared" si="154"/>
        <v>0</v>
      </c>
      <c r="BX144" s="128" t="str">
        <f t="shared" si="103"/>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55"/>
        <v>-</v>
      </c>
      <c r="K145" s="20" t="str">
        <f>IF(月途中入退所!$N22=$B$2,IF(月途中入退所!S22="","-",月途中入退所!$S22),"-")</f>
        <v>-</v>
      </c>
      <c r="L145" s="162" t="str">
        <f t="shared" si="156"/>
        <v>-</v>
      </c>
      <c r="M145" s="20" t="str">
        <f>IF(月途中入退所!$N22=$B$2,月途中入退所!$T22,"-")</f>
        <v>-</v>
      </c>
      <c r="N145" s="129">
        <f t="shared" si="157"/>
        <v>0</v>
      </c>
      <c r="P145" s="128" t="str">
        <f t="shared" si="104"/>
        <v>-</v>
      </c>
      <c r="Q145" s="128" t="str">
        <f t="shared" si="105"/>
        <v>-</v>
      </c>
      <c r="R145" s="128" t="str">
        <f t="shared" si="106"/>
        <v>-</v>
      </c>
      <c r="S145" s="128" t="str">
        <f t="shared" si="107"/>
        <v>-</v>
      </c>
      <c r="T145" s="128" t="str">
        <f t="shared" si="108"/>
        <v>-</v>
      </c>
      <c r="U145" s="128" t="str">
        <f t="shared" si="109"/>
        <v>-</v>
      </c>
      <c r="V145" s="128" t="str">
        <f t="shared" si="110"/>
        <v>-</v>
      </c>
      <c r="W145" s="128" t="str">
        <f t="shared" si="111"/>
        <v>-</v>
      </c>
      <c r="X145" s="128" t="str">
        <f t="shared" si="112"/>
        <v>-</v>
      </c>
      <c r="Y145" s="128" t="str">
        <f t="shared" si="113"/>
        <v>-</v>
      </c>
      <c r="Z145" s="128" t="str">
        <f t="shared" si="114"/>
        <v>-</v>
      </c>
      <c r="AA145" s="128" t="str">
        <f t="shared" si="115"/>
        <v>-</v>
      </c>
      <c r="AB145" s="131"/>
      <c r="AC145" s="128" t="str">
        <f t="shared" si="116"/>
        <v>-</v>
      </c>
      <c r="AD145" s="128" t="str">
        <f t="shared" si="117"/>
        <v>-</v>
      </c>
      <c r="AE145" s="131"/>
      <c r="AF145" s="131"/>
      <c r="AG145" s="128" t="str">
        <f t="shared" si="118"/>
        <v>-</v>
      </c>
      <c r="AH145" s="128" t="str">
        <f t="shared" si="119"/>
        <v>-</v>
      </c>
      <c r="AI145" s="128" t="str">
        <f t="shared" si="120"/>
        <v>-</v>
      </c>
      <c r="AJ145" s="128" t="str">
        <f t="shared" si="121"/>
        <v>-</v>
      </c>
      <c r="AK145" s="128" t="str">
        <f t="shared" si="122"/>
        <v>-</v>
      </c>
      <c r="AL145" s="128" t="str">
        <f t="shared" si="123"/>
        <v>-</v>
      </c>
      <c r="AM145" s="128" t="str">
        <f t="shared" si="124"/>
        <v>-</v>
      </c>
      <c r="AN145" s="128" t="str">
        <f t="shared" si="125"/>
        <v>-</v>
      </c>
      <c r="AO145" s="128" t="str">
        <f t="shared" si="126"/>
        <v>-</v>
      </c>
      <c r="AP145" s="128" t="str">
        <f t="shared" si="127"/>
        <v>-</v>
      </c>
      <c r="AQ145" s="128" t="str">
        <f t="shared" si="158"/>
        <v>-</v>
      </c>
      <c r="AR145" s="128" t="str">
        <f t="shared" si="159"/>
        <v>-</v>
      </c>
      <c r="AS145" s="129">
        <f t="shared" si="128"/>
        <v>0</v>
      </c>
      <c r="AT145" s="128" t="str">
        <f t="shared" si="129"/>
        <v>-</v>
      </c>
      <c r="AU145" s="128" t="str">
        <f t="shared" si="130"/>
        <v>-</v>
      </c>
      <c r="AV145" s="128" t="str">
        <f t="shared" si="131"/>
        <v>-</v>
      </c>
      <c r="AW145" s="128" t="str">
        <f t="shared" si="132"/>
        <v>-</v>
      </c>
      <c r="AX145" s="128" t="str">
        <f t="shared" si="133"/>
        <v>-</v>
      </c>
      <c r="AY145" s="128" t="str">
        <f t="shared" si="134"/>
        <v>-</v>
      </c>
      <c r="AZ145" s="128" t="str">
        <f t="shared" si="135"/>
        <v>-</v>
      </c>
      <c r="BA145" s="128" t="str">
        <f t="shared" si="136"/>
        <v>-</v>
      </c>
      <c r="BB145" s="128" t="str">
        <f t="shared" si="137"/>
        <v>-</v>
      </c>
      <c r="BC145" s="128" t="str">
        <f t="shared" si="138"/>
        <v>-</v>
      </c>
      <c r="BD145" s="128" t="str">
        <f t="shared" si="139"/>
        <v>-</v>
      </c>
      <c r="BE145" s="187"/>
      <c r="BF145" s="128" t="str">
        <f t="shared" si="140"/>
        <v>-</v>
      </c>
      <c r="BG145" s="128" t="str">
        <f t="shared" si="141"/>
        <v>-</v>
      </c>
      <c r="BH145" s="187"/>
      <c r="BI145" s="187"/>
      <c r="BJ145" s="128" t="str">
        <f t="shared" si="142"/>
        <v>-</v>
      </c>
      <c r="BK145" s="128" t="str">
        <f t="shared" si="143"/>
        <v>-</v>
      </c>
      <c r="BL145" s="128" t="str">
        <f t="shared" si="144"/>
        <v>-</v>
      </c>
      <c r="BM145" s="128" t="str">
        <f t="shared" si="145"/>
        <v>-</v>
      </c>
      <c r="BN145" s="128" t="str">
        <f t="shared" si="146"/>
        <v>-</v>
      </c>
      <c r="BO145" s="128" t="str">
        <f t="shared" si="147"/>
        <v>-</v>
      </c>
      <c r="BP145" s="128" t="str">
        <f t="shared" si="148"/>
        <v>-</v>
      </c>
      <c r="BQ145" s="128" t="str">
        <f t="shared" si="149"/>
        <v>-</v>
      </c>
      <c r="BR145" s="128" t="str">
        <f t="shared" si="150"/>
        <v>-</v>
      </c>
      <c r="BS145" s="128" t="str">
        <f t="shared" si="151"/>
        <v>-</v>
      </c>
      <c r="BT145" s="128" t="str">
        <f t="shared" si="152"/>
        <v>-</v>
      </c>
      <c r="BU145" s="128" t="str">
        <f t="shared" si="153"/>
        <v>-</v>
      </c>
      <c r="BV145" s="129">
        <f t="shared" si="154"/>
        <v>0</v>
      </c>
      <c r="BX145" s="128" t="str">
        <f t="shared" si="103"/>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55"/>
        <v>-</v>
      </c>
      <c r="K146" s="20" t="str">
        <f>IF(月途中入退所!$N23=$B$2,IF(月途中入退所!S23="","-",月途中入退所!$S23),"-")</f>
        <v>-</v>
      </c>
      <c r="L146" s="162" t="str">
        <f t="shared" si="156"/>
        <v>-</v>
      </c>
      <c r="M146" s="20" t="str">
        <f>IF(月途中入退所!$N23=$B$2,月途中入退所!$T23,"-")</f>
        <v>-</v>
      </c>
      <c r="N146" s="129">
        <f t="shared" si="157"/>
        <v>0</v>
      </c>
      <c r="P146" s="128" t="str">
        <f t="shared" si="104"/>
        <v>-</v>
      </c>
      <c r="Q146" s="128" t="str">
        <f t="shared" si="105"/>
        <v>-</v>
      </c>
      <c r="R146" s="128" t="str">
        <f t="shared" si="106"/>
        <v>-</v>
      </c>
      <c r="S146" s="128" t="str">
        <f t="shared" si="107"/>
        <v>-</v>
      </c>
      <c r="T146" s="128" t="str">
        <f t="shared" si="108"/>
        <v>-</v>
      </c>
      <c r="U146" s="128" t="str">
        <f t="shared" si="109"/>
        <v>-</v>
      </c>
      <c r="V146" s="128" t="str">
        <f t="shared" si="110"/>
        <v>-</v>
      </c>
      <c r="W146" s="128" t="str">
        <f t="shared" si="111"/>
        <v>-</v>
      </c>
      <c r="X146" s="128" t="str">
        <f t="shared" si="112"/>
        <v>-</v>
      </c>
      <c r="Y146" s="128" t="str">
        <f t="shared" si="113"/>
        <v>-</v>
      </c>
      <c r="Z146" s="128" t="str">
        <f t="shared" si="114"/>
        <v>-</v>
      </c>
      <c r="AA146" s="128" t="str">
        <f t="shared" si="115"/>
        <v>-</v>
      </c>
      <c r="AB146" s="131"/>
      <c r="AC146" s="128" t="str">
        <f t="shared" si="116"/>
        <v>-</v>
      </c>
      <c r="AD146" s="128" t="str">
        <f t="shared" si="117"/>
        <v>-</v>
      </c>
      <c r="AE146" s="131"/>
      <c r="AF146" s="131"/>
      <c r="AG146" s="128" t="str">
        <f t="shared" si="118"/>
        <v>-</v>
      </c>
      <c r="AH146" s="128" t="str">
        <f t="shared" si="119"/>
        <v>-</v>
      </c>
      <c r="AI146" s="128" t="str">
        <f t="shared" si="120"/>
        <v>-</v>
      </c>
      <c r="AJ146" s="128" t="str">
        <f t="shared" si="121"/>
        <v>-</v>
      </c>
      <c r="AK146" s="128" t="str">
        <f t="shared" si="122"/>
        <v>-</v>
      </c>
      <c r="AL146" s="128" t="str">
        <f t="shared" si="123"/>
        <v>-</v>
      </c>
      <c r="AM146" s="128" t="str">
        <f t="shared" si="124"/>
        <v>-</v>
      </c>
      <c r="AN146" s="128" t="str">
        <f t="shared" si="125"/>
        <v>-</v>
      </c>
      <c r="AO146" s="128" t="str">
        <f t="shared" si="126"/>
        <v>-</v>
      </c>
      <c r="AP146" s="128" t="str">
        <f t="shared" si="127"/>
        <v>-</v>
      </c>
      <c r="AQ146" s="128" t="str">
        <f t="shared" si="158"/>
        <v>-</v>
      </c>
      <c r="AR146" s="128" t="str">
        <f t="shared" si="159"/>
        <v>-</v>
      </c>
      <c r="AS146" s="129">
        <f t="shared" si="128"/>
        <v>0</v>
      </c>
      <c r="AT146" s="128" t="str">
        <f t="shared" si="129"/>
        <v>-</v>
      </c>
      <c r="AU146" s="128" t="str">
        <f t="shared" si="130"/>
        <v>-</v>
      </c>
      <c r="AV146" s="128" t="str">
        <f t="shared" si="131"/>
        <v>-</v>
      </c>
      <c r="AW146" s="128" t="str">
        <f t="shared" si="132"/>
        <v>-</v>
      </c>
      <c r="AX146" s="128" t="str">
        <f t="shared" si="133"/>
        <v>-</v>
      </c>
      <c r="AY146" s="128" t="str">
        <f t="shared" si="134"/>
        <v>-</v>
      </c>
      <c r="AZ146" s="128" t="str">
        <f t="shared" si="135"/>
        <v>-</v>
      </c>
      <c r="BA146" s="128" t="str">
        <f t="shared" si="136"/>
        <v>-</v>
      </c>
      <c r="BB146" s="128" t="str">
        <f t="shared" si="137"/>
        <v>-</v>
      </c>
      <c r="BC146" s="128" t="str">
        <f t="shared" si="138"/>
        <v>-</v>
      </c>
      <c r="BD146" s="128" t="str">
        <f t="shared" si="139"/>
        <v>-</v>
      </c>
      <c r="BE146" s="187"/>
      <c r="BF146" s="128" t="str">
        <f t="shared" si="140"/>
        <v>-</v>
      </c>
      <c r="BG146" s="128" t="str">
        <f t="shared" si="141"/>
        <v>-</v>
      </c>
      <c r="BH146" s="187"/>
      <c r="BI146" s="187"/>
      <c r="BJ146" s="128" t="str">
        <f t="shared" si="142"/>
        <v>-</v>
      </c>
      <c r="BK146" s="128" t="str">
        <f t="shared" si="143"/>
        <v>-</v>
      </c>
      <c r="BL146" s="128" t="str">
        <f t="shared" si="144"/>
        <v>-</v>
      </c>
      <c r="BM146" s="128" t="str">
        <f t="shared" si="145"/>
        <v>-</v>
      </c>
      <c r="BN146" s="128" t="str">
        <f t="shared" si="146"/>
        <v>-</v>
      </c>
      <c r="BO146" s="128" t="str">
        <f t="shared" si="147"/>
        <v>-</v>
      </c>
      <c r="BP146" s="128" t="str">
        <f t="shared" si="148"/>
        <v>-</v>
      </c>
      <c r="BQ146" s="128" t="str">
        <f t="shared" si="149"/>
        <v>-</v>
      </c>
      <c r="BR146" s="128" t="str">
        <f t="shared" si="150"/>
        <v>-</v>
      </c>
      <c r="BS146" s="128" t="str">
        <f t="shared" si="151"/>
        <v>-</v>
      </c>
      <c r="BT146" s="128" t="str">
        <f t="shared" si="152"/>
        <v>-</v>
      </c>
      <c r="BU146" s="128" t="str">
        <f t="shared" si="153"/>
        <v>-</v>
      </c>
      <c r="BV146" s="129">
        <f t="shared" si="154"/>
        <v>0</v>
      </c>
      <c r="BX146" s="128" t="str">
        <f t="shared" si="103"/>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55"/>
        <v>-</v>
      </c>
      <c r="K147" s="20" t="str">
        <f>IF(月途中入退所!$N24=$B$2,IF(月途中入退所!S24="","-",月途中入退所!$S24),"-")</f>
        <v>-</v>
      </c>
      <c r="L147" s="162" t="str">
        <f t="shared" si="156"/>
        <v>-</v>
      </c>
      <c r="M147" s="20" t="str">
        <f>IF(月途中入退所!$N24=$B$2,月途中入退所!$T24,"-")</f>
        <v>-</v>
      </c>
      <c r="N147" s="129">
        <f t="shared" si="157"/>
        <v>0</v>
      </c>
      <c r="O147" s="123"/>
      <c r="P147" s="128" t="str">
        <f t="shared" si="104"/>
        <v>-</v>
      </c>
      <c r="Q147" s="128" t="str">
        <f t="shared" si="105"/>
        <v>-</v>
      </c>
      <c r="R147" s="128" t="str">
        <f t="shared" si="106"/>
        <v>-</v>
      </c>
      <c r="S147" s="128" t="str">
        <f t="shared" si="107"/>
        <v>-</v>
      </c>
      <c r="T147" s="128" t="str">
        <f t="shared" si="108"/>
        <v>-</v>
      </c>
      <c r="U147" s="128" t="str">
        <f t="shared" si="109"/>
        <v>-</v>
      </c>
      <c r="V147" s="128" t="str">
        <f t="shared" si="110"/>
        <v>-</v>
      </c>
      <c r="W147" s="128" t="str">
        <f t="shared" si="111"/>
        <v>-</v>
      </c>
      <c r="X147" s="128" t="str">
        <f t="shared" si="112"/>
        <v>-</v>
      </c>
      <c r="Y147" s="128" t="str">
        <f t="shared" si="113"/>
        <v>-</v>
      </c>
      <c r="Z147" s="128" t="str">
        <f t="shared" si="114"/>
        <v>-</v>
      </c>
      <c r="AA147" s="128" t="str">
        <f t="shared" si="115"/>
        <v>-</v>
      </c>
      <c r="AB147" s="131"/>
      <c r="AC147" s="128" t="str">
        <f t="shared" si="116"/>
        <v>-</v>
      </c>
      <c r="AD147" s="128" t="str">
        <f t="shared" si="117"/>
        <v>-</v>
      </c>
      <c r="AE147" s="131"/>
      <c r="AF147" s="131"/>
      <c r="AG147" s="128" t="str">
        <f t="shared" si="118"/>
        <v>-</v>
      </c>
      <c r="AH147" s="128" t="str">
        <f t="shared" si="119"/>
        <v>-</v>
      </c>
      <c r="AI147" s="128" t="str">
        <f t="shared" si="120"/>
        <v>-</v>
      </c>
      <c r="AJ147" s="128" t="str">
        <f t="shared" si="121"/>
        <v>-</v>
      </c>
      <c r="AK147" s="128" t="str">
        <f t="shared" si="122"/>
        <v>-</v>
      </c>
      <c r="AL147" s="128" t="str">
        <f t="shared" si="123"/>
        <v>-</v>
      </c>
      <c r="AM147" s="128" t="str">
        <f t="shared" si="124"/>
        <v>-</v>
      </c>
      <c r="AN147" s="128" t="str">
        <f t="shared" si="125"/>
        <v>-</v>
      </c>
      <c r="AO147" s="128" t="str">
        <f t="shared" si="126"/>
        <v>-</v>
      </c>
      <c r="AP147" s="128" t="str">
        <f t="shared" si="127"/>
        <v>-</v>
      </c>
      <c r="AQ147" s="128" t="str">
        <f t="shared" si="158"/>
        <v>-</v>
      </c>
      <c r="AR147" s="128" t="str">
        <f t="shared" si="159"/>
        <v>-</v>
      </c>
      <c r="AS147" s="129">
        <f t="shared" si="128"/>
        <v>0</v>
      </c>
      <c r="AT147" s="128" t="str">
        <f t="shared" si="129"/>
        <v>-</v>
      </c>
      <c r="AU147" s="128" t="str">
        <f t="shared" si="130"/>
        <v>-</v>
      </c>
      <c r="AV147" s="128" t="str">
        <f t="shared" si="131"/>
        <v>-</v>
      </c>
      <c r="AW147" s="128" t="str">
        <f t="shared" si="132"/>
        <v>-</v>
      </c>
      <c r="AX147" s="128" t="str">
        <f t="shared" si="133"/>
        <v>-</v>
      </c>
      <c r="AY147" s="128" t="str">
        <f t="shared" si="134"/>
        <v>-</v>
      </c>
      <c r="AZ147" s="128" t="str">
        <f t="shared" si="135"/>
        <v>-</v>
      </c>
      <c r="BA147" s="128" t="str">
        <f t="shared" si="136"/>
        <v>-</v>
      </c>
      <c r="BB147" s="128" t="str">
        <f t="shared" si="137"/>
        <v>-</v>
      </c>
      <c r="BC147" s="128" t="str">
        <f t="shared" si="138"/>
        <v>-</v>
      </c>
      <c r="BD147" s="128" t="str">
        <f t="shared" si="139"/>
        <v>-</v>
      </c>
      <c r="BE147" s="187"/>
      <c r="BF147" s="128" t="str">
        <f t="shared" si="140"/>
        <v>-</v>
      </c>
      <c r="BG147" s="128" t="str">
        <f t="shared" si="141"/>
        <v>-</v>
      </c>
      <c r="BH147" s="187"/>
      <c r="BI147" s="187"/>
      <c r="BJ147" s="128" t="str">
        <f t="shared" si="142"/>
        <v>-</v>
      </c>
      <c r="BK147" s="128" t="str">
        <f t="shared" si="143"/>
        <v>-</v>
      </c>
      <c r="BL147" s="128" t="str">
        <f t="shared" si="144"/>
        <v>-</v>
      </c>
      <c r="BM147" s="128" t="str">
        <f t="shared" si="145"/>
        <v>-</v>
      </c>
      <c r="BN147" s="128" t="str">
        <f t="shared" si="146"/>
        <v>-</v>
      </c>
      <c r="BO147" s="128" t="str">
        <f t="shared" si="147"/>
        <v>-</v>
      </c>
      <c r="BP147" s="128" t="str">
        <f t="shared" si="148"/>
        <v>-</v>
      </c>
      <c r="BQ147" s="128" t="str">
        <f t="shared" si="149"/>
        <v>-</v>
      </c>
      <c r="BR147" s="128" t="str">
        <f t="shared" si="150"/>
        <v>-</v>
      </c>
      <c r="BS147" s="128" t="str">
        <f t="shared" si="151"/>
        <v>-</v>
      </c>
      <c r="BT147" s="128" t="str">
        <f t="shared" si="152"/>
        <v>-</v>
      </c>
      <c r="BU147" s="128" t="str">
        <f t="shared" si="153"/>
        <v>-</v>
      </c>
      <c r="BV147" s="129">
        <f t="shared" si="154"/>
        <v>0</v>
      </c>
      <c r="BX147" s="128" t="str">
        <f t="shared" si="103"/>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55"/>
        <v>-</v>
      </c>
      <c r="K148" s="20" t="str">
        <f>IF(月途中入退所!$N25=$B$2,IF(月途中入退所!S25="","-",月途中入退所!$S25),"-")</f>
        <v>-</v>
      </c>
      <c r="L148" s="162" t="str">
        <f t="shared" si="156"/>
        <v>-</v>
      </c>
      <c r="M148" s="20" t="str">
        <f>IF(月途中入退所!$N25=$B$2,月途中入退所!$T25,"-")</f>
        <v>-</v>
      </c>
      <c r="N148" s="129">
        <f t="shared" si="157"/>
        <v>0</v>
      </c>
      <c r="P148" s="128" t="str">
        <f t="shared" si="104"/>
        <v>-</v>
      </c>
      <c r="Q148" s="128" t="str">
        <f t="shared" si="105"/>
        <v>-</v>
      </c>
      <c r="R148" s="128" t="str">
        <f t="shared" si="106"/>
        <v>-</v>
      </c>
      <c r="S148" s="128" t="str">
        <f t="shared" si="107"/>
        <v>-</v>
      </c>
      <c r="T148" s="128" t="str">
        <f t="shared" si="108"/>
        <v>-</v>
      </c>
      <c r="U148" s="128" t="str">
        <f t="shared" si="109"/>
        <v>-</v>
      </c>
      <c r="V148" s="128" t="str">
        <f t="shared" si="110"/>
        <v>-</v>
      </c>
      <c r="W148" s="128" t="str">
        <f t="shared" si="111"/>
        <v>-</v>
      </c>
      <c r="X148" s="128" t="str">
        <f t="shared" si="112"/>
        <v>-</v>
      </c>
      <c r="Y148" s="128" t="str">
        <f t="shared" si="113"/>
        <v>-</v>
      </c>
      <c r="Z148" s="128" t="str">
        <f t="shared" si="114"/>
        <v>-</v>
      </c>
      <c r="AA148" s="128" t="str">
        <f t="shared" si="115"/>
        <v>-</v>
      </c>
      <c r="AB148" s="131"/>
      <c r="AC148" s="128" t="str">
        <f t="shared" si="116"/>
        <v>-</v>
      </c>
      <c r="AD148" s="128" t="str">
        <f t="shared" si="117"/>
        <v>-</v>
      </c>
      <c r="AE148" s="131"/>
      <c r="AF148" s="131"/>
      <c r="AG148" s="128" t="str">
        <f t="shared" si="118"/>
        <v>-</v>
      </c>
      <c r="AH148" s="128" t="str">
        <f t="shared" si="119"/>
        <v>-</v>
      </c>
      <c r="AI148" s="128" t="str">
        <f t="shared" si="120"/>
        <v>-</v>
      </c>
      <c r="AJ148" s="128" t="str">
        <f t="shared" si="121"/>
        <v>-</v>
      </c>
      <c r="AK148" s="128" t="str">
        <f t="shared" si="122"/>
        <v>-</v>
      </c>
      <c r="AL148" s="128" t="str">
        <f t="shared" si="123"/>
        <v>-</v>
      </c>
      <c r="AM148" s="128" t="str">
        <f t="shared" si="124"/>
        <v>-</v>
      </c>
      <c r="AN148" s="128" t="str">
        <f t="shared" si="125"/>
        <v>-</v>
      </c>
      <c r="AO148" s="128" t="str">
        <f t="shared" si="126"/>
        <v>-</v>
      </c>
      <c r="AP148" s="128" t="str">
        <f t="shared" si="127"/>
        <v>-</v>
      </c>
      <c r="AQ148" s="128" t="str">
        <f t="shared" si="158"/>
        <v>-</v>
      </c>
      <c r="AR148" s="128" t="str">
        <f t="shared" si="159"/>
        <v>-</v>
      </c>
      <c r="AS148" s="129">
        <f t="shared" si="128"/>
        <v>0</v>
      </c>
      <c r="AT148" s="128" t="str">
        <f t="shared" si="129"/>
        <v>-</v>
      </c>
      <c r="AU148" s="128" t="str">
        <f t="shared" si="130"/>
        <v>-</v>
      </c>
      <c r="AV148" s="128" t="str">
        <f t="shared" si="131"/>
        <v>-</v>
      </c>
      <c r="AW148" s="128" t="str">
        <f t="shared" si="132"/>
        <v>-</v>
      </c>
      <c r="AX148" s="128" t="str">
        <f t="shared" si="133"/>
        <v>-</v>
      </c>
      <c r="AY148" s="128" t="str">
        <f t="shared" si="134"/>
        <v>-</v>
      </c>
      <c r="AZ148" s="128" t="str">
        <f t="shared" si="135"/>
        <v>-</v>
      </c>
      <c r="BA148" s="128" t="str">
        <f t="shared" si="136"/>
        <v>-</v>
      </c>
      <c r="BB148" s="128" t="str">
        <f t="shared" si="137"/>
        <v>-</v>
      </c>
      <c r="BC148" s="128" t="str">
        <f t="shared" si="138"/>
        <v>-</v>
      </c>
      <c r="BD148" s="128" t="str">
        <f t="shared" si="139"/>
        <v>-</v>
      </c>
      <c r="BE148" s="187"/>
      <c r="BF148" s="128" t="str">
        <f t="shared" si="140"/>
        <v>-</v>
      </c>
      <c r="BG148" s="128" t="str">
        <f t="shared" si="141"/>
        <v>-</v>
      </c>
      <c r="BH148" s="187"/>
      <c r="BI148" s="187"/>
      <c r="BJ148" s="128" t="str">
        <f t="shared" si="142"/>
        <v>-</v>
      </c>
      <c r="BK148" s="128" t="str">
        <f t="shared" si="143"/>
        <v>-</v>
      </c>
      <c r="BL148" s="128" t="str">
        <f t="shared" si="144"/>
        <v>-</v>
      </c>
      <c r="BM148" s="128" t="str">
        <f t="shared" si="145"/>
        <v>-</v>
      </c>
      <c r="BN148" s="128" t="str">
        <f t="shared" si="146"/>
        <v>-</v>
      </c>
      <c r="BO148" s="128" t="str">
        <f t="shared" si="147"/>
        <v>-</v>
      </c>
      <c r="BP148" s="128" t="str">
        <f t="shared" si="148"/>
        <v>-</v>
      </c>
      <c r="BQ148" s="128" t="str">
        <f t="shared" si="149"/>
        <v>-</v>
      </c>
      <c r="BR148" s="128" t="str">
        <f t="shared" si="150"/>
        <v>-</v>
      </c>
      <c r="BS148" s="128" t="str">
        <f t="shared" si="151"/>
        <v>-</v>
      </c>
      <c r="BT148" s="128" t="str">
        <f t="shared" si="152"/>
        <v>-</v>
      </c>
      <c r="BU148" s="128" t="str">
        <f t="shared" si="153"/>
        <v>-</v>
      </c>
      <c r="BV148" s="129">
        <f t="shared" si="154"/>
        <v>0</v>
      </c>
      <c r="BX148" s="128" t="str">
        <f t="shared" si="103"/>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55"/>
        <v>-</v>
      </c>
      <c r="K149" s="20" t="str">
        <f>IF(月途中入退所!$N26=$B$2,IF(月途中入退所!S26="","-",月途中入退所!$S26),"-")</f>
        <v>-</v>
      </c>
      <c r="L149" s="162" t="str">
        <f t="shared" si="156"/>
        <v>-</v>
      </c>
      <c r="M149" s="20" t="str">
        <f>IF(月途中入退所!$N26=$B$2,月途中入退所!$T26,"-")</f>
        <v>-</v>
      </c>
      <c r="N149" s="129">
        <f t="shared" si="157"/>
        <v>0</v>
      </c>
      <c r="P149" s="128" t="str">
        <f t="shared" si="104"/>
        <v>-</v>
      </c>
      <c r="Q149" s="128" t="str">
        <f t="shared" si="105"/>
        <v>-</v>
      </c>
      <c r="R149" s="128" t="str">
        <f t="shared" si="106"/>
        <v>-</v>
      </c>
      <c r="S149" s="128" t="str">
        <f t="shared" si="107"/>
        <v>-</v>
      </c>
      <c r="T149" s="128" t="str">
        <f t="shared" si="108"/>
        <v>-</v>
      </c>
      <c r="U149" s="128" t="str">
        <f t="shared" si="109"/>
        <v>-</v>
      </c>
      <c r="V149" s="128" t="str">
        <f t="shared" si="110"/>
        <v>-</v>
      </c>
      <c r="W149" s="128" t="str">
        <f t="shared" si="111"/>
        <v>-</v>
      </c>
      <c r="X149" s="128" t="str">
        <f t="shared" si="112"/>
        <v>-</v>
      </c>
      <c r="Y149" s="128" t="str">
        <f t="shared" si="113"/>
        <v>-</v>
      </c>
      <c r="Z149" s="128" t="str">
        <f t="shared" si="114"/>
        <v>-</v>
      </c>
      <c r="AA149" s="128" t="str">
        <f t="shared" si="115"/>
        <v>-</v>
      </c>
      <c r="AB149" s="131"/>
      <c r="AC149" s="128" t="str">
        <f t="shared" si="116"/>
        <v>-</v>
      </c>
      <c r="AD149" s="128" t="str">
        <f t="shared" si="117"/>
        <v>-</v>
      </c>
      <c r="AE149" s="131"/>
      <c r="AF149" s="131"/>
      <c r="AG149" s="128" t="str">
        <f t="shared" si="118"/>
        <v>-</v>
      </c>
      <c r="AH149" s="128" t="str">
        <f t="shared" si="119"/>
        <v>-</v>
      </c>
      <c r="AI149" s="128" t="str">
        <f t="shared" si="120"/>
        <v>-</v>
      </c>
      <c r="AJ149" s="128" t="str">
        <f t="shared" si="121"/>
        <v>-</v>
      </c>
      <c r="AK149" s="128" t="str">
        <f t="shared" si="122"/>
        <v>-</v>
      </c>
      <c r="AL149" s="128" t="str">
        <f t="shared" si="123"/>
        <v>-</v>
      </c>
      <c r="AM149" s="128" t="str">
        <f t="shared" si="124"/>
        <v>-</v>
      </c>
      <c r="AN149" s="128" t="str">
        <f t="shared" si="125"/>
        <v>-</v>
      </c>
      <c r="AO149" s="128" t="str">
        <f t="shared" si="126"/>
        <v>-</v>
      </c>
      <c r="AP149" s="128" t="str">
        <f t="shared" si="127"/>
        <v>-</v>
      </c>
      <c r="AQ149" s="128" t="str">
        <f t="shared" si="158"/>
        <v>-</v>
      </c>
      <c r="AR149" s="128" t="str">
        <f t="shared" si="159"/>
        <v>-</v>
      </c>
      <c r="AS149" s="129">
        <f t="shared" si="128"/>
        <v>0</v>
      </c>
      <c r="AT149" s="128" t="str">
        <f t="shared" si="129"/>
        <v>-</v>
      </c>
      <c r="AU149" s="128" t="str">
        <f t="shared" si="130"/>
        <v>-</v>
      </c>
      <c r="AV149" s="128" t="str">
        <f t="shared" si="131"/>
        <v>-</v>
      </c>
      <c r="AW149" s="128" t="str">
        <f t="shared" si="132"/>
        <v>-</v>
      </c>
      <c r="AX149" s="128" t="str">
        <f t="shared" si="133"/>
        <v>-</v>
      </c>
      <c r="AY149" s="128" t="str">
        <f t="shared" si="134"/>
        <v>-</v>
      </c>
      <c r="AZ149" s="128" t="str">
        <f t="shared" si="135"/>
        <v>-</v>
      </c>
      <c r="BA149" s="128" t="str">
        <f t="shared" si="136"/>
        <v>-</v>
      </c>
      <c r="BB149" s="128" t="str">
        <f t="shared" si="137"/>
        <v>-</v>
      </c>
      <c r="BC149" s="128" t="str">
        <f t="shared" si="138"/>
        <v>-</v>
      </c>
      <c r="BD149" s="128" t="str">
        <f t="shared" si="139"/>
        <v>-</v>
      </c>
      <c r="BE149" s="187"/>
      <c r="BF149" s="128" t="str">
        <f t="shared" si="140"/>
        <v>-</v>
      </c>
      <c r="BG149" s="128" t="str">
        <f t="shared" si="141"/>
        <v>-</v>
      </c>
      <c r="BH149" s="187"/>
      <c r="BI149" s="187"/>
      <c r="BJ149" s="128" t="str">
        <f t="shared" si="142"/>
        <v>-</v>
      </c>
      <c r="BK149" s="128" t="str">
        <f t="shared" si="143"/>
        <v>-</v>
      </c>
      <c r="BL149" s="128" t="str">
        <f t="shared" si="144"/>
        <v>-</v>
      </c>
      <c r="BM149" s="128" t="str">
        <f t="shared" si="145"/>
        <v>-</v>
      </c>
      <c r="BN149" s="128" t="str">
        <f t="shared" si="146"/>
        <v>-</v>
      </c>
      <c r="BO149" s="128" t="str">
        <f t="shared" si="147"/>
        <v>-</v>
      </c>
      <c r="BP149" s="128" t="str">
        <f t="shared" si="148"/>
        <v>-</v>
      </c>
      <c r="BQ149" s="128" t="str">
        <f t="shared" si="149"/>
        <v>-</v>
      </c>
      <c r="BR149" s="128" t="str">
        <f t="shared" si="150"/>
        <v>-</v>
      </c>
      <c r="BS149" s="128" t="str">
        <f t="shared" si="151"/>
        <v>-</v>
      </c>
      <c r="BT149" s="128" t="str">
        <f t="shared" si="152"/>
        <v>-</v>
      </c>
      <c r="BU149" s="128" t="str">
        <f t="shared" si="153"/>
        <v>-</v>
      </c>
      <c r="BV149" s="129">
        <f t="shared" si="154"/>
        <v>0</v>
      </c>
      <c r="BX149" s="128" t="str">
        <f t="shared" si="103"/>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55"/>
        <v>-</v>
      </c>
      <c r="K150" s="20" t="str">
        <f>IF(月途中入退所!$N27=$B$2,IF(月途中入退所!S27="","-",月途中入退所!$S27),"-")</f>
        <v>-</v>
      </c>
      <c r="L150" s="162" t="str">
        <f t="shared" si="156"/>
        <v>-</v>
      </c>
      <c r="M150" s="20" t="str">
        <f>IF(月途中入退所!$N27=$B$2,月途中入退所!$T27,"-")</f>
        <v>-</v>
      </c>
      <c r="N150" s="129">
        <f t="shared" si="157"/>
        <v>0</v>
      </c>
      <c r="P150" s="128" t="str">
        <f t="shared" si="104"/>
        <v>-</v>
      </c>
      <c r="Q150" s="128" t="str">
        <f t="shared" si="105"/>
        <v>-</v>
      </c>
      <c r="R150" s="128" t="str">
        <f t="shared" si="106"/>
        <v>-</v>
      </c>
      <c r="S150" s="128" t="str">
        <f t="shared" si="107"/>
        <v>-</v>
      </c>
      <c r="T150" s="128" t="str">
        <f t="shared" si="108"/>
        <v>-</v>
      </c>
      <c r="U150" s="128" t="str">
        <f t="shared" si="109"/>
        <v>-</v>
      </c>
      <c r="V150" s="128" t="str">
        <f t="shared" si="110"/>
        <v>-</v>
      </c>
      <c r="W150" s="128" t="str">
        <f t="shared" si="111"/>
        <v>-</v>
      </c>
      <c r="X150" s="128" t="str">
        <f t="shared" si="112"/>
        <v>-</v>
      </c>
      <c r="Y150" s="128" t="str">
        <f t="shared" si="113"/>
        <v>-</v>
      </c>
      <c r="Z150" s="128" t="str">
        <f t="shared" si="114"/>
        <v>-</v>
      </c>
      <c r="AA150" s="128" t="str">
        <f t="shared" si="115"/>
        <v>-</v>
      </c>
      <c r="AB150" s="131"/>
      <c r="AC150" s="128" t="str">
        <f t="shared" si="116"/>
        <v>-</v>
      </c>
      <c r="AD150" s="128" t="str">
        <f t="shared" si="117"/>
        <v>-</v>
      </c>
      <c r="AE150" s="131"/>
      <c r="AF150" s="131"/>
      <c r="AG150" s="128" t="str">
        <f t="shared" si="118"/>
        <v>-</v>
      </c>
      <c r="AH150" s="128" t="str">
        <f t="shared" si="119"/>
        <v>-</v>
      </c>
      <c r="AI150" s="128" t="str">
        <f t="shared" si="120"/>
        <v>-</v>
      </c>
      <c r="AJ150" s="128" t="str">
        <f t="shared" si="121"/>
        <v>-</v>
      </c>
      <c r="AK150" s="128" t="str">
        <f t="shared" si="122"/>
        <v>-</v>
      </c>
      <c r="AL150" s="128" t="str">
        <f t="shared" si="123"/>
        <v>-</v>
      </c>
      <c r="AM150" s="128" t="str">
        <f t="shared" si="124"/>
        <v>-</v>
      </c>
      <c r="AN150" s="128" t="str">
        <f t="shared" si="125"/>
        <v>-</v>
      </c>
      <c r="AO150" s="128" t="str">
        <f t="shared" si="126"/>
        <v>-</v>
      </c>
      <c r="AP150" s="128" t="str">
        <f t="shared" si="127"/>
        <v>-</v>
      </c>
      <c r="AQ150" s="128" t="str">
        <f t="shared" si="158"/>
        <v>-</v>
      </c>
      <c r="AR150" s="128" t="str">
        <f t="shared" si="159"/>
        <v>-</v>
      </c>
      <c r="AS150" s="129">
        <f t="shared" si="128"/>
        <v>0</v>
      </c>
      <c r="AT150" s="128" t="str">
        <f t="shared" si="129"/>
        <v>-</v>
      </c>
      <c r="AU150" s="128" t="str">
        <f t="shared" si="130"/>
        <v>-</v>
      </c>
      <c r="AV150" s="128" t="str">
        <f t="shared" si="131"/>
        <v>-</v>
      </c>
      <c r="AW150" s="128" t="str">
        <f t="shared" si="132"/>
        <v>-</v>
      </c>
      <c r="AX150" s="128" t="str">
        <f t="shared" si="133"/>
        <v>-</v>
      </c>
      <c r="AY150" s="128" t="str">
        <f t="shared" si="134"/>
        <v>-</v>
      </c>
      <c r="AZ150" s="128" t="str">
        <f t="shared" si="135"/>
        <v>-</v>
      </c>
      <c r="BA150" s="128" t="str">
        <f t="shared" si="136"/>
        <v>-</v>
      </c>
      <c r="BB150" s="128" t="str">
        <f t="shared" si="137"/>
        <v>-</v>
      </c>
      <c r="BC150" s="128" t="str">
        <f t="shared" si="138"/>
        <v>-</v>
      </c>
      <c r="BD150" s="128" t="str">
        <f t="shared" si="139"/>
        <v>-</v>
      </c>
      <c r="BE150" s="187"/>
      <c r="BF150" s="128" t="str">
        <f t="shared" si="140"/>
        <v>-</v>
      </c>
      <c r="BG150" s="128" t="str">
        <f t="shared" si="141"/>
        <v>-</v>
      </c>
      <c r="BH150" s="187"/>
      <c r="BI150" s="187"/>
      <c r="BJ150" s="128" t="str">
        <f t="shared" si="142"/>
        <v>-</v>
      </c>
      <c r="BK150" s="128" t="str">
        <f t="shared" si="143"/>
        <v>-</v>
      </c>
      <c r="BL150" s="128" t="str">
        <f t="shared" si="144"/>
        <v>-</v>
      </c>
      <c r="BM150" s="128" t="str">
        <f t="shared" si="145"/>
        <v>-</v>
      </c>
      <c r="BN150" s="128" t="str">
        <f t="shared" si="146"/>
        <v>-</v>
      </c>
      <c r="BO150" s="128" t="str">
        <f t="shared" si="147"/>
        <v>-</v>
      </c>
      <c r="BP150" s="128" t="str">
        <f t="shared" si="148"/>
        <v>-</v>
      </c>
      <c r="BQ150" s="128" t="str">
        <f t="shared" si="149"/>
        <v>-</v>
      </c>
      <c r="BR150" s="128" t="str">
        <f t="shared" si="150"/>
        <v>-</v>
      </c>
      <c r="BS150" s="128" t="str">
        <f t="shared" si="151"/>
        <v>-</v>
      </c>
      <c r="BT150" s="128" t="str">
        <f t="shared" si="152"/>
        <v>-</v>
      </c>
      <c r="BU150" s="128" t="str">
        <f t="shared" si="153"/>
        <v>-</v>
      </c>
      <c r="BV150" s="129">
        <f t="shared" si="154"/>
        <v>0</v>
      </c>
      <c r="BX150" s="128" t="str">
        <f t="shared" si="103"/>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60">SUM(AT107:AT126)+SUM(AT131:AT150)</f>
        <v>0</v>
      </c>
      <c r="AU152" s="129">
        <f t="shared" si="160"/>
        <v>0</v>
      </c>
      <c r="AV152" s="129">
        <f t="shared" si="160"/>
        <v>0</v>
      </c>
      <c r="AW152" s="129">
        <f t="shared" si="160"/>
        <v>0</v>
      </c>
      <c r="AX152" s="129">
        <f t="shared" si="160"/>
        <v>0</v>
      </c>
      <c r="AY152" s="129">
        <f t="shared" si="160"/>
        <v>0</v>
      </c>
      <c r="AZ152" s="129">
        <f t="shared" si="160"/>
        <v>0</v>
      </c>
      <c r="BA152" s="129">
        <f t="shared" si="160"/>
        <v>0</v>
      </c>
      <c r="BB152" s="129">
        <f t="shared" si="160"/>
        <v>0</v>
      </c>
      <c r="BC152" s="129">
        <f t="shared" si="160"/>
        <v>0</v>
      </c>
      <c r="BD152" s="129">
        <f t="shared" si="160"/>
        <v>0</v>
      </c>
      <c r="BE152" s="129"/>
      <c r="BF152" s="129">
        <f t="shared" si="160"/>
        <v>0</v>
      </c>
      <c r="BG152" s="129">
        <f t="shared" si="160"/>
        <v>0</v>
      </c>
      <c r="BH152" s="129">
        <f t="shared" si="160"/>
        <v>0</v>
      </c>
      <c r="BI152" s="129">
        <f t="shared" si="160"/>
        <v>0</v>
      </c>
      <c r="BJ152" s="129">
        <f t="shared" si="160"/>
        <v>0</v>
      </c>
      <c r="BK152" s="129">
        <f t="shared" si="160"/>
        <v>0</v>
      </c>
      <c r="BL152" s="129">
        <f t="shared" si="160"/>
        <v>0</v>
      </c>
      <c r="BM152" s="129">
        <f t="shared" si="160"/>
        <v>0</v>
      </c>
      <c r="BN152" s="129">
        <f t="shared" si="160"/>
        <v>0</v>
      </c>
      <c r="BO152" s="129">
        <f t="shared" si="160"/>
        <v>0</v>
      </c>
      <c r="BP152" s="129">
        <f t="shared" si="160"/>
        <v>0</v>
      </c>
      <c r="BQ152" s="129">
        <f t="shared" si="160"/>
        <v>0</v>
      </c>
      <c r="BR152" s="129">
        <f t="shared" si="160"/>
        <v>0</v>
      </c>
      <c r="BS152" s="129">
        <f t="shared" si="160"/>
        <v>0</v>
      </c>
      <c r="BT152" s="129">
        <f t="shared" si="160"/>
        <v>0</v>
      </c>
      <c r="BU152" s="129">
        <f t="shared" si="160"/>
        <v>0</v>
      </c>
      <c r="BV152" s="129">
        <f t="shared" si="160"/>
        <v>0</v>
      </c>
      <c r="BX152" s="129">
        <f t="shared" si="160"/>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61">IFERROR(ROUNDDOWN(L158*M158/25,-1),0)</f>
        <v>0</v>
      </c>
      <c r="P158" s="128" t="str">
        <f t="shared" ref="P158:P177" si="162">IF($I158="保育標準時間",HLOOKUP(H158,$G$53:$J$99,2,FALSE),IF($I158="保育短時間",HLOOKUP(H158,$K$53:$N$99,2,FALSE),"-"))</f>
        <v>-</v>
      </c>
      <c r="Q158" s="128" t="str">
        <f t="shared" ref="Q158:Q177" si="163">IF($I158="保育標準時間",HLOOKUP(H158,$G$53:$J$99,3,FALSE),IF($I158="保育短時間",HLOOKUP(H158,$K$53:$N$99,3,FALSE),"-"))</f>
        <v>-</v>
      </c>
      <c r="R158" s="128" t="str">
        <f t="shared" ref="R158:R177" si="164">IF($I158="保育標準時間",HLOOKUP(H158,$G$53:$J$99,4,FALSE),IF($I158="保育短時間",HLOOKUP(H158,$K$53:$N$99,4,FALSE),"-"))</f>
        <v>-</v>
      </c>
      <c r="S158" s="128" t="str">
        <f t="shared" ref="S158:S177" si="165">IF($I158="保育標準時間",HLOOKUP(H158,$G$53:$J$99,5,FALSE),IF($I158="保育短時間",HLOOKUP(H158,$K$53:$N$99,5,FALSE),"-"))</f>
        <v>-</v>
      </c>
      <c r="T158" s="128" t="str">
        <f t="shared" ref="T158:T177" si="166">IF($I158="保育標準時間",HLOOKUP(H158,$G$53:$J$99,6,FALSE),IF($I158="保育短時間",HLOOKUP(H158,$K$53:$N$99,6,FALSE),"-"))</f>
        <v>-</v>
      </c>
      <c r="U158" s="128" t="str">
        <f t="shared" ref="U158:U177" si="167">IF($I158="保育標準時間",HLOOKUP(H158,$G$53:$J$99,7,FALSE),IF($I158="保育短時間",HLOOKUP(H158,$K$53:$N$99,7,FALSE),"-"))</f>
        <v>-</v>
      </c>
      <c r="V158" s="128" t="str">
        <f t="shared" ref="V158:V177" si="168">IF($I158="保育標準時間",HLOOKUP(H158,$G$53:$J$99,10,FALSE),IF($I158="保育短時間",HLOOKUP(H158,$K$53:$N$99,10,FALSE),"-"))</f>
        <v>-</v>
      </c>
      <c r="W158" s="128" t="str">
        <f t="shared" ref="W158:W177" si="169">IF($I158="保育標準時間",HLOOKUP(H158,$G$53:$J$99,11,FALSE),IF($I158="保育短時間",HLOOKUP(H158,$K$53:$N$99,11,FALSE),"-"))</f>
        <v>-</v>
      </c>
      <c r="X158" s="128" t="str">
        <f t="shared" ref="X158:X177" si="170">IF($I158="保育標準時間",HLOOKUP(H158,$G$53:$J$99,12,FALSE),IF($I158="保育短時間",HLOOKUP(H158,$K$53:$N$99,12,FALSE),"-"))</f>
        <v>-</v>
      </c>
      <c r="Y158" s="128" t="str">
        <f t="shared" ref="Y158:Y177" si="171">IF($I158="保育標準時間",HLOOKUP(H158,$G$53:$J$99,13,FALSE),IF($I158="保育短時間",HLOOKUP(H158,$K$53:$N$99,13,FALSE),"-"))</f>
        <v>-</v>
      </c>
      <c r="Z158" s="128" t="str">
        <f t="shared" ref="Z158:Z177" si="172">IF($I158="保育標準時間",HLOOKUP(H158,$G$53:$J$99,14,FALSE),IF($I158="保育短時間",HLOOKUP(H158,$K$53:$N$99,14,FALSE),"-"))</f>
        <v>-</v>
      </c>
      <c r="AA158" s="128" t="str">
        <f t="shared" ref="AA158:AA177" si="173">IF($I158="保育標準時間",HLOOKUP(H158,$G$53:$J$99,15,FALSE),IF($I158="保育短時間",HLOOKUP(H158,$K$53:$N$99,15,FALSE),"-"))</f>
        <v>-</v>
      </c>
      <c r="AB158" s="131"/>
      <c r="AC158" s="128" t="str">
        <f t="shared" ref="AC158:AC177" si="174">IF($I158="保育標準時間",HLOOKUP(H158,$G$53:$J$99,17,FALSE),IF($I158="保育短時間",HLOOKUP(H158,$K$53:$N$99,17,FALSE),"-"))</f>
        <v>-</v>
      </c>
      <c r="AD158" s="128" t="str">
        <f t="shared" ref="AD158:AD177" si="175">IF($I158="保育標準時間",HLOOKUP(H158,$G$53:$J$99,18,FALSE),IF($I158="保育短時間",HLOOKUP(H158,$K$53:$N$99,18,FALSE),"-"))</f>
        <v>-</v>
      </c>
      <c r="AE158" s="128" t="str">
        <f t="shared" ref="AE158:AE177" si="176">IF($I158="保育標準時間",HLOOKUP(H158,$G$53:$J$99,19,FALSE),IF($I158="保育短時間",HLOOKUP(H158,$K$53:$N$99,19,FALSE),"-"))</f>
        <v>-</v>
      </c>
      <c r="AF158" s="128" t="str">
        <f t="shared" ref="AF158:AF177" si="177">IF($I158="保育標準時間",HLOOKUP(H158,$G$53:$J$99,20,FALSE),IF($I158="保育短時間",HLOOKUP(H158,$K$53:$N$99,20,FALSE),"-"))</f>
        <v>-</v>
      </c>
      <c r="AG158" s="128" t="str">
        <f t="shared" ref="AG158:AG177" si="178">IF($I158="保育標準時間",HLOOKUP(H158,$G$53:$J$99,21,FALSE),IF($I158="保育短時間",HLOOKUP(H158,$K$53:$N$99,21,FALSE),"-"))</f>
        <v>-</v>
      </c>
      <c r="AH158" s="128" t="str">
        <f t="shared" ref="AH158:AH177" si="179">IF($I158="保育標準時間",HLOOKUP(H158,$G$53:$J$99,22,FALSE),IF($I158="保育短時間",HLOOKUP(H158,$K$53:$N$99,22,FALSE),"-"))</f>
        <v>-</v>
      </c>
      <c r="AI158" s="128" t="str">
        <f t="shared" ref="AI158:AI177" si="180">IF($I158="保育標準時間",HLOOKUP(H158,$G$53:$J$99,23,FALSE),IF($I158="保育短時間",HLOOKUP(H158,$K$53:$N$99,23,FALSE),"-"))</f>
        <v>-</v>
      </c>
      <c r="AJ158" s="128" t="str">
        <f t="shared" ref="AJ158:AJ177" si="181">IF($I158="保育標準時間",HLOOKUP(H158,$G$53:$J$99,24,FALSE),IF($I158="保育短時間",HLOOKUP(H158,$K$53:$N$99,24,FALSE),"-"))</f>
        <v>-</v>
      </c>
      <c r="AK158" s="128" t="str">
        <f t="shared" ref="AK158:AK177" si="182">IF($I158="保育標準時間",HLOOKUP(H158,$G$53:$J$99,25,FALSE),IF($I158="保育短時間",HLOOKUP(H158,$K$53:$N$99,25,FALSE),"-"))</f>
        <v>-</v>
      </c>
      <c r="AL158" s="128" t="str">
        <f t="shared" ref="AL158:AL177" si="183">IF($I158="保育標準時間",HLOOKUP(H158,$G$53:$J$99,26,FALSE),IF($I158="保育短時間",HLOOKUP(H158,$K$53:$N$99,26,FALSE),"-"))</f>
        <v>-</v>
      </c>
      <c r="AM158" s="128" t="str">
        <f t="shared" ref="AM158:AM177" si="184">IF($I158="保育標準時間",HLOOKUP(H158,$G$53:$J$99,27,FALSE),IF($I158="保育短時間",HLOOKUP(H158,$K$53:$N$99,27,FALSE),"-"))</f>
        <v>-</v>
      </c>
      <c r="AN158" s="128" t="str">
        <f t="shared" ref="AN158:AN177" si="185">IF($I158="保育標準時間",HLOOKUP(H158,$G$53:$J$99,28,FALSE),IF($I158="保育短時間",HLOOKUP(H158,$K$53:$N$99,28,FALSE),"-"))</f>
        <v>-</v>
      </c>
      <c r="AO158" s="128" t="str">
        <f t="shared" ref="AO158:AO177" si="186">IF($I158="保育標準時間",HLOOKUP(H158,$G$53:$J$99,29,FALSE),IF($I158="保育短時間",HLOOKUP(H158,$K$53:$N$99,29,FALSE),"-"))</f>
        <v>-</v>
      </c>
      <c r="AP158" s="128" t="str">
        <f t="shared" ref="AP158:AP177" si="187">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188">N158-SUM(AT158:BU158)</f>
        <v>0</v>
      </c>
      <c r="AT158" s="128" t="str">
        <f t="shared" ref="AT158:AT177" si="189">IFERROR(ROUND(Q158*$M158/25,0),"-")</f>
        <v>-</v>
      </c>
      <c r="AU158" s="128" t="str">
        <f t="shared" ref="AU158:AU177" si="190">IFERROR(ROUND(R158*$M158/25,0),"-")</f>
        <v>-</v>
      </c>
      <c r="AV158" s="128" t="str">
        <f t="shared" ref="AV158:AV177" si="191">IFERROR(ROUND(S158*$M158/25,0),"-")</f>
        <v>-</v>
      </c>
      <c r="AW158" s="128" t="str">
        <f t="shared" ref="AW158:AW177" si="192">IFERROR(ROUND(T158*$M158/25,0),"-")</f>
        <v>-</v>
      </c>
      <c r="AX158" s="128" t="str">
        <f t="shared" ref="AX158:AX177" si="193">IFERROR(ROUND(U158*$M158/25,0),"-")</f>
        <v>-</v>
      </c>
      <c r="AY158" s="128" t="str">
        <f t="shared" ref="AY158:AY177" si="194">IFERROR(ROUND(V158*$M158/25,0),"-")</f>
        <v>-</v>
      </c>
      <c r="AZ158" s="128" t="str">
        <f t="shared" ref="AZ158:AZ177" si="195">IFERROR(ROUND(W158*$M158/25,0),"-")</f>
        <v>-</v>
      </c>
      <c r="BA158" s="128" t="str">
        <f t="shared" ref="BA158:BA177" si="196">IFERROR(ROUND(X158*$M158/25,0),"-")</f>
        <v>-</v>
      </c>
      <c r="BB158" s="128" t="str">
        <f t="shared" ref="BB158:BB177" si="197">IFERROR(ROUND(Y158*$M158/25,0),"-")</f>
        <v>-</v>
      </c>
      <c r="BC158" s="128" t="str">
        <f t="shared" ref="BC158:BC177" si="198">IFERROR(ROUND(Z158*$M158/25,0),"-")</f>
        <v>-</v>
      </c>
      <c r="BD158" s="128" t="str">
        <f t="shared" ref="BD158:BD177" si="199">IFERROR(ROUND(AA158*$M158/25,0),"-")</f>
        <v>-</v>
      </c>
      <c r="BE158" s="187"/>
      <c r="BF158" s="128" t="str">
        <f t="shared" ref="BF158:BF177" si="200">IFERROR(ROUND(AC158*$M158/25,0),"-")</f>
        <v>-</v>
      </c>
      <c r="BG158" s="128" t="str">
        <f t="shared" ref="BG158:BG177" si="201">IFERROR(ROUND(AD158*$M158/25,0),"-")</f>
        <v>-</v>
      </c>
      <c r="BH158" s="128" t="str">
        <f t="shared" ref="BH158:BH177" si="202">IFERROR(ROUND(AE158*$M158/25,0),"-")</f>
        <v>-</v>
      </c>
      <c r="BI158" s="128" t="str">
        <f t="shared" ref="BI158:BI177" si="203">IFERROR(ROUND(AF158*$M158/25,0),"-")</f>
        <v>-</v>
      </c>
      <c r="BJ158" s="128" t="str">
        <f t="shared" ref="BJ158:BJ177" si="204">IFERROR(ROUND(AG158*$M158/25,0),"-")</f>
        <v>-</v>
      </c>
      <c r="BK158" s="128" t="str">
        <f t="shared" ref="BK158:BK177" si="205">IFERROR(ROUND(AH158*$M158/25,0),"-")</f>
        <v>-</v>
      </c>
      <c r="BL158" s="128" t="str">
        <f t="shared" ref="BL158:BL177" si="206">IFERROR(ROUND(AI158*$M158/25,0),"-")</f>
        <v>-</v>
      </c>
      <c r="BM158" s="128" t="str">
        <f t="shared" ref="BM158:BM177" si="207">IFERROR(ROUND(AJ158*$M158/25,0),"-")</f>
        <v>-</v>
      </c>
      <c r="BN158" s="128" t="str">
        <f t="shared" ref="BN158:BN177" si="208">IFERROR(ROUND(AK158*$M158/25,0),"-")</f>
        <v>-</v>
      </c>
      <c r="BO158" s="128" t="str">
        <f t="shared" ref="BO158:BO177" si="209">IFERROR(ROUND(AL158*$M158/25,0),"-")</f>
        <v>-</v>
      </c>
      <c r="BP158" s="128" t="str">
        <f t="shared" ref="BP158:BP177" si="210">IFERROR(ROUND(AM158*$M158/25,0),"-")</f>
        <v>-</v>
      </c>
      <c r="BQ158" s="128" t="str">
        <f t="shared" ref="BQ158:BQ177" si="211">IFERROR(ROUND(AN158*$M158/25,0),"-")</f>
        <v>-</v>
      </c>
      <c r="BR158" s="128" t="str">
        <f t="shared" ref="BR158:BR177" si="212">IFERROR(ROUND(AO158*$M158/25,0),"-")</f>
        <v>-</v>
      </c>
      <c r="BS158" s="128" t="str">
        <f t="shared" ref="BS158:BS177" si="213">IFERROR(ROUND(AP158*$M158/25,0),"-")</f>
        <v>-</v>
      </c>
      <c r="BT158" s="128" t="str">
        <f t="shared" ref="BT158:BT177" si="214">IFERROR(ROUND(AQ158*$M158/25,0),"-")</f>
        <v>-</v>
      </c>
      <c r="BU158" s="128" t="str">
        <f t="shared" ref="BU158:BU177" si="215">IFERROR(ROUND(AR158*$M158/25,0),"-")</f>
        <v>-</v>
      </c>
      <c r="BV158" s="129">
        <f t="shared" ref="BV158:BV177" si="216">SUM(AS158:BU158)</f>
        <v>0</v>
      </c>
      <c r="BX158" s="128" t="str">
        <f t="shared" si="103"/>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17">IF($I159="保育標準時間",HLOOKUP($H159,$G$5:$J$49,45,FALSE),IF($I159="保育短時間",HLOOKUP($H159,$K$5:$N$49,45,FALSE),"-"))</f>
        <v>-</v>
      </c>
      <c r="K159" s="20" t="str">
        <f>IF(月途中入退所!$D32=$B$2,月途中入退所!$I32,"-")</f>
        <v>-</v>
      </c>
      <c r="L159" s="162" t="str">
        <f t="shared" ref="L159:L177" si="218">IFERROR(IF(K159="○",J159+$P$28,J159),"-")</f>
        <v>-</v>
      </c>
      <c r="M159" s="20" t="str">
        <f>IF(月途中入退所!$D32=$B$2,月途中入退所!$J32,"-")</f>
        <v>-</v>
      </c>
      <c r="N159" s="129">
        <f t="shared" si="161"/>
        <v>0</v>
      </c>
      <c r="P159" s="128" t="str">
        <f t="shared" si="162"/>
        <v>-</v>
      </c>
      <c r="Q159" s="128" t="str">
        <f t="shared" si="163"/>
        <v>-</v>
      </c>
      <c r="R159" s="128" t="str">
        <f t="shared" si="164"/>
        <v>-</v>
      </c>
      <c r="S159" s="128" t="str">
        <f t="shared" si="165"/>
        <v>-</v>
      </c>
      <c r="T159" s="128" t="str">
        <f t="shared" si="166"/>
        <v>-</v>
      </c>
      <c r="U159" s="128" t="str">
        <f t="shared" si="167"/>
        <v>-</v>
      </c>
      <c r="V159" s="128" t="str">
        <f t="shared" si="168"/>
        <v>-</v>
      </c>
      <c r="W159" s="128" t="str">
        <f t="shared" si="169"/>
        <v>-</v>
      </c>
      <c r="X159" s="128" t="str">
        <f t="shared" si="170"/>
        <v>-</v>
      </c>
      <c r="Y159" s="128" t="str">
        <f t="shared" si="171"/>
        <v>-</v>
      </c>
      <c r="Z159" s="128" t="str">
        <f t="shared" si="172"/>
        <v>-</v>
      </c>
      <c r="AA159" s="128" t="str">
        <f t="shared" si="173"/>
        <v>-</v>
      </c>
      <c r="AB159" s="131"/>
      <c r="AC159" s="128" t="str">
        <f t="shared" si="174"/>
        <v>-</v>
      </c>
      <c r="AD159" s="128" t="str">
        <f t="shared" si="175"/>
        <v>-</v>
      </c>
      <c r="AE159" s="128" t="str">
        <f t="shared" si="176"/>
        <v>-</v>
      </c>
      <c r="AF159" s="128" t="str">
        <f t="shared" si="177"/>
        <v>-</v>
      </c>
      <c r="AG159" s="128" t="str">
        <f t="shared" si="178"/>
        <v>-</v>
      </c>
      <c r="AH159" s="128" t="str">
        <f t="shared" si="179"/>
        <v>-</v>
      </c>
      <c r="AI159" s="128" t="str">
        <f t="shared" si="180"/>
        <v>-</v>
      </c>
      <c r="AJ159" s="128" t="str">
        <f t="shared" si="181"/>
        <v>-</v>
      </c>
      <c r="AK159" s="128" t="str">
        <f t="shared" si="182"/>
        <v>-</v>
      </c>
      <c r="AL159" s="128" t="str">
        <f t="shared" si="183"/>
        <v>-</v>
      </c>
      <c r="AM159" s="128" t="str">
        <f t="shared" si="184"/>
        <v>-</v>
      </c>
      <c r="AN159" s="128" t="str">
        <f t="shared" si="185"/>
        <v>-</v>
      </c>
      <c r="AO159" s="128" t="str">
        <f t="shared" si="186"/>
        <v>-</v>
      </c>
      <c r="AP159" s="128" t="str">
        <f t="shared" si="187"/>
        <v>-</v>
      </c>
      <c r="AQ159" s="128" t="str">
        <f t="shared" ref="AQ159:AQ177" si="219">IF($I159="保育標準時間",HLOOKUP(H159,$G$5:$J$49,33,FALSE),IF($I159="保育短時間",HLOOKUP(H159,$K$5:$N$49,33,FALSE),"-"))</f>
        <v>-</v>
      </c>
      <c r="AR159" s="128" t="str">
        <f t="shared" ref="AR159:AR177" si="220">IF(OR(I159="保育標準時間",I159="保育短時間"),IF(K159="○",$P$28,"-"),"-")</f>
        <v>-</v>
      </c>
      <c r="AS159" s="128">
        <f t="shared" si="188"/>
        <v>0</v>
      </c>
      <c r="AT159" s="128" t="str">
        <f t="shared" si="189"/>
        <v>-</v>
      </c>
      <c r="AU159" s="128" t="str">
        <f t="shared" si="190"/>
        <v>-</v>
      </c>
      <c r="AV159" s="128" t="str">
        <f t="shared" si="191"/>
        <v>-</v>
      </c>
      <c r="AW159" s="128" t="str">
        <f t="shared" si="192"/>
        <v>-</v>
      </c>
      <c r="AX159" s="128" t="str">
        <f t="shared" si="193"/>
        <v>-</v>
      </c>
      <c r="AY159" s="128" t="str">
        <f t="shared" si="194"/>
        <v>-</v>
      </c>
      <c r="AZ159" s="128" t="str">
        <f t="shared" si="195"/>
        <v>-</v>
      </c>
      <c r="BA159" s="128" t="str">
        <f t="shared" si="196"/>
        <v>-</v>
      </c>
      <c r="BB159" s="128" t="str">
        <f t="shared" si="197"/>
        <v>-</v>
      </c>
      <c r="BC159" s="128" t="str">
        <f t="shared" si="198"/>
        <v>-</v>
      </c>
      <c r="BD159" s="128" t="str">
        <f t="shared" si="199"/>
        <v>-</v>
      </c>
      <c r="BE159" s="187"/>
      <c r="BF159" s="128" t="str">
        <f t="shared" si="200"/>
        <v>-</v>
      </c>
      <c r="BG159" s="128" t="str">
        <f t="shared" si="201"/>
        <v>-</v>
      </c>
      <c r="BH159" s="128" t="str">
        <f t="shared" si="202"/>
        <v>-</v>
      </c>
      <c r="BI159" s="128" t="str">
        <f t="shared" si="203"/>
        <v>-</v>
      </c>
      <c r="BJ159" s="128" t="str">
        <f t="shared" si="204"/>
        <v>-</v>
      </c>
      <c r="BK159" s="128" t="str">
        <f t="shared" si="205"/>
        <v>-</v>
      </c>
      <c r="BL159" s="128" t="str">
        <f t="shared" si="206"/>
        <v>-</v>
      </c>
      <c r="BM159" s="128" t="str">
        <f t="shared" si="207"/>
        <v>-</v>
      </c>
      <c r="BN159" s="128" t="str">
        <f t="shared" si="208"/>
        <v>-</v>
      </c>
      <c r="BO159" s="128" t="str">
        <f t="shared" si="209"/>
        <v>-</v>
      </c>
      <c r="BP159" s="128" t="str">
        <f t="shared" si="210"/>
        <v>-</v>
      </c>
      <c r="BQ159" s="128" t="str">
        <f t="shared" si="211"/>
        <v>-</v>
      </c>
      <c r="BR159" s="128" t="str">
        <f t="shared" si="212"/>
        <v>-</v>
      </c>
      <c r="BS159" s="128" t="str">
        <f t="shared" si="213"/>
        <v>-</v>
      </c>
      <c r="BT159" s="128" t="str">
        <f t="shared" si="214"/>
        <v>-</v>
      </c>
      <c r="BU159" s="128" t="str">
        <f t="shared" si="215"/>
        <v>-</v>
      </c>
      <c r="BV159" s="129">
        <f t="shared" si="216"/>
        <v>0</v>
      </c>
      <c r="BX159" s="128" t="str">
        <f t="shared" si="103"/>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17"/>
        <v>-</v>
      </c>
      <c r="K160" s="20" t="str">
        <f>IF(月途中入退所!$D33=$B$2,月途中入退所!$I33,"-")</f>
        <v>-</v>
      </c>
      <c r="L160" s="162" t="str">
        <f t="shared" si="218"/>
        <v>-</v>
      </c>
      <c r="M160" s="20" t="str">
        <f>IF(月途中入退所!$D33=$B$2,月途中入退所!$J33,"-")</f>
        <v>-</v>
      </c>
      <c r="N160" s="129">
        <f t="shared" si="161"/>
        <v>0</v>
      </c>
      <c r="P160" s="128" t="str">
        <f t="shared" si="162"/>
        <v>-</v>
      </c>
      <c r="Q160" s="128" t="str">
        <f t="shared" si="163"/>
        <v>-</v>
      </c>
      <c r="R160" s="128" t="str">
        <f t="shared" si="164"/>
        <v>-</v>
      </c>
      <c r="S160" s="128" t="str">
        <f t="shared" si="165"/>
        <v>-</v>
      </c>
      <c r="T160" s="128" t="str">
        <f t="shared" si="166"/>
        <v>-</v>
      </c>
      <c r="U160" s="128" t="str">
        <f t="shared" si="167"/>
        <v>-</v>
      </c>
      <c r="V160" s="128" t="str">
        <f t="shared" si="168"/>
        <v>-</v>
      </c>
      <c r="W160" s="128" t="str">
        <f t="shared" si="169"/>
        <v>-</v>
      </c>
      <c r="X160" s="128" t="str">
        <f t="shared" si="170"/>
        <v>-</v>
      </c>
      <c r="Y160" s="128" t="str">
        <f t="shared" si="171"/>
        <v>-</v>
      </c>
      <c r="Z160" s="128" t="str">
        <f t="shared" si="172"/>
        <v>-</v>
      </c>
      <c r="AA160" s="128" t="str">
        <f t="shared" si="173"/>
        <v>-</v>
      </c>
      <c r="AB160" s="131"/>
      <c r="AC160" s="128" t="str">
        <f t="shared" si="174"/>
        <v>-</v>
      </c>
      <c r="AD160" s="128" t="str">
        <f t="shared" si="175"/>
        <v>-</v>
      </c>
      <c r="AE160" s="128" t="str">
        <f t="shared" si="176"/>
        <v>-</v>
      </c>
      <c r="AF160" s="128" t="str">
        <f t="shared" si="177"/>
        <v>-</v>
      </c>
      <c r="AG160" s="128" t="str">
        <f t="shared" si="178"/>
        <v>-</v>
      </c>
      <c r="AH160" s="128" t="str">
        <f t="shared" si="179"/>
        <v>-</v>
      </c>
      <c r="AI160" s="128" t="str">
        <f t="shared" si="180"/>
        <v>-</v>
      </c>
      <c r="AJ160" s="128" t="str">
        <f t="shared" si="181"/>
        <v>-</v>
      </c>
      <c r="AK160" s="128" t="str">
        <f t="shared" si="182"/>
        <v>-</v>
      </c>
      <c r="AL160" s="128" t="str">
        <f t="shared" si="183"/>
        <v>-</v>
      </c>
      <c r="AM160" s="128" t="str">
        <f t="shared" si="184"/>
        <v>-</v>
      </c>
      <c r="AN160" s="128" t="str">
        <f t="shared" si="185"/>
        <v>-</v>
      </c>
      <c r="AO160" s="128" t="str">
        <f t="shared" si="186"/>
        <v>-</v>
      </c>
      <c r="AP160" s="128" t="str">
        <f t="shared" si="187"/>
        <v>-</v>
      </c>
      <c r="AQ160" s="128" t="str">
        <f t="shared" si="219"/>
        <v>-</v>
      </c>
      <c r="AR160" s="128" t="str">
        <f t="shared" si="220"/>
        <v>-</v>
      </c>
      <c r="AS160" s="128">
        <f t="shared" si="188"/>
        <v>0</v>
      </c>
      <c r="AT160" s="128" t="str">
        <f t="shared" si="189"/>
        <v>-</v>
      </c>
      <c r="AU160" s="128" t="str">
        <f t="shared" si="190"/>
        <v>-</v>
      </c>
      <c r="AV160" s="128" t="str">
        <f t="shared" si="191"/>
        <v>-</v>
      </c>
      <c r="AW160" s="128" t="str">
        <f t="shared" si="192"/>
        <v>-</v>
      </c>
      <c r="AX160" s="128" t="str">
        <f t="shared" si="193"/>
        <v>-</v>
      </c>
      <c r="AY160" s="128" t="str">
        <f t="shared" si="194"/>
        <v>-</v>
      </c>
      <c r="AZ160" s="128" t="str">
        <f t="shared" si="195"/>
        <v>-</v>
      </c>
      <c r="BA160" s="128" t="str">
        <f t="shared" si="196"/>
        <v>-</v>
      </c>
      <c r="BB160" s="128" t="str">
        <f t="shared" si="197"/>
        <v>-</v>
      </c>
      <c r="BC160" s="128" t="str">
        <f t="shared" si="198"/>
        <v>-</v>
      </c>
      <c r="BD160" s="128" t="str">
        <f t="shared" si="199"/>
        <v>-</v>
      </c>
      <c r="BE160" s="187"/>
      <c r="BF160" s="128" t="str">
        <f t="shared" si="200"/>
        <v>-</v>
      </c>
      <c r="BG160" s="128" t="str">
        <f t="shared" si="201"/>
        <v>-</v>
      </c>
      <c r="BH160" s="128" t="str">
        <f t="shared" si="202"/>
        <v>-</v>
      </c>
      <c r="BI160" s="128" t="str">
        <f t="shared" si="203"/>
        <v>-</v>
      </c>
      <c r="BJ160" s="128" t="str">
        <f t="shared" si="204"/>
        <v>-</v>
      </c>
      <c r="BK160" s="128" t="str">
        <f t="shared" si="205"/>
        <v>-</v>
      </c>
      <c r="BL160" s="128" t="str">
        <f t="shared" si="206"/>
        <v>-</v>
      </c>
      <c r="BM160" s="128" t="str">
        <f t="shared" si="207"/>
        <v>-</v>
      </c>
      <c r="BN160" s="128" t="str">
        <f t="shared" si="208"/>
        <v>-</v>
      </c>
      <c r="BO160" s="128" t="str">
        <f t="shared" si="209"/>
        <v>-</v>
      </c>
      <c r="BP160" s="128" t="str">
        <f t="shared" si="210"/>
        <v>-</v>
      </c>
      <c r="BQ160" s="128" t="str">
        <f t="shared" si="211"/>
        <v>-</v>
      </c>
      <c r="BR160" s="128" t="str">
        <f t="shared" si="212"/>
        <v>-</v>
      </c>
      <c r="BS160" s="128" t="str">
        <f t="shared" si="213"/>
        <v>-</v>
      </c>
      <c r="BT160" s="128" t="str">
        <f t="shared" si="214"/>
        <v>-</v>
      </c>
      <c r="BU160" s="128" t="str">
        <f t="shared" si="215"/>
        <v>-</v>
      </c>
      <c r="BV160" s="129">
        <f t="shared" si="216"/>
        <v>0</v>
      </c>
      <c r="BX160" s="128" t="str">
        <f t="shared" si="103"/>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17"/>
        <v>-</v>
      </c>
      <c r="K161" s="20" t="str">
        <f>IF(月途中入退所!$D34=$B$2,月途中入退所!$I34,"-")</f>
        <v>-</v>
      </c>
      <c r="L161" s="162" t="str">
        <f t="shared" si="218"/>
        <v>-</v>
      </c>
      <c r="M161" s="20" t="str">
        <f>IF(月途中入退所!$D34=$B$2,月途中入退所!$J34,"-")</f>
        <v>-</v>
      </c>
      <c r="N161" s="129">
        <f t="shared" si="161"/>
        <v>0</v>
      </c>
      <c r="P161" s="128" t="str">
        <f t="shared" si="162"/>
        <v>-</v>
      </c>
      <c r="Q161" s="128" t="str">
        <f t="shared" si="163"/>
        <v>-</v>
      </c>
      <c r="R161" s="128" t="str">
        <f t="shared" si="164"/>
        <v>-</v>
      </c>
      <c r="S161" s="128" t="str">
        <f t="shared" si="165"/>
        <v>-</v>
      </c>
      <c r="T161" s="128" t="str">
        <f t="shared" si="166"/>
        <v>-</v>
      </c>
      <c r="U161" s="128" t="str">
        <f t="shared" si="167"/>
        <v>-</v>
      </c>
      <c r="V161" s="128" t="str">
        <f t="shared" si="168"/>
        <v>-</v>
      </c>
      <c r="W161" s="128" t="str">
        <f t="shared" si="169"/>
        <v>-</v>
      </c>
      <c r="X161" s="128" t="str">
        <f t="shared" si="170"/>
        <v>-</v>
      </c>
      <c r="Y161" s="128" t="str">
        <f t="shared" si="171"/>
        <v>-</v>
      </c>
      <c r="Z161" s="128" t="str">
        <f t="shared" si="172"/>
        <v>-</v>
      </c>
      <c r="AA161" s="128" t="str">
        <f t="shared" si="173"/>
        <v>-</v>
      </c>
      <c r="AB161" s="131"/>
      <c r="AC161" s="128" t="str">
        <f t="shared" si="174"/>
        <v>-</v>
      </c>
      <c r="AD161" s="128" t="str">
        <f t="shared" si="175"/>
        <v>-</v>
      </c>
      <c r="AE161" s="128" t="str">
        <f t="shared" si="176"/>
        <v>-</v>
      </c>
      <c r="AF161" s="128" t="str">
        <f t="shared" si="177"/>
        <v>-</v>
      </c>
      <c r="AG161" s="128" t="str">
        <f t="shared" si="178"/>
        <v>-</v>
      </c>
      <c r="AH161" s="128" t="str">
        <f t="shared" si="179"/>
        <v>-</v>
      </c>
      <c r="AI161" s="128" t="str">
        <f t="shared" si="180"/>
        <v>-</v>
      </c>
      <c r="AJ161" s="128" t="str">
        <f t="shared" si="181"/>
        <v>-</v>
      </c>
      <c r="AK161" s="128" t="str">
        <f t="shared" si="182"/>
        <v>-</v>
      </c>
      <c r="AL161" s="128" t="str">
        <f t="shared" si="183"/>
        <v>-</v>
      </c>
      <c r="AM161" s="128" t="str">
        <f t="shared" si="184"/>
        <v>-</v>
      </c>
      <c r="AN161" s="128" t="str">
        <f t="shared" si="185"/>
        <v>-</v>
      </c>
      <c r="AO161" s="128" t="str">
        <f t="shared" si="186"/>
        <v>-</v>
      </c>
      <c r="AP161" s="128" t="str">
        <f t="shared" si="187"/>
        <v>-</v>
      </c>
      <c r="AQ161" s="128" t="str">
        <f t="shared" si="219"/>
        <v>-</v>
      </c>
      <c r="AR161" s="128" t="str">
        <f t="shared" si="220"/>
        <v>-</v>
      </c>
      <c r="AS161" s="128">
        <f t="shared" si="188"/>
        <v>0</v>
      </c>
      <c r="AT161" s="128" t="str">
        <f t="shared" si="189"/>
        <v>-</v>
      </c>
      <c r="AU161" s="128" t="str">
        <f t="shared" si="190"/>
        <v>-</v>
      </c>
      <c r="AV161" s="128" t="str">
        <f t="shared" si="191"/>
        <v>-</v>
      </c>
      <c r="AW161" s="128" t="str">
        <f t="shared" si="192"/>
        <v>-</v>
      </c>
      <c r="AX161" s="128" t="str">
        <f t="shared" si="193"/>
        <v>-</v>
      </c>
      <c r="AY161" s="128" t="str">
        <f t="shared" si="194"/>
        <v>-</v>
      </c>
      <c r="AZ161" s="128" t="str">
        <f t="shared" si="195"/>
        <v>-</v>
      </c>
      <c r="BA161" s="128" t="str">
        <f t="shared" si="196"/>
        <v>-</v>
      </c>
      <c r="BB161" s="128" t="str">
        <f t="shared" si="197"/>
        <v>-</v>
      </c>
      <c r="BC161" s="128" t="str">
        <f t="shared" si="198"/>
        <v>-</v>
      </c>
      <c r="BD161" s="128" t="str">
        <f t="shared" si="199"/>
        <v>-</v>
      </c>
      <c r="BE161" s="187"/>
      <c r="BF161" s="128" t="str">
        <f t="shared" si="200"/>
        <v>-</v>
      </c>
      <c r="BG161" s="128" t="str">
        <f t="shared" si="201"/>
        <v>-</v>
      </c>
      <c r="BH161" s="128" t="str">
        <f t="shared" si="202"/>
        <v>-</v>
      </c>
      <c r="BI161" s="128" t="str">
        <f t="shared" si="203"/>
        <v>-</v>
      </c>
      <c r="BJ161" s="128" t="str">
        <f t="shared" si="204"/>
        <v>-</v>
      </c>
      <c r="BK161" s="128" t="str">
        <f t="shared" si="205"/>
        <v>-</v>
      </c>
      <c r="BL161" s="128" t="str">
        <f t="shared" si="206"/>
        <v>-</v>
      </c>
      <c r="BM161" s="128" t="str">
        <f t="shared" si="207"/>
        <v>-</v>
      </c>
      <c r="BN161" s="128" t="str">
        <f t="shared" si="208"/>
        <v>-</v>
      </c>
      <c r="BO161" s="128" t="str">
        <f t="shared" si="209"/>
        <v>-</v>
      </c>
      <c r="BP161" s="128" t="str">
        <f t="shared" si="210"/>
        <v>-</v>
      </c>
      <c r="BQ161" s="128" t="str">
        <f t="shared" si="211"/>
        <v>-</v>
      </c>
      <c r="BR161" s="128" t="str">
        <f t="shared" si="212"/>
        <v>-</v>
      </c>
      <c r="BS161" s="128" t="str">
        <f t="shared" si="213"/>
        <v>-</v>
      </c>
      <c r="BT161" s="128" t="str">
        <f t="shared" si="214"/>
        <v>-</v>
      </c>
      <c r="BU161" s="128" t="str">
        <f t="shared" si="215"/>
        <v>-</v>
      </c>
      <c r="BV161" s="129">
        <f t="shared" si="216"/>
        <v>0</v>
      </c>
      <c r="BX161" s="128" t="str">
        <f t="shared" si="103"/>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17"/>
        <v>-</v>
      </c>
      <c r="K162" s="20" t="str">
        <f>IF(月途中入退所!$D35=$B$2,月途中入退所!$I35,"-")</f>
        <v>-</v>
      </c>
      <c r="L162" s="162" t="str">
        <f t="shared" si="218"/>
        <v>-</v>
      </c>
      <c r="M162" s="20" t="str">
        <f>IF(月途中入退所!$D35=$B$2,月途中入退所!$J35,"-")</f>
        <v>-</v>
      </c>
      <c r="N162" s="129">
        <f t="shared" si="161"/>
        <v>0</v>
      </c>
      <c r="P162" s="128" t="str">
        <f t="shared" si="162"/>
        <v>-</v>
      </c>
      <c r="Q162" s="128" t="str">
        <f t="shared" si="163"/>
        <v>-</v>
      </c>
      <c r="R162" s="128" t="str">
        <f t="shared" si="164"/>
        <v>-</v>
      </c>
      <c r="S162" s="128" t="str">
        <f t="shared" si="165"/>
        <v>-</v>
      </c>
      <c r="T162" s="128" t="str">
        <f t="shared" si="166"/>
        <v>-</v>
      </c>
      <c r="U162" s="128" t="str">
        <f t="shared" si="167"/>
        <v>-</v>
      </c>
      <c r="V162" s="128" t="str">
        <f t="shared" si="168"/>
        <v>-</v>
      </c>
      <c r="W162" s="128" t="str">
        <f t="shared" si="169"/>
        <v>-</v>
      </c>
      <c r="X162" s="128" t="str">
        <f t="shared" si="170"/>
        <v>-</v>
      </c>
      <c r="Y162" s="128" t="str">
        <f t="shared" si="171"/>
        <v>-</v>
      </c>
      <c r="Z162" s="128" t="str">
        <f t="shared" si="172"/>
        <v>-</v>
      </c>
      <c r="AA162" s="128" t="str">
        <f t="shared" si="173"/>
        <v>-</v>
      </c>
      <c r="AB162" s="131"/>
      <c r="AC162" s="128" t="str">
        <f t="shared" si="174"/>
        <v>-</v>
      </c>
      <c r="AD162" s="128" t="str">
        <f t="shared" si="175"/>
        <v>-</v>
      </c>
      <c r="AE162" s="128" t="str">
        <f t="shared" si="176"/>
        <v>-</v>
      </c>
      <c r="AF162" s="128" t="str">
        <f t="shared" si="177"/>
        <v>-</v>
      </c>
      <c r="AG162" s="128" t="str">
        <f t="shared" si="178"/>
        <v>-</v>
      </c>
      <c r="AH162" s="128" t="str">
        <f t="shared" si="179"/>
        <v>-</v>
      </c>
      <c r="AI162" s="128" t="str">
        <f t="shared" si="180"/>
        <v>-</v>
      </c>
      <c r="AJ162" s="128" t="str">
        <f t="shared" si="181"/>
        <v>-</v>
      </c>
      <c r="AK162" s="128" t="str">
        <f t="shared" si="182"/>
        <v>-</v>
      </c>
      <c r="AL162" s="128" t="str">
        <f t="shared" si="183"/>
        <v>-</v>
      </c>
      <c r="AM162" s="128" t="str">
        <f t="shared" si="184"/>
        <v>-</v>
      </c>
      <c r="AN162" s="128" t="str">
        <f t="shared" si="185"/>
        <v>-</v>
      </c>
      <c r="AO162" s="128" t="str">
        <f t="shared" si="186"/>
        <v>-</v>
      </c>
      <c r="AP162" s="128" t="str">
        <f t="shared" si="187"/>
        <v>-</v>
      </c>
      <c r="AQ162" s="128" t="str">
        <f t="shared" si="219"/>
        <v>-</v>
      </c>
      <c r="AR162" s="128" t="str">
        <f t="shared" si="220"/>
        <v>-</v>
      </c>
      <c r="AS162" s="128">
        <f t="shared" si="188"/>
        <v>0</v>
      </c>
      <c r="AT162" s="128" t="str">
        <f t="shared" si="189"/>
        <v>-</v>
      </c>
      <c r="AU162" s="128" t="str">
        <f t="shared" si="190"/>
        <v>-</v>
      </c>
      <c r="AV162" s="128" t="str">
        <f t="shared" si="191"/>
        <v>-</v>
      </c>
      <c r="AW162" s="128" t="str">
        <f t="shared" si="192"/>
        <v>-</v>
      </c>
      <c r="AX162" s="128" t="str">
        <f t="shared" si="193"/>
        <v>-</v>
      </c>
      <c r="AY162" s="128" t="str">
        <f t="shared" si="194"/>
        <v>-</v>
      </c>
      <c r="AZ162" s="128" t="str">
        <f t="shared" si="195"/>
        <v>-</v>
      </c>
      <c r="BA162" s="128" t="str">
        <f t="shared" si="196"/>
        <v>-</v>
      </c>
      <c r="BB162" s="128" t="str">
        <f t="shared" si="197"/>
        <v>-</v>
      </c>
      <c r="BC162" s="128" t="str">
        <f t="shared" si="198"/>
        <v>-</v>
      </c>
      <c r="BD162" s="128" t="str">
        <f t="shared" si="199"/>
        <v>-</v>
      </c>
      <c r="BE162" s="187"/>
      <c r="BF162" s="128" t="str">
        <f t="shared" si="200"/>
        <v>-</v>
      </c>
      <c r="BG162" s="128" t="str">
        <f t="shared" si="201"/>
        <v>-</v>
      </c>
      <c r="BH162" s="128" t="str">
        <f t="shared" si="202"/>
        <v>-</v>
      </c>
      <c r="BI162" s="128" t="str">
        <f t="shared" si="203"/>
        <v>-</v>
      </c>
      <c r="BJ162" s="128" t="str">
        <f t="shared" si="204"/>
        <v>-</v>
      </c>
      <c r="BK162" s="128" t="str">
        <f t="shared" si="205"/>
        <v>-</v>
      </c>
      <c r="BL162" s="128" t="str">
        <f t="shared" si="206"/>
        <v>-</v>
      </c>
      <c r="BM162" s="128" t="str">
        <f t="shared" si="207"/>
        <v>-</v>
      </c>
      <c r="BN162" s="128" t="str">
        <f t="shared" si="208"/>
        <v>-</v>
      </c>
      <c r="BO162" s="128" t="str">
        <f t="shared" si="209"/>
        <v>-</v>
      </c>
      <c r="BP162" s="128" t="str">
        <f t="shared" si="210"/>
        <v>-</v>
      </c>
      <c r="BQ162" s="128" t="str">
        <f t="shared" si="211"/>
        <v>-</v>
      </c>
      <c r="BR162" s="128" t="str">
        <f t="shared" si="212"/>
        <v>-</v>
      </c>
      <c r="BS162" s="128" t="str">
        <f t="shared" si="213"/>
        <v>-</v>
      </c>
      <c r="BT162" s="128" t="str">
        <f t="shared" si="214"/>
        <v>-</v>
      </c>
      <c r="BU162" s="128" t="str">
        <f t="shared" si="215"/>
        <v>-</v>
      </c>
      <c r="BV162" s="129">
        <f t="shared" si="216"/>
        <v>0</v>
      </c>
      <c r="BX162" s="128" t="str">
        <f t="shared" si="103"/>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17"/>
        <v>-</v>
      </c>
      <c r="K163" s="20" t="str">
        <f>IF(月途中入退所!$D36=$B$2,月途中入退所!$I36,"-")</f>
        <v>-</v>
      </c>
      <c r="L163" s="162" t="str">
        <f t="shared" si="218"/>
        <v>-</v>
      </c>
      <c r="M163" s="20" t="str">
        <f>IF(月途中入退所!$D36=$B$2,月途中入退所!$J36,"-")</f>
        <v>-</v>
      </c>
      <c r="N163" s="129">
        <f t="shared" si="161"/>
        <v>0</v>
      </c>
      <c r="P163" s="128" t="str">
        <f t="shared" si="162"/>
        <v>-</v>
      </c>
      <c r="Q163" s="128" t="str">
        <f t="shared" si="163"/>
        <v>-</v>
      </c>
      <c r="R163" s="128" t="str">
        <f t="shared" si="164"/>
        <v>-</v>
      </c>
      <c r="S163" s="128" t="str">
        <f t="shared" si="165"/>
        <v>-</v>
      </c>
      <c r="T163" s="128" t="str">
        <f t="shared" si="166"/>
        <v>-</v>
      </c>
      <c r="U163" s="128" t="str">
        <f t="shared" si="167"/>
        <v>-</v>
      </c>
      <c r="V163" s="128" t="str">
        <f t="shared" si="168"/>
        <v>-</v>
      </c>
      <c r="W163" s="128" t="str">
        <f t="shared" si="169"/>
        <v>-</v>
      </c>
      <c r="X163" s="128" t="str">
        <f t="shared" si="170"/>
        <v>-</v>
      </c>
      <c r="Y163" s="128" t="str">
        <f t="shared" si="171"/>
        <v>-</v>
      </c>
      <c r="Z163" s="128" t="str">
        <f t="shared" si="172"/>
        <v>-</v>
      </c>
      <c r="AA163" s="128" t="str">
        <f t="shared" si="173"/>
        <v>-</v>
      </c>
      <c r="AB163" s="131"/>
      <c r="AC163" s="128" t="str">
        <f t="shared" si="174"/>
        <v>-</v>
      </c>
      <c r="AD163" s="128" t="str">
        <f t="shared" si="175"/>
        <v>-</v>
      </c>
      <c r="AE163" s="128" t="str">
        <f t="shared" si="176"/>
        <v>-</v>
      </c>
      <c r="AF163" s="128" t="str">
        <f t="shared" si="177"/>
        <v>-</v>
      </c>
      <c r="AG163" s="128" t="str">
        <f t="shared" si="178"/>
        <v>-</v>
      </c>
      <c r="AH163" s="128" t="str">
        <f t="shared" si="179"/>
        <v>-</v>
      </c>
      <c r="AI163" s="128" t="str">
        <f t="shared" si="180"/>
        <v>-</v>
      </c>
      <c r="AJ163" s="128" t="str">
        <f t="shared" si="181"/>
        <v>-</v>
      </c>
      <c r="AK163" s="128" t="str">
        <f t="shared" si="182"/>
        <v>-</v>
      </c>
      <c r="AL163" s="128" t="str">
        <f t="shared" si="183"/>
        <v>-</v>
      </c>
      <c r="AM163" s="128" t="str">
        <f t="shared" si="184"/>
        <v>-</v>
      </c>
      <c r="AN163" s="128" t="str">
        <f t="shared" si="185"/>
        <v>-</v>
      </c>
      <c r="AO163" s="128" t="str">
        <f t="shared" si="186"/>
        <v>-</v>
      </c>
      <c r="AP163" s="128" t="str">
        <f t="shared" si="187"/>
        <v>-</v>
      </c>
      <c r="AQ163" s="128" t="str">
        <f t="shared" si="219"/>
        <v>-</v>
      </c>
      <c r="AR163" s="128" t="str">
        <f t="shared" si="220"/>
        <v>-</v>
      </c>
      <c r="AS163" s="128">
        <f t="shared" si="188"/>
        <v>0</v>
      </c>
      <c r="AT163" s="128" t="str">
        <f t="shared" si="189"/>
        <v>-</v>
      </c>
      <c r="AU163" s="128" t="str">
        <f t="shared" si="190"/>
        <v>-</v>
      </c>
      <c r="AV163" s="128" t="str">
        <f t="shared" si="191"/>
        <v>-</v>
      </c>
      <c r="AW163" s="128" t="str">
        <f t="shared" si="192"/>
        <v>-</v>
      </c>
      <c r="AX163" s="128" t="str">
        <f t="shared" si="193"/>
        <v>-</v>
      </c>
      <c r="AY163" s="128" t="str">
        <f t="shared" si="194"/>
        <v>-</v>
      </c>
      <c r="AZ163" s="128" t="str">
        <f t="shared" si="195"/>
        <v>-</v>
      </c>
      <c r="BA163" s="128" t="str">
        <f t="shared" si="196"/>
        <v>-</v>
      </c>
      <c r="BB163" s="128" t="str">
        <f t="shared" si="197"/>
        <v>-</v>
      </c>
      <c r="BC163" s="128" t="str">
        <f t="shared" si="198"/>
        <v>-</v>
      </c>
      <c r="BD163" s="128" t="str">
        <f t="shared" si="199"/>
        <v>-</v>
      </c>
      <c r="BE163" s="187"/>
      <c r="BF163" s="128" t="str">
        <f t="shared" si="200"/>
        <v>-</v>
      </c>
      <c r="BG163" s="128" t="str">
        <f t="shared" si="201"/>
        <v>-</v>
      </c>
      <c r="BH163" s="128" t="str">
        <f t="shared" si="202"/>
        <v>-</v>
      </c>
      <c r="BI163" s="128" t="str">
        <f t="shared" si="203"/>
        <v>-</v>
      </c>
      <c r="BJ163" s="128" t="str">
        <f t="shared" si="204"/>
        <v>-</v>
      </c>
      <c r="BK163" s="128" t="str">
        <f t="shared" si="205"/>
        <v>-</v>
      </c>
      <c r="BL163" s="128" t="str">
        <f t="shared" si="206"/>
        <v>-</v>
      </c>
      <c r="BM163" s="128" t="str">
        <f t="shared" si="207"/>
        <v>-</v>
      </c>
      <c r="BN163" s="128" t="str">
        <f t="shared" si="208"/>
        <v>-</v>
      </c>
      <c r="BO163" s="128" t="str">
        <f t="shared" si="209"/>
        <v>-</v>
      </c>
      <c r="BP163" s="128" t="str">
        <f t="shared" si="210"/>
        <v>-</v>
      </c>
      <c r="BQ163" s="128" t="str">
        <f t="shared" si="211"/>
        <v>-</v>
      </c>
      <c r="BR163" s="128" t="str">
        <f t="shared" si="212"/>
        <v>-</v>
      </c>
      <c r="BS163" s="128" t="str">
        <f t="shared" si="213"/>
        <v>-</v>
      </c>
      <c r="BT163" s="128" t="str">
        <f t="shared" si="214"/>
        <v>-</v>
      </c>
      <c r="BU163" s="128" t="str">
        <f t="shared" si="215"/>
        <v>-</v>
      </c>
      <c r="BV163" s="129">
        <f t="shared" si="216"/>
        <v>0</v>
      </c>
      <c r="BX163" s="128" t="str">
        <f t="shared" si="103"/>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17"/>
        <v>-</v>
      </c>
      <c r="K164" s="20" t="str">
        <f>IF(月途中入退所!$D37=$B$2,月途中入退所!$I37,"-")</f>
        <v>-</v>
      </c>
      <c r="L164" s="162" t="str">
        <f t="shared" si="218"/>
        <v>-</v>
      </c>
      <c r="M164" s="20" t="str">
        <f>IF(月途中入退所!$D37=$B$2,月途中入退所!$J37,"-")</f>
        <v>-</v>
      </c>
      <c r="N164" s="129">
        <f t="shared" si="161"/>
        <v>0</v>
      </c>
      <c r="P164" s="128" t="str">
        <f t="shared" si="162"/>
        <v>-</v>
      </c>
      <c r="Q164" s="128" t="str">
        <f t="shared" si="163"/>
        <v>-</v>
      </c>
      <c r="R164" s="128" t="str">
        <f t="shared" si="164"/>
        <v>-</v>
      </c>
      <c r="S164" s="128" t="str">
        <f t="shared" si="165"/>
        <v>-</v>
      </c>
      <c r="T164" s="128" t="str">
        <f t="shared" si="166"/>
        <v>-</v>
      </c>
      <c r="U164" s="128" t="str">
        <f t="shared" si="167"/>
        <v>-</v>
      </c>
      <c r="V164" s="128" t="str">
        <f t="shared" si="168"/>
        <v>-</v>
      </c>
      <c r="W164" s="128" t="str">
        <f t="shared" si="169"/>
        <v>-</v>
      </c>
      <c r="X164" s="128" t="str">
        <f t="shared" si="170"/>
        <v>-</v>
      </c>
      <c r="Y164" s="128" t="str">
        <f t="shared" si="171"/>
        <v>-</v>
      </c>
      <c r="Z164" s="128" t="str">
        <f t="shared" si="172"/>
        <v>-</v>
      </c>
      <c r="AA164" s="128" t="str">
        <f t="shared" si="173"/>
        <v>-</v>
      </c>
      <c r="AB164" s="131"/>
      <c r="AC164" s="128" t="str">
        <f t="shared" si="174"/>
        <v>-</v>
      </c>
      <c r="AD164" s="128" t="str">
        <f t="shared" si="175"/>
        <v>-</v>
      </c>
      <c r="AE164" s="128" t="str">
        <f t="shared" si="176"/>
        <v>-</v>
      </c>
      <c r="AF164" s="128" t="str">
        <f t="shared" si="177"/>
        <v>-</v>
      </c>
      <c r="AG164" s="128" t="str">
        <f t="shared" si="178"/>
        <v>-</v>
      </c>
      <c r="AH164" s="128" t="str">
        <f t="shared" si="179"/>
        <v>-</v>
      </c>
      <c r="AI164" s="128" t="str">
        <f t="shared" si="180"/>
        <v>-</v>
      </c>
      <c r="AJ164" s="128" t="str">
        <f t="shared" si="181"/>
        <v>-</v>
      </c>
      <c r="AK164" s="128" t="str">
        <f t="shared" si="182"/>
        <v>-</v>
      </c>
      <c r="AL164" s="128" t="str">
        <f t="shared" si="183"/>
        <v>-</v>
      </c>
      <c r="AM164" s="128" t="str">
        <f t="shared" si="184"/>
        <v>-</v>
      </c>
      <c r="AN164" s="128" t="str">
        <f t="shared" si="185"/>
        <v>-</v>
      </c>
      <c r="AO164" s="128" t="str">
        <f t="shared" si="186"/>
        <v>-</v>
      </c>
      <c r="AP164" s="128" t="str">
        <f t="shared" si="187"/>
        <v>-</v>
      </c>
      <c r="AQ164" s="128" t="str">
        <f t="shared" si="219"/>
        <v>-</v>
      </c>
      <c r="AR164" s="128" t="str">
        <f t="shared" si="220"/>
        <v>-</v>
      </c>
      <c r="AS164" s="128">
        <f t="shared" si="188"/>
        <v>0</v>
      </c>
      <c r="AT164" s="128" t="str">
        <f t="shared" si="189"/>
        <v>-</v>
      </c>
      <c r="AU164" s="128" t="str">
        <f t="shared" si="190"/>
        <v>-</v>
      </c>
      <c r="AV164" s="128" t="str">
        <f t="shared" si="191"/>
        <v>-</v>
      </c>
      <c r="AW164" s="128" t="str">
        <f t="shared" si="192"/>
        <v>-</v>
      </c>
      <c r="AX164" s="128" t="str">
        <f t="shared" si="193"/>
        <v>-</v>
      </c>
      <c r="AY164" s="128" t="str">
        <f t="shared" si="194"/>
        <v>-</v>
      </c>
      <c r="AZ164" s="128" t="str">
        <f t="shared" si="195"/>
        <v>-</v>
      </c>
      <c r="BA164" s="128" t="str">
        <f t="shared" si="196"/>
        <v>-</v>
      </c>
      <c r="BB164" s="128" t="str">
        <f t="shared" si="197"/>
        <v>-</v>
      </c>
      <c r="BC164" s="128" t="str">
        <f t="shared" si="198"/>
        <v>-</v>
      </c>
      <c r="BD164" s="128" t="str">
        <f t="shared" si="199"/>
        <v>-</v>
      </c>
      <c r="BE164" s="187"/>
      <c r="BF164" s="128" t="str">
        <f t="shared" si="200"/>
        <v>-</v>
      </c>
      <c r="BG164" s="128" t="str">
        <f t="shared" si="201"/>
        <v>-</v>
      </c>
      <c r="BH164" s="128" t="str">
        <f t="shared" si="202"/>
        <v>-</v>
      </c>
      <c r="BI164" s="128" t="str">
        <f t="shared" si="203"/>
        <v>-</v>
      </c>
      <c r="BJ164" s="128" t="str">
        <f t="shared" si="204"/>
        <v>-</v>
      </c>
      <c r="BK164" s="128" t="str">
        <f t="shared" si="205"/>
        <v>-</v>
      </c>
      <c r="BL164" s="128" t="str">
        <f t="shared" si="206"/>
        <v>-</v>
      </c>
      <c r="BM164" s="128" t="str">
        <f t="shared" si="207"/>
        <v>-</v>
      </c>
      <c r="BN164" s="128" t="str">
        <f t="shared" si="208"/>
        <v>-</v>
      </c>
      <c r="BO164" s="128" t="str">
        <f t="shared" si="209"/>
        <v>-</v>
      </c>
      <c r="BP164" s="128" t="str">
        <f t="shared" si="210"/>
        <v>-</v>
      </c>
      <c r="BQ164" s="128" t="str">
        <f t="shared" si="211"/>
        <v>-</v>
      </c>
      <c r="BR164" s="128" t="str">
        <f t="shared" si="212"/>
        <v>-</v>
      </c>
      <c r="BS164" s="128" t="str">
        <f t="shared" si="213"/>
        <v>-</v>
      </c>
      <c r="BT164" s="128" t="str">
        <f t="shared" si="214"/>
        <v>-</v>
      </c>
      <c r="BU164" s="128" t="str">
        <f t="shared" si="215"/>
        <v>-</v>
      </c>
      <c r="BV164" s="129">
        <f t="shared" si="216"/>
        <v>0</v>
      </c>
      <c r="BX164" s="128" t="str">
        <f t="shared" si="103"/>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17"/>
        <v>-</v>
      </c>
      <c r="K165" s="20" t="str">
        <f>IF(月途中入退所!$D38=$B$2,月途中入退所!$I38,"-")</f>
        <v>-</v>
      </c>
      <c r="L165" s="162" t="str">
        <f t="shared" si="218"/>
        <v>-</v>
      </c>
      <c r="M165" s="20" t="str">
        <f>IF(月途中入退所!$D38=$B$2,月途中入退所!$J38,"-")</f>
        <v>-</v>
      </c>
      <c r="N165" s="129">
        <f t="shared" si="161"/>
        <v>0</v>
      </c>
      <c r="P165" s="128" t="str">
        <f t="shared" si="162"/>
        <v>-</v>
      </c>
      <c r="Q165" s="128" t="str">
        <f t="shared" si="163"/>
        <v>-</v>
      </c>
      <c r="R165" s="128" t="str">
        <f t="shared" si="164"/>
        <v>-</v>
      </c>
      <c r="S165" s="128" t="str">
        <f t="shared" si="165"/>
        <v>-</v>
      </c>
      <c r="T165" s="128" t="str">
        <f t="shared" si="166"/>
        <v>-</v>
      </c>
      <c r="U165" s="128" t="str">
        <f t="shared" si="167"/>
        <v>-</v>
      </c>
      <c r="V165" s="128" t="str">
        <f t="shared" si="168"/>
        <v>-</v>
      </c>
      <c r="W165" s="128" t="str">
        <f t="shared" si="169"/>
        <v>-</v>
      </c>
      <c r="X165" s="128" t="str">
        <f t="shared" si="170"/>
        <v>-</v>
      </c>
      <c r="Y165" s="128" t="str">
        <f t="shared" si="171"/>
        <v>-</v>
      </c>
      <c r="Z165" s="128" t="str">
        <f t="shared" si="172"/>
        <v>-</v>
      </c>
      <c r="AA165" s="128" t="str">
        <f t="shared" si="173"/>
        <v>-</v>
      </c>
      <c r="AB165" s="131"/>
      <c r="AC165" s="128" t="str">
        <f t="shared" si="174"/>
        <v>-</v>
      </c>
      <c r="AD165" s="128" t="str">
        <f t="shared" si="175"/>
        <v>-</v>
      </c>
      <c r="AE165" s="128" t="str">
        <f t="shared" si="176"/>
        <v>-</v>
      </c>
      <c r="AF165" s="128" t="str">
        <f t="shared" si="177"/>
        <v>-</v>
      </c>
      <c r="AG165" s="128" t="str">
        <f t="shared" si="178"/>
        <v>-</v>
      </c>
      <c r="AH165" s="128" t="str">
        <f t="shared" si="179"/>
        <v>-</v>
      </c>
      <c r="AI165" s="128" t="str">
        <f t="shared" si="180"/>
        <v>-</v>
      </c>
      <c r="AJ165" s="128" t="str">
        <f t="shared" si="181"/>
        <v>-</v>
      </c>
      <c r="AK165" s="128" t="str">
        <f t="shared" si="182"/>
        <v>-</v>
      </c>
      <c r="AL165" s="128" t="str">
        <f t="shared" si="183"/>
        <v>-</v>
      </c>
      <c r="AM165" s="128" t="str">
        <f t="shared" si="184"/>
        <v>-</v>
      </c>
      <c r="AN165" s="128" t="str">
        <f t="shared" si="185"/>
        <v>-</v>
      </c>
      <c r="AO165" s="128" t="str">
        <f t="shared" si="186"/>
        <v>-</v>
      </c>
      <c r="AP165" s="128" t="str">
        <f t="shared" si="187"/>
        <v>-</v>
      </c>
      <c r="AQ165" s="128" t="str">
        <f t="shared" si="219"/>
        <v>-</v>
      </c>
      <c r="AR165" s="128" t="str">
        <f t="shared" si="220"/>
        <v>-</v>
      </c>
      <c r="AS165" s="128">
        <f t="shared" si="188"/>
        <v>0</v>
      </c>
      <c r="AT165" s="128" t="str">
        <f t="shared" si="189"/>
        <v>-</v>
      </c>
      <c r="AU165" s="128" t="str">
        <f t="shared" si="190"/>
        <v>-</v>
      </c>
      <c r="AV165" s="128" t="str">
        <f t="shared" si="191"/>
        <v>-</v>
      </c>
      <c r="AW165" s="128" t="str">
        <f t="shared" si="192"/>
        <v>-</v>
      </c>
      <c r="AX165" s="128" t="str">
        <f t="shared" si="193"/>
        <v>-</v>
      </c>
      <c r="AY165" s="128" t="str">
        <f t="shared" si="194"/>
        <v>-</v>
      </c>
      <c r="AZ165" s="128" t="str">
        <f t="shared" si="195"/>
        <v>-</v>
      </c>
      <c r="BA165" s="128" t="str">
        <f t="shared" si="196"/>
        <v>-</v>
      </c>
      <c r="BB165" s="128" t="str">
        <f t="shared" si="197"/>
        <v>-</v>
      </c>
      <c r="BC165" s="128" t="str">
        <f t="shared" si="198"/>
        <v>-</v>
      </c>
      <c r="BD165" s="128" t="str">
        <f t="shared" si="199"/>
        <v>-</v>
      </c>
      <c r="BE165" s="187"/>
      <c r="BF165" s="128" t="str">
        <f t="shared" si="200"/>
        <v>-</v>
      </c>
      <c r="BG165" s="128" t="str">
        <f t="shared" si="201"/>
        <v>-</v>
      </c>
      <c r="BH165" s="128" t="str">
        <f t="shared" si="202"/>
        <v>-</v>
      </c>
      <c r="BI165" s="128" t="str">
        <f t="shared" si="203"/>
        <v>-</v>
      </c>
      <c r="BJ165" s="128" t="str">
        <f t="shared" si="204"/>
        <v>-</v>
      </c>
      <c r="BK165" s="128" t="str">
        <f t="shared" si="205"/>
        <v>-</v>
      </c>
      <c r="BL165" s="128" t="str">
        <f t="shared" si="206"/>
        <v>-</v>
      </c>
      <c r="BM165" s="128" t="str">
        <f t="shared" si="207"/>
        <v>-</v>
      </c>
      <c r="BN165" s="128" t="str">
        <f t="shared" si="208"/>
        <v>-</v>
      </c>
      <c r="BO165" s="128" t="str">
        <f t="shared" si="209"/>
        <v>-</v>
      </c>
      <c r="BP165" s="128" t="str">
        <f t="shared" si="210"/>
        <v>-</v>
      </c>
      <c r="BQ165" s="128" t="str">
        <f t="shared" si="211"/>
        <v>-</v>
      </c>
      <c r="BR165" s="128" t="str">
        <f t="shared" si="212"/>
        <v>-</v>
      </c>
      <c r="BS165" s="128" t="str">
        <f t="shared" si="213"/>
        <v>-</v>
      </c>
      <c r="BT165" s="128" t="str">
        <f t="shared" si="214"/>
        <v>-</v>
      </c>
      <c r="BU165" s="128" t="str">
        <f t="shared" si="215"/>
        <v>-</v>
      </c>
      <c r="BV165" s="129">
        <f t="shared" si="216"/>
        <v>0</v>
      </c>
      <c r="BX165" s="128" t="str">
        <f t="shared" si="103"/>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17"/>
        <v>-</v>
      </c>
      <c r="K166" s="20" t="str">
        <f>IF(月途中入退所!$D39=$B$2,月途中入退所!$I39,"-")</f>
        <v>-</v>
      </c>
      <c r="L166" s="162" t="str">
        <f t="shared" si="218"/>
        <v>-</v>
      </c>
      <c r="M166" s="20" t="str">
        <f>IF(月途中入退所!$D39=$B$2,月途中入退所!$J39,"-")</f>
        <v>-</v>
      </c>
      <c r="N166" s="129">
        <f t="shared" si="161"/>
        <v>0</v>
      </c>
      <c r="P166" s="128" t="str">
        <f t="shared" si="162"/>
        <v>-</v>
      </c>
      <c r="Q166" s="128" t="str">
        <f t="shared" si="163"/>
        <v>-</v>
      </c>
      <c r="R166" s="128" t="str">
        <f t="shared" si="164"/>
        <v>-</v>
      </c>
      <c r="S166" s="128" t="str">
        <f t="shared" si="165"/>
        <v>-</v>
      </c>
      <c r="T166" s="128" t="str">
        <f t="shared" si="166"/>
        <v>-</v>
      </c>
      <c r="U166" s="128" t="str">
        <f t="shared" si="167"/>
        <v>-</v>
      </c>
      <c r="V166" s="128" t="str">
        <f t="shared" si="168"/>
        <v>-</v>
      </c>
      <c r="W166" s="128" t="str">
        <f t="shared" si="169"/>
        <v>-</v>
      </c>
      <c r="X166" s="128" t="str">
        <f t="shared" si="170"/>
        <v>-</v>
      </c>
      <c r="Y166" s="128" t="str">
        <f t="shared" si="171"/>
        <v>-</v>
      </c>
      <c r="Z166" s="128" t="str">
        <f t="shared" si="172"/>
        <v>-</v>
      </c>
      <c r="AA166" s="128" t="str">
        <f t="shared" si="173"/>
        <v>-</v>
      </c>
      <c r="AB166" s="131"/>
      <c r="AC166" s="128" t="str">
        <f t="shared" si="174"/>
        <v>-</v>
      </c>
      <c r="AD166" s="128" t="str">
        <f t="shared" si="175"/>
        <v>-</v>
      </c>
      <c r="AE166" s="128" t="str">
        <f t="shared" si="176"/>
        <v>-</v>
      </c>
      <c r="AF166" s="128" t="str">
        <f t="shared" si="177"/>
        <v>-</v>
      </c>
      <c r="AG166" s="128" t="str">
        <f t="shared" si="178"/>
        <v>-</v>
      </c>
      <c r="AH166" s="128" t="str">
        <f t="shared" si="179"/>
        <v>-</v>
      </c>
      <c r="AI166" s="128" t="str">
        <f t="shared" si="180"/>
        <v>-</v>
      </c>
      <c r="AJ166" s="128" t="str">
        <f t="shared" si="181"/>
        <v>-</v>
      </c>
      <c r="AK166" s="128" t="str">
        <f t="shared" si="182"/>
        <v>-</v>
      </c>
      <c r="AL166" s="128" t="str">
        <f t="shared" si="183"/>
        <v>-</v>
      </c>
      <c r="AM166" s="128" t="str">
        <f t="shared" si="184"/>
        <v>-</v>
      </c>
      <c r="AN166" s="128" t="str">
        <f t="shared" si="185"/>
        <v>-</v>
      </c>
      <c r="AO166" s="128" t="str">
        <f t="shared" si="186"/>
        <v>-</v>
      </c>
      <c r="AP166" s="128" t="str">
        <f t="shared" si="187"/>
        <v>-</v>
      </c>
      <c r="AQ166" s="128" t="str">
        <f t="shared" si="219"/>
        <v>-</v>
      </c>
      <c r="AR166" s="128" t="str">
        <f t="shared" si="220"/>
        <v>-</v>
      </c>
      <c r="AS166" s="128">
        <f t="shared" si="188"/>
        <v>0</v>
      </c>
      <c r="AT166" s="128" t="str">
        <f t="shared" si="189"/>
        <v>-</v>
      </c>
      <c r="AU166" s="128" t="str">
        <f t="shared" si="190"/>
        <v>-</v>
      </c>
      <c r="AV166" s="128" t="str">
        <f t="shared" si="191"/>
        <v>-</v>
      </c>
      <c r="AW166" s="128" t="str">
        <f t="shared" si="192"/>
        <v>-</v>
      </c>
      <c r="AX166" s="128" t="str">
        <f t="shared" si="193"/>
        <v>-</v>
      </c>
      <c r="AY166" s="128" t="str">
        <f t="shared" si="194"/>
        <v>-</v>
      </c>
      <c r="AZ166" s="128" t="str">
        <f t="shared" si="195"/>
        <v>-</v>
      </c>
      <c r="BA166" s="128" t="str">
        <f t="shared" si="196"/>
        <v>-</v>
      </c>
      <c r="BB166" s="128" t="str">
        <f t="shared" si="197"/>
        <v>-</v>
      </c>
      <c r="BC166" s="128" t="str">
        <f t="shared" si="198"/>
        <v>-</v>
      </c>
      <c r="BD166" s="128" t="str">
        <f t="shared" si="199"/>
        <v>-</v>
      </c>
      <c r="BE166" s="187"/>
      <c r="BF166" s="128" t="str">
        <f t="shared" si="200"/>
        <v>-</v>
      </c>
      <c r="BG166" s="128" t="str">
        <f t="shared" si="201"/>
        <v>-</v>
      </c>
      <c r="BH166" s="128" t="str">
        <f t="shared" si="202"/>
        <v>-</v>
      </c>
      <c r="BI166" s="128" t="str">
        <f t="shared" si="203"/>
        <v>-</v>
      </c>
      <c r="BJ166" s="128" t="str">
        <f t="shared" si="204"/>
        <v>-</v>
      </c>
      <c r="BK166" s="128" t="str">
        <f t="shared" si="205"/>
        <v>-</v>
      </c>
      <c r="BL166" s="128" t="str">
        <f t="shared" si="206"/>
        <v>-</v>
      </c>
      <c r="BM166" s="128" t="str">
        <f t="shared" si="207"/>
        <v>-</v>
      </c>
      <c r="BN166" s="128" t="str">
        <f t="shared" si="208"/>
        <v>-</v>
      </c>
      <c r="BO166" s="128" t="str">
        <f t="shared" si="209"/>
        <v>-</v>
      </c>
      <c r="BP166" s="128" t="str">
        <f t="shared" si="210"/>
        <v>-</v>
      </c>
      <c r="BQ166" s="128" t="str">
        <f t="shared" si="211"/>
        <v>-</v>
      </c>
      <c r="BR166" s="128" t="str">
        <f t="shared" si="212"/>
        <v>-</v>
      </c>
      <c r="BS166" s="128" t="str">
        <f t="shared" si="213"/>
        <v>-</v>
      </c>
      <c r="BT166" s="128" t="str">
        <f t="shared" si="214"/>
        <v>-</v>
      </c>
      <c r="BU166" s="128" t="str">
        <f t="shared" si="215"/>
        <v>-</v>
      </c>
      <c r="BV166" s="129">
        <f t="shared" si="216"/>
        <v>0</v>
      </c>
      <c r="BX166" s="128" t="str">
        <f t="shared" si="103"/>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17"/>
        <v>-</v>
      </c>
      <c r="K167" s="20" t="str">
        <f>IF(月途中入退所!$D40=$B$2,月途中入退所!$I40,"-")</f>
        <v>-</v>
      </c>
      <c r="L167" s="162" t="str">
        <f t="shared" si="218"/>
        <v>-</v>
      </c>
      <c r="M167" s="20" t="str">
        <f>IF(月途中入退所!$D40=$B$2,月途中入退所!$J40,"-")</f>
        <v>-</v>
      </c>
      <c r="N167" s="129">
        <f t="shared" si="161"/>
        <v>0</v>
      </c>
      <c r="O167" s="123"/>
      <c r="P167" s="128" t="str">
        <f t="shared" si="162"/>
        <v>-</v>
      </c>
      <c r="Q167" s="128" t="str">
        <f t="shared" si="163"/>
        <v>-</v>
      </c>
      <c r="R167" s="128" t="str">
        <f t="shared" si="164"/>
        <v>-</v>
      </c>
      <c r="S167" s="128" t="str">
        <f t="shared" si="165"/>
        <v>-</v>
      </c>
      <c r="T167" s="128" t="str">
        <f t="shared" si="166"/>
        <v>-</v>
      </c>
      <c r="U167" s="128" t="str">
        <f t="shared" si="167"/>
        <v>-</v>
      </c>
      <c r="V167" s="128" t="str">
        <f t="shared" si="168"/>
        <v>-</v>
      </c>
      <c r="W167" s="128" t="str">
        <f t="shared" si="169"/>
        <v>-</v>
      </c>
      <c r="X167" s="128" t="str">
        <f t="shared" si="170"/>
        <v>-</v>
      </c>
      <c r="Y167" s="128" t="str">
        <f t="shared" si="171"/>
        <v>-</v>
      </c>
      <c r="Z167" s="128" t="str">
        <f t="shared" si="172"/>
        <v>-</v>
      </c>
      <c r="AA167" s="128" t="str">
        <f t="shared" si="173"/>
        <v>-</v>
      </c>
      <c r="AB167" s="131"/>
      <c r="AC167" s="128" t="str">
        <f t="shared" si="174"/>
        <v>-</v>
      </c>
      <c r="AD167" s="128" t="str">
        <f t="shared" si="175"/>
        <v>-</v>
      </c>
      <c r="AE167" s="128" t="str">
        <f t="shared" si="176"/>
        <v>-</v>
      </c>
      <c r="AF167" s="128" t="str">
        <f t="shared" si="177"/>
        <v>-</v>
      </c>
      <c r="AG167" s="128" t="str">
        <f t="shared" si="178"/>
        <v>-</v>
      </c>
      <c r="AH167" s="128" t="str">
        <f t="shared" si="179"/>
        <v>-</v>
      </c>
      <c r="AI167" s="128" t="str">
        <f t="shared" si="180"/>
        <v>-</v>
      </c>
      <c r="AJ167" s="128" t="str">
        <f t="shared" si="181"/>
        <v>-</v>
      </c>
      <c r="AK167" s="128" t="str">
        <f t="shared" si="182"/>
        <v>-</v>
      </c>
      <c r="AL167" s="128" t="str">
        <f t="shared" si="183"/>
        <v>-</v>
      </c>
      <c r="AM167" s="128" t="str">
        <f t="shared" si="184"/>
        <v>-</v>
      </c>
      <c r="AN167" s="128" t="str">
        <f t="shared" si="185"/>
        <v>-</v>
      </c>
      <c r="AO167" s="128" t="str">
        <f t="shared" si="186"/>
        <v>-</v>
      </c>
      <c r="AP167" s="128" t="str">
        <f t="shared" si="187"/>
        <v>-</v>
      </c>
      <c r="AQ167" s="128" t="str">
        <f t="shared" si="219"/>
        <v>-</v>
      </c>
      <c r="AR167" s="128" t="str">
        <f t="shared" si="220"/>
        <v>-</v>
      </c>
      <c r="AS167" s="128">
        <f t="shared" si="188"/>
        <v>0</v>
      </c>
      <c r="AT167" s="128" t="str">
        <f t="shared" si="189"/>
        <v>-</v>
      </c>
      <c r="AU167" s="128" t="str">
        <f t="shared" si="190"/>
        <v>-</v>
      </c>
      <c r="AV167" s="128" t="str">
        <f t="shared" si="191"/>
        <v>-</v>
      </c>
      <c r="AW167" s="128" t="str">
        <f t="shared" si="192"/>
        <v>-</v>
      </c>
      <c r="AX167" s="128" t="str">
        <f t="shared" si="193"/>
        <v>-</v>
      </c>
      <c r="AY167" s="128" t="str">
        <f t="shared" si="194"/>
        <v>-</v>
      </c>
      <c r="AZ167" s="128" t="str">
        <f t="shared" si="195"/>
        <v>-</v>
      </c>
      <c r="BA167" s="128" t="str">
        <f t="shared" si="196"/>
        <v>-</v>
      </c>
      <c r="BB167" s="128" t="str">
        <f t="shared" si="197"/>
        <v>-</v>
      </c>
      <c r="BC167" s="128" t="str">
        <f t="shared" si="198"/>
        <v>-</v>
      </c>
      <c r="BD167" s="128" t="str">
        <f t="shared" si="199"/>
        <v>-</v>
      </c>
      <c r="BE167" s="187"/>
      <c r="BF167" s="128" t="str">
        <f t="shared" si="200"/>
        <v>-</v>
      </c>
      <c r="BG167" s="128" t="str">
        <f t="shared" si="201"/>
        <v>-</v>
      </c>
      <c r="BH167" s="128" t="str">
        <f t="shared" si="202"/>
        <v>-</v>
      </c>
      <c r="BI167" s="128" t="str">
        <f t="shared" si="203"/>
        <v>-</v>
      </c>
      <c r="BJ167" s="128" t="str">
        <f t="shared" si="204"/>
        <v>-</v>
      </c>
      <c r="BK167" s="128" t="str">
        <f t="shared" si="205"/>
        <v>-</v>
      </c>
      <c r="BL167" s="128" t="str">
        <f t="shared" si="206"/>
        <v>-</v>
      </c>
      <c r="BM167" s="128" t="str">
        <f t="shared" si="207"/>
        <v>-</v>
      </c>
      <c r="BN167" s="128" t="str">
        <f t="shared" si="208"/>
        <v>-</v>
      </c>
      <c r="BO167" s="128" t="str">
        <f t="shared" si="209"/>
        <v>-</v>
      </c>
      <c r="BP167" s="128" t="str">
        <f t="shared" si="210"/>
        <v>-</v>
      </c>
      <c r="BQ167" s="128" t="str">
        <f t="shared" si="211"/>
        <v>-</v>
      </c>
      <c r="BR167" s="128" t="str">
        <f t="shared" si="212"/>
        <v>-</v>
      </c>
      <c r="BS167" s="128" t="str">
        <f t="shared" si="213"/>
        <v>-</v>
      </c>
      <c r="BT167" s="128" t="str">
        <f t="shared" si="214"/>
        <v>-</v>
      </c>
      <c r="BU167" s="128" t="str">
        <f t="shared" si="215"/>
        <v>-</v>
      </c>
      <c r="BV167" s="129">
        <f t="shared" si="216"/>
        <v>0</v>
      </c>
      <c r="BX167" s="128" t="str">
        <f t="shared" si="103"/>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17"/>
        <v>-</v>
      </c>
      <c r="K168" s="20" t="str">
        <f>IF(月途中入退所!$D41=$B$2,月途中入退所!$I41,"-")</f>
        <v>-</v>
      </c>
      <c r="L168" s="162" t="str">
        <f t="shared" si="218"/>
        <v>-</v>
      </c>
      <c r="M168" s="20" t="str">
        <f>IF(月途中入退所!$D41=$B$2,月途中入退所!$J41,"-")</f>
        <v>-</v>
      </c>
      <c r="N168" s="129">
        <f t="shared" si="161"/>
        <v>0</v>
      </c>
      <c r="O168" s="123"/>
      <c r="P168" s="128" t="str">
        <f t="shared" si="162"/>
        <v>-</v>
      </c>
      <c r="Q168" s="128" t="str">
        <f t="shared" si="163"/>
        <v>-</v>
      </c>
      <c r="R168" s="128" t="str">
        <f t="shared" si="164"/>
        <v>-</v>
      </c>
      <c r="S168" s="128" t="str">
        <f t="shared" si="165"/>
        <v>-</v>
      </c>
      <c r="T168" s="128" t="str">
        <f t="shared" si="166"/>
        <v>-</v>
      </c>
      <c r="U168" s="128" t="str">
        <f t="shared" si="167"/>
        <v>-</v>
      </c>
      <c r="V168" s="128" t="str">
        <f t="shared" si="168"/>
        <v>-</v>
      </c>
      <c r="W168" s="128" t="str">
        <f t="shared" si="169"/>
        <v>-</v>
      </c>
      <c r="X168" s="128" t="str">
        <f t="shared" si="170"/>
        <v>-</v>
      </c>
      <c r="Y168" s="128" t="str">
        <f t="shared" si="171"/>
        <v>-</v>
      </c>
      <c r="Z168" s="128" t="str">
        <f t="shared" si="172"/>
        <v>-</v>
      </c>
      <c r="AA168" s="128" t="str">
        <f t="shared" si="173"/>
        <v>-</v>
      </c>
      <c r="AB168" s="131"/>
      <c r="AC168" s="128" t="str">
        <f t="shared" si="174"/>
        <v>-</v>
      </c>
      <c r="AD168" s="128" t="str">
        <f t="shared" si="175"/>
        <v>-</v>
      </c>
      <c r="AE168" s="128" t="str">
        <f t="shared" si="176"/>
        <v>-</v>
      </c>
      <c r="AF168" s="128" t="str">
        <f t="shared" si="177"/>
        <v>-</v>
      </c>
      <c r="AG168" s="128" t="str">
        <f t="shared" si="178"/>
        <v>-</v>
      </c>
      <c r="AH168" s="128" t="str">
        <f t="shared" si="179"/>
        <v>-</v>
      </c>
      <c r="AI168" s="128" t="str">
        <f t="shared" si="180"/>
        <v>-</v>
      </c>
      <c r="AJ168" s="128" t="str">
        <f t="shared" si="181"/>
        <v>-</v>
      </c>
      <c r="AK168" s="128" t="str">
        <f t="shared" si="182"/>
        <v>-</v>
      </c>
      <c r="AL168" s="128" t="str">
        <f t="shared" si="183"/>
        <v>-</v>
      </c>
      <c r="AM168" s="128" t="str">
        <f t="shared" si="184"/>
        <v>-</v>
      </c>
      <c r="AN168" s="128" t="str">
        <f t="shared" si="185"/>
        <v>-</v>
      </c>
      <c r="AO168" s="128" t="str">
        <f t="shared" si="186"/>
        <v>-</v>
      </c>
      <c r="AP168" s="128" t="str">
        <f t="shared" si="187"/>
        <v>-</v>
      </c>
      <c r="AQ168" s="128" t="str">
        <f t="shared" si="219"/>
        <v>-</v>
      </c>
      <c r="AR168" s="128" t="str">
        <f t="shared" si="220"/>
        <v>-</v>
      </c>
      <c r="AS168" s="128">
        <f t="shared" si="188"/>
        <v>0</v>
      </c>
      <c r="AT168" s="128" t="str">
        <f t="shared" si="189"/>
        <v>-</v>
      </c>
      <c r="AU168" s="128" t="str">
        <f t="shared" si="190"/>
        <v>-</v>
      </c>
      <c r="AV168" s="128" t="str">
        <f t="shared" si="191"/>
        <v>-</v>
      </c>
      <c r="AW168" s="128" t="str">
        <f t="shared" si="192"/>
        <v>-</v>
      </c>
      <c r="AX168" s="128" t="str">
        <f t="shared" si="193"/>
        <v>-</v>
      </c>
      <c r="AY168" s="128" t="str">
        <f t="shared" si="194"/>
        <v>-</v>
      </c>
      <c r="AZ168" s="128" t="str">
        <f t="shared" si="195"/>
        <v>-</v>
      </c>
      <c r="BA168" s="128" t="str">
        <f t="shared" si="196"/>
        <v>-</v>
      </c>
      <c r="BB168" s="128" t="str">
        <f t="shared" si="197"/>
        <v>-</v>
      </c>
      <c r="BC168" s="128" t="str">
        <f t="shared" si="198"/>
        <v>-</v>
      </c>
      <c r="BD168" s="128" t="str">
        <f t="shared" si="199"/>
        <v>-</v>
      </c>
      <c r="BE168" s="187"/>
      <c r="BF168" s="128" t="str">
        <f t="shared" si="200"/>
        <v>-</v>
      </c>
      <c r="BG168" s="128" t="str">
        <f t="shared" si="201"/>
        <v>-</v>
      </c>
      <c r="BH168" s="128" t="str">
        <f t="shared" si="202"/>
        <v>-</v>
      </c>
      <c r="BI168" s="128" t="str">
        <f t="shared" si="203"/>
        <v>-</v>
      </c>
      <c r="BJ168" s="128" t="str">
        <f t="shared" si="204"/>
        <v>-</v>
      </c>
      <c r="BK168" s="128" t="str">
        <f t="shared" si="205"/>
        <v>-</v>
      </c>
      <c r="BL168" s="128" t="str">
        <f t="shared" si="206"/>
        <v>-</v>
      </c>
      <c r="BM168" s="128" t="str">
        <f t="shared" si="207"/>
        <v>-</v>
      </c>
      <c r="BN168" s="128" t="str">
        <f t="shared" si="208"/>
        <v>-</v>
      </c>
      <c r="BO168" s="128" t="str">
        <f t="shared" si="209"/>
        <v>-</v>
      </c>
      <c r="BP168" s="128" t="str">
        <f t="shared" si="210"/>
        <v>-</v>
      </c>
      <c r="BQ168" s="128" t="str">
        <f t="shared" si="211"/>
        <v>-</v>
      </c>
      <c r="BR168" s="128" t="str">
        <f t="shared" si="212"/>
        <v>-</v>
      </c>
      <c r="BS168" s="128" t="str">
        <f t="shared" si="213"/>
        <v>-</v>
      </c>
      <c r="BT168" s="128" t="str">
        <f t="shared" si="214"/>
        <v>-</v>
      </c>
      <c r="BU168" s="128" t="str">
        <f t="shared" si="215"/>
        <v>-</v>
      </c>
      <c r="BV168" s="129">
        <f t="shared" si="216"/>
        <v>0</v>
      </c>
      <c r="BX168" s="128" t="str">
        <f t="shared" si="103"/>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17"/>
        <v>-</v>
      </c>
      <c r="K169" s="20" t="str">
        <f>IF(月途中入退所!$D42=$B$2,月途中入退所!$I42,"-")</f>
        <v>-</v>
      </c>
      <c r="L169" s="162" t="str">
        <f t="shared" si="218"/>
        <v>-</v>
      </c>
      <c r="M169" s="20" t="str">
        <f>IF(月途中入退所!$D42=$B$2,月途中入退所!$J42,"-")</f>
        <v>-</v>
      </c>
      <c r="N169" s="129">
        <f t="shared" si="161"/>
        <v>0</v>
      </c>
      <c r="P169" s="128" t="str">
        <f t="shared" si="162"/>
        <v>-</v>
      </c>
      <c r="Q169" s="128" t="str">
        <f t="shared" si="163"/>
        <v>-</v>
      </c>
      <c r="R169" s="128" t="str">
        <f t="shared" si="164"/>
        <v>-</v>
      </c>
      <c r="S169" s="128" t="str">
        <f t="shared" si="165"/>
        <v>-</v>
      </c>
      <c r="T169" s="128" t="str">
        <f t="shared" si="166"/>
        <v>-</v>
      </c>
      <c r="U169" s="128" t="str">
        <f t="shared" si="167"/>
        <v>-</v>
      </c>
      <c r="V169" s="128" t="str">
        <f t="shared" si="168"/>
        <v>-</v>
      </c>
      <c r="W169" s="128" t="str">
        <f t="shared" si="169"/>
        <v>-</v>
      </c>
      <c r="X169" s="128" t="str">
        <f t="shared" si="170"/>
        <v>-</v>
      </c>
      <c r="Y169" s="128" t="str">
        <f t="shared" si="171"/>
        <v>-</v>
      </c>
      <c r="Z169" s="128" t="str">
        <f t="shared" si="172"/>
        <v>-</v>
      </c>
      <c r="AA169" s="128" t="str">
        <f t="shared" si="173"/>
        <v>-</v>
      </c>
      <c r="AB169" s="131"/>
      <c r="AC169" s="128" t="str">
        <f t="shared" si="174"/>
        <v>-</v>
      </c>
      <c r="AD169" s="128" t="str">
        <f t="shared" si="175"/>
        <v>-</v>
      </c>
      <c r="AE169" s="128" t="str">
        <f t="shared" si="176"/>
        <v>-</v>
      </c>
      <c r="AF169" s="128" t="str">
        <f t="shared" si="177"/>
        <v>-</v>
      </c>
      <c r="AG169" s="128" t="str">
        <f t="shared" si="178"/>
        <v>-</v>
      </c>
      <c r="AH169" s="128" t="str">
        <f t="shared" si="179"/>
        <v>-</v>
      </c>
      <c r="AI169" s="128" t="str">
        <f t="shared" si="180"/>
        <v>-</v>
      </c>
      <c r="AJ169" s="128" t="str">
        <f t="shared" si="181"/>
        <v>-</v>
      </c>
      <c r="AK169" s="128" t="str">
        <f t="shared" si="182"/>
        <v>-</v>
      </c>
      <c r="AL169" s="128" t="str">
        <f t="shared" si="183"/>
        <v>-</v>
      </c>
      <c r="AM169" s="128" t="str">
        <f t="shared" si="184"/>
        <v>-</v>
      </c>
      <c r="AN169" s="128" t="str">
        <f t="shared" si="185"/>
        <v>-</v>
      </c>
      <c r="AO169" s="128" t="str">
        <f t="shared" si="186"/>
        <v>-</v>
      </c>
      <c r="AP169" s="128" t="str">
        <f t="shared" si="187"/>
        <v>-</v>
      </c>
      <c r="AQ169" s="128" t="str">
        <f t="shared" si="219"/>
        <v>-</v>
      </c>
      <c r="AR169" s="128" t="str">
        <f t="shared" si="220"/>
        <v>-</v>
      </c>
      <c r="AS169" s="128">
        <f t="shared" si="188"/>
        <v>0</v>
      </c>
      <c r="AT169" s="128" t="str">
        <f t="shared" si="189"/>
        <v>-</v>
      </c>
      <c r="AU169" s="128" t="str">
        <f t="shared" si="190"/>
        <v>-</v>
      </c>
      <c r="AV169" s="128" t="str">
        <f t="shared" si="191"/>
        <v>-</v>
      </c>
      <c r="AW169" s="128" t="str">
        <f t="shared" si="192"/>
        <v>-</v>
      </c>
      <c r="AX169" s="128" t="str">
        <f t="shared" si="193"/>
        <v>-</v>
      </c>
      <c r="AY169" s="128" t="str">
        <f t="shared" si="194"/>
        <v>-</v>
      </c>
      <c r="AZ169" s="128" t="str">
        <f t="shared" si="195"/>
        <v>-</v>
      </c>
      <c r="BA169" s="128" t="str">
        <f t="shared" si="196"/>
        <v>-</v>
      </c>
      <c r="BB169" s="128" t="str">
        <f t="shared" si="197"/>
        <v>-</v>
      </c>
      <c r="BC169" s="128" t="str">
        <f t="shared" si="198"/>
        <v>-</v>
      </c>
      <c r="BD169" s="128" t="str">
        <f t="shared" si="199"/>
        <v>-</v>
      </c>
      <c r="BE169" s="187"/>
      <c r="BF169" s="128" t="str">
        <f t="shared" si="200"/>
        <v>-</v>
      </c>
      <c r="BG169" s="128" t="str">
        <f t="shared" si="201"/>
        <v>-</v>
      </c>
      <c r="BH169" s="128" t="str">
        <f t="shared" si="202"/>
        <v>-</v>
      </c>
      <c r="BI169" s="128" t="str">
        <f t="shared" si="203"/>
        <v>-</v>
      </c>
      <c r="BJ169" s="128" t="str">
        <f t="shared" si="204"/>
        <v>-</v>
      </c>
      <c r="BK169" s="128" t="str">
        <f t="shared" si="205"/>
        <v>-</v>
      </c>
      <c r="BL169" s="128" t="str">
        <f t="shared" si="206"/>
        <v>-</v>
      </c>
      <c r="BM169" s="128" t="str">
        <f t="shared" si="207"/>
        <v>-</v>
      </c>
      <c r="BN169" s="128" t="str">
        <f t="shared" si="208"/>
        <v>-</v>
      </c>
      <c r="BO169" s="128" t="str">
        <f t="shared" si="209"/>
        <v>-</v>
      </c>
      <c r="BP169" s="128" t="str">
        <f t="shared" si="210"/>
        <v>-</v>
      </c>
      <c r="BQ169" s="128" t="str">
        <f t="shared" si="211"/>
        <v>-</v>
      </c>
      <c r="BR169" s="128" t="str">
        <f t="shared" si="212"/>
        <v>-</v>
      </c>
      <c r="BS169" s="128" t="str">
        <f t="shared" si="213"/>
        <v>-</v>
      </c>
      <c r="BT169" s="128" t="str">
        <f t="shared" si="214"/>
        <v>-</v>
      </c>
      <c r="BU169" s="128" t="str">
        <f t="shared" si="215"/>
        <v>-</v>
      </c>
      <c r="BV169" s="129">
        <f t="shared" si="216"/>
        <v>0</v>
      </c>
      <c r="BX169" s="128" t="str">
        <f t="shared" si="103"/>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17"/>
        <v>-</v>
      </c>
      <c r="K170" s="20" t="str">
        <f>IF(月途中入退所!$D43=$B$2,月途中入退所!$I43,"-")</f>
        <v>-</v>
      </c>
      <c r="L170" s="162" t="str">
        <f t="shared" si="218"/>
        <v>-</v>
      </c>
      <c r="M170" s="20" t="str">
        <f>IF(月途中入退所!$D43=$B$2,月途中入退所!$J43,"-")</f>
        <v>-</v>
      </c>
      <c r="N170" s="129">
        <f t="shared" si="161"/>
        <v>0</v>
      </c>
      <c r="P170" s="128" t="str">
        <f t="shared" si="162"/>
        <v>-</v>
      </c>
      <c r="Q170" s="128" t="str">
        <f t="shared" si="163"/>
        <v>-</v>
      </c>
      <c r="R170" s="128" t="str">
        <f t="shared" si="164"/>
        <v>-</v>
      </c>
      <c r="S170" s="128" t="str">
        <f t="shared" si="165"/>
        <v>-</v>
      </c>
      <c r="T170" s="128" t="str">
        <f t="shared" si="166"/>
        <v>-</v>
      </c>
      <c r="U170" s="128" t="str">
        <f t="shared" si="167"/>
        <v>-</v>
      </c>
      <c r="V170" s="128" t="str">
        <f t="shared" si="168"/>
        <v>-</v>
      </c>
      <c r="W170" s="128" t="str">
        <f t="shared" si="169"/>
        <v>-</v>
      </c>
      <c r="X170" s="128" t="str">
        <f t="shared" si="170"/>
        <v>-</v>
      </c>
      <c r="Y170" s="128" t="str">
        <f t="shared" si="171"/>
        <v>-</v>
      </c>
      <c r="Z170" s="128" t="str">
        <f t="shared" si="172"/>
        <v>-</v>
      </c>
      <c r="AA170" s="128" t="str">
        <f t="shared" si="173"/>
        <v>-</v>
      </c>
      <c r="AB170" s="131"/>
      <c r="AC170" s="128" t="str">
        <f t="shared" si="174"/>
        <v>-</v>
      </c>
      <c r="AD170" s="128" t="str">
        <f t="shared" si="175"/>
        <v>-</v>
      </c>
      <c r="AE170" s="128" t="str">
        <f t="shared" si="176"/>
        <v>-</v>
      </c>
      <c r="AF170" s="128" t="str">
        <f t="shared" si="177"/>
        <v>-</v>
      </c>
      <c r="AG170" s="128" t="str">
        <f t="shared" si="178"/>
        <v>-</v>
      </c>
      <c r="AH170" s="128" t="str">
        <f t="shared" si="179"/>
        <v>-</v>
      </c>
      <c r="AI170" s="128" t="str">
        <f t="shared" si="180"/>
        <v>-</v>
      </c>
      <c r="AJ170" s="128" t="str">
        <f t="shared" si="181"/>
        <v>-</v>
      </c>
      <c r="AK170" s="128" t="str">
        <f t="shared" si="182"/>
        <v>-</v>
      </c>
      <c r="AL170" s="128" t="str">
        <f t="shared" si="183"/>
        <v>-</v>
      </c>
      <c r="AM170" s="128" t="str">
        <f t="shared" si="184"/>
        <v>-</v>
      </c>
      <c r="AN170" s="128" t="str">
        <f t="shared" si="185"/>
        <v>-</v>
      </c>
      <c r="AO170" s="128" t="str">
        <f t="shared" si="186"/>
        <v>-</v>
      </c>
      <c r="AP170" s="128" t="str">
        <f t="shared" si="187"/>
        <v>-</v>
      </c>
      <c r="AQ170" s="128" t="str">
        <f t="shared" si="219"/>
        <v>-</v>
      </c>
      <c r="AR170" s="128" t="str">
        <f t="shared" si="220"/>
        <v>-</v>
      </c>
      <c r="AS170" s="128">
        <f t="shared" si="188"/>
        <v>0</v>
      </c>
      <c r="AT170" s="128" t="str">
        <f t="shared" si="189"/>
        <v>-</v>
      </c>
      <c r="AU170" s="128" t="str">
        <f t="shared" si="190"/>
        <v>-</v>
      </c>
      <c r="AV170" s="128" t="str">
        <f t="shared" si="191"/>
        <v>-</v>
      </c>
      <c r="AW170" s="128" t="str">
        <f t="shared" si="192"/>
        <v>-</v>
      </c>
      <c r="AX170" s="128" t="str">
        <f t="shared" si="193"/>
        <v>-</v>
      </c>
      <c r="AY170" s="128" t="str">
        <f t="shared" si="194"/>
        <v>-</v>
      </c>
      <c r="AZ170" s="128" t="str">
        <f t="shared" si="195"/>
        <v>-</v>
      </c>
      <c r="BA170" s="128" t="str">
        <f t="shared" si="196"/>
        <v>-</v>
      </c>
      <c r="BB170" s="128" t="str">
        <f t="shared" si="197"/>
        <v>-</v>
      </c>
      <c r="BC170" s="128" t="str">
        <f t="shared" si="198"/>
        <v>-</v>
      </c>
      <c r="BD170" s="128" t="str">
        <f t="shared" si="199"/>
        <v>-</v>
      </c>
      <c r="BE170" s="187"/>
      <c r="BF170" s="128" t="str">
        <f t="shared" si="200"/>
        <v>-</v>
      </c>
      <c r="BG170" s="128" t="str">
        <f t="shared" si="201"/>
        <v>-</v>
      </c>
      <c r="BH170" s="128" t="str">
        <f t="shared" si="202"/>
        <v>-</v>
      </c>
      <c r="BI170" s="128" t="str">
        <f t="shared" si="203"/>
        <v>-</v>
      </c>
      <c r="BJ170" s="128" t="str">
        <f t="shared" si="204"/>
        <v>-</v>
      </c>
      <c r="BK170" s="128" t="str">
        <f t="shared" si="205"/>
        <v>-</v>
      </c>
      <c r="BL170" s="128" t="str">
        <f t="shared" si="206"/>
        <v>-</v>
      </c>
      <c r="BM170" s="128" t="str">
        <f t="shared" si="207"/>
        <v>-</v>
      </c>
      <c r="BN170" s="128" t="str">
        <f t="shared" si="208"/>
        <v>-</v>
      </c>
      <c r="BO170" s="128" t="str">
        <f t="shared" si="209"/>
        <v>-</v>
      </c>
      <c r="BP170" s="128" t="str">
        <f t="shared" si="210"/>
        <v>-</v>
      </c>
      <c r="BQ170" s="128" t="str">
        <f t="shared" si="211"/>
        <v>-</v>
      </c>
      <c r="BR170" s="128" t="str">
        <f t="shared" si="212"/>
        <v>-</v>
      </c>
      <c r="BS170" s="128" t="str">
        <f t="shared" si="213"/>
        <v>-</v>
      </c>
      <c r="BT170" s="128" t="str">
        <f t="shared" si="214"/>
        <v>-</v>
      </c>
      <c r="BU170" s="128" t="str">
        <f t="shared" si="215"/>
        <v>-</v>
      </c>
      <c r="BV170" s="129">
        <f t="shared" si="216"/>
        <v>0</v>
      </c>
      <c r="BX170" s="128" t="str">
        <f t="shared" si="103"/>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17"/>
        <v>-</v>
      </c>
      <c r="K171" s="20" t="str">
        <f>IF(月途中入退所!$D44=$B$2,月途中入退所!$I44,"-")</f>
        <v>-</v>
      </c>
      <c r="L171" s="162" t="str">
        <f t="shared" si="218"/>
        <v>-</v>
      </c>
      <c r="M171" s="20" t="str">
        <f>IF(月途中入退所!$D44=$B$2,月途中入退所!$J44,"-")</f>
        <v>-</v>
      </c>
      <c r="N171" s="129">
        <f t="shared" si="161"/>
        <v>0</v>
      </c>
      <c r="P171" s="128" t="str">
        <f t="shared" si="162"/>
        <v>-</v>
      </c>
      <c r="Q171" s="128" t="str">
        <f t="shared" si="163"/>
        <v>-</v>
      </c>
      <c r="R171" s="128" t="str">
        <f t="shared" si="164"/>
        <v>-</v>
      </c>
      <c r="S171" s="128" t="str">
        <f t="shared" si="165"/>
        <v>-</v>
      </c>
      <c r="T171" s="128" t="str">
        <f t="shared" si="166"/>
        <v>-</v>
      </c>
      <c r="U171" s="128" t="str">
        <f t="shared" si="167"/>
        <v>-</v>
      </c>
      <c r="V171" s="128" t="str">
        <f t="shared" si="168"/>
        <v>-</v>
      </c>
      <c r="W171" s="128" t="str">
        <f t="shared" si="169"/>
        <v>-</v>
      </c>
      <c r="X171" s="128" t="str">
        <f t="shared" si="170"/>
        <v>-</v>
      </c>
      <c r="Y171" s="128" t="str">
        <f t="shared" si="171"/>
        <v>-</v>
      </c>
      <c r="Z171" s="128" t="str">
        <f t="shared" si="172"/>
        <v>-</v>
      </c>
      <c r="AA171" s="128" t="str">
        <f t="shared" si="173"/>
        <v>-</v>
      </c>
      <c r="AB171" s="131"/>
      <c r="AC171" s="128" t="str">
        <f t="shared" si="174"/>
        <v>-</v>
      </c>
      <c r="AD171" s="128" t="str">
        <f t="shared" si="175"/>
        <v>-</v>
      </c>
      <c r="AE171" s="128" t="str">
        <f t="shared" si="176"/>
        <v>-</v>
      </c>
      <c r="AF171" s="128" t="str">
        <f t="shared" si="177"/>
        <v>-</v>
      </c>
      <c r="AG171" s="128" t="str">
        <f t="shared" si="178"/>
        <v>-</v>
      </c>
      <c r="AH171" s="128" t="str">
        <f t="shared" si="179"/>
        <v>-</v>
      </c>
      <c r="AI171" s="128" t="str">
        <f t="shared" si="180"/>
        <v>-</v>
      </c>
      <c r="AJ171" s="128" t="str">
        <f t="shared" si="181"/>
        <v>-</v>
      </c>
      <c r="AK171" s="128" t="str">
        <f t="shared" si="182"/>
        <v>-</v>
      </c>
      <c r="AL171" s="128" t="str">
        <f t="shared" si="183"/>
        <v>-</v>
      </c>
      <c r="AM171" s="128" t="str">
        <f t="shared" si="184"/>
        <v>-</v>
      </c>
      <c r="AN171" s="128" t="str">
        <f t="shared" si="185"/>
        <v>-</v>
      </c>
      <c r="AO171" s="128" t="str">
        <f t="shared" si="186"/>
        <v>-</v>
      </c>
      <c r="AP171" s="128" t="str">
        <f t="shared" si="187"/>
        <v>-</v>
      </c>
      <c r="AQ171" s="128" t="str">
        <f t="shared" si="219"/>
        <v>-</v>
      </c>
      <c r="AR171" s="128" t="str">
        <f t="shared" si="220"/>
        <v>-</v>
      </c>
      <c r="AS171" s="128">
        <f t="shared" si="188"/>
        <v>0</v>
      </c>
      <c r="AT171" s="128" t="str">
        <f t="shared" si="189"/>
        <v>-</v>
      </c>
      <c r="AU171" s="128" t="str">
        <f t="shared" si="190"/>
        <v>-</v>
      </c>
      <c r="AV171" s="128" t="str">
        <f t="shared" si="191"/>
        <v>-</v>
      </c>
      <c r="AW171" s="128" t="str">
        <f t="shared" si="192"/>
        <v>-</v>
      </c>
      <c r="AX171" s="128" t="str">
        <f t="shared" si="193"/>
        <v>-</v>
      </c>
      <c r="AY171" s="128" t="str">
        <f t="shared" si="194"/>
        <v>-</v>
      </c>
      <c r="AZ171" s="128" t="str">
        <f t="shared" si="195"/>
        <v>-</v>
      </c>
      <c r="BA171" s="128" t="str">
        <f t="shared" si="196"/>
        <v>-</v>
      </c>
      <c r="BB171" s="128" t="str">
        <f t="shared" si="197"/>
        <v>-</v>
      </c>
      <c r="BC171" s="128" t="str">
        <f t="shared" si="198"/>
        <v>-</v>
      </c>
      <c r="BD171" s="128" t="str">
        <f t="shared" si="199"/>
        <v>-</v>
      </c>
      <c r="BE171" s="187"/>
      <c r="BF171" s="128" t="str">
        <f t="shared" si="200"/>
        <v>-</v>
      </c>
      <c r="BG171" s="128" t="str">
        <f t="shared" si="201"/>
        <v>-</v>
      </c>
      <c r="BH171" s="128" t="str">
        <f t="shared" si="202"/>
        <v>-</v>
      </c>
      <c r="BI171" s="128" t="str">
        <f t="shared" si="203"/>
        <v>-</v>
      </c>
      <c r="BJ171" s="128" t="str">
        <f t="shared" si="204"/>
        <v>-</v>
      </c>
      <c r="BK171" s="128" t="str">
        <f t="shared" si="205"/>
        <v>-</v>
      </c>
      <c r="BL171" s="128" t="str">
        <f t="shared" si="206"/>
        <v>-</v>
      </c>
      <c r="BM171" s="128" t="str">
        <f t="shared" si="207"/>
        <v>-</v>
      </c>
      <c r="BN171" s="128" t="str">
        <f t="shared" si="208"/>
        <v>-</v>
      </c>
      <c r="BO171" s="128" t="str">
        <f t="shared" si="209"/>
        <v>-</v>
      </c>
      <c r="BP171" s="128" t="str">
        <f t="shared" si="210"/>
        <v>-</v>
      </c>
      <c r="BQ171" s="128" t="str">
        <f t="shared" si="211"/>
        <v>-</v>
      </c>
      <c r="BR171" s="128" t="str">
        <f t="shared" si="212"/>
        <v>-</v>
      </c>
      <c r="BS171" s="128" t="str">
        <f t="shared" si="213"/>
        <v>-</v>
      </c>
      <c r="BT171" s="128" t="str">
        <f t="shared" si="214"/>
        <v>-</v>
      </c>
      <c r="BU171" s="128" t="str">
        <f t="shared" si="215"/>
        <v>-</v>
      </c>
      <c r="BV171" s="129">
        <f t="shared" si="216"/>
        <v>0</v>
      </c>
      <c r="BX171" s="128" t="str">
        <f t="shared" si="103"/>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17"/>
        <v>-</v>
      </c>
      <c r="K172" s="20" t="str">
        <f>IF(月途中入退所!$D45=$B$2,月途中入退所!$I45,"-")</f>
        <v>-</v>
      </c>
      <c r="L172" s="162" t="str">
        <f t="shared" si="218"/>
        <v>-</v>
      </c>
      <c r="M172" s="20" t="str">
        <f>IF(月途中入退所!$D45=$B$2,月途中入退所!$J45,"-")</f>
        <v>-</v>
      </c>
      <c r="N172" s="129">
        <f t="shared" si="161"/>
        <v>0</v>
      </c>
      <c r="P172" s="128" t="str">
        <f t="shared" si="162"/>
        <v>-</v>
      </c>
      <c r="Q172" s="128" t="str">
        <f t="shared" si="163"/>
        <v>-</v>
      </c>
      <c r="R172" s="128" t="str">
        <f t="shared" si="164"/>
        <v>-</v>
      </c>
      <c r="S172" s="128" t="str">
        <f t="shared" si="165"/>
        <v>-</v>
      </c>
      <c r="T172" s="128" t="str">
        <f t="shared" si="166"/>
        <v>-</v>
      </c>
      <c r="U172" s="128" t="str">
        <f t="shared" si="167"/>
        <v>-</v>
      </c>
      <c r="V172" s="128" t="str">
        <f t="shared" si="168"/>
        <v>-</v>
      </c>
      <c r="W172" s="128" t="str">
        <f t="shared" si="169"/>
        <v>-</v>
      </c>
      <c r="X172" s="128" t="str">
        <f t="shared" si="170"/>
        <v>-</v>
      </c>
      <c r="Y172" s="128" t="str">
        <f t="shared" si="171"/>
        <v>-</v>
      </c>
      <c r="Z172" s="128" t="str">
        <f t="shared" si="172"/>
        <v>-</v>
      </c>
      <c r="AA172" s="128" t="str">
        <f t="shared" si="173"/>
        <v>-</v>
      </c>
      <c r="AB172" s="131"/>
      <c r="AC172" s="128" t="str">
        <f t="shared" si="174"/>
        <v>-</v>
      </c>
      <c r="AD172" s="128" t="str">
        <f t="shared" si="175"/>
        <v>-</v>
      </c>
      <c r="AE172" s="128" t="str">
        <f t="shared" si="176"/>
        <v>-</v>
      </c>
      <c r="AF172" s="128" t="str">
        <f t="shared" si="177"/>
        <v>-</v>
      </c>
      <c r="AG172" s="128" t="str">
        <f t="shared" si="178"/>
        <v>-</v>
      </c>
      <c r="AH172" s="128" t="str">
        <f t="shared" si="179"/>
        <v>-</v>
      </c>
      <c r="AI172" s="128" t="str">
        <f t="shared" si="180"/>
        <v>-</v>
      </c>
      <c r="AJ172" s="128" t="str">
        <f t="shared" si="181"/>
        <v>-</v>
      </c>
      <c r="AK172" s="128" t="str">
        <f t="shared" si="182"/>
        <v>-</v>
      </c>
      <c r="AL172" s="128" t="str">
        <f t="shared" si="183"/>
        <v>-</v>
      </c>
      <c r="AM172" s="128" t="str">
        <f t="shared" si="184"/>
        <v>-</v>
      </c>
      <c r="AN172" s="128" t="str">
        <f t="shared" si="185"/>
        <v>-</v>
      </c>
      <c r="AO172" s="128" t="str">
        <f t="shared" si="186"/>
        <v>-</v>
      </c>
      <c r="AP172" s="128" t="str">
        <f t="shared" si="187"/>
        <v>-</v>
      </c>
      <c r="AQ172" s="128" t="str">
        <f t="shared" si="219"/>
        <v>-</v>
      </c>
      <c r="AR172" s="128" t="str">
        <f t="shared" si="220"/>
        <v>-</v>
      </c>
      <c r="AS172" s="128">
        <f t="shared" si="188"/>
        <v>0</v>
      </c>
      <c r="AT172" s="128" t="str">
        <f t="shared" si="189"/>
        <v>-</v>
      </c>
      <c r="AU172" s="128" t="str">
        <f t="shared" si="190"/>
        <v>-</v>
      </c>
      <c r="AV172" s="128" t="str">
        <f t="shared" si="191"/>
        <v>-</v>
      </c>
      <c r="AW172" s="128" t="str">
        <f t="shared" si="192"/>
        <v>-</v>
      </c>
      <c r="AX172" s="128" t="str">
        <f t="shared" si="193"/>
        <v>-</v>
      </c>
      <c r="AY172" s="128" t="str">
        <f t="shared" si="194"/>
        <v>-</v>
      </c>
      <c r="AZ172" s="128" t="str">
        <f t="shared" si="195"/>
        <v>-</v>
      </c>
      <c r="BA172" s="128" t="str">
        <f t="shared" si="196"/>
        <v>-</v>
      </c>
      <c r="BB172" s="128" t="str">
        <f t="shared" si="197"/>
        <v>-</v>
      </c>
      <c r="BC172" s="128" t="str">
        <f t="shared" si="198"/>
        <v>-</v>
      </c>
      <c r="BD172" s="128" t="str">
        <f t="shared" si="199"/>
        <v>-</v>
      </c>
      <c r="BE172" s="187"/>
      <c r="BF172" s="128" t="str">
        <f t="shared" si="200"/>
        <v>-</v>
      </c>
      <c r="BG172" s="128" t="str">
        <f t="shared" si="201"/>
        <v>-</v>
      </c>
      <c r="BH172" s="128" t="str">
        <f t="shared" si="202"/>
        <v>-</v>
      </c>
      <c r="BI172" s="128" t="str">
        <f t="shared" si="203"/>
        <v>-</v>
      </c>
      <c r="BJ172" s="128" t="str">
        <f t="shared" si="204"/>
        <v>-</v>
      </c>
      <c r="BK172" s="128" t="str">
        <f t="shared" si="205"/>
        <v>-</v>
      </c>
      <c r="BL172" s="128" t="str">
        <f t="shared" si="206"/>
        <v>-</v>
      </c>
      <c r="BM172" s="128" t="str">
        <f t="shared" si="207"/>
        <v>-</v>
      </c>
      <c r="BN172" s="128" t="str">
        <f t="shared" si="208"/>
        <v>-</v>
      </c>
      <c r="BO172" s="128" t="str">
        <f t="shared" si="209"/>
        <v>-</v>
      </c>
      <c r="BP172" s="128" t="str">
        <f t="shared" si="210"/>
        <v>-</v>
      </c>
      <c r="BQ172" s="128" t="str">
        <f t="shared" si="211"/>
        <v>-</v>
      </c>
      <c r="BR172" s="128" t="str">
        <f t="shared" si="212"/>
        <v>-</v>
      </c>
      <c r="BS172" s="128" t="str">
        <f t="shared" si="213"/>
        <v>-</v>
      </c>
      <c r="BT172" s="128" t="str">
        <f t="shared" si="214"/>
        <v>-</v>
      </c>
      <c r="BU172" s="128" t="str">
        <f t="shared" si="215"/>
        <v>-</v>
      </c>
      <c r="BV172" s="129">
        <f t="shared" si="216"/>
        <v>0</v>
      </c>
      <c r="BX172" s="128" t="str">
        <f t="shared" ref="BX172:BX201" si="221">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17"/>
        <v>-</v>
      </c>
      <c r="K173" s="20" t="str">
        <f>IF(月途中入退所!$D46=$B$2,月途中入退所!$I46,"-")</f>
        <v>-</v>
      </c>
      <c r="L173" s="162" t="str">
        <f t="shared" si="218"/>
        <v>-</v>
      </c>
      <c r="M173" s="20" t="str">
        <f>IF(月途中入退所!$D46=$B$2,月途中入退所!$J46,"-")</f>
        <v>-</v>
      </c>
      <c r="N173" s="129">
        <f t="shared" si="161"/>
        <v>0</v>
      </c>
      <c r="P173" s="128" t="str">
        <f t="shared" si="162"/>
        <v>-</v>
      </c>
      <c r="Q173" s="128" t="str">
        <f t="shared" si="163"/>
        <v>-</v>
      </c>
      <c r="R173" s="128" t="str">
        <f t="shared" si="164"/>
        <v>-</v>
      </c>
      <c r="S173" s="128" t="str">
        <f t="shared" si="165"/>
        <v>-</v>
      </c>
      <c r="T173" s="128" t="str">
        <f t="shared" si="166"/>
        <v>-</v>
      </c>
      <c r="U173" s="128" t="str">
        <f t="shared" si="167"/>
        <v>-</v>
      </c>
      <c r="V173" s="128" t="str">
        <f t="shared" si="168"/>
        <v>-</v>
      </c>
      <c r="W173" s="128" t="str">
        <f t="shared" si="169"/>
        <v>-</v>
      </c>
      <c r="X173" s="128" t="str">
        <f t="shared" si="170"/>
        <v>-</v>
      </c>
      <c r="Y173" s="128" t="str">
        <f t="shared" si="171"/>
        <v>-</v>
      </c>
      <c r="Z173" s="128" t="str">
        <f t="shared" si="172"/>
        <v>-</v>
      </c>
      <c r="AA173" s="128" t="str">
        <f t="shared" si="173"/>
        <v>-</v>
      </c>
      <c r="AB173" s="131"/>
      <c r="AC173" s="128" t="str">
        <f t="shared" si="174"/>
        <v>-</v>
      </c>
      <c r="AD173" s="128" t="str">
        <f t="shared" si="175"/>
        <v>-</v>
      </c>
      <c r="AE173" s="128" t="str">
        <f t="shared" si="176"/>
        <v>-</v>
      </c>
      <c r="AF173" s="128" t="str">
        <f t="shared" si="177"/>
        <v>-</v>
      </c>
      <c r="AG173" s="128" t="str">
        <f t="shared" si="178"/>
        <v>-</v>
      </c>
      <c r="AH173" s="128" t="str">
        <f t="shared" si="179"/>
        <v>-</v>
      </c>
      <c r="AI173" s="128" t="str">
        <f t="shared" si="180"/>
        <v>-</v>
      </c>
      <c r="AJ173" s="128" t="str">
        <f t="shared" si="181"/>
        <v>-</v>
      </c>
      <c r="AK173" s="128" t="str">
        <f t="shared" si="182"/>
        <v>-</v>
      </c>
      <c r="AL173" s="128" t="str">
        <f t="shared" si="183"/>
        <v>-</v>
      </c>
      <c r="AM173" s="128" t="str">
        <f t="shared" si="184"/>
        <v>-</v>
      </c>
      <c r="AN173" s="128" t="str">
        <f t="shared" si="185"/>
        <v>-</v>
      </c>
      <c r="AO173" s="128" t="str">
        <f t="shared" si="186"/>
        <v>-</v>
      </c>
      <c r="AP173" s="128" t="str">
        <f t="shared" si="187"/>
        <v>-</v>
      </c>
      <c r="AQ173" s="128" t="str">
        <f t="shared" si="219"/>
        <v>-</v>
      </c>
      <c r="AR173" s="128" t="str">
        <f t="shared" si="220"/>
        <v>-</v>
      </c>
      <c r="AS173" s="128">
        <f t="shared" si="188"/>
        <v>0</v>
      </c>
      <c r="AT173" s="128" t="str">
        <f t="shared" si="189"/>
        <v>-</v>
      </c>
      <c r="AU173" s="128" t="str">
        <f t="shared" si="190"/>
        <v>-</v>
      </c>
      <c r="AV173" s="128" t="str">
        <f t="shared" si="191"/>
        <v>-</v>
      </c>
      <c r="AW173" s="128" t="str">
        <f t="shared" si="192"/>
        <v>-</v>
      </c>
      <c r="AX173" s="128" t="str">
        <f t="shared" si="193"/>
        <v>-</v>
      </c>
      <c r="AY173" s="128" t="str">
        <f t="shared" si="194"/>
        <v>-</v>
      </c>
      <c r="AZ173" s="128" t="str">
        <f t="shared" si="195"/>
        <v>-</v>
      </c>
      <c r="BA173" s="128" t="str">
        <f t="shared" si="196"/>
        <v>-</v>
      </c>
      <c r="BB173" s="128" t="str">
        <f t="shared" si="197"/>
        <v>-</v>
      </c>
      <c r="BC173" s="128" t="str">
        <f t="shared" si="198"/>
        <v>-</v>
      </c>
      <c r="BD173" s="128" t="str">
        <f t="shared" si="199"/>
        <v>-</v>
      </c>
      <c r="BE173" s="187"/>
      <c r="BF173" s="128" t="str">
        <f t="shared" si="200"/>
        <v>-</v>
      </c>
      <c r="BG173" s="128" t="str">
        <f t="shared" si="201"/>
        <v>-</v>
      </c>
      <c r="BH173" s="128" t="str">
        <f t="shared" si="202"/>
        <v>-</v>
      </c>
      <c r="BI173" s="128" t="str">
        <f t="shared" si="203"/>
        <v>-</v>
      </c>
      <c r="BJ173" s="128" t="str">
        <f t="shared" si="204"/>
        <v>-</v>
      </c>
      <c r="BK173" s="128" t="str">
        <f t="shared" si="205"/>
        <v>-</v>
      </c>
      <c r="BL173" s="128" t="str">
        <f t="shared" si="206"/>
        <v>-</v>
      </c>
      <c r="BM173" s="128" t="str">
        <f t="shared" si="207"/>
        <v>-</v>
      </c>
      <c r="BN173" s="128" t="str">
        <f t="shared" si="208"/>
        <v>-</v>
      </c>
      <c r="BO173" s="128" t="str">
        <f t="shared" si="209"/>
        <v>-</v>
      </c>
      <c r="BP173" s="128" t="str">
        <f t="shared" si="210"/>
        <v>-</v>
      </c>
      <c r="BQ173" s="128" t="str">
        <f t="shared" si="211"/>
        <v>-</v>
      </c>
      <c r="BR173" s="128" t="str">
        <f t="shared" si="212"/>
        <v>-</v>
      </c>
      <c r="BS173" s="128" t="str">
        <f t="shared" si="213"/>
        <v>-</v>
      </c>
      <c r="BT173" s="128" t="str">
        <f t="shared" si="214"/>
        <v>-</v>
      </c>
      <c r="BU173" s="128" t="str">
        <f t="shared" si="215"/>
        <v>-</v>
      </c>
      <c r="BV173" s="129">
        <f t="shared" si="216"/>
        <v>0</v>
      </c>
      <c r="BX173" s="128" t="str">
        <f t="shared" si="221"/>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17"/>
        <v>-</v>
      </c>
      <c r="K174" s="20" t="str">
        <f>IF(月途中入退所!$D47=$B$2,月途中入退所!$I47,"-")</f>
        <v>-</v>
      </c>
      <c r="L174" s="162" t="str">
        <f t="shared" si="218"/>
        <v>-</v>
      </c>
      <c r="M174" s="20" t="str">
        <f>IF(月途中入退所!$D47=$B$2,月途中入退所!$J47,"-")</f>
        <v>-</v>
      </c>
      <c r="N174" s="129">
        <f t="shared" si="161"/>
        <v>0</v>
      </c>
      <c r="P174" s="128" t="str">
        <f t="shared" si="162"/>
        <v>-</v>
      </c>
      <c r="Q174" s="128" t="str">
        <f t="shared" si="163"/>
        <v>-</v>
      </c>
      <c r="R174" s="128" t="str">
        <f t="shared" si="164"/>
        <v>-</v>
      </c>
      <c r="S174" s="128" t="str">
        <f t="shared" si="165"/>
        <v>-</v>
      </c>
      <c r="T174" s="128" t="str">
        <f t="shared" si="166"/>
        <v>-</v>
      </c>
      <c r="U174" s="128" t="str">
        <f t="shared" si="167"/>
        <v>-</v>
      </c>
      <c r="V174" s="128" t="str">
        <f t="shared" si="168"/>
        <v>-</v>
      </c>
      <c r="W174" s="128" t="str">
        <f t="shared" si="169"/>
        <v>-</v>
      </c>
      <c r="X174" s="128" t="str">
        <f t="shared" si="170"/>
        <v>-</v>
      </c>
      <c r="Y174" s="128" t="str">
        <f t="shared" si="171"/>
        <v>-</v>
      </c>
      <c r="Z174" s="128" t="str">
        <f t="shared" si="172"/>
        <v>-</v>
      </c>
      <c r="AA174" s="128" t="str">
        <f t="shared" si="173"/>
        <v>-</v>
      </c>
      <c r="AB174" s="131"/>
      <c r="AC174" s="128" t="str">
        <f t="shared" si="174"/>
        <v>-</v>
      </c>
      <c r="AD174" s="128" t="str">
        <f t="shared" si="175"/>
        <v>-</v>
      </c>
      <c r="AE174" s="128" t="str">
        <f t="shared" si="176"/>
        <v>-</v>
      </c>
      <c r="AF174" s="128" t="str">
        <f t="shared" si="177"/>
        <v>-</v>
      </c>
      <c r="AG174" s="128" t="str">
        <f t="shared" si="178"/>
        <v>-</v>
      </c>
      <c r="AH174" s="128" t="str">
        <f t="shared" si="179"/>
        <v>-</v>
      </c>
      <c r="AI174" s="128" t="str">
        <f t="shared" si="180"/>
        <v>-</v>
      </c>
      <c r="AJ174" s="128" t="str">
        <f t="shared" si="181"/>
        <v>-</v>
      </c>
      <c r="AK174" s="128" t="str">
        <f t="shared" si="182"/>
        <v>-</v>
      </c>
      <c r="AL174" s="128" t="str">
        <f t="shared" si="183"/>
        <v>-</v>
      </c>
      <c r="AM174" s="128" t="str">
        <f t="shared" si="184"/>
        <v>-</v>
      </c>
      <c r="AN174" s="128" t="str">
        <f t="shared" si="185"/>
        <v>-</v>
      </c>
      <c r="AO174" s="128" t="str">
        <f t="shared" si="186"/>
        <v>-</v>
      </c>
      <c r="AP174" s="128" t="str">
        <f t="shared" si="187"/>
        <v>-</v>
      </c>
      <c r="AQ174" s="128" t="str">
        <f t="shared" si="219"/>
        <v>-</v>
      </c>
      <c r="AR174" s="128" t="str">
        <f t="shared" si="220"/>
        <v>-</v>
      </c>
      <c r="AS174" s="128">
        <f t="shared" si="188"/>
        <v>0</v>
      </c>
      <c r="AT174" s="128" t="str">
        <f t="shared" si="189"/>
        <v>-</v>
      </c>
      <c r="AU174" s="128" t="str">
        <f t="shared" si="190"/>
        <v>-</v>
      </c>
      <c r="AV174" s="128" t="str">
        <f t="shared" si="191"/>
        <v>-</v>
      </c>
      <c r="AW174" s="128" t="str">
        <f t="shared" si="192"/>
        <v>-</v>
      </c>
      <c r="AX174" s="128" t="str">
        <f t="shared" si="193"/>
        <v>-</v>
      </c>
      <c r="AY174" s="128" t="str">
        <f t="shared" si="194"/>
        <v>-</v>
      </c>
      <c r="AZ174" s="128" t="str">
        <f t="shared" si="195"/>
        <v>-</v>
      </c>
      <c r="BA174" s="128" t="str">
        <f t="shared" si="196"/>
        <v>-</v>
      </c>
      <c r="BB174" s="128" t="str">
        <f t="shared" si="197"/>
        <v>-</v>
      </c>
      <c r="BC174" s="128" t="str">
        <f t="shared" si="198"/>
        <v>-</v>
      </c>
      <c r="BD174" s="128" t="str">
        <f t="shared" si="199"/>
        <v>-</v>
      </c>
      <c r="BE174" s="187"/>
      <c r="BF174" s="128" t="str">
        <f t="shared" si="200"/>
        <v>-</v>
      </c>
      <c r="BG174" s="128" t="str">
        <f t="shared" si="201"/>
        <v>-</v>
      </c>
      <c r="BH174" s="128" t="str">
        <f t="shared" si="202"/>
        <v>-</v>
      </c>
      <c r="BI174" s="128" t="str">
        <f t="shared" si="203"/>
        <v>-</v>
      </c>
      <c r="BJ174" s="128" t="str">
        <f t="shared" si="204"/>
        <v>-</v>
      </c>
      <c r="BK174" s="128" t="str">
        <f t="shared" si="205"/>
        <v>-</v>
      </c>
      <c r="BL174" s="128" t="str">
        <f t="shared" si="206"/>
        <v>-</v>
      </c>
      <c r="BM174" s="128" t="str">
        <f t="shared" si="207"/>
        <v>-</v>
      </c>
      <c r="BN174" s="128" t="str">
        <f t="shared" si="208"/>
        <v>-</v>
      </c>
      <c r="BO174" s="128" t="str">
        <f t="shared" si="209"/>
        <v>-</v>
      </c>
      <c r="BP174" s="128" t="str">
        <f t="shared" si="210"/>
        <v>-</v>
      </c>
      <c r="BQ174" s="128" t="str">
        <f t="shared" si="211"/>
        <v>-</v>
      </c>
      <c r="BR174" s="128" t="str">
        <f t="shared" si="212"/>
        <v>-</v>
      </c>
      <c r="BS174" s="128" t="str">
        <f t="shared" si="213"/>
        <v>-</v>
      </c>
      <c r="BT174" s="128" t="str">
        <f t="shared" si="214"/>
        <v>-</v>
      </c>
      <c r="BU174" s="128" t="str">
        <f t="shared" si="215"/>
        <v>-</v>
      </c>
      <c r="BV174" s="129">
        <f t="shared" si="216"/>
        <v>0</v>
      </c>
      <c r="BX174" s="128" t="str">
        <f t="shared" si="221"/>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17"/>
        <v>-</v>
      </c>
      <c r="K175" s="20" t="str">
        <f>IF(月途中入退所!$D48=$B$2,月途中入退所!$I48,"-")</f>
        <v>-</v>
      </c>
      <c r="L175" s="162" t="str">
        <f t="shared" si="218"/>
        <v>-</v>
      </c>
      <c r="M175" s="20" t="str">
        <f>IF(月途中入退所!$D48=$B$2,月途中入退所!$J48,"-")</f>
        <v>-</v>
      </c>
      <c r="N175" s="129">
        <f t="shared" si="161"/>
        <v>0</v>
      </c>
      <c r="P175" s="128" t="str">
        <f t="shared" si="162"/>
        <v>-</v>
      </c>
      <c r="Q175" s="128" t="str">
        <f t="shared" si="163"/>
        <v>-</v>
      </c>
      <c r="R175" s="128" t="str">
        <f t="shared" si="164"/>
        <v>-</v>
      </c>
      <c r="S175" s="128" t="str">
        <f t="shared" si="165"/>
        <v>-</v>
      </c>
      <c r="T175" s="128" t="str">
        <f t="shared" si="166"/>
        <v>-</v>
      </c>
      <c r="U175" s="128" t="str">
        <f t="shared" si="167"/>
        <v>-</v>
      </c>
      <c r="V175" s="128" t="str">
        <f t="shared" si="168"/>
        <v>-</v>
      </c>
      <c r="W175" s="128" t="str">
        <f t="shared" si="169"/>
        <v>-</v>
      </c>
      <c r="X175" s="128" t="str">
        <f t="shared" si="170"/>
        <v>-</v>
      </c>
      <c r="Y175" s="128" t="str">
        <f t="shared" si="171"/>
        <v>-</v>
      </c>
      <c r="Z175" s="128" t="str">
        <f t="shared" si="172"/>
        <v>-</v>
      </c>
      <c r="AA175" s="128" t="str">
        <f t="shared" si="173"/>
        <v>-</v>
      </c>
      <c r="AB175" s="131"/>
      <c r="AC175" s="128" t="str">
        <f t="shared" si="174"/>
        <v>-</v>
      </c>
      <c r="AD175" s="128" t="str">
        <f t="shared" si="175"/>
        <v>-</v>
      </c>
      <c r="AE175" s="128" t="str">
        <f t="shared" si="176"/>
        <v>-</v>
      </c>
      <c r="AF175" s="128" t="str">
        <f t="shared" si="177"/>
        <v>-</v>
      </c>
      <c r="AG175" s="128" t="str">
        <f t="shared" si="178"/>
        <v>-</v>
      </c>
      <c r="AH175" s="128" t="str">
        <f t="shared" si="179"/>
        <v>-</v>
      </c>
      <c r="AI175" s="128" t="str">
        <f t="shared" si="180"/>
        <v>-</v>
      </c>
      <c r="AJ175" s="128" t="str">
        <f t="shared" si="181"/>
        <v>-</v>
      </c>
      <c r="AK175" s="128" t="str">
        <f t="shared" si="182"/>
        <v>-</v>
      </c>
      <c r="AL175" s="128" t="str">
        <f t="shared" si="183"/>
        <v>-</v>
      </c>
      <c r="AM175" s="128" t="str">
        <f t="shared" si="184"/>
        <v>-</v>
      </c>
      <c r="AN175" s="128" t="str">
        <f t="shared" si="185"/>
        <v>-</v>
      </c>
      <c r="AO175" s="128" t="str">
        <f t="shared" si="186"/>
        <v>-</v>
      </c>
      <c r="AP175" s="128" t="str">
        <f t="shared" si="187"/>
        <v>-</v>
      </c>
      <c r="AQ175" s="128" t="str">
        <f t="shared" si="219"/>
        <v>-</v>
      </c>
      <c r="AR175" s="128" t="str">
        <f t="shared" si="220"/>
        <v>-</v>
      </c>
      <c r="AS175" s="128">
        <f t="shared" si="188"/>
        <v>0</v>
      </c>
      <c r="AT175" s="128" t="str">
        <f t="shared" si="189"/>
        <v>-</v>
      </c>
      <c r="AU175" s="128" t="str">
        <f t="shared" si="190"/>
        <v>-</v>
      </c>
      <c r="AV175" s="128" t="str">
        <f t="shared" si="191"/>
        <v>-</v>
      </c>
      <c r="AW175" s="128" t="str">
        <f t="shared" si="192"/>
        <v>-</v>
      </c>
      <c r="AX175" s="128" t="str">
        <f t="shared" si="193"/>
        <v>-</v>
      </c>
      <c r="AY175" s="128" t="str">
        <f t="shared" si="194"/>
        <v>-</v>
      </c>
      <c r="AZ175" s="128" t="str">
        <f t="shared" si="195"/>
        <v>-</v>
      </c>
      <c r="BA175" s="128" t="str">
        <f t="shared" si="196"/>
        <v>-</v>
      </c>
      <c r="BB175" s="128" t="str">
        <f t="shared" si="197"/>
        <v>-</v>
      </c>
      <c r="BC175" s="128" t="str">
        <f t="shared" si="198"/>
        <v>-</v>
      </c>
      <c r="BD175" s="128" t="str">
        <f t="shared" si="199"/>
        <v>-</v>
      </c>
      <c r="BE175" s="187"/>
      <c r="BF175" s="128" t="str">
        <f t="shared" si="200"/>
        <v>-</v>
      </c>
      <c r="BG175" s="128" t="str">
        <f t="shared" si="201"/>
        <v>-</v>
      </c>
      <c r="BH175" s="128" t="str">
        <f t="shared" si="202"/>
        <v>-</v>
      </c>
      <c r="BI175" s="128" t="str">
        <f t="shared" si="203"/>
        <v>-</v>
      </c>
      <c r="BJ175" s="128" t="str">
        <f t="shared" si="204"/>
        <v>-</v>
      </c>
      <c r="BK175" s="128" t="str">
        <f t="shared" si="205"/>
        <v>-</v>
      </c>
      <c r="BL175" s="128" t="str">
        <f t="shared" si="206"/>
        <v>-</v>
      </c>
      <c r="BM175" s="128" t="str">
        <f t="shared" si="207"/>
        <v>-</v>
      </c>
      <c r="BN175" s="128" t="str">
        <f t="shared" si="208"/>
        <v>-</v>
      </c>
      <c r="BO175" s="128" t="str">
        <f t="shared" si="209"/>
        <v>-</v>
      </c>
      <c r="BP175" s="128" t="str">
        <f t="shared" si="210"/>
        <v>-</v>
      </c>
      <c r="BQ175" s="128" t="str">
        <f t="shared" si="211"/>
        <v>-</v>
      </c>
      <c r="BR175" s="128" t="str">
        <f t="shared" si="212"/>
        <v>-</v>
      </c>
      <c r="BS175" s="128" t="str">
        <f t="shared" si="213"/>
        <v>-</v>
      </c>
      <c r="BT175" s="128" t="str">
        <f t="shared" si="214"/>
        <v>-</v>
      </c>
      <c r="BU175" s="128" t="str">
        <f t="shared" si="215"/>
        <v>-</v>
      </c>
      <c r="BV175" s="129">
        <f t="shared" si="216"/>
        <v>0</v>
      </c>
      <c r="BX175" s="128" t="str">
        <f t="shared" si="221"/>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17"/>
        <v>-</v>
      </c>
      <c r="K176" s="20" t="str">
        <f>IF(月途中入退所!$D49=$B$2,月途中入退所!$I49,"-")</f>
        <v>-</v>
      </c>
      <c r="L176" s="162" t="str">
        <f t="shared" si="218"/>
        <v>-</v>
      </c>
      <c r="M176" s="20" t="str">
        <f>IF(月途中入退所!$D49=$B$2,月途中入退所!$J49,"-")</f>
        <v>-</v>
      </c>
      <c r="N176" s="129">
        <f t="shared" si="161"/>
        <v>0</v>
      </c>
      <c r="P176" s="128" t="str">
        <f t="shared" si="162"/>
        <v>-</v>
      </c>
      <c r="Q176" s="128" t="str">
        <f t="shared" si="163"/>
        <v>-</v>
      </c>
      <c r="R176" s="128" t="str">
        <f t="shared" si="164"/>
        <v>-</v>
      </c>
      <c r="S176" s="128" t="str">
        <f t="shared" si="165"/>
        <v>-</v>
      </c>
      <c r="T176" s="128" t="str">
        <f t="shared" si="166"/>
        <v>-</v>
      </c>
      <c r="U176" s="128" t="str">
        <f t="shared" si="167"/>
        <v>-</v>
      </c>
      <c r="V176" s="128" t="str">
        <f t="shared" si="168"/>
        <v>-</v>
      </c>
      <c r="W176" s="128" t="str">
        <f t="shared" si="169"/>
        <v>-</v>
      </c>
      <c r="X176" s="128" t="str">
        <f t="shared" si="170"/>
        <v>-</v>
      </c>
      <c r="Y176" s="128" t="str">
        <f t="shared" si="171"/>
        <v>-</v>
      </c>
      <c r="Z176" s="128" t="str">
        <f t="shared" si="172"/>
        <v>-</v>
      </c>
      <c r="AA176" s="128" t="str">
        <f t="shared" si="173"/>
        <v>-</v>
      </c>
      <c r="AB176" s="131"/>
      <c r="AC176" s="128" t="str">
        <f t="shared" si="174"/>
        <v>-</v>
      </c>
      <c r="AD176" s="128" t="str">
        <f t="shared" si="175"/>
        <v>-</v>
      </c>
      <c r="AE176" s="128" t="str">
        <f t="shared" si="176"/>
        <v>-</v>
      </c>
      <c r="AF176" s="128" t="str">
        <f t="shared" si="177"/>
        <v>-</v>
      </c>
      <c r="AG176" s="128" t="str">
        <f t="shared" si="178"/>
        <v>-</v>
      </c>
      <c r="AH176" s="128" t="str">
        <f t="shared" si="179"/>
        <v>-</v>
      </c>
      <c r="AI176" s="128" t="str">
        <f t="shared" si="180"/>
        <v>-</v>
      </c>
      <c r="AJ176" s="128" t="str">
        <f t="shared" si="181"/>
        <v>-</v>
      </c>
      <c r="AK176" s="128" t="str">
        <f t="shared" si="182"/>
        <v>-</v>
      </c>
      <c r="AL176" s="128" t="str">
        <f t="shared" si="183"/>
        <v>-</v>
      </c>
      <c r="AM176" s="128" t="str">
        <f t="shared" si="184"/>
        <v>-</v>
      </c>
      <c r="AN176" s="128" t="str">
        <f t="shared" si="185"/>
        <v>-</v>
      </c>
      <c r="AO176" s="128" t="str">
        <f t="shared" si="186"/>
        <v>-</v>
      </c>
      <c r="AP176" s="128" t="str">
        <f t="shared" si="187"/>
        <v>-</v>
      </c>
      <c r="AQ176" s="128" t="str">
        <f t="shared" si="219"/>
        <v>-</v>
      </c>
      <c r="AR176" s="128" t="str">
        <f t="shared" si="220"/>
        <v>-</v>
      </c>
      <c r="AS176" s="128">
        <f t="shared" si="188"/>
        <v>0</v>
      </c>
      <c r="AT176" s="128" t="str">
        <f t="shared" si="189"/>
        <v>-</v>
      </c>
      <c r="AU176" s="128" t="str">
        <f t="shared" si="190"/>
        <v>-</v>
      </c>
      <c r="AV176" s="128" t="str">
        <f t="shared" si="191"/>
        <v>-</v>
      </c>
      <c r="AW176" s="128" t="str">
        <f t="shared" si="192"/>
        <v>-</v>
      </c>
      <c r="AX176" s="128" t="str">
        <f t="shared" si="193"/>
        <v>-</v>
      </c>
      <c r="AY176" s="128" t="str">
        <f t="shared" si="194"/>
        <v>-</v>
      </c>
      <c r="AZ176" s="128" t="str">
        <f t="shared" si="195"/>
        <v>-</v>
      </c>
      <c r="BA176" s="128" t="str">
        <f t="shared" si="196"/>
        <v>-</v>
      </c>
      <c r="BB176" s="128" t="str">
        <f t="shared" si="197"/>
        <v>-</v>
      </c>
      <c r="BC176" s="128" t="str">
        <f t="shared" si="198"/>
        <v>-</v>
      </c>
      <c r="BD176" s="128" t="str">
        <f t="shared" si="199"/>
        <v>-</v>
      </c>
      <c r="BE176" s="187"/>
      <c r="BF176" s="128" t="str">
        <f t="shared" si="200"/>
        <v>-</v>
      </c>
      <c r="BG176" s="128" t="str">
        <f t="shared" si="201"/>
        <v>-</v>
      </c>
      <c r="BH176" s="128" t="str">
        <f t="shared" si="202"/>
        <v>-</v>
      </c>
      <c r="BI176" s="128" t="str">
        <f t="shared" si="203"/>
        <v>-</v>
      </c>
      <c r="BJ176" s="128" t="str">
        <f t="shared" si="204"/>
        <v>-</v>
      </c>
      <c r="BK176" s="128" t="str">
        <f t="shared" si="205"/>
        <v>-</v>
      </c>
      <c r="BL176" s="128" t="str">
        <f t="shared" si="206"/>
        <v>-</v>
      </c>
      <c r="BM176" s="128" t="str">
        <f t="shared" si="207"/>
        <v>-</v>
      </c>
      <c r="BN176" s="128" t="str">
        <f t="shared" si="208"/>
        <v>-</v>
      </c>
      <c r="BO176" s="128" t="str">
        <f t="shared" si="209"/>
        <v>-</v>
      </c>
      <c r="BP176" s="128" t="str">
        <f t="shared" si="210"/>
        <v>-</v>
      </c>
      <c r="BQ176" s="128" t="str">
        <f t="shared" si="211"/>
        <v>-</v>
      </c>
      <c r="BR176" s="128" t="str">
        <f t="shared" si="212"/>
        <v>-</v>
      </c>
      <c r="BS176" s="128" t="str">
        <f t="shared" si="213"/>
        <v>-</v>
      </c>
      <c r="BT176" s="128" t="str">
        <f t="shared" si="214"/>
        <v>-</v>
      </c>
      <c r="BU176" s="128" t="str">
        <f t="shared" si="215"/>
        <v>-</v>
      </c>
      <c r="BV176" s="129">
        <f t="shared" si="216"/>
        <v>0</v>
      </c>
      <c r="BX176" s="128" t="str">
        <f t="shared" si="221"/>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17"/>
        <v>-</v>
      </c>
      <c r="K177" s="20" t="str">
        <f>IF(月途中入退所!$D50=$B$2,月途中入退所!$I50,"-")</f>
        <v>-</v>
      </c>
      <c r="L177" s="162" t="str">
        <f t="shared" si="218"/>
        <v>-</v>
      </c>
      <c r="M177" s="20" t="str">
        <f>IF(月途中入退所!$D50=$B$2,月途中入退所!$J50,"-")</f>
        <v>-</v>
      </c>
      <c r="N177" s="129">
        <f t="shared" si="161"/>
        <v>0</v>
      </c>
      <c r="P177" s="128" t="str">
        <f t="shared" si="162"/>
        <v>-</v>
      </c>
      <c r="Q177" s="128" t="str">
        <f t="shared" si="163"/>
        <v>-</v>
      </c>
      <c r="R177" s="128" t="str">
        <f t="shared" si="164"/>
        <v>-</v>
      </c>
      <c r="S177" s="128" t="str">
        <f t="shared" si="165"/>
        <v>-</v>
      </c>
      <c r="T177" s="128" t="str">
        <f t="shared" si="166"/>
        <v>-</v>
      </c>
      <c r="U177" s="128" t="str">
        <f t="shared" si="167"/>
        <v>-</v>
      </c>
      <c r="V177" s="128" t="str">
        <f t="shared" si="168"/>
        <v>-</v>
      </c>
      <c r="W177" s="128" t="str">
        <f t="shared" si="169"/>
        <v>-</v>
      </c>
      <c r="X177" s="128" t="str">
        <f t="shared" si="170"/>
        <v>-</v>
      </c>
      <c r="Y177" s="128" t="str">
        <f t="shared" si="171"/>
        <v>-</v>
      </c>
      <c r="Z177" s="128" t="str">
        <f t="shared" si="172"/>
        <v>-</v>
      </c>
      <c r="AA177" s="128" t="str">
        <f t="shared" si="173"/>
        <v>-</v>
      </c>
      <c r="AB177" s="131"/>
      <c r="AC177" s="128" t="str">
        <f t="shared" si="174"/>
        <v>-</v>
      </c>
      <c r="AD177" s="128" t="str">
        <f t="shared" si="175"/>
        <v>-</v>
      </c>
      <c r="AE177" s="128" t="str">
        <f t="shared" si="176"/>
        <v>-</v>
      </c>
      <c r="AF177" s="128" t="str">
        <f t="shared" si="177"/>
        <v>-</v>
      </c>
      <c r="AG177" s="128" t="str">
        <f t="shared" si="178"/>
        <v>-</v>
      </c>
      <c r="AH177" s="128" t="str">
        <f t="shared" si="179"/>
        <v>-</v>
      </c>
      <c r="AI177" s="128" t="str">
        <f t="shared" si="180"/>
        <v>-</v>
      </c>
      <c r="AJ177" s="128" t="str">
        <f t="shared" si="181"/>
        <v>-</v>
      </c>
      <c r="AK177" s="128" t="str">
        <f t="shared" si="182"/>
        <v>-</v>
      </c>
      <c r="AL177" s="128" t="str">
        <f t="shared" si="183"/>
        <v>-</v>
      </c>
      <c r="AM177" s="128" t="str">
        <f t="shared" si="184"/>
        <v>-</v>
      </c>
      <c r="AN177" s="128" t="str">
        <f t="shared" si="185"/>
        <v>-</v>
      </c>
      <c r="AO177" s="128" t="str">
        <f t="shared" si="186"/>
        <v>-</v>
      </c>
      <c r="AP177" s="128" t="str">
        <f t="shared" si="187"/>
        <v>-</v>
      </c>
      <c r="AQ177" s="128" t="str">
        <f t="shared" si="219"/>
        <v>-</v>
      </c>
      <c r="AR177" s="128" t="str">
        <f t="shared" si="220"/>
        <v>-</v>
      </c>
      <c r="AS177" s="128">
        <f t="shared" si="188"/>
        <v>0</v>
      </c>
      <c r="AT177" s="128" t="str">
        <f t="shared" si="189"/>
        <v>-</v>
      </c>
      <c r="AU177" s="128" t="str">
        <f t="shared" si="190"/>
        <v>-</v>
      </c>
      <c r="AV177" s="128" t="str">
        <f t="shared" si="191"/>
        <v>-</v>
      </c>
      <c r="AW177" s="128" t="str">
        <f t="shared" si="192"/>
        <v>-</v>
      </c>
      <c r="AX177" s="128" t="str">
        <f t="shared" si="193"/>
        <v>-</v>
      </c>
      <c r="AY177" s="128" t="str">
        <f t="shared" si="194"/>
        <v>-</v>
      </c>
      <c r="AZ177" s="128" t="str">
        <f t="shared" si="195"/>
        <v>-</v>
      </c>
      <c r="BA177" s="128" t="str">
        <f t="shared" si="196"/>
        <v>-</v>
      </c>
      <c r="BB177" s="128" t="str">
        <f t="shared" si="197"/>
        <v>-</v>
      </c>
      <c r="BC177" s="128" t="str">
        <f t="shared" si="198"/>
        <v>-</v>
      </c>
      <c r="BD177" s="128" t="str">
        <f t="shared" si="199"/>
        <v>-</v>
      </c>
      <c r="BE177" s="187"/>
      <c r="BF177" s="128" t="str">
        <f t="shared" si="200"/>
        <v>-</v>
      </c>
      <c r="BG177" s="128" t="str">
        <f t="shared" si="201"/>
        <v>-</v>
      </c>
      <c r="BH177" s="128" t="str">
        <f t="shared" si="202"/>
        <v>-</v>
      </c>
      <c r="BI177" s="128" t="str">
        <f t="shared" si="203"/>
        <v>-</v>
      </c>
      <c r="BJ177" s="128" t="str">
        <f t="shared" si="204"/>
        <v>-</v>
      </c>
      <c r="BK177" s="128" t="str">
        <f t="shared" si="205"/>
        <v>-</v>
      </c>
      <c r="BL177" s="128" t="str">
        <f t="shared" si="206"/>
        <v>-</v>
      </c>
      <c r="BM177" s="128" t="str">
        <f t="shared" si="207"/>
        <v>-</v>
      </c>
      <c r="BN177" s="128" t="str">
        <f t="shared" si="208"/>
        <v>-</v>
      </c>
      <c r="BO177" s="128" t="str">
        <f t="shared" si="209"/>
        <v>-</v>
      </c>
      <c r="BP177" s="128" t="str">
        <f t="shared" si="210"/>
        <v>-</v>
      </c>
      <c r="BQ177" s="128" t="str">
        <f t="shared" si="211"/>
        <v>-</v>
      </c>
      <c r="BR177" s="128" t="str">
        <f t="shared" si="212"/>
        <v>-</v>
      </c>
      <c r="BS177" s="128" t="str">
        <f t="shared" si="213"/>
        <v>-</v>
      </c>
      <c r="BT177" s="128" t="str">
        <f t="shared" si="214"/>
        <v>-</v>
      </c>
      <c r="BU177" s="128" t="str">
        <f t="shared" si="215"/>
        <v>-</v>
      </c>
      <c r="BV177" s="129">
        <f t="shared" si="216"/>
        <v>0</v>
      </c>
      <c r="BX177" s="128" t="str">
        <f t="shared" si="221"/>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22">IFERROR(-ROUNDUP(L182*M182/25,-1),0)</f>
        <v>0</v>
      </c>
      <c r="P182" s="128" t="str">
        <f>IF($I182="保育標準時間",HLOOKUP(H182,$G$53:$J$99,2,FALSE),IF($I182="保育短時間",HLOOKUP(H182,$K$53:$N$99,2,FALSE),"-"))</f>
        <v>-</v>
      </c>
      <c r="Q182" s="128" t="str">
        <f t="shared" ref="Q182:Q201" si="223">IF($I182="保育標準時間",HLOOKUP(H182,$G$53:$J$99,3,FALSE),IF($I182="保育短時間",HLOOKUP(H182,$K$53:$N$99,3,FALSE),"-"))</f>
        <v>-</v>
      </c>
      <c r="R182" s="128" t="str">
        <f t="shared" ref="R182:R201" si="224">IF($I182="保育標準時間",HLOOKUP(H182,$G$53:$J$99,4,FALSE),IF($I182="保育短時間",HLOOKUP(H182,$K$53:$N$99,4,FALSE),"-"))</f>
        <v>-</v>
      </c>
      <c r="S182" s="128" t="str">
        <f t="shared" ref="S182:S201" si="225">IF($I182="保育標準時間",HLOOKUP(H182,$G$53:$J$99,5,FALSE),IF($I182="保育短時間",HLOOKUP(H182,$K$53:$N$99,5,FALSE),"-"))</f>
        <v>-</v>
      </c>
      <c r="T182" s="128" t="str">
        <f t="shared" ref="T182:T201" si="226">IF($I182="保育標準時間",HLOOKUP(H182,$G$53:$J$99,6,FALSE),IF($I182="保育短時間",HLOOKUP(H182,$K$53:$N$99,6,FALSE),"-"))</f>
        <v>-</v>
      </c>
      <c r="U182" s="128" t="str">
        <f t="shared" ref="U182:U201" si="227">IF($I182="保育標準時間",HLOOKUP(H182,$G$53:$J$99,7,FALSE),IF($I182="保育短時間",HLOOKUP(H182,$K$53:$N$99,7,FALSE),"-"))</f>
        <v>-</v>
      </c>
      <c r="V182" s="128" t="str">
        <f t="shared" ref="V182:V201" si="228">IF($I182="保育標準時間",HLOOKUP(H182,$G$53:$J$99,10,FALSE),IF($I182="保育短時間",HLOOKUP(H182,$K$53:$N$99,10,FALSE),"-"))</f>
        <v>-</v>
      </c>
      <c r="W182" s="128" t="str">
        <f t="shared" ref="W182:W201" si="229">IF($I182="保育標準時間",HLOOKUP(H182,$G$53:$J$99,11,FALSE),IF($I182="保育短時間",HLOOKUP(H182,$K$53:$N$99,11,FALSE),"-"))</f>
        <v>-</v>
      </c>
      <c r="X182" s="128" t="str">
        <f t="shared" ref="X182:X201" si="230">IF($I182="保育標準時間",HLOOKUP(H182,$G$53:$J$99,12,FALSE),IF($I182="保育短時間",HLOOKUP(H182,$K$53:$N$99,12,FALSE),"-"))</f>
        <v>-</v>
      </c>
      <c r="Y182" s="128" t="str">
        <f t="shared" ref="Y182:Y201" si="231">IF($I182="保育標準時間",HLOOKUP(H182,$G$53:$J$99,13,FALSE),IF($I182="保育短時間",HLOOKUP(H182,$K$53:$N$99,13,FALSE),"-"))</f>
        <v>-</v>
      </c>
      <c r="Z182" s="128" t="str">
        <f t="shared" ref="Z182:Z201" si="232">IF($I182="保育標準時間",HLOOKUP(H182,$G$53:$J$99,14,FALSE),IF($I182="保育短時間",HLOOKUP(H182,$K$53:$N$99,14,FALSE),"-"))</f>
        <v>-</v>
      </c>
      <c r="AA182" s="128" t="str">
        <f t="shared" ref="AA182:AA201" si="233">IF($I182="保育標準時間",HLOOKUP(H182,$G$53:$J$99,15,FALSE),IF($I182="保育短時間",HLOOKUP(H182,$K$53:$N$99,15,FALSE),"-"))</f>
        <v>-</v>
      </c>
      <c r="AB182" s="131"/>
      <c r="AC182" s="128" t="str">
        <f t="shared" ref="AC182:AC201" si="234">IF($I182="保育標準時間",HLOOKUP(H182,$G$53:$J$99,17,FALSE),IF($I182="保育短時間",HLOOKUP(H182,$K$53:$N$99,17,FALSE),"-"))</f>
        <v>-</v>
      </c>
      <c r="AD182" s="128" t="str">
        <f t="shared" ref="AD182:AD201" si="235">IF($I182="保育標準時間",HLOOKUP(H182,$G$53:$J$99,18,FALSE),IF($I182="保育短時間",HLOOKUP(H182,$K$53:$N$99,18,FALSE),"-"))</f>
        <v>-</v>
      </c>
      <c r="AE182" s="128" t="str">
        <f t="shared" ref="AE182:AE201" si="236">IF($I182="保育標準時間",HLOOKUP(H182,$G$53:$J$99,19,FALSE),IF($I182="保育短時間",HLOOKUP(H182,$K$53:$N$99,19,FALSE),"-"))</f>
        <v>-</v>
      </c>
      <c r="AF182" s="128" t="str">
        <f t="shared" ref="AF182:AF201" si="237">IF($I182="保育標準時間",HLOOKUP(H182,$G$53:$J$99,20,FALSE),IF($I182="保育短時間",HLOOKUP(H182,$K$53:$N$99,20,FALSE),"-"))</f>
        <v>-</v>
      </c>
      <c r="AG182" s="128" t="str">
        <f t="shared" ref="AG182:AG201" si="238">IF($I182="保育標準時間",HLOOKUP(H182,$G$53:$J$99,21,FALSE),IF($I182="保育短時間",HLOOKUP(H182,$K$53:$N$99,21,FALSE),"-"))</f>
        <v>-</v>
      </c>
      <c r="AH182" s="128" t="str">
        <f t="shared" ref="AH182:AH201" si="239">IF($I182="保育標準時間",HLOOKUP(H182,$G$53:$J$99,22,FALSE),IF($I182="保育短時間",HLOOKUP(H182,$K$53:$N$99,22,FALSE),"-"))</f>
        <v>-</v>
      </c>
      <c r="AI182" s="128" t="str">
        <f t="shared" ref="AI182:AI201" si="240">IF($I182="保育標準時間",HLOOKUP(H182,$G$53:$J$99,23,FALSE),IF($I182="保育短時間",HLOOKUP(H182,$K$53:$N$99,23,FALSE),"-"))</f>
        <v>-</v>
      </c>
      <c r="AJ182" s="128" t="str">
        <f t="shared" ref="AJ182:AJ201" si="241">IF($I182="保育標準時間",HLOOKUP(H182,$G$53:$J$99,24,FALSE),IF($I182="保育短時間",HLOOKUP(H182,$K$53:$N$99,24,FALSE),"-"))</f>
        <v>-</v>
      </c>
      <c r="AK182" s="128" t="str">
        <f t="shared" ref="AK182:AK201" si="242">IF($I182="保育標準時間",HLOOKUP(H182,$G$53:$J$99,25,FALSE),IF($I182="保育短時間",HLOOKUP(H182,$K$53:$N$99,25,FALSE),"-"))</f>
        <v>-</v>
      </c>
      <c r="AL182" s="128" t="str">
        <f t="shared" ref="AL182:AL201" si="243">IF($I182="保育標準時間",HLOOKUP(H182,$G$53:$J$99,26,FALSE),IF($I182="保育短時間",HLOOKUP(H182,$K$53:$N$99,26,FALSE),"-"))</f>
        <v>-</v>
      </c>
      <c r="AM182" s="128" t="str">
        <f t="shared" ref="AM182:AM201" si="244">IF($I182="保育標準時間",HLOOKUP(H182,$G$53:$J$99,27,FALSE),IF($I182="保育短時間",HLOOKUP(H182,$K$53:$N$99,27,FALSE),"-"))</f>
        <v>-</v>
      </c>
      <c r="AN182" s="128" t="str">
        <f t="shared" ref="AN182:AN201" si="245">IF($I182="保育標準時間",HLOOKUP(H182,$G$53:$J$99,28,FALSE),IF($I182="保育短時間",HLOOKUP(H182,$K$53:$N$99,28,FALSE),"-"))</f>
        <v>-</v>
      </c>
      <c r="AO182" s="128" t="str">
        <f t="shared" ref="AO182:AO201" si="246">IF($I182="保育標準時間",HLOOKUP(H182,$G$53:$J$99,29,FALSE),IF($I182="保育短時間",HLOOKUP(H182,$K$53:$N$99,29,FALSE),"-"))</f>
        <v>-</v>
      </c>
      <c r="AP182" s="128" t="str">
        <f t="shared" ref="AP182:AP201" si="247">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48">N182-SUM(AT182:BU182)</f>
        <v>0</v>
      </c>
      <c r="AT182" s="128" t="str">
        <f t="shared" ref="AT182:AT201" si="249">IFERROR(-ROUND(Q182*$M182/25,0),"-")</f>
        <v>-</v>
      </c>
      <c r="AU182" s="128" t="str">
        <f t="shared" ref="AU182:AU201" si="250">IFERROR(-ROUND(R182*$M182/25,0),"-")</f>
        <v>-</v>
      </c>
      <c r="AV182" s="128" t="str">
        <f t="shared" ref="AV182:AV201" si="251">IFERROR(-ROUND(S182*$M182/25,0),"-")</f>
        <v>-</v>
      </c>
      <c r="AW182" s="128" t="str">
        <f t="shared" ref="AW182:AW201" si="252">IFERROR(-ROUND(T182*$M182/25,0),"-")</f>
        <v>-</v>
      </c>
      <c r="AX182" s="128" t="str">
        <f t="shared" ref="AX182:AX201" si="253">IFERROR(-ROUND(U182*$M182/25,0),"-")</f>
        <v>-</v>
      </c>
      <c r="AY182" s="128" t="str">
        <f t="shared" ref="AY182:AY201" si="254">IFERROR(-ROUND(V182*$M182/25,0),"-")</f>
        <v>-</v>
      </c>
      <c r="AZ182" s="128" t="str">
        <f t="shared" ref="AZ182:AZ201" si="255">IFERROR(-ROUND(W182*$M182/25,0),"-")</f>
        <v>-</v>
      </c>
      <c r="BA182" s="128" t="str">
        <f t="shared" ref="BA182:BA201" si="256">IFERROR(-ROUND(X182*$M182/25,0),"-")</f>
        <v>-</v>
      </c>
      <c r="BB182" s="128" t="str">
        <f t="shared" ref="BB182:BB201" si="257">IFERROR(-ROUND(Y182*$M182/25,0),"-")</f>
        <v>-</v>
      </c>
      <c r="BC182" s="128" t="str">
        <f t="shared" ref="BC182:BC201" si="258">IFERROR(-ROUND(Z182*$M182/25,0),"-")</f>
        <v>-</v>
      </c>
      <c r="BD182" s="128" t="str">
        <f t="shared" ref="BD182:BD201" si="259">IFERROR(-ROUND(AA182*$M182/25,0),"-")</f>
        <v>-</v>
      </c>
      <c r="BE182" s="187"/>
      <c r="BF182" s="128" t="str">
        <f t="shared" ref="BF182:BF201" si="260">IFERROR(-ROUND(AC182*$M182/25,0),"-")</f>
        <v>-</v>
      </c>
      <c r="BG182" s="128" t="str">
        <f t="shared" ref="BG182:BG201" si="261">IFERROR(-ROUND(AD182*$M182/25,0),"-")</f>
        <v>-</v>
      </c>
      <c r="BH182" s="128" t="str">
        <f t="shared" ref="BH182:BH201" si="262">IFERROR(-ROUND(AE182*$M182/25,0),"-")</f>
        <v>-</v>
      </c>
      <c r="BI182" s="128" t="str">
        <f t="shared" ref="BI182:BI201" si="263">IFERROR(-ROUND(AF182*$M182/25,0),"-")</f>
        <v>-</v>
      </c>
      <c r="BJ182" s="128" t="str">
        <f t="shared" ref="BJ182:BJ201" si="264">IFERROR(-ROUND(AG182*$M182/25,0),"-")</f>
        <v>-</v>
      </c>
      <c r="BK182" s="128" t="str">
        <f t="shared" ref="BK182:BK201" si="265">IFERROR(-ROUND(AH182*$M182/25,0),"-")</f>
        <v>-</v>
      </c>
      <c r="BL182" s="128" t="str">
        <f t="shared" ref="BL182:BL201" si="266">IFERROR(-ROUND(AI182*$M182/25,0),"-")</f>
        <v>-</v>
      </c>
      <c r="BM182" s="128" t="str">
        <f t="shared" ref="BM182:BM201" si="267">IFERROR(-ROUND(AJ182*$M182/25,0),"-")</f>
        <v>-</v>
      </c>
      <c r="BN182" s="128" t="str">
        <f t="shared" ref="BN182:BN201" si="268">IFERROR(-ROUND(AK182*$M182/25,0),"-")</f>
        <v>-</v>
      </c>
      <c r="BO182" s="128" t="str">
        <f t="shared" ref="BO182:BO201" si="269">IFERROR(-ROUND(AL182*$M182/25,0),"-")</f>
        <v>-</v>
      </c>
      <c r="BP182" s="128" t="str">
        <f t="shared" ref="BP182:BP201" si="270">IFERROR(-ROUND(AM182*$M182/25,0),"-")</f>
        <v>-</v>
      </c>
      <c r="BQ182" s="128" t="str">
        <f t="shared" ref="BQ182:BQ201" si="271">IFERROR(-ROUND(AN182*$M182/25,0),"-")</f>
        <v>-</v>
      </c>
      <c r="BR182" s="128" t="str">
        <f t="shared" ref="BR182:BR201" si="272">IFERROR(-ROUND(AO182*$M182/25,0),"-")</f>
        <v>-</v>
      </c>
      <c r="BS182" s="128" t="str">
        <f t="shared" ref="BS182:BS201" si="273">IFERROR(-ROUND(AP182*$M182/25,0),"-")</f>
        <v>-</v>
      </c>
      <c r="BT182" s="128" t="str">
        <f t="shared" ref="BT182:BT201" si="274">IFERROR(-ROUND(AQ182*$M182/25,0),"-")</f>
        <v>-</v>
      </c>
      <c r="BU182" s="128" t="str">
        <f t="shared" ref="BU182:BU201" si="275">IFERROR(-ROUND(AR182*$M182/25,0),"-")</f>
        <v>-</v>
      </c>
      <c r="BV182" s="129">
        <f>SUM(AS182:BU182)</f>
        <v>0</v>
      </c>
      <c r="BX182" s="128" t="str">
        <f t="shared" si="221"/>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76">IF($I183="保育標準時間",HLOOKUP($H183,$G$5:$J$49,45,FALSE),IF($I183="保育短時間",HLOOKUP($H183,$K$5:$N$49,45,FALSE),"-"))</f>
        <v>-</v>
      </c>
      <c r="K183" s="20" t="str">
        <f>IF(月途中入退所!$N32=$B$2,IF(月途中入退所!S32="","-",月途中入退所!$S32),"-")</f>
        <v>-</v>
      </c>
      <c r="L183" s="162" t="str">
        <f t="shared" ref="L183:L201" si="277">IFERROR(IF(K183="○",J183+$P$28,J183),"-")</f>
        <v>-</v>
      </c>
      <c r="M183" s="20" t="str">
        <f>IF(月途中入退所!$N32=$B$2,月途中入退所!$T32,"-")</f>
        <v>-</v>
      </c>
      <c r="N183" s="129">
        <f t="shared" si="222"/>
        <v>0</v>
      </c>
      <c r="P183" s="128" t="str">
        <f t="shared" ref="P183:P201" si="278">IF($I183="保育標準時間",HLOOKUP(H183,$G$53:$J$99,2,FALSE),IF($I183="保育短時間",HLOOKUP(H183,$K$53:$N$99,2,FALSE),"-"))</f>
        <v>-</v>
      </c>
      <c r="Q183" s="128" t="str">
        <f t="shared" si="223"/>
        <v>-</v>
      </c>
      <c r="R183" s="128" t="str">
        <f t="shared" si="224"/>
        <v>-</v>
      </c>
      <c r="S183" s="128" t="str">
        <f t="shared" si="225"/>
        <v>-</v>
      </c>
      <c r="T183" s="128" t="str">
        <f t="shared" si="226"/>
        <v>-</v>
      </c>
      <c r="U183" s="128" t="str">
        <f t="shared" si="227"/>
        <v>-</v>
      </c>
      <c r="V183" s="128" t="str">
        <f t="shared" si="228"/>
        <v>-</v>
      </c>
      <c r="W183" s="128" t="str">
        <f t="shared" si="229"/>
        <v>-</v>
      </c>
      <c r="X183" s="128" t="str">
        <f t="shared" si="230"/>
        <v>-</v>
      </c>
      <c r="Y183" s="128" t="str">
        <f t="shared" si="231"/>
        <v>-</v>
      </c>
      <c r="Z183" s="128" t="str">
        <f t="shared" si="232"/>
        <v>-</v>
      </c>
      <c r="AA183" s="128" t="str">
        <f t="shared" si="233"/>
        <v>-</v>
      </c>
      <c r="AB183" s="131"/>
      <c r="AC183" s="128" t="str">
        <f t="shared" si="234"/>
        <v>-</v>
      </c>
      <c r="AD183" s="128" t="str">
        <f t="shared" si="235"/>
        <v>-</v>
      </c>
      <c r="AE183" s="128" t="str">
        <f t="shared" si="236"/>
        <v>-</v>
      </c>
      <c r="AF183" s="128" t="str">
        <f t="shared" si="237"/>
        <v>-</v>
      </c>
      <c r="AG183" s="128" t="str">
        <f t="shared" si="238"/>
        <v>-</v>
      </c>
      <c r="AH183" s="128" t="str">
        <f t="shared" si="239"/>
        <v>-</v>
      </c>
      <c r="AI183" s="128" t="str">
        <f t="shared" si="240"/>
        <v>-</v>
      </c>
      <c r="AJ183" s="128" t="str">
        <f t="shared" si="241"/>
        <v>-</v>
      </c>
      <c r="AK183" s="128" t="str">
        <f t="shared" si="242"/>
        <v>-</v>
      </c>
      <c r="AL183" s="128" t="str">
        <f t="shared" si="243"/>
        <v>-</v>
      </c>
      <c r="AM183" s="128" t="str">
        <f t="shared" si="244"/>
        <v>-</v>
      </c>
      <c r="AN183" s="128" t="str">
        <f t="shared" si="245"/>
        <v>-</v>
      </c>
      <c r="AO183" s="128" t="str">
        <f t="shared" si="246"/>
        <v>-</v>
      </c>
      <c r="AP183" s="128" t="str">
        <f t="shared" si="247"/>
        <v>-</v>
      </c>
      <c r="AQ183" s="128" t="str">
        <f t="shared" ref="AQ183:AQ201" si="279">IF($I183="保育標準時間",HLOOKUP(H183,$G$5:$J$49,33,FALSE),IF($I183="保育短時間",HLOOKUP(H183,$K$5:$N$49,33,FALSE),"-"))</f>
        <v>-</v>
      </c>
      <c r="AR183" s="128" t="str">
        <f t="shared" ref="AR183:AR201" si="280">IF(OR(I183="保育標準時間",I183="保育短時間"),IF(K183="○",$P$28,"-"),"-")</f>
        <v>-</v>
      </c>
      <c r="AS183" s="129">
        <f t="shared" si="248"/>
        <v>0</v>
      </c>
      <c r="AT183" s="128" t="str">
        <f t="shared" si="249"/>
        <v>-</v>
      </c>
      <c r="AU183" s="128" t="str">
        <f t="shared" si="250"/>
        <v>-</v>
      </c>
      <c r="AV183" s="128" t="str">
        <f t="shared" si="251"/>
        <v>-</v>
      </c>
      <c r="AW183" s="128" t="str">
        <f t="shared" si="252"/>
        <v>-</v>
      </c>
      <c r="AX183" s="128" t="str">
        <f t="shared" si="253"/>
        <v>-</v>
      </c>
      <c r="AY183" s="128" t="str">
        <f t="shared" si="254"/>
        <v>-</v>
      </c>
      <c r="AZ183" s="128" t="str">
        <f t="shared" si="255"/>
        <v>-</v>
      </c>
      <c r="BA183" s="128" t="str">
        <f t="shared" si="256"/>
        <v>-</v>
      </c>
      <c r="BB183" s="128" t="str">
        <f t="shared" si="257"/>
        <v>-</v>
      </c>
      <c r="BC183" s="128" t="str">
        <f t="shared" si="258"/>
        <v>-</v>
      </c>
      <c r="BD183" s="128" t="str">
        <f t="shared" si="259"/>
        <v>-</v>
      </c>
      <c r="BE183" s="187"/>
      <c r="BF183" s="128" t="str">
        <f t="shared" si="260"/>
        <v>-</v>
      </c>
      <c r="BG183" s="128" t="str">
        <f t="shared" si="261"/>
        <v>-</v>
      </c>
      <c r="BH183" s="128" t="str">
        <f t="shared" si="262"/>
        <v>-</v>
      </c>
      <c r="BI183" s="128" t="str">
        <f t="shared" si="263"/>
        <v>-</v>
      </c>
      <c r="BJ183" s="128" t="str">
        <f t="shared" si="264"/>
        <v>-</v>
      </c>
      <c r="BK183" s="128" t="str">
        <f t="shared" si="265"/>
        <v>-</v>
      </c>
      <c r="BL183" s="128" t="str">
        <f t="shared" si="266"/>
        <v>-</v>
      </c>
      <c r="BM183" s="128" t="str">
        <f t="shared" si="267"/>
        <v>-</v>
      </c>
      <c r="BN183" s="128" t="str">
        <f t="shared" si="268"/>
        <v>-</v>
      </c>
      <c r="BO183" s="128" t="str">
        <f t="shared" si="269"/>
        <v>-</v>
      </c>
      <c r="BP183" s="128" t="str">
        <f t="shared" si="270"/>
        <v>-</v>
      </c>
      <c r="BQ183" s="128" t="str">
        <f t="shared" si="271"/>
        <v>-</v>
      </c>
      <c r="BR183" s="128" t="str">
        <f t="shared" si="272"/>
        <v>-</v>
      </c>
      <c r="BS183" s="128" t="str">
        <f t="shared" si="273"/>
        <v>-</v>
      </c>
      <c r="BT183" s="128" t="str">
        <f t="shared" si="274"/>
        <v>-</v>
      </c>
      <c r="BU183" s="128" t="str">
        <f t="shared" si="275"/>
        <v>-</v>
      </c>
      <c r="BV183" s="129">
        <f t="shared" ref="BV183:BV201" si="281">SUM(AS183:BU183)</f>
        <v>0</v>
      </c>
      <c r="BX183" s="128" t="str">
        <f t="shared" si="221"/>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76"/>
        <v>-</v>
      </c>
      <c r="K184" s="20" t="str">
        <f>IF(月途中入退所!$N33=$B$2,IF(月途中入退所!S33="","-",月途中入退所!$S33),"-")</f>
        <v>-</v>
      </c>
      <c r="L184" s="162" t="str">
        <f t="shared" si="277"/>
        <v>-</v>
      </c>
      <c r="M184" s="20" t="str">
        <f>IF(月途中入退所!$N33=$B$2,月途中入退所!$T33,"-")</f>
        <v>-</v>
      </c>
      <c r="N184" s="129">
        <f t="shared" si="222"/>
        <v>0</v>
      </c>
      <c r="P184" s="128" t="str">
        <f t="shared" si="278"/>
        <v>-</v>
      </c>
      <c r="Q184" s="128" t="str">
        <f t="shared" si="223"/>
        <v>-</v>
      </c>
      <c r="R184" s="128" t="str">
        <f t="shared" si="224"/>
        <v>-</v>
      </c>
      <c r="S184" s="128" t="str">
        <f t="shared" si="225"/>
        <v>-</v>
      </c>
      <c r="T184" s="128" t="str">
        <f t="shared" si="226"/>
        <v>-</v>
      </c>
      <c r="U184" s="128" t="str">
        <f t="shared" si="227"/>
        <v>-</v>
      </c>
      <c r="V184" s="128" t="str">
        <f t="shared" si="228"/>
        <v>-</v>
      </c>
      <c r="W184" s="128" t="str">
        <f t="shared" si="229"/>
        <v>-</v>
      </c>
      <c r="X184" s="128" t="str">
        <f t="shared" si="230"/>
        <v>-</v>
      </c>
      <c r="Y184" s="128" t="str">
        <f t="shared" si="231"/>
        <v>-</v>
      </c>
      <c r="Z184" s="128" t="str">
        <f t="shared" si="232"/>
        <v>-</v>
      </c>
      <c r="AA184" s="128" t="str">
        <f t="shared" si="233"/>
        <v>-</v>
      </c>
      <c r="AB184" s="131"/>
      <c r="AC184" s="128" t="str">
        <f t="shared" si="234"/>
        <v>-</v>
      </c>
      <c r="AD184" s="128" t="str">
        <f t="shared" si="235"/>
        <v>-</v>
      </c>
      <c r="AE184" s="128" t="str">
        <f t="shared" si="236"/>
        <v>-</v>
      </c>
      <c r="AF184" s="128" t="str">
        <f t="shared" si="237"/>
        <v>-</v>
      </c>
      <c r="AG184" s="128" t="str">
        <f t="shared" si="238"/>
        <v>-</v>
      </c>
      <c r="AH184" s="128" t="str">
        <f t="shared" si="239"/>
        <v>-</v>
      </c>
      <c r="AI184" s="128" t="str">
        <f t="shared" si="240"/>
        <v>-</v>
      </c>
      <c r="AJ184" s="128" t="str">
        <f t="shared" si="241"/>
        <v>-</v>
      </c>
      <c r="AK184" s="128" t="str">
        <f t="shared" si="242"/>
        <v>-</v>
      </c>
      <c r="AL184" s="128" t="str">
        <f t="shared" si="243"/>
        <v>-</v>
      </c>
      <c r="AM184" s="128" t="str">
        <f t="shared" si="244"/>
        <v>-</v>
      </c>
      <c r="AN184" s="128" t="str">
        <f t="shared" si="245"/>
        <v>-</v>
      </c>
      <c r="AO184" s="128" t="str">
        <f t="shared" si="246"/>
        <v>-</v>
      </c>
      <c r="AP184" s="128" t="str">
        <f t="shared" si="247"/>
        <v>-</v>
      </c>
      <c r="AQ184" s="128" t="str">
        <f t="shared" si="279"/>
        <v>-</v>
      </c>
      <c r="AR184" s="128" t="str">
        <f t="shared" si="280"/>
        <v>-</v>
      </c>
      <c r="AS184" s="129">
        <f t="shared" si="248"/>
        <v>0</v>
      </c>
      <c r="AT184" s="128" t="str">
        <f t="shared" si="249"/>
        <v>-</v>
      </c>
      <c r="AU184" s="128" t="str">
        <f t="shared" si="250"/>
        <v>-</v>
      </c>
      <c r="AV184" s="128" t="str">
        <f t="shared" si="251"/>
        <v>-</v>
      </c>
      <c r="AW184" s="128" t="str">
        <f t="shared" si="252"/>
        <v>-</v>
      </c>
      <c r="AX184" s="128" t="str">
        <f t="shared" si="253"/>
        <v>-</v>
      </c>
      <c r="AY184" s="128" t="str">
        <f t="shared" si="254"/>
        <v>-</v>
      </c>
      <c r="AZ184" s="128" t="str">
        <f t="shared" si="255"/>
        <v>-</v>
      </c>
      <c r="BA184" s="128" t="str">
        <f t="shared" si="256"/>
        <v>-</v>
      </c>
      <c r="BB184" s="128" t="str">
        <f t="shared" si="257"/>
        <v>-</v>
      </c>
      <c r="BC184" s="128" t="str">
        <f t="shared" si="258"/>
        <v>-</v>
      </c>
      <c r="BD184" s="128" t="str">
        <f t="shared" si="259"/>
        <v>-</v>
      </c>
      <c r="BE184" s="187"/>
      <c r="BF184" s="128" t="str">
        <f t="shared" si="260"/>
        <v>-</v>
      </c>
      <c r="BG184" s="128" t="str">
        <f t="shared" si="261"/>
        <v>-</v>
      </c>
      <c r="BH184" s="128" t="str">
        <f t="shared" si="262"/>
        <v>-</v>
      </c>
      <c r="BI184" s="128" t="str">
        <f t="shared" si="263"/>
        <v>-</v>
      </c>
      <c r="BJ184" s="128" t="str">
        <f t="shared" si="264"/>
        <v>-</v>
      </c>
      <c r="BK184" s="128" t="str">
        <f t="shared" si="265"/>
        <v>-</v>
      </c>
      <c r="BL184" s="128" t="str">
        <f t="shared" si="266"/>
        <v>-</v>
      </c>
      <c r="BM184" s="128" t="str">
        <f t="shared" si="267"/>
        <v>-</v>
      </c>
      <c r="BN184" s="128" t="str">
        <f t="shared" si="268"/>
        <v>-</v>
      </c>
      <c r="BO184" s="128" t="str">
        <f t="shared" si="269"/>
        <v>-</v>
      </c>
      <c r="BP184" s="128" t="str">
        <f t="shared" si="270"/>
        <v>-</v>
      </c>
      <c r="BQ184" s="128" t="str">
        <f t="shared" si="271"/>
        <v>-</v>
      </c>
      <c r="BR184" s="128" t="str">
        <f t="shared" si="272"/>
        <v>-</v>
      </c>
      <c r="BS184" s="128" t="str">
        <f t="shared" si="273"/>
        <v>-</v>
      </c>
      <c r="BT184" s="128" t="str">
        <f t="shared" si="274"/>
        <v>-</v>
      </c>
      <c r="BU184" s="128" t="str">
        <f t="shared" si="275"/>
        <v>-</v>
      </c>
      <c r="BV184" s="129">
        <f t="shared" si="281"/>
        <v>0</v>
      </c>
      <c r="BX184" s="128" t="str">
        <f t="shared" si="221"/>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76"/>
        <v>-</v>
      </c>
      <c r="K185" s="20" t="str">
        <f>IF(月途中入退所!$N34=$B$2,IF(月途中入退所!S34="","-",月途中入退所!$S34),"-")</f>
        <v>-</v>
      </c>
      <c r="L185" s="162" t="str">
        <f t="shared" si="277"/>
        <v>-</v>
      </c>
      <c r="M185" s="20" t="str">
        <f>IF(月途中入退所!$N34=$B$2,月途中入退所!$T34,"-")</f>
        <v>-</v>
      </c>
      <c r="N185" s="129">
        <f t="shared" si="222"/>
        <v>0</v>
      </c>
      <c r="P185" s="128" t="str">
        <f t="shared" si="278"/>
        <v>-</v>
      </c>
      <c r="Q185" s="128" t="str">
        <f t="shared" si="223"/>
        <v>-</v>
      </c>
      <c r="R185" s="128" t="str">
        <f t="shared" si="224"/>
        <v>-</v>
      </c>
      <c r="S185" s="128" t="str">
        <f t="shared" si="225"/>
        <v>-</v>
      </c>
      <c r="T185" s="128" t="str">
        <f t="shared" si="226"/>
        <v>-</v>
      </c>
      <c r="U185" s="128" t="str">
        <f t="shared" si="227"/>
        <v>-</v>
      </c>
      <c r="V185" s="128" t="str">
        <f t="shared" si="228"/>
        <v>-</v>
      </c>
      <c r="W185" s="128" t="str">
        <f t="shared" si="229"/>
        <v>-</v>
      </c>
      <c r="X185" s="128" t="str">
        <f t="shared" si="230"/>
        <v>-</v>
      </c>
      <c r="Y185" s="128" t="str">
        <f t="shared" si="231"/>
        <v>-</v>
      </c>
      <c r="Z185" s="128" t="str">
        <f t="shared" si="232"/>
        <v>-</v>
      </c>
      <c r="AA185" s="128" t="str">
        <f t="shared" si="233"/>
        <v>-</v>
      </c>
      <c r="AB185" s="131"/>
      <c r="AC185" s="128" t="str">
        <f t="shared" si="234"/>
        <v>-</v>
      </c>
      <c r="AD185" s="128" t="str">
        <f t="shared" si="235"/>
        <v>-</v>
      </c>
      <c r="AE185" s="128" t="str">
        <f t="shared" si="236"/>
        <v>-</v>
      </c>
      <c r="AF185" s="128" t="str">
        <f t="shared" si="237"/>
        <v>-</v>
      </c>
      <c r="AG185" s="128" t="str">
        <f t="shared" si="238"/>
        <v>-</v>
      </c>
      <c r="AH185" s="128" t="str">
        <f t="shared" si="239"/>
        <v>-</v>
      </c>
      <c r="AI185" s="128" t="str">
        <f t="shared" si="240"/>
        <v>-</v>
      </c>
      <c r="AJ185" s="128" t="str">
        <f t="shared" si="241"/>
        <v>-</v>
      </c>
      <c r="AK185" s="128" t="str">
        <f t="shared" si="242"/>
        <v>-</v>
      </c>
      <c r="AL185" s="128" t="str">
        <f t="shared" si="243"/>
        <v>-</v>
      </c>
      <c r="AM185" s="128" t="str">
        <f t="shared" si="244"/>
        <v>-</v>
      </c>
      <c r="AN185" s="128" t="str">
        <f t="shared" si="245"/>
        <v>-</v>
      </c>
      <c r="AO185" s="128" t="str">
        <f t="shared" si="246"/>
        <v>-</v>
      </c>
      <c r="AP185" s="128" t="str">
        <f t="shared" si="247"/>
        <v>-</v>
      </c>
      <c r="AQ185" s="128" t="str">
        <f t="shared" si="279"/>
        <v>-</v>
      </c>
      <c r="AR185" s="128" t="str">
        <f t="shared" si="280"/>
        <v>-</v>
      </c>
      <c r="AS185" s="129">
        <f t="shared" si="248"/>
        <v>0</v>
      </c>
      <c r="AT185" s="128" t="str">
        <f t="shared" si="249"/>
        <v>-</v>
      </c>
      <c r="AU185" s="128" t="str">
        <f t="shared" si="250"/>
        <v>-</v>
      </c>
      <c r="AV185" s="128" t="str">
        <f t="shared" si="251"/>
        <v>-</v>
      </c>
      <c r="AW185" s="128" t="str">
        <f t="shared" si="252"/>
        <v>-</v>
      </c>
      <c r="AX185" s="128" t="str">
        <f t="shared" si="253"/>
        <v>-</v>
      </c>
      <c r="AY185" s="128" t="str">
        <f t="shared" si="254"/>
        <v>-</v>
      </c>
      <c r="AZ185" s="128" t="str">
        <f t="shared" si="255"/>
        <v>-</v>
      </c>
      <c r="BA185" s="128" t="str">
        <f t="shared" si="256"/>
        <v>-</v>
      </c>
      <c r="BB185" s="128" t="str">
        <f t="shared" si="257"/>
        <v>-</v>
      </c>
      <c r="BC185" s="128" t="str">
        <f t="shared" si="258"/>
        <v>-</v>
      </c>
      <c r="BD185" s="128" t="str">
        <f t="shared" si="259"/>
        <v>-</v>
      </c>
      <c r="BE185" s="187"/>
      <c r="BF185" s="128" t="str">
        <f t="shared" si="260"/>
        <v>-</v>
      </c>
      <c r="BG185" s="128" t="str">
        <f t="shared" si="261"/>
        <v>-</v>
      </c>
      <c r="BH185" s="128" t="str">
        <f t="shared" si="262"/>
        <v>-</v>
      </c>
      <c r="BI185" s="128" t="str">
        <f t="shared" si="263"/>
        <v>-</v>
      </c>
      <c r="BJ185" s="128" t="str">
        <f t="shared" si="264"/>
        <v>-</v>
      </c>
      <c r="BK185" s="128" t="str">
        <f t="shared" si="265"/>
        <v>-</v>
      </c>
      <c r="BL185" s="128" t="str">
        <f t="shared" si="266"/>
        <v>-</v>
      </c>
      <c r="BM185" s="128" t="str">
        <f t="shared" si="267"/>
        <v>-</v>
      </c>
      <c r="BN185" s="128" t="str">
        <f t="shared" si="268"/>
        <v>-</v>
      </c>
      <c r="BO185" s="128" t="str">
        <f t="shared" si="269"/>
        <v>-</v>
      </c>
      <c r="BP185" s="128" t="str">
        <f t="shared" si="270"/>
        <v>-</v>
      </c>
      <c r="BQ185" s="128" t="str">
        <f t="shared" si="271"/>
        <v>-</v>
      </c>
      <c r="BR185" s="128" t="str">
        <f t="shared" si="272"/>
        <v>-</v>
      </c>
      <c r="BS185" s="128" t="str">
        <f t="shared" si="273"/>
        <v>-</v>
      </c>
      <c r="BT185" s="128" t="str">
        <f t="shared" si="274"/>
        <v>-</v>
      </c>
      <c r="BU185" s="128" t="str">
        <f t="shared" si="275"/>
        <v>-</v>
      </c>
      <c r="BV185" s="129">
        <f t="shared" si="281"/>
        <v>0</v>
      </c>
      <c r="BX185" s="128" t="str">
        <f t="shared" si="221"/>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76"/>
        <v>-</v>
      </c>
      <c r="K186" s="20" t="str">
        <f>IF(月途中入退所!$N35=$B$2,IF(月途中入退所!S35="","-",月途中入退所!$S35),"-")</f>
        <v>-</v>
      </c>
      <c r="L186" s="162" t="str">
        <f t="shared" si="277"/>
        <v>-</v>
      </c>
      <c r="M186" s="20" t="str">
        <f>IF(月途中入退所!$N35=$B$2,月途中入退所!$T35,"-")</f>
        <v>-</v>
      </c>
      <c r="N186" s="129">
        <f t="shared" si="222"/>
        <v>0</v>
      </c>
      <c r="P186" s="128" t="str">
        <f t="shared" si="278"/>
        <v>-</v>
      </c>
      <c r="Q186" s="128" t="str">
        <f t="shared" si="223"/>
        <v>-</v>
      </c>
      <c r="R186" s="128" t="str">
        <f t="shared" si="224"/>
        <v>-</v>
      </c>
      <c r="S186" s="128" t="str">
        <f t="shared" si="225"/>
        <v>-</v>
      </c>
      <c r="T186" s="128" t="str">
        <f t="shared" si="226"/>
        <v>-</v>
      </c>
      <c r="U186" s="128" t="str">
        <f t="shared" si="227"/>
        <v>-</v>
      </c>
      <c r="V186" s="128" t="str">
        <f t="shared" si="228"/>
        <v>-</v>
      </c>
      <c r="W186" s="128" t="str">
        <f t="shared" si="229"/>
        <v>-</v>
      </c>
      <c r="X186" s="128" t="str">
        <f t="shared" si="230"/>
        <v>-</v>
      </c>
      <c r="Y186" s="128" t="str">
        <f t="shared" si="231"/>
        <v>-</v>
      </c>
      <c r="Z186" s="128" t="str">
        <f t="shared" si="232"/>
        <v>-</v>
      </c>
      <c r="AA186" s="128" t="str">
        <f t="shared" si="233"/>
        <v>-</v>
      </c>
      <c r="AB186" s="131"/>
      <c r="AC186" s="128" t="str">
        <f t="shared" si="234"/>
        <v>-</v>
      </c>
      <c r="AD186" s="128" t="str">
        <f t="shared" si="235"/>
        <v>-</v>
      </c>
      <c r="AE186" s="128" t="str">
        <f t="shared" si="236"/>
        <v>-</v>
      </c>
      <c r="AF186" s="128" t="str">
        <f t="shared" si="237"/>
        <v>-</v>
      </c>
      <c r="AG186" s="128" t="str">
        <f t="shared" si="238"/>
        <v>-</v>
      </c>
      <c r="AH186" s="128" t="str">
        <f t="shared" si="239"/>
        <v>-</v>
      </c>
      <c r="AI186" s="128" t="str">
        <f t="shared" si="240"/>
        <v>-</v>
      </c>
      <c r="AJ186" s="128" t="str">
        <f t="shared" si="241"/>
        <v>-</v>
      </c>
      <c r="AK186" s="128" t="str">
        <f t="shared" si="242"/>
        <v>-</v>
      </c>
      <c r="AL186" s="128" t="str">
        <f t="shared" si="243"/>
        <v>-</v>
      </c>
      <c r="AM186" s="128" t="str">
        <f t="shared" si="244"/>
        <v>-</v>
      </c>
      <c r="AN186" s="128" t="str">
        <f t="shared" si="245"/>
        <v>-</v>
      </c>
      <c r="AO186" s="128" t="str">
        <f t="shared" si="246"/>
        <v>-</v>
      </c>
      <c r="AP186" s="128" t="str">
        <f t="shared" si="247"/>
        <v>-</v>
      </c>
      <c r="AQ186" s="128" t="str">
        <f t="shared" si="279"/>
        <v>-</v>
      </c>
      <c r="AR186" s="128" t="str">
        <f t="shared" si="280"/>
        <v>-</v>
      </c>
      <c r="AS186" s="129">
        <f t="shared" si="248"/>
        <v>0</v>
      </c>
      <c r="AT186" s="128" t="str">
        <f t="shared" si="249"/>
        <v>-</v>
      </c>
      <c r="AU186" s="128" t="str">
        <f t="shared" si="250"/>
        <v>-</v>
      </c>
      <c r="AV186" s="128" t="str">
        <f t="shared" si="251"/>
        <v>-</v>
      </c>
      <c r="AW186" s="128" t="str">
        <f t="shared" si="252"/>
        <v>-</v>
      </c>
      <c r="AX186" s="128" t="str">
        <f t="shared" si="253"/>
        <v>-</v>
      </c>
      <c r="AY186" s="128" t="str">
        <f t="shared" si="254"/>
        <v>-</v>
      </c>
      <c r="AZ186" s="128" t="str">
        <f t="shared" si="255"/>
        <v>-</v>
      </c>
      <c r="BA186" s="128" t="str">
        <f t="shared" si="256"/>
        <v>-</v>
      </c>
      <c r="BB186" s="128" t="str">
        <f t="shared" si="257"/>
        <v>-</v>
      </c>
      <c r="BC186" s="128" t="str">
        <f t="shared" si="258"/>
        <v>-</v>
      </c>
      <c r="BD186" s="128" t="str">
        <f t="shared" si="259"/>
        <v>-</v>
      </c>
      <c r="BE186" s="187"/>
      <c r="BF186" s="128" t="str">
        <f t="shared" si="260"/>
        <v>-</v>
      </c>
      <c r="BG186" s="128" t="str">
        <f t="shared" si="261"/>
        <v>-</v>
      </c>
      <c r="BH186" s="128" t="str">
        <f t="shared" si="262"/>
        <v>-</v>
      </c>
      <c r="BI186" s="128" t="str">
        <f t="shared" si="263"/>
        <v>-</v>
      </c>
      <c r="BJ186" s="128" t="str">
        <f t="shared" si="264"/>
        <v>-</v>
      </c>
      <c r="BK186" s="128" t="str">
        <f t="shared" si="265"/>
        <v>-</v>
      </c>
      <c r="BL186" s="128" t="str">
        <f t="shared" si="266"/>
        <v>-</v>
      </c>
      <c r="BM186" s="128" t="str">
        <f t="shared" si="267"/>
        <v>-</v>
      </c>
      <c r="BN186" s="128" t="str">
        <f t="shared" si="268"/>
        <v>-</v>
      </c>
      <c r="BO186" s="128" t="str">
        <f t="shared" si="269"/>
        <v>-</v>
      </c>
      <c r="BP186" s="128" t="str">
        <f t="shared" si="270"/>
        <v>-</v>
      </c>
      <c r="BQ186" s="128" t="str">
        <f t="shared" si="271"/>
        <v>-</v>
      </c>
      <c r="BR186" s="128" t="str">
        <f t="shared" si="272"/>
        <v>-</v>
      </c>
      <c r="BS186" s="128" t="str">
        <f t="shared" si="273"/>
        <v>-</v>
      </c>
      <c r="BT186" s="128" t="str">
        <f t="shared" si="274"/>
        <v>-</v>
      </c>
      <c r="BU186" s="128" t="str">
        <f t="shared" si="275"/>
        <v>-</v>
      </c>
      <c r="BV186" s="129">
        <f t="shared" si="281"/>
        <v>0</v>
      </c>
      <c r="BX186" s="128" t="str">
        <f t="shared" si="221"/>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76"/>
        <v>-</v>
      </c>
      <c r="K187" s="20" t="str">
        <f>IF(月途中入退所!$N36=$B$2,IF(月途中入退所!S36="","-",月途中入退所!$S36),"-")</f>
        <v>-</v>
      </c>
      <c r="L187" s="162" t="str">
        <f t="shared" si="277"/>
        <v>-</v>
      </c>
      <c r="M187" s="20" t="str">
        <f>IF(月途中入退所!$N36=$B$2,月途中入退所!$T36,"-")</f>
        <v>-</v>
      </c>
      <c r="N187" s="129">
        <f t="shared" si="222"/>
        <v>0</v>
      </c>
      <c r="P187" s="128" t="str">
        <f t="shared" si="278"/>
        <v>-</v>
      </c>
      <c r="Q187" s="128" t="str">
        <f t="shared" si="223"/>
        <v>-</v>
      </c>
      <c r="R187" s="128" t="str">
        <f t="shared" si="224"/>
        <v>-</v>
      </c>
      <c r="S187" s="128" t="str">
        <f t="shared" si="225"/>
        <v>-</v>
      </c>
      <c r="T187" s="128" t="str">
        <f t="shared" si="226"/>
        <v>-</v>
      </c>
      <c r="U187" s="128" t="str">
        <f t="shared" si="227"/>
        <v>-</v>
      </c>
      <c r="V187" s="128" t="str">
        <f t="shared" si="228"/>
        <v>-</v>
      </c>
      <c r="W187" s="128" t="str">
        <f t="shared" si="229"/>
        <v>-</v>
      </c>
      <c r="X187" s="128" t="str">
        <f t="shared" si="230"/>
        <v>-</v>
      </c>
      <c r="Y187" s="128" t="str">
        <f t="shared" si="231"/>
        <v>-</v>
      </c>
      <c r="Z187" s="128" t="str">
        <f t="shared" si="232"/>
        <v>-</v>
      </c>
      <c r="AA187" s="128" t="str">
        <f t="shared" si="233"/>
        <v>-</v>
      </c>
      <c r="AB187" s="131"/>
      <c r="AC187" s="128" t="str">
        <f t="shared" si="234"/>
        <v>-</v>
      </c>
      <c r="AD187" s="128" t="str">
        <f t="shared" si="235"/>
        <v>-</v>
      </c>
      <c r="AE187" s="128" t="str">
        <f t="shared" si="236"/>
        <v>-</v>
      </c>
      <c r="AF187" s="128" t="str">
        <f t="shared" si="237"/>
        <v>-</v>
      </c>
      <c r="AG187" s="128" t="str">
        <f t="shared" si="238"/>
        <v>-</v>
      </c>
      <c r="AH187" s="128" t="str">
        <f t="shared" si="239"/>
        <v>-</v>
      </c>
      <c r="AI187" s="128" t="str">
        <f t="shared" si="240"/>
        <v>-</v>
      </c>
      <c r="AJ187" s="128" t="str">
        <f t="shared" si="241"/>
        <v>-</v>
      </c>
      <c r="AK187" s="128" t="str">
        <f t="shared" si="242"/>
        <v>-</v>
      </c>
      <c r="AL187" s="128" t="str">
        <f t="shared" si="243"/>
        <v>-</v>
      </c>
      <c r="AM187" s="128" t="str">
        <f t="shared" si="244"/>
        <v>-</v>
      </c>
      <c r="AN187" s="128" t="str">
        <f t="shared" si="245"/>
        <v>-</v>
      </c>
      <c r="AO187" s="128" t="str">
        <f t="shared" si="246"/>
        <v>-</v>
      </c>
      <c r="AP187" s="128" t="str">
        <f t="shared" si="247"/>
        <v>-</v>
      </c>
      <c r="AQ187" s="128" t="str">
        <f t="shared" si="279"/>
        <v>-</v>
      </c>
      <c r="AR187" s="128" t="str">
        <f t="shared" si="280"/>
        <v>-</v>
      </c>
      <c r="AS187" s="129">
        <f t="shared" si="248"/>
        <v>0</v>
      </c>
      <c r="AT187" s="128" t="str">
        <f t="shared" si="249"/>
        <v>-</v>
      </c>
      <c r="AU187" s="128" t="str">
        <f t="shared" si="250"/>
        <v>-</v>
      </c>
      <c r="AV187" s="128" t="str">
        <f t="shared" si="251"/>
        <v>-</v>
      </c>
      <c r="AW187" s="128" t="str">
        <f t="shared" si="252"/>
        <v>-</v>
      </c>
      <c r="AX187" s="128" t="str">
        <f t="shared" si="253"/>
        <v>-</v>
      </c>
      <c r="AY187" s="128" t="str">
        <f t="shared" si="254"/>
        <v>-</v>
      </c>
      <c r="AZ187" s="128" t="str">
        <f t="shared" si="255"/>
        <v>-</v>
      </c>
      <c r="BA187" s="128" t="str">
        <f t="shared" si="256"/>
        <v>-</v>
      </c>
      <c r="BB187" s="128" t="str">
        <f t="shared" si="257"/>
        <v>-</v>
      </c>
      <c r="BC187" s="128" t="str">
        <f t="shared" si="258"/>
        <v>-</v>
      </c>
      <c r="BD187" s="128" t="str">
        <f t="shared" si="259"/>
        <v>-</v>
      </c>
      <c r="BE187" s="187"/>
      <c r="BF187" s="128" t="str">
        <f t="shared" si="260"/>
        <v>-</v>
      </c>
      <c r="BG187" s="128" t="str">
        <f t="shared" si="261"/>
        <v>-</v>
      </c>
      <c r="BH187" s="128" t="str">
        <f t="shared" si="262"/>
        <v>-</v>
      </c>
      <c r="BI187" s="128" t="str">
        <f t="shared" si="263"/>
        <v>-</v>
      </c>
      <c r="BJ187" s="128" t="str">
        <f t="shared" si="264"/>
        <v>-</v>
      </c>
      <c r="BK187" s="128" t="str">
        <f t="shared" si="265"/>
        <v>-</v>
      </c>
      <c r="BL187" s="128" t="str">
        <f t="shared" si="266"/>
        <v>-</v>
      </c>
      <c r="BM187" s="128" t="str">
        <f t="shared" si="267"/>
        <v>-</v>
      </c>
      <c r="BN187" s="128" t="str">
        <f t="shared" si="268"/>
        <v>-</v>
      </c>
      <c r="BO187" s="128" t="str">
        <f t="shared" si="269"/>
        <v>-</v>
      </c>
      <c r="BP187" s="128" t="str">
        <f t="shared" si="270"/>
        <v>-</v>
      </c>
      <c r="BQ187" s="128" t="str">
        <f t="shared" si="271"/>
        <v>-</v>
      </c>
      <c r="BR187" s="128" t="str">
        <f t="shared" si="272"/>
        <v>-</v>
      </c>
      <c r="BS187" s="128" t="str">
        <f t="shared" si="273"/>
        <v>-</v>
      </c>
      <c r="BT187" s="128" t="str">
        <f t="shared" si="274"/>
        <v>-</v>
      </c>
      <c r="BU187" s="128" t="str">
        <f t="shared" si="275"/>
        <v>-</v>
      </c>
      <c r="BV187" s="129">
        <f t="shared" si="281"/>
        <v>0</v>
      </c>
      <c r="BX187" s="128" t="str">
        <f t="shared" si="221"/>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76"/>
        <v>-</v>
      </c>
      <c r="K188" s="20" t="str">
        <f>IF(月途中入退所!$N37=$B$2,IF(月途中入退所!S37="","-",月途中入退所!$S37),"-")</f>
        <v>-</v>
      </c>
      <c r="L188" s="162" t="str">
        <f t="shared" si="277"/>
        <v>-</v>
      </c>
      <c r="M188" s="20" t="str">
        <f>IF(月途中入退所!$N37=$B$2,月途中入退所!$T37,"-")</f>
        <v>-</v>
      </c>
      <c r="N188" s="129">
        <f t="shared" si="222"/>
        <v>0</v>
      </c>
      <c r="P188" s="128" t="str">
        <f t="shared" si="278"/>
        <v>-</v>
      </c>
      <c r="Q188" s="128" t="str">
        <f t="shared" si="223"/>
        <v>-</v>
      </c>
      <c r="R188" s="128" t="str">
        <f t="shared" si="224"/>
        <v>-</v>
      </c>
      <c r="S188" s="128" t="str">
        <f t="shared" si="225"/>
        <v>-</v>
      </c>
      <c r="T188" s="128" t="str">
        <f t="shared" si="226"/>
        <v>-</v>
      </c>
      <c r="U188" s="128" t="str">
        <f t="shared" si="227"/>
        <v>-</v>
      </c>
      <c r="V188" s="128" t="str">
        <f t="shared" si="228"/>
        <v>-</v>
      </c>
      <c r="W188" s="128" t="str">
        <f t="shared" si="229"/>
        <v>-</v>
      </c>
      <c r="X188" s="128" t="str">
        <f t="shared" si="230"/>
        <v>-</v>
      </c>
      <c r="Y188" s="128" t="str">
        <f t="shared" si="231"/>
        <v>-</v>
      </c>
      <c r="Z188" s="128" t="str">
        <f t="shared" si="232"/>
        <v>-</v>
      </c>
      <c r="AA188" s="128" t="str">
        <f t="shared" si="233"/>
        <v>-</v>
      </c>
      <c r="AB188" s="131"/>
      <c r="AC188" s="128" t="str">
        <f t="shared" si="234"/>
        <v>-</v>
      </c>
      <c r="AD188" s="128" t="str">
        <f t="shared" si="235"/>
        <v>-</v>
      </c>
      <c r="AE188" s="128" t="str">
        <f t="shared" si="236"/>
        <v>-</v>
      </c>
      <c r="AF188" s="128" t="str">
        <f t="shared" si="237"/>
        <v>-</v>
      </c>
      <c r="AG188" s="128" t="str">
        <f t="shared" si="238"/>
        <v>-</v>
      </c>
      <c r="AH188" s="128" t="str">
        <f t="shared" si="239"/>
        <v>-</v>
      </c>
      <c r="AI188" s="128" t="str">
        <f t="shared" si="240"/>
        <v>-</v>
      </c>
      <c r="AJ188" s="128" t="str">
        <f t="shared" si="241"/>
        <v>-</v>
      </c>
      <c r="AK188" s="128" t="str">
        <f t="shared" si="242"/>
        <v>-</v>
      </c>
      <c r="AL188" s="128" t="str">
        <f t="shared" si="243"/>
        <v>-</v>
      </c>
      <c r="AM188" s="128" t="str">
        <f t="shared" si="244"/>
        <v>-</v>
      </c>
      <c r="AN188" s="128" t="str">
        <f t="shared" si="245"/>
        <v>-</v>
      </c>
      <c r="AO188" s="128" t="str">
        <f t="shared" si="246"/>
        <v>-</v>
      </c>
      <c r="AP188" s="128" t="str">
        <f t="shared" si="247"/>
        <v>-</v>
      </c>
      <c r="AQ188" s="128" t="str">
        <f t="shared" si="279"/>
        <v>-</v>
      </c>
      <c r="AR188" s="128" t="str">
        <f t="shared" si="280"/>
        <v>-</v>
      </c>
      <c r="AS188" s="129">
        <f t="shared" si="248"/>
        <v>0</v>
      </c>
      <c r="AT188" s="128" t="str">
        <f t="shared" si="249"/>
        <v>-</v>
      </c>
      <c r="AU188" s="128" t="str">
        <f t="shared" si="250"/>
        <v>-</v>
      </c>
      <c r="AV188" s="128" t="str">
        <f t="shared" si="251"/>
        <v>-</v>
      </c>
      <c r="AW188" s="128" t="str">
        <f t="shared" si="252"/>
        <v>-</v>
      </c>
      <c r="AX188" s="128" t="str">
        <f t="shared" si="253"/>
        <v>-</v>
      </c>
      <c r="AY188" s="128" t="str">
        <f t="shared" si="254"/>
        <v>-</v>
      </c>
      <c r="AZ188" s="128" t="str">
        <f t="shared" si="255"/>
        <v>-</v>
      </c>
      <c r="BA188" s="128" t="str">
        <f t="shared" si="256"/>
        <v>-</v>
      </c>
      <c r="BB188" s="128" t="str">
        <f t="shared" si="257"/>
        <v>-</v>
      </c>
      <c r="BC188" s="128" t="str">
        <f t="shared" si="258"/>
        <v>-</v>
      </c>
      <c r="BD188" s="128" t="str">
        <f t="shared" si="259"/>
        <v>-</v>
      </c>
      <c r="BE188" s="187"/>
      <c r="BF188" s="128" t="str">
        <f t="shared" si="260"/>
        <v>-</v>
      </c>
      <c r="BG188" s="128" t="str">
        <f t="shared" si="261"/>
        <v>-</v>
      </c>
      <c r="BH188" s="128" t="str">
        <f t="shared" si="262"/>
        <v>-</v>
      </c>
      <c r="BI188" s="128" t="str">
        <f t="shared" si="263"/>
        <v>-</v>
      </c>
      <c r="BJ188" s="128" t="str">
        <f t="shared" si="264"/>
        <v>-</v>
      </c>
      <c r="BK188" s="128" t="str">
        <f t="shared" si="265"/>
        <v>-</v>
      </c>
      <c r="BL188" s="128" t="str">
        <f t="shared" si="266"/>
        <v>-</v>
      </c>
      <c r="BM188" s="128" t="str">
        <f t="shared" si="267"/>
        <v>-</v>
      </c>
      <c r="BN188" s="128" t="str">
        <f t="shared" si="268"/>
        <v>-</v>
      </c>
      <c r="BO188" s="128" t="str">
        <f t="shared" si="269"/>
        <v>-</v>
      </c>
      <c r="BP188" s="128" t="str">
        <f t="shared" si="270"/>
        <v>-</v>
      </c>
      <c r="BQ188" s="128" t="str">
        <f t="shared" si="271"/>
        <v>-</v>
      </c>
      <c r="BR188" s="128" t="str">
        <f t="shared" si="272"/>
        <v>-</v>
      </c>
      <c r="BS188" s="128" t="str">
        <f t="shared" si="273"/>
        <v>-</v>
      </c>
      <c r="BT188" s="128" t="str">
        <f t="shared" si="274"/>
        <v>-</v>
      </c>
      <c r="BU188" s="128" t="str">
        <f t="shared" si="275"/>
        <v>-</v>
      </c>
      <c r="BV188" s="129">
        <f t="shared" si="281"/>
        <v>0</v>
      </c>
      <c r="BX188" s="128" t="str">
        <f t="shared" si="221"/>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76"/>
        <v>-</v>
      </c>
      <c r="K189" s="20" t="str">
        <f>IF(月途中入退所!$N38=$B$2,IF(月途中入退所!S38="","-",月途中入退所!$S38),"-")</f>
        <v>-</v>
      </c>
      <c r="L189" s="162" t="str">
        <f t="shared" si="277"/>
        <v>-</v>
      </c>
      <c r="M189" s="20" t="str">
        <f>IF(月途中入退所!$N38=$B$2,月途中入退所!$T38,"-")</f>
        <v>-</v>
      </c>
      <c r="N189" s="129">
        <f t="shared" si="222"/>
        <v>0</v>
      </c>
      <c r="P189" s="128" t="str">
        <f t="shared" si="278"/>
        <v>-</v>
      </c>
      <c r="Q189" s="128" t="str">
        <f t="shared" si="223"/>
        <v>-</v>
      </c>
      <c r="R189" s="128" t="str">
        <f t="shared" si="224"/>
        <v>-</v>
      </c>
      <c r="S189" s="128" t="str">
        <f t="shared" si="225"/>
        <v>-</v>
      </c>
      <c r="T189" s="128" t="str">
        <f t="shared" si="226"/>
        <v>-</v>
      </c>
      <c r="U189" s="128" t="str">
        <f t="shared" si="227"/>
        <v>-</v>
      </c>
      <c r="V189" s="128" t="str">
        <f t="shared" si="228"/>
        <v>-</v>
      </c>
      <c r="W189" s="128" t="str">
        <f t="shared" si="229"/>
        <v>-</v>
      </c>
      <c r="X189" s="128" t="str">
        <f t="shared" si="230"/>
        <v>-</v>
      </c>
      <c r="Y189" s="128" t="str">
        <f t="shared" si="231"/>
        <v>-</v>
      </c>
      <c r="Z189" s="128" t="str">
        <f t="shared" si="232"/>
        <v>-</v>
      </c>
      <c r="AA189" s="128" t="str">
        <f t="shared" si="233"/>
        <v>-</v>
      </c>
      <c r="AB189" s="131"/>
      <c r="AC189" s="128" t="str">
        <f t="shared" si="234"/>
        <v>-</v>
      </c>
      <c r="AD189" s="128" t="str">
        <f t="shared" si="235"/>
        <v>-</v>
      </c>
      <c r="AE189" s="128" t="str">
        <f t="shared" si="236"/>
        <v>-</v>
      </c>
      <c r="AF189" s="128" t="str">
        <f t="shared" si="237"/>
        <v>-</v>
      </c>
      <c r="AG189" s="128" t="str">
        <f t="shared" si="238"/>
        <v>-</v>
      </c>
      <c r="AH189" s="128" t="str">
        <f t="shared" si="239"/>
        <v>-</v>
      </c>
      <c r="AI189" s="128" t="str">
        <f t="shared" si="240"/>
        <v>-</v>
      </c>
      <c r="AJ189" s="128" t="str">
        <f t="shared" si="241"/>
        <v>-</v>
      </c>
      <c r="AK189" s="128" t="str">
        <f t="shared" si="242"/>
        <v>-</v>
      </c>
      <c r="AL189" s="128" t="str">
        <f t="shared" si="243"/>
        <v>-</v>
      </c>
      <c r="AM189" s="128" t="str">
        <f t="shared" si="244"/>
        <v>-</v>
      </c>
      <c r="AN189" s="128" t="str">
        <f t="shared" si="245"/>
        <v>-</v>
      </c>
      <c r="AO189" s="128" t="str">
        <f t="shared" si="246"/>
        <v>-</v>
      </c>
      <c r="AP189" s="128" t="str">
        <f t="shared" si="247"/>
        <v>-</v>
      </c>
      <c r="AQ189" s="128" t="str">
        <f t="shared" si="279"/>
        <v>-</v>
      </c>
      <c r="AR189" s="128" t="str">
        <f t="shared" si="280"/>
        <v>-</v>
      </c>
      <c r="AS189" s="129">
        <f t="shared" si="248"/>
        <v>0</v>
      </c>
      <c r="AT189" s="128" t="str">
        <f t="shared" si="249"/>
        <v>-</v>
      </c>
      <c r="AU189" s="128" t="str">
        <f t="shared" si="250"/>
        <v>-</v>
      </c>
      <c r="AV189" s="128" t="str">
        <f t="shared" si="251"/>
        <v>-</v>
      </c>
      <c r="AW189" s="128" t="str">
        <f t="shared" si="252"/>
        <v>-</v>
      </c>
      <c r="AX189" s="128" t="str">
        <f t="shared" si="253"/>
        <v>-</v>
      </c>
      <c r="AY189" s="128" t="str">
        <f t="shared" si="254"/>
        <v>-</v>
      </c>
      <c r="AZ189" s="128" t="str">
        <f t="shared" si="255"/>
        <v>-</v>
      </c>
      <c r="BA189" s="128" t="str">
        <f t="shared" si="256"/>
        <v>-</v>
      </c>
      <c r="BB189" s="128" t="str">
        <f t="shared" si="257"/>
        <v>-</v>
      </c>
      <c r="BC189" s="128" t="str">
        <f t="shared" si="258"/>
        <v>-</v>
      </c>
      <c r="BD189" s="128" t="str">
        <f t="shared" si="259"/>
        <v>-</v>
      </c>
      <c r="BE189" s="187"/>
      <c r="BF189" s="128" t="str">
        <f t="shared" si="260"/>
        <v>-</v>
      </c>
      <c r="BG189" s="128" t="str">
        <f t="shared" si="261"/>
        <v>-</v>
      </c>
      <c r="BH189" s="128" t="str">
        <f t="shared" si="262"/>
        <v>-</v>
      </c>
      <c r="BI189" s="128" t="str">
        <f t="shared" si="263"/>
        <v>-</v>
      </c>
      <c r="BJ189" s="128" t="str">
        <f t="shared" si="264"/>
        <v>-</v>
      </c>
      <c r="BK189" s="128" t="str">
        <f t="shared" si="265"/>
        <v>-</v>
      </c>
      <c r="BL189" s="128" t="str">
        <f t="shared" si="266"/>
        <v>-</v>
      </c>
      <c r="BM189" s="128" t="str">
        <f t="shared" si="267"/>
        <v>-</v>
      </c>
      <c r="BN189" s="128" t="str">
        <f t="shared" si="268"/>
        <v>-</v>
      </c>
      <c r="BO189" s="128" t="str">
        <f t="shared" si="269"/>
        <v>-</v>
      </c>
      <c r="BP189" s="128" t="str">
        <f t="shared" si="270"/>
        <v>-</v>
      </c>
      <c r="BQ189" s="128" t="str">
        <f t="shared" si="271"/>
        <v>-</v>
      </c>
      <c r="BR189" s="128" t="str">
        <f t="shared" si="272"/>
        <v>-</v>
      </c>
      <c r="BS189" s="128" t="str">
        <f t="shared" si="273"/>
        <v>-</v>
      </c>
      <c r="BT189" s="128" t="str">
        <f t="shared" si="274"/>
        <v>-</v>
      </c>
      <c r="BU189" s="128" t="str">
        <f t="shared" si="275"/>
        <v>-</v>
      </c>
      <c r="BV189" s="129">
        <f t="shared" si="281"/>
        <v>0</v>
      </c>
      <c r="BX189" s="128" t="str">
        <f t="shared" si="221"/>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76"/>
        <v>-</v>
      </c>
      <c r="K190" s="20" t="str">
        <f>IF(月途中入退所!$N39=$B$2,IF(月途中入退所!S39="","-",月途中入退所!$S39),"-")</f>
        <v>-</v>
      </c>
      <c r="L190" s="162" t="str">
        <f t="shared" si="277"/>
        <v>-</v>
      </c>
      <c r="M190" s="20" t="str">
        <f>IF(月途中入退所!$N39=$B$2,月途中入退所!$T39,"-")</f>
        <v>-</v>
      </c>
      <c r="N190" s="129">
        <f t="shared" si="222"/>
        <v>0</v>
      </c>
      <c r="P190" s="128" t="str">
        <f t="shared" si="278"/>
        <v>-</v>
      </c>
      <c r="Q190" s="128" t="str">
        <f t="shared" si="223"/>
        <v>-</v>
      </c>
      <c r="R190" s="128" t="str">
        <f t="shared" si="224"/>
        <v>-</v>
      </c>
      <c r="S190" s="128" t="str">
        <f t="shared" si="225"/>
        <v>-</v>
      </c>
      <c r="T190" s="128" t="str">
        <f t="shared" si="226"/>
        <v>-</v>
      </c>
      <c r="U190" s="128" t="str">
        <f t="shared" si="227"/>
        <v>-</v>
      </c>
      <c r="V190" s="128" t="str">
        <f t="shared" si="228"/>
        <v>-</v>
      </c>
      <c r="W190" s="128" t="str">
        <f t="shared" si="229"/>
        <v>-</v>
      </c>
      <c r="X190" s="128" t="str">
        <f t="shared" si="230"/>
        <v>-</v>
      </c>
      <c r="Y190" s="128" t="str">
        <f t="shared" si="231"/>
        <v>-</v>
      </c>
      <c r="Z190" s="128" t="str">
        <f t="shared" si="232"/>
        <v>-</v>
      </c>
      <c r="AA190" s="128" t="str">
        <f t="shared" si="233"/>
        <v>-</v>
      </c>
      <c r="AB190" s="131"/>
      <c r="AC190" s="128" t="str">
        <f t="shared" si="234"/>
        <v>-</v>
      </c>
      <c r="AD190" s="128" t="str">
        <f t="shared" si="235"/>
        <v>-</v>
      </c>
      <c r="AE190" s="128" t="str">
        <f t="shared" si="236"/>
        <v>-</v>
      </c>
      <c r="AF190" s="128" t="str">
        <f t="shared" si="237"/>
        <v>-</v>
      </c>
      <c r="AG190" s="128" t="str">
        <f t="shared" si="238"/>
        <v>-</v>
      </c>
      <c r="AH190" s="128" t="str">
        <f t="shared" si="239"/>
        <v>-</v>
      </c>
      <c r="AI190" s="128" t="str">
        <f t="shared" si="240"/>
        <v>-</v>
      </c>
      <c r="AJ190" s="128" t="str">
        <f t="shared" si="241"/>
        <v>-</v>
      </c>
      <c r="AK190" s="128" t="str">
        <f t="shared" si="242"/>
        <v>-</v>
      </c>
      <c r="AL190" s="128" t="str">
        <f t="shared" si="243"/>
        <v>-</v>
      </c>
      <c r="AM190" s="128" t="str">
        <f t="shared" si="244"/>
        <v>-</v>
      </c>
      <c r="AN190" s="128" t="str">
        <f t="shared" si="245"/>
        <v>-</v>
      </c>
      <c r="AO190" s="128" t="str">
        <f t="shared" si="246"/>
        <v>-</v>
      </c>
      <c r="AP190" s="128" t="str">
        <f t="shared" si="247"/>
        <v>-</v>
      </c>
      <c r="AQ190" s="128" t="str">
        <f t="shared" si="279"/>
        <v>-</v>
      </c>
      <c r="AR190" s="128" t="str">
        <f t="shared" si="280"/>
        <v>-</v>
      </c>
      <c r="AS190" s="129">
        <f t="shared" si="248"/>
        <v>0</v>
      </c>
      <c r="AT190" s="128" t="str">
        <f t="shared" si="249"/>
        <v>-</v>
      </c>
      <c r="AU190" s="128" t="str">
        <f t="shared" si="250"/>
        <v>-</v>
      </c>
      <c r="AV190" s="128" t="str">
        <f t="shared" si="251"/>
        <v>-</v>
      </c>
      <c r="AW190" s="128" t="str">
        <f t="shared" si="252"/>
        <v>-</v>
      </c>
      <c r="AX190" s="128" t="str">
        <f t="shared" si="253"/>
        <v>-</v>
      </c>
      <c r="AY190" s="128" t="str">
        <f t="shared" si="254"/>
        <v>-</v>
      </c>
      <c r="AZ190" s="128" t="str">
        <f t="shared" si="255"/>
        <v>-</v>
      </c>
      <c r="BA190" s="128" t="str">
        <f t="shared" si="256"/>
        <v>-</v>
      </c>
      <c r="BB190" s="128" t="str">
        <f t="shared" si="257"/>
        <v>-</v>
      </c>
      <c r="BC190" s="128" t="str">
        <f t="shared" si="258"/>
        <v>-</v>
      </c>
      <c r="BD190" s="128" t="str">
        <f t="shared" si="259"/>
        <v>-</v>
      </c>
      <c r="BE190" s="187"/>
      <c r="BF190" s="128" t="str">
        <f t="shared" si="260"/>
        <v>-</v>
      </c>
      <c r="BG190" s="128" t="str">
        <f t="shared" si="261"/>
        <v>-</v>
      </c>
      <c r="BH190" s="128" t="str">
        <f t="shared" si="262"/>
        <v>-</v>
      </c>
      <c r="BI190" s="128" t="str">
        <f t="shared" si="263"/>
        <v>-</v>
      </c>
      <c r="BJ190" s="128" t="str">
        <f t="shared" si="264"/>
        <v>-</v>
      </c>
      <c r="BK190" s="128" t="str">
        <f t="shared" si="265"/>
        <v>-</v>
      </c>
      <c r="BL190" s="128" t="str">
        <f t="shared" si="266"/>
        <v>-</v>
      </c>
      <c r="BM190" s="128" t="str">
        <f t="shared" si="267"/>
        <v>-</v>
      </c>
      <c r="BN190" s="128" t="str">
        <f t="shared" si="268"/>
        <v>-</v>
      </c>
      <c r="BO190" s="128" t="str">
        <f t="shared" si="269"/>
        <v>-</v>
      </c>
      <c r="BP190" s="128" t="str">
        <f t="shared" si="270"/>
        <v>-</v>
      </c>
      <c r="BQ190" s="128" t="str">
        <f t="shared" si="271"/>
        <v>-</v>
      </c>
      <c r="BR190" s="128" t="str">
        <f t="shared" si="272"/>
        <v>-</v>
      </c>
      <c r="BS190" s="128" t="str">
        <f t="shared" si="273"/>
        <v>-</v>
      </c>
      <c r="BT190" s="128" t="str">
        <f t="shared" si="274"/>
        <v>-</v>
      </c>
      <c r="BU190" s="128" t="str">
        <f t="shared" si="275"/>
        <v>-</v>
      </c>
      <c r="BV190" s="129">
        <f t="shared" si="281"/>
        <v>0</v>
      </c>
      <c r="BX190" s="128" t="str">
        <f t="shared" si="221"/>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76"/>
        <v>-</v>
      </c>
      <c r="K191" s="20" t="str">
        <f>IF(月途中入退所!$N40=$B$2,IF(月途中入退所!S40="","-",月途中入退所!$S40),"-")</f>
        <v>-</v>
      </c>
      <c r="L191" s="162" t="str">
        <f t="shared" si="277"/>
        <v>-</v>
      </c>
      <c r="M191" s="20" t="str">
        <f>IF(月途中入退所!$N40=$B$2,月途中入退所!$T40,"-")</f>
        <v>-</v>
      </c>
      <c r="N191" s="129">
        <f t="shared" si="222"/>
        <v>0</v>
      </c>
      <c r="P191" s="128" t="str">
        <f t="shared" si="278"/>
        <v>-</v>
      </c>
      <c r="Q191" s="128" t="str">
        <f t="shared" si="223"/>
        <v>-</v>
      </c>
      <c r="R191" s="128" t="str">
        <f t="shared" si="224"/>
        <v>-</v>
      </c>
      <c r="S191" s="128" t="str">
        <f t="shared" si="225"/>
        <v>-</v>
      </c>
      <c r="T191" s="128" t="str">
        <f t="shared" si="226"/>
        <v>-</v>
      </c>
      <c r="U191" s="128" t="str">
        <f t="shared" si="227"/>
        <v>-</v>
      </c>
      <c r="V191" s="128" t="str">
        <f t="shared" si="228"/>
        <v>-</v>
      </c>
      <c r="W191" s="128" t="str">
        <f t="shared" si="229"/>
        <v>-</v>
      </c>
      <c r="X191" s="128" t="str">
        <f t="shared" si="230"/>
        <v>-</v>
      </c>
      <c r="Y191" s="128" t="str">
        <f t="shared" si="231"/>
        <v>-</v>
      </c>
      <c r="Z191" s="128" t="str">
        <f t="shared" si="232"/>
        <v>-</v>
      </c>
      <c r="AA191" s="128" t="str">
        <f t="shared" si="233"/>
        <v>-</v>
      </c>
      <c r="AB191" s="131"/>
      <c r="AC191" s="128" t="str">
        <f t="shared" si="234"/>
        <v>-</v>
      </c>
      <c r="AD191" s="128" t="str">
        <f t="shared" si="235"/>
        <v>-</v>
      </c>
      <c r="AE191" s="128" t="str">
        <f t="shared" si="236"/>
        <v>-</v>
      </c>
      <c r="AF191" s="128" t="str">
        <f t="shared" si="237"/>
        <v>-</v>
      </c>
      <c r="AG191" s="128" t="str">
        <f t="shared" si="238"/>
        <v>-</v>
      </c>
      <c r="AH191" s="128" t="str">
        <f t="shared" si="239"/>
        <v>-</v>
      </c>
      <c r="AI191" s="128" t="str">
        <f t="shared" si="240"/>
        <v>-</v>
      </c>
      <c r="AJ191" s="128" t="str">
        <f t="shared" si="241"/>
        <v>-</v>
      </c>
      <c r="AK191" s="128" t="str">
        <f t="shared" si="242"/>
        <v>-</v>
      </c>
      <c r="AL191" s="128" t="str">
        <f t="shared" si="243"/>
        <v>-</v>
      </c>
      <c r="AM191" s="128" t="str">
        <f t="shared" si="244"/>
        <v>-</v>
      </c>
      <c r="AN191" s="128" t="str">
        <f t="shared" si="245"/>
        <v>-</v>
      </c>
      <c r="AO191" s="128" t="str">
        <f t="shared" si="246"/>
        <v>-</v>
      </c>
      <c r="AP191" s="128" t="str">
        <f t="shared" si="247"/>
        <v>-</v>
      </c>
      <c r="AQ191" s="128" t="str">
        <f t="shared" si="279"/>
        <v>-</v>
      </c>
      <c r="AR191" s="128" t="str">
        <f t="shared" si="280"/>
        <v>-</v>
      </c>
      <c r="AS191" s="129">
        <f t="shared" si="248"/>
        <v>0</v>
      </c>
      <c r="AT191" s="128" t="str">
        <f t="shared" si="249"/>
        <v>-</v>
      </c>
      <c r="AU191" s="128" t="str">
        <f t="shared" si="250"/>
        <v>-</v>
      </c>
      <c r="AV191" s="128" t="str">
        <f t="shared" si="251"/>
        <v>-</v>
      </c>
      <c r="AW191" s="128" t="str">
        <f t="shared" si="252"/>
        <v>-</v>
      </c>
      <c r="AX191" s="128" t="str">
        <f t="shared" si="253"/>
        <v>-</v>
      </c>
      <c r="AY191" s="128" t="str">
        <f t="shared" si="254"/>
        <v>-</v>
      </c>
      <c r="AZ191" s="128" t="str">
        <f t="shared" si="255"/>
        <v>-</v>
      </c>
      <c r="BA191" s="128" t="str">
        <f t="shared" si="256"/>
        <v>-</v>
      </c>
      <c r="BB191" s="128" t="str">
        <f t="shared" si="257"/>
        <v>-</v>
      </c>
      <c r="BC191" s="128" t="str">
        <f t="shared" si="258"/>
        <v>-</v>
      </c>
      <c r="BD191" s="128" t="str">
        <f t="shared" si="259"/>
        <v>-</v>
      </c>
      <c r="BE191" s="187"/>
      <c r="BF191" s="128" t="str">
        <f t="shared" si="260"/>
        <v>-</v>
      </c>
      <c r="BG191" s="128" t="str">
        <f t="shared" si="261"/>
        <v>-</v>
      </c>
      <c r="BH191" s="128" t="str">
        <f t="shared" si="262"/>
        <v>-</v>
      </c>
      <c r="BI191" s="128" t="str">
        <f t="shared" si="263"/>
        <v>-</v>
      </c>
      <c r="BJ191" s="128" t="str">
        <f t="shared" si="264"/>
        <v>-</v>
      </c>
      <c r="BK191" s="128" t="str">
        <f t="shared" si="265"/>
        <v>-</v>
      </c>
      <c r="BL191" s="128" t="str">
        <f t="shared" si="266"/>
        <v>-</v>
      </c>
      <c r="BM191" s="128" t="str">
        <f t="shared" si="267"/>
        <v>-</v>
      </c>
      <c r="BN191" s="128" t="str">
        <f t="shared" si="268"/>
        <v>-</v>
      </c>
      <c r="BO191" s="128" t="str">
        <f t="shared" si="269"/>
        <v>-</v>
      </c>
      <c r="BP191" s="128" t="str">
        <f t="shared" si="270"/>
        <v>-</v>
      </c>
      <c r="BQ191" s="128" t="str">
        <f t="shared" si="271"/>
        <v>-</v>
      </c>
      <c r="BR191" s="128" t="str">
        <f t="shared" si="272"/>
        <v>-</v>
      </c>
      <c r="BS191" s="128" t="str">
        <f t="shared" si="273"/>
        <v>-</v>
      </c>
      <c r="BT191" s="128" t="str">
        <f t="shared" si="274"/>
        <v>-</v>
      </c>
      <c r="BU191" s="128" t="str">
        <f t="shared" si="275"/>
        <v>-</v>
      </c>
      <c r="BV191" s="129">
        <f t="shared" si="281"/>
        <v>0</v>
      </c>
      <c r="BX191" s="128" t="str">
        <f t="shared" si="221"/>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76"/>
        <v>-</v>
      </c>
      <c r="K192" s="20" t="str">
        <f>IF(月途中入退所!$N41=$B$2,IF(月途中入退所!S41="","-",月途中入退所!$S41),"-")</f>
        <v>-</v>
      </c>
      <c r="L192" s="162" t="str">
        <f t="shared" si="277"/>
        <v>-</v>
      </c>
      <c r="M192" s="20" t="str">
        <f>IF(月途中入退所!$N41=$B$2,月途中入退所!$T41,"-")</f>
        <v>-</v>
      </c>
      <c r="N192" s="129">
        <f t="shared" si="222"/>
        <v>0</v>
      </c>
      <c r="P192" s="128" t="str">
        <f t="shared" si="278"/>
        <v>-</v>
      </c>
      <c r="Q192" s="128" t="str">
        <f t="shared" si="223"/>
        <v>-</v>
      </c>
      <c r="R192" s="128" t="str">
        <f t="shared" si="224"/>
        <v>-</v>
      </c>
      <c r="S192" s="128" t="str">
        <f t="shared" si="225"/>
        <v>-</v>
      </c>
      <c r="T192" s="128" t="str">
        <f t="shared" si="226"/>
        <v>-</v>
      </c>
      <c r="U192" s="128" t="str">
        <f t="shared" si="227"/>
        <v>-</v>
      </c>
      <c r="V192" s="128" t="str">
        <f t="shared" si="228"/>
        <v>-</v>
      </c>
      <c r="W192" s="128" t="str">
        <f t="shared" si="229"/>
        <v>-</v>
      </c>
      <c r="X192" s="128" t="str">
        <f t="shared" si="230"/>
        <v>-</v>
      </c>
      <c r="Y192" s="128" t="str">
        <f t="shared" si="231"/>
        <v>-</v>
      </c>
      <c r="Z192" s="128" t="str">
        <f t="shared" si="232"/>
        <v>-</v>
      </c>
      <c r="AA192" s="128" t="str">
        <f t="shared" si="233"/>
        <v>-</v>
      </c>
      <c r="AB192" s="131"/>
      <c r="AC192" s="128" t="str">
        <f t="shared" si="234"/>
        <v>-</v>
      </c>
      <c r="AD192" s="128" t="str">
        <f t="shared" si="235"/>
        <v>-</v>
      </c>
      <c r="AE192" s="128" t="str">
        <f t="shared" si="236"/>
        <v>-</v>
      </c>
      <c r="AF192" s="128" t="str">
        <f t="shared" si="237"/>
        <v>-</v>
      </c>
      <c r="AG192" s="128" t="str">
        <f t="shared" si="238"/>
        <v>-</v>
      </c>
      <c r="AH192" s="128" t="str">
        <f t="shared" si="239"/>
        <v>-</v>
      </c>
      <c r="AI192" s="128" t="str">
        <f t="shared" si="240"/>
        <v>-</v>
      </c>
      <c r="AJ192" s="128" t="str">
        <f t="shared" si="241"/>
        <v>-</v>
      </c>
      <c r="AK192" s="128" t="str">
        <f t="shared" si="242"/>
        <v>-</v>
      </c>
      <c r="AL192" s="128" t="str">
        <f t="shared" si="243"/>
        <v>-</v>
      </c>
      <c r="AM192" s="128" t="str">
        <f t="shared" si="244"/>
        <v>-</v>
      </c>
      <c r="AN192" s="128" t="str">
        <f t="shared" si="245"/>
        <v>-</v>
      </c>
      <c r="AO192" s="128" t="str">
        <f t="shared" si="246"/>
        <v>-</v>
      </c>
      <c r="AP192" s="128" t="str">
        <f t="shared" si="247"/>
        <v>-</v>
      </c>
      <c r="AQ192" s="128" t="str">
        <f t="shared" si="279"/>
        <v>-</v>
      </c>
      <c r="AR192" s="128" t="str">
        <f t="shared" si="280"/>
        <v>-</v>
      </c>
      <c r="AS192" s="129">
        <f t="shared" si="248"/>
        <v>0</v>
      </c>
      <c r="AT192" s="128" t="str">
        <f t="shared" si="249"/>
        <v>-</v>
      </c>
      <c r="AU192" s="128" t="str">
        <f t="shared" si="250"/>
        <v>-</v>
      </c>
      <c r="AV192" s="128" t="str">
        <f t="shared" si="251"/>
        <v>-</v>
      </c>
      <c r="AW192" s="128" t="str">
        <f t="shared" si="252"/>
        <v>-</v>
      </c>
      <c r="AX192" s="128" t="str">
        <f t="shared" si="253"/>
        <v>-</v>
      </c>
      <c r="AY192" s="128" t="str">
        <f t="shared" si="254"/>
        <v>-</v>
      </c>
      <c r="AZ192" s="128" t="str">
        <f t="shared" si="255"/>
        <v>-</v>
      </c>
      <c r="BA192" s="128" t="str">
        <f t="shared" si="256"/>
        <v>-</v>
      </c>
      <c r="BB192" s="128" t="str">
        <f t="shared" si="257"/>
        <v>-</v>
      </c>
      <c r="BC192" s="128" t="str">
        <f t="shared" si="258"/>
        <v>-</v>
      </c>
      <c r="BD192" s="128" t="str">
        <f t="shared" si="259"/>
        <v>-</v>
      </c>
      <c r="BE192" s="187"/>
      <c r="BF192" s="128" t="str">
        <f t="shared" si="260"/>
        <v>-</v>
      </c>
      <c r="BG192" s="128" t="str">
        <f t="shared" si="261"/>
        <v>-</v>
      </c>
      <c r="BH192" s="128" t="str">
        <f t="shared" si="262"/>
        <v>-</v>
      </c>
      <c r="BI192" s="128" t="str">
        <f t="shared" si="263"/>
        <v>-</v>
      </c>
      <c r="BJ192" s="128" t="str">
        <f t="shared" si="264"/>
        <v>-</v>
      </c>
      <c r="BK192" s="128" t="str">
        <f t="shared" si="265"/>
        <v>-</v>
      </c>
      <c r="BL192" s="128" t="str">
        <f t="shared" si="266"/>
        <v>-</v>
      </c>
      <c r="BM192" s="128" t="str">
        <f t="shared" si="267"/>
        <v>-</v>
      </c>
      <c r="BN192" s="128" t="str">
        <f t="shared" si="268"/>
        <v>-</v>
      </c>
      <c r="BO192" s="128" t="str">
        <f t="shared" si="269"/>
        <v>-</v>
      </c>
      <c r="BP192" s="128" t="str">
        <f t="shared" si="270"/>
        <v>-</v>
      </c>
      <c r="BQ192" s="128" t="str">
        <f t="shared" si="271"/>
        <v>-</v>
      </c>
      <c r="BR192" s="128" t="str">
        <f t="shared" si="272"/>
        <v>-</v>
      </c>
      <c r="BS192" s="128" t="str">
        <f t="shared" si="273"/>
        <v>-</v>
      </c>
      <c r="BT192" s="128" t="str">
        <f t="shared" si="274"/>
        <v>-</v>
      </c>
      <c r="BU192" s="128" t="str">
        <f t="shared" si="275"/>
        <v>-</v>
      </c>
      <c r="BV192" s="129">
        <f t="shared" si="281"/>
        <v>0</v>
      </c>
      <c r="BX192" s="128" t="str">
        <f t="shared" si="221"/>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76"/>
        <v>-</v>
      </c>
      <c r="K193" s="20" t="str">
        <f>IF(月途中入退所!$N42=$B$2,IF(月途中入退所!S42="","-",月途中入退所!$S42),"-")</f>
        <v>-</v>
      </c>
      <c r="L193" s="162" t="str">
        <f t="shared" si="277"/>
        <v>-</v>
      </c>
      <c r="M193" s="20" t="str">
        <f>IF(月途中入退所!$N42=$B$2,月途中入退所!$T42,"-")</f>
        <v>-</v>
      </c>
      <c r="N193" s="129">
        <f t="shared" si="222"/>
        <v>0</v>
      </c>
      <c r="P193" s="128" t="str">
        <f t="shared" si="278"/>
        <v>-</v>
      </c>
      <c r="Q193" s="128" t="str">
        <f t="shared" si="223"/>
        <v>-</v>
      </c>
      <c r="R193" s="128" t="str">
        <f t="shared" si="224"/>
        <v>-</v>
      </c>
      <c r="S193" s="128" t="str">
        <f t="shared" si="225"/>
        <v>-</v>
      </c>
      <c r="T193" s="128" t="str">
        <f t="shared" si="226"/>
        <v>-</v>
      </c>
      <c r="U193" s="128" t="str">
        <f t="shared" si="227"/>
        <v>-</v>
      </c>
      <c r="V193" s="128" t="str">
        <f t="shared" si="228"/>
        <v>-</v>
      </c>
      <c r="W193" s="128" t="str">
        <f t="shared" si="229"/>
        <v>-</v>
      </c>
      <c r="X193" s="128" t="str">
        <f t="shared" si="230"/>
        <v>-</v>
      </c>
      <c r="Y193" s="128" t="str">
        <f t="shared" si="231"/>
        <v>-</v>
      </c>
      <c r="Z193" s="128" t="str">
        <f t="shared" si="232"/>
        <v>-</v>
      </c>
      <c r="AA193" s="128" t="str">
        <f t="shared" si="233"/>
        <v>-</v>
      </c>
      <c r="AB193" s="131"/>
      <c r="AC193" s="128" t="str">
        <f t="shared" si="234"/>
        <v>-</v>
      </c>
      <c r="AD193" s="128" t="str">
        <f t="shared" si="235"/>
        <v>-</v>
      </c>
      <c r="AE193" s="128" t="str">
        <f t="shared" si="236"/>
        <v>-</v>
      </c>
      <c r="AF193" s="128" t="str">
        <f t="shared" si="237"/>
        <v>-</v>
      </c>
      <c r="AG193" s="128" t="str">
        <f t="shared" si="238"/>
        <v>-</v>
      </c>
      <c r="AH193" s="128" t="str">
        <f t="shared" si="239"/>
        <v>-</v>
      </c>
      <c r="AI193" s="128" t="str">
        <f t="shared" si="240"/>
        <v>-</v>
      </c>
      <c r="AJ193" s="128" t="str">
        <f t="shared" si="241"/>
        <v>-</v>
      </c>
      <c r="AK193" s="128" t="str">
        <f t="shared" si="242"/>
        <v>-</v>
      </c>
      <c r="AL193" s="128" t="str">
        <f t="shared" si="243"/>
        <v>-</v>
      </c>
      <c r="AM193" s="128" t="str">
        <f t="shared" si="244"/>
        <v>-</v>
      </c>
      <c r="AN193" s="128" t="str">
        <f t="shared" si="245"/>
        <v>-</v>
      </c>
      <c r="AO193" s="128" t="str">
        <f t="shared" si="246"/>
        <v>-</v>
      </c>
      <c r="AP193" s="128" t="str">
        <f t="shared" si="247"/>
        <v>-</v>
      </c>
      <c r="AQ193" s="128" t="str">
        <f t="shared" si="279"/>
        <v>-</v>
      </c>
      <c r="AR193" s="128" t="str">
        <f t="shared" si="280"/>
        <v>-</v>
      </c>
      <c r="AS193" s="129">
        <f t="shared" si="248"/>
        <v>0</v>
      </c>
      <c r="AT193" s="128" t="str">
        <f t="shared" si="249"/>
        <v>-</v>
      </c>
      <c r="AU193" s="128" t="str">
        <f t="shared" si="250"/>
        <v>-</v>
      </c>
      <c r="AV193" s="128" t="str">
        <f t="shared" si="251"/>
        <v>-</v>
      </c>
      <c r="AW193" s="128" t="str">
        <f t="shared" si="252"/>
        <v>-</v>
      </c>
      <c r="AX193" s="128" t="str">
        <f t="shared" si="253"/>
        <v>-</v>
      </c>
      <c r="AY193" s="128" t="str">
        <f t="shared" si="254"/>
        <v>-</v>
      </c>
      <c r="AZ193" s="128" t="str">
        <f t="shared" si="255"/>
        <v>-</v>
      </c>
      <c r="BA193" s="128" t="str">
        <f t="shared" si="256"/>
        <v>-</v>
      </c>
      <c r="BB193" s="128" t="str">
        <f t="shared" si="257"/>
        <v>-</v>
      </c>
      <c r="BC193" s="128" t="str">
        <f t="shared" si="258"/>
        <v>-</v>
      </c>
      <c r="BD193" s="128" t="str">
        <f t="shared" si="259"/>
        <v>-</v>
      </c>
      <c r="BE193" s="187"/>
      <c r="BF193" s="128" t="str">
        <f t="shared" si="260"/>
        <v>-</v>
      </c>
      <c r="BG193" s="128" t="str">
        <f t="shared" si="261"/>
        <v>-</v>
      </c>
      <c r="BH193" s="128" t="str">
        <f t="shared" si="262"/>
        <v>-</v>
      </c>
      <c r="BI193" s="128" t="str">
        <f t="shared" si="263"/>
        <v>-</v>
      </c>
      <c r="BJ193" s="128" t="str">
        <f t="shared" si="264"/>
        <v>-</v>
      </c>
      <c r="BK193" s="128" t="str">
        <f t="shared" si="265"/>
        <v>-</v>
      </c>
      <c r="BL193" s="128" t="str">
        <f t="shared" si="266"/>
        <v>-</v>
      </c>
      <c r="BM193" s="128" t="str">
        <f t="shared" si="267"/>
        <v>-</v>
      </c>
      <c r="BN193" s="128" t="str">
        <f t="shared" si="268"/>
        <v>-</v>
      </c>
      <c r="BO193" s="128" t="str">
        <f t="shared" si="269"/>
        <v>-</v>
      </c>
      <c r="BP193" s="128" t="str">
        <f t="shared" si="270"/>
        <v>-</v>
      </c>
      <c r="BQ193" s="128" t="str">
        <f t="shared" si="271"/>
        <v>-</v>
      </c>
      <c r="BR193" s="128" t="str">
        <f t="shared" si="272"/>
        <v>-</v>
      </c>
      <c r="BS193" s="128" t="str">
        <f t="shared" si="273"/>
        <v>-</v>
      </c>
      <c r="BT193" s="128" t="str">
        <f t="shared" si="274"/>
        <v>-</v>
      </c>
      <c r="BU193" s="128" t="str">
        <f t="shared" si="275"/>
        <v>-</v>
      </c>
      <c r="BV193" s="129">
        <f t="shared" si="281"/>
        <v>0</v>
      </c>
      <c r="BX193" s="128" t="str">
        <f t="shared" si="221"/>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76"/>
        <v>-</v>
      </c>
      <c r="K194" s="20" t="str">
        <f>IF(月途中入退所!$N43=$B$2,IF(月途中入退所!S43="","-",月途中入退所!$S43),"-")</f>
        <v>-</v>
      </c>
      <c r="L194" s="162" t="str">
        <f t="shared" si="277"/>
        <v>-</v>
      </c>
      <c r="M194" s="20" t="str">
        <f>IF(月途中入退所!$N43=$B$2,月途中入退所!$T43,"-")</f>
        <v>-</v>
      </c>
      <c r="N194" s="129">
        <f t="shared" si="222"/>
        <v>0</v>
      </c>
      <c r="P194" s="128" t="str">
        <f t="shared" si="278"/>
        <v>-</v>
      </c>
      <c r="Q194" s="128" t="str">
        <f t="shared" si="223"/>
        <v>-</v>
      </c>
      <c r="R194" s="128" t="str">
        <f t="shared" si="224"/>
        <v>-</v>
      </c>
      <c r="S194" s="128" t="str">
        <f t="shared" si="225"/>
        <v>-</v>
      </c>
      <c r="T194" s="128" t="str">
        <f t="shared" si="226"/>
        <v>-</v>
      </c>
      <c r="U194" s="128" t="str">
        <f t="shared" si="227"/>
        <v>-</v>
      </c>
      <c r="V194" s="128" t="str">
        <f t="shared" si="228"/>
        <v>-</v>
      </c>
      <c r="W194" s="128" t="str">
        <f t="shared" si="229"/>
        <v>-</v>
      </c>
      <c r="X194" s="128" t="str">
        <f t="shared" si="230"/>
        <v>-</v>
      </c>
      <c r="Y194" s="128" t="str">
        <f t="shared" si="231"/>
        <v>-</v>
      </c>
      <c r="Z194" s="128" t="str">
        <f t="shared" si="232"/>
        <v>-</v>
      </c>
      <c r="AA194" s="128" t="str">
        <f t="shared" si="233"/>
        <v>-</v>
      </c>
      <c r="AB194" s="131"/>
      <c r="AC194" s="128" t="str">
        <f t="shared" si="234"/>
        <v>-</v>
      </c>
      <c r="AD194" s="128" t="str">
        <f t="shared" si="235"/>
        <v>-</v>
      </c>
      <c r="AE194" s="128" t="str">
        <f t="shared" si="236"/>
        <v>-</v>
      </c>
      <c r="AF194" s="128" t="str">
        <f t="shared" si="237"/>
        <v>-</v>
      </c>
      <c r="AG194" s="128" t="str">
        <f t="shared" si="238"/>
        <v>-</v>
      </c>
      <c r="AH194" s="128" t="str">
        <f t="shared" si="239"/>
        <v>-</v>
      </c>
      <c r="AI194" s="128" t="str">
        <f t="shared" si="240"/>
        <v>-</v>
      </c>
      <c r="AJ194" s="128" t="str">
        <f t="shared" si="241"/>
        <v>-</v>
      </c>
      <c r="AK194" s="128" t="str">
        <f t="shared" si="242"/>
        <v>-</v>
      </c>
      <c r="AL194" s="128" t="str">
        <f t="shared" si="243"/>
        <v>-</v>
      </c>
      <c r="AM194" s="128" t="str">
        <f t="shared" si="244"/>
        <v>-</v>
      </c>
      <c r="AN194" s="128" t="str">
        <f t="shared" si="245"/>
        <v>-</v>
      </c>
      <c r="AO194" s="128" t="str">
        <f t="shared" si="246"/>
        <v>-</v>
      </c>
      <c r="AP194" s="128" t="str">
        <f t="shared" si="247"/>
        <v>-</v>
      </c>
      <c r="AQ194" s="128" t="str">
        <f t="shared" si="279"/>
        <v>-</v>
      </c>
      <c r="AR194" s="128" t="str">
        <f t="shared" si="280"/>
        <v>-</v>
      </c>
      <c r="AS194" s="129">
        <f t="shared" si="248"/>
        <v>0</v>
      </c>
      <c r="AT194" s="128" t="str">
        <f t="shared" si="249"/>
        <v>-</v>
      </c>
      <c r="AU194" s="128" t="str">
        <f t="shared" si="250"/>
        <v>-</v>
      </c>
      <c r="AV194" s="128" t="str">
        <f t="shared" si="251"/>
        <v>-</v>
      </c>
      <c r="AW194" s="128" t="str">
        <f t="shared" si="252"/>
        <v>-</v>
      </c>
      <c r="AX194" s="128" t="str">
        <f t="shared" si="253"/>
        <v>-</v>
      </c>
      <c r="AY194" s="128" t="str">
        <f t="shared" si="254"/>
        <v>-</v>
      </c>
      <c r="AZ194" s="128" t="str">
        <f t="shared" si="255"/>
        <v>-</v>
      </c>
      <c r="BA194" s="128" t="str">
        <f t="shared" si="256"/>
        <v>-</v>
      </c>
      <c r="BB194" s="128" t="str">
        <f t="shared" si="257"/>
        <v>-</v>
      </c>
      <c r="BC194" s="128" t="str">
        <f t="shared" si="258"/>
        <v>-</v>
      </c>
      <c r="BD194" s="128" t="str">
        <f t="shared" si="259"/>
        <v>-</v>
      </c>
      <c r="BE194" s="187"/>
      <c r="BF194" s="128" t="str">
        <f t="shared" si="260"/>
        <v>-</v>
      </c>
      <c r="BG194" s="128" t="str">
        <f t="shared" si="261"/>
        <v>-</v>
      </c>
      <c r="BH194" s="128" t="str">
        <f t="shared" si="262"/>
        <v>-</v>
      </c>
      <c r="BI194" s="128" t="str">
        <f t="shared" si="263"/>
        <v>-</v>
      </c>
      <c r="BJ194" s="128" t="str">
        <f t="shared" si="264"/>
        <v>-</v>
      </c>
      <c r="BK194" s="128" t="str">
        <f t="shared" si="265"/>
        <v>-</v>
      </c>
      <c r="BL194" s="128" t="str">
        <f t="shared" si="266"/>
        <v>-</v>
      </c>
      <c r="BM194" s="128" t="str">
        <f t="shared" si="267"/>
        <v>-</v>
      </c>
      <c r="BN194" s="128" t="str">
        <f t="shared" si="268"/>
        <v>-</v>
      </c>
      <c r="BO194" s="128" t="str">
        <f t="shared" si="269"/>
        <v>-</v>
      </c>
      <c r="BP194" s="128" t="str">
        <f t="shared" si="270"/>
        <v>-</v>
      </c>
      <c r="BQ194" s="128" t="str">
        <f t="shared" si="271"/>
        <v>-</v>
      </c>
      <c r="BR194" s="128" t="str">
        <f t="shared" si="272"/>
        <v>-</v>
      </c>
      <c r="BS194" s="128" t="str">
        <f t="shared" si="273"/>
        <v>-</v>
      </c>
      <c r="BT194" s="128" t="str">
        <f t="shared" si="274"/>
        <v>-</v>
      </c>
      <c r="BU194" s="128" t="str">
        <f t="shared" si="275"/>
        <v>-</v>
      </c>
      <c r="BV194" s="129">
        <f t="shared" si="281"/>
        <v>0</v>
      </c>
      <c r="BX194" s="128" t="str">
        <f t="shared" si="221"/>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76"/>
        <v>-</v>
      </c>
      <c r="K195" s="20" t="str">
        <f>IF(月途中入退所!$N44=$B$2,IF(月途中入退所!S44="","-",月途中入退所!$S44),"-")</f>
        <v>-</v>
      </c>
      <c r="L195" s="162" t="str">
        <f t="shared" si="277"/>
        <v>-</v>
      </c>
      <c r="M195" s="20" t="str">
        <f>IF(月途中入退所!$N44=$B$2,月途中入退所!$T44,"-")</f>
        <v>-</v>
      </c>
      <c r="N195" s="129">
        <f t="shared" si="222"/>
        <v>0</v>
      </c>
      <c r="P195" s="128" t="str">
        <f t="shared" si="278"/>
        <v>-</v>
      </c>
      <c r="Q195" s="128" t="str">
        <f t="shared" si="223"/>
        <v>-</v>
      </c>
      <c r="R195" s="128" t="str">
        <f t="shared" si="224"/>
        <v>-</v>
      </c>
      <c r="S195" s="128" t="str">
        <f t="shared" si="225"/>
        <v>-</v>
      </c>
      <c r="T195" s="128" t="str">
        <f t="shared" si="226"/>
        <v>-</v>
      </c>
      <c r="U195" s="128" t="str">
        <f t="shared" si="227"/>
        <v>-</v>
      </c>
      <c r="V195" s="128" t="str">
        <f t="shared" si="228"/>
        <v>-</v>
      </c>
      <c r="W195" s="128" t="str">
        <f t="shared" si="229"/>
        <v>-</v>
      </c>
      <c r="X195" s="128" t="str">
        <f t="shared" si="230"/>
        <v>-</v>
      </c>
      <c r="Y195" s="128" t="str">
        <f t="shared" si="231"/>
        <v>-</v>
      </c>
      <c r="Z195" s="128" t="str">
        <f t="shared" si="232"/>
        <v>-</v>
      </c>
      <c r="AA195" s="128" t="str">
        <f t="shared" si="233"/>
        <v>-</v>
      </c>
      <c r="AB195" s="131"/>
      <c r="AC195" s="128" t="str">
        <f t="shared" si="234"/>
        <v>-</v>
      </c>
      <c r="AD195" s="128" t="str">
        <f t="shared" si="235"/>
        <v>-</v>
      </c>
      <c r="AE195" s="128" t="str">
        <f t="shared" si="236"/>
        <v>-</v>
      </c>
      <c r="AF195" s="128" t="str">
        <f t="shared" si="237"/>
        <v>-</v>
      </c>
      <c r="AG195" s="128" t="str">
        <f t="shared" si="238"/>
        <v>-</v>
      </c>
      <c r="AH195" s="128" t="str">
        <f t="shared" si="239"/>
        <v>-</v>
      </c>
      <c r="AI195" s="128" t="str">
        <f t="shared" si="240"/>
        <v>-</v>
      </c>
      <c r="AJ195" s="128" t="str">
        <f t="shared" si="241"/>
        <v>-</v>
      </c>
      <c r="AK195" s="128" t="str">
        <f t="shared" si="242"/>
        <v>-</v>
      </c>
      <c r="AL195" s="128" t="str">
        <f t="shared" si="243"/>
        <v>-</v>
      </c>
      <c r="AM195" s="128" t="str">
        <f t="shared" si="244"/>
        <v>-</v>
      </c>
      <c r="AN195" s="128" t="str">
        <f t="shared" si="245"/>
        <v>-</v>
      </c>
      <c r="AO195" s="128" t="str">
        <f t="shared" si="246"/>
        <v>-</v>
      </c>
      <c r="AP195" s="128" t="str">
        <f t="shared" si="247"/>
        <v>-</v>
      </c>
      <c r="AQ195" s="128" t="str">
        <f t="shared" si="279"/>
        <v>-</v>
      </c>
      <c r="AR195" s="128" t="str">
        <f t="shared" si="280"/>
        <v>-</v>
      </c>
      <c r="AS195" s="129">
        <f t="shared" si="248"/>
        <v>0</v>
      </c>
      <c r="AT195" s="128" t="str">
        <f t="shared" si="249"/>
        <v>-</v>
      </c>
      <c r="AU195" s="128" t="str">
        <f t="shared" si="250"/>
        <v>-</v>
      </c>
      <c r="AV195" s="128" t="str">
        <f t="shared" si="251"/>
        <v>-</v>
      </c>
      <c r="AW195" s="128" t="str">
        <f t="shared" si="252"/>
        <v>-</v>
      </c>
      <c r="AX195" s="128" t="str">
        <f t="shared" si="253"/>
        <v>-</v>
      </c>
      <c r="AY195" s="128" t="str">
        <f t="shared" si="254"/>
        <v>-</v>
      </c>
      <c r="AZ195" s="128" t="str">
        <f t="shared" si="255"/>
        <v>-</v>
      </c>
      <c r="BA195" s="128" t="str">
        <f t="shared" si="256"/>
        <v>-</v>
      </c>
      <c r="BB195" s="128" t="str">
        <f t="shared" si="257"/>
        <v>-</v>
      </c>
      <c r="BC195" s="128" t="str">
        <f t="shared" si="258"/>
        <v>-</v>
      </c>
      <c r="BD195" s="128" t="str">
        <f t="shared" si="259"/>
        <v>-</v>
      </c>
      <c r="BE195" s="187"/>
      <c r="BF195" s="128" t="str">
        <f t="shared" si="260"/>
        <v>-</v>
      </c>
      <c r="BG195" s="128" t="str">
        <f t="shared" si="261"/>
        <v>-</v>
      </c>
      <c r="BH195" s="128" t="str">
        <f t="shared" si="262"/>
        <v>-</v>
      </c>
      <c r="BI195" s="128" t="str">
        <f t="shared" si="263"/>
        <v>-</v>
      </c>
      <c r="BJ195" s="128" t="str">
        <f t="shared" si="264"/>
        <v>-</v>
      </c>
      <c r="BK195" s="128" t="str">
        <f t="shared" si="265"/>
        <v>-</v>
      </c>
      <c r="BL195" s="128" t="str">
        <f t="shared" si="266"/>
        <v>-</v>
      </c>
      <c r="BM195" s="128" t="str">
        <f t="shared" si="267"/>
        <v>-</v>
      </c>
      <c r="BN195" s="128" t="str">
        <f t="shared" si="268"/>
        <v>-</v>
      </c>
      <c r="BO195" s="128" t="str">
        <f t="shared" si="269"/>
        <v>-</v>
      </c>
      <c r="BP195" s="128" t="str">
        <f t="shared" si="270"/>
        <v>-</v>
      </c>
      <c r="BQ195" s="128" t="str">
        <f t="shared" si="271"/>
        <v>-</v>
      </c>
      <c r="BR195" s="128" t="str">
        <f t="shared" si="272"/>
        <v>-</v>
      </c>
      <c r="BS195" s="128" t="str">
        <f t="shared" si="273"/>
        <v>-</v>
      </c>
      <c r="BT195" s="128" t="str">
        <f t="shared" si="274"/>
        <v>-</v>
      </c>
      <c r="BU195" s="128" t="str">
        <f t="shared" si="275"/>
        <v>-</v>
      </c>
      <c r="BV195" s="129">
        <f t="shared" si="281"/>
        <v>0</v>
      </c>
      <c r="BX195" s="128" t="str">
        <f t="shared" si="221"/>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76"/>
        <v>-</v>
      </c>
      <c r="K196" s="20" t="str">
        <f>IF(月途中入退所!$N45=$B$2,IF(月途中入退所!S45="","-",月途中入退所!$S45),"-")</f>
        <v>-</v>
      </c>
      <c r="L196" s="162" t="str">
        <f t="shared" si="277"/>
        <v>-</v>
      </c>
      <c r="M196" s="20" t="str">
        <f>IF(月途中入退所!$N45=$B$2,月途中入退所!$T45,"-")</f>
        <v>-</v>
      </c>
      <c r="N196" s="129">
        <f t="shared" si="222"/>
        <v>0</v>
      </c>
      <c r="P196" s="128" t="str">
        <f t="shared" si="278"/>
        <v>-</v>
      </c>
      <c r="Q196" s="128" t="str">
        <f t="shared" si="223"/>
        <v>-</v>
      </c>
      <c r="R196" s="128" t="str">
        <f t="shared" si="224"/>
        <v>-</v>
      </c>
      <c r="S196" s="128" t="str">
        <f t="shared" si="225"/>
        <v>-</v>
      </c>
      <c r="T196" s="128" t="str">
        <f t="shared" si="226"/>
        <v>-</v>
      </c>
      <c r="U196" s="128" t="str">
        <f t="shared" si="227"/>
        <v>-</v>
      </c>
      <c r="V196" s="128" t="str">
        <f t="shared" si="228"/>
        <v>-</v>
      </c>
      <c r="W196" s="128" t="str">
        <f t="shared" si="229"/>
        <v>-</v>
      </c>
      <c r="X196" s="128" t="str">
        <f t="shared" si="230"/>
        <v>-</v>
      </c>
      <c r="Y196" s="128" t="str">
        <f t="shared" si="231"/>
        <v>-</v>
      </c>
      <c r="Z196" s="128" t="str">
        <f t="shared" si="232"/>
        <v>-</v>
      </c>
      <c r="AA196" s="128" t="str">
        <f t="shared" si="233"/>
        <v>-</v>
      </c>
      <c r="AB196" s="131"/>
      <c r="AC196" s="128" t="str">
        <f t="shared" si="234"/>
        <v>-</v>
      </c>
      <c r="AD196" s="128" t="str">
        <f t="shared" si="235"/>
        <v>-</v>
      </c>
      <c r="AE196" s="128" t="str">
        <f t="shared" si="236"/>
        <v>-</v>
      </c>
      <c r="AF196" s="128" t="str">
        <f t="shared" si="237"/>
        <v>-</v>
      </c>
      <c r="AG196" s="128" t="str">
        <f t="shared" si="238"/>
        <v>-</v>
      </c>
      <c r="AH196" s="128" t="str">
        <f t="shared" si="239"/>
        <v>-</v>
      </c>
      <c r="AI196" s="128" t="str">
        <f t="shared" si="240"/>
        <v>-</v>
      </c>
      <c r="AJ196" s="128" t="str">
        <f t="shared" si="241"/>
        <v>-</v>
      </c>
      <c r="AK196" s="128" t="str">
        <f t="shared" si="242"/>
        <v>-</v>
      </c>
      <c r="AL196" s="128" t="str">
        <f t="shared" si="243"/>
        <v>-</v>
      </c>
      <c r="AM196" s="128" t="str">
        <f t="shared" si="244"/>
        <v>-</v>
      </c>
      <c r="AN196" s="128" t="str">
        <f t="shared" si="245"/>
        <v>-</v>
      </c>
      <c r="AO196" s="128" t="str">
        <f t="shared" si="246"/>
        <v>-</v>
      </c>
      <c r="AP196" s="128" t="str">
        <f t="shared" si="247"/>
        <v>-</v>
      </c>
      <c r="AQ196" s="128" t="str">
        <f t="shared" si="279"/>
        <v>-</v>
      </c>
      <c r="AR196" s="128" t="str">
        <f t="shared" si="280"/>
        <v>-</v>
      </c>
      <c r="AS196" s="129">
        <f t="shared" si="248"/>
        <v>0</v>
      </c>
      <c r="AT196" s="128" t="str">
        <f t="shared" si="249"/>
        <v>-</v>
      </c>
      <c r="AU196" s="128" t="str">
        <f t="shared" si="250"/>
        <v>-</v>
      </c>
      <c r="AV196" s="128" t="str">
        <f t="shared" si="251"/>
        <v>-</v>
      </c>
      <c r="AW196" s="128" t="str">
        <f t="shared" si="252"/>
        <v>-</v>
      </c>
      <c r="AX196" s="128" t="str">
        <f t="shared" si="253"/>
        <v>-</v>
      </c>
      <c r="AY196" s="128" t="str">
        <f t="shared" si="254"/>
        <v>-</v>
      </c>
      <c r="AZ196" s="128" t="str">
        <f t="shared" si="255"/>
        <v>-</v>
      </c>
      <c r="BA196" s="128" t="str">
        <f t="shared" si="256"/>
        <v>-</v>
      </c>
      <c r="BB196" s="128" t="str">
        <f t="shared" si="257"/>
        <v>-</v>
      </c>
      <c r="BC196" s="128" t="str">
        <f t="shared" si="258"/>
        <v>-</v>
      </c>
      <c r="BD196" s="128" t="str">
        <f t="shared" si="259"/>
        <v>-</v>
      </c>
      <c r="BE196" s="187"/>
      <c r="BF196" s="128" t="str">
        <f t="shared" si="260"/>
        <v>-</v>
      </c>
      <c r="BG196" s="128" t="str">
        <f t="shared" si="261"/>
        <v>-</v>
      </c>
      <c r="BH196" s="128" t="str">
        <f t="shared" si="262"/>
        <v>-</v>
      </c>
      <c r="BI196" s="128" t="str">
        <f t="shared" si="263"/>
        <v>-</v>
      </c>
      <c r="BJ196" s="128" t="str">
        <f t="shared" si="264"/>
        <v>-</v>
      </c>
      <c r="BK196" s="128" t="str">
        <f t="shared" si="265"/>
        <v>-</v>
      </c>
      <c r="BL196" s="128" t="str">
        <f t="shared" si="266"/>
        <v>-</v>
      </c>
      <c r="BM196" s="128" t="str">
        <f t="shared" si="267"/>
        <v>-</v>
      </c>
      <c r="BN196" s="128" t="str">
        <f t="shared" si="268"/>
        <v>-</v>
      </c>
      <c r="BO196" s="128" t="str">
        <f t="shared" si="269"/>
        <v>-</v>
      </c>
      <c r="BP196" s="128" t="str">
        <f t="shared" si="270"/>
        <v>-</v>
      </c>
      <c r="BQ196" s="128" t="str">
        <f t="shared" si="271"/>
        <v>-</v>
      </c>
      <c r="BR196" s="128" t="str">
        <f t="shared" si="272"/>
        <v>-</v>
      </c>
      <c r="BS196" s="128" t="str">
        <f t="shared" si="273"/>
        <v>-</v>
      </c>
      <c r="BT196" s="128" t="str">
        <f t="shared" si="274"/>
        <v>-</v>
      </c>
      <c r="BU196" s="128" t="str">
        <f t="shared" si="275"/>
        <v>-</v>
      </c>
      <c r="BV196" s="129">
        <f t="shared" si="281"/>
        <v>0</v>
      </c>
      <c r="BX196" s="128" t="str">
        <f t="shared" si="221"/>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76"/>
        <v>-</v>
      </c>
      <c r="K197" s="20" t="str">
        <f>IF(月途中入退所!$N46=$B$2,IF(月途中入退所!S46="","-",月途中入退所!$S46),"-")</f>
        <v>-</v>
      </c>
      <c r="L197" s="162" t="str">
        <f t="shared" si="277"/>
        <v>-</v>
      </c>
      <c r="M197" s="20" t="str">
        <f>IF(月途中入退所!$N46=$B$2,月途中入退所!$T46,"-")</f>
        <v>-</v>
      </c>
      <c r="N197" s="129">
        <f t="shared" si="222"/>
        <v>0</v>
      </c>
      <c r="P197" s="128" t="str">
        <f t="shared" si="278"/>
        <v>-</v>
      </c>
      <c r="Q197" s="128" t="str">
        <f t="shared" si="223"/>
        <v>-</v>
      </c>
      <c r="R197" s="128" t="str">
        <f t="shared" si="224"/>
        <v>-</v>
      </c>
      <c r="S197" s="128" t="str">
        <f t="shared" si="225"/>
        <v>-</v>
      </c>
      <c r="T197" s="128" t="str">
        <f t="shared" si="226"/>
        <v>-</v>
      </c>
      <c r="U197" s="128" t="str">
        <f t="shared" si="227"/>
        <v>-</v>
      </c>
      <c r="V197" s="128" t="str">
        <f t="shared" si="228"/>
        <v>-</v>
      </c>
      <c r="W197" s="128" t="str">
        <f t="shared" si="229"/>
        <v>-</v>
      </c>
      <c r="X197" s="128" t="str">
        <f t="shared" si="230"/>
        <v>-</v>
      </c>
      <c r="Y197" s="128" t="str">
        <f t="shared" si="231"/>
        <v>-</v>
      </c>
      <c r="Z197" s="128" t="str">
        <f t="shared" si="232"/>
        <v>-</v>
      </c>
      <c r="AA197" s="128" t="str">
        <f t="shared" si="233"/>
        <v>-</v>
      </c>
      <c r="AB197" s="131"/>
      <c r="AC197" s="128" t="str">
        <f t="shared" si="234"/>
        <v>-</v>
      </c>
      <c r="AD197" s="128" t="str">
        <f t="shared" si="235"/>
        <v>-</v>
      </c>
      <c r="AE197" s="128" t="str">
        <f t="shared" si="236"/>
        <v>-</v>
      </c>
      <c r="AF197" s="128" t="str">
        <f t="shared" si="237"/>
        <v>-</v>
      </c>
      <c r="AG197" s="128" t="str">
        <f t="shared" si="238"/>
        <v>-</v>
      </c>
      <c r="AH197" s="128" t="str">
        <f t="shared" si="239"/>
        <v>-</v>
      </c>
      <c r="AI197" s="128" t="str">
        <f t="shared" si="240"/>
        <v>-</v>
      </c>
      <c r="AJ197" s="128" t="str">
        <f t="shared" si="241"/>
        <v>-</v>
      </c>
      <c r="AK197" s="128" t="str">
        <f t="shared" si="242"/>
        <v>-</v>
      </c>
      <c r="AL197" s="128" t="str">
        <f t="shared" si="243"/>
        <v>-</v>
      </c>
      <c r="AM197" s="128" t="str">
        <f t="shared" si="244"/>
        <v>-</v>
      </c>
      <c r="AN197" s="128" t="str">
        <f t="shared" si="245"/>
        <v>-</v>
      </c>
      <c r="AO197" s="128" t="str">
        <f t="shared" si="246"/>
        <v>-</v>
      </c>
      <c r="AP197" s="128" t="str">
        <f t="shared" si="247"/>
        <v>-</v>
      </c>
      <c r="AQ197" s="128" t="str">
        <f t="shared" si="279"/>
        <v>-</v>
      </c>
      <c r="AR197" s="128" t="str">
        <f t="shared" si="280"/>
        <v>-</v>
      </c>
      <c r="AS197" s="129">
        <f t="shared" si="248"/>
        <v>0</v>
      </c>
      <c r="AT197" s="128" t="str">
        <f t="shared" si="249"/>
        <v>-</v>
      </c>
      <c r="AU197" s="128" t="str">
        <f t="shared" si="250"/>
        <v>-</v>
      </c>
      <c r="AV197" s="128" t="str">
        <f t="shared" si="251"/>
        <v>-</v>
      </c>
      <c r="AW197" s="128" t="str">
        <f t="shared" si="252"/>
        <v>-</v>
      </c>
      <c r="AX197" s="128" t="str">
        <f t="shared" si="253"/>
        <v>-</v>
      </c>
      <c r="AY197" s="128" t="str">
        <f t="shared" si="254"/>
        <v>-</v>
      </c>
      <c r="AZ197" s="128" t="str">
        <f t="shared" si="255"/>
        <v>-</v>
      </c>
      <c r="BA197" s="128" t="str">
        <f t="shared" si="256"/>
        <v>-</v>
      </c>
      <c r="BB197" s="128" t="str">
        <f t="shared" si="257"/>
        <v>-</v>
      </c>
      <c r="BC197" s="128" t="str">
        <f t="shared" si="258"/>
        <v>-</v>
      </c>
      <c r="BD197" s="128" t="str">
        <f t="shared" si="259"/>
        <v>-</v>
      </c>
      <c r="BE197" s="187"/>
      <c r="BF197" s="128" t="str">
        <f t="shared" si="260"/>
        <v>-</v>
      </c>
      <c r="BG197" s="128" t="str">
        <f t="shared" si="261"/>
        <v>-</v>
      </c>
      <c r="BH197" s="128" t="str">
        <f t="shared" si="262"/>
        <v>-</v>
      </c>
      <c r="BI197" s="128" t="str">
        <f t="shared" si="263"/>
        <v>-</v>
      </c>
      <c r="BJ197" s="128" t="str">
        <f t="shared" si="264"/>
        <v>-</v>
      </c>
      <c r="BK197" s="128" t="str">
        <f t="shared" si="265"/>
        <v>-</v>
      </c>
      <c r="BL197" s="128" t="str">
        <f t="shared" si="266"/>
        <v>-</v>
      </c>
      <c r="BM197" s="128" t="str">
        <f t="shared" si="267"/>
        <v>-</v>
      </c>
      <c r="BN197" s="128" t="str">
        <f t="shared" si="268"/>
        <v>-</v>
      </c>
      <c r="BO197" s="128" t="str">
        <f t="shared" si="269"/>
        <v>-</v>
      </c>
      <c r="BP197" s="128" t="str">
        <f t="shared" si="270"/>
        <v>-</v>
      </c>
      <c r="BQ197" s="128" t="str">
        <f t="shared" si="271"/>
        <v>-</v>
      </c>
      <c r="BR197" s="128" t="str">
        <f t="shared" si="272"/>
        <v>-</v>
      </c>
      <c r="BS197" s="128" t="str">
        <f t="shared" si="273"/>
        <v>-</v>
      </c>
      <c r="BT197" s="128" t="str">
        <f t="shared" si="274"/>
        <v>-</v>
      </c>
      <c r="BU197" s="128" t="str">
        <f t="shared" si="275"/>
        <v>-</v>
      </c>
      <c r="BV197" s="129">
        <f t="shared" si="281"/>
        <v>0</v>
      </c>
      <c r="BX197" s="128" t="str">
        <f t="shared" si="221"/>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76"/>
        <v>-</v>
      </c>
      <c r="K198" s="20" t="str">
        <f>IF(月途中入退所!$N47=$B$2,IF(月途中入退所!S47="","-",月途中入退所!$S47),"-")</f>
        <v>-</v>
      </c>
      <c r="L198" s="162" t="str">
        <f t="shared" si="277"/>
        <v>-</v>
      </c>
      <c r="M198" s="20" t="str">
        <f>IF(月途中入退所!$N47=$B$2,月途中入退所!$T47,"-")</f>
        <v>-</v>
      </c>
      <c r="N198" s="129">
        <f t="shared" si="222"/>
        <v>0</v>
      </c>
      <c r="P198" s="128" t="str">
        <f t="shared" si="278"/>
        <v>-</v>
      </c>
      <c r="Q198" s="128" t="str">
        <f t="shared" si="223"/>
        <v>-</v>
      </c>
      <c r="R198" s="128" t="str">
        <f t="shared" si="224"/>
        <v>-</v>
      </c>
      <c r="S198" s="128" t="str">
        <f t="shared" si="225"/>
        <v>-</v>
      </c>
      <c r="T198" s="128" t="str">
        <f t="shared" si="226"/>
        <v>-</v>
      </c>
      <c r="U198" s="128" t="str">
        <f t="shared" si="227"/>
        <v>-</v>
      </c>
      <c r="V198" s="128" t="str">
        <f t="shared" si="228"/>
        <v>-</v>
      </c>
      <c r="W198" s="128" t="str">
        <f t="shared" si="229"/>
        <v>-</v>
      </c>
      <c r="X198" s="128" t="str">
        <f t="shared" si="230"/>
        <v>-</v>
      </c>
      <c r="Y198" s="128" t="str">
        <f t="shared" si="231"/>
        <v>-</v>
      </c>
      <c r="Z198" s="128" t="str">
        <f t="shared" si="232"/>
        <v>-</v>
      </c>
      <c r="AA198" s="128" t="str">
        <f t="shared" si="233"/>
        <v>-</v>
      </c>
      <c r="AB198" s="131"/>
      <c r="AC198" s="128" t="str">
        <f t="shared" si="234"/>
        <v>-</v>
      </c>
      <c r="AD198" s="128" t="str">
        <f t="shared" si="235"/>
        <v>-</v>
      </c>
      <c r="AE198" s="128" t="str">
        <f t="shared" si="236"/>
        <v>-</v>
      </c>
      <c r="AF198" s="128" t="str">
        <f t="shared" si="237"/>
        <v>-</v>
      </c>
      <c r="AG198" s="128" t="str">
        <f t="shared" si="238"/>
        <v>-</v>
      </c>
      <c r="AH198" s="128" t="str">
        <f t="shared" si="239"/>
        <v>-</v>
      </c>
      <c r="AI198" s="128" t="str">
        <f t="shared" si="240"/>
        <v>-</v>
      </c>
      <c r="AJ198" s="128" t="str">
        <f t="shared" si="241"/>
        <v>-</v>
      </c>
      <c r="AK198" s="128" t="str">
        <f t="shared" si="242"/>
        <v>-</v>
      </c>
      <c r="AL198" s="128" t="str">
        <f t="shared" si="243"/>
        <v>-</v>
      </c>
      <c r="AM198" s="128" t="str">
        <f t="shared" si="244"/>
        <v>-</v>
      </c>
      <c r="AN198" s="128" t="str">
        <f t="shared" si="245"/>
        <v>-</v>
      </c>
      <c r="AO198" s="128" t="str">
        <f t="shared" si="246"/>
        <v>-</v>
      </c>
      <c r="AP198" s="128" t="str">
        <f t="shared" si="247"/>
        <v>-</v>
      </c>
      <c r="AQ198" s="128" t="str">
        <f t="shared" si="279"/>
        <v>-</v>
      </c>
      <c r="AR198" s="128" t="str">
        <f t="shared" si="280"/>
        <v>-</v>
      </c>
      <c r="AS198" s="129">
        <f t="shared" si="248"/>
        <v>0</v>
      </c>
      <c r="AT198" s="128" t="str">
        <f t="shared" si="249"/>
        <v>-</v>
      </c>
      <c r="AU198" s="128" t="str">
        <f t="shared" si="250"/>
        <v>-</v>
      </c>
      <c r="AV198" s="128" t="str">
        <f t="shared" si="251"/>
        <v>-</v>
      </c>
      <c r="AW198" s="128" t="str">
        <f t="shared" si="252"/>
        <v>-</v>
      </c>
      <c r="AX198" s="128" t="str">
        <f t="shared" si="253"/>
        <v>-</v>
      </c>
      <c r="AY198" s="128" t="str">
        <f t="shared" si="254"/>
        <v>-</v>
      </c>
      <c r="AZ198" s="128" t="str">
        <f t="shared" si="255"/>
        <v>-</v>
      </c>
      <c r="BA198" s="128" t="str">
        <f t="shared" si="256"/>
        <v>-</v>
      </c>
      <c r="BB198" s="128" t="str">
        <f t="shared" si="257"/>
        <v>-</v>
      </c>
      <c r="BC198" s="128" t="str">
        <f t="shared" si="258"/>
        <v>-</v>
      </c>
      <c r="BD198" s="128" t="str">
        <f t="shared" si="259"/>
        <v>-</v>
      </c>
      <c r="BE198" s="187"/>
      <c r="BF198" s="128" t="str">
        <f t="shared" si="260"/>
        <v>-</v>
      </c>
      <c r="BG198" s="128" t="str">
        <f t="shared" si="261"/>
        <v>-</v>
      </c>
      <c r="BH198" s="128" t="str">
        <f t="shared" si="262"/>
        <v>-</v>
      </c>
      <c r="BI198" s="128" t="str">
        <f t="shared" si="263"/>
        <v>-</v>
      </c>
      <c r="BJ198" s="128" t="str">
        <f t="shared" si="264"/>
        <v>-</v>
      </c>
      <c r="BK198" s="128" t="str">
        <f t="shared" si="265"/>
        <v>-</v>
      </c>
      <c r="BL198" s="128" t="str">
        <f t="shared" si="266"/>
        <v>-</v>
      </c>
      <c r="BM198" s="128" t="str">
        <f t="shared" si="267"/>
        <v>-</v>
      </c>
      <c r="BN198" s="128" t="str">
        <f t="shared" si="268"/>
        <v>-</v>
      </c>
      <c r="BO198" s="128" t="str">
        <f t="shared" si="269"/>
        <v>-</v>
      </c>
      <c r="BP198" s="128" t="str">
        <f t="shared" si="270"/>
        <v>-</v>
      </c>
      <c r="BQ198" s="128" t="str">
        <f t="shared" si="271"/>
        <v>-</v>
      </c>
      <c r="BR198" s="128" t="str">
        <f t="shared" si="272"/>
        <v>-</v>
      </c>
      <c r="BS198" s="128" t="str">
        <f t="shared" si="273"/>
        <v>-</v>
      </c>
      <c r="BT198" s="128" t="str">
        <f t="shared" si="274"/>
        <v>-</v>
      </c>
      <c r="BU198" s="128" t="str">
        <f t="shared" si="275"/>
        <v>-</v>
      </c>
      <c r="BV198" s="129">
        <f t="shared" si="281"/>
        <v>0</v>
      </c>
      <c r="BX198" s="128" t="str">
        <f t="shared" si="221"/>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76"/>
        <v>-</v>
      </c>
      <c r="K199" s="20" t="str">
        <f>IF(月途中入退所!$N48=$B$2,IF(月途中入退所!S48="","-",月途中入退所!$S48),"-")</f>
        <v>-</v>
      </c>
      <c r="L199" s="162" t="str">
        <f t="shared" si="277"/>
        <v>-</v>
      </c>
      <c r="M199" s="20" t="str">
        <f>IF(月途中入退所!$N48=$B$2,月途中入退所!$T48,"-")</f>
        <v>-</v>
      </c>
      <c r="N199" s="129">
        <f t="shared" si="222"/>
        <v>0</v>
      </c>
      <c r="P199" s="128" t="str">
        <f t="shared" si="278"/>
        <v>-</v>
      </c>
      <c r="Q199" s="128" t="str">
        <f t="shared" si="223"/>
        <v>-</v>
      </c>
      <c r="R199" s="128" t="str">
        <f t="shared" si="224"/>
        <v>-</v>
      </c>
      <c r="S199" s="128" t="str">
        <f t="shared" si="225"/>
        <v>-</v>
      </c>
      <c r="T199" s="128" t="str">
        <f t="shared" si="226"/>
        <v>-</v>
      </c>
      <c r="U199" s="128" t="str">
        <f t="shared" si="227"/>
        <v>-</v>
      </c>
      <c r="V199" s="128" t="str">
        <f t="shared" si="228"/>
        <v>-</v>
      </c>
      <c r="W199" s="128" t="str">
        <f t="shared" si="229"/>
        <v>-</v>
      </c>
      <c r="X199" s="128" t="str">
        <f t="shared" si="230"/>
        <v>-</v>
      </c>
      <c r="Y199" s="128" t="str">
        <f t="shared" si="231"/>
        <v>-</v>
      </c>
      <c r="Z199" s="128" t="str">
        <f t="shared" si="232"/>
        <v>-</v>
      </c>
      <c r="AA199" s="128" t="str">
        <f t="shared" si="233"/>
        <v>-</v>
      </c>
      <c r="AB199" s="131"/>
      <c r="AC199" s="128" t="str">
        <f t="shared" si="234"/>
        <v>-</v>
      </c>
      <c r="AD199" s="128" t="str">
        <f t="shared" si="235"/>
        <v>-</v>
      </c>
      <c r="AE199" s="128" t="str">
        <f t="shared" si="236"/>
        <v>-</v>
      </c>
      <c r="AF199" s="128" t="str">
        <f t="shared" si="237"/>
        <v>-</v>
      </c>
      <c r="AG199" s="128" t="str">
        <f t="shared" si="238"/>
        <v>-</v>
      </c>
      <c r="AH199" s="128" t="str">
        <f t="shared" si="239"/>
        <v>-</v>
      </c>
      <c r="AI199" s="128" t="str">
        <f t="shared" si="240"/>
        <v>-</v>
      </c>
      <c r="AJ199" s="128" t="str">
        <f t="shared" si="241"/>
        <v>-</v>
      </c>
      <c r="AK199" s="128" t="str">
        <f t="shared" si="242"/>
        <v>-</v>
      </c>
      <c r="AL199" s="128" t="str">
        <f t="shared" si="243"/>
        <v>-</v>
      </c>
      <c r="AM199" s="128" t="str">
        <f t="shared" si="244"/>
        <v>-</v>
      </c>
      <c r="AN199" s="128" t="str">
        <f t="shared" si="245"/>
        <v>-</v>
      </c>
      <c r="AO199" s="128" t="str">
        <f t="shared" si="246"/>
        <v>-</v>
      </c>
      <c r="AP199" s="128" t="str">
        <f t="shared" si="247"/>
        <v>-</v>
      </c>
      <c r="AQ199" s="128" t="str">
        <f t="shared" si="279"/>
        <v>-</v>
      </c>
      <c r="AR199" s="128" t="str">
        <f t="shared" si="280"/>
        <v>-</v>
      </c>
      <c r="AS199" s="129">
        <f t="shared" si="248"/>
        <v>0</v>
      </c>
      <c r="AT199" s="128" t="str">
        <f t="shared" si="249"/>
        <v>-</v>
      </c>
      <c r="AU199" s="128" t="str">
        <f t="shared" si="250"/>
        <v>-</v>
      </c>
      <c r="AV199" s="128" t="str">
        <f t="shared" si="251"/>
        <v>-</v>
      </c>
      <c r="AW199" s="128" t="str">
        <f t="shared" si="252"/>
        <v>-</v>
      </c>
      <c r="AX199" s="128" t="str">
        <f t="shared" si="253"/>
        <v>-</v>
      </c>
      <c r="AY199" s="128" t="str">
        <f t="shared" si="254"/>
        <v>-</v>
      </c>
      <c r="AZ199" s="128" t="str">
        <f t="shared" si="255"/>
        <v>-</v>
      </c>
      <c r="BA199" s="128" t="str">
        <f t="shared" si="256"/>
        <v>-</v>
      </c>
      <c r="BB199" s="128" t="str">
        <f t="shared" si="257"/>
        <v>-</v>
      </c>
      <c r="BC199" s="128" t="str">
        <f t="shared" si="258"/>
        <v>-</v>
      </c>
      <c r="BD199" s="128" t="str">
        <f t="shared" si="259"/>
        <v>-</v>
      </c>
      <c r="BE199" s="187"/>
      <c r="BF199" s="128" t="str">
        <f t="shared" si="260"/>
        <v>-</v>
      </c>
      <c r="BG199" s="128" t="str">
        <f t="shared" si="261"/>
        <v>-</v>
      </c>
      <c r="BH199" s="128" t="str">
        <f t="shared" si="262"/>
        <v>-</v>
      </c>
      <c r="BI199" s="128" t="str">
        <f t="shared" si="263"/>
        <v>-</v>
      </c>
      <c r="BJ199" s="128" t="str">
        <f t="shared" si="264"/>
        <v>-</v>
      </c>
      <c r="BK199" s="128" t="str">
        <f t="shared" si="265"/>
        <v>-</v>
      </c>
      <c r="BL199" s="128" t="str">
        <f t="shared" si="266"/>
        <v>-</v>
      </c>
      <c r="BM199" s="128" t="str">
        <f t="shared" si="267"/>
        <v>-</v>
      </c>
      <c r="BN199" s="128" t="str">
        <f t="shared" si="268"/>
        <v>-</v>
      </c>
      <c r="BO199" s="128" t="str">
        <f t="shared" si="269"/>
        <v>-</v>
      </c>
      <c r="BP199" s="128" t="str">
        <f t="shared" si="270"/>
        <v>-</v>
      </c>
      <c r="BQ199" s="128" t="str">
        <f t="shared" si="271"/>
        <v>-</v>
      </c>
      <c r="BR199" s="128" t="str">
        <f t="shared" si="272"/>
        <v>-</v>
      </c>
      <c r="BS199" s="128" t="str">
        <f t="shared" si="273"/>
        <v>-</v>
      </c>
      <c r="BT199" s="128" t="str">
        <f t="shared" si="274"/>
        <v>-</v>
      </c>
      <c r="BU199" s="128" t="str">
        <f t="shared" si="275"/>
        <v>-</v>
      </c>
      <c r="BV199" s="129">
        <f t="shared" si="281"/>
        <v>0</v>
      </c>
      <c r="BX199" s="128" t="str">
        <f t="shared" si="221"/>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76"/>
        <v>-</v>
      </c>
      <c r="K200" s="20" t="str">
        <f>IF(月途中入退所!$N49=$B$2,IF(月途中入退所!S49="","-",月途中入退所!$S49),"-")</f>
        <v>-</v>
      </c>
      <c r="L200" s="162" t="str">
        <f t="shared" si="277"/>
        <v>-</v>
      </c>
      <c r="M200" s="20" t="str">
        <f>IF(月途中入退所!$N49=$B$2,月途中入退所!$T49,"-")</f>
        <v>-</v>
      </c>
      <c r="N200" s="129">
        <f t="shared" si="222"/>
        <v>0</v>
      </c>
      <c r="P200" s="128" t="str">
        <f t="shared" si="278"/>
        <v>-</v>
      </c>
      <c r="Q200" s="128" t="str">
        <f t="shared" si="223"/>
        <v>-</v>
      </c>
      <c r="R200" s="128" t="str">
        <f t="shared" si="224"/>
        <v>-</v>
      </c>
      <c r="S200" s="128" t="str">
        <f t="shared" si="225"/>
        <v>-</v>
      </c>
      <c r="T200" s="128" t="str">
        <f t="shared" si="226"/>
        <v>-</v>
      </c>
      <c r="U200" s="128" t="str">
        <f t="shared" si="227"/>
        <v>-</v>
      </c>
      <c r="V200" s="128" t="str">
        <f t="shared" si="228"/>
        <v>-</v>
      </c>
      <c r="W200" s="128" t="str">
        <f t="shared" si="229"/>
        <v>-</v>
      </c>
      <c r="X200" s="128" t="str">
        <f t="shared" si="230"/>
        <v>-</v>
      </c>
      <c r="Y200" s="128" t="str">
        <f t="shared" si="231"/>
        <v>-</v>
      </c>
      <c r="Z200" s="128" t="str">
        <f t="shared" si="232"/>
        <v>-</v>
      </c>
      <c r="AA200" s="128" t="str">
        <f t="shared" si="233"/>
        <v>-</v>
      </c>
      <c r="AB200" s="131"/>
      <c r="AC200" s="128" t="str">
        <f t="shared" si="234"/>
        <v>-</v>
      </c>
      <c r="AD200" s="128" t="str">
        <f t="shared" si="235"/>
        <v>-</v>
      </c>
      <c r="AE200" s="128" t="str">
        <f t="shared" si="236"/>
        <v>-</v>
      </c>
      <c r="AF200" s="128" t="str">
        <f t="shared" si="237"/>
        <v>-</v>
      </c>
      <c r="AG200" s="128" t="str">
        <f t="shared" si="238"/>
        <v>-</v>
      </c>
      <c r="AH200" s="128" t="str">
        <f t="shared" si="239"/>
        <v>-</v>
      </c>
      <c r="AI200" s="128" t="str">
        <f t="shared" si="240"/>
        <v>-</v>
      </c>
      <c r="AJ200" s="128" t="str">
        <f t="shared" si="241"/>
        <v>-</v>
      </c>
      <c r="AK200" s="128" t="str">
        <f t="shared" si="242"/>
        <v>-</v>
      </c>
      <c r="AL200" s="128" t="str">
        <f t="shared" si="243"/>
        <v>-</v>
      </c>
      <c r="AM200" s="128" t="str">
        <f t="shared" si="244"/>
        <v>-</v>
      </c>
      <c r="AN200" s="128" t="str">
        <f t="shared" si="245"/>
        <v>-</v>
      </c>
      <c r="AO200" s="128" t="str">
        <f t="shared" si="246"/>
        <v>-</v>
      </c>
      <c r="AP200" s="128" t="str">
        <f t="shared" si="247"/>
        <v>-</v>
      </c>
      <c r="AQ200" s="128" t="str">
        <f t="shared" si="279"/>
        <v>-</v>
      </c>
      <c r="AR200" s="128" t="str">
        <f t="shared" si="280"/>
        <v>-</v>
      </c>
      <c r="AS200" s="129">
        <f t="shared" si="248"/>
        <v>0</v>
      </c>
      <c r="AT200" s="128" t="str">
        <f t="shared" si="249"/>
        <v>-</v>
      </c>
      <c r="AU200" s="128" t="str">
        <f t="shared" si="250"/>
        <v>-</v>
      </c>
      <c r="AV200" s="128" t="str">
        <f t="shared" si="251"/>
        <v>-</v>
      </c>
      <c r="AW200" s="128" t="str">
        <f t="shared" si="252"/>
        <v>-</v>
      </c>
      <c r="AX200" s="128" t="str">
        <f t="shared" si="253"/>
        <v>-</v>
      </c>
      <c r="AY200" s="128" t="str">
        <f t="shared" si="254"/>
        <v>-</v>
      </c>
      <c r="AZ200" s="128" t="str">
        <f t="shared" si="255"/>
        <v>-</v>
      </c>
      <c r="BA200" s="128" t="str">
        <f t="shared" si="256"/>
        <v>-</v>
      </c>
      <c r="BB200" s="128" t="str">
        <f t="shared" si="257"/>
        <v>-</v>
      </c>
      <c r="BC200" s="128" t="str">
        <f t="shared" si="258"/>
        <v>-</v>
      </c>
      <c r="BD200" s="128" t="str">
        <f t="shared" si="259"/>
        <v>-</v>
      </c>
      <c r="BE200" s="187"/>
      <c r="BF200" s="128" t="str">
        <f t="shared" si="260"/>
        <v>-</v>
      </c>
      <c r="BG200" s="128" t="str">
        <f t="shared" si="261"/>
        <v>-</v>
      </c>
      <c r="BH200" s="128" t="str">
        <f t="shared" si="262"/>
        <v>-</v>
      </c>
      <c r="BI200" s="128" t="str">
        <f t="shared" si="263"/>
        <v>-</v>
      </c>
      <c r="BJ200" s="128" t="str">
        <f t="shared" si="264"/>
        <v>-</v>
      </c>
      <c r="BK200" s="128" t="str">
        <f t="shared" si="265"/>
        <v>-</v>
      </c>
      <c r="BL200" s="128" t="str">
        <f t="shared" si="266"/>
        <v>-</v>
      </c>
      <c r="BM200" s="128" t="str">
        <f t="shared" si="267"/>
        <v>-</v>
      </c>
      <c r="BN200" s="128" t="str">
        <f t="shared" si="268"/>
        <v>-</v>
      </c>
      <c r="BO200" s="128" t="str">
        <f t="shared" si="269"/>
        <v>-</v>
      </c>
      <c r="BP200" s="128" t="str">
        <f t="shared" si="270"/>
        <v>-</v>
      </c>
      <c r="BQ200" s="128" t="str">
        <f t="shared" si="271"/>
        <v>-</v>
      </c>
      <c r="BR200" s="128" t="str">
        <f t="shared" si="272"/>
        <v>-</v>
      </c>
      <c r="BS200" s="128" t="str">
        <f t="shared" si="273"/>
        <v>-</v>
      </c>
      <c r="BT200" s="128" t="str">
        <f t="shared" si="274"/>
        <v>-</v>
      </c>
      <c r="BU200" s="128" t="str">
        <f t="shared" si="275"/>
        <v>-</v>
      </c>
      <c r="BV200" s="129">
        <f t="shared" si="281"/>
        <v>0</v>
      </c>
      <c r="BX200" s="128" t="str">
        <f t="shared" si="221"/>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76"/>
        <v>-</v>
      </c>
      <c r="K201" s="20" t="str">
        <f>IF(月途中入退所!$N50=$B$2,IF(月途中入退所!S50="","-",月途中入退所!$S50),"-")</f>
        <v>-</v>
      </c>
      <c r="L201" s="162" t="str">
        <f t="shared" si="277"/>
        <v>-</v>
      </c>
      <c r="M201" s="20" t="str">
        <f>IF(月途中入退所!$N50=$B$2,月途中入退所!$T50,"-")</f>
        <v>-</v>
      </c>
      <c r="N201" s="129">
        <f t="shared" si="222"/>
        <v>0</v>
      </c>
      <c r="P201" s="128" t="str">
        <f t="shared" si="278"/>
        <v>-</v>
      </c>
      <c r="Q201" s="128" t="str">
        <f t="shared" si="223"/>
        <v>-</v>
      </c>
      <c r="R201" s="128" t="str">
        <f t="shared" si="224"/>
        <v>-</v>
      </c>
      <c r="S201" s="128" t="str">
        <f t="shared" si="225"/>
        <v>-</v>
      </c>
      <c r="T201" s="128" t="str">
        <f t="shared" si="226"/>
        <v>-</v>
      </c>
      <c r="U201" s="128" t="str">
        <f t="shared" si="227"/>
        <v>-</v>
      </c>
      <c r="V201" s="128" t="str">
        <f t="shared" si="228"/>
        <v>-</v>
      </c>
      <c r="W201" s="128" t="str">
        <f t="shared" si="229"/>
        <v>-</v>
      </c>
      <c r="X201" s="128" t="str">
        <f t="shared" si="230"/>
        <v>-</v>
      </c>
      <c r="Y201" s="128" t="str">
        <f t="shared" si="231"/>
        <v>-</v>
      </c>
      <c r="Z201" s="128" t="str">
        <f t="shared" si="232"/>
        <v>-</v>
      </c>
      <c r="AA201" s="128" t="str">
        <f t="shared" si="233"/>
        <v>-</v>
      </c>
      <c r="AB201" s="131"/>
      <c r="AC201" s="128" t="str">
        <f t="shared" si="234"/>
        <v>-</v>
      </c>
      <c r="AD201" s="128" t="str">
        <f t="shared" si="235"/>
        <v>-</v>
      </c>
      <c r="AE201" s="128" t="str">
        <f t="shared" si="236"/>
        <v>-</v>
      </c>
      <c r="AF201" s="128" t="str">
        <f t="shared" si="237"/>
        <v>-</v>
      </c>
      <c r="AG201" s="128" t="str">
        <f t="shared" si="238"/>
        <v>-</v>
      </c>
      <c r="AH201" s="128" t="str">
        <f t="shared" si="239"/>
        <v>-</v>
      </c>
      <c r="AI201" s="128" t="str">
        <f t="shared" si="240"/>
        <v>-</v>
      </c>
      <c r="AJ201" s="128" t="str">
        <f t="shared" si="241"/>
        <v>-</v>
      </c>
      <c r="AK201" s="128" t="str">
        <f t="shared" si="242"/>
        <v>-</v>
      </c>
      <c r="AL201" s="128" t="str">
        <f t="shared" si="243"/>
        <v>-</v>
      </c>
      <c r="AM201" s="128" t="str">
        <f t="shared" si="244"/>
        <v>-</v>
      </c>
      <c r="AN201" s="128" t="str">
        <f t="shared" si="245"/>
        <v>-</v>
      </c>
      <c r="AO201" s="128" t="str">
        <f t="shared" si="246"/>
        <v>-</v>
      </c>
      <c r="AP201" s="128" t="str">
        <f t="shared" si="247"/>
        <v>-</v>
      </c>
      <c r="AQ201" s="128" t="str">
        <f t="shared" si="279"/>
        <v>-</v>
      </c>
      <c r="AR201" s="128" t="str">
        <f t="shared" si="280"/>
        <v>-</v>
      </c>
      <c r="AS201" s="129">
        <f t="shared" si="248"/>
        <v>0</v>
      </c>
      <c r="AT201" s="128" t="str">
        <f t="shared" si="249"/>
        <v>-</v>
      </c>
      <c r="AU201" s="128" t="str">
        <f t="shared" si="250"/>
        <v>-</v>
      </c>
      <c r="AV201" s="128" t="str">
        <f t="shared" si="251"/>
        <v>-</v>
      </c>
      <c r="AW201" s="128" t="str">
        <f t="shared" si="252"/>
        <v>-</v>
      </c>
      <c r="AX201" s="128" t="str">
        <f t="shared" si="253"/>
        <v>-</v>
      </c>
      <c r="AY201" s="128" t="str">
        <f t="shared" si="254"/>
        <v>-</v>
      </c>
      <c r="AZ201" s="128" t="str">
        <f t="shared" si="255"/>
        <v>-</v>
      </c>
      <c r="BA201" s="128" t="str">
        <f t="shared" si="256"/>
        <v>-</v>
      </c>
      <c r="BB201" s="128" t="str">
        <f t="shared" si="257"/>
        <v>-</v>
      </c>
      <c r="BC201" s="128" t="str">
        <f t="shared" si="258"/>
        <v>-</v>
      </c>
      <c r="BD201" s="128" t="str">
        <f t="shared" si="259"/>
        <v>-</v>
      </c>
      <c r="BE201" s="187"/>
      <c r="BF201" s="128" t="str">
        <f t="shared" si="260"/>
        <v>-</v>
      </c>
      <c r="BG201" s="128" t="str">
        <f t="shared" si="261"/>
        <v>-</v>
      </c>
      <c r="BH201" s="128" t="str">
        <f t="shared" si="262"/>
        <v>-</v>
      </c>
      <c r="BI201" s="128" t="str">
        <f t="shared" si="263"/>
        <v>-</v>
      </c>
      <c r="BJ201" s="128" t="str">
        <f t="shared" si="264"/>
        <v>-</v>
      </c>
      <c r="BK201" s="128" t="str">
        <f t="shared" si="265"/>
        <v>-</v>
      </c>
      <c r="BL201" s="128" t="str">
        <f t="shared" si="266"/>
        <v>-</v>
      </c>
      <c r="BM201" s="128" t="str">
        <f t="shared" si="267"/>
        <v>-</v>
      </c>
      <c r="BN201" s="128" t="str">
        <f t="shared" si="268"/>
        <v>-</v>
      </c>
      <c r="BO201" s="128" t="str">
        <f t="shared" si="269"/>
        <v>-</v>
      </c>
      <c r="BP201" s="128" t="str">
        <f t="shared" si="270"/>
        <v>-</v>
      </c>
      <c r="BQ201" s="128" t="str">
        <f t="shared" si="271"/>
        <v>-</v>
      </c>
      <c r="BR201" s="128" t="str">
        <f t="shared" si="272"/>
        <v>-</v>
      </c>
      <c r="BS201" s="128" t="str">
        <f t="shared" si="273"/>
        <v>-</v>
      </c>
      <c r="BT201" s="128" t="str">
        <f t="shared" si="274"/>
        <v>-</v>
      </c>
      <c r="BU201" s="128" t="str">
        <f t="shared" si="275"/>
        <v>-</v>
      </c>
      <c r="BV201" s="129">
        <f t="shared" si="281"/>
        <v>0</v>
      </c>
      <c r="BX201" s="128" t="str">
        <f t="shared" si="221"/>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282">SUM(AT158:AT177)+SUM(AT182:AT201)</f>
        <v>0</v>
      </c>
      <c r="AU203" s="129">
        <f t="shared" ref="AU203:BT203" si="283">SUM(AU158:AU177)+SUM(AU182:AU201)</f>
        <v>0</v>
      </c>
      <c r="AV203" s="129">
        <f t="shared" si="283"/>
        <v>0</v>
      </c>
      <c r="AW203" s="129">
        <f t="shared" si="283"/>
        <v>0</v>
      </c>
      <c r="AX203" s="129">
        <f t="shared" si="283"/>
        <v>0</v>
      </c>
      <c r="AY203" s="129">
        <f t="shared" si="283"/>
        <v>0</v>
      </c>
      <c r="AZ203" s="129">
        <f t="shared" si="283"/>
        <v>0</v>
      </c>
      <c r="BA203" s="129">
        <f t="shared" si="283"/>
        <v>0</v>
      </c>
      <c r="BB203" s="129">
        <f t="shared" si="283"/>
        <v>0</v>
      </c>
      <c r="BC203" s="129">
        <f t="shared" si="283"/>
        <v>0</v>
      </c>
      <c r="BD203" s="129">
        <f t="shared" si="283"/>
        <v>0</v>
      </c>
      <c r="BE203" s="187"/>
      <c r="BF203" s="129">
        <f t="shared" si="283"/>
        <v>0</v>
      </c>
      <c r="BG203" s="129">
        <f t="shared" si="283"/>
        <v>0</v>
      </c>
      <c r="BH203" s="129">
        <f t="shared" si="283"/>
        <v>0</v>
      </c>
      <c r="BI203" s="129">
        <f t="shared" si="283"/>
        <v>0</v>
      </c>
      <c r="BJ203" s="129">
        <f t="shared" si="283"/>
        <v>0</v>
      </c>
      <c r="BK203" s="129">
        <f t="shared" si="283"/>
        <v>0</v>
      </c>
      <c r="BL203" s="129">
        <f t="shared" si="283"/>
        <v>0</v>
      </c>
      <c r="BM203" s="129">
        <f t="shared" si="283"/>
        <v>0</v>
      </c>
      <c r="BN203" s="129">
        <f t="shared" si="283"/>
        <v>0</v>
      </c>
      <c r="BO203" s="129">
        <f t="shared" si="283"/>
        <v>0</v>
      </c>
      <c r="BP203" s="129">
        <f t="shared" si="283"/>
        <v>0</v>
      </c>
      <c r="BQ203" s="129">
        <f t="shared" si="283"/>
        <v>0</v>
      </c>
      <c r="BR203" s="129">
        <f t="shared" si="283"/>
        <v>0</v>
      </c>
      <c r="BS203" s="129">
        <f t="shared" si="283"/>
        <v>0</v>
      </c>
      <c r="BT203" s="129">
        <f t="shared" si="283"/>
        <v>0</v>
      </c>
      <c r="BU203" s="129">
        <f>SUM(BU158:BU177)+SUM(BU182:BU201)</f>
        <v>0</v>
      </c>
      <c r="BV203" s="129">
        <f t="shared" ref="BV203:BX203" si="284">SUM(BV158:BV177)+SUM(BV182:BV201)</f>
        <v>0</v>
      </c>
      <c r="BX203" s="129">
        <f t="shared" si="284"/>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285">AT152+AT203</f>
        <v>0</v>
      </c>
      <c r="AU207" s="129">
        <f t="shared" si="285"/>
        <v>0</v>
      </c>
      <c r="AV207" s="129">
        <f t="shared" si="285"/>
        <v>0</v>
      </c>
      <c r="AW207" s="129">
        <f t="shared" si="285"/>
        <v>0</v>
      </c>
      <c r="AX207" s="129">
        <f t="shared" si="285"/>
        <v>0</v>
      </c>
      <c r="AY207" s="129">
        <f t="shared" si="285"/>
        <v>0</v>
      </c>
      <c r="AZ207" s="129">
        <f t="shared" si="285"/>
        <v>0</v>
      </c>
      <c r="BA207" s="129">
        <f t="shared" si="285"/>
        <v>0</v>
      </c>
      <c r="BB207" s="129">
        <f t="shared" si="285"/>
        <v>0</v>
      </c>
      <c r="BC207" s="129">
        <f t="shared" si="285"/>
        <v>0</v>
      </c>
      <c r="BD207" s="129">
        <f t="shared" si="285"/>
        <v>0</v>
      </c>
      <c r="BE207" s="187"/>
      <c r="BF207" s="129">
        <f t="shared" si="285"/>
        <v>0</v>
      </c>
      <c r="BG207" s="129">
        <f t="shared" si="285"/>
        <v>0</v>
      </c>
      <c r="BH207" s="129">
        <f t="shared" si="285"/>
        <v>0</v>
      </c>
      <c r="BI207" s="129">
        <f t="shared" si="285"/>
        <v>0</v>
      </c>
      <c r="BJ207" s="129">
        <f t="shared" si="285"/>
        <v>0</v>
      </c>
      <c r="BK207" s="129">
        <f t="shared" si="285"/>
        <v>0</v>
      </c>
      <c r="BL207" s="129">
        <f t="shared" si="285"/>
        <v>0</v>
      </c>
      <c r="BM207" s="129">
        <f t="shared" si="285"/>
        <v>0</v>
      </c>
      <c r="BN207" s="129">
        <f t="shared" si="285"/>
        <v>0</v>
      </c>
      <c r="BO207" s="129">
        <f t="shared" si="285"/>
        <v>0</v>
      </c>
      <c r="BP207" s="129">
        <f t="shared" si="285"/>
        <v>0</v>
      </c>
      <c r="BQ207" s="129">
        <f t="shared" si="285"/>
        <v>0</v>
      </c>
      <c r="BR207" s="129">
        <f t="shared" si="285"/>
        <v>0</v>
      </c>
      <c r="BS207" s="129">
        <f t="shared" si="285"/>
        <v>0</v>
      </c>
      <c r="BT207" s="129">
        <f t="shared" si="285"/>
        <v>0</v>
      </c>
      <c r="BU207" s="129">
        <f t="shared" si="285"/>
        <v>0</v>
      </c>
      <c r="BV207" s="129">
        <f t="shared" si="285"/>
        <v>0</v>
      </c>
      <c r="BX207" s="129">
        <f t="shared" si="285"/>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row r="221" spans="26:28" ht="12.75" customHeight="1"/>
    <row r="222" spans="26:28" ht="12.75" customHeight="1"/>
    <row r="223" spans="26:28" ht="12.75" customHeight="1"/>
    <row r="224" spans="26:2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53">
    <mergeCell ref="BP180:BQ180"/>
    <mergeCell ref="BE105:BE106"/>
    <mergeCell ref="BE129:BE130"/>
    <mergeCell ref="BE156:BE157"/>
    <mergeCell ref="BE180:BE181"/>
    <mergeCell ref="AB129:AB130"/>
    <mergeCell ref="AB156:AB157"/>
    <mergeCell ref="AB180:AB181"/>
    <mergeCell ref="AC180:AD180"/>
    <mergeCell ref="AC156:AD156"/>
    <mergeCell ref="AC129:AD129"/>
    <mergeCell ref="AW180:AX180"/>
    <mergeCell ref="AY180:AZ180"/>
    <mergeCell ref="AU105:AV105"/>
    <mergeCell ref="AW105:AX105"/>
    <mergeCell ref="AY105:AZ105"/>
    <mergeCell ref="BA105:BB105"/>
    <mergeCell ref="BC105:BC106"/>
    <mergeCell ref="BD105:BD106"/>
    <mergeCell ref="P128:AR128"/>
    <mergeCell ref="P155:AR155"/>
    <mergeCell ref="P179:AR179"/>
    <mergeCell ref="AK180:AL180"/>
    <mergeCell ref="AM180:AN180"/>
    <mergeCell ref="BT156:BT157"/>
    <mergeCell ref="BU156:BU157"/>
    <mergeCell ref="BV156:BV157"/>
    <mergeCell ref="G179:G181"/>
    <mergeCell ref="H179:H181"/>
    <mergeCell ref="I179:I181"/>
    <mergeCell ref="J179:J181"/>
    <mergeCell ref="K179:K181"/>
    <mergeCell ref="L179:L181"/>
    <mergeCell ref="M179:M181"/>
    <mergeCell ref="N179:N181"/>
    <mergeCell ref="AS179:BV179"/>
    <mergeCell ref="P180:Q180"/>
    <mergeCell ref="R180:S180"/>
    <mergeCell ref="T180:U180"/>
    <mergeCell ref="V180:W180"/>
    <mergeCell ref="X180:Y180"/>
    <mergeCell ref="Z180:Z181"/>
    <mergeCell ref="AA180:AA181"/>
    <mergeCell ref="AE180:AF180"/>
    <mergeCell ref="BR180:BS180"/>
    <mergeCell ref="BT180:BT181"/>
    <mergeCell ref="BU180:BU181"/>
    <mergeCell ref="BV180:BV181"/>
    <mergeCell ref="AG180:AH180"/>
    <mergeCell ref="AI180:AJ180"/>
    <mergeCell ref="BC156:BC157"/>
    <mergeCell ref="BD156:BD157"/>
    <mergeCell ref="BF156:BG156"/>
    <mergeCell ref="BH156:BI156"/>
    <mergeCell ref="BJ156:BK156"/>
    <mergeCell ref="BL156:BM156"/>
    <mergeCell ref="BN156:BO156"/>
    <mergeCell ref="AQ180:AQ181"/>
    <mergeCell ref="AR180:AR181"/>
    <mergeCell ref="AS180:AT180"/>
    <mergeCell ref="AU180:AV180"/>
    <mergeCell ref="BA180:BB180"/>
    <mergeCell ref="BC180:BC181"/>
    <mergeCell ref="BD180:BD181"/>
    <mergeCell ref="BF180:BG180"/>
    <mergeCell ref="BH180:BI180"/>
    <mergeCell ref="BJ180:BK180"/>
    <mergeCell ref="BL180:BM180"/>
    <mergeCell ref="BN180:BO180"/>
    <mergeCell ref="AO180:AP180"/>
    <mergeCell ref="BP156:BQ156"/>
    <mergeCell ref="BR156:BS156"/>
    <mergeCell ref="AM156:AN156"/>
    <mergeCell ref="AO156:AP156"/>
    <mergeCell ref="AQ156:AQ157"/>
    <mergeCell ref="AR156:AR157"/>
    <mergeCell ref="AS156:AT156"/>
    <mergeCell ref="AU156:AV156"/>
    <mergeCell ref="AW156:AX156"/>
    <mergeCell ref="AY156:AZ156"/>
    <mergeCell ref="BA156:BB156"/>
    <mergeCell ref="BU129:BU130"/>
    <mergeCell ref="BV129:BV130"/>
    <mergeCell ref="G155:G157"/>
    <mergeCell ref="H155:H157"/>
    <mergeCell ref="I155:I157"/>
    <mergeCell ref="J155:J157"/>
    <mergeCell ref="K155:K157"/>
    <mergeCell ref="L155:L157"/>
    <mergeCell ref="M155:M157"/>
    <mergeCell ref="N155:N157"/>
    <mergeCell ref="AS155:BV155"/>
    <mergeCell ref="P156:Q156"/>
    <mergeCell ref="R156:S156"/>
    <mergeCell ref="T156:U156"/>
    <mergeCell ref="V156:W156"/>
    <mergeCell ref="X156:Y156"/>
    <mergeCell ref="Z156:Z157"/>
    <mergeCell ref="AA156:AA157"/>
    <mergeCell ref="AE156:AF156"/>
    <mergeCell ref="AG156:AH156"/>
    <mergeCell ref="AI156:AJ156"/>
    <mergeCell ref="AK156:AL156"/>
    <mergeCell ref="BD129:BD130"/>
    <mergeCell ref="BF129:BG129"/>
    <mergeCell ref="BH129:BI129"/>
    <mergeCell ref="BJ129:BK129"/>
    <mergeCell ref="BL129:BM129"/>
    <mergeCell ref="BN129:BO129"/>
    <mergeCell ref="BP129:BQ129"/>
    <mergeCell ref="BR129:BS129"/>
    <mergeCell ref="BT129:BT130"/>
    <mergeCell ref="AO129:AP129"/>
    <mergeCell ref="AQ129:AQ130"/>
    <mergeCell ref="AR129:AR130"/>
    <mergeCell ref="AS129:AT129"/>
    <mergeCell ref="AU129:AV129"/>
    <mergeCell ref="AW129:AX129"/>
    <mergeCell ref="AY129:AZ129"/>
    <mergeCell ref="BA129:BB129"/>
    <mergeCell ref="BC129:BC130"/>
    <mergeCell ref="BV105:BV106"/>
    <mergeCell ref="G128:G130"/>
    <mergeCell ref="H128:H130"/>
    <mergeCell ref="I128:I130"/>
    <mergeCell ref="J128:J130"/>
    <mergeCell ref="K128:K130"/>
    <mergeCell ref="L128:L130"/>
    <mergeCell ref="M128:M130"/>
    <mergeCell ref="N128:N130"/>
    <mergeCell ref="AS128:BV128"/>
    <mergeCell ref="P129:Q129"/>
    <mergeCell ref="R129:S129"/>
    <mergeCell ref="T129:U129"/>
    <mergeCell ref="V129:W129"/>
    <mergeCell ref="X129:Y129"/>
    <mergeCell ref="Z129:Z130"/>
    <mergeCell ref="AA129:AA130"/>
    <mergeCell ref="AE129:AF129"/>
    <mergeCell ref="AG129:AH129"/>
    <mergeCell ref="AI129:AJ129"/>
    <mergeCell ref="AK129:AL129"/>
    <mergeCell ref="AM129:AN129"/>
    <mergeCell ref="BF105:BG105"/>
    <mergeCell ref="BH105:BI105"/>
    <mergeCell ref="BJ105:BK105"/>
    <mergeCell ref="BL105:BM105"/>
    <mergeCell ref="BN105:BO105"/>
    <mergeCell ref="BP105:BQ105"/>
    <mergeCell ref="BR105:BS105"/>
    <mergeCell ref="BT105:BT106"/>
    <mergeCell ref="BU105:BU106"/>
    <mergeCell ref="AS104:BV104"/>
    <mergeCell ref="P105:Q105"/>
    <mergeCell ref="R105:S105"/>
    <mergeCell ref="T105:U105"/>
    <mergeCell ref="V105:W105"/>
    <mergeCell ref="X105:Y105"/>
    <mergeCell ref="Z105:Z106"/>
    <mergeCell ref="AA105:AA106"/>
    <mergeCell ref="AE105:AF105"/>
    <mergeCell ref="AG105:AH105"/>
    <mergeCell ref="AI105:AJ105"/>
    <mergeCell ref="AK105:AL105"/>
    <mergeCell ref="AM105:AN105"/>
    <mergeCell ref="AO105:AP105"/>
    <mergeCell ref="AQ105:AQ106"/>
    <mergeCell ref="AR105:AR106"/>
    <mergeCell ref="AS105:AT105"/>
    <mergeCell ref="AB94:AC94"/>
    <mergeCell ref="E96:F96"/>
    <mergeCell ref="C97:D98"/>
    <mergeCell ref="E97:F97"/>
    <mergeCell ref="E98:F98"/>
    <mergeCell ref="C99:D100"/>
    <mergeCell ref="E99:F99"/>
    <mergeCell ref="E100:F100"/>
    <mergeCell ref="G104:G106"/>
    <mergeCell ref="H104:H106"/>
    <mergeCell ref="I104:I106"/>
    <mergeCell ref="J104:J106"/>
    <mergeCell ref="K104:K106"/>
    <mergeCell ref="L104:L106"/>
    <mergeCell ref="M104:M106"/>
    <mergeCell ref="N104:N106"/>
    <mergeCell ref="AB105:AB106"/>
    <mergeCell ref="P104:AR104"/>
    <mergeCell ref="D81:D82"/>
    <mergeCell ref="E81:E82"/>
    <mergeCell ref="E92:F92"/>
    <mergeCell ref="P93:P100"/>
    <mergeCell ref="Q93:Q94"/>
    <mergeCell ref="R93:U93"/>
    <mergeCell ref="V93:Y93"/>
    <mergeCell ref="Z93:Z94"/>
    <mergeCell ref="D94:D95"/>
    <mergeCell ref="E94:E95"/>
    <mergeCell ref="Z52:Z53"/>
    <mergeCell ref="C54:D55"/>
    <mergeCell ref="C56:C70"/>
    <mergeCell ref="D58:D59"/>
    <mergeCell ref="D60:D61"/>
    <mergeCell ref="P61:P68"/>
    <mergeCell ref="Q61:Q62"/>
    <mergeCell ref="R61:U61"/>
    <mergeCell ref="V61:Y61"/>
    <mergeCell ref="Z61:Z62"/>
    <mergeCell ref="D62:D63"/>
    <mergeCell ref="P52:P59"/>
    <mergeCell ref="G52:J52"/>
    <mergeCell ref="K52:N52"/>
    <mergeCell ref="Q52:Q53"/>
    <mergeCell ref="R52:U52"/>
    <mergeCell ref="V52:Y52"/>
    <mergeCell ref="D64:D65"/>
    <mergeCell ref="D69:D70"/>
    <mergeCell ref="P70:P75"/>
    <mergeCell ref="U70:U76"/>
    <mergeCell ref="C71:C82"/>
    <mergeCell ref="D71:D72"/>
    <mergeCell ref="D73:D74"/>
    <mergeCell ref="B4:B50"/>
    <mergeCell ref="C33:C46"/>
    <mergeCell ref="D33:D34"/>
    <mergeCell ref="E33:E34"/>
    <mergeCell ref="P43:P50"/>
    <mergeCell ref="Q43:Q44"/>
    <mergeCell ref="R43:U43"/>
    <mergeCell ref="V43:Y43"/>
    <mergeCell ref="Z43:Z44"/>
    <mergeCell ref="D44:D45"/>
    <mergeCell ref="E44:E45"/>
    <mergeCell ref="C47:D48"/>
    <mergeCell ref="E48:F48"/>
    <mergeCell ref="E49:F49"/>
    <mergeCell ref="E50:F50"/>
    <mergeCell ref="C49:D50"/>
    <mergeCell ref="E41:F41"/>
    <mergeCell ref="E42:F42"/>
    <mergeCell ref="E43:F43"/>
    <mergeCell ref="E35:F35"/>
    <mergeCell ref="E36:F36"/>
    <mergeCell ref="E37:F37"/>
    <mergeCell ref="E38:F38"/>
    <mergeCell ref="E39:F39"/>
    <mergeCell ref="B52:B100"/>
    <mergeCell ref="E85:F85"/>
    <mergeCell ref="E86:F86"/>
    <mergeCell ref="E87:F87"/>
    <mergeCell ref="E88:F88"/>
    <mergeCell ref="E89:F89"/>
    <mergeCell ref="E90:F90"/>
    <mergeCell ref="E91:F91"/>
    <mergeCell ref="E93:F93"/>
    <mergeCell ref="C83:C96"/>
    <mergeCell ref="D83:D84"/>
    <mergeCell ref="E54:F54"/>
    <mergeCell ref="E55:F55"/>
    <mergeCell ref="E56:F56"/>
    <mergeCell ref="E57:F57"/>
    <mergeCell ref="E58:F58"/>
    <mergeCell ref="E59:F59"/>
    <mergeCell ref="C52:D53"/>
    <mergeCell ref="E52:F53"/>
    <mergeCell ref="D75:D76"/>
    <mergeCell ref="D77:D78"/>
    <mergeCell ref="E78:F78"/>
    <mergeCell ref="D79:D80"/>
    <mergeCell ref="E79:F79"/>
    <mergeCell ref="AB86:AC86"/>
    <mergeCell ref="E60:F60"/>
    <mergeCell ref="E61:F61"/>
    <mergeCell ref="E62:F62"/>
    <mergeCell ref="E63:F63"/>
    <mergeCell ref="E64:F64"/>
    <mergeCell ref="E65:F65"/>
    <mergeCell ref="E66:F66"/>
    <mergeCell ref="E67:F67"/>
    <mergeCell ref="E68:F68"/>
    <mergeCell ref="E69:F69"/>
    <mergeCell ref="E70:F70"/>
    <mergeCell ref="E71:F71"/>
    <mergeCell ref="E72:F72"/>
    <mergeCell ref="E73:F73"/>
    <mergeCell ref="E74:F74"/>
    <mergeCell ref="E75:F75"/>
    <mergeCell ref="E76:F76"/>
    <mergeCell ref="E77:F77"/>
    <mergeCell ref="E80:F80"/>
    <mergeCell ref="AB62:AC62"/>
    <mergeCell ref="AB70:AC70"/>
    <mergeCell ref="D27:D28"/>
    <mergeCell ref="E27:F27"/>
    <mergeCell ref="E28:F28"/>
    <mergeCell ref="E40:F40"/>
    <mergeCell ref="E46:F46"/>
    <mergeCell ref="E47:F47"/>
    <mergeCell ref="E16:F16"/>
    <mergeCell ref="E17:F17"/>
    <mergeCell ref="E18:F18"/>
    <mergeCell ref="E19:F19"/>
    <mergeCell ref="E20:F20"/>
    <mergeCell ref="D21:D22"/>
    <mergeCell ref="E21:F21"/>
    <mergeCell ref="E22:F22"/>
    <mergeCell ref="V4:Y4"/>
    <mergeCell ref="Z4:Z5"/>
    <mergeCell ref="E6:F6"/>
    <mergeCell ref="E7:F7"/>
    <mergeCell ref="C8:C22"/>
    <mergeCell ref="E8:F8"/>
    <mergeCell ref="E9:F9"/>
    <mergeCell ref="E10:F10"/>
    <mergeCell ref="E11:F11"/>
    <mergeCell ref="D12:D13"/>
    <mergeCell ref="E12:F12"/>
    <mergeCell ref="E13:F13"/>
    <mergeCell ref="P13:P20"/>
    <mergeCell ref="Q13:Q14"/>
    <mergeCell ref="R13:U13"/>
    <mergeCell ref="V13:Y13"/>
    <mergeCell ref="Z13:Z14"/>
    <mergeCell ref="D14:D15"/>
    <mergeCell ref="E14:F14"/>
    <mergeCell ref="E15:F15"/>
    <mergeCell ref="P22:P27"/>
    <mergeCell ref="D23:D24"/>
    <mergeCell ref="E23:F23"/>
    <mergeCell ref="E24:F24"/>
    <mergeCell ref="G4:J4"/>
    <mergeCell ref="B2:D2"/>
    <mergeCell ref="C4:D5"/>
    <mergeCell ref="E83:E84"/>
    <mergeCell ref="U22:U28"/>
    <mergeCell ref="E29:F29"/>
    <mergeCell ref="E30:F30"/>
    <mergeCell ref="E31:E32"/>
    <mergeCell ref="C6:D7"/>
    <mergeCell ref="D8:D9"/>
    <mergeCell ref="D10:D11"/>
    <mergeCell ref="D16:D17"/>
    <mergeCell ref="C23:C32"/>
    <mergeCell ref="D29:D30"/>
    <mergeCell ref="D31:D32"/>
    <mergeCell ref="D56:D57"/>
    <mergeCell ref="E4:F5"/>
    <mergeCell ref="K4:N4"/>
    <mergeCell ref="P4:P11"/>
    <mergeCell ref="Q4:Q5"/>
    <mergeCell ref="R4:U4"/>
    <mergeCell ref="D25:D26"/>
    <mergeCell ref="E25:F25"/>
    <mergeCell ref="E26:F26"/>
  </mergeCells>
  <phoneticPr fontId="1"/>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DE902-C2CB-4720-A13F-82761BE8E8A7}">
  <sheetPr>
    <tabColor rgb="FF00B0F0"/>
  </sheetPr>
  <dimension ref="A1:T492"/>
  <sheetViews>
    <sheetView workbookViewId="0">
      <selection activeCell="H4" sqref="H4:H5"/>
    </sheetView>
  </sheetViews>
  <sheetFormatPr defaultRowHeight="16.2"/>
  <cols>
    <col min="1" max="1" width="2" style="54" customWidth="1"/>
    <col min="2" max="6" width="9" style="54" customWidth="1"/>
    <col min="7" max="106" width="9" style="60"/>
    <col min="107" max="107" width="1.69921875" style="60" customWidth="1"/>
    <col min="108" max="108" width="2.5" style="60" customWidth="1"/>
    <col min="109" max="109" width="3.59765625" style="60" customWidth="1"/>
    <col min="110" max="110" width="2.69921875" style="60" customWidth="1"/>
    <col min="111" max="111" width="0.8984375" style="60" customWidth="1"/>
    <col min="112" max="112" width="1.19921875" style="60" customWidth="1"/>
    <col min="113" max="113" width="5.3984375" style="60" customWidth="1"/>
    <col min="114" max="114" width="6.5" style="60" customWidth="1"/>
    <col min="115" max="115" width="4.09765625" style="60" customWidth="1"/>
    <col min="116" max="116" width="7.8984375" style="60" customWidth="1"/>
    <col min="117" max="117" width="8.69921875" style="60" customWidth="1"/>
    <col min="118" max="121" width="6.19921875" style="60" customWidth="1"/>
    <col min="122" max="122" width="4.8984375" style="60" customWidth="1"/>
    <col min="123" max="123" width="2.5" style="60" customWidth="1"/>
    <col min="124" max="124" width="4.8984375" style="60" customWidth="1"/>
    <col min="125" max="362" width="9" style="60"/>
    <col min="363" max="363" width="1.69921875" style="60" customWidth="1"/>
    <col min="364" max="364" width="2.5" style="60" customWidth="1"/>
    <col min="365" max="365" width="3.59765625" style="60" customWidth="1"/>
    <col min="366" max="366" width="2.69921875" style="60" customWidth="1"/>
    <col min="367" max="367" width="0.8984375" style="60" customWidth="1"/>
    <col min="368" max="368" width="1.19921875" style="60" customWidth="1"/>
    <col min="369" max="369" width="5.3984375" style="60" customWidth="1"/>
    <col min="370" max="370" width="6.5" style="60" customWidth="1"/>
    <col min="371" max="371" width="4.09765625" style="60" customWidth="1"/>
    <col min="372" max="372" width="7.8984375" style="60" customWidth="1"/>
    <col min="373" max="373" width="8.69921875" style="60" customWidth="1"/>
    <col min="374" max="377" width="6.19921875" style="60" customWidth="1"/>
    <col min="378" max="378" width="4.8984375" style="60" customWidth="1"/>
    <col min="379" max="379" width="2.5" style="60" customWidth="1"/>
    <col min="380" max="380" width="4.8984375" style="60" customWidth="1"/>
    <col min="381" max="618" width="9" style="60"/>
    <col min="619" max="619" width="1.69921875" style="60" customWidth="1"/>
    <col min="620" max="620" width="2.5" style="60" customWidth="1"/>
    <col min="621" max="621" width="3.59765625" style="60" customWidth="1"/>
    <col min="622" max="622" width="2.69921875" style="60" customWidth="1"/>
    <col min="623" max="623" width="0.8984375" style="60" customWidth="1"/>
    <col min="624" max="624" width="1.19921875" style="60" customWidth="1"/>
    <col min="625" max="625" width="5.3984375" style="60" customWidth="1"/>
    <col min="626" max="626" width="6.5" style="60" customWidth="1"/>
    <col min="627" max="627" width="4.09765625" style="60" customWidth="1"/>
    <col min="628" max="628" width="7.8984375" style="60" customWidth="1"/>
    <col min="629" max="629" width="8.69921875" style="60" customWidth="1"/>
    <col min="630" max="633" width="6.19921875" style="60" customWidth="1"/>
    <col min="634" max="634" width="4.8984375" style="60" customWidth="1"/>
    <col min="635" max="635" width="2.5" style="60" customWidth="1"/>
    <col min="636" max="636" width="4.8984375" style="60" customWidth="1"/>
    <col min="637" max="874" width="9" style="60"/>
    <col min="875" max="875" width="1.69921875" style="60" customWidth="1"/>
    <col min="876" max="876" width="2.5" style="60" customWidth="1"/>
    <col min="877" max="877" width="3.59765625" style="60" customWidth="1"/>
    <col min="878" max="878" width="2.69921875" style="60" customWidth="1"/>
    <col min="879" max="879" width="0.8984375" style="60" customWidth="1"/>
    <col min="880" max="880" width="1.19921875" style="60" customWidth="1"/>
    <col min="881" max="881" width="5.3984375" style="60" customWidth="1"/>
    <col min="882" max="882" width="6.5" style="60" customWidth="1"/>
    <col min="883" max="883" width="4.09765625" style="60" customWidth="1"/>
    <col min="884" max="884" width="7.8984375" style="60" customWidth="1"/>
    <col min="885" max="885" width="8.69921875" style="60" customWidth="1"/>
    <col min="886" max="889" width="6.19921875" style="60" customWidth="1"/>
    <col min="890" max="890" width="4.8984375" style="60" customWidth="1"/>
    <col min="891" max="891" width="2.5" style="60" customWidth="1"/>
    <col min="892" max="892" width="4.8984375" style="60" customWidth="1"/>
    <col min="893" max="1130" width="9" style="60"/>
    <col min="1131" max="1131" width="1.69921875" style="60" customWidth="1"/>
    <col min="1132" max="1132" width="2.5" style="60" customWidth="1"/>
    <col min="1133" max="1133" width="3.59765625" style="60" customWidth="1"/>
    <col min="1134" max="1134" width="2.69921875" style="60" customWidth="1"/>
    <col min="1135" max="1135" width="0.8984375" style="60" customWidth="1"/>
    <col min="1136" max="1136" width="1.19921875" style="60" customWidth="1"/>
    <col min="1137" max="1137" width="5.3984375" style="60" customWidth="1"/>
    <col min="1138" max="1138" width="6.5" style="60" customWidth="1"/>
    <col min="1139" max="1139" width="4.09765625" style="60" customWidth="1"/>
    <col min="1140" max="1140" width="7.8984375" style="60" customWidth="1"/>
    <col min="1141" max="1141" width="8.69921875" style="60" customWidth="1"/>
    <col min="1142" max="1145" width="6.19921875" style="60" customWidth="1"/>
    <col min="1146" max="1146" width="4.8984375" style="60" customWidth="1"/>
    <col min="1147" max="1147" width="2.5" style="60" customWidth="1"/>
    <col min="1148" max="1148" width="4.8984375" style="60" customWidth="1"/>
    <col min="1149" max="1386" width="9" style="60"/>
    <col min="1387" max="1387" width="1.69921875" style="60" customWidth="1"/>
    <col min="1388" max="1388" width="2.5" style="60" customWidth="1"/>
    <col min="1389" max="1389" width="3.59765625" style="60" customWidth="1"/>
    <col min="1390" max="1390" width="2.69921875" style="60" customWidth="1"/>
    <col min="1391" max="1391" width="0.8984375" style="60" customWidth="1"/>
    <col min="1392" max="1392" width="1.19921875" style="60" customWidth="1"/>
    <col min="1393" max="1393" width="5.3984375" style="60" customWidth="1"/>
    <col min="1394" max="1394" width="6.5" style="60" customWidth="1"/>
    <col min="1395" max="1395" width="4.09765625" style="60" customWidth="1"/>
    <col min="1396" max="1396" width="7.8984375" style="60" customWidth="1"/>
    <col min="1397" max="1397" width="8.69921875" style="60" customWidth="1"/>
    <col min="1398" max="1401" width="6.19921875" style="60" customWidth="1"/>
    <col min="1402" max="1402" width="4.8984375" style="60" customWidth="1"/>
    <col min="1403" max="1403" width="2.5" style="60" customWidth="1"/>
    <col min="1404" max="1404" width="4.8984375" style="60" customWidth="1"/>
    <col min="1405" max="1642" width="9" style="60"/>
    <col min="1643" max="1643" width="1.69921875" style="60" customWidth="1"/>
    <col min="1644" max="1644" width="2.5" style="60" customWidth="1"/>
    <col min="1645" max="1645" width="3.59765625" style="60" customWidth="1"/>
    <col min="1646" max="1646" width="2.69921875" style="60" customWidth="1"/>
    <col min="1647" max="1647" width="0.8984375" style="60" customWidth="1"/>
    <col min="1648" max="1648" width="1.19921875" style="60" customWidth="1"/>
    <col min="1649" max="1649" width="5.3984375" style="60" customWidth="1"/>
    <col min="1650" max="1650" width="6.5" style="60" customWidth="1"/>
    <col min="1651" max="1651" width="4.09765625" style="60" customWidth="1"/>
    <col min="1652" max="1652" width="7.8984375" style="60" customWidth="1"/>
    <col min="1653" max="1653" width="8.69921875" style="60" customWidth="1"/>
    <col min="1654" max="1657" width="6.19921875" style="60" customWidth="1"/>
    <col min="1658" max="1658" width="4.8984375" style="60" customWidth="1"/>
    <col min="1659" max="1659" width="2.5" style="60" customWidth="1"/>
    <col min="1660" max="1660" width="4.8984375" style="60" customWidth="1"/>
    <col min="1661" max="1898" width="9" style="60"/>
    <col min="1899" max="1899" width="1.69921875" style="60" customWidth="1"/>
    <col min="1900" max="1900" width="2.5" style="60" customWidth="1"/>
    <col min="1901" max="1901" width="3.59765625" style="60" customWidth="1"/>
    <col min="1902" max="1902" width="2.69921875" style="60" customWidth="1"/>
    <col min="1903" max="1903" width="0.8984375" style="60" customWidth="1"/>
    <col min="1904" max="1904" width="1.19921875" style="60" customWidth="1"/>
    <col min="1905" max="1905" width="5.3984375" style="60" customWidth="1"/>
    <col min="1906" max="1906" width="6.5" style="60" customWidth="1"/>
    <col min="1907" max="1907" width="4.09765625" style="60" customWidth="1"/>
    <col min="1908" max="1908" width="7.8984375" style="60" customWidth="1"/>
    <col min="1909" max="1909" width="8.69921875" style="60" customWidth="1"/>
    <col min="1910" max="1913" width="6.19921875" style="60" customWidth="1"/>
    <col min="1914" max="1914" width="4.8984375" style="60" customWidth="1"/>
    <col min="1915" max="1915" width="2.5" style="60" customWidth="1"/>
    <col min="1916" max="1916" width="4.8984375" style="60" customWidth="1"/>
    <col min="1917" max="2154" width="9" style="60"/>
    <col min="2155" max="2155" width="1.69921875" style="60" customWidth="1"/>
    <col min="2156" max="2156" width="2.5" style="60" customWidth="1"/>
    <col min="2157" max="2157" width="3.59765625" style="60" customWidth="1"/>
    <col min="2158" max="2158" width="2.69921875" style="60" customWidth="1"/>
    <col min="2159" max="2159" width="0.8984375" style="60" customWidth="1"/>
    <col min="2160" max="2160" width="1.19921875" style="60" customWidth="1"/>
    <col min="2161" max="2161" width="5.3984375" style="60" customWidth="1"/>
    <col min="2162" max="2162" width="6.5" style="60" customWidth="1"/>
    <col min="2163" max="2163" width="4.09765625" style="60" customWidth="1"/>
    <col min="2164" max="2164" width="7.8984375" style="60" customWidth="1"/>
    <col min="2165" max="2165" width="8.69921875" style="60" customWidth="1"/>
    <col min="2166" max="2169" width="6.19921875" style="60" customWidth="1"/>
    <col min="2170" max="2170" width="4.8984375" style="60" customWidth="1"/>
    <col min="2171" max="2171" width="2.5" style="60" customWidth="1"/>
    <col min="2172" max="2172" width="4.8984375" style="60" customWidth="1"/>
    <col min="2173" max="2410" width="9" style="60"/>
    <col min="2411" max="2411" width="1.69921875" style="60" customWidth="1"/>
    <col min="2412" max="2412" width="2.5" style="60" customWidth="1"/>
    <col min="2413" max="2413" width="3.59765625" style="60" customWidth="1"/>
    <col min="2414" max="2414" width="2.69921875" style="60" customWidth="1"/>
    <col min="2415" max="2415" width="0.8984375" style="60" customWidth="1"/>
    <col min="2416" max="2416" width="1.19921875" style="60" customWidth="1"/>
    <col min="2417" max="2417" width="5.3984375" style="60" customWidth="1"/>
    <col min="2418" max="2418" width="6.5" style="60" customWidth="1"/>
    <col min="2419" max="2419" width="4.09765625" style="60" customWidth="1"/>
    <col min="2420" max="2420" width="7.8984375" style="60" customWidth="1"/>
    <col min="2421" max="2421" width="8.69921875" style="60" customWidth="1"/>
    <col min="2422" max="2425" width="6.19921875" style="60" customWidth="1"/>
    <col min="2426" max="2426" width="4.8984375" style="60" customWidth="1"/>
    <col min="2427" max="2427" width="2.5" style="60" customWidth="1"/>
    <col min="2428" max="2428" width="4.8984375" style="60" customWidth="1"/>
    <col min="2429" max="2666" width="9" style="60"/>
    <col min="2667" max="2667" width="1.69921875" style="60" customWidth="1"/>
    <col min="2668" max="2668" width="2.5" style="60" customWidth="1"/>
    <col min="2669" max="2669" width="3.59765625" style="60" customWidth="1"/>
    <col min="2670" max="2670" width="2.69921875" style="60" customWidth="1"/>
    <col min="2671" max="2671" width="0.8984375" style="60" customWidth="1"/>
    <col min="2672" max="2672" width="1.19921875" style="60" customWidth="1"/>
    <col min="2673" max="2673" width="5.3984375" style="60" customWidth="1"/>
    <col min="2674" max="2674" width="6.5" style="60" customWidth="1"/>
    <col min="2675" max="2675" width="4.09765625" style="60" customWidth="1"/>
    <col min="2676" max="2676" width="7.8984375" style="60" customWidth="1"/>
    <col min="2677" max="2677" width="8.69921875" style="60" customWidth="1"/>
    <col min="2678" max="2681" width="6.19921875" style="60" customWidth="1"/>
    <col min="2682" max="2682" width="4.8984375" style="60" customWidth="1"/>
    <col min="2683" max="2683" width="2.5" style="60" customWidth="1"/>
    <col min="2684" max="2684" width="4.8984375" style="60" customWidth="1"/>
    <col min="2685" max="2922" width="9" style="60"/>
    <col min="2923" max="2923" width="1.69921875" style="60" customWidth="1"/>
    <col min="2924" max="2924" width="2.5" style="60" customWidth="1"/>
    <col min="2925" max="2925" width="3.59765625" style="60" customWidth="1"/>
    <col min="2926" max="2926" width="2.69921875" style="60" customWidth="1"/>
    <col min="2927" max="2927" width="0.8984375" style="60" customWidth="1"/>
    <col min="2928" max="2928" width="1.19921875" style="60" customWidth="1"/>
    <col min="2929" max="2929" width="5.3984375" style="60" customWidth="1"/>
    <col min="2930" max="2930" width="6.5" style="60" customWidth="1"/>
    <col min="2931" max="2931" width="4.09765625" style="60" customWidth="1"/>
    <col min="2932" max="2932" width="7.8984375" style="60" customWidth="1"/>
    <col min="2933" max="2933" width="8.69921875" style="60" customWidth="1"/>
    <col min="2934" max="2937" width="6.19921875" style="60" customWidth="1"/>
    <col min="2938" max="2938" width="4.8984375" style="60" customWidth="1"/>
    <col min="2939" max="2939" width="2.5" style="60" customWidth="1"/>
    <col min="2940" max="2940" width="4.8984375" style="60" customWidth="1"/>
    <col min="2941" max="3178" width="9" style="60"/>
    <col min="3179" max="3179" width="1.69921875" style="60" customWidth="1"/>
    <col min="3180" max="3180" width="2.5" style="60" customWidth="1"/>
    <col min="3181" max="3181" width="3.59765625" style="60" customWidth="1"/>
    <col min="3182" max="3182" width="2.69921875" style="60" customWidth="1"/>
    <col min="3183" max="3183" width="0.8984375" style="60" customWidth="1"/>
    <col min="3184" max="3184" width="1.19921875" style="60" customWidth="1"/>
    <col min="3185" max="3185" width="5.3984375" style="60" customWidth="1"/>
    <col min="3186" max="3186" width="6.5" style="60" customWidth="1"/>
    <col min="3187" max="3187" width="4.09765625" style="60" customWidth="1"/>
    <col min="3188" max="3188" width="7.8984375" style="60" customWidth="1"/>
    <col min="3189" max="3189" width="8.69921875" style="60" customWidth="1"/>
    <col min="3190" max="3193" width="6.19921875" style="60" customWidth="1"/>
    <col min="3194" max="3194" width="4.8984375" style="60" customWidth="1"/>
    <col min="3195" max="3195" width="2.5" style="60" customWidth="1"/>
    <col min="3196" max="3196" width="4.8984375" style="60" customWidth="1"/>
    <col min="3197" max="3434" width="9" style="60"/>
    <col min="3435" max="3435" width="1.69921875" style="60" customWidth="1"/>
    <col min="3436" max="3436" width="2.5" style="60" customWidth="1"/>
    <col min="3437" max="3437" width="3.59765625" style="60" customWidth="1"/>
    <col min="3438" max="3438" width="2.69921875" style="60" customWidth="1"/>
    <col min="3439" max="3439" width="0.8984375" style="60" customWidth="1"/>
    <col min="3440" max="3440" width="1.19921875" style="60" customWidth="1"/>
    <col min="3441" max="3441" width="5.3984375" style="60" customWidth="1"/>
    <col min="3442" max="3442" width="6.5" style="60" customWidth="1"/>
    <col min="3443" max="3443" width="4.09765625" style="60" customWidth="1"/>
    <col min="3444" max="3444" width="7.8984375" style="60" customWidth="1"/>
    <col min="3445" max="3445" width="8.69921875" style="60" customWidth="1"/>
    <col min="3446" max="3449" width="6.19921875" style="60" customWidth="1"/>
    <col min="3450" max="3450" width="4.8984375" style="60" customWidth="1"/>
    <col min="3451" max="3451" width="2.5" style="60" customWidth="1"/>
    <col min="3452" max="3452" width="4.8984375" style="60" customWidth="1"/>
    <col min="3453" max="3690" width="9" style="60"/>
    <col min="3691" max="3691" width="1.69921875" style="60" customWidth="1"/>
    <col min="3692" max="3692" width="2.5" style="60" customWidth="1"/>
    <col min="3693" max="3693" width="3.59765625" style="60" customWidth="1"/>
    <col min="3694" max="3694" width="2.69921875" style="60" customWidth="1"/>
    <col min="3695" max="3695" width="0.8984375" style="60" customWidth="1"/>
    <col min="3696" max="3696" width="1.19921875" style="60" customWidth="1"/>
    <col min="3697" max="3697" width="5.3984375" style="60" customWidth="1"/>
    <col min="3698" max="3698" width="6.5" style="60" customWidth="1"/>
    <col min="3699" max="3699" width="4.09765625" style="60" customWidth="1"/>
    <col min="3700" max="3700" width="7.8984375" style="60" customWidth="1"/>
    <col min="3701" max="3701" width="8.69921875" style="60" customWidth="1"/>
    <col min="3702" max="3705" width="6.19921875" style="60" customWidth="1"/>
    <col min="3706" max="3706" width="4.8984375" style="60" customWidth="1"/>
    <col min="3707" max="3707" width="2.5" style="60" customWidth="1"/>
    <col min="3708" max="3708" width="4.8984375" style="60" customWidth="1"/>
    <col min="3709" max="3946" width="9" style="60"/>
    <col min="3947" max="3947" width="1.69921875" style="60" customWidth="1"/>
    <col min="3948" max="3948" width="2.5" style="60" customWidth="1"/>
    <col min="3949" max="3949" width="3.59765625" style="60" customWidth="1"/>
    <col min="3950" max="3950" width="2.69921875" style="60" customWidth="1"/>
    <col min="3951" max="3951" width="0.8984375" style="60" customWidth="1"/>
    <col min="3952" max="3952" width="1.19921875" style="60" customWidth="1"/>
    <col min="3953" max="3953" width="5.3984375" style="60" customWidth="1"/>
    <col min="3954" max="3954" width="6.5" style="60" customWidth="1"/>
    <col min="3955" max="3955" width="4.09765625" style="60" customWidth="1"/>
    <col min="3956" max="3956" width="7.8984375" style="60" customWidth="1"/>
    <col min="3957" max="3957" width="8.69921875" style="60" customWidth="1"/>
    <col min="3958" max="3961" width="6.19921875" style="60" customWidth="1"/>
    <col min="3962" max="3962" width="4.8984375" style="60" customWidth="1"/>
    <col min="3963" max="3963" width="2.5" style="60" customWidth="1"/>
    <col min="3964" max="3964" width="4.8984375" style="60" customWidth="1"/>
    <col min="3965" max="4202" width="9" style="60"/>
    <col min="4203" max="4203" width="1.69921875" style="60" customWidth="1"/>
    <col min="4204" max="4204" width="2.5" style="60" customWidth="1"/>
    <col min="4205" max="4205" width="3.59765625" style="60" customWidth="1"/>
    <col min="4206" max="4206" width="2.69921875" style="60" customWidth="1"/>
    <col min="4207" max="4207" width="0.8984375" style="60" customWidth="1"/>
    <col min="4208" max="4208" width="1.19921875" style="60" customWidth="1"/>
    <col min="4209" max="4209" width="5.3984375" style="60" customWidth="1"/>
    <col min="4210" max="4210" width="6.5" style="60" customWidth="1"/>
    <col min="4211" max="4211" width="4.09765625" style="60" customWidth="1"/>
    <col min="4212" max="4212" width="7.8984375" style="60" customWidth="1"/>
    <col min="4213" max="4213" width="8.69921875" style="60" customWidth="1"/>
    <col min="4214" max="4217" width="6.19921875" style="60" customWidth="1"/>
    <col min="4218" max="4218" width="4.8984375" style="60" customWidth="1"/>
    <col min="4219" max="4219" width="2.5" style="60" customWidth="1"/>
    <col min="4220" max="4220" width="4.8984375" style="60" customWidth="1"/>
    <col min="4221" max="4458" width="9" style="60"/>
    <col min="4459" max="4459" width="1.69921875" style="60" customWidth="1"/>
    <col min="4460" max="4460" width="2.5" style="60" customWidth="1"/>
    <col min="4461" max="4461" width="3.59765625" style="60" customWidth="1"/>
    <col min="4462" max="4462" width="2.69921875" style="60" customWidth="1"/>
    <col min="4463" max="4463" width="0.8984375" style="60" customWidth="1"/>
    <col min="4464" max="4464" width="1.19921875" style="60" customWidth="1"/>
    <col min="4465" max="4465" width="5.3984375" style="60" customWidth="1"/>
    <col min="4466" max="4466" width="6.5" style="60" customWidth="1"/>
    <col min="4467" max="4467" width="4.09765625" style="60" customWidth="1"/>
    <col min="4468" max="4468" width="7.8984375" style="60" customWidth="1"/>
    <col min="4469" max="4469" width="8.69921875" style="60" customWidth="1"/>
    <col min="4470" max="4473" width="6.19921875" style="60" customWidth="1"/>
    <col min="4474" max="4474" width="4.8984375" style="60" customWidth="1"/>
    <col min="4475" max="4475" width="2.5" style="60" customWidth="1"/>
    <col min="4476" max="4476" width="4.8984375" style="60" customWidth="1"/>
    <col min="4477" max="4714" width="9" style="60"/>
    <col min="4715" max="4715" width="1.69921875" style="60" customWidth="1"/>
    <col min="4716" max="4716" width="2.5" style="60" customWidth="1"/>
    <col min="4717" max="4717" width="3.59765625" style="60" customWidth="1"/>
    <col min="4718" max="4718" width="2.69921875" style="60" customWidth="1"/>
    <col min="4719" max="4719" width="0.8984375" style="60" customWidth="1"/>
    <col min="4720" max="4720" width="1.19921875" style="60" customWidth="1"/>
    <col min="4721" max="4721" width="5.3984375" style="60" customWidth="1"/>
    <col min="4722" max="4722" width="6.5" style="60" customWidth="1"/>
    <col min="4723" max="4723" width="4.09765625" style="60" customWidth="1"/>
    <col min="4724" max="4724" width="7.8984375" style="60" customWidth="1"/>
    <col min="4725" max="4725" width="8.69921875" style="60" customWidth="1"/>
    <col min="4726" max="4729" width="6.19921875" style="60" customWidth="1"/>
    <col min="4730" max="4730" width="4.8984375" style="60" customWidth="1"/>
    <col min="4731" max="4731" width="2.5" style="60" customWidth="1"/>
    <col min="4732" max="4732" width="4.8984375" style="60" customWidth="1"/>
    <col min="4733" max="4970" width="9" style="60"/>
    <col min="4971" max="4971" width="1.69921875" style="60" customWidth="1"/>
    <col min="4972" max="4972" width="2.5" style="60" customWidth="1"/>
    <col min="4973" max="4973" width="3.59765625" style="60" customWidth="1"/>
    <col min="4974" max="4974" width="2.69921875" style="60" customWidth="1"/>
    <col min="4975" max="4975" width="0.8984375" style="60" customWidth="1"/>
    <col min="4976" max="4976" width="1.19921875" style="60" customWidth="1"/>
    <col min="4977" max="4977" width="5.3984375" style="60" customWidth="1"/>
    <col min="4978" max="4978" width="6.5" style="60" customWidth="1"/>
    <col min="4979" max="4979" width="4.09765625" style="60" customWidth="1"/>
    <col min="4980" max="4980" width="7.8984375" style="60" customWidth="1"/>
    <col min="4981" max="4981" width="8.69921875" style="60" customWidth="1"/>
    <col min="4982" max="4985" width="6.19921875" style="60" customWidth="1"/>
    <col min="4986" max="4986" width="4.8984375" style="60" customWidth="1"/>
    <col min="4987" max="4987" width="2.5" style="60" customWidth="1"/>
    <col min="4988" max="4988" width="4.8984375" style="60" customWidth="1"/>
    <col min="4989" max="5226" width="9" style="60"/>
    <col min="5227" max="5227" width="1.69921875" style="60" customWidth="1"/>
    <col min="5228" max="5228" width="2.5" style="60" customWidth="1"/>
    <col min="5229" max="5229" width="3.59765625" style="60" customWidth="1"/>
    <col min="5230" max="5230" width="2.69921875" style="60" customWidth="1"/>
    <col min="5231" max="5231" width="0.8984375" style="60" customWidth="1"/>
    <col min="5232" max="5232" width="1.19921875" style="60" customWidth="1"/>
    <col min="5233" max="5233" width="5.3984375" style="60" customWidth="1"/>
    <col min="5234" max="5234" width="6.5" style="60" customWidth="1"/>
    <col min="5235" max="5235" width="4.09765625" style="60" customWidth="1"/>
    <col min="5236" max="5236" width="7.8984375" style="60" customWidth="1"/>
    <col min="5237" max="5237" width="8.69921875" style="60" customWidth="1"/>
    <col min="5238" max="5241" width="6.19921875" style="60" customWidth="1"/>
    <col min="5242" max="5242" width="4.8984375" style="60" customWidth="1"/>
    <col min="5243" max="5243" width="2.5" style="60" customWidth="1"/>
    <col min="5244" max="5244" width="4.8984375" style="60" customWidth="1"/>
    <col min="5245" max="5482" width="9" style="60"/>
    <col min="5483" max="5483" width="1.69921875" style="60" customWidth="1"/>
    <col min="5484" max="5484" width="2.5" style="60" customWidth="1"/>
    <col min="5485" max="5485" width="3.59765625" style="60" customWidth="1"/>
    <col min="5486" max="5486" width="2.69921875" style="60" customWidth="1"/>
    <col min="5487" max="5487" width="0.8984375" style="60" customWidth="1"/>
    <col min="5488" max="5488" width="1.19921875" style="60" customWidth="1"/>
    <col min="5489" max="5489" width="5.3984375" style="60" customWidth="1"/>
    <col min="5490" max="5490" width="6.5" style="60" customWidth="1"/>
    <col min="5491" max="5491" width="4.09765625" style="60" customWidth="1"/>
    <col min="5492" max="5492" width="7.8984375" style="60" customWidth="1"/>
    <col min="5493" max="5493" width="8.69921875" style="60" customWidth="1"/>
    <col min="5494" max="5497" width="6.19921875" style="60" customWidth="1"/>
    <col min="5498" max="5498" width="4.8984375" style="60" customWidth="1"/>
    <col min="5499" max="5499" width="2.5" style="60" customWidth="1"/>
    <col min="5500" max="5500" width="4.8984375" style="60" customWidth="1"/>
    <col min="5501" max="5738" width="9" style="60"/>
    <col min="5739" max="5739" width="1.69921875" style="60" customWidth="1"/>
    <col min="5740" max="5740" width="2.5" style="60" customWidth="1"/>
    <col min="5741" max="5741" width="3.59765625" style="60" customWidth="1"/>
    <col min="5742" max="5742" width="2.69921875" style="60" customWidth="1"/>
    <col min="5743" max="5743" width="0.8984375" style="60" customWidth="1"/>
    <col min="5744" max="5744" width="1.19921875" style="60" customWidth="1"/>
    <col min="5745" max="5745" width="5.3984375" style="60" customWidth="1"/>
    <col min="5746" max="5746" width="6.5" style="60" customWidth="1"/>
    <col min="5747" max="5747" width="4.09765625" style="60" customWidth="1"/>
    <col min="5748" max="5748" width="7.8984375" style="60" customWidth="1"/>
    <col min="5749" max="5749" width="8.69921875" style="60" customWidth="1"/>
    <col min="5750" max="5753" width="6.19921875" style="60" customWidth="1"/>
    <col min="5754" max="5754" width="4.8984375" style="60" customWidth="1"/>
    <col min="5755" max="5755" width="2.5" style="60" customWidth="1"/>
    <col min="5756" max="5756" width="4.8984375" style="60" customWidth="1"/>
    <col min="5757" max="5994" width="9" style="60"/>
    <col min="5995" max="5995" width="1.69921875" style="60" customWidth="1"/>
    <col min="5996" max="5996" width="2.5" style="60" customWidth="1"/>
    <col min="5997" max="5997" width="3.59765625" style="60" customWidth="1"/>
    <col min="5998" max="5998" width="2.69921875" style="60" customWidth="1"/>
    <col min="5999" max="5999" width="0.8984375" style="60" customWidth="1"/>
    <col min="6000" max="6000" width="1.19921875" style="60" customWidth="1"/>
    <col min="6001" max="6001" width="5.3984375" style="60" customWidth="1"/>
    <col min="6002" max="6002" width="6.5" style="60" customWidth="1"/>
    <col min="6003" max="6003" width="4.09765625" style="60" customWidth="1"/>
    <col min="6004" max="6004" width="7.8984375" style="60" customWidth="1"/>
    <col min="6005" max="6005" width="8.69921875" style="60" customWidth="1"/>
    <col min="6006" max="6009" width="6.19921875" style="60" customWidth="1"/>
    <col min="6010" max="6010" width="4.8984375" style="60" customWidth="1"/>
    <col min="6011" max="6011" width="2.5" style="60" customWidth="1"/>
    <col min="6012" max="6012" width="4.8984375" style="60" customWidth="1"/>
    <col min="6013" max="6250" width="9" style="60"/>
    <col min="6251" max="6251" width="1.69921875" style="60" customWidth="1"/>
    <col min="6252" max="6252" width="2.5" style="60" customWidth="1"/>
    <col min="6253" max="6253" width="3.59765625" style="60" customWidth="1"/>
    <col min="6254" max="6254" width="2.69921875" style="60" customWidth="1"/>
    <col min="6255" max="6255" width="0.8984375" style="60" customWidth="1"/>
    <col min="6256" max="6256" width="1.19921875" style="60" customWidth="1"/>
    <col min="6257" max="6257" width="5.3984375" style="60" customWidth="1"/>
    <col min="6258" max="6258" width="6.5" style="60" customWidth="1"/>
    <col min="6259" max="6259" width="4.09765625" style="60" customWidth="1"/>
    <col min="6260" max="6260" width="7.8984375" style="60" customWidth="1"/>
    <col min="6261" max="6261" width="8.69921875" style="60" customWidth="1"/>
    <col min="6262" max="6265" width="6.19921875" style="60" customWidth="1"/>
    <col min="6266" max="6266" width="4.8984375" style="60" customWidth="1"/>
    <col min="6267" max="6267" width="2.5" style="60" customWidth="1"/>
    <col min="6268" max="6268" width="4.8984375" style="60" customWidth="1"/>
    <col min="6269" max="6506" width="9" style="60"/>
    <col min="6507" max="6507" width="1.69921875" style="60" customWidth="1"/>
    <col min="6508" max="6508" width="2.5" style="60" customWidth="1"/>
    <col min="6509" max="6509" width="3.59765625" style="60" customWidth="1"/>
    <col min="6510" max="6510" width="2.69921875" style="60" customWidth="1"/>
    <col min="6511" max="6511" width="0.8984375" style="60" customWidth="1"/>
    <col min="6512" max="6512" width="1.19921875" style="60" customWidth="1"/>
    <col min="6513" max="6513" width="5.3984375" style="60" customWidth="1"/>
    <col min="6514" max="6514" width="6.5" style="60" customWidth="1"/>
    <col min="6515" max="6515" width="4.09765625" style="60" customWidth="1"/>
    <col min="6516" max="6516" width="7.8984375" style="60" customWidth="1"/>
    <col min="6517" max="6517" width="8.69921875" style="60" customWidth="1"/>
    <col min="6518" max="6521" width="6.19921875" style="60" customWidth="1"/>
    <col min="6522" max="6522" width="4.8984375" style="60" customWidth="1"/>
    <col min="6523" max="6523" width="2.5" style="60" customWidth="1"/>
    <col min="6524" max="6524" width="4.8984375" style="60" customWidth="1"/>
    <col min="6525" max="6762" width="9" style="60"/>
    <col min="6763" max="6763" width="1.69921875" style="60" customWidth="1"/>
    <col min="6764" max="6764" width="2.5" style="60" customWidth="1"/>
    <col min="6765" max="6765" width="3.59765625" style="60" customWidth="1"/>
    <col min="6766" max="6766" width="2.69921875" style="60" customWidth="1"/>
    <col min="6767" max="6767" width="0.8984375" style="60" customWidth="1"/>
    <col min="6768" max="6768" width="1.19921875" style="60" customWidth="1"/>
    <col min="6769" max="6769" width="5.3984375" style="60" customWidth="1"/>
    <col min="6770" max="6770" width="6.5" style="60" customWidth="1"/>
    <col min="6771" max="6771" width="4.09765625" style="60" customWidth="1"/>
    <col min="6772" max="6772" width="7.8984375" style="60" customWidth="1"/>
    <col min="6773" max="6773" width="8.69921875" style="60" customWidth="1"/>
    <col min="6774" max="6777" width="6.19921875" style="60" customWidth="1"/>
    <col min="6778" max="6778" width="4.8984375" style="60" customWidth="1"/>
    <col min="6779" max="6779" width="2.5" style="60" customWidth="1"/>
    <col min="6780" max="6780" width="4.8984375" style="60" customWidth="1"/>
    <col min="6781" max="7018" width="9" style="60"/>
    <col min="7019" max="7019" width="1.69921875" style="60" customWidth="1"/>
    <col min="7020" max="7020" width="2.5" style="60" customWidth="1"/>
    <col min="7021" max="7021" width="3.59765625" style="60" customWidth="1"/>
    <col min="7022" max="7022" width="2.69921875" style="60" customWidth="1"/>
    <col min="7023" max="7023" width="0.8984375" style="60" customWidth="1"/>
    <col min="7024" max="7024" width="1.19921875" style="60" customWidth="1"/>
    <col min="7025" max="7025" width="5.3984375" style="60" customWidth="1"/>
    <col min="7026" max="7026" width="6.5" style="60" customWidth="1"/>
    <col min="7027" max="7027" width="4.09765625" style="60" customWidth="1"/>
    <col min="7028" max="7028" width="7.8984375" style="60" customWidth="1"/>
    <col min="7029" max="7029" width="8.69921875" style="60" customWidth="1"/>
    <col min="7030" max="7033" width="6.19921875" style="60" customWidth="1"/>
    <col min="7034" max="7034" width="4.8984375" style="60" customWidth="1"/>
    <col min="7035" max="7035" width="2.5" style="60" customWidth="1"/>
    <col min="7036" max="7036" width="4.8984375" style="60" customWidth="1"/>
    <col min="7037" max="7274" width="9" style="60"/>
    <col min="7275" max="7275" width="1.69921875" style="60" customWidth="1"/>
    <col min="7276" max="7276" width="2.5" style="60" customWidth="1"/>
    <col min="7277" max="7277" width="3.59765625" style="60" customWidth="1"/>
    <col min="7278" max="7278" width="2.69921875" style="60" customWidth="1"/>
    <col min="7279" max="7279" width="0.8984375" style="60" customWidth="1"/>
    <col min="7280" max="7280" width="1.19921875" style="60" customWidth="1"/>
    <col min="7281" max="7281" width="5.3984375" style="60" customWidth="1"/>
    <col min="7282" max="7282" width="6.5" style="60" customWidth="1"/>
    <col min="7283" max="7283" width="4.09765625" style="60" customWidth="1"/>
    <col min="7284" max="7284" width="7.8984375" style="60" customWidth="1"/>
    <col min="7285" max="7285" width="8.69921875" style="60" customWidth="1"/>
    <col min="7286" max="7289" width="6.19921875" style="60" customWidth="1"/>
    <col min="7290" max="7290" width="4.8984375" style="60" customWidth="1"/>
    <col min="7291" max="7291" width="2.5" style="60" customWidth="1"/>
    <col min="7292" max="7292" width="4.8984375" style="60" customWidth="1"/>
    <col min="7293" max="7530" width="9" style="60"/>
    <col min="7531" max="7531" width="1.69921875" style="60" customWidth="1"/>
    <col min="7532" max="7532" width="2.5" style="60" customWidth="1"/>
    <col min="7533" max="7533" width="3.59765625" style="60" customWidth="1"/>
    <col min="7534" max="7534" width="2.69921875" style="60" customWidth="1"/>
    <col min="7535" max="7535" width="0.8984375" style="60" customWidth="1"/>
    <col min="7536" max="7536" width="1.19921875" style="60" customWidth="1"/>
    <col min="7537" max="7537" width="5.3984375" style="60" customWidth="1"/>
    <col min="7538" max="7538" width="6.5" style="60" customWidth="1"/>
    <col min="7539" max="7539" width="4.09765625" style="60" customWidth="1"/>
    <col min="7540" max="7540" width="7.8984375" style="60" customWidth="1"/>
    <col min="7541" max="7541" width="8.69921875" style="60" customWidth="1"/>
    <col min="7542" max="7545" width="6.19921875" style="60" customWidth="1"/>
    <col min="7546" max="7546" width="4.8984375" style="60" customWidth="1"/>
    <col min="7547" max="7547" width="2.5" style="60" customWidth="1"/>
    <col min="7548" max="7548" width="4.8984375" style="60" customWidth="1"/>
    <col min="7549" max="7786" width="9" style="60"/>
    <col min="7787" max="7787" width="1.69921875" style="60" customWidth="1"/>
    <col min="7788" max="7788" width="2.5" style="60" customWidth="1"/>
    <col min="7789" max="7789" width="3.59765625" style="60" customWidth="1"/>
    <col min="7790" max="7790" width="2.69921875" style="60" customWidth="1"/>
    <col min="7791" max="7791" width="0.8984375" style="60" customWidth="1"/>
    <col min="7792" max="7792" width="1.19921875" style="60" customWidth="1"/>
    <col min="7793" max="7793" width="5.3984375" style="60" customWidth="1"/>
    <col min="7794" max="7794" width="6.5" style="60" customWidth="1"/>
    <col min="7795" max="7795" width="4.09765625" style="60" customWidth="1"/>
    <col min="7796" max="7796" width="7.8984375" style="60" customWidth="1"/>
    <col min="7797" max="7797" width="8.69921875" style="60" customWidth="1"/>
    <col min="7798" max="7801" width="6.19921875" style="60" customWidth="1"/>
    <col min="7802" max="7802" width="4.8984375" style="60" customWidth="1"/>
    <col min="7803" max="7803" width="2.5" style="60" customWidth="1"/>
    <col min="7804" max="7804" width="4.8984375" style="60" customWidth="1"/>
    <col min="7805" max="8042" width="9" style="60"/>
    <col min="8043" max="8043" width="1.69921875" style="60" customWidth="1"/>
    <col min="8044" max="8044" width="2.5" style="60" customWidth="1"/>
    <col min="8045" max="8045" width="3.59765625" style="60" customWidth="1"/>
    <col min="8046" max="8046" width="2.69921875" style="60" customWidth="1"/>
    <col min="8047" max="8047" width="0.8984375" style="60" customWidth="1"/>
    <col min="8048" max="8048" width="1.19921875" style="60" customWidth="1"/>
    <col min="8049" max="8049" width="5.3984375" style="60" customWidth="1"/>
    <col min="8050" max="8050" width="6.5" style="60" customWidth="1"/>
    <col min="8051" max="8051" width="4.09765625" style="60" customWidth="1"/>
    <col min="8052" max="8052" width="7.8984375" style="60" customWidth="1"/>
    <col min="8053" max="8053" width="8.69921875" style="60" customWidth="1"/>
    <col min="8054" max="8057" width="6.19921875" style="60" customWidth="1"/>
    <col min="8058" max="8058" width="4.8984375" style="60" customWidth="1"/>
    <col min="8059" max="8059" width="2.5" style="60" customWidth="1"/>
    <col min="8060" max="8060" width="4.8984375" style="60" customWidth="1"/>
    <col min="8061" max="8298" width="9" style="60"/>
    <col min="8299" max="8299" width="1.69921875" style="60" customWidth="1"/>
    <col min="8300" max="8300" width="2.5" style="60" customWidth="1"/>
    <col min="8301" max="8301" width="3.59765625" style="60" customWidth="1"/>
    <col min="8302" max="8302" width="2.69921875" style="60" customWidth="1"/>
    <col min="8303" max="8303" width="0.8984375" style="60" customWidth="1"/>
    <col min="8304" max="8304" width="1.19921875" style="60" customWidth="1"/>
    <col min="8305" max="8305" width="5.3984375" style="60" customWidth="1"/>
    <col min="8306" max="8306" width="6.5" style="60" customWidth="1"/>
    <col min="8307" max="8307" width="4.09765625" style="60" customWidth="1"/>
    <col min="8308" max="8308" width="7.8984375" style="60" customWidth="1"/>
    <col min="8309" max="8309" width="8.69921875" style="60" customWidth="1"/>
    <col min="8310" max="8313" width="6.19921875" style="60" customWidth="1"/>
    <col min="8314" max="8314" width="4.8984375" style="60" customWidth="1"/>
    <col min="8315" max="8315" width="2.5" style="60" customWidth="1"/>
    <col min="8316" max="8316" width="4.8984375" style="60" customWidth="1"/>
    <col min="8317" max="8554" width="9" style="60"/>
    <col min="8555" max="8555" width="1.69921875" style="60" customWidth="1"/>
    <col min="8556" max="8556" width="2.5" style="60" customWidth="1"/>
    <col min="8557" max="8557" width="3.59765625" style="60" customWidth="1"/>
    <col min="8558" max="8558" width="2.69921875" style="60" customWidth="1"/>
    <col min="8559" max="8559" width="0.8984375" style="60" customWidth="1"/>
    <col min="8560" max="8560" width="1.19921875" style="60" customWidth="1"/>
    <col min="8561" max="8561" width="5.3984375" style="60" customWidth="1"/>
    <col min="8562" max="8562" width="6.5" style="60" customWidth="1"/>
    <col min="8563" max="8563" width="4.09765625" style="60" customWidth="1"/>
    <col min="8564" max="8564" width="7.8984375" style="60" customWidth="1"/>
    <col min="8565" max="8565" width="8.69921875" style="60" customWidth="1"/>
    <col min="8566" max="8569" width="6.19921875" style="60" customWidth="1"/>
    <col min="8570" max="8570" width="4.8984375" style="60" customWidth="1"/>
    <col min="8571" max="8571" width="2.5" style="60" customWidth="1"/>
    <col min="8572" max="8572" width="4.8984375" style="60" customWidth="1"/>
    <col min="8573" max="8810" width="9" style="60"/>
    <col min="8811" max="8811" width="1.69921875" style="60" customWidth="1"/>
    <col min="8812" max="8812" width="2.5" style="60" customWidth="1"/>
    <col min="8813" max="8813" width="3.59765625" style="60" customWidth="1"/>
    <col min="8814" max="8814" width="2.69921875" style="60" customWidth="1"/>
    <col min="8815" max="8815" width="0.8984375" style="60" customWidth="1"/>
    <col min="8816" max="8816" width="1.19921875" style="60" customWidth="1"/>
    <col min="8817" max="8817" width="5.3984375" style="60" customWidth="1"/>
    <col min="8818" max="8818" width="6.5" style="60" customWidth="1"/>
    <col min="8819" max="8819" width="4.09765625" style="60" customWidth="1"/>
    <col min="8820" max="8820" width="7.8984375" style="60" customWidth="1"/>
    <col min="8821" max="8821" width="8.69921875" style="60" customWidth="1"/>
    <col min="8822" max="8825" width="6.19921875" style="60" customWidth="1"/>
    <col min="8826" max="8826" width="4.8984375" style="60" customWidth="1"/>
    <col min="8827" max="8827" width="2.5" style="60" customWidth="1"/>
    <col min="8828" max="8828" width="4.8984375" style="60" customWidth="1"/>
    <col min="8829" max="9066" width="9" style="60"/>
    <col min="9067" max="9067" width="1.69921875" style="60" customWidth="1"/>
    <col min="9068" max="9068" width="2.5" style="60" customWidth="1"/>
    <col min="9069" max="9069" width="3.59765625" style="60" customWidth="1"/>
    <col min="9070" max="9070" width="2.69921875" style="60" customWidth="1"/>
    <col min="9071" max="9071" width="0.8984375" style="60" customWidth="1"/>
    <col min="9072" max="9072" width="1.19921875" style="60" customWidth="1"/>
    <col min="9073" max="9073" width="5.3984375" style="60" customWidth="1"/>
    <col min="9074" max="9074" width="6.5" style="60" customWidth="1"/>
    <col min="9075" max="9075" width="4.09765625" style="60" customWidth="1"/>
    <col min="9076" max="9076" width="7.8984375" style="60" customWidth="1"/>
    <col min="9077" max="9077" width="8.69921875" style="60" customWidth="1"/>
    <col min="9078" max="9081" width="6.19921875" style="60" customWidth="1"/>
    <col min="9082" max="9082" width="4.8984375" style="60" customWidth="1"/>
    <col min="9083" max="9083" width="2.5" style="60" customWidth="1"/>
    <col min="9084" max="9084" width="4.8984375" style="60" customWidth="1"/>
    <col min="9085" max="9322" width="9" style="60"/>
    <col min="9323" max="9323" width="1.69921875" style="60" customWidth="1"/>
    <col min="9324" max="9324" width="2.5" style="60" customWidth="1"/>
    <col min="9325" max="9325" width="3.59765625" style="60" customWidth="1"/>
    <col min="9326" max="9326" width="2.69921875" style="60" customWidth="1"/>
    <col min="9327" max="9327" width="0.8984375" style="60" customWidth="1"/>
    <col min="9328" max="9328" width="1.19921875" style="60" customWidth="1"/>
    <col min="9329" max="9329" width="5.3984375" style="60" customWidth="1"/>
    <col min="9330" max="9330" width="6.5" style="60" customWidth="1"/>
    <col min="9331" max="9331" width="4.09765625" style="60" customWidth="1"/>
    <col min="9332" max="9332" width="7.8984375" style="60" customWidth="1"/>
    <col min="9333" max="9333" width="8.69921875" style="60" customWidth="1"/>
    <col min="9334" max="9337" width="6.19921875" style="60" customWidth="1"/>
    <col min="9338" max="9338" width="4.8984375" style="60" customWidth="1"/>
    <col min="9339" max="9339" width="2.5" style="60" customWidth="1"/>
    <col min="9340" max="9340" width="4.8984375" style="60" customWidth="1"/>
    <col min="9341" max="9578" width="9" style="60"/>
    <col min="9579" max="9579" width="1.69921875" style="60" customWidth="1"/>
    <col min="9580" max="9580" width="2.5" style="60" customWidth="1"/>
    <col min="9581" max="9581" width="3.59765625" style="60" customWidth="1"/>
    <col min="9582" max="9582" width="2.69921875" style="60" customWidth="1"/>
    <col min="9583" max="9583" width="0.8984375" style="60" customWidth="1"/>
    <col min="9584" max="9584" width="1.19921875" style="60" customWidth="1"/>
    <col min="9585" max="9585" width="5.3984375" style="60" customWidth="1"/>
    <col min="9586" max="9586" width="6.5" style="60" customWidth="1"/>
    <col min="9587" max="9587" width="4.09765625" style="60" customWidth="1"/>
    <col min="9588" max="9588" width="7.8984375" style="60" customWidth="1"/>
    <col min="9589" max="9589" width="8.69921875" style="60" customWidth="1"/>
    <col min="9590" max="9593" width="6.19921875" style="60" customWidth="1"/>
    <col min="9594" max="9594" width="4.8984375" style="60" customWidth="1"/>
    <col min="9595" max="9595" width="2.5" style="60" customWidth="1"/>
    <col min="9596" max="9596" width="4.8984375" style="60" customWidth="1"/>
    <col min="9597" max="9834" width="9" style="60"/>
    <col min="9835" max="9835" width="1.69921875" style="60" customWidth="1"/>
    <col min="9836" max="9836" width="2.5" style="60" customWidth="1"/>
    <col min="9837" max="9837" width="3.59765625" style="60" customWidth="1"/>
    <col min="9838" max="9838" width="2.69921875" style="60" customWidth="1"/>
    <col min="9839" max="9839" width="0.8984375" style="60" customWidth="1"/>
    <col min="9840" max="9840" width="1.19921875" style="60" customWidth="1"/>
    <col min="9841" max="9841" width="5.3984375" style="60" customWidth="1"/>
    <col min="9842" max="9842" width="6.5" style="60" customWidth="1"/>
    <col min="9843" max="9843" width="4.09765625" style="60" customWidth="1"/>
    <col min="9844" max="9844" width="7.8984375" style="60" customWidth="1"/>
    <col min="9845" max="9845" width="8.69921875" style="60" customWidth="1"/>
    <col min="9846" max="9849" width="6.19921875" style="60" customWidth="1"/>
    <col min="9850" max="9850" width="4.8984375" style="60" customWidth="1"/>
    <col min="9851" max="9851" width="2.5" style="60" customWidth="1"/>
    <col min="9852" max="9852" width="4.8984375" style="60" customWidth="1"/>
    <col min="9853" max="10090" width="9" style="60"/>
    <col min="10091" max="10091" width="1.69921875" style="60" customWidth="1"/>
    <col min="10092" max="10092" width="2.5" style="60" customWidth="1"/>
    <col min="10093" max="10093" width="3.59765625" style="60" customWidth="1"/>
    <col min="10094" max="10094" width="2.69921875" style="60" customWidth="1"/>
    <col min="10095" max="10095" width="0.8984375" style="60" customWidth="1"/>
    <col min="10096" max="10096" width="1.19921875" style="60" customWidth="1"/>
    <col min="10097" max="10097" width="5.3984375" style="60" customWidth="1"/>
    <col min="10098" max="10098" width="6.5" style="60" customWidth="1"/>
    <col min="10099" max="10099" width="4.09765625" style="60" customWidth="1"/>
    <col min="10100" max="10100" width="7.8984375" style="60" customWidth="1"/>
    <col min="10101" max="10101" width="8.69921875" style="60" customWidth="1"/>
    <col min="10102" max="10105" width="6.19921875" style="60" customWidth="1"/>
    <col min="10106" max="10106" width="4.8984375" style="60" customWidth="1"/>
    <col min="10107" max="10107" width="2.5" style="60" customWidth="1"/>
    <col min="10108" max="10108" width="4.8984375" style="60" customWidth="1"/>
    <col min="10109" max="10346" width="9" style="60"/>
    <col min="10347" max="10347" width="1.69921875" style="60" customWidth="1"/>
    <col min="10348" max="10348" width="2.5" style="60" customWidth="1"/>
    <col min="10349" max="10349" width="3.59765625" style="60" customWidth="1"/>
    <col min="10350" max="10350" width="2.69921875" style="60" customWidth="1"/>
    <col min="10351" max="10351" width="0.8984375" style="60" customWidth="1"/>
    <col min="10352" max="10352" width="1.19921875" style="60" customWidth="1"/>
    <col min="10353" max="10353" width="5.3984375" style="60" customWidth="1"/>
    <col min="10354" max="10354" width="6.5" style="60" customWidth="1"/>
    <col min="10355" max="10355" width="4.09765625" style="60" customWidth="1"/>
    <col min="10356" max="10356" width="7.8984375" style="60" customWidth="1"/>
    <col min="10357" max="10357" width="8.69921875" style="60" customWidth="1"/>
    <col min="10358" max="10361" width="6.19921875" style="60" customWidth="1"/>
    <col min="10362" max="10362" width="4.8984375" style="60" customWidth="1"/>
    <col min="10363" max="10363" width="2.5" style="60" customWidth="1"/>
    <col min="10364" max="10364" width="4.8984375" style="60" customWidth="1"/>
    <col min="10365" max="10602" width="9" style="60"/>
    <col min="10603" max="10603" width="1.69921875" style="60" customWidth="1"/>
    <col min="10604" max="10604" width="2.5" style="60" customWidth="1"/>
    <col min="10605" max="10605" width="3.59765625" style="60" customWidth="1"/>
    <col min="10606" max="10606" width="2.69921875" style="60" customWidth="1"/>
    <col min="10607" max="10607" width="0.8984375" style="60" customWidth="1"/>
    <col min="10608" max="10608" width="1.19921875" style="60" customWidth="1"/>
    <col min="10609" max="10609" width="5.3984375" style="60" customWidth="1"/>
    <col min="10610" max="10610" width="6.5" style="60" customWidth="1"/>
    <col min="10611" max="10611" width="4.09765625" style="60" customWidth="1"/>
    <col min="10612" max="10612" width="7.8984375" style="60" customWidth="1"/>
    <col min="10613" max="10613" width="8.69921875" style="60" customWidth="1"/>
    <col min="10614" max="10617" width="6.19921875" style="60" customWidth="1"/>
    <col min="10618" max="10618" width="4.8984375" style="60" customWidth="1"/>
    <col min="10619" max="10619" width="2.5" style="60" customWidth="1"/>
    <col min="10620" max="10620" width="4.8984375" style="60" customWidth="1"/>
    <col min="10621" max="10858" width="9" style="60"/>
    <col min="10859" max="10859" width="1.69921875" style="60" customWidth="1"/>
    <col min="10860" max="10860" width="2.5" style="60" customWidth="1"/>
    <col min="10861" max="10861" width="3.59765625" style="60" customWidth="1"/>
    <col min="10862" max="10862" width="2.69921875" style="60" customWidth="1"/>
    <col min="10863" max="10863" width="0.8984375" style="60" customWidth="1"/>
    <col min="10864" max="10864" width="1.19921875" style="60" customWidth="1"/>
    <col min="10865" max="10865" width="5.3984375" style="60" customWidth="1"/>
    <col min="10866" max="10866" width="6.5" style="60" customWidth="1"/>
    <col min="10867" max="10867" width="4.09765625" style="60" customWidth="1"/>
    <col min="10868" max="10868" width="7.8984375" style="60" customWidth="1"/>
    <col min="10869" max="10869" width="8.69921875" style="60" customWidth="1"/>
    <col min="10870" max="10873" width="6.19921875" style="60" customWidth="1"/>
    <col min="10874" max="10874" width="4.8984375" style="60" customWidth="1"/>
    <col min="10875" max="10875" width="2.5" style="60" customWidth="1"/>
    <col min="10876" max="10876" width="4.8984375" style="60" customWidth="1"/>
    <col min="10877" max="11114" width="9" style="60"/>
    <col min="11115" max="11115" width="1.69921875" style="60" customWidth="1"/>
    <col min="11116" max="11116" width="2.5" style="60" customWidth="1"/>
    <col min="11117" max="11117" width="3.59765625" style="60" customWidth="1"/>
    <col min="11118" max="11118" width="2.69921875" style="60" customWidth="1"/>
    <col min="11119" max="11119" width="0.8984375" style="60" customWidth="1"/>
    <col min="11120" max="11120" width="1.19921875" style="60" customWidth="1"/>
    <col min="11121" max="11121" width="5.3984375" style="60" customWidth="1"/>
    <col min="11122" max="11122" width="6.5" style="60" customWidth="1"/>
    <col min="11123" max="11123" width="4.09765625" style="60" customWidth="1"/>
    <col min="11124" max="11124" width="7.8984375" style="60" customWidth="1"/>
    <col min="11125" max="11125" width="8.69921875" style="60" customWidth="1"/>
    <col min="11126" max="11129" width="6.19921875" style="60" customWidth="1"/>
    <col min="11130" max="11130" width="4.8984375" style="60" customWidth="1"/>
    <col min="11131" max="11131" width="2.5" style="60" customWidth="1"/>
    <col min="11132" max="11132" width="4.8984375" style="60" customWidth="1"/>
    <col min="11133" max="11370" width="9" style="60"/>
    <col min="11371" max="11371" width="1.69921875" style="60" customWidth="1"/>
    <col min="11372" max="11372" width="2.5" style="60" customWidth="1"/>
    <col min="11373" max="11373" width="3.59765625" style="60" customWidth="1"/>
    <col min="11374" max="11374" width="2.69921875" style="60" customWidth="1"/>
    <col min="11375" max="11375" width="0.8984375" style="60" customWidth="1"/>
    <col min="11376" max="11376" width="1.19921875" style="60" customWidth="1"/>
    <col min="11377" max="11377" width="5.3984375" style="60" customWidth="1"/>
    <col min="11378" max="11378" width="6.5" style="60" customWidth="1"/>
    <col min="11379" max="11379" width="4.09765625" style="60" customWidth="1"/>
    <col min="11380" max="11380" width="7.8984375" style="60" customWidth="1"/>
    <col min="11381" max="11381" width="8.69921875" style="60" customWidth="1"/>
    <col min="11382" max="11385" width="6.19921875" style="60" customWidth="1"/>
    <col min="11386" max="11386" width="4.8984375" style="60" customWidth="1"/>
    <col min="11387" max="11387" width="2.5" style="60" customWidth="1"/>
    <col min="11388" max="11388" width="4.8984375" style="60" customWidth="1"/>
    <col min="11389" max="11626" width="9" style="60"/>
    <col min="11627" max="11627" width="1.69921875" style="60" customWidth="1"/>
    <col min="11628" max="11628" width="2.5" style="60" customWidth="1"/>
    <col min="11629" max="11629" width="3.59765625" style="60" customWidth="1"/>
    <col min="11630" max="11630" width="2.69921875" style="60" customWidth="1"/>
    <col min="11631" max="11631" width="0.8984375" style="60" customWidth="1"/>
    <col min="11632" max="11632" width="1.19921875" style="60" customWidth="1"/>
    <col min="11633" max="11633" width="5.3984375" style="60" customWidth="1"/>
    <col min="11634" max="11634" width="6.5" style="60" customWidth="1"/>
    <col min="11635" max="11635" width="4.09765625" style="60" customWidth="1"/>
    <col min="11636" max="11636" width="7.8984375" style="60" customWidth="1"/>
    <col min="11637" max="11637" width="8.69921875" style="60" customWidth="1"/>
    <col min="11638" max="11641" width="6.19921875" style="60" customWidth="1"/>
    <col min="11642" max="11642" width="4.8984375" style="60" customWidth="1"/>
    <col min="11643" max="11643" width="2.5" style="60" customWidth="1"/>
    <col min="11644" max="11644" width="4.8984375" style="60" customWidth="1"/>
    <col min="11645" max="11882" width="9" style="60"/>
    <col min="11883" max="11883" width="1.69921875" style="60" customWidth="1"/>
    <col min="11884" max="11884" width="2.5" style="60" customWidth="1"/>
    <col min="11885" max="11885" width="3.59765625" style="60" customWidth="1"/>
    <col min="11886" max="11886" width="2.69921875" style="60" customWidth="1"/>
    <col min="11887" max="11887" width="0.8984375" style="60" customWidth="1"/>
    <col min="11888" max="11888" width="1.19921875" style="60" customWidth="1"/>
    <col min="11889" max="11889" width="5.3984375" style="60" customWidth="1"/>
    <col min="11890" max="11890" width="6.5" style="60" customWidth="1"/>
    <col min="11891" max="11891" width="4.09765625" style="60" customWidth="1"/>
    <col min="11892" max="11892" width="7.8984375" style="60" customWidth="1"/>
    <col min="11893" max="11893" width="8.69921875" style="60" customWidth="1"/>
    <col min="11894" max="11897" width="6.19921875" style="60" customWidth="1"/>
    <col min="11898" max="11898" width="4.8984375" style="60" customWidth="1"/>
    <col min="11899" max="11899" width="2.5" style="60" customWidth="1"/>
    <col min="11900" max="11900" width="4.8984375" style="60" customWidth="1"/>
    <col min="11901" max="12138" width="9" style="60"/>
    <col min="12139" max="12139" width="1.69921875" style="60" customWidth="1"/>
    <col min="12140" max="12140" width="2.5" style="60" customWidth="1"/>
    <col min="12141" max="12141" width="3.59765625" style="60" customWidth="1"/>
    <col min="12142" max="12142" width="2.69921875" style="60" customWidth="1"/>
    <col min="12143" max="12143" width="0.8984375" style="60" customWidth="1"/>
    <col min="12144" max="12144" width="1.19921875" style="60" customWidth="1"/>
    <col min="12145" max="12145" width="5.3984375" style="60" customWidth="1"/>
    <col min="12146" max="12146" width="6.5" style="60" customWidth="1"/>
    <col min="12147" max="12147" width="4.09765625" style="60" customWidth="1"/>
    <col min="12148" max="12148" width="7.8984375" style="60" customWidth="1"/>
    <col min="12149" max="12149" width="8.69921875" style="60" customWidth="1"/>
    <col min="12150" max="12153" width="6.19921875" style="60" customWidth="1"/>
    <col min="12154" max="12154" width="4.8984375" style="60" customWidth="1"/>
    <col min="12155" max="12155" width="2.5" style="60" customWidth="1"/>
    <col min="12156" max="12156" width="4.8984375" style="60" customWidth="1"/>
    <col min="12157" max="12394" width="9" style="60"/>
    <col min="12395" max="12395" width="1.69921875" style="60" customWidth="1"/>
    <col min="12396" max="12396" width="2.5" style="60" customWidth="1"/>
    <col min="12397" max="12397" width="3.59765625" style="60" customWidth="1"/>
    <col min="12398" max="12398" width="2.69921875" style="60" customWidth="1"/>
    <col min="12399" max="12399" width="0.8984375" style="60" customWidth="1"/>
    <col min="12400" max="12400" width="1.19921875" style="60" customWidth="1"/>
    <col min="12401" max="12401" width="5.3984375" style="60" customWidth="1"/>
    <col min="12402" max="12402" width="6.5" style="60" customWidth="1"/>
    <col min="12403" max="12403" width="4.09765625" style="60" customWidth="1"/>
    <col min="12404" max="12404" width="7.8984375" style="60" customWidth="1"/>
    <col min="12405" max="12405" width="8.69921875" style="60" customWidth="1"/>
    <col min="12406" max="12409" width="6.19921875" style="60" customWidth="1"/>
    <col min="12410" max="12410" width="4.8984375" style="60" customWidth="1"/>
    <col min="12411" max="12411" width="2.5" style="60" customWidth="1"/>
    <col min="12412" max="12412" width="4.8984375" style="60" customWidth="1"/>
    <col min="12413" max="12650" width="9" style="60"/>
    <col min="12651" max="12651" width="1.69921875" style="60" customWidth="1"/>
    <col min="12652" max="12652" width="2.5" style="60" customWidth="1"/>
    <col min="12653" max="12653" width="3.59765625" style="60" customWidth="1"/>
    <col min="12654" max="12654" width="2.69921875" style="60" customWidth="1"/>
    <col min="12655" max="12655" width="0.8984375" style="60" customWidth="1"/>
    <col min="12656" max="12656" width="1.19921875" style="60" customWidth="1"/>
    <col min="12657" max="12657" width="5.3984375" style="60" customWidth="1"/>
    <col min="12658" max="12658" width="6.5" style="60" customWidth="1"/>
    <col min="12659" max="12659" width="4.09765625" style="60" customWidth="1"/>
    <col min="12660" max="12660" width="7.8984375" style="60" customWidth="1"/>
    <col min="12661" max="12661" width="8.69921875" style="60" customWidth="1"/>
    <col min="12662" max="12665" width="6.19921875" style="60" customWidth="1"/>
    <col min="12666" max="12666" width="4.8984375" style="60" customWidth="1"/>
    <col min="12667" max="12667" width="2.5" style="60" customWidth="1"/>
    <col min="12668" max="12668" width="4.8984375" style="60" customWidth="1"/>
    <col min="12669" max="12906" width="9" style="60"/>
    <col min="12907" max="12907" width="1.69921875" style="60" customWidth="1"/>
    <col min="12908" max="12908" width="2.5" style="60" customWidth="1"/>
    <col min="12909" max="12909" width="3.59765625" style="60" customWidth="1"/>
    <col min="12910" max="12910" width="2.69921875" style="60" customWidth="1"/>
    <col min="12911" max="12911" width="0.8984375" style="60" customWidth="1"/>
    <col min="12912" max="12912" width="1.19921875" style="60" customWidth="1"/>
    <col min="12913" max="12913" width="5.3984375" style="60" customWidth="1"/>
    <col min="12914" max="12914" width="6.5" style="60" customWidth="1"/>
    <col min="12915" max="12915" width="4.09765625" style="60" customWidth="1"/>
    <col min="12916" max="12916" width="7.8984375" style="60" customWidth="1"/>
    <col min="12917" max="12917" width="8.69921875" style="60" customWidth="1"/>
    <col min="12918" max="12921" width="6.19921875" style="60" customWidth="1"/>
    <col min="12922" max="12922" width="4.8984375" style="60" customWidth="1"/>
    <col min="12923" max="12923" width="2.5" style="60" customWidth="1"/>
    <col min="12924" max="12924" width="4.8984375" style="60" customWidth="1"/>
    <col min="12925" max="13162" width="9" style="60"/>
    <col min="13163" max="13163" width="1.69921875" style="60" customWidth="1"/>
    <col min="13164" max="13164" width="2.5" style="60" customWidth="1"/>
    <col min="13165" max="13165" width="3.59765625" style="60" customWidth="1"/>
    <col min="13166" max="13166" width="2.69921875" style="60" customWidth="1"/>
    <col min="13167" max="13167" width="0.8984375" style="60" customWidth="1"/>
    <col min="13168" max="13168" width="1.19921875" style="60" customWidth="1"/>
    <col min="13169" max="13169" width="5.3984375" style="60" customWidth="1"/>
    <col min="13170" max="13170" width="6.5" style="60" customWidth="1"/>
    <col min="13171" max="13171" width="4.09765625" style="60" customWidth="1"/>
    <col min="13172" max="13172" width="7.8984375" style="60" customWidth="1"/>
    <col min="13173" max="13173" width="8.69921875" style="60" customWidth="1"/>
    <col min="13174" max="13177" width="6.19921875" style="60" customWidth="1"/>
    <col min="13178" max="13178" width="4.8984375" style="60" customWidth="1"/>
    <col min="13179" max="13179" width="2.5" style="60" customWidth="1"/>
    <col min="13180" max="13180" width="4.8984375" style="60" customWidth="1"/>
    <col min="13181" max="13418" width="9" style="60"/>
    <col min="13419" max="13419" width="1.69921875" style="60" customWidth="1"/>
    <col min="13420" max="13420" width="2.5" style="60" customWidth="1"/>
    <col min="13421" max="13421" width="3.59765625" style="60" customWidth="1"/>
    <col min="13422" max="13422" width="2.69921875" style="60" customWidth="1"/>
    <col min="13423" max="13423" width="0.8984375" style="60" customWidth="1"/>
    <col min="13424" max="13424" width="1.19921875" style="60" customWidth="1"/>
    <col min="13425" max="13425" width="5.3984375" style="60" customWidth="1"/>
    <col min="13426" max="13426" width="6.5" style="60" customWidth="1"/>
    <col min="13427" max="13427" width="4.09765625" style="60" customWidth="1"/>
    <col min="13428" max="13428" width="7.8984375" style="60" customWidth="1"/>
    <col min="13429" max="13429" width="8.69921875" style="60" customWidth="1"/>
    <col min="13430" max="13433" width="6.19921875" style="60" customWidth="1"/>
    <col min="13434" max="13434" width="4.8984375" style="60" customWidth="1"/>
    <col min="13435" max="13435" width="2.5" style="60" customWidth="1"/>
    <col min="13436" max="13436" width="4.8984375" style="60" customWidth="1"/>
    <col min="13437" max="13674" width="9" style="60"/>
    <col min="13675" max="13675" width="1.69921875" style="60" customWidth="1"/>
    <col min="13676" max="13676" width="2.5" style="60" customWidth="1"/>
    <col min="13677" max="13677" width="3.59765625" style="60" customWidth="1"/>
    <col min="13678" max="13678" width="2.69921875" style="60" customWidth="1"/>
    <col min="13679" max="13679" width="0.8984375" style="60" customWidth="1"/>
    <col min="13680" max="13680" width="1.19921875" style="60" customWidth="1"/>
    <col min="13681" max="13681" width="5.3984375" style="60" customWidth="1"/>
    <col min="13682" max="13682" width="6.5" style="60" customWidth="1"/>
    <col min="13683" max="13683" width="4.09765625" style="60" customWidth="1"/>
    <col min="13684" max="13684" width="7.8984375" style="60" customWidth="1"/>
    <col min="13685" max="13685" width="8.69921875" style="60" customWidth="1"/>
    <col min="13686" max="13689" width="6.19921875" style="60" customWidth="1"/>
    <col min="13690" max="13690" width="4.8984375" style="60" customWidth="1"/>
    <col min="13691" max="13691" width="2.5" style="60" customWidth="1"/>
    <col min="13692" max="13692" width="4.8984375" style="60" customWidth="1"/>
    <col min="13693" max="13930" width="9" style="60"/>
    <col min="13931" max="13931" width="1.69921875" style="60" customWidth="1"/>
    <col min="13932" max="13932" width="2.5" style="60" customWidth="1"/>
    <col min="13933" max="13933" width="3.59765625" style="60" customWidth="1"/>
    <col min="13934" max="13934" width="2.69921875" style="60" customWidth="1"/>
    <col min="13935" max="13935" width="0.8984375" style="60" customWidth="1"/>
    <col min="13936" max="13936" width="1.19921875" style="60" customWidth="1"/>
    <col min="13937" max="13937" width="5.3984375" style="60" customWidth="1"/>
    <col min="13938" max="13938" width="6.5" style="60" customWidth="1"/>
    <col min="13939" max="13939" width="4.09765625" style="60" customWidth="1"/>
    <col min="13940" max="13940" width="7.8984375" style="60" customWidth="1"/>
    <col min="13941" max="13941" width="8.69921875" style="60" customWidth="1"/>
    <col min="13942" max="13945" width="6.19921875" style="60" customWidth="1"/>
    <col min="13946" max="13946" width="4.8984375" style="60" customWidth="1"/>
    <col min="13947" max="13947" width="2.5" style="60" customWidth="1"/>
    <col min="13948" max="13948" width="4.8984375" style="60" customWidth="1"/>
    <col min="13949" max="14186" width="9" style="60"/>
    <col min="14187" max="14187" width="1.69921875" style="60" customWidth="1"/>
    <col min="14188" max="14188" width="2.5" style="60" customWidth="1"/>
    <col min="14189" max="14189" width="3.59765625" style="60" customWidth="1"/>
    <col min="14190" max="14190" width="2.69921875" style="60" customWidth="1"/>
    <col min="14191" max="14191" width="0.8984375" style="60" customWidth="1"/>
    <col min="14192" max="14192" width="1.19921875" style="60" customWidth="1"/>
    <col min="14193" max="14193" width="5.3984375" style="60" customWidth="1"/>
    <col min="14194" max="14194" width="6.5" style="60" customWidth="1"/>
    <col min="14195" max="14195" width="4.09765625" style="60" customWidth="1"/>
    <col min="14196" max="14196" width="7.8984375" style="60" customWidth="1"/>
    <col min="14197" max="14197" width="8.69921875" style="60" customWidth="1"/>
    <col min="14198" max="14201" width="6.19921875" style="60" customWidth="1"/>
    <col min="14202" max="14202" width="4.8984375" style="60" customWidth="1"/>
    <col min="14203" max="14203" width="2.5" style="60" customWidth="1"/>
    <col min="14204" max="14204" width="4.8984375" style="60" customWidth="1"/>
    <col min="14205" max="14442" width="9" style="60"/>
    <col min="14443" max="14443" width="1.69921875" style="60" customWidth="1"/>
    <col min="14444" max="14444" width="2.5" style="60" customWidth="1"/>
    <col min="14445" max="14445" width="3.59765625" style="60" customWidth="1"/>
    <col min="14446" max="14446" width="2.69921875" style="60" customWidth="1"/>
    <col min="14447" max="14447" width="0.8984375" style="60" customWidth="1"/>
    <col min="14448" max="14448" width="1.19921875" style="60" customWidth="1"/>
    <col min="14449" max="14449" width="5.3984375" style="60" customWidth="1"/>
    <col min="14450" max="14450" width="6.5" style="60" customWidth="1"/>
    <col min="14451" max="14451" width="4.09765625" style="60" customWidth="1"/>
    <col min="14452" max="14452" width="7.8984375" style="60" customWidth="1"/>
    <col min="14453" max="14453" width="8.69921875" style="60" customWidth="1"/>
    <col min="14454" max="14457" width="6.19921875" style="60" customWidth="1"/>
    <col min="14458" max="14458" width="4.8984375" style="60" customWidth="1"/>
    <col min="14459" max="14459" width="2.5" style="60" customWidth="1"/>
    <col min="14460" max="14460" width="4.8984375" style="60" customWidth="1"/>
    <col min="14461" max="14698" width="9" style="60"/>
    <col min="14699" max="14699" width="1.69921875" style="60" customWidth="1"/>
    <col min="14700" max="14700" width="2.5" style="60" customWidth="1"/>
    <col min="14701" max="14701" width="3.59765625" style="60" customWidth="1"/>
    <col min="14702" max="14702" width="2.69921875" style="60" customWidth="1"/>
    <col min="14703" max="14703" width="0.8984375" style="60" customWidth="1"/>
    <col min="14704" max="14704" width="1.19921875" style="60" customWidth="1"/>
    <col min="14705" max="14705" width="5.3984375" style="60" customWidth="1"/>
    <col min="14706" max="14706" width="6.5" style="60" customWidth="1"/>
    <col min="14707" max="14707" width="4.09765625" style="60" customWidth="1"/>
    <col min="14708" max="14708" width="7.8984375" style="60" customWidth="1"/>
    <col min="14709" max="14709" width="8.69921875" style="60" customWidth="1"/>
    <col min="14710" max="14713" width="6.19921875" style="60" customWidth="1"/>
    <col min="14714" max="14714" width="4.8984375" style="60" customWidth="1"/>
    <col min="14715" max="14715" width="2.5" style="60" customWidth="1"/>
    <col min="14716" max="14716" width="4.8984375" style="60" customWidth="1"/>
    <col min="14717" max="14954" width="9" style="60"/>
    <col min="14955" max="14955" width="1.69921875" style="60" customWidth="1"/>
    <col min="14956" max="14956" width="2.5" style="60" customWidth="1"/>
    <col min="14957" max="14957" width="3.59765625" style="60" customWidth="1"/>
    <col min="14958" max="14958" width="2.69921875" style="60" customWidth="1"/>
    <col min="14959" max="14959" width="0.8984375" style="60" customWidth="1"/>
    <col min="14960" max="14960" width="1.19921875" style="60" customWidth="1"/>
    <col min="14961" max="14961" width="5.3984375" style="60" customWidth="1"/>
    <col min="14962" max="14962" width="6.5" style="60" customWidth="1"/>
    <col min="14963" max="14963" width="4.09765625" style="60" customWidth="1"/>
    <col min="14964" max="14964" width="7.8984375" style="60" customWidth="1"/>
    <col min="14965" max="14965" width="8.69921875" style="60" customWidth="1"/>
    <col min="14966" max="14969" width="6.19921875" style="60" customWidth="1"/>
    <col min="14970" max="14970" width="4.8984375" style="60" customWidth="1"/>
    <col min="14971" max="14971" width="2.5" style="60" customWidth="1"/>
    <col min="14972" max="14972" width="4.8984375" style="60" customWidth="1"/>
    <col min="14973" max="15210" width="9" style="60"/>
    <col min="15211" max="15211" width="1.69921875" style="60" customWidth="1"/>
    <col min="15212" max="15212" width="2.5" style="60" customWidth="1"/>
    <col min="15213" max="15213" width="3.59765625" style="60" customWidth="1"/>
    <col min="15214" max="15214" width="2.69921875" style="60" customWidth="1"/>
    <col min="15215" max="15215" width="0.8984375" style="60" customWidth="1"/>
    <col min="15216" max="15216" width="1.19921875" style="60" customWidth="1"/>
    <col min="15217" max="15217" width="5.3984375" style="60" customWidth="1"/>
    <col min="15218" max="15218" width="6.5" style="60" customWidth="1"/>
    <col min="15219" max="15219" width="4.09765625" style="60" customWidth="1"/>
    <col min="15220" max="15220" width="7.8984375" style="60" customWidth="1"/>
    <col min="15221" max="15221" width="8.69921875" style="60" customWidth="1"/>
    <col min="15222" max="15225" width="6.19921875" style="60" customWidth="1"/>
    <col min="15226" max="15226" width="4.8984375" style="60" customWidth="1"/>
    <col min="15227" max="15227" width="2.5" style="60" customWidth="1"/>
    <col min="15228" max="15228" width="4.8984375" style="60" customWidth="1"/>
    <col min="15229" max="15466" width="9" style="60"/>
    <col min="15467" max="15467" width="1.69921875" style="60" customWidth="1"/>
    <col min="15468" max="15468" width="2.5" style="60" customWidth="1"/>
    <col min="15469" max="15469" width="3.59765625" style="60" customWidth="1"/>
    <col min="15470" max="15470" width="2.69921875" style="60" customWidth="1"/>
    <col min="15471" max="15471" width="0.8984375" style="60" customWidth="1"/>
    <col min="15472" max="15472" width="1.19921875" style="60" customWidth="1"/>
    <col min="15473" max="15473" width="5.3984375" style="60" customWidth="1"/>
    <col min="15474" max="15474" width="6.5" style="60" customWidth="1"/>
    <col min="15475" max="15475" width="4.09765625" style="60" customWidth="1"/>
    <col min="15476" max="15476" width="7.8984375" style="60" customWidth="1"/>
    <col min="15477" max="15477" width="8.69921875" style="60" customWidth="1"/>
    <col min="15478" max="15481" width="6.19921875" style="60" customWidth="1"/>
    <col min="15482" max="15482" width="4.8984375" style="60" customWidth="1"/>
    <col min="15483" max="15483" width="2.5" style="60" customWidth="1"/>
    <col min="15484" max="15484" width="4.8984375" style="60" customWidth="1"/>
    <col min="15485" max="15722" width="9" style="60"/>
    <col min="15723" max="15723" width="1.69921875" style="60" customWidth="1"/>
    <col min="15724" max="15724" width="2.5" style="60" customWidth="1"/>
    <col min="15725" max="15725" width="3.59765625" style="60" customWidth="1"/>
    <col min="15726" max="15726" width="2.69921875" style="60" customWidth="1"/>
    <col min="15727" max="15727" width="0.8984375" style="60" customWidth="1"/>
    <col min="15728" max="15728" width="1.19921875" style="60" customWidth="1"/>
    <col min="15729" max="15729" width="5.3984375" style="60" customWidth="1"/>
    <col min="15730" max="15730" width="6.5" style="60" customWidth="1"/>
    <col min="15731" max="15731" width="4.09765625" style="60" customWidth="1"/>
    <col min="15732" max="15732" width="7.8984375" style="60" customWidth="1"/>
    <col min="15733" max="15733" width="8.69921875" style="60" customWidth="1"/>
    <col min="15734" max="15737" width="6.19921875" style="60" customWidth="1"/>
    <col min="15738" max="15738" width="4.8984375" style="60" customWidth="1"/>
    <col min="15739" max="15739" width="2.5" style="60" customWidth="1"/>
    <col min="15740" max="15740" width="4.8984375" style="60" customWidth="1"/>
    <col min="15741" max="15978" width="9" style="60"/>
    <col min="15979" max="15979" width="1.69921875" style="60" customWidth="1"/>
    <col min="15980" max="15980" width="2.5" style="60" customWidth="1"/>
    <col min="15981" max="15981" width="3.59765625" style="60" customWidth="1"/>
    <col min="15982" max="15982" width="2.69921875" style="60" customWidth="1"/>
    <col min="15983" max="15983" width="0.8984375" style="60" customWidth="1"/>
    <col min="15984" max="15984" width="1.19921875" style="60" customWidth="1"/>
    <col min="15985" max="15985" width="5.3984375" style="60" customWidth="1"/>
    <col min="15986" max="15986" width="6.5" style="60" customWidth="1"/>
    <col min="15987" max="15987" width="4.09765625" style="60" customWidth="1"/>
    <col min="15988" max="15988" width="7.8984375" style="60" customWidth="1"/>
    <col min="15989" max="15989" width="8.69921875" style="60" customWidth="1"/>
    <col min="15990" max="15993" width="6.19921875" style="60" customWidth="1"/>
    <col min="15994" max="15994" width="4.8984375" style="60" customWidth="1"/>
    <col min="15995" max="15995" width="2.5" style="60" customWidth="1"/>
    <col min="15996" max="15996" width="4.8984375" style="60" customWidth="1"/>
    <col min="15997" max="16384" width="9" style="60"/>
  </cols>
  <sheetData>
    <row r="1" spans="2:20" ht="4.5" customHeight="1" thickBot="1"/>
    <row r="2" spans="2:20" ht="18.75" customHeight="1" thickBot="1">
      <c r="B2" s="570" t="s">
        <v>537</v>
      </c>
      <c r="C2" s="571"/>
      <c r="D2" s="571"/>
      <c r="E2" s="572"/>
      <c r="G2" s="573" t="s">
        <v>293</v>
      </c>
      <c r="H2" s="573"/>
      <c r="I2" s="72">
        <f>IF(基本情報!G6="","",基本情報!G6)</f>
        <v>0</v>
      </c>
      <c r="J2" s="54" t="s">
        <v>7</v>
      </c>
      <c r="K2" s="54"/>
      <c r="L2" s="54"/>
      <c r="R2" s="574" t="s">
        <v>397</v>
      </c>
      <c r="S2" s="576" t="s">
        <v>394</v>
      </c>
      <c r="T2" s="576"/>
    </row>
    <row r="3" spans="2:20" s="52" customFormat="1">
      <c r="B3" s="90" t="s">
        <v>315</v>
      </c>
      <c r="G3" s="90"/>
      <c r="N3" s="169" t="s">
        <v>204</v>
      </c>
      <c r="O3" s="161" t="s">
        <v>291</v>
      </c>
      <c r="P3" s="103" t="s">
        <v>292</v>
      </c>
      <c r="R3" s="575"/>
      <c r="S3" s="51" t="s">
        <v>79</v>
      </c>
      <c r="T3" s="51" t="s">
        <v>247</v>
      </c>
    </row>
    <row r="4" spans="2:20" s="52" customFormat="1">
      <c r="B4" s="110" t="s">
        <v>162</v>
      </c>
      <c r="C4" s="113" t="s">
        <v>105</v>
      </c>
      <c r="D4" s="114" t="s">
        <v>152</v>
      </c>
      <c r="E4" s="112" t="s">
        <v>247</v>
      </c>
      <c r="G4" s="573" t="s">
        <v>17</v>
      </c>
      <c r="H4" s="573" t="str">
        <f>IF(①加減算!C9="","",①加減算!C9)</f>
        <v/>
      </c>
      <c r="I4" s="73" t="s">
        <v>162</v>
      </c>
      <c r="J4" s="83" t="s">
        <v>105</v>
      </c>
      <c r="K4" s="82" t="s">
        <v>152</v>
      </c>
      <c r="L4" s="74" t="s">
        <v>247</v>
      </c>
      <c r="N4" s="72" t="s">
        <v>347</v>
      </c>
      <c r="O4" s="170">
        <f>IF(K5="",0,K5)</f>
        <v>0</v>
      </c>
      <c r="P4" s="170">
        <f>IF(L5="",0,L5*$I$2)</f>
        <v>0</v>
      </c>
      <c r="R4" s="51">
        <f>月初児童数!AR8</f>
        <v>0</v>
      </c>
      <c r="S4" s="75">
        <f>IFERROR(O4*R4,0)</f>
        <v>0</v>
      </c>
      <c r="T4" s="75">
        <f>IFERROR(P4*R4,0)</f>
        <v>0</v>
      </c>
    </row>
    <row r="5" spans="2:20" s="54" customFormat="1">
      <c r="B5" s="64" t="s">
        <v>112</v>
      </c>
      <c r="C5" s="29" t="s">
        <v>536</v>
      </c>
      <c r="D5" s="239">
        <v>7150</v>
      </c>
      <c r="E5" s="239">
        <v>70</v>
      </c>
      <c r="G5" s="573"/>
      <c r="H5" s="573"/>
      <c r="I5" s="62" t="str">
        <f>IF(基本情報!$C$4="","",基本情報!$C$4)</f>
        <v/>
      </c>
      <c r="J5" s="62" t="str">
        <f>利用定員!L35</f>
        <v/>
      </c>
      <c r="K5" s="55">
        <f>IF(H4="",0,DGET($B$4:$E$140,K4,I4:J5))</f>
        <v>0</v>
      </c>
      <c r="L5" s="55">
        <f>IF(H4="",0,DGET($B$4:$E$140,L4,I4:J5))</f>
        <v>0</v>
      </c>
      <c r="N5" s="72" t="s">
        <v>18</v>
      </c>
      <c r="O5" s="170">
        <f>IF(K7="",0,K7)</f>
        <v>0</v>
      </c>
      <c r="P5" s="170">
        <f>IF(L7="",0,L7*$I$2)</f>
        <v>0</v>
      </c>
      <c r="R5" s="51">
        <f>月初児童数!AR9</f>
        <v>0</v>
      </c>
      <c r="S5" s="75">
        <f t="shared" ref="S5:S15" si="0">IFERROR(O5*R5,0)</f>
        <v>0</v>
      </c>
      <c r="T5" s="75">
        <f t="shared" ref="T5:T15" si="1">IFERROR(P5*R5,0)</f>
        <v>0</v>
      </c>
    </row>
    <row r="6" spans="2:20" s="54" customFormat="1">
      <c r="B6" s="64" t="s">
        <v>112</v>
      </c>
      <c r="C6" s="29" t="s">
        <v>465</v>
      </c>
      <c r="D6" s="239">
        <v>4290</v>
      </c>
      <c r="E6" s="239">
        <v>40</v>
      </c>
      <c r="G6" s="573" t="s">
        <v>18</v>
      </c>
      <c r="H6" s="573" t="str">
        <f>IF(①加減算!C10="","",①加減算!C10)</f>
        <v/>
      </c>
      <c r="I6" s="73" t="s">
        <v>162</v>
      </c>
      <c r="J6" s="83" t="s">
        <v>105</v>
      </c>
      <c r="K6" s="82" t="s">
        <v>152</v>
      </c>
      <c r="L6" s="74" t="s">
        <v>247</v>
      </c>
      <c r="N6" s="72" t="s">
        <v>19</v>
      </c>
      <c r="O6" s="170">
        <f>IF(K9="",0,K9)</f>
        <v>0</v>
      </c>
      <c r="P6" s="170">
        <f>IF(L9="",0,L9*$I$2)</f>
        <v>0</v>
      </c>
      <c r="R6" s="51">
        <f>月初児童数!AR10</f>
        <v>0</v>
      </c>
      <c r="S6" s="75">
        <f t="shared" si="0"/>
        <v>0</v>
      </c>
      <c r="T6" s="75">
        <f t="shared" si="1"/>
        <v>0</v>
      </c>
    </row>
    <row r="7" spans="2:20" s="54" customFormat="1">
      <c r="B7" s="64" t="s">
        <v>112</v>
      </c>
      <c r="C7" s="29" t="s">
        <v>466</v>
      </c>
      <c r="D7" s="239">
        <v>3060</v>
      </c>
      <c r="E7" s="239">
        <v>30</v>
      </c>
      <c r="G7" s="573"/>
      <c r="H7" s="573"/>
      <c r="I7" s="62" t="str">
        <f>IF(基本情報!$C$4="","",基本情報!$C$4)</f>
        <v/>
      </c>
      <c r="J7" s="62" t="str">
        <f>利用定員!L36</f>
        <v/>
      </c>
      <c r="K7" s="55">
        <f>IF(H6="",0,DGET($B$4:$E$140,K6,I6:J7))</f>
        <v>0</v>
      </c>
      <c r="L7" s="55">
        <f>IF(H6="",0,DGET($B$4:$E$140,L6,I6:J7))</f>
        <v>0</v>
      </c>
      <c r="N7" s="72" t="s">
        <v>20</v>
      </c>
      <c r="O7" s="170">
        <f>IF(K11="",0,K11)</f>
        <v>0</v>
      </c>
      <c r="P7" s="170">
        <f>IF(L11="",0,L11*$I$2)</f>
        <v>0</v>
      </c>
      <c r="R7" s="51">
        <f>月初児童数!AR11</f>
        <v>0</v>
      </c>
      <c r="S7" s="75">
        <f t="shared" si="0"/>
        <v>0</v>
      </c>
      <c r="T7" s="75">
        <f t="shared" si="1"/>
        <v>0</v>
      </c>
    </row>
    <row r="8" spans="2:20" s="77" customFormat="1">
      <c r="B8" s="64" t="s">
        <v>112</v>
      </c>
      <c r="C8" s="29" t="s">
        <v>467</v>
      </c>
      <c r="D8" s="239">
        <v>2380</v>
      </c>
      <c r="E8" s="239">
        <v>20</v>
      </c>
      <c r="G8" s="573" t="s">
        <v>19</v>
      </c>
      <c r="H8" s="573" t="str">
        <f>IF(①加減算!C11="","",①加減算!C11)</f>
        <v/>
      </c>
      <c r="I8" s="73" t="s">
        <v>162</v>
      </c>
      <c r="J8" s="83" t="s">
        <v>105</v>
      </c>
      <c r="K8" s="82" t="s">
        <v>152</v>
      </c>
      <c r="L8" s="74" t="s">
        <v>247</v>
      </c>
      <c r="N8" s="72" t="s">
        <v>21</v>
      </c>
      <c r="O8" s="170">
        <f>IF(K13="",0,K13)</f>
        <v>0</v>
      </c>
      <c r="P8" s="170">
        <f>IF(L13="",0,L13*$I$2)</f>
        <v>0</v>
      </c>
      <c r="R8" s="51">
        <f>月初児童数!AR12</f>
        <v>0</v>
      </c>
      <c r="S8" s="75">
        <f t="shared" si="0"/>
        <v>0</v>
      </c>
      <c r="T8" s="75">
        <f t="shared" si="1"/>
        <v>0</v>
      </c>
    </row>
    <row r="9" spans="2:20" s="54" customFormat="1">
      <c r="B9" s="64" t="s">
        <v>112</v>
      </c>
      <c r="C9" s="29" t="s">
        <v>468</v>
      </c>
      <c r="D9" s="239">
        <v>1780</v>
      </c>
      <c r="E9" s="239">
        <v>10</v>
      </c>
      <c r="G9" s="573"/>
      <c r="H9" s="573"/>
      <c r="I9" s="62" t="str">
        <f>IF(基本情報!$C$4="","",基本情報!$C$4)</f>
        <v/>
      </c>
      <c r="J9" s="62" t="str">
        <f>利用定員!L37</f>
        <v/>
      </c>
      <c r="K9" s="55">
        <f>IF(H8="",0,DGET($B$4:$E$140,K8,I8:J9))</f>
        <v>0</v>
      </c>
      <c r="L9" s="55">
        <f>IF(H8="",0,DGET($B$4:$E$140,L8,I8:J9))</f>
        <v>0</v>
      </c>
      <c r="N9" s="72" t="s">
        <v>22</v>
      </c>
      <c r="O9" s="170">
        <f>IF(K15="",0,K15)</f>
        <v>0</v>
      </c>
      <c r="P9" s="170">
        <f>IF(L15="",0,L15*$I$2)</f>
        <v>0</v>
      </c>
      <c r="R9" s="51">
        <f>月初児童数!AR13</f>
        <v>0</v>
      </c>
      <c r="S9" s="75">
        <f t="shared" si="0"/>
        <v>0</v>
      </c>
      <c r="T9" s="75">
        <f t="shared" si="1"/>
        <v>0</v>
      </c>
    </row>
    <row r="10" spans="2:20" s="54" customFormat="1">
      <c r="B10" s="64" t="s">
        <v>112</v>
      </c>
      <c r="C10" s="29" t="s">
        <v>469</v>
      </c>
      <c r="D10" s="239">
        <v>1430</v>
      </c>
      <c r="E10" s="239">
        <v>10</v>
      </c>
      <c r="G10" s="573" t="s">
        <v>20</v>
      </c>
      <c r="H10" s="573" t="str">
        <f>IF(①加減算!C12="","",①加減算!C12)</f>
        <v/>
      </c>
      <c r="I10" s="73" t="s">
        <v>162</v>
      </c>
      <c r="J10" s="83" t="s">
        <v>105</v>
      </c>
      <c r="K10" s="82" t="s">
        <v>152</v>
      </c>
      <c r="L10" s="74" t="s">
        <v>247</v>
      </c>
      <c r="N10" s="72" t="s">
        <v>206</v>
      </c>
      <c r="O10" s="170">
        <f>IF(K17="",0,K17)</f>
        <v>0</v>
      </c>
      <c r="P10" s="170">
        <f>IF(L17="",0,L17*$I$2)</f>
        <v>0</v>
      </c>
      <c r="R10" s="51">
        <f>月初児童数!AR14</f>
        <v>0</v>
      </c>
      <c r="S10" s="75">
        <f t="shared" si="0"/>
        <v>0</v>
      </c>
      <c r="T10" s="75">
        <f t="shared" si="1"/>
        <v>0</v>
      </c>
    </row>
    <row r="11" spans="2:20" s="54" customFormat="1">
      <c r="B11" s="64" t="s">
        <v>112</v>
      </c>
      <c r="C11" s="29" t="s">
        <v>470</v>
      </c>
      <c r="D11" s="239">
        <v>1190</v>
      </c>
      <c r="E11" s="239">
        <v>10</v>
      </c>
      <c r="G11" s="573"/>
      <c r="H11" s="573"/>
      <c r="I11" s="62" t="str">
        <f>IF(基本情報!$C$4="","",基本情報!$C$4)</f>
        <v/>
      </c>
      <c r="J11" s="62" t="str">
        <f>利用定員!L38</f>
        <v/>
      </c>
      <c r="K11" s="55">
        <f>IF(H10="",0,DGET($B$4:$E$140,K10,I10:J11))</f>
        <v>0</v>
      </c>
      <c r="L11" s="55">
        <f>IF(H10="",0,DGET($B$4:$E$140,L10,I10:J11))</f>
        <v>0</v>
      </c>
      <c r="N11" s="72" t="s">
        <v>207</v>
      </c>
      <c r="O11" s="170">
        <f>IF(K19="",0,K19)</f>
        <v>0</v>
      </c>
      <c r="P11" s="170">
        <f>IF(L19="",0,L19*$I$2)</f>
        <v>0</v>
      </c>
      <c r="R11" s="51">
        <f>月初児童数!AR15</f>
        <v>0</v>
      </c>
      <c r="S11" s="75">
        <f t="shared" si="0"/>
        <v>0</v>
      </c>
      <c r="T11" s="75">
        <f t="shared" si="1"/>
        <v>0</v>
      </c>
    </row>
    <row r="12" spans="2:20" s="54" customFormat="1">
      <c r="B12" s="62" t="s">
        <v>112</v>
      </c>
      <c r="C12" s="29" t="s">
        <v>471</v>
      </c>
      <c r="D12" s="237">
        <v>1020</v>
      </c>
      <c r="E12" s="237">
        <v>10</v>
      </c>
      <c r="G12" s="573" t="s">
        <v>21</v>
      </c>
      <c r="H12" s="573" t="str">
        <f>IF(①加減算!C13="","",①加減算!C13)</f>
        <v/>
      </c>
      <c r="I12" s="73" t="s">
        <v>162</v>
      </c>
      <c r="J12" s="83" t="s">
        <v>105</v>
      </c>
      <c r="K12" s="82" t="s">
        <v>152</v>
      </c>
      <c r="L12" s="74" t="s">
        <v>247</v>
      </c>
      <c r="N12" s="72" t="s">
        <v>208</v>
      </c>
      <c r="O12" s="170">
        <f>IF(K21="",0,K21)</f>
        <v>0</v>
      </c>
      <c r="P12" s="170">
        <f>IF(L21="",0,L21*$I$2)</f>
        <v>0</v>
      </c>
      <c r="R12" s="51">
        <f>月初児童数!AR16</f>
        <v>0</v>
      </c>
      <c r="S12" s="75">
        <f t="shared" si="0"/>
        <v>0</v>
      </c>
      <c r="T12" s="75">
        <f t="shared" si="1"/>
        <v>0</v>
      </c>
    </row>
    <row r="13" spans="2:20" s="54" customFormat="1">
      <c r="B13" s="62" t="s">
        <v>112</v>
      </c>
      <c r="C13" s="29" t="s">
        <v>472</v>
      </c>
      <c r="D13" s="237">
        <v>890</v>
      </c>
      <c r="E13" s="237">
        <v>8</v>
      </c>
      <c r="G13" s="573"/>
      <c r="H13" s="573"/>
      <c r="I13" s="62" t="str">
        <f>IF(基本情報!$C$4="","",基本情報!$C$4)</f>
        <v/>
      </c>
      <c r="J13" s="62" t="str">
        <f>利用定員!L39</f>
        <v/>
      </c>
      <c r="K13" s="55">
        <f>IF(H12="",0,DGET($B$4:$E$140,K12,I12:J13))</f>
        <v>0</v>
      </c>
      <c r="L13" s="55">
        <f>IF(H12="",0,DGET($B$4:$E$140,L12,I12:J13))</f>
        <v>0</v>
      </c>
      <c r="N13" s="72" t="s">
        <v>26</v>
      </c>
      <c r="O13" s="170">
        <f>IF(K23="",0,K23)</f>
        <v>0</v>
      </c>
      <c r="P13" s="170">
        <f>IF(L23="",0,L23*$I$2)</f>
        <v>0</v>
      </c>
      <c r="R13" s="51">
        <f>月初児童数!AR17</f>
        <v>0</v>
      </c>
      <c r="S13" s="75">
        <f t="shared" si="0"/>
        <v>0</v>
      </c>
      <c r="T13" s="75">
        <f t="shared" si="1"/>
        <v>0</v>
      </c>
    </row>
    <row r="14" spans="2:20" s="54" customFormat="1">
      <c r="B14" s="62" t="s">
        <v>112</v>
      </c>
      <c r="C14" s="29" t="s">
        <v>473</v>
      </c>
      <c r="D14" s="237">
        <v>790</v>
      </c>
      <c r="E14" s="237">
        <v>7</v>
      </c>
      <c r="G14" s="573" t="s">
        <v>22</v>
      </c>
      <c r="H14" s="573" t="str">
        <f>IF(①加減算!C14="","",①加減算!C14)</f>
        <v/>
      </c>
      <c r="I14" s="73" t="s">
        <v>162</v>
      </c>
      <c r="J14" s="83" t="s">
        <v>105</v>
      </c>
      <c r="K14" s="82" t="s">
        <v>152</v>
      </c>
      <c r="L14" s="74" t="s">
        <v>247</v>
      </c>
      <c r="N14" s="72" t="s">
        <v>27</v>
      </c>
      <c r="O14" s="170">
        <f>IF(K25="",0,K25)</f>
        <v>0</v>
      </c>
      <c r="P14" s="170">
        <f>IF(L25="",0,L25*$I$2)</f>
        <v>0</v>
      </c>
      <c r="R14" s="51">
        <f>月初児童数!AR18</f>
        <v>0</v>
      </c>
      <c r="S14" s="75">
        <f t="shared" si="0"/>
        <v>0</v>
      </c>
      <c r="T14" s="75">
        <f t="shared" si="1"/>
        <v>0</v>
      </c>
    </row>
    <row r="15" spans="2:20" s="54" customFormat="1">
      <c r="B15" s="62" t="s">
        <v>112</v>
      </c>
      <c r="C15" s="29" t="s">
        <v>474</v>
      </c>
      <c r="D15" s="237">
        <v>710</v>
      </c>
      <c r="E15" s="237">
        <v>7</v>
      </c>
      <c r="G15" s="573"/>
      <c r="H15" s="573"/>
      <c r="I15" s="62" t="str">
        <f>IF(基本情報!$C$4="","",基本情報!$C$4)</f>
        <v/>
      </c>
      <c r="J15" s="62" t="str">
        <f>利用定員!L40</f>
        <v/>
      </c>
      <c r="K15" s="55">
        <f>IF(H14="",0,DGET($B$4:$E$140,K14,I14:J15))</f>
        <v>0</v>
      </c>
      <c r="L15" s="55">
        <f>IF(H14="",0,DGET($B$4:$E$140,L14,I14:J15))</f>
        <v>0</v>
      </c>
      <c r="N15" s="72" t="s">
        <v>28</v>
      </c>
      <c r="O15" s="170">
        <f>IF(K27="",0,K27)</f>
        <v>0</v>
      </c>
      <c r="P15" s="170">
        <f>IF(L27="",0,L27*$I$2)</f>
        <v>0</v>
      </c>
      <c r="R15" s="51">
        <f>月初児童数!AR19</f>
        <v>0</v>
      </c>
      <c r="S15" s="75">
        <f t="shared" si="0"/>
        <v>0</v>
      </c>
      <c r="T15" s="75">
        <f t="shared" si="1"/>
        <v>0</v>
      </c>
    </row>
    <row r="16" spans="2:20" s="54" customFormat="1">
      <c r="B16" s="62" t="s">
        <v>112</v>
      </c>
      <c r="C16" s="29" t="s">
        <v>475</v>
      </c>
      <c r="D16" s="237">
        <v>590</v>
      </c>
      <c r="E16" s="237">
        <v>5</v>
      </c>
      <c r="G16" s="573" t="s">
        <v>23</v>
      </c>
      <c r="H16" s="573" t="str">
        <f>IF(①加減算!C15="","",①加減算!C15)</f>
        <v/>
      </c>
      <c r="I16" s="73" t="s">
        <v>162</v>
      </c>
      <c r="J16" s="83" t="s">
        <v>105</v>
      </c>
      <c r="K16" s="82" t="s">
        <v>152</v>
      </c>
      <c r="L16" s="74" t="s">
        <v>247</v>
      </c>
      <c r="R16" s="51">
        <f>SUM(R4:R15)</f>
        <v>0</v>
      </c>
      <c r="S16" s="190">
        <f>SUM(S4:S15)</f>
        <v>0</v>
      </c>
      <c r="T16" s="190">
        <f>SUM(T4:T15)</f>
        <v>0</v>
      </c>
    </row>
    <row r="17" spans="2:12" s="54" customFormat="1">
      <c r="B17" s="62" t="s">
        <v>112</v>
      </c>
      <c r="C17" s="29" t="s">
        <v>476</v>
      </c>
      <c r="D17" s="237">
        <v>510</v>
      </c>
      <c r="E17" s="237">
        <v>5</v>
      </c>
      <c r="G17" s="573"/>
      <c r="H17" s="573"/>
      <c r="I17" s="62" t="str">
        <f>IF(基本情報!$C$4="","",基本情報!$C$4)</f>
        <v/>
      </c>
      <c r="J17" s="62" t="str">
        <f>利用定員!L41</f>
        <v/>
      </c>
      <c r="K17" s="55">
        <f>IF(H16="",0,DGET($B$4:$E$140,K16,I16:J17))</f>
        <v>0</v>
      </c>
      <c r="L17" s="55">
        <f>IF(H16="",0,DGET($B$4:$E$140,L16,I16:J17))</f>
        <v>0</v>
      </c>
    </row>
    <row r="18" spans="2:12" s="54" customFormat="1">
      <c r="B18" s="62" t="s">
        <v>112</v>
      </c>
      <c r="C18" s="29" t="s">
        <v>477</v>
      </c>
      <c r="D18" s="237">
        <v>440</v>
      </c>
      <c r="E18" s="237">
        <v>4</v>
      </c>
      <c r="G18" s="573" t="s">
        <v>207</v>
      </c>
      <c r="H18" s="573" t="str">
        <f>IF(①加減算!C16="","",①加減算!C16)</f>
        <v/>
      </c>
      <c r="I18" s="73" t="s">
        <v>162</v>
      </c>
      <c r="J18" s="83" t="s">
        <v>105</v>
      </c>
      <c r="K18" s="82" t="s">
        <v>152</v>
      </c>
      <c r="L18" s="74" t="s">
        <v>247</v>
      </c>
    </row>
    <row r="19" spans="2:12" s="54" customFormat="1">
      <c r="B19" s="62" t="s">
        <v>112</v>
      </c>
      <c r="C19" s="29" t="s">
        <v>478</v>
      </c>
      <c r="D19" s="237">
        <v>390</v>
      </c>
      <c r="E19" s="237">
        <v>3</v>
      </c>
      <c r="G19" s="573"/>
      <c r="H19" s="573"/>
      <c r="I19" s="62" t="str">
        <f>IF(基本情報!$C$4="","",基本情報!$C$4)</f>
        <v/>
      </c>
      <c r="J19" s="62" t="str">
        <f>利用定員!L42</f>
        <v/>
      </c>
      <c r="K19" s="55">
        <f>IF(H18="",0,DGET($B$4:$E$140,K18,I18:J19))</f>
        <v>0</v>
      </c>
      <c r="L19" s="55">
        <f>IF(H18="",0,DGET($B$4:$E$140,L18,I18:J19))</f>
        <v>0</v>
      </c>
    </row>
    <row r="20" spans="2:12" s="54" customFormat="1">
      <c r="B20" s="62" t="s">
        <v>112</v>
      </c>
      <c r="C20" s="29" t="s">
        <v>479</v>
      </c>
      <c r="D20" s="237">
        <v>350</v>
      </c>
      <c r="E20" s="237">
        <v>3</v>
      </c>
      <c r="G20" s="573" t="s">
        <v>208</v>
      </c>
      <c r="H20" s="573" t="str">
        <f>IF(①加減算!C17="","",①加減算!C17)</f>
        <v/>
      </c>
      <c r="I20" s="73" t="s">
        <v>162</v>
      </c>
      <c r="J20" s="83" t="s">
        <v>105</v>
      </c>
      <c r="K20" s="82" t="s">
        <v>152</v>
      </c>
      <c r="L20" s="74" t="s">
        <v>247</v>
      </c>
    </row>
    <row r="21" spans="2:12">
      <c r="B21" s="62" t="s">
        <v>112</v>
      </c>
      <c r="C21" s="29" t="s">
        <v>480</v>
      </c>
      <c r="D21" s="237">
        <v>320</v>
      </c>
      <c r="E21" s="237">
        <v>3</v>
      </c>
      <c r="G21" s="573"/>
      <c r="H21" s="573"/>
      <c r="I21" s="62" t="str">
        <f>IF(基本情報!$C$4="","",基本情報!$C$4)</f>
        <v/>
      </c>
      <c r="J21" s="62" t="str">
        <f>利用定員!L43</f>
        <v/>
      </c>
      <c r="K21" s="55">
        <f>IF(H20="",0,DGET($B$4:$E$140,K20,I20:J21))</f>
        <v>0</v>
      </c>
      <c r="L21" s="55">
        <f>IF(H20="",0,DGET($B$4:$E$140,L20,I20:J21))</f>
        <v>0</v>
      </c>
    </row>
    <row r="22" spans="2:12">
      <c r="B22" s="62" t="s">
        <v>274</v>
      </c>
      <c r="C22" s="29" t="s">
        <v>536</v>
      </c>
      <c r="D22" s="237">
        <v>6890</v>
      </c>
      <c r="E22" s="237">
        <v>60</v>
      </c>
      <c r="G22" s="573" t="s">
        <v>26</v>
      </c>
      <c r="H22" s="573" t="str">
        <f>IF(①加減算!C18="","",①加減算!C18)</f>
        <v/>
      </c>
      <c r="I22" s="73" t="s">
        <v>162</v>
      </c>
      <c r="J22" s="83" t="s">
        <v>105</v>
      </c>
      <c r="K22" s="82" t="s">
        <v>152</v>
      </c>
      <c r="L22" s="74" t="s">
        <v>247</v>
      </c>
    </row>
    <row r="23" spans="2:12">
      <c r="B23" s="62" t="s">
        <v>274</v>
      </c>
      <c r="C23" s="29" t="s">
        <v>465</v>
      </c>
      <c r="D23" s="237">
        <v>4130</v>
      </c>
      <c r="E23" s="237">
        <v>40</v>
      </c>
      <c r="G23" s="573"/>
      <c r="H23" s="573"/>
      <c r="I23" s="62" t="str">
        <f>IF(基本情報!$C$4="","",基本情報!$C$4)</f>
        <v/>
      </c>
      <c r="J23" s="62" t="str">
        <f>利用定員!L44</f>
        <v/>
      </c>
      <c r="K23" s="55">
        <f>IF(H22="",0,DGET($B$4:$E$140,K22,I22:J23))</f>
        <v>0</v>
      </c>
      <c r="L23" s="55">
        <f>IF(H22="",0,DGET($B$4:$E$140,L22,I22:J23))</f>
        <v>0</v>
      </c>
    </row>
    <row r="24" spans="2:12">
      <c r="B24" s="62" t="s">
        <v>274</v>
      </c>
      <c r="C24" s="29" t="s">
        <v>466</v>
      </c>
      <c r="D24" s="237">
        <v>2950</v>
      </c>
      <c r="E24" s="237">
        <v>20</v>
      </c>
      <c r="G24" s="573" t="s">
        <v>27</v>
      </c>
      <c r="H24" s="573" t="str">
        <f>IF(①加減算!C19="","",①加減算!C19)</f>
        <v/>
      </c>
      <c r="I24" s="73" t="s">
        <v>162</v>
      </c>
      <c r="J24" s="83" t="s">
        <v>105</v>
      </c>
      <c r="K24" s="82" t="s">
        <v>152</v>
      </c>
      <c r="L24" s="74" t="s">
        <v>247</v>
      </c>
    </row>
    <row r="25" spans="2:12">
      <c r="B25" s="62" t="s">
        <v>274</v>
      </c>
      <c r="C25" s="29" t="s">
        <v>467</v>
      </c>
      <c r="D25" s="237">
        <v>2290</v>
      </c>
      <c r="E25" s="237">
        <v>20</v>
      </c>
      <c r="G25" s="573"/>
      <c r="H25" s="573"/>
      <c r="I25" s="62" t="str">
        <f>IF(基本情報!$C$4="","",基本情報!$C$4)</f>
        <v/>
      </c>
      <c r="J25" s="62" t="str">
        <f>利用定員!L45</f>
        <v/>
      </c>
      <c r="K25" s="55">
        <f>IF(H24="",0,DGET($B$4:$E$140,K24,I24:J25))</f>
        <v>0</v>
      </c>
      <c r="L25" s="55">
        <f>IF(H24="",0,DGET($B$4:$E$140,L24,I24:J25))</f>
        <v>0</v>
      </c>
    </row>
    <row r="26" spans="2:12">
      <c r="B26" s="62" t="s">
        <v>274</v>
      </c>
      <c r="C26" s="29" t="s">
        <v>468</v>
      </c>
      <c r="D26" s="237">
        <v>1720</v>
      </c>
      <c r="E26" s="237">
        <v>10</v>
      </c>
      <c r="G26" s="573" t="s">
        <v>28</v>
      </c>
      <c r="H26" s="573" t="str">
        <f>IF(①加減算!C20="","",①加減算!C20)</f>
        <v/>
      </c>
      <c r="I26" s="73" t="s">
        <v>162</v>
      </c>
      <c r="J26" s="83" t="s">
        <v>105</v>
      </c>
      <c r="K26" s="82" t="s">
        <v>152</v>
      </c>
      <c r="L26" s="74" t="s">
        <v>247</v>
      </c>
    </row>
    <row r="27" spans="2:12">
      <c r="B27" s="62" t="s">
        <v>274</v>
      </c>
      <c r="C27" s="29" t="s">
        <v>469</v>
      </c>
      <c r="D27" s="237">
        <v>1370</v>
      </c>
      <c r="E27" s="237">
        <v>10</v>
      </c>
      <c r="G27" s="573"/>
      <c r="H27" s="573"/>
      <c r="I27" s="62" t="str">
        <f>IF(基本情報!$C$4="","",基本情報!$C$4)</f>
        <v/>
      </c>
      <c r="J27" s="62" t="str">
        <f>利用定員!L46</f>
        <v/>
      </c>
      <c r="K27" s="55">
        <f>IF(H26="",0,DGET($B$4:$E$140,K26,I26:J27))</f>
        <v>0</v>
      </c>
      <c r="L27" s="55">
        <f>IF(H26="",0,DGET($B$4:$E$140,L26,I26:J27))</f>
        <v>0</v>
      </c>
    </row>
    <row r="28" spans="2:12">
      <c r="B28" s="62" t="s">
        <v>274</v>
      </c>
      <c r="C28" s="29" t="s">
        <v>470</v>
      </c>
      <c r="D28" s="237">
        <v>1140</v>
      </c>
      <c r="E28" s="237">
        <v>10</v>
      </c>
    </row>
    <row r="29" spans="2:12">
      <c r="B29" s="62" t="s">
        <v>274</v>
      </c>
      <c r="C29" s="29" t="s">
        <v>471</v>
      </c>
      <c r="D29" s="237">
        <v>980</v>
      </c>
      <c r="E29" s="237">
        <v>9</v>
      </c>
    </row>
    <row r="30" spans="2:12">
      <c r="B30" s="62" t="s">
        <v>274</v>
      </c>
      <c r="C30" s="29" t="s">
        <v>472</v>
      </c>
      <c r="D30" s="237">
        <v>860</v>
      </c>
      <c r="E30" s="237">
        <v>8</v>
      </c>
    </row>
    <row r="31" spans="2:12">
      <c r="B31" s="62" t="s">
        <v>274</v>
      </c>
      <c r="C31" s="29" t="s">
        <v>473</v>
      </c>
      <c r="D31" s="237">
        <v>760</v>
      </c>
      <c r="E31" s="237">
        <v>7</v>
      </c>
    </row>
    <row r="32" spans="2:12">
      <c r="B32" s="62" t="s">
        <v>274</v>
      </c>
      <c r="C32" s="29" t="s">
        <v>474</v>
      </c>
      <c r="D32" s="237">
        <v>680</v>
      </c>
      <c r="E32" s="237">
        <v>6</v>
      </c>
    </row>
    <row r="33" spans="2:5">
      <c r="B33" s="62" t="s">
        <v>274</v>
      </c>
      <c r="C33" s="29" t="s">
        <v>475</v>
      </c>
      <c r="D33" s="237">
        <v>570</v>
      </c>
      <c r="E33" s="237">
        <v>5</v>
      </c>
    </row>
    <row r="34" spans="2:5">
      <c r="B34" s="62" t="s">
        <v>274</v>
      </c>
      <c r="C34" s="29" t="s">
        <v>476</v>
      </c>
      <c r="D34" s="237">
        <v>490</v>
      </c>
      <c r="E34" s="237">
        <v>4</v>
      </c>
    </row>
    <row r="35" spans="2:5">
      <c r="B35" s="62" t="s">
        <v>274</v>
      </c>
      <c r="C35" s="29" t="s">
        <v>477</v>
      </c>
      <c r="D35" s="237">
        <v>430</v>
      </c>
      <c r="E35" s="237">
        <v>4</v>
      </c>
    </row>
    <row r="36" spans="2:5">
      <c r="B36" s="62" t="s">
        <v>274</v>
      </c>
      <c r="C36" s="29" t="s">
        <v>478</v>
      </c>
      <c r="D36" s="237">
        <v>380</v>
      </c>
      <c r="E36" s="237">
        <v>3</v>
      </c>
    </row>
    <row r="37" spans="2:5">
      <c r="B37" s="62" t="s">
        <v>274</v>
      </c>
      <c r="C37" s="29" t="s">
        <v>479</v>
      </c>
      <c r="D37" s="237">
        <v>340</v>
      </c>
      <c r="E37" s="237">
        <v>3</v>
      </c>
    </row>
    <row r="38" spans="2:5">
      <c r="B38" s="62" t="s">
        <v>274</v>
      </c>
      <c r="C38" s="29" t="s">
        <v>480</v>
      </c>
      <c r="D38" s="237">
        <v>310</v>
      </c>
      <c r="E38" s="237">
        <v>3</v>
      </c>
    </row>
    <row r="39" spans="2:5">
      <c r="B39" s="62" t="s">
        <v>275</v>
      </c>
      <c r="C39" s="29" t="s">
        <v>536</v>
      </c>
      <c r="D39" s="237">
        <v>6830</v>
      </c>
      <c r="E39" s="237">
        <v>60</v>
      </c>
    </row>
    <row r="40" spans="2:5">
      <c r="B40" s="62" t="s">
        <v>275</v>
      </c>
      <c r="C40" s="29" t="s">
        <v>465</v>
      </c>
      <c r="D40" s="237">
        <v>4090</v>
      </c>
      <c r="E40" s="237">
        <v>40</v>
      </c>
    </row>
    <row r="41" spans="2:5">
      <c r="B41" s="62" t="s">
        <v>275</v>
      </c>
      <c r="C41" s="29" t="s">
        <v>466</v>
      </c>
      <c r="D41" s="237">
        <v>2920</v>
      </c>
      <c r="E41" s="237">
        <v>20</v>
      </c>
    </row>
    <row r="42" spans="2:5">
      <c r="B42" s="62" t="s">
        <v>275</v>
      </c>
      <c r="C42" s="29" t="s">
        <v>467</v>
      </c>
      <c r="D42" s="237">
        <v>2270</v>
      </c>
      <c r="E42" s="237">
        <v>20</v>
      </c>
    </row>
    <row r="43" spans="2:5">
      <c r="B43" s="62" t="s">
        <v>275</v>
      </c>
      <c r="C43" s="29" t="s">
        <v>468</v>
      </c>
      <c r="D43" s="237">
        <v>1700</v>
      </c>
      <c r="E43" s="237">
        <v>10</v>
      </c>
    </row>
    <row r="44" spans="2:5">
      <c r="B44" s="62" t="s">
        <v>275</v>
      </c>
      <c r="C44" s="29" t="s">
        <v>469</v>
      </c>
      <c r="D44" s="237">
        <v>1360</v>
      </c>
      <c r="E44" s="237">
        <v>10</v>
      </c>
    </row>
    <row r="45" spans="2:5">
      <c r="B45" s="62" t="s">
        <v>275</v>
      </c>
      <c r="C45" s="29" t="s">
        <v>470</v>
      </c>
      <c r="D45" s="237">
        <v>1130</v>
      </c>
      <c r="E45" s="237">
        <v>10</v>
      </c>
    </row>
    <row r="46" spans="2:5">
      <c r="B46" s="62" t="s">
        <v>275</v>
      </c>
      <c r="C46" s="29" t="s">
        <v>471</v>
      </c>
      <c r="D46" s="237">
        <v>970</v>
      </c>
      <c r="E46" s="237">
        <v>9</v>
      </c>
    </row>
    <row r="47" spans="2:5">
      <c r="B47" s="62" t="s">
        <v>275</v>
      </c>
      <c r="C47" s="29" t="s">
        <v>472</v>
      </c>
      <c r="D47" s="237">
        <v>850</v>
      </c>
      <c r="E47" s="237">
        <v>8</v>
      </c>
    </row>
    <row r="48" spans="2:5">
      <c r="B48" s="62" t="s">
        <v>275</v>
      </c>
      <c r="C48" s="29" t="s">
        <v>473</v>
      </c>
      <c r="D48" s="237">
        <v>750</v>
      </c>
      <c r="E48" s="237">
        <v>7</v>
      </c>
    </row>
    <row r="49" spans="2:5">
      <c r="B49" s="62" t="s">
        <v>275</v>
      </c>
      <c r="C49" s="29" t="s">
        <v>474</v>
      </c>
      <c r="D49" s="237">
        <v>680</v>
      </c>
      <c r="E49" s="237">
        <v>6</v>
      </c>
    </row>
    <row r="50" spans="2:5">
      <c r="B50" s="62" t="s">
        <v>275</v>
      </c>
      <c r="C50" s="29" t="s">
        <v>475</v>
      </c>
      <c r="D50" s="237">
        <v>560</v>
      </c>
      <c r="E50" s="237">
        <v>5</v>
      </c>
    </row>
    <row r="51" spans="2:5">
      <c r="B51" s="62" t="s">
        <v>275</v>
      </c>
      <c r="C51" s="29" t="s">
        <v>476</v>
      </c>
      <c r="D51" s="237">
        <v>480</v>
      </c>
      <c r="E51" s="237">
        <v>4</v>
      </c>
    </row>
    <row r="52" spans="2:5">
      <c r="B52" s="62" t="s">
        <v>275</v>
      </c>
      <c r="C52" s="29" t="s">
        <v>477</v>
      </c>
      <c r="D52" s="237">
        <v>420</v>
      </c>
      <c r="E52" s="237">
        <v>4</v>
      </c>
    </row>
    <row r="53" spans="2:5">
      <c r="B53" s="62" t="s">
        <v>275</v>
      </c>
      <c r="C53" s="29" t="s">
        <v>478</v>
      </c>
      <c r="D53" s="237">
        <v>370</v>
      </c>
      <c r="E53" s="237">
        <v>3</v>
      </c>
    </row>
    <row r="54" spans="2:5">
      <c r="B54" s="62" t="s">
        <v>275</v>
      </c>
      <c r="C54" s="29" t="s">
        <v>479</v>
      </c>
      <c r="D54" s="237">
        <v>340</v>
      </c>
      <c r="E54" s="237">
        <v>3</v>
      </c>
    </row>
    <row r="55" spans="2:5">
      <c r="B55" s="62" t="s">
        <v>275</v>
      </c>
      <c r="C55" s="29" t="s">
        <v>480</v>
      </c>
      <c r="D55" s="237">
        <v>310</v>
      </c>
      <c r="E55" s="237">
        <v>3</v>
      </c>
    </row>
    <row r="56" spans="2:5">
      <c r="B56" s="62" t="s">
        <v>276</v>
      </c>
      <c r="C56" s="29" t="s">
        <v>536</v>
      </c>
      <c r="D56" s="237">
        <v>6630</v>
      </c>
      <c r="E56" s="237">
        <v>60</v>
      </c>
    </row>
    <row r="57" spans="2:5">
      <c r="B57" s="62" t="s">
        <v>276</v>
      </c>
      <c r="C57" s="29" t="s">
        <v>465</v>
      </c>
      <c r="D57" s="237">
        <v>3980</v>
      </c>
      <c r="E57" s="237">
        <v>30</v>
      </c>
    </row>
    <row r="58" spans="2:5">
      <c r="B58" s="62" t="s">
        <v>276</v>
      </c>
      <c r="C58" s="29" t="s">
        <v>466</v>
      </c>
      <c r="D58" s="237">
        <v>2840</v>
      </c>
      <c r="E58" s="237">
        <v>20</v>
      </c>
    </row>
    <row r="59" spans="2:5">
      <c r="B59" s="62" t="s">
        <v>276</v>
      </c>
      <c r="C59" s="29" t="s">
        <v>467</v>
      </c>
      <c r="D59" s="237">
        <v>2210</v>
      </c>
      <c r="E59" s="237">
        <v>20</v>
      </c>
    </row>
    <row r="60" spans="2:5">
      <c r="B60" s="62" t="s">
        <v>276</v>
      </c>
      <c r="C60" s="29" t="s">
        <v>468</v>
      </c>
      <c r="D60" s="237">
        <v>1650</v>
      </c>
      <c r="E60" s="237">
        <v>10</v>
      </c>
    </row>
    <row r="61" spans="2:5">
      <c r="B61" s="62" t="s">
        <v>276</v>
      </c>
      <c r="C61" s="29" t="s">
        <v>469</v>
      </c>
      <c r="D61" s="237">
        <v>1320</v>
      </c>
      <c r="E61" s="237">
        <v>10</v>
      </c>
    </row>
    <row r="62" spans="2:5">
      <c r="B62" s="62" t="s">
        <v>276</v>
      </c>
      <c r="C62" s="29" t="s">
        <v>470</v>
      </c>
      <c r="D62" s="237">
        <v>1100</v>
      </c>
      <c r="E62" s="237">
        <v>10</v>
      </c>
    </row>
    <row r="63" spans="2:5">
      <c r="B63" s="62" t="s">
        <v>276</v>
      </c>
      <c r="C63" s="29" t="s">
        <v>471</v>
      </c>
      <c r="D63" s="237">
        <v>940</v>
      </c>
      <c r="E63" s="237">
        <v>9</v>
      </c>
    </row>
    <row r="64" spans="2:5">
      <c r="B64" s="62" t="s">
        <v>276</v>
      </c>
      <c r="C64" s="29" t="s">
        <v>472</v>
      </c>
      <c r="D64" s="237">
        <v>820</v>
      </c>
      <c r="E64" s="237">
        <v>8</v>
      </c>
    </row>
    <row r="65" spans="2:5">
      <c r="B65" s="62" t="s">
        <v>276</v>
      </c>
      <c r="C65" s="29" t="s">
        <v>473</v>
      </c>
      <c r="D65" s="237">
        <v>730</v>
      </c>
      <c r="E65" s="237">
        <v>7</v>
      </c>
    </row>
    <row r="66" spans="2:5">
      <c r="B66" s="62" t="s">
        <v>276</v>
      </c>
      <c r="C66" s="29" t="s">
        <v>474</v>
      </c>
      <c r="D66" s="237">
        <v>660</v>
      </c>
      <c r="E66" s="237">
        <v>6</v>
      </c>
    </row>
    <row r="67" spans="2:5">
      <c r="B67" s="62" t="s">
        <v>276</v>
      </c>
      <c r="C67" s="29" t="s">
        <v>475</v>
      </c>
      <c r="D67" s="237">
        <v>550</v>
      </c>
      <c r="E67" s="237">
        <v>5</v>
      </c>
    </row>
    <row r="68" spans="2:5">
      <c r="B68" s="64" t="s">
        <v>276</v>
      </c>
      <c r="C68" s="29" t="s">
        <v>476</v>
      </c>
      <c r="D68" s="239">
        <v>470</v>
      </c>
      <c r="E68" s="239">
        <v>4</v>
      </c>
    </row>
    <row r="69" spans="2:5">
      <c r="B69" s="64" t="s">
        <v>276</v>
      </c>
      <c r="C69" s="29" t="s">
        <v>477</v>
      </c>
      <c r="D69" s="239">
        <v>410</v>
      </c>
      <c r="E69" s="239">
        <v>4</v>
      </c>
    </row>
    <row r="70" spans="2:5">
      <c r="B70" s="64" t="s">
        <v>276</v>
      </c>
      <c r="C70" s="29" t="s">
        <v>478</v>
      </c>
      <c r="D70" s="239">
        <v>360</v>
      </c>
      <c r="E70" s="239">
        <v>3</v>
      </c>
    </row>
    <row r="71" spans="2:5">
      <c r="B71" s="64" t="s">
        <v>276</v>
      </c>
      <c r="C71" s="29" t="s">
        <v>479</v>
      </c>
      <c r="D71" s="239">
        <v>330</v>
      </c>
      <c r="E71" s="239">
        <v>3</v>
      </c>
    </row>
    <row r="72" spans="2:5">
      <c r="B72" s="64" t="s">
        <v>276</v>
      </c>
      <c r="C72" s="29" t="s">
        <v>480</v>
      </c>
      <c r="D72" s="239">
        <v>300</v>
      </c>
      <c r="E72" s="239">
        <v>3</v>
      </c>
    </row>
    <row r="73" spans="2:5">
      <c r="B73" s="64" t="s">
        <v>277</v>
      </c>
      <c r="C73" s="29" t="s">
        <v>536</v>
      </c>
      <c r="D73" s="239">
        <v>6510</v>
      </c>
      <c r="E73" s="239">
        <v>60</v>
      </c>
    </row>
    <row r="74" spans="2:5">
      <c r="B74" s="64" t="s">
        <v>277</v>
      </c>
      <c r="C74" s="29" t="s">
        <v>465</v>
      </c>
      <c r="D74" s="239">
        <v>3900</v>
      </c>
      <c r="E74" s="239">
        <v>30</v>
      </c>
    </row>
    <row r="75" spans="2:5">
      <c r="B75" s="64" t="s">
        <v>277</v>
      </c>
      <c r="C75" s="29" t="s">
        <v>466</v>
      </c>
      <c r="D75" s="239">
        <v>2790</v>
      </c>
      <c r="E75" s="239">
        <v>20</v>
      </c>
    </row>
    <row r="76" spans="2:5">
      <c r="B76" s="62" t="s">
        <v>277</v>
      </c>
      <c r="C76" s="29" t="s">
        <v>467</v>
      </c>
      <c r="D76" s="237">
        <v>2170</v>
      </c>
      <c r="E76" s="237">
        <v>20</v>
      </c>
    </row>
    <row r="77" spans="2:5" s="54" customFormat="1">
      <c r="B77" s="62" t="s">
        <v>277</v>
      </c>
      <c r="C77" s="29" t="s">
        <v>468</v>
      </c>
      <c r="D77" s="237">
        <v>1620</v>
      </c>
      <c r="E77" s="237">
        <v>10</v>
      </c>
    </row>
    <row r="78" spans="2:5" s="54" customFormat="1">
      <c r="B78" s="62" t="s">
        <v>277</v>
      </c>
      <c r="C78" s="29" t="s">
        <v>469</v>
      </c>
      <c r="D78" s="237">
        <v>1300</v>
      </c>
      <c r="E78" s="237">
        <v>10</v>
      </c>
    </row>
    <row r="79" spans="2:5" s="54" customFormat="1">
      <c r="B79" s="62" t="s">
        <v>277</v>
      </c>
      <c r="C79" s="29" t="s">
        <v>470</v>
      </c>
      <c r="D79" s="237">
        <v>1080</v>
      </c>
      <c r="E79" s="237">
        <v>10</v>
      </c>
    </row>
    <row r="80" spans="2:5" s="54" customFormat="1">
      <c r="B80" s="62" t="s">
        <v>277</v>
      </c>
      <c r="C80" s="29" t="s">
        <v>471</v>
      </c>
      <c r="D80" s="237">
        <v>930</v>
      </c>
      <c r="E80" s="237">
        <v>9</v>
      </c>
    </row>
    <row r="81" spans="2:5" s="54" customFormat="1">
      <c r="B81" s="62" t="s">
        <v>277</v>
      </c>
      <c r="C81" s="29" t="s">
        <v>472</v>
      </c>
      <c r="D81" s="237">
        <v>810</v>
      </c>
      <c r="E81" s="237">
        <v>8</v>
      </c>
    </row>
    <row r="82" spans="2:5" s="54" customFormat="1">
      <c r="B82" s="62" t="s">
        <v>277</v>
      </c>
      <c r="C82" s="29" t="s">
        <v>473</v>
      </c>
      <c r="D82" s="237">
        <v>720</v>
      </c>
      <c r="E82" s="237">
        <v>7</v>
      </c>
    </row>
    <row r="83" spans="2:5" s="54" customFormat="1">
      <c r="B83" s="62" t="s">
        <v>277</v>
      </c>
      <c r="C83" s="29" t="s">
        <v>474</v>
      </c>
      <c r="D83" s="237">
        <v>650</v>
      </c>
      <c r="E83" s="237">
        <v>6</v>
      </c>
    </row>
    <row r="84" spans="2:5" s="54" customFormat="1">
      <c r="B84" s="62" t="s">
        <v>277</v>
      </c>
      <c r="C84" s="29" t="s">
        <v>475</v>
      </c>
      <c r="D84" s="237">
        <v>540</v>
      </c>
      <c r="E84" s="237">
        <v>5</v>
      </c>
    </row>
    <row r="85" spans="2:5">
      <c r="B85" s="62" t="s">
        <v>277</v>
      </c>
      <c r="C85" s="29" t="s">
        <v>476</v>
      </c>
      <c r="D85" s="237">
        <v>460</v>
      </c>
      <c r="E85" s="237">
        <v>4</v>
      </c>
    </row>
    <row r="86" spans="2:5">
      <c r="B86" s="62" t="s">
        <v>277</v>
      </c>
      <c r="C86" s="29" t="s">
        <v>477</v>
      </c>
      <c r="D86" s="237">
        <v>400</v>
      </c>
      <c r="E86" s="237">
        <v>4</v>
      </c>
    </row>
    <row r="87" spans="2:5">
      <c r="B87" s="62" t="s">
        <v>277</v>
      </c>
      <c r="C87" s="29" t="s">
        <v>478</v>
      </c>
      <c r="D87" s="237">
        <v>360</v>
      </c>
      <c r="E87" s="237">
        <v>3</v>
      </c>
    </row>
    <row r="88" spans="2:5">
      <c r="B88" s="62" t="s">
        <v>277</v>
      </c>
      <c r="C88" s="29" t="s">
        <v>479</v>
      </c>
      <c r="D88" s="237">
        <v>320</v>
      </c>
      <c r="E88" s="237">
        <v>3</v>
      </c>
    </row>
    <row r="89" spans="2:5">
      <c r="B89" s="62" t="s">
        <v>277</v>
      </c>
      <c r="C89" s="29" t="s">
        <v>480</v>
      </c>
      <c r="D89" s="237">
        <v>290</v>
      </c>
      <c r="E89" s="237">
        <v>2</v>
      </c>
    </row>
    <row r="90" spans="2:5">
      <c r="B90" s="62" t="s">
        <v>278</v>
      </c>
      <c r="C90" s="29" t="s">
        <v>536</v>
      </c>
      <c r="D90" s="237">
        <v>6250</v>
      </c>
      <c r="E90" s="237">
        <v>60</v>
      </c>
    </row>
    <row r="91" spans="2:5">
      <c r="B91" s="62" t="s">
        <v>278</v>
      </c>
      <c r="C91" s="29" t="s">
        <v>465</v>
      </c>
      <c r="D91" s="237">
        <v>3750</v>
      </c>
      <c r="E91" s="237">
        <v>30</v>
      </c>
    </row>
    <row r="92" spans="2:5">
      <c r="B92" s="62" t="s">
        <v>278</v>
      </c>
      <c r="C92" s="29" t="s">
        <v>466</v>
      </c>
      <c r="D92" s="237">
        <v>2680</v>
      </c>
      <c r="E92" s="237">
        <v>20</v>
      </c>
    </row>
    <row r="93" spans="2:5">
      <c r="B93" s="62" t="s">
        <v>278</v>
      </c>
      <c r="C93" s="29" t="s">
        <v>467</v>
      </c>
      <c r="D93" s="237">
        <v>2080</v>
      </c>
      <c r="E93" s="237">
        <v>20</v>
      </c>
    </row>
    <row r="94" spans="2:5">
      <c r="B94" s="62" t="s">
        <v>278</v>
      </c>
      <c r="C94" s="29" t="s">
        <v>468</v>
      </c>
      <c r="D94" s="237">
        <v>1560</v>
      </c>
      <c r="E94" s="237">
        <v>10</v>
      </c>
    </row>
    <row r="95" spans="2:5">
      <c r="B95" s="62" t="s">
        <v>278</v>
      </c>
      <c r="C95" s="29" t="s">
        <v>469</v>
      </c>
      <c r="D95" s="237">
        <v>1250</v>
      </c>
      <c r="E95" s="237">
        <v>10</v>
      </c>
    </row>
    <row r="96" spans="2:5">
      <c r="B96" s="62" t="s">
        <v>278</v>
      </c>
      <c r="C96" s="29" t="s">
        <v>470</v>
      </c>
      <c r="D96" s="237">
        <v>1040</v>
      </c>
      <c r="E96" s="237">
        <v>10</v>
      </c>
    </row>
    <row r="97" spans="2:5">
      <c r="B97" s="62" t="s">
        <v>278</v>
      </c>
      <c r="C97" s="29" t="s">
        <v>471</v>
      </c>
      <c r="D97" s="237">
        <v>890</v>
      </c>
      <c r="E97" s="237">
        <v>8</v>
      </c>
    </row>
    <row r="98" spans="2:5">
      <c r="B98" s="62" t="s">
        <v>278</v>
      </c>
      <c r="C98" s="29" t="s">
        <v>472</v>
      </c>
      <c r="D98" s="237">
        <v>780</v>
      </c>
      <c r="E98" s="237">
        <v>7</v>
      </c>
    </row>
    <row r="99" spans="2:5">
      <c r="B99" s="62" t="s">
        <v>278</v>
      </c>
      <c r="C99" s="29" t="s">
        <v>473</v>
      </c>
      <c r="D99" s="237">
        <v>690</v>
      </c>
      <c r="E99" s="237">
        <v>6</v>
      </c>
    </row>
    <row r="100" spans="2:5">
      <c r="B100" s="62" t="s">
        <v>278</v>
      </c>
      <c r="C100" s="29" t="s">
        <v>474</v>
      </c>
      <c r="D100" s="237">
        <v>620</v>
      </c>
      <c r="E100" s="237">
        <v>6</v>
      </c>
    </row>
    <row r="101" spans="2:5">
      <c r="B101" s="62" t="s">
        <v>278</v>
      </c>
      <c r="C101" s="29" t="s">
        <v>475</v>
      </c>
      <c r="D101" s="237">
        <v>520</v>
      </c>
      <c r="E101" s="237">
        <v>5</v>
      </c>
    </row>
    <row r="102" spans="2:5">
      <c r="B102" s="62" t="s">
        <v>278</v>
      </c>
      <c r="C102" s="29" t="s">
        <v>476</v>
      </c>
      <c r="D102" s="237">
        <v>440</v>
      </c>
      <c r="E102" s="237">
        <v>4</v>
      </c>
    </row>
    <row r="103" spans="2:5">
      <c r="B103" s="62" t="s">
        <v>278</v>
      </c>
      <c r="C103" s="29" t="s">
        <v>477</v>
      </c>
      <c r="D103" s="237">
        <v>390</v>
      </c>
      <c r="E103" s="237">
        <v>3</v>
      </c>
    </row>
    <row r="104" spans="2:5">
      <c r="B104" s="62" t="s">
        <v>278</v>
      </c>
      <c r="C104" s="29" t="s">
        <v>478</v>
      </c>
      <c r="D104" s="237">
        <v>340</v>
      </c>
      <c r="E104" s="237">
        <v>3</v>
      </c>
    </row>
    <row r="105" spans="2:5">
      <c r="B105" s="62" t="s">
        <v>278</v>
      </c>
      <c r="C105" s="29" t="s">
        <v>479</v>
      </c>
      <c r="D105" s="237">
        <v>310</v>
      </c>
      <c r="E105" s="237">
        <v>3</v>
      </c>
    </row>
    <row r="106" spans="2:5">
      <c r="B106" s="62" t="s">
        <v>278</v>
      </c>
      <c r="C106" s="29" t="s">
        <v>480</v>
      </c>
      <c r="D106" s="237">
        <v>280</v>
      </c>
      <c r="E106" s="237">
        <v>2</v>
      </c>
    </row>
    <row r="107" spans="2:5">
      <c r="B107" s="62" t="s">
        <v>279</v>
      </c>
      <c r="C107" s="29" t="s">
        <v>536</v>
      </c>
      <c r="D107" s="237">
        <v>6060</v>
      </c>
      <c r="E107" s="237">
        <v>60</v>
      </c>
    </row>
    <row r="108" spans="2:5">
      <c r="B108" s="62" t="s">
        <v>279</v>
      </c>
      <c r="C108" s="29" t="s">
        <v>465</v>
      </c>
      <c r="D108" s="237">
        <v>3630</v>
      </c>
      <c r="E108" s="237">
        <v>30</v>
      </c>
    </row>
    <row r="109" spans="2:5">
      <c r="B109" s="62" t="s">
        <v>279</v>
      </c>
      <c r="C109" s="29" t="s">
        <v>466</v>
      </c>
      <c r="D109" s="237">
        <v>2590</v>
      </c>
      <c r="E109" s="237">
        <v>20</v>
      </c>
    </row>
    <row r="110" spans="2:5">
      <c r="B110" s="62" t="s">
        <v>279</v>
      </c>
      <c r="C110" s="29" t="s">
        <v>467</v>
      </c>
      <c r="D110" s="237">
        <v>2020</v>
      </c>
      <c r="E110" s="237">
        <v>20</v>
      </c>
    </row>
    <row r="111" spans="2:5">
      <c r="B111" s="62" t="s">
        <v>279</v>
      </c>
      <c r="C111" s="29" t="s">
        <v>468</v>
      </c>
      <c r="D111" s="237">
        <v>1510</v>
      </c>
      <c r="E111" s="237">
        <v>10</v>
      </c>
    </row>
    <row r="112" spans="2:5">
      <c r="B112" s="62" t="s">
        <v>279</v>
      </c>
      <c r="C112" s="29" t="s">
        <v>469</v>
      </c>
      <c r="D112" s="237">
        <v>1210</v>
      </c>
      <c r="E112" s="237">
        <v>10</v>
      </c>
    </row>
    <row r="113" spans="2:5">
      <c r="B113" s="62" t="s">
        <v>279</v>
      </c>
      <c r="C113" s="29" t="s">
        <v>470</v>
      </c>
      <c r="D113" s="237">
        <v>1010</v>
      </c>
      <c r="E113" s="237">
        <v>10</v>
      </c>
    </row>
    <row r="114" spans="2:5">
      <c r="B114" s="62" t="s">
        <v>279</v>
      </c>
      <c r="C114" s="29" t="s">
        <v>471</v>
      </c>
      <c r="D114" s="237">
        <v>860</v>
      </c>
      <c r="E114" s="237">
        <v>8</v>
      </c>
    </row>
    <row r="115" spans="2:5">
      <c r="B115" s="62" t="s">
        <v>279</v>
      </c>
      <c r="C115" s="29" t="s">
        <v>472</v>
      </c>
      <c r="D115" s="237">
        <v>750</v>
      </c>
      <c r="E115" s="237">
        <v>7</v>
      </c>
    </row>
    <row r="116" spans="2:5">
      <c r="B116" s="62" t="s">
        <v>279</v>
      </c>
      <c r="C116" s="29" t="s">
        <v>473</v>
      </c>
      <c r="D116" s="237">
        <v>670</v>
      </c>
      <c r="E116" s="237">
        <v>6</v>
      </c>
    </row>
    <row r="117" spans="2:5">
      <c r="B117" s="62" t="s">
        <v>279</v>
      </c>
      <c r="C117" s="29" t="s">
        <v>474</v>
      </c>
      <c r="D117" s="237">
        <v>600</v>
      </c>
      <c r="E117" s="237">
        <v>6</v>
      </c>
    </row>
    <row r="118" spans="2:5">
      <c r="B118" s="62" t="s">
        <v>279</v>
      </c>
      <c r="C118" s="29" t="s">
        <v>475</v>
      </c>
      <c r="D118" s="237">
        <v>500</v>
      </c>
      <c r="E118" s="237">
        <v>5</v>
      </c>
    </row>
    <row r="119" spans="2:5">
      <c r="B119" s="62" t="s">
        <v>279</v>
      </c>
      <c r="C119" s="29" t="s">
        <v>476</v>
      </c>
      <c r="D119" s="237">
        <v>430</v>
      </c>
      <c r="E119" s="237">
        <v>4</v>
      </c>
    </row>
    <row r="120" spans="2:5">
      <c r="B120" s="62" t="s">
        <v>279</v>
      </c>
      <c r="C120" s="29" t="s">
        <v>477</v>
      </c>
      <c r="D120" s="237">
        <v>370</v>
      </c>
      <c r="E120" s="237">
        <v>3</v>
      </c>
    </row>
    <row r="121" spans="2:5">
      <c r="B121" s="62" t="s">
        <v>279</v>
      </c>
      <c r="C121" s="29" t="s">
        <v>478</v>
      </c>
      <c r="D121" s="237">
        <v>330</v>
      </c>
      <c r="E121" s="237">
        <v>3</v>
      </c>
    </row>
    <row r="122" spans="2:5">
      <c r="B122" s="62" t="s">
        <v>279</v>
      </c>
      <c r="C122" s="29" t="s">
        <v>479</v>
      </c>
      <c r="D122" s="237">
        <v>300</v>
      </c>
      <c r="E122" s="237">
        <v>3</v>
      </c>
    </row>
    <row r="123" spans="2:5">
      <c r="B123" s="62" t="s">
        <v>279</v>
      </c>
      <c r="C123" s="29" t="s">
        <v>480</v>
      </c>
      <c r="D123" s="237">
        <v>270</v>
      </c>
      <c r="E123" s="237">
        <v>2</v>
      </c>
    </row>
    <row r="124" spans="2:5">
      <c r="B124" s="62" t="s">
        <v>280</v>
      </c>
      <c r="C124" s="29" t="s">
        <v>536</v>
      </c>
      <c r="D124" s="237">
        <v>5870</v>
      </c>
      <c r="E124" s="237">
        <v>50</v>
      </c>
    </row>
    <row r="125" spans="2:5">
      <c r="B125" s="62" t="s">
        <v>280</v>
      </c>
      <c r="C125" s="29" t="s">
        <v>465</v>
      </c>
      <c r="D125" s="237">
        <v>3520</v>
      </c>
      <c r="E125" s="237">
        <v>30</v>
      </c>
    </row>
    <row r="126" spans="2:5">
      <c r="B126" s="62" t="s">
        <v>280</v>
      </c>
      <c r="C126" s="29" t="s">
        <v>466</v>
      </c>
      <c r="D126" s="237">
        <v>2510</v>
      </c>
      <c r="E126" s="237">
        <v>20</v>
      </c>
    </row>
    <row r="127" spans="2:5">
      <c r="B127" s="62" t="s">
        <v>280</v>
      </c>
      <c r="C127" s="29" t="s">
        <v>467</v>
      </c>
      <c r="D127" s="237">
        <v>1950</v>
      </c>
      <c r="E127" s="237">
        <v>10</v>
      </c>
    </row>
    <row r="128" spans="2:5">
      <c r="B128" s="62" t="s">
        <v>280</v>
      </c>
      <c r="C128" s="29" t="s">
        <v>468</v>
      </c>
      <c r="D128" s="237">
        <v>1460</v>
      </c>
      <c r="E128" s="237">
        <v>10</v>
      </c>
    </row>
    <row r="129" spans="2:5">
      <c r="B129" s="62" t="s">
        <v>280</v>
      </c>
      <c r="C129" s="29" t="s">
        <v>469</v>
      </c>
      <c r="D129" s="237">
        <v>1170</v>
      </c>
      <c r="E129" s="237">
        <v>10</v>
      </c>
    </row>
    <row r="130" spans="2:5">
      <c r="B130" s="62" t="s">
        <v>280</v>
      </c>
      <c r="C130" s="29" t="s">
        <v>470</v>
      </c>
      <c r="D130" s="237">
        <v>970</v>
      </c>
      <c r="E130" s="237">
        <v>9</v>
      </c>
    </row>
    <row r="131" spans="2:5">
      <c r="B131" s="62" t="s">
        <v>280</v>
      </c>
      <c r="C131" s="29" t="s">
        <v>471</v>
      </c>
      <c r="D131" s="237">
        <v>830</v>
      </c>
      <c r="E131" s="237">
        <v>8</v>
      </c>
    </row>
    <row r="132" spans="2:5">
      <c r="B132" s="62" t="s">
        <v>280</v>
      </c>
      <c r="C132" s="29" t="s">
        <v>472</v>
      </c>
      <c r="D132" s="237">
        <v>730</v>
      </c>
      <c r="E132" s="237">
        <v>7</v>
      </c>
    </row>
    <row r="133" spans="2:5">
      <c r="B133" s="62" t="s">
        <v>280</v>
      </c>
      <c r="C133" s="29" t="s">
        <v>473</v>
      </c>
      <c r="D133" s="237">
        <v>650</v>
      </c>
      <c r="E133" s="237">
        <v>6</v>
      </c>
    </row>
    <row r="134" spans="2:5">
      <c r="B134" s="62" t="s">
        <v>280</v>
      </c>
      <c r="C134" s="29" t="s">
        <v>474</v>
      </c>
      <c r="D134" s="237">
        <v>580</v>
      </c>
      <c r="E134" s="237">
        <v>5</v>
      </c>
    </row>
    <row r="135" spans="2:5">
      <c r="B135" s="62" t="s">
        <v>280</v>
      </c>
      <c r="C135" s="29" t="s">
        <v>475</v>
      </c>
      <c r="D135" s="237">
        <v>480</v>
      </c>
      <c r="E135" s="237">
        <v>4</v>
      </c>
    </row>
    <row r="136" spans="2:5">
      <c r="B136" s="64" t="s">
        <v>280</v>
      </c>
      <c r="C136" s="29" t="s">
        <v>476</v>
      </c>
      <c r="D136" s="239">
        <v>410</v>
      </c>
      <c r="E136" s="239">
        <v>4</v>
      </c>
    </row>
    <row r="137" spans="2:5">
      <c r="B137" s="64" t="s">
        <v>280</v>
      </c>
      <c r="C137" s="29" t="s">
        <v>477</v>
      </c>
      <c r="D137" s="239">
        <v>360</v>
      </c>
      <c r="E137" s="239">
        <v>3</v>
      </c>
    </row>
    <row r="138" spans="2:5">
      <c r="B138" s="64" t="s">
        <v>280</v>
      </c>
      <c r="C138" s="29" t="s">
        <v>478</v>
      </c>
      <c r="D138" s="239">
        <v>320</v>
      </c>
      <c r="E138" s="239">
        <v>3</v>
      </c>
    </row>
    <row r="139" spans="2:5">
      <c r="B139" s="64" t="s">
        <v>280</v>
      </c>
      <c r="C139" s="29" t="s">
        <v>479</v>
      </c>
      <c r="D139" s="239">
        <v>290</v>
      </c>
      <c r="E139" s="239">
        <v>2</v>
      </c>
    </row>
    <row r="140" spans="2:5">
      <c r="B140" s="64" t="s">
        <v>280</v>
      </c>
      <c r="C140" s="29" t="s">
        <v>480</v>
      </c>
      <c r="D140" s="239">
        <v>260</v>
      </c>
      <c r="E140" s="239">
        <v>2</v>
      </c>
    </row>
    <row r="145" s="54" customFormat="1"/>
    <row r="146" s="54" customFormat="1"/>
    <row r="147" s="54" customFormat="1"/>
    <row r="148" s="54" customFormat="1"/>
    <row r="149" s="54" customFormat="1"/>
    <row r="150" s="54" customFormat="1"/>
    <row r="151" s="54" customFormat="1"/>
    <row r="152" s="54" customFormat="1"/>
    <row r="213" s="54" customFormat="1"/>
    <row r="214" s="54" customFormat="1"/>
    <row r="215" s="54" customFormat="1"/>
    <row r="216" s="54" customFormat="1"/>
    <row r="217" s="54" customFormat="1"/>
    <row r="218" s="54" customFormat="1"/>
    <row r="219" s="54" customFormat="1"/>
    <row r="220" s="54" customFormat="1"/>
    <row r="281" s="54" customFormat="1"/>
    <row r="282" s="54" customFormat="1"/>
    <row r="283" s="54" customFormat="1"/>
    <row r="284" s="54" customFormat="1"/>
    <row r="285" s="54" customFormat="1"/>
    <row r="286" s="54" customFormat="1"/>
    <row r="287" s="54" customFormat="1"/>
    <row r="288" s="54" customFormat="1"/>
    <row r="349" s="54" customFormat="1"/>
    <row r="350" s="54" customFormat="1"/>
    <row r="351" s="54" customFormat="1"/>
    <row r="352" s="54" customFormat="1"/>
    <row r="353" s="54" customFormat="1"/>
    <row r="354" s="54" customFormat="1"/>
    <row r="355" s="54" customFormat="1"/>
    <row r="356" s="54" customFormat="1"/>
    <row r="417" s="54" customFormat="1"/>
    <row r="418" s="54" customFormat="1"/>
    <row r="419" s="54" customFormat="1"/>
    <row r="420" s="54" customFormat="1"/>
    <row r="421" s="54" customFormat="1"/>
    <row r="422" s="54" customFormat="1"/>
    <row r="423" s="54" customFormat="1"/>
    <row r="424" s="54" customFormat="1"/>
    <row r="485" s="54" customFormat="1"/>
    <row r="486" s="54" customFormat="1"/>
    <row r="487" s="54" customFormat="1"/>
    <row r="488" s="54" customFormat="1"/>
    <row r="489" s="54" customFormat="1"/>
    <row r="490" s="54" customFormat="1"/>
    <row r="491" s="54" customFormat="1"/>
    <row r="492" s="54" customFormat="1"/>
  </sheetData>
  <mergeCells count="28">
    <mergeCell ref="R2:R3"/>
    <mergeCell ref="S2:T2"/>
    <mergeCell ref="G4:G5"/>
    <mergeCell ref="H4:H5"/>
    <mergeCell ref="G6:G7"/>
    <mergeCell ref="H6:H7"/>
    <mergeCell ref="G26:G27"/>
    <mergeCell ref="H26:H27"/>
    <mergeCell ref="H12:H13"/>
    <mergeCell ref="G14:G15"/>
    <mergeCell ref="H14:H15"/>
    <mergeCell ref="G16:G17"/>
    <mergeCell ref="H16:H17"/>
    <mergeCell ref="G18:G19"/>
    <mergeCell ref="H18:H19"/>
    <mergeCell ref="G12:G13"/>
    <mergeCell ref="G20:G21"/>
    <mergeCell ref="B2:E2"/>
    <mergeCell ref="H20:H21"/>
    <mergeCell ref="G22:G23"/>
    <mergeCell ref="H22:H23"/>
    <mergeCell ref="G24:G25"/>
    <mergeCell ref="H24:H25"/>
    <mergeCell ref="G2:H2"/>
    <mergeCell ref="G8:G9"/>
    <mergeCell ref="G10:G11"/>
    <mergeCell ref="H8:H9"/>
    <mergeCell ref="H10:H11"/>
  </mergeCells>
  <phoneticPr fontId="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869CA-07C8-4DB2-9E69-0DD7C11F89D5}">
  <sheetPr>
    <tabColor theme="9"/>
  </sheetPr>
  <dimension ref="B1:HQ240"/>
  <sheetViews>
    <sheetView zoomScale="80" zoomScaleNormal="80" workbookViewId="0">
      <selection activeCell="Q71" sqref="Q71:R71"/>
    </sheetView>
  </sheetViews>
  <sheetFormatPr defaultColWidth="8.69921875" defaultRowHeight="16.2"/>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3" width="8.69921875" style="22"/>
    <col min="74" max="74" width="8.69921875" style="22" customWidth="1"/>
    <col min="75" max="16384" width="8.69921875" style="22"/>
  </cols>
  <sheetData>
    <row r="1" spans="2:34" ht="5.25" customHeight="1" thickBot="1">
      <c r="G1" s="23"/>
      <c r="H1" s="23"/>
      <c r="I1" s="23"/>
      <c r="J1" s="23"/>
      <c r="K1" s="23"/>
      <c r="L1" s="23"/>
      <c r="M1" s="23"/>
      <c r="N1" s="23"/>
    </row>
    <row r="2" spans="2:34" ht="12.75" customHeight="1" thickBot="1">
      <c r="B2" s="662" t="s">
        <v>363</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29</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46</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37</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204"/>
      <c r="H20" s="204"/>
      <c r="I20" s="204"/>
      <c r="J20" s="204"/>
      <c r="K20" s="204"/>
      <c r="L20" s="204"/>
      <c r="M20" s="204"/>
      <c r="N20" s="204"/>
      <c r="P20" s="657"/>
      <c r="Q20" s="9" t="s">
        <v>29</v>
      </c>
      <c r="R20" s="128">
        <f>SUM(R15:R19)</f>
        <v>0</v>
      </c>
      <c r="S20" s="128">
        <f t="shared" ref="S20:Z20" si="8">SUM(S15:S19)</f>
        <v>0</v>
      </c>
      <c r="T20" s="128">
        <f t="shared" si="8"/>
        <v>0</v>
      </c>
      <c r="U20" s="128">
        <f t="shared" si="8"/>
        <v>0</v>
      </c>
      <c r="V20" s="128">
        <f t="shared" si="8"/>
        <v>0</v>
      </c>
      <c r="W20" s="128">
        <f t="shared" si="8"/>
        <v>0</v>
      </c>
      <c r="X20" s="128">
        <f t="shared" si="8"/>
        <v>0</v>
      </c>
      <c r="Y20" s="128">
        <f t="shared" si="8"/>
        <v>0</v>
      </c>
      <c r="Z20" s="128">
        <f t="shared" si="8"/>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9">$P$28*R24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9"/>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9"/>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29</v>
      </c>
      <c r="R28" s="149">
        <f>SUM(R23:R27)</f>
        <v>0</v>
      </c>
      <c r="S28" s="128">
        <f>SUM(S23:S27)</f>
        <v>0</v>
      </c>
      <c r="U28" s="657"/>
      <c r="V28" s="9" t="s">
        <v>29</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0">IFERROR(-ROUNDUP(SUM(G6:G30)*$E$31,-1)-G32,0)</f>
        <v>0</v>
      </c>
      <c r="H31" s="134">
        <f t="shared" si="10"/>
        <v>0</v>
      </c>
      <c r="I31" s="134">
        <f t="shared" si="10"/>
        <v>0</v>
      </c>
      <c r="J31" s="134">
        <f t="shared" si="10"/>
        <v>0</v>
      </c>
      <c r="K31" s="134">
        <f t="shared" si="10"/>
        <v>0</v>
      </c>
      <c r="L31" s="134">
        <f t="shared" si="10"/>
        <v>0</v>
      </c>
      <c r="M31" s="134">
        <f t="shared" si="10"/>
        <v>0</v>
      </c>
      <c r="N31" s="134">
        <f t="shared" si="10"/>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1">IFERROR(-ROUND((G7+G9+G11+G13+G15+G17+G22+G24+G26+G28+G30)*$E$31,0),0)</f>
        <v>0</v>
      </c>
      <c r="H32" s="134">
        <f t="shared" si="11"/>
        <v>0</v>
      </c>
      <c r="I32" s="134">
        <f t="shared" si="11"/>
        <v>0</v>
      </c>
      <c r="J32" s="134">
        <f t="shared" si="11"/>
        <v>0</v>
      </c>
      <c r="K32" s="134">
        <f t="shared" si="11"/>
        <v>0</v>
      </c>
      <c r="L32" s="134">
        <f t="shared" si="11"/>
        <v>0</v>
      </c>
      <c r="M32" s="134">
        <f t="shared" si="11"/>
        <v>0</v>
      </c>
      <c r="N32" s="134">
        <f t="shared" si="11"/>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204"/>
      <c r="H38" s="204"/>
      <c r="I38" s="204"/>
      <c r="J38" s="204"/>
      <c r="K38" s="204"/>
      <c r="L38" s="204"/>
      <c r="M38" s="204"/>
      <c r="N38" s="204"/>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204"/>
      <c r="H39" s="204"/>
      <c r="I39" s="204"/>
      <c r="J39" s="204"/>
      <c r="K39" s="204"/>
      <c r="L39" s="204"/>
      <c r="M39" s="204"/>
      <c r="N39" s="204"/>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204"/>
      <c r="H40" s="204"/>
      <c r="I40" s="204"/>
      <c r="J40" s="204"/>
      <c r="K40" s="204"/>
      <c r="L40" s="204"/>
      <c r="M40" s="204"/>
      <c r="N40" s="204"/>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204"/>
      <c r="H41" s="204"/>
      <c r="I41" s="204"/>
      <c r="J41" s="204"/>
      <c r="K41" s="204"/>
      <c r="L41" s="204"/>
      <c r="M41" s="204"/>
      <c r="N41" s="204"/>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204"/>
      <c r="H42" s="204"/>
      <c r="I42" s="204"/>
      <c r="J42" s="204"/>
      <c r="K42" s="204"/>
      <c r="L42" s="204"/>
      <c r="M42" s="204"/>
      <c r="N42" s="204"/>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204"/>
      <c r="H43" s="204"/>
      <c r="I43" s="204"/>
      <c r="J43" s="204"/>
      <c r="K43" s="204"/>
      <c r="L43" s="204"/>
      <c r="M43" s="204"/>
      <c r="N43" s="204"/>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2">H48*S6</f>
        <v>0</v>
      </c>
      <c r="T45" s="128">
        <f t="shared" si="12"/>
        <v>0</v>
      </c>
      <c r="U45" s="128">
        <f t="shared" si="12"/>
        <v>0</v>
      </c>
      <c r="V45" s="128">
        <f t="shared" si="12"/>
        <v>0</v>
      </c>
      <c r="W45" s="128">
        <f t="shared" si="12"/>
        <v>0</v>
      </c>
      <c r="X45" s="128">
        <f t="shared" si="12"/>
        <v>0</v>
      </c>
      <c r="Y45" s="128">
        <f t="shared" si="12"/>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204"/>
      <c r="H46" s="204"/>
      <c r="I46" s="204"/>
      <c r="J46" s="204"/>
      <c r="K46" s="204"/>
      <c r="L46" s="204"/>
      <c r="M46" s="204"/>
      <c r="N46" s="204"/>
      <c r="P46" s="676"/>
      <c r="Q46" s="5" t="str">
        <f>Q7</f>
        <v/>
      </c>
      <c r="R46" s="128">
        <f>G48*R7</f>
        <v>0</v>
      </c>
      <c r="S46" s="128">
        <f t="shared" ref="S46:Y46" si="13">H48*S7</f>
        <v>0</v>
      </c>
      <c r="T46" s="128">
        <f t="shared" si="13"/>
        <v>0</v>
      </c>
      <c r="U46" s="128">
        <f t="shared" si="13"/>
        <v>0</v>
      </c>
      <c r="V46" s="128">
        <f t="shared" si="13"/>
        <v>0</v>
      </c>
      <c r="W46" s="128">
        <f t="shared" si="13"/>
        <v>0</v>
      </c>
      <c r="X46" s="128">
        <f t="shared" si="13"/>
        <v>0</v>
      </c>
      <c r="Y46" s="128">
        <f t="shared" si="13"/>
        <v>0</v>
      </c>
      <c r="Z46" s="128">
        <f t="shared" ref="Z46:Z49" si="14">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15">SUM(H6:H46)</f>
        <v>0</v>
      </c>
      <c r="I47" s="128">
        <f t="shared" si="15"/>
        <v>0</v>
      </c>
      <c r="J47" s="128">
        <f t="shared" si="15"/>
        <v>0</v>
      </c>
      <c r="K47" s="128">
        <f t="shared" si="15"/>
        <v>0</v>
      </c>
      <c r="L47" s="128">
        <f t="shared" si="15"/>
        <v>0</v>
      </c>
      <c r="M47" s="128">
        <f t="shared" si="15"/>
        <v>0</v>
      </c>
      <c r="N47" s="128">
        <f>SUM(N6:N46)</f>
        <v>0</v>
      </c>
      <c r="P47" s="676"/>
      <c r="Q47" s="6" t="str">
        <f>Q8</f>
        <v/>
      </c>
      <c r="R47" s="128">
        <f>G48*R8</f>
        <v>0</v>
      </c>
      <c r="S47" s="128">
        <f t="shared" ref="S47:Y47" si="16">H48*S8</f>
        <v>0</v>
      </c>
      <c r="T47" s="128">
        <f t="shared" si="16"/>
        <v>0</v>
      </c>
      <c r="U47" s="128">
        <f t="shared" si="16"/>
        <v>0</v>
      </c>
      <c r="V47" s="128">
        <f t="shared" si="16"/>
        <v>0</v>
      </c>
      <c r="W47" s="128">
        <f t="shared" si="16"/>
        <v>0</v>
      </c>
      <c r="X47" s="128">
        <f t="shared" si="16"/>
        <v>0</v>
      </c>
      <c r="Y47" s="128">
        <f t="shared" si="16"/>
        <v>0</v>
      </c>
      <c r="Z47" s="128">
        <f t="shared" si="14"/>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17">H7+H9+H11+H13+H15+H17+H22+H24+H26+H28+H30+H32+H34+H45</f>
        <v>0</v>
      </c>
      <c r="I48" s="139">
        <f t="shared" si="17"/>
        <v>0</v>
      </c>
      <c r="J48" s="139">
        <f t="shared" si="17"/>
        <v>0</v>
      </c>
      <c r="K48" s="139">
        <f t="shared" si="17"/>
        <v>0</v>
      </c>
      <c r="L48" s="139">
        <f t="shared" si="17"/>
        <v>0</v>
      </c>
      <c r="M48" s="139">
        <f t="shared" si="17"/>
        <v>0</v>
      </c>
      <c r="N48" s="139">
        <f>N7+N9+N11+N13+N15+N17+N22+N24+N26+N28+N30+N32+N34+N45</f>
        <v>0</v>
      </c>
      <c r="P48" s="676"/>
      <c r="Q48" s="7" t="str">
        <f>Q9</f>
        <v/>
      </c>
      <c r="R48" s="128">
        <f>G48*R9</f>
        <v>0</v>
      </c>
      <c r="S48" s="128">
        <f t="shared" ref="S48:Y48" si="18">H48*S9</f>
        <v>0</v>
      </c>
      <c r="T48" s="128">
        <f t="shared" si="18"/>
        <v>0</v>
      </c>
      <c r="U48" s="128">
        <f t="shared" si="18"/>
        <v>0</v>
      </c>
      <c r="V48" s="128">
        <f t="shared" si="18"/>
        <v>0</v>
      </c>
      <c r="W48" s="128">
        <f t="shared" si="18"/>
        <v>0</v>
      </c>
      <c r="X48" s="128">
        <f t="shared" si="18"/>
        <v>0</v>
      </c>
      <c r="Y48" s="128">
        <f t="shared" si="18"/>
        <v>0</v>
      </c>
      <c r="Z48" s="128">
        <f t="shared" si="14"/>
        <v>0</v>
      </c>
    </row>
    <row r="49" spans="2:60" ht="12.75" customHeight="1">
      <c r="B49" s="814"/>
      <c r="C49" s="556" t="s">
        <v>628</v>
      </c>
      <c r="D49" s="556"/>
      <c r="E49" s="684" t="s">
        <v>340</v>
      </c>
      <c r="F49" s="684"/>
      <c r="G49" s="156">
        <f>SUM(G6:G11,G14:G32,G37)</f>
        <v>0</v>
      </c>
      <c r="H49" s="156">
        <f t="shared" ref="H49:N49" si="19">SUM(H6:H11,H14:H32,H37)</f>
        <v>0</v>
      </c>
      <c r="I49" s="156">
        <f t="shared" si="19"/>
        <v>0</v>
      </c>
      <c r="J49" s="156">
        <f t="shared" si="19"/>
        <v>0</v>
      </c>
      <c r="K49" s="156">
        <f t="shared" si="19"/>
        <v>0</v>
      </c>
      <c r="L49" s="156">
        <f t="shared" si="19"/>
        <v>0</v>
      </c>
      <c r="M49" s="156">
        <f t="shared" si="19"/>
        <v>0</v>
      </c>
      <c r="N49" s="156">
        <f t="shared" si="19"/>
        <v>0</v>
      </c>
      <c r="P49" s="676"/>
      <c r="Q49" s="8" t="str">
        <f>Q10</f>
        <v/>
      </c>
      <c r="R49" s="128">
        <f>G48*R10</f>
        <v>0</v>
      </c>
      <c r="S49" s="128">
        <f t="shared" ref="S49:Y49" si="20">H48*S10</f>
        <v>0</v>
      </c>
      <c r="T49" s="128">
        <f t="shared" si="20"/>
        <v>0</v>
      </c>
      <c r="U49" s="128">
        <f t="shared" si="20"/>
        <v>0</v>
      </c>
      <c r="V49" s="128">
        <f t="shared" si="20"/>
        <v>0</v>
      </c>
      <c r="W49" s="128">
        <f t="shared" si="20"/>
        <v>0</v>
      </c>
      <c r="X49" s="128">
        <f t="shared" si="20"/>
        <v>0</v>
      </c>
      <c r="Y49" s="128">
        <f t="shared" si="20"/>
        <v>0</v>
      </c>
      <c r="Z49" s="128">
        <f t="shared" si="14"/>
        <v>0</v>
      </c>
    </row>
    <row r="50" spans="2:60" ht="12.75" customHeight="1">
      <c r="B50" s="815"/>
      <c r="C50" s="556"/>
      <c r="D50" s="556"/>
      <c r="E50" s="556" t="s">
        <v>609</v>
      </c>
      <c r="F50" s="556"/>
      <c r="G50" s="128">
        <f>G7+G9+G11+G15+G17+G22+G24+G26+G28+G30+G32</f>
        <v>0</v>
      </c>
      <c r="H50" s="128">
        <f t="shared" ref="H50:M50" si="21">H7+H9+H11+H15+H17+H22+H24+H26+H28+H30+H32</f>
        <v>0</v>
      </c>
      <c r="I50" s="128">
        <f t="shared" si="21"/>
        <v>0</v>
      </c>
      <c r="J50" s="128">
        <f t="shared" si="21"/>
        <v>0</v>
      </c>
      <c r="K50" s="128">
        <f t="shared" si="21"/>
        <v>0</v>
      </c>
      <c r="L50" s="128">
        <f t="shared" si="21"/>
        <v>0</v>
      </c>
      <c r="M50" s="128">
        <f t="shared" si="21"/>
        <v>0</v>
      </c>
      <c r="N50" s="128">
        <f>N7+N9+N11+N15+N17+N22+N24+N26+N28+N30+N32</f>
        <v>0</v>
      </c>
      <c r="P50" s="677"/>
      <c r="Q50" s="9" t="s">
        <v>29</v>
      </c>
      <c r="R50" s="128">
        <f>SUM(R45:R49)</f>
        <v>0</v>
      </c>
      <c r="S50" s="128">
        <f t="shared" ref="S50:Z50" si="22">SUM(S45:S49)</f>
        <v>0</v>
      </c>
      <c r="T50" s="128">
        <f t="shared" si="22"/>
        <v>0</v>
      </c>
      <c r="U50" s="128">
        <f t="shared" si="22"/>
        <v>0</v>
      </c>
      <c r="V50" s="128">
        <f t="shared" si="22"/>
        <v>0</v>
      </c>
      <c r="W50" s="128">
        <f t="shared" si="22"/>
        <v>0</v>
      </c>
      <c r="X50" s="128">
        <f t="shared" si="22"/>
        <v>0</v>
      </c>
      <c r="Y50" s="128">
        <f t="shared" si="22"/>
        <v>0</v>
      </c>
      <c r="Z50" s="128">
        <f t="shared" si="22"/>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3">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3"/>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3"/>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3"/>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29</v>
      </c>
      <c r="R59" s="149">
        <f>SUM(R54:R58)</f>
        <v>0</v>
      </c>
      <c r="S59" s="149">
        <f t="shared" ref="S59:V59" si="24">SUM(S54:S58)</f>
        <v>0</v>
      </c>
      <c r="T59" s="149">
        <f t="shared" si="24"/>
        <v>0</v>
      </c>
      <c r="U59" s="149">
        <f t="shared" si="24"/>
        <v>0</v>
      </c>
      <c r="V59" s="149">
        <f t="shared" si="24"/>
        <v>0</v>
      </c>
      <c r="W59" s="149">
        <f>SUM(W54:W58)</f>
        <v>0</v>
      </c>
      <c r="X59" s="149">
        <f t="shared" ref="X59:Z59" si="25">SUM(X54:X58)</f>
        <v>0</v>
      </c>
      <c r="Y59" s="149">
        <f t="shared" si="25"/>
        <v>0</v>
      </c>
      <c r="Z59" s="149">
        <f t="shared" si="25"/>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26">G97*R54</f>
        <v>0</v>
      </c>
      <c r="S63" s="128">
        <f t="shared" si="26"/>
        <v>0</v>
      </c>
      <c r="T63" s="128">
        <f t="shared" si="26"/>
        <v>0</v>
      </c>
      <c r="U63" s="128">
        <f t="shared" si="26"/>
        <v>0</v>
      </c>
      <c r="V63" s="128">
        <f t="shared" si="26"/>
        <v>0</v>
      </c>
      <c r="W63" s="128">
        <f t="shared" si="26"/>
        <v>0</v>
      </c>
      <c r="X63" s="128">
        <f t="shared" si="26"/>
        <v>0</v>
      </c>
      <c r="Y63" s="128">
        <f t="shared" si="26"/>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27">G97*R55</f>
        <v>0</v>
      </c>
      <c r="S64" s="128">
        <f t="shared" si="27"/>
        <v>0</v>
      </c>
      <c r="T64" s="128">
        <f t="shared" si="27"/>
        <v>0</v>
      </c>
      <c r="U64" s="128">
        <f t="shared" si="27"/>
        <v>0</v>
      </c>
      <c r="V64" s="128">
        <f t="shared" si="27"/>
        <v>0</v>
      </c>
      <c r="W64" s="128">
        <f t="shared" si="27"/>
        <v>0</v>
      </c>
      <c r="X64" s="128">
        <f t="shared" si="27"/>
        <v>0</v>
      </c>
      <c r="Y64" s="128">
        <f t="shared" si="27"/>
        <v>0</v>
      </c>
      <c r="Z64" s="128">
        <f t="shared" ref="Z64:Z67" si="28">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29">G97*R56</f>
        <v>0</v>
      </c>
      <c r="S65" s="128">
        <f t="shared" si="29"/>
        <v>0</v>
      </c>
      <c r="T65" s="128">
        <f t="shared" si="29"/>
        <v>0</v>
      </c>
      <c r="U65" s="128">
        <f t="shared" si="29"/>
        <v>0</v>
      </c>
      <c r="V65" s="128">
        <f t="shared" si="29"/>
        <v>0</v>
      </c>
      <c r="W65" s="128">
        <f t="shared" si="29"/>
        <v>0</v>
      </c>
      <c r="X65" s="128">
        <f t="shared" si="29"/>
        <v>0</v>
      </c>
      <c r="Y65" s="128">
        <f t="shared" si="29"/>
        <v>0</v>
      </c>
      <c r="Z65" s="128">
        <f t="shared" si="28"/>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30">G97*R57</f>
        <v>0</v>
      </c>
      <c r="S66" s="128">
        <f t="shared" si="30"/>
        <v>0</v>
      </c>
      <c r="T66" s="128">
        <f t="shared" si="30"/>
        <v>0</v>
      </c>
      <c r="U66" s="128">
        <f t="shared" si="30"/>
        <v>0</v>
      </c>
      <c r="V66" s="128">
        <f t="shared" si="30"/>
        <v>0</v>
      </c>
      <c r="W66" s="128">
        <f t="shared" si="30"/>
        <v>0</v>
      </c>
      <c r="X66" s="128">
        <f t="shared" si="30"/>
        <v>0</v>
      </c>
      <c r="Y66" s="128">
        <f t="shared" si="30"/>
        <v>0</v>
      </c>
      <c r="Z66" s="128">
        <f t="shared" si="28"/>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31">G97*R58</f>
        <v>0</v>
      </c>
      <c r="S67" s="128">
        <f t="shared" si="31"/>
        <v>0</v>
      </c>
      <c r="T67" s="128">
        <f t="shared" si="31"/>
        <v>0</v>
      </c>
      <c r="U67" s="128">
        <f t="shared" si="31"/>
        <v>0</v>
      </c>
      <c r="V67" s="128">
        <f t="shared" si="31"/>
        <v>0</v>
      </c>
      <c r="W67" s="128">
        <f t="shared" si="31"/>
        <v>0</v>
      </c>
      <c r="X67" s="128">
        <f t="shared" si="31"/>
        <v>0</v>
      </c>
      <c r="Y67" s="128">
        <f t="shared" si="31"/>
        <v>0</v>
      </c>
      <c r="Z67" s="128">
        <f t="shared" si="28"/>
        <v>0</v>
      </c>
      <c r="AB67" s="8" t="str">
        <f>Q10</f>
        <v/>
      </c>
      <c r="AC67" s="167">
        <f>SUMIF($G$107:$G$126,AB67,$N$107:$N$126)+SUMIF($G$131:$G$150,AB67,$N$131:$N$150)+SUMIF($G$158:$G$177,AB67,$N$158:$N$177)+SUMIF($G$182:$G$201,AB67,$N$182:$N$201)</f>
        <v>0</v>
      </c>
    </row>
    <row r="68" spans="2:29" ht="12.75" customHeight="1">
      <c r="B68" s="817"/>
      <c r="C68" s="638"/>
      <c r="D68" s="291" t="s">
        <v>601</v>
      </c>
      <c r="E68" s="785"/>
      <c r="F68" s="646"/>
      <c r="G68" s="204"/>
      <c r="H68" s="204"/>
      <c r="I68" s="204"/>
      <c r="J68" s="204"/>
      <c r="K68" s="204"/>
      <c r="L68" s="204"/>
      <c r="M68" s="204"/>
      <c r="N68" s="204"/>
      <c r="P68" s="650"/>
      <c r="Q68" s="9" t="s">
        <v>29</v>
      </c>
      <c r="R68" s="128">
        <f>SUM(R63:R67)</f>
        <v>0</v>
      </c>
      <c r="S68" s="128">
        <f t="shared" ref="S68:Z68" si="32">SUM(S63:S67)</f>
        <v>0</v>
      </c>
      <c r="T68" s="128">
        <f t="shared" si="32"/>
        <v>0</v>
      </c>
      <c r="U68" s="128">
        <f t="shared" si="32"/>
        <v>0</v>
      </c>
      <c r="V68" s="128">
        <f t="shared" si="32"/>
        <v>0</v>
      </c>
      <c r="W68" s="128">
        <f t="shared" si="32"/>
        <v>0</v>
      </c>
      <c r="X68" s="128">
        <f t="shared" si="32"/>
        <v>0</v>
      </c>
      <c r="Y68" s="128">
        <f t="shared" si="32"/>
        <v>0</v>
      </c>
      <c r="Z68" s="128">
        <f t="shared" si="32"/>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393</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33">$P$76*R72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33"/>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33"/>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29</v>
      </c>
      <c r="W76" s="128">
        <f>SUM(W71:W75)</f>
        <v>0</v>
      </c>
      <c r="Y76" s="137"/>
      <c r="AB76" s="9" t="s">
        <v>29</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34">IFERROR(-ROUNDUP(SUM(G54:G80)*$E$81,-1)-G82,0)</f>
        <v>0</v>
      </c>
      <c r="H81" s="134">
        <f t="shared" si="34"/>
        <v>0</v>
      </c>
      <c r="I81" s="134">
        <f t="shared" si="34"/>
        <v>0</v>
      </c>
      <c r="J81" s="134">
        <f t="shared" si="34"/>
        <v>0</v>
      </c>
      <c r="K81" s="134">
        <f t="shared" si="34"/>
        <v>0</v>
      </c>
      <c r="L81" s="134">
        <f t="shared" si="34"/>
        <v>0</v>
      </c>
      <c r="M81" s="134">
        <f t="shared" si="34"/>
        <v>0</v>
      </c>
      <c r="N81" s="134">
        <f t="shared" si="34"/>
        <v>0</v>
      </c>
      <c r="P81" s="153"/>
      <c r="Q81" s="11"/>
      <c r="R81" s="152"/>
      <c r="S81" s="137"/>
      <c r="U81" s="155"/>
      <c r="V81" s="11"/>
      <c r="W81" s="137"/>
      <c r="Y81" s="137"/>
    </row>
    <row r="82" spans="2:29" ht="12.75" customHeight="1">
      <c r="B82" s="817"/>
      <c r="C82" s="632"/>
      <c r="D82" s="794"/>
      <c r="E82" s="788"/>
      <c r="F82" s="120" t="s">
        <v>608</v>
      </c>
      <c r="G82" s="134">
        <f t="shared" ref="G82:N82" si="35">IFERROR(-ROUND((G55+G57+G59+G61+G63+G65+G70+G72+G74+G76+G78+G80)*$E$81,0),0)</f>
        <v>0</v>
      </c>
      <c r="H82" s="134">
        <f t="shared" si="35"/>
        <v>0</v>
      </c>
      <c r="I82" s="134">
        <f t="shared" si="35"/>
        <v>0</v>
      </c>
      <c r="J82" s="134">
        <f t="shared" si="35"/>
        <v>0</v>
      </c>
      <c r="K82" s="134">
        <f t="shared" si="35"/>
        <v>0</v>
      </c>
      <c r="L82" s="134">
        <f t="shared" si="35"/>
        <v>0</v>
      </c>
      <c r="M82" s="134">
        <f t="shared" si="35"/>
        <v>0</v>
      </c>
      <c r="N82" s="134">
        <f t="shared" si="35"/>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204"/>
      <c r="H88" s="204"/>
      <c r="I88" s="204"/>
      <c r="J88" s="204"/>
      <c r="K88" s="204"/>
      <c r="L88" s="204"/>
      <c r="M88" s="204"/>
      <c r="N88" s="204"/>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204"/>
      <c r="H89" s="204"/>
      <c r="I89" s="204"/>
      <c r="J89" s="204"/>
      <c r="K89" s="204"/>
      <c r="L89" s="204"/>
      <c r="M89" s="204"/>
      <c r="N89" s="204"/>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204"/>
      <c r="H90" s="204"/>
      <c r="I90" s="204"/>
      <c r="J90" s="204"/>
      <c r="K90" s="204"/>
      <c r="L90" s="204"/>
      <c r="M90" s="204"/>
      <c r="N90" s="204"/>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204"/>
      <c r="H91" s="204"/>
      <c r="I91" s="204"/>
      <c r="J91" s="204"/>
      <c r="K91" s="204"/>
      <c r="L91" s="204"/>
      <c r="M91" s="204"/>
      <c r="N91" s="204"/>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204"/>
      <c r="H92" s="204"/>
      <c r="I92" s="204"/>
      <c r="J92" s="204"/>
      <c r="K92" s="204"/>
      <c r="L92" s="204"/>
      <c r="M92" s="204"/>
      <c r="N92" s="204"/>
      <c r="P92" s="153"/>
      <c r="Q92" s="11"/>
      <c r="R92" s="152"/>
      <c r="S92" s="137"/>
      <c r="U92" s="155"/>
      <c r="V92" s="11"/>
      <c r="W92" s="137"/>
      <c r="Y92" s="137"/>
      <c r="AB92" s="9" t="s">
        <v>29</v>
      </c>
      <c r="AC92" s="128">
        <f>SUM(AC87:AC91)</f>
        <v>0</v>
      </c>
    </row>
    <row r="93" spans="2:29" ht="12.75" customHeight="1">
      <c r="B93" s="817"/>
      <c r="C93" s="638"/>
      <c r="D93" s="130" t="s">
        <v>14</v>
      </c>
      <c r="E93" s="785"/>
      <c r="F93" s="646"/>
      <c r="G93" s="204"/>
      <c r="H93" s="204"/>
      <c r="I93" s="204"/>
      <c r="J93" s="204"/>
      <c r="K93" s="204"/>
      <c r="L93" s="204"/>
      <c r="M93" s="204"/>
      <c r="N93" s="204"/>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36">H98*S54</f>
        <v>0</v>
      </c>
      <c r="T95" s="128">
        <f t="shared" si="36"/>
        <v>0</v>
      </c>
      <c r="U95" s="128">
        <f t="shared" si="36"/>
        <v>0</v>
      </c>
      <c r="V95" s="128">
        <f t="shared" si="36"/>
        <v>0</v>
      </c>
      <c r="W95" s="128">
        <f t="shared" si="36"/>
        <v>0</v>
      </c>
      <c r="X95" s="128">
        <f t="shared" si="36"/>
        <v>0</v>
      </c>
      <c r="Y95" s="128">
        <f t="shared" si="36"/>
        <v>0</v>
      </c>
      <c r="Z95" s="128">
        <f>SUM(R95:Y95)</f>
        <v>0</v>
      </c>
      <c r="AB95" s="4" t="str">
        <f>Q6</f>
        <v/>
      </c>
      <c r="AC95" s="134">
        <f>Z45+Z95+AC87</f>
        <v>0</v>
      </c>
    </row>
    <row r="96" spans="2:29" ht="12.75" customHeight="1">
      <c r="B96" s="817"/>
      <c r="C96" s="639"/>
      <c r="D96" s="130" t="s">
        <v>600</v>
      </c>
      <c r="E96" s="785"/>
      <c r="F96" s="646"/>
      <c r="G96" s="204"/>
      <c r="H96" s="204"/>
      <c r="I96" s="204"/>
      <c r="J96" s="204"/>
      <c r="K96" s="204"/>
      <c r="L96" s="204"/>
      <c r="M96" s="204"/>
      <c r="N96" s="204"/>
      <c r="O96" s="123"/>
      <c r="P96" s="676"/>
      <c r="Q96" s="5" t="str">
        <f>Q7</f>
        <v/>
      </c>
      <c r="R96" s="128">
        <f>G98*R55</f>
        <v>0</v>
      </c>
      <c r="S96" s="128">
        <f t="shared" ref="S96:Y96" si="37">H98*S55</f>
        <v>0</v>
      </c>
      <c r="T96" s="128">
        <f t="shared" si="37"/>
        <v>0</v>
      </c>
      <c r="U96" s="128">
        <f t="shared" si="37"/>
        <v>0</v>
      </c>
      <c r="V96" s="128">
        <f t="shared" si="37"/>
        <v>0</v>
      </c>
      <c r="W96" s="128">
        <f t="shared" si="37"/>
        <v>0</v>
      </c>
      <c r="X96" s="128">
        <f t="shared" si="37"/>
        <v>0</v>
      </c>
      <c r="Y96" s="128">
        <f t="shared" si="37"/>
        <v>0</v>
      </c>
      <c r="Z96" s="128">
        <f t="shared" ref="Z96:Z99" si="38">SUM(R96:Y96)</f>
        <v>0</v>
      </c>
      <c r="AB96" s="5" t="str">
        <f>Q7</f>
        <v/>
      </c>
      <c r="AC96" s="138">
        <f>Z46+Z96+AC88</f>
        <v>0</v>
      </c>
    </row>
    <row r="97" spans="2:76" ht="12.75" customHeight="1">
      <c r="B97" s="817"/>
      <c r="C97" s="651" t="s">
        <v>382</v>
      </c>
      <c r="D97" s="651"/>
      <c r="E97" s="556" t="s">
        <v>629</v>
      </c>
      <c r="F97" s="556"/>
      <c r="G97" s="128">
        <f>SUM(G54:G96)</f>
        <v>0</v>
      </c>
      <c r="H97" s="128">
        <f t="shared" ref="H97:N97" si="39">SUM(H54:H96)</f>
        <v>0</v>
      </c>
      <c r="I97" s="128">
        <f t="shared" si="39"/>
        <v>0</v>
      </c>
      <c r="J97" s="128">
        <f t="shared" si="39"/>
        <v>0</v>
      </c>
      <c r="K97" s="128">
        <f t="shared" si="39"/>
        <v>0</v>
      </c>
      <c r="L97" s="128">
        <f t="shared" si="39"/>
        <v>0</v>
      </c>
      <c r="M97" s="128">
        <f t="shared" si="39"/>
        <v>0</v>
      </c>
      <c r="N97" s="128">
        <f t="shared" si="39"/>
        <v>0</v>
      </c>
      <c r="O97" s="123"/>
      <c r="P97" s="676"/>
      <c r="Q97" s="6" t="str">
        <f>Q8</f>
        <v/>
      </c>
      <c r="R97" s="128">
        <f>G98*R56</f>
        <v>0</v>
      </c>
      <c r="S97" s="128">
        <f t="shared" ref="S97:Y97" si="40">H98*S56</f>
        <v>0</v>
      </c>
      <c r="T97" s="128">
        <f t="shared" si="40"/>
        <v>0</v>
      </c>
      <c r="U97" s="128">
        <f t="shared" si="40"/>
        <v>0</v>
      </c>
      <c r="V97" s="128">
        <f t="shared" si="40"/>
        <v>0</v>
      </c>
      <c r="W97" s="128">
        <f t="shared" si="40"/>
        <v>0</v>
      </c>
      <c r="X97" s="128">
        <f t="shared" si="40"/>
        <v>0</v>
      </c>
      <c r="Y97" s="128">
        <f t="shared" si="40"/>
        <v>0</v>
      </c>
      <c r="Z97" s="128">
        <f t="shared" si="38"/>
        <v>0</v>
      </c>
      <c r="AB97" s="6" t="str">
        <f>Q8</f>
        <v/>
      </c>
      <c r="AC97" s="139">
        <f>Z47+Z97+AC89</f>
        <v>0</v>
      </c>
    </row>
    <row r="98" spans="2:76" ht="12.75" customHeight="1">
      <c r="B98" s="817"/>
      <c r="C98" s="651"/>
      <c r="D98" s="651"/>
      <c r="E98" s="674" t="s">
        <v>609</v>
      </c>
      <c r="F98" s="674"/>
      <c r="G98" s="139">
        <f>G55+G57+G59+G61+G63+G65+G70+G72+G74+G76+G78+G80+G82+G84+G95</f>
        <v>0</v>
      </c>
      <c r="H98" s="139">
        <f t="shared" ref="H98:N98" si="41">H55+H57+H59+H61+H63+H65+H70+H72+H74+H76+H78+H80+H82+H84+H95</f>
        <v>0</v>
      </c>
      <c r="I98" s="139">
        <f t="shared" si="41"/>
        <v>0</v>
      </c>
      <c r="J98" s="139">
        <f t="shared" si="41"/>
        <v>0</v>
      </c>
      <c r="K98" s="139">
        <f t="shared" si="41"/>
        <v>0</v>
      </c>
      <c r="L98" s="139">
        <f t="shared" si="41"/>
        <v>0</v>
      </c>
      <c r="M98" s="139">
        <f t="shared" si="41"/>
        <v>0</v>
      </c>
      <c r="N98" s="139">
        <f t="shared" si="41"/>
        <v>0</v>
      </c>
      <c r="O98" s="123"/>
      <c r="P98" s="676"/>
      <c r="Q98" s="7" t="str">
        <f>Q9</f>
        <v/>
      </c>
      <c r="R98" s="128">
        <f>G98*R57</f>
        <v>0</v>
      </c>
      <c r="S98" s="128">
        <f t="shared" ref="S98:Y98" si="42">H98*S57</f>
        <v>0</v>
      </c>
      <c r="T98" s="128">
        <f t="shared" si="42"/>
        <v>0</v>
      </c>
      <c r="U98" s="128">
        <f t="shared" si="42"/>
        <v>0</v>
      </c>
      <c r="V98" s="128">
        <f t="shared" si="42"/>
        <v>0</v>
      </c>
      <c r="W98" s="128">
        <f t="shared" si="42"/>
        <v>0</v>
      </c>
      <c r="X98" s="128">
        <f t="shared" si="42"/>
        <v>0</v>
      </c>
      <c r="Y98" s="128">
        <f t="shared" si="42"/>
        <v>0</v>
      </c>
      <c r="Z98" s="128">
        <f t="shared" si="38"/>
        <v>0</v>
      </c>
      <c r="AB98" s="7" t="str">
        <f>Q9</f>
        <v/>
      </c>
      <c r="AC98" s="297">
        <f>Z48+Z98+AC90</f>
        <v>0</v>
      </c>
    </row>
    <row r="99" spans="2:76" ht="12.75" customHeight="1">
      <c r="B99" s="817"/>
      <c r="C99" s="556" t="s">
        <v>628</v>
      </c>
      <c r="D99" s="556"/>
      <c r="E99" s="684" t="s">
        <v>340</v>
      </c>
      <c r="F99" s="684"/>
      <c r="G99" s="156">
        <f>SUM(G54:G59,G62:G82,G87)</f>
        <v>0</v>
      </c>
      <c r="H99" s="156">
        <f t="shared" ref="H99:N99" si="43">SUM(H54:H59,H62:H82,H87)</f>
        <v>0</v>
      </c>
      <c r="I99" s="156">
        <f t="shared" si="43"/>
        <v>0</v>
      </c>
      <c r="J99" s="156">
        <f t="shared" si="43"/>
        <v>0</v>
      </c>
      <c r="K99" s="156">
        <f t="shared" si="43"/>
        <v>0</v>
      </c>
      <c r="L99" s="156">
        <f t="shared" si="43"/>
        <v>0</v>
      </c>
      <c r="M99" s="156">
        <f t="shared" si="43"/>
        <v>0</v>
      </c>
      <c r="N99" s="156">
        <f t="shared" si="43"/>
        <v>0</v>
      </c>
      <c r="O99" s="123"/>
      <c r="P99" s="676"/>
      <c r="Q99" s="8" t="str">
        <f>Q10</f>
        <v/>
      </c>
      <c r="R99" s="128">
        <f>G98*R58</f>
        <v>0</v>
      </c>
      <c r="S99" s="128">
        <f t="shared" ref="S99:Y99" si="44">H98*S58</f>
        <v>0</v>
      </c>
      <c r="T99" s="128">
        <f t="shared" si="44"/>
        <v>0</v>
      </c>
      <c r="U99" s="128">
        <f t="shared" si="44"/>
        <v>0</v>
      </c>
      <c r="V99" s="128">
        <f t="shared" si="44"/>
        <v>0</v>
      </c>
      <c r="W99" s="128">
        <f t="shared" si="44"/>
        <v>0</v>
      </c>
      <c r="X99" s="128">
        <f t="shared" si="44"/>
        <v>0</v>
      </c>
      <c r="Y99" s="128">
        <f t="shared" si="44"/>
        <v>0</v>
      </c>
      <c r="Z99" s="128">
        <f t="shared" si="38"/>
        <v>0</v>
      </c>
      <c r="AB99" s="8" t="str">
        <f>Q10</f>
        <v/>
      </c>
      <c r="AC99" s="142">
        <f>Z49+Z99+AC91</f>
        <v>0</v>
      </c>
    </row>
    <row r="100" spans="2:76" ht="12.75" customHeight="1">
      <c r="B100" s="818"/>
      <c r="C100" s="556"/>
      <c r="D100" s="556"/>
      <c r="E100" s="556" t="s">
        <v>609</v>
      </c>
      <c r="F100" s="556"/>
      <c r="G100" s="128">
        <f>G55+G57+G59+G63+G65+G70+G72+G74+G76+G78+G80+G82</f>
        <v>0</v>
      </c>
      <c r="H100" s="128">
        <f t="shared" ref="H100:N100" si="45">H55+H57+H59+H63+H65+H70+H72+H74+H76+H78+H80+H82</f>
        <v>0</v>
      </c>
      <c r="I100" s="128">
        <f t="shared" si="45"/>
        <v>0</v>
      </c>
      <c r="J100" s="128">
        <f t="shared" si="45"/>
        <v>0</v>
      </c>
      <c r="K100" s="128">
        <f t="shared" si="45"/>
        <v>0</v>
      </c>
      <c r="L100" s="128">
        <f t="shared" si="45"/>
        <v>0</v>
      </c>
      <c r="M100" s="128">
        <f t="shared" si="45"/>
        <v>0</v>
      </c>
      <c r="N100" s="128">
        <f t="shared" si="45"/>
        <v>0</v>
      </c>
      <c r="O100" s="123"/>
      <c r="P100" s="677"/>
      <c r="Q100" s="9" t="s">
        <v>29</v>
      </c>
      <c r="R100" s="128">
        <f>SUM(R95:R99)</f>
        <v>0</v>
      </c>
      <c r="S100" s="128">
        <f t="shared" ref="S100:Z100" si="46">SUM(S95:S99)</f>
        <v>0</v>
      </c>
      <c r="T100" s="128">
        <f t="shared" si="46"/>
        <v>0</v>
      </c>
      <c r="U100" s="128">
        <f t="shared" si="46"/>
        <v>0</v>
      </c>
      <c r="V100" s="128">
        <f t="shared" si="46"/>
        <v>0</v>
      </c>
      <c r="W100" s="128">
        <f t="shared" si="46"/>
        <v>0</v>
      </c>
      <c r="X100" s="128">
        <f t="shared" si="46"/>
        <v>0</v>
      </c>
      <c r="Y100" s="128">
        <f t="shared" si="46"/>
        <v>0</v>
      </c>
      <c r="Z100" s="128">
        <f t="shared" si="46"/>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226</v>
      </c>
      <c r="AA105" s="628" t="s">
        <v>378</v>
      </c>
      <c r="AB105" s="628" t="s">
        <v>663</v>
      </c>
      <c r="AC105" s="338" t="s">
        <v>620</v>
      </c>
      <c r="AD105" s="338"/>
      <c r="AE105" s="624" t="s">
        <v>393</v>
      </c>
      <c r="AF105" s="625"/>
      <c r="AG105" s="624" t="s">
        <v>77</v>
      </c>
      <c r="AH105" s="625"/>
      <c r="AI105" s="624" t="s">
        <v>604</v>
      </c>
      <c r="AJ105" s="625"/>
      <c r="AK105" s="624" t="s">
        <v>605</v>
      </c>
      <c r="AL105" s="625"/>
      <c r="AM105" s="624" t="s">
        <v>606</v>
      </c>
      <c r="AN105" s="625"/>
      <c r="AO105" s="626" t="s">
        <v>78</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29</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79</v>
      </c>
      <c r="S106" s="182" t="s">
        <v>608</v>
      </c>
      <c r="T106" s="182" t="s">
        <v>79</v>
      </c>
      <c r="U106" s="182" t="s">
        <v>608</v>
      </c>
      <c r="V106" s="182" t="s">
        <v>152</v>
      </c>
      <c r="W106" s="182" t="s">
        <v>608</v>
      </c>
      <c r="X106" s="182" t="s">
        <v>79</v>
      </c>
      <c r="Y106" s="182" t="s">
        <v>608</v>
      </c>
      <c r="Z106" s="629"/>
      <c r="AA106" s="629"/>
      <c r="AB106" s="629"/>
      <c r="AC106" s="182" t="s">
        <v>79</v>
      </c>
      <c r="AD106" s="182" t="s">
        <v>608</v>
      </c>
      <c r="AE106" s="308" t="s">
        <v>79</v>
      </c>
      <c r="AF106" s="308" t="s">
        <v>608</v>
      </c>
      <c r="AG106" s="308" t="s">
        <v>79</v>
      </c>
      <c r="AH106" s="308" t="s">
        <v>608</v>
      </c>
      <c r="AI106" s="308" t="s">
        <v>79</v>
      </c>
      <c r="AJ106" s="308" t="s">
        <v>608</v>
      </c>
      <c r="AK106" s="308" t="s">
        <v>79</v>
      </c>
      <c r="AL106" s="308" t="s">
        <v>608</v>
      </c>
      <c r="AM106" s="308" t="s">
        <v>79</v>
      </c>
      <c r="AN106" s="308" t="s">
        <v>608</v>
      </c>
      <c r="AO106" s="308" t="s">
        <v>79</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47">IF($I107="保育標準時間",HLOOKUP(H107,$G$5:$J$49,2,FALSE),IF($I107="保育短時間",HLOOKUP(H107,$K$5:$N$49,2,FALSE),"-"))</f>
        <v>-</v>
      </c>
      <c r="Q107" s="128" t="str">
        <f t="shared" ref="Q107:Q126" si="48">IF($I107="保育標準時間",HLOOKUP(H107,$G$5:$J$49,3,FALSE),IF($I107="保育短時間",HLOOKUP(H107,$K$5:$N$49,3,FALSE),"-"))</f>
        <v>-</v>
      </c>
      <c r="R107" s="128" t="str">
        <f t="shared" ref="R107:R126" si="49">IF($I107="保育標準時間",HLOOKUP(H107,$G$5:$J$49,4,FALSE),IF($I107="保育短時間",HLOOKUP(H107,$K$5:$N$49,4,FALSE),"-"))</f>
        <v>-</v>
      </c>
      <c r="S107" s="128" t="str">
        <f t="shared" ref="S107:S126" si="50">IF($I107="保育標準時間",HLOOKUP(H107,$G$5:$J$49,5,FALSE),IF($I107="保育短時間",HLOOKUP(H107,$K$5:$N$49,5,FALSE),"-"))</f>
        <v>-</v>
      </c>
      <c r="T107" s="128" t="str">
        <f t="shared" ref="T107:T126" si="51">IF($I107="保育標準時間",HLOOKUP(H107,$G$5:$J$49,6,FALSE),IF($I107="保育短時間",HLOOKUP(H107,$K$5:$N$49,6,FALSE),"-"))</f>
        <v>-</v>
      </c>
      <c r="U107" s="128" t="str">
        <f t="shared" ref="U107:U126" si="52">IF($I107="保育標準時間",HLOOKUP(H107,$G$5:$J$49,7,FALSE),IF($I107="保育短時間",HLOOKUP(H107,$K$5:$N$49,7,FALSE),"-"))</f>
        <v>-</v>
      </c>
      <c r="V107" s="128" t="str">
        <f t="shared" ref="V107:V126" si="53">IF($I107="保育標準時間",HLOOKUP(H107,$G$5:$J$49,10,FALSE),IF($I107="保育短時間",HLOOKUP(H107,$K$5:$N$49,10,FALSE),"-"))</f>
        <v>-</v>
      </c>
      <c r="W107" s="128" t="str">
        <f t="shared" ref="W107:W126" si="54">IF($I107="保育標準時間",HLOOKUP(H107,$G$5:$J$49,11,FALSE),IF($I107="保育短時間",HLOOKUP(H107,$K$5:$N$49,11,FALSE),"-"))</f>
        <v>-</v>
      </c>
      <c r="X107" s="128" t="str">
        <f t="shared" ref="X107:X126" si="55">IF($I107="保育標準時間",HLOOKUP(H107,$G$5:$J$49,12,FALSE),IF($I107="保育短時間",HLOOKUP(H107,$K$5:$N$49,12,FALSE),"-"))</f>
        <v>-</v>
      </c>
      <c r="Y107" s="128" t="str">
        <f t="shared" ref="Y107:Y126" si="56">IF($I107="保育標準時間",HLOOKUP(H107,$G$5:$J$49,13,FALSE),IF($I107="保育短時間",HLOOKUP(H107,$K$5:$N$49,13,FALSE),"-"))</f>
        <v>-</v>
      </c>
      <c r="Z107" s="128" t="str">
        <f t="shared" ref="Z107:Z126" si="57">IF($I107="保育標準時間",HLOOKUP(H107,$G$5:$J$49,14,FALSE),IF($I107="保育短時間",HLOOKUP(H107,$K$5:$N$49,14,FALSE),"-"))</f>
        <v>-</v>
      </c>
      <c r="AA107" s="128" t="str">
        <f t="shared" ref="AA107:AA126" si="58">IF($I107="保育標準時間",HLOOKUP(H107,$G$5:$J$49,15,FALSE),IF($I107="保育短時間",HLOOKUP(H107,$K$5:$N$49,15,FALSE),"-"))</f>
        <v>-</v>
      </c>
      <c r="AB107" s="131"/>
      <c r="AC107" s="128" t="str">
        <f t="shared" ref="AC107:AC126" si="59">IF($I107="保育標準時間",HLOOKUP(H107,$G$5:$J$49,17,FALSE),IF($I107="保育短時間",HLOOKUP(H107,$K$5:$N$49,17,FALSE),"-"))</f>
        <v>-</v>
      </c>
      <c r="AD107" s="128" t="str">
        <f t="shared" ref="AD107:AD126" si="60">IF($I107="保育標準時間",HLOOKUP(H107,$G$5:$J$49,18,FALSE),IF($I107="保育短時間",HLOOKUP(H107,$K$5:$N$49,18,FALSE),"-"))</f>
        <v>-</v>
      </c>
      <c r="AE107" s="131"/>
      <c r="AF107" s="131"/>
      <c r="AG107" s="128" t="str">
        <f t="shared" ref="AG107:AG126" si="61">IF($I107="保育標準時間",HLOOKUP(H107,$G$5:$J$49,19,FALSE),IF($I107="保育短時間",HLOOKUP(H107,$K$5:$N$49,19,FALSE),"-"))</f>
        <v>-</v>
      </c>
      <c r="AH107" s="128" t="str">
        <f t="shared" ref="AH107:AH126" si="62">IF($I107="保育標準時間",HLOOKUP(H107,$G$5:$J$49,20,FALSE),IF($I107="保育短時間",HLOOKUP(H107,$K$5:$N$49,20,FALSE),"-"))</f>
        <v>-</v>
      </c>
      <c r="AI107" s="128" t="str">
        <f t="shared" ref="AI107:AI126" si="63">IF($I107="保育標準時間",HLOOKUP(H107,$G$5:$J$49,21,FALSE),IF($I107="保育短時間",HLOOKUP(H107,$K$5:$N$49,21,FALSE),"-"))</f>
        <v>-</v>
      </c>
      <c r="AJ107" s="128" t="str">
        <f t="shared" ref="AJ107:AJ126" si="64">IF($I107="保育標準時間",HLOOKUP(H107,$G$5:$J$49,22,FALSE),IF($I107="保育短時間",HLOOKUP(H107,$K$5:$N$49,22,FALSE),"-"))</f>
        <v>-</v>
      </c>
      <c r="AK107" s="128" t="str">
        <f t="shared" ref="AK107:AK126" si="65">IF($I107="保育標準時間",HLOOKUP(H107,$G$5:$J$49,23,FALSE),IF($I107="保育短時間",HLOOKUP(H107,$K$5:$N$49,23,FALSE),"-"))</f>
        <v>-</v>
      </c>
      <c r="AL107" s="128" t="str">
        <f t="shared" ref="AL107:AL126" si="66">IF($I107="保育標準時間",HLOOKUP(H107,$G$5:$J$49,24,FALSE),IF($I107="保育短時間",HLOOKUP(H107,$K$5:$N$49,24,FALSE),"-"))</f>
        <v>-</v>
      </c>
      <c r="AM107" s="128" t="str">
        <f t="shared" ref="AM107:AM126" si="67">IF($I107="保育標準時間",HLOOKUP(H107,$G$5:$J$49,25,FALSE),IF($I107="保育短時間",HLOOKUP(H107,$K$5:$N$49,25,FALSE),"-"))</f>
        <v>-</v>
      </c>
      <c r="AN107" s="128" t="str">
        <f t="shared" ref="AN107:AN126" si="68">IF($I107="保育標準時間",HLOOKUP(H107,$G$5:$J$49,26,FALSE),IF($I107="保育短時間",HLOOKUP(H107,$K$5:$N$49,26,FALSE),"-"))</f>
        <v>-</v>
      </c>
      <c r="AO107" s="128" t="str">
        <f t="shared" ref="AO107:AO126" si="69">IF($I107="保育標準時間",HLOOKUP(H107,$G$5:$J$49,27,FALSE),IF($I107="保育短時間",HLOOKUP(H107,$K$5:$N$49,27,FALSE),"-"))</f>
        <v>-</v>
      </c>
      <c r="AP107" s="128" t="str">
        <f t="shared" ref="AP107:AP126" si="70">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71">N107-SUM(AT107:BU107)</f>
        <v>0</v>
      </c>
      <c r="AT107" s="128" t="str">
        <f t="shared" ref="AT107:AT126" si="72">IFERROR(ROUND(Q107*$M107/25,0),"-")</f>
        <v>-</v>
      </c>
      <c r="AU107" s="128" t="str">
        <f t="shared" ref="AU107:AU126" si="73">IFERROR(ROUND(R107*$M107/25,0),"-")</f>
        <v>-</v>
      </c>
      <c r="AV107" s="128" t="str">
        <f t="shared" ref="AV107:AV126" si="74">IFERROR(ROUND(S107*$M107/25,0),"-")</f>
        <v>-</v>
      </c>
      <c r="AW107" s="128" t="str">
        <f t="shared" ref="AW107:AW126" si="75">IFERROR(ROUND(T107*$M107/25,0),"-")</f>
        <v>-</v>
      </c>
      <c r="AX107" s="128" t="str">
        <f t="shared" ref="AX107:AX126" si="76">IFERROR(ROUND(U107*$M107/25,0),"-")</f>
        <v>-</v>
      </c>
      <c r="AY107" s="128" t="str">
        <f t="shared" ref="AY107:AY126" si="77">IFERROR(ROUND(V107*$M107/25,0),"-")</f>
        <v>-</v>
      </c>
      <c r="AZ107" s="128" t="str">
        <f t="shared" ref="AZ107:AZ126" si="78">IFERROR(ROUND(W107*$M107/25,0),"-")</f>
        <v>-</v>
      </c>
      <c r="BA107" s="128" t="str">
        <f t="shared" ref="BA107:BA126" si="79">IFERROR(ROUND(X107*$M107/25,0),"-")</f>
        <v>-</v>
      </c>
      <c r="BB107" s="128" t="str">
        <f t="shared" ref="BB107:BB126" si="80">IFERROR(ROUND(Y107*$M107/25,0),"-")</f>
        <v>-</v>
      </c>
      <c r="BC107" s="128" t="str">
        <f t="shared" ref="BC107:BC126" si="81">IFERROR(ROUND(Z107*$M107/25,0),"-")</f>
        <v>-</v>
      </c>
      <c r="BD107" s="128" t="str">
        <f t="shared" ref="BD107:BD126" si="82">IFERROR(ROUND(AA107*$M107/25,0),"-")</f>
        <v>-</v>
      </c>
      <c r="BE107" s="187"/>
      <c r="BF107" s="128" t="str">
        <f t="shared" ref="BF107:BF126" si="83">IFERROR(ROUND(AC107*$M107/25,0),"-")</f>
        <v>-</v>
      </c>
      <c r="BG107" s="128" t="str">
        <f t="shared" ref="BG107:BG126" si="84">IFERROR(ROUND(AD107*$M107/25,0),"-")</f>
        <v>-</v>
      </c>
      <c r="BH107" s="187"/>
      <c r="BI107" s="187"/>
      <c r="BJ107" s="128" t="str">
        <f t="shared" ref="BJ107:BJ126" si="85">IFERROR(ROUND(AG107*$M107/25,0),"-")</f>
        <v>-</v>
      </c>
      <c r="BK107" s="128" t="str">
        <f t="shared" ref="BK107:BK126" si="86">IFERROR(ROUND(AH107*$M107/25,0),"-")</f>
        <v>-</v>
      </c>
      <c r="BL107" s="128" t="str">
        <f t="shared" ref="BL107:BL126" si="87">IFERROR(ROUND(AI107*$M107/25,0),"-")</f>
        <v>-</v>
      </c>
      <c r="BM107" s="128" t="str">
        <f t="shared" ref="BM107:BM126" si="88">IFERROR(ROUND(AJ107*$M107/25,0),"-")</f>
        <v>-</v>
      </c>
      <c r="BN107" s="128" t="str">
        <f t="shared" ref="BN107:BN126" si="89">IFERROR(ROUND(AK107*$M107/25,0),"-")</f>
        <v>-</v>
      </c>
      <c r="BO107" s="128" t="str">
        <f t="shared" ref="BO107:BO126" si="90">IFERROR(ROUND(AL107*$M107/25,0),"-")</f>
        <v>-</v>
      </c>
      <c r="BP107" s="128" t="str">
        <f t="shared" ref="BP107:BP126" si="91">IFERROR(ROUND(AM107*$M107/25,0),"-")</f>
        <v>-</v>
      </c>
      <c r="BQ107" s="128" t="str">
        <f t="shared" ref="BQ107:BQ126" si="92">IFERROR(ROUND(AN107*$M107/25,0),"-")</f>
        <v>-</v>
      </c>
      <c r="BR107" s="128" t="str">
        <f t="shared" ref="BR107:BR126" si="93">IFERROR(ROUND(AO107*$M107/25,0),"-")</f>
        <v>-</v>
      </c>
      <c r="BS107" s="128" t="str">
        <f t="shared" ref="BS107:BS126" si="94">IFERROR(ROUND(AP107*$M107/25,0),"-")</f>
        <v>-</v>
      </c>
      <c r="BT107" s="128" t="str">
        <f t="shared" ref="BT107:BT126" si="95">IFERROR(ROUND(AQ107*$M107/25,0),"-")</f>
        <v>-</v>
      </c>
      <c r="BU107" s="128" t="str">
        <f t="shared" ref="BU107:BU126" si="96">IFERROR(ROUND(AR107*$M107/25,0),"-")</f>
        <v>-</v>
      </c>
      <c r="BV107" s="129">
        <f t="shared" ref="BV107:BV126" si="97">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98">IF($I108="保育標準時間",HLOOKUP($H108,$G$5:$J$49,45,FALSE),IF($I108="保育短時間",HLOOKUP($H108,$K$5:$N$49,45,FALSE),"-"))</f>
        <v>-</v>
      </c>
      <c r="K108" s="20" t="str">
        <f>IF(月途中入退所!$D9=$B$2,IF(月途中入退所!I9="","-",月途中入退所!$I9),"-")</f>
        <v>-</v>
      </c>
      <c r="L108" s="162" t="str">
        <f t="shared" ref="L108:L126" si="99">IFERROR(IF(K108="○",J108+$P$28,J108),"-")</f>
        <v>-</v>
      </c>
      <c r="M108" s="20" t="str">
        <f>IF(月途中入退所!$D9=$B$2,月途中入退所!$J9,"-")</f>
        <v>-</v>
      </c>
      <c r="N108" s="129">
        <f t="shared" ref="N108:N126" si="100">IFERROR(ROUNDDOWN(L108*M108/25,-1),0)</f>
        <v>0</v>
      </c>
      <c r="O108" s="123"/>
      <c r="P108" s="128" t="str">
        <f t="shared" si="47"/>
        <v>-</v>
      </c>
      <c r="Q108" s="128" t="str">
        <f t="shared" si="48"/>
        <v>-</v>
      </c>
      <c r="R108" s="128" t="str">
        <f t="shared" si="49"/>
        <v>-</v>
      </c>
      <c r="S108" s="128" t="str">
        <f t="shared" si="50"/>
        <v>-</v>
      </c>
      <c r="T108" s="128" t="str">
        <f t="shared" si="51"/>
        <v>-</v>
      </c>
      <c r="U108" s="128" t="str">
        <f t="shared" si="52"/>
        <v>-</v>
      </c>
      <c r="V108" s="128" t="str">
        <f t="shared" si="53"/>
        <v>-</v>
      </c>
      <c r="W108" s="128" t="str">
        <f t="shared" si="54"/>
        <v>-</v>
      </c>
      <c r="X108" s="128" t="str">
        <f t="shared" si="55"/>
        <v>-</v>
      </c>
      <c r="Y108" s="128" t="str">
        <f t="shared" si="56"/>
        <v>-</v>
      </c>
      <c r="Z108" s="128" t="str">
        <f t="shared" si="57"/>
        <v>-</v>
      </c>
      <c r="AA108" s="128" t="str">
        <f t="shared" si="58"/>
        <v>-</v>
      </c>
      <c r="AB108" s="131"/>
      <c r="AC108" s="128" t="str">
        <f t="shared" si="59"/>
        <v>-</v>
      </c>
      <c r="AD108" s="128" t="str">
        <f t="shared" si="60"/>
        <v>-</v>
      </c>
      <c r="AE108" s="131"/>
      <c r="AF108" s="131"/>
      <c r="AG108" s="128" t="str">
        <f t="shared" si="61"/>
        <v>-</v>
      </c>
      <c r="AH108" s="128" t="str">
        <f t="shared" si="62"/>
        <v>-</v>
      </c>
      <c r="AI108" s="128" t="str">
        <f t="shared" si="63"/>
        <v>-</v>
      </c>
      <c r="AJ108" s="128" t="str">
        <f t="shared" si="64"/>
        <v>-</v>
      </c>
      <c r="AK108" s="128" t="str">
        <f t="shared" si="65"/>
        <v>-</v>
      </c>
      <c r="AL108" s="128" t="str">
        <f t="shared" si="66"/>
        <v>-</v>
      </c>
      <c r="AM108" s="128" t="str">
        <f t="shared" si="67"/>
        <v>-</v>
      </c>
      <c r="AN108" s="128" t="str">
        <f t="shared" si="68"/>
        <v>-</v>
      </c>
      <c r="AO108" s="128" t="str">
        <f t="shared" si="69"/>
        <v>-</v>
      </c>
      <c r="AP108" s="128" t="str">
        <f t="shared" si="70"/>
        <v>-</v>
      </c>
      <c r="AQ108" s="128" t="str">
        <f t="shared" ref="AQ108:AQ126" si="101">IF($I108="保育標準時間",HLOOKUP(H108,$G$5:$J$49,33,FALSE),IF($I108="保育短時間",HLOOKUP(H108,$K$5:$N$49,33,FALSE),"-"))</f>
        <v>-</v>
      </c>
      <c r="AR108" s="128" t="str">
        <f t="shared" ref="AR108:AR126" si="102">IF(OR(I108="保育標準時間",I108="保育短時間"),IF(K108="○",$P$28,"-"),"-")</f>
        <v>-</v>
      </c>
      <c r="AS108" s="128">
        <f t="shared" si="71"/>
        <v>0</v>
      </c>
      <c r="AT108" s="128" t="str">
        <f t="shared" si="72"/>
        <v>-</v>
      </c>
      <c r="AU108" s="128" t="str">
        <f t="shared" si="73"/>
        <v>-</v>
      </c>
      <c r="AV108" s="128" t="str">
        <f t="shared" si="74"/>
        <v>-</v>
      </c>
      <c r="AW108" s="128" t="str">
        <f t="shared" si="75"/>
        <v>-</v>
      </c>
      <c r="AX108" s="128" t="str">
        <f t="shared" si="76"/>
        <v>-</v>
      </c>
      <c r="AY108" s="128" t="str">
        <f t="shared" si="77"/>
        <v>-</v>
      </c>
      <c r="AZ108" s="128" t="str">
        <f t="shared" si="78"/>
        <v>-</v>
      </c>
      <c r="BA108" s="128" t="str">
        <f t="shared" si="79"/>
        <v>-</v>
      </c>
      <c r="BB108" s="128" t="str">
        <f t="shared" si="80"/>
        <v>-</v>
      </c>
      <c r="BC108" s="128" t="str">
        <f t="shared" si="81"/>
        <v>-</v>
      </c>
      <c r="BD108" s="128" t="str">
        <f t="shared" si="82"/>
        <v>-</v>
      </c>
      <c r="BE108" s="187"/>
      <c r="BF108" s="128" t="str">
        <f t="shared" si="83"/>
        <v>-</v>
      </c>
      <c r="BG108" s="128" t="str">
        <f t="shared" si="84"/>
        <v>-</v>
      </c>
      <c r="BH108" s="187"/>
      <c r="BI108" s="187"/>
      <c r="BJ108" s="128" t="str">
        <f t="shared" si="85"/>
        <v>-</v>
      </c>
      <c r="BK108" s="128" t="str">
        <f t="shared" si="86"/>
        <v>-</v>
      </c>
      <c r="BL108" s="128" t="str">
        <f t="shared" si="87"/>
        <v>-</v>
      </c>
      <c r="BM108" s="128" t="str">
        <f t="shared" si="88"/>
        <v>-</v>
      </c>
      <c r="BN108" s="128" t="str">
        <f t="shared" si="89"/>
        <v>-</v>
      </c>
      <c r="BO108" s="128" t="str">
        <f t="shared" si="90"/>
        <v>-</v>
      </c>
      <c r="BP108" s="128" t="str">
        <f t="shared" si="91"/>
        <v>-</v>
      </c>
      <c r="BQ108" s="128" t="str">
        <f t="shared" si="92"/>
        <v>-</v>
      </c>
      <c r="BR108" s="128" t="str">
        <f t="shared" si="93"/>
        <v>-</v>
      </c>
      <c r="BS108" s="128" t="str">
        <f t="shared" si="94"/>
        <v>-</v>
      </c>
      <c r="BT108" s="128" t="str">
        <f t="shared" si="95"/>
        <v>-</v>
      </c>
      <c r="BU108" s="128" t="str">
        <f t="shared" si="96"/>
        <v>-</v>
      </c>
      <c r="BV108" s="129">
        <f t="shared" si="97"/>
        <v>0</v>
      </c>
      <c r="BX108" s="128" t="str">
        <f t="shared" ref="BX108:BX171" si="103">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98"/>
        <v>-</v>
      </c>
      <c r="K109" s="20" t="str">
        <f>IF(月途中入退所!$D10=$B$2,IF(月途中入退所!I10="","-",月途中入退所!$I10),"-")</f>
        <v>-</v>
      </c>
      <c r="L109" s="162" t="str">
        <f t="shared" si="99"/>
        <v>-</v>
      </c>
      <c r="M109" s="20" t="str">
        <f>IF(月途中入退所!$D10=$B$2,月途中入退所!$J10,"-")</f>
        <v>-</v>
      </c>
      <c r="N109" s="129">
        <f t="shared" si="100"/>
        <v>0</v>
      </c>
      <c r="O109" s="123"/>
      <c r="P109" s="128" t="str">
        <f t="shared" si="47"/>
        <v>-</v>
      </c>
      <c r="Q109" s="128" t="str">
        <f t="shared" si="48"/>
        <v>-</v>
      </c>
      <c r="R109" s="128" t="str">
        <f t="shared" si="49"/>
        <v>-</v>
      </c>
      <c r="S109" s="128" t="str">
        <f t="shared" si="50"/>
        <v>-</v>
      </c>
      <c r="T109" s="128" t="str">
        <f t="shared" si="51"/>
        <v>-</v>
      </c>
      <c r="U109" s="128" t="str">
        <f t="shared" si="52"/>
        <v>-</v>
      </c>
      <c r="V109" s="128" t="str">
        <f t="shared" si="53"/>
        <v>-</v>
      </c>
      <c r="W109" s="128" t="str">
        <f t="shared" si="54"/>
        <v>-</v>
      </c>
      <c r="X109" s="128" t="str">
        <f t="shared" si="55"/>
        <v>-</v>
      </c>
      <c r="Y109" s="128" t="str">
        <f t="shared" si="56"/>
        <v>-</v>
      </c>
      <c r="Z109" s="128" t="str">
        <f t="shared" si="57"/>
        <v>-</v>
      </c>
      <c r="AA109" s="128" t="str">
        <f t="shared" si="58"/>
        <v>-</v>
      </c>
      <c r="AB109" s="131"/>
      <c r="AC109" s="128" t="str">
        <f t="shared" si="59"/>
        <v>-</v>
      </c>
      <c r="AD109" s="128" t="str">
        <f t="shared" si="60"/>
        <v>-</v>
      </c>
      <c r="AE109" s="131"/>
      <c r="AF109" s="131"/>
      <c r="AG109" s="128" t="str">
        <f t="shared" si="61"/>
        <v>-</v>
      </c>
      <c r="AH109" s="128" t="str">
        <f t="shared" si="62"/>
        <v>-</v>
      </c>
      <c r="AI109" s="128" t="str">
        <f t="shared" si="63"/>
        <v>-</v>
      </c>
      <c r="AJ109" s="128" t="str">
        <f t="shared" si="64"/>
        <v>-</v>
      </c>
      <c r="AK109" s="128" t="str">
        <f t="shared" si="65"/>
        <v>-</v>
      </c>
      <c r="AL109" s="128" t="str">
        <f t="shared" si="66"/>
        <v>-</v>
      </c>
      <c r="AM109" s="128" t="str">
        <f t="shared" si="67"/>
        <v>-</v>
      </c>
      <c r="AN109" s="128" t="str">
        <f t="shared" si="68"/>
        <v>-</v>
      </c>
      <c r="AO109" s="128" t="str">
        <f t="shared" si="69"/>
        <v>-</v>
      </c>
      <c r="AP109" s="128" t="str">
        <f t="shared" si="70"/>
        <v>-</v>
      </c>
      <c r="AQ109" s="128" t="str">
        <f t="shared" si="101"/>
        <v>-</v>
      </c>
      <c r="AR109" s="128" t="str">
        <f t="shared" si="102"/>
        <v>-</v>
      </c>
      <c r="AS109" s="128">
        <f t="shared" si="71"/>
        <v>0</v>
      </c>
      <c r="AT109" s="128" t="str">
        <f t="shared" si="72"/>
        <v>-</v>
      </c>
      <c r="AU109" s="128" t="str">
        <f t="shared" si="73"/>
        <v>-</v>
      </c>
      <c r="AV109" s="128" t="str">
        <f t="shared" si="74"/>
        <v>-</v>
      </c>
      <c r="AW109" s="128" t="str">
        <f t="shared" si="75"/>
        <v>-</v>
      </c>
      <c r="AX109" s="128" t="str">
        <f t="shared" si="76"/>
        <v>-</v>
      </c>
      <c r="AY109" s="128" t="str">
        <f t="shared" si="77"/>
        <v>-</v>
      </c>
      <c r="AZ109" s="128" t="str">
        <f t="shared" si="78"/>
        <v>-</v>
      </c>
      <c r="BA109" s="128" t="str">
        <f t="shared" si="79"/>
        <v>-</v>
      </c>
      <c r="BB109" s="128" t="str">
        <f t="shared" si="80"/>
        <v>-</v>
      </c>
      <c r="BC109" s="128" t="str">
        <f t="shared" si="81"/>
        <v>-</v>
      </c>
      <c r="BD109" s="128" t="str">
        <f t="shared" si="82"/>
        <v>-</v>
      </c>
      <c r="BE109" s="187"/>
      <c r="BF109" s="128" t="str">
        <f t="shared" si="83"/>
        <v>-</v>
      </c>
      <c r="BG109" s="128" t="str">
        <f t="shared" si="84"/>
        <v>-</v>
      </c>
      <c r="BH109" s="187"/>
      <c r="BI109" s="187"/>
      <c r="BJ109" s="128" t="str">
        <f t="shared" si="85"/>
        <v>-</v>
      </c>
      <c r="BK109" s="128" t="str">
        <f t="shared" si="86"/>
        <v>-</v>
      </c>
      <c r="BL109" s="128" t="str">
        <f t="shared" si="87"/>
        <v>-</v>
      </c>
      <c r="BM109" s="128" t="str">
        <f t="shared" si="88"/>
        <v>-</v>
      </c>
      <c r="BN109" s="128" t="str">
        <f t="shared" si="89"/>
        <v>-</v>
      </c>
      <c r="BO109" s="128" t="str">
        <f t="shared" si="90"/>
        <v>-</v>
      </c>
      <c r="BP109" s="128" t="str">
        <f t="shared" si="91"/>
        <v>-</v>
      </c>
      <c r="BQ109" s="128" t="str">
        <f t="shared" si="92"/>
        <v>-</v>
      </c>
      <c r="BR109" s="128" t="str">
        <f t="shared" si="93"/>
        <v>-</v>
      </c>
      <c r="BS109" s="128" t="str">
        <f t="shared" si="94"/>
        <v>-</v>
      </c>
      <c r="BT109" s="128" t="str">
        <f t="shared" si="95"/>
        <v>-</v>
      </c>
      <c r="BU109" s="128" t="str">
        <f t="shared" si="96"/>
        <v>-</v>
      </c>
      <c r="BV109" s="129">
        <f t="shared" si="97"/>
        <v>0</v>
      </c>
      <c r="BX109" s="128" t="str">
        <f t="shared" si="103"/>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98"/>
        <v>-</v>
      </c>
      <c r="K110" s="20" t="str">
        <f>IF(月途中入退所!$D11=$B$2,IF(月途中入退所!I11="","-",月途中入退所!$I11),"-")</f>
        <v>-</v>
      </c>
      <c r="L110" s="162" t="str">
        <f t="shared" si="99"/>
        <v>-</v>
      </c>
      <c r="M110" s="20" t="str">
        <f>IF(月途中入退所!$D11=$B$2,月途中入退所!$J11,"-")</f>
        <v>-</v>
      </c>
      <c r="N110" s="129">
        <f t="shared" si="100"/>
        <v>0</v>
      </c>
      <c r="O110" s="123"/>
      <c r="P110" s="128" t="str">
        <f t="shared" si="47"/>
        <v>-</v>
      </c>
      <c r="Q110" s="128" t="str">
        <f t="shared" si="48"/>
        <v>-</v>
      </c>
      <c r="R110" s="128" t="str">
        <f t="shared" si="49"/>
        <v>-</v>
      </c>
      <c r="S110" s="128" t="str">
        <f t="shared" si="50"/>
        <v>-</v>
      </c>
      <c r="T110" s="128" t="str">
        <f t="shared" si="51"/>
        <v>-</v>
      </c>
      <c r="U110" s="128" t="str">
        <f t="shared" si="52"/>
        <v>-</v>
      </c>
      <c r="V110" s="128" t="str">
        <f t="shared" si="53"/>
        <v>-</v>
      </c>
      <c r="W110" s="128" t="str">
        <f t="shared" si="54"/>
        <v>-</v>
      </c>
      <c r="X110" s="128" t="str">
        <f t="shared" si="55"/>
        <v>-</v>
      </c>
      <c r="Y110" s="128" t="str">
        <f t="shared" si="56"/>
        <v>-</v>
      </c>
      <c r="Z110" s="128" t="str">
        <f t="shared" si="57"/>
        <v>-</v>
      </c>
      <c r="AA110" s="128" t="str">
        <f t="shared" si="58"/>
        <v>-</v>
      </c>
      <c r="AB110" s="131"/>
      <c r="AC110" s="128" t="str">
        <f t="shared" si="59"/>
        <v>-</v>
      </c>
      <c r="AD110" s="128" t="str">
        <f t="shared" si="60"/>
        <v>-</v>
      </c>
      <c r="AE110" s="131"/>
      <c r="AF110" s="131"/>
      <c r="AG110" s="128" t="str">
        <f t="shared" si="61"/>
        <v>-</v>
      </c>
      <c r="AH110" s="128" t="str">
        <f t="shared" si="62"/>
        <v>-</v>
      </c>
      <c r="AI110" s="128" t="str">
        <f t="shared" si="63"/>
        <v>-</v>
      </c>
      <c r="AJ110" s="128" t="str">
        <f t="shared" si="64"/>
        <v>-</v>
      </c>
      <c r="AK110" s="128" t="str">
        <f t="shared" si="65"/>
        <v>-</v>
      </c>
      <c r="AL110" s="128" t="str">
        <f t="shared" si="66"/>
        <v>-</v>
      </c>
      <c r="AM110" s="128" t="str">
        <f t="shared" si="67"/>
        <v>-</v>
      </c>
      <c r="AN110" s="128" t="str">
        <f t="shared" si="68"/>
        <v>-</v>
      </c>
      <c r="AO110" s="128" t="str">
        <f t="shared" si="69"/>
        <v>-</v>
      </c>
      <c r="AP110" s="128" t="str">
        <f t="shared" si="70"/>
        <v>-</v>
      </c>
      <c r="AQ110" s="128" t="str">
        <f t="shared" si="101"/>
        <v>-</v>
      </c>
      <c r="AR110" s="128" t="str">
        <f t="shared" si="102"/>
        <v>-</v>
      </c>
      <c r="AS110" s="128">
        <f t="shared" si="71"/>
        <v>0</v>
      </c>
      <c r="AT110" s="128" t="str">
        <f t="shared" si="72"/>
        <v>-</v>
      </c>
      <c r="AU110" s="128" t="str">
        <f t="shared" si="73"/>
        <v>-</v>
      </c>
      <c r="AV110" s="128" t="str">
        <f t="shared" si="74"/>
        <v>-</v>
      </c>
      <c r="AW110" s="128" t="str">
        <f t="shared" si="75"/>
        <v>-</v>
      </c>
      <c r="AX110" s="128" t="str">
        <f t="shared" si="76"/>
        <v>-</v>
      </c>
      <c r="AY110" s="128" t="str">
        <f t="shared" si="77"/>
        <v>-</v>
      </c>
      <c r="AZ110" s="128" t="str">
        <f t="shared" si="78"/>
        <v>-</v>
      </c>
      <c r="BA110" s="128" t="str">
        <f t="shared" si="79"/>
        <v>-</v>
      </c>
      <c r="BB110" s="128" t="str">
        <f t="shared" si="80"/>
        <v>-</v>
      </c>
      <c r="BC110" s="128" t="str">
        <f t="shared" si="81"/>
        <v>-</v>
      </c>
      <c r="BD110" s="128" t="str">
        <f t="shared" si="82"/>
        <v>-</v>
      </c>
      <c r="BE110" s="187"/>
      <c r="BF110" s="128" t="str">
        <f t="shared" si="83"/>
        <v>-</v>
      </c>
      <c r="BG110" s="128" t="str">
        <f t="shared" si="84"/>
        <v>-</v>
      </c>
      <c r="BH110" s="187"/>
      <c r="BI110" s="187"/>
      <c r="BJ110" s="128" t="str">
        <f t="shared" si="85"/>
        <v>-</v>
      </c>
      <c r="BK110" s="128" t="str">
        <f t="shared" si="86"/>
        <v>-</v>
      </c>
      <c r="BL110" s="128" t="str">
        <f t="shared" si="87"/>
        <v>-</v>
      </c>
      <c r="BM110" s="128" t="str">
        <f t="shared" si="88"/>
        <v>-</v>
      </c>
      <c r="BN110" s="128" t="str">
        <f t="shared" si="89"/>
        <v>-</v>
      </c>
      <c r="BO110" s="128" t="str">
        <f t="shared" si="90"/>
        <v>-</v>
      </c>
      <c r="BP110" s="128" t="str">
        <f t="shared" si="91"/>
        <v>-</v>
      </c>
      <c r="BQ110" s="128" t="str">
        <f t="shared" si="92"/>
        <v>-</v>
      </c>
      <c r="BR110" s="128" t="str">
        <f t="shared" si="93"/>
        <v>-</v>
      </c>
      <c r="BS110" s="128" t="str">
        <f t="shared" si="94"/>
        <v>-</v>
      </c>
      <c r="BT110" s="128" t="str">
        <f t="shared" si="95"/>
        <v>-</v>
      </c>
      <c r="BU110" s="128" t="str">
        <f t="shared" si="96"/>
        <v>-</v>
      </c>
      <c r="BV110" s="129">
        <f t="shared" si="97"/>
        <v>0</v>
      </c>
      <c r="BX110" s="128" t="str">
        <f t="shared" si="103"/>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98"/>
        <v>-</v>
      </c>
      <c r="K111" s="20" t="str">
        <f>IF(月途中入退所!$D12=$B$2,IF(月途中入退所!I12="","-",月途中入退所!$I12),"-")</f>
        <v>-</v>
      </c>
      <c r="L111" s="162" t="str">
        <f t="shared" si="99"/>
        <v>-</v>
      </c>
      <c r="M111" s="20" t="str">
        <f>IF(月途中入退所!$D12=$B$2,月途中入退所!$J12,"-")</f>
        <v>-</v>
      </c>
      <c r="N111" s="129">
        <f t="shared" si="100"/>
        <v>0</v>
      </c>
      <c r="O111" s="123"/>
      <c r="P111" s="128" t="str">
        <f t="shared" si="47"/>
        <v>-</v>
      </c>
      <c r="Q111" s="128" t="str">
        <f t="shared" si="48"/>
        <v>-</v>
      </c>
      <c r="R111" s="128" t="str">
        <f t="shared" si="49"/>
        <v>-</v>
      </c>
      <c r="S111" s="128" t="str">
        <f t="shared" si="50"/>
        <v>-</v>
      </c>
      <c r="T111" s="128" t="str">
        <f t="shared" si="51"/>
        <v>-</v>
      </c>
      <c r="U111" s="128" t="str">
        <f t="shared" si="52"/>
        <v>-</v>
      </c>
      <c r="V111" s="128" t="str">
        <f t="shared" si="53"/>
        <v>-</v>
      </c>
      <c r="W111" s="128" t="str">
        <f t="shared" si="54"/>
        <v>-</v>
      </c>
      <c r="X111" s="128" t="str">
        <f t="shared" si="55"/>
        <v>-</v>
      </c>
      <c r="Y111" s="128" t="str">
        <f t="shared" si="56"/>
        <v>-</v>
      </c>
      <c r="Z111" s="128" t="str">
        <f t="shared" si="57"/>
        <v>-</v>
      </c>
      <c r="AA111" s="128" t="str">
        <f t="shared" si="58"/>
        <v>-</v>
      </c>
      <c r="AB111" s="131"/>
      <c r="AC111" s="128" t="str">
        <f t="shared" si="59"/>
        <v>-</v>
      </c>
      <c r="AD111" s="128" t="str">
        <f t="shared" si="60"/>
        <v>-</v>
      </c>
      <c r="AE111" s="131"/>
      <c r="AF111" s="131"/>
      <c r="AG111" s="128" t="str">
        <f t="shared" si="61"/>
        <v>-</v>
      </c>
      <c r="AH111" s="128" t="str">
        <f t="shared" si="62"/>
        <v>-</v>
      </c>
      <c r="AI111" s="128" t="str">
        <f t="shared" si="63"/>
        <v>-</v>
      </c>
      <c r="AJ111" s="128" t="str">
        <f t="shared" si="64"/>
        <v>-</v>
      </c>
      <c r="AK111" s="128" t="str">
        <f t="shared" si="65"/>
        <v>-</v>
      </c>
      <c r="AL111" s="128" t="str">
        <f t="shared" si="66"/>
        <v>-</v>
      </c>
      <c r="AM111" s="128" t="str">
        <f t="shared" si="67"/>
        <v>-</v>
      </c>
      <c r="AN111" s="128" t="str">
        <f t="shared" si="68"/>
        <v>-</v>
      </c>
      <c r="AO111" s="128" t="str">
        <f t="shared" si="69"/>
        <v>-</v>
      </c>
      <c r="AP111" s="128" t="str">
        <f t="shared" si="70"/>
        <v>-</v>
      </c>
      <c r="AQ111" s="128" t="str">
        <f t="shared" si="101"/>
        <v>-</v>
      </c>
      <c r="AR111" s="128" t="str">
        <f t="shared" si="102"/>
        <v>-</v>
      </c>
      <c r="AS111" s="128">
        <f t="shared" si="71"/>
        <v>0</v>
      </c>
      <c r="AT111" s="128" t="str">
        <f t="shared" si="72"/>
        <v>-</v>
      </c>
      <c r="AU111" s="128" t="str">
        <f t="shared" si="73"/>
        <v>-</v>
      </c>
      <c r="AV111" s="128" t="str">
        <f t="shared" si="74"/>
        <v>-</v>
      </c>
      <c r="AW111" s="128" t="str">
        <f t="shared" si="75"/>
        <v>-</v>
      </c>
      <c r="AX111" s="128" t="str">
        <f t="shared" si="76"/>
        <v>-</v>
      </c>
      <c r="AY111" s="128" t="str">
        <f t="shared" si="77"/>
        <v>-</v>
      </c>
      <c r="AZ111" s="128" t="str">
        <f t="shared" si="78"/>
        <v>-</v>
      </c>
      <c r="BA111" s="128" t="str">
        <f t="shared" si="79"/>
        <v>-</v>
      </c>
      <c r="BB111" s="128" t="str">
        <f t="shared" si="80"/>
        <v>-</v>
      </c>
      <c r="BC111" s="128" t="str">
        <f t="shared" si="81"/>
        <v>-</v>
      </c>
      <c r="BD111" s="128" t="str">
        <f t="shared" si="82"/>
        <v>-</v>
      </c>
      <c r="BE111" s="187"/>
      <c r="BF111" s="128" t="str">
        <f t="shared" si="83"/>
        <v>-</v>
      </c>
      <c r="BG111" s="128" t="str">
        <f t="shared" si="84"/>
        <v>-</v>
      </c>
      <c r="BH111" s="187"/>
      <c r="BI111" s="187"/>
      <c r="BJ111" s="128" t="str">
        <f t="shared" si="85"/>
        <v>-</v>
      </c>
      <c r="BK111" s="128" t="str">
        <f t="shared" si="86"/>
        <v>-</v>
      </c>
      <c r="BL111" s="128" t="str">
        <f t="shared" si="87"/>
        <v>-</v>
      </c>
      <c r="BM111" s="128" t="str">
        <f t="shared" si="88"/>
        <v>-</v>
      </c>
      <c r="BN111" s="128" t="str">
        <f t="shared" si="89"/>
        <v>-</v>
      </c>
      <c r="BO111" s="128" t="str">
        <f t="shared" si="90"/>
        <v>-</v>
      </c>
      <c r="BP111" s="128" t="str">
        <f t="shared" si="91"/>
        <v>-</v>
      </c>
      <c r="BQ111" s="128" t="str">
        <f t="shared" si="92"/>
        <v>-</v>
      </c>
      <c r="BR111" s="128" t="str">
        <f t="shared" si="93"/>
        <v>-</v>
      </c>
      <c r="BS111" s="128" t="str">
        <f t="shared" si="94"/>
        <v>-</v>
      </c>
      <c r="BT111" s="128" t="str">
        <f t="shared" si="95"/>
        <v>-</v>
      </c>
      <c r="BU111" s="128" t="str">
        <f t="shared" si="96"/>
        <v>-</v>
      </c>
      <c r="BV111" s="129">
        <f t="shared" si="97"/>
        <v>0</v>
      </c>
      <c r="BX111" s="128" t="str">
        <f t="shared" si="103"/>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98"/>
        <v>-</v>
      </c>
      <c r="K112" s="20" t="str">
        <f>IF(月途中入退所!$D13=$B$2,IF(月途中入退所!I13="","-",月途中入退所!$I13),"-")</f>
        <v>-</v>
      </c>
      <c r="L112" s="162" t="str">
        <f t="shared" si="99"/>
        <v>-</v>
      </c>
      <c r="M112" s="20" t="str">
        <f>IF(月途中入退所!$D13=$B$2,月途中入退所!$J13,"-")</f>
        <v>-</v>
      </c>
      <c r="N112" s="129">
        <f t="shared" si="100"/>
        <v>0</v>
      </c>
      <c r="O112" s="123"/>
      <c r="P112" s="128" t="str">
        <f t="shared" si="47"/>
        <v>-</v>
      </c>
      <c r="Q112" s="128" t="str">
        <f t="shared" si="48"/>
        <v>-</v>
      </c>
      <c r="R112" s="128" t="str">
        <f t="shared" si="49"/>
        <v>-</v>
      </c>
      <c r="S112" s="128" t="str">
        <f t="shared" si="50"/>
        <v>-</v>
      </c>
      <c r="T112" s="128" t="str">
        <f t="shared" si="51"/>
        <v>-</v>
      </c>
      <c r="U112" s="128" t="str">
        <f t="shared" si="52"/>
        <v>-</v>
      </c>
      <c r="V112" s="128" t="str">
        <f t="shared" si="53"/>
        <v>-</v>
      </c>
      <c r="W112" s="128" t="str">
        <f t="shared" si="54"/>
        <v>-</v>
      </c>
      <c r="X112" s="128" t="str">
        <f t="shared" si="55"/>
        <v>-</v>
      </c>
      <c r="Y112" s="128" t="str">
        <f t="shared" si="56"/>
        <v>-</v>
      </c>
      <c r="Z112" s="128" t="str">
        <f t="shared" si="57"/>
        <v>-</v>
      </c>
      <c r="AA112" s="128" t="str">
        <f t="shared" si="58"/>
        <v>-</v>
      </c>
      <c r="AB112" s="131"/>
      <c r="AC112" s="128" t="str">
        <f t="shared" si="59"/>
        <v>-</v>
      </c>
      <c r="AD112" s="128" t="str">
        <f t="shared" si="60"/>
        <v>-</v>
      </c>
      <c r="AE112" s="131"/>
      <c r="AF112" s="131"/>
      <c r="AG112" s="128" t="str">
        <f t="shared" si="61"/>
        <v>-</v>
      </c>
      <c r="AH112" s="128" t="str">
        <f t="shared" si="62"/>
        <v>-</v>
      </c>
      <c r="AI112" s="128" t="str">
        <f t="shared" si="63"/>
        <v>-</v>
      </c>
      <c r="AJ112" s="128" t="str">
        <f t="shared" si="64"/>
        <v>-</v>
      </c>
      <c r="AK112" s="128" t="str">
        <f t="shared" si="65"/>
        <v>-</v>
      </c>
      <c r="AL112" s="128" t="str">
        <f t="shared" si="66"/>
        <v>-</v>
      </c>
      <c r="AM112" s="128" t="str">
        <f t="shared" si="67"/>
        <v>-</v>
      </c>
      <c r="AN112" s="128" t="str">
        <f t="shared" si="68"/>
        <v>-</v>
      </c>
      <c r="AO112" s="128" t="str">
        <f t="shared" si="69"/>
        <v>-</v>
      </c>
      <c r="AP112" s="128" t="str">
        <f t="shared" si="70"/>
        <v>-</v>
      </c>
      <c r="AQ112" s="128" t="str">
        <f t="shared" si="101"/>
        <v>-</v>
      </c>
      <c r="AR112" s="128" t="str">
        <f t="shared" si="102"/>
        <v>-</v>
      </c>
      <c r="AS112" s="128">
        <f t="shared" si="71"/>
        <v>0</v>
      </c>
      <c r="AT112" s="128" t="str">
        <f t="shared" si="72"/>
        <v>-</v>
      </c>
      <c r="AU112" s="128" t="str">
        <f t="shared" si="73"/>
        <v>-</v>
      </c>
      <c r="AV112" s="128" t="str">
        <f t="shared" si="74"/>
        <v>-</v>
      </c>
      <c r="AW112" s="128" t="str">
        <f t="shared" si="75"/>
        <v>-</v>
      </c>
      <c r="AX112" s="128" t="str">
        <f t="shared" si="76"/>
        <v>-</v>
      </c>
      <c r="AY112" s="128" t="str">
        <f t="shared" si="77"/>
        <v>-</v>
      </c>
      <c r="AZ112" s="128" t="str">
        <f t="shared" si="78"/>
        <v>-</v>
      </c>
      <c r="BA112" s="128" t="str">
        <f t="shared" si="79"/>
        <v>-</v>
      </c>
      <c r="BB112" s="128" t="str">
        <f t="shared" si="80"/>
        <v>-</v>
      </c>
      <c r="BC112" s="128" t="str">
        <f t="shared" si="81"/>
        <v>-</v>
      </c>
      <c r="BD112" s="128" t="str">
        <f t="shared" si="82"/>
        <v>-</v>
      </c>
      <c r="BE112" s="187"/>
      <c r="BF112" s="128" t="str">
        <f t="shared" si="83"/>
        <v>-</v>
      </c>
      <c r="BG112" s="128" t="str">
        <f t="shared" si="84"/>
        <v>-</v>
      </c>
      <c r="BH112" s="187"/>
      <c r="BI112" s="187"/>
      <c r="BJ112" s="128" t="str">
        <f t="shared" si="85"/>
        <v>-</v>
      </c>
      <c r="BK112" s="128" t="str">
        <f t="shared" si="86"/>
        <v>-</v>
      </c>
      <c r="BL112" s="128" t="str">
        <f t="shared" si="87"/>
        <v>-</v>
      </c>
      <c r="BM112" s="128" t="str">
        <f t="shared" si="88"/>
        <v>-</v>
      </c>
      <c r="BN112" s="128" t="str">
        <f t="shared" si="89"/>
        <v>-</v>
      </c>
      <c r="BO112" s="128" t="str">
        <f t="shared" si="90"/>
        <v>-</v>
      </c>
      <c r="BP112" s="128" t="str">
        <f t="shared" si="91"/>
        <v>-</v>
      </c>
      <c r="BQ112" s="128" t="str">
        <f t="shared" si="92"/>
        <v>-</v>
      </c>
      <c r="BR112" s="128" t="str">
        <f t="shared" si="93"/>
        <v>-</v>
      </c>
      <c r="BS112" s="128" t="str">
        <f t="shared" si="94"/>
        <v>-</v>
      </c>
      <c r="BT112" s="128" t="str">
        <f t="shared" si="95"/>
        <v>-</v>
      </c>
      <c r="BU112" s="128" t="str">
        <f t="shared" si="96"/>
        <v>-</v>
      </c>
      <c r="BV112" s="129">
        <f t="shared" si="97"/>
        <v>0</v>
      </c>
      <c r="BX112" s="128" t="str">
        <f t="shared" si="103"/>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98"/>
        <v>-</v>
      </c>
      <c r="K113" s="20" t="str">
        <f>IF(月途中入退所!$D14=$B$2,IF(月途中入退所!I14="","-",月途中入退所!$I14),"-")</f>
        <v>-</v>
      </c>
      <c r="L113" s="162" t="str">
        <f t="shared" si="99"/>
        <v>-</v>
      </c>
      <c r="M113" s="20" t="str">
        <f>IF(月途中入退所!$D14=$B$2,月途中入退所!$J14,"-")</f>
        <v>-</v>
      </c>
      <c r="N113" s="129">
        <f t="shared" si="100"/>
        <v>0</v>
      </c>
      <c r="O113" s="123"/>
      <c r="P113" s="128" t="str">
        <f t="shared" si="47"/>
        <v>-</v>
      </c>
      <c r="Q113" s="128" t="str">
        <f t="shared" si="48"/>
        <v>-</v>
      </c>
      <c r="R113" s="128" t="str">
        <f t="shared" si="49"/>
        <v>-</v>
      </c>
      <c r="S113" s="128" t="str">
        <f t="shared" si="50"/>
        <v>-</v>
      </c>
      <c r="T113" s="128" t="str">
        <f t="shared" si="51"/>
        <v>-</v>
      </c>
      <c r="U113" s="128" t="str">
        <f t="shared" si="52"/>
        <v>-</v>
      </c>
      <c r="V113" s="128" t="str">
        <f t="shared" si="53"/>
        <v>-</v>
      </c>
      <c r="W113" s="128" t="str">
        <f t="shared" si="54"/>
        <v>-</v>
      </c>
      <c r="X113" s="128" t="str">
        <f t="shared" si="55"/>
        <v>-</v>
      </c>
      <c r="Y113" s="128" t="str">
        <f t="shared" si="56"/>
        <v>-</v>
      </c>
      <c r="Z113" s="128" t="str">
        <f t="shared" si="57"/>
        <v>-</v>
      </c>
      <c r="AA113" s="128" t="str">
        <f t="shared" si="58"/>
        <v>-</v>
      </c>
      <c r="AB113" s="131"/>
      <c r="AC113" s="128" t="str">
        <f t="shared" si="59"/>
        <v>-</v>
      </c>
      <c r="AD113" s="128" t="str">
        <f t="shared" si="60"/>
        <v>-</v>
      </c>
      <c r="AE113" s="131"/>
      <c r="AF113" s="131"/>
      <c r="AG113" s="128" t="str">
        <f t="shared" si="61"/>
        <v>-</v>
      </c>
      <c r="AH113" s="128" t="str">
        <f t="shared" si="62"/>
        <v>-</v>
      </c>
      <c r="AI113" s="128" t="str">
        <f t="shared" si="63"/>
        <v>-</v>
      </c>
      <c r="AJ113" s="128" t="str">
        <f t="shared" si="64"/>
        <v>-</v>
      </c>
      <c r="AK113" s="128" t="str">
        <f t="shared" si="65"/>
        <v>-</v>
      </c>
      <c r="AL113" s="128" t="str">
        <f t="shared" si="66"/>
        <v>-</v>
      </c>
      <c r="AM113" s="128" t="str">
        <f t="shared" si="67"/>
        <v>-</v>
      </c>
      <c r="AN113" s="128" t="str">
        <f t="shared" si="68"/>
        <v>-</v>
      </c>
      <c r="AO113" s="128" t="str">
        <f t="shared" si="69"/>
        <v>-</v>
      </c>
      <c r="AP113" s="128" t="str">
        <f t="shared" si="70"/>
        <v>-</v>
      </c>
      <c r="AQ113" s="128" t="str">
        <f t="shared" si="101"/>
        <v>-</v>
      </c>
      <c r="AR113" s="128" t="str">
        <f t="shared" si="102"/>
        <v>-</v>
      </c>
      <c r="AS113" s="128">
        <f t="shared" si="71"/>
        <v>0</v>
      </c>
      <c r="AT113" s="128" t="str">
        <f t="shared" si="72"/>
        <v>-</v>
      </c>
      <c r="AU113" s="128" t="str">
        <f t="shared" si="73"/>
        <v>-</v>
      </c>
      <c r="AV113" s="128" t="str">
        <f t="shared" si="74"/>
        <v>-</v>
      </c>
      <c r="AW113" s="128" t="str">
        <f t="shared" si="75"/>
        <v>-</v>
      </c>
      <c r="AX113" s="128" t="str">
        <f t="shared" si="76"/>
        <v>-</v>
      </c>
      <c r="AY113" s="128" t="str">
        <f t="shared" si="77"/>
        <v>-</v>
      </c>
      <c r="AZ113" s="128" t="str">
        <f t="shared" si="78"/>
        <v>-</v>
      </c>
      <c r="BA113" s="128" t="str">
        <f t="shared" si="79"/>
        <v>-</v>
      </c>
      <c r="BB113" s="128" t="str">
        <f t="shared" si="80"/>
        <v>-</v>
      </c>
      <c r="BC113" s="128" t="str">
        <f t="shared" si="81"/>
        <v>-</v>
      </c>
      <c r="BD113" s="128" t="str">
        <f t="shared" si="82"/>
        <v>-</v>
      </c>
      <c r="BE113" s="187"/>
      <c r="BF113" s="128" t="str">
        <f t="shared" si="83"/>
        <v>-</v>
      </c>
      <c r="BG113" s="128" t="str">
        <f t="shared" si="84"/>
        <v>-</v>
      </c>
      <c r="BH113" s="187"/>
      <c r="BI113" s="187"/>
      <c r="BJ113" s="128" t="str">
        <f t="shared" si="85"/>
        <v>-</v>
      </c>
      <c r="BK113" s="128" t="str">
        <f t="shared" si="86"/>
        <v>-</v>
      </c>
      <c r="BL113" s="128" t="str">
        <f t="shared" si="87"/>
        <v>-</v>
      </c>
      <c r="BM113" s="128" t="str">
        <f t="shared" si="88"/>
        <v>-</v>
      </c>
      <c r="BN113" s="128" t="str">
        <f t="shared" si="89"/>
        <v>-</v>
      </c>
      <c r="BO113" s="128" t="str">
        <f t="shared" si="90"/>
        <v>-</v>
      </c>
      <c r="BP113" s="128" t="str">
        <f t="shared" si="91"/>
        <v>-</v>
      </c>
      <c r="BQ113" s="128" t="str">
        <f t="shared" si="92"/>
        <v>-</v>
      </c>
      <c r="BR113" s="128" t="str">
        <f t="shared" si="93"/>
        <v>-</v>
      </c>
      <c r="BS113" s="128" t="str">
        <f t="shared" si="94"/>
        <v>-</v>
      </c>
      <c r="BT113" s="128" t="str">
        <f t="shared" si="95"/>
        <v>-</v>
      </c>
      <c r="BU113" s="128" t="str">
        <f t="shared" si="96"/>
        <v>-</v>
      </c>
      <c r="BV113" s="129">
        <f t="shared" si="97"/>
        <v>0</v>
      </c>
      <c r="BX113" s="128" t="str">
        <f t="shared" si="103"/>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98"/>
        <v>-</v>
      </c>
      <c r="K114" s="20" t="str">
        <f>IF(月途中入退所!$D15=$B$2,IF(月途中入退所!I15="","-",月途中入退所!$I15),"-")</f>
        <v>-</v>
      </c>
      <c r="L114" s="162" t="str">
        <f t="shared" si="99"/>
        <v>-</v>
      </c>
      <c r="M114" s="20" t="str">
        <f>IF(月途中入退所!$D15=$B$2,月途中入退所!$J15,"-")</f>
        <v>-</v>
      </c>
      <c r="N114" s="129">
        <f t="shared" si="100"/>
        <v>0</v>
      </c>
      <c r="O114" s="123"/>
      <c r="P114" s="128" t="str">
        <f t="shared" si="47"/>
        <v>-</v>
      </c>
      <c r="Q114" s="128" t="str">
        <f t="shared" si="48"/>
        <v>-</v>
      </c>
      <c r="R114" s="128" t="str">
        <f t="shared" si="49"/>
        <v>-</v>
      </c>
      <c r="S114" s="128" t="str">
        <f t="shared" si="50"/>
        <v>-</v>
      </c>
      <c r="T114" s="128" t="str">
        <f t="shared" si="51"/>
        <v>-</v>
      </c>
      <c r="U114" s="128" t="str">
        <f t="shared" si="52"/>
        <v>-</v>
      </c>
      <c r="V114" s="128" t="str">
        <f t="shared" si="53"/>
        <v>-</v>
      </c>
      <c r="W114" s="128" t="str">
        <f t="shared" si="54"/>
        <v>-</v>
      </c>
      <c r="X114" s="128" t="str">
        <f t="shared" si="55"/>
        <v>-</v>
      </c>
      <c r="Y114" s="128" t="str">
        <f t="shared" si="56"/>
        <v>-</v>
      </c>
      <c r="Z114" s="128" t="str">
        <f t="shared" si="57"/>
        <v>-</v>
      </c>
      <c r="AA114" s="128" t="str">
        <f t="shared" si="58"/>
        <v>-</v>
      </c>
      <c r="AB114" s="131"/>
      <c r="AC114" s="128" t="str">
        <f t="shared" si="59"/>
        <v>-</v>
      </c>
      <c r="AD114" s="128" t="str">
        <f t="shared" si="60"/>
        <v>-</v>
      </c>
      <c r="AE114" s="131"/>
      <c r="AF114" s="131"/>
      <c r="AG114" s="128" t="str">
        <f t="shared" si="61"/>
        <v>-</v>
      </c>
      <c r="AH114" s="128" t="str">
        <f t="shared" si="62"/>
        <v>-</v>
      </c>
      <c r="AI114" s="128" t="str">
        <f t="shared" si="63"/>
        <v>-</v>
      </c>
      <c r="AJ114" s="128" t="str">
        <f t="shared" si="64"/>
        <v>-</v>
      </c>
      <c r="AK114" s="128" t="str">
        <f t="shared" si="65"/>
        <v>-</v>
      </c>
      <c r="AL114" s="128" t="str">
        <f t="shared" si="66"/>
        <v>-</v>
      </c>
      <c r="AM114" s="128" t="str">
        <f t="shared" si="67"/>
        <v>-</v>
      </c>
      <c r="AN114" s="128" t="str">
        <f t="shared" si="68"/>
        <v>-</v>
      </c>
      <c r="AO114" s="128" t="str">
        <f t="shared" si="69"/>
        <v>-</v>
      </c>
      <c r="AP114" s="128" t="str">
        <f t="shared" si="70"/>
        <v>-</v>
      </c>
      <c r="AQ114" s="128" t="str">
        <f t="shared" si="101"/>
        <v>-</v>
      </c>
      <c r="AR114" s="128" t="str">
        <f t="shared" si="102"/>
        <v>-</v>
      </c>
      <c r="AS114" s="128">
        <f t="shared" si="71"/>
        <v>0</v>
      </c>
      <c r="AT114" s="128" t="str">
        <f t="shared" si="72"/>
        <v>-</v>
      </c>
      <c r="AU114" s="128" t="str">
        <f t="shared" si="73"/>
        <v>-</v>
      </c>
      <c r="AV114" s="128" t="str">
        <f t="shared" si="74"/>
        <v>-</v>
      </c>
      <c r="AW114" s="128" t="str">
        <f t="shared" si="75"/>
        <v>-</v>
      </c>
      <c r="AX114" s="128" t="str">
        <f t="shared" si="76"/>
        <v>-</v>
      </c>
      <c r="AY114" s="128" t="str">
        <f t="shared" si="77"/>
        <v>-</v>
      </c>
      <c r="AZ114" s="128" t="str">
        <f t="shared" si="78"/>
        <v>-</v>
      </c>
      <c r="BA114" s="128" t="str">
        <f t="shared" si="79"/>
        <v>-</v>
      </c>
      <c r="BB114" s="128" t="str">
        <f t="shared" si="80"/>
        <v>-</v>
      </c>
      <c r="BC114" s="128" t="str">
        <f t="shared" si="81"/>
        <v>-</v>
      </c>
      <c r="BD114" s="128" t="str">
        <f t="shared" si="82"/>
        <v>-</v>
      </c>
      <c r="BE114" s="187"/>
      <c r="BF114" s="128" t="str">
        <f t="shared" si="83"/>
        <v>-</v>
      </c>
      <c r="BG114" s="128" t="str">
        <f t="shared" si="84"/>
        <v>-</v>
      </c>
      <c r="BH114" s="187"/>
      <c r="BI114" s="187"/>
      <c r="BJ114" s="128" t="str">
        <f t="shared" si="85"/>
        <v>-</v>
      </c>
      <c r="BK114" s="128" t="str">
        <f t="shared" si="86"/>
        <v>-</v>
      </c>
      <c r="BL114" s="128" t="str">
        <f t="shared" si="87"/>
        <v>-</v>
      </c>
      <c r="BM114" s="128" t="str">
        <f t="shared" si="88"/>
        <v>-</v>
      </c>
      <c r="BN114" s="128" t="str">
        <f t="shared" si="89"/>
        <v>-</v>
      </c>
      <c r="BO114" s="128" t="str">
        <f t="shared" si="90"/>
        <v>-</v>
      </c>
      <c r="BP114" s="128" t="str">
        <f t="shared" si="91"/>
        <v>-</v>
      </c>
      <c r="BQ114" s="128" t="str">
        <f t="shared" si="92"/>
        <v>-</v>
      </c>
      <c r="BR114" s="128" t="str">
        <f t="shared" si="93"/>
        <v>-</v>
      </c>
      <c r="BS114" s="128" t="str">
        <f t="shared" si="94"/>
        <v>-</v>
      </c>
      <c r="BT114" s="128" t="str">
        <f t="shared" si="95"/>
        <v>-</v>
      </c>
      <c r="BU114" s="128" t="str">
        <f t="shared" si="96"/>
        <v>-</v>
      </c>
      <c r="BV114" s="129">
        <f t="shared" si="97"/>
        <v>0</v>
      </c>
      <c r="BX114" s="128" t="str">
        <f t="shared" si="103"/>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98"/>
        <v>-</v>
      </c>
      <c r="K115" s="20" t="str">
        <f>IF(月途中入退所!$D16=$B$2,IF(月途中入退所!I16="","-",月途中入退所!$I16),"-")</f>
        <v>-</v>
      </c>
      <c r="L115" s="162" t="str">
        <f t="shared" si="99"/>
        <v>-</v>
      </c>
      <c r="M115" s="20" t="str">
        <f>IF(月途中入退所!$D16=$B$2,月途中入退所!$J16,"-")</f>
        <v>-</v>
      </c>
      <c r="N115" s="129">
        <f t="shared" si="100"/>
        <v>0</v>
      </c>
      <c r="O115" s="123"/>
      <c r="P115" s="128" t="str">
        <f t="shared" si="47"/>
        <v>-</v>
      </c>
      <c r="Q115" s="128" t="str">
        <f t="shared" si="48"/>
        <v>-</v>
      </c>
      <c r="R115" s="128" t="str">
        <f t="shared" si="49"/>
        <v>-</v>
      </c>
      <c r="S115" s="128" t="str">
        <f t="shared" si="50"/>
        <v>-</v>
      </c>
      <c r="T115" s="128" t="str">
        <f t="shared" si="51"/>
        <v>-</v>
      </c>
      <c r="U115" s="128" t="str">
        <f t="shared" si="52"/>
        <v>-</v>
      </c>
      <c r="V115" s="128" t="str">
        <f t="shared" si="53"/>
        <v>-</v>
      </c>
      <c r="W115" s="128" t="str">
        <f t="shared" si="54"/>
        <v>-</v>
      </c>
      <c r="X115" s="128" t="str">
        <f t="shared" si="55"/>
        <v>-</v>
      </c>
      <c r="Y115" s="128" t="str">
        <f t="shared" si="56"/>
        <v>-</v>
      </c>
      <c r="Z115" s="128" t="str">
        <f t="shared" si="57"/>
        <v>-</v>
      </c>
      <c r="AA115" s="128" t="str">
        <f t="shared" si="58"/>
        <v>-</v>
      </c>
      <c r="AB115" s="131"/>
      <c r="AC115" s="128" t="str">
        <f t="shared" si="59"/>
        <v>-</v>
      </c>
      <c r="AD115" s="128" t="str">
        <f t="shared" si="60"/>
        <v>-</v>
      </c>
      <c r="AE115" s="131"/>
      <c r="AF115" s="131"/>
      <c r="AG115" s="128" t="str">
        <f t="shared" si="61"/>
        <v>-</v>
      </c>
      <c r="AH115" s="128" t="str">
        <f t="shared" si="62"/>
        <v>-</v>
      </c>
      <c r="AI115" s="128" t="str">
        <f t="shared" si="63"/>
        <v>-</v>
      </c>
      <c r="AJ115" s="128" t="str">
        <f t="shared" si="64"/>
        <v>-</v>
      </c>
      <c r="AK115" s="128" t="str">
        <f t="shared" si="65"/>
        <v>-</v>
      </c>
      <c r="AL115" s="128" t="str">
        <f t="shared" si="66"/>
        <v>-</v>
      </c>
      <c r="AM115" s="128" t="str">
        <f t="shared" si="67"/>
        <v>-</v>
      </c>
      <c r="AN115" s="128" t="str">
        <f t="shared" si="68"/>
        <v>-</v>
      </c>
      <c r="AO115" s="128" t="str">
        <f t="shared" si="69"/>
        <v>-</v>
      </c>
      <c r="AP115" s="128" t="str">
        <f t="shared" si="70"/>
        <v>-</v>
      </c>
      <c r="AQ115" s="128" t="str">
        <f t="shared" si="101"/>
        <v>-</v>
      </c>
      <c r="AR115" s="128" t="str">
        <f t="shared" si="102"/>
        <v>-</v>
      </c>
      <c r="AS115" s="128">
        <f t="shared" si="71"/>
        <v>0</v>
      </c>
      <c r="AT115" s="128" t="str">
        <f t="shared" si="72"/>
        <v>-</v>
      </c>
      <c r="AU115" s="128" t="str">
        <f t="shared" si="73"/>
        <v>-</v>
      </c>
      <c r="AV115" s="128" t="str">
        <f t="shared" si="74"/>
        <v>-</v>
      </c>
      <c r="AW115" s="128" t="str">
        <f t="shared" si="75"/>
        <v>-</v>
      </c>
      <c r="AX115" s="128" t="str">
        <f t="shared" si="76"/>
        <v>-</v>
      </c>
      <c r="AY115" s="128" t="str">
        <f t="shared" si="77"/>
        <v>-</v>
      </c>
      <c r="AZ115" s="128" t="str">
        <f t="shared" si="78"/>
        <v>-</v>
      </c>
      <c r="BA115" s="128" t="str">
        <f t="shared" si="79"/>
        <v>-</v>
      </c>
      <c r="BB115" s="128" t="str">
        <f t="shared" si="80"/>
        <v>-</v>
      </c>
      <c r="BC115" s="128" t="str">
        <f t="shared" si="81"/>
        <v>-</v>
      </c>
      <c r="BD115" s="128" t="str">
        <f t="shared" si="82"/>
        <v>-</v>
      </c>
      <c r="BE115" s="187"/>
      <c r="BF115" s="128" t="str">
        <f t="shared" si="83"/>
        <v>-</v>
      </c>
      <c r="BG115" s="128" t="str">
        <f t="shared" si="84"/>
        <v>-</v>
      </c>
      <c r="BH115" s="187"/>
      <c r="BI115" s="187"/>
      <c r="BJ115" s="128" t="str">
        <f t="shared" si="85"/>
        <v>-</v>
      </c>
      <c r="BK115" s="128" t="str">
        <f t="shared" si="86"/>
        <v>-</v>
      </c>
      <c r="BL115" s="128" t="str">
        <f t="shared" si="87"/>
        <v>-</v>
      </c>
      <c r="BM115" s="128" t="str">
        <f t="shared" si="88"/>
        <v>-</v>
      </c>
      <c r="BN115" s="128" t="str">
        <f t="shared" si="89"/>
        <v>-</v>
      </c>
      <c r="BO115" s="128" t="str">
        <f t="shared" si="90"/>
        <v>-</v>
      </c>
      <c r="BP115" s="128" t="str">
        <f t="shared" si="91"/>
        <v>-</v>
      </c>
      <c r="BQ115" s="128" t="str">
        <f t="shared" si="92"/>
        <v>-</v>
      </c>
      <c r="BR115" s="128" t="str">
        <f t="shared" si="93"/>
        <v>-</v>
      </c>
      <c r="BS115" s="128" t="str">
        <f t="shared" si="94"/>
        <v>-</v>
      </c>
      <c r="BT115" s="128" t="str">
        <f t="shared" si="95"/>
        <v>-</v>
      </c>
      <c r="BU115" s="128" t="str">
        <f t="shared" si="96"/>
        <v>-</v>
      </c>
      <c r="BV115" s="129">
        <f t="shared" si="97"/>
        <v>0</v>
      </c>
      <c r="BX115" s="128" t="str">
        <f t="shared" si="103"/>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98"/>
        <v>-</v>
      </c>
      <c r="K116" s="20" t="str">
        <f>IF(月途中入退所!$D17=$B$2,IF(月途中入退所!I17="","-",月途中入退所!$I17),"-")</f>
        <v>-</v>
      </c>
      <c r="L116" s="162" t="str">
        <f t="shared" si="99"/>
        <v>-</v>
      </c>
      <c r="M116" s="20" t="str">
        <f>IF(月途中入退所!$D17=$B$2,月途中入退所!$J17,"-")</f>
        <v>-</v>
      </c>
      <c r="N116" s="129">
        <f t="shared" si="100"/>
        <v>0</v>
      </c>
      <c r="O116" s="123"/>
      <c r="P116" s="128" t="str">
        <f t="shared" si="47"/>
        <v>-</v>
      </c>
      <c r="Q116" s="128" t="str">
        <f t="shared" si="48"/>
        <v>-</v>
      </c>
      <c r="R116" s="128" t="str">
        <f t="shared" si="49"/>
        <v>-</v>
      </c>
      <c r="S116" s="128" t="str">
        <f t="shared" si="50"/>
        <v>-</v>
      </c>
      <c r="T116" s="128" t="str">
        <f t="shared" si="51"/>
        <v>-</v>
      </c>
      <c r="U116" s="128" t="str">
        <f t="shared" si="52"/>
        <v>-</v>
      </c>
      <c r="V116" s="128" t="str">
        <f t="shared" si="53"/>
        <v>-</v>
      </c>
      <c r="W116" s="128" t="str">
        <f t="shared" si="54"/>
        <v>-</v>
      </c>
      <c r="X116" s="128" t="str">
        <f t="shared" si="55"/>
        <v>-</v>
      </c>
      <c r="Y116" s="128" t="str">
        <f t="shared" si="56"/>
        <v>-</v>
      </c>
      <c r="Z116" s="128" t="str">
        <f t="shared" si="57"/>
        <v>-</v>
      </c>
      <c r="AA116" s="128" t="str">
        <f t="shared" si="58"/>
        <v>-</v>
      </c>
      <c r="AB116" s="131"/>
      <c r="AC116" s="128" t="str">
        <f t="shared" si="59"/>
        <v>-</v>
      </c>
      <c r="AD116" s="128" t="str">
        <f t="shared" si="60"/>
        <v>-</v>
      </c>
      <c r="AE116" s="131"/>
      <c r="AF116" s="131"/>
      <c r="AG116" s="128" t="str">
        <f t="shared" si="61"/>
        <v>-</v>
      </c>
      <c r="AH116" s="128" t="str">
        <f t="shared" si="62"/>
        <v>-</v>
      </c>
      <c r="AI116" s="128" t="str">
        <f t="shared" si="63"/>
        <v>-</v>
      </c>
      <c r="AJ116" s="128" t="str">
        <f t="shared" si="64"/>
        <v>-</v>
      </c>
      <c r="AK116" s="128" t="str">
        <f t="shared" si="65"/>
        <v>-</v>
      </c>
      <c r="AL116" s="128" t="str">
        <f t="shared" si="66"/>
        <v>-</v>
      </c>
      <c r="AM116" s="128" t="str">
        <f t="shared" si="67"/>
        <v>-</v>
      </c>
      <c r="AN116" s="128" t="str">
        <f t="shared" si="68"/>
        <v>-</v>
      </c>
      <c r="AO116" s="128" t="str">
        <f t="shared" si="69"/>
        <v>-</v>
      </c>
      <c r="AP116" s="128" t="str">
        <f t="shared" si="70"/>
        <v>-</v>
      </c>
      <c r="AQ116" s="128" t="str">
        <f t="shared" si="101"/>
        <v>-</v>
      </c>
      <c r="AR116" s="128" t="str">
        <f t="shared" si="102"/>
        <v>-</v>
      </c>
      <c r="AS116" s="128">
        <f t="shared" si="71"/>
        <v>0</v>
      </c>
      <c r="AT116" s="128" t="str">
        <f t="shared" si="72"/>
        <v>-</v>
      </c>
      <c r="AU116" s="128" t="str">
        <f t="shared" si="73"/>
        <v>-</v>
      </c>
      <c r="AV116" s="128" t="str">
        <f t="shared" si="74"/>
        <v>-</v>
      </c>
      <c r="AW116" s="128" t="str">
        <f t="shared" si="75"/>
        <v>-</v>
      </c>
      <c r="AX116" s="128" t="str">
        <f t="shared" si="76"/>
        <v>-</v>
      </c>
      <c r="AY116" s="128" t="str">
        <f t="shared" si="77"/>
        <v>-</v>
      </c>
      <c r="AZ116" s="128" t="str">
        <f t="shared" si="78"/>
        <v>-</v>
      </c>
      <c r="BA116" s="128" t="str">
        <f t="shared" si="79"/>
        <v>-</v>
      </c>
      <c r="BB116" s="128" t="str">
        <f t="shared" si="80"/>
        <v>-</v>
      </c>
      <c r="BC116" s="128" t="str">
        <f t="shared" si="81"/>
        <v>-</v>
      </c>
      <c r="BD116" s="128" t="str">
        <f t="shared" si="82"/>
        <v>-</v>
      </c>
      <c r="BE116" s="187"/>
      <c r="BF116" s="128" t="str">
        <f t="shared" si="83"/>
        <v>-</v>
      </c>
      <c r="BG116" s="128" t="str">
        <f t="shared" si="84"/>
        <v>-</v>
      </c>
      <c r="BH116" s="187"/>
      <c r="BI116" s="187"/>
      <c r="BJ116" s="128" t="str">
        <f t="shared" si="85"/>
        <v>-</v>
      </c>
      <c r="BK116" s="128" t="str">
        <f t="shared" si="86"/>
        <v>-</v>
      </c>
      <c r="BL116" s="128" t="str">
        <f t="shared" si="87"/>
        <v>-</v>
      </c>
      <c r="BM116" s="128" t="str">
        <f t="shared" si="88"/>
        <v>-</v>
      </c>
      <c r="BN116" s="128" t="str">
        <f t="shared" si="89"/>
        <v>-</v>
      </c>
      <c r="BO116" s="128" t="str">
        <f t="shared" si="90"/>
        <v>-</v>
      </c>
      <c r="BP116" s="128" t="str">
        <f t="shared" si="91"/>
        <v>-</v>
      </c>
      <c r="BQ116" s="128" t="str">
        <f t="shared" si="92"/>
        <v>-</v>
      </c>
      <c r="BR116" s="128" t="str">
        <f t="shared" si="93"/>
        <v>-</v>
      </c>
      <c r="BS116" s="128" t="str">
        <f t="shared" si="94"/>
        <v>-</v>
      </c>
      <c r="BT116" s="128" t="str">
        <f t="shared" si="95"/>
        <v>-</v>
      </c>
      <c r="BU116" s="128" t="str">
        <f t="shared" si="96"/>
        <v>-</v>
      </c>
      <c r="BV116" s="129">
        <f t="shared" si="97"/>
        <v>0</v>
      </c>
      <c r="BX116" s="128" t="str">
        <f t="shared" si="103"/>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98"/>
        <v>-</v>
      </c>
      <c r="K117" s="20" t="str">
        <f>IF(月途中入退所!$D18=$B$2,IF(月途中入退所!I18="","-",月途中入退所!$I18),"-")</f>
        <v>-</v>
      </c>
      <c r="L117" s="162" t="str">
        <f t="shared" si="99"/>
        <v>-</v>
      </c>
      <c r="M117" s="20" t="str">
        <f>IF(月途中入退所!$D18=$B$2,月途中入退所!$J18,"-")</f>
        <v>-</v>
      </c>
      <c r="N117" s="129">
        <f t="shared" si="100"/>
        <v>0</v>
      </c>
      <c r="O117" s="123"/>
      <c r="P117" s="128" t="str">
        <f t="shared" si="47"/>
        <v>-</v>
      </c>
      <c r="Q117" s="128" t="str">
        <f t="shared" si="48"/>
        <v>-</v>
      </c>
      <c r="R117" s="128" t="str">
        <f t="shared" si="49"/>
        <v>-</v>
      </c>
      <c r="S117" s="128" t="str">
        <f t="shared" si="50"/>
        <v>-</v>
      </c>
      <c r="T117" s="128" t="str">
        <f t="shared" si="51"/>
        <v>-</v>
      </c>
      <c r="U117" s="128" t="str">
        <f t="shared" si="52"/>
        <v>-</v>
      </c>
      <c r="V117" s="128" t="str">
        <f t="shared" si="53"/>
        <v>-</v>
      </c>
      <c r="W117" s="128" t="str">
        <f t="shared" si="54"/>
        <v>-</v>
      </c>
      <c r="X117" s="128" t="str">
        <f t="shared" si="55"/>
        <v>-</v>
      </c>
      <c r="Y117" s="128" t="str">
        <f t="shared" si="56"/>
        <v>-</v>
      </c>
      <c r="Z117" s="128" t="str">
        <f t="shared" si="57"/>
        <v>-</v>
      </c>
      <c r="AA117" s="128" t="str">
        <f t="shared" si="58"/>
        <v>-</v>
      </c>
      <c r="AB117" s="131"/>
      <c r="AC117" s="128" t="str">
        <f t="shared" si="59"/>
        <v>-</v>
      </c>
      <c r="AD117" s="128" t="str">
        <f t="shared" si="60"/>
        <v>-</v>
      </c>
      <c r="AE117" s="131"/>
      <c r="AF117" s="131"/>
      <c r="AG117" s="128" t="str">
        <f t="shared" si="61"/>
        <v>-</v>
      </c>
      <c r="AH117" s="128" t="str">
        <f t="shared" si="62"/>
        <v>-</v>
      </c>
      <c r="AI117" s="128" t="str">
        <f t="shared" si="63"/>
        <v>-</v>
      </c>
      <c r="AJ117" s="128" t="str">
        <f t="shared" si="64"/>
        <v>-</v>
      </c>
      <c r="AK117" s="128" t="str">
        <f t="shared" si="65"/>
        <v>-</v>
      </c>
      <c r="AL117" s="128" t="str">
        <f t="shared" si="66"/>
        <v>-</v>
      </c>
      <c r="AM117" s="128" t="str">
        <f t="shared" si="67"/>
        <v>-</v>
      </c>
      <c r="AN117" s="128" t="str">
        <f t="shared" si="68"/>
        <v>-</v>
      </c>
      <c r="AO117" s="128" t="str">
        <f t="shared" si="69"/>
        <v>-</v>
      </c>
      <c r="AP117" s="128" t="str">
        <f t="shared" si="70"/>
        <v>-</v>
      </c>
      <c r="AQ117" s="128" t="str">
        <f t="shared" si="101"/>
        <v>-</v>
      </c>
      <c r="AR117" s="128" t="str">
        <f t="shared" si="102"/>
        <v>-</v>
      </c>
      <c r="AS117" s="128">
        <f t="shared" si="71"/>
        <v>0</v>
      </c>
      <c r="AT117" s="128" t="str">
        <f t="shared" si="72"/>
        <v>-</v>
      </c>
      <c r="AU117" s="128" t="str">
        <f t="shared" si="73"/>
        <v>-</v>
      </c>
      <c r="AV117" s="128" t="str">
        <f t="shared" si="74"/>
        <v>-</v>
      </c>
      <c r="AW117" s="128" t="str">
        <f t="shared" si="75"/>
        <v>-</v>
      </c>
      <c r="AX117" s="128" t="str">
        <f t="shared" si="76"/>
        <v>-</v>
      </c>
      <c r="AY117" s="128" t="str">
        <f t="shared" si="77"/>
        <v>-</v>
      </c>
      <c r="AZ117" s="128" t="str">
        <f t="shared" si="78"/>
        <v>-</v>
      </c>
      <c r="BA117" s="128" t="str">
        <f t="shared" si="79"/>
        <v>-</v>
      </c>
      <c r="BB117" s="128" t="str">
        <f t="shared" si="80"/>
        <v>-</v>
      </c>
      <c r="BC117" s="128" t="str">
        <f t="shared" si="81"/>
        <v>-</v>
      </c>
      <c r="BD117" s="128" t="str">
        <f t="shared" si="82"/>
        <v>-</v>
      </c>
      <c r="BE117" s="187"/>
      <c r="BF117" s="128" t="str">
        <f t="shared" si="83"/>
        <v>-</v>
      </c>
      <c r="BG117" s="128" t="str">
        <f t="shared" si="84"/>
        <v>-</v>
      </c>
      <c r="BH117" s="187"/>
      <c r="BI117" s="187"/>
      <c r="BJ117" s="128" t="str">
        <f t="shared" si="85"/>
        <v>-</v>
      </c>
      <c r="BK117" s="128" t="str">
        <f t="shared" si="86"/>
        <v>-</v>
      </c>
      <c r="BL117" s="128" t="str">
        <f t="shared" si="87"/>
        <v>-</v>
      </c>
      <c r="BM117" s="128" t="str">
        <f t="shared" si="88"/>
        <v>-</v>
      </c>
      <c r="BN117" s="128" t="str">
        <f t="shared" si="89"/>
        <v>-</v>
      </c>
      <c r="BO117" s="128" t="str">
        <f t="shared" si="90"/>
        <v>-</v>
      </c>
      <c r="BP117" s="128" t="str">
        <f t="shared" si="91"/>
        <v>-</v>
      </c>
      <c r="BQ117" s="128" t="str">
        <f t="shared" si="92"/>
        <v>-</v>
      </c>
      <c r="BR117" s="128" t="str">
        <f t="shared" si="93"/>
        <v>-</v>
      </c>
      <c r="BS117" s="128" t="str">
        <f t="shared" si="94"/>
        <v>-</v>
      </c>
      <c r="BT117" s="128" t="str">
        <f t="shared" si="95"/>
        <v>-</v>
      </c>
      <c r="BU117" s="128" t="str">
        <f t="shared" si="96"/>
        <v>-</v>
      </c>
      <c r="BV117" s="129">
        <f t="shared" si="97"/>
        <v>0</v>
      </c>
      <c r="BX117" s="128" t="str">
        <f t="shared" si="103"/>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98"/>
        <v>-</v>
      </c>
      <c r="K118" s="20" t="str">
        <f>IF(月途中入退所!$D19=$B$2,IF(月途中入退所!I19="","-",月途中入退所!$I19),"-")</f>
        <v>-</v>
      </c>
      <c r="L118" s="162" t="str">
        <f t="shared" si="99"/>
        <v>-</v>
      </c>
      <c r="M118" s="20" t="str">
        <f>IF(月途中入退所!$D19=$B$2,月途中入退所!$J19,"-")</f>
        <v>-</v>
      </c>
      <c r="N118" s="129">
        <f t="shared" si="100"/>
        <v>0</v>
      </c>
      <c r="O118" s="123"/>
      <c r="P118" s="128" t="str">
        <f t="shared" si="47"/>
        <v>-</v>
      </c>
      <c r="Q118" s="128" t="str">
        <f t="shared" si="48"/>
        <v>-</v>
      </c>
      <c r="R118" s="128" t="str">
        <f t="shared" si="49"/>
        <v>-</v>
      </c>
      <c r="S118" s="128" t="str">
        <f t="shared" si="50"/>
        <v>-</v>
      </c>
      <c r="T118" s="128" t="str">
        <f t="shared" si="51"/>
        <v>-</v>
      </c>
      <c r="U118" s="128" t="str">
        <f t="shared" si="52"/>
        <v>-</v>
      </c>
      <c r="V118" s="128" t="str">
        <f t="shared" si="53"/>
        <v>-</v>
      </c>
      <c r="W118" s="128" t="str">
        <f t="shared" si="54"/>
        <v>-</v>
      </c>
      <c r="X118" s="128" t="str">
        <f t="shared" si="55"/>
        <v>-</v>
      </c>
      <c r="Y118" s="128" t="str">
        <f t="shared" si="56"/>
        <v>-</v>
      </c>
      <c r="Z118" s="128" t="str">
        <f t="shared" si="57"/>
        <v>-</v>
      </c>
      <c r="AA118" s="128" t="str">
        <f t="shared" si="58"/>
        <v>-</v>
      </c>
      <c r="AB118" s="131"/>
      <c r="AC118" s="128" t="str">
        <f t="shared" si="59"/>
        <v>-</v>
      </c>
      <c r="AD118" s="128" t="str">
        <f t="shared" si="60"/>
        <v>-</v>
      </c>
      <c r="AE118" s="131"/>
      <c r="AF118" s="131"/>
      <c r="AG118" s="128" t="str">
        <f t="shared" si="61"/>
        <v>-</v>
      </c>
      <c r="AH118" s="128" t="str">
        <f t="shared" si="62"/>
        <v>-</v>
      </c>
      <c r="AI118" s="128" t="str">
        <f t="shared" si="63"/>
        <v>-</v>
      </c>
      <c r="AJ118" s="128" t="str">
        <f t="shared" si="64"/>
        <v>-</v>
      </c>
      <c r="AK118" s="128" t="str">
        <f t="shared" si="65"/>
        <v>-</v>
      </c>
      <c r="AL118" s="128" t="str">
        <f t="shared" si="66"/>
        <v>-</v>
      </c>
      <c r="AM118" s="128" t="str">
        <f t="shared" si="67"/>
        <v>-</v>
      </c>
      <c r="AN118" s="128" t="str">
        <f t="shared" si="68"/>
        <v>-</v>
      </c>
      <c r="AO118" s="128" t="str">
        <f t="shared" si="69"/>
        <v>-</v>
      </c>
      <c r="AP118" s="128" t="str">
        <f t="shared" si="70"/>
        <v>-</v>
      </c>
      <c r="AQ118" s="128" t="str">
        <f t="shared" si="101"/>
        <v>-</v>
      </c>
      <c r="AR118" s="128" t="str">
        <f t="shared" si="102"/>
        <v>-</v>
      </c>
      <c r="AS118" s="128">
        <f t="shared" si="71"/>
        <v>0</v>
      </c>
      <c r="AT118" s="128" t="str">
        <f t="shared" si="72"/>
        <v>-</v>
      </c>
      <c r="AU118" s="128" t="str">
        <f t="shared" si="73"/>
        <v>-</v>
      </c>
      <c r="AV118" s="128" t="str">
        <f t="shared" si="74"/>
        <v>-</v>
      </c>
      <c r="AW118" s="128" t="str">
        <f t="shared" si="75"/>
        <v>-</v>
      </c>
      <c r="AX118" s="128" t="str">
        <f t="shared" si="76"/>
        <v>-</v>
      </c>
      <c r="AY118" s="128" t="str">
        <f t="shared" si="77"/>
        <v>-</v>
      </c>
      <c r="AZ118" s="128" t="str">
        <f t="shared" si="78"/>
        <v>-</v>
      </c>
      <c r="BA118" s="128" t="str">
        <f t="shared" si="79"/>
        <v>-</v>
      </c>
      <c r="BB118" s="128" t="str">
        <f t="shared" si="80"/>
        <v>-</v>
      </c>
      <c r="BC118" s="128" t="str">
        <f t="shared" si="81"/>
        <v>-</v>
      </c>
      <c r="BD118" s="128" t="str">
        <f t="shared" si="82"/>
        <v>-</v>
      </c>
      <c r="BE118" s="187"/>
      <c r="BF118" s="128" t="str">
        <f t="shared" si="83"/>
        <v>-</v>
      </c>
      <c r="BG118" s="128" t="str">
        <f t="shared" si="84"/>
        <v>-</v>
      </c>
      <c r="BH118" s="187"/>
      <c r="BI118" s="187"/>
      <c r="BJ118" s="128" t="str">
        <f t="shared" si="85"/>
        <v>-</v>
      </c>
      <c r="BK118" s="128" t="str">
        <f t="shared" si="86"/>
        <v>-</v>
      </c>
      <c r="BL118" s="128" t="str">
        <f t="shared" si="87"/>
        <v>-</v>
      </c>
      <c r="BM118" s="128" t="str">
        <f t="shared" si="88"/>
        <v>-</v>
      </c>
      <c r="BN118" s="128" t="str">
        <f t="shared" si="89"/>
        <v>-</v>
      </c>
      <c r="BO118" s="128" t="str">
        <f t="shared" si="90"/>
        <v>-</v>
      </c>
      <c r="BP118" s="128" t="str">
        <f t="shared" si="91"/>
        <v>-</v>
      </c>
      <c r="BQ118" s="128" t="str">
        <f t="shared" si="92"/>
        <v>-</v>
      </c>
      <c r="BR118" s="128" t="str">
        <f t="shared" si="93"/>
        <v>-</v>
      </c>
      <c r="BS118" s="128" t="str">
        <f t="shared" si="94"/>
        <v>-</v>
      </c>
      <c r="BT118" s="128" t="str">
        <f t="shared" si="95"/>
        <v>-</v>
      </c>
      <c r="BU118" s="128" t="str">
        <f t="shared" si="96"/>
        <v>-</v>
      </c>
      <c r="BV118" s="129">
        <f t="shared" si="97"/>
        <v>0</v>
      </c>
      <c r="BX118" s="128" t="str">
        <f t="shared" si="103"/>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98"/>
        <v>-</v>
      </c>
      <c r="K119" s="20" t="str">
        <f>IF(月途中入退所!$D20=$B$2,IF(月途中入退所!I20="","-",月途中入退所!$I20),"-")</f>
        <v>-</v>
      </c>
      <c r="L119" s="162" t="str">
        <f t="shared" si="99"/>
        <v>-</v>
      </c>
      <c r="M119" s="20" t="str">
        <f>IF(月途中入退所!$D20=$B$2,月途中入退所!$J20,"-")</f>
        <v>-</v>
      </c>
      <c r="N119" s="129">
        <f t="shared" si="100"/>
        <v>0</v>
      </c>
      <c r="O119" s="123"/>
      <c r="P119" s="128" t="str">
        <f t="shared" si="47"/>
        <v>-</v>
      </c>
      <c r="Q119" s="128" t="str">
        <f t="shared" si="48"/>
        <v>-</v>
      </c>
      <c r="R119" s="128" t="str">
        <f t="shared" si="49"/>
        <v>-</v>
      </c>
      <c r="S119" s="128" t="str">
        <f t="shared" si="50"/>
        <v>-</v>
      </c>
      <c r="T119" s="128" t="str">
        <f t="shared" si="51"/>
        <v>-</v>
      </c>
      <c r="U119" s="128" t="str">
        <f t="shared" si="52"/>
        <v>-</v>
      </c>
      <c r="V119" s="128" t="str">
        <f t="shared" si="53"/>
        <v>-</v>
      </c>
      <c r="W119" s="128" t="str">
        <f t="shared" si="54"/>
        <v>-</v>
      </c>
      <c r="X119" s="128" t="str">
        <f t="shared" si="55"/>
        <v>-</v>
      </c>
      <c r="Y119" s="128" t="str">
        <f t="shared" si="56"/>
        <v>-</v>
      </c>
      <c r="Z119" s="128" t="str">
        <f t="shared" si="57"/>
        <v>-</v>
      </c>
      <c r="AA119" s="128" t="str">
        <f t="shared" si="58"/>
        <v>-</v>
      </c>
      <c r="AB119" s="131"/>
      <c r="AC119" s="128" t="str">
        <f t="shared" si="59"/>
        <v>-</v>
      </c>
      <c r="AD119" s="128" t="str">
        <f t="shared" si="60"/>
        <v>-</v>
      </c>
      <c r="AE119" s="131"/>
      <c r="AF119" s="131"/>
      <c r="AG119" s="128" t="str">
        <f t="shared" si="61"/>
        <v>-</v>
      </c>
      <c r="AH119" s="128" t="str">
        <f t="shared" si="62"/>
        <v>-</v>
      </c>
      <c r="AI119" s="128" t="str">
        <f t="shared" si="63"/>
        <v>-</v>
      </c>
      <c r="AJ119" s="128" t="str">
        <f t="shared" si="64"/>
        <v>-</v>
      </c>
      <c r="AK119" s="128" t="str">
        <f t="shared" si="65"/>
        <v>-</v>
      </c>
      <c r="AL119" s="128" t="str">
        <f t="shared" si="66"/>
        <v>-</v>
      </c>
      <c r="AM119" s="128" t="str">
        <f t="shared" si="67"/>
        <v>-</v>
      </c>
      <c r="AN119" s="128" t="str">
        <f t="shared" si="68"/>
        <v>-</v>
      </c>
      <c r="AO119" s="128" t="str">
        <f t="shared" si="69"/>
        <v>-</v>
      </c>
      <c r="AP119" s="128" t="str">
        <f t="shared" si="70"/>
        <v>-</v>
      </c>
      <c r="AQ119" s="128" t="str">
        <f t="shared" si="101"/>
        <v>-</v>
      </c>
      <c r="AR119" s="128" t="str">
        <f t="shared" si="102"/>
        <v>-</v>
      </c>
      <c r="AS119" s="128">
        <f t="shared" si="71"/>
        <v>0</v>
      </c>
      <c r="AT119" s="128" t="str">
        <f t="shared" si="72"/>
        <v>-</v>
      </c>
      <c r="AU119" s="128" t="str">
        <f t="shared" si="73"/>
        <v>-</v>
      </c>
      <c r="AV119" s="128" t="str">
        <f t="shared" si="74"/>
        <v>-</v>
      </c>
      <c r="AW119" s="128" t="str">
        <f t="shared" si="75"/>
        <v>-</v>
      </c>
      <c r="AX119" s="128" t="str">
        <f t="shared" si="76"/>
        <v>-</v>
      </c>
      <c r="AY119" s="128" t="str">
        <f t="shared" si="77"/>
        <v>-</v>
      </c>
      <c r="AZ119" s="128" t="str">
        <f t="shared" si="78"/>
        <v>-</v>
      </c>
      <c r="BA119" s="128" t="str">
        <f t="shared" si="79"/>
        <v>-</v>
      </c>
      <c r="BB119" s="128" t="str">
        <f t="shared" si="80"/>
        <v>-</v>
      </c>
      <c r="BC119" s="128" t="str">
        <f t="shared" si="81"/>
        <v>-</v>
      </c>
      <c r="BD119" s="128" t="str">
        <f t="shared" si="82"/>
        <v>-</v>
      </c>
      <c r="BE119" s="187"/>
      <c r="BF119" s="128" t="str">
        <f t="shared" si="83"/>
        <v>-</v>
      </c>
      <c r="BG119" s="128" t="str">
        <f t="shared" si="84"/>
        <v>-</v>
      </c>
      <c r="BH119" s="187"/>
      <c r="BI119" s="187"/>
      <c r="BJ119" s="128" t="str">
        <f t="shared" si="85"/>
        <v>-</v>
      </c>
      <c r="BK119" s="128" t="str">
        <f t="shared" si="86"/>
        <v>-</v>
      </c>
      <c r="BL119" s="128" t="str">
        <f t="shared" si="87"/>
        <v>-</v>
      </c>
      <c r="BM119" s="128" t="str">
        <f t="shared" si="88"/>
        <v>-</v>
      </c>
      <c r="BN119" s="128" t="str">
        <f t="shared" si="89"/>
        <v>-</v>
      </c>
      <c r="BO119" s="128" t="str">
        <f t="shared" si="90"/>
        <v>-</v>
      </c>
      <c r="BP119" s="128" t="str">
        <f t="shared" si="91"/>
        <v>-</v>
      </c>
      <c r="BQ119" s="128" t="str">
        <f t="shared" si="92"/>
        <v>-</v>
      </c>
      <c r="BR119" s="128" t="str">
        <f t="shared" si="93"/>
        <v>-</v>
      </c>
      <c r="BS119" s="128" t="str">
        <f t="shared" si="94"/>
        <v>-</v>
      </c>
      <c r="BT119" s="128" t="str">
        <f t="shared" si="95"/>
        <v>-</v>
      </c>
      <c r="BU119" s="128" t="str">
        <f t="shared" si="96"/>
        <v>-</v>
      </c>
      <c r="BV119" s="129">
        <f t="shared" si="97"/>
        <v>0</v>
      </c>
      <c r="BX119" s="128" t="str">
        <f t="shared" si="103"/>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98"/>
        <v>-</v>
      </c>
      <c r="K120" s="20" t="str">
        <f>IF(月途中入退所!$D21=$B$2,IF(月途中入退所!I21="","-",月途中入退所!$I21),"-")</f>
        <v>-</v>
      </c>
      <c r="L120" s="162" t="str">
        <f t="shared" si="99"/>
        <v>-</v>
      </c>
      <c r="M120" s="20" t="str">
        <f>IF(月途中入退所!$D21=$B$2,月途中入退所!$J21,"-")</f>
        <v>-</v>
      </c>
      <c r="N120" s="129">
        <f t="shared" si="100"/>
        <v>0</v>
      </c>
      <c r="O120" s="123"/>
      <c r="P120" s="128" t="str">
        <f t="shared" si="47"/>
        <v>-</v>
      </c>
      <c r="Q120" s="128" t="str">
        <f t="shared" si="48"/>
        <v>-</v>
      </c>
      <c r="R120" s="128" t="str">
        <f t="shared" si="49"/>
        <v>-</v>
      </c>
      <c r="S120" s="128" t="str">
        <f t="shared" si="50"/>
        <v>-</v>
      </c>
      <c r="T120" s="128" t="str">
        <f t="shared" si="51"/>
        <v>-</v>
      </c>
      <c r="U120" s="128" t="str">
        <f t="shared" si="52"/>
        <v>-</v>
      </c>
      <c r="V120" s="128" t="str">
        <f t="shared" si="53"/>
        <v>-</v>
      </c>
      <c r="W120" s="128" t="str">
        <f t="shared" si="54"/>
        <v>-</v>
      </c>
      <c r="X120" s="128" t="str">
        <f t="shared" si="55"/>
        <v>-</v>
      </c>
      <c r="Y120" s="128" t="str">
        <f t="shared" si="56"/>
        <v>-</v>
      </c>
      <c r="Z120" s="128" t="str">
        <f t="shared" si="57"/>
        <v>-</v>
      </c>
      <c r="AA120" s="128" t="str">
        <f t="shared" si="58"/>
        <v>-</v>
      </c>
      <c r="AB120" s="131"/>
      <c r="AC120" s="128" t="str">
        <f t="shared" si="59"/>
        <v>-</v>
      </c>
      <c r="AD120" s="128" t="str">
        <f t="shared" si="60"/>
        <v>-</v>
      </c>
      <c r="AE120" s="131"/>
      <c r="AF120" s="131"/>
      <c r="AG120" s="128" t="str">
        <f t="shared" si="61"/>
        <v>-</v>
      </c>
      <c r="AH120" s="128" t="str">
        <f t="shared" si="62"/>
        <v>-</v>
      </c>
      <c r="AI120" s="128" t="str">
        <f t="shared" si="63"/>
        <v>-</v>
      </c>
      <c r="AJ120" s="128" t="str">
        <f t="shared" si="64"/>
        <v>-</v>
      </c>
      <c r="AK120" s="128" t="str">
        <f t="shared" si="65"/>
        <v>-</v>
      </c>
      <c r="AL120" s="128" t="str">
        <f t="shared" si="66"/>
        <v>-</v>
      </c>
      <c r="AM120" s="128" t="str">
        <f t="shared" si="67"/>
        <v>-</v>
      </c>
      <c r="AN120" s="128" t="str">
        <f t="shared" si="68"/>
        <v>-</v>
      </c>
      <c r="AO120" s="128" t="str">
        <f t="shared" si="69"/>
        <v>-</v>
      </c>
      <c r="AP120" s="128" t="str">
        <f t="shared" si="70"/>
        <v>-</v>
      </c>
      <c r="AQ120" s="128" t="str">
        <f t="shared" si="101"/>
        <v>-</v>
      </c>
      <c r="AR120" s="128" t="str">
        <f t="shared" si="102"/>
        <v>-</v>
      </c>
      <c r="AS120" s="128">
        <f t="shared" si="71"/>
        <v>0</v>
      </c>
      <c r="AT120" s="128" t="str">
        <f t="shared" si="72"/>
        <v>-</v>
      </c>
      <c r="AU120" s="128" t="str">
        <f t="shared" si="73"/>
        <v>-</v>
      </c>
      <c r="AV120" s="128" t="str">
        <f t="shared" si="74"/>
        <v>-</v>
      </c>
      <c r="AW120" s="128" t="str">
        <f t="shared" si="75"/>
        <v>-</v>
      </c>
      <c r="AX120" s="128" t="str">
        <f t="shared" si="76"/>
        <v>-</v>
      </c>
      <c r="AY120" s="128" t="str">
        <f t="shared" si="77"/>
        <v>-</v>
      </c>
      <c r="AZ120" s="128" t="str">
        <f t="shared" si="78"/>
        <v>-</v>
      </c>
      <c r="BA120" s="128" t="str">
        <f t="shared" si="79"/>
        <v>-</v>
      </c>
      <c r="BB120" s="128" t="str">
        <f t="shared" si="80"/>
        <v>-</v>
      </c>
      <c r="BC120" s="128" t="str">
        <f t="shared" si="81"/>
        <v>-</v>
      </c>
      <c r="BD120" s="128" t="str">
        <f t="shared" si="82"/>
        <v>-</v>
      </c>
      <c r="BE120" s="187"/>
      <c r="BF120" s="128" t="str">
        <f t="shared" si="83"/>
        <v>-</v>
      </c>
      <c r="BG120" s="128" t="str">
        <f t="shared" si="84"/>
        <v>-</v>
      </c>
      <c r="BH120" s="187"/>
      <c r="BI120" s="187"/>
      <c r="BJ120" s="128" t="str">
        <f t="shared" si="85"/>
        <v>-</v>
      </c>
      <c r="BK120" s="128" t="str">
        <f t="shared" si="86"/>
        <v>-</v>
      </c>
      <c r="BL120" s="128" t="str">
        <f t="shared" si="87"/>
        <v>-</v>
      </c>
      <c r="BM120" s="128" t="str">
        <f t="shared" si="88"/>
        <v>-</v>
      </c>
      <c r="BN120" s="128" t="str">
        <f t="shared" si="89"/>
        <v>-</v>
      </c>
      <c r="BO120" s="128" t="str">
        <f t="shared" si="90"/>
        <v>-</v>
      </c>
      <c r="BP120" s="128" t="str">
        <f t="shared" si="91"/>
        <v>-</v>
      </c>
      <c r="BQ120" s="128" t="str">
        <f t="shared" si="92"/>
        <v>-</v>
      </c>
      <c r="BR120" s="128" t="str">
        <f t="shared" si="93"/>
        <v>-</v>
      </c>
      <c r="BS120" s="128" t="str">
        <f t="shared" si="94"/>
        <v>-</v>
      </c>
      <c r="BT120" s="128" t="str">
        <f t="shared" si="95"/>
        <v>-</v>
      </c>
      <c r="BU120" s="128" t="str">
        <f t="shared" si="96"/>
        <v>-</v>
      </c>
      <c r="BV120" s="129">
        <f t="shared" si="97"/>
        <v>0</v>
      </c>
      <c r="BX120" s="128" t="str">
        <f t="shared" si="103"/>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98"/>
        <v>-</v>
      </c>
      <c r="K121" s="20" t="str">
        <f>IF(月途中入退所!$D22=$B$2,IF(月途中入退所!I22="","-",月途中入退所!$I22),"-")</f>
        <v>-</v>
      </c>
      <c r="L121" s="162" t="str">
        <f t="shared" si="99"/>
        <v>-</v>
      </c>
      <c r="M121" s="20" t="str">
        <f>IF(月途中入退所!$D22=$B$2,月途中入退所!$J22,"-")</f>
        <v>-</v>
      </c>
      <c r="N121" s="129">
        <f t="shared" si="100"/>
        <v>0</v>
      </c>
      <c r="P121" s="128" t="str">
        <f t="shared" si="47"/>
        <v>-</v>
      </c>
      <c r="Q121" s="128" t="str">
        <f t="shared" si="48"/>
        <v>-</v>
      </c>
      <c r="R121" s="128" t="str">
        <f t="shared" si="49"/>
        <v>-</v>
      </c>
      <c r="S121" s="128" t="str">
        <f t="shared" si="50"/>
        <v>-</v>
      </c>
      <c r="T121" s="128" t="str">
        <f t="shared" si="51"/>
        <v>-</v>
      </c>
      <c r="U121" s="128" t="str">
        <f t="shared" si="52"/>
        <v>-</v>
      </c>
      <c r="V121" s="128" t="str">
        <f t="shared" si="53"/>
        <v>-</v>
      </c>
      <c r="W121" s="128" t="str">
        <f t="shared" si="54"/>
        <v>-</v>
      </c>
      <c r="X121" s="128" t="str">
        <f t="shared" si="55"/>
        <v>-</v>
      </c>
      <c r="Y121" s="128" t="str">
        <f t="shared" si="56"/>
        <v>-</v>
      </c>
      <c r="Z121" s="128" t="str">
        <f t="shared" si="57"/>
        <v>-</v>
      </c>
      <c r="AA121" s="128" t="str">
        <f t="shared" si="58"/>
        <v>-</v>
      </c>
      <c r="AB121" s="131"/>
      <c r="AC121" s="128" t="str">
        <f t="shared" si="59"/>
        <v>-</v>
      </c>
      <c r="AD121" s="128" t="str">
        <f t="shared" si="60"/>
        <v>-</v>
      </c>
      <c r="AE121" s="131"/>
      <c r="AF121" s="131"/>
      <c r="AG121" s="128" t="str">
        <f t="shared" si="61"/>
        <v>-</v>
      </c>
      <c r="AH121" s="128" t="str">
        <f t="shared" si="62"/>
        <v>-</v>
      </c>
      <c r="AI121" s="128" t="str">
        <f t="shared" si="63"/>
        <v>-</v>
      </c>
      <c r="AJ121" s="128" t="str">
        <f t="shared" si="64"/>
        <v>-</v>
      </c>
      <c r="AK121" s="128" t="str">
        <f t="shared" si="65"/>
        <v>-</v>
      </c>
      <c r="AL121" s="128" t="str">
        <f t="shared" si="66"/>
        <v>-</v>
      </c>
      <c r="AM121" s="128" t="str">
        <f t="shared" si="67"/>
        <v>-</v>
      </c>
      <c r="AN121" s="128" t="str">
        <f t="shared" si="68"/>
        <v>-</v>
      </c>
      <c r="AO121" s="128" t="str">
        <f t="shared" si="69"/>
        <v>-</v>
      </c>
      <c r="AP121" s="128" t="str">
        <f t="shared" si="70"/>
        <v>-</v>
      </c>
      <c r="AQ121" s="128" t="str">
        <f t="shared" si="101"/>
        <v>-</v>
      </c>
      <c r="AR121" s="128" t="str">
        <f t="shared" si="102"/>
        <v>-</v>
      </c>
      <c r="AS121" s="128">
        <f t="shared" si="71"/>
        <v>0</v>
      </c>
      <c r="AT121" s="128" t="str">
        <f t="shared" si="72"/>
        <v>-</v>
      </c>
      <c r="AU121" s="128" t="str">
        <f t="shared" si="73"/>
        <v>-</v>
      </c>
      <c r="AV121" s="128" t="str">
        <f t="shared" si="74"/>
        <v>-</v>
      </c>
      <c r="AW121" s="128" t="str">
        <f t="shared" si="75"/>
        <v>-</v>
      </c>
      <c r="AX121" s="128" t="str">
        <f t="shared" si="76"/>
        <v>-</v>
      </c>
      <c r="AY121" s="128" t="str">
        <f t="shared" si="77"/>
        <v>-</v>
      </c>
      <c r="AZ121" s="128" t="str">
        <f t="shared" si="78"/>
        <v>-</v>
      </c>
      <c r="BA121" s="128" t="str">
        <f t="shared" si="79"/>
        <v>-</v>
      </c>
      <c r="BB121" s="128" t="str">
        <f t="shared" si="80"/>
        <v>-</v>
      </c>
      <c r="BC121" s="128" t="str">
        <f t="shared" si="81"/>
        <v>-</v>
      </c>
      <c r="BD121" s="128" t="str">
        <f t="shared" si="82"/>
        <v>-</v>
      </c>
      <c r="BE121" s="187"/>
      <c r="BF121" s="128" t="str">
        <f t="shared" si="83"/>
        <v>-</v>
      </c>
      <c r="BG121" s="128" t="str">
        <f t="shared" si="84"/>
        <v>-</v>
      </c>
      <c r="BH121" s="187"/>
      <c r="BI121" s="187"/>
      <c r="BJ121" s="128" t="str">
        <f t="shared" si="85"/>
        <v>-</v>
      </c>
      <c r="BK121" s="128" t="str">
        <f t="shared" si="86"/>
        <v>-</v>
      </c>
      <c r="BL121" s="128" t="str">
        <f t="shared" si="87"/>
        <v>-</v>
      </c>
      <c r="BM121" s="128" t="str">
        <f t="shared" si="88"/>
        <v>-</v>
      </c>
      <c r="BN121" s="128" t="str">
        <f t="shared" si="89"/>
        <v>-</v>
      </c>
      <c r="BO121" s="128" t="str">
        <f t="shared" si="90"/>
        <v>-</v>
      </c>
      <c r="BP121" s="128" t="str">
        <f t="shared" si="91"/>
        <v>-</v>
      </c>
      <c r="BQ121" s="128" t="str">
        <f t="shared" si="92"/>
        <v>-</v>
      </c>
      <c r="BR121" s="128" t="str">
        <f t="shared" si="93"/>
        <v>-</v>
      </c>
      <c r="BS121" s="128" t="str">
        <f t="shared" si="94"/>
        <v>-</v>
      </c>
      <c r="BT121" s="128" t="str">
        <f t="shared" si="95"/>
        <v>-</v>
      </c>
      <c r="BU121" s="128" t="str">
        <f t="shared" si="96"/>
        <v>-</v>
      </c>
      <c r="BV121" s="129">
        <f t="shared" si="97"/>
        <v>0</v>
      </c>
      <c r="BX121" s="128" t="str">
        <f t="shared" si="103"/>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98"/>
        <v>-</v>
      </c>
      <c r="K122" s="20" t="str">
        <f>IF(月途中入退所!$D23=$B$2,IF(月途中入退所!I23="","-",月途中入退所!$I23),"-")</f>
        <v>-</v>
      </c>
      <c r="L122" s="162" t="str">
        <f t="shared" si="99"/>
        <v>-</v>
      </c>
      <c r="M122" s="20" t="str">
        <f>IF(月途中入退所!$D23=$B$2,月途中入退所!$J23,"-")</f>
        <v>-</v>
      </c>
      <c r="N122" s="129">
        <f t="shared" si="100"/>
        <v>0</v>
      </c>
      <c r="P122" s="128" t="str">
        <f t="shared" si="47"/>
        <v>-</v>
      </c>
      <c r="Q122" s="128" t="str">
        <f t="shared" si="48"/>
        <v>-</v>
      </c>
      <c r="R122" s="128" t="str">
        <f t="shared" si="49"/>
        <v>-</v>
      </c>
      <c r="S122" s="128" t="str">
        <f t="shared" si="50"/>
        <v>-</v>
      </c>
      <c r="T122" s="128" t="str">
        <f t="shared" si="51"/>
        <v>-</v>
      </c>
      <c r="U122" s="128" t="str">
        <f t="shared" si="52"/>
        <v>-</v>
      </c>
      <c r="V122" s="128" t="str">
        <f t="shared" si="53"/>
        <v>-</v>
      </c>
      <c r="W122" s="128" t="str">
        <f t="shared" si="54"/>
        <v>-</v>
      </c>
      <c r="X122" s="128" t="str">
        <f t="shared" si="55"/>
        <v>-</v>
      </c>
      <c r="Y122" s="128" t="str">
        <f t="shared" si="56"/>
        <v>-</v>
      </c>
      <c r="Z122" s="128" t="str">
        <f t="shared" si="57"/>
        <v>-</v>
      </c>
      <c r="AA122" s="128" t="str">
        <f t="shared" si="58"/>
        <v>-</v>
      </c>
      <c r="AB122" s="131"/>
      <c r="AC122" s="128" t="str">
        <f t="shared" si="59"/>
        <v>-</v>
      </c>
      <c r="AD122" s="128" t="str">
        <f t="shared" si="60"/>
        <v>-</v>
      </c>
      <c r="AE122" s="131"/>
      <c r="AF122" s="131"/>
      <c r="AG122" s="128" t="str">
        <f t="shared" si="61"/>
        <v>-</v>
      </c>
      <c r="AH122" s="128" t="str">
        <f t="shared" si="62"/>
        <v>-</v>
      </c>
      <c r="AI122" s="128" t="str">
        <f t="shared" si="63"/>
        <v>-</v>
      </c>
      <c r="AJ122" s="128" t="str">
        <f t="shared" si="64"/>
        <v>-</v>
      </c>
      <c r="AK122" s="128" t="str">
        <f t="shared" si="65"/>
        <v>-</v>
      </c>
      <c r="AL122" s="128" t="str">
        <f t="shared" si="66"/>
        <v>-</v>
      </c>
      <c r="AM122" s="128" t="str">
        <f t="shared" si="67"/>
        <v>-</v>
      </c>
      <c r="AN122" s="128" t="str">
        <f t="shared" si="68"/>
        <v>-</v>
      </c>
      <c r="AO122" s="128" t="str">
        <f t="shared" si="69"/>
        <v>-</v>
      </c>
      <c r="AP122" s="128" t="str">
        <f t="shared" si="70"/>
        <v>-</v>
      </c>
      <c r="AQ122" s="128" t="str">
        <f t="shared" si="101"/>
        <v>-</v>
      </c>
      <c r="AR122" s="128" t="str">
        <f t="shared" si="102"/>
        <v>-</v>
      </c>
      <c r="AS122" s="128">
        <f t="shared" si="71"/>
        <v>0</v>
      </c>
      <c r="AT122" s="128" t="str">
        <f t="shared" si="72"/>
        <v>-</v>
      </c>
      <c r="AU122" s="128" t="str">
        <f t="shared" si="73"/>
        <v>-</v>
      </c>
      <c r="AV122" s="128" t="str">
        <f t="shared" si="74"/>
        <v>-</v>
      </c>
      <c r="AW122" s="128" t="str">
        <f t="shared" si="75"/>
        <v>-</v>
      </c>
      <c r="AX122" s="128" t="str">
        <f t="shared" si="76"/>
        <v>-</v>
      </c>
      <c r="AY122" s="128" t="str">
        <f t="shared" si="77"/>
        <v>-</v>
      </c>
      <c r="AZ122" s="128" t="str">
        <f t="shared" si="78"/>
        <v>-</v>
      </c>
      <c r="BA122" s="128" t="str">
        <f t="shared" si="79"/>
        <v>-</v>
      </c>
      <c r="BB122" s="128" t="str">
        <f t="shared" si="80"/>
        <v>-</v>
      </c>
      <c r="BC122" s="128" t="str">
        <f t="shared" si="81"/>
        <v>-</v>
      </c>
      <c r="BD122" s="128" t="str">
        <f t="shared" si="82"/>
        <v>-</v>
      </c>
      <c r="BE122" s="187"/>
      <c r="BF122" s="128" t="str">
        <f t="shared" si="83"/>
        <v>-</v>
      </c>
      <c r="BG122" s="128" t="str">
        <f t="shared" si="84"/>
        <v>-</v>
      </c>
      <c r="BH122" s="187"/>
      <c r="BI122" s="187"/>
      <c r="BJ122" s="128" t="str">
        <f t="shared" si="85"/>
        <v>-</v>
      </c>
      <c r="BK122" s="128" t="str">
        <f t="shared" si="86"/>
        <v>-</v>
      </c>
      <c r="BL122" s="128" t="str">
        <f t="shared" si="87"/>
        <v>-</v>
      </c>
      <c r="BM122" s="128" t="str">
        <f t="shared" si="88"/>
        <v>-</v>
      </c>
      <c r="BN122" s="128" t="str">
        <f t="shared" si="89"/>
        <v>-</v>
      </c>
      <c r="BO122" s="128" t="str">
        <f t="shared" si="90"/>
        <v>-</v>
      </c>
      <c r="BP122" s="128" t="str">
        <f t="shared" si="91"/>
        <v>-</v>
      </c>
      <c r="BQ122" s="128" t="str">
        <f t="shared" si="92"/>
        <v>-</v>
      </c>
      <c r="BR122" s="128" t="str">
        <f t="shared" si="93"/>
        <v>-</v>
      </c>
      <c r="BS122" s="128" t="str">
        <f t="shared" si="94"/>
        <v>-</v>
      </c>
      <c r="BT122" s="128" t="str">
        <f t="shared" si="95"/>
        <v>-</v>
      </c>
      <c r="BU122" s="128" t="str">
        <f t="shared" si="96"/>
        <v>-</v>
      </c>
      <c r="BV122" s="129">
        <f t="shared" si="97"/>
        <v>0</v>
      </c>
      <c r="BX122" s="128" t="str">
        <f t="shared" si="103"/>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98"/>
        <v>-</v>
      </c>
      <c r="K123" s="20" t="str">
        <f>IF(月途中入退所!$D24=$B$2,IF(月途中入退所!I24="","-",月途中入退所!$I24),"-")</f>
        <v>-</v>
      </c>
      <c r="L123" s="162" t="str">
        <f t="shared" si="99"/>
        <v>-</v>
      </c>
      <c r="M123" s="20" t="str">
        <f>IF(月途中入退所!$D24=$B$2,月途中入退所!$J24,"-")</f>
        <v>-</v>
      </c>
      <c r="N123" s="129">
        <f t="shared" si="100"/>
        <v>0</v>
      </c>
      <c r="O123" s="124"/>
      <c r="P123" s="128" t="str">
        <f t="shared" si="47"/>
        <v>-</v>
      </c>
      <c r="Q123" s="128" t="str">
        <f t="shared" si="48"/>
        <v>-</v>
      </c>
      <c r="R123" s="128" t="str">
        <f t="shared" si="49"/>
        <v>-</v>
      </c>
      <c r="S123" s="128" t="str">
        <f t="shared" si="50"/>
        <v>-</v>
      </c>
      <c r="T123" s="128" t="str">
        <f t="shared" si="51"/>
        <v>-</v>
      </c>
      <c r="U123" s="128" t="str">
        <f t="shared" si="52"/>
        <v>-</v>
      </c>
      <c r="V123" s="128" t="str">
        <f t="shared" si="53"/>
        <v>-</v>
      </c>
      <c r="W123" s="128" t="str">
        <f t="shared" si="54"/>
        <v>-</v>
      </c>
      <c r="X123" s="128" t="str">
        <f t="shared" si="55"/>
        <v>-</v>
      </c>
      <c r="Y123" s="128" t="str">
        <f t="shared" si="56"/>
        <v>-</v>
      </c>
      <c r="Z123" s="128" t="str">
        <f t="shared" si="57"/>
        <v>-</v>
      </c>
      <c r="AA123" s="128" t="str">
        <f t="shared" si="58"/>
        <v>-</v>
      </c>
      <c r="AB123" s="131"/>
      <c r="AC123" s="128" t="str">
        <f t="shared" si="59"/>
        <v>-</v>
      </c>
      <c r="AD123" s="128" t="str">
        <f t="shared" si="60"/>
        <v>-</v>
      </c>
      <c r="AE123" s="131"/>
      <c r="AF123" s="131"/>
      <c r="AG123" s="128" t="str">
        <f t="shared" si="61"/>
        <v>-</v>
      </c>
      <c r="AH123" s="128" t="str">
        <f t="shared" si="62"/>
        <v>-</v>
      </c>
      <c r="AI123" s="128" t="str">
        <f t="shared" si="63"/>
        <v>-</v>
      </c>
      <c r="AJ123" s="128" t="str">
        <f t="shared" si="64"/>
        <v>-</v>
      </c>
      <c r="AK123" s="128" t="str">
        <f t="shared" si="65"/>
        <v>-</v>
      </c>
      <c r="AL123" s="128" t="str">
        <f t="shared" si="66"/>
        <v>-</v>
      </c>
      <c r="AM123" s="128" t="str">
        <f t="shared" si="67"/>
        <v>-</v>
      </c>
      <c r="AN123" s="128" t="str">
        <f t="shared" si="68"/>
        <v>-</v>
      </c>
      <c r="AO123" s="128" t="str">
        <f t="shared" si="69"/>
        <v>-</v>
      </c>
      <c r="AP123" s="128" t="str">
        <f t="shared" si="70"/>
        <v>-</v>
      </c>
      <c r="AQ123" s="128" t="str">
        <f t="shared" si="101"/>
        <v>-</v>
      </c>
      <c r="AR123" s="128" t="str">
        <f t="shared" si="102"/>
        <v>-</v>
      </c>
      <c r="AS123" s="128">
        <f t="shared" si="71"/>
        <v>0</v>
      </c>
      <c r="AT123" s="128" t="str">
        <f t="shared" si="72"/>
        <v>-</v>
      </c>
      <c r="AU123" s="128" t="str">
        <f t="shared" si="73"/>
        <v>-</v>
      </c>
      <c r="AV123" s="128" t="str">
        <f t="shared" si="74"/>
        <v>-</v>
      </c>
      <c r="AW123" s="128" t="str">
        <f t="shared" si="75"/>
        <v>-</v>
      </c>
      <c r="AX123" s="128" t="str">
        <f t="shared" si="76"/>
        <v>-</v>
      </c>
      <c r="AY123" s="128" t="str">
        <f t="shared" si="77"/>
        <v>-</v>
      </c>
      <c r="AZ123" s="128" t="str">
        <f t="shared" si="78"/>
        <v>-</v>
      </c>
      <c r="BA123" s="128" t="str">
        <f t="shared" si="79"/>
        <v>-</v>
      </c>
      <c r="BB123" s="128" t="str">
        <f t="shared" si="80"/>
        <v>-</v>
      </c>
      <c r="BC123" s="128" t="str">
        <f t="shared" si="81"/>
        <v>-</v>
      </c>
      <c r="BD123" s="128" t="str">
        <f t="shared" si="82"/>
        <v>-</v>
      </c>
      <c r="BE123" s="187"/>
      <c r="BF123" s="128" t="str">
        <f t="shared" si="83"/>
        <v>-</v>
      </c>
      <c r="BG123" s="128" t="str">
        <f t="shared" si="84"/>
        <v>-</v>
      </c>
      <c r="BH123" s="187"/>
      <c r="BI123" s="187"/>
      <c r="BJ123" s="128" t="str">
        <f t="shared" si="85"/>
        <v>-</v>
      </c>
      <c r="BK123" s="128" t="str">
        <f t="shared" si="86"/>
        <v>-</v>
      </c>
      <c r="BL123" s="128" t="str">
        <f t="shared" si="87"/>
        <v>-</v>
      </c>
      <c r="BM123" s="128" t="str">
        <f t="shared" si="88"/>
        <v>-</v>
      </c>
      <c r="BN123" s="128" t="str">
        <f t="shared" si="89"/>
        <v>-</v>
      </c>
      <c r="BO123" s="128" t="str">
        <f t="shared" si="90"/>
        <v>-</v>
      </c>
      <c r="BP123" s="128" t="str">
        <f t="shared" si="91"/>
        <v>-</v>
      </c>
      <c r="BQ123" s="128" t="str">
        <f t="shared" si="92"/>
        <v>-</v>
      </c>
      <c r="BR123" s="128" t="str">
        <f t="shared" si="93"/>
        <v>-</v>
      </c>
      <c r="BS123" s="128" t="str">
        <f t="shared" si="94"/>
        <v>-</v>
      </c>
      <c r="BT123" s="128" t="str">
        <f t="shared" si="95"/>
        <v>-</v>
      </c>
      <c r="BU123" s="128" t="str">
        <f t="shared" si="96"/>
        <v>-</v>
      </c>
      <c r="BV123" s="129">
        <f t="shared" si="97"/>
        <v>0</v>
      </c>
      <c r="BX123" s="128" t="str">
        <f t="shared" si="103"/>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98"/>
        <v>-</v>
      </c>
      <c r="K124" s="20" t="str">
        <f>IF(月途中入退所!$D25=$B$2,IF(月途中入退所!I25="","-",月途中入退所!$I25),"-")</f>
        <v>-</v>
      </c>
      <c r="L124" s="162" t="str">
        <f t="shared" si="99"/>
        <v>-</v>
      </c>
      <c r="M124" s="20" t="str">
        <f>IF(月途中入退所!$D25=$B$2,月途中入退所!$J25,"-")</f>
        <v>-</v>
      </c>
      <c r="N124" s="129">
        <f t="shared" si="100"/>
        <v>0</v>
      </c>
      <c r="O124" s="123"/>
      <c r="P124" s="128" t="str">
        <f t="shared" si="47"/>
        <v>-</v>
      </c>
      <c r="Q124" s="128" t="str">
        <f t="shared" si="48"/>
        <v>-</v>
      </c>
      <c r="R124" s="128" t="str">
        <f t="shared" si="49"/>
        <v>-</v>
      </c>
      <c r="S124" s="128" t="str">
        <f t="shared" si="50"/>
        <v>-</v>
      </c>
      <c r="T124" s="128" t="str">
        <f t="shared" si="51"/>
        <v>-</v>
      </c>
      <c r="U124" s="128" t="str">
        <f t="shared" si="52"/>
        <v>-</v>
      </c>
      <c r="V124" s="128" t="str">
        <f t="shared" si="53"/>
        <v>-</v>
      </c>
      <c r="W124" s="128" t="str">
        <f t="shared" si="54"/>
        <v>-</v>
      </c>
      <c r="X124" s="128" t="str">
        <f t="shared" si="55"/>
        <v>-</v>
      </c>
      <c r="Y124" s="128" t="str">
        <f t="shared" si="56"/>
        <v>-</v>
      </c>
      <c r="Z124" s="128" t="str">
        <f t="shared" si="57"/>
        <v>-</v>
      </c>
      <c r="AA124" s="128" t="str">
        <f t="shared" si="58"/>
        <v>-</v>
      </c>
      <c r="AB124" s="131"/>
      <c r="AC124" s="128" t="str">
        <f t="shared" si="59"/>
        <v>-</v>
      </c>
      <c r="AD124" s="128" t="str">
        <f t="shared" si="60"/>
        <v>-</v>
      </c>
      <c r="AE124" s="131"/>
      <c r="AF124" s="131"/>
      <c r="AG124" s="128" t="str">
        <f t="shared" si="61"/>
        <v>-</v>
      </c>
      <c r="AH124" s="128" t="str">
        <f t="shared" si="62"/>
        <v>-</v>
      </c>
      <c r="AI124" s="128" t="str">
        <f t="shared" si="63"/>
        <v>-</v>
      </c>
      <c r="AJ124" s="128" t="str">
        <f t="shared" si="64"/>
        <v>-</v>
      </c>
      <c r="AK124" s="128" t="str">
        <f t="shared" si="65"/>
        <v>-</v>
      </c>
      <c r="AL124" s="128" t="str">
        <f t="shared" si="66"/>
        <v>-</v>
      </c>
      <c r="AM124" s="128" t="str">
        <f t="shared" si="67"/>
        <v>-</v>
      </c>
      <c r="AN124" s="128" t="str">
        <f t="shared" si="68"/>
        <v>-</v>
      </c>
      <c r="AO124" s="128" t="str">
        <f t="shared" si="69"/>
        <v>-</v>
      </c>
      <c r="AP124" s="128" t="str">
        <f t="shared" si="70"/>
        <v>-</v>
      </c>
      <c r="AQ124" s="128" t="str">
        <f t="shared" si="101"/>
        <v>-</v>
      </c>
      <c r="AR124" s="128" t="str">
        <f t="shared" si="102"/>
        <v>-</v>
      </c>
      <c r="AS124" s="128">
        <f t="shared" si="71"/>
        <v>0</v>
      </c>
      <c r="AT124" s="128" t="str">
        <f t="shared" si="72"/>
        <v>-</v>
      </c>
      <c r="AU124" s="128" t="str">
        <f t="shared" si="73"/>
        <v>-</v>
      </c>
      <c r="AV124" s="128" t="str">
        <f t="shared" si="74"/>
        <v>-</v>
      </c>
      <c r="AW124" s="128" t="str">
        <f t="shared" si="75"/>
        <v>-</v>
      </c>
      <c r="AX124" s="128" t="str">
        <f t="shared" si="76"/>
        <v>-</v>
      </c>
      <c r="AY124" s="128" t="str">
        <f t="shared" si="77"/>
        <v>-</v>
      </c>
      <c r="AZ124" s="128" t="str">
        <f t="shared" si="78"/>
        <v>-</v>
      </c>
      <c r="BA124" s="128" t="str">
        <f t="shared" si="79"/>
        <v>-</v>
      </c>
      <c r="BB124" s="128" t="str">
        <f t="shared" si="80"/>
        <v>-</v>
      </c>
      <c r="BC124" s="128" t="str">
        <f t="shared" si="81"/>
        <v>-</v>
      </c>
      <c r="BD124" s="128" t="str">
        <f t="shared" si="82"/>
        <v>-</v>
      </c>
      <c r="BE124" s="187"/>
      <c r="BF124" s="128" t="str">
        <f t="shared" si="83"/>
        <v>-</v>
      </c>
      <c r="BG124" s="128" t="str">
        <f t="shared" si="84"/>
        <v>-</v>
      </c>
      <c r="BH124" s="187"/>
      <c r="BI124" s="187"/>
      <c r="BJ124" s="128" t="str">
        <f t="shared" si="85"/>
        <v>-</v>
      </c>
      <c r="BK124" s="128" t="str">
        <f t="shared" si="86"/>
        <v>-</v>
      </c>
      <c r="BL124" s="128" t="str">
        <f t="shared" si="87"/>
        <v>-</v>
      </c>
      <c r="BM124" s="128" t="str">
        <f t="shared" si="88"/>
        <v>-</v>
      </c>
      <c r="BN124" s="128" t="str">
        <f t="shared" si="89"/>
        <v>-</v>
      </c>
      <c r="BO124" s="128" t="str">
        <f t="shared" si="90"/>
        <v>-</v>
      </c>
      <c r="BP124" s="128" t="str">
        <f t="shared" si="91"/>
        <v>-</v>
      </c>
      <c r="BQ124" s="128" t="str">
        <f t="shared" si="92"/>
        <v>-</v>
      </c>
      <c r="BR124" s="128" t="str">
        <f t="shared" si="93"/>
        <v>-</v>
      </c>
      <c r="BS124" s="128" t="str">
        <f t="shared" si="94"/>
        <v>-</v>
      </c>
      <c r="BT124" s="128" t="str">
        <f t="shared" si="95"/>
        <v>-</v>
      </c>
      <c r="BU124" s="128" t="str">
        <f t="shared" si="96"/>
        <v>-</v>
      </c>
      <c r="BV124" s="129">
        <f t="shared" si="97"/>
        <v>0</v>
      </c>
      <c r="BX124" s="128" t="str">
        <f t="shared" si="103"/>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98"/>
        <v>-</v>
      </c>
      <c r="K125" s="20" t="str">
        <f>IF(月途中入退所!$D26=$B$2,IF(月途中入退所!I26="","-",月途中入退所!$I26),"-")</f>
        <v>-</v>
      </c>
      <c r="L125" s="162" t="str">
        <f t="shared" si="99"/>
        <v>-</v>
      </c>
      <c r="M125" s="20" t="str">
        <f>IF(月途中入退所!$D26=$B$2,月途中入退所!$J26,"-")</f>
        <v>-</v>
      </c>
      <c r="N125" s="129">
        <f t="shared" si="100"/>
        <v>0</v>
      </c>
      <c r="O125" s="123"/>
      <c r="P125" s="128" t="str">
        <f t="shared" si="47"/>
        <v>-</v>
      </c>
      <c r="Q125" s="128" t="str">
        <f t="shared" si="48"/>
        <v>-</v>
      </c>
      <c r="R125" s="128" t="str">
        <f t="shared" si="49"/>
        <v>-</v>
      </c>
      <c r="S125" s="128" t="str">
        <f t="shared" si="50"/>
        <v>-</v>
      </c>
      <c r="T125" s="128" t="str">
        <f t="shared" si="51"/>
        <v>-</v>
      </c>
      <c r="U125" s="128" t="str">
        <f t="shared" si="52"/>
        <v>-</v>
      </c>
      <c r="V125" s="128" t="str">
        <f t="shared" si="53"/>
        <v>-</v>
      </c>
      <c r="W125" s="128" t="str">
        <f t="shared" si="54"/>
        <v>-</v>
      </c>
      <c r="X125" s="128" t="str">
        <f t="shared" si="55"/>
        <v>-</v>
      </c>
      <c r="Y125" s="128" t="str">
        <f t="shared" si="56"/>
        <v>-</v>
      </c>
      <c r="Z125" s="128" t="str">
        <f t="shared" si="57"/>
        <v>-</v>
      </c>
      <c r="AA125" s="128" t="str">
        <f t="shared" si="58"/>
        <v>-</v>
      </c>
      <c r="AB125" s="131"/>
      <c r="AC125" s="128" t="str">
        <f t="shared" si="59"/>
        <v>-</v>
      </c>
      <c r="AD125" s="128" t="str">
        <f t="shared" si="60"/>
        <v>-</v>
      </c>
      <c r="AE125" s="131"/>
      <c r="AF125" s="131"/>
      <c r="AG125" s="128" t="str">
        <f t="shared" si="61"/>
        <v>-</v>
      </c>
      <c r="AH125" s="128" t="str">
        <f t="shared" si="62"/>
        <v>-</v>
      </c>
      <c r="AI125" s="128" t="str">
        <f t="shared" si="63"/>
        <v>-</v>
      </c>
      <c r="AJ125" s="128" t="str">
        <f t="shared" si="64"/>
        <v>-</v>
      </c>
      <c r="AK125" s="128" t="str">
        <f t="shared" si="65"/>
        <v>-</v>
      </c>
      <c r="AL125" s="128" t="str">
        <f t="shared" si="66"/>
        <v>-</v>
      </c>
      <c r="AM125" s="128" t="str">
        <f t="shared" si="67"/>
        <v>-</v>
      </c>
      <c r="AN125" s="128" t="str">
        <f t="shared" si="68"/>
        <v>-</v>
      </c>
      <c r="AO125" s="128" t="str">
        <f t="shared" si="69"/>
        <v>-</v>
      </c>
      <c r="AP125" s="128" t="str">
        <f t="shared" si="70"/>
        <v>-</v>
      </c>
      <c r="AQ125" s="128" t="str">
        <f t="shared" si="101"/>
        <v>-</v>
      </c>
      <c r="AR125" s="128" t="str">
        <f t="shared" si="102"/>
        <v>-</v>
      </c>
      <c r="AS125" s="128">
        <f t="shared" si="71"/>
        <v>0</v>
      </c>
      <c r="AT125" s="128" t="str">
        <f t="shared" si="72"/>
        <v>-</v>
      </c>
      <c r="AU125" s="128" t="str">
        <f t="shared" si="73"/>
        <v>-</v>
      </c>
      <c r="AV125" s="128" t="str">
        <f t="shared" si="74"/>
        <v>-</v>
      </c>
      <c r="AW125" s="128" t="str">
        <f t="shared" si="75"/>
        <v>-</v>
      </c>
      <c r="AX125" s="128" t="str">
        <f t="shared" si="76"/>
        <v>-</v>
      </c>
      <c r="AY125" s="128" t="str">
        <f t="shared" si="77"/>
        <v>-</v>
      </c>
      <c r="AZ125" s="128" t="str">
        <f t="shared" si="78"/>
        <v>-</v>
      </c>
      <c r="BA125" s="128" t="str">
        <f t="shared" si="79"/>
        <v>-</v>
      </c>
      <c r="BB125" s="128" t="str">
        <f t="shared" si="80"/>
        <v>-</v>
      </c>
      <c r="BC125" s="128" t="str">
        <f t="shared" si="81"/>
        <v>-</v>
      </c>
      <c r="BD125" s="128" t="str">
        <f t="shared" si="82"/>
        <v>-</v>
      </c>
      <c r="BE125" s="187"/>
      <c r="BF125" s="128" t="str">
        <f t="shared" si="83"/>
        <v>-</v>
      </c>
      <c r="BG125" s="128" t="str">
        <f t="shared" si="84"/>
        <v>-</v>
      </c>
      <c r="BH125" s="187"/>
      <c r="BI125" s="187"/>
      <c r="BJ125" s="128" t="str">
        <f t="shared" si="85"/>
        <v>-</v>
      </c>
      <c r="BK125" s="128" t="str">
        <f t="shared" si="86"/>
        <v>-</v>
      </c>
      <c r="BL125" s="128" t="str">
        <f t="shared" si="87"/>
        <v>-</v>
      </c>
      <c r="BM125" s="128" t="str">
        <f t="shared" si="88"/>
        <v>-</v>
      </c>
      <c r="BN125" s="128" t="str">
        <f t="shared" si="89"/>
        <v>-</v>
      </c>
      <c r="BO125" s="128" t="str">
        <f t="shared" si="90"/>
        <v>-</v>
      </c>
      <c r="BP125" s="128" t="str">
        <f t="shared" si="91"/>
        <v>-</v>
      </c>
      <c r="BQ125" s="128" t="str">
        <f t="shared" si="92"/>
        <v>-</v>
      </c>
      <c r="BR125" s="128" t="str">
        <f t="shared" si="93"/>
        <v>-</v>
      </c>
      <c r="BS125" s="128" t="str">
        <f t="shared" si="94"/>
        <v>-</v>
      </c>
      <c r="BT125" s="128" t="str">
        <f t="shared" si="95"/>
        <v>-</v>
      </c>
      <c r="BU125" s="128" t="str">
        <f t="shared" si="96"/>
        <v>-</v>
      </c>
      <c r="BV125" s="129">
        <f t="shared" si="97"/>
        <v>0</v>
      </c>
      <c r="BX125" s="128" t="str">
        <f t="shared" si="103"/>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98"/>
        <v>-</v>
      </c>
      <c r="K126" s="20" t="str">
        <f>IF(月途中入退所!$D27=$B$2,IF(月途中入退所!I27="","-",月途中入退所!$I27),"-")</f>
        <v>-</v>
      </c>
      <c r="L126" s="162" t="str">
        <f t="shared" si="99"/>
        <v>-</v>
      </c>
      <c r="M126" s="20" t="str">
        <f>IF(月途中入退所!$D27=$B$2,月途中入退所!$J27,"-")</f>
        <v>-</v>
      </c>
      <c r="N126" s="129">
        <f t="shared" si="100"/>
        <v>0</v>
      </c>
      <c r="O126" s="123"/>
      <c r="P126" s="128" t="str">
        <f t="shared" si="47"/>
        <v>-</v>
      </c>
      <c r="Q126" s="128" t="str">
        <f t="shared" si="48"/>
        <v>-</v>
      </c>
      <c r="R126" s="128" t="str">
        <f t="shared" si="49"/>
        <v>-</v>
      </c>
      <c r="S126" s="128" t="str">
        <f t="shared" si="50"/>
        <v>-</v>
      </c>
      <c r="T126" s="128" t="str">
        <f t="shared" si="51"/>
        <v>-</v>
      </c>
      <c r="U126" s="128" t="str">
        <f t="shared" si="52"/>
        <v>-</v>
      </c>
      <c r="V126" s="128" t="str">
        <f t="shared" si="53"/>
        <v>-</v>
      </c>
      <c r="W126" s="128" t="str">
        <f t="shared" si="54"/>
        <v>-</v>
      </c>
      <c r="X126" s="128" t="str">
        <f t="shared" si="55"/>
        <v>-</v>
      </c>
      <c r="Y126" s="128" t="str">
        <f t="shared" si="56"/>
        <v>-</v>
      </c>
      <c r="Z126" s="128" t="str">
        <f t="shared" si="57"/>
        <v>-</v>
      </c>
      <c r="AA126" s="128" t="str">
        <f t="shared" si="58"/>
        <v>-</v>
      </c>
      <c r="AB126" s="131"/>
      <c r="AC126" s="128" t="str">
        <f t="shared" si="59"/>
        <v>-</v>
      </c>
      <c r="AD126" s="128" t="str">
        <f t="shared" si="60"/>
        <v>-</v>
      </c>
      <c r="AE126" s="131"/>
      <c r="AF126" s="131"/>
      <c r="AG126" s="128" t="str">
        <f t="shared" si="61"/>
        <v>-</v>
      </c>
      <c r="AH126" s="128" t="str">
        <f t="shared" si="62"/>
        <v>-</v>
      </c>
      <c r="AI126" s="128" t="str">
        <f t="shared" si="63"/>
        <v>-</v>
      </c>
      <c r="AJ126" s="128" t="str">
        <f t="shared" si="64"/>
        <v>-</v>
      </c>
      <c r="AK126" s="128" t="str">
        <f t="shared" si="65"/>
        <v>-</v>
      </c>
      <c r="AL126" s="128" t="str">
        <f t="shared" si="66"/>
        <v>-</v>
      </c>
      <c r="AM126" s="128" t="str">
        <f t="shared" si="67"/>
        <v>-</v>
      </c>
      <c r="AN126" s="128" t="str">
        <f t="shared" si="68"/>
        <v>-</v>
      </c>
      <c r="AO126" s="128" t="str">
        <f t="shared" si="69"/>
        <v>-</v>
      </c>
      <c r="AP126" s="128" t="str">
        <f t="shared" si="70"/>
        <v>-</v>
      </c>
      <c r="AQ126" s="128" t="str">
        <f t="shared" si="101"/>
        <v>-</v>
      </c>
      <c r="AR126" s="128" t="str">
        <f t="shared" si="102"/>
        <v>-</v>
      </c>
      <c r="AS126" s="128">
        <f t="shared" si="71"/>
        <v>0</v>
      </c>
      <c r="AT126" s="128" t="str">
        <f t="shared" si="72"/>
        <v>-</v>
      </c>
      <c r="AU126" s="128" t="str">
        <f t="shared" si="73"/>
        <v>-</v>
      </c>
      <c r="AV126" s="128" t="str">
        <f t="shared" si="74"/>
        <v>-</v>
      </c>
      <c r="AW126" s="128" t="str">
        <f t="shared" si="75"/>
        <v>-</v>
      </c>
      <c r="AX126" s="128" t="str">
        <f t="shared" si="76"/>
        <v>-</v>
      </c>
      <c r="AY126" s="128" t="str">
        <f t="shared" si="77"/>
        <v>-</v>
      </c>
      <c r="AZ126" s="128" t="str">
        <f t="shared" si="78"/>
        <v>-</v>
      </c>
      <c r="BA126" s="128" t="str">
        <f t="shared" si="79"/>
        <v>-</v>
      </c>
      <c r="BB126" s="128" t="str">
        <f t="shared" si="80"/>
        <v>-</v>
      </c>
      <c r="BC126" s="128" t="str">
        <f t="shared" si="81"/>
        <v>-</v>
      </c>
      <c r="BD126" s="128" t="str">
        <f t="shared" si="82"/>
        <v>-</v>
      </c>
      <c r="BE126" s="187"/>
      <c r="BF126" s="128" t="str">
        <f t="shared" si="83"/>
        <v>-</v>
      </c>
      <c r="BG126" s="128" t="str">
        <f t="shared" si="84"/>
        <v>-</v>
      </c>
      <c r="BH126" s="187"/>
      <c r="BI126" s="187"/>
      <c r="BJ126" s="128" t="str">
        <f t="shared" si="85"/>
        <v>-</v>
      </c>
      <c r="BK126" s="128" t="str">
        <f t="shared" si="86"/>
        <v>-</v>
      </c>
      <c r="BL126" s="128" t="str">
        <f t="shared" si="87"/>
        <v>-</v>
      </c>
      <c r="BM126" s="128" t="str">
        <f t="shared" si="88"/>
        <v>-</v>
      </c>
      <c r="BN126" s="128" t="str">
        <f t="shared" si="89"/>
        <v>-</v>
      </c>
      <c r="BO126" s="128" t="str">
        <f t="shared" si="90"/>
        <v>-</v>
      </c>
      <c r="BP126" s="128" t="str">
        <f t="shared" si="91"/>
        <v>-</v>
      </c>
      <c r="BQ126" s="128" t="str">
        <f t="shared" si="92"/>
        <v>-</v>
      </c>
      <c r="BR126" s="128" t="str">
        <f t="shared" si="93"/>
        <v>-</v>
      </c>
      <c r="BS126" s="128" t="str">
        <f t="shared" si="94"/>
        <v>-</v>
      </c>
      <c r="BT126" s="128" t="str">
        <f t="shared" si="95"/>
        <v>-</v>
      </c>
      <c r="BU126" s="128" t="str">
        <f t="shared" si="96"/>
        <v>-</v>
      </c>
      <c r="BV126" s="129">
        <f t="shared" si="97"/>
        <v>0</v>
      </c>
      <c r="BX126" s="128" t="str">
        <f t="shared" si="103"/>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04">IF($I131="保育標準時間",HLOOKUP(H131,$G$5:$J$49,2,FALSE),IF($I131="保育短時間",HLOOKUP(H131,$K$5:$N$49,2,FALSE),"-"))</f>
        <v>-</v>
      </c>
      <c r="Q131" s="128" t="str">
        <f t="shared" ref="Q131:Q150" si="105">IF($I131="保育標準時間",HLOOKUP(H131,$G$5:$J$49,3,FALSE),IF($I131="保育短時間",HLOOKUP(H131,$K$5:$N$49,3,FALSE),"-"))</f>
        <v>-</v>
      </c>
      <c r="R131" s="128" t="str">
        <f t="shared" ref="R131:R150" si="106">IF($I131="保育標準時間",HLOOKUP(H131,$G$5:$J$49,4,FALSE),IF($I131="保育短時間",HLOOKUP(H131,$K$5:$N$49,4,FALSE),"-"))</f>
        <v>-</v>
      </c>
      <c r="S131" s="128" t="str">
        <f t="shared" ref="S131:S150" si="107">IF($I131="保育標準時間",HLOOKUP(H131,$G$5:$J$49,5,FALSE),IF($I131="保育短時間",HLOOKUP(H131,$K$5:$N$49,5,FALSE),"-"))</f>
        <v>-</v>
      </c>
      <c r="T131" s="128" t="str">
        <f t="shared" ref="T131:T150" si="108">IF($I131="保育標準時間",HLOOKUP(H131,$G$5:$J$49,6,FALSE),IF($I131="保育短時間",HLOOKUP(H131,$K$5:$N$49,6,FALSE),"-"))</f>
        <v>-</v>
      </c>
      <c r="U131" s="128" t="str">
        <f t="shared" ref="U131:U150" si="109">IF($I131="保育標準時間",HLOOKUP(H131,$G$5:$J$49,7,FALSE),IF($I131="保育短時間",HLOOKUP(H131,$K$5:$N$49,7,FALSE),"-"))</f>
        <v>-</v>
      </c>
      <c r="V131" s="128" t="str">
        <f t="shared" ref="V131:V150" si="110">IF($I131="保育標準時間",HLOOKUP(H131,$G$5:$J$49,10,FALSE),IF($I131="保育短時間",HLOOKUP(H131,$K$5:$N$49,10,FALSE),"-"))</f>
        <v>-</v>
      </c>
      <c r="W131" s="128" t="str">
        <f t="shared" ref="W131:W150" si="111">IF($I131="保育標準時間",HLOOKUP(H131,$G$5:$J$49,11,FALSE),IF($I131="保育短時間",HLOOKUP(H131,$K$5:$N$49,11,FALSE),"-"))</f>
        <v>-</v>
      </c>
      <c r="X131" s="128" t="str">
        <f t="shared" ref="X131:X150" si="112">IF($I131="保育標準時間",HLOOKUP(H131,$G$5:$J$49,12,FALSE),IF($I131="保育短時間",HLOOKUP(H131,$K$5:$N$49,12,FALSE),"-"))</f>
        <v>-</v>
      </c>
      <c r="Y131" s="128" t="str">
        <f t="shared" ref="Y131:Y150" si="113">IF($I131="保育標準時間",HLOOKUP(H131,$G$5:$J$49,13,FALSE),IF($I131="保育短時間",HLOOKUP(H131,$K$5:$N$49,13,FALSE),"-"))</f>
        <v>-</v>
      </c>
      <c r="Z131" s="128" t="str">
        <f t="shared" ref="Z131:Z150" si="114">IF($I131="保育標準時間",HLOOKUP(H131,$G$5:$J$49,14,FALSE),IF($I131="保育短時間",HLOOKUP(H131,$K$5:$N$49,14,FALSE),"-"))</f>
        <v>-</v>
      </c>
      <c r="AA131" s="128" t="str">
        <f t="shared" ref="AA131:AA150" si="115">IF($I131="保育標準時間",HLOOKUP(H131,$G$5:$J$49,15,FALSE),IF($I131="保育短時間",HLOOKUP(H131,$K$5:$N$49,15,FALSE),"-"))</f>
        <v>-</v>
      </c>
      <c r="AB131" s="131"/>
      <c r="AC131" s="128" t="str">
        <f t="shared" ref="AC131:AC150" si="116">IF($I131="保育標準時間",HLOOKUP(H131,$G$5:$J$49,17,FALSE),IF($I131="保育短時間",HLOOKUP(H131,$K$5:$N$49,17,FALSE),"-"))</f>
        <v>-</v>
      </c>
      <c r="AD131" s="128" t="str">
        <f t="shared" ref="AD131:AD150" si="117">IF($I131="保育標準時間",HLOOKUP(H131,$G$5:$J$49,18,FALSE),IF($I131="保育短時間",HLOOKUP(H131,$K$5:$N$49,18,FALSE),"-"))</f>
        <v>-</v>
      </c>
      <c r="AE131" s="131"/>
      <c r="AF131" s="131"/>
      <c r="AG131" s="128" t="str">
        <f t="shared" ref="AG131:AG150" si="118">IF($I131="保育標準時間",HLOOKUP(H131,$G$5:$J$49,19,FALSE),IF($I131="保育短時間",HLOOKUP(H131,$K$5:$N$49,19,FALSE),"-"))</f>
        <v>-</v>
      </c>
      <c r="AH131" s="128" t="str">
        <f t="shared" ref="AH131:AH150" si="119">IF($I131="保育標準時間",HLOOKUP(H131,$G$5:$J$49,20,FALSE),IF($I131="保育短時間",HLOOKUP(H131,$K$5:$N$49,20,FALSE),"-"))</f>
        <v>-</v>
      </c>
      <c r="AI131" s="128" t="str">
        <f t="shared" ref="AI131:AI150" si="120">IF($I131="保育標準時間",HLOOKUP(H131,$G$5:$J$49,21,FALSE),IF($I131="保育短時間",HLOOKUP(H131,$K$5:$N$49,21,FALSE),"-"))</f>
        <v>-</v>
      </c>
      <c r="AJ131" s="128" t="str">
        <f t="shared" ref="AJ131:AJ150" si="121">IF($I131="保育標準時間",HLOOKUP(H131,$G$5:$J$49,22,FALSE),IF($I131="保育短時間",HLOOKUP(H131,$K$5:$N$49,22,FALSE),"-"))</f>
        <v>-</v>
      </c>
      <c r="AK131" s="128" t="str">
        <f t="shared" ref="AK131:AK150" si="122">IF($I131="保育標準時間",HLOOKUP(H131,$G$5:$J$49,23,FALSE),IF($I131="保育短時間",HLOOKUP(H131,$K$5:$N$49,23,FALSE),"-"))</f>
        <v>-</v>
      </c>
      <c r="AL131" s="128" t="str">
        <f t="shared" ref="AL131:AL150" si="123">IF($I131="保育標準時間",HLOOKUP(H131,$G$5:$J$49,24,FALSE),IF($I131="保育短時間",HLOOKUP(H131,$K$5:$N$49,24,FALSE),"-"))</f>
        <v>-</v>
      </c>
      <c r="AM131" s="128" t="str">
        <f t="shared" ref="AM131:AM150" si="124">IF($I131="保育標準時間",HLOOKUP(H131,$G$5:$J$49,25,FALSE),IF($I131="保育短時間",HLOOKUP(H131,$K$5:$N$49,25,FALSE),"-"))</f>
        <v>-</v>
      </c>
      <c r="AN131" s="128" t="str">
        <f t="shared" ref="AN131:AN150" si="125">IF($I131="保育標準時間",HLOOKUP(H131,$G$5:$J$49,26,FALSE),IF($I131="保育短時間",HLOOKUP(H131,$K$5:$N$49,26,FALSE),"-"))</f>
        <v>-</v>
      </c>
      <c r="AO131" s="128" t="str">
        <f t="shared" ref="AO131:AO150" si="126">IF($I131="保育標準時間",HLOOKUP(H131,$G$5:$J$49,27,FALSE),IF($I131="保育短時間",HLOOKUP(H131,$K$5:$N$49,27,FALSE),"-"))</f>
        <v>-</v>
      </c>
      <c r="AP131" s="128" t="str">
        <f t="shared" ref="AP131:AP150" si="127">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28">N131-SUM(AT131:BU131)</f>
        <v>0</v>
      </c>
      <c r="AT131" s="128" t="str">
        <f t="shared" ref="AT131:AT150" si="129">IFERROR(-ROUND(Q131*$M131/25,0),"-")</f>
        <v>-</v>
      </c>
      <c r="AU131" s="128" t="str">
        <f t="shared" ref="AU131:AU150" si="130">IFERROR(-ROUND(R131*$M131/25,0),"-")</f>
        <v>-</v>
      </c>
      <c r="AV131" s="128" t="str">
        <f t="shared" ref="AV131:AV150" si="131">IFERROR(-ROUND(S131*$M131/25,0),"-")</f>
        <v>-</v>
      </c>
      <c r="AW131" s="128" t="str">
        <f t="shared" ref="AW131:AW150" si="132">IFERROR(-ROUND(T131*$M131/25,0),"-")</f>
        <v>-</v>
      </c>
      <c r="AX131" s="128" t="str">
        <f t="shared" ref="AX131:AX150" si="133">IFERROR(-ROUND(U131*$M131/25,0),"-")</f>
        <v>-</v>
      </c>
      <c r="AY131" s="128" t="str">
        <f t="shared" ref="AY131:AY150" si="134">IFERROR(-ROUND(V131*$M131/25,0),"-")</f>
        <v>-</v>
      </c>
      <c r="AZ131" s="128" t="str">
        <f t="shared" ref="AZ131:AZ150" si="135">IFERROR(-ROUND(W131*$M131/25,0),"-")</f>
        <v>-</v>
      </c>
      <c r="BA131" s="128" t="str">
        <f t="shared" ref="BA131:BA150" si="136">IFERROR(-ROUND(X131*$M131/25,0),"-")</f>
        <v>-</v>
      </c>
      <c r="BB131" s="128" t="str">
        <f t="shared" ref="BB131:BB150" si="137">IFERROR(-ROUND(Y131*$M131/25,0),"-")</f>
        <v>-</v>
      </c>
      <c r="BC131" s="128" t="str">
        <f t="shared" ref="BC131:BC150" si="138">IFERROR(-ROUND(Z131*$M131/25,0),"-")</f>
        <v>-</v>
      </c>
      <c r="BD131" s="128" t="str">
        <f t="shared" ref="BD131:BD150" si="139">IFERROR(-ROUND(AA131*$M131/25,0),"-")</f>
        <v>-</v>
      </c>
      <c r="BE131" s="187"/>
      <c r="BF131" s="128" t="str">
        <f t="shared" ref="BF131:BF150" si="140">IFERROR(-ROUND(AC131*$M131/25,0),"-")</f>
        <v>-</v>
      </c>
      <c r="BG131" s="128" t="str">
        <f t="shared" ref="BG131:BG150" si="141">IFERROR(-ROUND(AD131*$M131/25,0),"-")</f>
        <v>-</v>
      </c>
      <c r="BH131" s="187"/>
      <c r="BI131" s="187"/>
      <c r="BJ131" s="128" t="str">
        <f t="shared" ref="BJ131:BJ150" si="142">IFERROR(-ROUND(AG131*$M131/25,0),"-")</f>
        <v>-</v>
      </c>
      <c r="BK131" s="128" t="str">
        <f t="shared" ref="BK131:BK150" si="143">IFERROR(-ROUND(AH131*$M131/25,0),"-")</f>
        <v>-</v>
      </c>
      <c r="BL131" s="128" t="str">
        <f t="shared" ref="BL131:BL150" si="144">IFERROR(-ROUND(AI131*$M131/25,0),"-")</f>
        <v>-</v>
      </c>
      <c r="BM131" s="128" t="str">
        <f t="shared" ref="BM131:BM150" si="145">IFERROR(-ROUND(AJ131*$M131/25,0),"-")</f>
        <v>-</v>
      </c>
      <c r="BN131" s="128" t="str">
        <f t="shared" ref="BN131:BN150" si="146">IFERROR(-ROUND(AK131*$M131/25,0),"-")</f>
        <v>-</v>
      </c>
      <c r="BO131" s="128" t="str">
        <f t="shared" ref="BO131:BO150" si="147">IFERROR(-ROUND(AL131*$M131/25,0),"-")</f>
        <v>-</v>
      </c>
      <c r="BP131" s="128" t="str">
        <f t="shared" ref="BP131:BP150" si="148">IFERROR(-ROUND(AM131*$M131/25,0),"-")</f>
        <v>-</v>
      </c>
      <c r="BQ131" s="128" t="str">
        <f t="shared" ref="BQ131:BQ150" si="149">IFERROR(-ROUND(AN131*$M131/25,0),"-")</f>
        <v>-</v>
      </c>
      <c r="BR131" s="128" t="str">
        <f t="shared" ref="BR131:BR150" si="150">IFERROR(-ROUND(AO131*$M131/25,0),"-")</f>
        <v>-</v>
      </c>
      <c r="BS131" s="128" t="str">
        <f t="shared" ref="BS131:BS150" si="151">IFERROR(-ROUND(AP131*$M131/25,0),"-")</f>
        <v>-</v>
      </c>
      <c r="BT131" s="128" t="str">
        <f t="shared" ref="BT131:BT150" si="152">IFERROR(-ROUND(AQ131*$M131/25,0),"-")</f>
        <v>-</v>
      </c>
      <c r="BU131" s="128" t="str">
        <f t="shared" ref="BU131:BU150" si="153">IFERROR(-ROUND(AR131*$M131/25,0),"-")</f>
        <v>-</v>
      </c>
      <c r="BV131" s="129">
        <f t="shared" ref="BV131:BV150" si="154">SUM(AS131:BU131)</f>
        <v>0</v>
      </c>
      <c r="BX131" s="128" t="str">
        <f t="shared" si="103"/>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55">IF($I132="保育標準時間",HLOOKUP($H132,$G$5:$J$49,45,FALSE),IF($I132="保育短時間",HLOOKUP($H132,$K$5:$N$49,45,FALSE),"-"))</f>
        <v>-</v>
      </c>
      <c r="K132" s="20" t="str">
        <f>IF(月途中入退所!$N9=$B$2,IF(月途中入退所!S9="","-",月途中入退所!$S9),"-")</f>
        <v>-</v>
      </c>
      <c r="L132" s="162" t="str">
        <f t="shared" ref="L132:L150" si="156">IFERROR(IF(K132="○",J132+$P$28,J132),"-")</f>
        <v>-</v>
      </c>
      <c r="M132" s="20" t="str">
        <f>IF(月途中入退所!$N9=$B$2,月途中入退所!$T9,"-")</f>
        <v>-</v>
      </c>
      <c r="N132" s="129">
        <f t="shared" ref="N132:N150" si="157">IFERROR(-ROUNDUP(L132*M132/25,-1),0)</f>
        <v>0</v>
      </c>
      <c r="O132" s="123"/>
      <c r="P132" s="128" t="str">
        <f t="shared" si="104"/>
        <v>-</v>
      </c>
      <c r="Q132" s="128" t="str">
        <f t="shared" si="105"/>
        <v>-</v>
      </c>
      <c r="R132" s="128" t="str">
        <f t="shared" si="106"/>
        <v>-</v>
      </c>
      <c r="S132" s="128" t="str">
        <f t="shared" si="107"/>
        <v>-</v>
      </c>
      <c r="T132" s="128" t="str">
        <f t="shared" si="108"/>
        <v>-</v>
      </c>
      <c r="U132" s="128" t="str">
        <f t="shared" si="109"/>
        <v>-</v>
      </c>
      <c r="V132" s="128" t="str">
        <f t="shared" si="110"/>
        <v>-</v>
      </c>
      <c r="W132" s="128" t="str">
        <f t="shared" si="111"/>
        <v>-</v>
      </c>
      <c r="X132" s="128" t="str">
        <f t="shared" si="112"/>
        <v>-</v>
      </c>
      <c r="Y132" s="128" t="str">
        <f t="shared" si="113"/>
        <v>-</v>
      </c>
      <c r="Z132" s="128" t="str">
        <f t="shared" si="114"/>
        <v>-</v>
      </c>
      <c r="AA132" s="128" t="str">
        <f t="shared" si="115"/>
        <v>-</v>
      </c>
      <c r="AB132" s="131"/>
      <c r="AC132" s="128" t="str">
        <f t="shared" si="116"/>
        <v>-</v>
      </c>
      <c r="AD132" s="128" t="str">
        <f t="shared" si="117"/>
        <v>-</v>
      </c>
      <c r="AE132" s="131"/>
      <c r="AF132" s="131"/>
      <c r="AG132" s="128" t="str">
        <f t="shared" si="118"/>
        <v>-</v>
      </c>
      <c r="AH132" s="128" t="str">
        <f t="shared" si="119"/>
        <v>-</v>
      </c>
      <c r="AI132" s="128" t="str">
        <f t="shared" si="120"/>
        <v>-</v>
      </c>
      <c r="AJ132" s="128" t="str">
        <f t="shared" si="121"/>
        <v>-</v>
      </c>
      <c r="AK132" s="128" t="str">
        <f t="shared" si="122"/>
        <v>-</v>
      </c>
      <c r="AL132" s="128" t="str">
        <f t="shared" si="123"/>
        <v>-</v>
      </c>
      <c r="AM132" s="128" t="str">
        <f t="shared" si="124"/>
        <v>-</v>
      </c>
      <c r="AN132" s="128" t="str">
        <f t="shared" si="125"/>
        <v>-</v>
      </c>
      <c r="AO132" s="128" t="str">
        <f t="shared" si="126"/>
        <v>-</v>
      </c>
      <c r="AP132" s="128" t="str">
        <f t="shared" si="127"/>
        <v>-</v>
      </c>
      <c r="AQ132" s="128" t="str">
        <f t="shared" ref="AQ132:AQ150" si="158">IF($I132="保育標準時間",HLOOKUP(H132,$G$5:$J$49,33,FALSE),IF($I132="保育短時間",HLOOKUP(H132,$K$5:$N$49,33,FALSE),"-"))</f>
        <v>-</v>
      </c>
      <c r="AR132" s="128" t="str">
        <f t="shared" ref="AR132:AR150" si="159">IF(OR(I132="保育標準時間",I132="保育短時間"),IF(K132="○",$P$28,"-"),"-")</f>
        <v>-</v>
      </c>
      <c r="AS132" s="129">
        <f t="shared" si="128"/>
        <v>0</v>
      </c>
      <c r="AT132" s="128" t="str">
        <f t="shared" si="129"/>
        <v>-</v>
      </c>
      <c r="AU132" s="128" t="str">
        <f t="shared" si="130"/>
        <v>-</v>
      </c>
      <c r="AV132" s="128" t="str">
        <f t="shared" si="131"/>
        <v>-</v>
      </c>
      <c r="AW132" s="128" t="str">
        <f t="shared" si="132"/>
        <v>-</v>
      </c>
      <c r="AX132" s="128" t="str">
        <f t="shared" si="133"/>
        <v>-</v>
      </c>
      <c r="AY132" s="128" t="str">
        <f t="shared" si="134"/>
        <v>-</v>
      </c>
      <c r="AZ132" s="128" t="str">
        <f t="shared" si="135"/>
        <v>-</v>
      </c>
      <c r="BA132" s="128" t="str">
        <f t="shared" si="136"/>
        <v>-</v>
      </c>
      <c r="BB132" s="128" t="str">
        <f t="shared" si="137"/>
        <v>-</v>
      </c>
      <c r="BC132" s="128" t="str">
        <f t="shared" si="138"/>
        <v>-</v>
      </c>
      <c r="BD132" s="128" t="str">
        <f t="shared" si="139"/>
        <v>-</v>
      </c>
      <c r="BE132" s="187"/>
      <c r="BF132" s="128" t="str">
        <f t="shared" si="140"/>
        <v>-</v>
      </c>
      <c r="BG132" s="128" t="str">
        <f t="shared" si="141"/>
        <v>-</v>
      </c>
      <c r="BH132" s="187"/>
      <c r="BI132" s="187"/>
      <c r="BJ132" s="128" t="str">
        <f t="shared" si="142"/>
        <v>-</v>
      </c>
      <c r="BK132" s="128" t="str">
        <f t="shared" si="143"/>
        <v>-</v>
      </c>
      <c r="BL132" s="128" t="str">
        <f t="shared" si="144"/>
        <v>-</v>
      </c>
      <c r="BM132" s="128" t="str">
        <f t="shared" si="145"/>
        <v>-</v>
      </c>
      <c r="BN132" s="128" t="str">
        <f t="shared" si="146"/>
        <v>-</v>
      </c>
      <c r="BO132" s="128" t="str">
        <f t="shared" si="147"/>
        <v>-</v>
      </c>
      <c r="BP132" s="128" t="str">
        <f t="shared" si="148"/>
        <v>-</v>
      </c>
      <c r="BQ132" s="128" t="str">
        <f t="shared" si="149"/>
        <v>-</v>
      </c>
      <c r="BR132" s="128" t="str">
        <f t="shared" si="150"/>
        <v>-</v>
      </c>
      <c r="BS132" s="128" t="str">
        <f t="shared" si="151"/>
        <v>-</v>
      </c>
      <c r="BT132" s="128" t="str">
        <f t="shared" si="152"/>
        <v>-</v>
      </c>
      <c r="BU132" s="128" t="str">
        <f t="shared" si="153"/>
        <v>-</v>
      </c>
      <c r="BV132" s="129">
        <f t="shared" si="154"/>
        <v>0</v>
      </c>
      <c r="BX132" s="128" t="str">
        <f t="shared" si="103"/>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55"/>
        <v>-</v>
      </c>
      <c r="K133" s="20" t="str">
        <f>IF(月途中入退所!$N10=$B$2,IF(月途中入退所!S10="","-",月途中入退所!$S10),"-")</f>
        <v>-</v>
      </c>
      <c r="L133" s="162" t="str">
        <f t="shared" si="156"/>
        <v>-</v>
      </c>
      <c r="M133" s="20" t="str">
        <f>IF(月途中入退所!$N10=$B$2,月途中入退所!$T10,"-")</f>
        <v>-</v>
      </c>
      <c r="N133" s="129">
        <f t="shared" si="157"/>
        <v>0</v>
      </c>
      <c r="O133" s="123"/>
      <c r="P133" s="128" t="str">
        <f t="shared" si="104"/>
        <v>-</v>
      </c>
      <c r="Q133" s="128" t="str">
        <f t="shared" si="105"/>
        <v>-</v>
      </c>
      <c r="R133" s="128" t="str">
        <f t="shared" si="106"/>
        <v>-</v>
      </c>
      <c r="S133" s="128" t="str">
        <f t="shared" si="107"/>
        <v>-</v>
      </c>
      <c r="T133" s="128" t="str">
        <f t="shared" si="108"/>
        <v>-</v>
      </c>
      <c r="U133" s="128" t="str">
        <f t="shared" si="109"/>
        <v>-</v>
      </c>
      <c r="V133" s="128" t="str">
        <f t="shared" si="110"/>
        <v>-</v>
      </c>
      <c r="W133" s="128" t="str">
        <f t="shared" si="111"/>
        <v>-</v>
      </c>
      <c r="X133" s="128" t="str">
        <f t="shared" si="112"/>
        <v>-</v>
      </c>
      <c r="Y133" s="128" t="str">
        <f t="shared" si="113"/>
        <v>-</v>
      </c>
      <c r="Z133" s="128" t="str">
        <f t="shared" si="114"/>
        <v>-</v>
      </c>
      <c r="AA133" s="128" t="str">
        <f t="shared" si="115"/>
        <v>-</v>
      </c>
      <c r="AB133" s="131"/>
      <c r="AC133" s="128" t="str">
        <f t="shared" si="116"/>
        <v>-</v>
      </c>
      <c r="AD133" s="128" t="str">
        <f t="shared" si="117"/>
        <v>-</v>
      </c>
      <c r="AE133" s="131"/>
      <c r="AF133" s="131"/>
      <c r="AG133" s="128" t="str">
        <f t="shared" si="118"/>
        <v>-</v>
      </c>
      <c r="AH133" s="128" t="str">
        <f t="shared" si="119"/>
        <v>-</v>
      </c>
      <c r="AI133" s="128" t="str">
        <f t="shared" si="120"/>
        <v>-</v>
      </c>
      <c r="AJ133" s="128" t="str">
        <f t="shared" si="121"/>
        <v>-</v>
      </c>
      <c r="AK133" s="128" t="str">
        <f t="shared" si="122"/>
        <v>-</v>
      </c>
      <c r="AL133" s="128" t="str">
        <f t="shared" si="123"/>
        <v>-</v>
      </c>
      <c r="AM133" s="128" t="str">
        <f t="shared" si="124"/>
        <v>-</v>
      </c>
      <c r="AN133" s="128" t="str">
        <f t="shared" si="125"/>
        <v>-</v>
      </c>
      <c r="AO133" s="128" t="str">
        <f t="shared" si="126"/>
        <v>-</v>
      </c>
      <c r="AP133" s="128" t="str">
        <f t="shared" si="127"/>
        <v>-</v>
      </c>
      <c r="AQ133" s="128" t="str">
        <f t="shared" si="158"/>
        <v>-</v>
      </c>
      <c r="AR133" s="128" t="str">
        <f t="shared" si="159"/>
        <v>-</v>
      </c>
      <c r="AS133" s="129">
        <f t="shared" si="128"/>
        <v>0</v>
      </c>
      <c r="AT133" s="128" t="str">
        <f t="shared" si="129"/>
        <v>-</v>
      </c>
      <c r="AU133" s="128" t="str">
        <f t="shared" si="130"/>
        <v>-</v>
      </c>
      <c r="AV133" s="128" t="str">
        <f t="shared" si="131"/>
        <v>-</v>
      </c>
      <c r="AW133" s="128" t="str">
        <f t="shared" si="132"/>
        <v>-</v>
      </c>
      <c r="AX133" s="128" t="str">
        <f t="shared" si="133"/>
        <v>-</v>
      </c>
      <c r="AY133" s="128" t="str">
        <f t="shared" si="134"/>
        <v>-</v>
      </c>
      <c r="AZ133" s="128" t="str">
        <f t="shared" si="135"/>
        <v>-</v>
      </c>
      <c r="BA133" s="128" t="str">
        <f t="shared" si="136"/>
        <v>-</v>
      </c>
      <c r="BB133" s="128" t="str">
        <f t="shared" si="137"/>
        <v>-</v>
      </c>
      <c r="BC133" s="128" t="str">
        <f t="shared" si="138"/>
        <v>-</v>
      </c>
      <c r="BD133" s="128" t="str">
        <f t="shared" si="139"/>
        <v>-</v>
      </c>
      <c r="BE133" s="187"/>
      <c r="BF133" s="128" t="str">
        <f t="shared" si="140"/>
        <v>-</v>
      </c>
      <c r="BG133" s="128" t="str">
        <f t="shared" si="141"/>
        <v>-</v>
      </c>
      <c r="BH133" s="187"/>
      <c r="BI133" s="187"/>
      <c r="BJ133" s="128" t="str">
        <f t="shared" si="142"/>
        <v>-</v>
      </c>
      <c r="BK133" s="128" t="str">
        <f t="shared" si="143"/>
        <v>-</v>
      </c>
      <c r="BL133" s="128" t="str">
        <f t="shared" si="144"/>
        <v>-</v>
      </c>
      <c r="BM133" s="128" t="str">
        <f t="shared" si="145"/>
        <v>-</v>
      </c>
      <c r="BN133" s="128" t="str">
        <f t="shared" si="146"/>
        <v>-</v>
      </c>
      <c r="BO133" s="128" t="str">
        <f t="shared" si="147"/>
        <v>-</v>
      </c>
      <c r="BP133" s="128" t="str">
        <f t="shared" si="148"/>
        <v>-</v>
      </c>
      <c r="BQ133" s="128" t="str">
        <f t="shared" si="149"/>
        <v>-</v>
      </c>
      <c r="BR133" s="128" t="str">
        <f t="shared" si="150"/>
        <v>-</v>
      </c>
      <c r="BS133" s="128" t="str">
        <f t="shared" si="151"/>
        <v>-</v>
      </c>
      <c r="BT133" s="128" t="str">
        <f t="shared" si="152"/>
        <v>-</v>
      </c>
      <c r="BU133" s="128" t="str">
        <f t="shared" si="153"/>
        <v>-</v>
      </c>
      <c r="BV133" s="129">
        <f t="shared" si="154"/>
        <v>0</v>
      </c>
      <c r="BX133" s="128" t="str">
        <f t="shared" si="103"/>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55"/>
        <v>-</v>
      </c>
      <c r="K134" s="20" t="str">
        <f>IF(月途中入退所!$N11=$B$2,IF(月途中入退所!S11="","-",月途中入退所!$S11),"-")</f>
        <v>-</v>
      </c>
      <c r="L134" s="162" t="str">
        <f t="shared" si="156"/>
        <v>-</v>
      </c>
      <c r="M134" s="20" t="str">
        <f>IF(月途中入退所!$N11=$B$2,月途中入退所!$T11,"-")</f>
        <v>-</v>
      </c>
      <c r="N134" s="129">
        <f t="shared" si="157"/>
        <v>0</v>
      </c>
      <c r="O134" s="123"/>
      <c r="P134" s="128" t="str">
        <f t="shared" si="104"/>
        <v>-</v>
      </c>
      <c r="Q134" s="128" t="str">
        <f t="shared" si="105"/>
        <v>-</v>
      </c>
      <c r="R134" s="128" t="str">
        <f t="shared" si="106"/>
        <v>-</v>
      </c>
      <c r="S134" s="128" t="str">
        <f t="shared" si="107"/>
        <v>-</v>
      </c>
      <c r="T134" s="128" t="str">
        <f t="shared" si="108"/>
        <v>-</v>
      </c>
      <c r="U134" s="128" t="str">
        <f t="shared" si="109"/>
        <v>-</v>
      </c>
      <c r="V134" s="128" t="str">
        <f t="shared" si="110"/>
        <v>-</v>
      </c>
      <c r="W134" s="128" t="str">
        <f t="shared" si="111"/>
        <v>-</v>
      </c>
      <c r="X134" s="128" t="str">
        <f t="shared" si="112"/>
        <v>-</v>
      </c>
      <c r="Y134" s="128" t="str">
        <f t="shared" si="113"/>
        <v>-</v>
      </c>
      <c r="Z134" s="128" t="str">
        <f t="shared" si="114"/>
        <v>-</v>
      </c>
      <c r="AA134" s="128" t="str">
        <f t="shared" si="115"/>
        <v>-</v>
      </c>
      <c r="AB134" s="131"/>
      <c r="AC134" s="128" t="str">
        <f t="shared" si="116"/>
        <v>-</v>
      </c>
      <c r="AD134" s="128" t="str">
        <f t="shared" si="117"/>
        <v>-</v>
      </c>
      <c r="AE134" s="131"/>
      <c r="AF134" s="131"/>
      <c r="AG134" s="128" t="str">
        <f t="shared" si="118"/>
        <v>-</v>
      </c>
      <c r="AH134" s="128" t="str">
        <f t="shared" si="119"/>
        <v>-</v>
      </c>
      <c r="AI134" s="128" t="str">
        <f t="shared" si="120"/>
        <v>-</v>
      </c>
      <c r="AJ134" s="128" t="str">
        <f t="shared" si="121"/>
        <v>-</v>
      </c>
      <c r="AK134" s="128" t="str">
        <f t="shared" si="122"/>
        <v>-</v>
      </c>
      <c r="AL134" s="128" t="str">
        <f t="shared" si="123"/>
        <v>-</v>
      </c>
      <c r="AM134" s="128" t="str">
        <f t="shared" si="124"/>
        <v>-</v>
      </c>
      <c r="AN134" s="128" t="str">
        <f t="shared" si="125"/>
        <v>-</v>
      </c>
      <c r="AO134" s="128" t="str">
        <f t="shared" si="126"/>
        <v>-</v>
      </c>
      <c r="AP134" s="128" t="str">
        <f t="shared" si="127"/>
        <v>-</v>
      </c>
      <c r="AQ134" s="128" t="str">
        <f t="shared" si="158"/>
        <v>-</v>
      </c>
      <c r="AR134" s="128" t="str">
        <f t="shared" si="159"/>
        <v>-</v>
      </c>
      <c r="AS134" s="129">
        <f t="shared" si="128"/>
        <v>0</v>
      </c>
      <c r="AT134" s="128" t="str">
        <f t="shared" si="129"/>
        <v>-</v>
      </c>
      <c r="AU134" s="128" t="str">
        <f t="shared" si="130"/>
        <v>-</v>
      </c>
      <c r="AV134" s="128" t="str">
        <f t="shared" si="131"/>
        <v>-</v>
      </c>
      <c r="AW134" s="128" t="str">
        <f t="shared" si="132"/>
        <v>-</v>
      </c>
      <c r="AX134" s="128" t="str">
        <f t="shared" si="133"/>
        <v>-</v>
      </c>
      <c r="AY134" s="128" t="str">
        <f t="shared" si="134"/>
        <v>-</v>
      </c>
      <c r="AZ134" s="128" t="str">
        <f t="shared" si="135"/>
        <v>-</v>
      </c>
      <c r="BA134" s="128" t="str">
        <f t="shared" si="136"/>
        <v>-</v>
      </c>
      <c r="BB134" s="128" t="str">
        <f t="shared" si="137"/>
        <v>-</v>
      </c>
      <c r="BC134" s="128" t="str">
        <f t="shared" si="138"/>
        <v>-</v>
      </c>
      <c r="BD134" s="128" t="str">
        <f t="shared" si="139"/>
        <v>-</v>
      </c>
      <c r="BE134" s="187"/>
      <c r="BF134" s="128" t="str">
        <f t="shared" si="140"/>
        <v>-</v>
      </c>
      <c r="BG134" s="128" t="str">
        <f t="shared" si="141"/>
        <v>-</v>
      </c>
      <c r="BH134" s="187"/>
      <c r="BI134" s="187"/>
      <c r="BJ134" s="128" t="str">
        <f t="shared" si="142"/>
        <v>-</v>
      </c>
      <c r="BK134" s="128" t="str">
        <f t="shared" si="143"/>
        <v>-</v>
      </c>
      <c r="BL134" s="128" t="str">
        <f t="shared" si="144"/>
        <v>-</v>
      </c>
      <c r="BM134" s="128" t="str">
        <f t="shared" si="145"/>
        <v>-</v>
      </c>
      <c r="BN134" s="128" t="str">
        <f t="shared" si="146"/>
        <v>-</v>
      </c>
      <c r="BO134" s="128" t="str">
        <f t="shared" si="147"/>
        <v>-</v>
      </c>
      <c r="BP134" s="128" t="str">
        <f t="shared" si="148"/>
        <v>-</v>
      </c>
      <c r="BQ134" s="128" t="str">
        <f t="shared" si="149"/>
        <v>-</v>
      </c>
      <c r="BR134" s="128" t="str">
        <f t="shared" si="150"/>
        <v>-</v>
      </c>
      <c r="BS134" s="128" t="str">
        <f t="shared" si="151"/>
        <v>-</v>
      </c>
      <c r="BT134" s="128" t="str">
        <f t="shared" si="152"/>
        <v>-</v>
      </c>
      <c r="BU134" s="128" t="str">
        <f t="shared" si="153"/>
        <v>-</v>
      </c>
      <c r="BV134" s="129">
        <f t="shared" si="154"/>
        <v>0</v>
      </c>
      <c r="BX134" s="128" t="str">
        <f t="shared" si="103"/>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55"/>
        <v>-</v>
      </c>
      <c r="K135" s="20" t="str">
        <f>IF(月途中入退所!$N12=$B$2,IF(月途中入退所!S12="","-",月途中入退所!$S12),"-")</f>
        <v>-</v>
      </c>
      <c r="L135" s="162" t="str">
        <f t="shared" si="156"/>
        <v>-</v>
      </c>
      <c r="M135" s="20" t="str">
        <f>IF(月途中入退所!$N12=$B$2,月途中入退所!$T12,"-")</f>
        <v>-</v>
      </c>
      <c r="N135" s="129">
        <f t="shared" si="157"/>
        <v>0</v>
      </c>
      <c r="O135" s="123"/>
      <c r="P135" s="128" t="str">
        <f t="shared" si="104"/>
        <v>-</v>
      </c>
      <c r="Q135" s="128" t="str">
        <f t="shared" si="105"/>
        <v>-</v>
      </c>
      <c r="R135" s="128" t="str">
        <f t="shared" si="106"/>
        <v>-</v>
      </c>
      <c r="S135" s="128" t="str">
        <f t="shared" si="107"/>
        <v>-</v>
      </c>
      <c r="T135" s="128" t="str">
        <f t="shared" si="108"/>
        <v>-</v>
      </c>
      <c r="U135" s="128" t="str">
        <f t="shared" si="109"/>
        <v>-</v>
      </c>
      <c r="V135" s="128" t="str">
        <f t="shared" si="110"/>
        <v>-</v>
      </c>
      <c r="W135" s="128" t="str">
        <f t="shared" si="111"/>
        <v>-</v>
      </c>
      <c r="X135" s="128" t="str">
        <f t="shared" si="112"/>
        <v>-</v>
      </c>
      <c r="Y135" s="128" t="str">
        <f t="shared" si="113"/>
        <v>-</v>
      </c>
      <c r="Z135" s="128" t="str">
        <f t="shared" si="114"/>
        <v>-</v>
      </c>
      <c r="AA135" s="128" t="str">
        <f t="shared" si="115"/>
        <v>-</v>
      </c>
      <c r="AB135" s="131"/>
      <c r="AC135" s="128" t="str">
        <f t="shared" si="116"/>
        <v>-</v>
      </c>
      <c r="AD135" s="128" t="str">
        <f t="shared" si="117"/>
        <v>-</v>
      </c>
      <c r="AE135" s="131"/>
      <c r="AF135" s="131"/>
      <c r="AG135" s="128" t="str">
        <f t="shared" si="118"/>
        <v>-</v>
      </c>
      <c r="AH135" s="128" t="str">
        <f t="shared" si="119"/>
        <v>-</v>
      </c>
      <c r="AI135" s="128" t="str">
        <f t="shared" si="120"/>
        <v>-</v>
      </c>
      <c r="AJ135" s="128" t="str">
        <f t="shared" si="121"/>
        <v>-</v>
      </c>
      <c r="AK135" s="128" t="str">
        <f t="shared" si="122"/>
        <v>-</v>
      </c>
      <c r="AL135" s="128" t="str">
        <f t="shared" si="123"/>
        <v>-</v>
      </c>
      <c r="AM135" s="128" t="str">
        <f t="shared" si="124"/>
        <v>-</v>
      </c>
      <c r="AN135" s="128" t="str">
        <f t="shared" si="125"/>
        <v>-</v>
      </c>
      <c r="AO135" s="128" t="str">
        <f t="shared" si="126"/>
        <v>-</v>
      </c>
      <c r="AP135" s="128" t="str">
        <f t="shared" si="127"/>
        <v>-</v>
      </c>
      <c r="AQ135" s="128" t="str">
        <f t="shared" si="158"/>
        <v>-</v>
      </c>
      <c r="AR135" s="128" t="str">
        <f t="shared" si="159"/>
        <v>-</v>
      </c>
      <c r="AS135" s="129">
        <f t="shared" si="128"/>
        <v>0</v>
      </c>
      <c r="AT135" s="128" t="str">
        <f t="shared" si="129"/>
        <v>-</v>
      </c>
      <c r="AU135" s="128" t="str">
        <f t="shared" si="130"/>
        <v>-</v>
      </c>
      <c r="AV135" s="128" t="str">
        <f t="shared" si="131"/>
        <v>-</v>
      </c>
      <c r="AW135" s="128" t="str">
        <f t="shared" si="132"/>
        <v>-</v>
      </c>
      <c r="AX135" s="128" t="str">
        <f t="shared" si="133"/>
        <v>-</v>
      </c>
      <c r="AY135" s="128" t="str">
        <f t="shared" si="134"/>
        <v>-</v>
      </c>
      <c r="AZ135" s="128" t="str">
        <f t="shared" si="135"/>
        <v>-</v>
      </c>
      <c r="BA135" s="128" t="str">
        <f t="shared" si="136"/>
        <v>-</v>
      </c>
      <c r="BB135" s="128" t="str">
        <f t="shared" si="137"/>
        <v>-</v>
      </c>
      <c r="BC135" s="128" t="str">
        <f t="shared" si="138"/>
        <v>-</v>
      </c>
      <c r="BD135" s="128" t="str">
        <f t="shared" si="139"/>
        <v>-</v>
      </c>
      <c r="BE135" s="187"/>
      <c r="BF135" s="128" t="str">
        <f t="shared" si="140"/>
        <v>-</v>
      </c>
      <c r="BG135" s="128" t="str">
        <f t="shared" si="141"/>
        <v>-</v>
      </c>
      <c r="BH135" s="187"/>
      <c r="BI135" s="187"/>
      <c r="BJ135" s="128" t="str">
        <f t="shared" si="142"/>
        <v>-</v>
      </c>
      <c r="BK135" s="128" t="str">
        <f t="shared" si="143"/>
        <v>-</v>
      </c>
      <c r="BL135" s="128" t="str">
        <f t="shared" si="144"/>
        <v>-</v>
      </c>
      <c r="BM135" s="128" t="str">
        <f t="shared" si="145"/>
        <v>-</v>
      </c>
      <c r="BN135" s="128" t="str">
        <f t="shared" si="146"/>
        <v>-</v>
      </c>
      <c r="BO135" s="128" t="str">
        <f t="shared" si="147"/>
        <v>-</v>
      </c>
      <c r="BP135" s="128" t="str">
        <f t="shared" si="148"/>
        <v>-</v>
      </c>
      <c r="BQ135" s="128" t="str">
        <f t="shared" si="149"/>
        <v>-</v>
      </c>
      <c r="BR135" s="128" t="str">
        <f t="shared" si="150"/>
        <v>-</v>
      </c>
      <c r="BS135" s="128" t="str">
        <f t="shared" si="151"/>
        <v>-</v>
      </c>
      <c r="BT135" s="128" t="str">
        <f t="shared" si="152"/>
        <v>-</v>
      </c>
      <c r="BU135" s="128" t="str">
        <f t="shared" si="153"/>
        <v>-</v>
      </c>
      <c r="BV135" s="129">
        <f t="shared" si="154"/>
        <v>0</v>
      </c>
      <c r="BX135" s="128" t="str">
        <f t="shared" si="103"/>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55"/>
        <v>-</v>
      </c>
      <c r="K136" s="20" t="str">
        <f>IF(月途中入退所!$N13=$B$2,IF(月途中入退所!S13="","-",月途中入退所!$S13),"-")</f>
        <v>-</v>
      </c>
      <c r="L136" s="162" t="str">
        <f t="shared" si="156"/>
        <v>-</v>
      </c>
      <c r="M136" s="20" t="str">
        <f>IF(月途中入退所!$N13=$B$2,月途中入退所!$T13,"-")</f>
        <v>-</v>
      </c>
      <c r="N136" s="129">
        <f t="shared" si="157"/>
        <v>0</v>
      </c>
      <c r="O136" s="123"/>
      <c r="P136" s="128" t="str">
        <f t="shared" si="104"/>
        <v>-</v>
      </c>
      <c r="Q136" s="128" t="str">
        <f t="shared" si="105"/>
        <v>-</v>
      </c>
      <c r="R136" s="128" t="str">
        <f t="shared" si="106"/>
        <v>-</v>
      </c>
      <c r="S136" s="128" t="str">
        <f t="shared" si="107"/>
        <v>-</v>
      </c>
      <c r="T136" s="128" t="str">
        <f t="shared" si="108"/>
        <v>-</v>
      </c>
      <c r="U136" s="128" t="str">
        <f t="shared" si="109"/>
        <v>-</v>
      </c>
      <c r="V136" s="128" t="str">
        <f t="shared" si="110"/>
        <v>-</v>
      </c>
      <c r="W136" s="128" t="str">
        <f t="shared" si="111"/>
        <v>-</v>
      </c>
      <c r="X136" s="128" t="str">
        <f t="shared" si="112"/>
        <v>-</v>
      </c>
      <c r="Y136" s="128" t="str">
        <f t="shared" si="113"/>
        <v>-</v>
      </c>
      <c r="Z136" s="128" t="str">
        <f t="shared" si="114"/>
        <v>-</v>
      </c>
      <c r="AA136" s="128" t="str">
        <f t="shared" si="115"/>
        <v>-</v>
      </c>
      <c r="AB136" s="131"/>
      <c r="AC136" s="128" t="str">
        <f t="shared" si="116"/>
        <v>-</v>
      </c>
      <c r="AD136" s="128" t="str">
        <f t="shared" si="117"/>
        <v>-</v>
      </c>
      <c r="AE136" s="131"/>
      <c r="AF136" s="131"/>
      <c r="AG136" s="128" t="str">
        <f t="shared" si="118"/>
        <v>-</v>
      </c>
      <c r="AH136" s="128" t="str">
        <f t="shared" si="119"/>
        <v>-</v>
      </c>
      <c r="AI136" s="128" t="str">
        <f t="shared" si="120"/>
        <v>-</v>
      </c>
      <c r="AJ136" s="128" t="str">
        <f t="shared" si="121"/>
        <v>-</v>
      </c>
      <c r="AK136" s="128" t="str">
        <f t="shared" si="122"/>
        <v>-</v>
      </c>
      <c r="AL136" s="128" t="str">
        <f t="shared" si="123"/>
        <v>-</v>
      </c>
      <c r="AM136" s="128" t="str">
        <f t="shared" si="124"/>
        <v>-</v>
      </c>
      <c r="AN136" s="128" t="str">
        <f t="shared" si="125"/>
        <v>-</v>
      </c>
      <c r="AO136" s="128" t="str">
        <f t="shared" si="126"/>
        <v>-</v>
      </c>
      <c r="AP136" s="128" t="str">
        <f t="shared" si="127"/>
        <v>-</v>
      </c>
      <c r="AQ136" s="128" t="str">
        <f t="shared" si="158"/>
        <v>-</v>
      </c>
      <c r="AR136" s="128" t="str">
        <f t="shared" si="159"/>
        <v>-</v>
      </c>
      <c r="AS136" s="129">
        <f t="shared" si="128"/>
        <v>0</v>
      </c>
      <c r="AT136" s="128" t="str">
        <f t="shared" si="129"/>
        <v>-</v>
      </c>
      <c r="AU136" s="128" t="str">
        <f t="shared" si="130"/>
        <v>-</v>
      </c>
      <c r="AV136" s="128" t="str">
        <f t="shared" si="131"/>
        <v>-</v>
      </c>
      <c r="AW136" s="128" t="str">
        <f t="shared" si="132"/>
        <v>-</v>
      </c>
      <c r="AX136" s="128" t="str">
        <f t="shared" si="133"/>
        <v>-</v>
      </c>
      <c r="AY136" s="128" t="str">
        <f t="shared" si="134"/>
        <v>-</v>
      </c>
      <c r="AZ136" s="128" t="str">
        <f t="shared" si="135"/>
        <v>-</v>
      </c>
      <c r="BA136" s="128" t="str">
        <f t="shared" si="136"/>
        <v>-</v>
      </c>
      <c r="BB136" s="128" t="str">
        <f t="shared" si="137"/>
        <v>-</v>
      </c>
      <c r="BC136" s="128" t="str">
        <f t="shared" si="138"/>
        <v>-</v>
      </c>
      <c r="BD136" s="128" t="str">
        <f t="shared" si="139"/>
        <v>-</v>
      </c>
      <c r="BE136" s="187"/>
      <c r="BF136" s="128" t="str">
        <f t="shared" si="140"/>
        <v>-</v>
      </c>
      <c r="BG136" s="128" t="str">
        <f t="shared" si="141"/>
        <v>-</v>
      </c>
      <c r="BH136" s="187"/>
      <c r="BI136" s="187"/>
      <c r="BJ136" s="128" t="str">
        <f t="shared" si="142"/>
        <v>-</v>
      </c>
      <c r="BK136" s="128" t="str">
        <f t="shared" si="143"/>
        <v>-</v>
      </c>
      <c r="BL136" s="128" t="str">
        <f t="shared" si="144"/>
        <v>-</v>
      </c>
      <c r="BM136" s="128" t="str">
        <f t="shared" si="145"/>
        <v>-</v>
      </c>
      <c r="BN136" s="128" t="str">
        <f t="shared" si="146"/>
        <v>-</v>
      </c>
      <c r="BO136" s="128" t="str">
        <f t="shared" si="147"/>
        <v>-</v>
      </c>
      <c r="BP136" s="128" t="str">
        <f t="shared" si="148"/>
        <v>-</v>
      </c>
      <c r="BQ136" s="128" t="str">
        <f t="shared" si="149"/>
        <v>-</v>
      </c>
      <c r="BR136" s="128" t="str">
        <f t="shared" si="150"/>
        <v>-</v>
      </c>
      <c r="BS136" s="128" t="str">
        <f t="shared" si="151"/>
        <v>-</v>
      </c>
      <c r="BT136" s="128" t="str">
        <f t="shared" si="152"/>
        <v>-</v>
      </c>
      <c r="BU136" s="128" t="str">
        <f t="shared" si="153"/>
        <v>-</v>
      </c>
      <c r="BV136" s="129">
        <f t="shared" si="154"/>
        <v>0</v>
      </c>
      <c r="BX136" s="128" t="str">
        <f t="shared" si="103"/>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55"/>
        <v>-</v>
      </c>
      <c r="K137" s="20" t="str">
        <f>IF(月途中入退所!$N14=$B$2,IF(月途中入退所!S14="","-",月途中入退所!$S14),"-")</f>
        <v>-</v>
      </c>
      <c r="L137" s="162" t="str">
        <f t="shared" si="156"/>
        <v>-</v>
      </c>
      <c r="M137" s="20" t="str">
        <f>IF(月途中入退所!$N14=$B$2,月途中入退所!$T14,"-")</f>
        <v>-</v>
      </c>
      <c r="N137" s="129">
        <f t="shared" si="157"/>
        <v>0</v>
      </c>
      <c r="O137" s="123"/>
      <c r="P137" s="128" t="str">
        <f t="shared" si="104"/>
        <v>-</v>
      </c>
      <c r="Q137" s="128" t="str">
        <f t="shared" si="105"/>
        <v>-</v>
      </c>
      <c r="R137" s="128" t="str">
        <f t="shared" si="106"/>
        <v>-</v>
      </c>
      <c r="S137" s="128" t="str">
        <f t="shared" si="107"/>
        <v>-</v>
      </c>
      <c r="T137" s="128" t="str">
        <f t="shared" si="108"/>
        <v>-</v>
      </c>
      <c r="U137" s="128" t="str">
        <f t="shared" si="109"/>
        <v>-</v>
      </c>
      <c r="V137" s="128" t="str">
        <f t="shared" si="110"/>
        <v>-</v>
      </c>
      <c r="W137" s="128" t="str">
        <f t="shared" si="111"/>
        <v>-</v>
      </c>
      <c r="X137" s="128" t="str">
        <f t="shared" si="112"/>
        <v>-</v>
      </c>
      <c r="Y137" s="128" t="str">
        <f t="shared" si="113"/>
        <v>-</v>
      </c>
      <c r="Z137" s="128" t="str">
        <f t="shared" si="114"/>
        <v>-</v>
      </c>
      <c r="AA137" s="128" t="str">
        <f t="shared" si="115"/>
        <v>-</v>
      </c>
      <c r="AB137" s="131"/>
      <c r="AC137" s="128" t="str">
        <f t="shared" si="116"/>
        <v>-</v>
      </c>
      <c r="AD137" s="128" t="str">
        <f t="shared" si="117"/>
        <v>-</v>
      </c>
      <c r="AE137" s="131"/>
      <c r="AF137" s="131"/>
      <c r="AG137" s="128" t="str">
        <f t="shared" si="118"/>
        <v>-</v>
      </c>
      <c r="AH137" s="128" t="str">
        <f t="shared" si="119"/>
        <v>-</v>
      </c>
      <c r="AI137" s="128" t="str">
        <f t="shared" si="120"/>
        <v>-</v>
      </c>
      <c r="AJ137" s="128" t="str">
        <f t="shared" si="121"/>
        <v>-</v>
      </c>
      <c r="AK137" s="128" t="str">
        <f t="shared" si="122"/>
        <v>-</v>
      </c>
      <c r="AL137" s="128" t="str">
        <f t="shared" si="123"/>
        <v>-</v>
      </c>
      <c r="AM137" s="128" t="str">
        <f t="shared" si="124"/>
        <v>-</v>
      </c>
      <c r="AN137" s="128" t="str">
        <f t="shared" si="125"/>
        <v>-</v>
      </c>
      <c r="AO137" s="128" t="str">
        <f t="shared" si="126"/>
        <v>-</v>
      </c>
      <c r="AP137" s="128" t="str">
        <f t="shared" si="127"/>
        <v>-</v>
      </c>
      <c r="AQ137" s="128" t="str">
        <f t="shared" si="158"/>
        <v>-</v>
      </c>
      <c r="AR137" s="128" t="str">
        <f t="shared" si="159"/>
        <v>-</v>
      </c>
      <c r="AS137" s="129">
        <f t="shared" si="128"/>
        <v>0</v>
      </c>
      <c r="AT137" s="128" t="str">
        <f t="shared" si="129"/>
        <v>-</v>
      </c>
      <c r="AU137" s="128" t="str">
        <f t="shared" si="130"/>
        <v>-</v>
      </c>
      <c r="AV137" s="128" t="str">
        <f t="shared" si="131"/>
        <v>-</v>
      </c>
      <c r="AW137" s="128" t="str">
        <f t="shared" si="132"/>
        <v>-</v>
      </c>
      <c r="AX137" s="128" t="str">
        <f t="shared" si="133"/>
        <v>-</v>
      </c>
      <c r="AY137" s="128" t="str">
        <f t="shared" si="134"/>
        <v>-</v>
      </c>
      <c r="AZ137" s="128" t="str">
        <f t="shared" si="135"/>
        <v>-</v>
      </c>
      <c r="BA137" s="128" t="str">
        <f t="shared" si="136"/>
        <v>-</v>
      </c>
      <c r="BB137" s="128" t="str">
        <f t="shared" si="137"/>
        <v>-</v>
      </c>
      <c r="BC137" s="128" t="str">
        <f t="shared" si="138"/>
        <v>-</v>
      </c>
      <c r="BD137" s="128" t="str">
        <f t="shared" si="139"/>
        <v>-</v>
      </c>
      <c r="BE137" s="187"/>
      <c r="BF137" s="128" t="str">
        <f t="shared" si="140"/>
        <v>-</v>
      </c>
      <c r="BG137" s="128" t="str">
        <f t="shared" si="141"/>
        <v>-</v>
      </c>
      <c r="BH137" s="187"/>
      <c r="BI137" s="187"/>
      <c r="BJ137" s="128" t="str">
        <f t="shared" si="142"/>
        <v>-</v>
      </c>
      <c r="BK137" s="128" t="str">
        <f t="shared" si="143"/>
        <v>-</v>
      </c>
      <c r="BL137" s="128" t="str">
        <f t="shared" si="144"/>
        <v>-</v>
      </c>
      <c r="BM137" s="128" t="str">
        <f t="shared" si="145"/>
        <v>-</v>
      </c>
      <c r="BN137" s="128" t="str">
        <f t="shared" si="146"/>
        <v>-</v>
      </c>
      <c r="BO137" s="128" t="str">
        <f t="shared" si="147"/>
        <v>-</v>
      </c>
      <c r="BP137" s="128" t="str">
        <f t="shared" si="148"/>
        <v>-</v>
      </c>
      <c r="BQ137" s="128" t="str">
        <f t="shared" si="149"/>
        <v>-</v>
      </c>
      <c r="BR137" s="128" t="str">
        <f t="shared" si="150"/>
        <v>-</v>
      </c>
      <c r="BS137" s="128" t="str">
        <f t="shared" si="151"/>
        <v>-</v>
      </c>
      <c r="BT137" s="128" t="str">
        <f t="shared" si="152"/>
        <v>-</v>
      </c>
      <c r="BU137" s="128" t="str">
        <f t="shared" si="153"/>
        <v>-</v>
      </c>
      <c r="BV137" s="129">
        <f t="shared" si="154"/>
        <v>0</v>
      </c>
      <c r="BX137" s="128" t="str">
        <f t="shared" si="103"/>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55"/>
        <v>-</v>
      </c>
      <c r="K138" s="20" t="str">
        <f>IF(月途中入退所!$N15=$B$2,IF(月途中入退所!S15="","-",月途中入退所!$S15),"-")</f>
        <v>-</v>
      </c>
      <c r="L138" s="162" t="str">
        <f t="shared" si="156"/>
        <v>-</v>
      </c>
      <c r="M138" s="20" t="str">
        <f>IF(月途中入退所!$N15=$B$2,月途中入退所!$T15,"-")</f>
        <v>-</v>
      </c>
      <c r="N138" s="129">
        <f t="shared" si="157"/>
        <v>0</v>
      </c>
      <c r="O138" s="123"/>
      <c r="P138" s="128" t="str">
        <f t="shared" si="104"/>
        <v>-</v>
      </c>
      <c r="Q138" s="128" t="str">
        <f t="shared" si="105"/>
        <v>-</v>
      </c>
      <c r="R138" s="128" t="str">
        <f t="shared" si="106"/>
        <v>-</v>
      </c>
      <c r="S138" s="128" t="str">
        <f t="shared" si="107"/>
        <v>-</v>
      </c>
      <c r="T138" s="128" t="str">
        <f t="shared" si="108"/>
        <v>-</v>
      </c>
      <c r="U138" s="128" t="str">
        <f t="shared" si="109"/>
        <v>-</v>
      </c>
      <c r="V138" s="128" t="str">
        <f t="shared" si="110"/>
        <v>-</v>
      </c>
      <c r="W138" s="128" t="str">
        <f t="shared" si="111"/>
        <v>-</v>
      </c>
      <c r="X138" s="128" t="str">
        <f t="shared" si="112"/>
        <v>-</v>
      </c>
      <c r="Y138" s="128" t="str">
        <f t="shared" si="113"/>
        <v>-</v>
      </c>
      <c r="Z138" s="128" t="str">
        <f t="shared" si="114"/>
        <v>-</v>
      </c>
      <c r="AA138" s="128" t="str">
        <f t="shared" si="115"/>
        <v>-</v>
      </c>
      <c r="AB138" s="131"/>
      <c r="AC138" s="128" t="str">
        <f t="shared" si="116"/>
        <v>-</v>
      </c>
      <c r="AD138" s="128" t="str">
        <f t="shared" si="117"/>
        <v>-</v>
      </c>
      <c r="AE138" s="131"/>
      <c r="AF138" s="131"/>
      <c r="AG138" s="128" t="str">
        <f t="shared" si="118"/>
        <v>-</v>
      </c>
      <c r="AH138" s="128" t="str">
        <f t="shared" si="119"/>
        <v>-</v>
      </c>
      <c r="AI138" s="128" t="str">
        <f t="shared" si="120"/>
        <v>-</v>
      </c>
      <c r="AJ138" s="128" t="str">
        <f t="shared" si="121"/>
        <v>-</v>
      </c>
      <c r="AK138" s="128" t="str">
        <f t="shared" si="122"/>
        <v>-</v>
      </c>
      <c r="AL138" s="128" t="str">
        <f t="shared" si="123"/>
        <v>-</v>
      </c>
      <c r="AM138" s="128" t="str">
        <f t="shared" si="124"/>
        <v>-</v>
      </c>
      <c r="AN138" s="128" t="str">
        <f t="shared" si="125"/>
        <v>-</v>
      </c>
      <c r="AO138" s="128" t="str">
        <f t="shared" si="126"/>
        <v>-</v>
      </c>
      <c r="AP138" s="128" t="str">
        <f t="shared" si="127"/>
        <v>-</v>
      </c>
      <c r="AQ138" s="128" t="str">
        <f t="shared" si="158"/>
        <v>-</v>
      </c>
      <c r="AR138" s="128" t="str">
        <f t="shared" si="159"/>
        <v>-</v>
      </c>
      <c r="AS138" s="129">
        <f t="shared" si="128"/>
        <v>0</v>
      </c>
      <c r="AT138" s="128" t="str">
        <f t="shared" si="129"/>
        <v>-</v>
      </c>
      <c r="AU138" s="128" t="str">
        <f t="shared" si="130"/>
        <v>-</v>
      </c>
      <c r="AV138" s="128" t="str">
        <f t="shared" si="131"/>
        <v>-</v>
      </c>
      <c r="AW138" s="128" t="str">
        <f t="shared" si="132"/>
        <v>-</v>
      </c>
      <c r="AX138" s="128" t="str">
        <f t="shared" si="133"/>
        <v>-</v>
      </c>
      <c r="AY138" s="128" t="str">
        <f t="shared" si="134"/>
        <v>-</v>
      </c>
      <c r="AZ138" s="128" t="str">
        <f t="shared" si="135"/>
        <v>-</v>
      </c>
      <c r="BA138" s="128" t="str">
        <f t="shared" si="136"/>
        <v>-</v>
      </c>
      <c r="BB138" s="128" t="str">
        <f t="shared" si="137"/>
        <v>-</v>
      </c>
      <c r="BC138" s="128" t="str">
        <f t="shared" si="138"/>
        <v>-</v>
      </c>
      <c r="BD138" s="128" t="str">
        <f t="shared" si="139"/>
        <v>-</v>
      </c>
      <c r="BE138" s="187"/>
      <c r="BF138" s="128" t="str">
        <f t="shared" si="140"/>
        <v>-</v>
      </c>
      <c r="BG138" s="128" t="str">
        <f t="shared" si="141"/>
        <v>-</v>
      </c>
      <c r="BH138" s="187"/>
      <c r="BI138" s="187"/>
      <c r="BJ138" s="128" t="str">
        <f t="shared" si="142"/>
        <v>-</v>
      </c>
      <c r="BK138" s="128" t="str">
        <f t="shared" si="143"/>
        <v>-</v>
      </c>
      <c r="BL138" s="128" t="str">
        <f t="shared" si="144"/>
        <v>-</v>
      </c>
      <c r="BM138" s="128" t="str">
        <f t="shared" si="145"/>
        <v>-</v>
      </c>
      <c r="BN138" s="128" t="str">
        <f t="shared" si="146"/>
        <v>-</v>
      </c>
      <c r="BO138" s="128" t="str">
        <f t="shared" si="147"/>
        <v>-</v>
      </c>
      <c r="BP138" s="128" t="str">
        <f t="shared" si="148"/>
        <v>-</v>
      </c>
      <c r="BQ138" s="128" t="str">
        <f t="shared" si="149"/>
        <v>-</v>
      </c>
      <c r="BR138" s="128" t="str">
        <f t="shared" si="150"/>
        <v>-</v>
      </c>
      <c r="BS138" s="128" t="str">
        <f t="shared" si="151"/>
        <v>-</v>
      </c>
      <c r="BT138" s="128" t="str">
        <f t="shared" si="152"/>
        <v>-</v>
      </c>
      <c r="BU138" s="128" t="str">
        <f t="shared" si="153"/>
        <v>-</v>
      </c>
      <c r="BV138" s="129">
        <f t="shared" si="154"/>
        <v>0</v>
      </c>
      <c r="BX138" s="128" t="str">
        <f t="shared" si="103"/>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55"/>
        <v>-</v>
      </c>
      <c r="K139" s="20" t="str">
        <f>IF(月途中入退所!$N16=$B$2,IF(月途中入退所!S16="","-",月途中入退所!$S16),"-")</f>
        <v>-</v>
      </c>
      <c r="L139" s="162" t="str">
        <f t="shared" si="156"/>
        <v>-</v>
      </c>
      <c r="M139" s="20" t="str">
        <f>IF(月途中入退所!$N16=$B$2,月途中入退所!$T16,"-")</f>
        <v>-</v>
      </c>
      <c r="N139" s="129">
        <f t="shared" si="157"/>
        <v>0</v>
      </c>
      <c r="O139" s="123"/>
      <c r="P139" s="128" t="str">
        <f t="shared" si="104"/>
        <v>-</v>
      </c>
      <c r="Q139" s="128" t="str">
        <f t="shared" si="105"/>
        <v>-</v>
      </c>
      <c r="R139" s="128" t="str">
        <f t="shared" si="106"/>
        <v>-</v>
      </c>
      <c r="S139" s="128" t="str">
        <f t="shared" si="107"/>
        <v>-</v>
      </c>
      <c r="T139" s="128" t="str">
        <f t="shared" si="108"/>
        <v>-</v>
      </c>
      <c r="U139" s="128" t="str">
        <f t="shared" si="109"/>
        <v>-</v>
      </c>
      <c r="V139" s="128" t="str">
        <f t="shared" si="110"/>
        <v>-</v>
      </c>
      <c r="W139" s="128" t="str">
        <f t="shared" si="111"/>
        <v>-</v>
      </c>
      <c r="X139" s="128" t="str">
        <f t="shared" si="112"/>
        <v>-</v>
      </c>
      <c r="Y139" s="128" t="str">
        <f t="shared" si="113"/>
        <v>-</v>
      </c>
      <c r="Z139" s="128" t="str">
        <f t="shared" si="114"/>
        <v>-</v>
      </c>
      <c r="AA139" s="128" t="str">
        <f t="shared" si="115"/>
        <v>-</v>
      </c>
      <c r="AB139" s="131"/>
      <c r="AC139" s="128" t="str">
        <f t="shared" si="116"/>
        <v>-</v>
      </c>
      <c r="AD139" s="128" t="str">
        <f t="shared" si="117"/>
        <v>-</v>
      </c>
      <c r="AE139" s="131"/>
      <c r="AF139" s="131"/>
      <c r="AG139" s="128" t="str">
        <f t="shared" si="118"/>
        <v>-</v>
      </c>
      <c r="AH139" s="128" t="str">
        <f t="shared" si="119"/>
        <v>-</v>
      </c>
      <c r="AI139" s="128" t="str">
        <f t="shared" si="120"/>
        <v>-</v>
      </c>
      <c r="AJ139" s="128" t="str">
        <f t="shared" si="121"/>
        <v>-</v>
      </c>
      <c r="AK139" s="128" t="str">
        <f t="shared" si="122"/>
        <v>-</v>
      </c>
      <c r="AL139" s="128" t="str">
        <f t="shared" si="123"/>
        <v>-</v>
      </c>
      <c r="AM139" s="128" t="str">
        <f t="shared" si="124"/>
        <v>-</v>
      </c>
      <c r="AN139" s="128" t="str">
        <f t="shared" si="125"/>
        <v>-</v>
      </c>
      <c r="AO139" s="128" t="str">
        <f t="shared" si="126"/>
        <v>-</v>
      </c>
      <c r="AP139" s="128" t="str">
        <f t="shared" si="127"/>
        <v>-</v>
      </c>
      <c r="AQ139" s="128" t="str">
        <f t="shared" si="158"/>
        <v>-</v>
      </c>
      <c r="AR139" s="128" t="str">
        <f t="shared" si="159"/>
        <v>-</v>
      </c>
      <c r="AS139" s="129">
        <f t="shared" si="128"/>
        <v>0</v>
      </c>
      <c r="AT139" s="128" t="str">
        <f t="shared" si="129"/>
        <v>-</v>
      </c>
      <c r="AU139" s="128" t="str">
        <f t="shared" si="130"/>
        <v>-</v>
      </c>
      <c r="AV139" s="128" t="str">
        <f t="shared" si="131"/>
        <v>-</v>
      </c>
      <c r="AW139" s="128" t="str">
        <f t="shared" si="132"/>
        <v>-</v>
      </c>
      <c r="AX139" s="128" t="str">
        <f t="shared" si="133"/>
        <v>-</v>
      </c>
      <c r="AY139" s="128" t="str">
        <f t="shared" si="134"/>
        <v>-</v>
      </c>
      <c r="AZ139" s="128" t="str">
        <f t="shared" si="135"/>
        <v>-</v>
      </c>
      <c r="BA139" s="128" t="str">
        <f t="shared" si="136"/>
        <v>-</v>
      </c>
      <c r="BB139" s="128" t="str">
        <f t="shared" si="137"/>
        <v>-</v>
      </c>
      <c r="BC139" s="128" t="str">
        <f t="shared" si="138"/>
        <v>-</v>
      </c>
      <c r="BD139" s="128" t="str">
        <f t="shared" si="139"/>
        <v>-</v>
      </c>
      <c r="BE139" s="187"/>
      <c r="BF139" s="128" t="str">
        <f t="shared" si="140"/>
        <v>-</v>
      </c>
      <c r="BG139" s="128" t="str">
        <f t="shared" si="141"/>
        <v>-</v>
      </c>
      <c r="BH139" s="187"/>
      <c r="BI139" s="187"/>
      <c r="BJ139" s="128" t="str">
        <f t="shared" si="142"/>
        <v>-</v>
      </c>
      <c r="BK139" s="128" t="str">
        <f t="shared" si="143"/>
        <v>-</v>
      </c>
      <c r="BL139" s="128" t="str">
        <f t="shared" si="144"/>
        <v>-</v>
      </c>
      <c r="BM139" s="128" t="str">
        <f t="shared" si="145"/>
        <v>-</v>
      </c>
      <c r="BN139" s="128" t="str">
        <f t="shared" si="146"/>
        <v>-</v>
      </c>
      <c r="BO139" s="128" t="str">
        <f t="shared" si="147"/>
        <v>-</v>
      </c>
      <c r="BP139" s="128" t="str">
        <f t="shared" si="148"/>
        <v>-</v>
      </c>
      <c r="BQ139" s="128" t="str">
        <f t="shared" si="149"/>
        <v>-</v>
      </c>
      <c r="BR139" s="128" t="str">
        <f t="shared" si="150"/>
        <v>-</v>
      </c>
      <c r="BS139" s="128" t="str">
        <f t="shared" si="151"/>
        <v>-</v>
      </c>
      <c r="BT139" s="128" t="str">
        <f t="shared" si="152"/>
        <v>-</v>
      </c>
      <c r="BU139" s="128" t="str">
        <f t="shared" si="153"/>
        <v>-</v>
      </c>
      <c r="BV139" s="129">
        <f t="shared" si="154"/>
        <v>0</v>
      </c>
      <c r="BX139" s="128" t="str">
        <f t="shared" si="103"/>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55"/>
        <v>-</v>
      </c>
      <c r="K140" s="20" t="str">
        <f>IF(月途中入退所!$N17=$B$2,IF(月途中入退所!S17="","-",月途中入退所!$S17),"-")</f>
        <v>-</v>
      </c>
      <c r="L140" s="162" t="str">
        <f t="shared" si="156"/>
        <v>-</v>
      </c>
      <c r="M140" s="20" t="str">
        <f>IF(月途中入退所!$N17=$B$2,月途中入退所!$T17,"-")</f>
        <v>-</v>
      </c>
      <c r="N140" s="129">
        <f t="shared" si="157"/>
        <v>0</v>
      </c>
      <c r="O140" s="123"/>
      <c r="P140" s="128" t="str">
        <f t="shared" si="104"/>
        <v>-</v>
      </c>
      <c r="Q140" s="128" t="str">
        <f t="shared" si="105"/>
        <v>-</v>
      </c>
      <c r="R140" s="128" t="str">
        <f t="shared" si="106"/>
        <v>-</v>
      </c>
      <c r="S140" s="128" t="str">
        <f t="shared" si="107"/>
        <v>-</v>
      </c>
      <c r="T140" s="128" t="str">
        <f t="shared" si="108"/>
        <v>-</v>
      </c>
      <c r="U140" s="128" t="str">
        <f t="shared" si="109"/>
        <v>-</v>
      </c>
      <c r="V140" s="128" t="str">
        <f t="shared" si="110"/>
        <v>-</v>
      </c>
      <c r="W140" s="128" t="str">
        <f t="shared" si="111"/>
        <v>-</v>
      </c>
      <c r="X140" s="128" t="str">
        <f t="shared" si="112"/>
        <v>-</v>
      </c>
      <c r="Y140" s="128" t="str">
        <f t="shared" si="113"/>
        <v>-</v>
      </c>
      <c r="Z140" s="128" t="str">
        <f t="shared" si="114"/>
        <v>-</v>
      </c>
      <c r="AA140" s="128" t="str">
        <f t="shared" si="115"/>
        <v>-</v>
      </c>
      <c r="AB140" s="131"/>
      <c r="AC140" s="128" t="str">
        <f t="shared" si="116"/>
        <v>-</v>
      </c>
      <c r="AD140" s="128" t="str">
        <f t="shared" si="117"/>
        <v>-</v>
      </c>
      <c r="AE140" s="131"/>
      <c r="AF140" s="131"/>
      <c r="AG140" s="128" t="str">
        <f t="shared" si="118"/>
        <v>-</v>
      </c>
      <c r="AH140" s="128" t="str">
        <f t="shared" si="119"/>
        <v>-</v>
      </c>
      <c r="AI140" s="128" t="str">
        <f t="shared" si="120"/>
        <v>-</v>
      </c>
      <c r="AJ140" s="128" t="str">
        <f t="shared" si="121"/>
        <v>-</v>
      </c>
      <c r="AK140" s="128" t="str">
        <f t="shared" si="122"/>
        <v>-</v>
      </c>
      <c r="AL140" s="128" t="str">
        <f t="shared" si="123"/>
        <v>-</v>
      </c>
      <c r="AM140" s="128" t="str">
        <f t="shared" si="124"/>
        <v>-</v>
      </c>
      <c r="AN140" s="128" t="str">
        <f t="shared" si="125"/>
        <v>-</v>
      </c>
      <c r="AO140" s="128" t="str">
        <f t="shared" si="126"/>
        <v>-</v>
      </c>
      <c r="AP140" s="128" t="str">
        <f t="shared" si="127"/>
        <v>-</v>
      </c>
      <c r="AQ140" s="128" t="str">
        <f t="shared" si="158"/>
        <v>-</v>
      </c>
      <c r="AR140" s="128" t="str">
        <f t="shared" si="159"/>
        <v>-</v>
      </c>
      <c r="AS140" s="129">
        <f t="shared" si="128"/>
        <v>0</v>
      </c>
      <c r="AT140" s="128" t="str">
        <f t="shared" si="129"/>
        <v>-</v>
      </c>
      <c r="AU140" s="128" t="str">
        <f t="shared" si="130"/>
        <v>-</v>
      </c>
      <c r="AV140" s="128" t="str">
        <f t="shared" si="131"/>
        <v>-</v>
      </c>
      <c r="AW140" s="128" t="str">
        <f t="shared" si="132"/>
        <v>-</v>
      </c>
      <c r="AX140" s="128" t="str">
        <f t="shared" si="133"/>
        <v>-</v>
      </c>
      <c r="AY140" s="128" t="str">
        <f t="shared" si="134"/>
        <v>-</v>
      </c>
      <c r="AZ140" s="128" t="str">
        <f t="shared" si="135"/>
        <v>-</v>
      </c>
      <c r="BA140" s="128" t="str">
        <f t="shared" si="136"/>
        <v>-</v>
      </c>
      <c r="BB140" s="128" t="str">
        <f t="shared" si="137"/>
        <v>-</v>
      </c>
      <c r="BC140" s="128" t="str">
        <f t="shared" si="138"/>
        <v>-</v>
      </c>
      <c r="BD140" s="128" t="str">
        <f t="shared" si="139"/>
        <v>-</v>
      </c>
      <c r="BE140" s="187"/>
      <c r="BF140" s="128" t="str">
        <f t="shared" si="140"/>
        <v>-</v>
      </c>
      <c r="BG140" s="128" t="str">
        <f t="shared" si="141"/>
        <v>-</v>
      </c>
      <c r="BH140" s="187"/>
      <c r="BI140" s="187"/>
      <c r="BJ140" s="128" t="str">
        <f t="shared" si="142"/>
        <v>-</v>
      </c>
      <c r="BK140" s="128" t="str">
        <f t="shared" si="143"/>
        <v>-</v>
      </c>
      <c r="BL140" s="128" t="str">
        <f t="shared" si="144"/>
        <v>-</v>
      </c>
      <c r="BM140" s="128" t="str">
        <f t="shared" si="145"/>
        <v>-</v>
      </c>
      <c r="BN140" s="128" t="str">
        <f t="shared" si="146"/>
        <v>-</v>
      </c>
      <c r="BO140" s="128" t="str">
        <f t="shared" si="147"/>
        <v>-</v>
      </c>
      <c r="BP140" s="128" t="str">
        <f t="shared" si="148"/>
        <v>-</v>
      </c>
      <c r="BQ140" s="128" t="str">
        <f t="shared" si="149"/>
        <v>-</v>
      </c>
      <c r="BR140" s="128" t="str">
        <f t="shared" si="150"/>
        <v>-</v>
      </c>
      <c r="BS140" s="128" t="str">
        <f t="shared" si="151"/>
        <v>-</v>
      </c>
      <c r="BT140" s="128" t="str">
        <f t="shared" si="152"/>
        <v>-</v>
      </c>
      <c r="BU140" s="128" t="str">
        <f t="shared" si="153"/>
        <v>-</v>
      </c>
      <c r="BV140" s="129">
        <f t="shared" si="154"/>
        <v>0</v>
      </c>
      <c r="BX140" s="128" t="str">
        <f t="shared" si="103"/>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55"/>
        <v>-</v>
      </c>
      <c r="K141" s="20" t="str">
        <f>IF(月途中入退所!$N18=$B$2,IF(月途中入退所!S18="","-",月途中入退所!$S18),"-")</f>
        <v>-</v>
      </c>
      <c r="L141" s="162" t="str">
        <f t="shared" si="156"/>
        <v>-</v>
      </c>
      <c r="M141" s="20" t="str">
        <f>IF(月途中入退所!$N18=$B$2,月途中入退所!$T18,"-")</f>
        <v>-</v>
      </c>
      <c r="N141" s="129">
        <f t="shared" si="157"/>
        <v>0</v>
      </c>
      <c r="O141" s="123"/>
      <c r="P141" s="128" t="str">
        <f t="shared" si="104"/>
        <v>-</v>
      </c>
      <c r="Q141" s="128" t="str">
        <f t="shared" si="105"/>
        <v>-</v>
      </c>
      <c r="R141" s="128" t="str">
        <f t="shared" si="106"/>
        <v>-</v>
      </c>
      <c r="S141" s="128" t="str">
        <f t="shared" si="107"/>
        <v>-</v>
      </c>
      <c r="T141" s="128" t="str">
        <f t="shared" si="108"/>
        <v>-</v>
      </c>
      <c r="U141" s="128" t="str">
        <f t="shared" si="109"/>
        <v>-</v>
      </c>
      <c r="V141" s="128" t="str">
        <f t="shared" si="110"/>
        <v>-</v>
      </c>
      <c r="W141" s="128" t="str">
        <f t="shared" si="111"/>
        <v>-</v>
      </c>
      <c r="X141" s="128" t="str">
        <f t="shared" si="112"/>
        <v>-</v>
      </c>
      <c r="Y141" s="128" t="str">
        <f t="shared" si="113"/>
        <v>-</v>
      </c>
      <c r="Z141" s="128" t="str">
        <f t="shared" si="114"/>
        <v>-</v>
      </c>
      <c r="AA141" s="128" t="str">
        <f t="shared" si="115"/>
        <v>-</v>
      </c>
      <c r="AB141" s="131"/>
      <c r="AC141" s="128" t="str">
        <f t="shared" si="116"/>
        <v>-</v>
      </c>
      <c r="AD141" s="128" t="str">
        <f t="shared" si="117"/>
        <v>-</v>
      </c>
      <c r="AE141" s="131"/>
      <c r="AF141" s="131"/>
      <c r="AG141" s="128" t="str">
        <f t="shared" si="118"/>
        <v>-</v>
      </c>
      <c r="AH141" s="128" t="str">
        <f t="shared" si="119"/>
        <v>-</v>
      </c>
      <c r="AI141" s="128" t="str">
        <f t="shared" si="120"/>
        <v>-</v>
      </c>
      <c r="AJ141" s="128" t="str">
        <f t="shared" si="121"/>
        <v>-</v>
      </c>
      <c r="AK141" s="128" t="str">
        <f t="shared" si="122"/>
        <v>-</v>
      </c>
      <c r="AL141" s="128" t="str">
        <f t="shared" si="123"/>
        <v>-</v>
      </c>
      <c r="AM141" s="128" t="str">
        <f t="shared" si="124"/>
        <v>-</v>
      </c>
      <c r="AN141" s="128" t="str">
        <f t="shared" si="125"/>
        <v>-</v>
      </c>
      <c r="AO141" s="128" t="str">
        <f t="shared" si="126"/>
        <v>-</v>
      </c>
      <c r="AP141" s="128" t="str">
        <f t="shared" si="127"/>
        <v>-</v>
      </c>
      <c r="AQ141" s="128" t="str">
        <f t="shared" si="158"/>
        <v>-</v>
      </c>
      <c r="AR141" s="128" t="str">
        <f t="shared" si="159"/>
        <v>-</v>
      </c>
      <c r="AS141" s="129">
        <f t="shared" si="128"/>
        <v>0</v>
      </c>
      <c r="AT141" s="128" t="str">
        <f t="shared" si="129"/>
        <v>-</v>
      </c>
      <c r="AU141" s="128" t="str">
        <f t="shared" si="130"/>
        <v>-</v>
      </c>
      <c r="AV141" s="128" t="str">
        <f t="shared" si="131"/>
        <v>-</v>
      </c>
      <c r="AW141" s="128" t="str">
        <f t="shared" si="132"/>
        <v>-</v>
      </c>
      <c r="AX141" s="128" t="str">
        <f t="shared" si="133"/>
        <v>-</v>
      </c>
      <c r="AY141" s="128" t="str">
        <f t="shared" si="134"/>
        <v>-</v>
      </c>
      <c r="AZ141" s="128" t="str">
        <f t="shared" si="135"/>
        <v>-</v>
      </c>
      <c r="BA141" s="128" t="str">
        <f t="shared" si="136"/>
        <v>-</v>
      </c>
      <c r="BB141" s="128" t="str">
        <f t="shared" si="137"/>
        <v>-</v>
      </c>
      <c r="BC141" s="128" t="str">
        <f t="shared" si="138"/>
        <v>-</v>
      </c>
      <c r="BD141" s="128" t="str">
        <f t="shared" si="139"/>
        <v>-</v>
      </c>
      <c r="BE141" s="187"/>
      <c r="BF141" s="128" t="str">
        <f t="shared" si="140"/>
        <v>-</v>
      </c>
      <c r="BG141" s="128" t="str">
        <f t="shared" si="141"/>
        <v>-</v>
      </c>
      <c r="BH141" s="187"/>
      <c r="BI141" s="187"/>
      <c r="BJ141" s="128" t="str">
        <f t="shared" si="142"/>
        <v>-</v>
      </c>
      <c r="BK141" s="128" t="str">
        <f t="shared" si="143"/>
        <v>-</v>
      </c>
      <c r="BL141" s="128" t="str">
        <f t="shared" si="144"/>
        <v>-</v>
      </c>
      <c r="BM141" s="128" t="str">
        <f t="shared" si="145"/>
        <v>-</v>
      </c>
      <c r="BN141" s="128" t="str">
        <f t="shared" si="146"/>
        <v>-</v>
      </c>
      <c r="BO141" s="128" t="str">
        <f t="shared" si="147"/>
        <v>-</v>
      </c>
      <c r="BP141" s="128" t="str">
        <f t="shared" si="148"/>
        <v>-</v>
      </c>
      <c r="BQ141" s="128" t="str">
        <f t="shared" si="149"/>
        <v>-</v>
      </c>
      <c r="BR141" s="128" t="str">
        <f t="shared" si="150"/>
        <v>-</v>
      </c>
      <c r="BS141" s="128" t="str">
        <f t="shared" si="151"/>
        <v>-</v>
      </c>
      <c r="BT141" s="128" t="str">
        <f t="shared" si="152"/>
        <v>-</v>
      </c>
      <c r="BU141" s="128" t="str">
        <f t="shared" si="153"/>
        <v>-</v>
      </c>
      <c r="BV141" s="129">
        <f t="shared" si="154"/>
        <v>0</v>
      </c>
      <c r="BX141" s="128" t="str">
        <f t="shared" si="103"/>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55"/>
        <v>-</v>
      </c>
      <c r="K142" s="20" t="str">
        <f>IF(月途中入退所!$N19=$B$2,IF(月途中入退所!S19="","-",月途中入退所!$S19),"-")</f>
        <v>-</v>
      </c>
      <c r="L142" s="162" t="str">
        <f t="shared" si="156"/>
        <v>-</v>
      </c>
      <c r="M142" s="20" t="str">
        <f>IF(月途中入退所!$N19=$B$2,月途中入退所!$T19,"-")</f>
        <v>-</v>
      </c>
      <c r="N142" s="129">
        <f t="shared" si="157"/>
        <v>0</v>
      </c>
      <c r="O142" s="123"/>
      <c r="P142" s="128" t="str">
        <f t="shared" si="104"/>
        <v>-</v>
      </c>
      <c r="Q142" s="128" t="str">
        <f t="shared" si="105"/>
        <v>-</v>
      </c>
      <c r="R142" s="128" t="str">
        <f t="shared" si="106"/>
        <v>-</v>
      </c>
      <c r="S142" s="128" t="str">
        <f t="shared" si="107"/>
        <v>-</v>
      </c>
      <c r="T142" s="128" t="str">
        <f t="shared" si="108"/>
        <v>-</v>
      </c>
      <c r="U142" s="128" t="str">
        <f t="shared" si="109"/>
        <v>-</v>
      </c>
      <c r="V142" s="128" t="str">
        <f t="shared" si="110"/>
        <v>-</v>
      </c>
      <c r="W142" s="128" t="str">
        <f t="shared" si="111"/>
        <v>-</v>
      </c>
      <c r="X142" s="128" t="str">
        <f t="shared" si="112"/>
        <v>-</v>
      </c>
      <c r="Y142" s="128" t="str">
        <f t="shared" si="113"/>
        <v>-</v>
      </c>
      <c r="Z142" s="128" t="str">
        <f t="shared" si="114"/>
        <v>-</v>
      </c>
      <c r="AA142" s="128" t="str">
        <f t="shared" si="115"/>
        <v>-</v>
      </c>
      <c r="AB142" s="131"/>
      <c r="AC142" s="128" t="str">
        <f t="shared" si="116"/>
        <v>-</v>
      </c>
      <c r="AD142" s="128" t="str">
        <f t="shared" si="117"/>
        <v>-</v>
      </c>
      <c r="AE142" s="131"/>
      <c r="AF142" s="131"/>
      <c r="AG142" s="128" t="str">
        <f t="shared" si="118"/>
        <v>-</v>
      </c>
      <c r="AH142" s="128" t="str">
        <f t="shared" si="119"/>
        <v>-</v>
      </c>
      <c r="AI142" s="128" t="str">
        <f t="shared" si="120"/>
        <v>-</v>
      </c>
      <c r="AJ142" s="128" t="str">
        <f t="shared" si="121"/>
        <v>-</v>
      </c>
      <c r="AK142" s="128" t="str">
        <f t="shared" si="122"/>
        <v>-</v>
      </c>
      <c r="AL142" s="128" t="str">
        <f t="shared" si="123"/>
        <v>-</v>
      </c>
      <c r="AM142" s="128" t="str">
        <f t="shared" si="124"/>
        <v>-</v>
      </c>
      <c r="AN142" s="128" t="str">
        <f t="shared" si="125"/>
        <v>-</v>
      </c>
      <c r="AO142" s="128" t="str">
        <f t="shared" si="126"/>
        <v>-</v>
      </c>
      <c r="AP142" s="128" t="str">
        <f t="shared" si="127"/>
        <v>-</v>
      </c>
      <c r="AQ142" s="128" t="str">
        <f t="shared" si="158"/>
        <v>-</v>
      </c>
      <c r="AR142" s="128" t="str">
        <f t="shared" si="159"/>
        <v>-</v>
      </c>
      <c r="AS142" s="129">
        <f t="shared" si="128"/>
        <v>0</v>
      </c>
      <c r="AT142" s="128" t="str">
        <f t="shared" si="129"/>
        <v>-</v>
      </c>
      <c r="AU142" s="128" t="str">
        <f t="shared" si="130"/>
        <v>-</v>
      </c>
      <c r="AV142" s="128" t="str">
        <f t="shared" si="131"/>
        <v>-</v>
      </c>
      <c r="AW142" s="128" t="str">
        <f t="shared" si="132"/>
        <v>-</v>
      </c>
      <c r="AX142" s="128" t="str">
        <f t="shared" si="133"/>
        <v>-</v>
      </c>
      <c r="AY142" s="128" t="str">
        <f t="shared" si="134"/>
        <v>-</v>
      </c>
      <c r="AZ142" s="128" t="str">
        <f t="shared" si="135"/>
        <v>-</v>
      </c>
      <c r="BA142" s="128" t="str">
        <f t="shared" si="136"/>
        <v>-</v>
      </c>
      <c r="BB142" s="128" t="str">
        <f t="shared" si="137"/>
        <v>-</v>
      </c>
      <c r="BC142" s="128" t="str">
        <f t="shared" si="138"/>
        <v>-</v>
      </c>
      <c r="BD142" s="128" t="str">
        <f t="shared" si="139"/>
        <v>-</v>
      </c>
      <c r="BE142" s="187"/>
      <c r="BF142" s="128" t="str">
        <f t="shared" si="140"/>
        <v>-</v>
      </c>
      <c r="BG142" s="128" t="str">
        <f t="shared" si="141"/>
        <v>-</v>
      </c>
      <c r="BH142" s="187"/>
      <c r="BI142" s="187"/>
      <c r="BJ142" s="128" t="str">
        <f t="shared" si="142"/>
        <v>-</v>
      </c>
      <c r="BK142" s="128" t="str">
        <f t="shared" si="143"/>
        <v>-</v>
      </c>
      <c r="BL142" s="128" t="str">
        <f t="shared" si="144"/>
        <v>-</v>
      </c>
      <c r="BM142" s="128" t="str">
        <f t="shared" si="145"/>
        <v>-</v>
      </c>
      <c r="BN142" s="128" t="str">
        <f t="shared" si="146"/>
        <v>-</v>
      </c>
      <c r="BO142" s="128" t="str">
        <f t="shared" si="147"/>
        <v>-</v>
      </c>
      <c r="BP142" s="128" t="str">
        <f t="shared" si="148"/>
        <v>-</v>
      </c>
      <c r="BQ142" s="128" t="str">
        <f t="shared" si="149"/>
        <v>-</v>
      </c>
      <c r="BR142" s="128" t="str">
        <f t="shared" si="150"/>
        <v>-</v>
      </c>
      <c r="BS142" s="128" t="str">
        <f t="shared" si="151"/>
        <v>-</v>
      </c>
      <c r="BT142" s="128" t="str">
        <f t="shared" si="152"/>
        <v>-</v>
      </c>
      <c r="BU142" s="128" t="str">
        <f t="shared" si="153"/>
        <v>-</v>
      </c>
      <c r="BV142" s="129">
        <f t="shared" si="154"/>
        <v>0</v>
      </c>
      <c r="BX142" s="128" t="str">
        <f t="shared" si="103"/>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55"/>
        <v>-</v>
      </c>
      <c r="K143" s="20" t="str">
        <f>IF(月途中入退所!$N20=$B$2,IF(月途中入退所!S20="","-",月途中入退所!$S20),"-")</f>
        <v>-</v>
      </c>
      <c r="L143" s="162" t="str">
        <f t="shared" si="156"/>
        <v>-</v>
      </c>
      <c r="M143" s="20" t="str">
        <f>IF(月途中入退所!$N20=$B$2,月途中入退所!$T20,"-")</f>
        <v>-</v>
      </c>
      <c r="N143" s="129">
        <f t="shared" si="157"/>
        <v>0</v>
      </c>
      <c r="O143" s="123"/>
      <c r="P143" s="128" t="str">
        <f t="shared" si="104"/>
        <v>-</v>
      </c>
      <c r="Q143" s="128" t="str">
        <f t="shared" si="105"/>
        <v>-</v>
      </c>
      <c r="R143" s="128" t="str">
        <f t="shared" si="106"/>
        <v>-</v>
      </c>
      <c r="S143" s="128" t="str">
        <f t="shared" si="107"/>
        <v>-</v>
      </c>
      <c r="T143" s="128" t="str">
        <f t="shared" si="108"/>
        <v>-</v>
      </c>
      <c r="U143" s="128" t="str">
        <f t="shared" si="109"/>
        <v>-</v>
      </c>
      <c r="V143" s="128" t="str">
        <f t="shared" si="110"/>
        <v>-</v>
      </c>
      <c r="W143" s="128" t="str">
        <f t="shared" si="111"/>
        <v>-</v>
      </c>
      <c r="X143" s="128" t="str">
        <f t="shared" si="112"/>
        <v>-</v>
      </c>
      <c r="Y143" s="128" t="str">
        <f t="shared" si="113"/>
        <v>-</v>
      </c>
      <c r="Z143" s="128" t="str">
        <f t="shared" si="114"/>
        <v>-</v>
      </c>
      <c r="AA143" s="128" t="str">
        <f t="shared" si="115"/>
        <v>-</v>
      </c>
      <c r="AB143" s="131"/>
      <c r="AC143" s="128" t="str">
        <f t="shared" si="116"/>
        <v>-</v>
      </c>
      <c r="AD143" s="128" t="str">
        <f t="shared" si="117"/>
        <v>-</v>
      </c>
      <c r="AE143" s="131"/>
      <c r="AF143" s="131"/>
      <c r="AG143" s="128" t="str">
        <f t="shared" si="118"/>
        <v>-</v>
      </c>
      <c r="AH143" s="128" t="str">
        <f t="shared" si="119"/>
        <v>-</v>
      </c>
      <c r="AI143" s="128" t="str">
        <f t="shared" si="120"/>
        <v>-</v>
      </c>
      <c r="AJ143" s="128" t="str">
        <f t="shared" si="121"/>
        <v>-</v>
      </c>
      <c r="AK143" s="128" t="str">
        <f t="shared" si="122"/>
        <v>-</v>
      </c>
      <c r="AL143" s="128" t="str">
        <f t="shared" si="123"/>
        <v>-</v>
      </c>
      <c r="AM143" s="128" t="str">
        <f t="shared" si="124"/>
        <v>-</v>
      </c>
      <c r="AN143" s="128" t="str">
        <f t="shared" si="125"/>
        <v>-</v>
      </c>
      <c r="AO143" s="128" t="str">
        <f t="shared" si="126"/>
        <v>-</v>
      </c>
      <c r="AP143" s="128" t="str">
        <f t="shared" si="127"/>
        <v>-</v>
      </c>
      <c r="AQ143" s="128" t="str">
        <f t="shared" si="158"/>
        <v>-</v>
      </c>
      <c r="AR143" s="128" t="str">
        <f t="shared" si="159"/>
        <v>-</v>
      </c>
      <c r="AS143" s="129">
        <f t="shared" si="128"/>
        <v>0</v>
      </c>
      <c r="AT143" s="128" t="str">
        <f t="shared" si="129"/>
        <v>-</v>
      </c>
      <c r="AU143" s="128" t="str">
        <f t="shared" si="130"/>
        <v>-</v>
      </c>
      <c r="AV143" s="128" t="str">
        <f t="shared" si="131"/>
        <v>-</v>
      </c>
      <c r="AW143" s="128" t="str">
        <f t="shared" si="132"/>
        <v>-</v>
      </c>
      <c r="AX143" s="128" t="str">
        <f t="shared" si="133"/>
        <v>-</v>
      </c>
      <c r="AY143" s="128" t="str">
        <f t="shared" si="134"/>
        <v>-</v>
      </c>
      <c r="AZ143" s="128" t="str">
        <f t="shared" si="135"/>
        <v>-</v>
      </c>
      <c r="BA143" s="128" t="str">
        <f t="shared" si="136"/>
        <v>-</v>
      </c>
      <c r="BB143" s="128" t="str">
        <f t="shared" si="137"/>
        <v>-</v>
      </c>
      <c r="BC143" s="128" t="str">
        <f t="shared" si="138"/>
        <v>-</v>
      </c>
      <c r="BD143" s="128" t="str">
        <f t="shared" si="139"/>
        <v>-</v>
      </c>
      <c r="BE143" s="187"/>
      <c r="BF143" s="128" t="str">
        <f t="shared" si="140"/>
        <v>-</v>
      </c>
      <c r="BG143" s="128" t="str">
        <f t="shared" si="141"/>
        <v>-</v>
      </c>
      <c r="BH143" s="187"/>
      <c r="BI143" s="187"/>
      <c r="BJ143" s="128" t="str">
        <f t="shared" si="142"/>
        <v>-</v>
      </c>
      <c r="BK143" s="128" t="str">
        <f t="shared" si="143"/>
        <v>-</v>
      </c>
      <c r="BL143" s="128" t="str">
        <f t="shared" si="144"/>
        <v>-</v>
      </c>
      <c r="BM143" s="128" t="str">
        <f t="shared" si="145"/>
        <v>-</v>
      </c>
      <c r="BN143" s="128" t="str">
        <f t="shared" si="146"/>
        <v>-</v>
      </c>
      <c r="BO143" s="128" t="str">
        <f t="shared" si="147"/>
        <v>-</v>
      </c>
      <c r="BP143" s="128" t="str">
        <f t="shared" si="148"/>
        <v>-</v>
      </c>
      <c r="BQ143" s="128" t="str">
        <f t="shared" si="149"/>
        <v>-</v>
      </c>
      <c r="BR143" s="128" t="str">
        <f t="shared" si="150"/>
        <v>-</v>
      </c>
      <c r="BS143" s="128" t="str">
        <f t="shared" si="151"/>
        <v>-</v>
      </c>
      <c r="BT143" s="128" t="str">
        <f t="shared" si="152"/>
        <v>-</v>
      </c>
      <c r="BU143" s="128" t="str">
        <f t="shared" si="153"/>
        <v>-</v>
      </c>
      <c r="BV143" s="129">
        <f t="shared" si="154"/>
        <v>0</v>
      </c>
      <c r="BX143" s="128" t="str">
        <f t="shared" si="103"/>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55"/>
        <v>-</v>
      </c>
      <c r="K144" s="20" t="str">
        <f>IF(月途中入退所!$N21=$B$2,IF(月途中入退所!S21="","-",月途中入退所!$S21),"-")</f>
        <v>-</v>
      </c>
      <c r="L144" s="162" t="str">
        <f t="shared" si="156"/>
        <v>-</v>
      </c>
      <c r="M144" s="20" t="str">
        <f>IF(月途中入退所!$N21=$B$2,月途中入退所!$T21,"-")</f>
        <v>-</v>
      </c>
      <c r="N144" s="129">
        <f t="shared" si="157"/>
        <v>0</v>
      </c>
      <c r="O144" s="123"/>
      <c r="P144" s="128" t="str">
        <f t="shared" si="104"/>
        <v>-</v>
      </c>
      <c r="Q144" s="128" t="str">
        <f t="shared" si="105"/>
        <v>-</v>
      </c>
      <c r="R144" s="128" t="str">
        <f t="shared" si="106"/>
        <v>-</v>
      </c>
      <c r="S144" s="128" t="str">
        <f t="shared" si="107"/>
        <v>-</v>
      </c>
      <c r="T144" s="128" t="str">
        <f t="shared" si="108"/>
        <v>-</v>
      </c>
      <c r="U144" s="128" t="str">
        <f t="shared" si="109"/>
        <v>-</v>
      </c>
      <c r="V144" s="128" t="str">
        <f t="shared" si="110"/>
        <v>-</v>
      </c>
      <c r="W144" s="128" t="str">
        <f t="shared" si="111"/>
        <v>-</v>
      </c>
      <c r="X144" s="128" t="str">
        <f t="shared" si="112"/>
        <v>-</v>
      </c>
      <c r="Y144" s="128" t="str">
        <f t="shared" si="113"/>
        <v>-</v>
      </c>
      <c r="Z144" s="128" t="str">
        <f t="shared" si="114"/>
        <v>-</v>
      </c>
      <c r="AA144" s="128" t="str">
        <f t="shared" si="115"/>
        <v>-</v>
      </c>
      <c r="AB144" s="131"/>
      <c r="AC144" s="128" t="str">
        <f t="shared" si="116"/>
        <v>-</v>
      </c>
      <c r="AD144" s="128" t="str">
        <f t="shared" si="117"/>
        <v>-</v>
      </c>
      <c r="AE144" s="131"/>
      <c r="AF144" s="131"/>
      <c r="AG144" s="128" t="str">
        <f t="shared" si="118"/>
        <v>-</v>
      </c>
      <c r="AH144" s="128" t="str">
        <f t="shared" si="119"/>
        <v>-</v>
      </c>
      <c r="AI144" s="128" t="str">
        <f t="shared" si="120"/>
        <v>-</v>
      </c>
      <c r="AJ144" s="128" t="str">
        <f t="shared" si="121"/>
        <v>-</v>
      </c>
      <c r="AK144" s="128" t="str">
        <f t="shared" si="122"/>
        <v>-</v>
      </c>
      <c r="AL144" s="128" t="str">
        <f t="shared" si="123"/>
        <v>-</v>
      </c>
      <c r="AM144" s="128" t="str">
        <f t="shared" si="124"/>
        <v>-</v>
      </c>
      <c r="AN144" s="128" t="str">
        <f t="shared" si="125"/>
        <v>-</v>
      </c>
      <c r="AO144" s="128" t="str">
        <f t="shared" si="126"/>
        <v>-</v>
      </c>
      <c r="AP144" s="128" t="str">
        <f t="shared" si="127"/>
        <v>-</v>
      </c>
      <c r="AQ144" s="128" t="str">
        <f t="shared" si="158"/>
        <v>-</v>
      </c>
      <c r="AR144" s="128" t="str">
        <f t="shared" si="159"/>
        <v>-</v>
      </c>
      <c r="AS144" s="129">
        <f t="shared" si="128"/>
        <v>0</v>
      </c>
      <c r="AT144" s="128" t="str">
        <f t="shared" si="129"/>
        <v>-</v>
      </c>
      <c r="AU144" s="128" t="str">
        <f t="shared" si="130"/>
        <v>-</v>
      </c>
      <c r="AV144" s="128" t="str">
        <f t="shared" si="131"/>
        <v>-</v>
      </c>
      <c r="AW144" s="128" t="str">
        <f t="shared" si="132"/>
        <v>-</v>
      </c>
      <c r="AX144" s="128" t="str">
        <f t="shared" si="133"/>
        <v>-</v>
      </c>
      <c r="AY144" s="128" t="str">
        <f t="shared" si="134"/>
        <v>-</v>
      </c>
      <c r="AZ144" s="128" t="str">
        <f t="shared" si="135"/>
        <v>-</v>
      </c>
      <c r="BA144" s="128" t="str">
        <f t="shared" si="136"/>
        <v>-</v>
      </c>
      <c r="BB144" s="128" t="str">
        <f t="shared" si="137"/>
        <v>-</v>
      </c>
      <c r="BC144" s="128" t="str">
        <f t="shared" si="138"/>
        <v>-</v>
      </c>
      <c r="BD144" s="128" t="str">
        <f t="shared" si="139"/>
        <v>-</v>
      </c>
      <c r="BE144" s="187"/>
      <c r="BF144" s="128" t="str">
        <f t="shared" si="140"/>
        <v>-</v>
      </c>
      <c r="BG144" s="128" t="str">
        <f t="shared" si="141"/>
        <v>-</v>
      </c>
      <c r="BH144" s="187"/>
      <c r="BI144" s="187"/>
      <c r="BJ144" s="128" t="str">
        <f t="shared" si="142"/>
        <v>-</v>
      </c>
      <c r="BK144" s="128" t="str">
        <f t="shared" si="143"/>
        <v>-</v>
      </c>
      <c r="BL144" s="128" t="str">
        <f t="shared" si="144"/>
        <v>-</v>
      </c>
      <c r="BM144" s="128" t="str">
        <f t="shared" si="145"/>
        <v>-</v>
      </c>
      <c r="BN144" s="128" t="str">
        <f t="shared" si="146"/>
        <v>-</v>
      </c>
      <c r="BO144" s="128" t="str">
        <f t="shared" si="147"/>
        <v>-</v>
      </c>
      <c r="BP144" s="128" t="str">
        <f t="shared" si="148"/>
        <v>-</v>
      </c>
      <c r="BQ144" s="128" t="str">
        <f t="shared" si="149"/>
        <v>-</v>
      </c>
      <c r="BR144" s="128" t="str">
        <f t="shared" si="150"/>
        <v>-</v>
      </c>
      <c r="BS144" s="128" t="str">
        <f t="shared" si="151"/>
        <v>-</v>
      </c>
      <c r="BT144" s="128" t="str">
        <f t="shared" si="152"/>
        <v>-</v>
      </c>
      <c r="BU144" s="128" t="str">
        <f t="shared" si="153"/>
        <v>-</v>
      </c>
      <c r="BV144" s="129">
        <f t="shared" si="154"/>
        <v>0</v>
      </c>
      <c r="BX144" s="128" t="str">
        <f t="shared" si="103"/>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55"/>
        <v>-</v>
      </c>
      <c r="K145" s="20" t="str">
        <f>IF(月途中入退所!$N22=$B$2,IF(月途中入退所!S22="","-",月途中入退所!$S22),"-")</f>
        <v>-</v>
      </c>
      <c r="L145" s="162" t="str">
        <f t="shared" si="156"/>
        <v>-</v>
      </c>
      <c r="M145" s="20" t="str">
        <f>IF(月途中入退所!$N22=$B$2,月途中入退所!$T22,"-")</f>
        <v>-</v>
      </c>
      <c r="N145" s="129">
        <f t="shared" si="157"/>
        <v>0</v>
      </c>
      <c r="P145" s="128" t="str">
        <f t="shared" si="104"/>
        <v>-</v>
      </c>
      <c r="Q145" s="128" t="str">
        <f t="shared" si="105"/>
        <v>-</v>
      </c>
      <c r="R145" s="128" t="str">
        <f t="shared" si="106"/>
        <v>-</v>
      </c>
      <c r="S145" s="128" t="str">
        <f t="shared" si="107"/>
        <v>-</v>
      </c>
      <c r="T145" s="128" t="str">
        <f t="shared" si="108"/>
        <v>-</v>
      </c>
      <c r="U145" s="128" t="str">
        <f t="shared" si="109"/>
        <v>-</v>
      </c>
      <c r="V145" s="128" t="str">
        <f t="shared" si="110"/>
        <v>-</v>
      </c>
      <c r="W145" s="128" t="str">
        <f t="shared" si="111"/>
        <v>-</v>
      </c>
      <c r="X145" s="128" t="str">
        <f t="shared" si="112"/>
        <v>-</v>
      </c>
      <c r="Y145" s="128" t="str">
        <f t="shared" si="113"/>
        <v>-</v>
      </c>
      <c r="Z145" s="128" t="str">
        <f t="shared" si="114"/>
        <v>-</v>
      </c>
      <c r="AA145" s="128" t="str">
        <f t="shared" si="115"/>
        <v>-</v>
      </c>
      <c r="AB145" s="131"/>
      <c r="AC145" s="128" t="str">
        <f t="shared" si="116"/>
        <v>-</v>
      </c>
      <c r="AD145" s="128" t="str">
        <f t="shared" si="117"/>
        <v>-</v>
      </c>
      <c r="AE145" s="131"/>
      <c r="AF145" s="131"/>
      <c r="AG145" s="128" t="str">
        <f t="shared" si="118"/>
        <v>-</v>
      </c>
      <c r="AH145" s="128" t="str">
        <f t="shared" si="119"/>
        <v>-</v>
      </c>
      <c r="AI145" s="128" t="str">
        <f t="shared" si="120"/>
        <v>-</v>
      </c>
      <c r="AJ145" s="128" t="str">
        <f t="shared" si="121"/>
        <v>-</v>
      </c>
      <c r="AK145" s="128" t="str">
        <f t="shared" si="122"/>
        <v>-</v>
      </c>
      <c r="AL145" s="128" t="str">
        <f t="shared" si="123"/>
        <v>-</v>
      </c>
      <c r="AM145" s="128" t="str">
        <f t="shared" si="124"/>
        <v>-</v>
      </c>
      <c r="AN145" s="128" t="str">
        <f t="shared" si="125"/>
        <v>-</v>
      </c>
      <c r="AO145" s="128" t="str">
        <f t="shared" si="126"/>
        <v>-</v>
      </c>
      <c r="AP145" s="128" t="str">
        <f t="shared" si="127"/>
        <v>-</v>
      </c>
      <c r="AQ145" s="128" t="str">
        <f t="shared" si="158"/>
        <v>-</v>
      </c>
      <c r="AR145" s="128" t="str">
        <f t="shared" si="159"/>
        <v>-</v>
      </c>
      <c r="AS145" s="129">
        <f t="shared" si="128"/>
        <v>0</v>
      </c>
      <c r="AT145" s="128" t="str">
        <f t="shared" si="129"/>
        <v>-</v>
      </c>
      <c r="AU145" s="128" t="str">
        <f t="shared" si="130"/>
        <v>-</v>
      </c>
      <c r="AV145" s="128" t="str">
        <f t="shared" si="131"/>
        <v>-</v>
      </c>
      <c r="AW145" s="128" t="str">
        <f t="shared" si="132"/>
        <v>-</v>
      </c>
      <c r="AX145" s="128" t="str">
        <f t="shared" si="133"/>
        <v>-</v>
      </c>
      <c r="AY145" s="128" t="str">
        <f t="shared" si="134"/>
        <v>-</v>
      </c>
      <c r="AZ145" s="128" t="str">
        <f t="shared" si="135"/>
        <v>-</v>
      </c>
      <c r="BA145" s="128" t="str">
        <f t="shared" si="136"/>
        <v>-</v>
      </c>
      <c r="BB145" s="128" t="str">
        <f t="shared" si="137"/>
        <v>-</v>
      </c>
      <c r="BC145" s="128" t="str">
        <f t="shared" si="138"/>
        <v>-</v>
      </c>
      <c r="BD145" s="128" t="str">
        <f t="shared" si="139"/>
        <v>-</v>
      </c>
      <c r="BE145" s="187"/>
      <c r="BF145" s="128" t="str">
        <f t="shared" si="140"/>
        <v>-</v>
      </c>
      <c r="BG145" s="128" t="str">
        <f t="shared" si="141"/>
        <v>-</v>
      </c>
      <c r="BH145" s="187"/>
      <c r="BI145" s="187"/>
      <c r="BJ145" s="128" t="str">
        <f t="shared" si="142"/>
        <v>-</v>
      </c>
      <c r="BK145" s="128" t="str">
        <f t="shared" si="143"/>
        <v>-</v>
      </c>
      <c r="BL145" s="128" t="str">
        <f t="shared" si="144"/>
        <v>-</v>
      </c>
      <c r="BM145" s="128" t="str">
        <f t="shared" si="145"/>
        <v>-</v>
      </c>
      <c r="BN145" s="128" t="str">
        <f t="shared" si="146"/>
        <v>-</v>
      </c>
      <c r="BO145" s="128" t="str">
        <f t="shared" si="147"/>
        <v>-</v>
      </c>
      <c r="BP145" s="128" t="str">
        <f t="shared" si="148"/>
        <v>-</v>
      </c>
      <c r="BQ145" s="128" t="str">
        <f t="shared" si="149"/>
        <v>-</v>
      </c>
      <c r="BR145" s="128" t="str">
        <f t="shared" si="150"/>
        <v>-</v>
      </c>
      <c r="BS145" s="128" t="str">
        <f t="shared" si="151"/>
        <v>-</v>
      </c>
      <c r="BT145" s="128" t="str">
        <f t="shared" si="152"/>
        <v>-</v>
      </c>
      <c r="BU145" s="128" t="str">
        <f t="shared" si="153"/>
        <v>-</v>
      </c>
      <c r="BV145" s="129">
        <f t="shared" si="154"/>
        <v>0</v>
      </c>
      <c r="BX145" s="128" t="str">
        <f t="shared" si="103"/>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55"/>
        <v>-</v>
      </c>
      <c r="K146" s="20" t="str">
        <f>IF(月途中入退所!$N23=$B$2,IF(月途中入退所!S23="","-",月途中入退所!$S23),"-")</f>
        <v>-</v>
      </c>
      <c r="L146" s="162" t="str">
        <f t="shared" si="156"/>
        <v>-</v>
      </c>
      <c r="M146" s="20" t="str">
        <f>IF(月途中入退所!$N23=$B$2,月途中入退所!$T23,"-")</f>
        <v>-</v>
      </c>
      <c r="N146" s="129">
        <f t="shared" si="157"/>
        <v>0</v>
      </c>
      <c r="P146" s="128" t="str">
        <f t="shared" si="104"/>
        <v>-</v>
      </c>
      <c r="Q146" s="128" t="str">
        <f t="shared" si="105"/>
        <v>-</v>
      </c>
      <c r="R146" s="128" t="str">
        <f t="shared" si="106"/>
        <v>-</v>
      </c>
      <c r="S146" s="128" t="str">
        <f t="shared" si="107"/>
        <v>-</v>
      </c>
      <c r="T146" s="128" t="str">
        <f t="shared" si="108"/>
        <v>-</v>
      </c>
      <c r="U146" s="128" t="str">
        <f t="shared" si="109"/>
        <v>-</v>
      </c>
      <c r="V146" s="128" t="str">
        <f t="shared" si="110"/>
        <v>-</v>
      </c>
      <c r="W146" s="128" t="str">
        <f t="shared" si="111"/>
        <v>-</v>
      </c>
      <c r="X146" s="128" t="str">
        <f t="shared" si="112"/>
        <v>-</v>
      </c>
      <c r="Y146" s="128" t="str">
        <f t="shared" si="113"/>
        <v>-</v>
      </c>
      <c r="Z146" s="128" t="str">
        <f t="shared" si="114"/>
        <v>-</v>
      </c>
      <c r="AA146" s="128" t="str">
        <f t="shared" si="115"/>
        <v>-</v>
      </c>
      <c r="AB146" s="131"/>
      <c r="AC146" s="128" t="str">
        <f t="shared" si="116"/>
        <v>-</v>
      </c>
      <c r="AD146" s="128" t="str">
        <f t="shared" si="117"/>
        <v>-</v>
      </c>
      <c r="AE146" s="131"/>
      <c r="AF146" s="131"/>
      <c r="AG146" s="128" t="str">
        <f t="shared" si="118"/>
        <v>-</v>
      </c>
      <c r="AH146" s="128" t="str">
        <f t="shared" si="119"/>
        <v>-</v>
      </c>
      <c r="AI146" s="128" t="str">
        <f t="shared" si="120"/>
        <v>-</v>
      </c>
      <c r="AJ146" s="128" t="str">
        <f t="shared" si="121"/>
        <v>-</v>
      </c>
      <c r="AK146" s="128" t="str">
        <f t="shared" si="122"/>
        <v>-</v>
      </c>
      <c r="AL146" s="128" t="str">
        <f t="shared" si="123"/>
        <v>-</v>
      </c>
      <c r="AM146" s="128" t="str">
        <f t="shared" si="124"/>
        <v>-</v>
      </c>
      <c r="AN146" s="128" t="str">
        <f t="shared" si="125"/>
        <v>-</v>
      </c>
      <c r="AO146" s="128" t="str">
        <f t="shared" si="126"/>
        <v>-</v>
      </c>
      <c r="AP146" s="128" t="str">
        <f t="shared" si="127"/>
        <v>-</v>
      </c>
      <c r="AQ146" s="128" t="str">
        <f t="shared" si="158"/>
        <v>-</v>
      </c>
      <c r="AR146" s="128" t="str">
        <f t="shared" si="159"/>
        <v>-</v>
      </c>
      <c r="AS146" s="129">
        <f t="shared" si="128"/>
        <v>0</v>
      </c>
      <c r="AT146" s="128" t="str">
        <f t="shared" si="129"/>
        <v>-</v>
      </c>
      <c r="AU146" s="128" t="str">
        <f t="shared" si="130"/>
        <v>-</v>
      </c>
      <c r="AV146" s="128" t="str">
        <f t="shared" si="131"/>
        <v>-</v>
      </c>
      <c r="AW146" s="128" t="str">
        <f t="shared" si="132"/>
        <v>-</v>
      </c>
      <c r="AX146" s="128" t="str">
        <f t="shared" si="133"/>
        <v>-</v>
      </c>
      <c r="AY146" s="128" t="str">
        <f t="shared" si="134"/>
        <v>-</v>
      </c>
      <c r="AZ146" s="128" t="str">
        <f t="shared" si="135"/>
        <v>-</v>
      </c>
      <c r="BA146" s="128" t="str">
        <f t="shared" si="136"/>
        <v>-</v>
      </c>
      <c r="BB146" s="128" t="str">
        <f t="shared" si="137"/>
        <v>-</v>
      </c>
      <c r="BC146" s="128" t="str">
        <f t="shared" si="138"/>
        <v>-</v>
      </c>
      <c r="BD146" s="128" t="str">
        <f t="shared" si="139"/>
        <v>-</v>
      </c>
      <c r="BE146" s="187"/>
      <c r="BF146" s="128" t="str">
        <f t="shared" si="140"/>
        <v>-</v>
      </c>
      <c r="BG146" s="128" t="str">
        <f t="shared" si="141"/>
        <v>-</v>
      </c>
      <c r="BH146" s="187"/>
      <c r="BI146" s="187"/>
      <c r="BJ146" s="128" t="str">
        <f t="shared" si="142"/>
        <v>-</v>
      </c>
      <c r="BK146" s="128" t="str">
        <f t="shared" si="143"/>
        <v>-</v>
      </c>
      <c r="BL146" s="128" t="str">
        <f t="shared" si="144"/>
        <v>-</v>
      </c>
      <c r="BM146" s="128" t="str">
        <f t="shared" si="145"/>
        <v>-</v>
      </c>
      <c r="BN146" s="128" t="str">
        <f t="shared" si="146"/>
        <v>-</v>
      </c>
      <c r="BO146" s="128" t="str">
        <f t="shared" si="147"/>
        <v>-</v>
      </c>
      <c r="BP146" s="128" t="str">
        <f t="shared" si="148"/>
        <v>-</v>
      </c>
      <c r="BQ146" s="128" t="str">
        <f t="shared" si="149"/>
        <v>-</v>
      </c>
      <c r="BR146" s="128" t="str">
        <f t="shared" si="150"/>
        <v>-</v>
      </c>
      <c r="BS146" s="128" t="str">
        <f t="shared" si="151"/>
        <v>-</v>
      </c>
      <c r="BT146" s="128" t="str">
        <f t="shared" si="152"/>
        <v>-</v>
      </c>
      <c r="BU146" s="128" t="str">
        <f t="shared" si="153"/>
        <v>-</v>
      </c>
      <c r="BV146" s="129">
        <f t="shared" si="154"/>
        <v>0</v>
      </c>
      <c r="BX146" s="128" t="str">
        <f t="shared" si="103"/>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55"/>
        <v>-</v>
      </c>
      <c r="K147" s="20" t="str">
        <f>IF(月途中入退所!$N24=$B$2,IF(月途中入退所!S24="","-",月途中入退所!$S24),"-")</f>
        <v>-</v>
      </c>
      <c r="L147" s="162" t="str">
        <f t="shared" si="156"/>
        <v>-</v>
      </c>
      <c r="M147" s="20" t="str">
        <f>IF(月途中入退所!$N24=$B$2,月途中入退所!$T24,"-")</f>
        <v>-</v>
      </c>
      <c r="N147" s="129">
        <f t="shared" si="157"/>
        <v>0</v>
      </c>
      <c r="O147" s="123"/>
      <c r="P147" s="128" t="str">
        <f t="shared" si="104"/>
        <v>-</v>
      </c>
      <c r="Q147" s="128" t="str">
        <f t="shared" si="105"/>
        <v>-</v>
      </c>
      <c r="R147" s="128" t="str">
        <f t="shared" si="106"/>
        <v>-</v>
      </c>
      <c r="S147" s="128" t="str">
        <f t="shared" si="107"/>
        <v>-</v>
      </c>
      <c r="T147" s="128" t="str">
        <f t="shared" si="108"/>
        <v>-</v>
      </c>
      <c r="U147" s="128" t="str">
        <f t="shared" si="109"/>
        <v>-</v>
      </c>
      <c r="V147" s="128" t="str">
        <f t="shared" si="110"/>
        <v>-</v>
      </c>
      <c r="W147" s="128" t="str">
        <f t="shared" si="111"/>
        <v>-</v>
      </c>
      <c r="X147" s="128" t="str">
        <f t="shared" si="112"/>
        <v>-</v>
      </c>
      <c r="Y147" s="128" t="str">
        <f t="shared" si="113"/>
        <v>-</v>
      </c>
      <c r="Z147" s="128" t="str">
        <f t="shared" si="114"/>
        <v>-</v>
      </c>
      <c r="AA147" s="128" t="str">
        <f t="shared" si="115"/>
        <v>-</v>
      </c>
      <c r="AB147" s="131"/>
      <c r="AC147" s="128" t="str">
        <f t="shared" si="116"/>
        <v>-</v>
      </c>
      <c r="AD147" s="128" t="str">
        <f t="shared" si="117"/>
        <v>-</v>
      </c>
      <c r="AE147" s="131"/>
      <c r="AF147" s="131"/>
      <c r="AG147" s="128" t="str">
        <f t="shared" si="118"/>
        <v>-</v>
      </c>
      <c r="AH147" s="128" t="str">
        <f t="shared" si="119"/>
        <v>-</v>
      </c>
      <c r="AI147" s="128" t="str">
        <f t="shared" si="120"/>
        <v>-</v>
      </c>
      <c r="AJ147" s="128" t="str">
        <f t="shared" si="121"/>
        <v>-</v>
      </c>
      <c r="AK147" s="128" t="str">
        <f t="shared" si="122"/>
        <v>-</v>
      </c>
      <c r="AL147" s="128" t="str">
        <f t="shared" si="123"/>
        <v>-</v>
      </c>
      <c r="AM147" s="128" t="str">
        <f t="shared" si="124"/>
        <v>-</v>
      </c>
      <c r="AN147" s="128" t="str">
        <f t="shared" si="125"/>
        <v>-</v>
      </c>
      <c r="AO147" s="128" t="str">
        <f t="shared" si="126"/>
        <v>-</v>
      </c>
      <c r="AP147" s="128" t="str">
        <f t="shared" si="127"/>
        <v>-</v>
      </c>
      <c r="AQ147" s="128" t="str">
        <f t="shared" si="158"/>
        <v>-</v>
      </c>
      <c r="AR147" s="128" t="str">
        <f t="shared" si="159"/>
        <v>-</v>
      </c>
      <c r="AS147" s="129">
        <f t="shared" si="128"/>
        <v>0</v>
      </c>
      <c r="AT147" s="128" t="str">
        <f t="shared" si="129"/>
        <v>-</v>
      </c>
      <c r="AU147" s="128" t="str">
        <f t="shared" si="130"/>
        <v>-</v>
      </c>
      <c r="AV147" s="128" t="str">
        <f t="shared" si="131"/>
        <v>-</v>
      </c>
      <c r="AW147" s="128" t="str">
        <f t="shared" si="132"/>
        <v>-</v>
      </c>
      <c r="AX147" s="128" t="str">
        <f t="shared" si="133"/>
        <v>-</v>
      </c>
      <c r="AY147" s="128" t="str">
        <f t="shared" si="134"/>
        <v>-</v>
      </c>
      <c r="AZ147" s="128" t="str">
        <f t="shared" si="135"/>
        <v>-</v>
      </c>
      <c r="BA147" s="128" t="str">
        <f t="shared" si="136"/>
        <v>-</v>
      </c>
      <c r="BB147" s="128" t="str">
        <f t="shared" si="137"/>
        <v>-</v>
      </c>
      <c r="BC147" s="128" t="str">
        <f t="shared" si="138"/>
        <v>-</v>
      </c>
      <c r="BD147" s="128" t="str">
        <f t="shared" si="139"/>
        <v>-</v>
      </c>
      <c r="BE147" s="187"/>
      <c r="BF147" s="128" t="str">
        <f t="shared" si="140"/>
        <v>-</v>
      </c>
      <c r="BG147" s="128" t="str">
        <f t="shared" si="141"/>
        <v>-</v>
      </c>
      <c r="BH147" s="187"/>
      <c r="BI147" s="187"/>
      <c r="BJ147" s="128" t="str">
        <f t="shared" si="142"/>
        <v>-</v>
      </c>
      <c r="BK147" s="128" t="str">
        <f t="shared" si="143"/>
        <v>-</v>
      </c>
      <c r="BL147" s="128" t="str">
        <f t="shared" si="144"/>
        <v>-</v>
      </c>
      <c r="BM147" s="128" t="str">
        <f t="shared" si="145"/>
        <v>-</v>
      </c>
      <c r="BN147" s="128" t="str">
        <f t="shared" si="146"/>
        <v>-</v>
      </c>
      <c r="BO147" s="128" t="str">
        <f t="shared" si="147"/>
        <v>-</v>
      </c>
      <c r="BP147" s="128" t="str">
        <f t="shared" si="148"/>
        <v>-</v>
      </c>
      <c r="BQ147" s="128" t="str">
        <f t="shared" si="149"/>
        <v>-</v>
      </c>
      <c r="BR147" s="128" t="str">
        <f t="shared" si="150"/>
        <v>-</v>
      </c>
      <c r="BS147" s="128" t="str">
        <f t="shared" si="151"/>
        <v>-</v>
      </c>
      <c r="BT147" s="128" t="str">
        <f t="shared" si="152"/>
        <v>-</v>
      </c>
      <c r="BU147" s="128" t="str">
        <f t="shared" si="153"/>
        <v>-</v>
      </c>
      <c r="BV147" s="129">
        <f t="shared" si="154"/>
        <v>0</v>
      </c>
      <c r="BX147" s="128" t="str">
        <f t="shared" si="103"/>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55"/>
        <v>-</v>
      </c>
      <c r="K148" s="20" t="str">
        <f>IF(月途中入退所!$N25=$B$2,IF(月途中入退所!S25="","-",月途中入退所!$S25),"-")</f>
        <v>-</v>
      </c>
      <c r="L148" s="162" t="str">
        <f t="shared" si="156"/>
        <v>-</v>
      </c>
      <c r="M148" s="20" t="str">
        <f>IF(月途中入退所!$N25=$B$2,月途中入退所!$T25,"-")</f>
        <v>-</v>
      </c>
      <c r="N148" s="129">
        <f t="shared" si="157"/>
        <v>0</v>
      </c>
      <c r="P148" s="128" t="str">
        <f t="shared" si="104"/>
        <v>-</v>
      </c>
      <c r="Q148" s="128" t="str">
        <f t="shared" si="105"/>
        <v>-</v>
      </c>
      <c r="R148" s="128" t="str">
        <f t="shared" si="106"/>
        <v>-</v>
      </c>
      <c r="S148" s="128" t="str">
        <f t="shared" si="107"/>
        <v>-</v>
      </c>
      <c r="T148" s="128" t="str">
        <f t="shared" si="108"/>
        <v>-</v>
      </c>
      <c r="U148" s="128" t="str">
        <f t="shared" si="109"/>
        <v>-</v>
      </c>
      <c r="V148" s="128" t="str">
        <f t="shared" si="110"/>
        <v>-</v>
      </c>
      <c r="W148" s="128" t="str">
        <f t="shared" si="111"/>
        <v>-</v>
      </c>
      <c r="X148" s="128" t="str">
        <f t="shared" si="112"/>
        <v>-</v>
      </c>
      <c r="Y148" s="128" t="str">
        <f t="shared" si="113"/>
        <v>-</v>
      </c>
      <c r="Z148" s="128" t="str">
        <f t="shared" si="114"/>
        <v>-</v>
      </c>
      <c r="AA148" s="128" t="str">
        <f t="shared" si="115"/>
        <v>-</v>
      </c>
      <c r="AB148" s="131"/>
      <c r="AC148" s="128" t="str">
        <f t="shared" si="116"/>
        <v>-</v>
      </c>
      <c r="AD148" s="128" t="str">
        <f t="shared" si="117"/>
        <v>-</v>
      </c>
      <c r="AE148" s="131"/>
      <c r="AF148" s="131"/>
      <c r="AG148" s="128" t="str">
        <f t="shared" si="118"/>
        <v>-</v>
      </c>
      <c r="AH148" s="128" t="str">
        <f t="shared" si="119"/>
        <v>-</v>
      </c>
      <c r="AI148" s="128" t="str">
        <f t="shared" si="120"/>
        <v>-</v>
      </c>
      <c r="AJ148" s="128" t="str">
        <f t="shared" si="121"/>
        <v>-</v>
      </c>
      <c r="AK148" s="128" t="str">
        <f t="shared" si="122"/>
        <v>-</v>
      </c>
      <c r="AL148" s="128" t="str">
        <f t="shared" si="123"/>
        <v>-</v>
      </c>
      <c r="AM148" s="128" t="str">
        <f t="shared" si="124"/>
        <v>-</v>
      </c>
      <c r="AN148" s="128" t="str">
        <f t="shared" si="125"/>
        <v>-</v>
      </c>
      <c r="AO148" s="128" t="str">
        <f t="shared" si="126"/>
        <v>-</v>
      </c>
      <c r="AP148" s="128" t="str">
        <f t="shared" si="127"/>
        <v>-</v>
      </c>
      <c r="AQ148" s="128" t="str">
        <f t="shared" si="158"/>
        <v>-</v>
      </c>
      <c r="AR148" s="128" t="str">
        <f t="shared" si="159"/>
        <v>-</v>
      </c>
      <c r="AS148" s="129">
        <f t="shared" si="128"/>
        <v>0</v>
      </c>
      <c r="AT148" s="128" t="str">
        <f t="shared" si="129"/>
        <v>-</v>
      </c>
      <c r="AU148" s="128" t="str">
        <f t="shared" si="130"/>
        <v>-</v>
      </c>
      <c r="AV148" s="128" t="str">
        <f t="shared" si="131"/>
        <v>-</v>
      </c>
      <c r="AW148" s="128" t="str">
        <f t="shared" si="132"/>
        <v>-</v>
      </c>
      <c r="AX148" s="128" t="str">
        <f t="shared" si="133"/>
        <v>-</v>
      </c>
      <c r="AY148" s="128" t="str">
        <f t="shared" si="134"/>
        <v>-</v>
      </c>
      <c r="AZ148" s="128" t="str">
        <f t="shared" si="135"/>
        <v>-</v>
      </c>
      <c r="BA148" s="128" t="str">
        <f t="shared" si="136"/>
        <v>-</v>
      </c>
      <c r="BB148" s="128" t="str">
        <f t="shared" si="137"/>
        <v>-</v>
      </c>
      <c r="BC148" s="128" t="str">
        <f t="shared" si="138"/>
        <v>-</v>
      </c>
      <c r="BD148" s="128" t="str">
        <f t="shared" si="139"/>
        <v>-</v>
      </c>
      <c r="BE148" s="187"/>
      <c r="BF148" s="128" t="str">
        <f t="shared" si="140"/>
        <v>-</v>
      </c>
      <c r="BG148" s="128" t="str">
        <f t="shared" si="141"/>
        <v>-</v>
      </c>
      <c r="BH148" s="187"/>
      <c r="BI148" s="187"/>
      <c r="BJ148" s="128" t="str">
        <f t="shared" si="142"/>
        <v>-</v>
      </c>
      <c r="BK148" s="128" t="str">
        <f t="shared" si="143"/>
        <v>-</v>
      </c>
      <c r="BL148" s="128" t="str">
        <f t="shared" si="144"/>
        <v>-</v>
      </c>
      <c r="BM148" s="128" t="str">
        <f t="shared" si="145"/>
        <v>-</v>
      </c>
      <c r="BN148" s="128" t="str">
        <f t="shared" si="146"/>
        <v>-</v>
      </c>
      <c r="BO148" s="128" t="str">
        <f t="shared" si="147"/>
        <v>-</v>
      </c>
      <c r="BP148" s="128" t="str">
        <f t="shared" si="148"/>
        <v>-</v>
      </c>
      <c r="BQ148" s="128" t="str">
        <f t="shared" si="149"/>
        <v>-</v>
      </c>
      <c r="BR148" s="128" t="str">
        <f t="shared" si="150"/>
        <v>-</v>
      </c>
      <c r="BS148" s="128" t="str">
        <f t="shared" si="151"/>
        <v>-</v>
      </c>
      <c r="BT148" s="128" t="str">
        <f t="shared" si="152"/>
        <v>-</v>
      </c>
      <c r="BU148" s="128" t="str">
        <f t="shared" si="153"/>
        <v>-</v>
      </c>
      <c r="BV148" s="129">
        <f t="shared" si="154"/>
        <v>0</v>
      </c>
      <c r="BX148" s="128" t="str">
        <f t="shared" si="103"/>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55"/>
        <v>-</v>
      </c>
      <c r="K149" s="20" t="str">
        <f>IF(月途中入退所!$N26=$B$2,IF(月途中入退所!S26="","-",月途中入退所!$S26),"-")</f>
        <v>-</v>
      </c>
      <c r="L149" s="162" t="str">
        <f t="shared" si="156"/>
        <v>-</v>
      </c>
      <c r="M149" s="20" t="str">
        <f>IF(月途中入退所!$N26=$B$2,月途中入退所!$T26,"-")</f>
        <v>-</v>
      </c>
      <c r="N149" s="129">
        <f t="shared" si="157"/>
        <v>0</v>
      </c>
      <c r="P149" s="128" t="str">
        <f t="shared" si="104"/>
        <v>-</v>
      </c>
      <c r="Q149" s="128" t="str">
        <f t="shared" si="105"/>
        <v>-</v>
      </c>
      <c r="R149" s="128" t="str">
        <f t="shared" si="106"/>
        <v>-</v>
      </c>
      <c r="S149" s="128" t="str">
        <f t="shared" si="107"/>
        <v>-</v>
      </c>
      <c r="T149" s="128" t="str">
        <f t="shared" si="108"/>
        <v>-</v>
      </c>
      <c r="U149" s="128" t="str">
        <f t="shared" si="109"/>
        <v>-</v>
      </c>
      <c r="V149" s="128" t="str">
        <f t="shared" si="110"/>
        <v>-</v>
      </c>
      <c r="W149" s="128" t="str">
        <f t="shared" si="111"/>
        <v>-</v>
      </c>
      <c r="X149" s="128" t="str">
        <f t="shared" si="112"/>
        <v>-</v>
      </c>
      <c r="Y149" s="128" t="str">
        <f t="shared" si="113"/>
        <v>-</v>
      </c>
      <c r="Z149" s="128" t="str">
        <f t="shared" si="114"/>
        <v>-</v>
      </c>
      <c r="AA149" s="128" t="str">
        <f t="shared" si="115"/>
        <v>-</v>
      </c>
      <c r="AB149" s="131"/>
      <c r="AC149" s="128" t="str">
        <f t="shared" si="116"/>
        <v>-</v>
      </c>
      <c r="AD149" s="128" t="str">
        <f t="shared" si="117"/>
        <v>-</v>
      </c>
      <c r="AE149" s="131"/>
      <c r="AF149" s="131"/>
      <c r="AG149" s="128" t="str">
        <f t="shared" si="118"/>
        <v>-</v>
      </c>
      <c r="AH149" s="128" t="str">
        <f t="shared" si="119"/>
        <v>-</v>
      </c>
      <c r="AI149" s="128" t="str">
        <f t="shared" si="120"/>
        <v>-</v>
      </c>
      <c r="AJ149" s="128" t="str">
        <f t="shared" si="121"/>
        <v>-</v>
      </c>
      <c r="AK149" s="128" t="str">
        <f t="shared" si="122"/>
        <v>-</v>
      </c>
      <c r="AL149" s="128" t="str">
        <f t="shared" si="123"/>
        <v>-</v>
      </c>
      <c r="AM149" s="128" t="str">
        <f t="shared" si="124"/>
        <v>-</v>
      </c>
      <c r="AN149" s="128" t="str">
        <f t="shared" si="125"/>
        <v>-</v>
      </c>
      <c r="AO149" s="128" t="str">
        <f t="shared" si="126"/>
        <v>-</v>
      </c>
      <c r="AP149" s="128" t="str">
        <f t="shared" si="127"/>
        <v>-</v>
      </c>
      <c r="AQ149" s="128" t="str">
        <f t="shared" si="158"/>
        <v>-</v>
      </c>
      <c r="AR149" s="128" t="str">
        <f t="shared" si="159"/>
        <v>-</v>
      </c>
      <c r="AS149" s="129">
        <f t="shared" si="128"/>
        <v>0</v>
      </c>
      <c r="AT149" s="128" t="str">
        <f t="shared" si="129"/>
        <v>-</v>
      </c>
      <c r="AU149" s="128" t="str">
        <f t="shared" si="130"/>
        <v>-</v>
      </c>
      <c r="AV149" s="128" t="str">
        <f t="shared" si="131"/>
        <v>-</v>
      </c>
      <c r="AW149" s="128" t="str">
        <f t="shared" si="132"/>
        <v>-</v>
      </c>
      <c r="AX149" s="128" t="str">
        <f t="shared" si="133"/>
        <v>-</v>
      </c>
      <c r="AY149" s="128" t="str">
        <f t="shared" si="134"/>
        <v>-</v>
      </c>
      <c r="AZ149" s="128" t="str">
        <f t="shared" si="135"/>
        <v>-</v>
      </c>
      <c r="BA149" s="128" t="str">
        <f t="shared" si="136"/>
        <v>-</v>
      </c>
      <c r="BB149" s="128" t="str">
        <f t="shared" si="137"/>
        <v>-</v>
      </c>
      <c r="BC149" s="128" t="str">
        <f t="shared" si="138"/>
        <v>-</v>
      </c>
      <c r="BD149" s="128" t="str">
        <f t="shared" si="139"/>
        <v>-</v>
      </c>
      <c r="BE149" s="187"/>
      <c r="BF149" s="128" t="str">
        <f t="shared" si="140"/>
        <v>-</v>
      </c>
      <c r="BG149" s="128" t="str">
        <f t="shared" si="141"/>
        <v>-</v>
      </c>
      <c r="BH149" s="187"/>
      <c r="BI149" s="187"/>
      <c r="BJ149" s="128" t="str">
        <f t="shared" si="142"/>
        <v>-</v>
      </c>
      <c r="BK149" s="128" t="str">
        <f t="shared" si="143"/>
        <v>-</v>
      </c>
      <c r="BL149" s="128" t="str">
        <f t="shared" si="144"/>
        <v>-</v>
      </c>
      <c r="BM149" s="128" t="str">
        <f t="shared" si="145"/>
        <v>-</v>
      </c>
      <c r="BN149" s="128" t="str">
        <f t="shared" si="146"/>
        <v>-</v>
      </c>
      <c r="BO149" s="128" t="str">
        <f t="shared" si="147"/>
        <v>-</v>
      </c>
      <c r="BP149" s="128" t="str">
        <f t="shared" si="148"/>
        <v>-</v>
      </c>
      <c r="BQ149" s="128" t="str">
        <f t="shared" si="149"/>
        <v>-</v>
      </c>
      <c r="BR149" s="128" t="str">
        <f t="shared" si="150"/>
        <v>-</v>
      </c>
      <c r="BS149" s="128" t="str">
        <f t="shared" si="151"/>
        <v>-</v>
      </c>
      <c r="BT149" s="128" t="str">
        <f t="shared" si="152"/>
        <v>-</v>
      </c>
      <c r="BU149" s="128" t="str">
        <f t="shared" si="153"/>
        <v>-</v>
      </c>
      <c r="BV149" s="129">
        <f t="shared" si="154"/>
        <v>0</v>
      </c>
      <c r="BX149" s="128" t="str">
        <f t="shared" si="103"/>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55"/>
        <v>-</v>
      </c>
      <c r="K150" s="20" t="str">
        <f>IF(月途中入退所!$N27=$B$2,IF(月途中入退所!S27="","-",月途中入退所!$S27),"-")</f>
        <v>-</v>
      </c>
      <c r="L150" s="162" t="str">
        <f t="shared" si="156"/>
        <v>-</v>
      </c>
      <c r="M150" s="20" t="str">
        <f>IF(月途中入退所!$N27=$B$2,月途中入退所!$T27,"-")</f>
        <v>-</v>
      </c>
      <c r="N150" s="129">
        <f t="shared" si="157"/>
        <v>0</v>
      </c>
      <c r="P150" s="128" t="str">
        <f t="shared" si="104"/>
        <v>-</v>
      </c>
      <c r="Q150" s="128" t="str">
        <f t="shared" si="105"/>
        <v>-</v>
      </c>
      <c r="R150" s="128" t="str">
        <f t="shared" si="106"/>
        <v>-</v>
      </c>
      <c r="S150" s="128" t="str">
        <f t="shared" si="107"/>
        <v>-</v>
      </c>
      <c r="T150" s="128" t="str">
        <f t="shared" si="108"/>
        <v>-</v>
      </c>
      <c r="U150" s="128" t="str">
        <f t="shared" si="109"/>
        <v>-</v>
      </c>
      <c r="V150" s="128" t="str">
        <f t="shared" si="110"/>
        <v>-</v>
      </c>
      <c r="W150" s="128" t="str">
        <f t="shared" si="111"/>
        <v>-</v>
      </c>
      <c r="X150" s="128" t="str">
        <f t="shared" si="112"/>
        <v>-</v>
      </c>
      <c r="Y150" s="128" t="str">
        <f t="shared" si="113"/>
        <v>-</v>
      </c>
      <c r="Z150" s="128" t="str">
        <f t="shared" si="114"/>
        <v>-</v>
      </c>
      <c r="AA150" s="128" t="str">
        <f t="shared" si="115"/>
        <v>-</v>
      </c>
      <c r="AB150" s="131"/>
      <c r="AC150" s="128" t="str">
        <f t="shared" si="116"/>
        <v>-</v>
      </c>
      <c r="AD150" s="128" t="str">
        <f t="shared" si="117"/>
        <v>-</v>
      </c>
      <c r="AE150" s="131"/>
      <c r="AF150" s="131"/>
      <c r="AG150" s="128" t="str">
        <f t="shared" si="118"/>
        <v>-</v>
      </c>
      <c r="AH150" s="128" t="str">
        <f t="shared" si="119"/>
        <v>-</v>
      </c>
      <c r="AI150" s="128" t="str">
        <f t="shared" si="120"/>
        <v>-</v>
      </c>
      <c r="AJ150" s="128" t="str">
        <f t="shared" si="121"/>
        <v>-</v>
      </c>
      <c r="AK150" s="128" t="str">
        <f t="shared" si="122"/>
        <v>-</v>
      </c>
      <c r="AL150" s="128" t="str">
        <f t="shared" si="123"/>
        <v>-</v>
      </c>
      <c r="AM150" s="128" t="str">
        <f t="shared" si="124"/>
        <v>-</v>
      </c>
      <c r="AN150" s="128" t="str">
        <f t="shared" si="125"/>
        <v>-</v>
      </c>
      <c r="AO150" s="128" t="str">
        <f t="shared" si="126"/>
        <v>-</v>
      </c>
      <c r="AP150" s="128" t="str">
        <f t="shared" si="127"/>
        <v>-</v>
      </c>
      <c r="AQ150" s="128" t="str">
        <f t="shared" si="158"/>
        <v>-</v>
      </c>
      <c r="AR150" s="128" t="str">
        <f t="shared" si="159"/>
        <v>-</v>
      </c>
      <c r="AS150" s="129">
        <f t="shared" si="128"/>
        <v>0</v>
      </c>
      <c r="AT150" s="128" t="str">
        <f t="shared" si="129"/>
        <v>-</v>
      </c>
      <c r="AU150" s="128" t="str">
        <f t="shared" si="130"/>
        <v>-</v>
      </c>
      <c r="AV150" s="128" t="str">
        <f t="shared" si="131"/>
        <v>-</v>
      </c>
      <c r="AW150" s="128" t="str">
        <f t="shared" si="132"/>
        <v>-</v>
      </c>
      <c r="AX150" s="128" t="str">
        <f t="shared" si="133"/>
        <v>-</v>
      </c>
      <c r="AY150" s="128" t="str">
        <f t="shared" si="134"/>
        <v>-</v>
      </c>
      <c r="AZ150" s="128" t="str">
        <f t="shared" si="135"/>
        <v>-</v>
      </c>
      <c r="BA150" s="128" t="str">
        <f t="shared" si="136"/>
        <v>-</v>
      </c>
      <c r="BB150" s="128" t="str">
        <f t="shared" si="137"/>
        <v>-</v>
      </c>
      <c r="BC150" s="128" t="str">
        <f t="shared" si="138"/>
        <v>-</v>
      </c>
      <c r="BD150" s="128" t="str">
        <f t="shared" si="139"/>
        <v>-</v>
      </c>
      <c r="BE150" s="187"/>
      <c r="BF150" s="128" t="str">
        <f t="shared" si="140"/>
        <v>-</v>
      </c>
      <c r="BG150" s="128" t="str">
        <f t="shared" si="141"/>
        <v>-</v>
      </c>
      <c r="BH150" s="187"/>
      <c r="BI150" s="187"/>
      <c r="BJ150" s="128" t="str">
        <f t="shared" si="142"/>
        <v>-</v>
      </c>
      <c r="BK150" s="128" t="str">
        <f t="shared" si="143"/>
        <v>-</v>
      </c>
      <c r="BL150" s="128" t="str">
        <f t="shared" si="144"/>
        <v>-</v>
      </c>
      <c r="BM150" s="128" t="str">
        <f t="shared" si="145"/>
        <v>-</v>
      </c>
      <c r="BN150" s="128" t="str">
        <f t="shared" si="146"/>
        <v>-</v>
      </c>
      <c r="BO150" s="128" t="str">
        <f t="shared" si="147"/>
        <v>-</v>
      </c>
      <c r="BP150" s="128" t="str">
        <f t="shared" si="148"/>
        <v>-</v>
      </c>
      <c r="BQ150" s="128" t="str">
        <f t="shared" si="149"/>
        <v>-</v>
      </c>
      <c r="BR150" s="128" t="str">
        <f t="shared" si="150"/>
        <v>-</v>
      </c>
      <c r="BS150" s="128" t="str">
        <f t="shared" si="151"/>
        <v>-</v>
      </c>
      <c r="BT150" s="128" t="str">
        <f t="shared" si="152"/>
        <v>-</v>
      </c>
      <c r="BU150" s="128" t="str">
        <f t="shared" si="153"/>
        <v>-</v>
      </c>
      <c r="BV150" s="129">
        <f t="shared" si="154"/>
        <v>0</v>
      </c>
      <c r="BX150" s="128" t="str">
        <f t="shared" si="103"/>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60">SUM(AT107:AT126)+SUM(AT131:AT150)</f>
        <v>0</v>
      </c>
      <c r="AU152" s="129">
        <f t="shared" si="160"/>
        <v>0</v>
      </c>
      <c r="AV152" s="129">
        <f t="shared" si="160"/>
        <v>0</v>
      </c>
      <c r="AW152" s="129">
        <f t="shared" si="160"/>
        <v>0</v>
      </c>
      <c r="AX152" s="129">
        <f t="shared" si="160"/>
        <v>0</v>
      </c>
      <c r="AY152" s="129">
        <f t="shared" si="160"/>
        <v>0</v>
      </c>
      <c r="AZ152" s="129">
        <f t="shared" si="160"/>
        <v>0</v>
      </c>
      <c r="BA152" s="129">
        <f t="shared" si="160"/>
        <v>0</v>
      </c>
      <c r="BB152" s="129">
        <f t="shared" si="160"/>
        <v>0</v>
      </c>
      <c r="BC152" s="129">
        <f t="shared" si="160"/>
        <v>0</v>
      </c>
      <c r="BD152" s="129">
        <f t="shared" si="160"/>
        <v>0</v>
      </c>
      <c r="BE152" s="129"/>
      <c r="BF152" s="129">
        <f t="shared" si="160"/>
        <v>0</v>
      </c>
      <c r="BG152" s="129">
        <f t="shared" si="160"/>
        <v>0</v>
      </c>
      <c r="BH152" s="129">
        <f t="shared" si="160"/>
        <v>0</v>
      </c>
      <c r="BI152" s="129">
        <f t="shared" si="160"/>
        <v>0</v>
      </c>
      <c r="BJ152" s="129">
        <f t="shared" si="160"/>
        <v>0</v>
      </c>
      <c r="BK152" s="129">
        <f t="shared" si="160"/>
        <v>0</v>
      </c>
      <c r="BL152" s="129">
        <f t="shared" si="160"/>
        <v>0</v>
      </c>
      <c r="BM152" s="129">
        <f t="shared" si="160"/>
        <v>0</v>
      </c>
      <c r="BN152" s="129">
        <f t="shared" si="160"/>
        <v>0</v>
      </c>
      <c r="BO152" s="129">
        <f t="shared" si="160"/>
        <v>0</v>
      </c>
      <c r="BP152" s="129">
        <f t="shared" si="160"/>
        <v>0</v>
      </c>
      <c r="BQ152" s="129">
        <f t="shared" si="160"/>
        <v>0</v>
      </c>
      <c r="BR152" s="129">
        <f t="shared" si="160"/>
        <v>0</v>
      </c>
      <c r="BS152" s="129">
        <f t="shared" si="160"/>
        <v>0</v>
      </c>
      <c r="BT152" s="129">
        <f t="shared" si="160"/>
        <v>0</v>
      </c>
      <c r="BU152" s="129">
        <f t="shared" si="160"/>
        <v>0</v>
      </c>
      <c r="BV152" s="129">
        <f t="shared" si="160"/>
        <v>0</v>
      </c>
      <c r="BX152" s="129">
        <f t="shared" si="160"/>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61">IFERROR(ROUNDDOWN(L158*M158/25,-1),0)</f>
        <v>0</v>
      </c>
      <c r="P158" s="128" t="str">
        <f t="shared" ref="P158:P177" si="162">IF($I158="保育標準時間",HLOOKUP(H158,$G$53:$J$99,2,FALSE),IF($I158="保育短時間",HLOOKUP(H158,$K$53:$N$99,2,FALSE),"-"))</f>
        <v>-</v>
      </c>
      <c r="Q158" s="128" t="str">
        <f t="shared" ref="Q158:Q177" si="163">IF($I158="保育標準時間",HLOOKUP(H158,$G$53:$J$99,3,FALSE),IF($I158="保育短時間",HLOOKUP(H158,$K$53:$N$99,3,FALSE),"-"))</f>
        <v>-</v>
      </c>
      <c r="R158" s="128" t="str">
        <f t="shared" ref="R158:R177" si="164">IF($I158="保育標準時間",HLOOKUP(H158,$G$53:$J$99,4,FALSE),IF($I158="保育短時間",HLOOKUP(H158,$K$53:$N$99,4,FALSE),"-"))</f>
        <v>-</v>
      </c>
      <c r="S158" s="128" t="str">
        <f t="shared" ref="S158:S177" si="165">IF($I158="保育標準時間",HLOOKUP(H158,$G$53:$J$99,5,FALSE),IF($I158="保育短時間",HLOOKUP(H158,$K$53:$N$99,5,FALSE),"-"))</f>
        <v>-</v>
      </c>
      <c r="T158" s="128" t="str">
        <f t="shared" ref="T158:T177" si="166">IF($I158="保育標準時間",HLOOKUP(H158,$G$53:$J$99,6,FALSE),IF($I158="保育短時間",HLOOKUP(H158,$K$53:$N$99,6,FALSE),"-"))</f>
        <v>-</v>
      </c>
      <c r="U158" s="128" t="str">
        <f t="shared" ref="U158:U177" si="167">IF($I158="保育標準時間",HLOOKUP(H158,$G$53:$J$99,7,FALSE),IF($I158="保育短時間",HLOOKUP(H158,$K$53:$N$99,7,FALSE),"-"))</f>
        <v>-</v>
      </c>
      <c r="V158" s="128" t="str">
        <f t="shared" ref="V158:V177" si="168">IF($I158="保育標準時間",HLOOKUP(H158,$G$53:$J$99,10,FALSE),IF($I158="保育短時間",HLOOKUP(H158,$K$53:$N$99,10,FALSE),"-"))</f>
        <v>-</v>
      </c>
      <c r="W158" s="128" t="str">
        <f t="shared" ref="W158:W177" si="169">IF($I158="保育標準時間",HLOOKUP(H158,$G$53:$J$99,11,FALSE),IF($I158="保育短時間",HLOOKUP(H158,$K$53:$N$99,11,FALSE),"-"))</f>
        <v>-</v>
      </c>
      <c r="X158" s="128" t="str">
        <f t="shared" ref="X158:X177" si="170">IF($I158="保育標準時間",HLOOKUP(H158,$G$53:$J$99,12,FALSE),IF($I158="保育短時間",HLOOKUP(H158,$K$53:$N$99,12,FALSE),"-"))</f>
        <v>-</v>
      </c>
      <c r="Y158" s="128" t="str">
        <f t="shared" ref="Y158:Y177" si="171">IF($I158="保育標準時間",HLOOKUP(H158,$G$53:$J$99,13,FALSE),IF($I158="保育短時間",HLOOKUP(H158,$K$53:$N$99,13,FALSE),"-"))</f>
        <v>-</v>
      </c>
      <c r="Z158" s="128" t="str">
        <f t="shared" ref="Z158:Z177" si="172">IF($I158="保育標準時間",HLOOKUP(H158,$G$53:$J$99,14,FALSE),IF($I158="保育短時間",HLOOKUP(H158,$K$53:$N$99,14,FALSE),"-"))</f>
        <v>-</v>
      </c>
      <c r="AA158" s="128" t="str">
        <f t="shared" ref="AA158:AA177" si="173">IF($I158="保育標準時間",HLOOKUP(H158,$G$53:$J$99,15,FALSE),IF($I158="保育短時間",HLOOKUP(H158,$K$53:$N$99,15,FALSE),"-"))</f>
        <v>-</v>
      </c>
      <c r="AB158" s="131"/>
      <c r="AC158" s="128" t="str">
        <f t="shared" ref="AC158:AC177" si="174">IF($I158="保育標準時間",HLOOKUP(H158,$G$53:$J$99,17,FALSE),IF($I158="保育短時間",HLOOKUP(H158,$K$53:$N$99,17,FALSE),"-"))</f>
        <v>-</v>
      </c>
      <c r="AD158" s="128" t="str">
        <f t="shared" ref="AD158:AD177" si="175">IF($I158="保育標準時間",HLOOKUP(H158,$G$53:$J$99,18,FALSE),IF($I158="保育短時間",HLOOKUP(H158,$K$53:$N$99,18,FALSE),"-"))</f>
        <v>-</v>
      </c>
      <c r="AE158" s="128" t="str">
        <f t="shared" ref="AE158:AE177" si="176">IF($I158="保育標準時間",HLOOKUP(H158,$G$53:$J$99,19,FALSE),IF($I158="保育短時間",HLOOKUP(H158,$K$53:$N$99,19,FALSE),"-"))</f>
        <v>-</v>
      </c>
      <c r="AF158" s="128" t="str">
        <f t="shared" ref="AF158:AF177" si="177">IF($I158="保育標準時間",HLOOKUP(H158,$G$53:$J$99,20,FALSE),IF($I158="保育短時間",HLOOKUP(H158,$K$53:$N$99,20,FALSE),"-"))</f>
        <v>-</v>
      </c>
      <c r="AG158" s="128" t="str">
        <f t="shared" ref="AG158:AG177" si="178">IF($I158="保育標準時間",HLOOKUP(H158,$G$53:$J$99,21,FALSE),IF($I158="保育短時間",HLOOKUP(H158,$K$53:$N$99,21,FALSE),"-"))</f>
        <v>-</v>
      </c>
      <c r="AH158" s="128" t="str">
        <f t="shared" ref="AH158:AH177" si="179">IF($I158="保育標準時間",HLOOKUP(H158,$G$53:$J$99,22,FALSE),IF($I158="保育短時間",HLOOKUP(H158,$K$53:$N$99,22,FALSE),"-"))</f>
        <v>-</v>
      </c>
      <c r="AI158" s="128" t="str">
        <f t="shared" ref="AI158:AI177" si="180">IF($I158="保育標準時間",HLOOKUP(H158,$G$53:$J$99,23,FALSE),IF($I158="保育短時間",HLOOKUP(H158,$K$53:$N$99,23,FALSE),"-"))</f>
        <v>-</v>
      </c>
      <c r="AJ158" s="128" t="str">
        <f t="shared" ref="AJ158:AJ177" si="181">IF($I158="保育標準時間",HLOOKUP(H158,$G$53:$J$99,24,FALSE),IF($I158="保育短時間",HLOOKUP(H158,$K$53:$N$99,24,FALSE),"-"))</f>
        <v>-</v>
      </c>
      <c r="AK158" s="128" t="str">
        <f t="shared" ref="AK158:AK177" si="182">IF($I158="保育標準時間",HLOOKUP(H158,$G$53:$J$99,25,FALSE),IF($I158="保育短時間",HLOOKUP(H158,$K$53:$N$99,25,FALSE),"-"))</f>
        <v>-</v>
      </c>
      <c r="AL158" s="128" t="str">
        <f t="shared" ref="AL158:AL177" si="183">IF($I158="保育標準時間",HLOOKUP(H158,$G$53:$J$99,26,FALSE),IF($I158="保育短時間",HLOOKUP(H158,$K$53:$N$99,26,FALSE),"-"))</f>
        <v>-</v>
      </c>
      <c r="AM158" s="128" t="str">
        <f t="shared" ref="AM158:AM177" si="184">IF($I158="保育標準時間",HLOOKUP(H158,$G$53:$J$99,27,FALSE),IF($I158="保育短時間",HLOOKUP(H158,$K$53:$N$99,27,FALSE),"-"))</f>
        <v>-</v>
      </c>
      <c r="AN158" s="128" t="str">
        <f t="shared" ref="AN158:AN177" si="185">IF($I158="保育標準時間",HLOOKUP(H158,$G$53:$J$99,28,FALSE),IF($I158="保育短時間",HLOOKUP(H158,$K$53:$N$99,28,FALSE),"-"))</f>
        <v>-</v>
      </c>
      <c r="AO158" s="128" t="str">
        <f t="shared" ref="AO158:AO177" si="186">IF($I158="保育標準時間",HLOOKUP(H158,$G$53:$J$99,29,FALSE),IF($I158="保育短時間",HLOOKUP(H158,$K$53:$N$99,29,FALSE),"-"))</f>
        <v>-</v>
      </c>
      <c r="AP158" s="128" t="str">
        <f t="shared" ref="AP158:AP177" si="187">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188">N158-SUM(AT158:BU158)</f>
        <v>0</v>
      </c>
      <c r="AT158" s="128" t="str">
        <f t="shared" ref="AT158:AT177" si="189">IFERROR(ROUND(Q158*$M158/25,0),"-")</f>
        <v>-</v>
      </c>
      <c r="AU158" s="128" t="str">
        <f t="shared" ref="AU158:AU177" si="190">IFERROR(ROUND(R158*$M158/25,0),"-")</f>
        <v>-</v>
      </c>
      <c r="AV158" s="128" t="str">
        <f t="shared" ref="AV158:AV177" si="191">IFERROR(ROUND(S158*$M158/25,0),"-")</f>
        <v>-</v>
      </c>
      <c r="AW158" s="128" t="str">
        <f t="shared" ref="AW158:AW177" si="192">IFERROR(ROUND(T158*$M158/25,0),"-")</f>
        <v>-</v>
      </c>
      <c r="AX158" s="128" t="str">
        <f t="shared" ref="AX158:AX177" si="193">IFERROR(ROUND(U158*$M158/25,0),"-")</f>
        <v>-</v>
      </c>
      <c r="AY158" s="128" t="str">
        <f t="shared" ref="AY158:AY177" si="194">IFERROR(ROUND(V158*$M158/25,0),"-")</f>
        <v>-</v>
      </c>
      <c r="AZ158" s="128" t="str">
        <f t="shared" ref="AZ158:AZ177" si="195">IFERROR(ROUND(W158*$M158/25,0),"-")</f>
        <v>-</v>
      </c>
      <c r="BA158" s="128" t="str">
        <f t="shared" ref="BA158:BA177" si="196">IFERROR(ROUND(X158*$M158/25,0),"-")</f>
        <v>-</v>
      </c>
      <c r="BB158" s="128" t="str">
        <f t="shared" ref="BB158:BB177" si="197">IFERROR(ROUND(Y158*$M158/25,0),"-")</f>
        <v>-</v>
      </c>
      <c r="BC158" s="128" t="str">
        <f t="shared" ref="BC158:BC177" si="198">IFERROR(ROUND(Z158*$M158/25,0),"-")</f>
        <v>-</v>
      </c>
      <c r="BD158" s="128" t="str">
        <f t="shared" ref="BD158:BD177" si="199">IFERROR(ROUND(AA158*$M158/25,0),"-")</f>
        <v>-</v>
      </c>
      <c r="BE158" s="187"/>
      <c r="BF158" s="128" t="str">
        <f t="shared" ref="BF158:BF177" si="200">IFERROR(ROUND(AC158*$M158/25,0),"-")</f>
        <v>-</v>
      </c>
      <c r="BG158" s="128" t="str">
        <f t="shared" ref="BG158:BG177" si="201">IFERROR(ROUND(AD158*$M158/25,0),"-")</f>
        <v>-</v>
      </c>
      <c r="BH158" s="128" t="str">
        <f t="shared" ref="BH158:BH177" si="202">IFERROR(ROUND(AE158*$M158/25,0),"-")</f>
        <v>-</v>
      </c>
      <c r="BI158" s="128" t="str">
        <f t="shared" ref="BI158:BI177" si="203">IFERROR(ROUND(AF158*$M158/25,0),"-")</f>
        <v>-</v>
      </c>
      <c r="BJ158" s="128" t="str">
        <f t="shared" ref="BJ158:BJ177" si="204">IFERROR(ROUND(AG158*$M158/25,0),"-")</f>
        <v>-</v>
      </c>
      <c r="BK158" s="128" t="str">
        <f t="shared" ref="BK158:BK177" si="205">IFERROR(ROUND(AH158*$M158/25,0),"-")</f>
        <v>-</v>
      </c>
      <c r="BL158" s="128" t="str">
        <f t="shared" ref="BL158:BL177" si="206">IFERROR(ROUND(AI158*$M158/25,0),"-")</f>
        <v>-</v>
      </c>
      <c r="BM158" s="128" t="str">
        <f t="shared" ref="BM158:BM177" si="207">IFERROR(ROUND(AJ158*$M158/25,0),"-")</f>
        <v>-</v>
      </c>
      <c r="BN158" s="128" t="str">
        <f t="shared" ref="BN158:BN177" si="208">IFERROR(ROUND(AK158*$M158/25,0),"-")</f>
        <v>-</v>
      </c>
      <c r="BO158" s="128" t="str">
        <f t="shared" ref="BO158:BO177" si="209">IFERROR(ROUND(AL158*$M158/25,0),"-")</f>
        <v>-</v>
      </c>
      <c r="BP158" s="128" t="str">
        <f t="shared" ref="BP158:BP177" si="210">IFERROR(ROUND(AM158*$M158/25,0),"-")</f>
        <v>-</v>
      </c>
      <c r="BQ158" s="128" t="str">
        <f t="shared" ref="BQ158:BQ177" si="211">IFERROR(ROUND(AN158*$M158/25,0),"-")</f>
        <v>-</v>
      </c>
      <c r="BR158" s="128" t="str">
        <f t="shared" ref="BR158:BR177" si="212">IFERROR(ROUND(AO158*$M158/25,0),"-")</f>
        <v>-</v>
      </c>
      <c r="BS158" s="128" t="str">
        <f t="shared" ref="BS158:BS177" si="213">IFERROR(ROUND(AP158*$M158/25,0),"-")</f>
        <v>-</v>
      </c>
      <c r="BT158" s="128" t="str">
        <f t="shared" ref="BT158:BT177" si="214">IFERROR(ROUND(AQ158*$M158/25,0),"-")</f>
        <v>-</v>
      </c>
      <c r="BU158" s="128" t="str">
        <f t="shared" ref="BU158:BU177" si="215">IFERROR(ROUND(AR158*$M158/25,0),"-")</f>
        <v>-</v>
      </c>
      <c r="BV158" s="129">
        <f t="shared" ref="BV158:BV177" si="216">SUM(AS158:BU158)</f>
        <v>0</v>
      </c>
      <c r="BX158" s="128" t="str">
        <f t="shared" si="103"/>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17">IF($I159="保育標準時間",HLOOKUP($H159,$G$5:$J$49,45,FALSE),IF($I159="保育短時間",HLOOKUP($H159,$K$5:$N$49,45,FALSE),"-"))</f>
        <v>-</v>
      </c>
      <c r="K159" s="20" t="str">
        <f>IF(月途中入退所!$D32=$B$2,月途中入退所!$I32,"-")</f>
        <v>-</v>
      </c>
      <c r="L159" s="162" t="str">
        <f t="shared" ref="L159:L177" si="218">IFERROR(IF(K159="○",J159+$P$28,J159),"-")</f>
        <v>-</v>
      </c>
      <c r="M159" s="20" t="str">
        <f>IF(月途中入退所!$D32=$B$2,月途中入退所!$J32,"-")</f>
        <v>-</v>
      </c>
      <c r="N159" s="129">
        <f t="shared" si="161"/>
        <v>0</v>
      </c>
      <c r="P159" s="128" t="str">
        <f t="shared" si="162"/>
        <v>-</v>
      </c>
      <c r="Q159" s="128" t="str">
        <f t="shared" si="163"/>
        <v>-</v>
      </c>
      <c r="R159" s="128" t="str">
        <f t="shared" si="164"/>
        <v>-</v>
      </c>
      <c r="S159" s="128" t="str">
        <f t="shared" si="165"/>
        <v>-</v>
      </c>
      <c r="T159" s="128" t="str">
        <f t="shared" si="166"/>
        <v>-</v>
      </c>
      <c r="U159" s="128" t="str">
        <f t="shared" si="167"/>
        <v>-</v>
      </c>
      <c r="V159" s="128" t="str">
        <f t="shared" si="168"/>
        <v>-</v>
      </c>
      <c r="W159" s="128" t="str">
        <f t="shared" si="169"/>
        <v>-</v>
      </c>
      <c r="X159" s="128" t="str">
        <f t="shared" si="170"/>
        <v>-</v>
      </c>
      <c r="Y159" s="128" t="str">
        <f t="shared" si="171"/>
        <v>-</v>
      </c>
      <c r="Z159" s="128" t="str">
        <f t="shared" si="172"/>
        <v>-</v>
      </c>
      <c r="AA159" s="128" t="str">
        <f t="shared" si="173"/>
        <v>-</v>
      </c>
      <c r="AB159" s="131"/>
      <c r="AC159" s="128" t="str">
        <f t="shared" si="174"/>
        <v>-</v>
      </c>
      <c r="AD159" s="128" t="str">
        <f t="shared" si="175"/>
        <v>-</v>
      </c>
      <c r="AE159" s="128" t="str">
        <f t="shared" si="176"/>
        <v>-</v>
      </c>
      <c r="AF159" s="128" t="str">
        <f t="shared" si="177"/>
        <v>-</v>
      </c>
      <c r="AG159" s="128" t="str">
        <f t="shared" si="178"/>
        <v>-</v>
      </c>
      <c r="AH159" s="128" t="str">
        <f t="shared" si="179"/>
        <v>-</v>
      </c>
      <c r="AI159" s="128" t="str">
        <f t="shared" si="180"/>
        <v>-</v>
      </c>
      <c r="AJ159" s="128" t="str">
        <f t="shared" si="181"/>
        <v>-</v>
      </c>
      <c r="AK159" s="128" t="str">
        <f t="shared" si="182"/>
        <v>-</v>
      </c>
      <c r="AL159" s="128" t="str">
        <f t="shared" si="183"/>
        <v>-</v>
      </c>
      <c r="AM159" s="128" t="str">
        <f t="shared" si="184"/>
        <v>-</v>
      </c>
      <c r="AN159" s="128" t="str">
        <f t="shared" si="185"/>
        <v>-</v>
      </c>
      <c r="AO159" s="128" t="str">
        <f t="shared" si="186"/>
        <v>-</v>
      </c>
      <c r="AP159" s="128" t="str">
        <f t="shared" si="187"/>
        <v>-</v>
      </c>
      <c r="AQ159" s="128" t="str">
        <f t="shared" ref="AQ159:AQ177" si="219">IF($I159="保育標準時間",HLOOKUP(H159,$G$5:$J$49,33,FALSE),IF($I159="保育短時間",HLOOKUP(H159,$K$5:$N$49,33,FALSE),"-"))</f>
        <v>-</v>
      </c>
      <c r="AR159" s="128" t="str">
        <f t="shared" ref="AR159:AR177" si="220">IF(OR(I159="保育標準時間",I159="保育短時間"),IF(K159="○",$P$28,"-"),"-")</f>
        <v>-</v>
      </c>
      <c r="AS159" s="128">
        <f t="shared" si="188"/>
        <v>0</v>
      </c>
      <c r="AT159" s="128" t="str">
        <f t="shared" si="189"/>
        <v>-</v>
      </c>
      <c r="AU159" s="128" t="str">
        <f t="shared" si="190"/>
        <v>-</v>
      </c>
      <c r="AV159" s="128" t="str">
        <f t="shared" si="191"/>
        <v>-</v>
      </c>
      <c r="AW159" s="128" t="str">
        <f t="shared" si="192"/>
        <v>-</v>
      </c>
      <c r="AX159" s="128" t="str">
        <f t="shared" si="193"/>
        <v>-</v>
      </c>
      <c r="AY159" s="128" t="str">
        <f t="shared" si="194"/>
        <v>-</v>
      </c>
      <c r="AZ159" s="128" t="str">
        <f t="shared" si="195"/>
        <v>-</v>
      </c>
      <c r="BA159" s="128" t="str">
        <f t="shared" si="196"/>
        <v>-</v>
      </c>
      <c r="BB159" s="128" t="str">
        <f t="shared" si="197"/>
        <v>-</v>
      </c>
      <c r="BC159" s="128" t="str">
        <f t="shared" si="198"/>
        <v>-</v>
      </c>
      <c r="BD159" s="128" t="str">
        <f t="shared" si="199"/>
        <v>-</v>
      </c>
      <c r="BE159" s="187"/>
      <c r="BF159" s="128" t="str">
        <f t="shared" si="200"/>
        <v>-</v>
      </c>
      <c r="BG159" s="128" t="str">
        <f t="shared" si="201"/>
        <v>-</v>
      </c>
      <c r="BH159" s="128" t="str">
        <f t="shared" si="202"/>
        <v>-</v>
      </c>
      <c r="BI159" s="128" t="str">
        <f t="shared" si="203"/>
        <v>-</v>
      </c>
      <c r="BJ159" s="128" t="str">
        <f t="shared" si="204"/>
        <v>-</v>
      </c>
      <c r="BK159" s="128" t="str">
        <f t="shared" si="205"/>
        <v>-</v>
      </c>
      <c r="BL159" s="128" t="str">
        <f t="shared" si="206"/>
        <v>-</v>
      </c>
      <c r="BM159" s="128" t="str">
        <f t="shared" si="207"/>
        <v>-</v>
      </c>
      <c r="BN159" s="128" t="str">
        <f t="shared" si="208"/>
        <v>-</v>
      </c>
      <c r="BO159" s="128" t="str">
        <f t="shared" si="209"/>
        <v>-</v>
      </c>
      <c r="BP159" s="128" t="str">
        <f t="shared" si="210"/>
        <v>-</v>
      </c>
      <c r="BQ159" s="128" t="str">
        <f t="shared" si="211"/>
        <v>-</v>
      </c>
      <c r="BR159" s="128" t="str">
        <f t="shared" si="212"/>
        <v>-</v>
      </c>
      <c r="BS159" s="128" t="str">
        <f t="shared" si="213"/>
        <v>-</v>
      </c>
      <c r="BT159" s="128" t="str">
        <f t="shared" si="214"/>
        <v>-</v>
      </c>
      <c r="BU159" s="128" t="str">
        <f t="shared" si="215"/>
        <v>-</v>
      </c>
      <c r="BV159" s="129">
        <f t="shared" si="216"/>
        <v>0</v>
      </c>
      <c r="BX159" s="128" t="str">
        <f t="shared" si="103"/>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17"/>
        <v>-</v>
      </c>
      <c r="K160" s="20" t="str">
        <f>IF(月途中入退所!$D33=$B$2,月途中入退所!$I33,"-")</f>
        <v>-</v>
      </c>
      <c r="L160" s="162" t="str">
        <f t="shared" si="218"/>
        <v>-</v>
      </c>
      <c r="M160" s="20" t="str">
        <f>IF(月途中入退所!$D33=$B$2,月途中入退所!$J33,"-")</f>
        <v>-</v>
      </c>
      <c r="N160" s="129">
        <f t="shared" si="161"/>
        <v>0</v>
      </c>
      <c r="P160" s="128" t="str">
        <f t="shared" si="162"/>
        <v>-</v>
      </c>
      <c r="Q160" s="128" t="str">
        <f t="shared" si="163"/>
        <v>-</v>
      </c>
      <c r="R160" s="128" t="str">
        <f t="shared" si="164"/>
        <v>-</v>
      </c>
      <c r="S160" s="128" t="str">
        <f t="shared" si="165"/>
        <v>-</v>
      </c>
      <c r="T160" s="128" t="str">
        <f t="shared" si="166"/>
        <v>-</v>
      </c>
      <c r="U160" s="128" t="str">
        <f t="shared" si="167"/>
        <v>-</v>
      </c>
      <c r="V160" s="128" t="str">
        <f t="shared" si="168"/>
        <v>-</v>
      </c>
      <c r="W160" s="128" t="str">
        <f t="shared" si="169"/>
        <v>-</v>
      </c>
      <c r="X160" s="128" t="str">
        <f t="shared" si="170"/>
        <v>-</v>
      </c>
      <c r="Y160" s="128" t="str">
        <f t="shared" si="171"/>
        <v>-</v>
      </c>
      <c r="Z160" s="128" t="str">
        <f t="shared" si="172"/>
        <v>-</v>
      </c>
      <c r="AA160" s="128" t="str">
        <f t="shared" si="173"/>
        <v>-</v>
      </c>
      <c r="AB160" s="131"/>
      <c r="AC160" s="128" t="str">
        <f t="shared" si="174"/>
        <v>-</v>
      </c>
      <c r="AD160" s="128" t="str">
        <f t="shared" si="175"/>
        <v>-</v>
      </c>
      <c r="AE160" s="128" t="str">
        <f t="shared" si="176"/>
        <v>-</v>
      </c>
      <c r="AF160" s="128" t="str">
        <f t="shared" si="177"/>
        <v>-</v>
      </c>
      <c r="AG160" s="128" t="str">
        <f t="shared" si="178"/>
        <v>-</v>
      </c>
      <c r="AH160" s="128" t="str">
        <f t="shared" si="179"/>
        <v>-</v>
      </c>
      <c r="AI160" s="128" t="str">
        <f t="shared" si="180"/>
        <v>-</v>
      </c>
      <c r="AJ160" s="128" t="str">
        <f t="shared" si="181"/>
        <v>-</v>
      </c>
      <c r="AK160" s="128" t="str">
        <f t="shared" si="182"/>
        <v>-</v>
      </c>
      <c r="AL160" s="128" t="str">
        <f t="shared" si="183"/>
        <v>-</v>
      </c>
      <c r="AM160" s="128" t="str">
        <f t="shared" si="184"/>
        <v>-</v>
      </c>
      <c r="AN160" s="128" t="str">
        <f t="shared" si="185"/>
        <v>-</v>
      </c>
      <c r="AO160" s="128" t="str">
        <f t="shared" si="186"/>
        <v>-</v>
      </c>
      <c r="AP160" s="128" t="str">
        <f t="shared" si="187"/>
        <v>-</v>
      </c>
      <c r="AQ160" s="128" t="str">
        <f t="shared" si="219"/>
        <v>-</v>
      </c>
      <c r="AR160" s="128" t="str">
        <f t="shared" si="220"/>
        <v>-</v>
      </c>
      <c r="AS160" s="128">
        <f t="shared" si="188"/>
        <v>0</v>
      </c>
      <c r="AT160" s="128" t="str">
        <f t="shared" si="189"/>
        <v>-</v>
      </c>
      <c r="AU160" s="128" t="str">
        <f t="shared" si="190"/>
        <v>-</v>
      </c>
      <c r="AV160" s="128" t="str">
        <f t="shared" si="191"/>
        <v>-</v>
      </c>
      <c r="AW160" s="128" t="str">
        <f t="shared" si="192"/>
        <v>-</v>
      </c>
      <c r="AX160" s="128" t="str">
        <f t="shared" si="193"/>
        <v>-</v>
      </c>
      <c r="AY160" s="128" t="str">
        <f t="shared" si="194"/>
        <v>-</v>
      </c>
      <c r="AZ160" s="128" t="str">
        <f t="shared" si="195"/>
        <v>-</v>
      </c>
      <c r="BA160" s="128" t="str">
        <f t="shared" si="196"/>
        <v>-</v>
      </c>
      <c r="BB160" s="128" t="str">
        <f t="shared" si="197"/>
        <v>-</v>
      </c>
      <c r="BC160" s="128" t="str">
        <f t="shared" si="198"/>
        <v>-</v>
      </c>
      <c r="BD160" s="128" t="str">
        <f t="shared" si="199"/>
        <v>-</v>
      </c>
      <c r="BE160" s="187"/>
      <c r="BF160" s="128" t="str">
        <f t="shared" si="200"/>
        <v>-</v>
      </c>
      <c r="BG160" s="128" t="str">
        <f t="shared" si="201"/>
        <v>-</v>
      </c>
      <c r="BH160" s="128" t="str">
        <f t="shared" si="202"/>
        <v>-</v>
      </c>
      <c r="BI160" s="128" t="str">
        <f t="shared" si="203"/>
        <v>-</v>
      </c>
      <c r="BJ160" s="128" t="str">
        <f t="shared" si="204"/>
        <v>-</v>
      </c>
      <c r="BK160" s="128" t="str">
        <f t="shared" si="205"/>
        <v>-</v>
      </c>
      <c r="BL160" s="128" t="str">
        <f t="shared" si="206"/>
        <v>-</v>
      </c>
      <c r="BM160" s="128" t="str">
        <f t="shared" si="207"/>
        <v>-</v>
      </c>
      <c r="BN160" s="128" t="str">
        <f t="shared" si="208"/>
        <v>-</v>
      </c>
      <c r="BO160" s="128" t="str">
        <f t="shared" si="209"/>
        <v>-</v>
      </c>
      <c r="BP160" s="128" t="str">
        <f t="shared" si="210"/>
        <v>-</v>
      </c>
      <c r="BQ160" s="128" t="str">
        <f t="shared" si="211"/>
        <v>-</v>
      </c>
      <c r="BR160" s="128" t="str">
        <f t="shared" si="212"/>
        <v>-</v>
      </c>
      <c r="BS160" s="128" t="str">
        <f t="shared" si="213"/>
        <v>-</v>
      </c>
      <c r="BT160" s="128" t="str">
        <f t="shared" si="214"/>
        <v>-</v>
      </c>
      <c r="BU160" s="128" t="str">
        <f t="shared" si="215"/>
        <v>-</v>
      </c>
      <c r="BV160" s="129">
        <f t="shared" si="216"/>
        <v>0</v>
      </c>
      <c r="BX160" s="128" t="str">
        <f t="shared" si="103"/>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17"/>
        <v>-</v>
      </c>
      <c r="K161" s="20" t="str">
        <f>IF(月途中入退所!$D34=$B$2,月途中入退所!$I34,"-")</f>
        <v>-</v>
      </c>
      <c r="L161" s="162" t="str">
        <f t="shared" si="218"/>
        <v>-</v>
      </c>
      <c r="M161" s="20" t="str">
        <f>IF(月途中入退所!$D34=$B$2,月途中入退所!$J34,"-")</f>
        <v>-</v>
      </c>
      <c r="N161" s="129">
        <f t="shared" si="161"/>
        <v>0</v>
      </c>
      <c r="P161" s="128" t="str">
        <f t="shared" si="162"/>
        <v>-</v>
      </c>
      <c r="Q161" s="128" t="str">
        <f t="shared" si="163"/>
        <v>-</v>
      </c>
      <c r="R161" s="128" t="str">
        <f t="shared" si="164"/>
        <v>-</v>
      </c>
      <c r="S161" s="128" t="str">
        <f t="shared" si="165"/>
        <v>-</v>
      </c>
      <c r="T161" s="128" t="str">
        <f t="shared" si="166"/>
        <v>-</v>
      </c>
      <c r="U161" s="128" t="str">
        <f t="shared" si="167"/>
        <v>-</v>
      </c>
      <c r="V161" s="128" t="str">
        <f t="shared" si="168"/>
        <v>-</v>
      </c>
      <c r="W161" s="128" t="str">
        <f t="shared" si="169"/>
        <v>-</v>
      </c>
      <c r="X161" s="128" t="str">
        <f t="shared" si="170"/>
        <v>-</v>
      </c>
      <c r="Y161" s="128" t="str">
        <f t="shared" si="171"/>
        <v>-</v>
      </c>
      <c r="Z161" s="128" t="str">
        <f t="shared" si="172"/>
        <v>-</v>
      </c>
      <c r="AA161" s="128" t="str">
        <f t="shared" si="173"/>
        <v>-</v>
      </c>
      <c r="AB161" s="131"/>
      <c r="AC161" s="128" t="str">
        <f t="shared" si="174"/>
        <v>-</v>
      </c>
      <c r="AD161" s="128" t="str">
        <f t="shared" si="175"/>
        <v>-</v>
      </c>
      <c r="AE161" s="128" t="str">
        <f t="shared" si="176"/>
        <v>-</v>
      </c>
      <c r="AF161" s="128" t="str">
        <f t="shared" si="177"/>
        <v>-</v>
      </c>
      <c r="AG161" s="128" t="str">
        <f t="shared" si="178"/>
        <v>-</v>
      </c>
      <c r="AH161" s="128" t="str">
        <f t="shared" si="179"/>
        <v>-</v>
      </c>
      <c r="AI161" s="128" t="str">
        <f t="shared" si="180"/>
        <v>-</v>
      </c>
      <c r="AJ161" s="128" t="str">
        <f t="shared" si="181"/>
        <v>-</v>
      </c>
      <c r="AK161" s="128" t="str">
        <f t="shared" si="182"/>
        <v>-</v>
      </c>
      <c r="AL161" s="128" t="str">
        <f t="shared" si="183"/>
        <v>-</v>
      </c>
      <c r="AM161" s="128" t="str">
        <f t="shared" si="184"/>
        <v>-</v>
      </c>
      <c r="AN161" s="128" t="str">
        <f t="shared" si="185"/>
        <v>-</v>
      </c>
      <c r="AO161" s="128" t="str">
        <f t="shared" si="186"/>
        <v>-</v>
      </c>
      <c r="AP161" s="128" t="str">
        <f t="shared" si="187"/>
        <v>-</v>
      </c>
      <c r="AQ161" s="128" t="str">
        <f t="shared" si="219"/>
        <v>-</v>
      </c>
      <c r="AR161" s="128" t="str">
        <f t="shared" si="220"/>
        <v>-</v>
      </c>
      <c r="AS161" s="128">
        <f t="shared" si="188"/>
        <v>0</v>
      </c>
      <c r="AT161" s="128" t="str">
        <f t="shared" si="189"/>
        <v>-</v>
      </c>
      <c r="AU161" s="128" t="str">
        <f t="shared" si="190"/>
        <v>-</v>
      </c>
      <c r="AV161" s="128" t="str">
        <f t="shared" si="191"/>
        <v>-</v>
      </c>
      <c r="AW161" s="128" t="str">
        <f t="shared" si="192"/>
        <v>-</v>
      </c>
      <c r="AX161" s="128" t="str">
        <f t="shared" si="193"/>
        <v>-</v>
      </c>
      <c r="AY161" s="128" t="str">
        <f t="shared" si="194"/>
        <v>-</v>
      </c>
      <c r="AZ161" s="128" t="str">
        <f t="shared" si="195"/>
        <v>-</v>
      </c>
      <c r="BA161" s="128" t="str">
        <f t="shared" si="196"/>
        <v>-</v>
      </c>
      <c r="BB161" s="128" t="str">
        <f t="shared" si="197"/>
        <v>-</v>
      </c>
      <c r="BC161" s="128" t="str">
        <f t="shared" si="198"/>
        <v>-</v>
      </c>
      <c r="BD161" s="128" t="str">
        <f t="shared" si="199"/>
        <v>-</v>
      </c>
      <c r="BE161" s="187"/>
      <c r="BF161" s="128" t="str">
        <f t="shared" si="200"/>
        <v>-</v>
      </c>
      <c r="BG161" s="128" t="str">
        <f t="shared" si="201"/>
        <v>-</v>
      </c>
      <c r="BH161" s="128" t="str">
        <f t="shared" si="202"/>
        <v>-</v>
      </c>
      <c r="BI161" s="128" t="str">
        <f t="shared" si="203"/>
        <v>-</v>
      </c>
      <c r="BJ161" s="128" t="str">
        <f t="shared" si="204"/>
        <v>-</v>
      </c>
      <c r="BK161" s="128" t="str">
        <f t="shared" si="205"/>
        <v>-</v>
      </c>
      <c r="BL161" s="128" t="str">
        <f t="shared" si="206"/>
        <v>-</v>
      </c>
      <c r="BM161" s="128" t="str">
        <f t="shared" si="207"/>
        <v>-</v>
      </c>
      <c r="BN161" s="128" t="str">
        <f t="shared" si="208"/>
        <v>-</v>
      </c>
      <c r="BO161" s="128" t="str">
        <f t="shared" si="209"/>
        <v>-</v>
      </c>
      <c r="BP161" s="128" t="str">
        <f t="shared" si="210"/>
        <v>-</v>
      </c>
      <c r="BQ161" s="128" t="str">
        <f t="shared" si="211"/>
        <v>-</v>
      </c>
      <c r="BR161" s="128" t="str">
        <f t="shared" si="212"/>
        <v>-</v>
      </c>
      <c r="BS161" s="128" t="str">
        <f t="shared" si="213"/>
        <v>-</v>
      </c>
      <c r="BT161" s="128" t="str">
        <f t="shared" si="214"/>
        <v>-</v>
      </c>
      <c r="BU161" s="128" t="str">
        <f t="shared" si="215"/>
        <v>-</v>
      </c>
      <c r="BV161" s="129">
        <f t="shared" si="216"/>
        <v>0</v>
      </c>
      <c r="BX161" s="128" t="str">
        <f t="shared" si="103"/>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17"/>
        <v>-</v>
      </c>
      <c r="K162" s="20" t="str">
        <f>IF(月途中入退所!$D35=$B$2,月途中入退所!$I35,"-")</f>
        <v>-</v>
      </c>
      <c r="L162" s="162" t="str">
        <f t="shared" si="218"/>
        <v>-</v>
      </c>
      <c r="M162" s="20" t="str">
        <f>IF(月途中入退所!$D35=$B$2,月途中入退所!$J35,"-")</f>
        <v>-</v>
      </c>
      <c r="N162" s="129">
        <f t="shared" si="161"/>
        <v>0</v>
      </c>
      <c r="P162" s="128" t="str">
        <f t="shared" si="162"/>
        <v>-</v>
      </c>
      <c r="Q162" s="128" t="str">
        <f t="shared" si="163"/>
        <v>-</v>
      </c>
      <c r="R162" s="128" t="str">
        <f t="shared" si="164"/>
        <v>-</v>
      </c>
      <c r="S162" s="128" t="str">
        <f t="shared" si="165"/>
        <v>-</v>
      </c>
      <c r="T162" s="128" t="str">
        <f t="shared" si="166"/>
        <v>-</v>
      </c>
      <c r="U162" s="128" t="str">
        <f t="shared" si="167"/>
        <v>-</v>
      </c>
      <c r="V162" s="128" t="str">
        <f t="shared" si="168"/>
        <v>-</v>
      </c>
      <c r="W162" s="128" t="str">
        <f t="shared" si="169"/>
        <v>-</v>
      </c>
      <c r="X162" s="128" t="str">
        <f t="shared" si="170"/>
        <v>-</v>
      </c>
      <c r="Y162" s="128" t="str">
        <f t="shared" si="171"/>
        <v>-</v>
      </c>
      <c r="Z162" s="128" t="str">
        <f t="shared" si="172"/>
        <v>-</v>
      </c>
      <c r="AA162" s="128" t="str">
        <f t="shared" si="173"/>
        <v>-</v>
      </c>
      <c r="AB162" s="131"/>
      <c r="AC162" s="128" t="str">
        <f t="shared" si="174"/>
        <v>-</v>
      </c>
      <c r="AD162" s="128" t="str">
        <f t="shared" si="175"/>
        <v>-</v>
      </c>
      <c r="AE162" s="128" t="str">
        <f t="shared" si="176"/>
        <v>-</v>
      </c>
      <c r="AF162" s="128" t="str">
        <f t="shared" si="177"/>
        <v>-</v>
      </c>
      <c r="AG162" s="128" t="str">
        <f t="shared" si="178"/>
        <v>-</v>
      </c>
      <c r="AH162" s="128" t="str">
        <f t="shared" si="179"/>
        <v>-</v>
      </c>
      <c r="AI162" s="128" t="str">
        <f t="shared" si="180"/>
        <v>-</v>
      </c>
      <c r="AJ162" s="128" t="str">
        <f t="shared" si="181"/>
        <v>-</v>
      </c>
      <c r="AK162" s="128" t="str">
        <f t="shared" si="182"/>
        <v>-</v>
      </c>
      <c r="AL162" s="128" t="str">
        <f t="shared" si="183"/>
        <v>-</v>
      </c>
      <c r="AM162" s="128" t="str">
        <f t="shared" si="184"/>
        <v>-</v>
      </c>
      <c r="AN162" s="128" t="str">
        <f t="shared" si="185"/>
        <v>-</v>
      </c>
      <c r="AO162" s="128" t="str">
        <f t="shared" si="186"/>
        <v>-</v>
      </c>
      <c r="AP162" s="128" t="str">
        <f t="shared" si="187"/>
        <v>-</v>
      </c>
      <c r="AQ162" s="128" t="str">
        <f t="shared" si="219"/>
        <v>-</v>
      </c>
      <c r="AR162" s="128" t="str">
        <f t="shared" si="220"/>
        <v>-</v>
      </c>
      <c r="AS162" s="128">
        <f t="shared" si="188"/>
        <v>0</v>
      </c>
      <c r="AT162" s="128" t="str">
        <f t="shared" si="189"/>
        <v>-</v>
      </c>
      <c r="AU162" s="128" t="str">
        <f t="shared" si="190"/>
        <v>-</v>
      </c>
      <c r="AV162" s="128" t="str">
        <f t="shared" si="191"/>
        <v>-</v>
      </c>
      <c r="AW162" s="128" t="str">
        <f t="shared" si="192"/>
        <v>-</v>
      </c>
      <c r="AX162" s="128" t="str">
        <f t="shared" si="193"/>
        <v>-</v>
      </c>
      <c r="AY162" s="128" t="str">
        <f t="shared" si="194"/>
        <v>-</v>
      </c>
      <c r="AZ162" s="128" t="str">
        <f t="shared" si="195"/>
        <v>-</v>
      </c>
      <c r="BA162" s="128" t="str">
        <f t="shared" si="196"/>
        <v>-</v>
      </c>
      <c r="BB162" s="128" t="str">
        <f t="shared" si="197"/>
        <v>-</v>
      </c>
      <c r="BC162" s="128" t="str">
        <f t="shared" si="198"/>
        <v>-</v>
      </c>
      <c r="BD162" s="128" t="str">
        <f t="shared" si="199"/>
        <v>-</v>
      </c>
      <c r="BE162" s="187"/>
      <c r="BF162" s="128" t="str">
        <f t="shared" si="200"/>
        <v>-</v>
      </c>
      <c r="BG162" s="128" t="str">
        <f t="shared" si="201"/>
        <v>-</v>
      </c>
      <c r="BH162" s="128" t="str">
        <f t="shared" si="202"/>
        <v>-</v>
      </c>
      <c r="BI162" s="128" t="str">
        <f t="shared" si="203"/>
        <v>-</v>
      </c>
      <c r="BJ162" s="128" t="str">
        <f t="shared" si="204"/>
        <v>-</v>
      </c>
      <c r="BK162" s="128" t="str">
        <f t="shared" si="205"/>
        <v>-</v>
      </c>
      <c r="BL162" s="128" t="str">
        <f t="shared" si="206"/>
        <v>-</v>
      </c>
      <c r="BM162" s="128" t="str">
        <f t="shared" si="207"/>
        <v>-</v>
      </c>
      <c r="BN162" s="128" t="str">
        <f t="shared" si="208"/>
        <v>-</v>
      </c>
      <c r="BO162" s="128" t="str">
        <f t="shared" si="209"/>
        <v>-</v>
      </c>
      <c r="BP162" s="128" t="str">
        <f t="shared" si="210"/>
        <v>-</v>
      </c>
      <c r="BQ162" s="128" t="str">
        <f t="shared" si="211"/>
        <v>-</v>
      </c>
      <c r="BR162" s="128" t="str">
        <f t="shared" si="212"/>
        <v>-</v>
      </c>
      <c r="BS162" s="128" t="str">
        <f t="shared" si="213"/>
        <v>-</v>
      </c>
      <c r="BT162" s="128" t="str">
        <f t="shared" si="214"/>
        <v>-</v>
      </c>
      <c r="BU162" s="128" t="str">
        <f t="shared" si="215"/>
        <v>-</v>
      </c>
      <c r="BV162" s="129">
        <f t="shared" si="216"/>
        <v>0</v>
      </c>
      <c r="BX162" s="128" t="str">
        <f t="shared" si="103"/>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17"/>
        <v>-</v>
      </c>
      <c r="K163" s="20" t="str">
        <f>IF(月途中入退所!$D36=$B$2,月途中入退所!$I36,"-")</f>
        <v>-</v>
      </c>
      <c r="L163" s="162" t="str">
        <f t="shared" si="218"/>
        <v>-</v>
      </c>
      <c r="M163" s="20" t="str">
        <f>IF(月途中入退所!$D36=$B$2,月途中入退所!$J36,"-")</f>
        <v>-</v>
      </c>
      <c r="N163" s="129">
        <f t="shared" si="161"/>
        <v>0</v>
      </c>
      <c r="P163" s="128" t="str">
        <f t="shared" si="162"/>
        <v>-</v>
      </c>
      <c r="Q163" s="128" t="str">
        <f t="shared" si="163"/>
        <v>-</v>
      </c>
      <c r="R163" s="128" t="str">
        <f t="shared" si="164"/>
        <v>-</v>
      </c>
      <c r="S163" s="128" t="str">
        <f t="shared" si="165"/>
        <v>-</v>
      </c>
      <c r="T163" s="128" t="str">
        <f t="shared" si="166"/>
        <v>-</v>
      </c>
      <c r="U163" s="128" t="str">
        <f t="shared" si="167"/>
        <v>-</v>
      </c>
      <c r="V163" s="128" t="str">
        <f t="shared" si="168"/>
        <v>-</v>
      </c>
      <c r="W163" s="128" t="str">
        <f t="shared" si="169"/>
        <v>-</v>
      </c>
      <c r="X163" s="128" t="str">
        <f t="shared" si="170"/>
        <v>-</v>
      </c>
      <c r="Y163" s="128" t="str">
        <f t="shared" si="171"/>
        <v>-</v>
      </c>
      <c r="Z163" s="128" t="str">
        <f t="shared" si="172"/>
        <v>-</v>
      </c>
      <c r="AA163" s="128" t="str">
        <f t="shared" si="173"/>
        <v>-</v>
      </c>
      <c r="AB163" s="131"/>
      <c r="AC163" s="128" t="str">
        <f t="shared" si="174"/>
        <v>-</v>
      </c>
      <c r="AD163" s="128" t="str">
        <f t="shared" si="175"/>
        <v>-</v>
      </c>
      <c r="AE163" s="128" t="str">
        <f t="shared" si="176"/>
        <v>-</v>
      </c>
      <c r="AF163" s="128" t="str">
        <f t="shared" si="177"/>
        <v>-</v>
      </c>
      <c r="AG163" s="128" t="str">
        <f t="shared" si="178"/>
        <v>-</v>
      </c>
      <c r="AH163" s="128" t="str">
        <f t="shared" si="179"/>
        <v>-</v>
      </c>
      <c r="AI163" s="128" t="str">
        <f t="shared" si="180"/>
        <v>-</v>
      </c>
      <c r="AJ163" s="128" t="str">
        <f t="shared" si="181"/>
        <v>-</v>
      </c>
      <c r="AK163" s="128" t="str">
        <f t="shared" si="182"/>
        <v>-</v>
      </c>
      <c r="AL163" s="128" t="str">
        <f t="shared" si="183"/>
        <v>-</v>
      </c>
      <c r="AM163" s="128" t="str">
        <f t="shared" si="184"/>
        <v>-</v>
      </c>
      <c r="AN163" s="128" t="str">
        <f t="shared" si="185"/>
        <v>-</v>
      </c>
      <c r="AO163" s="128" t="str">
        <f t="shared" si="186"/>
        <v>-</v>
      </c>
      <c r="AP163" s="128" t="str">
        <f t="shared" si="187"/>
        <v>-</v>
      </c>
      <c r="AQ163" s="128" t="str">
        <f t="shared" si="219"/>
        <v>-</v>
      </c>
      <c r="AR163" s="128" t="str">
        <f t="shared" si="220"/>
        <v>-</v>
      </c>
      <c r="AS163" s="128">
        <f t="shared" si="188"/>
        <v>0</v>
      </c>
      <c r="AT163" s="128" t="str">
        <f t="shared" si="189"/>
        <v>-</v>
      </c>
      <c r="AU163" s="128" t="str">
        <f t="shared" si="190"/>
        <v>-</v>
      </c>
      <c r="AV163" s="128" t="str">
        <f t="shared" si="191"/>
        <v>-</v>
      </c>
      <c r="AW163" s="128" t="str">
        <f t="shared" si="192"/>
        <v>-</v>
      </c>
      <c r="AX163" s="128" t="str">
        <f t="shared" si="193"/>
        <v>-</v>
      </c>
      <c r="AY163" s="128" t="str">
        <f t="shared" si="194"/>
        <v>-</v>
      </c>
      <c r="AZ163" s="128" t="str">
        <f t="shared" si="195"/>
        <v>-</v>
      </c>
      <c r="BA163" s="128" t="str">
        <f t="shared" si="196"/>
        <v>-</v>
      </c>
      <c r="BB163" s="128" t="str">
        <f t="shared" si="197"/>
        <v>-</v>
      </c>
      <c r="BC163" s="128" t="str">
        <f t="shared" si="198"/>
        <v>-</v>
      </c>
      <c r="BD163" s="128" t="str">
        <f t="shared" si="199"/>
        <v>-</v>
      </c>
      <c r="BE163" s="187"/>
      <c r="BF163" s="128" t="str">
        <f t="shared" si="200"/>
        <v>-</v>
      </c>
      <c r="BG163" s="128" t="str">
        <f t="shared" si="201"/>
        <v>-</v>
      </c>
      <c r="BH163" s="128" t="str">
        <f t="shared" si="202"/>
        <v>-</v>
      </c>
      <c r="BI163" s="128" t="str">
        <f t="shared" si="203"/>
        <v>-</v>
      </c>
      <c r="BJ163" s="128" t="str">
        <f t="shared" si="204"/>
        <v>-</v>
      </c>
      <c r="BK163" s="128" t="str">
        <f t="shared" si="205"/>
        <v>-</v>
      </c>
      <c r="BL163" s="128" t="str">
        <f t="shared" si="206"/>
        <v>-</v>
      </c>
      <c r="BM163" s="128" t="str">
        <f t="shared" si="207"/>
        <v>-</v>
      </c>
      <c r="BN163" s="128" t="str">
        <f t="shared" si="208"/>
        <v>-</v>
      </c>
      <c r="BO163" s="128" t="str">
        <f t="shared" si="209"/>
        <v>-</v>
      </c>
      <c r="BP163" s="128" t="str">
        <f t="shared" si="210"/>
        <v>-</v>
      </c>
      <c r="BQ163" s="128" t="str">
        <f t="shared" si="211"/>
        <v>-</v>
      </c>
      <c r="BR163" s="128" t="str">
        <f t="shared" si="212"/>
        <v>-</v>
      </c>
      <c r="BS163" s="128" t="str">
        <f t="shared" si="213"/>
        <v>-</v>
      </c>
      <c r="BT163" s="128" t="str">
        <f t="shared" si="214"/>
        <v>-</v>
      </c>
      <c r="BU163" s="128" t="str">
        <f t="shared" si="215"/>
        <v>-</v>
      </c>
      <c r="BV163" s="129">
        <f t="shared" si="216"/>
        <v>0</v>
      </c>
      <c r="BX163" s="128" t="str">
        <f t="shared" si="103"/>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17"/>
        <v>-</v>
      </c>
      <c r="K164" s="20" t="str">
        <f>IF(月途中入退所!$D37=$B$2,月途中入退所!$I37,"-")</f>
        <v>-</v>
      </c>
      <c r="L164" s="162" t="str">
        <f t="shared" si="218"/>
        <v>-</v>
      </c>
      <c r="M164" s="20" t="str">
        <f>IF(月途中入退所!$D37=$B$2,月途中入退所!$J37,"-")</f>
        <v>-</v>
      </c>
      <c r="N164" s="129">
        <f t="shared" si="161"/>
        <v>0</v>
      </c>
      <c r="P164" s="128" t="str">
        <f t="shared" si="162"/>
        <v>-</v>
      </c>
      <c r="Q164" s="128" t="str">
        <f t="shared" si="163"/>
        <v>-</v>
      </c>
      <c r="R164" s="128" t="str">
        <f t="shared" si="164"/>
        <v>-</v>
      </c>
      <c r="S164" s="128" t="str">
        <f t="shared" si="165"/>
        <v>-</v>
      </c>
      <c r="T164" s="128" t="str">
        <f t="shared" si="166"/>
        <v>-</v>
      </c>
      <c r="U164" s="128" t="str">
        <f t="shared" si="167"/>
        <v>-</v>
      </c>
      <c r="V164" s="128" t="str">
        <f t="shared" si="168"/>
        <v>-</v>
      </c>
      <c r="W164" s="128" t="str">
        <f t="shared" si="169"/>
        <v>-</v>
      </c>
      <c r="X164" s="128" t="str">
        <f t="shared" si="170"/>
        <v>-</v>
      </c>
      <c r="Y164" s="128" t="str">
        <f t="shared" si="171"/>
        <v>-</v>
      </c>
      <c r="Z164" s="128" t="str">
        <f t="shared" si="172"/>
        <v>-</v>
      </c>
      <c r="AA164" s="128" t="str">
        <f t="shared" si="173"/>
        <v>-</v>
      </c>
      <c r="AB164" s="131"/>
      <c r="AC164" s="128" t="str">
        <f t="shared" si="174"/>
        <v>-</v>
      </c>
      <c r="AD164" s="128" t="str">
        <f t="shared" si="175"/>
        <v>-</v>
      </c>
      <c r="AE164" s="128" t="str">
        <f t="shared" si="176"/>
        <v>-</v>
      </c>
      <c r="AF164" s="128" t="str">
        <f t="shared" si="177"/>
        <v>-</v>
      </c>
      <c r="AG164" s="128" t="str">
        <f t="shared" si="178"/>
        <v>-</v>
      </c>
      <c r="AH164" s="128" t="str">
        <f t="shared" si="179"/>
        <v>-</v>
      </c>
      <c r="AI164" s="128" t="str">
        <f t="shared" si="180"/>
        <v>-</v>
      </c>
      <c r="AJ164" s="128" t="str">
        <f t="shared" si="181"/>
        <v>-</v>
      </c>
      <c r="AK164" s="128" t="str">
        <f t="shared" si="182"/>
        <v>-</v>
      </c>
      <c r="AL164" s="128" t="str">
        <f t="shared" si="183"/>
        <v>-</v>
      </c>
      <c r="AM164" s="128" t="str">
        <f t="shared" si="184"/>
        <v>-</v>
      </c>
      <c r="AN164" s="128" t="str">
        <f t="shared" si="185"/>
        <v>-</v>
      </c>
      <c r="AO164" s="128" t="str">
        <f t="shared" si="186"/>
        <v>-</v>
      </c>
      <c r="AP164" s="128" t="str">
        <f t="shared" si="187"/>
        <v>-</v>
      </c>
      <c r="AQ164" s="128" t="str">
        <f t="shared" si="219"/>
        <v>-</v>
      </c>
      <c r="AR164" s="128" t="str">
        <f t="shared" si="220"/>
        <v>-</v>
      </c>
      <c r="AS164" s="128">
        <f t="shared" si="188"/>
        <v>0</v>
      </c>
      <c r="AT164" s="128" t="str">
        <f t="shared" si="189"/>
        <v>-</v>
      </c>
      <c r="AU164" s="128" t="str">
        <f t="shared" si="190"/>
        <v>-</v>
      </c>
      <c r="AV164" s="128" t="str">
        <f t="shared" si="191"/>
        <v>-</v>
      </c>
      <c r="AW164" s="128" t="str">
        <f t="shared" si="192"/>
        <v>-</v>
      </c>
      <c r="AX164" s="128" t="str">
        <f t="shared" si="193"/>
        <v>-</v>
      </c>
      <c r="AY164" s="128" t="str">
        <f t="shared" si="194"/>
        <v>-</v>
      </c>
      <c r="AZ164" s="128" t="str">
        <f t="shared" si="195"/>
        <v>-</v>
      </c>
      <c r="BA164" s="128" t="str">
        <f t="shared" si="196"/>
        <v>-</v>
      </c>
      <c r="BB164" s="128" t="str">
        <f t="shared" si="197"/>
        <v>-</v>
      </c>
      <c r="BC164" s="128" t="str">
        <f t="shared" si="198"/>
        <v>-</v>
      </c>
      <c r="BD164" s="128" t="str">
        <f t="shared" si="199"/>
        <v>-</v>
      </c>
      <c r="BE164" s="187"/>
      <c r="BF164" s="128" t="str">
        <f t="shared" si="200"/>
        <v>-</v>
      </c>
      <c r="BG164" s="128" t="str">
        <f t="shared" si="201"/>
        <v>-</v>
      </c>
      <c r="BH164" s="128" t="str">
        <f t="shared" si="202"/>
        <v>-</v>
      </c>
      <c r="BI164" s="128" t="str">
        <f t="shared" si="203"/>
        <v>-</v>
      </c>
      <c r="BJ164" s="128" t="str">
        <f t="shared" si="204"/>
        <v>-</v>
      </c>
      <c r="BK164" s="128" t="str">
        <f t="shared" si="205"/>
        <v>-</v>
      </c>
      <c r="BL164" s="128" t="str">
        <f t="shared" si="206"/>
        <v>-</v>
      </c>
      <c r="BM164" s="128" t="str">
        <f t="shared" si="207"/>
        <v>-</v>
      </c>
      <c r="BN164" s="128" t="str">
        <f t="shared" si="208"/>
        <v>-</v>
      </c>
      <c r="BO164" s="128" t="str">
        <f t="shared" si="209"/>
        <v>-</v>
      </c>
      <c r="BP164" s="128" t="str">
        <f t="shared" si="210"/>
        <v>-</v>
      </c>
      <c r="BQ164" s="128" t="str">
        <f t="shared" si="211"/>
        <v>-</v>
      </c>
      <c r="BR164" s="128" t="str">
        <f t="shared" si="212"/>
        <v>-</v>
      </c>
      <c r="BS164" s="128" t="str">
        <f t="shared" si="213"/>
        <v>-</v>
      </c>
      <c r="BT164" s="128" t="str">
        <f t="shared" si="214"/>
        <v>-</v>
      </c>
      <c r="BU164" s="128" t="str">
        <f t="shared" si="215"/>
        <v>-</v>
      </c>
      <c r="BV164" s="129">
        <f t="shared" si="216"/>
        <v>0</v>
      </c>
      <c r="BX164" s="128" t="str">
        <f t="shared" si="103"/>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17"/>
        <v>-</v>
      </c>
      <c r="K165" s="20" t="str">
        <f>IF(月途中入退所!$D38=$B$2,月途中入退所!$I38,"-")</f>
        <v>-</v>
      </c>
      <c r="L165" s="162" t="str">
        <f t="shared" si="218"/>
        <v>-</v>
      </c>
      <c r="M165" s="20" t="str">
        <f>IF(月途中入退所!$D38=$B$2,月途中入退所!$J38,"-")</f>
        <v>-</v>
      </c>
      <c r="N165" s="129">
        <f t="shared" si="161"/>
        <v>0</v>
      </c>
      <c r="P165" s="128" t="str">
        <f t="shared" si="162"/>
        <v>-</v>
      </c>
      <c r="Q165" s="128" t="str">
        <f t="shared" si="163"/>
        <v>-</v>
      </c>
      <c r="R165" s="128" t="str">
        <f t="shared" si="164"/>
        <v>-</v>
      </c>
      <c r="S165" s="128" t="str">
        <f t="shared" si="165"/>
        <v>-</v>
      </c>
      <c r="T165" s="128" t="str">
        <f t="shared" si="166"/>
        <v>-</v>
      </c>
      <c r="U165" s="128" t="str">
        <f t="shared" si="167"/>
        <v>-</v>
      </c>
      <c r="V165" s="128" t="str">
        <f t="shared" si="168"/>
        <v>-</v>
      </c>
      <c r="W165" s="128" t="str">
        <f t="shared" si="169"/>
        <v>-</v>
      </c>
      <c r="X165" s="128" t="str">
        <f t="shared" si="170"/>
        <v>-</v>
      </c>
      <c r="Y165" s="128" t="str">
        <f t="shared" si="171"/>
        <v>-</v>
      </c>
      <c r="Z165" s="128" t="str">
        <f t="shared" si="172"/>
        <v>-</v>
      </c>
      <c r="AA165" s="128" t="str">
        <f t="shared" si="173"/>
        <v>-</v>
      </c>
      <c r="AB165" s="131"/>
      <c r="AC165" s="128" t="str">
        <f t="shared" si="174"/>
        <v>-</v>
      </c>
      <c r="AD165" s="128" t="str">
        <f t="shared" si="175"/>
        <v>-</v>
      </c>
      <c r="AE165" s="128" t="str">
        <f t="shared" si="176"/>
        <v>-</v>
      </c>
      <c r="AF165" s="128" t="str">
        <f t="shared" si="177"/>
        <v>-</v>
      </c>
      <c r="AG165" s="128" t="str">
        <f t="shared" si="178"/>
        <v>-</v>
      </c>
      <c r="AH165" s="128" t="str">
        <f t="shared" si="179"/>
        <v>-</v>
      </c>
      <c r="AI165" s="128" t="str">
        <f t="shared" si="180"/>
        <v>-</v>
      </c>
      <c r="AJ165" s="128" t="str">
        <f t="shared" si="181"/>
        <v>-</v>
      </c>
      <c r="AK165" s="128" t="str">
        <f t="shared" si="182"/>
        <v>-</v>
      </c>
      <c r="AL165" s="128" t="str">
        <f t="shared" si="183"/>
        <v>-</v>
      </c>
      <c r="AM165" s="128" t="str">
        <f t="shared" si="184"/>
        <v>-</v>
      </c>
      <c r="AN165" s="128" t="str">
        <f t="shared" si="185"/>
        <v>-</v>
      </c>
      <c r="AO165" s="128" t="str">
        <f t="shared" si="186"/>
        <v>-</v>
      </c>
      <c r="AP165" s="128" t="str">
        <f t="shared" si="187"/>
        <v>-</v>
      </c>
      <c r="AQ165" s="128" t="str">
        <f t="shared" si="219"/>
        <v>-</v>
      </c>
      <c r="AR165" s="128" t="str">
        <f t="shared" si="220"/>
        <v>-</v>
      </c>
      <c r="AS165" s="128">
        <f t="shared" si="188"/>
        <v>0</v>
      </c>
      <c r="AT165" s="128" t="str">
        <f t="shared" si="189"/>
        <v>-</v>
      </c>
      <c r="AU165" s="128" t="str">
        <f t="shared" si="190"/>
        <v>-</v>
      </c>
      <c r="AV165" s="128" t="str">
        <f t="shared" si="191"/>
        <v>-</v>
      </c>
      <c r="AW165" s="128" t="str">
        <f t="shared" si="192"/>
        <v>-</v>
      </c>
      <c r="AX165" s="128" t="str">
        <f t="shared" si="193"/>
        <v>-</v>
      </c>
      <c r="AY165" s="128" t="str">
        <f t="shared" si="194"/>
        <v>-</v>
      </c>
      <c r="AZ165" s="128" t="str">
        <f t="shared" si="195"/>
        <v>-</v>
      </c>
      <c r="BA165" s="128" t="str">
        <f t="shared" si="196"/>
        <v>-</v>
      </c>
      <c r="BB165" s="128" t="str">
        <f t="shared" si="197"/>
        <v>-</v>
      </c>
      <c r="BC165" s="128" t="str">
        <f t="shared" si="198"/>
        <v>-</v>
      </c>
      <c r="BD165" s="128" t="str">
        <f t="shared" si="199"/>
        <v>-</v>
      </c>
      <c r="BE165" s="187"/>
      <c r="BF165" s="128" t="str">
        <f t="shared" si="200"/>
        <v>-</v>
      </c>
      <c r="BG165" s="128" t="str">
        <f t="shared" si="201"/>
        <v>-</v>
      </c>
      <c r="BH165" s="128" t="str">
        <f t="shared" si="202"/>
        <v>-</v>
      </c>
      <c r="BI165" s="128" t="str">
        <f t="shared" si="203"/>
        <v>-</v>
      </c>
      <c r="BJ165" s="128" t="str">
        <f t="shared" si="204"/>
        <v>-</v>
      </c>
      <c r="BK165" s="128" t="str">
        <f t="shared" si="205"/>
        <v>-</v>
      </c>
      <c r="BL165" s="128" t="str">
        <f t="shared" si="206"/>
        <v>-</v>
      </c>
      <c r="BM165" s="128" t="str">
        <f t="shared" si="207"/>
        <v>-</v>
      </c>
      <c r="BN165" s="128" t="str">
        <f t="shared" si="208"/>
        <v>-</v>
      </c>
      <c r="BO165" s="128" t="str">
        <f t="shared" si="209"/>
        <v>-</v>
      </c>
      <c r="BP165" s="128" t="str">
        <f t="shared" si="210"/>
        <v>-</v>
      </c>
      <c r="BQ165" s="128" t="str">
        <f t="shared" si="211"/>
        <v>-</v>
      </c>
      <c r="BR165" s="128" t="str">
        <f t="shared" si="212"/>
        <v>-</v>
      </c>
      <c r="BS165" s="128" t="str">
        <f t="shared" si="213"/>
        <v>-</v>
      </c>
      <c r="BT165" s="128" t="str">
        <f t="shared" si="214"/>
        <v>-</v>
      </c>
      <c r="BU165" s="128" t="str">
        <f t="shared" si="215"/>
        <v>-</v>
      </c>
      <c r="BV165" s="129">
        <f t="shared" si="216"/>
        <v>0</v>
      </c>
      <c r="BX165" s="128" t="str">
        <f t="shared" si="103"/>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17"/>
        <v>-</v>
      </c>
      <c r="K166" s="20" t="str">
        <f>IF(月途中入退所!$D39=$B$2,月途中入退所!$I39,"-")</f>
        <v>-</v>
      </c>
      <c r="L166" s="162" t="str">
        <f t="shared" si="218"/>
        <v>-</v>
      </c>
      <c r="M166" s="20" t="str">
        <f>IF(月途中入退所!$D39=$B$2,月途中入退所!$J39,"-")</f>
        <v>-</v>
      </c>
      <c r="N166" s="129">
        <f t="shared" si="161"/>
        <v>0</v>
      </c>
      <c r="P166" s="128" t="str">
        <f t="shared" si="162"/>
        <v>-</v>
      </c>
      <c r="Q166" s="128" t="str">
        <f t="shared" si="163"/>
        <v>-</v>
      </c>
      <c r="R166" s="128" t="str">
        <f t="shared" si="164"/>
        <v>-</v>
      </c>
      <c r="S166" s="128" t="str">
        <f t="shared" si="165"/>
        <v>-</v>
      </c>
      <c r="T166" s="128" t="str">
        <f t="shared" si="166"/>
        <v>-</v>
      </c>
      <c r="U166" s="128" t="str">
        <f t="shared" si="167"/>
        <v>-</v>
      </c>
      <c r="V166" s="128" t="str">
        <f t="shared" si="168"/>
        <v>-</v>
      </c>
      <c r="W166" s="128" t="str">
        <f t="shared" si="169"/>
        <v>-</v>
      </c>
      <c r="X166" s="128" t="str">
        <f t="shared" si="170"/>
        <v>-</v>
      </c>
      <c r="Y166" s="128" t="str">
        <f t="shared" si="171"/>
        <v>-</v>
      </c>
      <c r="Z166" s="128" t="str">
        <f t="shared" si="172"/>
        <v>-</v>
      </c>
      <c r="AA166" s="128" t="str">
        <f t="shared" si="173"/>
        <v>-</v>
      </c>
      <c r="AB166" s="131"/>
      <c r="AC166" s="128" t="str">
        <f t="shared" si="174"/>
        <v>-</v>
      </c>
      <c r="AD166" s="128" t="str">
        <f t="shared" si="175"/>
        <v>-</v>
      </c>
      <c r="AE166" s="128" t="str">
        <f t="shared" si="176"/>
        <v>-</v>
      </c>
      <c r="AF166" s="128" t="str">
        <f t="shared" si="177"/>
        <v>-</v>
      </c>
      <c r="AG166" s="128" t="str">
        <f t="shared" si="178"/>
        <v>-</v>
      </c>
      <c r="AH166" s="128" t="str">
        <f t="shared" si="179"/>
        <v>-</v>
      </c>
      <c r="AI166" s="128" t="str">
        <f t="shared" si="180"/>
        <v>-</v>
      </c>
      <c r="AJ166" s="128" t="str">
        <f t="shared" si="181"/>
        <v>-</v>
      </c>
      <c r="AK166" s="128" t="str">
        <f t="shared" si="182"/>
        <v>-</v>
      </c>
      <c r="AL166" s="128" t="str">
        <f t="shared" si="183"/>
        <v>-</v>
      </c>
      <c r="AM166" s="128" t="str">
        <f t="shared" si="184"/>
        <v>-</v>
      </c>
      <c r="AN166" s="128" t="str">
        <f t="shared" si="185"/>
        <v>-</v>
      </c>
      <c r="AO166" s="128" t="str">
        <f t="shared" si="186"/>
        <v>-</v>
      </c>
      <c r="AP166" s="128" t="str">
        <f t="shared" si="187"/>
        <v>-</v>
      </c>
      <c r="AQ166" s="128" t="str">
        <f t="shared" si="219"/>
        <v>-</v>
      </c>
      <c r="AR166" s="128" t="str">
        <f t="shared" si="220"/>
        <v>-</v>
      </c>
      <c r="AS166" s="128">
        <f t="shared" si="188"/>
        <v>0</v>
      </c>
      <c r="AT166" s="128" t="str">
        <f t="shared" si="189"/>
        <v>-</v>
      </c>
      <c r="AU166" s="128" t="str">
        <f t="shared" si="190"/>
        <v>-</v>
      </c>
      <c r="AV166" s="128" t="str">
        <f t="shared" si="191"/>
        <v>-</v>
      </c>
      <c r="AW166" s="128" t="str">
        <f t="shared" si="192"/>
        <v>-</v>
      </c>
      <c r="AX166" s="128" t="str">
        <f t="shared" si="193"/>
        <v>-</v>
      </c>
      <c r="AY166" s="128" t="str">
        <f t="shared" si="194"/>
        <v>-</v>
      </c>
      <c r="AZ166" s="128" t="str">
        <f t="shared" si="195"/>
        <v>-</v>
      </c>
      <c r="BA166" s="128" t="str">
        <f t="shared" si="196"/>
        <v>-</v>
      </c>
      <c r="BB166" s="128" t="str">
        <f t="shared" si="197"/>
        <v>-</v>
      </c>
      <c r="BC166" s="128" t="str">
        <f t="shared" si="198"/>
        <v>-</v>
      </c>
      <c r="BD166" s="128" t="str">
        <f t="shared" si="199"/>
        <v>-</v>
      </c>
      <c r="BE166" s="187"/>
      <c r="BF166" s="128" t="str">
        <f t="shared" si="200"/>
        <v>-</v>
      </c>
      <c r="BG166" s="128" t="str">
        <f t="shared" si="201"/>
        <v>-</v>
      </c>
      <c r="BH166" s="128" t="str">
        <f t="shared" si="202"/>
        <v>-</v>
      </c>
      <c r="BI166" s="128" t="str">
        <f t="shared" si="203"/>
        <v>-</v>
      </c>
      <c r="BJ166" s="128" t="str">
        <f t="shared" si="204"/>
        <v>-</v>
      </c>
      <c r="BK166" s="128" t="str">
        <f t="shared" si="205"/>
        <v>-</v>
      </c>
      <c r="BL166" s="128" t="str">
        <f t="shared" si="206"/>
        <v>-</v>
      </c>
      <c r="BM166" s="128" t="str">
        <f t="shared" si="207"/>
        <v>-</v>
      </c>
      <c r="BN166" s="128" t="str">
        <f t="shared" si="208"/>
        <v>-</v>
      </c>
      <c r="BO166" s="128" t="str">
        <f t="shared" si="209"/>
        <v>-</v>
      </c>
      <c r="BP166" s="128" t="str">
        <f t="shared" si="210"/>
        <v>-</v>
      </c>
      <c r="BQ166" s="128" t="str">
        <f t="shared" si="211"/>
        <v>-</v>
      </c>
      <c r="BR166" s="128" t="str">
        <f t="shared" si="212"/>
        <v>-</v>
      </c>
      <c r="BS166" s="128" t="str">
        <f t="shared" si="213"/>
        <v>-</v>
      </c>
      <c r="BT166" s="128" t="str">
        <f t="shared" si="214"/>
        <v>-</v>
      </c>
      <c r="BU166" s="128" t="str">
        <f t="shared" si="215"/>
        <v>-</v>
      </c>
      <c r="BV166" s="129">
        <f t="shared" si="216"/>
        <v>0</v>
      </c>
      <c r="BX166" s="128" t="str">
        <f t="shared" si="103"/>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17"/>
        <v>-</v>
      </c>
      <c r="K167" s="20" t="str">
        <f>IF(月途中入退所!$D40=$B$2,月途中入退所!$I40,"-")</f>
        <v>-</v>
      </c>
      <c r="L167" s="162" t="str">
        <f t="shared" si="218"/>
        <v>-</v>
      </c>
      <c r="M167" s="20" t="str">
        <f>IF(月途中入退所!$D40=$B$2,月途中入退所!$J40,"-")</f>
        <v>-</v>
      </c>
      <c r="N167" s="129">
        <f t="shared" si="161"/>
        <v>0</v>
      </c>
      <c r="O167" s="123"/>
      <c r="P167" s="128" t="str">
        <f t="shared" si="162"/>
        <v>-</v>
      </c>
      <c r="Q167" s="128" t="str">
        <f t="shared" si="163"/>
        <v>-</v>
      </c>
      <c r="R167" s="128" t="str">
        <f t="shared" si="164"/>
        <v>-</v>
      </c>
      <c r="S167" s="128" t="str">
        <f t="shared" si="165"/>
        <v>-</v>
      </c>
      <c r="T167" s="128" t="str">
        <f t="shared" si="166"/>
        <v>-</v>
      </c>
      <c r="U167" s="128" t="str">
        <f t="shared" si="167"/>
        <v>-</v>
      </c>
      <c r="V167" s="128" t="str">
        <f t="shared" si="168"/>
        <v>-</v>
      </c>
      <c r="W167" s="128" t="str">
        <f t="shared" si="169"/>
        <v>-</v>
      </c>
      <c r="X167" s="128" t="str">
        <f t="shared" si="170"/>
        <v>-</v>
      </c>
      <c r="Y167" s="128" t="str">
        <f t="shared" si="171"/>
        <v>-</v>
      </c>
      <c r="Z167" s="128" t="str">
        <f t="shared" si="172"/>
        <v>-</v>
      </c>
      <c r="AA167" s="128" t="str">
        <f t="shared" si="173"/>
        <v>-</v>
      </c>
      <c r="AB167" s="131"/>
      <c r="AC167" s="128" t="str">
        <f t="shared" si="174"/>
        <v>-</v>
      </c>
      <c r="AD167" s="128" t="str">
        <f t="shared" si="175"/>
        <v>-</v>
      </c>
      <c r="AE167" s="128" t="str">
        <f t="shared" si="176"/>
        <v>-</v>
      </c>
      <c r="AF167" s="128" t="str">
        <f t="shared" si="177"/>
        <v>-</v>
      </c>
      <c r="AG167" s="128" t="str">
        <f t="shared" si="178"/>
        <v>-</v>
      </c>
      <c r="AH167" s="128" t="str">
        <f t="shared" si="179"/>
        <v>-</v>
      </c>
      <c r="AI167" s="128" t="str">
        <f t="shared" si="180"/>
        <v>-</v>
      </c>
      <c r="AJ167" s="128" t="str">
        <f t="shared" si="181"/>
        <v>-</v>
      </c>
      <c r="AK167" s="128" t="str">
        <f t="shared" si="182"/>
        <v>-</v>
      </c>
      <c r="AL167" s="128" t="str">
        <f t="shared" si="183"/>
        <v>-</v>
      </c>
      <c r="AM167" s="128" t="str">
        <f t="shared" si="184"/>
        <v>-</v>
      </c>
      <c r="AN167" s="128" t="str">
        <f t="shared" si="185"/>
        <v>-</v>
      </c>
      <c r="AO167" s="128" t="str">
        <f t="shared" si="186"/>
        <v>-</v>
      </c>
      <c r="AP167" s="128" t="str">
        <f t="shared" si="187"/>
        <v>-</v>
      </c>
      <c r="AQ167" s="128" t="str">
        <f t="shared" si="219"/>
        <v>-</v>
      </c>
      <c r="AR167" s="128" t="str">
        <f t="shared" si="220"/>
        <v>-</v>
      </c>
      <c r="AS167" s="128">
        <f t="shared" si="188"/>
        <v>0</v>
      </c>
      <c r="AT167" s="128" t="str">
        <f t="shared" si="189"/>
        <v>-</v>
      </c>
      <c r="AU167" s="128" t="str">
        <f t="shared" si="190"/>
        <v>-</v>
      </c>
      <c r="AV167" s="128" t="str">
        <f t="shared" si="191"/>
        <v>-</v>
      </c>
      <c r="AW167" s="128" t="str">
        <f t="shared" si="192"/>
        <v>-</v>
      </c>
      <c r="AX167" s="128" t="str">
        <f t="shared" si="193"/>
        <v>-</v>
      </c>
      <c r="AY167" s="128" t="str">
        <f t="shared" si="194"/>
        <v>-</v>
      </c>
      <c r="AZ167" s="128" t="str">
        <f t="shared" si="195"/>
        <v>-</v>
      </c>
      <c r="BA167" s="128" t="str">
        <f t="shared" si="196"/>
        <v>-</v>
      </c>
      <c r="BB167" s="128" t="str">
        <f t="shared" si="197"/>
        <v>-</v>
      </c>
      <c r="BC167" s="128" t="str">
        <f t="shared" si="198"/>
        <v>-</v>
      </c>
      <c r="BD167" s="128" t="str">
        <f t="shared" si="199"/>
        <v>-</v>
      </c>
      <c r="BE167" s="187"/>
      <c r="BF167" s="128" t="str">
        <f t="shared" si="200"/>
        <v>-</v>
      </c>
      <c r="BG167" s="128" t="str">
        <f t="shared" si="201"/>
        <v>-</v>
      </c>
      <c r="BH167" s="128" t="str">
        <f t="shared" si="202"/>
        <v>-</v>
      </c>
      <c r="BI167" s="128" t="str">
        <f t="shared" si="203"/>
        <v>-</v>
      </c>
      <c r="BJ167" s="128" t="str">
        <f t="shared" si="204"/>
        <v>-</v>
      </c>
      <c r="BK167" s="128" t="str">
        <f t="shared" si="205"/>
        <v>-</v>
      </c>
      <c r="BL167" s="128" t="str">
        <f t="shared" si="206"/>
        <v>-</v>
      </c>
      <c r="BM167" s="128" t="str">
        <f t="shared" si="207"/>
        <v>-</v>
      </c>
      <c r="BN167" s="128" t="str">
        <f t="shared" si="208"/>
        <v>-</v>
      </c>
      <c r="BO167" s="128" t="str">
        <f t="shared" si="209"/>
        <v>-</v>
      </c>
      <c r="BP167" s="128" t="str">
        <f t="shared" si="210"/>
        <v>-</v>
      </c>
      <c r="BQ167" s="128" t="str">
        <f t="shared" si="211"/>
        <v>-</v>
      </c>
      <c r="BR167" s="128" t="str">
        <f t="shared" si="212"/>
        <v>-</v>
      </c>
      <c r="BS167" s="128" t="str">
        <f t="shared" si="213"/>
        <v>-</v>
      </c>
      <c r="BT167" s="128" t="str">
        <f t="shared" si="214"/>
        <v>-</v>
      </c>
      <c r="BU167" s="128" t="str">
        <f t="shared" si="215"/>
        <v>-</v>
      </c>
      <c r="BV167" s="129">
        <f t="shared" si="216"/>
        <v>0</v>
      </c>
      <c r="BX167" s="128" t="str">
        <f t="shared" si="103"/>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17"/>
        <v>-</v>
      </c>
      <c r="K168" s="20" t="str">
        <f>IF(月途中入退所!$D41=$B$2,月途中入退所!$I41,"-")</f>
        <v>-</v>
      </c>
      <c r="L168" s="162" t="str">
        <f t="shared" si="218"/>
        <v>-</v>
      </c>
      <c r="M168" s="20" t="str">
        <f>IF(月途中入退所!$D41=$B$2,月途中入退所!$J41,"-")</f>
        <v>-</v>
      </c>
      <c r="N168" s="129">
        <f t="shared" si="161"/>
        <v>0</v>
      </c>
      <c r="O168" s="123"/>
      <c r="P168" s="128" t="str">
        <f t="shared" si="162"/>
        <v>-</v>
      </c>
      <c r="Q168" s="128" t="str">
        <f t="shared" si="163"/>
        <v>-</v>
      </c>
      <c r="R168" s="128" t="str">
        <f t="shared" si="164"/>
        <v>-</v>
      </c>
      <c r="S168" s="128" t="str">
        <f t="shared" si="165"/>
        <v>-</v>
      </c>
      <c r="T168" s="128" t="str">
        <f t="shared" si="166"/>
        <v>-</v>
      </c>
      <c r="U168" s="128" t="str">
        <f t="shared" si="167"/>
        <v>-</v>
      </c>
      <c r="V168" s="128" t="str">
        <f t="shared" si="168"/>
        <v>-</v>
      </c>
      <c r="W168" s="128" t="str">
        <f t="shared" si="169"/>
        <v>-</v>
      </c>
      <c r="X168" s="128" t="str">
        <f t="shared" si="170"/>
        <v>-</v>
      </c>
      <c r="Y168" s="128" t="str">
        <f t="shared" si="171"/>
        <v>-</v>
      </c>
      <c r="Z168" s="128" t="str">
        <f t="shared" si="172"/>
        <v>-</v>
      </c>
      <c r="AA168" s="128" t="str">
        <f t="shared" si="173"/>
        <v>-</v>
      </c>
      <c r="AB168" s="131"/>
      <c r="AC168" s="128" t="str">
        <f t="shared" si="174"/>
        <v>-</v>
      </c>
      <c r="AD168" s="128" t="str">
        <f t="shared" si="175"/>
        <v>-</v>
      </c>
      <c r="AE168" s="128" t="str">
        <f t="shared" si="176"/>
        <v>-</v>
      </c>
      <c r="AF168" s="128" t="str">
        <f t="shared" si="177"/>
        <v>-</v>
      </c>
      <c r="AG168" s="128" t="str">
        <f t="shared" si="178"/>
        <v>-</v>
      </c>
      <c r="AH168" s="128" t="str">
        <f t="shared" si="179"/>
        <v>-</v>
      </c>
      <c r="AI168" s="128" t="str">
        <f t="shared" si="180"/>
        <v>-</v>
      </c>
      <c r="AJ168" s="128" t="str">
        <f t="shared" si="181"/>
        <v>-</v>
      </c>
      <c r="AK168" s="128" t="str">
        <f t="shared" si="182"/>
        <v>-</v>
      </c>
      <c r="AL168" s="128" t="str">
        <f t="shared" si="183"/>
        <v>-</v>
      </c>
      <c r="AM168" s="128" t="str">
        <f t="shared" si="184"/>
        <v>-</v>
      </c>
      <c r="AN168" s="128" t="str">
        <f t="shared" si="185"/>
        <v>-</v>
      </c>
      <c r="AO168" s="128" t="str">
        <f t="shared" si="186"/>
        <v>-</v>
      </c>
      <c r="AP168" s="128" t="str">
        <f t="shared" si="187"/>
        <v>-</v>
      </c>
      <c r="AQ168" s="128" t="str">
        <f t="shared" si="219"/>
        <v>-</v>
      </c>
      <c r="AR168" s="128" t="str">
        <f t="shared" si="220"/>
        <v>-</v>
      </c>
      <c r="AS168" s="128">
        <f t="shared" si="188"/>
        <v>0</v>
      </c>
      <c r="AT168" s="128" t="str">
        <f t="shared" si="189"/>
        <v>-</v>
      </c>
      <c r="AU168" s="128" t="str">
        <f t="shared" si="190"/>
        <v>-</v>
      </c>
      <c r="AV168" s="128" t="str">
        <f t="shared" si="191"/>
        <v>-</v>
      </c>
      <c r="AW168" s="128" t="str">
        <f t="shared" si="192"/>
        <v>-</v>
      </c>
      <c r="AX168" s="128" t="str">
        <f t="shared" si="193"/>
        <v>-</v>
      </c>
      <c r="AY168" s="128" t="str">
        <f t="shared" si="194"/>
        <v>-</v>
      </c>
      <c r="AZ168" s="128" t="str">
        <f t="shared" si="195"/>
        <v>-</v>
      </c>
      <c r="BA168" s="128" t="str">
        <f t="shared" si="196"/>
        <v>-</v>
      </c>
      <c r="BB168" s="128" t="str">
        <f t="shared" si="197"/>
        <v>-</v>
      </c>
      <c r="BC168" s="128" t="str">
        <f t="shared" si="198"/>
        <v>-</v>
      </c>
      <c r="BD168" s="128" t="str">
        <f t="shared" si="199"/>
        <v>-</v>
      </c>
      <c r="BE168" s="187"/>
      <c r="BF168" s="128" t="str">
        <f t="shared" si="200"/>
        <v>-</v>
      </c>
      <c r="BG168" s="128" t="str">
        <f t="shared" si="201"/>
        <v>-</v>
      </c>
      <c r="BH168" s="128" t="str">
        <f t="shared" si="202"/>
        <v>-</v>
      </c>
      <c r="BI168" s="128" t="str">
        <f t="shared" si="203"/>
        <v>-</v>
      </c>
      <c r="BJ168" s="128" t="str">
        <f t="shared" si="204"/>
        <v>-</v>
      </c>
      <c r="BK168" s="128" t="str">
        <f t="shared" si="205"/>
        <v>-</v>
      </c>
      <c r="BL168" s="128" t="str">
        <f t="shared" si="206"/>
        <v>-</v>
      </c>
      <c r="BM168" s="128" t="str">
        <f t="shared" si="207"/>
        <v>-</v>
      </c>
      <c r="BN168" s="128" t="str">
        <f t="shared" si="208"/>
        <v>-</v>
      </c>
      <c r="BO168" s="128" t="str">
        <f t="shared" si="209"/>
        <v>-</v>
      </c>
      <c r="BP168" s="128" t="str">
        <f t="shared" si="210"/>
        <v>-</v>
      </c>
      <c r="BQ168" s="128" t="str">
        <f t="shared" si="211"/>
        <v>-</v>
      </c>
      <c r="BR168" s="128" t="str">
        <f t="shared" si="212"/>
        <v>-</v>
      </c>
      <c r="BS168" s="128" t="str">
        <f t="shared" si="213"/>
        <v>-</v>
      </c>
      <c r="BT168" s="128" t="str">
        <f t="shared" si="214"/>
        <v>-</v>
      </c>
      <c r="BU168" s="128" t="str">
        <f t="shared" si="215"/>
        <v>-</v>
      </c>
      <c r="BV168" s="129">
        <f t="shared" si="216"/>
        <v>0</v>
      </c>
      <c r="BX168" s="128" t="str">
        <f t="shared" si="103"/>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17"/>
        <v>-</v>
      </c>
      <c r="K169" s="20" t="str">
        <f>IF(月途中入退所!$D42=$B$2,月途中入退所!$I42,"-")</f>
        <v>-</v>
      </c>
      <c r="L169" s="162" t="str">
        <f t="shared" si="218"/>
        <v>-</v>
      </c>
      <c r="M169" s="20" t="str">
        <f>IF(月途中入退所!$D42=$B$2,月途中入退所!$J42,"-")</f>
        <v>-</v>
      </c>
      <c r="N169" s="129">
        <f t="shared" si="161"/>
        <v>0</v>
      </c>
      <c r="P169" s="128" t="str">
        <f t="shared" si="162"/>
        <v>-</v>
      </c>
      <c r="Q169" s="128" t="str">
        <f t="shared" si="163"/>
        <v>-</v>
      </c>
      <c r="R169" s="128" t="str">
        <f t="shared" si="164"/>
        <v>-</v>
      </c>
      <c r="S169" s="128" t="str">
        <f t="shared" si="165"/>
        <v>-</v>
      </c>
      <c r="T169" s="128" t="str">
        <f t="shared" si="166"/>
        <v>-</v>
      </c>
      <c r="U169" s="128" t="str">
        <f t="shared" si="167"/>
        <v>-</v>
      </c>
      <c r="V169" s="128" t="str">
        <f t="shared" si="168"/>
        <v>-</v>
      </c>
      <c r="W169" s="128" t="str">
        <f t="shared" si="169"/>
        <v>-</v>
      </c>
      <c r="X169" s="128" t="str">
        <f t="shared" si="170"/>
        <v>-</v>
      </c>
      <c r="Y169" s="128" t="str">
        <f t="shared" si="171"/>
        <v>-</v>
      </c>
      <c r="Z169" s="128" t="str">
        <f t="shared" si="172"/>
        <v>-</v>
      </c>
      <c r="AA169" s="128" t="str">
        <f t="shared" si="173"/>
        <v>-</v>
      </c>
      <c r="AB169" s="131"/>
      <c r="AC169" s="128" t="str">
        <f t="shared" si="174"/>
        <v>-</v>
      </c>
      <c r="AD169" s="128" t="str">
        <f t="shared" si="175"/>
        <v>-</v>
      </c>
      <c r="AE169" s="128" t="str">
        <f t="shared" si="176"/>
        <v>-</v>
      </c>
      <c r="AF169" s="128" t="str">
        <f t="shared" si="177"/>
        <v>-</v>
      </c>
      <c r="AG169" s="128" t="str">
        <f t="shared" si="178"/>
        <v>-</v>
      </c>
      <c r="AH169" s="128" t="str">
        <f t="shared" si="179"/>
        <v>-</v>
      </c>
      <c r="AI169" s="128" t="str">
        <f t="shared" si="180"/>
        <v>-</v>
      </c>
      <c r="AJ169" s="128" t="str">
        <f t="shared" si="181"/>
        <v>-</v>
      </c>
      <c r="AK169" s="128" t="str">
        <f t="shared" si="182"/>
        <v>-</v>
      </c>
      <c r="AL169" s="128" t="str">
        <f t="shared" si="183"/>
        <v>-</v>
      </c>
      <c r="AM169" s="128" t="str">
        <f t="shared" si="184"/>
        <v>-</v>
      </c>
      <c r="AN169" s="128" t="str">
        <f t="shared" si="185"/>
        <v>-</v>
      </c>
      <c r="AO169" s="128" t="str">
        <f t="shared" si="186"/>
        <v>-</v>
      </c>
      <c r="AP169" s="128" t="str">
        <f t="shared" si="187"/>
        <v>-</v>
      </c>
      <c r="AQ169" s="128" t="str">
        <f t="shared" si="219"/>
        <v>-</v>
      </c>
      <c r="AR169" s="128" t="str">
        <f t="shared" si="220"/>
        <v>-</v>
      </c>
      <c r="AS169" s="128">
        <f t="shared" si="188"/>
        <v>0</v>
      </c>
      <c r="AT169" s="128" t="str">
        <f t="shared" si="189"/>
        <v>-</v>
      </c>
      <c r="AU169" s="128" t="str">
        <f t="shared" si="190"/>
        <v>-</v>
      </c>
      <c r="AV169" s="128" t="str">
        <f t="shared" si="191"/>
        <v>-</v>
      </c>
      <c r="AW169" s="128" t="str">
        <f t="shared" si="192"/>
        <v>-</v>
      </c>
      <c r="AX169" s="128" t="str">
        <f t="shared" si="193"/>
        <v>-</v>
      </c>
      <c r="AY169" s="128" t="str">
        <f t="shared" si="194"/>
        <v>-</v>
      </c>
      <c r="AZ169" s="128" t="str">
        <f t="shared" si="195"/>
        <v>-</v>
      </c>
      <c r="BA169" s="128" t="str">
        <f t="shared" si="196"/>
        <v>-</v>
      </c>
      <c r="BB169" s="128" t="str">
        <f t="shared" si="197"/>
        <v>-</v>
      </c>
      <c r="BC169" s="128" t="str">
        <f t="shared" si="198"/>
        <v>-</v>
      </c>
      <c r="BD169" s="128" t="str">
        <f t="shared" si="199"/>
        <v>-</v>
      </c>
      <c r="BE169" s="187"/>
      <c r="BF169" s="128" t="str">
        <f t="shared" si="200"/>
        <v>-</v>
      </c>
      <c r="BG169" s="128" t="str">
        <f t="shared" si="201"/>
        <v>-</v>
      </c>
      <c r="BH169" s="128" t="str">
        <f t="shared" si="202"/>
        <v>-</v>
      </c>
      <c r="BI169" s="128" t="str">
        <f t="shared" si="203"/>
        <v>-</v>
      </c>
      <c r="BJ169" s="128" t="str">
        <f t="shared" si="204"/>
        <v>-</v>
      </c>
      <c r="BK169" s="128" t="str">
        <f t="shared" si="205"/>
        <v>-</v>
      </c>
      <c r="BL169" s="128" t="str">
        <f t="shared" si="206"/>
        <v>-</v>
      </c>
      <c r="BM169" s="128" t="str">
        <f t="shared" si="207"/>
        <v>-</v>
      </c>
      <c r="BN169" s="128" t="str">
        <f t="shared" si="208"/>
        <v>-</v>
      </c>
      <c r="BO169" s="128" t="str">
        <f t="shared" si="209"/>
        <v>-</v>
      </c>
      <c r="BP169" s="128" t="str">
        <f t="shared" si="210"/>
        <v>-</v>
      </c>
      <c r="BQ169" s="128" t="str">
        <f t="shared" si="211"/>
        <v>-</v>
      </c>
      <c r="BR169" s="128" t="str">
        <f t="shared" si="212"/>
        <v>-</v>
      </c>
      <c r="BS169" s="128" t="str">
        <f t="shared" si="213"/>
        <v>-</v>
      </c>
      <c r="BT169" s="128" t="str">
        <f t="shared" si="214"/>
        <v>-</v>
      </c>
      <c r="BU169" s="128" t="str">
        <f t="shared" si="215"/>
        <v>-</v>
      </c>
      <c r="BV169" s="129">
        <f t="shared" si="216"/>
        <v>0</v>
      </c>
      <c r="BX169" s="128" t="str">
        <f t="shared" si="103"/>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17"/>
        <v>-</v>
      </c>
      <c r="K170" s="20" t="str">
        <f>IF(月途中入退所!$D43=$B$2,月途中入退所!$I43,"-")</f>
        <v>-</v>
      </c>
      <c r="L170" s="162" t="str">
        <f t="shared" si="218"/>
        <v>-</v>
      </c>
      <c r="M170" s="20" t="str">
        <f>IF(月途中入退所!$D43=$B$2,月途中入退所!$J43,"-")</f>
        <v>-</v>
      </c>
      <c r="N170" s="129">
        <f t="shared" si="161"/>
        <v>0</v>
      </c>
      <c r="P170" s="128" t="str">
        <f t="shared" si="162"/>
        <v>-</v>
      </c>
      <c r="Q170" s="128" t="str">
        <f t="shared" si="163"/>
        <v>-</v>
      </c>
      <c r="R170" s="128" t="str">
        <f t="shared" si="164"/>
        <v>-</v>
      </c>
      <c r="S170" s="128" t="str">
        <f t="shared" si="165"/>
        <v>-</v>
      </c>
      <c r="T170" s="128" t="str">
        <f t="shared" si="166"/>
        <v>-</v>
      </c>
      <c r="U170" s="128" t="str">
        <f t="shared" si="167"/>
        <v>-</v>
      </c>
      <c r="V170" s="128" t="str">
        <f t="shared" si="168"/>
        <v>-</v>
      </c>
      <c r="W170" s="128" t="str">
        <f t="shared" si="169"/>
        <v>-</v>
      </c>
      <c r="X170" s="128" t="str">
        <f t="shared" si="170"/>
        <v>-</v>
      </c>
      <c r="Y170" s="128" t="str">
        <f t="shared" si="171"/>
        <v>-</v>
      </c>
      <c r="Z170" s="128" t="str">
        <f t="shared" si="172"/>
        <v>-</v>
      </c>
      <c r="AA170" s="128" t="str">
        <f t="shared" si="173"/>
        <v>-</v>
      </c>
      <c r="AB170" s="131"/>
      <c r="AC170" s="128" t="str">
        <f t="shared" si="174"/>
        <v>-</v>
      </c>
      <c r="AD170" s="128" t="str">
        <f t="shared" si="175"/>
        <v>-</v>
      </c>
      <c r="AE170" s="128" t="str">
        <f t="shared" si="176"/>
        <v>-</v>
      </c>
      <c r="AF170" s="128" t="str">
        <f t="shared" si="177"/>
        <v>-</v>
      </c>
      <c r="AG170" s="128" t="str">
        <f t="shared" si="178"/>
        <v>-</v>
      </c>
      <c r="AH170" s="128" t="str">
        <f t="shared" si="179"/>
        <v>-</v>
      </c>
      <c r="AI170" s="128" t="str">
        <f t="shared" si="180"/>
        <v>-</v>
      </c>
      <c r="AJ170" s="128" t="str">
        <f t="shared" si="181"/>
        <v>-</v>
      </c>
      <c r="AK170" s="128" t="str">
        <f t="shared" si="182"/>
        <v>-</v>
      </c>
      <c r="AL170" s="128" t="str">
        <f t="shared" si="183"/>
        <v>-</v>
      </c>
      <c r="AM170" s="128" t="str">
        <f t="shared" si="184"/>
        <v>-</v>
      </c>
      <c r="AN170" s="128" t="str">
        <f t="shared" si="185"/>
        <v>-</v>
      </c>
      <c r="AO170" s="128" t="str">
        <f t="shared" si="186"/>
        <v>-</v>
      </c>
      <c r="AP170" s="128" t="str">
        <f t="shared" si="187"/>
        <v>-</v>
      </c>
      <c r="AQ170" s="128" t="str">
        <f t="shared" si="219"/>
        <v>-</v>
      </c>
      <c r="AR170" s="128" t="str">
        <f t="shared" si="220"/>
        <v>-</v>
      </c>
      <c r="AS170" s="128">
        <f t="shared" si="188"/>
        <v>0</v>
      </c>
      <c r="AT170" s="128" t="str">
        <f t="shared" si="189"/>
        <v>-</v>
      </c>
      <c r="AU170" s="128" t="str">
        <f t="shared" si="190"/>
        <v>-</v>
      </c>
      <c r="AV170" s="128" t="str">
        <f t="shared" si="191"/>
        <v>-</v>
      </c>
      <c r="AW170" s="128" t="str">
        <f t="shared" si="192"/>
        <v>-</v>
      </c>
      <c r="AX170" s="128" t="str">
        <f t="shared" si="193"/>
        <v>-</v>
      </c>
      <c r="AY170" s="128" t="str">
        <f t="shared" si="194"/>
        <v>-</v>
      </c>
      <c r="AZ170" s="128" t="str">
        <f t="shared" si="195"/>
        <v>-</v>
      </c>
      <c r="BA170" s="128" t="str">
        <f t="shared" si="196"/>
        <v>-</v>
      </c>
      <c r="BB170" s="128" t="str">
        <f t="shared" si="197"/>
        <v>-</v>
      </c>
      <c r="BC170" s="128" t="str">
        <f t="shared" si="198"/>
        <v>-</v>
      </c>
      <c r="BD170" s="128" t="str">
        <f t="shared" si="199"/>
        <v>-</v>
      </c>
      <c r="BE170" s="187"/>
      <c r="BF170" s="128" t="str">
        <f t="shared" si="200"/>
        <v>-</v>
      </c>
      <c r="BG170" s="128" t="str">
        <f t="shared" si="201"/>
        <v>-</v>
      </c>
      <c r="BH170" s="128" t="str">
        <f t="shared" si="202"/>
        <v>-</v>
      </c>
      <c r="BI170" s="128" t="str">
        <f t="shared" si="203"/>
        <v>-</v>
      </c>
      <c r="BJ170" s="128" t="str">
        <f t="shared" si="204"/>
        <v>-</v>
      </c>
      <c r="BK170" s="128" t="str">
        <f t="shared" si="205"/>
        <v>-</v>
      </c>
      <c r="BL170" s="128" t="str">
        <f t="shared" si="206"/>
        <v>-</v>
      </c>
      <c r="BM170" s="128" t="str">
        <f t="shared" si="207"/>
        <v>-</v>
      </c>
      <c r="BN170" s="128" t="str">
        <f t="shared" si="208"/>
        <v>-</v>
      </c>
      <c r="BO170" s="128" t="str">
        <f t="shared" si="209"/>
        <v>-</v>
      </c>
      <c r="BP170" s="128" t="str">
        <f t="shared" si="210"/>
        <v>-</v>
      </c>
      <c r="BQ170" s="128" t="str">
        <f t="shared" si="211"/>
        <v>-</v>
      </c>
      <c r="BR170" s="128" t="str">
        <f t="shared" si="212"/>
        <v>-</v>
      </c>
      <c r="BS170" s="128" t="str">
        <f t="shared" si="213"/>
        <v>-</v>
      </c>
      <c r="BT170" s="128" t="str">
        <f t="shared" si="214"/>
        <v>-</v>
      </c>
      <c r="BU170" s="128" t="str">
        <f t="shared" si="215"/>
        <v>-</v>
      </c>
      <c r="BV170" s="129">
        <f t="shared" si="216"/>
        <v>0</v>
      </c>
      <c r="BX170" s="128" t="str">
        <f t="shared" si="103"/>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17"/>
        <v>-</v>
      </c>
      <c r="K171" s="20" t="str">
        <f>IF(月途中入退所!$D44=$B$2,月途中入退所!$I44,"-")</f>
        <v>-</v>
      </c>
      <c r="L171" s="162" t="str">
        <f t="shared" si="218"/>
        <v>-</v>
      </c>
      <c r="M171" s="20" t="str">
        <f>IF(月途中入退所!$D44=$B$2,月途中入退所!$J44,"-")</f>
        <v>-</v>
      </c>
      <c r="N171" s="129">
        <f t="shared" si="161"/>
        <v>0</v>
      </c>
      <c r="P171" s="128" t="str">
        <f t="shared" si="162"/>
        <v>-</v>
      </c>
      <c r="Q171" s="128" t="str">
        <f t="shared" si="163"/>
        <v>-</v>
      </c>
      <c r="R171" s="128" t="str">
        <f t="shared" si="164"/>
        <v>-</v>
      </c>
      <c r="S171" s="128" t="str">
        <f t="shared" si="165"/>
        <v>-</v>
      </c>
      <c r="T171" s="128" t="str">
        <f t="shared" si="166"/>
        <v>-</v>
      </c>
      <c r="U171" s="128" t="str">
        <f t="shared" si="167"/>
        <v>-</v>
      </c>
      <c r="V171" s="128" t="str">
        <f t="shared" si="168"/>
        <v>-</v>
      </c>
      <c r="W171" s="128" t="str">
        <f t="shared" si="169"/>
        <v>-</v>
      </c>
      <c r="X171" s="128" t="str">
        <f t="shared" si="170"/>
        <v>-</v>
      </c>
      <c r="Y171" s="128" t="str">
        <f t="shared" si="171"/>
        <v>-</v>
      </c>
      <c r="Z171" s="128" t="str">
        <f t="shared" si="172"/>
        <v>-</v>
      </c>
      <c r="AA171" s="128" t="str">
        <f t="shared" si="173"/>
        <v>-</v>
      </c>
      <c r="AB171" s="131"/>
      <c r="AC171" s="128" t="str">
        <f t="shared" si="174"/>
        <v>-</v>
      </c>
      <c r="AD171" s="128" t="str">
        <f t="shared" si="175"/>
        <v>-</v>
      </c>
      <c r="AE171" s="128" t="str">
        <f t="shared" si="176"/>
        <v>-</v>
      </c>
      <c r="AF171" s="128" t="str">
        <f t="shared" si="177"/>
        <v>-</v>
      </c>
      <c r="AG171" s="128" t="str">
        <f t="shared" si="178"/>
        <v>-</v>
      </c>
      <c r="AH171" s="128" t="str">
        <f t="shared" si="179"/>
        <v>-</v>
      </c>
      <c r="AI171" s="128" t="str">
        <f t="shared" si="180"/>
        <v>-</v>
      </c>
      <c r="AJ171" s="128" t="str">
        <f t="shared" si="181"/>
        <v>-</v>
      </c>
      <c r="AK171" s="128" t="str">
        <f t="shared" si="182"/>
        <v>-</v>
      </c>
      <c r="AL171" s="128" t="str">
        <f t="shared" si="183"/>
        <v>-</v>
      </c>
      <c r="AM171" s="128" t="str">
        <f t="shared" si="184"/>
        <v>-</v>
      </c>
      <c r="AN171" s="128" t="str">
        <f t="shared" si="185"/>
        <v>-</v>
      </c>
      <c r="AO171" s="128" t="str">
        <f t="shared" si="186"/>
        <v>-</v>
      </c>
      <c r="AP171" s="128" t="str">
        <f t="shared" si="187"/>
        <v>-</v>
      </c>
      <c r="AQ171" s="128" t="str">
        <f t="shared" si="219"/>
        <v>-</v>
      </c>
      <c r="AR171" s="128" t="str">
        <f t="shared" si="220"/>
        <v>-</v>
      </c>
      <c r="AS171" s="128">
        <f t="shared" si="188"/>
        <v>0</v>
      </c>
      <c r="AT171" s="128" t="str">
        <f t="shared" si="189"/>
        <v>-</v>
      </c>
      <c r="AU171" s="128" t="str">
        <f t="shared" si="190"/>
        <v>-</v>
      </c>
      <c r="AV171" s="128" t="str">
        <f t="shared" si="191"/>
        <v>-</v>
      </c>
      <c r="AW171" s="128" t="str">
        <f t="shared" si="192"/>
        <v>-</v>
      </c>
      <c r="AX171" s="128" t="str">
        <f t="shared" si="193"/>
        <v>-</v>
      </c>
      <c r="AY171" s="128" t="str">
        <f t="shared" si="194"/>
        <v>-</v>
      </c>
      <c r="AZ171" s="128" t="str">
        <f t="shared" si="195"/>
        <v>-</v>
      </c>
      <c r="BA171" s="128" t="str">
        <f t="shared" si="196"/>
        <v>-</v>
      </c>
      <c r="BB171" s="128" t="str">
        <f t="shared" si="197"/>
        <v>-</v>
      </c>
      <c r="BC171" s="128" t="str">
        <f t="shared" si="198"/>
        <v>-</v>
      </c>
      <c r="BD171" s="128" t="str">
        <f t="shared" si="199"/>
        <v>-</v>
      </c>
      <c r="BE171" s="187"/>
      <c r="BF171" s="128" t="str">
        <f t="shared" si="200"/>
        <v>-</v>
      </c>
      <c r="BG171" s="128" t="str">
        <f t="shared" si="201"/>
        <v>-</v>
      </c>
      <c r="BH171" s="128" t="str">
        <f t="shared" si="202"/>
        <v>-</v>
      </c>
      <c r="BI171" s="128" t="str">
        <f t="shared" si="203"/>
        <v>-</v>
      </c>
      <c r="BJ171" s="128" t="str">
        <f t="shared" si="204"/>
        <v>-</v>
      </c>
      <c r="BK171" s="128" t="str">
        <f t="shared" si="205"/>
        <v>-</v>
      </c>
      <c r="BL171" s="128" t="str">
        <f t="shared" si="206"/>
        <v>-</v>
      </c>
      <c r="BM171" s="128" t="str">
        <f t="shared" si="207"/>
        <v>-</v>
      </c>
      <c r="BN171" s="128" t="str">
        <f t="shared" si="208"/>
        <v>-</v>
      </c>
      <c r="BO171" s="128" t="str">
        <f t="shared" si="209"/>
        <v>-</v>
      </c>
      <c r="BP171" s="128" t="str">
        <f t="shared" si="210"/>
        <v>-</v>
      </c>
      <c r="BQ171" s="128" t="str">
        <f t="shared" si="211"/>
        <v>-</v>
      </c>
      <c r="BR171" s="128" t="str">
        <f t="shared" si="212"/>
        <v>-</v>
      </c>
      <c r="BS171" s="128" t="str">
        <f t="shared" si="213"/>
        <v>-</v>
      </c>
      <c r="BT171" s="128" t="str">
        <f t="shared" si="214"/>
        <v>-</v>
      </c>
      <c r="BU171" s="128" t="str">
        <f t="shared" si="215"/>
        <v>-</v>
      </c>
      <c r="BV171" s="129">
        <f t="shared" si="216"/>
        <v>0</v>
      </c>
      <c r="BX171" s="128" t="str">
        <f t="shared" si="103"/>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17"/>
        <v>-</v>
      </c>
      <c r="K172" s="20" t="str">
        <f>IF(月途中入退所!$D45=$B$2,月途中入退所!$I45,"-")</f>
        <v>-</v>
      </c>
      <c r="L172" s="162" t="str">
        <f t="shared" si="218"/>
        <v>-</v>
      </c>
      <c r="M172" s="20" t="str">
        <f>IF(月途中入退所!$D45=$B$2,月途中入退所!$J45,"-")</f>
        <v>-</v>
      </c>
      <c r="N172" s="129">
        <f t="shared" si="161"/>
        <v>0</v>
      </c>
      <c r="P172" s="128" t="str">
        <f t="shared" si="162"/>
        <v>-</v>
      </c>
      <c r="Q172" s="128" t="str">
        <f t="shared" si="163"/>
        <v>-</v>
      </c>
      <c r="R172" s="128" t="str">
        <f t="shared" si="164"/>
        <v>-</v>
      </c>
      <c r="S172" s="128" t="str">
        <f t="shared" si="165"/>
        <v>-</v>
      </c>
      <c r="T172" s="128" t="str">
        <f t="shared" si="166"/>
        <v>-</v>
      </c>
      <c r="U172" s="128" t="str">
        <f t="shared" si="167"/>
        <v>-</v>
      </c>
      <c r="V172" s="128" t="str">
        <f t="shared" si="168"/>
        <v>-</v>
      </c>
      <c r="W172" s="128" t="str">
        <f t="shared" si="169"/>
        <v>-</v>
      </c>
      <c r="X172" s="128" t="str">
        <f t="shared" si="170"/>
        <v>-</v>
      </c>
      <c r="Y172" s="128" t="str">
        <f t="shared" si="171"/>
        <v>-</v>
      </c>
      <c r="Z172" s="128" t="str">
        <f t="shared" si="172"/>
        <v>-</v>
      </c>
      <c r="AA172" s="128" t="str">
        <f t="shared" si="173"/>
        <v>-</v>
      </c>
      <c r="AB172" s="131"/>
      <c r="AC172" s="128" t="str">
        <f t="shared" si="174"/>
        <v>-</v>
      </c>
      <c r="AD172" s="128" t="str">
        <f t="shared" si="175"/>
        <v>-</v>
      </c>
      <c r="AE172" s="128" t="str">
        <f t="shared" si="176"/>
        <v>-</v>
      </c>
      <c r="AF172" s="128" t="str">
        <f t="shared" si="177"/>
        <v>-</v>
      </c>
      <c r="AG172" s="128" t="str">
        <f t="shared" si="178"/>
        <v>-</v>
      </c>
      <c r="AH172" s="128" t="str">
        <f t="shared" si="179"/>
        <v>-</v>
      </c>
      <c r="AI172" s="128" t="str">
        <f t="shared" si="180"/>
        <v>-</v>
      </c>
      <c r="AJ172" s="128" t="str">
        <f t="shared" si="181"/>
        <v>-</v>
      </c>
      <c r="AK172" s="128" t="str">
        <f t="shared" si="182"/>
        <v>-</v>
      </c>
      <c r="AL172" s="128" t="str">
        <f t="shared" si="183"/>
        <v>-</v>
      </c>
      <c r="AM172" s="128" t="str">
        <f t="shared" si="184"/>
        <v>-</v>
      </c>
      <c r="AN172" s="128" t="str">
        <f t="shared" si="185"/>
        <v>-</v>
      </c>
      <c r="AO172" s="128" t="str">
        <f t="shared" si="186"/>
        <v>-</v>
      </c>
      <c r="AP172" s="128" t="str">
        <f t="shared" si="187"/>
        <v>-</v>
      </c>
      <c r="AQ172" s="128" t="str">
        <f t="shared" si="219"/>
        <v>-</v>
      </c>
      <c r="AR172" s="128" t="str">
        <f t="shared" si="220"/>
        <v>-</v>
      </c>
      <c r="AS172" s="128">
        <f t="shared" si="188"/>
        <v>0</v>
      </c>
      <c r="AT172" s="128" t="str">
        <f t="shared" si="189"/>
        <v>-</v>
      </c>
      <c r="AU172" s="128" t="str">
        <f t="shared" si="190"/>
        <v>-</v>
      </c>
      <c r="AV172" s="128" t="str">
        <f t="shared" si="191"/>
        <v>-</v>
      </c>
      <c r="AW172" s="128" t="str">
        <f t="shared" si="192"/>
        <v>-</v>
      </c>
      <c r="AX172" s="128" t="str">
        <f t="shared" si="193"/>
        <v>-</v>
      </c>
      <c r="AY172" s="128" t="str">
        <f t="shared" si="194"/>
        <v>-</v>
      </c>
      <c r="AZ172" s="128" t="str">
        <f t="shared" si="195"/>
        <v>-</v>
      </c>
      <c r="BA172" s="128" t="str">
        <f t="shared" si="196"/>
        <v>-</v>
      </c>
      <c r="BB172" s="128" t="str">
        <f t="shared" si="197"/>
        <v>-</v>
      </c>
      <c r="BC172" s="128" t="str">
        <f t="shared" si="198"/>
        <v>-</v>
      </c>
      <c r="BD172" s="128" t="str">
        <f t="shared" si="199"/>
        <v>-</v>
      </c>
      <c r="BE172" s="187"/>
      <c r="BF172" s="128" t="str">
        <f t="shared" si="200"/>
        <v>-</v>
      </c>
      <c r="BG172" s="128" t="str">
        <f t="shared" si="201"/>
        <v>-</v>
      </c>
      <c r="BH172" s="128" t="str">
        <f t="shared" si="202"/>
        <v>-</v>
      </c>
      <c r="BI172" s="128" t="str">
        <f t="shared" si="203"/>
        <v>-</v>
      </c>
      <c r="BJ172" s="128" t="str">
        <f t="shared" si="204"/>
        <v>-</v>
      </c>
      <c r="BK172" s="128" t="str">
        <f t="shared" si="205"/>
        <v>-</v>
      </c>
      <c r="BL172" s="128" t="str">
        <f t="shared" si="206"/>
        <v>-</v>
      </c>
      <c r="BM172" s="128" t="str">
        <f t="shared" si="207"/>
        <v>-</v>
      </c>
      <c r="BN172" s="128" t="str">
        <f t="shared" si="208"/>
        <v>-</v>
      </c>
      <c r="BO172" s="128" t="str">
        <f t="shared" si="209"/>
        <v>-</v>
      </c>
      <c r="BP172" s="128" t="str">
        <f t="shared" si="210"/>
        <v>-</v>
      </c>
      <c r="BQ172" s="128" t="str">
        <f t="shared" si="211"/>
        <v>-</v>
      </c>
      <c r="BR172" s="128" t="str">
        <f t="shared" si="212"/>
        <v>-</v>
      </c>
      <c r="BS172" s="128" t="str">
        <f t="shared" si="213"/>
        <v>-</v>
      </c>
      <c r="BT172" s="128" t="str">
        <f t="shared" si="214"/>
        <v>-</v>
      </c>
      <c r="BU172" s="128" t="str">
        <f t="shared" si="215"/>
        <v>-</v>
      </c>
      <c r="BV172" s="129">
        <f t="shared" si="216"/>
        <v>0</v>
      </c>
      <c r="BX172" s="128" t="str">
        <f t="shared" ref="BX172:BX201" si="221">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17"/>
        <v>-</v>
      </c>
      <c r="K173" s="20" t="str">
        <f>IF(月途中入退所!$D46=$B$2,月途中入退所!$I46,"-")</f>
        <v>-</v>
      </c>
      <c r="L173" s="162" t="str">
        <f t="shared" si="218"/>
        <v>-</v>
      </c>
      <c r="M173" s="20" t="str">
        <f>IF(月途中入退所!$D46=$B$2,月途中入退所!$J46,"-")</f>
        <v>-</v>
      </c>
      <c r="N173" s="129">
        <f t="shared" si="161"/>
        <v>0</v>
      </c>
      <c r="P173" s="128" t="str">
        <f t="shared" si="162"/>
        <v>-</v>
      </c>
      <c r="Q173" s="128" t="str">
        <f t="shared" si="163"/>
        <v>-</v>
      </c>
      <c r="R173" s="128" t="str">
        <f t="shared" si="164"/>
        <v>-</v>
      </c>
      <c r="S173" s="128" t="str">
        <f t="shared" si="165"/>
        <v>-</v>
      </c>
      <c r="T173" s="128" t="str">
        <f t="shared" si="166"/>
        <v>-</v>
      </c>
      <c r="U173" s="128" t="str">
        <f t="shared" si="167"/>
        <v>-</v>
      </c>
      <c r="V173" s="128" t="str">
        <f t="shared" si="168"/>
        <v>-</v>
      </c>
      <c r="W173" s="128" t="str">
        <f t="shared" si="169"/>
        <v>-</v>
      </c>
      <c r="X173" s="128" t="str">
        <f t="shared" si="170"/>
        <v>-</v>
      </c>
      <c r="Y173" s="128" t="str">
        <f t="shared" si="171"/>
        <v>-</v>
      </c>
      <c r="Z173" s="128" t="str">
        <f t="shared" si="172"/>
        <v>-</v>
      </c>
      <c r="AA173" s="128" t="str">
        <f t="shared" si="173"/>
        <v>-</v>
      </c>
      <c r="AB173" s="131"/>
      <c r="AC173" s="128" t="str">
        <f t="shared" si="174"/>
        <v>-</v>
      </c>
      <c r="AD173" s="128" t="str">
        <f t="shared" si="175"/>
        <v>-</v>
      </c>
      <c r="AE173" s="128" t="str">
        <f t="shared" si="176"/>
        <v>-</v>
      </c>
      <c r="AF173" s="128" t="str">
        <f t="shared" si="177"/>
        <v>-</v>
      </c>
      <c r="AG173" s="128" t="str">
        <f t="shared" si="178"/>
        <v>-</v>
      </c>
      <c r="AH173" s="128" t="str">
        <f t="shared" si="179"/>
        <v>-</v>
      </c>
      <c r="AI173" s="128" t="str">
        <f t="shared" si="180"/>
        <v>-</v>
      </c>
      <c r="AJ173" s="128" t="str">
        <f t="shared" si="181"/>
        <v>-</v>
      </c>
      <c r="AK173" s="128" t="str">
        <f t="shared" si="182"/>
        <v>-</v>
      </c>
      <c r="AL173" s="128" t="str">
        <f t="shared" si="183"/>
        <v>-</v>
      </c>
      <c r="AM173" s="128" t="str">
        <f t="shared" si="184"/>
        <v>-</v>
      </c>
      <c r="AN173" s="128" t="str">
        <f t="shared" si="185"/>
        <v>-</v>
      </c>
      <c r="AO173" s="128" t="str">
        <f t="shared" si="186"/>
        <v>-</v>
      </c>
      <c r="AP173" s="128" t="str">
        <f t="shared" si="187"/>
        <v>-</v>
      </c>
      <c r="AQ173" s="128" t="str">
        <f t="shared" si="219"/>
        <v>-</v>
      </c>
      <c r="AR173" s="128" t="str">
        <f t="shared" si="220"/>
        <v>-</v>
      </c>
      <c r="AS173" s="128">
        <f t="shared" si="188"/>
        <v>0</v>
      </c>
      <c r="AT173" s="128" t="str">
        <f t="shared" si="189"/>
        <v>-</v>
      </c>
      <c r="AU173" s="128" t="str">
        <f t="shared" si="190"/>
        <v>-</v>
      </c>
      <c r="AV173" s="128" t="str">
        <f t="shared" si="191"/>
        <v>-</v>
      </c>
      <c r="AW173" s="128" t="str">
        <f t="shared" si="192"/>
        <v>-</v>
      </c>
      <c r="AX173" s="128" t="str">
        <f t="shared" si="193"/>
        <v>-</v>
      </c>
      <c r="AY173" s="128" t="str">
        <f t="shared" si="194"/>
        <v>-</v>
      </c>
      <c r="AZ173" s="128" t="str">
        <f t="shared" si="195"/>
        <v>-</v>
      </c>
      <c r="BA173" s="128" t="str">
        <f t="shared" si="196"/>
        <v>-</v>
      </c>
      <c r="BB173" s="128" t="str">
        <f t="shared" si="197"/>
        <v>-</v>
      </c>
      <c r="BC173" s="128" t="str">
        <f t="shared" si="198"/>
        <v>-</v>
      </c>
      <c r="BD173" s="128" t="str">
        <f t="shared" si="199"/>
        <v>-</v>
      </c>
      <c r="BE173" s="187"/>
      <c r="BF173" s="128" t="str">
        <f t="shared" si="200"/>
        <v>-</v>
      </c>
      <c r="BG173" s="128" t="str">
        <f t="shared" si="201"/>
        <v>-</v>
      </c>
      <c r="BH173" s="128" t="str">
        <f t="shared" si="202"/>
        <v>-</v>
      </c>
      <c r="BI173" s="128" t="str">
        <f t="shared" si="203"/>
        <v>-</v>
      </c>
      <c r="BJ173" s="128" t="str">
        <f t="shared" si="204"/>
        <v>-</v>
      </c>
      <c r="BK173" s="128" t="str">
        <f t="shared" si="205"/>
        <v>-</v>
      </c>
      <c r="BL173" s="128" t="str">
        <f t="shared" si="206"/>
        <v>-</v>
      </c>
      <c r="BM173" s="128" t="str">
        <f t="shared" si="207"/>
        <v>-</v>
      </c>
      <c r="BN173" s="128" t="str">
        <f t="shared" si="208"/>
        <v>-</v>
      </c>
      <c r="BO173" s="128" t="str">
        <f t="shared" si="209"/>
        <v>-</v>
      </c>
      <c r="BP173" s="128" t="str">
        <f t="shared" si="210"/>
        <v>-</v>
      </c>
      <c r="BQ173" s="128" t="str">
        <f t="shared" si="211"/>
        <v>-</v>
      </c>
      <c r="BR173" s="128" t="str">
        <f t="shared" si="212"/>
        <v>-</v>
      </c>
      <c r="BS173" s="128" t="str">
        <f t="shared" si="213"/>
        <v>-</v>
      </c>
      <c r="BT173" s="128" t="str">
        <f t="shared" si="214"/>
        <v>-</v>
      </c>
      <c r="BU173" s="128" t="str">
        <f t="shared" si="215"/>
        <v>-</v>
      </c>
      <c r="BV173" s="129">
        <f t="shared" si="216"/>
        <v>0</v>
      </c>
      <c r="BX173" s="128" t="str">
        <f t="shared" si="221"/>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17"/>
        <v>-</v>
      </c>
      <c r="K174" s="20" t="str">
        <f>IF(月途中入退所!$D47=$B$2,月途中入退所!$I47,"-")</f>
        <v>-</v>
      </c>
      <c r="L174" s="162" t="str">
        <f t="shared" si="218"/>
        <v>-</v>
      </c>
      <c r="M174" s="20" t="str">
        <f>IF(月途中入退所!$D47=$B$2,月途中入退所!$J47,"-")</f>
        <v>-</v>
      </c>
      <c r="N174" s="129">
        <f t="shared" si="161"/>
        <v>0</v>
      </c>
      <c r="P174" s="128" t="str">
        <f t="shared" si="162"/>
        <v>-</v>
      </c>
      <c r="Q174" s="128" t="str">
        <f t="shared" si="163"/>
        <v>-</v>
      </c>
      <c r="R174" s="128" t="str">
        <f t="shared" si="164"/>
        <v>-</v>
      </c>
      <c r="S174" s="128" t="str">
        <f t="shared" si="165"/>
        <v>-</v>
      </c>
      <c r="T174" s="128" t="str">
        <f t="shared" si="166"/>
        <v>-</v>
      </c>
      <c r="U174" s="128" t="str">
        <f t="shared" si="167"/>
        <v>-</v>
      </c>
      <c r="V174" s="128" t="str">
        <f t="shared" si="168"/>
        <v>-</v>
      </c>
      <c r="W174" s="128" t="str">
        <f t="shared" si="169"/>
        <v>-</v>
      </c>
      <c r="X174" s="128" t="str">
        <f t="shared" si="170"/>
        <v>-</v>
      </c>
      <c r="Y174" s="128" t="str">
        <f t="shared" si="171"/>
        <v>-</v>
      </c>
      <c r="Z174" s="128" t="str">
        <f t="shared" si="172"/>
        <v>-</v>
      </c>
      <c r="AA174" s="128" t="str">
        <f t="shared" si="173"/>
        <v>-</v>
      </c>
      <c r="AB174" s="131"/>
      <c r="AC174" s="128" t="str">
        <f t="shared" si="174"/>
        <v>-</v>
      </c>
      <c r="AD174" s="128" t="str">
        <f t="shared" si="175"/>
        <v>-</v>
      </c>
      <c r="AE174" s="128" t="str">
        <f t="shared" si="176"/>
        <v>-</v>
      </c>
      <c r="AF174" s="128" t="str">
        <f t="shared" si="177"/>
        <v>-</v>
      </c>
      <c r="AG174" s="128" t="str">
        <f t="shared" si="178"/>
        <v>-</v>
      </c>
      <c r="AH174" s="128" t="str">
        <f t="shared" si="179"/>
        <v>-</v>
      </c>
      <c r="AI174" s="128" t="str">
        <f t="shared" si="180"/>
        <v>-</v>
      </c>
      <c r="AJ174" s="128" t="str">
        <f t="shared" si="181"/>
        <v>-</v>
      </c>
      <c r="AK174" s="128" t="str">
        <f t="shared" si="182"/>
        <v>-</v>
      </c>
      <c r="AL174" s="128" t="str">
        <f t="shared" si="183"/>
        <v>-</v>
      </c>
      <c r="AM174" s="128" t="str">
        <f t="shared" si="184"/>
        <v>-</v>
      </c>
      <c r="AN174" s="128" t="str">
        <f t="shared" si="185"/>
        <v>-</v>
      </c>
      <c r="AO174" s="128" t="str">
        <f t="shared" si="186"/>
        <v>-</v>
      </c>
      <c r="AP174" s="128" t="str">
        <f t="shared" si="187"/>
        <v>-</v>
      </c>
      <c r="AQ174" s="128" t="str">
        <f t="shared" si="219"/>
        <v>-</v>
      </c>
      <c r="AR174" s="128" t="str">
        <f t="shared" si="220"/>
        <v>-</v>
      </c>
      <c r="AS174" s="128">
        <f t="shared" si="188"/>
        <v>0</v>
      </c>
      <c r="AT174" s="128" t="str">
        <f t="shared" si="189"/>
        <v>-</v>
      </c>
      <c r="AU174" s="128" t="str">
        <f t="shared" si="190"/>
        <v>-</v>
      </c>
      <c r="AV174" s="128" t="str">
        <f t="shared" si="191"/>
        <v>-</v>
      </c>
      <c r="AW174" s="128" t="str">
        <f t="shared" si="192"/>
        <v>-</v>
      </c>
      <c r="AX174" s="128" t="str">
        <f t="shared" si="193"/>
        <v>-</v>
      </c>
      <c r="AY174" s="128" t="str">
        <f t="shared" si="194"/>
        <v>-</v>
      </c>
      <c r="AZ174" s="128" t="str">
        <f t="shared" si="195"/>
        <v>-</v>
      </c>
      <c r="BA174" s="128" t="str">
        <f t="shared" si="196"/>
        <v>-</v>
      </c>
      <c r="BB174" s="128" t="str">
        <f t="shared" si="197"/>
        <v>-</v>
      </c>
      <c r="BC174" s="128" t="str">
        <f t="shared" si="198"/>
        <v>-</v>
      </c>
      <c r="BD174" s="128" t="str">
        <f t="shared" si="199"/>
        <v>-</v>
      </c>
      <c r="BE174" s="187"/>
      <c r="BF174" s="128" t="str">
        <f t="shared" si="200"/>
        <v>-</v>
      </c>
      <c r="BG174" s="128" t="str">
        <f t="shared" si="201"/>
        <v>-</v>
      </c>
      <c r="BH174" s="128" t="str">
        <f t="shared" si="202"/>
        <v>-</v>
      </c>
      <c r="BI174" s="128" t="str">
        <f t="shared" si="203"/>
        <v>-</v>
      </c>
      <c r="BJ174" s="128" t="str">
        <f t="shared" si="204"/>
        <v>-</v>
      </c>
      <c r="BK174" s="128" t="str">
        <f t="shared" si="205"/>
        <v>-</v>
      </c>
      <c r="BL174" s="128" t="str">
        <f t="shared" si="206"/>
        <v>-</v>
      </c>
      <c r="BM174" s="128" t="str">
        <f t="shared" si="207"/>
        <v>-</v>
      </c>
      <c r="BN174" s="128" t="str">
        <f t="shared" si="208"/>
        <v>-</v>
      </c>
      <c r="BO174" s="128" t="str">
        <f t="shared" si="209"/>
        <v>-</v>
      </c>
      <c r="BP174" s="128" t="str">
        <f t="shared" si="210"/>
        <v>-</v>
      </c>
      <c r="BQ174" s="128" t="str">
        <f t="shared" si="211"/>
        <v>-</v>
      </c>
      <c r="BR174" s="128" t="str">
        <f t="shared" si="212"/>
        <v>-</v>
      </c>
      <c r="BS174" s="128" t="str">
        <f t="shared" si="213"/>
        <v>-</v>
      </c>
      <c r="BT174" s="128" t="str">
        <f t="shared" si="214"/>
        <v>-</v>
      </c>
      <c r="BU174" s="128" t="str">
        <f t="shared" si="215"/>
        <v>-</v>
      </c>
      <c r="BV174" s="129">
        <f t="shared" si="216"/>
        <v>0</v>
      </c>
      <c r="BX174" s="128" t="str">
        <f t="shared" si="221"/>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17"/>
        <v>-</v>
      </c>
      <c r="K175" s="20" t="str">
        <f>IF(月途中入退所!$D48=$B$2,月途中入退所!$I48,"-")</f>
        <v>-</v>
      </c>
      <c r="L175" s="162" t="str">
        <f t="shared" si="218"/>
        <v>-</v>
      </c>
      <c r="M175" s="20" t="str">
        <f>IF(月途中入退所!$D48=$B$2,月途中入退所!$J48,"-")</f>
        <v>-</v>
      </c>
      <c r="N175" s="129">
        <f t="shared" si="161"/>
        <v>0</v>
      </c>
      <c r="P175" s="128" t="str">
        <f t="shared" si="162"/>
        <v>-</v>
      </c>
      <c r="Q175" s="128" t="str">
        <f t="shared" si="163"/>
        <v>-</v>
      </c>
      <c r="R175" s="128" t="str">
        <f t="shared" si="164"/>
        <v>-</v>
      </c>
      <c r="S175" s="128" t="str">
        <f t="shared" si="165"/>
        <v>-</v>
      </c>
      <c r="T175" s="128" t="str">
        <f t="shared" si="166"/>
        <v>-</v>
      </c>
      <c r="U175" s="128" t="str">
        <f t="shared" si="167"/>
        <v>-</v>
      </c>
      <c r="V175" s="128" t="str">
        <f t="shared" si="168"/>
        <v>-</v>
      </c>
      <c r="W175" s="128" t="str">
        <f t="shared" si="169"/>
        <v>-</v>
      </c>
      <c r="X175" s="128" t="str">
        <f t="shared" si="170"/>
        <v>-</v>
      </c>
      <c r="Y175" s="128" t="str">
        <f t="shared" si="171"/>
        <v>-</v>
      </c>
      <c r="Z175" s="128" t="str">
        <f t="shared" si="172"/>
        <v>-</v>
      </c>
      <c r="AA175" s="128" t="str">
        <f t="shared" si="173"/>
        <v>-</v>
      </c>
      <c r="AB175" s="131"/>
      <c r="AC175" s="128" t="str">
        <f t="shared" si="174"/>
        <v>-</v>
      </c>
      <c r="AD175" s="128" t="str">
        <f t="shared" si="175"/>
        <v>-</v>
      </c>
      <c r="AE175" s="128" t="str">
        <f t="shared" si="176"/>
        <v>-</v>
      </c>
      <c r="AF175" s="128" t="str">
        <f t="shared" si="177"/>
        <v>-</v>
      </c>
      <c r="AG175" s="128" t="str">
        <f t="shared" si="178"/>
        <v>-</v>
      </c>
      <c r="AH175" s="128" t="str">
        <f t="shared" si="179"/>
        <v>-</v>
      </c>
      <c r="AI175" s="128" t="str">
        <f t="shared" si="180"/>
        <v>-</v>
      </c>
      <c r="AJ175" s="128" t="str">
        <f t="shared" si="181"/>
        <v>-</v>
      </c>
      <c r="AK175" s="128" t="str">
        <f t="shared" si="182"/>
        <v>-</v>
      </c>
      <c r="AL175" s="128" t="str">
        <f t="shared" si="183"/>
        <v>-</v>
      </c>
      <c r="AM175" s="128" t="str">
        <f t="shared" si="184"/>
        <v>-</v>
      </c>
      <c r="AN175" s="128" t="str">
        <f t="shared" si="185"/>
        <v>-</v>
      </c>
      <c r="AO175" s="128" t="str">
        <f t="shared" si="186"/>
        <v>-</v>
      </c>
      <c r="AP175" s="128" t="str">
        <f t="shared" si="187"/>
        <v>-</v>
      </c>
      <c r="AQ175" s="128" t="str">
        <f t="shared" si="219"/>
        <v>-</v>
      </c>
      <c r="AR175" s="128" t="str">
        <f t="shared" si="220"/>
        <v>-</v>
      </c>
      <c r="AS175" s="128">
        <f t="shared" si="188"/>
        <v>0</v>
      </c>
      <c r="AT175" s="128" t="str">
        <f t="shared" si="189"/>
        <v>-</v>
      </c>
      <c r="AU175" s="128" t="str">
        <f t="shared" si="190"/>
        <v>-</v>
      </c>
      <c r="AV175" s="128" t="str">
        <f t="shared" si="191"/>
        <v>-</v>
      </c>
      <c r="AW175" s="128" t="str">
        <f t="shared" si="192"/>
        <v>-</v>
      </c>
      <c r="AX175" s="128" t="str">
        <f t="shared" si="193"/>
        <v>-</v>
      </c>
      <c r="AY175" s="128" t="str">
        <f t="shared" si="194"/>
        <v>-</v>
      </c>
      <c r="AZ175" s="128" t="str">
        <f t="shared" si="195"/>
        <v>-</v>
      </c>
      <c r="BA175" s="128" t="str">
        <f t="shared" si="196"/>
        <v>-</v>
      </c>
      <c r="BB175" s="128" t="str">
        <f t="shared" si="197"/>
        <v>-</v>
      </c>
      <c r="BC175" s="128" t="str">
        <f t="shared" si="198"/>
        <v>-</v>
      </c>
      <c r="BD175" s="128" t="str">
        <f t="shared" si="199"/>
        <v>-</v>
      </c>
      <c r="BE175" s="187"/>
      <c r="BF175" s="128" t="str">
        <f t="shared" si="200"/>
        <v>-</v>
      </c>
      <c r="BG175" s="128" t="str">
        <f t="shared" si="201"/>
        <v>-</v>
      </c>
      <c r="BH175" s="128" t="str">
        <f t="shared" si="202"/>
        <v>-</v>
      </c>
      <c r="BI175" s="128" t="str">
        <f t="shared" si="203"/>
        <v>-</v>
      </c>
      <c r="BJ175" s="128" t="str">
        <f t="shared" si="204"/>
        <v>-</v>
      </c>
      <c r="BK175" s="128" t="str">
        <f t="shared" si="205"/>
        <v>-</v>
      </c>
      <c r="BL175" s="128" t="str">
        <f t="shared" si="206"/>
        <v>-</v>
      </c>
      <c r="BM175" s="128" t="str">
        <f t="shared" si="207"/>
        <v>-</v>
      </c>
      <c r="BN175" s="128" t="str">
        <f t="shared" si="208"/>
        <v>-</v>
      </c>
      <c r="BO175" s="128" t="str">
        <f t="shared" si="209"/>
        <v>-</v>
      </c>
      <c r="BP175" s="128" t="str">
        <f t="shared" si="210"/>
        <v>-</v>
      </c>
      <c r="BQ175" s="128" t="str">
        <f t="shared" si="211"/>
        <v>-</v>
      </c>
      <c r="BR175" s="128" t="str">
        <f t="shared" si="212"/>
        <v>-</v>
      </c>
      <c r="BS175" s="128" t="str">
        <f t="shared" si="213"/>
        <v>-</v>
      </c>
      <c r="BT175" s="128" t="str">
        <f t="shared" si="214"/>
        <v>-</v>
      </c>
      <c r="BU175" s="128" t="str">
        <f t="shared" si="215"/>
        <v>-</v>
      </c>
      <c r="BV175" s="129">
        <f t="shared" si="216"/>
        <v>0</v>
      </c>
      <c r="BX175" s="128" t="str">
        <f t="shared" si="221"/>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17"/>
        <v>-</v>
      </c>
      <c r="K176" s="20" t="str">
        <f>IF(月途中入退所!$D49=$B$2,月途中入退所!$I49,"-")</f>
        <v>-</v>
      </c>
      <c r="L176" s="162" t="str">
        <f t="shared" si="218"/>
        <v>-</v>
      </c>
      <c r="M176" s="20" t="str">
        <f>IF(月途中入退所!$D49=$B$2,月途中入退所!$J49,"-")</f>
        <v>-</v>
      </c>
      <c r="N176" s="129">
        <f t="shared" si="161"/>
        <v>0</v>
      </c>
      <c r="P176" s="128" t="str">
        <f t="shared" si="162"/>
        <v>-</v>
      </c>
      <c r="Q176" s="128" t="str">
        <f t="shared" si="163"/>
        <v>-</v>
      </c>
      <c r="R176" s="128" t="str">
        <f t="shared" si="164"/>
        <v>-</v>
      </c>
      <c r="S176" s="128" t="str">
        <f t="shared" si="165"/>
        <v>-</v>
      </c>
      <c r="T176" s="128" t="str">
        <f t="shared" si="166"/>
        <v>-</v>
      </c>
      <c r="U176" s="128" t="str">
        <f t="shared" si="167"/>
        <v>-</v>
      </c>
      <c r="V176" s="128" t="str">
        <f t="shared" si="168"/>
        <v>-</v>
      </c>
      <c r="W176" s="128" t="str">
        <f t="shared" si="169"/>
        <v>-</v>
      </c>
      <c r="X176" s="128" t="str">
        <f t="shared" si="170"/>
        <v>-</v>
      </c>
      <c r="Y176" s="128" t="str">
        <f t="shared" si="171"/>
        <v>-</v>
      </c>
      <c r="Z176" s="128" t="str">
        <f t="shared" si="172"/>
        <v>-</v>
      </c>
      <c r="AA176" s="128" t="str">
        <f t="shared" si="173"/>
        <v>-</v>
      </c>
      <c r="AB176" s="131"/>
      <c r="AC176" s="128" t="str">
        <f t="shared" si="174"/>
        <v>-</v>
      </c>
      <c r="AD176" s="128" t="str">
        <f t="shared" si="175"/>
        <v>-</v>
      </c>
      <c r="AE176" s="128" t="str">
        <f t="shared" si="176"/>
        <v>-</v>
      </c>
      <c r="AF176" s="128" t="str">
        <f t="shared" si="177"/>
        <v>-</v>
      </c>
      <c r="AG176" s="128" t="str">
        <f t="shared" si="178"/>
        <v>-</v>
      </c>
      <c r="AH176" s="128" t="str">
        <f t="shared" si="179"/>
        <v>-</v>
      </c>
      <c r="AI176" s="128" t="str">
        <f t="shared" si="180"/>
        <v>-</v>
      </c>
      <c r="AJ176" s="128" t="str">
        <f t="shared" si="181"/>
        <v>-</v>
      </c>
      <c r="AK176" s="128" t="str">
        <f t="shared" si="182"/>
        <v>-</v>
      </c>
      <c r="AL176" s="128" t="str">
        <f t="shared" si="183"/>
        <v>-</v>
      </c>
      <c r="AM176" s="128" t="str">
        <f t="shared" si="184"/>
        <v>-</v>
      </c>
      <c r="AN176" s="128" t="str">
        <f t="shared" si="185"/>
        <v>-</v>
      </c>
      <c r="AO176" s="128" t="str">
        <f t="shared" si="186"/>
        <v>-</v>
      </c>
      <c r="AP176" s="128" t="str">
        <f t="shared" si="187"/>
        <v>-</v>
      </c>
      <c r="AQ176" s="128" t="str">
        <f t="shared" si="219"/>
        <v>-</v>
      </c>
      <c r="AR176" s="128" t="str">
        <f t="shared" si="220"/>
        <v>-</v>
      </c>
      <c r="AS176" s="128">
        <f t="shared" si="188"/>
        <v>0</v>
      </c>
      <c r="AT176" s="128" t="str">
        <f t="shared" si="189"/>
        <v>-</v>
      </c>
      <c r="AU176" s="128" t="str">
        <f t="shared" si="190"/>
        <v>-</v>
      </c>
      <c r="AV176" s="128" t="str">
        <f t="shared" si="191"/>
        <v>-</v>
      </c>
      <c r="AW176" s="128" t="str">
        <f t="shared" si="192"/>
        <v>-</v>
      </c>
      <c r="AX176" s="128" t="str">
        <f t="shared" si="193"/>
        <v>-</v>
      </c>
      <c r="AY176" s="128" t="str">
        <f t="shared" si="194"/>
        <v>-</v>
      </c>
      <c r="AZ176" s="128" t="str">
        <f t="shared" si="195"/>
        <v>-</v>
      </c>
      <c r="BA176" s="128" t="str">
        <f t="shared" si="196"/>
        <v>-</v>
      </c>
      <c r="BB176" s="128" t="str">
        <f t="shared" si="197"/>
        <v>-</v>
      </c>
      <c r="BC176" s="128" t="str">
        <f t="shared" si="198"/>
        <v>-</v>
      </c>
      <c r="BD176" s="128" t="str">
        <f t="shared" si="199"/>
        <v>-</v>
      </c>
      <c r="BE176" s="187"/>
      <c r="BF176" s="128" t="str">
        <f t="shared" si="200"/>
        <v>-</v>
      </c>
      <c r="BG176" s="128" t="str">
        <f t="shared" si="201"/>
        <v>-</v>
      </c>
      <c r="BH176" s="128" t="str">
        <f t="shared" si="202"/>
        <v>-</v>
      </c>
      <c r="BI176" s="128" t="str">
        <f t="shared" si="203"/>
        <v>-</v>
      </c>
      <c r="BJ176" s="128" t="str">
        <f t="shared" si="204"/>
        <v>-</v>
      </c>
      <c r="BK176" s="128" t="str">
        <f t="shared" si="205"/>
        <v>-</v>
      </c>
      <c r="BL176" s="128" t="str">
        <f t="shared" si="206"/>
        <v>-</v>
      </c>
      <c r="BM176" s="128" t="str">
        <f t="shared" si="207"/>
        <v>-</v>
      </c>
      <c r="BN176" s="128" t="str">
        <f t="shared" si="208"/>
        <v>-</v>
      </c>
      <c r="BO176" s="128" t="str">
        <f t="shared" si="209"/>
        <v>-</v>
      </c>
      <c r="BP176" s="128" t="str">
        <f t="shared" si="210"/>
        <v>-</v>
      </c>
      <c r="BQ176" s="128" t="str">
        <f t="shared" si="211"/>
        <v>-</v>
      </c>
      <c r="BR176" s="128" t="str">
        <f t="shared" si="212"/>
        <v>-</v>
      </c>
      <c r="BS176" s="128" t="str">
        <f t="shared" si="213"/>
        <v>-</v>
      </c>
      <c r="BT176" s="128" t="str">
        <f t="shared" si="214"/>
        <v>-</v>
      </c>
      <c r="BU176" s="128" t="str">
        <f t="shared" si="215"/>
        <v>-</v>
      </c>
      <c r="BV176" s="129">
        <f t="shared" si="216"/>
        <v>0</v>
      </c>
      <c r="BX176" s="128" t="str">
        <f t="shared" si="221"/>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17"/>
        <v>-</v>
      </c>
      <c r="K177" s="20" t="str">
        <f>IF(月途中入退所!$D50=$B$2,月途中入退所!$I50,"-")</f>
        <v>-</v>
      </c>
      <c r="L177" s="162" t="str">
        <f t="shared" si="218"/>
        <v>-</v>
      </c>
      <c r="M177" s="20" t="str">
        <f>IF(月途中入退所!$D50=$B$2,月途中入退所!$J50,"-")</f>
        <v>-</v>
      </c>
      <c r="N177" s="129">
        <f t="shared" si="161"/>
        <v>0</v>
      </c>
      <c r="P177" s="128" t="str">
        <f t="shared" si="162"/>
        <v>-</v>
      </c>
      <c r="Q177" s="128" t="str">
        <f t="shared" si="163"/>
        <v>-</v>
      </c>
      <c r="R177" s="128" t="str">
        <f t="shared" si="164"/>
        <v>-</v>
      </c>
      <c r="S177" s="128" t="str">
        <f t="shared" si="165"/>
        <v>-</v>
      </c>
      <c r="T177" s="128" t="str">
        <f t="shared" si="166"/>
        <v>-</v>
      </c>
      <c r="U177" s="128" t="str">
        <f t="shared" si="167"/>
        <v>-</v>
      </c>
      <c r="V177" s="128" t="str">
        <f t="shared" si="168"/>
        <v>-</v>
      </c>
      <c r="W177" s="128" t="str">
        <f t="shared" si="169"/>
        <v>-</v>
      </c>
      <c r="X177" s="128" t="str">
        <f t="shared" si="170"/>
        <v>-</v>
      </c>
      <c r="Y177" s="128" t="str">
        <f t="shared" si="171"/>
        <v>-</v>
      </c>
      <c r="Z177" s="128" t="str">
        <f t="shared" si="172"/>
        <v>-</v>
      </c>
      <c r="AA177" s="128" t="str">
        <f t="shared" si="173"/>
        <v>-</v>
      </c>
      <c r="AB177" s="131"/>
      <c r="AC177" s="128" t="str">
        <f t="shared" si="174"/>
        <v>-</v>
      </c>
      <c r="AD177" s="128" t="str">
        <f t="shared" si="175"/>
        <v>-</v>
      </c>
      <c r="AE177" s="128" t="str">
        <f t="shared" si="176"/>
        <v>-</v>
      </c>
      <c r="AF177" s="128" t="str">
        <f t="shared" si="177"/>
        <v>-</v>
      </c>
      <c r="AG177" s="128" t="str">
        <f t="shared" si="178"/>
        <v>-</v>
      </c>
      <c r="AH177" s="128" t="str">
        <f t="shared" si="179"/>
        <v>-</v>
      </c>
      <c r="AI177" s="128" t="str">
        <f t="shared" si="180"/>
        <v>-</v>
      </c>
      <c r="AJ177" s="128" t="str">
        <f t="shared" si="181"/>
        <v>-</v>
      </c>
      <c r="AK177" s="128" t="str">
        <f t="shared" si="182"/>
        <v>-</v>
      </c>
      <c r="AL177" s="128" t="str">
        <f t="shared" si="183"/>
        <v>-</v>
      </c>
      <c r="AM177" s="128" t="str">
        <f t="shared" si="184"/>
        <v>-</v>
      </c>
      <c r="AN177" s="128" t="str">
        <f t="shared" si="185"/>
        <v>-</v>
      </c>
      <c r="AO177" s="128" t="str">
        <f t="shared" si="186"/>
        <v>-</v>
      </c>
      <c r="AP177" s="128" t="str">
        <f t="shared" si="187"/>
        <v>-</v>
      </c>
      <c r="AQ177" s="128" t="str">
        <f t="shared" si="219"/>
        <v>-</v>
      </c>
      <c r="AR177" s="128" t="str">
        <f t="shared" si="220"/>
        <v>-</v>
      </c>
      <c r="AS177" s="128">
        <f t="shared" si="188"/>
        <v>0</v>
      </c>
      <c r="AT177" s="128" t="str">
        <f t="shared" si="189"/>
        <v>-</v>
      </c>
      <c r="AU177" s="128" t="str">
        <f t="shared" si="190"/>
        <v>-</v>
      </c>
      <c r="AV177" s="128" t="str">
        <f t="shared" si="191"/>
        <v>-</v>
      </c>
      <c r="AW177" s="128" t="str">
        <f t="shared" si="192"/>
        <v>-</v>
      </c>
      <c r="AX177" s="128" t="str">
        <f t="shared" si="193"/>
        <v>-</v>
      </c>
      <c r="AY177" s="128" t="str">
        <f t="shared" si="194"/>
        <v>-</v>
      </c>
      <c r="AZ177" s="128" t="str">
        <f t="shared" si="195"/>
        <v>-</v>
      </c>
      <c r="BA177" s="128" t="str">
        <f t="shared" si="196"/>
        <v>-</v>
      </c>
      <c r="BB177" s="128" t="str">
        <f t="shared" si="197"/>
        <v>-</v>
      </c>
      <c r="BC177" s="128" t="str">
        <f t="shared" si="198"/>
        <v>-</v>
      </c>
      <c r="BD177" s="128" t="str">
        <f t="shared" si="199"/>
        <v>-</v>
      </c>
      <c r="BE177" s="187"/>
      <c r="BF177" s="128" t="str">
        <f t="shared" si="200"/>
        <v>-</v>
      </c>
      <c r="BG177" s="128" t="str">
        <f t="shared" si="201"/>
        <v>-</v>
      </c>
      <c r="BH177" s="128" t="str">
        <f t="shared" si="202"/>
        <v>-</v>
      </c>
      <c r="BI177" s="128" t="str">
        <f t="shared" si="203"/>
        <v>-</v>
      </c>
      <c r="BJ177" s="128" t="str">
        <f t="shared" si="204"/>
        <v>-</v>
      </c>
      <c r="BK177" s="128" t="str">
        <f t="shared" si="205"/>
        <v>-</v>
      </c>
      <c r="BL177" s="128" t="str">
        <f t="shared" si="206"/>
        <v>-</v>
      </c>
      <c r="BM177" s="128" t="str">
        <f t="shared" si="207"/>
        <v>-</v>
      </c>
      <c r="BN177" s="128" t="str">
        <f t="shared" si="208"/>
        <v>-</v>
      </c>
      <c r="BO177" s="128" t="str">
        <f t="shared" si="209"/>
        <v>-</v>
      </c>
      <c r="BP177" s="128" t="str">
        <f t="shared" si="210"/>
        <v>-</v>
      </c>
      <c r="BQ177" s="128" t="str">
        <f t="shared" si="211"/>
        <v>-</v>
      </c>
      <c r="BR177" s="128" t="str">
        <f t="shared" si="212"/>
        <v>-</v>
      </c>
      <c r="BS177" s="128" t="str">
        <f t="shared" si="213"/>
        <v>-</v>
      </c>
      <c r="BT177" s="128" t="str">
        <f t="shared" si="214"/>
        <v>-</v>
      </c>
      <c r="BU177" s="128" t="str">
        <f t="shared" si="215"/>
        <v>-</v>
      </c>
      <c r="BV177" s="129">
        <f t="shared" si="216"/>
        <v>0</v>
      </c>
      <c r="BX177" s="128" t="str">
        <f t="shared" si="221"/>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22">IFERROR(-ROUNDUP(L182*M182/25,-1),0)</f>
        <v>0</v>
      </c>
      <c r="P182" s="128" t="str">
        <f>IF($I182="保育標準時間",HLOOKUP(H182,$G$53:$J$99,2,FALSE),IF($I182="保育短時間",HLOOKUP(H182,$K$53:$N$99,2,FALSE),"-"))</f>
        <v>-</v>
      </c>
      <c r="Q182" s="128" t="str">
        <f t="shared" ref="Q182:Q201" si="223">IF($I182="保育標準時間",HLOOKUP(H182,$G$53:$J$99,3,FALSE),IF($I182="保育短時間",HLOOKUP(H182,$K$53:$N$99,3,FALSE),"-"))</f>
        <v>-</v>
      </c>
      <c r="R182" s="128" t="str">
        <f t="shared" ref="R182:R201" si="224">IF($I182="保育標準時間",HLOOKUP(H182,$G$53:$J$99,4,FALSE),IF($I182="保育短時間",HLOOKUP(H182,$K$53:$N$99,4,FALSE),"-"))</f>
        <v>-</v>
      </c>
      <c r="S182" s="128" t="str">
        <f t="shared" ref="S182:S201" si="225">IF($I182="保育標準時間",HLOOKUP(H182,$G$53:$J$99,5,FALSE),IF($I182="保育短時間",HLOOKUP(H182,$K$53:$N$99,5,FALSE),"-"))</f>
        <v>-</v>
      </c>
      <c r="T182" s="128" t="str">
        <f t="shared" ref="T182:T201" si="226">IF($I182="保育標準時間",HLOOKUP(H182,$G$53:$J$99,6,FALSE),IF($I182="保育短時間",HLOOKUP(H182,$K$53:$N$99,6,FALSE),"-"))</f>
        <v>-</v>
      </c>
      <c r="U182" s="128" t="str">
        <f t="shared" ref="U182:U201" si="227">IF($I182="保育標準時間",HLOOKUP(H182,$G$53:$J$99,7,FALSE),IF($I182="保育短時間",HLOOKUP(H182,$K$53:$N$99,7,FALSE),"-"))</f>
        <v>-</v>
      </c>
      <c r="V182" s="128" t="str">
        <f t="shared" ref="V182:V201" si="228">IF($I182="保育標準時間",HLOOKUP(H182,$G$53:$J$99,10,FALSE),IF($I182="保育短時間",HLOOKUP(H182,$K$53:$N$99,10,FALSE),"-"))</f>
        <v>-</v>
      </c>
      <c r="W182" s="128" t="str">
        <f t="shared" ref="W182:W201" si="229">IF($I182="保育標準時間",HLOOKUP(H182,$G$53:$J$99,11,FALSE),IF($I182="保育短時間",HLOOKUP(H182,$K$53:$N$99,11,FALSE),"-"))</f>
        <v>-</v>
      </c>
      <c r="X182" s="128" t="str">
        <f t="shared" ref="X182:X201" si="230">IF($I182="保育標準時間",HLOOKUP(H182,$G$53:$J$99,12,FALSE),IF($I182="保育短時間",HLOOKUP(H182,$K$53:$N$99,12,FALSE),"-"))</f>
        <v>-</v>
      </c>
      <c r="Y182" s="128" t="str">
        <f t="shared" ref="Y182:Y201" si="231">IF($I182="保育標準時間",HLOOKUP(H182,$G$53:$J$99,13,FALSE),IF($I182="保育短時間",HLOOKUP(H182,$K$53:$N$99,13,FALSE),"-"))</f>
        <v>-</v>
      </c>
      <c r="Z182" s="128" t="str">
        <f t="shared" ref="Z182:Z201" si="232">IF($I182="保育標準時間",HLOOKUP(H182,$G$53:$J$99,14,FALSE),IF($I182="保育短時間",HLOOKUP(H182,$K$53:$N$99,14,FALSE),"-"))</f>
        <v>-</v>
      </c>
      <c r="AA182" s="128" t="str">
        <f t="shared" ref="AA182:AA201" si="233">IF($I182="保育標準時間",HLOOKUP(H182,$G$53:$J$99,15,FALSE),IF($I182="保育短時間",HLOOKUP(H182,$K$53:$N$99,15,FALSE),"-"))</f>
        <v>-</v>
      </c>
      <c r="AB182" s="131"/>
      <c r="AC182" s="128" t="str">
        <f t="shared" ref="AC182:AC201" si="234">IF($I182="保育標準時間",HLOOKUP(H182,$G$53:$J$99,17,FALSE),IF($I182="保育短時間",HLOOKUP(H182,$K$53:$N$99,17,FALSE),"-"))</f>
        <v>-</v>
      </c>
      <c r="AD182" s="128" t="str">
        <f t="shared" ref="AD182:AD201" si="235">IF($I182="保育標準時間",HLOOKUP(H182,$G$53:$J$99,18,FALSE),IF($I182="保育短時間",HLOOKUP(H182,$K$53:$N$99,18,FALSE),"-"))</f>
        <v>-</v>
      </c>
      <c r="AE182" s="128" t="str">
        <f t="shared" ref="AE182:AE201" si="236">IF($I182="保育標準時間",HLOOKUP(H182,$G$53:$J$99,19,FALSE),IF($I182="保育短時間",HLOOKUP(H182,$K$53:$N$99,19,FALSE),"-"))</f>
        <v>-</v>
      </c>
      <c r="AF182" s="128" t="str">
        <f t="shared" ref="AF182:AF201" si="237">IF($I182="保育標準時間",HLOOKUP(H182,$G$53:$J$99,20,FALSE),IF($I182="保育短時間",HLOOKUP(H182,$K$53:$N$99,20,FALSE),"-"))</f>
        <v>-</v>
      </c>
      <c r="AG182" s="128" t="str">
        <f t="shared" ref="AG182:AG201" si="238">IF($I182="保育標準時間",HLOOKUP(H182,$G$53:$J$99,21,FALSE),IF($I182="保育短時間",HLOOKUP(H182,$K$53:$N$99,21,FALSE),"-"))</f>
        <v>-</v>
      </c>
      <c r="AH182" s="128" t="str">
        <f t="shared" ref="AH182:AH201" si="239">IF($I182="保育標準時間",HLOOKUP(H182,$G$53:$J$99,22,FALSE),IF($I182="保育短時間",HLOOKUP(H182,$K$53:$N$99,22,FALSE),"-"))</f>
        <v>-</v>
      </c>
      <c r="AI182" s="128" t="str">
        <f t="shared" ref="AI182:AI201" si="240">IF($I182="保育標準時間",HLOOKUP(H182,$G$53:$J$99,23,FALSE),IF($I182="保育短時間",HLOOKUP(H182,$K$53:$N$99,23,FALSE),"-"))</f>
        <v>-</v>
      </c>
      <c r="AJ182" s="128" t="str">
        <f t="shared" ref="AJ182:AJ201" si="241">IF($I182="保育標準時間",HLOOKUP(H182,$G$53:$J$99,24,FALSE),IF($I182="保育短時間",HLOOKUP(H182,$K$53:$N$99,24,FALSE),"-"))</f>
        <v>-</v>
      </c>
      <c r="AK182" s="128" t="str">
        <f t="shared" ref="AK182:AK201" si="242">IF($I182="保育標準時間",HLOOKUP(H182,$G$53:$J$99,25,FALSE),IF($I182="保育短時間",HLOOKUP(H182,$K$53:$N$99,25,FALSE),"-"))</f>
        <v>-</v>
      </c>
      <c r="AL182" s="128" t="str">
        <f t="shared" ref="AL182:AL201" si="243">IF($I182="保育標準時間",HLOOKUP(H182,$G$53:$J$99,26,FALSE),IF($I182="保育短時間",HLOOKUP(H182,$K$53:$N$99,26,FALSE),"-"))</f>
        <v>-</v>
      </c>
      <c r="AM182" s="128" t="str">
        <f t="shared" ref="AM182:AM201" si="244">IF($I182="保育標準時間",HLOOKUP(H182,$G$53:$J$99,27,FALSE),IF($I182="保育短時間",HLOOKUP(H182,$K$53:$N$99,27,FALSE),"-"))</f>
        <v>-</v>
      </c>
      <c r="AN182" s="128" t="str">
        <f t="shared" ref="AN182:AN201" si="245">IF($I182="保育標準時間",HLOOKUP(H182,$G$53:$J$99,28,FALSE),IF($I182="保育短時間",HLOOKUP(H182,$K$53:$N$99,28,FALSE),"-"))</f>
        <v>-</v>
      </c>
      <c r="AO182" s="128" t="str">
        <f t="shared" ref="AO182:AO201" si="246">IF($I182="保育標準時間",HLOOKUP(H182,$G$53:$J$99,29,FALSE),IF($I182="保育短時間",HLOOKUP(H182,$K$53:$N$99,29,FALSE),"-"))</f>
        <v>-</v>
      </c>
      <c r="AP182" s="128" t="str">
        <f t="shared" ref="AP182:AP201" si="247">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48">N182-SUM(AT182:BU182)</f>
        <v>0</v>
      </c>
      <c r="AT182" s="128" t="str">
        <f t="shared" ref="AT182:AT201" si="249">IFERROR(-ROUND(Q182*$M182/25,0),"-")</f>
        <v>-</v>
      </c>
      <c r="AU182" s="128" t="str">
        <f t="shared" ref="AU182:AU201" si="250">IFERROR(-ROUND(R182*$M182/25,0),"-")</f>
        <v>-</v>
      </c>
      <c r="AV182" s="128" t="str">
        <f t="shared" ref="AV182:AV201" si="251">IFERROR(-ROUND(S182*$M182/25,0),"-")</f>
        <v>-</v>
      </c>
      <c r="AW182" s="128" t="str">
        <f t="shared" ref="AW182:AW201" si="252">IFERROR(-ROUND(T182*$M182/25,0),"-")</f>
        <v>-</v>
      </c>
      <c r="AX182" s="128" t="str">
        <f t="shared" ref="AX182:AX201" si="253">IFERROR(-ROUND(U182*$M182/25,0),"-")</f>
        <v>-</v>
      </c>
      <c r="AY182" s="128" t="str">
        <f t="shared" ref="AY182:AY201" si="254">IFERROR(-ROUND(V182*$M182/25,0),"-")</f>
        <v>-</v>
      </c>
      <c r="AZ182" s="128" t="str">
        <f t="shared" ref="AZ182:AZ201" si="255">IFERROR(-ROUND(W182*$M182/25,0),"-")</f>
        <v>-</v>
      </c>
      <c r="BA182" s="128" t="str">
        <f t="shared" ref="BA182:BA201" si="256">IFERROR(-ROUND(X182*$M182/25,0),"-")</f>
        <v>-</v>
      </c>
      <c r="BB182" s="128" t="str">
        <f t="shared" ref="BB182:BB201" si="257">IFERROR(-ROUND(Y182*$M182/25,0),"-")</f>
        <v>-</v>
      </c>
      <c r="BC182" s="128" t="str">
        <f t="shared" ref="BC182:BC201" si="258">IFERROR(-ROUND(Z182*$M182/25,0),"-")</f>
        <v>-</v>
      </c>
      <c r="BD182" s="128" t="str">
        <f t="shared" ref="BD182:BD201" si="259">IFERROR(-ROUND(AA182*$M182/25,0),"-")</f>
        <v>-</v>
      </c>
      <c r="BE182" s="187"/>
      <c r="BF182" s="128" t="str">
        <f t="shared" ref="BF182:BF201" si="260">IFERROR(-ROUND(AC182*$M182/25,0),"-")</f>
        <v>-</v>
      </c>
      <c r="BG182" s="128" t="str">
        <f t="shared" ref="BG182:BG201" si="261">IFERROR(-ROUND(AD182*$M182/25,0),"-")</f>
        <v>-</v>
      </c>
      <c r="BH182" s="128" t="str">
        <f t="shared" ref="BH182:BH201" si="262">IFERROR(-ROUND(AE182*$M182/25,0),"-")</f>
        <v>-</v>
      </c>
      <c r="BI182" s="128" t="str">
        <f t="shared" ref="BI182:BI201" si="263">IFERROR(-ROUND(AF182*$M182/25,0),"-")</f>
        <v>-</v>
      </c>
      <c r="BJ182" s="128" t="str">
        <f t="shared" ref="BJ182:BJ201" si="264">IFERROR(-ROUND(AG182*$M182/25,0),"-")</f>
        <v>-</v>
      </c>
      <c r="BK182" s="128" t="str">
        <f t="shared" ref="BK182:BK201" si="265">IFERROR(-ROUND(AH182*$M182/25,0),"-")</f>
        <v>-</v>
      </c>
      <c r="BL182" s="128" t="str">
        <f t="shared" ref="BL182:BL201" si="266">IFERROR(-ROUND(AI182*$M182/25,0),"-")</f>
        <v>-</v>
      </c>
      <c r="BM182" s="128" t="str">
        <f t="shared" ref="BM182:BM201" si="267">IFERROR(-ROUND(AJ182*$M182/25,0),"-")</f>
        <v>-</v>
      </c>
      <c r="BN182" s="128" t="str">
        <f t="shared" ref="BN182:BN201" si="268">IFERROR(-ROUND(AK182*$M182/25,0),"-")</f>
        <v>-</v>
      </c>
      <c r="BO182" s="128" t="str">
        <f t="shared" ref="BO182:BO201" si="269">IFERROR(-ROUND(AL182*$M182/25,0),"-")</f>
        <v>-</v>
      </c>
      <c r="BP182" s="128" t="str">
        <f t="shared" ref="BP182:BP201" si="270">IFERROR(-ROUND(AM182*$M182/25,0),"-")</f>
        <v>-</v>
      </c>
      <c r="BQ182" s="128" t="str">
        <f t="shared" ref="BQ182:BQ201" si="271">IFERROR(-ROUND(AN182*$M182/25,0),"-")</f>
        <v>-</v>
      </c>
      <c r="BR182" s="128" t="str">
        <f t="shared" ref="BR182:BR201" si="272">IFERROR(-ROUND(AO182*$M182/25,0),"-")</f>
        <v>-</v>
      </c>
      <c r="BS182" s="128" t="str">
        <f t="shared" ref="BS182:BS201" si="273">IFERROR(-ROUND(AP182*$M182/25,0),"-")</f>
        <v>-</v>
      </c>
      <c r="BT182" s="128" t="str">
        <f t="shared" ref="BT182:BT201" si="274">IFERROR(-ROUND(AQ182*$M182/25,0),"-")</f>
        <v>-</v>
      </c>
      <c r="BU182" s="128" t="str">
        <f t="shared" ref="BU182:BU201" si="275">IFERROR(-ROUND(AR182*$M182/25,0),"-")</f>
        <v>-</v>
      </c>
      <c r="BV182" s="129">
        <f>SUM(AS182:BU182)</f>
        <v>0</v>
      </c>
      <c r="BX182" s="128" t="str">
        <f t="shared" si="221"/>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76">IF($I183="保育標準時間",HLOOKUP($H183,$G$5:$J$49,45,FALSE),IF($I183="保育短時間",HLOOKUP($H183,$K$5:$N$49,45,FALSE),"-"))</f>
        <v>-</v>
      </c>
      <c r="K183" s="20" t="str">
        <f>IF(月途中入退所!$N32=$B$2,IF(月途中入退所!S32="","-",月途中入退所!$S32),"-")</f>
        <v>-</v>
      </c>
      <c r="L183" s="162" t="str">
        <f t="shared" ref="L183:L201" si="277">IFERROR(IF(K183="○",J183+$P$28,J183),"-")</f>
        <v>-</v>
      </c>
      <c r="M183" s="20" t="str">
        <f>IF(月途中入退所!$N32=$B$2,月途中入退所!$T32,"-")</f>
        <v>-</v>
      </c>
      <c r="N183" s="129">
        <f t="shared" si="222"/>
        <v>0</v>
      </c>
      <c r="P183" s="128" t="str">
        <f t="shared" ref="P183:P201" si="278">IF($I183="保育標準時間",HLOOKUP(H183,$G$53:$J$99,2,FALSE),IF($I183="保育短時間",HLOOKUP(H183,$K$53:$N$99,2,FALSE),"-"))</f>
        <v>-</v>
      </c>
      <c r="Q183" s="128" t="str">
        <f t="shared" si="223"/>
        <v>-</v>
      </c>
      <c r="R183" s="128" t="str">
        <f t="shared" si="224"/>
        <v>-</v>
      </c>
      <c r="S183" s="128" t="str">
        <f t="shared" si="225"/>
        <v>-</v>
      </c>
      <c r="T183" s="128" t="str">
        <f t="shared" si="226"/>
        <v>-</v>
      </c>
      <c r="U183" s="128" t="str">
        <f t="shared" si="227"/>
        <v>-</v>
      </c>
      <c r="V183" s="128" t="str">
        <f t="shared" si="228"/>
        <v>-</v>
      </c>
      <c r="W183" s="128" t="str">
        <f t="shared" si="229"/>
        <v>-</v>
      </c>
      <c r="X183" s="128" t="str">
        <f t="shared" si="230"/>
        <v>-</v>
      </c>
      <c r="Y183" s="128" t="str">
        <f t="shared" si="231"/>
        <v>-</v>
      </c>
      <c r="Z183" s="128" t="str">
        <f t="shared" si="232"/>
        <v>-</v>
      </c>
      <c r="AA183" s="128" t="str">
        <f t="shared" si="233"/>
        <v>-</v>
      </c>
      <c r="AB183" s="131"/>
      <c r="AC183" s="128" t="str">
        <f t="shared" si="234"/>
        <v>-</v>
      </c>
      <c r="AD183" s="128" t="str">
        <f t="shared" si="235"/>
        <v>-</v>
      </c>
      <c r="AE183" s="128" t="str">
        <f t="shared" si="236"/>
        <v>-</v>
      </c>
      <c r="AF183" s="128" t="str">
        <f t="shared" si="237"/>
        <v>-</v>
      </c>
      <c r="AG183" s="128" t="str">
        <f t="shared" si="238"/>
        <v>-</v>
      </c>
      <c r="AH183" s="128" t="str">
        <f t="shared" si="239"/>
        <v>-</v>
      </c>
      <c r="AI183" s="128" t="str">
        <f t="shared" si="240"/>
        <v>-</v>
      </c>
      <c r="AJ183" s="128" t="str">
        <f t="shared" si="241"/>
        <v>-</v>
      </c>
      <c r="AK183" s="128" t="str">
        <f t="shared" si="242"/>
        <v>-</v>
      </c>
      <c r="AL183" s="128" t="str">
        <f t="shared" si="243"/>
        <v>-</v>
      </c>
      <c r="AM183" s="128" t="str">
        <f t="shared" si="244"/>
        <v>-</v>
      </c>
      <c r="AN183" s="128" t="str">
        <f t="shared" si="245"/>
        <v>-</v>
      </c>
      <c r="AO183" s="128" t="str">
        <f t="shared" si="246"/>
        <v>-</v>
      </c>
      <c r="AP183" s="128" t="str">
        <f t="shared" si="247"/>
        <v>-</v>
      </c>
      <c r="AQ183" s="128" t="str">
        <f t="shared" ref="AQ183:AQ201" si="279">IF($I183="保育標準時間",HLOOKUP(H183,$G$5:$J$49,33,FALSE),IF($I183="保育短時間",HLOOKUP(H183,$K$5:$N$49,33,FALSE),"-"))</f>
        <v>-</v>
      </c>
      <c r="AR183" s="128" t="str">
        <f t="shared" ref="AR183:AR201" si="280">IF(OR(I183="保育標準時間",I183="保育短時間"),IF(K183="○",$P$28,"-"),"-")</f>
        <v>-</v>
      </c>
      <c r="AS183" s="129">
        <f t="shared" si="248"/>
        <v>0</v>
      </c>
      <c r="AT183" s="128" t="str">
        <f t="shared" si="249"/>
        <v>-</v>
      </c>
      <c r="AU183" s="128" t="str">
        <f t="shared" si="250"/>
        <v>-</v>
      </c>
      <c r="AV183" s="128" t="str">
        <f t="shared" si="251"/>
        <v>-</v>
      </c>
      <c r="AW183" s="128" t="str">
        <f t="shared" si="252"/>
        <v>-</v>
      </c>
      <c r="AX183" s="128" t="str">
        <f t="shared" si="253"/>
        <v>-</v>
      </c>
      <c r="AY183" s="128" t="str">
        <f t="shared" si="254"/>
        <v>-</v>
      </c>
      <c r="AZ183" s="128" t="str">
        <f t="shared" si="255"/>
        <v>-</v>
      </c>
      <c r="BA183" s="128" t="str">
        <f t="shared" si="256"/>
        <v>-</v>
      </c>
      <c r="BB183" s="128" t="str">
        <f t="shared" si="257"/>
        <v>-</v>
      </c>
      <c r="BC183" s="128" t="str">
        <f t="shared" si="258"/>
        <v>-</v>
      </c>
      <c r="BD183" s="128" t="str">
        <f t="shared" si="259"/>
        <v>-</v>
      </c>
      <c r="BE183" s="187"/>
      <c r="BF183" s="128" t="str">
        <f t="shared" si="260"/>
        <v>-</v>
      </c>
      <c r="BG183" s="128" t="str">
        <f t="shared" si="261"/>
        <v>-</v>
      </c>
      <c r="BH183" s="128" t="str">
        <f t="shared" si="262"/>
        <v>-</v>
      </c>
      <c r="BI183" s="128" t="str">
        <f t="shared" si="263"/>
        <v>-</v>
      </c>
      <c r="BJ183" s="128" t="str">
        <f t="shared" si="264"/>
        <v>-</v>
      </c>
      <c r="BK183" s="128" t="str">
        <f t="shared" si="265"/>
        <v>-</v>
      </c>
      <c r="BL183" s="128" t="str">
        <f t="shared" si="266"/>
        <v>-</v>
      </c>
      <c r="BM183" s="128" t="str">
        <f t="shared" si="267"/>
        <v>-</v>
      </c>
      <c r="BN183" s="128" t="str">
        <f t="shared" si="268"/>
        <v>-</v>
      </c>
      <c r="BO183" s="128" t="str">
        <f t="shared" si="269"/>
        <v>-</v>
      </c>
      <c r="BP183" s="128" t="str">
        <f t="shared" si="270"/>
        <v>-</v>
      </c>
      <c r="BQ183" s="128" t="str">
        <f t="shared" si="271"/>
        <v>-</v>
      </c>
      <c r="BR183" s="128" t="str">
        <f t="shared" si="272"/>
        <v>-</v>
      </c>
      <c r="BS183" s="128" t="str">
        <f t="shared" si="273"/>
        <v>-</v>
      </c>
      <c r="BT183" s="128" t="str">
        <f t="shared" si="274"/>
        <v>-</v>
      </c>
      <c r="BU183" s="128" t="str">
        <f t="shared" si="275"/>
        <v>-</v>
      </c>
      <c r="BV183" s="129">
        <f t="shared" ref="BV183:BV201" si="281">SUM(AS183:BU183)</f>
        <v>0</v>
      </c>
      <c r="BX183" s="128" t="str">
        <f t="shared" si="221"/>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76"/>
        <v>-</v>
      </c>
      <c r="K184" s="20" t="str">
        <f>IF(月途中入退所!$N33=$B$2,IF(月途中入退所!S33="","-",月途中入退所!$S33),"-")</f>
        <v>-</v>
      </c>
      <c r="L184" s="162" t="str">
        <f t="shared" si="277"/>
        <v>-</v>
      </c>
      <c r="M184" s="20" t="str">
        <f>IF(月途中入退所!$N33=$B$2,月途中入退所!$T33,"-")</f>
        <v>-</v>
      </c>
      <c r="N184" s="129">
        <f t="shared" si="222"/>
        <v>0</v>
      </c>
      <c r="P184" s="128" t="str">
        <f t="shared" si="278"/>
        <v>-</v>
      </c>
      <c r="Q184" s="128" t="str">
        <f t="shared" si="223"/>
        <v>-</v>
      </c>
      <c r="R184" s="128" t="str">
        <f t="shared" si="224"/>
        <v>-</v>
      </c>
      <c r="S184" s="128" t="str">
        <f t="shared" si="225"/>
        <v>-</v>
      </c>
      <c r="T184" s="128" t="str">
        <f t="shared" si="226"/>
        <v>-</v>
      </c>
      <c r="U184" s="128" t="str">
        <f t="shared" si="227"/>
        <v>-</v>
      </c>
      <c r="V184" s="128" t="str">
        <f t="shared" si="228"/>
        <v>-</v>
      </c>
      <c r="W184" s="128" t="str">
        <f t="shared" si="229"/>
        <v>-</v>
      </c>
      <c r="X184" s="128" t="str">
        <f t="shared" si="230"/>
        <v>-</v>
      </c>
      <c r="Y184" s="128" t="str">
        <f t="shared" si="231"/>
        <v>-</v>
      </c>
      <c r="Z184" s="128" t="str">
        <f t="shared" si="232"/>
        <v>-</v>
      </c>
      <c r="AA184" s="128" t="str">
        <f t="shared" si="233"/>
        <v>-</v>
      </c>
      <c r="AB184" s="131"/>
      <c r="AC184" s="128" t="str">
        <f t="shared" si="234"/>
        <v>-</v>
      </c>
      <c r="AD184" s="128" t="str">
        <f t="shared" si="235"/>
        <v>-</v>
      </c>
      <c r="AE184" s="128" t="str">
        <f t="shared" si="236"/>
        <v>-</v>
      </c>
      <c r="AF184" s="128" t="str">
        <f t="shared" si="237"/>
        <v>-</v>
      </c>
      <c r="AG184" s="128" t="str">
        <f t="shared" si="238"/>
        <v>-</v>
      </c>
      <c r="AH184" s="128" t="str">
        <f t="shared" si="239"/>
        <v>-</v>
      </c>
      <c r="AI184" s="128" t="str">
        <f t="shared" si="240"/>
        <v>-</v>
      </c>
      <c r="AJ184" s="128" t="str">
        <f t="shared" si="241"/>
        <v>-</v>
      </c>
      <c r="AK184" s="128" t="str">
        <f t="shared" si="242"/>
        <v>-</v>
      </c>
      <c r="AL184" s="128" t="str">
        <f t="shared" si="243"/>
        <v>-</v>
      </c>
      <c r="AM184" s="128" t="str">
        <f t="shared" si="244"/>
        <v>-</v>
      </c>
      <c r="AN184" s="128" t="str">
        <f t="shared" si="245"/>
        <v>-</v>
      </c>
      <c r="AO184" s="128" t="str">
        <f t="shared" si="246"/>
        <v>-</v>
      </c>
      <c r="AP184" s="128" t="str">
        <f t="shared" si="247"/>
        <v>-</v>
      </c>
      <c r="AQ184" s="128" t="str">
        <f t="shared" si="279"/>
        <v>-</v>
      </c>
      <c r="AR184" s="128" t="str">
        <f t="shared" si="280"/>
        <v>-</v>
      </c>
      <c r="AS184" s="129">
        <f t="shared" si="248"/>
        <v>0</v>
      </c>
      <c r="AT184" s="128" t="str">
        <f t="shared" si="249"/>
        <v>-</v>
      </c>
      <c r="AU184" s="128" t="str">
        <f t="shared" si="250"/>
        <v>-</v>
      </c>
      <c r="AV184" s="128" t="str">
        <f t="shared" si="251"/>
        <v>-</v>
      </c>
      <c r="AW184" s="128" t="str">
        <f t="shared" si="252"/>
        <v>-</v>
      </c>
      <c r="AX184" s="128" t="str">
        <f t="shared" si="253"/>
        <v>-</v>
      </c>
      <c r="AY184" s="128" t="str">
        <f t="shared" si="254"/>
        <v>-</v>
      </c>
      <c r="AZ184" s="128" t="str">
        <f t="shared" si="255"/>
        <v>-</v>
      </c>
      <c r="BA184" s="128" t="str">
        <f t="shared" si="256"/>
        <v>-</v>
      </c>
      <c r="BB184" s="128" t="str">
        <f t="shared" si="257"/>
        <v>-</v>
      </c>
      <c r="BC184" s="128" t="str">
        <f t="shared" si="258"/>
        <v>-</v>
      </c>
      <c r="BD184" s="128" t="str">
        <f t="shared" si="259"/>
        <v>-</v>
      </c>
      <c r="BE184" s="187"/>
      <c r="BF184" s="128" t="str">
        <f t="shared" si="260"/>
        <v>-</v>
      </c>
      <c r="BG184" s="128" t="str">
        <f t="shared" si="261"/>
        <v>-</v>
      </c>
      <c r="BH184" s="128" t="str">
        <f t="shared" si="262"/>
        <v>-</v>
      </c>
      <c r="BI184" s="128" t="str">
        <f t="shared" si="263"/>
        <v>-</v>
      </c>
      <c r="BJ184" s="128" t="str">
        <f t="shared" si="264"/>
        <v>-</v>
      </c>
      <c r="BK184" s="128" t="str">
        <f t="shared" si="265"/>
        <v>-</v>
      </c>
      <c r="BL184" s="128" t="str">
        <f t="shared" si="266"/>
        <v>-</v>
      </c>
      <c r="BM184" s="128" t="str">
        <f t="shared" si="267"/>
        <v>-</v>
      </c>
      <c r="BN184" s="128" t="str">
        <f t="shared" si="268"/>
        <v>-</v>
      </c>
      <c r="BO184" s="128" t="str">
        <f t="shared" si="269"/>
        <v>-</v>
      </c>
      <c r="BP184" s="128" t="str">
        <f t="shared" si="270"/>
        <v>-</v>
      </c>
      <c r="BQ184" s="128" t="str">
        <f t="shared" si="271"/>
        <v>-</v>
      </c>
      <c r="BR184" s="128" t="str">
        <f t="shared" si="272"/>
        <v>-</v>
      </c>
      <c r="BS184" s="128" t="str">
        <f t="shared" si="273"/>
        <v>-</v>
      </c>
      <c r="BT184" s="128" t="str">
        <f t="shared" si="274"/>
        <v>-</v>
      </c>
      <c r="BU184" s="128" t="str">
        <f t="shared" si="275"/>
        <v>-</v>
      </c>
      <c r="BV184" s="129">
        <f t="shared" si="281"/>
        <v>0</v>
      </c>
      <c r="BX184" s="128" t="str">
        <f t="shared" si="221"/>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76"/>
        <v>-</v>
      </c>
      <c r="K185" s="20" t="str">
        <f>IF(月途中入退所!$N34=$B$2,IF(月途中入退所!S34="","-",月途中入退所!$S34),"-")</f>
        <v>-</v>
      </c>
      <c r="L185" s="162" t="str">
        <f t="shared" si="277"/>
        <v>-</v>
      </c>
      <c r="M185" s="20" t="str">
        <f>IF(月途中入退所!$N34=$B$2,月途中入退所!$T34,"-")</f>
        <v>-</v>
      </c>
      <c r="N185" s="129">
        <f t="shared" si="222"/>
        <v>0</v>
      </c>
      <c r="P185" s="128" t="str">
        <f t="shared" si="278"/>
        <v>-</v>
      </c>
      <c r="Q185" s="128" t="str">
        <f t="shared" si="223"/>
        <v>-</v>
      </c>
      <c r="R185" s="128" t="str">
        <f t="shared" si="224"/>
        <v>-</v>
      </c>
      <c r="S185" s="128" t="str">
        <f t="shared" si="225"/>
        <v>-</v>
      </c>
      <c r="T185" s="128" t="str">
        <f t="shared" si="226"/>
        <v>-</v>
      </c>
      <c r="U185" s="128" t="str">
        <f t="shared" si="227"/>
        <v>-</v>
      </c>
      <c r="V185" s="128" t="str">
        <f t="shared" si="228"/>
        <v>-</v>
      </c>
      <c r="W185" s="128" t="str">
        <f t="shared" si="229"/>
        <v>-</v>
      </c>
      <c r="X185" s="128" t="str">
        <f t="shared" si="230"/>
        <v>-</v>
      </c>
      <c r="Y185" s="128" t="str">
        <f t="shared" si="231"/>
        <v>-</v>
      </c>
      <c r="Z185" s="128" t="str">
        <f t="shared" si="232"/>
        <v>-</v>
      </c>
      <c r="AA185" s="128" t="str">
        <f t="shared" si="233"/>
        <v>-</v>
      </c>
      <c r="AB185" s="131"/>
      <c r="AC185" s="128" t="str">
        <f t="shared" si="234"/>
        <v>-</v>
      </c>
      <c r="AD185" s="128" t="str">
        <f t="shared" si="235"/>
        <v>-</v>
      </c>
      <c r="AE185" s="128" t="str">
        <f t="shared" si="236"/>
        <v>-</v>
      </c>
      <c r="AF185" s="128" t="str">
        <f t="shared" si="237"/>
        <v>-</v>
      </c>
      <c r="AG185" s="128" t="str">
        <f t="shared" si="238"/>
        <v>-</v>
      </c>
      <c r="AH185" s="128" t="str">
        <f t="shared" si="239"/>
        <v>-</v>
      </c>
      <c r="AI185" s="128" t="str">
        <f t="shared" si="240"/>
        <v>-</v>
      </c>
      <c r="AJ185" s="128" t="str">
        <f t="shared" si="241"/>
        <v>-</v>
      </c>
      <c r="AK185" s="128" t="str">
        <f t="shared" si="242"/>
        <v>-</v>
      </c>
      <c r="AL185" s="128" t="str">
        <f t="shared" si="243"/>
        <v>-</v>
      </c>
      <c r="AM185" s="128" t="str">
        <f t="shared" si="244"/>
        <v>-</v>
      </c>
      <c r="AN185" s="128" t="str">
        <f t="shared" si="245"/>
        <v>-</v>
      </c>
      <c r="AO185" s="128" t="str">
        <f t="shared" si="246"/>
        <v>-</v>
      </c>
      <c r="AP185" s="128" t="str">
        <f t="shared" si="247"/>
        <v>-</v>
      </c>
      <c r="AQ185" s="128" t="str">
        <f t="shared" si="279"/>
        <v>-</v>
      </c>
      <c r="AR185" s="128" t="str">
        <f t="shared" si="280"/>
        <v>-</v>
      </c>
      <c r="AS185" s="129">
        <f t="shared" si="248"/>
        <v>0</v>
      </c>
      <c r="AT185" s="128" t="str">
        <f t="shared" si="249"/>
        <v>-</v>
      </c>
      <c r="AU185" s="128" t="str">
        <f t="shared" si="250"/>
        <v>-</v>
      </c>
      <c r="AV185" s="128" t="str">
        <f t="shared" si="251"/>
        <v>-</v>
      </c>
      <c r="AW185" s="128" t="str">
        <f t="shared" si="252"/>
        <v>-</v>
      </c>
      <c r="AX185" s="128" t="str">
        <f t="shared" si="253"/>
        <v>-</v>
      </c>
      <c r="AY185" s="128" t="str">
        <f t="shared" si="254"/>
        <v>-</v>
      </c>
      <c r="AZ185" s="128" t="str">
        <f t="shared" si="255"/>
        <v>-</v>
      </c>
      <c r="BA185" s="128" t="str">
        <f t="shared" si="256"/>
        <v>-</v>
      </c>
      <c r="BB185" s="128" t="str">
        <f t="shared" si="257"/>
        <v>-</v>
      </c>
      <c r="BC185" s="128" t="str">
        <f t="shared" si="258"/>
        <v>-</v>
      </c>
      <c r="BD185" s="128" t="str">
        <f t="shared" si="259"/>
        <v>-</v>
      </c>
      <c r="BE185" s="187"/>
      <c r="BF185" s="128" t="str">
        <f t="shared" si="260"/>
        <v>-</v>
      </c>
      <c r="BG185" s="128" t="str">
        <f t="shared" si="261"/>
        <v>-</v>
      </c>
      <c r="BH185" s="128" t="str">
        <f t="shared" si="262"/>
        <v>-</v>
      </c>
      <c r="BI185" s="128" t="str">
        <f t="shared" si="263"/>
        <v>-</v>
      </c>
      <c r="BJ185" s="128" t="str">
        <f t="shared" si="264"/>
        <v>-</v>
      </c>
      <c r="BK185" s="128" t="str">
        <f t="shared" si="265"/>
        <v>-</v>
      </c>
      <c r="BL185" s="128" t="str">
        <f t="shared" si="266"/>
        <v>-</v>
      </c>
      <c r="BM185" s="128" t="str">
        <f t="shared" si="267"/>
        <v>-</v>
      </c>
      <c r="BN185" s="128" t="str">
        <f t="shared" si="268"/>
        <v>-</v>
      </c>
      <c r="BO185" s="128" t="str">
        <f t="shared" si="269"/>
        <v>-</v>
      </c>
      <c r="BP185" s="128" t="str">
        <f t="shared" si="270"/>
        <v>-</v>
      </c>
      <c r="BQ185" s="128" t="str">
        <f t="shared" si="271"/>
        <v>-</v>
      </c>
      <c r="BR185" s="128" t="str">
        <f t="shared" si="272"/>
        <v>-</v>
      </c>
      <c r="BS185" s="128" t="str">
        <f t="shared" si="273"/>
        <v>-</v>
      </c>
      <c r="BT185" s="128" t="str">
        <f t="shared" si="274"/>
        <v>-</v>
      </c>
      <c r="BU185" s="128" t="str">
        <f t="shared" si="275"/>
        <v>-</v>
      </c>
      <c r="BV185" s="129">
        <f t="shared" si="281"/>
        <v>0</v>
      </c>
      <c r="BX185" s="128" t="str">
        <f t="shared" si="221"/>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76"/>
        <v>-</v>
      </c>
      <c r="K186" s="20" t="str">
        <f>IF(月途中入退所!$N35=$B$2,IF(月途中入退所!S35="","-",月途中入退所!$S35),"-")</f>
        <v>-</v>
      </c>
      <c r="L186" s="162" t="str">
        <f t="shared" si="277"/>
        <v>-</v>
      </c>
      <c r="M186" s="20" t="str">
        <f>IF(月途中入退所!$N35=$B$2,月途中入退所!$T35,"-")</f>
        <v>-</v>
      </c>
      <c r="N186" s="129">
        <f t="shared" si="222"/>
        <v>0</v>
      </c>
      <c r="P186" s="128" t="str">
        <f t="shared" si="278"/>
        <v>-</v>
      </c>
      <c r="Q186" s="128" t="str">
        <f t="shared" si="223"/>
        <v>-</v>
      </c>
      <c r="R186" s="128" t="str">
        <f t="shared" si="224"/>
        <v>-</v>
      </c>
      <c r="S186" s="128" t="str">
        <f t="shared" si="225"/>
        <v>-</v>
      </c>
      <c r="T186" s="128" t="str">
        <f t="shared" si="226"/>
        <v>-</v>
      </c>
      <c r="U186" s="128" t="str">
        <f t="shared" si="227"/>
        <v>-</v>
      </c>
      <c r="V186" s="128" t="str">
        <f t="shared" si="228"/>
        <v>-</v>
      </c>
      <c r="W186" s="128" t="str">
        <f t="shared" si="229"/>
        <v>-</v>
      </c>
      <c r="X186" s="128" t="str">
        <f t="shared" si="230"/>
        <v>-</v>
      </c>
      <c r="Y186" s="128" t="str">
        <f t="shared" si="231"/>
        <v>-</v>
      </c>
      <c r="Z186" s="128" t="str">
        <f t="shared" si="232"/>
        <v>-</v>
      </c>
      <c r="AA186" s="128" t="str">
        <f t="shared" si="233"/>
        <v>-</v>
      </c>
      <c r="AB186" s="131"/>
      <c r="AC186" s="128" t="str">
        <f t="shared" si="234"/>
        <v>-</v>
      </c>
      <c r="AD186" s="128" t="str">
        <f t="shared" si="235"/>
        <v>-</v>
      </c>
      <c r="AE186" s="128" t="str">
        <f t="shared" si="236"/>
        <v>-</v>
      </c>
      <c r="AF186" s="128" t="str">
        <f t="shared" si="237"/>
        <v>-</v>
      </c>
      <c r="AG186" s="128" t="str">
        <f t="shared" si="238"/>
        <v>-</v>
      </c>
      <c r="AH186" s="128" t="str">
        <f t="shared" si="239"/>
        <v>-</v>
      </c>
      <c r="AI186" s="128" t="str">
        <f t="shared" si="240"/>
        <v>-</v>
      </c>
      <c r="AJ186" s="128" t="str">
        <f t="shared" si="241"/>
        <v>-</v>
      </c>
      <c r="AK186" s="128" t="str">
        <f t="shared" si="242"/>
        <v>-</v>
      </c>
      <c r="AL186" s="128" t="str">
        <f t="shared" si="243"/>
        <v>-</v>
      </c>
      <c r="AM186" s="128" t="str">
        <f t="shared" si="244"/>
        <v>-</v>
      </c>
      <c r="AN186" s="128" t="str">
        <f t="shared" si="245"/>
        <v>-</v>
      </c>
      <c r="AO186" s="128" t="str">
        <f t="shared" si="246"/>
        <v>-</v>
      </c>
      <c r="AP186" s="128" t="str">
        <f t="shared" si="247"/>
        <v>-</v>
      </c>
      <c r="AQ186" s="128" t="str">
        <f t="shared" si="279"/>
        <v>-</v>
      </c>
      <c r="AR186" s="128" t="str">
        <f t="shared" si="280"/>
        <v>-</v>
      </c>
      <c r="AS186" s="129">
        <f t="shared" si="248"/>
        <v>0</v>
      </c>
      <c r="AT186" s="128" t="str">
        <f t="shared" si="249"/>
        <v>-</v>
      </c>
      <c r="AU186" s="128" t="str">
        <f t="shared" si="250"/>
        <v>-</v>
      </c>
      <c r="AV186" s="128" t="str">
        <f t="shared" si="251"/>
        <v>-</v>
      </c>
      <c r="AW186" s="128" t="str">
        <f t="shared" si="252"/>
        <v>-</v>
      </c>
      <c r="AX186" s="128" t="str">
        <f t="shared" si="253"/>
        <v>-</v>
      </c>
      <c r="AY186" s="128" t="str">
        <f t="shared" si="254"/>
        <v>-</v>
      </c>
      <c r="AZ186" s="128" t="str">
        <f t="shared" si="255"/>
        <v>-</v>
      </c>
      <c r="BA186" s="128" t="str">
        <f t="shared" si="256"/>
        <v>-</v>
      </c>
      <c r="BB186" s="128" t="str">
        <f t="shared" si="257"/>
        <v>-</v>
      </c>
      <c r="BC186" s="128" t="str">
        <f t="shared" si="258"/>
        <v>-</v>
      </c>
      <c r="BD186" s="128" t="str">
        <f t="shared" si="259"/>
        <v>-</v>
      </c>
      <c r="BE186" s="187"/>
      <c r="BF186" s="128" t="str">
        <f t="shared" si="260"/>
        <v>-</v>
      </c>
      <c r="BG186" s="128" t="str">
        <f t="shared" si="261"/>
        <v>-</v>
      </c>
      <c r="BH186" s="128" t="str">
        <f t="shared" si="262"/>
        <v>-</v>
      </c>
      <c r="BI186" s="128" t="str">
        <f t="shared" si="263"/>
        <v>-</v>
      </c>
      <c r="BJ186" s="128" t="str">
        <f t="shared" si="264"/>
        <v>-</v>
      </c>
      <c r="BK186" s="128" t="str">
        <f t="shared" si="265"/>
        <v>-</v>
      </c>
      <c r="BL186" s="128" t="str">
        <f t="shared" si="266"/>
        <v>-</v>
      </c>
      <c r="BM186" s="128" t="str">
        <f t="shared" si="267"/>
        <v>-</v>
      </c>
      <c r="BN186" s="128" t="str">
        <f t="shared" si="268"/>
        <v>-</v>
      </c>
      <c r="BO186" s="128" t="str">
        <f t="shared" si="269"/>
        <v>-</v>
      </c>
      <c r="BP186" s="128" t="str">
        <f t="shared" si="270"/>
        <v>-</v>
      </c>
      <c r="BQ186" s="128" t="str">
        <f t="shared" si="271"/>
        <v>-</v>
      </c>
      <c r="BR186" s="128" t="str">
        <f t="shared" si="272"/>
        <v>-</v>
      </c>
      <c r="BS186" s="128" t="str">
        <f t="shared" si="273"/>
        <v>-</v>
      </c>
      <c r="BT186" s="128" t="str">
        <f t="shared" si="274"/>
        <v>-</v>
      </c>
      <c r="BU186" s="128" t="str">
        <f t="shared" si="275"/>
        <v>-</v>
      </c>
      <c r="BV186" s="129">
        <f t="shared" si="281"/>
        <v>0</v>
      </c>
      <c r="BX186" s="128" t="str">
        <f t="shared" si="221"/>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76"/>
        <v>-</v>
      </c>
      <c r="K187" s="20" t="str">
        <f>IF(月途中入退所!$N36=$B$2,IF(月途中入退所!S36="","-",月途中入退所!$S36),"-")</f>
        <v>-</v>
      </c>
      <c r="L187" s="162" t="str">
        <f t="shared" si="277"/>
        <v>-</v>
      </c>
      <c r="M187" s="20" t="str">
        <f>IF(月途中入退所!$N36=$B$2,月途中入退所!$T36,"-")</f>
        <v>-</v>
      </c>
      <c r="N187" s="129">
        <f t="shared" si="222"/>
        <v>0</v>
      </c>
      <c r="P187" s="128" t="str">
        <f t="shared" si="278"/>
        <v>-</v>
      </c>
      <c r="Q187" s="128" t="str">
        <f t="shared" si="223"/>
        <v>-</v>
      </c>
      <c r="R187" s="128" t="str">
        <f t="shared" si="224"/>
        <v>-</v>
      </c>
      <c r="S187" s="128" t="str">
        <f t="shared" si="225"/>
        <v>-</v>
      </c>
      <c r="T187" s="128" t="str">
        <f t="shared" si="226"/>
        <v>-</v>
      </c>
      <c r="U187" s="128" t="str">
        <f t="shared" si="227"/>
        <v>-</v>
      </c>
      <c r="V187" s="128" t="str">
        <f t="shared" si="228"/>
        <v>-</v>
      </c>
      <c r="W187" s="128" t="str">
        <f t="shared" si="229"/>
        <v>-</v>
      </c>
      <c r="X187" s="128" t="str">
        <f t="shared" si="230"/>
        <v>-</v>
      </c>
      <c r="Y187" s="128" t="str">
        <f t="shared" si="231"/>
        <v>-</v>
      </c>
      <c r="Z187" s="128" t="str">
        <f t="shared" si="232"/>
        <v>-</v>
      </c>
      <c r="AA187" s="128" t="str">
        <f t="shared" si="233"/>
        <v>-</v>
      </c>
      <c r="AB187" s="131"/>
      <c r="AC187" s="128" t="str">
        <f t="shared" si="234"/>
        <v>-</v>
      </c>
      <c r="AD187" s="128" t="str">
        <f t="shared" si="235"/>
        <v>-</v>
      </c>
      <c r="AE187" s="128" t="str">
        <f t="shared" si="236"/>
        <v>-</v>
      </c>
      <c r="AF187" s="128" t="str">
        <f t="shared" si="237"/>
        <v>-</v>
      </c>
      <c r="AG187" s="128" t="str">
        <f t="shared" si="238"/>
        <v>-</v>
      </c>
      <c r="AH187" s="128" t="str">
        <f t="shared" si="239"/>
        <v>-</v>
      </c>
      <c r="AI187" s="128" t="str">
        <f t="shared" si="240"/>
        <v>-</v>
      </c>
      <c r="AJ187" s="128" t="str">
        <f t="shared" si="241"/>
        <v>-</v>
      </c>
      <c r="AK187" s="128" t="str">
        <f t="shared" si="242"/>
        <v>-</v>
      </c>
      <c r="AL187" s="128" t="str">
        <f t="shared" si="243"/>
        <v>-</v>
      </c>
      <c r="AM187" s="128" t="str">
        <f t="shared" si="244"/>
        <v>-</v>
      </c>
      <c r="AN187" s="128" t="str">
        <f t="shared" si="245"/>
        <v>-</v>
      </c>
      <c r="AO187" s="128" t="str">
        <f t="shared" si="246"/>
        <v>-</v>
      </c>
      <c r="AP187" s="128" t="str">
        <f t="shared" si="247"/>
        <v>-</v>
      </c>
      <c r="AQ187" s="128" t="str">
        <f t="shared" si="279"/>
        <v>-</v>
      </c>
      <c r="AR187" s="128" t="str">
        <f t="shared" si="280"/>
        <v>-</v>
      </c>
      <c r="AS187" s="129">
        <f t="shared" si="248"/>
        <v>0</v>
      </c>
      <c r="AT187" s="128" t="str">
        <f t="shared" si="249"/>
        <v>-</v>
      </c>
      <c r="AU187" s="128" t="str">
        <f t="shared" si="250"/>
        <v>-</v>
      </c>
      <c r="AV187" s="128" t="str">
        <f t="shared" si="251"/>
        <v>-</v>
      </c>
      <c r="AW187" s="128" t="str">
        <f t="shared" si="252"/>
        <v>-</v>
      </c>
      <c r="AX187" s="128" t="str">
        <f t="shared" si="253"/>
        <v>-</v>
      </c>
      <c r="AY187" s="128" t="str">
        <f t="shared" si="254"/>
        <v>-</v>
      </c>
      <c r="AZ187" s="128" t="str">
        <f t="shared" si="255"/>
        <v>-</v>
      </c>
      <c r="BA187" s="128" t="str">
        <f t="shared" si="256"/>
        <v>-</v>
      </c>
      <c r="BB187" s="128" t="str">
        <f t="shared" si="257"/>
        <v>-</v>
      </c>
      <c r="BC187" s="128" t="str">
        <f t="shared" si="258"/>
        <v>-</v>
      </c>
      <c r="BD187" s="128" t="str">
        <f t="shared" si="259"/>
        <v>-</v>
      </c>
      <c r="BE187" s="187"/>
      <c r="BF187" s="128" t="str">
        <f t="shared" si="260"/>
        <v>-</v>
      </c>
      <c r="BG187" s="128" t="str">
        <f t="shared" si="261"/>
        <v>-</v>
      </c>
      <c r="BH187" s="128" t="str">
        <f t="shared" si="262"/>
        <v>-</v>
      </c>
      <c r="BI187" s="128" t="str">
        <f t="shared" si="263"/>
        <v>-</v>
      </c>
      <c r="BJ187" s="128" t="str">
        <f t="shared" si="264"/>
        <v>-</v>
      </c>
      <c r="BK187" s="128" t="str">
        <f t="shared" si="265"/>
        <v>-</v>
      </c>
      <c r="BL187" s="128" t="str">
        <f t="shared" si="266"/>
        <v>-</v>
      </c>
      <c r="BM187" s="128" t="str">
        <f t="shared" si="267"/>
        <v>-</v>
      </c>
      <c r="BN187" s="128" t="str">
        <f t="shared" si="268"/>
        <v>-</v>
      </c>
      <c r="BO187" s="128" t="str">
        <f t="shared" si="269"/>
        <v>-</v>
      </c>
      <c r="BP187" s="128" t="str">
        <f t="shared" si="270"/>
        <v>-</v>
      </c>
      <c r="BQ187" s="128" t="str">
        <f t="shared" si="271"/>
        <v>-</v>
      </c>
      <c r="BR187" s="128" t="str">
        <f t="shared" si="272"/>
        <v>-</v>
      </c>
      <c r="BS187" s="128" t="str">
        <f t="shared" si="273"/>
        <v>-</v>
      </c>
      <c r="BT187" s="128" t="str">
        <f t="shared" si="274"/>
        <v>-</v>
      </c>
      <c r="BU187" s="128" t="str">
        <f t="shared" si="275"/>
        <v>-</v>
      </c>
      <c r="BV187" s="129">
        <f t="shared" si="281"/>
        <v>0</v>
      </c>
      <c r="BX187" s="128" t="str">
        <f t="shared" si="221"/>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76"/>
        <v>-</v>
      </c>
      <c r="K188" s="20" t="str">
        <f>IF(月途中入退所!$N37=$B$2,IF(月途中入退所!S37="","-",月途中入退所!$S37),"-")</f>
        <v>-</v>
      </c>
      <c r="L188" s="162" t="str">
        <f t="shared" si="277"/>
        <v>-</v>
      </c>
      <c r="M188" s="20" t="str">
        <f>IF(月途中入退所!$N37=$B$2,月途中入退所!$T37,"-")</f>
        <v>-</v>
      </c>
      <c r="N188" s="129">
        <f t="shared" si="222"/>
        <v>0</v>
      </c>
      <c r="P188" s="128" t="str">
        <f t="shared" si="278"/>
        <v>-</v>
      </c>
      <c r="Q188" s="128" t="str">
        <f t="shared" si="223"/>
        <v>-</v>
      </c>
      <c r="R188" s="128" t="str">
        <f t="shared" si="224"/>
        <v>-</v>
      </c>
      <c r="S188" s="128" t="str">
        <f t="shared" si="225"/>
        <v>-</v>
      </c>
      <c r="T188" s="128" t="str">
        <f t="shared" si="226"/>
        <v>-</v>
      </c>
      <c r="U188" s="128" t="str">
        <f t="shared" si="227"/>
        <v>-</v>
      </c>
      <c r="V188" s="128" t="str">
        <f t="shared" si="228"/>
        <v>-</v>
      </c>
      <c r="W188" s="128" t="str">
        <f t="shared" si="229"/>
        <v>-</v>
      </c>
      <c r="X188" s="128" t="str">
        <f t="shared" si="230"/>
        <v>-</v>
      </c>
      <c r="Y188" s="128" t="str">
        <f t="shared" si="231"/>
        <v>-</v>
      </c>
      <c r="Z188" s="128" t="str">
        <f t="shared" si="232"/>
        <v>-</v>
      </c>
      <c r="AA188" s="128" t="str">
        <f t="shared" si="233"/>
        <v>-</v>
      </c>
      <c r="AB188" s="131"/>
      <c r="AC188" s="128" t="str">
        <f t="shared" si="234"/>
        <v>-</v>
      </c>
      <c r="AD188" s="128" t="str">
        <f t="shared" si="235"/>
        <v>-</v>
      </c>
      <c r="AE188" s="128" t="str">
        <f t="shared" si="236"/>
        <v>-</v>
      </c>
      <c r="AF188" s="128" t="str">
        <f t="shared" si="237"/>
        <v>-</v>
      </c>
      <c r="AG188" s="128" t="str">
        <f t="shared" si="238"/>
        <v>-</v>
      </c>
      <c r="AH188" s="128" t="str">
        <f t="shared" si="239"/>
        <v>-</v>
      </c>
      <c r="AI188" s="128" t="str">
        <f t="shared" si="240"/>
        <v>-</v>
      </c>
      <c r="AJ188" s="128" t="str">
        <f t="shared" si="241"/>
        <v>-</v>
      </c>
      <c r="AK188" s="128" t="str">
        <f t="shared" si="242"/>
        <v>-</v>
      </c>
      <c r="AL188" s="128" t="str">
        <f t="shared" si="243"/>
        <v>-</v>
      </c>
      <c r="AM188" s="128" t="str">
        <f t="shared" si="244"/>
        <v>-</v>
      </c>
      <c r="AN188" s="128" t="str">
        <f t="shared" si="245"/>
        <v>-</v>
      </c>
      <c r="AO188" s="128" t="str">
        <f t="shared" si="246"/>
        <v>-</v>
      </c>
      <c r="AP188" s="128" t="str">
        <f t="shared" si="247"/>
        <v>-</v>
      </c>
      <c r="AQ188" s="128" t="str">
        <f t="shared" si="279"/>
        <v>-</v>
      </c>
      <c r="AR188" s="128" t="str">
        <f t="shared" si="280"/>
        <v>-</v>
      </c>
      <c r="AS188" s="129">
        <f t="shared" si="248"/>
        <v>0</v>
      </c>
      <c r="AT188" s="128" t="str">
        <f t="shared" si="249"/>
        <v>-</v>
      </c>
      <c r="AU188" s="128" t="str">
        <f t="shared" si="250"/>
        <v>-</v>
      </c>
      <c r="AV188" s="128" t="str">
        <f t="shared" si="251"/>
        <v>-</v>
      </c>
      <c r="AW188" s="128" t="str">
        <f t="shared" si="252"/>
        <v>-</v>
      </c>
      <c r="AX188" s="128" t="str">
        <f t="shared" si="253"/>
        <v>-</v>
      </c>
      <c r="AY188" s="128" t="str">
        <f t="shared" si="254"/>
        <v>-</v>
      </c>
      <c r="AZ188" s="128" t="str">
        <f t="shared" si="255"/>
        <v>-</v>
      </c>
      <c r="BA188" s="128" t="str">
        <f t="shared" si="256"/>
        <v>-</v>
      </c>
      <c r="BB188" s="128" t="str">
        <f t="shared" si="257"/>
        <v>-</v>
      </c>
      <c r="BC188" s="128" t="str">
        <f t="shared" si="258"/>
        <v>-</v>
      </c>
      <c r="BD188" s="128" t="str">
        <f t="shared" si="259"/>
        <v>-</v>
      </c>
      <c r="BE188" s="187"/>
      <c r="BF188" s="128" t="str">
        <f t="shared" si="260"/>
        <v>-</v>
      </c>
      <c r="BG188" s="128" t="str">
        <f t="shared" si="261"/>
        <v>-</v>
      </c>
      <c r="BH188" s="128" t="str">
        <f t="shared" si="262"/>
        <v>-</v>
      </c>
      <c r="BI188" s="128" t="str">
        <f t="shared" si="263"/>
        <v>-</v>
      </c>
      <c r="BJ188" s="128" t="str">
        <f t="shared" si="264"/>
        <v>-</v>
      </c>
      <c r="BK188" s="128" t="str">
        <f t="shared" si="265"/>
        <v>-</v>
      </c>
      <c r="BL188" s="128" t="str">
        <f t="shared" si="266"/>
        <v>-</v>
      </c>
      <c r="BM188" s="128" t="str">
        <f t="shared" si="267"/>
        <v>-</v>
      </c>
      <c r="BN188" s="128" t="str">
        <f t="shared" si="268"/>
        <v>-</v>
      </c>
      <c r="BO188" s="128" t="str">
        <f t="shared" si="269"/>
        <v>-</v>
      </c>
      <c r="BP188" s="128" t="str">
        <f t="shared" si="270"/>
        <v>-</v>
      </c>
      <c r="BQ188" s="128" t="str">
        <f t="shared" si="271"/>
        <v>-</v>
      </c>
      <c r="BR188" s="128" t="str">
        <f t="shared" si="272"/>
        <v>-</v>
      </c>
      <c r="BS188" s="128" t="str">
        <f t="shared" si="273"/>
        <v>-</v>
      </c>
      <c r="BT188" s="128" t="str">
        <f t="shared" si="274"/>
        <v>-</v>
      </c>
      <c r="BU188" s="128" t="str">
        <f t="shared" si="275"/>
        <v>-</v>
      </c>
      <c r="BV188" s="129">
        <f t="shared" si="281"/>
        <v>0</v>
      </c>
      <c r="BX188" s="128" t="str">
        <f t="shared" si="221"/>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76"/>
        <v>-</v>
      </c>
      <c r="K189" s="20" t="str">
        <f>IF(月途中入退所!$N38=$B$2,IF(月途中入退所!S38="","-",月途中入退所!$S38),"-")</f>
        <v>-</v>
      </c>
      <c r="L189" s="162" t="str">
        <f t="shared" si="277"/>
        <v>-</v>
      </c>
      <c r="M189" s="20" t="str">
        <f>IF(月途中入退所!$N38=$B$2,月途中入退所!$T38,"-")</f>
        <v>-</v>
      </c>
      <c r="N189" s="129">
        <f t="shared" si="222"/>
        <v>0</v>
      </c>
      <c r="P189" s="128" t="str">
        <f t="shared" si="278"/>
        <v>-</v>
      </c>
      <c r="Q189" s="128" t="str">
        <f t="shared" si="223"/>
        <v>-</v>
      </c>
      <c r="R189" s="128" t="str">
        <f t="shared" si="224"/>
        <v>-</v>
      </c>
      <c r="S189" s="128" t="str">
        <f t="shared" si="225"/>
        <v>-</v>
      </c>
      <c r="T189" s="128" t="str">
        <f t="shared" si="226"/>
        <v>-</v>
      </c>
      <c r="U189" s="128" t="str">
        <f t="shared" si="227"/>
        <v>-</v>
      </c>
      <c r="V189" s="128" t="str">
        <f t="shared" si="228"/>
        <v>-</v>
      </c>
      <c r="W189" s="128" t="str">
        <f t="shared" si="229"/>
        <v>-</v>
      </c>
      <c r="X189" s="128" t="str">
        <f t="shared" si="230"/>
        <v>-</v>
      </c>
      <c r="Y189" s="128" t="str">
        <f t="shared" si="231"/>
        <v>-</v>
      </c>
      <c r="Z189" s="128" t="str">
        <f t="shared" si="232"/>
        <v>-</v>
      </c>
      <c r="AA189" s="128" t="str">
        <f t="shared" si="233"/>
        <v>-</v>
      </c>
      <c r="AB189" s="131"/>
      <c r="AC189" s="128" t="str">
        <f t="shared" si="234"/>
        <v>-</v>
      </c>
      <c r="AD189" s="128" t="str">
        <f t="shared" si="235"/>
        <v>-</v>
      </c>
      <c r="AE189" s="128" t="str">
        <f t="shared" si="236"/>
        <v>-</v>
      </c>
      <c r="AF189" s="128" t="str">
        <f t="shared" si="237"/>
        <v>-</v>
      </c>
      <c r="AG189" s="128" t="str">
        <f t="shared" si="238"/>
        <v>-</v>
      </c>
      <c r="AH189" s="128" t="str">
        <f t="shared" si="239"/>
        <v>-</v>
      </c>
      <c r="AI189" s="128" t="str">
        <f t="shared" si="240"/>
        <v>-</v>
      </c>
      <c r="AJ189" s="128" t="str">
        <f t="shared" si="241"/>
        <v>-</v>
      </c>
      <c r="AK189" s="128" t="str">
        <f t="shared" si="242"/>
        <v>-</v>
      </c>
      <c r="AL189" s="128" t="str">
        <f t="shared" si="243"/>
        <v>-</v>
      </c>
      <c r="AM189" s="128" t="str">
        <f t="shared" si="244"/>
        <v>-</v>
      </c>
      <c r="AN189" s="128" t="str">
        <f t="shared" si="245"/>
        <v>-</v>
      </c>
      <c r="AO189" s="128" t="str">
        <f t="shared" si="246"/>
        <v>-</v>
      </c>
      <c r="AP189" s="128" t="str">
        <f t="shared" si="247"/>
        <v>-</v>
      </c>
      <c r="AQ189" s="128" t="str">
        <f t="shared" si="279"/>
        <v>-</v>
      </c>
      <c r="AR189" s="128" t="str">
        <f t="shared" si="280"/>
        <v>-</v>
      </c>
      <c r="AS189" s="129">
        <f t="shared" si="248"/>
        <v>0</v>
      </c>
      <c r="AT189" s="128" t="str">
        <f t="shared" si="249"/>
        <v>-</v>
      </c>
      <c r="AU189" s="128" t="str">
        <f t="shared" si="250"/>
        <v>-</v>
      </c>
      <c r="AV189" s="128" t="str">
        <f t="shared" si="251"/>
        <v>-</v>
      </c>
      <c r="AW189" s="128" t="str">
        <f t="shared" si="252"/>
        <v>-</v>
      </c>
      <c r="AX189" s="128" t="str">
        <f t="shared" si="253"/>
        <v>-</v>
      </c>
      <c r="AY189" s="128" t="str">
        <f t="shared" si="254"/>
        <v>-</v>
      </c>
      <c r="AZ189" s="128" t="str">
        <f t="shared" si="255"/>
        <v>-</v>
      </c>
      <c r="BA189" s="128" t="str">
        <f t="shared" si="256"/>
        <v>-</v>
      </c>
      <c r="BB189" s="128" t="str">
        <f t="shared" si="257"/>
        <v>-</v>
      </c>
      <c r="BC189" s="128" t="str">
        <f t="shared" si="258"/>
        <v>-</v>
      </c>
      <c r="BD189" s="128" t="str">
        <f t="shared" si="259"/>
        <v>-</v>
      </c>
      <c r="BE189" s="187"/>
      <c r="BF189" s="128" t="str">
        <f t="shared" si="260"/>
        <v>-</v>
      </c>
      <c r="BG189" s="128" t="str">
        <f t="shared" si="261"/>
        <v>-</v>
      </c>
      <c r="BH189" s="128" t="str">
        <f t="shared" si="262"/>
        <v>-</v>
      </c>
      <c r="BI189" s="128" t="str">
        <f t="shared" si="263"/>
        <v>-</v>
      </c>
      <c r="BJ189" s="128" t="str">
        <f t="shared" si="264"/>
        <v>-</v>
      </c>
      <c r="BK189" s="128" t="str">
        <f t="shared" si="265"/>
        <v>-</v>
      </c>
      <c r="BL189" s="128" t="str">
        <f t="shared" si="266"/>
        <v>-</v>
      </c>
      <c r="BM189" s="128" t="str">
        <f t="shared" si="267"/>
        <v>-</v>
      </c>
      <c r="BN189" s="128" t="str">
        <f t="shared" si="268"/>
        <v>-</v>
      </c>
      <c r="BO189" s="128" t="str">
        <f t="shared" si="269"/>
        <v>-</v>
      </c>
      <c r="BP189" s="128" t="str">
        <f t="shared" si="270"/>
        <v>-</v>
      </c>
      <c r="BQ189" s="128" t="str">
        <f t="shared" si="271"/>
        <v>-</v>
      </c>
      <c r="BR189" s="128" t="str">
        <f t="shared" si="272"/>
        <v>-</v>
      </c>
      <c r="BS189" s="128" t="str">
        <f t="shared" si="273"/>
        <v>-</v>
      </c>
      <c r="BT189" s="128" t="str">
        <f t="shared" si="274"/>
        <v>-</v>
      </c>
      <c r="BU189" s="128" t="str">
        <f t="shared" si="275"/>
        <v>-</v>
      </c>
      <c r="BV189" s="129">
        <f t="shared" si="281"/>
        <v>0</v>
      </c>
      <c r="BX189" s="128" t="str">
        <f t="shared" si="221"/>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76"/>
        <v>-</v>
      </c>
      <c r="K190" s="20" t="str">
        <f>IF(月途中入退所!$N39=$B$2,IF(月途中入退所!S39="","-",月途中入退所!$S39),"-")</f>
        <v>-</v>
      </c>
      <c r="L190" s="162" t="str">
        <f t="shared" si="277"/>
        <v>-</v>
      </c>
      <c r="M190" s="20" t="str">
        <f>IF(月途中入退所!$N39=$B$2,月途中入退所!$T39,"-")</f>
        <v>-</v>
      </c>
      <c r="N190" s="129">
        <f t="shared" si="222"/>
        <v>0</v>
      </c>
      <c r="P190" s="128" t="str">
        <f t="shared" si="278"/>
        <v>-</v>
      </c>
      <c r="Q190" s="128" t="str">
        <f t="shared" si="223"/>
        <v>-</v>
      </c>
      <c r="R190" s="128" t="str">
        <f t="shared" si="224"/>
        <v>-</v>
      </c>
      <c r="S190" s="128" t="str">
        <f t="shared" si="225"/>
        <v>-</v>
      </c>
      <c r="T190" s="128" t="str">
        <f t="shared" si="226"/>
        <v>-</v>
      </c>
      <c r="U190" s="128" t="str">
        <f t="shared" si="227"/>
        <v>-</v>
      </c>
      <c r="V190" s="128" t="str">
        <f t="shared" si="228"/>
        <v>-</v>
      </c>
      <c r="W190" s="128" t="str">
        <f t="shared" si="229"/>
        <v>-</v>
      </c>
      <c r="X190" s="128" t="str">
        <f t="shared" si="230"/>
        <v>-</v>
      </c>
      <c r="Y190" s="128" t="str">
        <f t="shared" si="231"/>
        <v>-</v>
      </c>
      <c r="Z190" s="128" t="str">
        <f t="shared" si="232"/>
        <v>-</v>
      </c>
      <c r="AA190" s="128" t="str">
        <f t="shared" si="233"/>
        <v>-</v>
      </c>
      <c r="AB190" s="131"/>
      <c r="AC190" s="128" t="str">
        <f t="shared" si="234"/>
        <v>-</v>
      </c>
      <c r="AD190" s="128" t="str">
        <f t="shared" si="235"/>
        <v>-</v>
      </c>
      <c r="AE190" s="128" t="str">
        <f t="shared" si="236"/>
        <v>-</v>
      </c>
      <c r="AF190" s="128" t="str">
        <f t="shared" si="237"/>
        <v>-</v>
      </c>
      <c r="AG190" s="128" t="str">
        <f t="shared" si="238"/>
        <v>-</v>
      </c>
      <c r="AH190" s="128" t="str">
        <f t="shared" si="239"/>
        <v>-</v>
      </c>
      <c r="AI190" s="128" t="str">
        <f t="shared" si="240"/>
        <v>-</v>
      </c>
      <c r="AJ190" s="128" t="str">
        <f t="shared" si="241"/>
        <v>-</v>
      </c>
      <c r="AK190" s="128" t="str">
        <f t="shared" si="242"/>
        <v>-</v>
      </c>
      <c r="AL190" s="128" t="str">
        <f t="shared" si="243"/>
        <v>-</v>
      </c>
      <c r="AM190" s="128" t="str">
        <f t="shared" si="244"/>
        <v>-</v>
      </c>
      <c r="AN190" s="128" t="str">
        <f t="shared" si="245"/>
        <v>-</v>
      </c>
      <c r="AO190" s="128" t="str">
        <f t="shared" si="246"/>
        <v>-</v>
      </c>
      <c r="AP190" s="128" t="str">
        <f t="shared" si="247"/>
        <v>-</v>
      </c>
      <c r="AQ190" s="128" t="str">
        <f t="shared" si="279"/>
        <v>-</v>
      </c>
      <c r="AR190" s="128" t="str">
        <f t="shared" si="280"/>
        <v>-</v>
      </c>
      <c r="AS190" s="129">
        <f t="shared" si="248"/>
        <v>0</v>
      </c>
      <c r="AT190" s="128" t="str">
        <f t="shared" si="249"/>
        <v>-</v>
      </c>
      <c r="AU190" s="128" t="str">
        <f t="shared" si="250"/>
        <v>-</v>
      </c>
      <c r="AV190" s="128" t="str">
        <f t="shared" si="251"/>
        <v>-</v>
      </c>
      <c r="AW190" s="128" t="str">
        <f t="shared" si="252"/>
        <v>-</v>
      </c>
      <c r="AX190" s="128" t="str">
        <f t="shared" si="253"/>
        <v>-</v>
      </c>
      <c r="AY190" s="128" t="str">
        <f t="shared" si="254"/>
        <v>-</v>
      </c>
      <c r="AZ190" s="128" t="str">
        <f t="shared" si="255"/>
        <v>-</v>
      </c>
      <c r="BA190" s="128" t="str">
        <f t="shared" si="256"/>
        <v>-</v>
      </c>
      <c r="BB190" s="128" t="str">
        <f t="shared" si="257"/>
        <v>-</v>
      </c>
      <c r="BC190" s="128" t="str">
        <f t="shared" si="258"/>
        <v>-</v>
      </c>
      <c r="BD190" s="128" t="str">
        <f t="shared" si="259"/>
        <v>-</v>
      </c>
      <c r="BE190" s="187"/>
      <c r="BF190" s="128" t="str">
        <f t="shared" si="260"/>
        <v>-</v>
      </c>
      <c r="BG190" s="128" t="str">
        <f t="shared" si="261"/>
        <v>-</v>
      </c>
      <c r="BH190" s="128" t="str">
        <f t="shared" si="262"/>
        <v>-</v>
      </c>
      <c r="BI190" s="128" t="str">
        <f t="shared" si="263"/>
        <v>-</v>
      </c>
      <c r="BJ190" s="128" t="str">
        <f t="shared" si="264"/>
        <v>-</v>
      </c>
      <c r="BK190" s="128" t="str">
        <f t="shared" si="265"/>
        <v>-</v>
      </c>
      <c r="BL190" s="128" t="str">
        <f t="shared" si="266"/>
        <v>-</v>
      </c>
      <c r="BM190" s="128" t="str">
        <f t="shared" si="267"/>
        <v>-</v>
      </c>
      <c r="BN190" s="128" t="str">
        <f t="shared" si="268"/>
        <v>-</v>
      </c>
      <c r="BO190" s="128" t="str">
        <f t="shared" si="269"/>
        <v>-</v>
      </c>
      <c r="BP190" s="128" t="str">
        <f t="shared" si="270"/>
        <v>-</v>
      </c>
      <c r="BQ190" s="128" t="str">
        <f t="shared" si="271"/>
        <v>-</v>
      </c>
      <c r="BR190" s="128" t="str">
        <f t="shared" si="272"/>
        <v>-</v>
      </c>
      <c r="BS190" s="128" t="str">
        <f t="shared" si="273"/>
        <v>-</v>
      </c>
      <c r="BT190" s="128" t="str">
        <f t="shared" si="274"/>
        <v>-</v>
      </c>
      <c r="BU190" s="128" t="str">
        <f t="shared" si="275"/>
        <v>-</v>
      </c>
      <c r="BV190" s="129">
        <f t="shared" si="281"/>
        <v>0</v>
      </c>
      <c r="BX190" s="128" t="str">
        <f t="shared" si="221"/>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76"/>
        <v>-</v>
      </c>
      <c r="K191" s="20" t="str">
        <f>IF(月途中入退所!$N40=$B$2,IF(月途中入退所!S40="","-",月途中入退所!$S40),"-")</f>
        <v>-</v>
      </c>
      <c r="L191" s="162" t="str">
        <f t="shared" si="277"/>
        <v>-</v>
      </c>
      <c r="M191" s="20" t="str">
        <f>IF(月途中入退所!$N40=$B$2,月途中入退所!$T40,"-")</f>
        <v>-</v>
      </c>
      <c r="N191" s="129">
        <f t="shared" si="222"/>
        <v>0</v>
      </c>
      <c r="P191" s="128" t="str">
        <f t="shared" si="278"/>
        <v>-</v>
      </c>
      <c r="Q191" s="128" t="str">
        <f t="shared" si="223"/>
        <v>-</v>
      </c>
      <c r="R191" s="128" t="str">
        <f t="shared" si="224"/>
        <v>-</v>
      </c>
      <c r="S191" s="128" t="str">
        <f t="shared" si="225"/>
        <v>-</v>
      </c>
      <c r="T191" s="128" t="str">
        <f t="shared" si="226"/>
        <v>-</v>
      </c>
      <c r="U191" s="128" t="str">
        <f t="shared" si="227"/>
        <v>-</v>
      </c>
      <c r="V191" s="128" t="str">
        <f t="shared" si="228"/>
        <v>-</v>
      </c>
      <c r="W191" s="128" t="str">
        <f t="shared" si="229"/>
        <v>-</v>
      </c>
      <c r="X191" s="128" t="str">
        <f t="shared" si="230"/>
        <v>-</v>
      </c>
      <c r="Y191" s="128" t="str">
        <f t="shared" si="231"/>
        <v>-</v>
      </c>
      <c r="Z191" s="128" t="str">
        <f t="shared" si="232"/>
        <v>-</v>
      </c>
      <c r="AA191" s="128" t="str">
        <f t="shared" si="233"/>
        <v>-</v>
      </c>
      <c r="AB191" s="131"/>
      <c r="AC191" s="128" t="str">
        <f t="shared" si="234"/>
        <v>-</v>
      </c>
      <c r="AD191" s="128" t="str">
        <f t="shared" si="235"/>
        <v>-</v>
      </c>
      <c r="AE191" s="128" t="str">
        <f t="shared" si="236"/>
        <v>-</v>
      </c>
      <c r="AF191" s="128" t="str">
        <f t="shared" si="237"/>
        <v>-</v>
      </c>
      <c r="AG191" s="128" t="str">
        <f t="shared" si="238"/>
        <v>-</v>
      </c>
      <c r="AH191" s="128" t="str">
        <f t="shared" si="239"/>
        <v>-</v>
      </c>
      <c r="AI191" s="128" t="str">
        <f t="shared" si="240"/>
        <v>-</v>
      </c>
      <c r="AJ191" s="128" t="str">
        <f t="shared" si="241"/>
        <v>-</v>
      </c>
      <c r="AK191" s="128" t="str">
        <f t="shared" si="242"/>
        <v>-</v>
      </c>
      <c r="AL191" s="128" t="str">
        <f t="shared" si="243"/>
        <v>-</v>
      </c>
      <c r="AM191" s="128" t="str">
        <f t="shared" si="244"/>
        <v>-</v>
      </c>
      <c r="AN191" s="128" t="str">
        <f t="shared" si="245"/>
        <v>-</v>
      </c>
      <c r="AO191" s="128" t="str">
        <f t="shared" si="246"/>
        <v>-</v>
      </c>
      <c r="AP191" s="128" t="str">
        <f t="shared" si="247"/>
        <v>-</v>
      </c>
      <c r="AQ191" s="128" t="str">
        <f t="shared" si="279"/>
        <v>-</v>
      </c>
      <c r="AR191" s="128" t="str">
        <f t="shared" si="280"/>
        <v>-</v>
      </c>
      <c r="AS191" s="129">
        <f t="shared" si="248"/>
        <v>0</v>
      </c>
      <c r="AT191" s="128" t="str">
        <f t="shared" si="249"/>
        <v>-</v>
      </c>
      <c r="AU191" s="128" t="str">
        <f t="shared" si="250"/>
        <v>-</v>
      </c>
      <c r="AV191" s="128" t="str">
        <f t="shared" si="251"/>
        <v>-</v>
      </c>
      <c r="AW191" s="128" t="str">
        <f t="shared" si="252"/>
        <v>-</v>
      </c>
      <c r="AX191" s="128" t="str">
        <f t="shared" si="253"/>
        <v>-</v>
      </c>
      <c r="AY191" s="128" t="str">
        <f t="shared" si="254"/>
        <v>-</v>
      </c>
      <c r="AZ191" s="128" t="str">
        <f t="shared" si="255"/>
        <v>-</v>
      </c>
      <c r="BA191" s="128" t="str">
        <f t="shared" si="256"/>
        <v>-</v>
      </c>
      <c r="BB191" s="128" t="str">
        <f t="shared" si="257"/>
        <v>-</v>
      </c>
      <c r="BC191" s="128" t="str">
        <f t="shared" si="258"/>
        <v>-</v>
      </c>
      <c r="BD191" s="128" t="str">
        <f t="shared" si="259"/>
        <v>-</v>
      </c>
      <c r="BE191" s="187"/>
      <c r="BF191" s="128" t="str">
        <f t="shared" si="260"/>
        <v>-</v>
      </c>
      <c r="BG191" s="128" t="str">
        <f t="shared" si="261"/>
        <v>-</v>
      </c>
      <c r="BH191" s="128" t="str">
        <f t="shared" si="262"/>
        <v>-</v>
      </c>
      <c r="BI191" s="128" t="str">
        <f t="shared" si="263"/>
        <v>-</v>
      </c>
      <c r="BJ191" s="128" t="str">
        <f t="shared" si="264"/>
        <v>-</v>
      </c>
      <c r="BK191" s="128" t="str">
        <f t="shared" si="265"/>
        <v>-</v>
      </c>
      <c r="BL191" s="128" t="str">
        <f t="shared" si="266"/>
        <v>-</v>
      </c>
      <c r="BM191" s="128" t="str">
        <f t="shared" si="267"/>
        <v>-</v>
      </c>
      <c r="BN191" s="128" t="str">
        <f t="shared" si="268"/>
        <v>-</v>
      </c>
      <c r="BO191" s="128" t="str">
        <f t="shared" si="269"/>
        <v>-</v>
      </c>
      <c r="BP191" s="128" t="str">
        <f t="shared" si="270"/>
        <v>-</v>
      </c>
      <c r="BQ191" s="128" t="str">
        <f t="shared" si="271"/>
        <v>-</v>
      </c>
      <c r="BR191" s="128" t="str">
        <f t="shared" si="272"/>
        <v>-</v>
      </c>
      <c r="BS191" s="128" t="str">
        <f t="shared" si="273"/>
        <v>-</v>
      </c>
      <c r="BT191" s="128" t="str">
        <f t="shared" si="274"/>
        <v>-</v>
      </c>
      <c r="BU191" s="128" t="str">
        <f t="shared" si="275"/>
        <v>-</v>
      </c>
      <c r="BV191" s="129">
        <f t="shared" si="281"/>
        <v>0</v>
      </c>
      <c r="BX191" s="128" t="str">
        <f t="shared" si="221"/>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76"/>
        <v>-</v>
      </c>
      <c r="K192" s="20" t="str">
        <f>IF(月途中入退所!$N41=$B$2,IF(月途中入退所!S41="","-",月途中入退所!$S41),"-")</f>
        <v>-</v>
      </c>
      <c r="L192" s="162" t="str">
        <f t="shared" si="277"/>
        <v>-</v>
      </c>
      <c r="M192" s="20" t="str">
        <f>IF(月途中入退所!$N41=$B$2,月途中入退所!$T41,"-")</f>
        <v>-</v>
      </c>
      <c r="N192" s="129">
        <f t="shared" si="222"/>
        <v>0</v>
      </c>
      <c r="P192" s="128" t="str">
        <f t="shared" si="278"/>
        <v>-</v>
      </c>
      <c r="Q192" s="128" t="str">
        <f t="shared" si="223"/>
        <v>-</v>
      </c>
      <c r="R192" s="128" t="str">
        <f t="shared" si="224"/>
        <v>-</v>
      </c>
      <c r="S192" s="128" t="str">
        <f t="shared" si="225"/>
        <v>-</v>
      </c>
      <c r="T192" s="128" t="str">
        <f t="shared" si="226"/>
        <v>-</v>
      </c>
      <c r="U192" s="128" t="str">
        <f t="shared" si="227"/>
        <v>-</v>
      </c>
      <c r="V192" s="128" t="str">
        <f t="shared" si="228"/>
        <v>-</v>
      </c>
      <c r="W192" s="128" t="str">
        <f t="shared" si="229"/>
        <v>-</v>
      </c>
      <c r="X192" s="128" t="str">
        <f t="shared" si="230"/>
        <v>-</v>
      </c>
      <c r="Y192" s="128" t="str">
        <f t="shared" si="231"/>
        <v>-</v>
      </c>
      <c r="Z192" s="128" t="str">
        <f t="shared" si="232"/>
        <v>-</v>
      </c>
      <c r="AA192" s="128" t="str">
        <f t="shared" si="233"/>
        <v>-</v>
      </c>
      <c r="AB192" s="131"/>
      <c r="AC192" s="128" t="str">
        <f t="shared" si="234"/>
        <v>-</v>
      </c>
      <c r="AD192" s="128" t="str">
        <f t="shared" si="235"/>
        <v>-</v>
      </c>
      <c r="AE192" s="128" t="str">
        <f t="shared" si="236"/>
        <v>-</v>
      </c>
      <c r="AF192" s="128" t="str">
        <f t="shared" si="237"/>
        <v>-</v>
      </c>
      <c r="AG192" s="128" t="str">
        <f t="shared" si="238"/>
        <v>-</v>
      </c>
      <c r="AH192" s="128" t="str">
        <f t="shared" si="239"/>
        <v>-</v>
      </c>
      <c r="AI192" s="128" t="str">
        <f t="shared" si="240"/>
        <v>-</v>
      </c>
      <c r="AJ192" s="128" t="str">
        <f t="shared" si="241"/>
        <v>-</v>
      </c>
      <c r="AK192" s="128" t="str">
        <f t="shared" si="242"/>
        <v>-</v>
      </c>
      <c r="AL192" s="128" t="str">
        <f t="shared" si="243"/>
        <v>-</v>
      </c>
      <c r="AM192" s="128" t="str">
        <f t="shared" si="244"/>
        <v>-</v>
      </c>
      <c r="AN192" s="128" t="str">
        <f t="shared" si="245"/>
        <v>-</v>
      </c>
      <c r="AO192" s="128" t="str">
        <f t="shared" si="246"/>
        <v>-</v>
      </c>
      <c r="AP192" s="128" t="str">
        <f t="shared" si="247"/>
        <v>-</v>
      </c>
      <c r="AQ192" s="128" t="str">
        <f t="shared" si="279"/>
        <v>-</v>
      </c>
      <c r="AR192" s="128" t="str">
        <f t="shared" si="280"/>
        <v>-</v>
      </c>
      <c r="AS192" s="129">
        <f t="shared" si="248"/>
        <v>0</v>
      </c>
      <c r="AT192" s="128" t="str">
        <f t="shared" si="249"/>
        <v>-</v>
      </c>
      <c r="AU192" s="128" t="str">
        <f t="shared" si="250"/>
        <v>-</v>
      </c>
      <c r="AV192" s="128" t="str">
        <f t="shared" si="251"/>
        <v>-</v>
      </c>
      <c r="AW192" s="128" t="str">
        <f t="shared" si="252"/>
        <v>-</v>
      </c>
      <c r="AX192" s="128" t="str">
        <f t="shared" si="253"/>
        <v>-</v>
      </c>
      <c r="AY192" s="128" t="str">
        <f t="shared" si="254"/>
        <v>-</v>
      </c>
      <c r="AZ192" s="128" t="str">
        <f t="shared" si="255"/>
        <v>-</v>
      </c>
      <c r="BA192" s="128" t="str">
        <f t="shared" si="256"/>
        <v>-</v>
      </c>
      <c r="BB192" s="128" t="str">
        <f t="shared" si="257"/>
        <v>-</v>
      </c>
      <c r="BC192" s="128" t="str">
        <f t="shared" si="258"/>
        <v>-</v>
      </c>
      <c r="BD192" s="128" t="str">
        <f t="shared" si="259"/>
        <v>-</v>
      </c>
      <c r="BE192" s="187"/>
      <c r="BF192" s="128" t="str">
        <f t="shared" si="260"/>
        <v>-</v>
      </c>
      <c r="BG192" s="128" t="str">
        <f t="shared" si="261"/>
        <v>-</v>
      </c>
      <c r="BH192" s="128" t="str">
        <f t="shared" si="262"/>
        <v>-</v>
      </c>
      <c r="BI192" s="128" t="str">
        <f t="shared" si="263"/>
        <v>-</v>
      </c>
      <c r="BJ192" s="128" t="str">
        <f t="shared" si="264"/>
        <v>-</v>
      </c>
      <c r="BK192" s="128" t="str">
        <f t="shared" si="265"/>
        <v>-</v>
      </c>
      <c r="BL192" s="128" t="str">
        <f t="shared" si="266"/>
        <v>-</v>
      </c>
      <c r="BM192" s="128" t="str">
        <f t="shared" si="267"/>
        <v>-</v>
      </c>
      <c r="BN192" s="128" t="str">
        <f t="shared" si="268"/>
        <v>-</v>
      </c>
      <c r="BO192" s="128" t="str">
        <f t="shared" si="269"/>
        <v>-</v>
      </c>
      <c r="BP192" s="128" t="str">
        <f t="shared" si="270"/>
        <v>-</v>
      </c>
      <c r="BQ192" s="128" t="str">
        <f t="shared" si="271"/>
        <v>-</v>
      </c>
      <c r="BR192" s="128" t="str">
        <f t="shared" si="272"/>
        <v>-</v>
      </c>
      <c r="BS192" s="128" t="str">
        <f t="shared" si="273"/>
        <v>-</v>
      </c>
      <c r="BT192" s="128" t="str">
        <f t="shared" si="274"/>
        <v>-</v>
      </c>
      <c r="BU192" s="128" t="str">
        <f t="shared" si="275"/>
        <v>-</v>
      </c>
      <c r="BV192" s="129">
        <f t="shared" si="281"/>
        <v>0</v>
      </c>
      <c r="BX192" s="128" t="str">
        <f t="shared" si="221"/>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76"/>
        <v>-</v>
      </c>
      <c r="K193" s="20" t="str">
        <f>IF(月途中入退所!$N42=$B$2,IF(月途中入退所!S42="","-",月途中入退所!$S42),"-")</f>
        <v>-</v>
      </c>
      <c r="L193" s="162" t="str">
        <f t="shared" si="277"/>
        <v>-</v>
      </c>
      <c r="M193" s="20" t="str">
        <f>IF(月途中入退所!$N42=$B$2,月途中入退所!$T42,"-")</f>
        <v>-</v>
      </c>
      <c r="N193" s="129">
        <f t="shared" si="222"/>
        <v>0</v>
      </c>
      <c r="P193" s="128" t="str">
        <f t="shared" si="278"/>
        <v>-</v>
      </c>
      <c r="Q193" s="128" t="str">
        <f t="shared" si="223"/>
        <v>-</v>
      </c>
      <c r="R193" s="128" t="str">
        <f t="shared" si="224"/>
        <v>-</v>
      </c>
      <c r="S193" s="128" t="str">
        <f t="shared" si="225"/>
        <v>-</v>
      </c>
      <c r="T193" s="128" t="str">
        <f t="shared" si="226"/>
        <v>-</v>
      </c>
      <c r="U193" s="128" t="str">
        <f t="shared" si="227"/>
        <v>-</v>
      </c>
      <c r="V193" s="128" t="str">
        <f t="shared" si="228"/>
        <v>-</v>
      </c>
      <c r="W193" s="128" t="str">
        <f t="shared" si="229"/>
        <v>-</v>
      </c>
      <c r="X193" s="128" t="str">
        <f t="shared" si="230"/>
        <v>-</v>
      </c>
      <c r="Y193" s="128" t="str">
        <f t="shared" si="231"/>
        <v>-</v>
      </c>
      <c r="Z193" s="128" t="str">
        <f t="shared" si="232"/>
        <v>-</v>
      </c>
      <c r="AA193" s="128" t="str">
        <f t="shared" si="233"/>
        <v>-</v>
      </c>
      <c r="AB193" s="131"/>
      <c r="AC193" s="128" t="str">
        <f t="shared" si="234"/>
        <v>-</v>
      </c>
      <c r="AD193" s="128" t="str">
        <f t="shared" si="235"/>
        <v>-</v>
      </c>
      <c r="AE193" s="128" t="str">
        <f t="shared" si="236"/>
        <v>-</v>
      </c>
      <c r="AF193" s="128" t="str">
        <f t="shared" si="237"/>
        <v>-</v>
      </c>
      <c r="AG193" s="128" t="str">
        <f t="shared" si="238"/>
        <v>-</v>
      </c>
      <c r="AH193" s="128" t="str">
        <f t="shared" si="239"/>
        <v>-</v>
      </c>
      <c r="AI193" s="128" t="str">
        <f t="shared" si="240"/>
        <v>-</v>
      </c>
      <c r="AJ193" s="128" t="str">
        <f t="shared" si="241"/>
        <v>-</v>
      </c>
      <c r="AK193" s="128" t="str">
        <f t="shared" si="242"/>
        <v>-</v>
      </c>
      <c r="AL193" s="128" t="str">
        <f t="shared" si="243"/>
        <v>-</v>
      </c>
      <c r="AM193" s="128" t="str">
        <f t="shared" si="244"/>
        <v>-</v>
      </c>
      <c r="AN193" s="128" t="str">
        <f t="shared" si="245"/>
        <v>-</v>
      </c>
      <c r="AO193" s="128" t="str">
        <f t="shared" si="246"/>
        <v>-</v>
      </c>
      <c r="AP193" s="128" t="str">
        <f t="shared" si="247"/>
        <v>-</v>
      </c>
      <c r="AQ193" s="128" t="str">
        <f t="shared" si="279"/>
        <v>-</v>
      </c>
      <c r="AR193" s="128" t="str">
        <f t="shared" si="280"/>
        <v>-</v>
      </c>
      <c r="AS193" s="129">
        <f t="shared" si="248"/>
        <v>0</v>
      </c>
      <c r="AT193" s="128" t="str">
        <f t="shared" si="249"/>
        <v>-</v>
      </c>
      <c r="AU193" s="128" t="str">
        <f t="shared" si="250"/>
        <v>-</v>
      </c>
      <c r="AV193" s="128" t="str">
        <f t="shared" si="251"/>
        <v>-</v>
      </c>
      <c r="AW193" s="128" t="str">
        <f t="shared" si="252"/>
        <v>-</v>
      </c>
      <c r="AX193" s="128" t="str">
        <f t="shared" si="253"/>
        <v>-</v>
      </c>
      <c r="AY193" s="128" t="str">
        <f t="shared" si="254"/>
        <v>-</v>
      </c>
      <c r="AZ193" s="128" t="str">
        <f t="shared" si="255"/>
        <v>-</v>
      </c>
      <c r="BA193" s="128" t="str">
        <f t="shared" si="256"/>
        <v>-</v>
      </c>
      <c r="BB193" s="128" t="str">
        <f t="shared" si="257"/>
        <v>-</v>
      </c>
      <c r="BC193" s="128" t="str">
        <f t="shared" si="258"/>
        <v>-</v>
      </c>
      <c r="BD193" s="128" t="str">
        <f t="shared" si="259"/>
        <v>-</v>
      </c>
      <c r="BE193" s="187"/>
      <c r="BF193" s="128" t="str">
        <f t="shared" si="260"/>
        <v>-</v>
      </c>
      <c r="BG193" s="128" t="str">
        <f t="shared" si="261"/>
        <v>-</v>
      </c>
      <c r="BH193" s="128" t="str">
        <f t="shared" si="262"/>
        <v>-</v>
      </c>
      <c r="BI193" s="128" t="str">
        <f t="shared" si="263"/>
        <v>-</v>
      </c>
      <c r="BJ193" s="128" t="str">
        <f t="shared" si="264"/>
        <v>-</v>
      </c>
      <c r="BK193" s="128" t="str">
        <f t="shared" si="265"/>
        <v>-</v>
      </c>
      <c r="BL193" s="128" t="str">
        <f t="shared" si="266"/>
        <v>-</v>
      </c>
      <c r="BM193" s="128" t="str">
        <f t="shared" si="267"/>
        <v>-</v>
      </c>
      <c r="BN193" s="128" t="str">
        <f t="shared" si="268"/>
        <v>-</v>
      </c>
      <c r="BO193" s="128" t="str">
        <f t="shared" si="269"/>
        <v>-</v>
      </c>
      <c r="BP193" s="128" t="str">
        <f t="shared" si="270"/>
        <v>-</v>
      </c>
      <c r="BQ193" s="128" t="str">
        <f t="shared" si="271"/>
        <v>-</v>
      </c>
      <c r="BR193" s="128" t="str">
        <f t="shared" si="272"/>
        <v>-</v>
      </c>
      <c r="BS193" s="128" t="str">
        <f t="shared" si="273"/>
        <v>-</v>
      </c>
      <c r="BT193" s="128" t="str">
        <f t="shared" si="274"/>
        <v>-</v>
      </c>
      <c r="BU193" s="128" t="str">
        <f t="shared" si="275"/>
        <v>-</v>
      </c>
      <c r="BV193" s="129">
        <f t="shared" si="281"/>
        <v>0</v>
      </c>
      <c r="BX193" s="128" t="str">
        <f t="shared" si="221"/>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76"/>
        <v>-</v>
      </c>
      <c r="K194" s="20" t="str">
        <f>IF(月途中入退所!$N43=$B$2,IF(月途中入退所!S43="","-",月途中入退所!$S43),"-")</f>
        <v>-</v>
      </c>
      <c r="L194" s="162" t="str">
        <f t="shared" si="277"/>
        <v>-</v>
      </c>
      <c r="M194" s="20" t="str">
        <f>IF(月途中入退所!$N43=$B$2,月途中入退所!$T43,"-")</f>
        <v>-</v>
      </c>
      <c r="N194" s="129">
        <f t="shared" si="222"/>
        <v>0</v>
      </c>
      <c r="P194" s="128" t="str">
        <f t="shared" si="278"/>
        <v>-</v>
      </c>
      <c r="Q194" s="128" t="str">
        <f t="shared" si="223"/>
        <v>-</v>
      </c>
      <c r="R194" s="128" t="str">
        <f t="shared" si="224"/>
        <v>-</v>
      </c>
      <c r="S194" s="128" t="str">
        <f t="shared" si="225"/>
        <v>-</v>
      </c>
      <c r="T194" s="128" t="str">
        <f t="shared" si="226"/>
        <v>-</v>
      </c>
      <c r="U194" s="128" t="str">
        <f t="shared" si="227"/>
        <v>-</v>
      </c>
      <c r="V194" s="128" t="str">
        <f t="shared" si="228"/>
        <v>-</v>
      </c>
      <c r="W194" s="128" t="str">
        <f t="shared" si="229"/>
        <v>-</v>
      </c>
      <c r="X194" s="128" t="str">
        <f t="shared" si="230"/>
        <v>-</v>
      </c>
      <c r="Y194" s="128" t="str">
        <f t="shared" si="231"/>
        <v>-</v>
      </c>
      <c r="Z194" s="128" t="str">
        <f t="shared" si="232"/>
        <v>-</v>
      </c>
      <c r="AA194" s="128" t="str">
        <f t="shared" si="233"/>
        <v>-</v>
      </c>
      <c r="AB194" s="131"/>
      <c r="AC194" s="128" t="str">
        <f t="shared" si="234"/>
        <v>-</v>
      </c>
      <c r="AD194" s="128" t="str">
        <f t="shared" si="235"/>
        <v>-</v>
      </c>
      <c r="AE194" s="128" t="str">
        <f t="shared" si="236"/>
        <v>-</v>
      </c>
      <c r="AF194" s="128" t="str">
        <f t="shared" si="237"/>
        <v>-</v>
      </c>
      <c r="AG194" s="128" t="str">
        <f t="shared" si="238"/>
        <v>-</v>
      </c>
      <c r="AH194" s="128" t="str">
        <f t="shared" si="239"/>
        <v>-</v>
      </c>
      <c r="AI194" s="128" t="str">
        <f t="shared" si="240"/>
        <v>-</v>
      </c>
      <c r="AJ194" s="128" t="str">
        <f t="shared" si="241"/>
        <v>-</v>
      </c>
      <c r="AK194" s="128" t="str">
        <f t="shared" si="242"/>
        <v>-</v>
      </c>
      <c r="AL194" s="128" t="str">
        <f t="shared" si="243"/>
        <v>-</v>
      </c>
      <c r="AM194" s="128" t="str">
        <f t="shared" si="244"/>
        <v>-</v>
      </c>
      <c r="AN194" s="128" t="str">
        <f t="shared" si="245"/>
        <v>-</v>
      </c>
      <c r="AO194" s="128" t="str">
        <f t="shared" si="246"/>
        <v>-</v>
      </c>
      <c r="AP194" s="128" t="str">
        <f t="shared" si="247"/>
        <v>-</v>
      </c>
      <c r="AQ194" s="128" t="str">
        <f t="shared" si="279"/>
        <v>-</v>
      </c>
      <c r="AR194" s="128" t="str">
        <f t="shared" si="280"/>
        <v>-</v>
      </c>
      <c r="AS194" s="129">
        <f t="shared" si="248"/>
        <v>0</v>
      </c>
      <c r="AT194" s="128" t="str">
        <f t="shared" si="249"/>
        <v>-</v>
      </c>
      <c r="AU194" s="128" t="str">
        <f t="shared" si="250"/>
        <v>-</v>
      </c>
      <c r="AV194" s="128" t="str">
        <f t="shared" si="251"/>
        <v>-</v>
      </c>
      <c r="AW194" s="128" t="str">
        <f t="shared" si="252"/>
        <v>-</v>
      </c>
      <c r="AX194" s="128" t="str">
        <f t="shared" si="253"/>
        <v>-</v>
      </c>
      <c r="AY194" s="128" t="str">
        <f t="shared" si="254"/>
        <v>-</v>
      </c>
      <c r="AZ194" s="128" t="str">
        <f t="shared" si="255"/>
        <v>-</v>
      </c>
      <c r="BA194" s="128" t="str">
        <f t="shared" si="256"/>
        <v>-</v>
      </c>
      <c r="BB194" s="128" t="str">
        <f t="shared" si="257"/>
        <v>-</v>
      </c>
      <c r="BC194" s="128" t="str">
        <f t="shared" si="258"/>
        <v>-</v>
      </c>
      <c r="BD194" s="128" t="str">
        <f t="shared" si="259"/>
        <v>-</v>
      </c>
      <c r="BE194" s="187"/>
      <c r="BF194" s="128" t="str">
        <f t="shared" si="260"/>
        <v>-</v>
      </c>
      <c r="BG194" s="128" t="str">
        <f t="shared" si="261"/>
        <v>-</v>
      </c>
      <c r="BH194" s="128" t="str">
        <f t="shared" si="262"/>
        <v>-</v>
      </c>
      <c r="BI194" s="128" t="str">
        <f t="shared" si="263"/>
        <v>-</v>
      </c>
      <c r="BJ194" s="128" t="str">
        <f t="shared" si="264"/>
        <v>-</v>
      </c>
      <c r="BK194" s="128" t="str">
        <f t="shared" si="265"/>
        <v>-</v>
      </c>
      <c r="BL194" s="128" t="str">
        <f t="shared" si="266"/>
        <v>-</v>
      </c>
      <c r="BM194" s="128" t="str">
        <f t="shared" si="267"/>
        <v>-</v>
      </c>
      <c r="BN194" s="128" t="str">
        <f t="shared" si="268"/>
        <v>-</v>
      </c>
      <c r="BO194" s="128" t="str">
        <f t="shared" si="269"/>
        <v>-</v>
      </c>
      <c r="BP194" s="128" t="str">
        <f t="shared" si="270"/>
        <v>-</v>
      </c>
      <c r="BQ194" s="128" t="str">
        <f t="shared" si="271"/>
        <v>-</v>
      </c>
      <c r="BR194" s="128" t="str">
        <f t="shared" si="272"/>
        <v>-</v>
      </c>
      <c r="BS194" s="128" t="str">
        <f t="shared" si="273"/>
        <v>-</v>
      </c>
      <c r="BT194" s="128" t="str">
        <f t="shared" si="274"/>
        <v>-</v>
      </c>
      <c r="BU194" s="128" t="str">
        <f t="shared" si="275"/>
        <v>-</v>
      </c>
      <c r="BV194" s="129">
        <f t="shared" si="281"/>
        <v>0</v>
      </c>
      <c r="BX194" s="128" t="str">
        <f t="shared" si="221"/>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76"/>
        <v>-</v>
      </c>
      <c r="K195" s="20" t="str">
        <f>IF(月途中入退所!$N44=$B$2,IF(月途中入退所!S44="","-",月途中入退所!$S44),"-")</f>
        <v>-</v>
      </c>
      <c r="L195" s="162" t="str">
        <f t="shared" si="277"/>
        <v>-</v>
      </c>
      <c r="M195" s="20" t="str">
        <f>IF(月途中入退所!$N44=$B$2,月途中入退所!$T44,"-")</f>
        <v>-</v>
      </c>
      <c r="N195" s="129">
        <f t="shared" si="222"/>
        <v>0</v>
      </c>
      <c r="P195" s="128" t="str">
        <f t="shared" si="278"/>
        <v>-</v>
      </c>
      <c r="Q195" s="128" t="str">
        <f t="shared" si="223"/>
        <v>-</v>
      </c>
      <c r="R195" s="128" t="str">
        <f t="shared" si="224"/>
        <v>-</v>
      </c>
      <c r="S195" s="128" t="str">
        <f t="shared" si="225"/>
        <v>-</v>
      </c>
      <c r="T195" s="128" t="str">
        <f t="shared" si="226"/>
        <v>-</v>
      </c>
      <c r="U195" s="128" t="str">
        <f t="shared" si="227"/>
        <v>-</v>
      </c>
      <c r="V195" s="128" t="str">
        <f t="shared" si="228"/>
        <v>-</v>
      </c>
      <c r="W195" s="128" t="str">
        <f t="shared" si="229"/>
        <v>-</v>
      </c>
      <c r="X195" s="128" t="str">
        <f t="shared" si="230"/>
        <v>-</v>
      </c>
      <c r="Y195" s="128" t="str">
        <f t="shared" si="231"/>
        <v>-</v>
      </c>
      <c r="Z195" s="128" t="str">
        <f t="shared" si="232"/>
        <v>-</v>
      </c>
      <c r="AA195" s="128" t="str">
        <f t="shared" si="233"/>
        <v>-</v>
      </c>
      <c r="AB195" s="131"/>
      <c r="AC195" s="128" t="str">
        <f t="shared" si="234"/>
        <v>-</v>
      </c>
      <c r="AD195" s="128" t="str">
        <f t="shared" si="235"/>
        <v>-</v>
      </c>
      <c r="AE195" s="128" t="str">
        <f t="shared" si="236"/>
        <v>-</v>
      </c>
      <c r="AF195" s="128" t="str">
        <f t="shared" si="237"/>
        <v>-</v>
      </c>
      <c r="AG195" s="128" t="str">
        <f t="shared" si="238"/>
        <v>-</v>
      </c>
      <c r="AH195" s="128" t="str">
        <f t="shared" si="239"/>
        <v>-</v>
      </c>
      <c r="AI195" s="128" t="str">
        <f t="shared" si="240"/>
        <v>-</v>
      </c>
      <c r="AJ195" s="128" t="str">
        <f t="shared" si="241"/>
        <v>-</v>
      </c>
      <c r="AK195" s="128" t="str">
        <f t="shared" si="242"/>
        <v>-</v>
      </c>
      <c r="AL195" s="128" t="str">
        <f t="shared" si="243"/>
        <v>-</v>
      </c>
      <c r="AM195" s="128" t="str">
        <f t="shared" si="244"/>
        <v>-</v>
      </c>
      <c r="AN195" s="128" t="str">
        <f t="shared" si="245"/>
        <v>-</v>
      </c>
      <c r="AO195" s="128" t="str">
        <f t="shared" si="246"/>
        <v>-</v>
      </c>
      <c r="AP195" s="128" t="str">
        <f t="shared" si="247"/>
        <v>-</v>
      </c>
      <c r="AQ195" s="128" t="str">
        <f t="shared" si="279"/>
        <v>-</v>
      </c>
      <c r="AR195" s="128" t="str">
        <f t="shared" si="280"/>
        <v>-</v>
      </c>
      <c r="AS195" s="129">
        <f t="shared" si="248"/>
        <v>0</v>
      </c>
      <c r="AT195" s="128" t="str">
        <f t="shared" si="249"/>
        <v>-</v>
      </c>
      <c r="AU195" s="128" t="str">
        <f t="shared" si="250"/>
        <v>-</v>
      </c>
      <c r="AV195" s="128" t="str">
        <f t="shared" si="251"/>
        <v>-</v>
      </c>
      <c r="AW195" s="128" t="str">
        <f t="shared" si="252"/>
        <v>-</v>
      </c>
      <c r="AX195" s="128" t="str">
        <f t="shared" si="253"/>
        <v>-</v>
      </c>
      <c r="AY195" s="128" t="str">
        <f t="shared" si="254"/>
        <v>-</v>
      </c>
      <c r="AZ195" s="128" t="str">
        <f t="shared" si="255"/>
        <v>-</v>
      </c>
      <c r="BA195" s="128" t="str">
        <f t="shared" si="256"/>
        <v>-</v>
      </c>
      <c r="BB195" s="128" t="str">
        <f t="shared" si="257"/>
        <v>-</v>
      </c>
      <c r="BC195" s="128" t="str">
        <f t="shared" si="258"/>
        <v>-</v>
      </c>
      <c r="BD195" s="128" t="str">
        <f t="shared" si="259"/>
        <v>-</v>
      </c>
      <c r="BE195" s="187"/>
      <c r="BF195" s="128" t="str">
        <f t="shared" si="260"/>
        <v>-</v>
      </c>
      <c r="BG195" s="128" t="str">
        <f t="shared" si="261"/>
        <v>-</v>
      </c>
      <c r="BH195" s="128" t="str">
        <f t="shared" si="262"/>
        <v>-</v>
      </c>
      <c r="BI195" s="128" t="str">
        <f t="shared" si="263"/>
        <v>-</v>
      </c>
      <c r="BJ195" s="128" t="str">
        <f t="shared" si="264"/>
        <v>-</v>
      </c>
      <c r="BK195" s="128" t="str">
        <f t="shared" si="265"/>
        <v>-</v>
      </c>
      <c r="BL195" s="128" t="str">
        <f t="shared" si="266"/>
        <v>-</v>
      </c>
      <c r="BM195" s="128" t="str">
        <f t="shared" si="267"/>
        <v>-</v>
      </c>
      <c r="BN195" s="128" t="str">
        <f t="shared" si="268"/>
        <v>-</v>
      </c>
      <c r="BO195" s="128" t="str">
        <f t="shared" si="269"/>
        <v>-</v>
      </c>
      <c r="BP195" s="128" t="str">
        <f t="shared" si="270"/>
        <v>-</v>
      </c>
      <c r="BQ195" s="128" t="str">
        <f t="shared" si="271"/>
        <v>-</v>
      </c>
      <c r="BR195" s="128" t="str">
        <f t="shared" si="272"/>
        <v>-</v>
      </c>
      <c r="BS195" s="128" t="str">
        <f t="shared" si="273"/>
        <v>-</v>
      </c>
      <c r="BT195" s="128" t="str">
        <f t="shared" si="274"/>
        <v>-</v>
      </c>
      <c r="BU195" s="128" t="str">
        <f t="shared" si="275"/>
        <v>-</v>
      </c>
      <c r="BV195" s="129">
        <f t="shared" si="281"/>
        <v>0</v>
      </c>
      <c r="BX195" s="128" t="str">
        <f t="shared" si="221"/>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76"/>
        <v>-</v>
      </c>
      <c r="K196" s="20" t="str">
        <f>IF(月途中入退所!$N45=$B$2,IF(月途中入退所!S45="","-",月途中入退所!$S45),"-")</f>
        <v>-</v>
      </c>
      <c r="L196" s="162" t="str">
        <f t="shared" si="277"/>
        <v>-</v>
      </c>
      <c r="M196" s="20" t="str">
        <f>IF(月途中入退所!$N45=$B$2,月途中入退所!$T45,"-")</f>
        <v>-</v>
      </c>
      <c r="N196" s="129">
        <f t="shared" si="222"/>
        <v>0</v>
      </c>
      <c r="P196" s="128" t="str">
        <f t="shared" si="278"/>
        <v>-</v>
      </c>
      <c r="Q196" s="128" t="str">
        <f t="shared" si="223"/>
        <v>-</v>
      </c>
      <c r="R196" s="128" t="str">
        <f t="shared" si="224"/>
        <v>-</v>
      </c>
      <c r="S196" s="128" t="str">
        <f t="shared" si="225"/>
        <v>-</v>
      </c>
      <c r="T196" s="128" t="str">
        <f t="shared" si="226"/>
        <v>-</v>
      </c>
      <c r="U196" s="128" t="str">
        <f t="shared" si="227"/>
        <v>-</v>
      </c>
      <c r="V196" s="128" t="str">
        <f t="shared" si="228"/>
        <v>-</v>
      </c>
      <c r="W196" s="128" t="str">
        <f t="shared" si="229"/>
        <v>-</v>
      </c>
      <c r="X196" s="128" t="str">
        <f t="shared" si="230"/>
        <v>-</v>
      </c>
      <c r="Y196" s="128" t="str">
        <f t="shared" si="231"/>
        <v>-</v>
      </c>
      <c r="Z196" s="128" t="str">
        <f t="shared" si="232"/>
        <v>-</v>
      </c>
      <c r="AA196" s="128" t="str">
        <f t="shared" si="233"/>
        <v>-</v>
      </c>
      <c r="AB196" s="131"/>
      <c r="AC196" s="128" t="str">
        <f t="shared" si="234"/>
        <v>-</v>
      </c>
      <c r="AD196" s="128" t="str">
        <f t="shared" si="235"/>
        <v>-</v>
      </c>
      <c r="AE196" s="128" t="str">
        <f t="shared" si="236"/>
        <v>-</v>
      </c>
      <c r="AF196" s="128" t="str">
        <f t="shared" si="237"/>
        <v>-</v>
      </c>
      <c r="AG196" s="128" t="str">
        <f t="shared" si="238"/>
        <v>-</v>
      </c>
      <c r="AH196" s="128" t="str">
        <f t="shared" si="239"/>
        <v>-</v>
      </c>
      <c r="AI196" s="128" t="str">
        <f t="shared" si="240"/>
        <v>-</v>
      </c>
      <c r="AJ196" s="128" t="str">
        <f t="shared" si="241"/>
        <v>-</v>
      </c>
      <c r="AK196" s="128" t="str">
        <f t="shared" si="242"/>
        <v>-</v>
      </c>
      <c r="AL196" s="128" t="str">
        <f t="shared" si="243"/>
        <v>-</v>
      </c>
      <c r="AM196" s="128" t="str">
        <f t="shared" si="244"/>
        <v>-</v>
      </c>
      <c r="AN196" s="128" t="str">
        <f t="shared" si="245"/>
        <v>-</v>
      </c>
      <c r="AO196" s="128" t="str">
        <f t="shared" si="246"/>
        <v>-</v>
      </c>
      <c r="AP196" s="128" t="str">
        <f t="shared" si="247"/>
        <v>-</v>
      </c>
      <c r="AQ196" s="128" t="str">
        <f t="shared" si="279"/>
        <v>-</v>
      </c>
      <c r="AR196" s="128" t="str">
        <f t="shared" si="280"/>
        <v>-</v>
      </c>
      <c r="AS196" s="129">
        <f t="shared" si="248"/>
        <v>0</v>
      </c>
      <c r="AT196" s="128" t="str">
        <f t="shared" si="249"/>
        <v>-</v>
      </c>
      <c r="AU196" s="128" t="str">
        <f t="shared" si="250"/>
        <v>-</v>
      </c>
      <c r="AV196" s="128" t="str">
        <f t="shared" si="251"/>
        <v>-</v>
      </c>
      <c r="AW196" s="128" t="str">
        <f t="shared" si="252"/>
        <v>-</v>
      </c>
      <c r="AX196" s="128" t="str">
        <f t="shared" si="253"/>
        <v>-</v>
      </c>
      <c r="AY196" s="128" t="str">
        <f t="shared" si="254"/>
        <v>-</v>
      </c>
      <c r="AZ196" s="128" t="str">
        <f t="shared" si="255"/>
        <v>-</v>
      </c>
      <c r="BA196" s="128" t="str">
        <f t="shared" si="256"/>
        <v>-</v>
      </c>
      <c r="BB196" s="128" t="str">
        <f t="shared" si="257"/>
        <v>-</v>
      </c>
      <c r="BC196" s="128" t="str">
        <f t="shared" si="258"/>
        <v>-</v>
      </c>
      <c r="BD196" s="128" t="str">
        <f t="shared" si="259"/>
        <v>-</v>
      </c>
      <c r="BE196" s="187"/>
      <c r="BF196" s="128" t="str">
        <f t="shared" si="260"/>
        <v>-</v>
      </c>
      <c r="BG196" s="128" t="str">
        <f t="shared" si="261"/>
        <v>-</v>
      </c>
      <c r="BH196" s="128" t="str">
        <f t="shared" si="262"/>
        <v>-</v>
      </c>
      <c r="BI196" s="128" t="str">
        <f t="shared" si="263"/>
        <v>-</v>
      </c>
      <c r="BJ196" s="128" t="str">
        <f t="shared" si="264"/>
        <v>-</v>
      </c>
      <c r="BK196" s="128" t="str">
        <f t="shared" si="265"/>
        <v>-</v>
      </c>
      <c r="BL196" s="128" t="str">
        <f t="shared" si="266"/>
        <v>-</v>
      </c>
      <c r="BM196" s="128" t="str">
        <f t="shared" si="267"/>
        <v>-</v>
      </c>
      <c r="BN196" s="128" t="str">
        <f t="shared" si="268"/>
        <v>-</v>
      </c>
      <c r="BO196" s="128" t="str">
        <f t="shared" si="269"/>
        <v>-</v>
      </c>
      <c r="BP196" s="128" t="str">
        <f t="shared" si="270"/>
        <v>-</v>
      </c>
      <c r="BQ196" s="128" t="str">
        <f t="shared" si="271"/>
        <v>-</v>
      </c>
      <c r="BR196" s="128" t="str">
        <f t="shared" si="272"/>
        <v>-</v>
      </c>
      <c r="BS196" s="128" t="str">
        <f t="shared" si="273"/>
        <v>-</v>
      </c>
      <c r="BT196" s="128" t="str">
        <f t="shared" si="274"/>
        <v>-</v>
      </c>
      <c r="BU196" s="128" t="str">
        <f t="shared" si="275"/>
        <v>-</v>
      </c>
      <c r="BV196" s="129">
        <f t="shared" si="281"/>
        <v>0</v>
      </c>
      <c r="BX196" s="128" t="str">
        <f t="shared" si="221"/>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76"/>
        <v>-</v>
      </c>
      <c r="K197" s="20" t="str">
        <f>IF(月途中入退所!$N46=$B$2,IF(月途中入退所!S46="","-",月途中入退所!$S46),"-")</f>
        <v>-</v>
      </c>
      <c r="L197" s="162" t="str">
        <f t="shared" si="277"/>
        <v>-</v>
      </c>
      <c r="M197" s="20" t="str">
        <f>IF(月途中入退所!$N46=$B$2,月途中入退所!$T46,"-")</f>
        <v>-</v>
      </c>
      <c r="N197" s="129">
        <f t="shared" si="222"/>
        <v>0</v>
      </c>
      <c r="P197" s="128" t="str">
        <f t="shared" si="278"/>
        <v>-</v>
      </c>
      <c r="Q197" s="128" t="str">
        <f t="shared" si="223"/>
        <v>-</v>
      </c>
      <c r="R197" s="128" t="str">
        <f t="shared" si="224"/>
        <v>-</v>
      </c>
      <c r="S197" s="128" t="str">
        <f t="shared" si="225"/>
        <v>-</v>
      </c>
      <c r="T197" s="128" t="str">
        <f t="shared" si="226"/>
        <v>-</v>
      </c>
      <c r="U197" s="128" t="str">
        <f t="shared" si="227"/>
        <v>-</v>
      </c>
      <c r="V197" s="128" t="str">
        <f t="shared" si="228"/>
        <v>-</v>
      </c>
      <c r="W197" s="128" t="str">
        <f t="shared" si="229"/>
        <v>-</v>
      </c>
      <c r="X197" s="128" t="str">
        <f t="shared" si="230"/>
        <v>-</v>
      </c>
      <c r="Y197" s="128" t="str">
        <f t="shared" si="231"/>
        <v>-</v>
      </c>
      <c r="Z197" s="128" t="str">
        <f t="shared" si="232"/>
        <v>-</v>
      </c>
      <c r="AA197" s="128" t="str">
        <f t="shared" si="233"/>
        <v>-</v>
      </c>
      <c r="AB197" s="131"/>
      <c r="AC197" s="128" t="str">
        <f t="shared" si="234"/>
        <v>-</v>
      </c>
      <c r="AD197" s="128" t="str">
        <f t="shared" si="235"/>
        <v>-</v>
      </c>
      <c r="AE197" s="128" t="str">
        <f t="shared" si="236"/>
        <v>-</v>
      </c>
      <c r="AF197" s="128" t="str">
        <f t="shared" si="237"/>
        <v>-</v>
      </c>
      <c r="AG197" s="128" t="str">
        <f t="shared" si="238"/>
        <v>-</v>
      </c>
      <c r="AH197" s="128" t="str">
        <f t="shared" si="239"/>
        <v>-</v>
      </c>
      <c r="AI197" s="128" t="str">
        <f t="shared" si="240"/>
        <v>-</v>
      </c>
      <c r="AJ197" s="128" t="str">
        <f t="shared" si="241"/>
        <v>-</v>
      </c>
      <c r="AK197" s="128" t="str">
        <f t="shared" si="242"/>
        <v>-</v>
      </c>
      <c r="AL197" s="128" t="str">
        <f t="shared" si="243"/>
        <v>-</v>
      </c>
      <c r="AM197" s="128" t="str">
        <f t="shared" si="244"/>
        <v>-</v>
      </c>
      <c r="AN197" s="128" t="str">
        <f t="shared" si="245"/>
        <v>-</v>
      </c>
      <c r="AO197" s="128" t="str">
        <f t="shared" si="246"/>
        <v>-</v>
      </c>
      <c r="AP197" s="128" t="str">
        <f t="shared" si="247"/>
        <v>-</v>
      </c>
      <c r="AQ197" s="128" t="str">
        <f t="shared" si="279"/>
        <v>-</v>
      </c>
      <c r="AR197" s="128" t="str">
        <f t="shared" si="280"/>
        <v>-</v>
      </c>
      <c r="AS197" s="129">
        <f t="shared" si="248"/>
        <v>0</v>
      </c>
      <c r="AT197" s="128" t="str">
        <f t="shared" si="249"/>
        <v>-</v>
      </c>
      <c r="AU197" s="128" t="str">
        <f t="shared" si="250"/>
        <v>-</v>
      </c>
      <c r="AV197" s="128" t="str">
        <f t="shared" si="251"/>
        <v>-</v>
      </c>
      <c r="AW197" s="128" t="str">
        <f t="shared" si="252"/>
        <v>-</v>
      </c>
      <c r="AX197" s="128" t="str">
        <f t="shared" si="253"/>
        <v>-</v>
      </c>
      <c r="AY197" s="128" t="str">
        <f t="shared" si="254"/>
        <v>-</v>
      </c>
      <c r="AZ197" s="128" t="str">
        <f t="shared" si="255"/>
        <v>-</v>
      </c>
      <c r="BA197" s="128" t="str">
        <f t="shared" si="256"/>
        <v>-</v>
      </c>
      <c r="BB197" s="128" t="str">
        <f t="shared" si="257"/>
        <v>-</v>
      </c>
      <c r="BC197" s="128" t="str">
        <f t="shared" si="258"/>
        <v>-</v>
      </c>
      <c r="BD197" s="128" t="str">
        <f t="shared" si="259"/>
        <v>-</v>
      </c>
      <c r="BE197" s="187"/>
      <c r="BF197" s="128" t="str">
        <f t="shared" si="260"/>
        <v>-</v>
      </c>
      <c r="BG197" s="128" t="str">
        <f t="shared" si="261"/>
        <v>-</v>
      </c>
      <c r="BH197" s="128" t="str">
        <f t="shared" si="262"/>
        <v>-</v>
      </c>
      <c r="BI197" s="128" t="str">
        <f t="shared" si="263"/>
        <v>-</v>
      </c>
      <c r="BJ197" s="128" t="str">
        <f t="shared" si="264"/>
        <v>-</v>
      </c>
      <c r="BK197" s="128" t="str">
        <f t="shared" si="265"/>
        <v>-</v>
      </c>
      <c r="BL197" s="128" t="str">
        <f t="shared" si="266"/>
        <v>-</v>
      </c>
      <c r="BM197" s="128" t="str">
        <f t="shared" si="267"/>
        <v>-</v>
      </c>
      <c r="BN197" s="128" t="str">
        <f t="shared" si="268"/>
        <v>-</v>
      </c>
      <c r="BO197" s="128" t="str">
        <f t="shared" si="269"/>
        <v>-</v>
      </c>
      <c r="BP197" s="128" t="str">
        <f t="shared" si="270"/>
        <v>-</v>
      </c>
      <c r="BQ197" s="128" t="str">
        <f t="shared" si="271"/>
        <v>-</v>
      </c>
      <c r="BR197" s="128" t="str">
        <f t="shared" si="272"/>
        <v>-</v>
      </c>
      <c r="BS197" s="128" t="str">
        <f t="shared" si="273"/>
        <v>-</v>
      </c>
      <c r="BT197" s="128" t="str">
        <f t="shared" si="274"/>
        <v>-</v>
      </c>
      <c r="BU197" s="128" t="str">
        <f t="shared" si="275"/>
        <v>-</v>
      </c>
      <c r="BV197" s="129">
        <f t="shared" si="281"/>
        <v>0</v>
      </c>
      <c r="BX197" s="128" t="str">
        <f t="shared" si="221"/>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76"/>
        <v>-</v>
      </c>
      <c r="K198" s="20" t="str">
        <f>IF(月途中入退所!$N47=$B$2,IF(月途中入退所!S47="","-",月途中入退所!$S47),"-")</f>
        <v>-</v>
      </c>
      <c r="L198" s="162" t="str">
        <f t="shared" si="277"/>
        <v>-</v>
      </c>
      <c r="M198" s="20" t="str">
        <f>IF(月途中入退所!$N47=$B$2,月途中入退所!$T47,"-")</f>
        <v>-</v>
      </c>
      <c r="N198" s="129">
        <f t="shared" si="222"/>
        <v>0</v>
      </c>
      <c r="P198" s="128" t="str">
        <f t="shared" si="278"/>
        <v>-</v>
      </c>
      <c r="Q198" s="128" t="str">
        <f t="shared" si="223"/>
        <v>-</v>
      </c>
      <c r="R198" s="128" t="str">
        <f t="shared" si="224"/>
        <v>-</v>
      </c>
      <c r="S198" s="128" t="str">
        <f t="shared" si="225"/>
        <v>-</v>
      </c>
      <c r="T198" s="128" t="str">
        <f t="shared" si="226"/>
        <v>-</v>
      </c>
      <c r="U198" s="128" t="str">
        <f t="shared" si="227"/>
        <v>-</v>
      </c>
      <c r="V198" s="128" t="str">
        <f t="shared" si="228"/>
        <v>-</v>
      </c>
      <c r="W198" s="128" t="str">
        <f t="shared" si="229"/>
        <v>-</v>
      </c>
      <c r="X198" s="128" t="str">
        <f t="shared" si="230"/>
        <v>-</v>
      </c>
      <c r="Y198" s="128" t="str">
        <f t="shared" si="231"/>
        <v>-</v>
      </c>
      <c r="Z198" s="128" t="str">
        <f t="shared" si="232"/>
        <v>-</v>
      </c>
      <c r="AA198" s="128" t="str">
        <f t="shared" si="233"/>
        <v>-</v>
      </c>
      <c r="AB198" s="131"/>
      <c r="AC198" s="128" t="str">
        <f t="shared" si="234"/>
        <v>-</v>
      </c>
      <c r="AD198" s="128" t="str">
        <f t="shared" si="235"/>
        <v>-</v>
      </c>
      <c r="AE198" s="128" t="str">
        <f t="shared" si="236"/>
        <v>-</v>
      </c>
      <c r="AF198" s="128" t="str">
        <f t="shared" si="237"/>
        <v>-</v>
      </c>
      <c r="AG198" s="128" t="str">
        <f t="shared" si="238"/>
        <v>-</v>
      </c>
      <c r="AH198" s="128" t="str">
        <f t="shared" si="239"/>
        <v>-</v>
      </c>
      <c r="AI198" s="128" t="str">
        <f t="shared" si="240"/>
        <v>-</v>
      </c>
      <c r="AJ198" s="128" t="str">
        <f t="shared" si="241"/>
        <v>-</v>
      </c>
      <c r="AK198" s="128" t="str">
        <f t="shared" si="242"/>
        <v>-</v>
      </c>
      <c r="AL198" s="128" t="str">
        <f t="shared" si="243"/>
        <v>-</v>
      </c>
      <c r="AM198" s="128" t="str">
        <f t="shared" si="244"/>
        <v>-</v>
      </c>
      <c r="AN198" s="128" t="str">
        <f t="shared" si="245"/>
        <v>-</v>
      </c>
      <c r="AO198" s="128" t="str">
        <f t="shared" si="246"/>
        <v>-</v>
      </c>
      <c r="AP198" s="128" t="str">
        <f t="shared" si="247"/>
        <v>-</v>
      </c>
      <c r="AQ198" s="128" t="str">
        <f t="shared" si="279"/>
        <v>-</v>
      </c>
      <c r="AR198" s="128" t="str">
        <f t="shared" si="280"/>
        <v>-</v>
      </c>
      <c r="AS198" s="129">
        <f t="shared" si="248"/>
        <v>0</v>
      </c>
      <c r="AT198" s="128" t="str">
        <f t="shared" si="249"/>
        <v>-</v>
      </c>
      <c r="AU198" s="128" t="str">
        <f t="shared" si="250"/>
        <v>-</v>
      </c>
      <c r="AV198" s="128" t="str">
        <f t="shared" si="251"/>
        <v>-</v>
      </c>
      <c r="AW198" s="128" t="str">
        <f t="shared" si="252"/>
        <v>-</v>
      </c>
      <c r="AX198" s="128" t="str">
        <f t="shared" si="253"/>
        <v>-</v>
      </c>
      <c r="AY198" s="128" t="str">
        <f t="shared" si="254"/>
        <v>-</v>
      </c>
      <c r="AZ198" s="128" t="str">
        <f t="shared" si="255"/>
        <v>-</v>
      </c>
      <c r="BA198" s="128" t="str">
        <f t="shared" si="256"/>
        <v>-</v>
      </c>
      <c r="BB198" s="128" t="str">
        <f t="shared" si="257"/>
        <v>-</v>
      </c>
      <c r="BC198" s="128" t="str">
        <f t="shared" si="258"/>
        <v>-</v>
      </c>
      <c r="BD198" s="128" t="str">
        <f t="shared" si="259"/>
        <v>-</v>
      </c>
      <c r="BE198" s="187"/>
      <c r="BF198" s="128" t="str">
        <f t="shared" si="260"/>
        <v>-</v>
      </c>
      <c r="BG198" s="128" t="str">
        <f t="shared" si="261"/>
        <v>-</v>
      </c>
      <c r="BH198" s="128" t="str">
        <f t="shared" si="262"/>
        <v>-</v>
      </c>
      <c r="BI198" s="128" t="str">
        <f t="shared" si="263"/>
        <v>-</v>
      </c>
      <c r="BJ198" s="128" t="str">
        <f t="shared" si="264"/>
        <v>-</v>
      </c>
      <c r="BK198" s="128" t="str">
        <f t="shared" si="265"/>
        <v>-</v>
      </c>
      <c r="BL198" s="128" t="str">
        <f t="shared" si="266"/>
        <v>-</v>
      </c>
      <c r="BM198" s="128" t="str">
        <f t="shared" si="267"/>
        <v>-</v>
      </c>
      <c r="BN198" s="128" t="str">
        <f t="shared" si="268"/>
        <v>-</v>
      </c>
      <c r="BO198" s="128" t="str">
        <f t="shared" si="269"/>
        <v>-</v>
      </c>
      <c r="BP198" s="128" t="str">
        <f t="shared" si="270"/>
        <v>-</v>
      </c>
      <c r="BQ198" s="128" t="str">
        <f t="shared" si="271"/>
        <v>-</v>
      </c>
      <c r="BR198" s="128" t="str">
        <f t="shared" si="272"/>
        <v>-</v>
      </c>
      <c r="BS198" s="128" t="str">
        <f t="shared" si="273"/>
        <v>-</v>
      </c>
      <c r="BT198" s="128" t="str">
        <f t="shared" si="274"/>
        <v>-</v>
      </c>
      <c r="BU198" s="128" t="str">
        <f t="shared" si="275"/>
        <v>-</v>
      </c>
      <c r="BV198" s="129">
        <f t="shared" si="281"/>
        <v>0</v>
      </c>
      <c r="BX198" s="128" t="str">
        <f t="shared" si="221"/>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76"/>
        <v>-</v>
      </c>
      <c r="K199" s="20" t="str">
        <f>IF(月途中入退所!$N48=$B$2,IF(月途中入退所!S48="","-",月途中入退所!$S48),"-")</f>
        <v>-</v>
      </c>
      <c r="L199" s="162" t="str">
        <f t="shared" si="277"/>
        <v>-</v>
      </c>
      <c r="M199" s="20" t="str">
        <f>IF(月途中入退所!$N48=$B$2,月途中入退所!$T48,"-")</f>
        <v>-</v>
      </c>
      <c r="N199" s="129">
        <f t="shared" si="222"/>
        <v>0</v>
      </c>
      <c r="P199" s="128" t="str">
        <f t="shared" si="278"/>
        <v>-</v>
      </c>
      <c r="Q199" s="128" t="str">
        <f t="shared" si="223"/>
        <v>-</v>
      </c>
      <c r="R199" s="128" t="str">
        <f t="shared" si="224"/>
        <v>-</v>
      </c>
      <c r="S199" s="128" t="str">
        <f t="shared" si="225"/>
        <v>-</v>
      </c>
      <c r="T199" s="128" t="str">
        <f t="shared" si="226"/>
        <v>-</v>
      </c>
      <c r="U199" s="128" t="str">
        <f t="shared" si="227"/>
        <v>-</v>
      </c>
      <c r="V199" s="128" t="str">
        <f t="shared" si="228"/>
        <v>-</v>
      </c>
      <c r="W199" s="128" t="str">
        <f t="shared" si="229"/>
        <v>-</v>
      </c>
      <c r="X199" s="128" t="str">
        <f t="shared" si="230"/>
        <v>-</v>
      </c>
      <c r="Y199" s="128" t="str">
        <f t="shared" si="231"/>
        <v>-</v>
      </c>
      <c r="Z199" s="128" t="str">
        <f t="shared" si="232"/>
        <v>-</v>
      </c>
      <c r="AA199" s="128" t="str">
        <f t="shared" si="233"/>
        <v>-</v>
      </c>
      <c r="AB199" s="131"/>
      <c r="AC199" s="128" t="str">
        <f t="shared" si="234"/>
        <v>-</v>
      </c>
      <c r="AD199" s="128" t="str">
        <f t="shared" si="235"/>
        <v>-</v>
      </c>
      <c r="AE199" s="128" t="str">
        <f t="shared" si="236"/>
        <v>-</v>
      </c>
      <c r="AF199" s="128" t="str">
        <f t="shared" si="237"/>
        <v>-</v>
      </c>
      <c r="AG199" s="128" t="str">
        <f t="shared" si="238"/>
        <v>-</v>
      </c>
      <c r="AH199" s="128" t="str">
        <f t="shared" si="239"/>
        <v>-</v>
      </c>
      <c r="AI199" s="128" t="str">
        <f t="shared" si="240"/>
        <v>-</v>
      </c>
      <c r="AJ199" s="128" t="str">
        <f t="shared" si="241"/>
        <v>-</v>
      </c>
      <c r="AK199" s="128" t="str">
        <f t="shared" si="242"/>
        <v>-</v>
      </c>
      <c r="AL199" s="128" t="str">
        <f t="shared" si="243"/>
        <v>-</v>
      </c>
      <c r="AM199" s="128" t="str">
        <f t="shared" si="244"/>
        <v>-</v>
      </c>
      <c r="AN199" s="128" t="str">
        <f t="shared" si="245"/>
        <v>-</v>
      </c>
      <c r="AO199" s="128" t="str">
        <f t="shared" si="246"/>
        <v>-</v>
      </c>
      <c r="AP199" s="128" t="str">
        <f t="shared" si="247"/>
        <v>-</v>
      </c>
      <c r="AQ199" s="128" t="str">
        <f t="shared" si="279"/>
        <v>-</v>
      </c>
      <c r="AR199" s="128" t="str">
        <f t="shared" si="280"/>
        <v>-</v>
      </c>
      <c r="AS199" s="129">
        <f t="shared" si="248"/>
        <v>0</v>
      </c>
      <c r="AT199" s="128" t="str">
        <f t="shared" si="249"/>
        <v>-</v>
      </c>
      <c r="AU199" s="128" t="str">
        <f t="shared" si="250"/>
        <v>-</v>
      </c>
      <c r="AV199" s="128" t="str">
        <f t="shared" si="251"/>
        <v>-</v>
      </c>
      <c r="AW199" s="128" t="str">
        <f t="shared" si="252"/>
        <v>-</v>
      </c>
      <c r="AX199" s="128" t="str">
        <f t="shared" si="253"/>
        <v>-</v>
      </c>
      <c r="AY199" s="128" t="str">
        <f t="shared" si="254"/>
        <v>-</v>
      </c>
      <c r="AZ199" s="128" t="str">
        <f t="shared" si="255"/>
        <v>-</v>
      </c>
      <c r="BA199" s="128" t="str">
        <f t="shared" si="256"/>
        <v>-</v>
      </c>
      <c r="BB199" s="128" t="str">
        <f t="shared" si="257"/>
        <v>-</v>
      </c>
      <c r="BC199" s="128" t="str">
        <f t="shared" si="258"/>
        <v>-</v>
      </c>
      <c r="BD199" s="128" t="str">
        <f t="shared" si="259"/>
        <v>-</v>
      </c>
      <c r="BE199" s="187"/>
      <c r="BF199" s="128" t="str">
        <f t="shared" si="260"/>
        <v>-</v>
      </c>
      <c r="BG199" s="128" t="str">
        <f t="shared" si="261"/>
        <v>-</v>
      </c>
      <c r="BH199" s="128" t="str">
        <f t="shared" si="262"/>
        <v>-</v>
      </c>
      <c r="BI199" s="128" t="str">
        <f t="shared" si="263"/>
        <v>-</v>
      </c>
      <c r="BJ199" s="128" t="str">
        <f t="shared" si="264"/>
        <v>-</v>
      </c>
      <c r="BK199" s="128" t="str">
        <f t="shared" si="265"/>
        <v>-</v>
      </c>
      <c r="BL199" s="128" t="str">
        <f t="shared" si="266"/>
        <v>-</v>
      </c>
      <c r="BM199" s="128" t="str">
        <f t="shared" si="267"/>
        <v>-</v>
      </c>
      <c r="BN199" s="128" t="str">
        <f t="shared" si="268"/>
        <v>-</v>
      </c>
      <c r="BO199" s="128" t="str">
        <f t="shared" si="269"/>
        <v>-</v>
      </c>
      <c r="BP199" s="128" t="str">
        <f t="shared" si="270"/>
        <v>-</v>
      </c>
      <c r="BQ199" s="128" t="str">
        <f t="shared" si="271"/>
        <v>-</v>
      </c>
      <c r="BR199" s="128" t="str">
        <f t="shared" si="272"/>
        <v>-</v>
      </c>
      <c r="BS199" s="128" t="str">
        <f t="shared" si="273"/>
        <v>-</v>
      </c>
      <c r="BT199" s="128" t="str">
        <f t="shared" si="274"/>
        <v>-</v>
      </c>
      <c r="BU199" s="128" t="str">
        <f t="shared" si="275"/>
        <v>-</v>
      </c>
      <c r="BV199" s="129">
        <f t="shared" si="281"/>
        <v>0</v>
      </c>
      <c r="BX199" s="128" t="str">
        <f t="shared" si="221"/>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76"/>
        <v>-</v>
      </c>
      <c r="K200" s="20" t="str">
        <f>IF(月途中入退所!$N49=$B$2,IF(月途中入退所!S49="","-",月途中入退所!$S49),"-")</f>
        <v>-</v>
      </c>
      <c r="L200" s="162" t="str">
        <f t="shared" si="277"/>
        <v>-</v>
      </c>
      <c r="M200" s="20" t="str">
        <f>IF(月途中入退所!$N49=$B$2,月途中入退所!$T49,"-")</f>
        <v>-</v>
      </c>
      <c r="N200" s="129">
        <f t="shared" si="222"/>
        <v>0</v>
      </c>
      <c r="P200" s="128" t="str">
        <f t="shared" si="278"/>
        <v>-</v>
      </c>
      <c r="Q200" s="128" t="str">
        <f t="shared" si="223"/>
        <v>-</v>
      </c>
      <c r="R200" s="128" t="str">
        <f t="shared" si="224"/>
        <v>-</v>
      </c>
      <c r="S200" s="128" t="str">
        <f t="shared" si="225"/>
        <v>-</v>
      </c>
      <c r="T200" s="128" t="str">
        <f t="shared" si="226"/>
        <v>-</v>
      </c>
      <c r="U200" s="128" t="str">
        <f t="shared" si="227"/>
        <v>-</v>
      </c>
      <c r="V200" s="128" t="str">
        <f t="shared" si="228"/>
        <v>-</v>
      </c>
      <c r="W200" s="128" t="str">
        <f t="shared" si="229"/>
        <v>-</v>
      </c>
      <c r="X200" s="128" t="str">
        <f t="shared" si="230"/>
        <v>-</v>
      </c>
      <c r="Y200" s="128" t="str">
        <f t="shared" si="231"/>
        <v>-</v>
      </c>
      <c r="Z200" s="128" t="str">
        <f t="shared" si="232"/>
        <v>-</v>
      </c>
      <c r="AA200" s="128" t="str">
        <f t="shared" si="233"/>
        <v>-</v>
      </c>
      <c r="AB200" s="131"/>
      <c r="AC200" s="128" t="str">
        <f t="shared" si="234"/>
        <v>-</v>
      </c>
      <c r="AD200" s="128" t="str">
        <f t="shared" si="235"/>
        <v>-</v>
      </c>
      <c r="AE200" s="128" t="str">
        <f t="shared" si="236"/>
        <v>-</v>
      </c>
      <c r="AF200" s="128" t="str">
        <f t="shared" si="237"/>
        <v>-</v>
      </c>
      <c r="AG200" s="128" t="str">
        <f t="shared" si="238"/>
        <v>-</v>
      </c>
      <c r="AH200" s="128" t="str">
        <f t="shared" si="239"/>
        <v>-</v>
      </c>
      <c r="AI200" s="128" t="str">
        <f t="shared" si="240"/>
        <v>-</v>
      </c>
      <c r="AJ200" s="128" t="str">
        <f t="shared" si="241"/>
        <v>-</v>
      </c>
      <c r="AK200" s="128" t="str">
        <f t="shared" si="242"/>
        <v>-</v>
      </c>
      <c r="AL200" s="128" t="str">
        <f t="shared" si="243"/>
        <v>-</v>
      </c>
      <c r="AM200" s="128" t="str">
        <f t="shared" si="244"/>
        <v>-</v>
      </c>
      <c r="AN200" s="128" t="str">
        <f t="shared" si="245"/>
        <v>-</v>
      </c>
      <c r="AO200" s="128" t="str">
        <f t="shared" si="246"/>
        <v>-</v>
      </c>
      <c r="AP200" s="128" t="str">
        <f t="shared" si="247"/>
        <v>-</v>
      </c>
      <c r="AQ200" s="128" t="str">
        <f t="shared" si="279"/>
        <v>-</v>
      </c>
      <c r="AR200" s="128" t="str">
        <f t="shared" si="280"/>
        <v>-</v>
      </c>
      <c r="AS200" s="129">
        <f t="shared" si="248"/>
        <v>0</v>
      </c>
      <c r="AT200" s="128" t="str">
        <f t="shared" si="249"/>
        <v>-</v>
      </c>
      <c r="AU200" s="128" t="str">
        <f t="shared" si="250"/>
        <v>-</v>
      </c>
      <c r="AV200" s="128" t="str">
        <f t="shared" si="251"/>
        <v>-</v>
      </c>
      <c r="AW200" s="128" t="str">
        <f t="shared" si="252"/>
        <v>-</v>
      </c>
      <c r="AX200" s="128" t="str">
        <f t="shared" si="253"/>
        <v>-</v>
      </c>
      <c r="AY200" s="128" t="str">
        <f t="shared" si="254"/>
        <v>-</v>
      </c>
      <c r="AZ200" s="128" t="str">
        <f t="shared" si="255"/>
        <v>-</v>
      </c>
      <c r="BA200" s="128" t="str">
        <f t="shared" si="256"/>
        <v>-</v>
      </c>
      <c r="BB200" s="128" t="str">
        <f t="shared" si="257"/>
        <v>-</v>
      </c>
      <c r="BC200" s="128" t="str">
        <f t="shared" si="258"/>
        <v>-</v>
      </c>
      <c r="BD200" s="128" t="str">
        <f t="shared" si="259"/>
        <v>-</v>
      </c>
      <c r="BE200" s="187"/>
      <c r="BF200" s="128" t="str">
        <f t="shared" si="260"/>
        <v>-</v>
      </c>
      <c r="BG200" s="128" t="str">
        <f t="shared" si="261"/>
        <v>-</v>
      </c>
      <c r="BH200" s="128" t="str">
        <f t="shared" si="262"/>
        <v>-</v>
      </c>
      <c r="BI200" s="128" t="str">
        <f t="shared" si="263"/>
        <v>-</v>
      </c>
      <c r="BJ200" s="128" t="str">
        <f t="shared" si="264"/>
        <v>-</v>
      </c>
      <c r="BK200" s="128" t="str">
        <f t="shared" si="265"/>
        <v>-</v>
      </c>
      <c r="BL200" s="128" t="str">
        <f t="shared" si="266"/>
        <v>-</v>
      </c>
      <c r="BM200" s="128" t="str">
        <f t="shared" si="267"/>
        <v>-</v>
      </c>
      <c r="BN200" s="128" t="str">
        <f t="shared" si="268"/>
        <v>-</v>
      </c>
      <c r="BO200" s="128" t="str">
        <f t="shared" si="269"/>
        <v>-</v>
      </c>
      <c r="BP200" s="128" t="str">
        <f t="shared" si="270"/>
        <v>-</v>
      </c>
      <c r="BQ200" s="128" t="str">
        <f t="shared" si="271"/>
        <v>-</v>
      </c>
      <c r="BR200" s="128" t="str">
        <f t="shared" si="272"/>
        <v>-</v>
      </c>
      <c r="BS200" s="128" t="str">
        <f t="shared" si="273"/>
        <v>-</v>
      </c>
      <c r="BT200" s="128" t="str">
        <f t="shared" si="274"/>
        <v>-</v>
      </c>
      <c r="BU200" s="128" t="str">
        <f t="shared" si="275"/>
        <v>-</v>
      </c>
      <c r="BV200" s="129">
        <f t="shared" si="281"/>
        <v>0</v>
      </c>
      <c r="BX200" s="128" t="str">
        <f t="shared" si="221"/>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76"/>
        <v>-</v>
      </c>
      <c r="K201" s="20" t="str">
        <f>IF(月途中入退所!$N50=$B$2,IF(月途中入退所!S50="","-",月途中入退所!$S50),"-")</f>
        <v>-</v>
      </c>
      <c r="L201" s="162" t="str">
        <f t="shared" si="277"/>
        <v>-</v>
      </c>
      <c r="M201" s="20" t="str">
        <f>IF(月途中入退所!$N50=$B$2,月途中入退所!$T50,"-")</f>
        <v>-</v>
      </c>
      <c r="N201" s="129">
        <f t="shared" si="222"/>
        <v>0</v>
      </c>
      <c r="P201" s="128" t="str">
        <f t="shared" si="278"/>
        <v>-</v>
      </c>
      <c r="Q201" s="128" t="str">
        <f t="shared" si="223"/>
        <v>-</v>
      </c>
      <c r="R201" s="128" t="str">
        <f t="shared" si="224"/>
        <v>-</v>
      </c>
      <c r="S201" s="128" t="str">
        <f t="shared" si="225"/>
        <v>-</v>
      </c>
      <c r="T201" s="128" t="str">
        <f t="shared" si="226"/>
        <v>-</v>
      </c>
      <c r="U201" s="128" t="str">
        <f t="shared" si="227"/>
        <v>-</v>
      </c>
      <c r="V201" s="128" t="str">
        <f t="shared" si="228"/>
        <v>-</v>
      </c>
      <c r="W201" s="128" t="str">
        <f t="shared" si="229"/>
        <v>-</v>
      </c>
      <c r="X201" s="128" t="str">
        <f t="shared" si="230"/>
        <v>-</v>
      </c>
      <c r="Y201" s="128" t="str">
        <f t="shared" si="231"/>
        <v>-</v>
      </c>
      <c r="Z201" s="128" t="str">
        <f t="shared" si="232"/>
        <v>-</v>
      </c>
      <c r="AA201" s="128" t="str">
        <f t="shared" si="233"/>
        <v>-</v>
      </c>
      <c r="AB201" s="131"/>
      <c r="AC201" s="128" t="str">
        <f t="shared" si="234"/>
        <v>-</v>
      </c>
      <c r="AD201" s="128" t="str">
        <f t="shared" si="235"/>
        <v>-</v>
      </c>
      <c r="AE201" s="128" t="str">
        <f t="shared" si="236"/>
        <v>-</v>
      </c>
      <c r="AF201" s="128" t="str">
        <f t="shared" si="237"/>
        <v>-</v>
      </c>
      <c r="AG201" s="128" t="str">
        <f t="shared" si="238"/>
        <v>-</v>
      </c>
      <c r="AH201" s="128" t="str">
        <f t="shared" si="239"/>
        <v>-</v>
      </c>
      <c r="AI201" s="128" t="str">
        <f t="shared" si="240"/>
        <v>-</v>
      </c>
      <c r="AJ201" s="128" t="str">
        <f t="shared" si="241"/>
        <v>-</v>
      </c>
      <c r="AK201" s="128" t="str">
        <f t="shared" si="242"/>
        <v>-</v>
      </c>
      <c r="AL201" s="128" t="str">
        <f t="shared" si="243"/>
        <v>-</v>
      </c>
      <c r="AM201" s="128" t="str">
        <f t="shared" si="244"/>
        <v>-</v>
      </c>
      <c r="AN201" s="128" t="str">
        <f t="shared" si="245"/>
        <v>-</v>
      </c>
      <c r="AO201" s="128" t="str">
        <f t="shared" si="246"/>
        <v>-</v>
      </c>
      <c r="AP201" s="128" t="str">
        <f t="shared" si="247"/>
        <v>-</v>
      </c>
      <c r="AQ201" s="128" t="str">
        <f t="shared" si="279"/>
        <v>-</v>
      </c>
      <c r="AR201" s="128" t="str">
        <f t="shared" si="280"/>
        <v>-</v>
      </c>
      <c r="AS201" s="129">
        <f t="shared" si="248"/>
        <v>0</v>
      </c>
      <c r="AT201" s="128" t="str">
        <f t="shared" si="249"/>
        <v>-</v>
      </c>
      <c r="AU201" s="128" t="str">
        <f t="shared" si="250"/>
        <v>-</v>
      </c>
      <c r="AV201" s="128" t="str">
        <f t="shared" si="251"/>
        <v>-</v>
      </c>
      <c r="AW201" s="128" t="str">
        <f t="shared" si="252"/>
        <v>-</v>
      </c>
      <c r="AX201" s="128" t="str">
        <f t="shared" si="253"/>
        <v>-</v>
      </c>
      <c r="AY201" s="128" t="str">
        <f t="shared" si="254"/>
        <v>-</v>
      </c>
      <c r="AZ201" s="128" t="str">
        <f t="shared" si="255"/>
        <v>-</v>
      </c>
      <c r="BA201" s="128" t="str">
        <f t="shared" si="256"/>
        <v>-</v>
      </c>
      <c r="BB201" s="128" t="str">
        <f t="shared" si="257"/>
        <v>-</v>
      </c>
      <c r="BC201" s="128" t="str">
        <f t="shared" si="258"/>
        <v>-</v>
      </c>
      <c r="BD201" s="128" t="str">
        <f t="shared" si="259"/>
        <v>-</v>
      </c>
      <c r="BE201" s="187"/>
      <c r="BF201" s="128" t="str">
        <f t="shared" si="260"/>
        <v>-</v>
      </c>
      <c r="BG201" s="128" t="str">
        <f t="shared" si="261"/>
        <v>-</v>
      </c>
      <c r="BH201" s="128" t="str">
        <f t="shared" si="262"/>
        <v>-</v>
      </c>
      <c r="BI201" s="128" t="str">
        <f t="shared" si="263"/>
        <v>-</v>
      </c>
      <c r="BJ201" s="128" t="str">
        <f t="shared" si="264"/>
        <v>-</v>
      </c>
      <c r="BK201" s="128" t="str">
        <f t="shared" si="265"/>
        <v>-</v>
      </c>
      <c r="BL201" s="128" t="str">
        <f t="shared" si="266"/>
        <v>-</v>
      </c>
      <c r="BM201" s="128" t="str">
        <f t="shared" si="267"/>
        <v>-</v>
      </c>
      <c r="BN201" s="128" t="str">
        <f t="shared" si="268"/>
        <v>-</v>
      </c>
      <c r="BO201" s="128" t="str">
        <f t="shared" si="269"/>
        <v>-</v>
      </c>
      <c r="BP201" s="128" t="str">
        <f t="shared" si="270"/>
        <v>-</v>
      </c>
      <c r="BQ201" s="128" t="str">
        <f t="shared" si="271"/>
        <v>-</v>
      </c>
      <c r="BR201" s="128" t="str">
        <f t="shared" si="272"/>
        <v>-</v>
      </c>
      <c r="BS201" s="128" t="str">
        <f t="shared" si="273"/>
        <v>-</v>
      </c>
      <c r="BT201" s="128" t="str">
        <f t="shared" si="274"/>
        <v>-</v>
      </c>
      <c r="BU201" s="128" t="str">
        <f t="shared" si="275"/>
        <v>-</v>
      </c>
      <c r="BV201" s="129">
        <f t="shared" si="281"/>
        <v>0</v>
      </c>
      <c r="BX201" s="128" t="str">
        <f t="shared" si="221"/>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282">SUM(AT158:AT177)+SUM(AT182:AT201)</f>
        <v>0</v>
      </c>
      <c r="AU203" s="129">
        <f t="shared" ref="AU203:BT203" si="283">SUM(AU158:AU177)+SUM(AU182:AU201)</f>
        <v>0</v>
      </c>
      <c r="AV203" s="129">
        <f t="shared" si="283"/>
        <v>0</v>
      </c>
      <c r="AW203" s="129">
        <f t="shared" si="283"/>
        <v>0</v>
      </c>
      <c r="AX203" s="129">
        <f t="shared" si="283"/>
        <v>0</v>
      </c>
      <c r="AY203" s="129">
        <f t="shared" si="283"/>
        <v>0</v>
      </c>
      <c r="AZ203" s="129">
        <f t="shared" si="283"/>
        <v>0</v>
      </c>
      <c r="BA203" s="129">
        <f t="shared" si="283"/>
        <v>0</v>
      </c>
      <c r="BB203" s="129">
        <f t="shared" si="283"/>
        <v>0</v>
      </c>
      <c r="BC203" s="129">
        <f t="shared" si="283"/>
        <v>0</v>
      </c>
      <c r="BD203" s="129">
        <f t="shared" si="283"/>
        <v>0</v>
      </c>
      <c r="BE203" s="187"/>
      <c r="BF203" s="129">
        <f t="shared" si="283"/>
        <v>0</v>
      </c>
      <c r="BG203" s="129">
        <f t="shared" si="283"/>
        <v>0</v>
      </c>
      <c r="BH203" s="129">
        <f t="shared" si="283"/>
        <v>0</v>
      </c>
      <c r="BI203" s="129">
        <f t="shared" si="283"/>
        <v>0</v>
      </c>
      <c r="BJ203" s="129">
        <f t="shared" si="283"/>
        <v>0</v>
      </c>
      <c r="BK203" s="129">
        <f t="shared" si="283"/>
        <v>0</v>
      </c>
      <c r="BL203" s="129">
        <f t="shared" si="283"/>
        <v>0</v>
      </c>
      <c r="BM203" s="129">
        <f t="shared" si="283"/>
        <v>0</v>
      </c>
      <c r="BN203" s="129">
        <f t="shared" si="283"/>
        <v>0</v>
      </c>
      <c r="BO203" s="129">
        <f t="shared" si="283"/>
        <v>0</v>
      </c>
      <c r="BP203" s="129">
        <f t="shared" si="283"/>
        <v>0</v>
      </c>
      <c r="BQ203" s="129">
        <f t="shared" si="283"/>
        <v>0</v>
      </c>
      <c r="BR203" s="129">
        <f t="shared" si="283"/>
        <v>0</v>
      </c>
      <c r="BS203" s="129">
        <f t="shared" si="283"/>
        <v>0</v>
      </c>
      <c r="BT203" s="129">
        <f t="shared" si="283"/>
        <v>0</v>
      </c>
      <c r="BU203" s="129">
        <f>SUM(BU158:BU177)+SUM(BU182:BU201)</f>
        <v>0</v>
      </c>
      <c r="BV203" s="129">
        <f t="shared" ref="BV203:BX203" si="284">SUM(BV158:BV177)+SUM(BV182:BV201)</f>
        <v>0</v>
      </c>
      <c r="BX203" s="129">
        <f t="shared" si="284"/>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285">AT152+AT203</f>
        <v>0</v>
      </c>
      <c r="AU207" s="129">
        <f t="shared" si="285"/>
        <v>0</v>
      </c>
      <c r="AV207" s="129">
        <f t="shared" si="285"/>
        <v>0</v>
      </c>
      <c r="AW207" s="129">
        <f t="shared" si="285"/>
        <v>0</v>
      </c>
      <c r="AX207" s="129">
        <f t="shared" si="285"/>
        <v>0</v>
      </c>
      <c r="AY207" s="129">
        <f t="shared" si="285"/>
        <v>0</v>
      </c>
      <c r="AZ207" s="129">
        <f t="shared" si="285"/>
        <v>0</v>
      </c>
      <c r="BA207" s="129">
        <f t="shared" si="285"/>
        <v>0</v>
      </c>
      <c r="BB207" s="129">
        <f t="shared" si="285"/>
        <v>0</v>
      </c>
      <c r="BC207" s="129">
        <f t="shared" si="285"/>
        <v>0</v>
      </c>
      <c r="BD207" s="129">
        <f t="shared" si="285"/>
        <v>0</v>
      </c>
      <c r="BE207" s="187"/>
      <c r="BF207" s="129">
        <f t="shared" si="285"/>
        <v>0</v>
      </c>
      <c r="BG207" s="129">
        <f t="shared" si="285"/>
        <v>0</v>
      </c>
      <c r="BH207" s="129">
        <f t="shared" si="285"/>
        <v>0</v>
      </c>
      <c r="BI207" s="129">
        <f t="shared" si="285"/>
        <v>0</v>
      </c>
      <c r="BJ207" s="129">
        <f t="shared" si="285"/>
        <v>0</v>
      </c>
      <c r="BK207" s="129">
        <f t="shared" si="285"/>
        <v>0</v>
      </c>
      <c r="BL207" s="129">
        <f t="shared" si="285"/>
        <v>0</v>
      </c>
      <c r="BM207" s="129">
        <f t="shared" si="285"/>
        <v>0</v>
      </c>
      <c r="BN207" s="129">
        <f t="shared" si="285"/>
        <v>0</v>
      </c>
      <c r="BO207" s="129">
        <f t="shared" si="285"/>
        <v>0</v>
      </c>
      <c r="BP207" s="129">
        <f t="shared" si="285"/>
        <v>0</v>
      </c>
      <c r="BQ207" s="129">
        <f t="shared" si="285"/>
        <v>0</v>
      </c>
      <c r="BR207" s="129">
        <f t="shared" si="285"/>
        <v>0</v>
      </c>
      <c r="BS207" s="129">
        <f t="shared" si="285"/>
        <v>0</v>
      </c>
      <c r="BT207" s="129">
        <f t="shared" si="285"/>
        <v>0</v>
      </c>
      <c r="BU207" s="129">
        <f t="shared" si="285"/>
        <v>0</v>
      </c>
      <c r="BV207" s="129">
        <f t="shared" si="285"/>
        <v>0</v>
      </c>
      <c r="BX207" s="129">
        <f t="shared" si="285"/>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row r="221" spans="26:28" ht="12.75" customHeight="1"/>
    <row r="222" spans="26:28" ht="12.75" customHeight="1"/>
    <row r="223" spans="26:28" ht="12.75" customHeight="1"/>
    <row r="224" spans="26:2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53">
    <mergeCell ref="BN180:BO180"/>
    <mergeCell ref="BP180:BQ180"/>
    <mergeCell ref="BE105:BE106"/>
    <mergeCell ref="BE129:BE130"/>
    <mergeCell ref="BE156:BE157"/>
    <mergeCell ref="BE180:BE181"/>
    <mergeCell ref="AB105:AB106"/>
    <mergeCell ref="AB129:AB130"/>
    <mergeCell ref="AB156:AB157"/>
    <mergeCell ref="AB180:AB181"/>
    <mergeCell ref="AC180:AD180"/>
    <mergeCell ref="AC156:AD156"/>
    <mergeCell ref="AC129:AD129"/>
    <mergeCell ref="AW180:AX180"/>
    <mergeCell ref="AY180:AZ180"/>
    <mergeCell ref="AU105:AV105"/>
    <mergeCell ref="AW105:AX105"/>
    <mergeCell ref="AY105:AZ105"/>
    <mergeCell ref="BA105:BB105"/>
    <mergeCell ref="BC105:BC106"/>
    <mergeCell ref="BD105:BD106"/>
    <mergeCell ref="P128:AR128"/>
    <mergeCell ref="P155:AR155"/>
    <mergeCell ref="P179:AR179"/>
    <mergeCell ref="BT156:BT157"/>
    <mergeCell ref="BU156:BU157"/>
    <mergeCell ref="BV156:BV157"/>
    <mergeCell ref="G179:G181"/>
    <mergeCell ref="H179:H181"/>
    <mergeCell ref="I179:I181"/>
    <mergeCell ref="J179:J181"/>
    <mergeCell ref="K179:K181"/>
    <mergeCell ref="L179:L181"/>
    <mergeCell ref="M179:M181"/>
    <mergeCell ref="N179:N181"/>
    <mergeCell ref="AS179:BV179"/>
    <mergeCell ref="P180:Q180"/>
    <mergeCell ref="R180:S180"/>
    <mergeCell ref="T180:U180"/>
    <mergeCell ref="V180:W180"/>
    <mergeCell ref="X180:Y180"/>
    <mergeCell ref="Z180:Z181"/>
    <mergeCell ref="AA180:AA181"/>
    <mergeCell ref="BR180:BS180"/>
    <mergeCell ref="BT180:BT181"/>
    <mergeCell ref="BU180:BU181"/>
    <mergeCell ref="BV180:BV181"/>
    <mergeCell ref="BA180:BB180"/>
    <mergeCell ref="AE180:AF180"/>
    <mergeCell ref="AG180:AH180"/>
    <mergeCell ref="AI180:AJ180"/>
    <mergeCell ref="BC156:BC157"/>
    <mergeCell ref="BD156:BD157"/>
    <mergeCell ref="BF156:BG156"/>
    <mergeCell ref="BH156:BI156"/>
    <mergeCell ref="BJ156:BK156"/>
    <mergeCell ref="BL156:BM156"/>
    <mergeCell ref="AO180:AP180"/>
    <mergeCell ref="AQ180:AQ181"/>
    <mergeCell ref="AR180:AR181"/>
    <mergeCell ref="AS180:AT180"/>
    <mergeCell ref="AU180:AV180"/>
    <mergeCell ref="BC180:BC181"/>
    <mergeCell ref="BD180:BD181"/>
    <mergeCell ref="BF180:BG180"/>
    <mergeCell ref="BH180:BI180"/>
    <mergeCell ref="BJ180:BK180"/>
    <mergeCell ref="BL180:BM180"/>
    <mergeCell ref="AK180:AL180"/>
    <mergeCell ref="AM180:AN180"/>
    <mergeCell ref="BN156:BO156"/>
    <mergeCell ref="BP156:BQ156"/>
    <mergeCell ref="BR156:BS156"/>
    <mergeCell ref="AM156:AN156"/>
    <mergeCell ref="AO156:AP156"/>
    <mergeCell ref="AQ156:AQ157"/>
    <mergeCell ref="AR156:AR157"/>
    <mergeCell ref="AS156:AT156"/>
    <mergeCell ref="AU156:AV156"/>
    <mergeCell ref="AW156:AX156"/>
    <mergeCell ref="AY156:AZ156"/>
    <mergeCell ref="BA156:BB156"/>
    <mergeCell ref="BU129:BU130"/>
    <mergeCell ref="BV129:BV130"/>
    <mergeCell ref="G155:G157"/>
    <mergeCell ref="H155:H157"/>
    <mergeCell ref="I155:I157"/>
    <mergeCell ref="J155:J157"/>
    <mergeCell ref="K155:K157"/>
    <mergeCell ref="L155:L157"/>
    <mergeCell ref="M155:M157"/>
    <mergeCell ref="N155:N157"/>
    <mergeCell ref="AS155:BV155"/>
    <mergeCell ref="P156:Q156"/>
    <mergeCell ref="R156:S156"/>
    <mergeCell ref="T156:U156"/>
    <mergeCell ref="V156:W156"/>
    <mergeCell ref="X156:Y156"/>
    <mergeCell ref="Z156:Z157"/>
    <mergeCell ref="AA156:AA157"/>
    <mergeCell ref="AE156:AF156"/>
    <mergeCell ref="AG156:AH156"/>
    <mergeCell ref="AI156:AJ156"/>
    <mergeCell ref="AK156:AL156"/>
    <mergeCell ref="BD129:BD130"/>
    <mergeCell ref="BF129:BG129"/>
    <mergeCell ref="BH129:BI129"/>
    <mergeCell ref="BJ129:BK129"/>
    <mergeCell ref="BL129:BM129"/>
    <mergeCell ref="BN129:BO129"/>
    <mergeCell ref="BP129:BQ129"/>
    <mergeCell ref="BR129:BS129"/>
    <mergeCell ref="BT129:BT130"/>
    <mergeCell ref="AO129:AP129"/>
    <mergeCell ref="AQ129:AQ130"/>
    <mergeCell ref="AR129:AR130"/>
    <mergeCell ref="AS129:AT129"/>
    <mergeCell ref="AU129:AV129"/>
    <mergeCell ref="AW129:AX129"/>
    <mergeCell ref="AY129:AZ129"/>
    <mergeCell ref="BA129:BB129"/>
    <mergeCell ref="BC129:BC130"/>
    <mergeCell ref="BV105:BV106"/>
    <mergeCell ref="G128:G130"/>
    <mergeCell ref="H128:H130"/>
    <mergeCell ref="I128:I130"/>
    <mergeCell ref="J128:J130"/>
    <mergeCell ref="K128:K130"/>
    <mergeCell ref="L128:L130"/>
    <mergeCell ref="M128:M130"/>
    <mergeCell ref="N128:N130"/>
    <mergeCell ref="AS128:BV128"/>
    <mergeCell ref="P129:Q129"/>
    <mergeCell ref="R129:S129"/>
    <mergeCell ref="T129:U129"/>
    <mergeCell ref="V129:W129"/>
    <mergeCell ref="X129:Y129"/>
    <mergeCell ref="Z129:Z130"/>
    <mergeCell ref="AA129:AA130"/>
    <mergeCell ref="AE129:AF129"/>
    <mergeCell ref="AG129:AH129"/>
    <mergeCell ref="AI129:AJ129"/>
    <mergeCell ref="AK129:AL129"/>
    <mergeCell ref="AM129:AN129"/>
    <mergeCell ref="BF105:BG105"/>
    <mergeCell ref="BH105:BI105"/>
    <mergeCell ref="BJ105:BK105"/>
    <mergeCell ref="BL105:BM105"/>
    <mergeCell ref="BN105:BO105"/>
    <mergeCell ref="BP105:BQ105"/>
    <mergeCell ref="BR105:BS105"/>
    <mergeCell ref="BT105:BT106"/>
    <mergeCell ref="BU105:BU106"/>
    <mergeCell ref="AS104:BV104"/>
    <mergeCell ref="P105:Q105"/>
    <mergeCell ref="R105:S105"/>
    <mergeCell ref="T105:U105"/>
    <mergeCell ref="V105:W105"/>
    <mergeCell ref="X105:Y105"/>
    <mergeCell ref="Z105:Z106"/>
    <mergeCell ref="AA105:AA106"/>
    <mergeCell ref="AE105:AF105"/>
    <mergeCell ref="AG105:AH105"/>
    <mergeCell ref="AI105:AJ105"/>
    <mergeCell ref="AK105:AL105"/>
    <mergeCell ref="AM105:AN105"/>
    <mergeCell ref="AO105:AP105"/>
    <mergeCell ref="AQ105:AQ106"/>
    <mergeCell ref="AR105:AR106"/>
    <mergeCell ref="AS105:AT105"/>
    <mergeCell ref="G104:G106"/>
    <mergeCell ref="H104:H106"/>
    <mergeCell ref="I104:I106"/>
    <mergeCell ref="J104:J106"/>
    <mergeCell ref="K104:K106"/>
    <mergeCell ref="L104:L106"/>
    <mergeCell ref="M104:M106"/>
    <mergeCell ref="N104:N106"/>
    <mergeCell ref="AB86:AC86"/>
    <mergeCell ref="P104:AR104"/>
    <mergeCell ref="E92:F92"/>
    <mergeCell ref="P93:P100"/>
    <mergeCell ref="Q93:Q94"/>
    <mergeCell ref="R93:U93"/>
    <mergeCell ref="V93:Y93"/>
    <mergeCell ref="Z93:Z94"/>
    <mergeCell ref="D94:D95"/>
    <mergeCell ref="E94:E95"/>
    <mergeCell ref="AB94:AC94"/>
    <mergeCell ref="E96:F96"/>
    <mergeCell ref="C97:D98"/>
    <mergeCell ref="E97:F97"/>
    <mergeCell ref="E98:F98"/>
    <mergeCell ref="C99:D100"/>
    <mergeCell ref="E99:F99"/>
    <mergeCell ref="E100:F100"/>
    <mergeCell ref="AB62:AC62"/>
    <mergeCell ref="D64:D65"/>
    <mergeCell ref="D69:D70"/>
    <mergeCell ref="P70:P75"/>
    <mergeCell ref="U70:U76"/>
    <mergeCell ref="AB70:AC70"/>
    <mergeCell ref="C71:C82"/>
    <mergeCell ref="D71:D72"/>
    <mergeCell ref="D73:D74"/>
    <mergeCell ref="D75:D76"/>
    <mergeCell ref="D77:D78"/>
    <mergeCell ref="E78:F78"/>
    <mergeCell ref="D79:D80"/>
    <mergeCell ref="E79:F79"/>
    <mergeCell ref="D81:D82"/>
    <mergeCell ref="E81:E82"/>
    <mergeCell ref="E69:F69"/>
    <mergeCell ref="E70:F70"/>
    <mergeCell ref="R52:U52"/>
    <mergeCell ref="V52:Y52"/>
    <mergeCell ref="Z52:Z53"/>
    <mergeCell ref="C54:D55"/>
    <mergeCell ref="C56:C70"/>
    <mergeCell ref="D58:D59"/>
    <mergeCell ref="D60:D61"/>
    <mergeCell ref="P61:P68"/>
    <mergeCell ref="Q61:Q62"/>
    <mergeCell ref="R61:U61"/>
    <mergeCell ref="V61:Y61"/>
    <mergeCell ref="Z61:Z62"/>
    <mergeCell ref="D62:D63"/>
    <mergeCell ref="E58:F58"/>
    <mergeCell ref="E59:F59"/>
    <mergeCell ref="E60:F60"/>
    <mergeCell ref="E61:F61"/>
    <mergeCell ref="E62:F62"/>
    <mergeCell ref="E63:F63"/>
    <mergeCell ref="E64:F64"/>
    <mergeCell ref="E65:F65"/>
    <mergeCell ref="E66:F66"/>
    <mergeCell ref="E67:F67"/>
    <mergeCell ref="E68:F68"/>
    <mergeCell ref="C33:C46"/>
    <mergeCell ref="D33:D34"/>
    <mergeCell ref="E33:E34"/>
    <mergeCell ref="P43:P50"/>
    <mergeCell ref="Q43:Q44"/>
    <mergeCell ref="R43:U43"/>
    <mergeCell ref="V43:Y43"/>
    <mergeCell ref="Z43:Z44"/>
    <mergeCell ref="D44:D45"/>
    <mergeCell ref="E44:E45"/>
    <mergeCell ref="C47:D48"/>
    <mergeCell ref="E48:F48"/>
    <mergeCell ref="E49:F49"/>
    <mergeCell ref="E50:F50"/>
    <mergeCell ref="C49:D50"/>
    <mergeCell ref="E41:F41"/>
    <mergeCell ref="E42:F42"/>
    <mergeCell ref="E43:F43"/>
    <mergeCell ref="E46:F46"/>
    <mergeCell ref="E47:F47"/>
    <mergeCell ref="E35:F35"/>
    <mergeCell ref="E36:F36"/>
    <mergeCell ref="E37:F37"/>
    <mergeCell ref="B52:B100"/>
    <mergeCell ref="C52:D53"/>
    <mergeCell ref="E52:F53"/>
    <mergeCell ref="G52:J52"/>
    <mergeCell ref="K52:N52"/>
    <mergeCell ref="P52:P59"/>
    <mergeCell ref="Q52:Q53"/>
    <mergeCell ref="E93:F93"/>
    <mergeCell ref="C83:C96"/>
    <mergeCell ref="D83:D84"/>
    <mergeCell ref="E76:F76"/>
    <mergeCell ref="E77:F77"/>
    <mergeCell ref="E80:F80"/>
    <mergeCell ref="E85:F85"/>
    <mergeCell ref="E86:F86"/>
    <mergeCell ref="E87:F87"/>
    <mergeCell ref="E88:F88"/>
    <mergeCell ref="E89:F89"/>
    <mergeCell ref="E90:F90"/>
    <mergeCell ref="E91:F91"/>
    <mergeCell ref="E54:F54"/>
    <mergeCell ref="E55:F55"/>
    <mergeCell ref="E56:F56"/>
    <mergeCell ref="E57:F57"/>
    <mergeCell ref="U22:U28"/>
    <mergeCell ref="C23:C32"/>
    <mergeCell ref="D23:D24"/>
    <mergeCell ref="E23:F23"/>
    <mergeCell ref="E24:F24"/>
    <mergeCell ref="D25:D26"/>
    <mergeCell ref="E25:F25"/>
    <mergeCell ref="E26:F26"/>
    <mergeCell ref="D27:D28"/>
    <mergeCell ref="E27:F27"/>
    <mergeCell ref="E28:F28"/>
    <mergeCell ref="D29:D30"/>
    <mergeCell ref="E29:F29"/>
    <mergeCell ref="E30:F30"/>
    <mergeCell ref="D31:D32"/>
    <mergeCell ref="E31:E32"/>
    <mergeCell ref="C8:C22"/>
    <mergeCell ref="D12:D13"/>
    <mergeCell ref="E12:F12"/>
    <mergeCell ref="E13:F13"/>
    <mergeCell ref="R13:U13"/>
    <mergeCell ref="V13:Y13"/>
    <mergeCell ref="Z13:Z14"/>
    <mergeCell ref="C6:D7"/>
    <mergeCell ref="D8:D9"/>
    <mergeCell ref="B2:D2"/>
    <mergeCell ref="C4:D5"/>
    <mergeCell ref="D10:D11"/>
    <mergeCell ref="D14:D15"/>
    <mergeCell ref="E14:F14"/>
    <mergeCell ref="E4:F5"/>
    <mergeCell ref="G4:J4"/>
    <mergeCell ref="K4:N4"/>
    <mergeCell ref="P4:P11"/>
    <mergeCell ref="Q4:Q5"/>
    <mergeCell ref="R4:U4"/>
    <mergeCell ref="V4:Y4"/>
    <mergeCell ref="Z4:Z5"/>
    <mergeCell ref="E6:F6"/>
    <mergeCell ref="E7:F7"/>
    <mergeCell ref="E8:F8"/>
    <mergeCell ref="E9:F9"/>
    <mergeCell ref="E10:F10"/>
    <mergeCell ref="E11:F11"/>
    <mergeCell ref="B4:B50"/>
    <mergeCell ref="D56:D57"/>
    <mergeCell ref="E83:E84"/>
    <mergeCell ref="E71:F71"/>
    <mergeCell ref="E72:F72"/>
    <mergeCell ref="E73:F73"/>
    <mergeCell ref="E74:F74"/>
    <mergeCell ref="E75:F75"/>
    <mergeCell ref="P13:P20"/>
    <mergeCell ref="Q13:Q14"/>
    <mergeCell ref="E15:F15"/>
    <mergeCell ref="D16:D17"/>
    <mergeCell ref="E16:F16"/>
    <mergeCell ref="E17:F17"/>
    <mergeCell ref="E18:F18"/>
    <mergeCell ref="E19:F19"/>
    <mergeCell ref="E20:F20"/>
    <mergeCell ref="D21:D22"/>
    <mergeCell ref="E21:F21"/>
    <mergeCell ref="E22:F22"/>
    <mergeCell ref="E38:F38"/>
    <mergeCell ref="E39:F39"/>
    <mergeCell ref="E40:F40"/>
    <mergeCell ref="P22:P27"/>
  </mergeCells>
  <phoneticPr fontId="1"/>
  <pageMargins left="0.7" right="0.7" top="0.75" bottom="0.75" header="0.3" footer="0.3"/>
  <pageSetup paperSize="9" orientation="portrait" horizontalDpi="4294967293"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43061-0ADD-4918-BC79-E980AD70134C}">
  <sheetPr>
    <tabColor theme="9"/>
  </sheetPr>
  <dimension ref="B1:HQ240"/>
  <sheetViews>
    <sheetView zoomScale="80" zoomScaleNormal="80" workbookViewId="0">
      <selection activeCell="Z7" sqref="Z7"/>
    </sheetView>
  </sheetViews>
  <sheetFormatPr defaultColWidth="8.69921875" defaultRowHeight="16.2"/>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3" width="8.69921875" style="22"/>
    <col min="74" max="74" width="8.69921875" style="22" customWidth="1"/>
    <col min="75" max="16384" width="8.69921875" style="22"/>
  </cols>
  <sheetData>
    <row r="1" spans="2:34" ht="5.25" customHeight="1" thickBot="1">
      <c r="G1" s="23"/>
      <c r="H1" s="23"/>
      <c r="I1" s="23"/>
      <c r="J1" s="23"/>
      <c r="K1" s="23"/>
      <c r="L1" s="23"/>
      <c r="M1" s="23"/>
      <c r="N1" s="23"/>
    </row>
    <row r="2" spans="2:34" ht="12.75" customHeight="1" thickBot="1">
      <c r="B2" s="662" t="s">
        <v>364</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29</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46</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37</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204"/>
      <c r="H20" s="204"/>
      <c r="I20" s="204"/>
      <c r="J20" s="204"/>
      <c r="K20" s="204"/>
      <c r="L20" s="204"/>
      <c r="M20" s="204"/>
      <c r="N20" s="204"/>
      <c r="P20" s="657"/>
      <c r="Q20" s="9" t="s">
        <v>29</v>
      </c>
      <c r="R20" s="128">
        <f>SUM(R15:R19)</f>
        <v>0</v>
      </c>
      <c r="S20" s="128">
        <f t="shared" ref="S20:Z20" si="8">SUM(S15:S19)</f>
        <v>0</v>
      </c>
      <c r="T20" s="128">
        <f t="shared" si="8"/>
        <v>0</v>
      </c>
      <c r="U20" s="128">
        <f t="shared" si="8"/>
        <v>0</v>
      </c>
      <c r="V20" s="128">
        <f t="shared" si="8"/>
        <v>0</v>
      </c>
      <c r="W20" s="128">
        <f t="shared" si="8"/>
        <v>0</v>
      </c>
      <c r="X20" s="128">
        <f t="shared" si="8"/>
        <v>0</v>
      </c>
      <c r="Y20" s="128">
        <f t="shared" si="8"/>
        <v>0</v>
      </c>
      <c r="Z20" s="128">
        <f t="shared" si="8"/>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9">$P$28*R24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9"/>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9"/>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29</v>
      </c>
      <c r="R28" s="149">
        <f>SUM(R23:R27)</f>
        <v>0</v>
      </c>
      <c r="S28" s="128">
        <f>SUM(S23:S27)</f>
        <v>0</v>
      </c>
      <c r="U28" s="657"/>
      <c r="V28" s="9" t="s">
        <v>29</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0">IFERROR(-ROUNDUP(SUM(G6:G30)*$E$31,-1)-G32,0)</f>
        <v>0</v>
      </c>
      <c r="H31" s="134">
        <f t="shared" si="10"/>
        <v>0</v>
      </c>
      <c r="I31" s="134">
        <f t="shared" si="10"/>
        <v>0</v>
      </c>
      <c r="J31" s="134">
        <f t="shared" si="10"/>
        <v>0</v>
      </c>
      <c r="K31" s="134">
        <f t="shared" si="10"/>
        <v>0</v>
      </c>
      <c r="L31" s="134">
        <f t="shared" si="10"/>
        <v>0</v>
      </c>
      <c r="M31" s="134">
        <f t="shared" si="10"/>
        <v>0</v>
      </c>
      <c r="N31" s="134">
        <f t="shared" si="10"/>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1">IFERROR(-ROUND((G7+G9+G11+G13+G15+G17+G22+G24+G26+G28+G30)*$E$31,0),0)</f>
        <v>0</v>
      </c>
      <c r="H32" s="134">
        <f t="shared" si="11"/>
        <v>0</v>
      </c>
      <c r="I32" s="134">
        <f t="shared" si="11"/>
        <v>0</v>
      </c>
      <c r="J32" s="134">
        <f t="shared" si="11"/>
        <v>0</v>
      </c>
      <c r="K32" s="134">
        <f t="shared" si="11"/>
        <v>0</v>
      </c>
      <c r="L32" s="134">
        <f t="shared" si="11"/>
        <v>0</v>
      </c>
      <c r="M32" s="134">
        <f t="shared" si="11"/>
        <v>0</v>
      </c>
      <c r="N32" s="134">
        <f t="shared" si="11"/>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204"/>
      <c r="H38" s="204"/>
      <c r="I38" s="204"/>
      <c r="J38" s="204"/>
      <c r="K38" s="204"/>
      <c r="L38" s="204"/>
      <c r="M38" s="204"/>
      <c r="N38" s="204"/>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204"/>
      <c r="H39" s="204"/>
      <c r="I39" s="204"/>
      <c r="J39" s="204"/>
      <c r="K39" s="204"/>
      <c r="L39" s="204"/>
      <c r="M39" s="204"/>
      <c r="N39" s="204"/>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204"/>
      <c r="H40" s="204"/>
      <c r="I40" s="204"/>
      <c r="J40" s="204"/>
      <c r="K40" s="204"/>
      <c r="L40" s="204"/>
      <c r="M40" s="204"/>
      <c r="N40" s="204"/>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204"/>
      <c r="H41" s="204"/>
      <c r="I41" s="204"/>
      <c r="J41" s="204"/>
      <c r="K41" s="204"/>
      <c r="L41" s="204"/>
      <c r="M41" s="204"/>
      <c r="N41" s="204"/>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204"/>
      <c r="H42" s="204"/>
      <c r="I42" s="204"/>
      <c r="J42" s="204"/>
      <c r="K42" s="204"/>
      <c r="L42" s="204"/>
      <c r="M42" s="204"/>
      <c r="N42" s="204"/>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204"/>
      <c r="H43" s="204"/>
      <c r="I43" s="204"/>
      <c r="J43" s="204"/>
      <c r="K43" s="204"/>
      <c r="L43" s="204"/>
      <c r="M43" s="204"/>
      <c r="N43" s="204"/>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2">H48*S6</f>
        <v>0</v>
      </c>
      <c r="T45" s="128">
        <f t="shared" si="12"/>
        <v>0</v>
      </c>
      <c r="U45" s="128">
        <f t="shared" si="12"/>
        <v>0</v>
      </c>
      <c r="V45" s="128">
        <f t="shared" si="12"/>
        <v>0</v>
      </c>
      <c r="W45" s="128">
        <f t="shared" si="12"/>
        <v>0</v>
      </c>
      <c r="X45" s="128">
        <f t="shared" si="12"/>
        <v>0</v>
      </c>
      <c r="Y45" s="128">
        <f t="shared" si="12"/>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204"/>
      <c r="H46" s="204"/>
      <c r="I46" s="204"/>
      <c r="J46" s="204"/>
      <c r="K46" s="204"/>
      <c r="L46" s="204"/>
      <c r="M46" s="204"/>
      <c r="N46" s="204"/>
      <c r="P46" s="676"/>
      <c r="Q46" s="5" t="str">
        <f>Q7</f>
        <v/>
      </c>
      <c r="R46" s="128">
        <f>G48*R7</f>
        <v>0</v>
      </c>
      <c r="S46" s="128">
        <f t="shared" ref="S46:Y46" si="13">H48*S7</f>
        <v>0</v>
      </c>
      <c r="T46" s="128">
        <f t="shared" si="13"/>
        <v>0</v>
      </c>
      <c r="U46" s="128">
        <f t="shared" si="13"/>
        <v>0</v>
      </c>
      <c r="V46" s="128">
        <f t="shared" si="13"/>
        <v>0</v>
      </c>
      <c r="W46" s="128">
        <f t="shared" si="13"/>
        <v>0</v>
      </c>
      <c r="X46" s="128">
        <f t="shared" si="13"/>
        <v>0</v>
      </c>
      <c r="Y46" s="128">
        <f t="shared" si="13"/>
        <v>0</v>
      </c>
      <c r="Z46" s="128">
        <f t="shared" ref="Z46:Z49" si="14">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15">SUM(H6:H46)</f>
        <v>0</v>
      </c>
      <c r="I47" s="128">
        <f t="shared" si="15"/>
        <v>0</v>
      </c>
      <c r="J47" s="128">
        <f t="shared" si="15"/>
        <v>0</v>
      </c>
      <c r="K47" s="128">
        <f t="shared" si="15"/>
        <v>0</v>
      </c>
      <c r="L47" s="128">
        <f t="shared" si="15"/>
        <v>0</v>
      </c>
      <c r="M47" s="128">
        <f t="shared" si="15"/>
        <v>0</v>
      </c>
      <c r="N47" s="128">
        <f>SUM(N6:N46)</f>
        <v>0</v>
      </c>
      <c r="P47" s="676"/>
      <c r="Q47" s="6" t="str">
        <f>Q8</f>
        <v/>
      </c>
      <c r="R47" s="128">
        <f>G48*R8</f>
        <v>0</v>
      </c>
      <c r="S47" s="128">
        <f t="shared" ref="S47:Y47" si="16">H48*S8</f>
        <v>0</v>
      </c>
      <c r="T47" s="128">
        <f t="shared" si="16"/>
        <v>0</v>
      </c>
      <c r="U47" s="128">
        <f t="shared" si="16"/>
        <v>0</v>
      </c>
      <c r="V47" s="128">
        <f t="shared" si="16"/>
        <v>0</v>
      </c>
      <c r="W47" s="128">
        <f t="shared" si="16"/>
        <v>0</v>
      </c>
      <c r="X47" s="128">
        <f t="shared" si="16"/>
        <v>0</v>
      </c>
      <c r="Y47" s="128">
        <f t="shared" si="16"/>
        <v>0</v>
      </c>
      <c r="Z47" s="128">
        <f t="shared" si="14"/>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17">H7+H9+H11+H13+H15+H17+H22+H24+H26+H28+H30+H32+H34+H45</f>
        <v>0</v>
      </c>
      <c r="I48" s="139">
        <f t="shared" si="17"/>
        <v>0</v>
      </c>
      <c r="J48" s="139">
        <f t="shared" si="17"/>
        <v>0</v>
      </c>
      <c r="K48" s="139">
        <f t="shared" si="17"/>
        <v>0</v>
      </c>
      <c r="L48" s="139">
        <f t="shared" si="17"/>
        <v>0</v>
      </c>
      <c r="M48" s="139">
        <f t="shared" si="17"/>
        <v>0</v>
      </c>
      <c r="N48" s="139">
        <f>N7+N9+N11+N13+N15+N17+N22+N24+N26+N28+N30+N32+N34+N45</f>
        <v>0</v>
      </c>
      <c r="P48" s="676"/>
      <c r="Q48" s="7" t="str">
        <f>Q9</f>
        <v/>
      </c>
      <c r="R48" s="128">
        <f>G48*R9</f>
        <v>0</v>
      </c>
      <c r="S48" s="128">
        <f t="shared" ref="S48:Y48" si="18">H48*S9</f>
        <v>0</v>
      </c>
      <c r="T48" s="128">
        <f t="shared" si="18"/>
        <v>0</v>
      </c>
      <c r="U48" s="128">
        <f t="shared" si="18"/>
        <v>0</v>
      </c>
      <c r="V48" s="128">
        <f t="shared" si="18"/>
        <v>0</v>
      </c>
      <c r="W48" s="128">
        <f t="shared" si="18"/>
        <v>0</v>
      </c>
      <c r="X48" s="128">
        <f t="shared" si="18"/>
        <v>0</v>
      </c>
      <c r="Y48" s="128">
        <f t="shared" si="18"/>
        <v>0</v>
      </c>
      <c r="Z48" s="128">
        <f t="shared" si="14"/>
        <v>0</v>
      </c>
    </row>
    <row r="49" spans="2:60" ht="12.75" customHeight="1">
      <c r="B49" s="814"/>
      <c r="C49" s="556" t="s">
        <v>628</v>
      </c>
      <c r="D49" s="556"/>
      <c r="E49" s="684" t="s">
        <v>340</v>
      </c>
      <c r="F49" s="684"/>
      <c r="G49" s="156">
        <f>SUM(G6:G11,G14:G32,G37)</f>
        <v>0</v>
      </c>
      <c r="H49" s="156">
        <f t="shared" ref="H49:N49" si="19">SUM(H6:H11,H14:H32,H37)</f>
        <v>0</v>
      </c>
      <c r="I49" s="156">
        <f t="shared" si="19"/>
        <v>0</v>
      </c>
      <c r="J49" s="156">
        <f t="shared" si="19"/>
        <v>0</v>
      </c>
      <c r="K49" s="156">
        <f t="shared" si="19"/>
        <v>0</v>
      </c>
      <c r="L49" s="156">
        <f t="shared" si="19"/>
        <v>0</v>
      </c>
      <c r="M49" s="156">
        <f t="shared" si="19"/>
        <v>0</v>
      </c>
      <c r="N49" s="156">
        <f t="shared" si="19"/>
        <v>0</v>
      </c>
      <c r="P49" s="676"/>
      <c r="Q49" s="8" t="str">
        <f>Q10</f>
        <v/>
      </c>
      <c r="R49" s="128">
        <f>G48*R10</f>
        <v>0</v>
      </c>
      <c r="S49" s="128">
        <f t="shared" ref="S49:Y49" si="20">H48*S10</f>
        <v>0</v>
      </c>
      <c r="T49" s="128">
        <f t="shared" si="20"/>
        <v>0</v>
      </c>
      <c r="U49" s="128">
        <f t="shared" si="20"/>
        <v>0</v>
      </c>
      <c r="V49" s="128">
        <f t="shared" si="20"/>
        <v>0</v>
      </c>
      <c r="W49" s="128">
        <f t="shared" si="20"/>
        <v>0</v>
      </c>
      <c r="X49" s="128">
        <f t="shared" si="20"/>
        <v>0</v>
      </c>
      <c r="Y49" s="128">
        <f t="shared" si="20"/>
        <v>0</v>
      </c>
      <c r="Z49" s="128">
        <f t="shared" si="14"/>
        <v>0</v>
      </c>
    </row>
    <row r="50" spans="2:60" ht="12.75" customHeight="1">
      <c r="B50" s="815"/>
      <c r="C50" s="556"/>
      <c r="D50" s="556"/>
      <c r="E50" s="556" t="s">
        <v>609</v>
      </c>
      <c r="F50" s="556"/>
      <c r="G50" s="128">
        <f>G7+G9+G11+G15+G17+G22+G24+G26+G28+G30+G32</f>
        <v>0</v>
      </c>
      <c r="H50" s="128">
        <f t="shared" ref="H50:M50" si="21">H7+H9+H11+H15+H17+H22+H24+H26+H28+H30+H32</f>
        <v>0</v>
      </c>
      <c r="I50" s="128">
        <f t="shared" si="21"/>
        <v>0</v>
      </c>
      <c r="J50" s="128">
        <f t="shared" si="21"/>
        <v>0</v>
      </c>
      <c r="K50" s="128">
        <f t="shared" si="21"/>
        <v>0</v>
      </c>
      <c r="L50" s="128">
        <f t="shared" si="21"/>
        <v>0</v>
      </c>
      <c r="M50" s="128">
        <f t="shared" si="21"/>
        <v>0</v>
      </c>
      <c r="N50" s="128">
        <f>N7+N9+N11+N15+N17+N22+N24+N26+N28+N30+N32</f>
        <v>0</v>
      </c>
      <c r="P50" s="677"/>
      <c r="Q50" s="9" t="s">
        <v>29</v>
      </c>
      <c r="R50" s="128">
        <f>SUM(R45:R49)</f>
        <v>0</v>
      </c>
      <c r="S50" s="128">
        <f t="shared" ref="S50:Z50" si="22">SUM(S45:S49)</f>
        <v>0</v>
      </c>
      <c r="T50" s="128">
        <f t="shared" si="22"/>
        <v>0</v>
      </c>
      <c r="U50" s="128">
        <f t="shared" si="22"/>
        <v>0</v>
      </c>
      <c r="V50" s="128">
        <f t="shared" si="22"/>
        <v>0</v>
      </c>
      <c r="W50" s="128">
        <f t="shared" si="22"/>
        <v>0</v>
      </c>
      <c r="X50" s="128">
        <f t="shared" si="22"/>
        <v>0</v>
      </c>
      <c r="Y50" s="128">
        <f t="shared" si="22"/>
        <v>0</v>
      </c>
      <c r="Z50" s="128">
        <f t="shared" si="22"/>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3">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3"/>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3"/>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3"/>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29</v>
      </c>
      <c r="R59" s="149">
        <f>SUM(R54:R58)</f>
        <v>0</v>
      </c>
      <c r="S59" s="149">
        <f t="shared" ref="S59:V59" si="24">SUM(S54:S58)</f>
        <v>0</v>
      </c>
      <c r="T59" s="149">
        <f t="shared" si="24"/>
        <v>0</v>
      </c>
      <c r="U59" s="149">
        <f t="shared" si="24"/>
        <v>0</v>
      </c>
      <c r="V59" s="149">
        <f t="shared" si="24"/>
        <v>0</v>
      </c>
      <c r="W59" s="149">
        <f>SUM(W54:W58)</f>
        <v>0</v>
      </c>
      <c r="X59" s="149">
        <f t="shared" ref="X59:Z59" si="25">SUM(X54:X58)</f>
        <v>0</v>
      </c>
      <c r="Y59" s="149">
        <f t="shared" si="25"/>
        <v>0</v>
      </c>
      <c r="Z59" s="149">
        <f t="shared" si="25"/>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26">G97*R54</f>
        <v>0</v>
      </c>
      <c r="S63" s="128">
        <f t="shared" si="26"/>
        <v>0</v>
      </c>
      <c r="T63" s="128">
        <f t="shared" si="26"/>
        <v>0</v>
      </c>
      <c r="U63" s="128">
        <f t="shared" si="26"/>
        <v>0</v>
      </c>
      <c r="V63" s="128">
        <f t="shared" si="26"/>
        <v>0</v>
      </c>
      <c r="W63" s="128">
        <f t="shared" si="26"/>
        <v>0</v>
      </c>
      <c r="X63" s="128">
        <f t="shared" si="26"/>
        <v>0</v>
      </c>
      <c r="Y63" s="128">
        <f t="shared" si="26"/>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27">G97*R55</f>
        <v>0</v>
      </c>
      <c r="S64" s="128">
        <f t="shared" si="27"/>
        <v>0</v>
      </c>
      <c r="T64" s="128">
        <f t="shared" si="27"/>
        <v>0</v>
      </c>
      <c r="U64" s="128">
        <f t="shared" si="27"/>
        <v>0</v>
      </c>
      <c r="V64" s="128">
        <f t="shared" si="27"/>
        <v>0</v>
      </c>
      <c r="W64" s="128">
        <f t="shared" si="27"/>
        <v>0</v>
      </c>
      <c r="X64" s="128">
        <f t="shared" si="27"/>
        <v>0</v>
      </c>
      <c r="Y64" s="128">
        <f t="shared" si="27"/>
        <v>0</v>
      </c>
      <c r="Z64" s="128">
        <f t="shared" ref="Z64:Z67" si="28">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29">G97*R56</f>
        <v>0</v>
      </c>
      <c r="S65" s="128">
        <f t="shared" si="29"/>
        <v>0</v>
      </c>
      <c r="T65" s="128">
        <f t="shared" si="29"/>
        <v>0</v>
      </c>
      <c r="U65" s="128">
        <f t="shared" si="29"/>
        <v>0</v>
      </c>
      <c r="V65" s="128">
        <f t="shared" si="29"/>
        <v>0</v>
      </c>
      <c r="W65" s="128">
        <f t="shared" si="29"/>
        <v>0</v>
      </c>
      <c r="X65" s="128">
        <f t="shared" si="29"/>
        <v>0</v>
      </c>
      <c r="Y65" s="128">
        <f t="shared" si="29"/>
        <v>0</v>
      </c>
      <c r="Z65" s="128">
        <f t="shared" si="28"/>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30">G97*R57</f>
        <v>0</v>
      </c>
      <c r="S66" s="128">
        <f t="shared" si="30"/>
        <v>0</v>
      </c>
      <c r="T66" s="128">
        <f t="shared" si="30"/>
        <v>0</v>
      </c>
      <c r="U66" s="128">
        <f t="shared" si="30"/>
        <v>0</v>
      </c>
      <c r="V66" s="128">
        <f t="shared" si="30"/>
        <v>0</v>
      </c>
      <c r="W66" s="128">
        <f t="shared" si="30"/>
        <v>0</v>
      </c>
      <c r="X66" s="128">
        <f t="shared" si="30"/>
        <v>0</v>
      </c>
      <c r="Y66" s="128">
        <f t="shared" si="30"/>
        <v>0</v>
      </c>
      <c r="Z66" s="128">
        <f t="shared" si="28"/>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31">G97*R58</f>
        <v>0</v>
      </c>
      <c r="S67" s="128">
        <f t="shared" si="31"/>
        <v>0</v>
      </c>
      <c r="T67" s="128">
        <f t="shared" si="31"/>
        <v>0</v>
      </c>
      <c r="U67" s="128">
        <f t="shared" si="31"/>
        <v>0</v>
      </c>
      <c r="V67" s="128">
        <f t="shared" si="31"/>
        <v>0</v>
      </c>
      <c r="W67" s="128">
        <f t="shared" si="31"/>
        <v>0</v>
      </c>
      <c r="X67" s="128">
        <f t="shared" si="31"/>
        <v>0</v>
      </c>
      <c r="Y67" s="128">
        <f t="shared" si="31"/>
        <v>0</v>
      </c>
      <c r="Z67" s="128">
        <f t="shared" si="28"/>
        <v>0</v>
      </c>
      <c r="AB67" s="8" t="str">
        <f>Q10</f>
        <v/>
      </c>
      <c r="AC67" s="167">
        <f>SUMIF($G$107:$G$126,AB67,$N$107:$N$126)+SUMIF($G$131:$G$150,AB67,$N$131:$N$150)+SUMIF($G$158:$G$177,AB67,$N$158:$N$177)+SUMIF($G$182:$G$201,AB67,$N$182:$N$201)</f>
        <v>0</v>
      </c>
    </row>
    <row r="68" spans="2:29" ht="12.75" customHeight="1">
      <c r="B68" s="817"/>
      <c r="C68" s="638"/>
      <c r="D68" s="291" t="s">
        <v>601</v>
      </c>
      <c r="E68" s="785"/>
      <c r="F68" s="646"/>
      <c r="G68" s="204"/>
      <c r="H68" s="204"/>
      <c r="I68" s="204"/>
      <c r="J68" s="204"/>
      <c r="K68" s="204"/>
      <c r="L68" s="204"/>
      <c r="M68" s="204"/>
      <c r="N68" s="204"/>
      <c r="P68" s="650"/>
      <c r="Q68" s="9" t="s">
        <v>29</v>
      </c>
      <c r="R68" s="128">
        <f>SUM(R63:R67)</f>
        <v>0</v>
      </c>
      <c r="S68" s="128">
        <f t="shared" ref="S68:Z68" si="32">SUM(S63:S67)</f>
        <v>0</v>
      </c>
      <c r="T68" s="128">
        <f t="shared" si="32"/>
        <v>0</v>
      </c>
      <c r="U68" s="128">
        <f t="shared" si="32"/>
        <v>0</v>
      </c>
      <c r="V68" s="128">
        <f t="shared" si="32"/>
        <v>0</v>
      </c>
      <c r="W68" s="128">
        <f t="shared" si="32"/>
        <v>0</v>
      </c>
      <c r="X68" s="128">
        <f t="shared" si="32"/>
        <v>0</v>
      </c>
      <c r="Y68" s="128">
        <f t="shared" si="32"/>
        <v>0</v>
      </c>
      <c r="Z68" s="128">
        <f t="shared" si="32"/>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393</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33">$P$76*R72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33"/>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33"/>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29</v>
      </c>
      <c r="W76" s="128">
        <f>SUM(W71:W75)</f>
        <v>0</v>
      </c>
      <c r="Y76" s="137"/>
      <c r="AB76" s="9" t="s">
        <v>29</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34">IFERROR(-ROUNDUP(SUM(G54:G80)*$E$81,-1)-G82,0)</f>
        <v>0</v>
      </c>
      <c r="H81" s="134">
        <f t="shared" si="34"/>
        <v>0</v>
      </c>
      <c r="I81" s="134">
        <f t="shared" si="34"/>
        <v>0</v>
      </c>
      <c r="J81" s="134">
        <f t="shared" si="34"/>
        <v>0</v>
      </c>
      <c r="K81" s="134">
        <f t="shared" si="34"/>
        <v>0</v>
      </c>
      <c r="L81" s="134">
        <f t="shared" si="34"/>
        <v>0</v>
      </c>
      <c r="M81" s="134">
        <f t="shared" si="34"/>
        <v>0</v>
      </c>
      <c r="N81" s="134">
        <f t="shared" si="34"/>
        <v>0</v>
      </c>
      <c r="P81" s="153"/>
      <c r="Q81" s="11"/>
      <c r="R81" s="152"/>
      <c r="S81" s="137"/>
      <c r="U81" s="155"/>
      <c r="V81" s="11"/>
      <c r="W81" s="137"/>
      <c r="Y81" s="137"/>
    </row>
    <row r="82" spans="2:29" ht="12.75" customHeight="1">
      <c r="B82" s="817"/>
      <c r="C82" s="632"/>
      <c r="D82" s="794"/>
      <c r="E82" s="788"/>
      <c r="F82" s="120" t="s">
        <v>608</v>
      </c>
      <c r="G82" s="134">
        <f t="shared" ref="G82:N82" si="35">IFERROR(-ROUND((G55+G57+G59+G61+G63+G65+G70+G72+G74+G76+G78+G80)*$E$81,0),0)</f>
        <v>0</v>
      </c>
      <c r="H82" s="134">
        <f t="shared" si="35"/>
        <v>0</v>
      </c>
      <c r="I82" s="134">
        <f t="shared" si="35"/>
        <v>0</v>
      </c>
      <c r="J82" s="134">
        <f t="shared" si="35"/>
        <v>0</v>
      </c>
      <c r="K82" s="134">
        <f t="shared" si="35"/>
        <v>0</v>
      </c>
      <c r="L82" s="134">
        <f t="shared" si="35"/>
        <v>0</v>
      </c>
      <c r="M82" s="134">
        <f t="shared" si="35"/>
        <v>0</v>
      </c>
      <c r="N82" s="134">
        <f t="shared" si="35"/>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204"/>
      <c r="H88" s="204"/>
      <c r="I88" s="204"/>
      <c r="J88" s="204"/>
      <c r="K88" s="204"/>
      <c r="L88" s="204"/>
      <c r="M88" s="204"/>
      <c r="N88" s="204"/>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204"/>
      <c r="H89" s="204"/>
      <c r="I89" s="204"/>
      <c r="J89" s="204"/>
      <c r="K89" s="204"/>
      <c r="L89" s="204"/>
      <c r="M89" s="204"/>
      <c r="N89" s="204"/>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204"/>
      <c r="H90" s="204"/>
      <c r="I90" s="204"/>
      <c r="J90" s="204"/>
      <c r="K90" s="204"/>
      <c r="L90" s="204"/>
      <c r="M90" s="204"/>
      <c r="N90" s="204"/>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204"/>
      <c r="H91" s="204"/>
      <c r="I91" s="204"/>
      <c r="J91" s="204"/>
      <c r="K91" s="204"/>
      <c r="L91" s="204"/>
      <c r="M91" s="204"/>
      <c r="N91" s="204"/>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204"/>
      <c r="H92" s="204"/>
      <c r="I92" s="204"/>
      <c r="J92" s="204"/>
      <c r="K92" s="204"/>
      <c r="L92" s="204"/>
      <c r="M92" s="204"/>
      <c r="N92" s="204"/>
      <c r="P92" s="153"/>
      <c r="Q92" s="11"/>
      <c r="R92" s="152"/>
      <c r="S92" s="137"/>
      <c r="U92" s="155"/>
      <c r="V92" s="11"/>
      <c r="W92" s="137"/>
      <c r="Y92" s="137"/>
      <c r="AB92" s="9" t="s">
        <v>29</v>
      </c>
      <c r="AC92" s="128">
        <f>SUM(AC87:AC91)</f>
        <v>0</v>
      </c>
    </row>
    <row r="93" spans="2:29" ht="12.75" customHeight="1">
      <c r="B93" s="817"/>
      <c r="C93" s="638"/>
      <c r="D93" s="130" t="s">
        <v>14</v>
      </c>
      <c r="E93" s="785"/>
      <c r="F93" s="646"/>
      <c r="G93" s="204"/>
      <c r="H93" s="204"/>
      <c r="I93" s="204"/>
      <c r="J93" s="204"/>
      <c r="K93" s="204"/>
      <c r="L93" s="204"/>
      <c r="M93" s="204"/>
      <c r="N93" s="204"/>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36">H98*S54</f>
        <v>0</v>
      </c>
      <c r="T95" s="128">
        <f t="shared" si="36"/>
        <v>0</v>
      </c>
      <c r="U95" s="128">
        <f t="shared" si="36"/>
        <v>0</v>
      </c>
      <c r="V95" s="128">
        <f t="shared" si="36"/>
        <v>0</v>
      </c>
      <c r="W95" s="128">
        <f t="shared" si="36"/>
        <v>0</v>
      </c>
      <c r="X95" s="128">
        <f t="shared" si="36"/>
        <v>0</v>
      </c>
      <c r="Y95" s="128">
        <f t="shared" si="36"/>
        <v>0</v>
      </c>
      <c r="Z95" s="128">
        <f>SUM(R95:Y95)</f>
        <v>0</v>
      </c>
      <c r="AB95" s="4" t="str">
        <f>Q6</f>
        <v/>
      </c>
      <c r="AC95" s="134">
        <f>Z45+Z95+AC87</f>
        <v>0</v>
      </c>
    </row>
    <row r="96" spans="2:29" ht="12.75" customHeight="1">
      <c r="B96" s="817"/>
      <c r="C96" s="639"/>
      <c r="D96" s="130" t="s">
        <v>600</v>
      </c>
      <c r="E96" s="785"/>
      <c r="F96" s="646"/>
      <c r="G96" s="204"/>
      <c r="H96" s="204"/>
      <c r="I96" s="204"/>
      <c r="J96" s="204"/>
      <c r="K96" s="204"/>
      <c r="L96" s="204"/>
      <c r="M96" s="204"/>
      <c r="N96" s="204"/>
      <c r="O96" s="123"/>
      <c r="P96" s="676"/>
      <c r="Q96" s="5" t="str">
        <f>Q7</f>
        <v/>
      </c>
      <c r="R96" s="128">
        <f>G98*R55</f>
        <v>0</v>
      </c>
      <c r="S96" s="128">
        <f t="shared" ref="S96:Y96" si="37">H98*S55</f>
        <v>0</v>
      </c>
      <c r="T96" s="128">
        <f t="shared" si="37"/>
        <v>0</v>
      </c>
      <c r="U96" s="128">
        <f t="shared" si="37"/>
        <v>0</v>
      </c>
      <c r="V96" s="128">
        <f t="shared" si="37"/>
        <v>0</v>
      </c>
      <c r="W96" s="128">
        <f t="shared" si="37"/>
        <v>0</v>
      </c>
      <c r="X96" s="128">
        <f t="shared" si="37"/>
        <v>0</v>
      </c>
      <c r="Y96" s="128">
        <f t="shared" si="37"/>
        <v>0</v>
      </c>
      <c r="Z96" s="128">
        <f t="shared" ref="Z96:Z99" si="38">SUM(R96:Y96)</f>
        <v>0</v>
      </c>
      <c r="AB96" s="5" t="str">
        <f>Q7</f>
        <v/>
      </c>
      <c r="AC96" s="138">
        <f>Z46+Z96+AC88</f>
        <v>0</v>
      </c>
    </row>
    <row r="97" spans="2:76" ht="12.75" customHeight="1">
      <c r="B97" s="817"/>
      <c r="C97" s="651" t="s">
        <v>382</v>
      </c>
      <c r="D97" s="651"/>
      <c r="E97" s="556" t="s">
        <v>629</v>
      </c>
      <c r="F97" s="556"/>
      <c r="G97" s="128">
        <f>SUM(G54:G96)</f>
        <v>0</v>
      </c>
      <c r="H97" s="128">
        <f t="shared" ref="H97:N97" si="39">SUM(H54:H96)</f>
        <v>0</v>
      </c>
      <c r="I97" s="128">
        <f t="shared" si="39"/>
        <v>0</v>
      </c>
      <c r="J97" s="128">
        <f t="shared" si="39"/>
        <v>0</v>
      </c>
      <c r="K97" s="128">
        <f t="shared" si="39"/>
        <v>0</v>
      </c>
      <c r="L97" s="128">
        <f t="shared" si="39"/>
        <v>0</v>
      </c>
      <c r="M97" s="128">
        <f t="shared" si="39"/>
        <v>0</v>
      </c>
      <c r="N97" s="128">
        <f t="shared" si="39"/>
        <v>0</v>
      </c>
      <c r="O97" s="123"/>
      <c r="P97" s="676"/>
      <c r="Q97" s="6" t="str">
        <f>Q8</f>
        <v/>
      </c>
      <c r="R97" s="128">
        <f>G98*R56</f>
        <v>0</v>
      </c>
      <c r="S97" s="128">
        <f t="shared" ref="S97:Y97" si="40">H98*S56</f>
        <v>0</v>
      </c>
      <c r="T97" s="128">
        <f t="shared" si="40"/>
        <v>0</v>
      </c>
      <c r="U97" s="128">
        <f t="shared" si="40"/>
        <v>0</v>
      </c>
      <c r="V97" s="128">
        <f t="shared" si="40"/>
        <v>0</v>
      </c>
      <c r="W97" s="128">
        <f t="shared" si="40"/>
        <v>0</v>
      </c>
      <c r="X97" s="128">
        <f t="shared" si="40"/>
        <v>0</v>
      </c>
      <c r="Y97" s="128">
        <f t="shared" si="40"/>
        <v>0</v>
      </c>
      <c r="Z97" s="128">
        <f t="shared" si="38"/>
        <v>0</v>
      </c>
      <c r="AB97" s="6" t="str">
        <f>Q8</f>
        <v/>
      </c>
      <c r="AC97" s="139">
        <f>Z47+Z97+AC89</f>
        <v>0</v>
      </c>
    </row>
    <row r="98" spans="2:76" ht="12.75" customHeight="1">
      <c r="B98" s="817"/>
      <c r="C98" s="651"/>
      <c r="D98" s="651"/>
      <c r="E98" s="674" t="s">
        <v>609</v>
      </c>
      <c r="F98" s="674"/>
      <c r="G98" s="139">
        <f>G55+G57+G59+G61+G63+G65+G70+G72+G74+G76+G78+G80+G82+G84+G95</f>
        <v>0</v>
      </c>
      <c r="H98" s="139">
        <f t="shared" ref="H98:N98" si="41">H55+H57+H59+H61+H63+H65+H70+H72+H74+H76+H78+H80+H82+H84+H95</f>
        <v>0</v>
      </c>
      <c r="I98" s="139">
        <f t="shared" si="41"/>
        <v>0</v>
      </c>
      <c r="J98" s="139">
        <f t="shared" si="41"/>
        <v>0</v>
      </c>
      <c r="K98" s="139">
        <f t="shared" si="41"/>
        <v>0</v>
      </c>
      <c r="L98" s="139">
        <f t="shared" si="41"/>
        <v>0</v>
      </c>
      <c r="M98" s="139">
        <f t="shared" si="41"/>
        <v>0</v>
      </c>
      <c r="N98" s="139">
        <f t="shared" si="41"/>
        <v>0</v>
      </c>
      <c r="O98" s="123"/>
      <c r="P98" s="676"/>
      <c r="Q98" s="7" t="str">
        <f>Q9</f>
        <v/>
      </c>
      <c r="R98" s="128">
        <f>G98*R57</f>
        <v>0</v>
      </c>
      <c r="S98" s="128">
        <f t="shared" ref="S98:Y98" si="42">H98*S57</f>
        <v>0</v>
      </c>
      <c r="T98" s="128">
        <f t="shared" si="42"/>
        <v>0</v>
      </c>
      <c r="U98" s="128">
        <f t="shared" si="42"/>
        <v>0</v>
      </c>
      <c r="V98" s="128">
        <f t="shared" si="42"/>
        <v>0</v>
      </c>
      <c r="W98" s="128">
        <f t="shared" si="42"/>
        <v>0</v>
      </c>
      <c r="X98" s="128">
        <f t="shared" si="42"/>
        <v>0</v>
      </c>
      <c r="Y98" s="128">
        <f t="shared" si="42"/>
        <v>0</v>
      </c>
      <c r="Z98" s="128">
        <f t="shared" si="38"/>
        <v>0</v>
      </c>
      <c r="AB98" s="7" t="str">
        <f>Q9</f>
        <v/>
      </c>
      <c r="AC98" s="297">
        <f>Z48+Z98+AC90</f>
        <v>0</v>
      </c>
    </row>
    <row r="99" spans="2:76" ht="12.75" customHeight="1">
      <c r="B99" s="817"/>
      <c r="C99" s="556" t="s">
        <v>628</v>
      </c>
      <c r="D99" s="556"/>
      <c r="E99" s="684" t="s">
        <v>340</v>
      </c>
      <c r="F99" s="684"/>
      <c r="G99" s="156">
        <f>SUM(G54:G59,G62:G82,G87)</f>
        <v>0</v>
      </c>
      <c r="H99" s="156">
        <f t="shared" ref="H99:N99" si="43">SUM(H54:H59,H62:H82,H87)</f>
        <v>0</v>
      </c>
      <c r="I99" s="156">
        <f t="shared" si="43"/>
        <v>0</v>
      </c>
      <c r="J99" s="156">
        <f t="shared" si="43"/>
        <v>0</v>
      </c>
      <c r="K99" s="156">
        <f t="shared" si="43"/>
        <v>0</v>
      </c>
      <c r="L99" s="156">
        <f t="shared" si="43"/>
        <v>0</v>
      </c>
      <c r="M99" s="156">
        <f t="shared" si="43"/>
        <v>0</v>
      </c>
      <c r="N99" s="156">
        <f t="shared" si="43"/>
        <v>0</v>
      </c>
      <c r="O99" s="123"/>
      <c r="P99" s="676"/>
      <c r="Q99" s="8" t="str">
        <f>Q10</f>
        <v/>
      </c>
      <c r="R99" s="128">
        <f>G98*R58</f>
        <v>0</v>
      </c>
      <c r="S99" s="128">
        <f t="shared" ref="S99:Y99" si="44">H98*S58</f>
        <v>0</v>
      </c>
      <c r="T99" s="128">
        <f t="shared" si="44"/>
        <v>0</v>
      </c>
      <c r="U99" s="128">
        <f t="shared" si="44"/>
        <v>0</v>
      </c>
      <c r="V99" s="128">
        <f t="shared" si="44"/>
        <v>0</v>
      </c>
      <c r="W99" s="128">
        <f t="shared" si="44"/>
        <v>0</v>
      </c>
      <c r="X99" s="128">
        <f t="shared" si="44"/>
        <v>0</v>
      </c>
      <c r="Y99" s="128">
        <f t="shared" si="44"/>
        <v>0</v>
      </c>
      <c r="Z99" s="128">
        <f t="shared" si="38"/>
        <v>0</v>
      </c>
      <c r="AB99" s="8" t="str">
        <f>Q10</f>
        <v/>
      </c>
      <c r="AC99" s="142">
        <f>Z49+Z99+AC91</f>
        <v>0</v>
      </c>
    </row>
    <row r="100" spans="2:76" ht="12.75" customHeight="1">
      <c r="B100" s="818"/>
      <c r="C100" s="556"/>
      <c r="D100" s="556"/>
      <c r="E100" s="556" t="s">
        <v>609</v>
      </c>
      <c r="F100" s="556"/>
      <c r="G100" s="128">
        <f>G55+G57+G59+G63+G65+G70+G72+G74+G76+G78+G80+G82</f>
        <v>0</v>
      </c>
      <c r="H100" s="128">
        <f t="shared" ref="H100:N100" si="45">H55+H57+H59+H63+H65+H70+H72+H74+H76+H78+H80+H82</f>
        <v>0</v>
      </c>
      <c r="I100" s="128">
        <f t="shared" si="45"/>
        <v>0</v>
      </c>
      <c r="J100" s="128">
        <f t="shared" si="45"/>
        <v>0</v>
      </c>
      <c r="K100" s="128">
        <f t="shared" si="45"/>
        <v>0</v>
      </c>
      <c r="L100" s="128">
        <f t="shared" si="45"/>
        <v>0</v>
      </c>
      <c r="M100" s="128">
        <f t="shared" si="45"/>
        <v>0</v>
      </c>
      <c r="N100" s="128">
        <f t="shared" si="45"/>
        <v>0</v>
      </c>
      <c r="O100" s="123"/>
      <c r="P100" s="677"/>
      <c r="Q100" s="9" t="s">
        <v>29</v>
      </c>
      <c r="R100" s="128">
        <f>SUM(R95:R99)</f>
        <v>0</v>
      </c>
      <c r="S100" s="128">
        <f t="shared" ref="S100:Z100" si="46">SUM(S95:S99)</f>
        <v>0</v>
      </c>
      <c r="T100" s="128">
        <f t="shared" si="46"/>
        <v>0</v>
      </c>
      <c r="U100" s="128">
        <f t="shared" si="46"/>
        <v>0</v>
      </c>
      <c r="V100" s="128">
        <f t="shared" si="46"/>
        <v>0</v>
      </c>
      <c r="W100" s="128">
        <f t="shared" si="46"/>
        <v>0</v>
      </c>
      <c r="X100" s="128">
        <f t="shared" si="46"/>
        <v>0</v>
      </c>
      <c r="Y100" s="128">
        <f t="shared" si="46"/>
        <v>0</v>
      </c>
      <c r="Z100" s="128">
        <f t="shared" si="46"/>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226</v>
      </c>
      <c r="AA105" s="628" t="s">
        <v>378</v>
      </c>
      <c r="AB105" s="628" t="s">
        <v>663</v>
      </c>
      <c r="AC105" s="338" t="s">
        <v>620</v>
      </c>
      <c r="AD105" s="338"/>
      <c r="AE105" s="624" t="s">
        <v>393</v>
      </c>
      <c r="AF105" s="625"/>
      <c r="AG105" s="624" t="s">
        <v>77</v>
      </c>
      <c r="AH105" s="625"/>
      <c r="AI105" s="624" t="s">
        <v>604</v>
      </c>
      <c r="AJ105" s="625"/>
      <c r="AK105" s="624" t="s">
        <v>605</v>
      </c>
      <c r="AL105" s="625"/>
      <c r="AM105" s="624" t="s">
        <v>606</v>
      </c>
      <c r="AN105" s="625"/>
      <c r="AO105" s="626" t="s">
        <v>78</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29</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79</v>
      </c>
      <c r="S106" s="182" t="s">
        <v>608</v>
      </c>
      <c r="T106" s="182" t="s">
        <v>79</v>
      </c>
      <c r="U106" s="182" t="s">
        <v>608</v>
      </c>
      <c r="V106" s="182" t="s">
        <v>152</v>
      </c>
      <c r="W106" s="182" t="s">
        <v>608</v>
      </c>
      <c r="X106" s="182" t="s">
        <v>79</v>
      </c>
      <c r="Y106" s="182" t="s">
        <v>608</v>
      </c>
      <c r="Z106" s="629"/>
      <c r="AA106" s="629"/>
      <c r="AB106" s="629"/>
      <c r="AC106" s="182" t="s">
        <v>79</v>
      </c>
      <c r="AD106" s="182" t="s">
        <v>608</v>
      </c>
      <c r="AE106" s="308" t="s">
        <v>79</v>
      </c>
      <c r="AF106" s="308" t="s">
        <v>608</v>
      </c>
      <c r="AG106" s="308" t="s">
        <v>79</v>
      </c>
      <c r="AH106" s="308" t="s">
        <v>608</v>
      </c>
      <c r="AI106" s="308" t="s">
        <v>79</v>
      </c>
      <c r="AJ106" s="308" t="s">
        <v>608</v>
      </c>
      <c r="AK106" s="308" t="s">
        <v>79</v>
      </c>
      <c r="AL106" s="308" t="s">
        <v>608</v>
      </c>
      <c r="AM106" s="308" t="s">
        <v>79</v>
      </c>
      <c r="AN106" s="308" t="s">
        <v>608</v>
      </c>
      <c r="AO106" s="308" t="s">
        <v>79</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47">IF($I107="保育標準時間",HLOOKUP(H107,$G$5:$J$49,2,FALSE),IF($I107="保育短時間",HLOOKUP(H107,$K$5:$N$49,2,FALSE),"-"))</f>
        <v>-</v>
      </c>
      <c r="Q107" s="128" t="str">
        <f t="shared" ref="Q107:Q126" si="48">IF($I107="保育標準時間",HLOOKUP(H107,$G$5:$J$49,3,FALSE),IF($I107="保育短時間",HLOOKUP(H107,$K$5:$N$49,3,FALSE),"-"))</f>
        <v>-</v>
      </c>
      <c r="R107" s="128" t="str">
        <f t="shared" ref="R107:R126" si="49">IF($I107="保育標準時間",HLOOKUP(H107,$G$5:$J$49,4,FALSE),IF($I107="保育短時間",HLOOKUP(H107,$K$5:$N$49,4,FALSE),"-"))</f>
        <v>-</v>
      </c>
      <c r="S107" s="128" t="str">
        <f t="shared" ref="S107:S126" si="50">IF($I107="保育標準時間",HLOOKUP(H107,$G$5:$J$49,5,FALSE),IF($I107="保育短時間",HLOOKUP(H107,$K$5:$N$49,5,FALSE),"-"))</f>
        <v>-</v>
      </c>
      <c r="T107" s="128" t="str">
        <f t="shared" ref="T107:T126" si="51">IF($I107="保育標準時間",HLOOKUP(H107,$G$5:$J$49,6,FALSE),IF($I107="保育短時間",HLOOKUP(H107,$K$5:$N$49,6,FALSE),"-"))</f>
        <v>-</v>
      </c>
      <c r="U107" s="128" t="str">
        <f t="shared" ref="U107:U126" si="52">IF($I107="保育標準時間",HLOOKUP(H107,$G$5:$J$49,7,FALSE),IF($I107="保育短時間",HLOOKUP(H107,$K$5:$N$49,7,FALSE),"-"))</f>
        <v>-</v>
      </c>
      <c r="V107" s="128" t="str">
        <f t="shared" ref="V107:V126" si="53">IF($I107="保育標準時間",HLOOKUP(H107,$G$5:$J$49,10,FALSE),IF($I107="保育短時間",HLOOKUP(H107,$K$5:$N$49,10,FALSE),"-"))</f>
        <v>-</v>
      </c>
      <c r="W107" s="128" t="str">
        <f t="shared" ref="W107:W126" si="54">IF($I107="保育標準時間",HLOOKUP(H107,$G$5:$J$49,11,FALSE),IF($I107="保育短時間",HLOOKUP(H107,$K$5:$N$49,11,FALSE),"-"))</f>
        <v>-</v>
      </c>
      <c r="X107" s="128" t="str">
        <f t="shared" ref="X107:X126" si="55">IF($I107="保育標準時間",HLOOKUP(H107,$G$5:$J$49,12,FALSE),IF($I107="保育短時間",HLOOKUP(H107,$K$5:$N$49,12,FALSE),"-"))</f>
        <v>-</v>
      </c>
      <c r="Y107" s="128" t="str">
        <f t="shared" ref="Y107:Y126" si="56">IF($I107="保育標準時間",HLOOKUP(H107,$G$5:$J$49,13,FALSE),IF($I107="保育短時間",HLOOKUP(H107,$K$5:$N$49,13,FALSE),"-"))</f>
        <v>-</v>
      </c>
      <c r="Z107" s="128" t="str">
        <f t="shared" ref="Z107:Z126" si="57">IF($I107="保育標準時間",HLOOKUP(H107,$G$5:$J$49,14,FALSE),IF($I107="保育短時間",HLOOKUP(H107,$K$5:$N$49,14,FALSE),"-"))</f>
        <v>-</v>
      </c>
      <c r="AA107" s="128" t="str">
        <f t="shared" ref="AA107:AA126" si="58">IF($I107="保育標準時間",HLOOKUP(H107,$G$5:$J$49,15,FALSE),IF($I107="保育短時間",HLOOKUP(H107,$K$5:$N$49,15,FALSE),"-"))</f>
        <v>-</v>
      </c>
      <c r="AB107" s="131"/>
      <c r="AC107" s="128" t="str">
        <f t="shared" ref="AC107:AC126" si="59">IF($I107="保育標準時間",HLOOKUP(H107,$G$5:$J$49,17,FALSE),IF($I107="保育短時間",HLOOKUP(H107,$K$5:$N$49,17,FALSE),"-"))</f>
        <v>-</v>
      </c>
      <c r="AD107" s="128" t="str">
        <f t="shared" ref="AD107:AD126" si="60">IF($I107="保育標準時間",HLOOKUP(H107,$G$5:$J$49,18,FALSE),IF($I107="保育短時間",HLOOKUP(H107,$K$5:$N$49,18,FALSE),"-"))</f>
        <v>-</v>
      </c>
      <c r="AE107" s="131"/>
      <c r="AF107" s="131"/>
      <c r="AG107" s="128" t="str">
        <f t="shared" ref="AG107:AG126" si="61">IF($I107="保育標準時間",HLOOKUP(H107,$G$5:$J$49,19,FALSE),IF($I107="保育短時間",HLOOKUP(H107,$K$5:$N$49,19,FALSE),"-"))</f>
        <v>-</v>
      </c>
      <c r="AH107" s="128" t="str">
        <f t="shared" ref="AH107:AH126" si="62">IF($I107="保育標準時間",HLOOKUP(H107,$G$5:$J$49,20,FALSE),IF($I107="保育短時間",HLOOKUP(H107,$K$5:$N$49,20,FALSE),"-"))</f>
        <v>-</v>
      </c>
      <c r="AI107" s="128" t="str">
        <f t="shared" ref="AI107:AI126" si="63">IF($I107="保育標準時間",HLOOKUP(H107,$G$5:$J$49,21,FALSE),IF($I107="保育短時間",HLOOKUP(H107,$K$5:$N$49,21,FALSE),"-"))</f>
        <v>-</v>
      </c>
      <c r="AJ107" s="128" t="str">
        <f t="shared" ref="AJ107:AJ126" si="64">IF($I107="保育標準時間",HLOOKUP(H107,$G$5:$J$49,22,FALSE),IF($I107="保育短時間",HLOOKUP(H107,$K$5:$N$49,22,FALSE),"-"))</f>
        <v>-</v>
      </c>
      <c r="AK107" s="128" t="str">
        <f t="shared" ref="AK107:AK126" si="65">IF($I107="保育標準時間",HLOOKUP(H107,$G$5:$J$49,23,FALSE),IF($I107="保育短時間",HLOOKUP(H107,$K$5:$N$49,23,FALSE),"-"))</f>
        <v>-</v>
      </c>
      <c r="AL107" s="128" t="str">
        <f t="shared" ref="AL107:AL126" si="66">IF($I107="保育標準時間",HLOOKUP(H107,$G$5:$J$49,24,FALSE),IF($I107="保育短時間",HLOOKUP(H107,$K$5:$N$49,24,FALSE),"-"))</f>
        <v>-</v>
      </c>
      <c r="AM107" s="128" t="str">
        <f t="shared" ref="AM107:AM126" si="67">IF($I107="保育標準時間",HLOOKUP(H107,$G$5:$J$49,25,FALSE),IF($I107="保育短時間",HLOOKUP(H107,$K$5:$N$49,25,FALSE),"-"))</f>
        <v>-</v>
      </c>
      <c r="AN107" s="128" t="str">
        <f t="shared" ref="AN107:AN126" si="68">IF($I107="保育標準時間",HLOOKUP(H107,$G$5:$J$49,26,FALSE),IF($I107="保育短時間",HLOOKUP(H107,$K$5:$N$49,26,FALSE),"-"))</f>
        <v>-</v>
      </c>
      <c r="AO107" s="128" t="str">
        <f t="shared" ref="AO107:AO126" si="69">IF($I107="保育標準時間",HLOOKUP(H107,$G$5:$J$49,27,FALSE),IF($I107="保育短時間",HLOOKUP(H107,$K$5:$N$49,27,FALSE),"-"))</f>
        <v>-</v>
      </c>
      <c r="AP107" s="128" t="str">
        <f t="shared" ref="AP107:AP126" si="70">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71">N107-SUM(AT107:BU107)</f>
        <v>0</v>
      </c>
      <c r="AT107" s="128" t="str">
        <f t="shared" ref="AT107:AT126" si="72">IFERROR(ROUND(Q107*$M107/25,0),"-")</f>
        <v>-</v>
      </c>
      <c r="AU107" s="128" t="str">
        <f t="shared" ref="AU107:AU126" si="73">IFERROR(ROUND(R107*$M107/25,0),"-")</f>
        <v>-</v>
      </c>
      <c r="AV107" s="128" t="str">
        <f t="shared" ref="AV107:AV126" si="74">IFERROR(ROUND(S107*$M107/25,0),"-")</f>
        <v>-</v>
      </c>
      <c r="AW107" s="128" t="str">
        <f t="shared" ref="AW107:AW126" si="75">IFERROR(ROUND(T107*$M107/25,0),"-")</f>
        <v>-</v>
      </c>
      <c r="AX107" s="128" t="str">
        <f t="shared" ref="AX107:AX126" si="76">IFERROR(ROUND(U107*$M107/25,0),"-")</f>
        <v>-</v>
      </c>
      <c r="AY107" s="128" t="str">
        <f t="shared" ref="AY107:AY126" si="77">IFERROR(ROUND(V107*$M107/25,0),"-")</f>
        <v>-</v>
      </c>
      <c r="AZ107" s="128" t="str">
        <f t="shared" ref="AZ107:AZ126" si="78">IFERROR(ROUND(W107*$M107/25,0),"-")</f>
        <v>-</v>
      </c>
      <c r="BA107" s="128" t="str">
        <f t="shared" ref="BA107:BA126" si="79">IFERROR(ROUND(X107*$M107/25,0),"-")</f>
        <v>-</v>
      </c>
      <c r="BB107" s="128" t="str">
        <f t="shared" ref="BB107:BB126" si="80">IFERROR(ROUND(Y107*$M107/25,0),"-")</f>
        <v>-</v>
      </c>
      <c r="BC107" s="128" t="str">
        <f t="shared" ref="BC107:BC126" si="81">IFERROR(ROUND(Z107*$M107/25,0),"-")</f>
        <v>-</v>
      </c>
      <c r="BD107" s="128" t="str">
        <f t="shared" ref="BD107:BD126" si="82">IFERROR(ROUND(AA107*$M107/25,0),"-")</f>
        <v>-</v>
      </c>
      <c r="BE107" s="187"/>
      <c r="BF107" s="128" t="str">
        <f t="shared" ref="BF107:BF126" si="83">IFERROR(ROUND(AC107*$M107/25,0),"-")</f>
        <v>-</v>
      </c>
      <c r="BG107" s="128" t="str">
        <f t="shared" ref="BG107:BG126" si="84">IFERROR(ROUND(AD107*$M107/25,0),"-")</f>
        <v>-</v>
      </c>
      <c r="BH107" s="187"/>
      <c r="BI107" s="187"/>
      <c r="BJ107" s="128" t="str">
        <f t="shared" ref="BJ107:BJ126" si="85">IFERROR(ROUND(AG107*$M107/25,0),"-")</f>
        <v>-</v>
      </c>
      <c r="BK107" s="128" t="str">
        <f t="shared" ref="BK107:BK126" si="86">IFERROR(ROUND(AH107*$M107/25,0),"-")</f>
        <v>-</v>
      </c>
      <c r="BL107" s="128" t="str">
        <f t="shared" ref="BL107:BL126" si="87">IFERROR(ROUND(AI107*$M107/25,0),"-")</f>
        <v>-</v>
      </c>
      <c r="BM107" s="128" t="str">
        <f t="shared" ref="BM107:BM126" si="88">IFERROR(ROUND(AJ107*$M107/25,0),"-")</f>
        <v>-</v>
      </c>
      <c r="BN107" s="128" t="str">
        <f t="shared" ref="BN107:BN126" si="89">IFERROR(ROUND(AK107*$M107/25,0),"-")</f>
        <v>-</v>
      </c>
      <c r="BO107" s="128" t="str">
        <f t="shared" ref="BO107:BO126" si="90">IFERROR(ROUND(AL107*$M107/25,0),"-")</f>
        <v>-</v>
      </c>
      <c r="BP107" s="128" t="str">
        <f t="shared" ref="BP107:BP126" si="91">IFERROR(ROUND(AM107*$M107/25,0),"-")</f>
        <v>-</v>
      </c>
      <c r="BQ107" s="128" t="str">
        <f t="shared" ref="BQ107:BQ126" si="92">IFERROR(ROUND(AN107*$M107/25,0),"-")</f>
        <v>-</v>
      </c>
      <c r="BR107" s="128" t="str">
        <f t="shared" ref="BR107:BR126" si="93">IFERROR(ROUND(AO107*$M107/25,0),"-")</f>
        <v>-</v>
      </c>
      <c r="BS107" s="128" t="str">
        <f t="shared" ref="BS107:BS126" si="94">IFERROR(ROUND(AP107*$M107/25,0),"-")</f>
        <v>-</v>
      </c>
      <c r="BT107" s="128" t="str">
        <f t="shared" ref="BT107:BT126" si="95">IFERROR(ROUND(AQ107*$M107/25,0),"-")</f>
        <v>-</v>
      </c>
      <c r="BU107" s="128" t="str">
        <f t="shared" ref="BU107:BU126" si="96">IFERROR(ROUND(AR107*$M107/25,0),"-")</f>
        <v>-</v>
      </c>
      <c r="BV107" s="129">
        <f t="shared" ref="BV107:BV126" si="97">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98">IF($I108="保育標準時間",HLOOKUP($H108,$G$5:$J$49,45,FALSE),IF($I108="保育短時間",HLOOKUP($H108,$K$5:$N$49,45,FALSE),"-"))</f>
        <v>-</v>
      </c>
      <c r="K108" s="20" t="str">
        <f>IF(月途中入退所!$D9=$B$2,IF(月途中入退所!I9="","-",月途中入退所!$I9),"-")</f>
        <v>-</v>
      </c>
      <c r="L108" s="162" t="str">
        <f t="shared" ref="L108:L126" si="99">IFERROR(IF(K108="○",J108+$P$28,J108),"-")</f>
        <v>-</v>
      </c>
      <c r="M108" s="20" t="str">
        <f>IF(月途中入退所!$D9=$B$2,月途中入退所!$J9,"-")</f>
        <v>-</v>
      </c>
      <c r="N108" s="129">
        <f t="shared" ref="N108:N126" si="100">IFERROR(ROUNDDOWN(L108*M108/25,-1),0)</f>
        <v>0</v>
      </c>
      <c r="O108" s="123"/>
      <c r="P108" s="128" t="str">
        <f t="shared" si="47"/>
        <v>-</v>
      </c>
      <c r="Q108" s="128" t="str">
        <f t="shared" si="48"/>
        <v>-</v>
      </c>
      <c r="R108" s="128" t="str">
        <f t="shared" si="49"/>
        <v>-</v>
      </c>
      <c r="S108" s="128" t="str">
        <f t="shared" si="50"/>
        <v>-</v>
      </c>
      <c r="T108" s="128" t="str">
        <f t="shared" si="51"/>
        <v>-</v>
      </c>
      <c r="U108" s="128" t="str">
        <f t="shared" si="52"/>
        <v>-</v>
      </c>
      <c r="V108" s="128" t="str">
        <f t="shared" si="53"/>
        <v>-</v>
      </c>
      <c r="W108" s="128" t="str">
        <f t="shared" si="54"/>
        <v>-</v>
      </c>
      <c r="X108" s="128" t="str">
        <f t="shared" si="55"/>
        <v>-</v>
      </c>
      <c r="Y108" s="128" t="str">
        <f t="shared" si="56"/>
        <v>-</v>
      </c>
      <c r="Z108" s="128" t="str">
        <f t="shared" si="57"/>
        <v>-</v>
      </c>
      <c r="AA108" s="128" t="str">
        <f t="shared" si="58"/>
        <v>-</v>
      </c>
      <c r="AB108" s="131"/>
      <c r="AC108" s="128" t="str">
        <f t="shared" si="59"/>
        <v>-</v>
      </c>
      <c r="AD108" s="128" t="str">
        <f t="shared" si="60"/>
        <v>-</v>
      </c>
      <c r="AE108" s="131"/>
      <c r="AF108" s="131"/>
      <c r="AG108" s="128" t="str">
        <f t="shared" si="61"/>
        <v>-</v>
      </c>
      <c r="AH108" s="128" t="str">
        <f t="shared" si="62"/>
        <v>-</v>
      </c>
      <c r="AI108" s="128" t="str">
        <f t="shared" si="63"/>
        <v>-</v>
      </c>
      <c r="AJ108" s="128" t="str">
        <f t="shared" si="64"/>
        <v>-</v>
      </c>
      <c r="AK108" s="128" t="str">
        <f t="shared" si="65"/>
        <v>-</v>
      </c>
      <c r="AL108" s="128" t="str">
        <f t="shared" si="66"/>
        <v>-</v>
      </c>
      <c r="AM108" s="128" t="str">
        <f t="shared" si="67"/>
        <v>-</v>
      </c>
      <c r="AN108" s="128" t="str">
        <f t="shared" si="68"/>
        <v>-</v>
      </c>
      <c r="AO108" s="128" t="str">
        <f t="shared" si="69"/>
        <v>-</v>
      </c>
      <c r="AP108" s="128" t="str">
        <f t="shared" si="70"/>
        <v>-</v>
      </c>
      <c r="AQ108" s="128" t="str">
        <f t="shared" ref="AQ108:AQ126" si="101">IF($I108="保育標準時間",HLOOKUP(H108,$G$5:$J$49,33,FALSE),IF($I108="保育短時間",HLOOKUP(H108,$K$5:$N$49,33,FALSE),"-"))</f>
        <v>-</v>
      </c>
      <c r="AR108" s="128" t="str">
        <f t="shared" ref="AR108:AR126" si="102">IF(OR(I108="保育標準時間",I108="保育短時間"),IF(K108="○",$P$28,"-"),"-")</f>
        <v>-</v>
      </c>
      <c r="AS108" s="128">
        <f t="shared" si="71"/>
        <v>0</v>
      </c>
      <c r="AT108" s="128" t="str">
        <f t="shared" si="72"/>
        <v>-</v>
      </c>
      <c r="AU108" s="128" t="str">
        <f t="shared" si="73"/>
        <v>-</v>
      </c>
      <c r="AV108" s="128" t="str">
        <f t="shared" si="74"/>
        <v>-</v>
      </c>
      <c r="AW108" s="128" t="str">
        <f t="shared" si="75"/>
        <v>-</v>
      </c>
      <c r="AX108" s="128" t="str">
        <f t="shared" si="76"/>
        <v>-</v>
      </c>
      <c r="AY108" s="128" t="str">
        <f t="shared" si="77"/>
        <v>-</v>
      </c>
      <c r="AZ108" s="128" t="str">
        <f t="shared" si="78"/>
        <v>-</v>
      </c>
      <c r="BA108" s="128" t="str">
        <f t="shared" si="79"/>
        <v>-</v>
      </c>
      <c r="BB108" s="128" t="str">
        <f t="shared" si="80"/>
        <v>-</v>
      </c>
      <c r="BC108" s="128" t="str">
        <f t="shared" si="81"/>
        <v>-</v>
      </c>
      <c r="BD108" s="128" t="str">
        <f t="shared" si="82"/>
        <v>-</v>
      </c>
      <c r="BE108" s="187"/>
      <c r="BF108" s="128" t="str">
        <f t="shared" si="83"/>
        <v>-</v>
      </c>
      <c r="BG108" s="128" t="str">
        <f t="shared" si="84"/>
        <v>-</v>
      </c>
      <c r="BH108" s="187"/>
      <c r="BI108" s="187"/>
      <c r="BJ108" s="128" t="str">
        <f t="shared" si="85"/>
        <v>-</v>
      </c>
      <c r="BK108" s="128" t="str">
        <f t="shared" si="86"/>
        <v>-</v>
      </c>
      <c r="BL108" s="128" t="str">
        <f t="shared" si="87"/>
        <v>-</v>
      </c>
      <c r="BM108" s="128" t="str">
        <f t="shared" si="88"/>
        <v>-</v>
      </c>
      <c r="BN108" s="128" t="str">
        <f t="shared" si="89"/>
        <v>-</v>
      </c>
      <c r="BO108" s="128" t="str">
        <f t="shared" si="90"/>
        <v>-</v>
      </c>
      <c r="BP108" s="128" t="str">
        <f t="shared" si="91"/>
        <v>-</v>
      </c>
      <c r="BQ108" s="128" t="str">
        <f t="shared" si="92"/>
        <v>-</v>
      </c>
      <c r="BR108" s="128" t="str">
        <f t="shared" si="93"/>
        <v>-</v>
      </c>
      <c r="BS108" s="128" t="str">
        <f t="shared" si="94"/>
        <v>-</v>
      </c>
      <c r="BT108" s="128" t="str">
        <f t="shared" si="95"/>
        <v>-</v>
      </c>
      <c r="BU108" s="128" t="str">
        <f t="shared" si="96"/>
        <v>-</v>
      </c>
      <c r="BV108" s="129">
        <f t="shared" si="97"/>
        <v>0</v>
      </c>
      <c r="BX108" s="128" t="str">
        <f t="shared" ref="BX108:BX171" si="103">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98"/>
        <v>-</v>
      </c>
      <c r="K109" s="20" t="str">
        <f>IF(月途中入退所!$D10=$B$2,IF(月途中入退所!I10="","-",月途中入退所!$I10),"-")</f>
        <v>-</v>
      </c>
      <c r="L109" s="162" t="str">
        <f t="shared" si="99"/>
        <v>-</v>
      </c>
      <c r="M109" s="20" t="str">
        <f>IF(月途中入退所!$D10=$B$2,月途中入退所!$J10,"-")</f>
        <v>-</v>
      </c>
      <c r="N109" s="129">
        <f t="shared" si="100"/>
        <v>0</v>
      </c>
      <c r="O109" s="123"/>
      <c r="P109" s="128" t="str">
        <f t="shared" si="47"/>
        <v>-</v>
      </c>
      <c r="Q109" s="128" t="str">
        <f t="shared" si="48"/>
        <v>-</v>
      </c>
      <c r="R109" s="128" t="str">
        <f t="shared" si="49"/>
        <v>-</v>
      </c>
      <c r="S109" s="128" t="str">
        <f t="shared" si="50"/>
        <v>-</v>
      </c>
      <c r="T109" s="128" t="str">
        <f t="shared" si="51"/>
        <v>-</v>
      </c>
      <c r="U109" s="128" t="str">
        <f t="shared" si="52"/>
        <v>-</v>
      </c>
      <c r="V109" s="128" t="str">
        <f t="shared" si="53"/>
        <v>-</v>
      </c>
      <c r="W109" s="128" t="str">
        <f t="shared" si="54"/>
        <v>-</v>
      </c>
      <c r="X109" s="128" t="str">
        <f t="shared" si="55"/>
        <v>-</v>
      </c>
      <c r="Y109" s="128" t="str">
        <f t="shared" si="56"/>
        <v>-</v>
      </c>
      <c r="Z109" s="128" t="str">
        <f t="shared" si="57"/>
        <v>-</v>
      </c>
      <c r="AA109" s="128" t="str">
        <f t="shared" si="58"/>
        <v>-</v>
      </c>
      <c r="AB109" s="131"/>
      <c r="AC109" s="128" t="str">
        <f t="shared" si="59"/>
        <v>-</v>
      </c>
      <c r="AD109" s="128" t="str">
        <f t="shared" si="60"/>
        <v>-</v>
      </c>
      <c r="AE109" s="131"/>
      <c r="AF109" s="131"/>
      <c r="AG109" s="128" t="str">
        <f t="shared" si="61"/>
        <v>-</v>
      </c>
      <c r="AH109" s="128" t="str">
        <f t="shared" si="62"/>
        <v>-</v>
      </c>
      <c r="AI109" s="128" t="str">
        <f t="shared" si="63"/>
        <v>-</v>
      </c>
      <c r="AJ109" s="128" t="str">
        <f t="shared" si="64"/>
        <v>-</v>
      </c>
      <c r="AK109" s="128" t="str">
        <f t="shared" si="65"/>
        <v>-</v>
      </c>
      <c r="AL109" s="128" t="str">
        <f t="shared" si="66"/>
        <v>-</v>
      </c>
      <c r="AM109" s="128" t="str">
        <f t="shared" si="67"/>
        <v>-</v>
      </c>
      <c r="AN109" s="128" t="str">
        <f t="shared" si="68"/>
        <v>-</v>
      </c>
      <c r="AO109" s="128" t="str">
        <f t="shared" si="69"/>
        <v>-</v>
      </c>
      <c r="AP109" s="128" t="str">
        <f t="shared" si="70"/>
        <v>-</v>
      </c>
      <c r="AQ109" s="128" t="str">
        <f t="shared" si="101"/>
        <v>-</v>
      </c>
      <c r="AR109" s="128" t="str">
        <f t="shared" si="102"/>
        <v>-</v>
      </c>
      <c r="AS109" s="128">
        <f t="shared" si="71"/>
        <v>0</v>
      </c>
      <c r="AT109" s="128" t="str">
        <f t="shared" si="72"/>
        <v>-</v>
      </c>
      <c r="AU109" s="128" t="str">
        <f t="shared" si="73"/>
        <v>-</v>
      </c>
      <c r="AV109" s="128" t="str">
        <f t="shared" si="74"/>
        <v>-</v>
      </c>
      <c r="AW109" s="128" t="str">
        <f t="shared" si="75"/>
        <v>-</v>
      </c>
      <c r="AX109" s="128" t="str">
        <f t="shared" si="76"/>
        <v>-</v>
      </c>
      <c r="AY109" s="128" t="str">
        <f t="shared" si="77"/>
        <v>-</v>
      </c>
      <c r="AZ109" s="128" t="str">
        <f t="shared" si="78"/>
        <v>-</v>
      </c>
      <c r="BA109" s="128" t="str">
        <f t="shared" si="79"/>
        <v>-</v>
      </c>
      <c r="BB109" s="128" t="str">
        <f t="shared" si="80"/>
        <v>-</v>
      </c>
      <c r="BC109" s="128" t="str">
        <f t="shared" si="81"/>
        <v>-</v>
      </c>
      <c r="BD109" s="128" t="str">
        <f t="shared" si="82"/>
        <v>-</v>
      </c>
      <c r="BE109" s="187"/>
      <c r="BF109" s="128" t="str">
        <f t="shared" si="83"/>
        <v>-</v>
      </c>
      <c r="BG109" s="128" t="str">
        <f t="shared" si="84"/>
        <v>-</v>
      </c>
      <c r="BH109" s="187"/>
      <c r="BI109" s="187"/>
      <c r="BJ109" s="128" t="str">
        <f t="shared" si="85"/>
        <v>-</v>
      </c>
      <c r="BK109" s="128" t="str">
        <f t="shared" si="86"/>
        <v>-</v>
      </c>
      <c r="BL109" s="128" t="str">
        <f t="shared" si="87"/>
        <v>-</v>
      </c>
      <c r="BM109" s="128" t="str">
        <f t="shared" si="88"/>
        <v>-</v>
      </c>
      <c r="BN109" s="128" t="str">
        <f t="shared" si="89"/>
        <v>-</v>
      </c>
      <c r="BO109" s="128" t="str">
        <f t="shared" si="90"/>
        <v>-</v>
      </c>
      <c r="BP109" s="128" t="str">
        <f t="shared" si="91"/>
        <v>-</v>
      </c>
      <c r="BQ109" s="128" t="str">
        <f t="shared" si="92"/>
        <v>-</v>
      </c>
      <c r="BR109" s="128" t="str">
        <f t="shared" si="93"/>
        <v>-</v>
      </c>
      <c r="BS109" s="128" t="str">
        <f t="shared" si="94"/>
        <v>-</v>
      </c>
      <c r="BT109" s="128" t="str">
        <f t="shared" si="95"/>
        <v>-</v>
      </c>
      <c r="BU109" s="128" t="str">
        <f t="shared" si="96"/>
        <v>-</v>
      </c>
      <c r="BV109" s="129">
        <f t="shared" si="97"/>
        <v>0</v>
      </c>
      <c r="BX109" s="128" t="str">
        <f t="shared" si="103"/>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98"/>
        <v>-</v>
      </c>
      <c r="K110" s="20" t="str">
        <f>IF(月途中入退所!$D11=$B$2,IF(月途中入退所!I11="","-",月途中入退所!$I11),"-")</f>
        <v>-</v>
      </c>
      <c r="L110" s="162" t="str">
        <f t="shared" si="99"/>
        <v>-</v>
      </c>
      <c r="M110" s="20" t="str">
        <f>IF(月途中入退所!$D11=$B$2,月途中入退所!$J11,"-")</f>
        <v>-</v>
      </c>
      <c r="N110" s="129">
        <f t="shared" si="100"/>
        <v>0</v>
      </c>
      <c r="O110" s="123"/>
      <c r="P110" s="128" t="str">
        <f t="shared" si="47"/>
        <v>-</v>
      </c>
      <c r="Q110" s="128" t="str">
        <f t="shared" si="48"/>
        <v>-</v>
      </c>
      <c r="R110" s="128" t="str">
        <f t="shared" si="49"/>
        <v>-</v>
      </c>
      <c r="S110" s="128" t="str">
        <f t="shared" si="50"/>
        <v>-</v>
      </c>
      <c r="T110" s="128" t="str">
        <f t="shared" si="51"/>
        <v>-</v>
      </c>
      <c r="U110" s="128" t="str">
        <f t="shared" si="52"/>
        <v>-</v>
      </c>
      <c r="V110" s="128" t="str">
        <f t="shared" si="53"/>
        <v>-</v>
      </c>
      <c r="W110" s="128" t="str">
        <f t="shared" si="54"/>
        <v>-</v>
      </c>
      <c r="X110" s="128" t="str">
        <f t="shared" si="55"/>
        <v>-</v>
      </c>
      <c r="Y110" s="128" t="str">
        <f t="shared" si="56"/>
        <v>-</v>
      </c>
      <c r="Z110" s="128" t="str">
        <f t="shared" si="57"/>
        <v>-</v>
      </c>
      <c r="AA110" s="128" t="str">
        <f t="shared" si="58"/>
        <v>-</v>
      </c>
      <c r="AB110" s="131"/>
      <c r="AC110" s="128" t="str">
        <f t="shared" si="59"/>
        <v>-</v>
      </c>
      <c r="AD110" s="128" t="str">
        <f t="shared" si="60"/>
        <v>-</v>
      </c>
      <c r="AE110" s="131"/>
      <c r="AF110" s="131"/>
      <c r="AG110" s="128" t="str">
        <f t="shared" si="61"/>
        <v>-</v>
      </c>
      <c r="AH110" s="128" t="str">
        <f t="shared" si="62"/>
        <v>-</v>
      </c>
      <c r="AI110" s="128" t="str">
        <f t="shared" si="63"/>
        <v>-</v>
      </c>
      <c r="AJ110" s="128" t="str">
        <f t="shared" si="64"/>
        <v>-</v>
      </c>
      <c r="AK110" s="128" t="str">
        <f t="shared" si="65"/>
        <v>-</v>
      </c>
      <c r="AL110" s="128" t="str">
        <f t="shared" si="66"/>
        <v>-</v>
      </c>
      <c r="AM110" s="128" t="str">
        <f t="shared" si="67"/>
        <v>-</v>
      </c>
      <c r="AN110" s="128" t="str">
        <f t="shared" si="68"/>
        <v>-</v>
      </c>
      <c r="AO110" s="128" t="str">
        <f t="shared" si="69"/>
        <v>-</v>
      </c>
      <c r="AP110" s="128" t="str">
        <f t="shared" si="70"/>
        <v>-</v>
      </c>
      <c r="AQ110" s="128" t="str">
        <f t="shared" si="101"/>
        <v>-</v>
      </c>
      <c r="AR110" s="128" t="str">
        <f t="shared" si="102"/>
        <v>-</v>
      </c>
      <c r="AS110" s="128">
        <f t="shared" si="71"/>
        <v>0</v>
      </c>
      <c r="AT110" s="128" t="str">
        <f t="shared" si="72"/>
        <v>-</v>
      </c>
      <c r="AU110" s="128" t="str">
        <f t="shared" si="73"/>
        <v>-</v>
      </c>
      <c r="AV110" s="128" t="str">
        <f t="shared" si="74"/>
        <v>-</v>
      </c>
      <c r="AW110" s="128" t="str">
        <f t="shared" si="75"/>
        <v>-</v>
      </c>
      <c r="AX110" s="128" t="str">
        <f t="shared" si="76"/>
        <v>-</v>
      </c>
      <c r="AY110" s="128" t="str">
        <f t="shared" si="77"/>
        <v>-</v>
      </c>
      <c r="AZ110" s="128" t="str">
        <f t="shared" si="78"/>
        <v>-</v>
      </c>
      <c r="BA110" s="128" t="str">
        <f t="shared" si="79"/>
        <v>-</v>
      </c>
      <c r="BB110" s="128" t="str">
        <f t="shared" si="80"/>
        <v>-</v>
      </c>
      <c r="BC110" s="128" t="str">
        <f t="shared" si="81"/>
        <v>-</v>
      </c>
      <c r="BD110" s="128" t="str">
        <f t="shared" si="82"/>
        <v>-</v>
      </c>
      <c r="BE110" s="187"/>
      <c r="BF110" s="128" t="str">
        <f t="shared" si="83"/>
        <v>-</v>
      </c>
      <c r="BG110" s="128" t="str">
        <f t="shared" si="84"/>
        <v>-</v>
      </c>
      <c r="BH110" s="187"/>
      <c r="BI110" s="187"/>
      <c r="BJ110" s="128" t="str">
        <f t="shared" si="85"/>
        <v>-</v>
      </c>
      <c r="BK110" s="128" t="str">
        <f t="shared" si="86"/>
        <v>-</v>
      </c>
      <c r="BL110" s="128" t="str">
        <f t="shared" si="87"/>
        <v>-</v>
      </c>
      <c r="BM110" s="128" t="str">
        <f t="shared" si="88"/>
        <v>-</v>
      </c>
      <c r="BN110" s="128" t="str">
        <f t="shared" si="89"/>
        <v>-</v>
      </c>
      <c r="BO110" s="128" t="str">
        <f t="shared" si="90"/>
        <v>-</v>
      </c>
      <c r="BP110" s="128" t="str">
        <f t="shared" si="91"/>
        <v>-</v>
      </c>
      <c r="BQ110" s="128" t="str">
        <f t="shared" si="92"/>
        <v>-</v>
      </c>
      <c r="BR110" s="128" t="str">
        <f t="shared" si="93"/>
        <v>-</v>
      </c>
      <c r="BS110" s="128" t="str">
        <f t="shared" si="94"/>
        <v>-</v>
      </c>
      <c r="BT110" s="128" t="str">
        <f t="shared" si="95"/>
        <v>-</v>
      </c>
      <c r="BU110" s="128" t="str">
        <f t="shared" si="96"/>
        <v>-</v>
      </c>
      <c r="BV110" s="129">
        <f t="shared" si="97"/>
        <v>0</v>
      </c>
      <c r="BX110" s="128" t="str">
        <f t="shared" si="103"/>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98"/>
        <v>-</v>
      </c>
      <c r="K111" s="20" t="str">
        <f>IF(月途中入退所!$D12=$B$2,IF(月途中入退所!I12="","-",月途中入退所!$I12),"-")</f>
        <v>-</v>
      </c>
      <c r="L111" s="162" t="str">
        <f t="shared" si="99"/>
        <v>-</v>
      </c>
      <c r="M111" s="20" t="str">
        <f>IF(月途中入退所!$D12=$B$2,月途中入退所!$J12,"-")</f>
        <v>-</v>
      </c>
      <c r="N111" s="129">
        <f t="shared" si="100"/>
        <v>0</v>
      </c>
      <c r="O111" s="123"/>
      <c r="P111" s="128" t="str">
        <f t="shared" si="47"/>
        <v>-</v>
      </c>
      <c r="Q111" s="128" t="str">
        <f t="shared" si="48"/>
        <v>-</v>
      </c>
      <c r="R111" s="128" t="str">
        <f t="shared" si="49"/>
        <v>-</v>
      </c>
      <c r="S111" s="128" t="str">
        <f t="shared" si="50"/>
        <v>-</v>
      </c>
      <c r="T111" s="128" t="str">
        <f t="shared" si="51"/>
        <v>-</v>
      </c>
      <c r="U111" s="128" t="str">
        <f t="shared" si="52"/>
        <v>-</v>
      </c>
      <c r="V111" s="128" t="str">
        <f t="shared" si="53"/>
        <v>-</v>
      </c>
      <c r="W111" s="128" t="str">
        <f t="shared" si="54"/>
        <v>-</v>
      </c>
      <c r="X111" s="128" t="str">
        <f t="shared" si="55"/>
        <v>-</v>
      </c>
      <c r="Y111" s="128" t="str">
        <f t="shared" si="56"/>
        <v>-</v>
      </c>
      <c r="Z111" s="128" t="str">
        <f t="shared" si="57"/>
        <v>-</v>
      </c>
      <c r="AA111" s="128" t="str">
        <f t="shared" si="58"/>
        <v>-</v>
      </c>
      <c r="AB111" s="131"/>
      <c r="AC111" s="128" t="str">
        <f t="shared" si="59"/>
        <v>-</v>
      </c>
      <c r="AD111" s="128" t="str">
        <f t="shared" si="60"/>
        <v>-</v>
      </c>
      <c r="AE111" s="131"/>
      <c r="AF111" s="131"/>
      <c r="AG111" s="128" t="str">
        <f t="shared" si="61"/>
        <v>-</v>
      </c>
      <c r="AH111" s="128" t="str">
        <f t="shared" si="62"/>
        <v>-</v>
      </c>
      <c r="AI111" s="128" t="str">
        <f t="shared" si="63"/>
        <v>-</v>
      </c>
      <c r="AJ111" s="128" t="str">
        <f t="shared" si="64"/>
        <v>-</v>
      </c>
      <c r="AK111" s="128" t="str">
        <f t="shared" si="65"/>
        <v>-</v>
      </c>
      <c r="AL111" s="128" t="str">
        <f t="shared" si="66"/>
        <v>-</v>
      </c>
      <c r="AM111" s="128" t="str">
        <f t="shared" si="67"/>
        <v>-</v>
      </c>
      <c r="AN111" s="128" t="str">
        <f t="shared" si="68"/>
        <v>-</v>
      </c>
      <c r="AO111" s="128" t="str">
        <f t="shared" si="69"/>
        <v>-</v>
      </c>
      <c r="AP111" s="128" t="str">
        <f t="shared" si="70"/>
        <v>-</v>
      </c>
      <c r="AQ111" s="128" t="str">
        <f t="shared" si="101"/>
        <v>-</v>
      </c>
      <c r="AR111" s="128" t="str">
        <f t="shared" si="102"/>
        <v>-</v>
      </c>
      <c r="AS111" s="128">
        <f t="shared" si="71"/>
        <v>0</v>
      </c>
      <c r="AT111" s="128" t="str">
        <f t="shared" si="72"/>
        <v>-</v>
      </c>
      <c r="AU111" s="128" t="str">
        <f t="shared" si="73"/>
        <v>-</v>
      </c>
      <c r="AV111" s="128" t="str">
        <f t="shared" si="74"/>
        <v>-</v>
      </c>
      <c r="AW111" s="128" t="str">
        <f t="shared" si="75"/>
        <v>-</v>
      </c>
      <c r="AX111" s="128" t="str">
        <f t="shared" si="76"/>
        <v>-</v>
      </c>
      <c r="AY111" s="128" t="str">
        <f t="shared" si="77"/>
        <v>-</v>
      </c>
      <c r="AZ111" s="128" t="str">
        <f t="shared" si="78"/>
        <v>-</v>
      </c>
      <c r="BA111" s="128" t="str">
        <f t="shared" si="79"/>
        <v>-</v>
      </c>
      <c r="BB111" s="128" t="str">
        <f t="shared" si="80"/>
        <v>-</v>
      </c>
      <c r="BC111" s="128" t="str">
        <f t="shared" si="81"/>
        <v>-</v>
      </c>
      <c r="BD111" s="128" t="str">
        <f t="shared" si="82"/>
        <v>-</v>
      </c>
      <c r="BE111" s="187"/>
      <c r="BF111" s="128" t="str">
        <f t="shared" si="83"/>
        <v>-</v>
      </c>
      <c r="BG111" s="128" t="str">
        <f t="shared" si="84"/>
        <v>-</v>
      </c>
      <c r="BH111" s="187"/>
      <c r="BI111" s="187"/>
      <c r="BJ111" s="128" t="str">
        <f t="shared" si="85"/>
        <v>-</v>
      </c>
      <c r="BK111" s="128" t="str">
        <f t="shared" si="86"/>
        <v>-</v>
      </c>
      <c r="BL111" s="128" t="str">
        <f t="shared" si="87"/>
        <v>-</v>
      </c>
      <c r="BM111" s="128" t="str">
        <f t="shared" si="88"/>
        <v>-</v>
      </c>
      <c r="BN111" s="128" t="str">
        <f t="shared" si="89"/>
        <v>-</v>
      </c>
      <c r="BO111" s="128" t="str">
        <f t="shared" si="90"/>
        <v>-</v>
      </c>
      <c r="BP111" s="128" t="str">
        <f t="shared" si="91"/>
        <v>-</v>
      </c>
      <c r="BQ111" s="128" t="str">
        <f t="shared" si="92"/>
        <v>-</v>
      </c>
      <c r="BR111" s="128" t="str">
        <f t="shared" si="93"/>
        <v>-</v>
      </c>
      <c r="BS111" s="128" t="str">
        <f t="shared" si="94"/>
        <v>-</v>
      </c>
      <c r="BT111" s="128" t="str">
        <f t="shared" si="95"/>
        <v>-</v>
      </c>
      <c r="BU111" s="128" t="str">
        <f t="shared" si="96"/>
        <v>-</v>
      </c>
      <c r="BV111" s="129">
        <f t="shared" si="97"/>
        <v>0</v>
      </c>
      <c r="BX111" s="128" t="str">
        <f t="shared" si="103"/>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98"/>
        <v>-</v>
      </c>
      <c r="K112" s="20" t="str">
        <f>IF(月途中入退所!$D13=$B$2,IF(月途中入退所!I13="","-",月途中入退所!$I13),"-")</f>
        <v>-</v>
      </c>
      <c r="L112" s="162" t="str">
        <f t="shared" si="99"/>
        <v>-</v>
      </c>
      <c r="M112" s="20" t="str">
        <f>IF(月途中入退所!$D13=$B$2,月途中入退所!$J13,"-")</f>
        <v>-</v>
      </c>
      <c r="N112" s="129">
        <f t="shared" si="100"/>
        <v>0</v>
      </c>
      <c r="O112" s="123"/>
      <c r="P112" s="128" t="str">
        <f t="shared" si="47"/>
        <v>-</v>
      </c>
      <c r="Q112" s="128" t="str">
        <f t="shared" si="48"/>
        <v>-</v>
      </c>
      <c r="R112" s="128" t="str">
        <f t="shared" si="49"/>
        <v>-</v>
      </c>
      <c r="S112" s="128" t="str">
        <f t="shared" si="50"/>
        <v>-</v>
      </c>
      <c r="T112" s="128" t="str">
        <f t="shared" si="51"/>
        <v>-</v>
      </c>
      <c r="U112" s="128" t="str">
        <f t="shared" si="52"/>
        <v>-</v>
      </c>
      <c r="V112" s="128" t="str">
        <f t="shared" si="53"/>
        <v>-</v>
      </c>
      <c r="W112" s="128" t="str">
        <f t="shared" si="54"/>
        <v>-</v>
      </c>
      <c r="X112" s="128" t="str">
        <f t="shared" si="55"/>
        <v>-</v>
      </c>
      <c r="Y112" s="128" t="str">
        <f t="shared" si="56"/>
        <v>-</v>
      </c>
      <c r="Z112" s="128" t="str">
        <f t="shared" si="57"/>
        <v>-</v>
      </c>
      <c r="AA112" s="128" t="str">
        <f t="shared" si="58"/>
        <v>-</v>
      </c>
      <c r="AB112" s="131"/>
      <c r="AC112" s="128" t="str">
        <f t="shared" si="59"/>
        <v>-</v>
      </c>
      <c r="AD112" s="128" t="str">
        <f t="shared" si="60"/>
        <v>-</v>
      </c>
      <c r="AE112" s="131"/>
      <c r="AF112" s="131"/>
      <c r="AG112" s="128" t="str">
        <f t="shared" si="61"/>
        <v>-</v>
      </c>
      <c r="AH112" s="128" t="str">
        <f t="shared" si="62"/>
        <v>-</v>
      </c>
      <c r="AI112" s="128" t="str">
        <f t="shared" si="63"/>
        <v>-</v>
      </c>
      <c r="AJ112" s="128" t="str">
        <f t="shared" si="64"/>
        <v>-</v>
      </c>
      <c r="AK112" s="128" t="str">
        <f t="shared" si="65"/>
        <v>-</v>
      </c>
      <c r="AL112" s="128" t="str">
        <f t="shared" si="66"/>
        <v>-</v>
      </c>
      <c r="AM112" s="128" t="str">
        <f t="shared" si="67"/>
        <v>-</v>
      </c>
      <c r="AN112" s="128" t="str">
        <f t="shared" si="68"/>
        <v>-</v>
      </c>
      <c r="AO112" s="128" t="str">
        <f t="shared" si="69"/>
        <v>-</v>
      </c>
      <c r="AP112" s="128" t="str">
        <f t="shared" si="70"/>
        <v>-</v>
      </c>
      <c r="AQ112" s="128" t="str">
        <f t="shared" si="101"/>
        <v>-</v>
      </c>
      <c r="AR112" s="128" t="str">
        <f t="shared" si="102"/>
        <v>-</v>
      </c>
      <c r="AS112" s="128">
        <f t="shared" si="71"/>
        <v>0</v>
      </c>
      <c r="AT112" s="128" t="str">
        <f t="shared" si="72"/>
        <v>-</v>
      </c>
      <c r="AU112" s="128" t="str">
        <f t="shared" si="73"/>
        <v>-</v>
      </c>
      <c r="AV112" s="128" t="str">
        <f t="shared" si="74"/>
        <v>-</v>
      </c>
      <c r="AW112" s="128" t="str">
        <f t="shared" si="75"/>
        <v>-</v>
      </c>
      <c r="AX112" s="128" t="str">
        <f t="shared" si="76"/>
        <v>-</v>
      </c>
      <c r="AY112" s="128" t="str">
        <f t="shared" si="77"/>
        <v>-</v>
      </c>
      <c r="AZ112" s="128" t="str">
        <f t="shared" si="78"/>
        <v>-</v>
      </c>
      <c r="BA112" s="128" t="str">
        <f t="shared" si="79"/>
        <v>-</v>
      </c>
      <c r="BB112" s="128" t="str">
        <f t="shared" si="80"/>
        <v>-</v>
      </c>
      <c r="BC112" s="128" t="str">
        <f t="shared" si="81"/>
        <v>-</v>
      </c>
      <c r="BD112" s="128" t="str">
        <f t="shared" si="82"/>
        <v>-</v>
      </c>
      <c r="BE112" s="187"/>
      <c r="BF112" s="128" t="str">
        <f t="shared" si="83"/>
        <v>-</v>
      </c>
      <c r="BG112" s="128" t="str">
        <f t="shared" si="84"/>
        <v>-</v>
      </c>
      <c r="BH112" s="187"/>
      <c r="BI112" s="187"/>
      <c r="BJ112" s="128" t="str">
        <f t="shared" si="85"/>
        <v>-</v>
      </c>
      <c r="BK112" s="128" t="str">
        <f t="shared" si="86"/>
        <v>-</v>
      </c>
      <c r="BL112" s="128" t="str">
        <f t="shared" si="87"/>
        <v>-</v>
      </c>
      <c r="BM112" s="128" t="str">
        <f t="shared" si="88"/>
        <v>-</v>
      </c>
      <c r="BN112" s="128" t="str">
        <f t="shared" si="89"/>
        <v>-</v>
      </c>
      <c r="BO112" s="128" t="str">
        <f t="shared" si="90"/>
        <v>-</v>
      </c>
      <c r="BP112" s="128" t="str">
        <f t="shared" si="91"/>
        <v>-</v>
      </c>
      <c r="BQ112" s="128" t="str">
        <f t="shared" si="92"/>
        <v>-</v>
      </c>
      <c r="BR112" s="128" t="str">
        <f t="shared" si="93"/>
        <v>-</v>
      </c>
      <c r="BS112" s="128" t="str">
        <f t="shared" si="94"/>
        <v>-</v>
      </c>
      <c r="BT112" s="128" t="str">
        <f t="shared" si="95"/>
        <v>-</v>
      </c>
      <c r="BU112" s="128" t="str">
        <f t="shared" si="96"/>
        <v>-</v>
      </c>
      <c r="BV112" s="129">
        <f t="shared" si="97"/>
        <v>0</v>
      </c>
      <c r="BX112" s="128" t="str">
        <f t="shared" si="103"/>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98"/>
        <v>-</v>
      </c>
      <c r="K113" s="20" t="str">
        <f>IF(月途中入退所!$D14=$B$2,IF(月途中入退所!I14="","-",月途中入退所!$I14),"-")</f>
        <v>-</v>
      </c>
      <c r="L113" s="162" t="str">
        <f t="shared" si="99"/>
        <v>-</v>
      </c>
      <c r="M113" s="20" t="str">
        <f>IF(月途中入退所!$D14=$B$2,月途中入退所!$J14,"-")</f>
        <v>-</v>
      </c>
      <c r="N113" s="129">
        <f t="shared" si="100"/>
        <v>0</v>
      </c>
      <c r="O113" s="123"/>
      <c r="P113" s="128" t="str">
        <f t="shared" si="47"/>
        <v>-</v>
      </c>
      <c r="Q113" s="128" t="str">
        <f t="shared" si="48"/>
        <v>-</v>
      </c>
      <c r="R113" s="128" t="str">
        <f t="shared" si="49"/>
        <v>-</v>
      </c>
      <c r="S113" s="128" t="str">
        <f t="shared" si="50"/>
        <v>-</v>
      </c>
      <c r="T113" s="128" t="str">
        <f t="shared" si="51"/>
        <v>-</v>
      </c>
      <c r="U113" s="128" t="str">
        <f t="shared" si="52"/>
        <v>-</v>
      </c>
      <c r="V113" s="128" t="str">
        <f t="shared" si="53"/>
        <v>-</v>
      </c>
      <c r="W113" s="128" t="str">
        <f t="shared" si="54"/>
        <v>-</v>
      </c>
      <c r="X113" s="128" t="str">
        <f t="shared" si="55"/>
        <v>-</v>
      </c>
      <c r="Y113" s="128" t="str">
        <f t="shared" si="56"/>
        <v>-</v>
      </c>
      <c r="Z113" s="128" t="str">
        <f t="shared" si="57"/>
        <v>-</v>
      </c>
      <c r="AA113" s="128" t="str">
        <f t="shared" si="58"/>
        <v>-</v>
      </c>
      <c r="AB113" s="131"/>
      <c r="AC113" s="128" t="str">
        <f t="shared" si="59"/>
        <v>-</v>
      </c>
      <c r="AD113" s="128" t="str">
        <f t="shared" si="60"/>
        <v>-</v>
      </c>
      <c r="AE113" s="131"/>
      <c r="AF113" s="131"/>
      <c r="AG113" s="128" t="str">
        <f t="shared" si="61"/>
        <v>-</v>
      </c>
      <c r="AH113" s="128" t="str">
        <f t="shared" si="62"/>
        <v>-</v>
      </c>
      <c r="AI113" s="128" t="str">
        <f t="shared" si="63"/>
        <v>-</v>
      </c>
      <c r="AJ113" s="128" t="str">
        <f t="shared" si="64"/>
        <v>-</v>
      </c>
      <c r="AK113" s="128" t="str">
        <f t="shared" si="65"/>
        <v>-</v>
      </c>
      <c r="AL113" s="128" t="str">
        <f t="shared" si="66"/>
        <v>-</v>
      </c>
      <c r="AM113" s="128" t="str">
        <f t="shared" si="67"/>
        <v>-</v>
      </c>
      <c r="AN113" s="128" t="str">
        <f t="shared" si="68"/>
        <v>-</v>
      </c>
      <c r="AO113" s="128" t="str">
        <f t="shared" si="69"/>
        <v>-</v>
      </c>
      <c r="AP113" s="128" t="str">
        <f t="shared" si="70"/>
        <v>-</v>
      </c>
      <c r="AQ113" s="128" t="str">
        <f t="shared" si="101"/>
        <v>-</v>
      </c>
      <c r="AR113" s="128" t="str">
        <f t="shared" si="102"/>
        <v>-</v>
      </c>
      <c r="AS113" s="128">
        <f t="shared" si="71"/>
        <v>0</v>
      </c>
      <c r="AT113" s="128" t="str">
        <f t="shared" si="72"/>
        <v>-</v>
      </c>
      <c r="AU113" s="128" t="str">
        <f t="shared" si="73"/>
        <v>-</v>
      </c>
      <c r="AV113" s="128" t="str">
        <f t="shared" si="74"/>
        <v>-</v>
      </c>
      <c r="AW113" s="128" t="str">
        <f t="shared" si="75"/>
        <v>-</v>
      </c>
      <c r="AX113" s="128" t="str">
        <f t="shared" si="76"/>
        <v>-</v>
      </c>
      <c r="AY113" s="128" t="str">
        <f t="shared" si="77"/>
        <v>-</v>
      </c>
      <c r="AZ113" s="128" t="str">
        <f t="shared" si="78"/>
        <v>-</v>
      </c>
      <c r="BA113" s="128" t="str">
        <f t="shared" si="79"/>
        <v>-</v>
      </c>
      <c r="BB113" s="128" t="str">
        <f t="shared" si="80"/>
        <v>-</v>
      </c>
      <c r="BC113" s="128" t="str">
        <f t="shared" si="81"/>
        <v>-</v>
      </c>
      <c r="BD113" s="128" t="str">
        <f t="shared" si="82"/>
        <v>-</v>
      </c>
      <c r="BE113" s="187"/>
      <c r="BF113" s="128" t="str">
        <f t="shared" si="83"/>
        <v>-</v>
      </c>
      <c r="BG113" s="128" t="str">
        <f t="shared" si="84"/>
        <v>-</v>
      </c>
      <c r="BH113" s="187"/>
      <c r="BI113" s="187"/>
      <c r="BJ113" s="128" t="str">
        <f t="shared" si="85"/>
        <v>-</v>
      </c>
      <c r="BK113" s="128" t="str">
        <f t="shared" si="86"/>
        <v>-</v>
      </c>
      <c r="BL113" s="128" t="str">
        <f t="shared" si="87"/>
        <v>-</v>
      </c>
      <c r="BM113" s="128" t="str">
        <f t="shared" si="88"/>
        <v>-</v>
      </c>
      <c r="BN113" s="128" t="str">
        <f t="shared" si="89"/>
        <v>-</v>
      </c>
      <c r="BO113" s="128" t="str">
        <f t="shared" si="90"/>
        <v>-</v>
      </c>
      <c r="BP113" s="128" t="str">
        <f t="shared" si="91"/>
        <v>-</v>
      </c>
      <c r="BQ113" s="128" t="str">
        <f t="shared" si="92"/>
        <v>-</v>
      </c>
      <c r="BR113" s="128" t="str">
        <f t="shared" si="93"/>
        <v>-</v>
      </c>
      <c r="BS113" s="128" t="str">
        <f t="shared" si="94"/>
        <v>-</v>
      </c>
      <c r="BT113" s="128" t="str">
        <f t="shared" si="95"/>
        <v>-</v>
      </c>
      <c r="BU113" s="128" t="str">
        <f t="shared" si="96"/>
        <v>-</v>
      </c>
      <c r="BV113" s="129">
        <f t="shared" si="97"/>
        <v>0</v>
      </c>
      <c r="BX113" s="128" t="str">
        <f t="shared" si="103"/>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98"/>
        <v>-</v>
      </c>
      <c r="K114" s="20" t="str">
        <f>IF(月途中入退所!$D15=$B$2,IF(月途中入退所!I15="","-",月途中入退所!$I15),"-")</f>
        <v>-</v>
      </c>
      <c r="L114" s="162" t="str">
        <f t="shared" si="99"/>
        <v>-</v>
      </c>
      <c r="M114" s="20" t="str">
        <f>IF(月途中入退所!$D15=$B$2,月途中入退所!$J15,"-")</f>
        <v>-</v>
      </c>
      <c r="N114" s="129">
        <f t="shared" si="100"/>
        <v>0</v>
      </c>
      <c r="O114" s="123"/>
      <c r="P114" s="128" t="str">
        <f t="shared" si="47"/>
        <v>-</v>
      </c>
      <c r="Q114" s="128" t="str">
        <f t="shared" si="48"/>
        <v>-</v>
      </c>
      <c r="R114" s="128" t="str">
        <f t="shared" si="49"/>
        <v>-</v>
      </c>
      <c r="S114" s="128" t="str">
        <f t="shared" si="50"/>
        <v>-</v>
      </c>
      <c r="T114" s="128" t="str">
        <f t="shared" si="51"/>
        <v>-</v>
      </c>
      <c r="U114" s="128" t="str">
        <f t="shared" si="52"/>
        <v>-</v>
      </c>
      <c r="V114" s="128" t="str">
        <f t="shared" si="53"/>
        <v>-</v>
      </c>
      <c r="W114" s="128" t="str">
        <f t="shared" si="54"/>
        <v>-</v>
      </c>
      <c r="X114" s="128" t="str">
        <f t="shared" si="55"/>
        <v>-</v>
      </c>
      <c r="Y114" s="128" t="str">
        <f t="shared" si="56"/>
        <v>-</v>
      </c>
      <c r="Z114" s="128" t="str">
        <f t="shared" si="57"/>
        <v>-</v>
      </c>
      <c r="AA114" s="128" t="str">
        <f t="shared" si="58"/>
        <v>-</v>
      </c>
      <c r="AB114" s="131"/>
      <c r="AC114" s="128" t="str">
        <f t="shared" si="59"/>
        <v>-</v>
      </c>
      <c r="AD114" s="128" t="str">
        <f t="shared" si="60"/>
        <v>-</v>
      </c>
      <c r="AE114" s="131"/>
      <c r="AF114" s="131"/>
      <c r="AG114" s="128" t="str">
        <f t="shared" si="61"/>
        <v>-</v>
      </c>
      <c r="AH114" s="128" t="str">
        <f t="shared" si="62"/>
        <v>-</v>
      </c>
      <c r="AI114" s="128" t="str">
        <f t="shared" si="63"/>
        <v>-</v>
      </c>
      <c r="AJ114" s="128" t="str">
        <f t="shared" si="64"/>
        <v>-</v>
      </c>
      <c r="AK114" s="128" t="str">
        <f t="shared" si="65"/>
        <v>-</v>
      </c>
      <c r="AL114" s="128" t="str">
        <f t="shared" si="66"/>
        <v>-</v>
      </c>
      <c r="AM114" s="128" t="str">
        <f t="shared" si="67"/>
        <v>-</v>
      </c>
      <c r="AN114" s="128" t="str">
        <f t="shared" si="68"/>
        <v>-</v>
      </c>
      <c r="AO114" s="128" t="str">
        <f t="shared" si="69"/>
        <v>-</v>
      </c>
      <c r="AP114" s="128" t="str">
        <f t="shared" si="70"/>
        <v>-</v>
      </c>
      <c r="AQ114" s="128" t="str">
        <f t="shared" si="101"/>
        <v>-</v>
      </c>
      <c r="AR114" s="128" t="str">
        <f t="shared" si="102"/>
        <v>-</v>
      </c>
      <c r="AS114" s="128">
        <f t="shared" si="71"/>
        <v>0</v>
      </c>
      <c r="AT114" s="128" t="str">
        <f t="shared" si="72"/>
        <v>-</v>
      </c>
      <c r="AU114" s="128" t="str">
        <f t="shared" si="73"/>
        <v>-</v>
      </c>
      <c r="AV114" s="128" t="str">
        <f t="shared" si="74"/>
        <v>-</v>
      </c>
      <c r="AW114" s="128" t="str">
        <f t="shared" si="75"/>
        <v>-</v>
      </c>
      <c r="AX114" s="128" t="str">
        <f t="shared" si="76"/>
        <v>-</v>
      </c>
      <c r="AY114" s="128" t="str">
        <f t="shared" si="77"/>
        <v>-</v>
      </c>
      <c r="AZ114" s="128" t="str">
        <f t="shared" si="78"/>
        <v>-</v>
      </c>
      <c r="BA114" s="128" t="str">
        <f t="shared" si="79"/>
        <v>-</v>
      </c>
      <c r="BB114" s="128" t="str">
        <f t="shared" si="80"/>
        <v>-</v>
      </c>
      <c r="BC114" s="128" t="str">
        <f t="shared" si="81"/>
        <v>-</v>
      </c>
      <c r="BD114" s="128" t="str">
        <f t="shared" si="82"/>
        <v>-</v>
      </c>
      <c r="BE114" s="187"/>
      <c r="BF114" s="128" t="str">
        <f t="shared" si="83"/>
        <v>-</v>
      </c>
      <c r="BG114" s="128" t="str">
        <f t="shared" si="84"/>
        <v>-</v>
      </c>
      <c r="BH114" s="187"/>
      <c r="BI114" s="187"/>
      <c r="BJ114" s="128" t="str">
        <f t="shared" si="85"/>
        <v>-</v>
      </c>
      <c r="BK114" s="128" t="str">
        <f t="shared" si="86"/>
        <v>-</v>
      </c>
      <c r="BL114" s="128" t="str">
        <f t="shared" si="87"/>
        <v>-</v>
      </c>
      <c r="BM114" s="128" t="str">
        <f t="shared" si="88"/>
        <v>-</v>
      </c>
      <c r="BN114" s="128" t="str">
        <f t="shared" si="89"/>
        <v>-</v>
      </c>
      <c r="BO114" s="128" t="str">
        <f t="shared" si="90"/>
        <v>-</v>
      </c>
      <c r="BP114" s="128" t="str">
        <f t="shared" si="91"/>
        <v>-</v>
      </c>
      <c r="BQ114" s="128" t="str">
        <f t="shared" si="92"/>
        <v>-</v>
      </c>
      <c r="BR114" s="128" t="str">
        <f t="shared" si="93"/>
        <v>-</v>
      </c>
      <c r="BS114" s="128" t="str">
        <f t="shared" si="94"/>
        <v>-</v>
      </c>
      <c r="BT114" s="128" t="str">
        <f t="shared" si="95"/>
        <v>-</v>
      </c>
      <c r="BU114" s="128" t="str">
        <f t="shared" si="96"/>
        <v>-</v>
      </c>
      <c r="BV114" s="129">
        <f t="shared" si="97"/>
        <v>0</v>
      </c>
      <c r="BX114" s="128" t="str">
        <f t="shared" si="103"/>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98"/>
        <v>-</v>
      </c>
      <c r="K115" s="20" t="str">
        <f>IF(月途中入退所!$D16=$B$2,IF(月途中入退所!I16="","-",月途中入退所!$I16),"-")</f>
        <v>-</v>
      </c>
      <c r="L115" s="162" t="str">
        <f t="shared" si="99"/>
        <v>-</v>
      </c>
      <c r="M115" s="20" t="str">
        <f>IF(月途中入退所!$D16=$B$2,月途中入退所!$J16,"-")</f>
        <v>-</v>
      </c>
      <c r="N115" s="129">
        <f t="shared" si="100"/>
        <v>0</v>
      </c>
      <c r="O115" s="123"/>
      <c r="P115" s="128" t="str">
        <f t="shared" si="47"/>
        <v>-</v>
      </c>
      <c r="Q115" s="128" t="str">
        <f t="shared" si="48"/>
        <v>-</v>
      </c>
      <c r="R115" s="128" t="str">
        <f t="shared" si="49"/>
        <v>-</v>
      </c>
      <c r="S115" s="128" t="str">
        <f t="shared" si="50"/>
        <v>-</v>
      </c>
      <c r="T115" s="128" t="str">
        <f t="shared" si="51"/>
        <v>-</v>
      </c>
      <c r="U115" s="128" t="str">
        <f t="shared" si="52"/>
        <v>-</v>
      </c>
      <c r="V115" s="128" t="str">
        <f t="shared" si="53"/>
        <v>-</v>
      </c>
      <c r="W115" s="128" t="str">
        <f t="shared" si="54"/>
        <v>-</v>
      </c>
      <c r="X115" s="128" t="str">
        <f t="shared" si="55"/>
        <v>-</v>
      </c>
      <c r="Y115" s="128" t="str">
        <f t="shared" si="56"/>
        <v>-</v>
      </c>
      <c r="Z115" s="128" t="str">
        <f t="shared" si="57"/>
        <v>-</v>
      </c>
      <c r="AA115" s="128" t="str">
        <f t="shared" si="58"/>
        <v>-</v>
      </c>
      <c r="AB115" s="131"/>
      <c r="AC115" s="128" t="str">
        <f t="shared" si="59"/>
        <v>-</v>
      </c>
      <c r="AD115" s="128" t="str">
        <f t="shared" si="60"/>
        <v>-</v>
      </c>
      <c r="AE115" s="131"/>
      <c r="AF115" s="131"/>
      <c r="AG115" s="128" t="str">
        <f t="shared" si="61"/>
        <v>-</v>
      </c>
      <c r="AH115" s="128" t="str">
        <f t="shared" si="62"/>
        <v>-</v>
      </c>
      <c r="AI115" s="128" t="str">
        <f t="shared" si="63"/>
        <v>-</v>
      </c>
      <c r="AJ115" s="128" t="str">
        <f t="shared" si="64"/>
        <v>-</v>
      </c>
      <c r="AK115" s="128" t="str">
        <f t="shared" si="65"/>
        <v>-</v>
      </c>
      <c r="AL115" s="128" t="str">
        <f t="shared" si="66"/>
        <v>-</v>
      </c>
      <c r="AM115" s="128" t="str">
        <f t="shared" si="67"/>
        <v>-</v>
      </c>
      <c r="AN115" s="128" t="str">
        <f t="shared" si="68"/>
        <v>-</v>
      </c>
      <c r="AO115" s="128" t="str">
        <f t="shared" si="69"/>
        <v>-</v>
      </c>
      <c r="AP115" s="128" t="str">
        <f t="shared" si="70"/>
        <v>-</v>
      </c>
      <c r="AQ115" s="128" t="str">
        <f t="shared" si="101"/>
        <v>-</v>
      </c>
      <c r="AR115" s="128" t="str">
        <f t="shared" si="102"/>
        <v>-</v>
      </c>
      <c r="AS115" s="128">
        <f t="shared" si="71"/>
        <v>0</v>
      </c>
      <c r="AT115" s="128" t="str">
        <f t="shared" si="72"/>
        <v>-</v>
      </c>
      <c r="AU115" s="128" t="str">
        <f t="shared" si="73"/>
        <v>-</v>
      </c>
      <c r="AV115" s="128" t="str">
        <f t="shared" si="74"/>
        <v>-</v>
      </c>
      <c r="AW115" s="128" t="str">
        <f t="shared" si="75"/>
        <v>-</v>
      </c>
      <c r="AX115" s="128" t="str">
        <f t="shared" si="76"/>
        <v>-</v>
      </c>
      <c r="AY115" s="128" t="str">
        <f t="shared" si="77"/>
        <v>-</v>
      </c>
      <c r="AZ115" s="128" t="str">
        <f t="shared" si="78"/>
        <v>-</v>
      </c>
      <c r="BA115" s="128" t="str">
        <f t="shared" si="79"/>
        <v>-</v>
      </c>
      <c r="BB115" s="128" t="str">
        <f t="shared" si="80"/>
        <v>-</v>
      </c>
      <c r="BC115" s="128" t="str">
        <f t="shared" si="81"/>
        <v>-</v>
      </c>
      <c r="BD115" s="128" t="str">
        <f t="shared" si="82"/>
        <v>-</v>
      </c>
      <c r="BE115" s="187"/>
      <c r="BF115" s="128" t="str">
        <f t="shared" si="83"/>
        <v>-</v>
      </c>
      <c r="BG115" s="128" t="str">
        <f t="shared" si="84"/>
        <v>-</v>
      </c>
      <c r="BH115" s="187"/>
      <c r="BI115" s="187"/>
      <c r="BJ115" s="128" t="str">
        <f t="shared" si="85"/>
        <v>-</v>
      </c>
      <c r="BK115" s="128" t="str">
        <f t="shared" si="86"/>
        <v>-</v>
      </c>
      <c r="BL115" s="128" t="str">
        <f t="shared" si="87"/>
        <v>-</v>
      </c>
      <c r="BM115" s="128" t="str">
        <f t="shared" si="88"/>
        <v>-</v>
      </c>
      <c r="BN115" s="128" t="str">
        <f t="shared" si="89"/>
        <v>-</v>
      </c>
      <c r="BO115" s="128" t="str">
        <f t="shared" si="90"/>
        <v>-</v>
      </c>
      <c r="BP115" s="128" t="str">
        <f t="shared" si="91"/>
        <v>-</v>
      </c>
      <c r="BQ115" s="128" t="str">
        <f t="shared" si="92"/>
        <v>-</v>
      </c>
      <c r="BR115" s="128" t="str">
        <f t="shared" si="93"/>
        <v>-</v>
      </c>
      <c r="BS115" s="128" t="str">
        <f t="shared" si="94"/>
        <v>-</v>
      </c>
      <c r="BT115" s="128" t="str">
        <f t="shared" si="95"/>
        <v>-</v>
      </c>
      <c r="BU115" s="128" t="str">
        <f t="shared" si="96"/>
        <v>-</v>
      </c>
      <c r="BV115" s="129">
        <f t="shared" si="97"/>
        <v>0</v>
      </c>
      <c r="BX115" s="128" t="str">
        <f t="shared" si="103"/>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98"/>
        <v>-</v>
      </c>
      <c r="K116" s="20" t="str">
        <f>IF(月途中入退所!$D17=$B$2,IF(月途中入退所!I17="","-",月途中入退所!$I17),"-")</f>
        <v>-</v>
      </c>
      <c r="L116" s="162" t="str">
        <f t="shared" si="99"/>
        <v>-</v>
      </c>
      <c r="M116" s="20" t="str">
        <f>IF(月途中入退所!$D17=$B$2,月途中入退所!$J17,"-")</f>
        <v>-</v>
      </c>
      <c r="N116" s="129">
        <f t="shared" si="100"/>
        <v>0</v>
      </c>
      <c r="O116" s="123"/>
      <c r="P116" s="128" t="str">
        <f t="shared" si="47"/>
        <v>-</v>
      </c>
      <c r="Q116" s="128" t="str">
        <f t="shared" si="48"/>
        <v>-</v>
      </c>
      <c r="R116" s="128" t="str">
        <f t="shared" si="49"/>
        <v>-</v>
      </c>
      <c r="S116" s="128" t="str">
        <f t="shared" si="50"/>
        <v>-</v>
      </c>
      <c r="T116" s="128" t="str">
        <f t="shared" si="51"/>
        <v>-</v>
      </c>
      <c r="U116" s="128" t="str">
        <f t="shared" si="52"/>
        <v>-</v>
      </c>
      <c r="V116" s="128" t="str">
        <f t="shared" si="53"/>
        <v>-</v>
      </c>
      <c r="W116" s="128" t="str">
        <f t="shared" si="54"/>
        <v>-</v>
      </c>
      <c r="X116" s="128" t="str">
        <f t="shared" si="55"/>
        <v>-</v>
      </c>
      <c r="Y116" s="128" t="str">
        <f t="shared" si="56"/>
        <v>-</v>
      </c>
      <c r="Z116" s="128" t="str">
        <f t="shared" si="57"/>
        <v>-</v>
      </c>
      <c r="AA116" s="128" t="str">
        <f t="shared" si="58"/>
        <v>-</v>
      </c>
      <c r="AB116" s="131"/>
      <c r="AC116" s="128" t="str">
        <f t="shared" si="59"/>
        <v>-</v>
      </c>
      <c r="AD116" s="128" t="str">
        <f t="shared" si="60"/>
        <v>-</v>
      </c>
      <c r="AE116" s="131"/>
      <c r="AF116" s="131"/>
      <c r="AG116" s="128" t="str">
        <f t="shared" si="61"/>
        <v>-</v>
      </c>
      <c r="AH116" s="128" t="str">
        <f t="shared" si="62"/>
        <v>-</v>
      </c>
      <c r="AI116" s="128" t="str">
        <f t="shared" si="63"/>
        <v>-</v>
      </c>
      <c r="AJ116" s="128" t="str">
        <f t="shared" si="64"/>
        <v>-</v>
      </c>
      <c r="AK116" s="128" t="str">
        <f t="shared" si="65"/>
        <v>-</v>
      </c>
      <c r="AL116" s="128" t="str">
        <f t="shared" si="66"/>
        <v>-</v>
      </c>
      <c r="AM116" s="128" t="str">
        <f t="shared" si="67"/>
        <v>-</v>
      </c>
      <c r="AN116" s="128" t="str">
        <f t="shared" si="68"/>
        <v>-</v>
      </c>
      <c r="AO116" s="128" t="str">
        <f t="shared" si="69"/>
        <v>-</v>
      </c>
      <c r="AP116" s="128" t="str">
        <f t="shared" si="70"/>
        <v>-</v>
      </c>
      <c r="AQ116" s="128" t="str">
        <f t="shared" si="101"/>
        <v>-</v>
      </c>
      <c r="AR116" s="128" t="str">
        <f t="shared" si="102"/>
        <v>-</v>
      </c>
      <c r="AS116" s="128">
        <f t="shared" si="71"/>
        <v>0</v>
      </c>
      <c r="AT116" s="128" t="str">
        <f t="shared" si="72"/>
        <v>-</v>
      </c>
      <c r="AU116" s="128" t="str">
        <f t="shared" si="73"/>
        <v>-</v>
      </c>
      <c r="AV116" s="128" t="str">
        <f t="shared" si="74"/>
        <v>-</v>
      </c>
      <c r="AW116" s="128" t="str">
        <f t="shared" si="75"/>
        <v>-</v>
      </c>
      <c r="AX116" s="128" t="str">
        <f t="shared" si="76"/>
        <v>-</v>
      </c>
      <c r="AY116" s="128" t="str">
        <f t="shared" si="77"/>
        <v>-</v>
      </c>
      <c r="AZ116" s="128" t="str">
        <f t="shared" si="78"/>
        <v>-</v>
      </c>
      <c r="BA116" s="128" t="str">
        <f t="shared" si="79"/>
        <v>-</v>
      </c>
      <c r="BB116" s="128" t="str">
        <f t="shared" si="80"/>
        <v>-</v>
      </c>
      <c r="BC116" s="128" t="str">
        <f t="shared" si="81"/>
        <v>-</v>
      </c>
      <c r="BD116" s="128" t="str">
        <f t="shared" si="82"/>
        <v>-</v>
      </c>
      <c r="BE116" s="187"/>
      <c r="BF116" s="128" t="str">
        <f t="shared" si="83"/>
        <v>-</v>
      </c>
      <c r="BG116" s="128" t="str">
        <f t="shared" si="84"/>
        <v>-</v>
      </c>
      <c r="BH116" s="187"/>
      <c r="BI116" s="187"/>
      <c r="BJ116" s="128" t="str">
        <f t="shared" si="85"/>
        <v>-</v>
      </c>
      <c r="BK116" s="128" t="str">
        <f t="shared" si="86"/>
        <v>-</v>
      </c>
      <c r="BL116" s="128" t="str">
        <f t="shared" si="87"/>
        <v>-</v>
      </c>
      <c r="BM116" s="128" t="str">
        <f t="shared" si="88"/>
        <v>-</v>
      </c>
      <c r="BN116" s="128" t="str">
        <f t="shared" si="89"/>
        <v>-</v>
      </c>
      <c r="BO116" s="128" t="str">
        <f t="shared" si="90"/>
        <v>-</v>
      </c>
      <c r="BP116" s="128" t="str">
        <f t="shared" si="91"/>
        <v>-</v>
      </c>
      <c r="BQ116" s="128" t="str">
        <f t="shared" si="92"/>
        <v>-</v>
      </c>
      <c r="BR116" s="128" t="str">
        <f t="shared" si="93"/>
        <v>-</v>
      </c>
      <c r="BS116" s="128" t="str">
        <f t="shared" si="94"/>
        <v>-</v>
      </c>
      <c r="BT116" s="128" t="str">
        <f t="shared" si="95"/>
        <v>-</v>
      </c>
      <c r="BU116" s="128" t="str">
        <f t="shared" si="96"/>
        <v>-</v>
      </c>
      <c r="BV116" s="129">
        <f t="shared" si="97"/>
        <v>0</v>
      </c>
      <c r="BX116" s="128" t="str">
        <f t="shared" si="103"/>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98"/>
        <v>-</v>
      </c>
      <c r="K117" s="20" t="str">
        <f>IF(月途中入退所!$D18=$B$2,IF(月途中入退所!I18="","-",月途中入退所!$I18),"-")</f>
        <v>-</v>
      </c>
      <c r="L117" s="162" t="str">
        <f t="shared" si="99"/>
        <v>-</v>
      </c>
      <c r="M117" s="20" t="str">
        <f>IF(月途中入退所!$D18=$B$2,月途中入退所!$J18,"-")</f>
        <v>-</v>
      </c>
      <c r="N117" s="129">
        <f t="shared" si="100"/>
        <v>0</v>
      </c>
      <c r="O117" s="123"/>
      <c r="P117" s="128" t="str">
        <f t="shared" si="47"/>
        <v>-</v>
      </c>
      <c r="Q117" s="128" t="str">
        <f t="shared" si="48"/>
        <v>-</v>
      </c>
      <c r="R117" s="128" t="str">
        <f t="shared" si="49"/>
        <v>-</v>
      </c>
      <c r="S117" s="128" t="str">
        <f t="shared" si="50"/>
        <v>-</v>
      </c>
      <c r="T117" s="128" t="str">
        <f t="shared" si="51"/>
        <v>-</v>
      </c>
      <c r="U117" s="128" t="str">
        <f t="shared" si="52"/>
        <v>-</v>
      </c>
      <c r="V117" s="128" t="str">
        <f t="shared" si="53"/>
        <v>-</v>
      </c>
      <c r="W117" s="128" t="str">
        <f t="shared" si="54"/>
        <v>-</v>
      </c>
      <c r="X117" s="128" t="str">
        <f t="shared" si="55"/>
        <v>-</v>
      </c>
      <c r="Y117" s="128" t="str">
        <f t="shared" si="56"/>
        <v>-</v>
      </c>
      <c r="Z117" s="128" t="str">
        <f t="shared" si="57"/>
        <v>-</v>
      </c>
      <c r="AA117" s="128" t="str">
        <f t="shared" si="58"/>
        <v>-</v>
      </c>
      <c r="AB117" s="131"/>
      <c r="AC117" s="128" t="str">
        <f t="shared" si="59"/>
        <v>-</v>
      </c>
      <c r="AD117" s="128" t="str">
        <f t="shared" si="60"/>
        <v>-</v>
      </c>
      <c r="AE117" s="131"/>
      <c r="AF117" s="131"/>
      <c r="AG117" s="128" t="str">
        <f t="shared" si="61"/>
        <v>-</v>
      </c>
      <c r="AH117" s="128" t="str">
        <f t="shared" si="62"/>
        <v>-</v>
      </c>
      <c r="AI117" s="128" t="str">
        <f t="shared" si="63"/>
        <v>-</v>
      </c>
      <c r="AJ117" s="128" t="str">
        <f t="shared" si="64"/>
        <v>-</v>
      </c>
      <c r="AK117" s="128" t="str">
        <f t="shared" si="65"/>
        <v>-</v>
      </c>
      <c r="AL117" s="128" t="str">
        <f t="shared" si="66"/>
        <v>-</v>
      </c>
      <c r="AM117" s="128" t="str">
        <f t="shared" si="67"/>
        <v>-</v>
      </c>
      <c r="AN117" s="128" t="str">
        <f t="shared" si="68"/>
        <v>-</v>
      </c>
      <c r="AO117" s="128" t="str">
        <f t="shared" si="69"/>
        <v>-</v>
      </c>
      <c r="AP117" s="128" t="str">
        <f t="shared" si="70"/>
        <v>-</v>
      </c>
      <c r="AQ117" s="128" t="str">
        <f t="shared" si="101"/>
        <v>-</v>
      </c>
      <c r="AR117" s="128" t="str">
        <f t="shared" si="102"/>
        <v>-</v>
      </c>
      <c r="AS117" s="128">
        <f t="shared" si="71"/>
        <v>0</v>
      </c>
      <c r="AT117" s="128" t="str">
        <f t="shared" si="72"/>
        <v>-</v>
      </c>
      <c r="AU117" s="128" t="str">
        <f t="shared" si="73"/>
        <v>-</v>
      </c>
      <c r="AV117" s="128" t="str">
        <f t="shared" si="74"/>
        <v>-</v>
      </c>
      <c r="AW117" s="128" t="str">
        <f t="shared" si="75"/>
        <v>-</v>
      </c>
      <c r="AX117" s="128" t="str">
        <f t="shared" si="76"/>
        <v>-</v>
      </c>
      <c r="AY117" s="128" t="str">
        <f t="shared" si="77"/>
        <v>-</v>
      </c>
      <c r="AZ117" s="128" t="str">
        <f t="shared" si="78"/>
        <v>-</v>
      </c>
      <c r="BA117" s="128" t="str">
        <f t="shared" si="79"/>
        <v>-</v>
      </c>
      <c r="BB117" s="128" t="str">
        <f t="shared" si="80"/>
        <v>-</v>
      </c>
      <c r="BC117" s="128" t="str">
        <f t="shared" si="81"/>
        <v>-</v>
      </c>
      <c r="BD117" s="128" t="str">
        <f t="shared" si="82"/>
        <v>-</v>
      </c>
      <c r="BE117" s="187"/>
      <c r="BF117" s="128" t="str">
        <f t="shared" si="83"/>
        <v>-</v>
      </c>
      <c r="BG117" s="128" t="str">
        <f t="shared" si="84"/>
        <v>-</v>
      </c>
      <c r="BH117" s="187"/>
      <c r="BI117" s="187"/>
      <c r="BJ117" s="128" t="str">
        <f t="shared" si="85"/>
        <v>-</v>
      </c>
      <c r="BK117" s="128" t="str">
        <f t="shared" si="86"/>
        <v>-</v>
      </c>
      <c r="BL117" s="128" t="str">
        <f t="shared" si="87"/>
        <v>-</v>
      </c>
      <c r="BM117" s="128" t="str">
        <f t="shared" si="88"/>
        <v>-</v>
      </c>
      <c r="BN117" s="128" t="str">
        <f t="shared" si="89"/>
        <v>-</v>
      </c>
      <c r="BO117" s="128" t="str">
        <f t="shared" si="90"/>
        <v>-</v>
      </c>
      <c r="BP117" s="128" t="str">
        <f t="shared" si="91"/>
        <v>-</v>
      </c>
      <c r="BQ117" s="128" t="str">
        <f t="shared" si="92"/>
        <v>-</v>
      </c>
      <c r="BR117" s="128" t="str">
        <f t="shared" si="93"/>
        <v>-</v>
      </c>
      <c r="BS117" s="128" t="str">
        <f t="shared" si="94"/>
        <v>-</v>
      </c>
      <c r="BT117" s="128" t="str">
        <f t="shared" si="95"/>
        <v>-</v>
      </c>
      <c r="BU117" s="128" t="str">
        <f t="shared" si="96"/>
        <v>-</v>
      </c>
      <c r="BV117" s="129">
        <f t="shared" si="97"/>
        <v>0</v>
      </c>
      <c r="BX117" s="128" t="str">
        <f t="shared" si="103"/>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98"/>
        <v>-</v>
      </c>
      <c r="K118" s="20" t="str">
        <f>IF(月途中入退所!$D19=$B$2,IF(月途中入退所!I19="","-",月途中入退所!$I19),"-")</f>
        <v>-</v>
      </c>
      <c r="L118" s="162" t="str">
        <f t="shared" si="99"/>
        <v>-</v>
      </c>
      <c r="M118" s="20" t="str">
        <f>IF(月途中入退所!$D19=$B$2,月途中入退所!$J19,"-")</f>
        <v>-</v>
      </c>
      <c r="N118" s="129">
        <f t="shared" si="100"/>
        <v>0</v>
      </c>
      <c r="O118" s="123"/>
      <c r="P118" s="128" t="str">
        <f t="shared" si="47"/>
        <v>-</v>
      </c>
      <c r="Q118" s="128" t="str">
        <f t="shared" si="48"/>
        <v>-</v>
      </c>
      <c r="R118" s="128" t="str">
        <f t="shared" si="49"/>
        <v>-</v>
      </c>
      <c r="S118" s="128" t="str">
        <f t="shared" si="50"/>
        <v>-</v>
      </c>
      <c r="T118" s="128" t="str">
        <f t="shared" si="51"/>
        <v>-</v>
      </c>
      <c r="U118" s="128" t="str">
        <f t="shared" si="52"/>
        <v>-</v>
      </c>
      <c r="V118" s="128" t="str">
        <f t="shared" si="53"/>
        <v>-</v>
      </c>
      <c r="W118" s="128" t="str">
        <f t="shared" si="54"/>
        <v>-</v>
      </c>
      <c r="X118" s="128" t="str">
        <f t="shared" si="55"/>
        <v>-</v>
      </c>
      <c r="Y118" s="128" t="str">
        <f t="shared" si="56"/>
        <v>-</v>
      </c>
      <c r="Z118" s="128" t="str">
        <f t="shared" si="57"/>
        <v>-</v>
      </c>
      <c r="AA118" s="128" t="str">
        <f t="shared" si="58"/>
        <v>-</v>
      </c>
      <c r="AB118" s="131"/>
      <c r="AC118" s="128" t="str">
        <f t="shared" si="59"/>
        <v>-</v>
      </c>
      <c r="AD118" s="128" t="str">
        <f t="shared" si="60"/>
        <v>-</v>
      </c>
      <c r="AE118" s="131"/>
      <c r="AF118" s="131"/>
      <c r="AG118" s="128" t="str">
        <f t="shared" si="61"/>
        <v>-</v>
      </c>
      <c r="AH118" s="128" t="str">
        <f t="shared" si="62"/>
        <v>-</v>
      </c>
      <c r="AI118" s="128" t="str">
        <f t="shared" si="63"/>
        <v>-</v>
      </c>
      <c r="AJ118" s="128" t="str">
        <f t="shared" si="64"/>
        <v>-</v>
      </c>
      <c r="AK118" s="128" t="str">
        <f t="shared" si="65"/>
        <v>-</v>
      </c>
      <c r="AL118" s="128" t="str">
        <f t="shared" si="66"/>
        <v>-</v>
      </c>
      <c r="AM118" s="128" t="str">
        <f t="shared" si="67"/>
        <v>-</v>
      </c>
      <c r="AN118" s="128" t="str">
        <f t="shared" si="68"/>
        <v>-</v>
      </c>
      <c r="AO118" s="128" t="str">
        <f t="shared" si="69"/>
        <v>-</v>
      </c>
      <c r="AP118" s="128" t="str">
        <f t="shared" si="70"/>
        <v>-</v>
      </c>
      <c r="AQ118" s="128" t="str">
        <f t="shared" si="101"/>
        <v>-</v>
      </c>
      <c r="AR118" s="128" t="str">
        <f t="shared" si="102"/>
        <v>-</v>
      </c>
      <c r="AS118" s="128">
        <f t="shared" si="71"/>
        <v>0</v>
      </c>
      <c r="AT118" s="128" t="str">
        <f t="shared" si="72"/>
        <v>-</v>
      </c>
      <c r="AU118" s="128" t="str">
        <f t="shared" si="73"/>
        <v>-</v>
      </c>
      <c r="AV118" s="128" t="str">
        <f t="shared" si="74"/>
        <v>-</v>
      </c>
      <c r="AW118" s="128" t="str">
        <f t="shared" si="75"/>
        <v>-</v>
      </c>
      <c r="AX118" s="128" t="str">
        <f t="shared" si="76"/>
        <v>-</v>
      </c>
      <c r="AY118" s="128" t="str">
        <f t="shared" si="77"/>
        <v>-</v>
      </c>
      <c r="AZ118" s="128" t="str">
        <f t="shared" si="78"/>
        <v>-</v>
      </c>
      <c r="BA118" s="128" t="str">
        <f t="shared" si="79"/>
        <v>-</v>
      </c>
      <c r="BB118" s="128" t="str">
        <f t="shared" si="80"/>
        <v>-</v>
      </c>
      <c r="BC118" s="128" t="str">
        <f t="shared" si="81"/>
        <v>-</v>
      </c>
      <c r="BD118" s="128" t="str">
        <f t="shared" si="82"/>
        <v>-</v>
      </c>
      <c r="BE118" s="187"/>
      <c r="BF118" s="128" t="str">
        <f t="shared" si="83"/>
        <v>-</v>
      </c>
      <c r="BG118" s="128" t="str">
        <f t="shared" si="84"/>
        <v>-</v>
      </c>
      <c r="BH118" s="187"/>
      <c r="BI118" s="187"/>
      <c r="BJ118" s="128" t="str">
        <f t="shared" si="85"/>
        <v>-</v>
      </c>
      <c r="BK118" s="128" t="str">
        <f t="shared" si="86"/>
        <v>-</v>
      </c>
      <c r="BL118" s="128" t="str">
        <f t="shared" si="87"/>
        <v>-</v>
      </c>
      <c r="BM118" s="128" t="str">
        <f t="shared" si="88"/>
        <v>-</v>
      </c>
      <c r="BN118" s="128" t="str">
        <f t="shared" si="89"/>
        <v>-</v>
      </c>
      <c r="BO118" s="128" t="str">
        <f t="shared" si="90"/>
        <v>-</v>
      </c>
      <c r="BP118" s="128" t="str">
        <f t="shared" si="91"/>
        <v>-</v>
      </c>
      <c r="BQ118" s="128" t="str">
        <f t="shared" si="92"/>
        <v>-</v>
      </c>
      <c r="BR118" s="128" t="str">
        <f t="shared" si="93"/>
        <v>-</v>
      </c>
      <c r="BS118" s="128" t="str">
        <f t="shared" si="94"/>
        <v>-</v>
      </c>
      <c r="BT118" s="128" t="str">
        <f t="shared" si="95"/>
        <v>-</v>
      </c>
      <c r="BU118" s="128" t="str">
        <f t="shared" si="96"/>
        <v>-</v>
      </c>
      <c r="BV118" s="129">
        <f t="shared" si="97"/>
        <v>0</v>
      </c>
      <c r="BX118" s="128" t="str">
        <f t="shared" si="103"/>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98"/>
        <v>-</v>
      </c>
      <c r="K119" s="20" t="str">
        <f>IF(月途中入退所!$D20=$B$2,IF(月途中入退所!I20="","-",月途中入退所!$I20),"-")</f>
        <v>-</v>
      </c>
      <c r="L119" s="162" t="str">
        <f t="shared" si="99"/>
        <v>-</v>
      </c>
      <c r="M119" s="20" t="str">
        <f>IF(月途中入退所!$D20=$B$2,月途中入退所!$J20,"-")</f>
        <v>-</v>
      </c>
      <c r="N119" s="129">
        <f t="shared" si="100"/>
        <v>0</v>
      </c>
      <c r="O119" s="123"/>
      <c r="P119" s="128" t="str">
        <f t="shared" si="47"/>
        <v>-</v>
      </c>
      <c r="Q119" s="128" t="str">
        <f t="shared" si="48"/>
        <v>-</v>
      </c>
      <c r="R119" s="128" t="str">
        <f t="shared" si="49"/>
        <v>-</v>
      </c>
      <c r="S119" s="128" t="str">
        <f t="shared" si="50"/>
        <v>-</v>
      </c>
      <c r="T119" s="128" t="str">
        <f t="shared" si="51"/>
        <v>-</v>
      </c>
      <c r="U119" s="128" t="str">
        <f t="shared" si="52"/>
        <v>-</v>
      </c>
      <c r="V119" s="128" t="str">
        <f t="shared" si="53"/>
        <v>-</v>
      </c>
      <c r="W119" s="128" t="str">
        <f t="shared" si="54"/>
        <v>-</v>
      </c>
      <c r="X119" s="128" t="str">
        <f t="shared" si="55"/>
        <v>-</v>
      </c>
      <c r="Y119" s="128" t="str">
        <f t="shared" si="56"/>
        <v>-</v>
      </c>
      <c r="Z119" s="128" t="str">
        <f t="shared" si="57"/>
        <v>-</v>
      </c>
      <c r="AA119" s="128" t="str">
        <f t="shared" si="58"/>
        <v>-</v>
      </c>
      <c r="AB119" s="131"/>
      <c r="AC119" s="128" t="str">
        <f t="shared" si="59"/>
        <v>-</v>
      </c>
      <c r="AD119" s="128" t="str">
        <f t="shared" si="60"/>
        <v>-</v>
      </c>
      <c r="AE119" s="131"/>
      <c r="AF119" s="131"/>
      <c r="AG119" s="128" t="str">
        <f t="shared" si="61"/>
        <v>-</v>
      </c>
      <c r="AH119" s="128" t="str">
        <f t="shared" si="62"/>
        <v>-</v>
      </c>
      <c r="AI119" s="128" t="str">
        <f t="shared" si="63"/>
        <v>-</v>
      </c>
      <c r="AJ119" s="128" t="str">
        <f t="shared" si="64"/>
        <v>-</v>
      </c>
      <c r="AK119" s="128" t="str">
        <f t="shared" si="65"/>
        <v>-</v>
      </c>
      <c r="AL119" s="128" t="str">
        <f t="shared" si="66"/>
        <v>-</v>
      </c>
      <c r="AM119" s="128" t="str">
        <f t="shared" si="67"/>
        <v>-</v>
      </c>
      <c r="AN119" s="128" t="str">
        <f t="shared" si="68"/>
        <v>-</v>
      </c>
      <c r="AO119" s="128" t="str">
        <f t="shared" si="69"/>
        <v>-</v>
      </c>
      <c r="AP119" s="128" t="str">
        <f t="shared" si="70"/>
        <v>-</v>
      </c>
      <c r="AQ119" s="128" t="str">
        <f t="shared" si="101"/>
        <v>-</v>
      </c>
      <c r="AR119" s="128" t="str">
        <f t="shared" si="102"/>
        <v>-</v>
      </c>
      <c r="AS119" s="128">
        <f t="shared" si="71"/>
        <v>0</v>
      </c>
      <c r="AT119" s="128" t="str">
        <f t="shared" si="72"/>
        <v>-</v>
      </c>
      <c r="AU119" s="128" t="str">
        <f t="shared" si="73"/>
        <v>-</v>
      </c>
      <c r="AV119" s="128" t="str">
        <f t="shared" si="74"/>
        <v>-</v>
      </c>
      <c r="AW119" s="128" t="str">
        <f t="shared" si="75"/>
        <v>-</v>
      </c>
      <c r="AX119" s="128" t="str">
        <f t="shared" si="76"/>
        <v>-</v>
      </c>
      <c r="AY119" s="128" t="str">
        <f t="shared" si="77"/>
        <v>-</v>
      </c>
      <c r="AZ119" s="128" t="str">
        <f t="shared" si="78"/>
        <v>-</v>
      </c>
      <c r="BA119" s="128" t="str">
        <f t="shared" si="79"/>
        <v>-</v>
      </c>
      <c r="BB119" s="128" t="str">
        <f t="shared" si="80"/>
        <v>-</v>
      </c>
      <c r="BC119" s="128" t="str">
        <f t="shared" si="81"/>
        <v>-</v>
      </c>
      <c r="BD119" s="128" t="str">
        <f t="shared" si="82"/>
        <v>-</v>
      </c>
      <c r="BE119" s="187"/>
      <c r="BF119" s="128" t="str">
        <f t="shared" si="83"/>
        <v>-</v>
      </c>
      <c r="BG119" s="128" t="str">
        <f t="shared" si="84"/>
        <v>-</v>
      </c>
      <c r="BH119" s="187"/>
      <c r="BI119" s="187"/>
      <c r="BJ119" s="128" t="str">
        <f t="shared" si="85"/>
        <v>-</v>
      </c>
      <c r="BK119" s="128" t="str">
        <f t="shared" si="86"/>
        <v>-</v>
      </c>
      <c r="BL119" s="128" t="str">
        <f t="shared" si="87"/>
        <v>-</v>
      </c>
      <c r="BM119" s="128" t="str">
        <f t="shared" si="88"/>
        <v>-</v>
      </c>
      <c r="BN119" s="128" t="str">
        <f t="shared" si="89"/>
        <v>-</v>
      </c>
      <c r="BO119" s="128" t="str">
        <f t="shared" si="90"/>
        <v>-</v>
      </c>
      <c r="BP119" s="128" t="str">
        <f t="shared" si="91"/>
        <v>-</v>
      </c>
      <c r="BQ119" s="128" t="str">
        <f t="shared" si="92"/>
        <v>-</v>
      </c>
      <c r="BR119" s="128" t="str">
        <f t="shared" si="93"/>
        <v>-</v>
      </c>
      <c r="BS119" s="128" t="str">
        <f t="shared" si="94"/>
        <v>-</v>
      </c>
      <c r="BT119" s="128" t="str">
        <f t="shared" si="95"/>
        <v>-</v>
      </c>
      <c r="BU119" s="128" t="str">
        <f t="shared" si="96"/>
        <v>-</v>
      </c>
      <c r="BV119" s="129">
        <f t="shared" si="97"/>
        <v>0</v>
      </c>
      <c r="BX119" s="128" t="str">
        <f t="shared" si="103"/>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98"/>
        <v>-</v>
      </c>
      <c r="K120" s="20" t="str">
        <f>IF(月途中入退所!$D21=$B$2,IF(月途中入退所!I21="","-",月途中入退所!$I21),"-")</f>
        <v>-</v>
      </c>
      <c r="L120" s="162" t="str">
        <f t="shared" si="99"/>
        <v>-</v>
      </c>
      <c r="M120" s="20" t="str">
        <f>IF(月途中入退所!$D21=$B$2,月途中入退所!$J21,"-")</f>
        <v>-</v>
      </c>
      <c r="N120" s="129">
        <f t="shared" si="100"/>
        <v>0</v>
      </c>
      <c r="O120" s="123"/>
      <c r="P120" s="128" t="str">
        <f t="shared" si="47"/>
        <v>-</v>
      </c>
      <c r="Q120" s="128" t="str">
        <f t="shared" si="48"/>
        <v>-</v>
      </c>
      <c r="R120" s="128" t="str">
        <f t="shared" si="49"/>
        <v>-</v>
      </c>
      <c r="S120" s="128" t="str">
        <f t="shared" si="50"/>
        <v>-</v>
      </c>
      <c r="T120" s="128" t="str">
        <f t="shared" si="51"/>
        <v>-</v>
      </c>
      <c r="U120" s="128" t="str">
        <f t="shared" si="52"/>
        <v>-</v>
      </c>
      <c r="V120" s="128" t="str">
        <f t="shared" si="53"/>
        <v>-</v>
      </c>
      <c r="W120" s="128" t="str">
        <f t="shared" si="54"/>
        <v>-</v>
      </c>
      <c r="X120" s="128" t="str">
        <f t="shared" si="55"/>
        <v>-</v>
      </c>
      <c r="Y120" s="128" t="str">
        <f t="shared" si="56"/>
        <v>-</v>
      </c>
      <c r="Z120" s="128" t="str">
        <f t="shared" si="57"/>
        <v>-</v>
      </c>
      <c r="AA120" s="128" t="str">
        <f t="shared" si="58"/>
        <v>-</v>
      </c>
      <c r="AB120" s="131"/>
      <c r="AC120" s="128" t="str">
        <f t="shared" si="59"/>
        <v>-</v>
      </c>
      <c r="AD120" s="128" t="str">
        <f t="shared" si="60"/>
        <v>-</v>
      </c>
      <c r="AE120" s="131"/>
      <c r="AF120" s="131"/>
      <c r="AG120" s="128" t="str">
        <f t="shared" si="61"/>
        <v>-</v>
      </c>
      <c r="AH120" s="128" t="str">
        <f t="shared" si="62"/>
        <v>-</v>
      </c>
      <c r="AI120" s="128" t="str">
        <f t="shared" si="63"/>
        <v>-</v>
      </c>
      <c r="AJ120" s="128" t="str">
        <f t="shared" si="64"/>
        <v>-</v>
      </c>
      <c r="AK120" s="128" t="str">
        <f t="shared" si="65"/>
        <v>-</v>
      </c>
      <c r="AL120" s="128" t="str">
        <f t="shared" si="66"/>
        <v>-</v>
      </c>
      <c r="AM120" s="128" t="str">
        <f t="shared" si="67"/>
        <v>-</v>
      </c>
      <c r="AN120" s="128" t="str">
        <f t="shared" si="68"/>
        <v>-</v>
      </c>
      <c r="AO120" s="128" t="str">
        <f t="shared" si="69"/>
        <v>-</v>
      </c>
      <c r="AP120" s="128" t="str">
        <f t="shared" si="70"/>
        <v>-</v>
      </c>
      <c r="AQ120" s="128" t="str">
        <f t="shared" si="101"/>
        <v>-</v>
      </c>
      <c r="AR120" s="128" t="str">
        <f t="shared" si="102"/>
        <v>-</v>
      </c>
      <c r="AS120" s="128">
        <f t="shared" si="71"/>
        <v>0</v>
      </c>
      <c r="AT120" s="128" t="str">
        <f t="shared" si="72"/>
        <v>-</v>
      </c>
      <c r="AU120" s="128" t="str">
        <f t="shared" si="73"/>
        <v>-</v>
      </c>
      <c r="AV120" s="128" t="str">
        <f t="shared" si="74"/>
        <v>-</v>
      </c>
      <c r="AW120" s="128" t="str">
        <f t="shared" si="75"/>
        <v>-</v>
      </c>
      <c r="AX120" s="128" t="str">
        <f t="shared" si="76"/>
        <v>-</v>
      </c>
      <c r="AY120" s="128" t="str">
        <f t="shared" si="77"/>
        <v>-</v>
      </c>
      <c r="AZ120" s="128" t="str">
        <f t="shared" si="78"/>
        <v>-</v>
      </c>
      <c r="BA120" s="128" t="str">
        <f t="shared" si="79"/>
        <v>-</v>
      </c>
      <c r="BB120" s="128" t="str">
        <f t="shared" si="80"/>
        <v>-</v>
      </c>
      <c r="BC120" s="128" t="str">
        <f t="shared" si="81"/>
        <v>-</v>
      </c>
      <c r="BD120" s="128" t="str">
        <f t="shared" si="82"/>
        <v>-</v>
      </c>
      <c r="BE120" s="187"/>
      <c r="BF120" s="128" t="str">
        <f t="shared" si="83"/>
        <v>-</v>
      </c>
      <c r="BG120" s="128" t="str">
        <f t="shared" si="84"/>
        <v>-</v>
      </c>
      <c r="BH120" s="187"/>
      <c r="BI120" s="187"/>
      <c r="BJ120" s="128" t="str">
        <f t="shared" si="85"/>
        <v>-</v>
      </c>
      <c r="BK120" s="128" t="str">
        <f t="shared" si="86"/>
        <v>-</v>
      </c>
      <c r="BL120" s="128" t="str">
        <f t="shared" si="87"/>
        <v>-</v>
      </c>
      <c r="BM120" s="128" t="str">
        <f t="shared" si="88"/>
        <v>-</v>
      </c>
      <c r="BN120" s="128" t="str">
        <f t="shared" si="89"/>
        <v>-</v>
      </c>
      <c r="BO120" s="128" t="str">
        <f t="shared" si="90"/>
        <v>-</v>
      </c>
      <c r="BP120" s="128" t="str">
        <f t="shared" si="91"/>
        <v>-</v>
      </c>
      <c r="BQ120" s="128" t="str">
        <f t="shared" si="92"/>
        <v>-</v>
      </c>
      <c r="BR120" s="128" t="str">
        <f t="shared" si="93"/>
        <v>-</v>
      </c>
      <c r="BS120" s="128" t="str">
        <f t="shared" si="94"/>
        <v>-</v>
      </c>
      <c r="BT120" s="128" t="str">
        <f t="shared" si="95"/>
        <v>-</v>
      </c>
      <c r="BU120" s="128" t="str">
        <f t="shared" si="96"/>
        <v>-</v>
      </c>
      <c r="BV120" s="129">
        <f t="shared" si="97"/>
        <v>0</v>
      </c>
      <c r="BX120" s="128" t="str">
        <f t="shared" si="103"/>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98"/>
        <v>-</v>
      </c>
      <c r="K121" s="20" t="str">
        <f>IF(月途中入退所!$D22=$B$2,IF(月途中入退所!I22="","-",月途中入退所!$I22),"-")</f>
        <v>-</v>
      </c>
      <c r="L121" s="162" t="str">
        <f t="shared" si="99"/>
        <v>-</v>
      </c>
      <c r="M121" s="20" t="str">
        <f>IF(月途中入退所!$D22=$B$2,月途中入退所!$J22,"-")</f>
        <v>-</v>
      </c>
      <c r="N121" s="129">
        <f t="shared" si="100"/>
        <v>0</v>
      </c>
      <c r="P121" s="128" t="str">
        <f t="shared" si="47"/>
        <v>-</v>
      </c>
      <c r="Q121" s="128" t="str">
        <f t="shared" si="48"/>
        <v>-</v>
      </c>
      <c r="R121" s="128" t="str">
        <f t="shared" si="49"/>
        <v>-</v>
      </c>
      <c r="S121" s="128" t="str">
        <f t="shared" si="50"/>
        <v>-</v>
      </c>
      <c r="T121" s="128" t="str">
        <f t="shared" si="51"/>
        <v>-</v>
      </c>
      <c r="U121" s="128" t="str">
        <f t="shared" si="52"/>
        <v>-</v>
      </c>
      <c r="V121" s="128" t="str">
        <f t="shared" si="53"/>
        <v>-</v>
      </c>
      <c r="W121" s="128" t="str">
        <f t="shared" si="54"/>
        <v>-</v>
      </c>
      <c r="X121" s="128" t="str">
        <f t="shared" si="55"/>
        <v>-</v>
      </c>
      <c r="Y121" s="128" t="str">
        <f t="shared" si="56"/>
        <v>-</v>
      </c>
      <c r="Z121" s="128" t="str">
        <f t="shared" si="57"/>
        <v>-</v>
      </c>
      <c r="AA121" s="128" t="str">
        <f t="shared" si="58"/>
        <v>-</v>
      </c>
      <c r="AB121" s="131"/>
      <c r="AC121" s="128" t="str">
        <f t="shared" si="59"/>
        <v>-</v>
      </c>
      <c r="AD121" s="128" t="str">
        <f t="shared" si="60"/>
        <v>-</v>
      </c>
      <c r="AE121" s="131"/>
      <c r="AF121" s="131"/>
      <c r="AG121" s="128" t="str">
        <f t="shared" si="61"/>
        <v>-</v>
      </c>
      <c r="AH121" s="128" t="str">
        <f t="shared" si="62"/>
        <v>-</v>
      </c>
      <c r="AI121" s="128" t="str">
        <f t="shared" si="63"/>
        <v>-</v>
      </c>
      <c r="AJ121" s="128" t="str">
        <f t="shared" si="64"/>
        <v>-</v>
      </c>
      <c r="AK121" s="128" t="str">
        <f t="shared" si="65"/>
        <v>-</v>
      </c>
      <c r="AL121" s="128" t="str">
        <f t="shared" si="66"/>
        <v>-</v>
      </c>
      <c r="AM121" s="128" t="str">
        <f t="shared" si="67"/>
        <v>-</v>
      </c>
      <c r="AN121" s="128" t="str">
        <f t="shared" si="68"/>
        <v>-</v>
      </c>
      <c r="AO121" s="128" t="str">
        <f t="shared" si="69"/>
        <v>-</v>
      </c>
      <c r="AP121" s="128" t="str">
        <f t="shared" si="70"/>
        <v>-</v>
      </c>
      <c r="AQ121" s="128" t="str">
        <f t="shared" si="101"/>
        <v>-</v>
      </c>
      <c r="AR121" s="128" t="str">
        <f t="shared" si="102"/>
        <v>-</v>
      </c>
      <c r="AS121" s="128">
        <f t="shared" si="71"/>
        <v>0</v>
      </c>
      <c r="AT121" s="128" t="str">
        <f t="shared" si="72"/>
        <v>-</v>
      </c>
      <c r="AU121" s="128" t="str">
        <f t="shared" si="73"/>
        <v>-</v>
      </c>
      <c r="AV121" s="128" t="str">
        <f t="shared" si="74"/>
        <v>-</v>
      </c>
      <c r="AW121" s="128" t="str">
        <f t="shared" si="75"/>
        <v>-</v>
      </c>
      <c r="AX121" s="128" t="str">
        <f t="shared" si="76"/>
        <v>-</v>
      </c>
      <c r="AY121" s="128" t="str">
        <f t="shared" si="77"/>
        <v>-</v>
      </c>
      <c r="AZ121" s="128" t="str">
        <f t="shared" si="78"/>
        <v>-</v>
      </c>
      <c r="BA121" s="128" t="str">
        <f t="shared" si="79"/>
        <v>-</v>
      </c>
      <c r="BB121" s="128" t="str">
        <f t="shared" si="80"/>
        <v>-</v>
      </c>
      <c r="BC121" s="128" t="str">
        <f t="shared" si="81"/>
        <v>-</v>
      </c>
      <c r="BD121" s="128" t="str">
        <f t="shared" si="82"/>
        <v>-</v>
      </c>
      <c r="BE121" s="187"/>
      <c r="BF121" s="128" t="str">
        <f t="shared" si="83"/>
        <v>-</v>
      </c>
      <c r="BG121" s="128" t="str">
        <f t="shared" si="84"/>
        <v>-</v>
      </c>
      <c r="BH121" s="187"/>
      <c r="BI121" s="187"/>
      <c r="BJ121" s="128" t="str">
        <f t="shared" si="85"/>
        <v>-</v>
      </c>
      <c r="BK121" s="128" t="str">
        <f t="shared" si="86"/>
        <v>-</v>
      </c>
      <c r="BL121" s="128" t="str">
        <f t="shared" si="87"/>
        <v>-</v>
      </c>
      <c r="BM121" s="128" t="str">
        <f t="shared" si="88"/>
        <v>-</v>
      </c>
      <c r="BN121" s="128" t="str">
        <f t="shared" si="89"/>
        <v>-</v>
      </c>
      <c r="BO121" s="128" t="str">
        <f t="shared" si="90"/>
        <v>-</v>
      </c>
      <c r="BP121" s="128" t="str">
        <f t="shared" si="91"/>
        <v>-</v>
      </c>
      <c r="BQ121" s="128" t="str">
        <f t="shared" si="92"/>
        <v>-</v>
      </c>
      <c r="BR121" s="128" t="str">
        <f t="shared" si="93"/>
        <v>-</v>
      </c>
      <c r="BS121" s="128" t="str">
        <f t="shared" si="94"/>
        <v>-</v>
      </c>
      <c r="BT121" s="128" t="str">
        <f t="shared" si="95"/>
        <v>-</v>
      </c>
      <c r="BU121" s="128" t="str">
        <f t="shared" si="96"/>
        <v>-</v>
      </c>
      <c r="BV121" s="129">
        <f t="shared" si="97"/>
        <v>0</v>
      </c>
      <c r="BX121" s="128" t="str">
        <f t="shared" si="103"/>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98"/>
        <v>-</v>
      </c>
      <c r="K122" s="20" t="str">
        <f>IF(月途中入退所!$D23=$B$2,IF(月途中入退所!I23="","-",月途中入退所!$I23),"-")</f>
        <v>-</v>
      </c>
      <c r="L122" s="162" t="str">
        <f t="shared" si="99"/>
        <v>-</v>
      </c>
      <c r="M122" s="20" t="str">
        <f>IF(月途中入退所!$D23=$B$2,月途中入退所!$J23,"-")</f>
        <v>-</v>
      </c>
      <c r="N122" s="129">
        <f t="shared" si="100"/>
        <v>0</v>
      </c>
      <c r="P122" s="128" t="str">
        <f t="shared" si="47"/>
        <v>-</v>
      </c>
      <c r="Q122" s="128" t="str">
        <f t="shared" si="48"/>
        <v>-</v>
      </c>
      <c r="R122" s="128" t="str">
        <f t="shared" si="49"/>
        <v>-</v>
      </c>
      <c r="S122" s="128" t="str">
        <f t="shared" si="50"/>
        <v>-</v>
      </c>
      <c r="T122" s="128" t="str">
        <f t="shared" si="51"/>
        <v>-</v>
      </c>
      <c r="U122" s="128" t="str">
        <f t="shared" si="52"/>
        <v>-</v>
      </c>
      <c r="V122" s="128" t="str">
        <f t="shared" si="53"/>
        <v>-</v>
      </c>
      <c r="W122" s="128" t="str">
        <f t="shared" si="54"/>
        <v>-</v>
      </c>
      <c r="X122" s="128" t="str">
        <f t="shared" si="55"/>
        <v>-</v>
      </c>
      <c r="Y122" s="128" t="str">
        <f t="shared" si="56"/>
        <v>-</v>
      </c>
      <c r="Z122" s="128" t="str">
        <f t="shared" si="57"/>
        <v>-</v>
      </c>
      <c r="AA122" s="128" t="str">
        <f t="shared" si="58"/>
        <v>-</v>
      </c>
      <c r="AB122" s="131"/>
      <c r="AC122" s="128" t="str">
        <f t="shared" si="59"/>
        <v>-</v>
      </c>
      <c r="AD122" s="128" t="str">
        <f t="shared" si="60"/>
        <v>-</v>
      </c>
      <c r="AE122" s="131"/>
      <c r="AF122" s="131"/>
      <c r="AG122" s="128" t="str">
        <f t="shared" si="61"/>
        <v>-</v>
      </c>
      <c r="AH122" s="128" t="str">
        <f t="shared" si="62"/>
        <v>-</v>
      </c>
      <c r="AI122" s="128" t="str">
        <f t="shared" si="63"/>
        <v>-</v>
      </c>
      <c r="AJ122" s="128" t="str">
        <f t="shared" si="64"/>
        <v>-</v>
      </c>
      <c r="AK122" s="128" t="str">
        <f t="shared" si="65"/>
        <v>-</v>
      </c>
      <c r="AL122" s="128" t="str">
        <f t="shared" si="66"/>
        <v>-</v>
      </c>
      <c r="AM122" s="128" t="str">
        <f t="shared" si="67"/>
        <v>-</v>
      </c>
      <c r="AN122" s="128" t="str">
        <f t="shared" si="68"/>
        <v>-</v>
      </c>
      <c r="AO122" s="128" t="str">
        <f t="shared" si="69"/>
        <v>-</v>
      </c>
      <c r="AP122" s="128" t="str">
        <f t="shared" si="70"/>
        <v>-</v>
      </c>
      <c r="AQ122" s="128" t="str">
        <f t="shared" si="101"/>
        <v>-</v>
      </c>
      <c r="AR122" s="128" t="str">
        <f t="shared" si="102"/>
        <v>-</v>
      </c>
      <c r="AS122" s="128">
        <f t="shared" si="71"/>
        <v>0</v>
      </c>
      <c r="AT122" s="128" t="str">
        <f t="shared" si="72"/>
        <v>-</v>
      </c>
      <c r="AU122" s="128" t="str">
        <f t="shared" si="73"/>
        <v>-</v>
      </c>
      <c r="AV122" s="128" t="str">
        <f t="shared" si="74"/>
        <v>-</v>
      </c>
      <c r="AW122" s="128" t="str">
        <f t="shared" si="75"/>
        <v>-</v>
      </c>
      <c r="AX122" s="128" t="str">
        <f t="shared" si="76"/>
        <v>-</v>
      </c>
      <c r="AY122" s="128" t="str">
        <f t="shared" si="77"/>
        <v>-</v>
      </c>
      <c r="AZ122" s="128" t="str">
        <f t="shared" si="78"/>
        <v>-</v>
      </c>
      <c r="BA122" s="128" t="str">
        <f t="shared" si="79"/>
        <v>-</v>
      </c>
      <c r="BB122" s="128" t="str">
        <f t="shared" si="80"/>
        <v>-</v>
      </c>
      <c r="BC122" s="128" t="str">
        <f t="shared" si="81"/>
        <v>-</v>
      </c>
      <c r="BD122" s="128" t="str">
        <f t="shared" si="82"/>
        <v>-</v>
      </c>
      <c r="BE122" s="187"/>
      <c r="BF122" s="128" t="str">
        <f t="shared" si="83"/>
        <v>-</v>
      </c>
      <c r="BG122" s="128" t="str">
        <f t="shared" si="84"/>
        <v>-</v>
      </c>
      <c r="BH122" s="187"/>
      <c r="BI122" s="187"/>
      <c r="BJ122" s="128" t="str">
        <f t="shared" si="85"/>
        <v>-</v>
      </c>
      <c r="BK122" s="128" t="str">
        <f t="shared" si="86"/>
        <v>-</v>
      </c>
      <c r="BL122" s="128" t="str">
        <f t="shared" si="87"/>
        <v>-</v>
      </c>
      <c r="BM122" s="128" t="str">
        <f t="shared" si="88"/>
        <v>-</v>
      </c>
      <c r="BN122" s="128" t="str">
        <f t="shared" si="89"/>
        <v>-</v>
      </c>
      <c r="BO122" s="128" t="str">
        <f t="shared" si="90"/>
        <v>-</v>
      </c>
      <c r="BP122" s="128" t="str">
        <f t="shared" si="91"/>
        <v>-</v>
      </c>
      <c r="BQ122" s="128" t="str">
        <f t="shared" si="92"/>
        <v>-</v>
      </c>
      <c r="BR122" s="128" t="str">
        <f t="shared" si="93"/>
        <v>-</v>
      </c>
      <c r="BS122" s="128" t="str">
        <f t="shared" si="94"/>
        <v>-</v>
      </c>
      <c r="BT122" s="128" t="str">
        <f t="shared" si="95"/>
        <v>-</v>
      </c>
      <c r="BU122" s="128" t="str">
        <f t="shared" si="96"/>
        <v>-</v>
      </c>
      <c r="BV122" s="129">
        <f t="shared" si="97"/>
        <v>0</v>
      </c>
      <c r="BX122" s="128" t="str">
        <f t="shared" si="103"/>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98"/>
        <v>-</v>
      </c>
      <c r="K123" s="20" t="str">
        <f>IF(月途中入退所!$D24=$B$2,IF(月途中入退所!I24="","-",月途中入退所!$I24),"-")</f>
        <v>-</v>
      </c>
      <c r="L123" s="162" t="str">
        <f t="shared" si="99"/>
        <v>-</v>
      </c>
      <c r="M123" s="20" t="str">
        <f>IF(月途中入退所!$D24=$B$2,月途中入退所!$J24,"-")</f>
        <v>-</v>
      </c>
      <c r="N123" s="129">
        <f t="shared" si="100"/>
        <v>0</v>
      </c>
      <c r="O123" s="124"/>
      <c r="P123" s="128" t="str">
        <f t="shared" si="47"/>
        <v>-</v>
      </c>
      <c r="Q123" s="128" t="str">
        <f t="shared" si="48"/>
        <v>-</v>
      </c>
      <c r="R123" s="128" t="str">
        <f t="shared" si="49"/>
        <v>-</v>
      </c>
      <c r="S123" s="128" t="str">
        <f t="shared" si="50"/>
        <v>-</v>
      </c>
      <c r="T123" s="128" t="str">
        <f t="shared" si="51"/>
        <v>-</v>
      </c>
      <c r="U123" s="128" t="str">
        <f t="shared" si="52"/>
        <v>-</v>
      </c>
      <c r="V123" s="128" t="str">
        <f t="shared" si="53"/>
        <v>-</v>
      </c>
      <c r="W123" s="128" t="str">
        <f t="shared" si="54"/>
        <v>-</v>
      </c>
      <c r="X123" s="128" t="str">
        <f t="shared" si="55"/>
        <v>-</v>
      </c>
      <c r="Y123" s="128" t="str">
        <f t="shared" si="56"/>
        <v>-</v>
      </c>
      <c r="Z123" s="128" t="str">
        <f t="shared" si="57"/>
        <v>-</v>
      </c>
      <c r="AA123" s="128" t="str">
        <f t="shared" si="58"/>
        <v>-</v>
      </c>
      <c r="AB123" s="131"/>
      <c r="AC123" s="128" t="str">
        <f t="shared" si="59"/>
        <v>-</v>
      </c>
      <c r="AD123" s="128" t="str">
        <f t="shared" si="60"/>
        <v>-</v>
      </c>
      <c r="AE123" s="131"/>
      <c r="AF123" s="131"/>
      <c r="AG123" s="128" t="str">
        <f t="shared" si="61"/>
        <v>-</v>
      </c>
      <c r="AH123" s="128" t="str">
        <f t="shared" si="62"/>
        <v>-</v>
      </c>
      <c r="AI123" s="128" t="str">
        <f t="shared" si="63"/>
        <v>-</v>
      </c>
      <c r="AJ123" s="128" t="str">
        <f t="shared" si="64"/>
        <v>-</v>
      </c>
      <c r="AK123" s="128" t="str">
        <f t="shared" si="65"/>
        <v>-</v>
      </c>
      <c r="AL123" s="128" t="str">
        <f t="shared" si="66"/>
        <v>-</v>
      </c>
      <c r="AM123" s="128" t="str">
        <f t="shared" si="67"/>
        <v>-</v>
      </c>
      <c r="AN123" s="128" t="str">
        <f t="shared" si="68"/>
        <v>-</v>
      </c>
      <c r="AO123" s="128" t="str">
        <f t="shared" si="69"/>
        <v>-</v>
      </c>
      <c r="AP123" s="128" t="str">
        <f t="shared" si="70"/>
        <v>-</v>
      </c>
      <c r="AQ123" s="128" t="str">
        <f t="shared" si="101"/>
        <v>-</v>
      </c>
      <c r="AR123" s="128" t="str">
        <f t="shared" si="102"/>
        <v>-</v>
      </c>
      <c r="AS123" s="128">
        <f t="shared" si="71"/>
        <v>0</v>
      </c>
      <c r="AT123" s="128" t="str">
        <f t="shared" si="72"/>
        <v>-</v>
      </c>
      <c r="AU123" s="128" t="str">
        <f t="shared" si="73"/>
        <v>-</v>
      </c>
      <c r="AV123" s="128" t="str">
        <f t="shared" si="74"/>
        <v>-</v>
      </c>
      <c r="AW123" s="128" t="str">
        <f t="shared" si="75"/>
        <v>-</v>
      </c>
      <c r="AX123" s="128" t="str">
        <f t="shared" si="76"/>
        <v>-</v>
      </c>
      <c r="AY123" s="128" t="str">
        <f t="shared" si="77"/>
        <v>-</v>
      </c>
      <c r="AZ123" s="128" t="str">
        <f t="shared" si="78"/>
        <v>-</v>
      </c>
      <c r="BA123" s="128" t="str">
        <f t="shared" si="79"/>
        <v>-</v>
      </c>
      <c r="BB123" s="128" t="str">
        <f t="shared" si="80"/>
        <v>-</v>
      </c>
      <c r="BC123" s="128" t="str">
        <f t="shared" si="81"/>
        <v>-</v>
      </c>
      <c r="BD123" s="128" t="str">
        <f t="shared" si="82"/>
        <v>-</v>
      </c>
      <c r="BE123" s="187"/>
      <c r="BF123" s="128" t="str">
        <f t="shared" si="83"/>
        <v>-</v>
      </c>
      <c r="BG123" s="128" t="str">
        <f t="shared" si="84"/>
        <v>-</v>
      </c>
      <c r="BH123" s="187"/>
      <c r="BI123" s="187"/>
      <c r="BJ123" s="128" t="str">
        <f t="shared" si="85"/>
        <v>-</v>
      </c>
      <c r="BK123" s="128" t="str">
        <f t="shared" si="86"/>
        <v>-</v>
      </c>
      <c r="BL123" s="128" t="str">
        <f t="shared" si="87"/>
        <v>-</v>
      </c>
      <c r="BM123" s="128" t="str">
        <f t="shared" si="88"/>
        <v>-</v>
      </c>
      <c r="BN123" s="128" t="str">
        <f t="shared" si="89"/>
        <v>-</v>
      </c>
      <c r="BO123" s="128" t="str">
        <f t="shared" si="90"/>
        <v>-</v>
      </c>
      <c r="BP123" s="128" t="str">
        <f t="shared" si="91"/>
        <v>-</v>
      </c>
      <c r="BQ123" s="128" t="str">
        <f t="shared" si="92"/>
        <v>-</v>
      </c>
      <c r="BR123" s="128" t="str">
        <f t="shared" si="93"/>
        <v>-</v>
      </c>
      <c r="BS123" s="128" t="str">
        <f t="shared" si="94"/>
        <v>-</v>
      </c>
      <c r="BT123" s="128" t="str">
        <f t="shared" si="95"/>
        <v>-</v>
      </c>
      <c r="BU123" s="128" t="str">
        <f t="shared" si="96"/>
        <v>-</v>
      </c>
      <c r="BV123" s="129">
        <f t="shared" si="97"/>
        <v>0</v>
      </c>
      <c r="BX123" s="128" t="str">
        <f t="shared" si="103"/>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98"/>
        <v>-</v>
      </c>
      <c r="K124" s="20" t="str">
        <f>IF(月途中入退所!$D25=$B$2,IF(月途中入退所!I25="","-",月途中入退所!$I25),"-")</f>
        <v>-</v>
      </c>
      <c r="L124" s="162" t="str">
        <f t="shared" si="99"/>
        <v>-</v>
      </c>
      <c r="M124" s="20" t="str">
        <f>IF(月途中入退所!$D25=$B$2,月途中入退所!$J25,"-")</f>
        <v>-</v>
      </c>
      <c r="N124" s="129">
        <f t="shared" si="100"/>
        <v>0</v>
      </c>
      <c r="O124" s="123"/>
      <c r="P124" s="128" t="str">
        <f t="shared" si="47"/>
        <v>-</v>
      </c>
      <c r="Q124" s="128" t="str">
        <f t="shared" si="48"/>
        <v>-</v>
      </c>
      <c r="R124" s="128" t="str">
        <f t="shared" si="49"/>
        <v>-</v>
      </c>
      <c r="S124" s="128" t="str">
        <f t="shared" si="50"/>
        <v>-</v>
      </c>
      <c r="T124" s="128" t="str">
        <f t="shared" si="51"/>
        <v>-</v>
      </c>
      <c r="U124" s="128" t="str">
        <f t="shared" si="52"/>
        <v>-</v>
      </c>
      <c r="V124" s="128" t="str">
        <f t="shared" si="53"/>
        <v>-</v>
      </c>
      <c r="W124" s="128" t="str">
        <f t="shared" si="54"/>
        <v>-</v>
      </c>
      <c r="X124" s="128" t="str">
        <f t="shared" si="55"/>
        <v>-</v>
      </c>
      <c r="Y124" s="128" t="str">
        <f t="shared" si="56"/>
        <v>-</v>
      </c>
      <c r="Z124" s="128" t="str">
        <f t="shared" si="57"/>
        <v>-</v>
      </c>
      <c r="AA124" s="128" t="str">
        <f t="shared" si="58"/>
        <v>-</v>
      </c>
      <c r="AB124" s="131"/>
      <c r="AC124" s="128" t="str">
        <f t="shared" si="59"/>
        <v>-</v>
      </c>
      <c r="AD124" s="128" t="str">
        <f t="shared" si="60"/>
        <v>-</v>
      </c>
      <c r="AE124" s="131"/>
      <c r="AF124" s="131"/>
      <c r="AG124" s="128" t="str">
        <f t="shared" si="61"/>
        <v>-</v>
      </c>
      <c r="AH124" s="128" t="str">
        <f t="shared" si="62"/>
        <v>-</v>
      </c>
      <c r="AI124" s="128" t="str">
        <f t="shared" si="63"/>
        <v>-</v>
      </c>
      <c r="AJ124" s="128" t="str">
        <f t="shared" si="64"/>
        <v>-</v>
      </c>
      <c r="AK124" s="128" t="str">
        <f t="shared" si="65"/>
        <v>-</v>
      </c>
      <c r="AL124" s="128" t="str">
        <f t="shared" si="66"/>
        <v>-</v>
      </c>
      <c r="AM124" s="128" t="str">
        <f t="shared" si="67"/>
        <v>-</v>
      </c>
      <c r="AN124" s="128" t="str">
        <f t="shared" si="68"/>
        <v>-</v>
      </c>
      <c r="AO124" s="128" t="str">
        <f t="shared" si="69"/>
        <v>-</v>
      </c>
      <c r="AP124" s="128" t="str">
        <f t="shared" si="70"/>
        <v>-</v>
      </c>
      <c r="AQ124" s="128" t="str">
        <f t="shared" si="101"/>
        <v>-</v>
      </c>
      <c r="AR124" s="128" t="str">
        <f t="shared" si="102"/>
        <v>-</v>
      </c>
      <c r="AS124" s="128">
        <f t="shared" si="71"/>
        <v>0</v>
      </c>
      <c r="AT124" s="128" t="str">
        <f t="shared" si="72"/>
        <v>-</v>
      </c>
      <c r="AU124" s="128" t="str">
        <f t="shared" si="73"/>
        <v>-</v>
      </c>
      <c r="AV124" s="128" t="str">
        <f t="shared" si="74"/>
        <v>-</v>
      </c>
      <c r="AW124" s="128" t="str">
        <f t="shared" si="75"/>
        <v>-</v>
      </c>
      <c r="AX124" s="128" t="str">
        <f t="shared" si="76"/>
        <v>-</v>
      </c>
      <c r="AY124" s="128" t="str">
        <f t="shared" si="77"/>
        <v>-</v>
      </c>
      <c r="AZ124" s="128" t="str">
        <f t="shared" si="78"/>
        <v>-</v>
      </c>
      <c r="BA124" s="128" t="str">
        <f t="shared" si="79"/>
        <v>-</v>
      </c>
      <c r="BB124" s="128" t="str">
        <f t="shared" si="80"/>
        <v>-</v>
      </c>
      <c r="BC124" s="128" t="str">
        <f t="shared" si="81"/>
        <v>-</v>
      </c>
      <c r="BD124" s="128" t="str">
        <f t="shared" si="82"/>
        <v>-</v>
      </c>
      <c r="BE124" s="187"/>
      <c r="BF124" s="128" t="str">
        <f t="shared" si="83"/>
        <v>-</v>
      </c>
      <c r="BG124" s="128" t="str">
        <f t="shared" si="84"/>
        <v>-</v>
      </c>
      <c r="BH124" s="187"/>
      <c r="BI124" s="187"/>
      <c r="BJ124" s="128" t="str">
        <f t="shared" si="85"/>
        <v>-</v>
      </c>
      <c r="BK124" s="128" t="str">
        <f t="shared" si="86"/>
        <v>-</v>
      </c>
      <c r="BL124" s="128" t="str">
        <f t="shared" si="87"/>
        <v>-</v>
      </c>
      <c r="BM124" s="128" t="str">
        <f t="shared" si="88"/>
        <v>-</v>
      </c>
      <c r="BN124" s="128" t="str">
        <f t="shared" si="89"/>
        <v>-</v>
      </c>
      <c r="BO124" s="128" t="str">
        <f t="shared" si="90"/>
        <v>-</v>
      </c>
      <c r="BP124" s="128" t="str">
        <f t="shared" si="91"/>
        <v>-</v>
      </c>
      <c r="BQ124" s="128" t="str">
        <f t="shared" si="92"/>
        <v>-</v>
      </c>
      <c r="BR124" s="128" t="str">
        <f t="shared" si="93"/>
        <v>-</v>
      </c>
      <c r="BS124" s="128" t="str">
        <f t="shared" si="94"/>
        <v>-</v>
      </c>
      <c r="BT124" s="128" t="str">
        <f t="shared" si="95"/>
        <v>-</v>
      </c>
      <c r="BU124" s="128" t="str">
        <f t="shared" si="96"/>
        <v>-</v>
      </c>
      <c r="BV124" s="129">
        <f t="shared" si="97"/>
        <v>0</v>
      </c>
      <c r="BX124" s="128" t="str">
        <f t="shared" si="103"/>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98"/>
        <v>-</v>
      </c>
      <c r="K125" s="20" t="str">
        <f>IF(月途中入退所!$D26=$B$2,IF(月途中入退所!I26="","-",月途中入退所!$I26),"-")</f>
        <v>-</v>
      </c>
      <c r="L125" s="162" t="str">
        <f t="shared" si="99"/>
        <v>-</v>
      </c>
      <c r="M125" s="20" t="str">
        <f>IF(月途中入退所!$D26=$B$2,月途中入退所!$J26,"-")</f>
        <v>-</v>
      </c>
      <c r="N125" s="129">
        <f t="shared" si="100"/>
        <v>0</v>
      </c>
      <c r="O125" s="123"/>
      <c r="P125" s="128" t="str">
        <f t="shared" si="47"/>
        <v>-</v>
      </c>
      <c r="Q125" s="128" t="str">
        <f t="shared" si="48"/>
        <v>-</v>
      </c>
      <c r="R125" s="128" t="str">
        <f t="shared" si="49"/>
        <v>-</v>
      </c>
      <c r="S125" s="128" t="str">
        <f t="shared" si="50"/>
        <v>-</v>
      </c>
      <c r="T125" s="128" t="str">
        <f t="shared" si="51"/>
        <v>-</v>
      </c>
      <c r="U125" s="128" t="str">
        <f t="shared" si="52"/>
        <v>-</v>
      </c>
      <c r="V125" s="128" t="str">
        <f t="shared" si="53"/>
        <v>-</v>
      </c>
      <c r="W125" s="128" t="str">
        <f t="shared" si="54"/>
        <v>-</v>
      </c>
      <c r="X125" s="128" t="str">
        <f t="shared" si="55"/>
        <v>-</v>
      </c>
      <c r="Y125" s="128" t="str">
        <f t="shared" si="56"/>
        <v>-</v>
      </c>
      <c r="Z125" s="128" t="str">
        <f t="shared" si="57"/>
        <v>-</v>
      </c>
      <c r="AA125" s="128" t="str">
        <f t="shared" si="58"/>
        <v>-</v>
      </c>
      <c r="AB125" s="131"/>
      <c r="AC125" s="128" t="str">
        <f t="shared" si="59"/>
        <v>-</v>
      </c>
      <c r="AD125" s="128" t="str">
        <f t="shared" si="60"/>
        <v>-</v>
      </c>
      <c r="AE125" s="131"/>
      <c r="AF125" s="131"/>
      <c r="AG125" s="128" t="str">
        <f t="shared" si="61"/>
        <v>-</v>
      </c>
      <c r="AH125" s="128" t="str">
        <f t="shared" si="62"/>
        <v>-</v>
      </c>
      <c r="AI125" s="128" t="str">
        <f t="shared" si="63"/>
        <v>-</v>
      </c>
      <c r="AJ125" s="128" t="str">
        <f t="shared" si="64"/>
        <v>-</v>
      </c>
      <c r="AK125" s="128" t="str">
        <f t="shared" si="65"/>
        <v>-</v>
      </c>
      <c r="AL125" s="128" t="str">
        <f t="shared" si="66"/>
        <v>-</v>
      </c>
      <c r="AM125" s="128" t="str">
        <f t="shared" si="67"/>
        <v>-</v>
      </c>
      <c r="AN125" s="128" t="str">
        <f t="shared" si="68"/>
        <v>-</v>
      </c>
      <c r="AO125" s="128" t="str">
        <f t="shared" si="69"/>
        <v>-</v>
      </c>
      <c r="AP125" s="128" t="str">
        <f t="shared" si="70"/>
        <v>-</v>
      </c>
      <c r="AQ125" s="128" t="str">
        <f t="shared" si="101"/>
        <v>-</v>
      </c>
      <c r="AR125" s="128" t="str">
        <f t="shared" si="102"/>
        <v>-</v>
      </c>
      <c r="AS125" s="128">
        <f t="shared" si="71"/>
        <v>0</v>
      </c>
      <c r="AT125" s="128" t="str">
        <f t="shared" si="72"/>
        <v>-</v>
      </c>
      <c r="AU125" s="128" t="str">
        <f t="shared" si="73"/>
        <v>-</v>
      </c>
      <c r="AV125" s="128" t="str">
        <f t="shared" si="74"/>
        <v>-</v>
      </c>
      <c r="AW125" s="128" t="str">
        <f t="shared" si="75"/>
        <v>-</v>
      </c>
      <c r="AX125" s="128" t="str">
        <f t="shared" si="76"/>
        <v>-</v>
      </c>
      <c r="AY125" s="128" t="str">
        <f t="shared" si="77"/>
        <v>-</v>
      </c>
      <c r="AZ125" s="128" t="str">
        <f t="shared" si="78"/>
        <v>-</v>
      </c>
      <c r="BA125" s="128" t="str">
        <f t="shared" si="79"/>
        <v>-</v>
      </c>
      <c r="BB125" s="128" t="str">
        <f t="shared" si="80"/>
        <v>-</v>
      </c>
      <c r="BC125" s="128" t="str">
        <f t="shared" si="81"/>
        <v>-</v>
      </c>
      <c r="BD125" s="128" t="str">
        <f t="shared" si="82"/>
        <v>-</v>
      </c>
      <c r="BE125" s="187"/>
      <c r="BF125" s="128" t="str">
        <f t="shared" si="83"/>
        <v>-</v>
      </c>
      <c r="BG125" s="128" t="str">
        <f t="shared" si="84"/>
        <v>-</v>
      </c>
      <c r="BH125" s="187"/>
      <c r="BI125" s="187"/>
      <c r="BJ125" s="128" t="str">
        <f t="shared" si="85"/>
        <v>-</v>
      </c>
      <c r="BK125" s="128" t="str">
        <f t="shared" si="86"/>
        <v>-</v>
      </c>
      <c r="BL125" s="128" t="str">
        <f t="shared" si="87"/>
        <v>-</v>
      </c>
      <c r="BM125" s="128" t="str">
        <f t="shared" si="88"/>
        <v>-</v>
      </c>
      <c r="BN125" s="128" t="str">
        <f t="shared" si="89"/>
        <v>-</v>
      </c>
      <c r="BO125" s="128" t="str">
        <f t="shared" si="90"/>
        <v>-</v>
      </c>
      <c r="BP125" s="128" t="str">
        <f t="shared" si="91"/>
        <v>-</v>
      </c>
      <c r="BQ125" s="128" t="str">
        <f t="shared" si="92"/>
        <v>-</v>
      </c>
      <c r="BR125" s="128" t="str">
        <f t="shared" si="93"/>
        <v>-</v>
      </c>
      <c r="BS125" s="128" t="str">
        <f t="shared" si="94"/>
        <v>-</v>
      </c>
      <c r="BT125" s="128" t="str">
        <f t="shared" si="95"/>
        <v>-</v>
      </c>
      <c r="BU125" s="128" t="str">
        <f t="shared" si="96"/>
        <v>-</v>
      </c>
      <c r="BV125" s="129">
        <f t="shared" si="97"/>
        <v>0</v>
      </c>
      <c r="BX125" s="128" t="str">
        <f t="shared" si="103"/>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98"/>
        <v>-</v>
      </c>
      <c r="K126" s="20" t="str">
        <f>IF(月途中入退所!$D27=$B$2,IF(月途中入退所!I27="","-",月途中入退所!$I27),"-")</f>
        <v>-</v>
      </c>
      <c r="L126" s="162" t="str">
        <f t="shared" si="99"/>
        <v>-</v>
      </c>
      <c r="M126" s="20" t="str">
        <f>IF(月途中入退所!$D27=$B$2,月途中入退所!$J27,"-")</f>
        <v>-</v>
      </c>
      <c r="N126" s="129">
        <f t="shared" si="100"/>
        <v>0</v>
      </c>
      <c r="O126" s="123"/>
      <c r="P126" s="128" t="str">
        <f t="shared" si="47"/>
        <v>-</v>
      </c>
      <c r="Q126" s="128" t="str">
        <f t="shared" si="48"/>
        <v>-</v>
      </c>
      <c r="R126" s="128" t="str">
        <f t="shared" si="49"/>
        <v>-</v>
      </c>
      <c r="S126" s="128" t="str">
        <f t="shared" si="50"/>
        <v>-</v>
      </c>
      <c r="T126" s="128" t="str">
        <f t="shared" si="51"/>
        <v>-</v>
      </c>
      <c r="U126" s="128" t="str">
        <f t="shared" si="52"/>
        <v>-</v>
      </c>
      <c r="V126" s="128" t="str">
        <f t="shared" si="53"/>
        <v>-</v>
      </c>
      <c r="W126" s="128" t="str">
        <f t="shared" si="54"/>
        <v>-</v>
      </c>
      <c r="X126" s="128" t="str">
        <f t="shared" si="55"/>
        <v>-</v>
      </c>
      <c r="Y126" s="128" t="str">
        <f t="shared" si="56"/>
        <v>-</v>
      </c>
      <c r="Z126" s="128" t="str">
        <f t="shared" si="57"/>
        <v>-</v>
      </c>
      <c r="AA126" s="128" t="str">
        <f t="shared" si="58"/>
        <v>-</v>
      </c>
      <c r="AB126" s="131"/>
      <c r="AC126" s="128" t="str">
        <f t="shared" si="59"/>
        <v>-</v>
      </c>
      <c r="AD126" s="128" t="str">
        <f t="shared" si="60"/>
        <v>-</v>
      </c>
      <c r="AE126" s="131"/>
      <c r="AF126" s="131"/>
      <c r="AG126" s="128" t="str">
        <f t="shared" si="61"/>
        <v>-</v>
      </c>
      <c r="AH126" s="128" t="str">
        <f t="shared" si="62"/>
        <v>-</v>
      </c>
      <c r="AI126" s="128" t="str">
        <f t="shared" si="63"/>
        <v>-</v>
      </c>
      <c r="AJ126" s="128" t="str">
        <f t="shared" si="64"/>
        <v>-</v>
      </c>
      <c r="AK126" s="128" t="str">
        <f t="shared" si="65"/>
        <v>-</v>
      </c>
      <c r="AL126" s="128" t="str">
        <f t="shared" si="66"/>
        <v>-</v>
      </c>
      <c r="AM126" s="128" t="str">
        <f t="shared" si="67"/>
        <v>-</v>
      </c>
      <c r="AN126" s="128" t="str">
        <f t="shared" si="68"/>
        <v>-</v>
      </c>
      <c r="AO126" s="128" t="str">
        <f t="shared" si="69"/>
        <v>-</v>
      </c>
      <c r="AP126" s="128" t="str">
        <f t="shared" si="70"/>
        <v>-</v>
      </c>
      <c r="AQ126" s="128" t="str">
        <f t="shared" si="101"/>
        <v>-</v>
      </c>
      <c r="AR126" s="128" t="str">
        <f t="shared" si="102"/>
        <v>-</v>
      </c>
      <c r="AS126" s="128">
        <f t="shared" si="71"/>
        <v>0</v>
      </c>
      <c r="AT126" s="128" t="str">
        <f t="shared" si="72"/>
        <v>-</v>
      </c>
      <c r="AU126" s="128" t="str">
        <f t="shared" si="73"/>
        <v>-</v>
      </c>
      <c r="AV126" s="128" t="str">
        <f t="shared" si="74"/>
        <v>-</v>
      </c>
      <c r="AW126" s="128" t="str">
        <f t="shared" si="75"/>
        <v>-</v>
      </c>
      <c r="AX126" s="128" t="str">
        <f t="shared" si="76"/>
        <v>-</v>
      </c>
      <c r="AY126" s="128" t="str">
        <f t="shared" si="77"/>
        <v>-</v>
      </c>
      <c r="AZ126" s="128" t="str">
        <f t="shared" si="78"/>
        <v>-</v>
      </c>
      <c r="BA126" s="128" t="str">
        <f t="shared" si="79"/>
        <v>-</v>
      </c>
      <c r="BB126" s="128" t="str">
        <f t="shared" si="80"/>
        <v>-</v>
      </c>
      <c r="BC126" s="128" t="str">
        <f t="shared" si="81"/>
        <v>-</v>
      </c>
      <c r="BD126" s="128" t="str">
        <f t="shared" si="82"/>
        <v>-</v>
      </c>
      <c r="BE126" s="187"/>
      <c r="BF126" s="128" t="str">
        <f t="shared" si="83"/>
        <v>-</v>
      </c>
      <c r="BG126" s="128" t="str">
        <f t="shared" si="84"/>
        <v>-</v>
      </c>
      <c r="BH126" s="187"/>
      <c r="BI126" s="187"/>
      <c r="BJ126" s="128" t="str">
        <f t="shared" si="85"/>
        <v>-</v>
      </c>
      <c r="BK126" s="128" t="str">
        <f t="shared" si="86"/>
        <v>-</v>
      </c>
      <c r="BL126" s="128" t="str">
        <f t="shared" si="87"/>
        <v>-</v>
      </c>
      <c r="BM126" s="128" t="str">
        <f t="shared" si="88"/>
        <v>-</v>
      </c>
      <c r="BN126" s="128" t="str">
        <f t="shared" si="89"/>
        <v>-</v>
      </c>
      <c r="BO126" s="128" t="str">
        <f t="shared" si="90"/>
        <v>-</v>
      </c>
      <c r="BP126" s="128" t="str">
        <f t="shared" si="91"/>
        <v>-</v>
      </c>
      <c r="BQ126" s="128" t="str">
        <f t="shared" si="92"/>
        <v>-</v>
      </c>
      <c r="BR126" s="128" t="str">
        <f t="shared" si="93"/>
        <v>-</v>
      </c>
      <c r="BS126" s="128" t="str">
        <f t="shared" si="94"/>
        <v>-</v>
      </c>
      <c r="BT126" s="128" t="str">
        <f t="shared" si="95"/>
        <v>-</v>
      </c>
      <c r="BU126" s="128" t="str">
        <f t="shared" si="96"/>
        <v>-</v>
      </c>
      <c r="BV126" s="129">
        <f t="shared" si="97"/>
        <v>0</v>
      </c>
      <c r="BX126" s="128" t="str">
        <f t="shared" si="103"/>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04">IF($I131="保育標準時間",HLOOKUP(H131,$G$5:$J$49,2,FALSE),IF($I131="保育短時間",HLOOKUP(H131,$K$5:$N$49,2,FALSE),"-"))</f>
        <v>-</v>
      </c>
      <c r="Q131" s="128" t="str">
        <f t="shared" ref="Q131:Q150" si="105">IF($I131="保育標準時間",HLOOKUP(H131,$G$5:$J$49,3,FALSE),IF($I131="保育短時間",HLOOKUP(H131,$K$5:$N$49,3,FALSE),"-"))</f>
        <v>-</v>
      </c>
      <c r="R131" s="128" t="str">
        <f t="shared" ref="R131:R150" si="106">IF($I131="保育標準時間",HLOOKUP(H131,$G$5:$J$49,4,FALSE),IF($I131="保育短時間",HLOOKUP(H131,$K$5:$N$49,4,FALSE),"-"))</f>
        <v>-</v>
      </c>
      <c r="S131" s="128" t="str">
        <f t="shared" ref="S131:S150" si="107">IF($I131="保育標準時間",HLOOKUP(H131,$G$5:$J$49,5,FALSE),IF($I131="保育短時間",HLOOKUP(H131,$K$5:$N$49,5,FALSE),"-"))</f>
        <v>-</v>
      </c>
      <c r="T131" s="128" t="str">
        <f t="shared" ref="T131:T150" si="108">IF($I131="保育標準時間",HLOOKUP(H131,$G$5:$J$49,6,FALSE),IF($I131="保育短時間",HLOOKUP(H131,$K$5:$N$49,6,FALSE),"-"))</f>
        <v>-</v>
      </c>
      <c r="U131" s="128" t="str">
        <f t="shared" ref="U131:U150" si="109">IF($I131="保育標準時間",HLOOKUP(H131,$G$5:$J$49,7,FALSE),IF($I131="保育短時間",HLOOKUP(H131,$K$5:$N$49,7,FALSE),"-"))</f>
        <v>-</v>
      </c>
      <c r="V131" s="128" t="str">
        <f t="shared" ref="V131:V150" si="110">IF($I131="保育標準時間",HLOOKUP(H131,$G$5:$J$49,10,FALSE),IF($I131="保育短時間",HLOOKUP(H131,$K$5:$N$49,10,FALSE),"-"))</f>
        <v>-</v>
      </c>
      <c r="W131" s="128" t="str">
        <f t="shared" ref="W131:W150" si="111">IF($I131="保育標準時間",HLOOKUP(H131,$G$5:$J$49,11,FALSE),IF($I131="保育短時間",HLOOKUP(H131,$K$5:$N$49,11,FALSE),"-"))</f>
        <v>-</v>
      </c>
      <c r="X131" s="128" t="str">
        <f t="shared" ref="X131:X150" si="112">IF($I131="保育標準時間",HLOOKUP(H131,$G$5:$J$49,12,FALSE),IF($I131="保育短時間",HLOOKUP(H131,$K$5:$N$49,12,FALSE),"-"))</f>
        <v>-</v>
      </c>
      <c r="Y131" s="128" t="str">
        <f t="shared" ref="Y131:Y150" si="113">IF($I131="保育標準時間",HLOOKUP(H131,$G$5:$J$49,13,FALSE),IF($I131="保育短時間",HLOOKUP(H131,$K$5:$N$49,13,FALSE),"-"))</f>
        <v>-</v>
      </c>
      <c r="Z131" s="128" t="str">
        <f t="shared" ref="Z131:Z150" si="114">IF($I131="保育標準時間",HLOOKUP(H131,$G$5:$J$49,14,FALSE),IF($I131="保育短時間",HLOOKUP(H131,$K$5:$N$49,14,FALSE),"-"))</f>
        <v>-</v>
      </c>
      <c r="AA131" s="128" t="str">
        <f t="shared" ref="AA131:AA150" si="115">IF($I131="保育標準時間",HLOOKUP(H131,$G$5:$J$49,15,FALSE),IF($I131="保育短時間",HLOOKUP(H131,$K$5:$N$49,15,FALSE),"-"))</f>
        <v>-</v>
      </c>
      <c r="AB131" s="131"/>
      <c r="AC131" s="128" t="str">
        <f t="shared" ref="AC131:AC150" si="116">IF($I131="保育標準時間",HLOOKUP(H131,$G$5:$J$49,17,FALSE),IF($I131="保育短時間",HLOOKUP(H131,$K$5:$N$49,17,FALSE),"-"))</f>
        <v>-</v>
      </c>
      <c r="AD131" s="128" t="str">
        <f t="shared" ref="AD131:AD150" si="117">IF($I131="保育標準時間",HLOOKUP(H131,$G$5:$J$49,18,FALSE),IF($I131="保育短時間",HLOOKUP(H131,$K$5:$N$49,18,FALSE),"-"))</f>
        <v>-</v>
      </c>
      <c r="AE131" s="131"/>
      <c r="AF131" s="131"/>
      <c r="AG131" s="128" t="str">
        <f t="shared" ref="AG131:AG150" si="118">IF($I131="保育標準時間",HLOOKUP(H131,$G$5:$J$49,19,FALSE),IF($I131="保育短時間",HLOOKUP(H131,$K$5:$N$49,19,FALSE),"-"))</f>
        <v>-</v>
      </c>
      <c r="AH131" s="128" t="str">
        <f t="shared" ref="AH131:AH150" si="119">IF($I131="保育標準時間",HLOOKUP(H131,$G$5:$J$49,20,FALSE),IF($I131="保育短時間",HLOOKUP(H131,$K$5:$N$49,20,FALSE),"-"))</f>
        <v>-</v>
      </c>
      <c r="AI131" s="128" t="str">
        <f t="shared" ref="AI131:AI150" si="120">IF($I131="保育標準時間",HLOOKUP(H131,$G$5:$J$49,21,FALSE),IF($I131="保育短時間",HLOOKUP(H131,$K$5:$N$49,21,FALSE),"-"))</f>
        <v>-</v>
      </c>
      <c r="AJ131" s="128" t="str">
        <f t="shared" ref="AJ131:AJ150" si="121">IF($I131="保育標準時間",HLOOKUP(H131,$G$5:$J$49,22,FALSE),IF($I131="保育短時間",HLOOKUP(H131,$K$5:$N$49,22,FALSE),"-"))</f>
        <v>-</v>
      </c>
      <c r="AK131" s="128" t="str">
        <f t="shared" ref="AK131:AK150" si="122">IF($I131="保育標準時間",HLOOKUP(H131,$G$5:$J$49,23,FALSE),IF($I131="保育短時間",HLOOKUP(H131,$K$5:$N$49,23,FALSE),"-"))</f>
        <v>-</v>
      </c>
      <c r="AL131" s="128" t="str">
        <f t="shared" ref="AL131:AL150" si="123">IF($I131="保育標準時間",HLOOKUP(H131,$G$5:$J$49,24,FALSE),IF($I131="保育短時間",HLOOKUP(H131,$K$5:$N$49,24,FALSE),"-"))</f>
        <v>-</v>
      </c>
      <c r="AM131" s="128" t="str">
        <f t="shared" ref="AM131:AM150" si="124">IF($I131="保育標準時間",HLOOKUP(H131,$G$5:$J$49,25,FALSE),IF($I131="保育短時間",HLOOKUP(H131,$K$5:$N$49,25,FALSE),"-"))</f>
        <v>-</v>
      </c>
      <c r="AN131" s="128" t="str">
        <f t="shared" ref="AN131:AN150" si="125">IF($I131="保育標準時間",HLOOKUP(H131,$G$5:$J$49,26,FALSE),IF($I131="保育短時間",HLOOKUP(H131,$K$5:$N$49,26,FALSE),"-"))</f>
        <v>-</v>
      </c>
      <c r="AO131" s="128" t="str">
        <f t="shared" ref="AO131:AO150" si="126">IF($I131="保育標準時間",HLOOKUP(H131,$G$5:$J$49,27,FALSE),IF($I131="保育短時間",HLOOKUP(H131,$K$5:$N$49,27,FALSE),"-"))</f>
        <v>-</v>
      </c>
      <c r="AP131" s="128" t="str">
        <f t="shared" ref="AP131:AP150" si="127">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28">N131-SUM(AT131:BU131)</f>
        <v>0</v>
      </c>
      <c r="AT131" s="128" t="str">
        <f t="shared" ref="AT131:AT150" si="129">IFERROR(-ROUND(Q131*$M131/25,0),"-")</f>
        <v>-</v>
      </c>
      <c r="AU131" s="128" t="str">
        <f t="shared" ref="AU131:AU150" si="130">IFERROR(-ROUND(R131*$M131/25,0),"-")</f>
        <v>-</v>
      </c>
      <c r="AV131" s="128" t="str">
        <f t="shared" ref="AV131:AV150" si="131">IFERROR(-ROUND(S131*$M131/25,0),"-")</f>
        <v>-</v>
      </c>
      <c r="AW131" s="128" t="str">
        <f t="shared" ref="AW131:AW150" si="132">IFERROR(-ROUND(T131*$M131/25,0),"-")</f>
        <v>-</v>
      </c>
      <c r="AX131" s="128" t="str">
        <f t="shared" ref="AX131:AX150" si="133">IFERROR(-ROUND(U131*$M131/25,0),"-")</f>
        <v>-</v>
      </c>
      <c r="AY131" s="128" t="str">
        <f t="shared" ref="AY131:AY150" si="134">IFERROR(-ROUND(V131*$M131/25,0),"-")</f>
        <v>-</v>
      </c>
      <c r="AZ131" s="128" t="str">
        <f t="shared" ref="AZ131:AZ150" si="135">IFERROR(-ROUND(W131*$M131/25,0),"-")</f>
        <v>-</v>
      </c>
      <c r="BA131" s="128" t="str">
        <f t="shared" ref="BA131:BA150" si="136">IFERROR(-ROUND(X131*$M131/25,0),"-")</f>
        <v>-</v>
      </c>
      <c r="BB131" s="128" t="str">
        <f t="shared" ref="BB131:BB150" si="137">IFERROR(-ROUND(Y131*$M131/25,0),"-")</f>
        <v>-</v>
      </c>
      <c r="BC131" s="128" t="str">
        <f t="shared" ref="BC131:BC150" si="138">IFERROR(-ROUND(Z131*$M131/25,0),"-")</f>
        <v>-</v>
      </c>
      <c r="BD131" s="128" t="str">
        <f t="shared" ref="BD131:BD150" si="139">IFERROR(-ROUND(AA131*$M131/25,0),"-")</f>
        <v>-</v>
      </c>
      <c r="BE131" s="187"/>
      <c r="BF131" s="128" t="str">
        <f t="shared" ref="BF131:BF150" si="140">IFERROR(-ROUND(AC131*$M131/25,0),"-")</f>
        <v>-</v>
      </c>
      <c r="BG131" s="128" t="str">
        <f t="shared" ref="BG131:BG150" si="141">IFERROR(-ROUND(AD131*$M131/25,0),"-")</f>
        <v>-</v>
      </c>
      <c r="BH131" s="187"/>
      <c r="BI131" s="187"/>
      <c r="BJ131" s="128" t="str">
        <f t="shared" ref="BJ131:BJ150" si="142">IFERROR(-ROUND(AG131*$M131/25,0),"-")</f>
        <v>-</v>
      </c>
      <c r="BK131" s="128" t="str">
        <f t="shared" ref="BK131:BK150" si="143">IFERROR(-ROUND(AH131*$M131/25,0),"-")</f>
        <v>-</v>
      </c>
      <c r="BL131" s="128" t="str">
        <f t="shared" ref="BL131:BL150" si="144">IFERROR(-ROUND(AI131*$M131/25,0),"-")</f>
        <v>-</v>
      </c>
      <c r="BM131" s="128" t="str">
        <f t="shared" ref="BM131:BM150" si="145">IFERROR(-ROUND(AJ131*$M131/25,0),"-")</f>
        <v>-</v>
      </c>
      <c r="BN131" s="128" t="str">
        <f t="shared" ref="BN131:BN150" si="146">IFERROR(-ROUND(AK131*$M131/25,0),"-")</f>
        <v>-</v>
      </c>
      <c r="BO131" s="128" t="str">
        <f t="shared" ref="BO131:BO150" si="147">IFERROR(-ROUND(AL131*$M131/25,0),"-")</f>
        <v>-</v>
      </c>
      <c r="BP131" s="128" t="str">
        <f t="shared" ref="BP131:BP150" si="148">IFERROR(-ROUND(AM131*$M131/25,0),"-")</f>
        <v>-</v>
      </c>
      <c r="BQ131" s="128" t="str">
        <f t="shared" ref="BQ131:BQ150" si="149">IFERROR(-ROUND(AN131*$M131/25,0),"-")</f>
        <v>-</v>
      </c>
      <c r="BR131" s="128" t="str">
        <f t="shared" ref="BR131:BR150" si="150">IFERROR(-ROUND(AO131*$M131/25,0),"-")</f>
        <v>-</v>
      </c>
      <c r="BS131" s="128" t="str">
        <f t="shared" ref="BS131:BS150" si="151">IFERROR(-ROUND(AP131*$M131/25,0),"-")</f>
        <v>-</v>
      </c>
      <c r="BT131" s="128" t="str">
        <f t="shared" ref="BT131:BT150" si="152">IFERROR(-ROUND(AQ131*$M131/25,0),"-")</f>
        <v>-</v>
      </c>
      <c r="BU131" s="128" t="str">
        <f t="shared" ref="BU131:BU150" si="153">IFERROR(-ROUND(AR131*$M131/25,0),"-")</f>
        <v>-</v>
      </c>
      <c r="BV131" s="129">
        <f t="shared" ref="BV131:BV150" si="154">SUM(AS131:BU131)</f>
        <v>0</v>
      </c>
      <c r="BX131" s="128" t="str">
        <f t="shared" si="103"/>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55">IF($I132="保育標準時間",HLOOKUP($H132,$G$5:$J$49,45,FALSE),IF($I132="保育短時間",HLOOKUP($H132,$K$5:$N$49,45,FALSE),"-"))</f>
        <v>-</v>
      </c>
      <c r="K132" s="20" t="str">
        <f>IF(月途中入退所!$N9=$B$2,IF(月途中入退所!S9="","-",月途中入退所!$S9),"-")</f>
        <v>-</v>
      </c>
      <c r="L132" s="162" t="str">
        <f t="shared" ref="L132:L150" si="156">IFERROR(IF(K132="○",J132+$P$28,J132),"-")</f>
        <v>-</v>
      </c>
      <c r="M132" s="20" t="str">
        <f>IF(月途中入退所!$N9=$B$2,月途中入退所!$T9,"-")</f>
        <v>-</v>
      </c>
      <c r="N132" s="129">
        <f t="shared" ref="N132:N150" si="157">IFERROR(-ROUNDUP(L132*M132/25,-1),0)</f>
        <v>0</v>
      </c>
      <c r="O132" s="123"/>
      <c r="P132" s="128" t="str">
        <f t="shared" si="104"/>
        <v>-</v>
      </c>
      <c r="Q132" s="128" t="str">
        <f t="shared" si="105"/>
        <v>-</v>
      </c>
      <c r="R132" s="128" t="str">
        <f t="shared" si="106"/>
        <v>-</v>
      </c>
      <c r="S132" s="128" t="str">
        <f t="shared" si="107"/>
        <v>-</v>
      </c>
      <c r="T132" s="128" t="str">
        <f t="shared" si="108"/>
        <v>-</v>
      </c>
      <c r="U132" s="128" t="str">
        <f t="shared" si="109"/>
        <v>-</v>
      </c>
      <c r="V132" s="128" t="str">
        <f t="shared" si="110"/>
        <v>-</v>
      </c>
      <c r="W132" s="128" t="str">
        <f t="shared" si="111"/>
        <v>-</v>
      </c>
      <c r="X132" s="128" t="str">
        <f t="shared" si="112"/>
        <v>-</v>
      </c>
      <c r="Y132" s="128" t="str">
        <f t="shared" si="113"/>
        <v>-</v>
      </c>
      <c r="Z132" s="128" t="str">
        <f t="shared" si="114"/>
        <v>-</v>
      </c>
      <c r="AA132" s="128" t="str">
        <f t="shared" si="115"/>
        <v>-</v>
      </c>
      <c r="AB132" s="131"/>
      <c r="AC132" s="128" t="str">
        <f t="shared" si="116"/>
        <v>-</v>
      </c>
      <c r="AD132" s="128" t="str">
        <f t="shared" si="117"/>
        <v>-</v>
      </c>
      <c r="AE132" s="131"/>
      <c r="AF132" s="131"/>
      <c r="AG132" s="128" t="str">
        <f t="shared" si="118"/>
        <v>-</v>
      </c>
      <c r="AH132" s="128" t="str">
        <f t="shared" si="119"/>
        <v>-</v>
      </c>
      <c r="AI132" s="128" t="str">
        <f t="shared" si="120"/>
        <v>-</v>
      </c>
      <c r="AJ132" s="128" t="str">
        <f t="shared" si="121"/>
        <v>-</v>
      </c>
      <c r="AK132" s="128" t="str">
        <f t="shared" si="122"/>
        <v>-</v>
      </c>
      <c r="AL132" s="128" t="str">
        <f t="shared" si="123"/>
        <v>-</v>
      </c>
      <c r="AM132" s="128" t="str">
        <f t="shared" si="124"/>
        <v>-</v>
      </c>
      <c r="AN132" s="128" t="str">
        <f t="shared" si="125"/>
        <v>-</v>
      </c>
      <c r="AO132" s="128" t="str">
        <f t="shared" si="126"/>
        <v>-</v>
      </c>
      <c r="AP132" s="128" t="str">
        <f t="shared" si="127"/>
        <v>-</v>
      </c>
      <c r="AQ132" s="128" t="str">
        <f t="shared" ref="AQ132:AQ150" si="158">IF($I132="保育標準時間",HLOOKUP(H132,$G$5:$J$49,33,FALSE),IF($I132="保育短時間",HLOOKUP(H132,$K$5:$N$49,33,FALSE),"-"))</f>
        <v>-</v>
      </c>
      <c r="AR132" s="128" t="str">
        <f t="shared" ref="AR132:AR150" si="159">IF(OR(I132="保育標準時間",I132="保育短時間"),IF(K132="○",$P$28,"-"),"-")</f>
        <v>-</v>
      </c>
      <c r="AS132" s="129">
        <f t="shared" si="128"/>
        <v>0</v>
      </c>
      <c r="AT132" s="128" t="str">
        <f t="shared" si="129"/>
        <v>-</v>
      </c>
      <c r="AU132" s="128" t="str">
        <f t="shared" si="130"/>
        <v>-</v>
      </c>
      <c r="AV132" s="128" t="str">
        <f t="shared" si="131"/>
        <v>-</v>
      </c>
      <c r="AW132" s="128" t="str">
        <f t="shared" si="132"/>
        <v>-</v>
      </c>
      <c r="AX132" s="128" t="str">
        <f t="shared" si="133"/>
        <v>-</v>
      </c>
      <c r="AY132" s="128" t="str">
        <f t="shared" si="134"/>
        <v>-</v>
      </c>
      <c r="AZ132" s="128" t="str">
        <f t="shared" si="135"/>
        <v>-</v>
      </c>
      <c r="BA132" s="128" t="str">
        <f t="shared" si="136"/>
        <v>-</v>
      </c>
      <c r="BB132" s="128" t="str">
        <f t="shared" si="137"/>
        <v>-</v>
      </c>
      <c r="BC132" s="128" t="str">
        <f t="shared" si="138"/>
        <v>-</v>
      </c>
      <c r="BD132" s="128" t="str">
        <f t="shared" si="139"/>
        <v>-</v>
      </c>
      <c r="BE132" s="187"/>
      <c r="BF132" s="128" t="str">
        <f t="shared" si="140"/>
        <v>-</v>
      </c>
      <c r="BG132" s="128" t="str">
        <f t="shared" si="141"/>
        <v>-</v>
      </c>
      <c r="BH132" s="187"/>
      <c r="BI132" s="187"/>
      <c r="BJ132" s="128" t="str">
        <f t="shared" si="142"/>
        <v>-</v>
      </c>
      <c r="BK132" s="128" t="str">
        <f t="shared" si="143"/>
        <v>-</v>
      </c>
      <c r="BL132" s="128" t="str">
        <f t="shared" si="144"/>
        <v>-</v>
      </c>
      <c r="BM132" s="128" t="str">
        <f t="shared" si="145"/>
        <v>-</v>
      </c>
      <c r="BN132" s="128" t="str">
        <f t="shared" si="146"/>
        <v>-</v>
      </c>
      <c r="BO132" s="128" t="str">
        <f t="shared" si="147"/>
        <v>-</v>
      </c>
      <c r="BP132" s="128" t="str">
        <f t="shared" si="148"/>
        <v>-</v>
      </c>
      <c r="BQ132" s="128" t="str">
        <f t="shared" si="149"/>
        <v>-</v>
      </c>
      <c r="BR132" s="128" t="str">
        <f t="shared" si="150"/>
        <v>-</v>
      </c>
      <c r="BS132" s="128" t="str">
        <f t="shared" si="151"/>
        <v>-</v>
      </c>
      <c r="BT132" s="128" t="str">
        <f t="shared" si="152"/>
        <v>-</v>
      </c>
      <c r="BU132" s="128" t="str">
        <f t="shared" si="153"/>
        <v>-</v>
      </c>
      <c r="BV132" s="129">
        <f t="shared" si="154"/>
        <v>0</v>
      </c>
      <c r="BX132" s="128" t="str">
        <f t="shared" si="103"/>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55"/>
        <v>-</v>
      </c>
      <c r="K133" s="20" t="str">
        <f>IF(月途中入退所!$N10=$B$2,IF(月途中入退所!S10="","-",月途中入退所!$S10),"-")</f>
        <v>-</v>
      </c>
      <c r="L133" s="162" t="str">
        <f t="shared" si="156"/>
        <v>-</v>
      </c>
      <c r="M133" s="20" t="str">
        <f>IF(月途中入退所!$N10=$B$2,月途中入退所!$T10,"-")</f>
        <v>-</v>
      </c>
      <c r="N133" s="129">
        <f t="shared" si="157"/>
        <v>0</v>
      </c>
      <c r="O133" s="123"/>
      <c r="P133" s="128" t="str">
        <f t="shared" si="104"/>
        <v>-</v>
      </c>
      <c r="Q133" s="128" t="str">
        <f t="shared" si="105"/>
        <v>-</v>
      </c>
      <c r="R133" s="128" t="str">
        <f t="shared" si="106"/>
        <v>-</v>
      </c>
      <c r="S133" s="128" t="str">
        <f t="shared" si="107"/>
        <v>-</v>
      </c>
      <c r="T133" s="128" t="str">
        <f t="shared" si="108"/>
        <v>-</v>
      </c>
      <c r="U133" s="128" t="str">
        <f t="shared" si="109"/>
        <v>-</v>
      </c>
      <c r="V133" s="128" t="str">
        <f t="shared" si="110"/>
        <v>-</v>
      </c>
      <c r="W133" s="128" t="str">
        <f t="shared" si="111"/>
        <v>-</v>
      </c>
      <c r="X133" s="128" t="str">
        <f t="shared" si="112"/>
        <v>-</v>
      </c>
      <c r="Y133" s="128" t="str">
        <f t="shared" si="113"/>
        <v>-</v>
      </c>
      <c r="Z133" s="128" t="str">
        <f t="shared" si="114"/>
        <v>-</v>
      </c>
      <c r="AA133" s="128" t="str">
        <f t="shared" si="115"/>
        <v>-</v>
      </c>
      <c r="AB133" s="131"/>
      <c r="AC133" s="128" t="str">
        <f t="shared" si="116"/>
        <v>-</v>
      </c>
      <c r="AD133" s="128" t="str">
        <f t="shared" si="117"/>
        <v>-</v>
      </c>
      <c r="AE133" s="131"/>
      <c r="AF133" s="131"/>
      <c r="AG133" s="128" t="str">
        <f t="shared" si="118"/>
        <v>-</v>
      </c>
      <c r="AH133" s="128" t="str">
        <f t="shared" si="119"/>
        <v>-</v>
      </c>
      <c r="AI133" s="128" t="str">
        <f t="shared" si="120"/>
        <v>-</v>
      </c>
      <c r="AJ133" s="128" t="str">
        <f t="shared" si="121"/>
        <v>-</v>
      </c>
      <c r="AK133" s="128" t="str">
        <f t="shared" si="122"/>
        <v>-</v>
      </c>
      <c r="AL133" s="128" t="str">
        <f t="shared" si="123"/>
        <v>-</v>
      </c>
      <c r="AM133" s="128" t="str">
        <f t="shared" si="124"/>
        <v>-</v>
      </c>
      <c r="AN133" s="128" t="str">
        <f t="shared" si="125"/>
        <v>-</v>
      </c>
      <c r="AO133" s="128" t="str">
        <f t="shared" si="126"/>
        <v>-</v>
      </c>
      <c r="AP133" s="128" t="str">
        <f t="shared" si="127"/>
        <v>-</v>
      </c>
      <c r="AQ133" s="128" t="str">
        <f t="shared" si="158"/>
        <v>-</v>
      </c>
      <c r="AR133" s="128" t="str">
        <f t="shared" si="159"/>
        <v>-</v>
      </c>
      <c r="AS133" s="129">
        <f t="shared" si="128"/>
        <v>0</v>
      </c>
      <c r="AT133" s="128" t="str">
        <f t="shared" si="129"/>
        <v>-</v>
      </c>
      <c r="AU133" s="128" t="str">
        <f t="shared" si="130"/>
        <v>-</v>
      </c>
      <c r="AV133" s="128" t="str">
        <f t="shared" si="131"/>
        <v>-</v>
      </c>
      <c r="AW133" s="128" t="str">
        <f t="shared" si="132"/>
        <v>-</v>
      </c>
      <c r="AX133" s="128" t="str">
        <f t="shared" si="133"/>
        <v>-</v>
      </c>
      <c r="AY133" s="128" t="str">
        <f t="shared" si="134"/>
        <v>-</v>
      </c>
      <c r="AZ133" s="128" t="str">
        <f t="shared" si="135"/>
        <v>-</v>
      </c>
      <c r="BA133" s="128" t="str">
        <f t="shared" si="136"/>
        <v>-</v>
      </c>
      <c r="BB133" s="128" t="str">
        <f t="shared" si="137"/>
        <v>-</v>
      </c>
      <c r="BC133" s="128" t="str">
        <f t="shared" si="138"/>
        <v>-</v>
      </c>
      <c r="BD133" s="128" t="str">
        <f t="shared" si="139"/>
        <v>-</v>
      </c>
      <c r="BE133" s="187"/>
      <c r="BF133" s="128" t="str">
        <f t="shared" si="140"/>
        <v>-</v>
      </c>
      <c r="BG133" s="128" t="str">
        <f t="shared" si="141"/>
        <v>-</v>
      </c>
      <c r="BH133" s="187"/>
      <c r="BI133" s="187"/>
      <c r="BJ133" s="128" t="str">
        <f t="shared" si="142"/>
        <v>-</v>
      </c>
      <c r="BK133" s="128" t="str">
        <f t="shared" si="143"/>
        <v>-</v>
      </c>
      <c r="BL133" s="128" t="str">
        <f t="shared" si="144"/>
        <v>-</v>
      </c>
      <c r="BM133" s="128" t="str">
        <f t="shared" si="145"/>
        <v>-</v>
      </c>
      <c r="BN133" s="128" t="str">
        <f t="shared" si="146"/>
        <v>-</v>
      </c>
      <c r="BO133" s="128" t="str">
        <f t="shared" si="147"/>
        <v>-</v>
      </c>
      <c r="BP133" s="128" t="str">
        <f t="shared" si="148"/>
        <v>-</v>
      </c>
      <c r="BQ133" s="128" t="str">
        <f t="shared" si="149"/>
        <v>-</v>
      </c>
      <c r="BR133" s="128" t="str">
        <f t="shared" si="150"/>
        <v>-</v>
      </c>
      <c r="BS133" s="128" t="str">
        <f t="shared" si="151"/>
        <v>-</v>
      </c>
      <c r="BT133" s="128" t="str">
        <f t="shared" si="152"/>
        <v>-</v>
      </c>
      <c r="BU133" s="128" t="str">
        <f t="shared" si="153"/>
        <v>-</v>
      </c>
      <c r="BV133" s="129">
        <f t="shared" si="154"/>
        <v>0</v>
      </c>
      <c r="BX133" s="128" t="str">
        <f t="shared" si="103"/>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55"/>
        <v>-</v>
      </c>
      <c r="K134" s="20" t="str">
        <f>IF(月途中入退所!$N11=$B$2,IF(月途中入退所!S11="","-",月途中入退所!$S11),"-")</f>
        <v>-</v>
      </c>
      <c r="L134" s="162" t="str">
        <f t="shared" si="156"/>
        <v>-</v>
      </c>
      <c r="M134" s="20" t="str">
        <f>IF(月途中入退所!$N11=$B$2,月途中入退所!$T11,"-")</f>
        <v>-</v>
      </c>
      <c r="N134" s="129">
        <f t="shared" si="157"/>
        <v>0</v>
      </c>
      <c r="O134" s="123"/>
      <c r="P134" s="128" t="str">
        <f t="shared" si="104"/>
        <v>-</v>
      </c>
      <c r="Q134" s="128" t="str">
        <f t="shared" si="105"/>
        <v>-</v>
      </c>
      <c r="R134" s="128" t="str">
        <f t="shared" si="106"/>
        <v>-</v>
      </c>
      <c r="S134" s="128" t="str">
        <f t="shared" si="107"/>
        <v>-</v>
      </c>
      <c r="T134" s="128" t="str">
        <f t="shared" si="108"/>
        <v>-</v>
      </c>
      <c r="U134" s="128" t="str">
        <f t="shared" si="109"/>
        <v>-</v>
      </c>
      <c r="V134" s="128" t="str">
        <f t="shared" si="110"/>
        <v>-</v>
      </c>
      <c r="W134" s="128" t="str">
        <f t="shared" si="111"/>
        <v>-</v>
      </c>
      <c r="X134" s="128" t="str">
        <f t="shared" si="112"/>
        <v>-</v>
      </c>
      <c r="Y134" s="128" t="str">
        <f t="shared" si="113"/>
        <v>-</v>
      </c>
      <c r="Z134" s="128" t="str">
        <f t="shared" si="114"/>
        <v>-</v>
      </c>
      <c r="AA134" s="128" t="str">
        <f t="shared" si="115"/>
        <v>-</v>
      </c>
      <c r="AB134" s="131"/>
      <c r="AC134" s="128" t="str">
        <f t="shared" si="116"/>
        <v>-</v>
      </c>
      <c r="AD134" s="128" t="str">
        <f t="shared" si="117"/>
        <v>-</v>
      </c>
      <c r="AE134" s="131"/>
      <c r="AF134" s="131"/>
      <c r="AG134" s="128" t="str">
        <f t="shared" si="118"/>
        <v>-</v>
      </c>
      <c r="AH134" s="128" t="str">
        <f t="shared" si="119"/>
        <v>-</v>
      </c>
      <c r="AI134" s="128" t="str">
        <f t="shared" si="120"/>
        <v>-</v>
      </c>
      <c r="AJ134" s="128" t="str">
        <f t="shared" si="121"/>
        <v>-</v>
      </c>
      <c r="AK134" s="128" t="str">
        <f t="shared" si="122"/>
        <v>-</v>
      </c>
      <c r="AL134" s="128" t="str">
        <f t="shared" si="123"/>
        <v>-</v>
      </c>
      <c r="AM134" s="128" t="str">
        <f t="shared" si="124"/>
        <v>-</v>
      </c>
      <c r="AN134" s="128" t="str">
        <f t="shared" si="125"/>
        <v>-</v>
      </c>
      <c r="AO134" s="128" t="str">
        <f t="shared" si="126"/>
        <v>-</v>
      </c>
      <c r="AP134" s="128" t="str">
        <f t="shared" si="127"/>
        <v>-</v>
      </c>
      <c r="AQ134" s="128" t="str">
        <f t="shared" si="158"/>
        <v>-</v>
      </c>
      <c r="AR134" s="128" t="str">
        <f t="shared" si="159"/>
        <v>-</v>
      </c>
      <c r="AS134" s="129">
        <f t="shared" si="128"/>
        <v>0</v>
      </c>
      <c r="AT134" s="128" t="str">
        <f t="shared" si="129"/>
        <v>-</v>
      </c>
      <c r="AU134" s="128" t="str">
        <f t="shared" si="130"/>
        <v>-</v>
      </c>
      <c r="AV134" s="128" t="str">
        <f t="shared" si="131"/>
        <v>-</v>
      </c>
      <c r="AW134" s="128" t="str">
        <f t="shared" si="132"/>
        <v>-</v>
      </c>
      <c r="AX134" s="128" t="str">
        <f t="shared" si="133"/>
        <v>-</v>
      </c>
      <c r="AY134" s="128" t="str">
        <f t="shared" si="134"/>
        <v>-</v>
      </c>
      <c r="AZ134" s="128" t="str">
        <f t="shared" si="135"/>
        <v>-</v>
      </c>
      <c r="BA134" s="128" t="str">
        <f t="shared" si="136"/>
        <v>-</v>
      </c>
      <c r="BB134" s="128" t="str">
        <f t="shared" si="137"/>
        <v>-</v>
      </c>
      <c r="BC134" s="128" t="str">
        <f t="shared" si="138"/>
        <v>-</v>
      </c>
      <c r="BD134" s="128" t="str">
        <f t="shared" si="139"/>
        <v>-</v>
      </c>
      <c r="BE134" s="187"/>
      <c r="BF134" s="128" t="str">
        <f t="shared" si="140"/>
        <v>-</v>
      </c>
      <c r="BG134" s="128" t="str">
        <f t="shared" si="141"/>
        <v>-</v>
      </c>
      <c r="BH134" s="187"/>
      <c r="BI134" s="187"/>
      <c r="BJ134" s="128" t="str">
        <f t="shared" si="142"/>
        <v>-</v>
      </c>
      <c r="BK134" s="128" t="str">
        <f t="shared" si="143"/>
        <v>-</v>
      </c>
      <c r="BL134" s="128" t="str">
        <f t="shared" si="144"/>
        <v>-</v>
      </c>
      <c r="BM134" s="128" t="str">
        <f t="shared" si="145"/>
        <v>-</v>
      </c>
      <c r="BN134" s="128" t="str">
        <f t="shared" si="146"/>
        <v>-</v>
      </c>
      <c r="BO134" s="128" t="str">
        <f t="shared" si="147"/>
        <v>-</v>
      </c>
      <c r="BP134" s="128" t="str">
        <f t="shared" si="148"/>
        <v>-</v>
      </c>
      <c r="BQ134" s="128" t="str">
        <f t="shared" si="149"/>
        <v>-</v>
      </c>
      <c r="BR134" s="128" t="str">
        <f t="shared" si="150"/>
        <v>-</v>
      </c>
      <c r="BS134" s="128" t="str">
        <f t="shared" si="151"/>
        <v>-</v>
      </c>
      <c r="BT134" s="128" t="str">
        <f t="shared" si="152"/>
        <v>-</v>
      </c>
      <c r="BU134" s="128" t="str">
        <f t="shared" si="153"/>
        <v>-</v>
      </c>
      <c r="BV134" s="129">
        <f t="shared" si="154"/>
        <v>0</v>
      </c>
      <c r="BX134" s="128" t="str">
        <f t="shared" si="103"/>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55"/>
        <v>-</v>
      </c>
      <c r="K135" s="20" t="str">
        <f>IF(月途中入退所!$N12=$B$2,IF(月途中入退所!S12="","-",月途中入退所!$S12),"-")</f>
        <v>-</v>
      </c>
      <c r="L135" s="162" t="str">
        <f t="shared" si="156"/>
        <v>-</v>
      </c>
      <c r="M135" s="20" t="str">
        <f>IF(月途中入退所!$N12=$B$2,月途中入退所!$T12,"-")</f>
        <v>-</v>
      </c>
      <c r="N135" s="129">
        <f t="shared" si="157"/>
        <v>0</v>
      </c>
      <c r="O135" s="123"/>
      <c r="P135" s="128" t="str">
        <f t="shared" si="104"/>
        <v>-</v>
      </c>
      <c r="Q135" s="128" t="str">
        <f t="shared" si="105"/>
        <v>-</v>
      </c>
      <c r="R135" s="128" t="str">
        <f t="shared" si="106"/>
        <v>-</v>
      </c>
      <c r="S135" s="128" t="str">
        <f t="shared" si="107"/>
        <v>-</v>
      </c>
      <c r="T135" s="128" t="str">
        <f t="shared" si="108"/>
        <v>-</v>
      </c>
      <c r="U135" s="128" t="str">
        <f t="shared" si="109"/>
        <v>-</v>
      </c>
      <c r="V135" s="128" t="str">
        <f t="shared" si="110"/>
        <v>-</v>
      </c>
      <c r="W135" s="128" t="str">
        <f t="shared" si="111"/>
        <v>-</v>
      </c>
      <c r="X135" s="128" t="str">
        <f t="shared" si="112"/>
        <v>-</v>
      </c>
      <c r="Y135" s="128" t="str">
        <f t="shared" si="113"/>
        <v>-</v>
      </c>
      <c r="Z135" s="128" t="str">
        <f t="shared" si="114"/>
        <v>-</v>
      </c>
      <c r="AA135" s="128" t="str">
        <f t="shared" si="115"/>
        <v>-</v>
      </c>
      <c r="AB135" s="131"/>
      <c r="AC135" s="128" t="str">
        <f t="shared" si="116"/>
        <v>-</v>
      </c>
      <c r="AD135" s="128" t="str">
        <f t="shared" si="117"/>
        <v>-</v>
      </c>
      <c r="AE135" s="131"/>
      <c r="AF135" s="131"/>
      <c r="AG135" s="128" t="str">
        <f t="shared" si="118"/>
        <v>-</v>
      </c>
      <c r="AH135" s="128" t="str">
        <f t="shared" si="119"/>
        <v>-</v>
      </c>
      <c r="AI135" s="128" t="str">
        <f t="shared" si="120"/>
        <v>-</v>
      </c>
      <c r="AJ135" s="128" t="str">
        <f t="shared" si="121"/>
        <v>-</v>
      </c>
      <c r="AK135" s="128" t="str">
        <f t="shared" si="122"/>
        <v>-</v>
      </c>
      <c r="AL135" s="128" t="str">
        <f t="shared" si="123"/>
        <v>-</v>
      </c>
      <c r="AM135" s="128" t="str">
        <f t="shared" si="124"/>
        <v>-</v>
      </c>
      <c r="AN135" s="128" t="str">
        <f t="shared" si="125"/>
        <v>-</v>
      </c>
      <c r="AO135" s="128" t="str">
        <f t="shared" si="126"/>
        <v>-</v>
      </c>
      <c r="AP135" s="128" t="str">
        <f t="shared" si="127"/>
        <v>-</v>
      </c>
      <c r="AQ135" s="128" t="str">
        <f t="shared" si="158"/>
        <v>-</v>
      </c>
      <c r="AR135" s="128" t="str">
        <f t="shared" si="159"/>
        <v>-</v>
      </c>
      <c r="AS135" s="129">
        <f t="shared" si="128"/>
        <v>0</v>
      </c>
      <c r="AT135" s="128" t="str">
        <f t="shared" si="129"/>
        <v>-</v>
      </c>
      <c r="AU135" s="128" t="str">
        <f t="shared" si="130"/>
        <v>-</v>
      </c>
      <c r="AV135" s="128" t="str">
        <f t="shared" si="131"/>
        <v>-</v>
      </c>
      <c r="AW135" s="128" t="str">
        <f t="shared" si="132"/>
        <v>-</v>
      </c>
      <c r="AX135" s="128" t="str">
        <f t="shared" si="133"/>
        <v>-</v>
      </c>
      <c r="AY135" s="128" t="str">
        <f t="shared" si="134"/>
        <v>-</v>
      </c>
      <c r="AZ135" s="128" t="str">
        <f t="shared" si="135"/>
        <v>-</v>
      </c>
      <c r="BA135" s="128" t="str">
        <f t="shared" si="136"/>
        <v>-</v>
      </c>
      <c r="BB135" s="128" t="str">
        <f t="shared" si="137"/>
        <v>-</v>
      </c>
      <c r="BC135" s="128" t="str">
        <f t="shared" si="138"/>
        <v>-</v>
      </c>
      <c r="BD135" s="128" t="str">
        <f t="shared" si="139"/>
        <v>-</v>
      </c>
      <c r="BE135" s="187"/>
      <c r="BF135" s="128" t="str">
        <f t="shared" si="140"/>
        <v>-</v>
      </c>
      <c r="BG135" s="128" t="str">
        <f t="shared" si="141"/>
        <v>-</v>
      </c>
      <c r="BH135" s="187"/>
      <c r="BI135" s="187"/>
      <c r="BJ135" s="128" t="str">
        <f t="shared" si="142"/>
        <v>-</v>
      </c>
      <c r="BK135" s="128" t="str">
        <f t="shared" si="143"/>
        <v>-</v>
      </c>
      <c r="BL135" s="128" t="str">
        <f t="shared" si="144"/>
        <v>-</v>
      </c>
      <c r="BM135" s="128" t="str">
        <f t="shared" si="145"/>
        <v>-</v>
      </c>
      <c r="BN135" s="128" t="str">
        <f t="shared" si="146"/>
        <v>-</v>
      </c>
      <c r="BO135" s="128" t="str">
        <f t="shared" si="147"/>
        <v>-</v>
      </c>
      <c r="BP135" s="128" t="str">
        <f t="shared" si="148"/>
        <v>-</v>
      </c>
      <c r="BQ135" s="128" t="str">
        <f t="shared" si="149"/>
        <v>-</v>
      </c>
      <c r="BR135" s="128" t="str">
        <f t="shared" si="150"/>
        <v>-</v>
      </c>
      <c r="BS135" s="128" t="str">
        <f t="shared" si="151"/>
        <v>-</v>
      </c>
      <c r="BT135" s="128" t="str">
        <f t="shared" si="152"/>
        <v>-</v>
      </c>
      <c r="BU135" s="128" t="str">
        <f t="shared" si="153"/>
        <v>-</v>
      </c>
      <c r="BV135" s="129">
        <f t="shared" si="154"/>
        <v>0</v>
      </c>
      <c r="BX135" s="128" t="str">
        <f t="shared" si="103"/>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55"/>
        <v>-</v>
      </c>
      <c r="K136" s="20" t="str">
        <f>IF(月途中入退所!$N13=$B$2,IF(月途中入退所!S13="","-",月途中入退所!$S13),"-")</f>
        <v>-</v>
      </c>
      <c r="L136" s="162" t="str">
        <f t="shared" si="156"/>
        <v>-</v>
      </c>
      <c r="M136" s="20" t="str">
        <f>IF(月途中入退所!$N13=$B$2,月途中入退所!$T13,"-")</f>
        <v>-</v>
      </c>
      <c r="N136" s="129">
        <f t="shared" si="157"/>
        <v>0</v>
      </c>
      <c r="O136" s="123"/>
      <c r="P136" s="128" t="str">
        <f t="shared" si="104"/>
        <v>-</v>
      </c>
      <c r="Q136" s="128" t="str">
        <f t="shared" si="105"/>
        <v>-</v>
      </c>
      <c r="R136" s="128" t="str">
        <f t="shared" si="106"/>
        <v>-</v>
      </c>
      <c r="S136" s="128" t="str">
        <f t="shared" si="107"/>
        <v>-</v>
      </c>
      <c r="T136" s="128" t="str">
        <f t="shared" si="108"/>
        <v>-</v>
      </c>
      <c r="U136" s="128" t="str">
        <f t="shared" si="109"/>
        <v>-</v>
      </c>
      <c r="V136" s="128" t="str">
        <f t="shared" si="110"/>
        <v>-</v>
      </c>
      <c r="W136" s="128" t="str">
        <f t="shared" si="111"/>
        <v>-</v>
      </c>
      <c r="X136" s="128" t="str">
        <f t="shared" si="112"/>
        <v>-</v>
      </c>
      <c r="Y136" s="128" t="str">
        <f t="shared" si="113"/>
        <v>-</v>
      </c>
      <c r="Z136" s="128" t="str">
        <f t="shared" si="114"/>
        <v>-</v>
      </c>
      <c r="AA136" s="128" t="str">
        <f t="shared" si="115"/>
        <v>-</v>
      </c>
      <c r="AB136" s="131"/>
      <c r="AC136" s="128" t="str">
        <f t="shared" si="116"/>
        <v>-</v>
      </c>
      <c r="AD136" s="128" t="str">
        <f t="shared" si="117"/>
        <v>-</v>
      </c>
      <c r="AE136" s="131"/>
      <c r="AF136" s="131"/>
      <c r="AG136" s="128" t="str">
        <f t="shared" si="118"/>
        <v>-</v>
      </c>
      <c r="AH136" s="128" t="str">
        <f t="shared" si="119"/>
        <v>-</v>
      </c>
      <c r="AI136" s="128" t="str">
        <f t="shared" si="120"/>
        <v>-</v>
      </c>
      <c r="AJ136" s="128" t="str">
        <f t="shared" si="121"/>
        <v>-</v>
      </c>
      <c r="AK136" s="128" t="str">
        <f t="shared" si="122"/>
        <v>-</v>
      </c>
      <c r="AL136" s="128" t="str">
        <f t="shared" si="123"/>
        <v>-</v>
      </c>
      <c r="AM136" s="128" t="str">
        <f t="shared" si="124"/>
        <v>-</v>
      </c>
      <c r="AN136" s="128" t="str">
        <f t="shared" si="125"/>
        <v>-</v>
      </c>
      <c r="AO136" s="128" t="str">
        <f t="shared" si="126"/>
        <v>-</v>
      </c>
      <c r="AP136" s="128" t="str">
        <f t="shared" si="127"/>
        <v>-</v>
      </c>
      <c r="AQ136" s="128" t="str">
        <f t="shared" si="158"/>
        <v>-</v>
      </c>
      <c r="AR136" s="128" t="str">
        <f t="shared" si="159"/>
        <v>-</v>
      </c>
      <c r="AS136" s="129">
        <f t="shared" si="128"/>
        <v>0</v>
      </c>
      <c r="AT136" s="128" t="str">
        <f t="shared" si="129"/>
        <v>-</v>
      </c>
      <c r="AU136" s="128" t="str">
        <f t="shared" si="130"/>
        <v>-</v>
      </c>
      <c r="AV136" s="128" t="str">
        <f t="shared" si="131"/>
        <v>-</v>
      </c>
      <c r="AW136" s="128" t="str">
        <f t="shared" si="132"/>
        <v>-</v>
      </c>
      <c r="AX136" s="128" t="str">
        <f t="shared" si="133"/>
        <v>-</v>
      </c>
      <c r="AY136" s="128" t="str">
        <f t="shared" si="134"/>
        <v>-</v>
      </c>
      <c r="AZ136" s="128" t="str">
        <f t="shared" si="135"/>
        <v>-</v>
      </c>
      <c r="BA136" s="128" t="str">
        <f t="shared" si="136"/>
        <v>-</v>
      </c>
      <c r="BB136" s="128" t="str">
        <f t="shared" si="137"/>
        <v>-</v>
      </c>
      <c r="BC136" s="128" t="str">
        <f t="shared" si="138"/>
        <v>-</v>
      </c>
      <c r="BD136" s="128" t="str">
        <f t="shared" si="139"/>
        <v>-</v>
      </c>
      <c r="BE136" s="187"/>
      <c r="BF136" s="128" t="str">
        <f t="shared" si="140"/>
        <v>-</v>
      </c>
      <c r="BG136" s="128" t="str">
        <f t="shared" si="141"/>
        <v>-</v>
      </c>
      <c r="BH136" s="187"/>
      <c r="BI136" s="187"/>
      <c r="BJ136" s="128" t="str">
        <f t="shared" si="142"/>
        <v>-</v>
      </c>
      <c r="BK136" s="128" t="str">
        <f t="shared" si="143"/>
        <v>-</v>
      </c>
      <c r="BL136" s="128" t="str">
        <f t="shared" si="144"/>
        <v>-</v>
      </c>
      <c r="BM136" s="128" t="str">
        <f t="shared" si="145"/>
        <v>-</v>
      </c>
      <c r="BN136" s="128" t="str">
        <f t="shared" si="146"/>
        <v>-</v>
      </c>
      <c r="BO136" s="128" t="str">
        <f t="shared" si="147"/>
        <v>-</v>
      </c>
      <c r="BP136" s="128" t="str">
        <f t="shared" si="148"/>
        <v>-</v>
      </c>
      <c r="BQ136" s="128" t="str">
        <f t="shared" si="149"/>
        <v>-</v>
      </c>
      <c r="BR136" s="128" t="str">
        <f t="shared" si="150"/>
        <v>-</v>
      </c>
      <c r="BS136" s="128" t="str">
        <f t="shared" si="151"/>
        <v>-</v>
      </c>
      <c r="BT136" s="128" t="str">
        <f t="shared" si="152"/>
        <v>-</v>
      </c>
      <c r="BU136" s="128" t="str">
        <f t="shared" si="153"/>
        <v>-</v>
      </c>
      <c r="BV136" s="129">
        <f t="shared" si="154"/>
        <v>0</v>
      </c>
      <c r="BX136" s="128" t="str">
        <f t="shared" si="103"/>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55"/>
        <v>-</v>
      </c>
      <c r="K137" s="20" t="str">
        <f>IF(月途中入退所!$N14=$B$2,IF(月途中入退所!S14="","-",月途中入退所!$S14),"-")</f>
        <v>-</v>
      </c>
      <c r="L137" s="162" t="str">
        <f t="shared" si="156"/>
        <v>-</v>
      </c>
      <c r="M137" s="20" t="str">
        <f>IF(月途中入退所!$N14=$B$2,月途中入退所!$T14,"-")</f>
        <v>-</v>
      </c>
      <c r="N137" s="129">
        <f t="shared" si="157"/>
        <v>0</v>
      </c>
      <c r="O137" s="123"/>
      <c r="P137" s="128" t="str">
        <f t="shared" si="104"/>
        <v>-</v>
      </c>
      <c r="Q137" s="128" t="str">
        <f t="shared" si="105"/>
        <v>-</v>
      </c>
      <c r="R137" s="128" t="str">
        <f t="shared" si="106"/>
        <v>-</v>
      </c>
      <c r="S137" s="128" t="str">
        <f t="shared" si="107"/>
        <v>-</v>
      </c>
      <c r="T137" s="128" t="str">
        <f t="shared" si="108"/>
        <v>-</v>
      </c>
      <c r="U137" s="128" t="str">
        <f t="shared" si="109"/>
        <v>-</v>
      </c>
      <c r="V137" s="128" t="str">
        <f t="shared" si="110"/>
        <v>-</v>
      </c>
      <c r="W137" s="128" t="str">
        <f t="shared" si="111"/>
        <v>-</v>
      </c>
      <c r="X137" s="128" t="str">
        <f t="shared" si="112"/>
        <v>-</v>
      </c>
      <c r="Y137" s="128" t="str">
        <f t="shared" si="113"/>
        <v>-</v>
      </c>
      <c r="Z137" s="128" t="str">
        <f t="shared" si="114"/>
        <v>-</v>
      </c>
      <c r="AA137" s="128" t="str">
        <f t="shared" si="115"/>
        <v>-</v>
      </c>
      <c r="AB137" s="131"/>
      <c r="AC137" s="128" t="str">
        <f t="shared" si="116"/>
        <v>-</v>
      </c>
      <c r="AD137" s="128" t="str">
        <f t="shared" si="117"/>
        <v>-</v>
      </c>
      <c r="AE137" s="131"/>
      <c r="AF137" s="131"/>
      <c r="AG137" s="128" t="str">
        <f t="shared" si="118"/>
        <v>-</v>
      </c>
      <c r="AH137" s="128" t="str">
        <f t="shared" si="119"/>
        <v>-</v>
      </c>
      <c r="AI137" s="128" t="str">
        <f t="shared" si="120"/>
        <v>-</v>
      </c>
      <c r="AJ137" s="128" t="str">
        <f t="shared" si="121"/>
        <v>-</v>
      </c>
      <c r="AK137" s="128" t="str">
        <f t="shared" si="122"/>
        <v>-</v>
      </c>
      <c r="AL137" s="128" t="str">
        <f t="shared" si="123"/>
        <v>-</v>
      </c>
      <c r="AM137" s="128" t="str">
        <f t="shared" si="124"/>
        <v>-</v>
      </c>
      <c r="AN137" s="128" t="str">
        <f t="shared" si="125"/>
        <v>-</v>
      </c>
      <c r="AO137" s="128" t="str">
        <f t="shared" si="126"/>
        <v>-</v>
      </c>
      <c r="AP137" s="128" t="str">
        <f t="shared" si="127"/>
        <v>-</v>
      </c>
      <c r="AQ137" s="128" t="str">
        <f t="shared" si="158"/>
        <v>-</v>
      </c>
      <c r="AR137" s="128" t="str">
        <f t="shared" si="159"/>
        <v>-</v>
      </c>
      <c r="AS137" s="129">
        <f t="shared" si="128"/>
        <v>0</v>
      </c>
      <c r="AT137" s="128" t="str">
        <f t="shared" si="129"/>
        <v>-</v>
      </c>
      <c r="AU137" s="128" t="str">
        <f t="shared" si="130"/>
        <v>-</v>
      </c>
      <c r="AV137" s="128" t="str">
        <f t="shared" si="131"/>
        <v>-</v>
      </c>
      <c r="AW137" s="128" t="str">
        <f t="shared" si="132"/>
        <v>-</v>
      </c>
      <c r="AX137" s="128" t="str">
        <f t="shared" si="133"/>
        <v>-</v>
      </c>
      <c r="AY137" s="128" t="str">
        <f t="shared" si="134"/>
        <v>-</v>
      </c>
      <c r="AZ137" s="128" t="str">
        <f t="shared" si="135"/>
        <v>-</v>
      </c>
      <c r="BA137" s="128" t="str">
        <f t="shared" si="136"/>
        <v>-</v>
      </c>
      <c r="BB137" s="128" t="str">
        <f t="shared" si="137"/>
        <v>-</v>
      </c>
      <c r="BC137" s="128" t="str">
        <f t="shared" si="138"/>
        <v>-</v>
      </c>
      <c r="BD137" s="128" t="str">
        <f t="shared" si="139"/>
        <v>-</v>
      </c>
      <c r="BE137" s="187"/>
      <c r="BF137" s="128" t="str">
        <f t="shared" si="140"/>
        <v>-</v>
      </c>
      <c r="BG137" s="128" t="str">
        <f t="shared" si="141"/>
        <v>-</v>
      </c>
      <c r="BH137" s="187"/>
      <c r="BI137" s="187"/>
      <c r="BJ137" s="128" t="str">
        <f t="shared" si="142"/>
        <v>-</v>
      </c>
      <c r="BK137" s="128" t="str">
        <f t="shared" si="143"/>
        <v>-</v>
      </c>
      <c r="BL137" s="128" t="str">
        <f t="shared" si="144"/>
        <v>-</v>
      </c>
      <c r="BM137" s="128" t="str">
        <f t="shared" si="145"/>
        <v>-</v>
      </c>
      <c r="BN137" s="128" t="str">
        <f t="shared" si="146"/>
        <v>-</v>
      </c>
      <c r="BO137" s="128" t="str">
        <f t="shared" si="147"/>
        <v>-</v>
      </c>
      <c r="BP137" s="128" t="str">
        <f t="shared" si="148"/>
        <v>-</v>
      </c>
      <c r="BQ137" s="128" t="str">
        <f t="shared" si="149"/>
        <v>-</v>
      </c>
      <c r="BR137" s="128" t="str">
        <f t="shared" si="150"/>
        <v>-</v>
      </c>
      <c r="BS137" s="128" t="str">
        <f t="shared" si="151"/>
        <v>-</v>
      </c>
      <c r="BT137" s="128" t="str">
        <f t="shared" si="152"/>
        <v>-</v>
      </c>
      <c r="BU137" s="128" t="str">
        <f t="shared" si="153"/>
        <v>-</v>
      </c>
      <c r="BV137" s="129">
        <f t="shared" si="154"/>
        <v>0</v>
      </c>
      <c r="BX137" s="128" t="str">
        <f t="shared" si="103"/>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55"/>
        <v>-</v>
      </c>
      <c r="K138" s="20" t="str">
        <f>IF(月途中入退所!$N15=$B$2,IF(月途中入退所!S15="","-",月途中入退所!$S15),"-")</f>
        <v>-</v>
      </c>
      <c r="L138" s="162" t="str">
        <f t="shared" si="156"/>
        <v>-</v>
      </c>
      <c r="M138" s="20" t="str">
        <f>IF(月途中入退所!$N15=$B$2,月途中入退所!$T15,"-")</f>
        <v>-</v>
      </c>
      <c r="N138" s="129">
        <f t="shared" si="157"/>
        <v>0</v>
      </c>
      <c r="O138" s="123"/>
      <c r="P138" s="128" t="str">
        <f t="shared" si="104"/>
        <v>-</v>
      </c>
      <c r="Q138" s="128" t="str">
        <f t="shared" si="105"/>
        <v>-</v>
      </c>
      <c r="R138" s="128" t="str">
        <f t="shared" si="106"/>
        <v>-</v>
      </c>
      <c r="S138" s="128" t="str">
        <f t="shared" si="107"/>
        <v>-</v>
      </c>
      <c r="T138" s="128" t="str">
        <f t="shared" si="108"/>
        <v>-</v>
      </c>
      <c r="U138" s="128" t="str">
        <f t="shared" si="109"/>
        <v>-</v>
      </c>
      <c r="V138" s="128" t="str">
        <f t="shared" si="110"/>
        <v>-</v>
      </c>
      <c r="W138" s="128" t="str">
        <f t="shared" si="111"/>
        <v>-</v>
      </c>
      <c r="X138" s="128" t="str">
        <f t="shared" si="112"/>
        <v>-</v>
      </c>
      <c r="Y138" s="128" t="str">
        <f t="shared" si="113"/>
        <v>-</v>
      </c>
      <c r="Z138" s="128" t="str">
        <f t="shared" si="114"/>
        <v>-</v>
      </c>
      <c r="AA138" s="128" t="str">
        <f t="shared" si="115"/>
        <v>-</v>
      </c>
      <c r="AB138" s="131"/>
      <c r="AC138" s="128" t="str">
        <f t="shared" si="116"/>
        <v>-</v>
      </c>
      <c r="AD138" s="128" t="str">
        <f t="shared" si="117"/>
        <v>-</v>
      </c>
      <c r="AE138" s="131"/>
      <c r="AF138" s="131"/>
      <c r="AG138" s="128" t="str">
        <f t="shared" si="118"/>
        <v>-</v>
      </c>
      <c r="AH138" s="128" t="str">
        <f t="shared" si="119"/>
        <v>-</v>
      </c>
      <c r="AI138" s="128" t="str">
        <f t="shared" si="120"/>
        <v>-</v>
      </c>
      <c r="AJ138" s="128" t="str">
        <f t="shared" si="121"/>
        <v>-</v>
      </c>
      <c r="AK138" s="128" t="str">
        <f t="shared" si="122"/>
        <v>-</v>
      </c>
      <c r="AL138" s="128" t="str">
        <f t="shared" si="123"/>
        <v>-</v>
      </c>
      <c r="AM138" s="128" t="str">
        <f t="shared" si="124"/>
        <v>-</v>
      </c>
      <c r="AN138" s="128" t="str">
        <f t="shared" si="125"/>
        <v>-</v>
      </c>
      <c r="AO138" s="128" t="str">
        <f t="shared" si="126"/>
        <v>-</v>
      </c>
      <c r="AP138" s="128" t="str">
        <f t="shared" si="127"/>
        <v>-</v>
      </c>
      <c r="AQ138" s="128" t="str">
        <f t="shared" si="158"/>
        <v>-</v>
      </c>
      <c r="AR138" s="128" t="str">
        <f t="shared" si="159"/>
        <v>-</v>
      </c>
      <c r="AS138" s="129">
        <f t="shared" si="128"/>
        <v>0</v>
      </c>
      <c r="AT138" s="128" t="str">
        <f t="shared" si="129"/>
        <v>-</v>
      </c>
      <c r="AU138" s="128" t="str">
        <f t="shared" si="130"/>
        <v>-</v>
      </c>
      <c r="AV138" s="128" t="str">
        <f t="shared" si="131"/>
        <v>-</v>
      </c>
      <c r="AW138" s="128" t="str">
        <f t="shared" si="132"/>
        <v>-</v>
      </c>
      <c r="AX138" s="128" t="str">
        <f t="shared" si="133"/>
        <v>-</v>
      </c>
      <c r="AY138" s="128" t="str">
        <f t="shared" si="134"/>
        <v>-</v>
      </c>
      <c r="AZ138" s="128" t="str">
        <f t="shared" si="135"/>
        <v>-</v>
      </c>
      <c r="BA138" s="128" t="str">
        <f t="shared" si="136"/>
        <v>-</v>
      </c>
      <c r="BB138" s="128" t="str">
        <f t="shared" si="137"/>
        <v>-</v>
      </c>
      <c r="BC138" s="128" t="str">
        <f t="shared" si="138"/>
        <v>-</v>
      </c>
      <c r="BD138" s="128" t="str">
        <f t="shared" si="139"/>
        <v>-</v>
      </c>
      <c r="BE138" s="187"/>
      <c r="BF138" s="128" t="str">
        <f t="shared" si="140"/>
        <v>-</v>
      </c>
      <c r="BG138" s="128" t="str">
        <f t="shared" si="141"/>
        <v>-</v>
      </c>
      <c r="BH138" s="187"/>
      <c r="BI138" s="187"/>
      <c r="BJ138" s="128" t="str">
        <f t="shared" si="142"/>
        <v>-</v>
      </c>
      <c r="BK138" s="128" t="str">
        <f t="shared" si="143"/>
        <v>-</v>
      </c>
      <c r="BL138" s="128" t="str">
        <f t="shared" si="144"/>
        <v>-</v>
      </c>
      <c r="BM138" s="128" t="str">
        <f t="shared" si="145"/>
        <v>-</v>
      </c>
      <c r="BN138" s="128" t="str">
        <f t="shared" si="146"/>
        <v>-</v>
      </c>
      <c r="BO138" s="128" t="str">
        <f t="shared" si="147"/>
        <v>-</v>
      </c>
      <c r="BP138" s="128" t="str">
        <f t="shared" si="148"/>
        <v>-</v>
      </c>
      <c r="BQ138" s="128" t="str">
        <f t="shared" si="149"/>
        <v>-</v>
      </c>
      <c r="BR138" s="128" t="str">
        <f t="shared" si="150"/>
        <v>-</v>
      </c>
      <c r="BS138" s="128" t="str">
        <f t="shared" si="151"/>
        <v>-</v>
      </c>
      <c r="BT138" s="128" t="str">
        <f t="shared" si="152"/>
        <v>-</v>
      </c>
      <c r="BU138" s="128" t="str">
        <f t="shared" si="153"/>
        <v>-</v>
      </c>
      <c r="BV138" s="129">
        <f t="shared" si="154"/>
        <v>0</v>
      </c>
      <c r="BX138" s="128" t="str">
        <f t="shared" si="103"/>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55"/>
        <v>-</v>
      </c>
      <c r="K139" s="20" t="str">
        <f>IF(月途中入退所!$N16=$B$2,IF(月途中入退所!S16="","-",月途中入退所!$S16),"-")</f>
        <v>-</v>
      </c>
      <c r="L139" s="162" t="str">
        <f t="shared" si="156"/>
        <v>-</v>
      </c>
      <c r="M139" s="20" t="str">
        <f>IF(月途中入退所!$N16=$B$2,月途中入退所!$T16,"-")</f>
        <v>-</v>
      </c>
      <c r="N139" s="129">
        <f t="shared" si="157"/>
        <v>0</v>
      </c>
      <c r="O139" s="123"/>
      <c r="P139" s="128" t="str">
        <f t="shared" si="104"/>
        <v>-</v>
      </c>
      <c r="Q139" s="128" t="str">
        <f t="shared" si="105"/>
        <v>-</v>
      </c>
      <c r="R139" s="128" t="str">
        <f t="shared" si="106"/>
        <v>-</v>
      </c>
      <c r="S139" s="128" t="str">
        <f t="shared" si="107"/>
        <v>-</v>
      </c>
      <c r="T139" s="128" t="str">
        <f t="shared" si="108"/>
        <v>-</v>
      </c>
      <c r="U139" s="128" t="str">
        <f t="shared" si="109"/>
        <v>-</v>
      </c>
      <c r="V139" s="128" t="str">
        <f t="shared" si="110"/>
        <v>-</v>
      </c>
      <c r="W139" s="128" t="str">
        <f t="shared" si="111"/>
        <v>-</v>
      </c>
      <c r="X139" s="128" t="str">
        <f t="shared" si="112"/>
        <v>-</v>
      </c>
      <c r="Y139" s="128" t="str">
        <f t="shared" si="113"/>
        <v>-</v>
      </c>
      <c r="Z139" s="128" t="str">
        <f t="shared" si="114"/>
        <v>-</v>
      </c>
      <c r="AA139" s="128" t="str">
        <f t="shared" si="115"/>
        <v>-</v>
      </c>
      <c r="AB139" s="131"/>
      <c r="AC139" s="128" t="str">
        <f t="shared" si="116"/>
        <v>-</v>
      </c>
      <c r="AD139" s="128" t="str">
        <f t="shared" si="117"/>
        <v>-</v>
      </c>
      <c r="AE139" s="131"/>
      <c r="AF139" s="131"/>
      <c r="AG139" s="128" t="str">
        <f t="shared" si="118"/>
        <v>-</v>
      </c>
      <c r="AH139" s="128" t="str">
        <f t="shared" si="119"/>
        <v>-</v>
      </c>
      <c r="AI139" s="128" t="str">
        <f t="shared" si="120"/>
        <v>-</v>
      </c>
      <c r="AJ139" s="128" t="str">
        <f t="shared" si="121"/>
        <v>-</v>
      </c>
      <c r="AK139" s="128" t="str">
        <f t="shared" si="122"/>
        <v>-</v>
      </c>
      <c r="AL139" s="128" t="str">
        <f t="shared" si="123"/>
        <v>-</v>
      </c>
      <c r="AM139" s="128" t="str">
        <f t="shared" si="124"/>
        <v>-</v>
      </c>
      <c r="AN139" s="128" t="str">
        <f t="shared" si="125"/>
        <v>-</v>
      </c>
      <c r="AO139" s="128" t="str">
        <f t="shared" si="126"/>
        <v>-</v>
      </c>
      <c r="AP139" s="128" t="str">
        <f t="shared" si="127"/>
        <v>-</v>
      </c>
      <c r="AQ139" s="128" t="str">
        <f t="shared" si="158"/>
        <v>-</v>
      </c>
      <c r="AR139" s="128" t="str">
        <f t="shared" si="159"/>
        <v>-</v>
      </c>
      <c r="AS139" s="129">
        <f t="shared" si="128"/>
        <v>0</v>
      </c>
      <c r="AT139" s="128" t="str">
        <f t="shared" si="129"/>
        <v>-</v>
      </c>
      <c r="AU139" s="128" t="str">
        <f t="shared" si="130"/>
        <v>-</v>
      </c>
      <c r="AV139" s="128" t="str">
        <f t="shared" si="131"/>
        <v>-</v>
      </c>
      <c r="AW139" s="128" t="str">
        <f t="shared" si="132"/>
        <v>-</v>
      </c>
      <c r="AX139" s="128" t="str">
        <f t="shared" si="133"/>
        <v>-</v>
      </c>
      <c r="AY139" s="128" t="str">
        <f t="shared" si="134"/>
        <v>-</v>
      </c>
      <c r="AZ139" s="128" t="str">
        <f t="shared" si="135"/>
        <v>-</v>
      </c>
      <c r="BA139" s="128" t="str">
        <f t="shared" si="136"/>
        <v>-</v>
      </c>
      <c r="BB139" s="128" t="str">
        <f t="shared" si="137"/>
        <v>-</v>
      </c>
      <c r="BC139" s="128" t="str">
        <f t="shared" si="138"/>
        <v>-</v>
      </c>
      <c r="BD139" s="128" t="str">
        <f t="shared" si="139"/>
        <v>-</v>
      </c>
      <c r="BE139" s="187"/>
      <c r="BF139" s="128" t="str">
        <f t="shared" si="140"/>
        <v>-</v>
      </c>
      <c r="BG139" s="128" t="str">
        <f t="shared" si="141"/>
        <v>-</v>
      </c>
      <c r="BH139" s="187"/>
      <c r="BI139" s="187"/>
      <c r="BJ139" s="128" t="str">
        <f t="shared" si="142"/>
        <v>-</v>
      </c>
      <c r="BK139" s="128" t="str">
        <f t="shared" si="143"/>
        <v>-</v>
      </c>
      <c r="BL139" s="128" t="str">
        <f t="shared" si="144"/>
        <v>-</v>
      </c>
      <c r="BM139" s="128" t="str">
        <f t="shared" si="145"/>
        <v>-</v>
      </c>
      <c r="BN139" s="128" t="str">
        <f t="shared" si="146"/>
        <v>-</v>
      </c>
      <c r="BO139" s="128" t="str">
        <f t="shared" si="147"/>
        <v>-</v>
      </c>
      <c r="BP139" s="128" t="str">
        <f t="shared" si="148"/>
        <v>-</v>
      </c>
      <c r="BQ139" s="128" t="str">
        <f t="shared" si="149"/>
        <v>-</v>
      </c>
      <c r="BR139" s="128" t="str">
        <f t="shared" si="150"/>
        <v>-</v>
      </c>
      <c r="BS139" s="128" t="str">
        <f t="shared" si="151"/>
        <v>-</v>
      </c>
      <c r="BT139" s="128" t="str">
        <f t="shared" si="152"/>
        <v>-</v>
      </c>
      <c r="BU139" s="128" t="str">
        <f t="shared" si="153"/>
        <v>-</v>
      </c>
      <c r="BV139" s="129">
        <f t="shared" si="154"/>
        <v>0</v>
      </c>
      <c r="BX139" s="128" t="str">
        <f t="shared" si="103"/>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55"/>
        <v>-</v>
      </c>
      <c r="K140" s="20" t="str">
        <f>IF(月途中入退所!$N17=$B$2,IF(月途中入退所!S17="","-",月途中入退所!$S17),"-")</f>
        <v>-</v>
      </c>
      <c r="L140" s="162" t="str">
        <f t="shared" si="156"/>
        <v>-</v>
      </c>
      <c r="M140" s="20" t="str">
        <f>IF(月途中入退所!$N17=$B$2,月途中入退所!$T17,"-")</f>
        <v>-</v>
      </c>
      <c r="N140" s="129">
        <f t="shared" si="157"/>
        <v>0</v>
      </c>
      <c r="O140" s="123"/>
      <c r="P140" s="128" t="str">
        <f t="shared" si="104"/>
        <v>-</v>
      </c>
      <c r="Q140" s="128" t="str">
        <f t="shared" si="105"/>
        <v>-</v>
      </c>
      <c r="R140" s="128" t="str">
        <f t="shared" si="106"/>
        <v>-</v>
      </c>
      <c r="S140" s="128" t="str">
        <f t="shared" si="107"/>
        <v>-</v>
      </c>
      <c r="T140" s="128" t="str">
        <f t="shared" si="108"/>
        <v>-</v>
      </c>
      <c r="U140" s="128" t="str">
        <f t="shared" si="109"/>
        <v>-</v>
      </c>
      <c r="V140" s="128" t="str">
        <f t="shared" si="110"/>
        <v>-</v>
      </c>
      <c r="W140" s="128" t="str">
        <f t="shared" si="111"/>
        <v>-</v>
      </c>
      <c r="X140" s="128" t="str">
        <f t="shared" si="112"/>
        <v>-</v>
      </c>
      <c r="Y140" s="128" t="str">
        <f t="shared" si="113"/>
        <v>-</v>
      </c>
      <c r="Z140" s="128" t="str">
        <f t="shared" si="114"/>
        <v>-</v>
      </c>
      <c r="AA140" s="128" t="str">
        <f t="shared" si="115"/>
        <v>-</v>
      </c>
      <c r="AB140" s="131"/>
      <c r="AC140" s="128" t="str">
        <f t="shared" si="116"/>
        <v>-</v>
      </c>
      <c r="AD140" s="128" t="str">
        <f t="shared" si="117"/>
        <v>-</v>
      </c>
      <c r="AE140" s="131"/>
      <c r="AF140" s="131"/>
      <c r="AG140" s="128" t="str">
        <f t="shared" si="118"/>
        <v>-</v>
      </c>
      <c r="AH140" s="128" t="str">
        <f t="shared" si="119"/>
        <v>-</v>
      </c>
      <c r="AI140" s="128" t="str">
        <f t="shared" si="120"/>
        <v>-</v>
      </c>
      <c r="AJ140" s="128" t="str">
        <f t="shared" si="121"/>
        <v>-</v>
      </c>
      <c r="AK140" s="128" t="str">
        <f t="shared" si="122"/>
        <v>-</v>
      </c>
      <c r="AL140" s="128" t="str">
        <f t="shared" si="123"/>
        <v>-</v>
      </c>
      <c r="AM140" s="128" t="str">
        <f t="shared" si="124"/>
        <v>-</v>
      </c>
      <c r="AN140" s="128" t="str">
        <f t="shared" si="125"/>
        <v>-</v>
      </c>
      <c r="AO140" s="128" t="str">
        <f t="shared" si="126"/>
        <v>-</v>
      </c>
      <c r="AP140" s="128" t="str">
        <f t="shared" si="127"/>
        <v>-</v>
      </c>
      <c r="AQ140" s="128" t="str">
        <f t="shared" si="158"/>
        <v>-</v>
      </c>
      <c r="AR140" s="128" t="str">
        <f t="shared" si="159"/>
        <v>-</v>
      </c>
      <c r="AS140" s="129">
        <f t="shared" si="128"/>
        <v>0</v>
      </c>
      <c r="AT140" s="128" t="str">
        <f t="shared" si="129"/>
        <v>-</v>
      </c>
      <c r="AU140" s="128" t="str">
        <f t="shared" si="130"/>
        <v>-</v>
      </c>
      <c r="AV140" s="128" t="str">
        <f t="shared" si="131"/>
        <v>-</v>
      </c>
      <c r="AW140" s="128" t="str">
        <f t="shared" si="132"/>
        <v>-</v>
      </c>
      <c r="AX140" s="128" t="str">
        <f t="shared" si="133"/>
        <v>-</v>
      </c>
      <c r="AY140" s="128" t="str">
        <f t="shared" si="134"/>
        <v>-</v>
      </c>
      <c r="AZ140" s="128" t="str">
        <f t="shared" si="135"/>
        <v>-</v>
      </c>
      <c r="BA140" s="128" t="str">
        <f t="shared" si="136"/>
        <v>-</v>
      </c>
      <c r="BB140" s="128" t="str">
        <f t="shared" si="137"/>
        <v>-</v>
      </c>
      <c r="BC140" s="128" t="str">
        <f t="shared" si="138"/>
        <v>-</v>
      </c>
      <c r="BD140" s="128" t="str">
        <f t="shared" si="139"/>
        <v>-</v>
      </c>
      <c r="BE140" s="187"/>
      <c r="BF140" s="128" t="str">
        <f t="shared" si="140"/>
        <v>-</v>
      </c>
      <c r="BG140" s="128" t="str">
        <f t="shared" si="141"/>
        <v>-</v>
      </c>
      <c r="BH140" s="187"/>
      <c r="BI140" s="187"/>
      <c r="BJ140" s="128" t="str">
        <f t="shared" si="142"/>
        <v>-</v>
      </c>
      <c r="BK140" s="128" t="str">
        <f t="shared" si="143"/>
        <v>-</v>
      </c>
      <c r="BL140" s="128" t="str">
        <f t="shared" si="144"/>
        <v>-</v>
      </c>
      <c r="BM140" s="128" t="str">
        <f t="shared" si="145"/>
        <v>-</v>
      </c>
      <c r="BN140" s="128" t="str">
        <f t="shared" si="146"/>
        <v>-</v>
      </c>
      <c r="BO140" s="128" t="str">
        <f t="shared" si="147"/>
        <v>-</v>
      </c>
      <c r="BP140" s="128" t="str">
        <f t="shared" si="148"/>
        <v>-</v>
      </c>
      <c r="BQ140" s="128" t="str">
        <f t="shared" si="149"/>
        <v>-</v>
      </c>
      <c r="BR140" s="128" t="str">
        <f t="shared" si="150"/>
        <v>-</v>
      </c>
      <c r="BS140" s="128" t="str">
        <f t="shared" si="151"/>
        <v>-</v>
      </c>
      <c r="BT140" s="128" t="str">
        <f t="shared" si="152"/>
        <v>-</v>
      </c>
      <c r="BU140" s="128" t="str">
        <f t="shared" si="153"/>
        <v>-</v>
      </c>
      <c r="BV140" s="129">
        <f t="shared" si="154"/>
        <v>0</v>
      </c>
      <c r="BX140" s="128" t="str">
        <f t="shared" si="103"/>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55"/>
        <v>-</v>
      </c>
      <c r="K141" s="20" t="str">
        <f>IF(月途中入退所!$N18=$B$2,IF(月途中入退所!S18="","-",月途中入退所!$S18),"-")</f>
        <v>-</v>
      </c>
      <c r="L141" s="162" t="str">
        <f t="shared" si="156"/>
        <v>-</v>
      </c>
      <c r="M141" s="20" t="str">
        <f>IF(月途中入退所!$N18=$B$2,月途中入退所!$T18,"-")</f>
        <v>-</v>
      </c>
      <c r="N141" s="129">
        <f t="shared" si="157"/>
        <v>0</v>
      </c>
      <c r="O141" s="123"/>
      <c r="P141" s="128" t="str">
        <f t="shared" si="104"/>
        <v>-</v>
      </c>
      <c r="Q141" s="128" t="str">
        <f t="shared" si="105"/>
        <v>-</v>
      </c>
      <c r="R141" s="128" t="str">
        <f t="shared" si="106"/>
        <v>-</v>
      </c>
      <c r="S141" s="128" t="str">
        <f t="shared" si="107"/>
        <v>-</v>
      </c>
      <c r="T141" s="128" t="str">
        <f t="shared" si="108"/>
        <v>-</v>
      </c>
      <c r="U141" s="128" t="str">
        <f t="shared" si="109"/>
        <v>-</v>
      </c>
      <c r="V141" s="128" t="str">
        <f t="shared" si="110"/>
        <v>-</v>
      </c>
      <c r="W141" s="128" t="str">
        <f t="shared" si="111"/>
        <v>-</v>
      </c>
      <c r="X141" s="128" t="str">
        <f t="shared" si="112"/>
        <v>-</v>
      </c>
      <c r="Y141" s="128" t="str">
        <f t="shared" si="113"/>
        <v>-</v>
      </c>
      <c r="Z141" s="128" t="str">
        <f t="shared" si="114"/>
        <v>-</v>
      </c>
      <c r="AA141" s="128" t="str">
        <f t="shared" si="115"/>
        <v>-</v>
      </c>
      <c r="AB141" s="131"/>
      <c r="AC141" s="128" t="str">
        <f t="shared" si="116"/>
        <v>-</v>
      </c>
      <c r="AD141" s="128" t="str">
        <f t="shared" si="117"/>
        <v>-</v>
      </c>
      <c r="AE141" s="131"/>
      <c r="AF141" s="131"/>
      <c r="AG141" s="128" t="str">
        <f t="shared" si="118"/>
        <v>-</v>
      </c>
      <c r="AH141" s="128" t="str">
        <f t="shared" si="119"/>
        <v>-</v>
      </c>
      <c r="AI141" s="128" t="str">
        <f t="shared" si="120"/>
        <v>-</v>
      </c>
      <c r="AJ141" s="128" t="str">
        <f t="shared" si="121"/>
        <v>-</v>
      </c>
      <c r="AK141" s="128" t="str">
        <f t="shared" si="122"/>
        <v>-</v>
      </c>
      <c r="AL141" s="128" t="str">
        <f t="shared" si="123"/>
        <v>-</v>
      </c>
      <c r="AM141" s="128" t="str">
        <f t="shared" si="124"/>
        <v>-</v>
      </c>
      <c r="AN141" s="128" t="str">
        <f t="shared" si="125"/>
        <v>-</v>
      </c>
      <c r="AO141" s="128" t="str">
        <f t="shared" si="126"/>
        <v>-</v>
      </c>
      <c r="AP141" s="128" t="str">
        <f t="shared" si="127"/>
        <v>-</v>
      </c>
      <c r="AQ141" s="128" t="str">
        <f t="shared" si="158"/>
        <v>-</v>
      </c>
      <c r="AR141" s="128" t="str">
        <f t="shared" si="159"/>
        <v>-</v>
      </c>
      <c r="AS141" s="129">
        <f t="shared" si="128"/>
        <v>0</v>
      </c>
      <c r="AT141" s="128" t="str">
        <f t="shared" si="129"/>
        <v>-</v>
      </c>
      <c r="AU141" s="128" t="str">
        <f t="shared" si="130"/>
        <v>-</v>
      </c>
      <c r="AV141" s="128" t="str">
        <f t="shared" si="131"/>
        <v>-</v>
      </c>
      <c r="AW141" s="128" t="str">
        <f t="shared" si="132"/>
        <v>-</v>
      </c>
      <c r="AX141" s="128" t="str">
        <f t="shared" si="133"/>
        <v>-</v>
      </c>
      <c r="AY141" s="128" t="str">
        <f t="shared" si="134"/>
        <v>-</v>
      </c>
      <c r="AZ141" s="128" t="str">
        <f t="shared" si="135"/>
        <v>-</v>
      </c>
      <c r="BA141" s="128" t="str">
        <f t="shared" si="136"/>
        <v>-</v>
      </c>
      <c r="BB141" s="128" t="str">
        <f t="shared" si="137"/>
        <v>-</v>
      </c>
      <c r="BC141" s="128" t="str">
        <f t="shared" si="138"/>
        <v>-</v>
      </c>
      <c r="BD141" s="128" t="str">
        <f t="shared" si="139"/>
        <v>-</v>
      </c>
      <c r="BE141" s="187"/>
      <c r="BF141" s="128" t="str">
        <f t="shared" si="140"/>
        <v>-</v>
      </c>
      <c r="BG141" s="128" t="str">
        <f t="shared" si="141"/>
        <v>-</v>
      </c>
      <c r="BH141" s="187"/>
      <c r="BI141" s="187"/>
      <c r="BJ141" s="128" t="str">
        <f t="shared" si="142"/>
        <v>-</v>
      </c>
      <c r="BK141" s="128" t="str">
        <f t="shared" si="143"/>
        <v>-</v>
      </c>
      <c r="BL141" s="128" t="str">
        <f t="shared" si="144"/>
        <v>-</v>
      </c>
      <c r="BM141" s="128" t="str">
        <f t="shared" si="145"/>
        <v>-</v>
      </c>
      <c r="BN141" s="128" t="str">
        <f t="shared" si="146"/>
        <v>-</v>
      </c>
      <c r="BO141" s="128" t="str">
        <f t="shared" si="147"/>
        <v>-</v>
      </c>
      <c r="BP141" s="128" t="str">
        <f t="shared" si="148"/>
        <v>-</v>
      </c>
      <c r="BQ141" s="128" t="str">
        <f t="shared" si="149"/>
        <v>-</v>
      </c>
      <c r="BR141" s="128" t="str">
        <f t="shared" si="150"/>
        <v>-</v>
      </c>
      <c r="BS141" s="128" t="str">
        <f t="shared" si="151"/>
        <v>-</v>
      </c>
      <c r="BT141" s="128" t="str">
        <f t="shared" si="152"/>
        <v>-</v>
      </c>
      <c r="BU141" s="128" t="str">
        <f t="shared" si="153"/>
        <v>-</v>
      </c>
      <c r="BV141" s="129">
        <f t="shared" si="154"/>
        <v>0</v>
      </c>
      <c r="BX141" s="128" t="str">
        <f t="shared" si="103"/>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55"/>
        <v>-</v>
      </c>
      <c r="K142" s="20" t="str">
        <f>IF(月途中入退所!$N19=$B$2,IF(月途中入退所!S19="","-",月途中入退所!$S19),"-")</f>
        <v>-</v>
      </c>
      <c r="L142" s="162" t="str">
        <f t="shared" si="156"/>
        <v>-</v>
      </c>
      <c r="M142" s="20" t="str">
        <f>IF(月途中入退所!$N19=$B$2,月途中入退所!$T19,"-")</f>
        <v>-</v>
      </c>
      <c r="N142" s="129">
        <f t="shared" si="157"/>
        <v>0</v>
      </c>
      <c r="O142" s="123"/>
      <c r="P142" s="128" t="str">
        <f t="shared" si="104"/>
        <v>-</v>
      </c>
      <c r="Q142" s="128" t="str">
        <f t="shared" si="105"/>
        <v>-</v>
      </c>
      <c r="R142" s="128" t="str">
        <f t="shared" si="106"/>
        <v>-</v>
      </c>
      <c r="S142" s="128" t="str">
        <f t="shared" si="107"/>
        <v>-</v>
      </c>
      <c r="T142" s="128" t="str">
        <f t="shared" si="108"/>
        <v>-</v>
      </c>
      <c r="U142" s="128" t="str">
        <f t="shared" si="109"/>
        <v>-</v>
      </c>
      <c r="V142" s="128" t="str">
        <f t="shared" si="110"/>
        <v>-</v>
      </c>
      <c r="W142" s="128" t="str">
        <f t="shared" si="111"/>
        <v>-</v>
      </c>
      <c r="X142" s="128" t="str">
        <f t="shared" si="112"/>
        <v>-</v>
      </c>
      <c r="Y142" s="128" t="str">
        <f t="shared" si="113"/>
        <v>-</v>
      </c>
      <c r="Z142" s="128" t="str">
        <f t="shared" si="114"/>
        <v>-</v>
      </c>
      <c r="AA142" s="128" t="str">
        <f t="shared" si="115"/>
        <v>-</v>
      </c>
      <c r="AB142" s="131"/>
      <c r="AC142" s="128" t="str">
        <f t="shared" si="116"/>
        <v>-</v>
      </c>
      <c r="AD142" s="128" t="str">
        <f t="shared" si="117"/>
        <v>-</v>
      </c>
      <c r="AE142" s="131"/>
      <c r="AF142" s="131"/>
      <c r="AG142" s="128" t="str">
        <f t="shared" si="118"/>
        <v>-</v>
      </c>
      <c r="AH142" s="128" t="str">
        <f t="shared" si="119"/>
        <v>-</v>
      </c>
      <c r="AI142" s="128" t="str">
        <f t="shared" si="120"/>
        <v>-</v>
      </c>
      <c r="AJ142" s="128" t="str">
        <f t="shared" si="121"/>
        <v>-</v>
      </c>
      <c r="AK142" s="128" t="str">
        <f t="shared" si="122"/>
        <v>-</v>
      </c>
      <c r="AL142" s="128" t="str">
        <f t="shared" si="123"/>
        <v>-</v>
      </c>
      <c r="AM142" s="128" t="str">
        <f t="shared" si="124"/>
        <v>-</v>
      </c>
      <c r="AN142" s="128" t="str">
        <f t="shared" si="125"/>
        <v>-</v>
      </c>
      <c r="AO142" s="128" t="str">
        <f t="shared" si="126"/>
        <v>-</v>
      </c>
      <c r="AP142" s="128" t="str">
        <f t="shared" si="127"/>
        <v>-</v>
      </c>
      <c r="AQ142" s="128" t="str">
        <f t="shared" si="158"/>
        <v>-</v>
      </c>
      <c r="AR142" s="128" t="str">
        <f t="shared" si="159"/>
        <v>-</v>
      </c>
      <c r="AS142" s="129">
        <f t="shared" si="128"/>
        <v>0</v>
      </c>
      <c r="AT142" s="128" t="str">
        <f t="shared" si="129"/>
        <v>-</v>
      </c>
      <c r="AU142" s="128" t="str">
        <f t="shared" si="130"/>
        <v>-</v>
      </c>
      <c r="AV142" s="128" t="str">
        <f t="shared" si="131"/>
        <v>-</v>
      </c>
      <c r="AW142" s="128" t="str">
        <f t="shared" si="132"/>
        <v>-</v>
      </c>
      <c r="AX142" s="128" t="str">
        <f t="shared" si="133"/>
        <v>-</v>
      </c>
      <c r="AY142" s="128" t="str">
        <f t="shared" si="134"/>
        <v>-</v>
      </c>
      <c r="AZ142" s="128" t="str">
        <f t="shared" si="135"/>
        <v>-</v>
      </c>
      <c r="BA142" s="128" t="str">
        <f t="shared" si="136"/>
        <v>-</v>
      </c>
      <c r="BB142" s="128" t="str">
        <f t="shared" si="137"/>
        <v>-</v>
      </c>
      <c r="BC142" s="128" t="str">
        <f t="shared" si="138"/>
        <v>-</v>
      </c>
      <c r="BD142" s="128" t="str">
        <f t="shared" si="139"/>
        <v>-</v>
      </c>
      <c r="BE142" s="187"/>
      <c r="BF142" s="128" t="str">
        <f t="shared" si="140"/>
        <v>-</v>
      </c>
      <c r="BG142" s="128" t="str">
        <f t="shared" si="141"/>
        <v>-</v>
      </c>
      <c r="BH142" s="187"/>
      <c r="BI142" s="187"/>
      <c r="BJ142" s="128" t="str">
        <f t="shared" si="142"/>
        <v>-</v>
      </c>
      <c r="BK142" s="128" t="str">
        <f t="shared" si="143"/>
        <v>-</v>
      </c>
      <c r="BL142" s="128" t="str">
        <f t="shared" si="144"/>
        <v>-</v>
      </c>
      <c r="BM142" s="128" t="str">
        <f t="shared" si="145"/>
        <v>-</v>
      </c>
      <c r="BN142" s="128" t="str">
        <f t="shared" si="146"/>
        <v>-</v>
      </c>
      <c r="BO142" s="128" t="str">
        <f t="shared" si="147"/>
        <v>-</v>
      </c>
      <c r="BP142" s="128" t="str">
        <f t="shared" si="148"/>
        <v>-</v>
      </c>
      <c r="BQ142" s="128" t="str">
        <f t="shared" si="149"/>
        <v>-</v>
      </c>
      <c r="BR142" s="128" t="str">
        <f t="shared" si="150"/>
        <v>-</v>
      </c>
      <c r="BS142" s="128" t="str">
        <f t="shared" si="151"/>
        <v>-</v>
      </c>
      <c r="BT142" s="128" t="str">
        <f t="shared" si="152"/>
        <v>-</v>
      </c>
      <c r="BU142" s="128" t="str">
        <f t="shared" si="153"/>
        <v>-</v>
      </c>
      <c r="BV142" s="129">
        <f t="shared" si="154"/>
        <v>0</v>
      </c>
      <c r="BX142" s="128" t="str">
        <f t="shared" si="103"/>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55"/>
        <v>-</v>
      </c>
      <c r="K143" s="20" t="str">
        <f>IF(月途中入退所!$N20=$B$2,IF(月途中入退所!S20="","-",月途中入退所!$S20),"-")</f>
        <v>-</v>
      </c>
      <c r="L143" s="162" t="str">
        <f t="shared" si="156"/>
        <v>-</v>
      </c>
      <c r="M143" s="20" t="str">
        <f>IF(月途中入退所!$N20=$B$2,月途中入退所!$T20,"-")</f>
        <v>-</v>
      </c>
      <c r="N143" s="129">
        <f t="shared" si="157"/>
        <v>0</v>
      </c>
      <c r="O143" s="123"/>
      <c r="P143" s="128" t="str">
        <f t="shared" si="104"/>
        <v>-</v>
      </c>
      <c r="Q143" s="128" t="str">
        <f t="shared" si="105"/>
        <v>-</v>
      </c>
      <c r="R143" s="128" t="str">
        <f t="shared" si="106"/>
        <v>-</v>
      </c>
      <c r="S143" s="128" t="str">
        <f t="shared" si="107"/>
        <v>-</v>
      </c>
      <c r="T143" s="128" t="str">
        <f t="shared" si="108"/>
        <v>-</v>
      </c>
      <c r="U143" s="128" t="str">
        <f t="shared" si="109"/>
        <v>-</v>
      </c>
      <c r="V143" s="128" t="str">
        <f t="shared" si="110"/>
        <v>-</v>
      </c>
      <c r="W143" s="128" t="str">
        <f t="shared" si="111"/>
        <v>-</v>
      </c>
      <c r="X143" s="128" t="str">
        <f t="shared" si="112"/>
        <v>-</v>
      </c>
      <c r="Y143" s="128" t="str">
        <f t="shared" si="113"/>
        <v>-</v>
      </c>
      <c r="Z143" s="128" t="str">
        <f t="shared" si="114"/>
        <v>-</v>
      </c>
      <c r="AA143" s="128" t="str">
        <f t="shared" si="115"/>
        <v>-</v>
      </c>
      <c r="AB143" s="131"/>
      <c r="AC143" s="128" t="str">
        <f t="shared" si="116"/>
        <v>-</v>
      </c>
      <c r="AD143" s="128" t="str">
        <f t="shared" si="117"/>
        <v>-</v>
      </c>
      <c r="AE143" s="131"/>
      <c r="AF143" s="131"/>
      <c r="AG143" s="128" t="str">
        <f t="shared" si="118"/>
        <v>-</v>
      </c>
      <c r="AH143" s="128" t="str">
        <f t="shared" si="119"/>
        <v>-</v>
      </c>
      <c r="AI143" s="128" t="str">
        <f t="shared" si="120"/>
        <v>-</v>
      </c>
      <c r="AJ143" s="128" t="str">
        <f t="shared" si="121"/>
        <v>-</v>
      </c>
      <c r="AK143" s="128" t="str">
        <f t="shared" si="122"/>
        <v>-</v>
      </c>
      <c r="AL143" s="128" t="str">
        <f t="shared" si="123"/>
        <v>-</v>
      </c>
      <c r="AM143" s="128" t="str">
        <f t="shared" si="124"/>
        <v>-</v>
      </c>
      <c r="AN143" s="128" t="str">
        <f t="shared" si="125"/>
        <v>-</v>
      </c>
      <c r="AO143" s="128" t="str">
        <f t="shared" si="126"/>
        <v>-</v>
      </c>
      <c r="AP143" s="128" t="str">
        <f t="shared" si="127"/>
        <v>-</v>
      </c>
      <c r="AQ143" s="128" t="str">
        <f t="shared" si="158"/>
        <v>-</v>
      </c>
      <c r="AR143" s="128" t="str">
        <f t="shared" si="159"/>
        <v>-</v>
      </c>
      <c r="AS143" s="129">
        <f t="shared" si="128"/>
        <v>0</v>
      </c>
      <c r="AT143" s="128" t="str">
        <f t="shared" si="129"/>
        <v>-</v>
      </c>
      <c r="AU143" s="128" t="str">
        <f t="shared" si="130"/>
        <v>-</v>
      </c>
      <c r="AV143" s="128" t="str">
        <f t="shared" si="131"/>
        <v>-</v>
      </c>
      <c r="AW143" s="128" t="str">
        <f t="shared" si="132"/>
        <v>-</v>
      </c>
      <c r="AX143" s="128" t="str">
        <f t="shared" si="133"/>
        <v>-</v>
      </c>
      <c r="AY143" s="128" t="str">
        <f t="shared" si="134"/>
        <v>-</v>
      </c>
      <c r="AZ143" s="128" t="str">
        <f t="shared" si="135"/>
        <v>-</v>
      </c>
      <c r="BA143" s="128" t="str">
        <f t="shared" si="136"/>
        <v>-</v>
      </c>
      <c r="BB143" s="128" t="str">
        <f t="shared" si="137"/>
        <v>-</v>
      </c>
      <c r="BC143" s="128" t="str">
        <f t="shared" si="138"/>
        <v>-</v>
      </c>
      <c r="BD143" s="128" t="str">
        <f t="shared" si="139"/>
        <v>-</v>
      </c>
      <c r="BE143" s="187"/>
      <c r="BF143" s="128" t="str">
        <f t="shared" si="140"/>
        <v>-</v>
      </c>
      <c r="BG143" s="128" t="str">
        <f t="shared" si="141"/>
        <v>-</v>
      </c>
      <c r="BH143" s="187"/>
      <c r="BI143" s="187"/>
      <c r="BJ143" s="128" t="str">
        <f t="shared" si="142"/>
        <v>-</v>
      </c>
      <c r="BK143" s="128" t="str">
        <f t="shared" si="143"/>
        <v>-</v>
      </c>
      <c r="BL143" s="128" t="str">
        <f t="shared" si="144"/>
        <v>-</v>
      </c>
      <c r="BM143" s="128" t="str">
        <f t="shared" si="145"/>
        <v>-</v>
      </c>
      <c r="BN143" s="128" t="str">
        <f t="shared" si="146"/>
        <v>-</v>
      </c>
      <c r="BO143" s="128" t="str">
        <f t="shared" si="147"/>
        <v>-</v>
      </c>
      <c r="BP143" s="128" t="str">
        <f t="shared" si="148"/>
        <v>-</v>
      </c>
      <c r="BQ143" s="128" t="str">
        <f t="shared" si="149"/>
        <v>-</v>
      </c>
      <c r="BR143" s="128" t="str">
        <f t="shared" si="150"/>
        <v>-</v>
      </c>
      <c r="BS143" s="128" t="str">
        <f t="shared" si="151"/>
        <v>-</v>
      </c>
      <c r="BT143" s="128" t="str">
        <f t="shared" si="152"/>
        <v>-</v>
      </c>
      <c r="BU143" s="128" t="str">
        <f t="shared" si="153"/>
        <v>-</v>
      </c>
      <c r="BV143" s="129">
        <f t="shared" si="154"/>
        <v>0</v>
      </c>
      <c r="BX143" s="128" t="str">
        <f t="shared" si="103"/>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55"/>
        <v>-</v>
      </c>
      <c r="K144" s="20" t="str">
        <f>IF(月途中入退所!$N21=$B$2,IF(月途中入退所!S21="","-",月途中入退所!$S21),"-")</f>
        <v>-</v>
      </c>
      <c r="L144" s="162" t="str">
        <f t="shared" si="156"/>
        <v>-</v>
      </c>
      <c r="M144" s="20" t="str">
        <f>IF(月途中入退所!$N21=$B$2,月途中入退所!$T21,"-")</f>
        <v>-</v>
      </c>
      <c r="N144" s="129">
        <f t="shared" si="157"/>
        <v>0</v>
      </c>
      <c r="O144" s="123"/>
      <c r="P144" s="128" t="str">
        <f t="shared" si="104"/>
        <v>-</v>
      </c>
      <c r="Q144" s="128" t="str">
        <f t="shared" si="105"/>
        <v>-</v>
      </c>
      <c r="R144" s="128" t="str">
        <f t="shared" si="106"/>
        <v>-</v>
      </c>
      <c r="S144" s="128" t="str">
        <f t="shared" si="107"/>
        <v>-</v>
      </c>
      <c r="T144" s="128" t="str">
        <f t="shared" si="108"/>
        <v>-</v>
      </c>
      <c r="U144" s="128" t="str">
        <f t="shared" si="109"/>
        <v>-</v>
      </c>
      <c r="V144" s="128" t="str">
        <f t="shared" si="110"/>
        <v>-</v>
      </c>
      <c r="W144" s="128" t="str">
        <f t="shared" si="111"/>
        <v>-</v>
      </c>
      <c r="X144" s="128" t="str">
        <f t="shared" si="112"/>
        <v>-</v>
      </c>
      <c r="Y144" s="128" t="str">
        <f t="shared" si="113"/>
        <v>-</v>
      </c>
      <c r="Z144" s="128" t="str">
        <f t="shared" si="114"/>
        <v>-</v>
      </c>
      <c r="AA144" s="128" t="str">
        <f t="shared" si="115"/>
        <v>-</v>
      </c>
      <c r="AB144" s="131"/>
      <c r="AC144" s="128" t="str">
        <f t="shared" si="116"/>
        <v>-</v>
      </c>
      <c r="AD144" s="128" t="str">
        <f t="shared" si="117"/>
        <v>-</v>
      </c>
      <c r="AE144" s="131"/>
      <c r="AF144" s="131"/>
      <c r="AG144" s="128" t="str">
        <f t="shared" si="118"/>
        <v>-</v>
      </c>
      <c r="AH144" s="128" t="str">
        <f t="shared" si="119"/>
        <v>-</v>
      </c>
      <c r="AI144" s="128" t="str">
        <f t="shared" si="120"/>
        <v>-</v>
      </c>
      <c r="AJ144" s="128" t="str">
        <f t="shared" si="121"/>
        <v>-</v>
      </c>
      <c r="AK144" s="128" t="str">
        <f t="shared" si="122"/>
        <v>-</v>
      </c>
      <c r="AL144" s="128" t="str">
        <f t="shared" si="123"/>
        <v>-</v>
      </c>
      <c r="AM144" s="128" t="str">
        <f t="shared" si="124"/>
        <v>-</v>
      </c>
      <c r="AN144" s="128" t="str">
        <f t="shared" si="125"/>
        <v>-</v>
      </c>
      <c r="AO144" s="128" t="str">
        <f t="shared" si="126"/>
        <v>-</v>
      </c>
      <c r="AP144" s="128" t="str">
        <f t="shared" si="127"/>
        <v>-</v>
      </c>
      <c r="AQ144" s="128" t="str">
        <f t="shared" si="158"/>
        <v>-</v>
      </c>
      <c r="AR144" s="128" t="str">
        <f t="shared" si="159"/>
        <v>-</v>
      </c>
      <c r="AS144" s="129">
        <f t="shared" si="128"/>
        <v>0</v>
      </c>
      <c r="AT144" s="128" t="str">
        <f t="shared" si="129"/>
        <v>-</v>
      </c>
      <c r="AU144" s="128" t="str">
        <f t="shared" si="130"/>
        <v>-</v>
      </c>
      <c r="AV144" s="128" t="str">
        <f t="shared" si="131"/>
        <v>-</v>
      </c>
      <c r="AW144" s="128" t="str">
        <f t="shared" si="132"/>
        <v>-</v>
      </c>
      <c r="AX144" s="128" t="str">
        <f t="shared" si="133"/>
        <v>-</v>
      </c>
      <c r="AY144" s="128" t="str">
        <f t="shared" si="134"/>
        <v>-</v>
      </c>
      <c r="AZ144" s="128" t="str">
        <f t="shared" si="135"/>
        <v>-</v>
      </c>
      <c r="BA144" s="128" t="str">
        <f t="shared" si="136"/>
        <v>-</v>
      </c>
      <c r="BB144" s="128" t="str">
        <f t="shared" si="137"/>
        <v>-</v>
      </c>
      <c r="BC144" s="128" t="str">
        <f t="shared" si="138"/>
        <v>-</v>
      </c>
      <c r="BD144" s="128" t="str">
        <f t="shared" si="139"/>
        <v>-</v>
      </c>
      <c r="BE144" s="187"/>
      <c r="BF144" s="128" t="str">
        <f t="shared" si="140"/>
        <v>-</v>
      </c>
      <c r="BG144" s="128" t="str">
        <f t="shared" si="141"/>
        <v>-</v>
      </c>
      <c r="BH144" s="187"/>
      <c r="BI144" s="187"/>
      <c r="BJ144" s="128" t="str">
        <f t="shared" si="142"/>
        <v>-</v>
      </c>
      <c r="BK144" s="128" t="str">
        <f t="shared" si="143"/>
        <v>-</v>
      </c>
      <c r="BL144" s="128" t="str">
        <f t="shared" si="144"/>
        <v>-</v>
      </c>
      <c r="BM144" s="128" t="str">
        <f t="shared" si="145"/>
        <v>-</v>
      </c>
      <c r="BN144" s="128" t="str">
        <f t="shared" si="146"/>
        <v>-</v>
      </c>
      <c r="BO144" s="128" t="str">
        <f t="shared" si="147"/>
        <v>-</v>
      </c>
      <c r="BP144" s="128" t="str">
        <f t="shared" si="148"/>
        <v>-</v>
      </c>
      <c r="BQ144" s="128" t="str">
        <f t="shared" si="149"/>
        <v>-</v>
      </c>
      <c r="BR144" s="128" t="str">
        <f t="shared" si="150"/>
        <v>-</v>
      </c>
      <c r="BS144" s="128" t="str">
        <f t="shared" si="151"/>
        <v>-</v>
      </c>
      <c r="BT144" s="128" t="str">
        <f t="shared" si="152"/>
        <v>-</v>
      </c>
      <c r="BU144" s="128" t="str">
        <f t="shared" si="153"/>
        <v>-</v>
      </c>
      <c r="BV144" s="129">
        <f t="shared" si="154"/>
        <v>0</v>
      </c>
      <c r="BX144" s="128" t="str">
        <f t="shared" si="103"/>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55"/>
        <v>-</v>
      </c>
      <c r="K145" s="20" t="str">
        <f>IF(月途中入退所!$N22=$B$2,IF(月途中入退所!S22="","-",月途中入退所!$S22),"-")</f>
        <v>-</v>
      </c>
      <c r="L145" s="162" t="str">
        <f t="shared" si="156"/>
        <v>-</v>
      </c>
      <c r="M145" s="20" t="str">
        <f>IF(月途中入退所!$N22=$B$2,月途中入退所!$T22,"-")</f>
        <v>-</v>
      </c>
      <c r="N145" s="129">
        <f t="shared" si="157"/>
        <v>0</v>
      </c>
      <c r="P145" s="128" t="str">
        <f t="shared" si="104"/>
        <v>-</v>
      </c>
      <c r="Q145" s="128" t="str">
        <f t="shared" si="105"/>
        <v>-</v>
      </c>
      <c r="R145" s="128" t="str">
        <f t="shared" si="106"/>
        <v>-</v>
      </c>
      <c r="S145" s="128" t="str">
        <f t="shared" si="107"/>
        <v>-</v>
      </c>
      <c r="T145" s="128" t="str">
        <f t="shared" si="108"/>
        <v>-</v>
      </c>
      <c r="U145" s="128" t="str">
        <f t="shared" si="109"/>
        <v>-</v>
      </c>
      <c r="V145" s="128" t="str">
        <f t="shared" si="110"/>
        <v>-</v>
      </c>
      <c r="W145" s="128" t="str">
        <f t="shared" si="111"/>
        <v>-</v>
      </c>
      <c r="X145" s="128" t="str">
        <f t="shared" si="112"/>
        <v>-</v>
      </c>
      <c r="Y145" s="128" t="str">
        <f t="shared" si="113"/>
        <v>-</v>
      </c>
      <c r="Z145" s="128" t="str">
        <f t="shared" si="114"/>
        <v>-</v>
      </c>
      <c r="AA145" s="128" t="str">
        <f t="shared" si="115"/>
        <v>-</v>
      </c>
      <c r="AB145" s="131"/>
      <c r="AC145" s="128" t="str">
        <f t="shared" si="116"/>
        <v>-</v>
      </c>
      <c r="AD145" s="128" t="str">
        <f t="shared" si="117"/>
        <v>-</v>
      </c>
      <c r="AE145" s="131"/>
      <c r="AF145" s="131"/>
      <c r="AG145" s="128" t="str">
        <f t="shared" si="118"/>
        <v>-</v>
      </c>
      <c r="AH145" s="128" t="str">
        <f t="shared" si="119"/>
        <v>-</v>
      </c>
      <c r="AI145" s="128" t="str">
        <f t="shared" si="120"/>
        <v>-</v>
      </c>
      <c r="AJ145" s="128" t="str">
        <f t="shared" si="121"/>
        <v>-</v>
      </c>
      <c r="AK145" s="128" t="str">
        <f t="shared" si="122"/>
        <v>-</v>
      </c>
      <c r="AL145" s="128" t="str">
        <f t="shared" si="123"/>
        <v>-</v>
      </c>
      <c r="AM145" s="128" t="str">
        <f t="shared" si="124"/>
        <v>-</v>
      </c>
      <c r="AN145" s="128" t="str">
        <f t="shared" si="125"/>
        <v>-</v>
      </c>
      <c r="AO145" s="128" t="str">
        <f t="shared" si="126"/>
        <v>-</v>
      </c>
      <c r="AP145" s="128" t="str">
        <f t="shared" si="127"/>
        <v>-</v>
      </c>
      <c r="AQ145" s="128" t="str">
        <f t="shared" si="158"/>
        <v>-</v>
      </c>
      <c r="AR145" s="128" t="str">
        <f t="shared" si="159"/>
        <v>-</v>
      </c>
      <c r="AS145" s="129">
        <f t="shared" si="128"/>
        <v>0</v>
      </c>
      <c r="AT145" s="128" t="str">
        <f t="shared" si="129"/>
        <v>-</v>
      </c>
      <c r="AU145" s="128" t="str">
        <f t="shared" si="130"/>
        <v>-</v>
      </c>
      <c r="AV145" s="128" t="str">
        <f t="shared" si="131"/>
        <v>-</v>
      </c>
      <c r="AW145" s="128" t="str">
        <f t="shared" si="132"/>
        <v>-</v>
      </c>
      <c r="AX145" s="128" t="str">
        <f t="shared" si="133"/>
        <v>-</v>
      </c>
      <c r="AY145" s="128" t="str">
        <f t="shared" si="134"/>
        <v>-</v>
      </c>
      <c r="AZ145" s="128" t="str">
        <f t="shared" si="135"/>
        <v>-</v>
      </c>
      <c r="BA145" s="128" t="str">
        <f t="shared" si="136"/>
        <v>-</v>
      </c>
      <c r="BB145" s="128" t="str">
        <f t="shared" si="137"/>
        <v>-</v>
      </c>
      <c r="BC145" s="128" t="str">
        <f t="shared" si="138"/>
        <v>-</v>
      </c>
      <c r="BD145" s="128" t="str">
        <f t="shared" si="139"/>
        <v>-</v>
      </c>
      <c r="BE145" s="187"/>
      <c r="BF145" s="128" t="str">
        <f t="shared" si="140"/>
        <v>-</v>
      </c>
      <c r="BG145" s="128" t="str">
        <f t="shared" si="141"/>
        <v>-</v>
      </c>
      <c r="BH145" s="187"/>
      <c r="BI145" s="187"/>
      <c r="BJ145" s="128" t="str">
        <f t="shared" si="142"/>
        <v>-</v>
      </c>
      <c r="BK145" s="128" t="str">
        <f t="shared" si="143"/>
        <v>-</v>
      </c>
      <c r="BL145" s="128" t="str">
        <f t="shared" si="144"/>
        <v>-</v>
      </c>
      <c r="BM145" s="128" t="str">
        <f t="shared" si="145"/>
        <v>-</v>
      </c>
      <c r="BN145" s="128" t="str">
        <f t="shared" si="146"/>
        <v>-</v>
      </c>
      <c r="BO145" s="128" t="str">
        <f t="shared" si="147"/>
        <v>-</v>
      </c>
      <c r="BP145" s="128" t="str">
        <f t="shared" si="148"/>
        <v>-</v>
      </c>
      <c r="BQ145" s="128" t="str">
        <f t="shared" si="149"/>
        <v>-</v>
      </c>
      <c r="BR145" s="128" t="str">
        <f t="shared" si="150"/>
        <v>-</v>
      </c>
      <c r="BS145" s="128" t="str">
        <f t="shared" si="151"/>
        <v>-</v>
      </c>
      <c r="BT145" s="128" t="str">
        <f t="shared" si="152"/>
        <v>-</v>
      </c>
      <c r="BU145" s="128" t="str">
        <f t="shared" si="153"/>
        <v>-</v>
      </c>
      <c r="BV145" s="129">
        <f t="shared" si="154"/>
        <v>0</v>
      </c>
      <c r="BX145" s="128" t="str">
        <f t="shared" si="103"/>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55"/>
        <v>-</v>
      </c>
      <c r="K146" s="20" t="str">
        <f>IF(月途中入退所!$N23=$B$2,IF(月途中入退所!S23="","-",月途中入退所!$S23),"-")</f>
        <v>-</v>
      </c>
      <c r="L146" s="162" t="str">
        <f t="shared" si="156"/>
        <v>-</v>
      </c>
      <c r="M146" s="20" t="str">
        <f>IF(月途中入退所!$N23=$B$2,月途中入退所!$T23,"-")</f>
        <v>-</v>
      </c>
      <c r="N146" s="129">
        <f t="shared" si="157"/>
        <v>0</v>
      </c>
      <c r="P146" s="128" t="str">
        <f t="shared" si="104"/>
        <v>-</v>
      </c>
      <c r="Q146" s="128" t="str">
        <f t="shared" si="105"/>
        <v>-</v>
      </c>
      <c r="R146" s="128" t="str">
        <f t="shared" si="106"/>
        <v>-</v>
      </c>
      <c r="S146" s="128" t="str">
        <f t="shared" si="107"/>
        <v>-</v>
      </c>
      <c r="T146" s="128" t="str">
        <f t="shared" si="108"/>
        <v>-</v>
      </c>
      <c r="U146" s="128" t="str">
        <f t="shared" si="109"/>
        <v>-</v>
      </c>
      <c r="V146" s="128" t="str">
        <f t="shared" si="110"/>
        <v>-</v>
      </c>
      <c r="W146" s="128" t="str">
        <f t="shared" si="111"/>
        <v>-</v>
      </c>
      <c r="X146" s="128" t="str">
        <f t="shared" si="112"/>
        <v>-</v>
      </c>
      <c r="Y146" s="128" t="str">
        <f t="shared" si="113"/>
        <v>-</v>
      </c>
      <c r="Z146" s="128" t="str">
        <f t="shared" si="114"/>
        <v>-</v>
      </c>
      <c r="AA146" s="128" t="str">
        <f t="shared" si="115"/>
        <v>-</v>
      </c>
      <c r="AB146" s="131"/>
      <c r="AC146" s="128" t="str">
        <f t="shared" si="116"/>
        <v>-</v>
      </c>
      <c r="AD146" s="128" t="str">
        <f t="shared" si="117"/>
        <v>-</v>
      </c>
      <c r="AE146" s="131"/>
      <c r="AF146" s="131"/>
      <c r="AG146" s="128" t="str">
        <f t="shared" si="118"/>
        <v>-</v>
      </c>
      <c r="AH146" s="128" t="str">
        <f t="shared" si="119"/>
        <v>-</v>
      </c>
      <c r="AI146" s="128" t="str">
        <f t="shared" si="120"/>
        <v>-</v>
      </c>
      <c r="AJ146" s="128" t="str">
        <f t="shared" si="121"/>
        <v>-</v>
      </c>
      <c r="AK146" s="128" t="str">
        <f t="shared" si="122"/>
        <v>-</v>
      </c>
      <c r="AL146" s="128" t="str">
        <f t="shared" si="123"/>
        <v>-</v>
      </c>
      <c r="AM146" s="128" t="str">
        <f t="shared" si="124"/>
        <v>-</v>
      </c>
      <c r="AN146" s="128" t="str">
        <f t="shared" si="125"/>
        <v>-</v>
      </c>
      <c r="AO146" s="128" t="str">
        <f t="shared" si="126"/>
        <v>-</v>
      </c>
      <c r="AP146" s="128" t="str">
        <f t="shared" si="127"/>
        <v>-</v>
      </c>
      <c r="AQ146" s="128" t="str">
        <f t="shared" si="158"/>
        <v>-</v>
      </c>
      <c r="AR146" s="128" t="str">
        <f t="shared" si="159"/>
        <v>-</v>
      </c>
      <c r="AS146" s="129">
        <f t="shared" si="128"/>
        <v>0</v>
      </c>
      <c r="AT146" s="128" t="str">
        <f t="shared" si="129"/>
        <v>-</v>
      </c>
      <c r="AU146" s="128" t="str">
        <f t="shared" si="130"/>
        <v>-</v>
      </c>
      <c r="AV146" s="128" t="str">
        <f t="shared" si="131"/>
        <v>-</v>
      </c>
      <c r="AW146" s="128" t="str">
        <f t="shared" si="132"/>
        <v>-</v>
      </c>
      <c r="AX146" s="128" t="str">
        <f t="shared" si="133"/>
        <v>-</v>
      </c>
      <c r="AY146" s="128" t="str">
        <f t="shared" si="134"/>
        <v>-</v>
      </c>
      <c r="AZ146" s="128" t="str">
        <f t="shared" si="135"/>
        <v>-</v>
      </c>
      <c r="BA146" s="128" t="str">
        <f t="shared" si="136"/>
        <v>-</v>
      </c>
      <c r="BB146" s="128" t="str">
        <f t="shared" si="137"/>
        <v>-</v>
      </c>
      <c r="BC146" s="128" t="str">
        <f t="shared" si="138"/>
        <v>-</v>
      </c>
      <c r="BD146" s="128" t="str">
        <f t="shared" si="139"/>
        <v>-</v>
      </c>
      <c r="BE146" s="187"/>
      <c r="BF146" s="128" t="str">
        <f t="shared" si="140"/>
        <v>-</v>
      </c>
      <c r="BG146" s="128" t="str">
        <f t="shared" si="141"/>
        <v>-</v>
      </c>
      <c r="BH146" s="187"/>
      <c r="BI146" s="187"/>
      <c r="BJ146" s="128" t="str">
        <f t="shared" si="142"/>
        <v>-</v>
      </c>
      <c r="BK146" s="128" t="str">
        <f t="shared" si="143"/>
        <v>-</v>
      </c>
      <c r="BL146" s="128" t="str">
        <f t="shared" si="144"/>
        <v>-</v>
      </c>
      <c r="BM146" s="128" t="str">
        <f t="shared" si="145"/>
        <v>-</v>
      </c>
      <c r="BN146" s="128" t="str">
        <f t="shared" si="146"/>
        <v>-</v>
      </c>
      <c r="BO146" s="128" t="str">
        <f t="shared" si="147"/>
        <v>-</v>
      </c>
      <c r="BP146" s="128" t="str">
        <f t="shared" si="148"/>
        <v>-</v>
      </c>
      <c r="BQ146" s="128" t="str">
        <f t="shared" si="149"/>
        <v>-</v>
      </c>
      <c r="BR146" s="128" t="str">
        <f t="shared" si="150"/>
        <v>-</v>
      </c>
      <c r="BS146" s="128" t="str">
        <f t="shared" si="151"/>
        <v>-</v>
      </c>
      <c r="BT146" s="128" t="str">
        <f t="shared" si="152"/>
        <v>-</v>
      </c>
      <c r="BU146" s="128" t="str">
        <f t="shared" si="153"/>
        <v>-</v>
      </c>
      <c r="BV146" s="129">
        <f t="shared" si="154"/>
        <v>0</v>
      </c>
      <c r="BX146" s="128" t="str">
        <f t="shared" si="103"/>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55"/>
        <v>-</v>
      </c>
      <c r="K147" s="20" t="str">
        <f>IF(月途中入退所!$N24=$B$2,IF(月途中入退所!S24="","-",月途中入退所!$S24),"-")</f>
        <v>-</v>
      </c>
      <c r="L147" s="162" t="str">
        <f t="shared" si="156"/>
        <v>-</v>
      </c>
      <c r="M147" s="20" t="str">
        <f>IF(月途中入退所!$N24=$B$2,月途中入退所!$T24,"-")</f>
        <v>-</v>
      </c>
      <c r="N147" s="129">
        <f t="shared" si="157"/>
        <v>0</v>
      </c>
      <c r="O147" s="123"/>
      <c r="P147" s="128" t="str">
        <f t="shared" si="104"/>
        <v>-</v>
      </c>
      <c r="Q147" s="128" t="str">
        <f t="shared" si="105"/>
        <v>-</v>
      </c>
      <c r="R147" s="128" t="str">
        <f t="shared" si="106"/>
        <v>-</v>
      </c>
      <c r="S147" s="128" t="str">
        <f t="shared" si="107"/>
        <v>-</v>
      </c>
      <c r="T147" s="128" t="str">
        <f t="shared" si="108"/>
        <v>-</v>
      </c>
      <c r="U147" s="128" t="str">
        <f t="shared" si="109"/>
        <v>-</v>
      </c>
      <c r="V147" s="128" t="str">
        <f t="shared" si="110"/>
        <v>-</v>
      </c>
      <c r="W147" s="128" t="str">
        <f t="shared" si="111"/>
        <v>-</v>
      </c>
      <c r="X147" s="128" t="str">
        <f t="shared" si="112"/>
        <v>-</v>
      </c>
      <c r="Y147" s="128" t="str">
        <f t="shared" si="113"/>
        <v>-</v>
      </c>
      <c r="Z147" s="128" t="str">
        <f t="shared" si="114"/>
        <v>-</v>
      </c>
      <c r="AA147" s="128" t="str">
        <f t="shared" si="115"/>
        <v>-</v>
      </c>
      <c r="AB147" s="131"/>
      <c r="AC147" s="128" t="str">
        <f t="shared" si="116"/>
        <v>-</v>
      </c>
      <c r="AD147" s="128" t="str">
        <f t="shared" si="117"/>
        <v>-</v>
      </c>
      <c r="AE147" s="131"/>
      <c r="AF147" s="131"/>
      <c r="AG147" s="128" t="str">
        <f t="shared" si="118"/>
        <v>-</v>
      </c>
      <c r="AH147" s="128" t="str">
        <f t="shared" si="119"/>
        <v>-</v>
      </c>
      <c r="AI147" s="128" t="str">
        <f t="shared" si="120"/>
        <v>-</v>
      </c>
      <c r="AJ147" s="128" t="str">
        <f t="shared" si="121"/>
        <v>-</v>
      </c>
      <c r="AK147" s="128" t="str">
        <f t="shared" si="122"/>
        <v>-</v>
      </c>
      <c r="AL147" s="128" t="str">
        <f t="shared" si="123"/>
        <v>-</v>
      </c>
      <c r="AM147" s="128" t="str">
        <f t="shared" si="124"/>
        <v>-</v>
      </c>
      <c r="AN147" s="128" t="str">
        <f t="shared" si="125"/>
        <v>-</v>
      </c>
      <c r="AO147" s="128" t="str">
        <f t="shared" si="126"/>
        <v>-</v>
      </c>
      <c r="AP147" s="128" t="str">
        <f t="shared" si="127"/>
        <v>-</v>
      </c>
      <c r="AQ147" s="128" t="str">
        <f t="shared" si="158"/>
        <v>-</v>
      </c>
      <c r="AR147" s="128" t="str">
        <f t="shared" si="159"/>
        <v>-</v>
      </c>
      <c r="AS147" s="129">
        <f t="shared" si="128"/>
        <v>0</v>
      </c>
      <c r="AT147" s="128" t="str">
        <f t="shared" si="129"/>
        <v>-</v>
      </c>
      <c r="AU147" s="128" t="str">
        <f t="shared" si="130"/>
        <v>-</v>
      </c>
      <c r="AV147" s="128" t="str">
        <f t="shared" si="131"/>
        <v>-</v>
      </c>
      <c r="AW147" s="128" t="str">
        <f t="shared" si="132"/>
        <v>-</v>
      </c>
      <c r="AX147" s="128" t="str">
        <f t="shared" si="133"/>
        <v>-</v>
      </c>
      <c r="AY147" s="128" t="str">
        <f t="shared" si="134"/>
        <v>-</v>
      </c>
      <c r="AZ147" s="128" t="str">
        <f t="shared" si="135"/>
        <v>-</v>
      </c>
      <c r="BA147" s="128" t="str">
        <f t="shared" si="136"/>
        <v>-</v>
      </c>
      <c r="BB147" s="128" t="str">
        <f t="shared" si="137"/>
        <v>-</v>
      </c>
      <c r="BC147" s="128" t="str">
        <f t="shared" si="138"/>
        <v>-</v>
      </c>
      <c r="BD147" s="128" t="str">
        <f t="shared" si="139"/>
        <v>-</v>
      </c>
      <c r="BE147" s="187"/>
      <c r="BF147" s="128" t="str">
        <f t="shared" si="140"/>
        <v>-</v>
      </c>
      <c r="BG147" s="128" t="str">
        <f t="shared" si="141"/>
        <v>-</v>
      </c>
      <c r="BH147" s="187"/>
      <c r="BI147" s="187"/>
      <c r="BJ147" s="128" t="str">
        <f t="shared" si="142"/>
        <v>-</v>
      </c>
      <c r="BK147" s="128" t="str">
        <f t="shared" si="143"/>
        <v>-</v>
      </c>
      <c r="BL147" s="128" t="str">
        <f t="shared" si="144"/>
        <v>-</v>
      </c>
      <c r="BM147" s="128" t="str">
        <f t="shared" si="145"/>
        <v>-</v>
      </c>
      <c r="BN147" s="128" t="str">
        <f t="shared" si="146"/>
        <v>-</v>
      </c>
      <c r="BO147" s="128" t="str">
        <f t="shared" si="147"/>
        <v>-</v>
      </c>
      <c r="BP147" s="128" t="str">
        <f t="shared" si="148"/>
        <v>-</v>
      </c>
      <c r="BQ147" s="128" t="str">
        <f t="shared" si="149"/>
        <v>-</v>
      </c>
      <c r="BR147" s="128" t="str">
        <f t="shared" si="150"/>
        <v>-</v>
      </c>
      <c r="BS147" s="128" t="str">
        <f t="shared" si="151"/>
        <v>-</v>
      </c>
      <c r="BT147" s="128" t="str">
        <f t="shared" si="152"/>
        <v>-</v>
      </c>
      <c r="BU147" s="128" t="str">
        <f t="shared" si="153"/>
        <v>-</v>
      </c>
      <c r="BV147" s="129">
        <f t="shared" si="154"/>
        <v>0</v>
      </c>
      <c r="BX147" s="128" t="str">
        <f t="shared" si="103"/>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55"/>
        <v>-</v>
      </c>
      <c r="K148" s="20" t="str">
        <f>IF(月途中入退所!$N25=$B$2,IF(月途中入退所!S25="","-",月途中入退所!$S25),"-")</f>
        <v>-</v>
      </c>
      <c r="L148" s="162" t="str">
        <f t="shared" si="156"/>
        <v>-</v>
      </c>
      <c r="M148" s="20" t="str">
        <f>IF(月途中入退所!$N25=$B$2,月途中入退所!$T25,"-")</f>
        <v>-</v>
      </c>
      <c r="N148" s="129">
        <f t="shared" si="157"/>
        <v>0</v>
      </c>
      <c r="P148" s="128" t="str">
        <f t="shared" si="104"/>
        <v>-</v>
      </c>
      <c r="Q148" s="128" t="str">
        <f t="shared" si="105"/>
        <v>-</v>
      </c>
      <c r="R148" s="128" t="str">
        <f t="shared" si="106"/>
        <v>-</v>
      </c>
      <c r="S148" s="128" t="str">
        <f t="shared" si="107"/>
        <v>-</v>
      </c>
      <c r="T148" s="128" t="str">
        <f t="shared" si="108"/>
        <v>-</v>
      </c>
      <c r="U148" s="128" t="str">
        <f t="shared" si="109"/>
        <v>-</v>
      </c>
      <c r="V148" s="128" t="str">
        <f t="shared" si="110"/>
        <v>-</v>
      </c>
      <c r="W148" s="128" t="str">
        <f t="shared" si="111"/>
        <v>-</v>
      </c>
      <c r="X148" s="128" t="str">
        <f t="shared" si="112"/>
        <v>-</v>
      </c>
      <c r="Y148" s="128" t="str">
        <f t="shared" si="113"/>
        <v>-</v>
      </c>
      <c r="Z148" s="128" t="str">
        <f t="shared" si="114"/>
        <v>-</v>
      </c>
      <c r="AA148" s="128" t="str">
        <f t="shared" si="115"/>
        <v>-</v>
      </c>
      <c r="AB148" s="131"/>
      <c r="AC148" s="128" t="str">
        <f t="shared" si="116"/>
        <v>-</v>
      </c>
      <c r="AD148" s="128" t="str">
        <f t="shared" si="117"/>
        <v>-</v>
      </c>
      <c r="AE148" s="131"/>
      <c r="AF148" s="131"/>
      <c r="AG148" s="128" t="str">
        <f t="shared" si="118"/>
        <v>-</v>
      </c>
      <c r="AH148" s="128" t="str">
        <f t="shared" si="119"/>
        <v>-</v>
      </c>
      <c r="AI148" s="128" t="str">
        <f t="shared" si="120"/>
        <v>-</v>
      </c>
      <c r="AJ148" s="128" t="str">
        <f t="shared" si="121"/>
        <v>-</v>
      </c>
      <c r="AK148" s="128" t="str">
        <f t="shared" si="122"/>
        <v>-</v>
      </c>
      <c r="AL148" s="128" t="str">
        <f t="shared" si="123"/>
        <v>-</v>
      </c>
      <c r="AM148" s="128" t="str">
        <f t="shared" si="124"/>
        <v>-</v>
      </c>
      <c r="AN148" s="128" t="str">
        <f t="shared" si="125"/>
        <v>-</v>
      </c>
      <c r="AO148" s="128" t="str">
        <f t="shared" si="126"/>
        <v>-</v>
      </c>
      <c r="AP148" s="128" t="str">
        <f t="shared" si="127"/>
        <v>-</v>
      </c>
      <c r="AQ148" s="128" t="str">
        <f t="shared" si="158"/>
        <v>-</v>
      </c>
      <c r="AR148" s="128" t="str">
        <f t="shared" si="159"/>
        <v>-</v>
      </c>
      <c r="AS148" s="129">
        <f t="shared" si="128"/>
        <v>0</v>
      </c>
      <c r="AT148" s="128" t="str">
        <f t="shared" si="129"/>
        <v>-</v>
      </c>
      <c r="AU148" s="128" t="str">
        <f t="shared" si="130"/>
        <v>-</v>
      </c>
      <c r="AV148" s="128" t="str">
        <f t="shared" si="131"/>
        <v>-</v>
      </c>
      <c r="AW148" s="128" t="str">
        <f t="shared" si="132"/>
        <v>-</v>
      </c>
      <c r="AX148" s="128" t="str">
        <f t="shared" si="133"/>
        <v>-</v>
      </c>
      <c r="AY148" s="128" t="str">
        <f t="shared" si="134"/>
        <v>-</v>
      </c>
      <c r="AZ148" s="128" t="str">
        <f t="shared" si="135"/>
        <v>-</v>
      </c>
      <c r="BA148" s="128" t="str">
        <f t="shared" si="136"/>
        <v>-</v>
      </c>
      <c r="BB148" s="128" t="str">
        <f t="shared" si="137"/>
        <v>-</v>
      </c>
      <c r="BC148" s="128" t="str">
        <f t="shared" si="138"/>
        <v>-</v>
      </c>
      <c r="BD148" s="128" t="str">
        <f t="shared" si="139"/>
        <v>-</v>
      </c>
      <c r="BE148" s="187"/>
      <c r="BF148" s="128" t="str">
        <f t="shared" si="140"/>
        <v>-</v>
      </c>
      <c r="BG148" s="128" t="str">
        <f t="shared" si="141"/>
        <v>-</v>
      </c>
      <c r="BH148" s="187"/>
      <c r="BI148" s="187"/>
      <c r="BJ148" s="128" t="str">
        <f t="shared" si="142"/>
        <v>-</v>
      </c>
      <c r="BK148" s="128" t="str">
        <f t="shared" si="143"/>
        <v>-</v>
      </c>
      <c r="BL148" s="128" t="str">
        <f t="shared" si="144"/>
        <v>-</v>
      </c>
      <c r="BM148" s="128" t="str">
        <f t="shared" si="145"/>
        <v>-</v>
      </c>
      <c r="BN148" s="128" t="str">
        <f t="shared" si="146"/>
        <v>-</v>
      </c>
      <c r="BO148" s="128" t="str">
        <f t="shared" si="147"/>
        <v>-</v>
      </c>
      <c r="BP148" s="128" t="str">
        <f t="shared" si="148"/>
        <v>-</v>
      </c>
      <c r="BQ148" s="128" t="str">
        <f t="shared" si="149"/>
        <v>-</v>
      </c>
      <c r="BR148" s="128" t="str">
        <f t="shared" si="150"/>
        <v>-</v>
      </c>
      <c r="BS148" s="128" t="str">
        <f t="shared" si="151"/>
        <v>-</v>
      </c>
      <c r="BT148" s="128" t="str">
        <f t="shared" si="152"/>
        <v>-</v>
      </c>
      <c r="BU148" s="128" t="str">
        <f t="shared" si="153"/>
        <v>-</v>
      </c>
      <c r="BV148" s="129">
        <f t="shared" si="154"/>
        <v>0</v>
      </c>
      <c r="BX148" s="128" t="str">
        <f t="shared" si="103"/>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55"/>
        <v>-</v>
      </c>
      <c r="K149" s="20" t="str">
        <f>IF(月途中入退所!$N26=$B$2,IF(月途中入退所!S26="","-",月途中入退所!$S26),"-")</f>
        <v>-</v>
      </c>
      <c r="L149" s="162" t="str">
        <f t="shared" si="156"/>
        <v>-</v>
      </c>
      <c r="M149" s="20" t="str">
        <f>IF(月途中入退所!$N26=$B$2,月途中入退所!$T26,"-")</f>
        <v>-</v>
      </c>
      <c r="N149" s="129">
        <f t="shared" si="157"/>
        <v>0</v>
      </c>
      <c r="P149" s="128" t="str">
        <f t="shared" si="104"/>
        <v>-</v>
      </c>
      <c r="Q149" s="128" t="str">
        <f t="shared" si="105"/>
        <v>-</v>
      </c>
      <c r="R149" s="128" t="str">
        <f t="shared" si="106"/>
        <v>-</v>
      </c>
      <c r="S149" s="128" t="str">
        <f t="shared" si="107"/>
        <v>-</v>
      </c>
      <c r="T149" s="128" t="str">
        <f t="shared" si="108"/>
        <v>-</v>
      </c>
      <c r="U149" s="128" t="str">
        <f t="shared" si="109"/>
        <v>-</v>
      </c>
      <c r="V149" s="128" t="str">
        <f t="shared" si="110"/>
        <v>-</v>
      </c>
      <c r="W149" s="128" t="str">
        <f t="shared" si="111"/>
        <v>-</v>
      </c>
      <c r="X149" s="128" t="str">
        <f t="shared" si="112"/>
        <v>-</v>
      </c>
      <c r="Y149" s="128" t="str">
        <f t="shared" si="113"/>
        <v>-</v>
      </c>
      <c r="Z149" s="128" t="str">
        <f t="shared" si="114"/>
        <v>-</v>
      </c>
      <c r="AA149" s="128" t="str">
        <f t="shared" si="115"/>
        <v>-</v>
      </c>
      <c r="AB149" s="131"/>
      <c r="AC149" s="128" t="str">
        <f t="shared" si="116"/>
        <v>-</v>
      </c>
      <c r="AD149" s="128" t="str">
        <f t="shared" si="117"/>
        <v>-</v>
      </c>
      <c r="AE149" s="131"/>
      <c r="AF149" s="131"/>
      <c r="AG149" s="128" t="str">
        <f t="shared" si="118"/>
        <v>-</v>
      </c>
      <c r="AH149" s="128" t="str">
        <f t="shared" si="119"/>
        <v>-</v>
      </c>
      <c r="AI149" s="128" t="str">
        <f t="shared" si="120"/>
        <v>-</v>
      </c>
      <c r="AJ149" s="128" t="str">
        <f t="shared" si="121"/>
        <v>-</v>
      </c>
      <c r="AK149" s="128" t="str">
        <f t="shared" si="122"/>
        <v>-</v>
      </c>
      <c r="AL149" s="128" t="str">
        <f t="shared" si="123"/>
        <v>-</v>
      </c>
      <c r="AM149" s="128" t="str">
        <f t="shared" si="124"/>
        <v>-</v>
      </c>
      <c r="AN149" s="128" t="str">
        <f t="shared" si="125"/>
        <v>-</v>
      </c>
      <c r="AO149" s="128" t="str">
        <f t="shared" si="126"/>
        <v>-</v>
      </c>
      <c r="AP149" s="128" t="str">
        <f t="shared" si="127"/>
        <v>-</v>
      </c>
      <c r="AQ149" s="128" t="str">
        <f t="shared" si="158"/>
        <v>-</v>
      </c>
      <c r="AR149" s="128" t="str">
        <f t="shared" si="159"/>
        <v>-</v>
      </c>
      <c r="AS149" s="129">
        <f t="shared" si="128"/>
        <v>0</v>
      </c>
      <c r="AT149" s="128" t="str">
        <f t="shared" si="129"/>
        <v>-</v>
      </c>
      <c r="AU149" s="128" t="str">
        <f t="shared" si="130"/>
        <v>-</v>
      </c>
      <c r="AV149" s="128" t="str">
        <f t="shared" si="131"/>
        <v>-</v>
      </c>
      <c r="AW149" s="128" t="str">
        <f t="shared" si="132"/>
        <v>-</v>
      </c>
      <c r="AX149" s="128" t="str">
        <f t="shared" si="133"/>
        <v>-</v>
      </c>
      <c r="AY149" s="128" t="str">
        <f t="shared" si="134"/>
        <v>-</v>
      </c>
      <c r="AZ149" s="128" t="str">
        <f t="shared" si="135"/>
        <v>-</v>
      </c>
      <c r="BA149" s="128" t="str">
        <f t="shared" si="136"/>
        <v>-</v>
      </c>
      <c r="BB149" s="128" t="str">
        <f t="shared" si="137"/>
        <v>-</v>
      </c>
      <c r="BC149" s="128" t="str">
        <f t="shared" si="138"/>
        <v>-</v>
      </c>
      <c r="BD149" s="128" t="str">
        <f t="shared" si="139"/>
        <v>-</v>
      </c>
      <c r="BE149" s="187"/>
      <c r="BF149" s="128" t="str">
        <f t="shared" si="140"/>
        <v>-</v>
      </c>
      <c r="BG149" s="128" t="str">
        <f t="shared" si="141"/>
        <v>-</v>
      </c>
      <c r="BH149" s="187"/>
      <c r="BI149" s="187"/>
      <c r="BJ149" s="128" t="str">
        <f t="shared" si="142"/>
        <v>-</v>
      </c>
      <c r="BK149" s="128" t="str">
        <f t="shared" si="143"/>
        <v>-</v>
      </c>
      <c r="BL149" s="128" t="str">
        <f t="shared" si="144"/>
        <v>-</v>
      </c>
      <c r="BM149" s="128" t="str">
        <f t="shared" si="145"/>
        <v>-</v>
      </c>
      <c r="BN149" s="128" t="str">
        <f t="shared" si="146"/>
        <v>-</v>
      </c>
      <c r="BO149" s="128" t="str">
        <f t="shared" si="147"/>
        <v>-</v>
      </c>
      <c r="BP149" s="128" t="str">
        <f t="shared" si="148"/>
        <v>-</v>
      </c>
      <c r="BQ149" s="128" t="str">
        <f t="shared" si="149"/>
        <v>-</v>
      </c>
      <c r="BR149" s="128" t="str">
        <f t="shared" si="150"/>
        <v>-</v>
      </c>
      <c r="BS149" s="128" t="str">
        <f t="shared" si="151"/>
        <v>-</v>
      </c>
      <c r="BT149" s="128" t="str">
        <f t="shared" si="152"/>
        <v>-</v>
      </c>
      <c r="BU149" s="128" t="str">
        <f t="shared" si="153"/>
        <v>-</v>
      </c>
      <c r="BV149" s="129">
        <f t="shared" si="154"/>
        <v>0</v>
      </c>
      <c r="BX149" s="128" t="str">
        <f t="shared" si="103"/>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55"/>
        <v>-</v>
      </c>
      <c r="K150" s="20" t="str">
        <f>IF(月途中入退所!$N27=$B$2,IF(月途中入退所!S27="","-",月途中入退所!$S27),"-")</f>
        <v>-</v>
      </c>
      <c r="L150" s="162" t="str">
        <f t="shared" si="156"/>
        <v>-</v>
      </c>
      <c r="M150" s="20" t="str">
        <f>IF(月途中入退所!$N27=$B$2,月途中入退所!$T27,"-")</f>
        <v>-</v>
      </c>
      <c r="N150" s="129">
        <f t="shared" si="157"/>
        <v>0</v>
      </c>
      <c r="P150" s="128" t="str">
        <f t="shared" si="104"/>
        <v>-</v>
      </c>
      <c r="Q150" s="128" t="str">
        <f t="shared" si="105"/>
        <v>-</v>
      </c>
      <c r="R150" s="128" t="str">
        <f t="shared" si="106"/>
        <v>-</v>
      </c>
      <c r="S150" s="128" t="str">
        <f t="shared" si="107"/>
        <v>-</v>
      </c>
      <c r="T150" s="128" t="str">
        <f t="shared" si="108"/>
        <v>-</v>
      </c>
      <c r="U150" s="128" t="str">
        <f t="shared" si="109"/>
        <v>-</v>
      </c>
      <c r="V150" s="128" t="str">
        <f t="shared" si="110"/>
        <v>-</v>
      </c>
      <c r="W150" s="128" t="str">
        <f t="shared" si="111"/>
        <v>-</v>
      </c>
      <c r="X150" s="128" t="str">
        <f t="shared" si="112"/>
        <v>-</v>
      </c>
      <c r="Y150" s="128" t="str">
        <f t="shared" si="113"/>
        <v>-</v>
      </c>
      <c r="Z150" s="128" t="str">
        <f t="shared" si="114"/>
        <v>-</v>
      </c>
      <c r="AA150" s="128" t="str">
        <f t="shared" si="115"/>
        <v>-</v>
      </c>
      <c r="AB150" s="131"/>
      <c r="AC150" s="128" t="str">
        <f t="shared" si="116"/>
        <v>-</v>
      </c>
      <c r="AD150" s="128" t="str">
        <f t="shared" si="117"/>
        <v>-</v>
      </c>
      <c r="AE150" s="131"/>
      <c r="AF150" s="131"/>
      <c r="AG150" s="128" t="str">
        <f t="shared" si="118"/>
        <v>-</v>
      </c>
      <c r="AH150" s="128" t="str">
        <f t="shared" si="119"/>
        <v>-</v>
      </c>
      <c r="AI150" s="128" t="str">
        <f t="shared" si="120"/>
        <v>-</v>
      </c>
      <c r="AJ150" s="128" t="str">
        <f t="shared" si="121"/>
        <v>-</v>
      </c>
      <c r="AK150" s="128" t="str">
        <f t="shared" si="122"/>
        <v>-</v>
      </c>
      <c r="AL150" s="128" t="str">
        <f t="shared" si="123"/>
        <v>-</v>
      </c>
      <c r="AM150" s="128" t="str">
        <f t="shared" si="124"/>
        <v>-</v>
      </c>
      <c r="AN150" s="128" t="str">
        <f t="shared" si="125"/>
        <v>-</v>
      </c>
      <c r="AO150" s="128" t="str">
        <f t="shared" si="126"/>
        <v>-</v>
      </c>
      <c r="AP150" s="128" t="str">
        <f t="shared" si="127"/>
        <v>-</v>
      </c>
      <c r="AQ150" s="128" t="str">
        <f t="shared" si="158"/>
        <v>-</v>
      </c>
      <c r="AR150" s="128" t="str">
        <f t="shared" si="159"/>
        <v>-</v>
      </c>
      <c r="AS150" s="129">
        <f t="shared" si="128"/>
        <v>0</v>
      </c>
      <c r="AT150" s="128" t="str">
        <f t="shared" si="129"/>
        <v>-</v>
      </c>
      <c r="AU150" s="128" t="str">
        <f t="shared" si="130"/>
        <v>-</v>
      </c>
      <c r="AV150" s="128" t="str">
        <f t="shared" si="131"/>
        <v>-</v>
      </c>
      <c r="AW150" s="128" t="str">
        <f t="shared" si="132"/>
        <v>-</v>
      </c>
      <c r="AX150" s="128" t="str">
        <f t="shared" si="133"/>
        <v>-</v>
      </c>
      <c r="AY150" s="128" t="str">
        <f t="shared" si="134"/>
        <v>-</v>
      </c>
      <c r="AZ150" s="128" t="str">
        <f t="shared" si="135"/>
        <v>-</v>
      </c>
      <c r="BA150" s="128" t="str">
        <f t="shared" si="136"/>
        <v>-</v>
      </c>
      <c r="BB150" s="128" t="str">
        <f t="shared" si="137"/>
        <v>-</v>
      </c>
      <c r="BC150" s="128" t="str">
        <f t="shared" si="138"/>
        <v>-</v>
      </c>
      <c r="BD150" s="128" t="str">
        <f t="shared" si="139"/>
        <v>-</v>
      </c>
      <c r="BE150" s="187"/>
      <c r="BF150" s="128" t="str">
        <f t="shared" si="140"/>
        <v>-</v>
      </c>
      <c r="BG150" s="128" t="str">
        <f t="shared" si="141"/>
        <v>-</v>
      </c>
      <c r="BH150" s="187"/>
      <c r="BI150" s="187"/>
      <c r="BJ150" s="128" t="str">
        <f t="shared" si="142"/>
        <v>-</v>
      </c>
      <c r="BK150" s="128" t="str">
        <f t="shared" si="143"/>
        <v>-</v>
      </c>
      <c r="BL150" s="128" t="str">
        <f t="shared" si="144"/>
        <v>-</v>
      </c>
      <c r="BM150" s="128" t="str">
        <f t="shared" si="145"/>
        <v>-</v>
      </c>
      <c r="BN150" s="128" t="str">
        <f t="shared" si="146"/>
        <v>-</v>
      </c>
      <c r="BO150" s="128" t="str">
        <f t="shared" si="147"/>
        <v>-</v>
      </c>
      <c r="BP150" s="128" t="str">
        <f t="shared" si="148"/>
        <v>-</v>
      </c>
      <c r="BQ150" s="128" t="str">
        <f t="shared" si="149"/>
        <v>-</v>
      </c>
      <c r="BR150" s="128" t="str">
        <f t="shared" si="150"/>
        <v>-</v>
      </c>
      <c r="BS150" s="128" t="str">
        <f t="shared" si="151"/>
        <v>-</v>
      </c>
      <c r="BT150" s="128" t="str">
        <f t="shared" si="152"/>
        <v>-</v>
      </c>
      <c r="BU150" s="128" t="str">
        <f t="shared" si="153"/>
        <v>-</v>
      </c>
      <c r="BV150" s="129">
        <f t="shared" si="154"/>
        <v>0</v>
      </c>
      <c r="BX150" s="128" t="str">
        <f t="shared" si="103"/>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60">SUM(AT107:AT126)+SUM(AT131:AT150)</f>
        <v>0</v>
      </c>
      <c r="AU152" s="129">
        <f t="shared" si="160"/>
        <v>0</v>
      </c>
      <c r="AV152" s="129">
        <f t="shared" si="160"/>
        <v>0</v>
      </c>
      <c r="AW152" s="129">
        <f t="shared" si="160"/>
        <v>0</v>
      </c>
      <c r="AX152" s="129">
        <f t="shared" si="160"/>
        <v>0</v>
      </c>
      <c r="AY152" s="129">
        <f t="shared" si="160"/>
        <v>0</v>
      </c>
      <c r="AZ152" s="129">
        <f t="shared" si="160"/>
        <v>0</v>
      </c>
      <c r="BA152" s="129">
        <f t="shared" si="160"/>
        <v>0</v>
      </c>
      <c r="BB152" s="129">
        <f t="shared" si="160"/>
        <v>0</v>
      </c>
      <c r="BC152" s="129">
        <f t="shared" si="160"/>
        <v>0</v>
      </c>
      <c r="BD152" s="129">
        <f t="shared" si="160"/>
        <v>0</v>
      </c>
      <c r="BE152" s="129"/>
      <c r="BF152" s="129">
        <f t="shared" si="160"/>
        <v>0</v>
      </c>
      <c r="BG152" s="129">
        <f t="shared" si="160"/>
        <v>0</v>
      </c>
      <c r="BH152" s="129">
        <f t="shared" si="160"/>
        <v>0</v>
      </c>
      <c r="BI152" s="129">
        <f t="shared" si="160"/>
        <v>0</v>
      </c>
      <c r="BJ152" s="129">
        <f t="shared" si="160"/>
        <v>0</v>
      </c>
      <c r="BK152" s="129">
        <f t="shared" si="160"/>
        <v>0</v>
      </c>
      <c r="BL152" s="129">
        <f t="shared" si="160"/>
        <v>0</v>
      </c>
      <c r="BM152" s="129">
        <f t="shared" si="160"/>
        <v>0</v>
      </c>
      <c r="BN152" s="129">
        <f t="shared" si="160"/>
        <v>0</v>
      </c>
      <c r="BO152" s="129">
        <f t="shared" si="160"/>
        <v>0</v>
      </c>
      <c r="BP152" s="129">
        <f t="shared" si="160"/>
        <v>0</v>
      </c>
      <c r="BQ152" s="129">
        <f t="shared" si="160"/>
        <v>0</v>
      </c>
      <c r="BR152" s="129">
        <f t="shared" si="160"/>
        <v>0</v>
      </c>
      <c r="BS152" s="129">
        <f t="shared" si="160"/>
        <v>0</v>
      </c>
      <c r="BT152" s="129">
        <f t="shared" si="160"/>
        <v>0</v>
      </c>
      <c r="BU152" s="129">
        <f t="shared" si="160"/>
        <v>0</v>
      </c>
      <c r="BV152" s="129">
        <f t="shared" si="160"/>
        <v>0</v>
      </c>
      <c r="BX152" s="129">
        <f t="shared" si="160"/>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61">IFERROR(ROUNDDOWN(L158*M158/25,-1),0)</f>
        <v>0</v>
      </c>
      <c r="P158" s="128" t="str">
        <f t="shared" ref="P158:P177" si="162">IF($I158="保育標準時間",HLOOKUP(H158,$G$53:$J$99,2,FALSE),IF($I158="保育短時間",HLOOKUP(H158,$K$53:$N$99,2,FALSE),"-"))</f>
        <v>-</v>
      </c>
      <c r="Q158" s="128" t="str">
        <f t="shared" ref="Q158:Q177" si="163">IF($I158="保育標準時間",HLOOKUP(H158,$G$53:$J$99,3,FALSE),IF($I158="保育短時間",HLOOKUP(H158,$K$53:$N$99,3,FALSE),"-"))</f>
        <v>-</v>
      </c>
      <c r="R158" s="128" t="str">
        <f t="shared" ref="R158:R177" si="164">IF($I158="保育標準時間",HLOOKUP(H158,$G$53:$J$99,4,FALSE),IF($I158="保育短時間",HLOOKUP(H158,$K$53:$N$99,4,FALSE),"-"))</f>
        <v>-</v>
      </c>
      <c r="S158" s="128" t="str">
        <f t="shared" ref="S158:S177" si="165">IF($I158="保育標準時間",HLOOKUP(H158,$G$53:$J$99,5,FALSE),IF($I158="保育短時間",HLOOKUP(H158,$K$53:$N$99,5,FALSE),"-"))</f>
        <v>-</v>
      </c>
      <c r="T158" s="128" t="str">
        <f t="shared" ref="T158:T177" si="166">IF($I158="保育標準時間",HLOOKUP(H158,$G$53:$J$99,6,FALSE),IF($I158="保育短時間",HLOOKUP(H158,$K$53:$N$99,6,FALSE),"-"))</f>
        <v>-</v>
      </c>
      <c r="U158" s="128" t="str">
        <f t="shared" ref="U158:U177" si="167">IF($I158="保育標準時間",HLOOKUP(H158,$G$53:$J$99,7,FALSE),IF($I158="保育短時間",HLOOKUP(H158,$K$53:$N$99,7,FALSE),"-"))</f>
        <v>-</v>
      </c>
      <c r="V158" s="128" t="str">
        <f t="shared" ref="V158:V177" si="168">IF($I158="保育標準時間",HLOOKUP(H158,$G$53:$J$99,10,FALSE),IF($I158="保育短時間",HLOOKUP(H158,$K$53:$N$99,10,FALSE),"-"))</f>
        <v>-</v>
      </c>
      <c r="W158" s="128" t="str">
        <f t="shared" ref="W158:W177" si="169">IF($I158="保育標準時間",HLOOKUP(H158,$G$53:$J$99,11,FALSE),IF($I158="保育短時間",HLOOKUP(H158,$K$53:$N$99,11,FALSE),"-"))</f>
        <v>-</v>
      </c>
      <c r="X158" s="128" t="str">
        <f t="shared" ref="X158:X177" si="170">IF($I158="保育標準時間",HLOOKUP(H158,$G$53:$J$99,12,FALSE),IF($I158="保育短時間",HLOOKUP(H158,$K$53:$N$99,12,FALSE),"-"))</f>
        <v>-</v>
      </c>
      <c r="Y158" s="128" t="str">
        <f t="shared" ref="Y158:Y177" si="171">IF($I158="保育標準時間",HLOOKUP(H158,$G$53:$J$99,13,FALSE),IF($I158="保育短時間",HLOOKUP(H158,$K$53:$N$99,13,FALSE),"-"))</f>
        <v>-</v>
      </c>
      <c r="Z158" s="128" t="str">
        <f t="shared" ref="Z158:Z177" si="172">IF($I158="保育標準時間",HLOOKUP(H158,$G$53:$J$99,14,FALSE),IF($I158="保育短時間",HLOOKUP(H158,$K$53:$N$99,14,FALSE),"-"))</f>
        <v>-</v>
      </c>
      <c r="AA158" s="128" t="str">
        <f t="shared" ref="AA158:AA177" si="173">IF($I158="保育標準時間",HLOOKUP(H158,$G$53:$J$99,15,FALSE),IF($I158="保育短時間",HLOOKUP(H158,$K$53:$N$99,15,FALSE),"-"))</f>
        <v>-</v>
      </c>
      <c r="AB158" s="131"/>
      <c r="AC158" s="128" t="str">
        <f t="shared" ref="AC158:AC177" si="174">IF($I158="保育標準時間",HLOOKUP(H158,$G$53:$J$99,17,FALSE),IF($I158="保育短時間",HLOOKUP(H158,$K$53:$N$99,17,FALSE),"-"))</f>
        <v>-</v>
      </c>
      <c r="AD158" s="128" t="str">
        <f t="shared" ref="AD158:AD177" si="175">IF($I158="保育標準時間",HLOOKUP(H158,$G$53:$J$99,18,FALSE),IF($I158="保育短時間",HLOOKUP(H158,$K$53:$N$99,18,FALSE),"-"))</f>
        <v>-</v>
      </c>
      <c r="AE158" s="128" t="str">
        <f t="shared" ref="AE158:AE177" si="176">IF($I158="保育標準時間",HLOOKUP(H158,$G$53:$J$99,19,FALSE),IF($I158="保育短時間",HLOOKUP(H158,$K$53:$N$99,19,FALSE),"-"))</f>
        <v>-</v>
      </c>
      <c r="AF158" s="128" t="str">
        <f t="shared" ref="AF158:AF177" si="177">IF($I158="保育標準時間",HLOOKUP(H158,$G$53:$J$99,20,FALSE),IF($I158="保育短時間",HLOOKUP(H158,$K$53:$N$99,20,FALSE),"-"))</f>
        <v>-</v>
      </c>
      <c r="AG158" s="128" t="str">
        <f t="shared" ref="AG158:AG177" si="178">IF($I158="保育標準時間",HLOOKUP(H158,$G$53:$J$99,21,FALSE),IF($I158="保育短時間",HLOOKUP(H158,$K$53:$N$99,21,FALSE),"-"))</f>
        <v>-</v>
      </c>
      <c r="AH158" s="128" t="str">
        <f t="shared" ref="AH158:AH177" si="179">IF($I158="保育標準時間",HLOOKUP(H158,$G$53:$J$99,22,FALSE),IF($I158="保育短時間",HLOOKUP(H158,$K$53:$N$99,22,FALSE),"-"))</f>
        <v>-</v>
      </c>
      <c r="AI158" s="128" t="str">
        <f t="shared" ref="AI158:AI177" si="180">IF($I158="保育標準時間",HLOOKUP(H158,$G$53:$J$99,23,FALSE),IF($I158="保育短時間",HLOOKUP(H158,$K$53:$N$99,23,FALSE),"-"))</f>
        <v>-</v>
      </c>
      <c r="AJ158" s="128" t="str">
        <f t="shared" ref="AJ158:AJ177" si="181">IF($I158="保育標準時間",HLOOKUP(H158,$G$53:$J$99,24,FALSE),IF($I158="保育短時間",HLOOKUP(H158,$K$53:$N$99,24,FALSE),"-"))</f>
        <v>-</v>
      </c>
      <c r="AK158" s="128" t="str">
        <f t="shared" ref="AK158:AK177" si="182">IF($I158="保育標準時間",HLOOKUP(H158,$G$53:$J$99,25,FALSE),IF($I158="保育短時間",HLOOKUP(H158,$K$53:$N$99,25,FALSE),"-"))</f>
        <v>-</v>
      </c>
      <c r="AL158" s="128" t="str">
        <f t="shared" ref="AL158:AL177" si="183">IF($I158="保育標準時間",HLOOKUP(H158,$G$53:$J$99,26,FALSE),IF($I158="保育短時間",HLOOKUP(H158,$K$53:$N$99,26,FALSE),"-"))</f>
        <v>-</v>
      </c>
      <c r="AM158" s="128" t="str">
        <f t="shared" ref="AM158:AM177" si="184">IF($I158="保育標準時間",HLOOKUP(H158,$G$53:$J$99,27,FALSE),IF($I158="保育短時間",HLOOKUP(H158,$K$53:$N$99,27,FALSE),"-"))</f>
        <v>-</v>
      </c>
      <c r="AN158" s="128" t="str">
        <f t="shared" ref="AN158:AN177" si="185">IF($I158="保育標準時間",HLOOKUP(H158,$G$53:$J$99,28,FALSE),IF($I158="保育短時間",HLOOKUP(H158,$K$53:$N$99,28,FALSE),"-"))</f>
        <v>-</v>
      </c>
      <c r="AO158" s="128" t="str">
        <f t="shared" ref="AO158:AO177" si="186">IF($I158="保育標準時間",HLOOKUP(H158,$G$53:$J$99,29,FALSE),IF($I158="保育短時間",HLOOKUP(H158,$K$53:$N$99,29,FALSE),"-"))</f>
        <v>-</v>
      </c>
      <c r="AP158" s="128" t="str">
        <f t="shared" ref="AP158:AP177" si="187">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188">N158-SUM(AT158:BU158)</f>
        <v>0</v>
      </c>
      <c r="AT158" s="128" t="str">
        <f t="shared" ref="AT158:AT177" si="189">IFERROR(ROUND(Q158*$M158/25,0),"-")</f>
        <v>-</v>
      </c>
      <c r="AU158" s="128" t="str">
        <f t="shared" ref="AU158:AU177" si="190">IFERROR(ROUND(R158*$M158/25,0),"-")</f>
        <v>-</v>
      </c>
      <c r="AV158" s="128" t="str">
        <f t="shared" ref="AV158:AV177" si="191">IFERROR(ROUND(S158*$M158/25,0),"-")</f>
        <v>-</v>
      </c>
      <c r="AW158" s="128" t="str">
        <f t="shared" ref="AW158:AW177" si="192">IFERROR(ROUND(T158*$M158/25,0),"-")</f>
        <v>-</v>
      </c>
      <c r="AX158" s="128" t="str">
        <f t="shared" ref="AX158:AX177" si="193">IFERROR(ROUND(U158*$M158/25,0),"-")</f>
        <v>-</v>
      </c>
      <c r="AY158" s="128" t="str">
        <f t="shared" ref="AY158:AY177" si="194">IFERROR(ROUND(V158*$M158/25,0),"-")</f>
        <v>-</v>
      </c>
      <c r="AZ158" s="128" t="str">
        <f t="shared" ref="AZ158:AZ177" si="195">IFERROR(ROUND(W158*$M158/25,0),"-")</f>
        <v>-</v>
      </c>
      <c r="BA158" s="128" t="str">
        <f t="shared" ref="BA158:BA177" si="196">IFERROR(ROUND(X158*$M158/25,0),"-")</f>
        <v>-</v>
      </c>
      <c r="BB158" s="128" t="str">
        <f t="shared" ref="BB158:BB177" si="197">IFERROR(ROUND(Y158*$M158/25,0),"-")</f>
        <v>-</v>
      </c>
      <c r="BC158" s="128" t="str">
        <f t="shared" ref="BC158:BC177" si="198">IFERROR(ROUND(Z158*$M158/25,0),"-")</f>
        <v>-</v>
      </c>
      <c r="BD158" s="128" t="str">
        <f t="shared" ref="BD158:BD177" si="199">IFERROR(ROUND(AA158*$M158/25,0),"-")</f>
        <v>-</v>
      </c>
      <c r="BE158" s="187"/>
      <c r="BF158" s="128" t="str">
        <f t="shared" ref="BF158:BF177" si="200">IFERROR(ROUND(AC158*$M158/25,0),"-")</f>
        <v>-</v>
      </c>
      <c r="BG158" s="128" t="str">
        <f t="shared" ref="BG158:BG177" si="201">IFERROR(ROUND(AD158*$M158/25,0),"-")</f>
        <v>-</v>
      </c>
      <c r="BH158" s="128" t="str">
        <f t="shared" ref="BH158:BH177" si="202">IFERROR(ROUND(AE158*$M158/25,0),"-")</f>
        <v>-</v>
      </c>
      <c r="BI158" s="128" t="str">
        <f t="shared" ref="BI158:BI177" si="203">IFERROR(ROUND(AF158*$M158/25,0),"-")</f>
        <v>-</v>
      </c>
      <c r="BJ158" s="128" t="str">
        <f t="shared" ref="BJ158:BJ177" si="204">IFERROR(ROUND(AG158*$M158/25,0),"-")</f>
        <v>-</v>
      </c>
      <c r="BK158" s="128" t="str">
        <f t="shared" ref="BK158:BK177" si="205">IFERROR(ROUND(AH158*$M158/25,0),"-")</f>
        <v>-</v>
      </c>
      <c r="BL158" s="128" t="str">
        <f t="shared" ref="BL158:BL177" si="206">IFERROR(ROUND(AI158*$M158/25,0),"-")</f>
        <v>-</v>
      </c>
      <c r="BM158" s="128" t="str">
        <f t="shared" ref="BM158:BM177" si="207">IFERROR(ROUND(AJ158*$M158/25,0),"-")</f>
        <v>-</v>
      </c>
      <c r="BN158" s="128" t="str">
        <f t="shared" ref="BN158:BN177" si="208">IFERROR(ROUND(AK158*$M158/25,0),"-")</f>
        <v>-</v>
      </c>
      <c r="BO158" s="128" t="str">
        <f t="shared" ref="BO158:BO177" si="209">IFERROR(ROUND(AL158*$M158/25,0),"-")</f>
        <v>-</v>
      </c>
      <c r="BP158" s="128" t="str">
        <f t="shared" ref="BP158:BP177" si="210">IFERROR(ROUND(AM158*$M158/25,0),"-")</f>
        <v>-</v>
      </c>
      <c r="BQ158" s="128" t="str">
        <f t="shared" ref="BQ158:BQ177" si="211">IFERROR(ROUND(AN158*$M158/25,0),"-")</f>
        <v>-</v>
      </c>
      <c r="BR158" s="128" t="str">
        <f t="shared" ref="BR158:BR177" si="212">IFERROR(ROUND(AO158*$M158/25,0),"-")</f>
        <v>-</v>
      </c>
      <c r="BS158" s="128" t="str">
        <f t="shared" ref="BS158:BS177" si="213">IFERROR(ROUND(AP158*$M158/25,0),"-")</f>
        <v>-</v>
      </c>
      <c r="BT158" s="128" t="str">
        <f t="shared" ref="BT158:BT177" si="214">IFERROR(ROUND(AQ158*$M158/25,0),"-")</f>
        <v>-</v>
      </c>
      <c r="BU158" s="128" t="str">
        <f t="shared" ref="BU158:BU177" si="215">IFERROR(ROUND(AR158*$M158/25,0),"-")</f>
        <v>-</v>
      </c>
      <c r="BV158" s="129">
        <f t="shared" ref="BV158:BV177" si="216">SUM(AS158:BU158)</f>
        <v>0</v>
      </c>
      <c r="BX158" s="128" t="str">
        <f t="shared" si="103"/>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17">IF($I159="保育標準時間",HLOOKUP($H159,$G$5:$J$49,45,FALSE),IF($I159="保育短時間",HLOOKUP($H159,$K$5:$N$49,45,FALSE),"-"))</f>
        <v>-</v>
      </c>
      <c r="K159" s="20" t="str">
        <f>IF(月途中入退所!$D32=$B$2,月途中入退所!$I32,"-")</f>
        <v>-</v>
      </c>
      <c r="L159" s="162" t="str">
        <f t="shared" ref="L159:L177" si="218">IFERROR(IF(K159="○",J159+$P$28,J159),"-")</f>
        <v>-</v>
      </c>
      <c r="M159" s="20" t="str">
        <f>IF(月途中入退所!$D32=$B$2,月途中入退所!$J32,"-")</f>
        <v>-</v>
      </c>
      <c r="N159" s="129">
        <f t="shared" si="161"/>
        <v>0</v>
      </c>
      <c r="P159" s="128" t="str">
        <f t="shared" si="162"/>
        <v>-</v>
      </c>
      <c r="Q159" s="128" t="str">
        <f t="shared" si="163"/>
        <v>-</v>
      </c>
      <c r="R159" s="128" t="str">
        <f t="shared" si="164"/>
        <v>-</v>
      </c>
      <c r="S159" s="128" t="str">
        <f t="shared" si="165"/>
        <v>-</v>
      </c>
      <c r="T159" s="128" t="str">
        <f t="shared" si="166"/>
        <v>-</v>
      </c>
      <c r="U159" s="128" t="str">
        <f t="shared" si="167"/>
        <v>-</v>
      </c>
      <c r="V159" s="128" t="str">
        <f t="shared" si="168"/>
        <v>-</v>
      </c>
      <c r="W159" s="128" t="str">
        <f t="shared" si="169"/>
        <v>-</v>
      </c>
      <c r="X159" s="128" t="str">
        <f t="shared" si="170"/>
        <v>-</v>
      </c>
      <c r="Y159" s="128" t="str">
        <f t="shared" si="171"/>
        <v>-</v>
      </c>
      <c r="Z159" s="128" t="str">
        <f t="shared" si="172"/>
        <v>-</v>
      </c>
      <c r="AA159" s="128" t="str">
        <f t="shared" si="173"/>
        <v>-</v>
      </c>
      <c r="AB159" s="131"/>
      <c r="AC159" s="128" t="str">
        <f t="shared" si="174"/>
        <v>-</v>
      </c>
      <c r="AD159" s="128" t="str">
        <f t="shared" si="175"/>
        <v>-</v>
      </c>
      <c r="AE159" s="128" t="str">
        <f t="shared" si="176"/>
        <v>-</v>
      </c>
      <c r="AF159" s="128" t="str">
        <f t="shared" si="177"/>
        <v>-</v>
      </c>
      <c r="AG159" s="128" t="str">
        <f t="shared" si="178"/>
        <v>-</v>
      </c>
      <c r="AH159" s="128" t="str">
        <f t="shared" si="179"/>
        <v>-</v>
      </c>
      <c r="AI159" s="128" t="str">
        <f t="shared" si="180"/>
        <v>-</v>
      </c>
      <c r="AJ159" s="128" t="str">
        <f t="shared" si="181"/>
        <v>-</v>
      </c>
      <c r="AK159" s="128" t="str">
        <f t="shared" si="182"/>
        <v>-</v>
      </c>
      <c r="AL159" s="128" t="str">
        <f t="shared" si="183"/>
        <v>-</v>
      </c>
      <c r="AM159" s="128" t="str">
        <f t="shared" si="184"/>
        <v>-</v>
      </c>
      <c r="AN159" s="128" t="str">
        <f t="shared" si="185"/>
        <v>-</v>
      </c>
      <c r="AO159" s="128" t="str">
        <f t="shared" si="186"/>
        <v>-</v>
      </c>
      <c r="AP159" s="128" t="str">
        <f t="shared" si="187"/>
        <v>-</v>
      </c>
      <c r="AQ159" s="128" t="str">
        <f t="shared" ref="AQ159:AQ177" si="219">IF($I159="保育標準時間",HLOOKUP(H159,$G$5:$J$49,33,FALSE),IF($I159="保育短時間",HLOOKUP(H159,$K$5:$N$49,33,FALSE),"-"))</f>
        <v>-</v>
      </c>
      <c r="AR159" s="128" t="str">
        <f t="shared" ref="AR159:AR177" si="220">IF(OR(I159="保育標準時間",I159="保育短時間"),IF(K159="○",$P$28,"-"),"-")</f>
        <v>-</v>
      </c>
      <c r="AS159" s="128">
        <f t="shared" si="188"/>
        <v>0</v>
      </c>
      <c r="AT159" s="128" t="str">
        <f t="shared" si="189"/>
        <v>-</v>
      </c>
      <c r="AU159" s="128" t="str">
        <f t="shared" si="190"/>
        <v>-</v>
      </c>
      <c r="AV159" s="128" t="str">
        <f t="shared" si="191"/>
        <v>-</v>
      </c>
      <c r="AW159" s="128" t="str">
        <f t="shared" si="192"/>
        <v>-</v>
      </c>
      <c r="AX159" s="128" t="str">
        <f t="shared" si="193"/>
        <v>-</v>
      </c>
      <c r="AY159" s="128" t="str">
        <f t="shared" si="194"/>
        <v>-</v>
      </c>
      <c r="AZ159" s="128" t="str">
        <f t="shared" si="195"/>
        <v>-</v>
      </c>
      <c r="BA159" s="128" t="str">
        <f t="shared" si="196"/>
        <v>-</v>
      </c>
      <c r="BB159" s="128" t="str">
        <f t="shared" si="197"/>
        <v>-</v>
      </c>
      <c r="BC159" s="128" t="str">
        <f t="shared" si="198"/>
        <v>-</v>
      </c>
      <c r="BD159" s="128" t="str">
        <f t="shared" si="199"/>
        <v>-</v>
      </c>
      <c r="BE159" s="187"/>
      <c r="BF159" s="128" t="str">
        <f t="shared" si="200"/>
        <v>-</v>
      </c>
      <c r="BG159" s="128" t="str">
        <f t="shared" si="201"/>
        <v>-</v>
      </c>
      <c r="BH159" s="128" t="str">
        <f t="shared" si="202"/>
        <v>-</v>
      </c>
      <c r="BI159" s="128" t="str">
        <f t="shared" si="203"/>
        <v>-</v>
      </c>
      <c r="BJ159" s="128" t="str">
        <f t="shared" si="204"/>
        <v>-</v>
      </c>
      <c r="BK159" s="128" t="str">
        <f t="shared" si="205"/>
        <v>-</v>
      </c>
      <c r="BL159" s="128" t="str">
        <f t="shared" si="206"/>
        <v>-</v>
      </c>
      <c r="BM159" s="128" t="str">
        <f t="shared" si="207"/>
        <v>-</v>
      </c>
      <c r="BN159" s="128" t="str">
        <f t="shared" si="208"/>
        <v>-</v>
      </c>
      <c r="BO159" s="128" t="str">
        <f t="shared" si="209"/>
        <v>-</v>
      </c>
      <c r="BP159" s="128" t="str">
        <f t="shared" si="210"/>
        <v>-</v>
      </c>
      <c r="BQ159" s="128" t="str">
        <f t="shared" si="211"/>
        <v>-</v>
      </c>
      <c r="BR159" s="128" t="str">
        <f t="shared" si="212"/>
        <v>-</v>
      </c>
      <c r="BS159" s="128" t="str">
        <f t="shared" si="213"/>
        <v>-</v>
      </c>
      <c r="BT159" s="128" t="str">
        <f t="shared" si="214"/>
        <v>-</v>
      </c>
      <c r="BU159" s="128" t="str">
        <f t="shared" si="215"/>
        <v>-</v>
      </c>
      <c r="BV159" s="129">
        <f t="shared" si="216"/>
        <v>0</v>
      </c>
      <c r="BX159" s="128" t="str">
        <f t="shared" si="103"/>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17"/>
        <v>-</v>
      </c>
      <c r="K160" s="20" t="str">
        <f>IF(月途中入退所!$D33=$B$2,月途中入退所!$I33,"-")</f>
        <v>-</v>
      </c>
      <c r="L160" s="162" t="str">
        <f t="shared" si="218"/>
        <v>-</v>
      </c>
      <c r="M160" s="20" t="str">
        <f>IF(月途中入退所!$D33=$B$2,月途中入退所!$J33,"-")</f>
        <v>-</v>
      </c>
      <c r="N160" s="129">
        <f t="shared" si="161"/>
        <v>0</v>
      </c>
      <c r="P160" s="128" t="str">
        <f t="shared" si="162"/>
        <v>-</v>
      </c>
      <c r="Q160" s="128" t="str">
        <f t="shared" si="163"/>
        <v>-</v>
      </c>
      <c r="R160" s="128" t="str">
        <f t="shared" si="164"/>
        <v>-</v>
      </c>
      <c r="S160" s="128" t="str">
        <f t="shared" si="165"/>
        <v>-</v>
      </c>
      <c r="T160" s="128" t="str">
        <f t="shared" si="166"/>
        <v>-</v>
      </c>
      <c r="U160" s="128" t="str">
        <f t="shared" si="167"/>
        <v>-</v>
      </c>
      <c r="V160" s="128" t="str">
        <f t="shared" si="168"/>
        <v>-</v>
      </c>
      <c r="W160" s="128" t="str">
        <f t="shared" si="169"/>
        <v>-</v>
      </c>
      <c r="X160" s="128" t="str">
        <f t="shared" si="170"/>
        <v>-</v>
      </c>
      <c r="Y160" s="128" t="str">
        <f t="shared" si="171"/>
        <v>-</v>
      </c>
      <c r="Z160" s="128" t="str">
        <f t="shared" si="172"/>
        <v>-</v>
      </c>
      <c r="AA160" s="128" t="str">
        <f t="shared" si="173"/>
        <v>-</v>
      </c>
      <c r="AB160" s="131"/>
      <c r="AC160" s="128" t="str">
        <f t="shared" si="174"/>
        <v>-</v>
      </c>
      <c r="AD160" s="128" t="str">
        <f t="shared" si="175"/>
        <v>-</v>
      </c>
      <c r="AE160" s="128" t="str">
        <f t="shared" si="176"/>
        <v>-</v>
      </c>
      <c r="AF160" s="128" t="str">
        <f t="shared" si="177"/>
        <v>-</v>
      </c>
      <c r="AG160" s="128" t="str">
        <f t="shared" si="178"/>
        <v>-</v>
      </c>
      <c r="AH160" s="128" t="str">
        <f t="shared" si="179"/>
        <v>-</v>
      </c>
      <c r="AI160" s="128" t="str">
        <f t="shared" si="180"/>
        <v>-</v>
      </c>
      <c r="AJ160" s="128" t="str">
        <f t="shared" si="181"/>
        <v>-</v>
      </c>
      <c r="AK160" s="128" t="str">
        <f t="shared" si="182"/>
        <v>-</v>
      </c>
      <c r="AL160" s="128" t="str">
        <f t="shared" si="183"/>
        <v>-</v>
      </c>
      <c r="AM160" s="128" t="str">
        <f t="shared" si="184"/>
        <v>-</v>
      </c>
      <c r="AN160" s="128" t="str">
        <f t="shared" si="185"/>
        <v>-</v>
      </c>
      <c r="AO160" s="128" t="str">
        <f t="shared" si="186"/>
        <v>-</v>
      </c>
      <c r="AP160" s="128" t="str">
        <f t="shared" si="187"/>
        <v>-</v>
      </c>
      <c r="AQ160" s="128" t="str">
        <f t="shared" si="219"/>
        <v>-</v>
      </c>
      <c r="AR160" s="128" t="str">
        <f t="shared" si="220"/>
        <v>-</v>
      </c>
      <c r="AS160" s="128">
        <f t="shared" si="188"/>
        <v>0</v>
      </c>
      <c r="AT160" s="128" t="str">
        <f t="shared" si="189"/>
        <v>-</v>
      </c>
      <c r="AU160" s="128" t="str">
        <f t="shared" si="190"/>
        <v>-</v>
      </c>
      <c r="AV160" s="128" t="str">
        <f t="shared" si="191"/>
        <v>-</v>
      </c>
      <c r="AW160" s="128" t="str">
        <f t="shared" si="192"/>
        <v>-</v>
      </c>
      <c r="AX160" s="128" t="str">
        <f t="shared" si="193"/>
        <v>-</v>
      </c>
      <c r="AY160" s="128" t="str">
        <f t="shared" si="194"/>
        <v>-</v>
      </c>
      <c r="AZ160" s="128" t="str">
        <f t="shared" si="195"/>
        <v>-</v>
      </c>
      <c r="BA160" s="128" t="str">
        <f t="shared" si="196"/>
        <v>-</v>
      </c>
      <c r="BB160" s="128" t="str">
        <f t="shared" si="197"/>
        <v>-</v>
      </c>
      <c r="BC160" s="128" t="str">
        <f t="shared" si="198"/>
        <v>-</v>
      </c>
      <c r="BD160" s="128" t="str">
        <f t="shared" si="199"/>
        <v>-</v>
      </c>
      <c r="BE160" s="187"/>
      <c r="BF160" s="128" t="str">
        <f t="shared" si="200"/>
        <v>-</v>
      </c>
      <c r="BG160" s="128" t="str">
        <f t="shared" si="201"/>
        <v>-</v>
      </c>
      <c r="BH160" s="128" t="str">
        <f t="shared" si="202"/>
        <v>-</v>
      </c>
      <c r="BI160" s="128" t="str">
        <f t="shared" si="203"/>
        <v>-</v>
      </c>
      <c r="BJ160" s="128" t="str">
        <f t="shared" si="204"/>
        <v>-</v>
      </c>
      <c r="BK160" s="128" t="str">
        <f t="shared" si="205"/>
        <v>-</v>
      </c>
      <c r="BL160" s="128" t="str">
        <f t="shared" si="206"/>
        <v>-</v>
      </c>
      <c r="BM160" s="128" t="str">
        <f t="shared" si="207"/>
        <v>-</v>
      </c>
      <c r="BN160" s="128" t="str">
        <f t="shared" si="208"/>
        <v>-</v>
      </c>
      <c r="BO160" s="128" t="str">
        <f t="shared" si="209"/>
        <v>-</v>
      </c>
      <c r="BP160" s="128" t="str">
        <f t="shared" si="210"/>
        <v>-</v>
      </c>
      <c r="BQ160" s="128" t="str">
        <f t="shared" si="211"/>
        <v>-</v>
      </c>
      <c r="BR160" s="128" t="str">
        <f t="shared" si="212"/>
        <v>-</v>
      </c>
      <c r="BS160" s="128" t="str">
        <f t="shared" si="213"/>
        <v>-</v>
      </c>
      <c r="BT160" s="128" t="str">
        <f t="shared" si="214"/>
        <v>-</v>
      </c>
      <c r="BU160" s="128" t="str">
        <f t="shared" si="215"/>
        <v>-</v>
      </c>
      <c r="BV160" s="129">
        <f t="shared" si="216"/>
        <v>0</v>
      </c>
      <c r="BX160" s="128" t="str">
        <f t="shared" si="103"/>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17"/>
        <v>-</v>
      </c>
      <c r="K161" s="20" t="str">
        <f>IF(月途中入退所!$D34=$B$2,月途中入退所!$I34,"-")</f>
        <v>-</v>
      </c>
      <c r="L161" s="162" t="str">
        <f t="shared" si="218"/>
        <v>-</v>
      </c>
      <c r="M161" s="20" t="str">
        <f>IF(月途中入退所!$D34=$B$2,月途中入退所!$J34,"-")</f>
        <v>-</v>
      </c>
      <c r="N161" s="129">
        <f t="shared" si="161"/>
        <v>0</v>
      </c>
      <c r="P161" s="128" t="str">
        <f t="shared" si="162"/>
        <v>-</v>
      </c>
      <c r="Q161" s="128" t="str">
        <f t="shared" si="163"/>
        <v>-</v>
      </c>
      <c r="R161" s="128" t="str">
        <f t="shared" si="164"/>
        <v>-</v>
      </c>
      <c r="S161" s="128" t="str">
        <f t="shared" si="165"/>
        <v>-</v>
      </c>
      <c r="T161" s="128" t="str">
        <f t="shared" si="166"/>
        <v>-</v>
      </c>
      <c r="U161" s="128" t="str">
        <f t="shared" si="167"/>
        <v>-</v>
      </c>
      <c r="V161" s="128" t="str">
        <f t="shared" si="168"/>
        <v>-</v>
      </c>
      <c r="W161" s="128" t="str">
        <f t="shared" si="169"/>
        <v>-</v>
      </c>
      <c r="X161" s="128" t="str">
        <f t="shared" si="170"/>
        <v>-</v>
      </c>
      <c r="Y161" s="128" t="str">
        <f t="shared" si="171"/>
        <v>-</v>
      </c>
      <c r="Z161" s="128" t="str">
        <f t="shared" si="172"/>
        <v>-</v>
      </c>
      <c r="AA161" s="128" t="str">
        <f t="shared" si="173"/>
        <v>-</v>
      </c>
      <c r="AB161" s="131"/>
      <c r="AC161" s="128" t="str">
        <f t="shared" si="174"/>
        <v>-</v>
      </c>
      <c r="AD161" s="128" t="str">
        <f t="shared" si="175"/>
        <v>-</v>
      </c>
      <c r="AE161" s="128" t="str">
        <f t="shared" si="176"/>
        <v>-</v>
      </c>
      <c r="AF161" s="128" t="str">
        <f t="shared" si="177"/>
        <v>-</v>
      </c>
      <c r="AG161" s="128" t="str">
        <f t="shared" si="178"/>
        <v>-</v>
      </c>
      <c r="AH161" s="128" t="str">
        <f t="shared" si="179"/>
        <v>-</v>
      </c>
      <c r="AI161" s="128" t="str">
        <f t="shared" si="180"/>
        <v>-</v>
      </c>
      <c r="AJ161" s="128" t="str">
        <f t="shared" si="181"/>
        <v>-</v>
      </c>
      <c r="AK161" s="128" t="str">
        <f t="shared" si="182"/>
        <v>-</v>
      </c>
      <c r="AL161" s="128" t="str">
        <f t="shared" si="183"/>
        <v>-</v>
      </c>
      <c r="AM161" s="128" t="str">
        <f t="shared" si="184"/>
        <v>-</v>
      </c>
      <c r="AN161" s="128" t="str">
        <f t="shared" si="185"/>
        <v>-</v>
      </c>
      <c r="AO161" s="128" t="str">
        <f t="shared" si="186"/>
        <v>-</v>
      </c>
      <c r="AP161" s="128" t="str">
        <f t="shared" si="187"/>
        <v>-</v>
      </c>
      <c r="AQ161" s="128" t="str">
        <f t="shared" si="219"/>
        <v>-</v>
      </c>
      <c r="AR161" s="128" t="str">
        <f t="shared" si="220"/>
        <v>-</v>
      </c>
      <c r="AS161" s="128">
        <f t="shared" si="188"/>
        <v>0</v>
      </c>
      <c r="AT161" s="128" t="str">
        <f t="shared" si="189"/>
        <v>-</v>
      </c>
      <c r="AU161" s="128" t="str">
        <f t="shared" si="190"/>
        <v>-</v>
      </c>
      <c r="AV161" s="128" t="str">
        <f t="shared" si="191"/>
        <v>-</v>
      </c>
      <c r="AW161" s="128" t="str">
        <f t="shared" si="192"/>
        <v>-</v>
      </c>
      <c r="AX161" s="128" t="str">
        <f t="shared" si="193"/>
        <v>-</v>
      </c>
      <c r="AY161" s="128" t="str">
        <f t="shared" si="194"/>
        <v>-</v>
      </c>
      <c r="AZ161" s="128" t="str">
        <f t="shared" si="195"/>
        <v>-</v>
      </c>
      <c r="BA161" s="128" t="str">
        <f t="shared" si="196"/>
        <v>-</v>
      </c>
      <c r="BB161" s="128" t="str">
        <f t="shared" si="197"/>
        <v>-</v>
      </c>
      <c r="BC161" s="128" t="str">
        <f t="shared" si="198"/>
        <v>-</v>
      </c>
      <c r="BD161" s="128" t="str">
        <f t="shared" si="199"/>
        <v>-</v>
      </c>
      <c r="BE161" s="187"/>
      <c r="BF161" s="128" t="str">
        <f t="shared" si="200"/>
        <v>-</v>
      </c>
      <c r="BG161" s="128" t="str">
        <f t="shared" si="201"/>
        <v>-</v>
      </c>
      <c r="BH161" s="128" t="str">
        <f t="shared" si="202"/>
        <v>-</v>
      </c>
      <c r="BI161" s="128" t="str">
        <f t="shared" si="203"/>
        <v>-</v>
      </c>
      <c r="BJ161" s="128" t="str">
        <f t="shared" si="204"/>
        <v>-</v>
      </c>
      <c r="BK161" s="128" t="str">
        <f t="shared" si="205"/>
        <v>-</v>
      </c>
      <c r="BL161" s="128" t="str">
        <f t="shared" si="206"/>
        <v>-</v>
      </c>
      <c r="BM161" s="128" t="str">
        <f t="shared" si="207"/>
        <v>-</v>
      </c>
      <c r="BN161" s="128" t="str">
        <f t="shared" si="208"/>
        <v>-</v>
      </c>
      <c r="BO161" s="128" t="str">
        <f t="shared" si="209"/>
        <v>-</v>
      </c>
      <c r="BP161" s="128" t="str">
        <f t="shared" si="210"/>
        <v>-</v>
      </c>
      <c r="BQ161" s="128" t="str">
        <f t="shared" si="211"/>
        <v>-</v>
      </c>
      <c r="BR161" s="128" t="str">
        <f t="shared" si="212"/>
        <v>-</v>
      </c>
      <c r="BS161" s="128" t="str">
        <f t="shared" si="213"/>
        <v>-</v>
      </c>
      <c r="BT161" s="128" t="str">
        <f t="shared" si="214"/>
        <v>-</v>
      </c>
      <c r="BU161" s="128" t="str">
        <f t="shared" si="215"/>
        <v>-</v>
      </c>
      <c r="BV161" s="129">
        <f t="shared" si="216"/>
        <v>0</v>
      </c>
      <c r="BX161" s="128" t="str">
        <f t="shared" si="103"/>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17"/>
        <v>-</v>
      </c>
      <c r="K162" s="20" t="str">
        <f>IF(月途中入退所!$D35=$B$2,月途中入退所!$I35,"-")</f>
        <v>-</v>
      </c>
      <c r="L162" s="162" t="str">
        <f t="shared" si="218"/>
        <v>-</v>
      </c>
      <c r="M162" s="20" t="str">
        <f>IF(月途中入退所!$D35=$B$2,月途中入退所!$J35,"-")</f>
        <v>-</v>
      </c>
      <c r="N162" s="129">
        <f t="shared" si="161"/>
        <v>0</v>
      </c>
      <c r="P162" s="128" t="str">
        <f t="shared" si="162"/>
        <v>-</v>
      </c>
      <c r="Q162" s="128" t="str">
        <f t="shared" si="163"/>
        <v>-</v>
      </c>
      <c r="R162" s="128" t="str">
        <f t="shared" si="164"/>
        <v>-</v>
      </c>
      <c r="S162" s="128" t="str">
        <f t="shared" si="165"/>
        <v>-</v>
      </c>
      <c r="T162" s="128" t="str">
        <f t="shared" si="166"/>
        <v>-</v>
      </c>
      <c r="U162" s="128" t="str">
        <f t="shared" si="167"/>
        <v>-</v>
      </c>
      <c r="V162" s="128" t="str">
        <f t="shared" si="168"/>
        <v>-</v>
      </c>
      <c r="W162" s="128" t="str">
        <f t="shared" si="169"/>
        <v>-</v>
      </c>
      <c r="X162" s="128" t="str">
        <f t="shared" si="170"/>
        <v>-</v>
      </c>
      <c r="Y162" s="128" t="str">
        <f t="shared" si="171"/>
        <v>-</v>
      </c>
      <c r="Z162" s="128" t="str">
        <f t="shared" si="172"/>
        <v>-</v>
      </c>
      <c r="AA162" s="128" t="str">
        <f t="shared" si="173"/>
        <v>-</v>
      </c>
      <c r="AB162" s="131"/>
      <c r="AC162" s="128" t="str">
        <f t="shared" si="174"/>
        <v>-</v>
      </c>
      <c r="AD162" s="128" t="str">
        <f t="shared" si="175"/>
        <v>-</v>
      </c>
      <c r="AE162" s="128" t="str">
        <f t="shared" si="176"/>
        <v>-</v>
      </c>
      <c r="AF162" s="128" t="str">
        <f t="shared" si="177"/>
        <v>-</v>
      </c>
      <c r="AG162" s="128" t="str">
        <f t="shared" si="178"/>
        <v>-</v>
      </c>
      <c r="AH162" s="128" t="str">
        <f t="shared" si="179"/>
        <v>-</v>
      </c>
      <c r="AI162" s="128" t="str">
        <f t="shared" si="180"/>
        <v>-</v>
      </c>
      <c r="AJ162" s="128" t="str">
        <f t="shared" si="181"/>
        <v>-</v>
      </c>
      <c r="AK162" s="128" t="str">
        <f t="shared" si="182"/>
        <v>-</v>
      </c>
      <c r="AL162" s="128" t="str">
        <f t="shared" si="183"/>
        <v>-</v>
      </c>
      <c r="AM162" s="128" t="str">
        <f t="shared" si="184"/>
        <v>-</v>
      </c>
      <c r="AN162" s="128" t="str">
        <f t="shared" si="185"/>
        <v>-</v>
      </c>
      <c r="AO162" s="128" t="str">
        <f t="shared" si="186"/>
        <v>-</v>
      </c>
      <c r="AP162" s="128" t="str">
        <f t="shared" si="187"/>
        <v>-</v>
      </c>
      <c r="AQ162" s="128" t="str">
        <f t="shared" si="219"/>
        <v>-</v>
      </c>
      <c r="AR162" s="128" t="str">
        <f t="shared" si="220"/>
        <v>-</v>
      </c>
      <c r="AS162" s="128">
        <f t="shared" si="188"/>
        <v>0</v>
      </c>
      <c r="AT162" s="128" t="str">
        <f t="shared" si="189"/>
        <v>-</v>
      </c>
      <c r="AU162" s="128" t="str">
        <f t="shared" si="190"/>
        <v>-</v>
      </c>
      <c r="AV162" s="128" t="str">
        <f t="shared" si="191"/>
        <v>-</v>
      </c>
      <c r="AW162" s="128" t="str">
        <f t="shared" si="192"/>
        <v>-</v>
      </c>
      <c r="AX162" s="128" t="str">
        <f t="shared" si="193"/>
        <v>-</v>
      </c>
      <c r="AY162" s="128" t="str">
        <f t="shared" si="194"/>
        <v>-</v>
      </c>
      <c r="AZ162" s="128" t="str">
        <f t="shared" si="195"/>
        <v>-</v>
      </c>
      <c r="BA162" s="128" t="str">
        <f t="shared" si="196"/>
        <v>-</v>
      </c>
      <c r="BB162" s="128" t="str">
        <f t="shared" si="197"/>
        <v>-</v>
      </c>
      <c r="BC162" s="128" t="str">
        <f t="shared" si="198"/>
        <v>-</v>
      </c>
      <c r="BD162" s="128" t="str">
        <f t="shared" si="199"/>
        <v>-</v>
      </c>
      <c r="BE162" s="187"/>
      <c r="BF162" s="128" t="str">
        <f t="shared" si="200"/>
        <v>-</v>
      </c>
      <c r="BG162" s="128" t="str">
        <f t="shared" si="201"/>
        <v>-</v>
      </c>
      <c r="BH162" s="128" t="str">
        <f t="shared" si="202"/>
        <v>-</v>
      </c>
      <c r="BI162" s="128" t="str">
        <f t="shared" si="203"/>
        <v>-</v>
      </c>
      <c r="BJ162" s="128" t="str">
        <f t="shared" si="204"/>
        <v>-</v>
      </c>
      <c r="BK162" s="128" t="str">
        <f t="shared" si="205"/>
        <v>-</v>
      </c>
      <c r="BL162" s="128" t="str">
        <f t="shared" si="206"/>
        <v>-</v>
      </c>
      <c r="BM162" s="128" t="str">
        <f t="shared" si="207"/>
        <v>-</v>
      </c>
      <c r="BN162" s="128" t="str">
        <f t="shared" si="208"/>
        <v>-</v>
      </c>
      <c r="BO162" s="128" t="str">
        <f t="shared" si="209"/>
        <v>-</v>
      </c>
      <c r="BP162" s="128" t="str">
        <f t="shared" si="210"/>
        <v>-</v>
      </c>
      <c r="BQ162" s="128" t="str">
        <f t="shared" si="211"/>
        <v>-</v>
      </c>
      <c r="BR162" s="128" t="str">
        <f t="shared" si="212"/>
        <v>-</v>
      </c>
      <c r="BS162" s="128" t="str">
        <f t="shared" si="213"/>
        <v>-</v>
      </c>
      <c r="BT162" s="128" t="str">
        <f t="shared" si="214"/>
        <v>-</v>
      </c>
      <c r="BU162" s="128" t="str">
        <f t="shared" si="215"/>
        <v>-</v>
      </c>
      <c r="BV162" s="129">
        <f t="shared" si="216"/>
        <v>0</v>
      </c>
      <c r="BX162" s="128" t="str">
        <f t="shared" si="103"/>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17"/>
        <v>-</v>
      </c>
      <c r="K163" s="20" t="str">
        <f>IF(月途中入退所!$D36=$B$2,月途中入退所!$I36,"-")</f>
        <v>-</v>
      </c>
      <c r="L163" s="162" t="str">
        <f t="shared" si="218"/>
        <v>-</v>
      </c>
      <c r="M163" s="20" t="str">
        <f>IF(月途中入退所!$D36=$B$2,月途中入退所!$J36,"-")</f>
        <v>-</v>
      </c>
      <c r="N163" s="129">
        <f t="shared" si="161"/>
        <v>0</v>
      </c>
      <c r="P163" s="128" t="str">
        <f t="shared" si="162"/>
        <v>-</v>
      </c>
      <c r="Q163" s="128" t="str">
        <f t="shared" si="163"/>
        <v>-</v>
      </c>
      <c r="R163" s="128" t="str">
        <f t="shared" si="164"/>
        <v>-</v>
      </c>
      <c r="S163" s="128" t="str">
        <f t="shared" si="165"/>
        <v>-</v>
      </c>
      <c r="T163" s="128" t="str">
        <f t="shared" si="166"/>
        <v>-</v>
      </c>
      <c r="U163" s="128" t="str">
        <f t="shared" si="167"/>
        <v>-</v>
      </c>
      <c r="V163" s="128" t="str">
        <f t="shared" si="168"/>
        <v>-</v>
      </c>
      <c r="W163" s="128" t="str">
        <f t="shared" si="169"/>
        <v>-</v>
      </c>
      <c r="X163" s="128" t="str">
        <f t="shared" si="170"/>
        <v>-</v>
      </c>
      <c r="Y163" s="128" t="str">
        <f t="shared" si="171"/>
        <v>-</v>
      </c>
      <c r="Z163" s="128" t="str">
        <f t="shared" si="172"/>
        <v>-</v>
      </c>
      <c r="AA163" s="128" t="str">
        <f t="shared" si="173"/>
        <v>-</v>
      </c>
      <c r="AB163" s="131"/>
      <c r="AC163" s="128" t="str">
        <f t="shared" si="174"/>
        <v>-</v>
      </c>
      <c r="AD163" s="128" t="str">
        <f t="shared" si="175"/>
        <v>-</v>
      </c>
      <c r="AE163" s="128" t="str">
        <f t="shared" si="176"/>
        <v>-</v>
      </c>
      <c r="AF163" s="128" t="str">
        <f t="shared" si="177"/>
        <v>-</v>
      </c>
      <c r="AG163" s="128" t="str">
        <f t="shared" si="178"/>
        <v>-</v>
      </c>
      <c r="AH163" s="128" t="str">
        <f t="shared" si="179"/>
        <v>-</v>
      </c>
      <c r="AI163" s="128" t="str">
        <f t="shared" si="180"/>
        <v>-</v>
      </c>
      <c r="AJ163" s="128" t="str">
        <f t="shared" si="181"/>
        <v>-</v>
      </c>
      <c r="AK163" s="128" t="str">
        <f t="shared" si="182"/>
        <v>-</v>
      </c>
      <c r="AL163" s="128" t="str">
        <f t="shared" si="183"/>
        <v>-</v>
      </c>
      <c r="AM163" s="128" t="str">
        <f t="shared" si="184"/>
        <v>-</v>
      </c>
      <c r="AN163" s="128" t="str">
        <f t="shared" si="185"/>
        <v>-</v>
      </c>
      <c r="AO163" s="128" t="str">
        <f t="shared" si="186"/>
        <v>-</v>
      </c>
      <c r="AP163" s="128" t="str">
        <f t="shared" si="187"/>
        <v>-</v>
      </c>
      <c r="AQ163" s="128" t="str">
        <f t="shared" si="219"/>
        <v>-</v>
      </c>
      <c r="AR163" s="128" t="str">
        <f t="shared" si="220"/>
        <v>-</v>
      </c>
      <c r="AS163" s="128">
        <f t="shared" si="188"/>
        <v>0</v>
      </c>
      <c r="AT163" s="128" t="str">
        <f t="shared" si="189"/>
        <v>-</v>
      </c>
      <c r="AU163" s="128" t="str">
        <f t="shared" si="190"/>
        <v>-</v>
      </c>
      <c r="AV163" s="128" t="str">
        <f t="shared" si="191"/>
        <v>-</v>
      </c>
      <c r="AW163" s="128" t="str">
        <f t="shared" si="192"/>
        <v>-</v>
      </c>
      <c r="AX163" s="128" t="str">
        <f t="shared" si="193"/>
        <v>-</v>
      </c>
      <c r="AY163" s="128" t="str">
        <f t="shared" si="194"/>
        <v>-</v>
      </c>
      <c r="AZ163" s="128" t="str">
        <f t="shared" si="195"/>
        <v>-</v>
      </c>
      <c r="BA163" s="128" t="str">
        <f t="shared" si="196"/>
        <v>-</v>
      </c>
      <c r="BB163" s="128" t="str">
        <f t="shared" si="197"/>
        <v>-</v>
      </c>
      <c r="BC163" s="128" t="str">
        <f t="shared" si="198"/>
        <v>-</v>
      </c>
      <c r="BD163" s="128" t="str">
        <f t="shared" si="199"/>
        <v>-</v>
      </c>
      <c r="BE163" s="187"/>
      <c r="BF163" s="128" t="str">
        <f t="shared" si="200"/>
        <v>-</v>
      </c>
      <c r="BG163" s="128" t="str">
        <f t="shared" si="201"/>
        <v>-</v>
      </c>
      <c r="BH163" s="128" t="str">
        <f t="shared" si="202"/>
        <v>-</v>
      </c>
      <c r="BI163" s="128" t="str">
        <f t="shared" si="203"/>
        <v>-</v>
      </c>
      <c r="BJ163" s="128" t="str">
        <f t="shared" si="204"/>
        <v>-</v>
      </c>
      <c r="BK163" s="128" t="str">
        <f t="shared" si="205"/>
        <v>-</v>
      </c>
      <c r="BL163" s="128" t="str">
        <f t="shared" si="206"/>
        <v>-</v>
      </c>
      <c r="BM163" s="128" t="str">
        <f t="shared" si="207"/>
        <v>-</v>
      </c>
      <c r="BN163" s="128" t="str">
        <f t="shared" si="208"/>
        <v>-</v>
      </c>
      <c r="BO163" s="128" t="str">
        <f t="shared" si="209"/>
        <v>-</v>
      </c>
      <c r="BP163" s="128" t="str">
        <f t="shared" si="210"/>
        <v>-</v>
      </c>
      <c r="BQ163" s="128" t="str">
        <f t="shared" si="211"/>
        <v>-</v>
      </c>
      <c r="BR163" s="128" t="str">
        <f t="shared" si="212"/>
        <v>-</v>
      </c>
      <c r="BS163" s="128" t="str">
        <f t="shared" si="213"/>
        <v>-</v>
      </c>
      <c r="BT163" s="128" t="str">
        <f t="shared" si="214"/>
        <v>-</v>
      </c>
      <c r="BU163" s="128" t="str">
        <f t="shared" si="215"/>
        <v>-</v>
      </c>
      <c r="BV163" s="129">
        <f t="shared" si="216"/>
        <v>0</v>
      </c>
      <c r="BX163" s="128" t="str">
        <f t="shared" si="103"/>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17"/>
        <v>-</v>
      </c>
      <c r="K164" s="20" t="str">
        <f>IF(月途中入退所!$D37=$B$2,月途中入退所!$I37,"-")</f>
        <v>-</v>
      </c>
      <c r="L164" s="162" t="str">
        <f t="shared" si="218"/>
        <v>-</v>
      </c>
      <c r="M164" s="20" t="str">
        <f>IF(月途中入退所!$D37=$B$2,月途中入退所!$J37,"-")</f>
        <v>-</v>
      </c>
      <c r="N164" s="129">
        <f t="shared" si="161"/>
        <v>0</v>
      </c>
      <c r="P164" s="128" t="str">
        <f t="shared" si="162"/>
        <v>-</v>
      </c>
      <c r="Q164" s="128" t="str">
        <f t="shared" si="163"/>
        <v>-</v>
      </c>
      <c r="R164" s="128" t="str">
        <f t="shared" si="164"/>
        <v>-</v>
      </c>
      <c r="S164" s="128" t="str">
        <f t="shared" si="165"/>
        <v>-</v>
      </c>
      <c r="T164" s="128" t="str">
        <f t="shared" si="166"/>
        <v>-</v>
      </c>
      <c r="U164" s="128" t="str">
        <f t="shared" si="167"/>
        <v>-</v>
      </c>
      <c r="V164" s="128" t="str">
        <f t="shared" si="168"/>
        <v>-</v>
      </c>
      <c r="W164" s="128" t="str">
        <f t="shared" si="169"/>
        <v>-</v>
      </c>
      <c r="X164" s="128" t="str">
        <f t="shared" si="170"/>
        <v>-</v>
      </c>
      <c r="Y164" s="128" t="str">
        <f t="shared" si="171"/>
        <v>-</v>
      </c>
      <c r="Z164" s="128" t="str">
        <f t="shared" si="172"/>
        <v>-</v>
      </c>
      <c r="AA164" s="128" t="str">
        <f t="shared" si="173"/>
        <v>-</v>
      </c>
      <c r="AB164" s="131"/>
      <c r="AC164" s="128" t="str">
        <f t="shared" si="174"/>
        <v>-</v>
      </c>
      <c r="AD164" s="128" t="str">
        <f t="shared" si="175"/>
        <v>-</v>
      </c>
      <c r="AE164" s="128" t="str">
        <f t="shared" si="176"/>
        <v>-</v>
      </c>
      <c r="AF164" s="128" t="str">
        <f t="shared" si="177"/>
        <v>-</v>
      </c>
      <c r="AG164" s="128" t="str">
        <f t="shared" si="178"/>
        <v>-</v>
      </c>
      <c r="AH164" s="128" t="str">
        <f t="shared" si="179"/>
        <v>-</v>
      </c>
      <c r="AI164" s="128" t="str">
        <f t="shared" si="180"/>
        <v>-</v>
      </c>
      <c r="AJ164" s="128" t="str">
        <f t="shared" si="181"/>
        <v>-</v>
      </c>
      <c r="AK164" s="128" t="str">
        <f t="shared" si="182"/>
        <v>-</v>
      </c>
      <c r="AL164" s="128" t="str">
        <f t="shared" si="183"/>
        <v>-</v>
      </c>
      <c r="AM164" s="128" t="str">
        <f t="shared" si="184"/>
        <v>-</v>
      </c>
      <c r="AN164" s="128" t="str">
        <f t="shared" si="185"/>
        <v>-</v>
      </c>
      <c r="AO164" s="128" t="str">
        <f t="shared" si="186"/>
        <v>-</v>
      </c>
      <c r="AP164" s="128" t="str">
        <f t="shared" si="187"/>
        <v>-</v>
      </c>
      <c r="AQ164" s="128" t="str">
        <f t="shared" si="219"/>
        <v>-</v>
      </c>
      <c r="AR164" s="128" t="str">
        <f t="shared" si="220"/>
        <v>-</v>
      </c>
      <c r="AS164" s="128">
        <f t="shared" si="188"/>
        <v>0</v>
      </c>
      <c r="AT164" s="128" t="str">
        <f t="shared" si="189"/>
        <v>-</v>
      </c>
      <c r="AU164" s="128" t="str">
        <f t="shared" si="190"/>
        <v>-</v>
      </c>
      <c r="AV164" s="128" t="str">
        <f t="shared" si="191"/>
        <v>-</v>
      </c>
      <c r="AW164" s="128" t="str">
        <f t="shared" si="192"/>
        <v>-</v>
      </c>
      <c r="AX164" s="128" t="str">
        <f t="shared" si="193"/>
        <v>-</v>
      </c>
      <c r="AY164" s="128" t="str">
        <f t="shared" si="194"/>
        <v>-</v>
      </c>
      <c r="AZ164" s="128" t="str">
        <f t="shared" si="195"/>
        <v>-</v>
      </c>
      <c r="BA164" s="128" t="str">
        <f t="shared" si="196"/>
        <v>-</v>
      </c>
      <c r="BB164" s="128" t="str">
        <f t="shared" si="197"/>
        <v>-</v>
      </c>
      <c r="BC164" s="128" t="str">
        <f t="shared" si="198"/>
        <v>-</v>
      </c>
      <c r="BD164" s="128" t="str">
        <f t="shared" si="199"/>
        <v>-</v>
      </c>
      <c r="BE164" s="187"/>
      <c r="BF164" s="128" t="str">
        <f t="shared" si="200"/>
        <v>-</v>
      </c>
      <c r="BG164" s="128" t="str">
        <f t="shared" si="201"/>
        <v>-</v>
      </c>
      <c r="BH164" s="128" t="str">
        <f t="shared" si="202"/>
        <v>-</v>
      </c>
      <c r="BI164" s="128" t="str">
        <f t="shared" si="203"/>
        <v>-</v>
      </c>
      <c r="BJ164" s="128" t="str">
        <f t="shared" si="204"/>
        <v>-</v>
      </c>
      <c r="BK164" s="128" t="str">
        <f t="shared" si="205"/>
        <v>-</v>
      </c>
      <c r="BL164" s="128" t="str">
        <f t="shared" si="206"/>
        <v>-</v>
      </c>
      <c r="BM164" s="128" t="str">
        <f t="shared" si="207"/>
        <v>-</v>
      </c>
      <c r="BN164" s="128" t="str">
        <f t="shared" si="208"/>
        <v>-</v>
      </c>
      <c r="BO164" s="128" t="str">
        <f t="shared" si="209"/>
        <v>-</v>
      </c>
      <c r="BP164" s="128" t="str">
        <f t="shared" si="210"/>
        <v>-</v>
      </c>
      <c r="BQ164" s="128" t="str">
        <f t="shared" si="211"/>
        <v>-</v>
      </c>
      <c r="BR164" s="128" t="str">
        <f t="shared" si="212"/>
        <v>-</v>
      </c>
      <c r="BS164" s="128" t="str">
        <f t="shared" si="213"/>
        <v>-</v>
      </c>
      <c r="BT164" s="128" t="str">
        <f t="shared" si="214"/>
        <v>-</v>
      </c>
      <c r="BU164" s="128" t="str">
        <f t="shared" si="215"/>
        <v>-</v>
      </c>
      <c r="BV164" s="129">
        <f t="shared" si="216"/>
        <v>0</v>
      </c>
      <c r="BX164" s="128" t="str">
        <f t="shared" si="103"/>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17"/>
        <v>-</v>
      </c>
      <c r="K165" s="20" t="str">
        <f>IF(月途中入退所!$D38=$B$2,月途中入退所!$I38,"-")</f>
        <v>-</v>
      </c>
      <c r="L165" s="162" t="str">
        <f t="shared" si="218"/>
        <v>-</v>
      </c>
      <c r="M165" s="20" t="str">
        <f>IF(月途中入退所!$D38=$B$2,月途中入退所!$J38,"-")</f>
        <v>-</v>
      </c>
      <c r="N165" s="129">
        <f t="shared" si="161"/>
        <v>0</v>
      </c>
      <c r="P165" s="128" t="str">
        <f t="shared" si="162"/>
        <v>-</v>
      </c>
      <c r="Q165" s="128" t="str">
        <f t="shared" si="163"/>
        <v>-</v>
      </c>
      <c r="R165" s="128" t="str">
        <f t="shared" si="164"/>
        <v>-</v>
      </c>
      <c r="S165" s="128" t="str">
        <f t="shared" si="165"/>
        <v>-</v>
      </c>
      <c r="T165" s="128" t="str">
        <f t="shared" si="166"/>
        <v>-</v>
      </c>
      <c r="U165" s="128" t="str">
        <f t="shared" si="167"/>
        <v>-</v>
      </c>
      <c r="V165" s="128" t="str">
        <f t="shared" si="168"/>
        <v>-</v>
      </c>
      <c r="W165" s="128" t="str">
        <f t="shared" si="169"/>
        <v>-</v>
      </c>
      <c r="X165" s="128" t="str">
        <f t="shared" si="170"/>
        <v>-</v>
      </c>
      <c r="Y165" s="128" t="str">
        <f t="shared" si="171"/>
        <v>-</v>
      </c>
      <c r="Z165" s="128" t="str">
        <f t="shared" si="172"/>
        <v>-</v>
      </c>
      <c r="AA165" s="128" t="str">
        <f t="shared" si="173"/>
        <v>-</v>
      </c>
      <c r="AB165" s="131"/>
      <c r="AC165" s="128" t="str">
        <f t="shared" si="174"/>
        <v>-</v>
      </c>
      <c r="AD165" s="128" t="str">
        <f t="shared" si="175"/>
        <v>-</v>
      </c>
      <c r="AE165" s="128" t="str">
        <f t="shared" si="176"/>
        <v>-</v>
      </c>
      <c r="AF165" s="128" t="str">
        <f t="shared" si="177"/>
        <v>-</v>
      </c>
      <c r="AG165" s="128" t="str">
        <f t="shared" si="178"/>
        <v>-</v>
      </c>
      <c r="AH165" s="128" t="str">
        <f t="shared" si="179"/>
        <v>-</v>
      </c>
      <c r="AI165" s="128" t="str">
        <f t="shared" si="180"/>
        <v>-</v>
      </c>
      <c r="AJ165" s="128" t="str">
        <f t="shared" si="181"/>
        <v>-</v>
      </c>
      <c r="AK165" s="128" t="str">
        <f t="shared" si="182"/>
        <v>-</v>
      </c>
      <c r="AL165" s="128" t="str">
        <f t="shared" si="183"/>
        <v>-</v>
      </c>
      <c r="AM165" s="128" t="str">
        <f t="shared" si="184"/>
        <v>-</v>
      </c>
      <c r="AN165" s="128" t="str">
        <f t="shared" si="185"/>
        <v>-</v>
      </c>
      <c r="AO165" s="128" t="str">
        <f t="shared" si="186"/>
        <v>-</v>
      </c>
      <c r="AP165" s="128" t="str">
        <f t="shared" si="187"/>
        <v>-</v>
      </c>
      <c r="AQ165" s="128" t="str">
        <f t="shared" si="219"/>
        <v>-</v>
      </c>
      <c r="AR165" s="128" t="str">
        <f t="shared" si="220"/>
        <v>-</v>
      </c>
      <c r="AS165" s="128">
        <f t="shared" si="188"/>
        <v>0</v>
      </c>
      <c r="AT165" s="128" t="str">
        <f t="shared" si="189"/>
        <v>-</v>
      </c>
      <c r="AU165" s="128" t="str">
        <f t="shared" si="190"/>
        <v>-</v>
      </c>
      <c r="AV165" s="128" t="str">
        <f t="shared" si="191"/>
        <v>-</v>
      </c>
      <c r="AW165" s="128" t="str">
        <f t="shared" si="192"/>
        <v>-</v>
      </c>
      <c r="AX165" s="128" t="str">
        <f t="shared" si="193"/>
        <v>-</v>
      </c>
      <c r="AY165" s="128" t="str">
        <f t="shared" si="194"/>
        <v>-</v>
      </c>
      <c r="AZ165" s="128" t="str">
        <f t="shared" si="195"/>
        <v>-</v>
      </c>
      <c r="BA165" s="128" t="str">
        <f t="shared" si="196"/>
        <v>-</v>
      </c>
      <c r="BB165" s="128" t="str">
        <f t="shared" si="197"/>
        <v>-</v>
      </c>
      <c r="BC165" s="128" t="str">
        <f t="shared" si="198"/>
        <v>-</v>
      </c>
      <c r="BD165" s="128" t="str">
        <f t="shared" si="199"/>
        <v>-</v>
      </c>
      <c r="BE165" s="187"/>
      <c r="BF165" s="128" t="str">
        <f t="shared" si="200"/>
        <v>-</v>
      </c>
      <c r="BG165" s="128" t="str">
        <f t="shared" si="201"/>
        <v>-</v>
      </c>
      <c r="BH165" s="128" t="str">
        <f t="shared" si="202"/>
        <v>-</v>
      </c>
      <c r="BI165" s="128" t="str">
        <f t="shared" si="203"/>
        <v>-</v>
      </c>
      <c r="BJ165" s="128" t="str">
        <f t="shared" si="204"/>
        <v>-</v>
      </c>
      <c r="BK165" s="128" t="str">
        <f t="shared" si="205"/>
        <v>-</v>
      </c>
      <c r="BL165" s="128" t="str">
        <f t="shared" si="206"/>
        <v>-</v>
      </c>
      <c r="BM165" s="128" t="str">
        <f t="shared" si="207"/>
        <v>-</v>
      </c>
      <c r="BN165" s="128" t="str">
        <f t="shared" si="208"/>
        <v>-</v>
      </c>
      <c r="BO165" s="128" t="str">
        <f t="shared" si="209"/>
        <v>-</v>
      </c>
      <c r="BP165" s="128" t="str">
        <f t="shared" si="210"/>
        <v>-</v>
      </c>
      <c r="BQ165" s="128" t="str">
        <f t="shared" si="211"/>
        <v>-</v>
      </c>
      <c r="BR165" s="128" t="str">
        <f t="shared" si="212"/>
        <v>-</v>
      </c>
      <c r="BS165" s="128" t="str">
        <f t="shared" si="213"/>
        <v>-</v>
      </c>
      <c r="BT165" s="128" t="str">
        <f t="shared" si="214"/>
        <v>-</v>
      </c>
      <c r="BU165" s="128" t="str">
        <f t="shared" si="215"/>
        <v>-</v>
      </c>
      <c r="BV165" s="129">
        <f t="shared" si="216"/>
        <v>0</v>
      </c>
      <c r="BX165" s="128" t="str">
        <f t="shared" si="103"/>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17"/>
        <v>-</v>
      </c>
      <c r="K166" s="20" t="str">
        <f>IF(月途中入退所!$D39=$B$2,月途中入退所!$I39,"-")</f>
        <v>-</v>
      </c>
      <c r="L166" s="162" t="str">
        <f t="shared" si="218"/>
        <v>-</v>
      </c>
      <c r="M166" s="20" t="str">
        <f>IF(月途中入退所!$D39=$B$2,月途中入退所!$J39,"-")</f>
        <v>-</v>
      </c>
      <c r="N166" s="129">
        <f t="shared" si="161"/>
        <v>0</v>
      </c>
      <c r="P166" s="128" t="str">
        <f t="shared" si="162"/>
        <v>-</v>
      </c>
      <c r="Q166" s="128" t="str">
        <f t="shared" si="163"/>
        <v>-</v>
      </c>
      <c r="R166" s="128" t="str">
        <f t="shared" si="164"/>
        <v>-</v>
      </c>
      <c r="S166" s="128" t="str">
        <f t="shared" si="165"/>
        <v>-</v>
      </c>
      <c r="T166" s="128" t="str">
        <f t="shared" si="166"/>
        <v>-</v>
      </c>
      <c r="U166" s="128" t="str">
        <f t="shared" si="167"/>
        <v>-</v>
      </c>
      <c r="V166" s="128" t="str">
        <f t="shared" si="168"/>
        <v>-</v>
      </c>
      <c r="W166" s="128" t="str">
        <f t="shared" si="169"/>
        <v>-</v>
      </c>
      <c r="X166" s="128" t="str">
        <f t="shared" si="170"/>
        <v>-</v>
      </c>
      <c r="Y166" s="128" t="str">
        <f t="shared" si="171"/>
        <v>-</v>
      </c>
      <c r="Z166" s="128" t="str">
        <f t="shared" si="172"/>
        <v>-</v>
      </c>
      <c r="AA166" s="128" t="str">
        <f t="shared" si="173"/>
        <v>-</v>
      </c>
      <c r="AB166" s="131"/>
      <c r="AC166" s="128" t="str">
        <f t="shared" si="174"/>
        <v>-</v>
      </c>
      <c r="AD166" s="128" t="str">
        <f t="shared" si="175"/>
        <v>-</v>
      </c>
      <c r="AE166" s="128" t="str">
        <f t="shared" si="176"/>
        <v>-</v>
      </c>
      <c r="AF166" s="128" t="str">
        <f t="shared" si="177"/>
        <v>-</v>
      </c>
      <c r="AG166" s="128" t="str">
        <f t="shared" si="178"/>
        <v>-</v>
      </c>
      <c r="AH166" s="128" t="str">
        <f t="shared" si="179"/>
        <v>-</v>
      </c>
      <c r="AI166" s="128" t="str">
        <f t="shared" si="180"/>
        <v>-</v>
      </c>
      <c r="AJ166" s="128" t="str">
        <f t="shared" si="181"/>
        <v>-</v>
      </c>
      <c r="AK166" s="128" t="str">
        <f t="shared" si="182"/>
        <v>-</v>
      </c>
      <c r="AL166" s="128" t="str">
        <f t="shared" si="183"/>
        <v>-</v>
      </c>
      <c r="AM166" s="128" t="str">
        <f t="shared" si="184"/>
        <v>-</v>
      </c>
      <c r="AN166" s="128" t="str">
        <f t="shared" si="185"/>
        <v>-</v>
      </c>
      <c r="AO166" s="128" t="str">
        <f t="shared" si="186"/>
        <v>-</v>
      </c>
      <c r="AP166" s="128" t="str">
        <f t="shared" si="187"/>
        <v>-</v>
      </c>
      <c r="AQ166" s="128" t="str">
        <f t="shared" si="219"/>
        <v>-</v>
      </c>
      <c r="AR166" s="128" t="str">
        <f t="shared" si="220"/>
        <v>-</v>
      </c>
      <c r="AS166" s="128">
        <f t="shared" si="188"/>
        <v>0</v>
      </c>
      <c r="AT166" s="128" t="str">
        <f t="shared" si="189"/>
        <v>-</v>
      </c>
      <c r="AU166" s="128" t="str">
        <f t="shared" si="190"/>
        <v>-</v>
      </c>
      <c r="AV166" s="128" t="str">
        <f t="shared" si="191"/>
        <v>-</v>
      </c>
      <c r="AW166" s="128" t="str">
        <f t="shared" si="192"/>
        <v>-</v>
      </c>
      <c r="AX166" s="128" t="str">
        <f t="shared" si="193"/>
        <v>-</v>
      </c>
      <c r="AY166" s="128" t="str">
        <f t="shared" si="194"/>
        <v>-</v>
      </c>
      <c r="AZ166" s="128" t="str">
        <f t="shared" si="195"/>
        <v>-</v>
      </c>
      <c r="BA166" s="128" t="str">
        <f t="shared" si="196"/>
        <v>-</v>
      </c>
      <c r="BB166" s="128" t="str">
        <f t="shared" si="197"/>
        <v>-</v>
      </c>
      <c r="BC166" s="128" t="str">
        <f t="shared" si="198"/>
        <v>-</v>
      </c>
      <c r="BD166" s="128" t="str">
        <f t="shared" si="199"/>
        <v>-</v>
      </c>
      <c r="BE166" s="187"/>
      <c r="BF166" s="128" t="str">
        <f t="shared" si="200"/>
        <v>-</v>
      </c>
      <c r="BG166" s="128" t="str">
        <f t="shared" si="201"/>
        <v>-</v>
      </c>
      <c r="BH166" s="128" t="str">
        <f t="shared" si="202"/>
        <v>-</v>
      </c>
      <c r="BI166" s="128" t="str">
        <f t="shared" si="203"/>
        <v>-</v>
      </c>
      <c r="BJ166" s="128" t="str">
        <f t="shared" si="204"/>
        <v>-</v>
      </c>
      <c r="BK166" s="128" t="str">
        <f t="shared" si="205"/>
        <v>-</v>
      </c>
      <c r="BL166" s="128" t="str">
        <f t="shared" si="206"/>
        <v>-</v>
      </c>
      <c r="BM166" s="128" t="str">
        <f t="shared" si="207"/>
        <v>-</v>
      </c>
      <c r="BN166" s="128" t="str">
        <f t="shared" si="208"/>
        <v>-</v>
      </c>
      <c r="BO166" s="128" t="str">
        <f t="shared" si="209"/>
        <v>-</v>
      </c>
      <c r="BP166" s="128" t="str">
        <f t="shared" si="210"/>
        <v>-</v>
      </c>
      <c r="BQ166" s="128" t="str">
        <f t="shared" si="211"/>
        <v>-</v>
      </c>
      <c r="BR166" s="128" t="str">
        <f t="shared" si="212"/>
        <v>-</v>
      </c>
      <c r="BS166" s="128" t="str">
        <f t="shared" si="213"/>
        <v>-</v>
      </c>
      <c r="BT166" s="128" t="str">
        <f t="shared" si="214"/>
        <v>-</v>
      </c>
      <c r="BU166" s="128" t="str">
        <f t="shared" si="215"/>
        <v>-</v>
      </c>
      <c r="BV166" s="129">
        <f t="shared" si="216"/>
        <v>0</v>
      </c>
      <c r="BX166" s="128" t="str">
        <f t="shared" si="103"/>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17"/>
        <v>-</v>
      </c>
      <c r="K167" s="20" t="str">
        <f>IF(月途中入退所!$D40=$B$2,月途中入退所!$I40,"-")</f>
        <v>-</v>
      </c>
      <c r="L167" s="162" t="str">
        <f t="shared" si="218"/>
        <v>-</v>
      </c>
      <c r="M167" s="20" t="str">
        <f>IF(月途中入退所!$D40=$B$2,月途中入退所!$J40,"-")</f>
        <v>-</v>
      </c>
      <c r="N167" s="129">
        <f t="shared" si="161"/>
        <v>0</v>
      </c>
      <c r="O167" s="123"/>
      <c r="P167" s="128" t="str">
        <f t="shared" si="162"/>
        <v>-</v>
      </c>
      <c r="Q167" s="128" t="str">
        <f t="shared" si="163"/>
        <v>-</v>
      </c>
      <c r="R167" s="128" t="str">
        <f t="shared" si="164"/>
        <v>-</v>
      </c>
      <c r="S167" s="128" t="str">
        <f t="shared" si="165"/>
        <v>-</v>
      </c>
      <c r="T167" s="128" t="str">
        <f t="shared" si="166"/>
        <v>-</v>
      </c>
      <c r="U167" s="128" t="str">
        <f t="shared" si="167"/>
        <v>-</v>
      </c>
      <c r="V167" s="128" t="str">
        <f t="shared" si="168"/>
        <v>-</v>
      </c>
      <c r="W167" s="128" t="str">
        <f t="shared" si="169"/>
        <v>-</v>
      </c>
      <c r="X167" s="128" t="str">
        <f t="shared" si="170"/>
        <v>-</v>
      </c>
      <c r="Y167" s="128" t="str">
        <f t="shared" si="171"/>
        <v>-</v>
      </c>
      <c r="Z167" s="128" t="str">
        <f t="shared" si="172"/>
        <v>-</v>
      </c>
      <c r="AA167" s="128" t="str">
        <f t="shared" si="173"/>
        <v>-</v>
      </c>
      <c r="AB167" s="131"/>
      <c r="AC167" s="128" t="str">
        <f t="shared" si="174"/>
        <v>-</v>
      </c>
      <c r="AD167" s="128" t="str">
        <f t="shared" si="175"/>
        <v>-</v>
      </c>
      <c r="AE167" s="128" t="str">
        <f t="shared" si="176"/>
        <v>-</v>
      </c>
      <c r="AF167" s="128" t="str">
        <f t="shared" si="177"/>
        <v>-</v>
      </c>
      <c r="AG167" s="128" t="str">
        <f t="shared" si="178"/>
        <v>-</v>
      </c>
      <c r="AH167" s="128" t="str">
        <f t="shared" si="179"/>
        <v>-</v>
      </c>
      <c r="AI167" s="128" t="str">
        <f t="shared" si="180"/>
        <v>-</v>
      </c>
      <c r="AJ167" s="128" t="str">
        <f t="shared" si="181"/>
        <v>-</v>
      </c>
      <c r="AK167" s="128" t="str">
        <f t="shared" si="182"/>
        <v>-</v>
      </c>
      <c r="AL167" s="128" t="str">
        <f t="shared" si="183"/>
        <v>-</v>
      </c>
      <c r="AM167" s="128" t="str">
        <f t="shared" si="184"/>
        <v>-</v>
      </c>
      <c r="AN167" s="128" t="str">
        <f t="shared" si="185"/>
        <v>-</v>
      </c>
      <c r="AO167" s="128" t="str">
        <f t="shared" si="186"/>
        <v>-</v>
      </c>
      <c r="AP167" s="128" t="str">
        <f t="shared" si="187"/>
        <v>-</v>
      </c>
      <c r="AQ167" s="128" t="str">
        <f t="shared" si="219"/>
        <v>-</v>
      </c>
      <c r="AR167" s="128" t="str">
        <f t="shared" si="220"/>
        <v>-</v>
      </c>
      <c r="AS167" s="128">
        <f t="shared" si="188"/>
        <v>0</v>
      </c>
      <c r="AT167" s="128" t="str">
        <f t="shared" si="189"/>
        <v>-</v>
      </c>
      <c r="AU167" s="128" t="str">
        <f t="shared" si="190"/>
        <v>-</v>
      </c>
      <c r="AV167" s="128" t="str">
        <f t="shared" si="191"/>
        <v>-</v>
      </c>
      <c r="AW167" s="128" t="str">
        <f t="shared" si="192"/>
        <v>-</v>
      </c>
      <c r="AX167" s="128" t="str">
        <f t="shared" si="193"/>
        <v>-</v>
      </c>
      <c r="AY167" s="128" t="str">
        <f t="shared" si="194"/>
        <v>-</v>
      </c>
      <c r="AZ167" s="128" t="str">
        <f t="shared" si="195"/>
        <v>-</v>
      </c>
      <c r="BA167" s="128" t="str">
        <f t="shared" si="196"/>
        <v>-</v>
      </c>
      <c r="BB167" s="128" t="str">
        <f t="shared" si="197"/>
        <v>-</v>
      </c>
      <c r="BC167" s="128" t="str">
        <f t="shared" si="198"/>
        <v>-</v>
      </c>
      <c r="BD167" s="128" t="str">
        <f t="shared" si="199"/>
        <v>-</v>
      </c>
      <c r="BE167" s="187"/>
      <c r="BF167" s="128" t="str">
        <f t="shared" si="200"/>
        <v>-</v>
      </c>
      <c r="BG167" s="128" t="str">
        <f t="shared" si="201"/>
        <v>-</v>
      </c>
      <c r="BH167" s="128" t="str">
        <f t="shared" si="202"/>
        <v>-</v>
      </c>
      <c r="BI167" s="128" t="str">
        <f t="shared" si="203"/>
        <v>-</v>
      </c>
      <c r="BJ167" s="128" t="str">
        <f t="shared" si="204"/>
        <v>-</v>
      </c>
      <c r="BK167" s="128" t="str">
        <f t="shared" si="205"/>
        <v>-</v>
      </c>
      <c r="BL167" s="128" t="str">
        <f t="shared" si="206"/>
        <v>-</v>
      </c>
      <c r="BM167" s="128" t="str">
        <f t="shared" si="207"/>
        <v>-</v>
      </c>
      <c r="BN167" s="128" t="str">
        <f t="shared" si="208"/>
        <v>-</v>
      </c>
      <c r="BO167" s="128" t="str">
        <f t="shared" si="209"/>
        <v>-</v>
      </c>
      <c r="BP167" s="128" t="str">
        <f t="shared" si="210"/>
        <v>-</v>
      </c>
      <c r="BQ167" s="128" t="str">
        <f t="shared" si="211"/>
        <v>-</v>
      </c>
      <c r="BR167" s="128" t="str">
        <f t="shared" si="212"/>
        <v>-</v>
      </c>
      <c r="BS167" s="128" t="str">
        <f t="shared" si="213"/>
        <v>-</v>
      </c>
      <c r="BT167" s="128" t="str">
        <f t="shared" si="214"/>
        <v>-</v>
      </c>
      <c r="BU167" s="128" t="str">
        <f t="shared" si="215"/>
        <v>-</v>
      </c>
      <c r="BV167" s="129">
        <f t="shared" si="216"/>
        <v>0</v>
      </c>
      <c r="BX167" s="128" t="str">
        <f t="shared" si="103"/>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17"/>
        <v>-</v>
      </c>
      <c r="K168" s="20" t="str">
        <f>IF(月途中入退所!$D41=$B$2,月途中入退所!$I41,"-")</f>
        <v>-</v>
      </c>
      <c r="L168" s="162" t="str">
        <f t="shared" si="218"/>
        <v>-</v>
      </c>
      <c r="M168" s="20" t="str">
        <f>IF(月途中入退所!$D41=$B$2,月途中入退所!$J41,"-")</f>
        <v>-</v>
      </c>
      <c r="N168" s="129">
        <f t="shared" si="161"/>
        <v>0</v>
      </c>
      <c r="O168" s="123"/>
      <c r="P168" s="128" t="str">
        <f t="shared" si="162"/>
        <v>-</v>
      </c>
      <c r="Q168" s="128" t="str">
        <f t="shared" si="163"/>
        <v>-</v>
      </c>
      <c r="R168" s="128" t="str">
        <f t="shared" si="164"/>
        <v>-</v>
      </c>
      <c r="S168" s="128" t="str">
        <f t="shared" si="165"/>
        <v>-</v>
      </c>
      <c r="T168" s="128" t="str">
        <f t="shared" si="166"/>
        <v>-</v>
      </c>
      <c r="U168" s="128" t="str">
        <f t="shared" si="167"/>
        <v>-</v>
      </c>
      <c r="V168" s="128" t="str">
        <f t="shared" si="168"/>
        <v>-</v>
      </c>
      <c r="W168" s="128" t="str">
        <f t="shared" si="169"/>
        <v>-</v>
      </c>
      <c r="X168" s="128" t="str">
        <f t="shared" si="170"/>
        <v>-</v>
      </c>
      <c r="Y168" s="128" t="str">
        <f t="shared" si="171"/>
        <v>-</v>
      </c>
      <c r="Z168" s="128" t="str">
        <f t="shared" si="172"/>
        <v>-</v>
      </c>
      <c r="AA168" s="128" t="str">
        <f t="shared" si="173"/>
        <v>-</v>
      </c>
      <c r="AB168" s="131"/>
      <c r="AC168" s="128" t="str">
        <f t="shared" si="174"/>
        <v>-</v>
      </c>
      <c r="AD168" s="128" t="str">
        <f t="shared" si="175"/>
        <v>-</v>
      </c>
      <c r="AE168" s="128" t="str">
        <f t="shared" si="176"/>
        <v>-</v>
      </c>
      <c r="AF168" s="128" t="str">
        <f t="shared" si="177"/>
        <v>-</v>
      </c>
      <c r="AG168" s="128" t="str">
        <f t="shared" si="178"/>
        <v>-</v>
      </c>
      <c r="AH168" s="128" t="str">
        <f t="shared" si="179"/>
        <v>-</v>
      </c>
      <c r="AI168" s="128" t="str">
        <f t="shared" si="180"/>
        <v>-</v>
      </c>
      <c r="AJ168" s="128" t="str">
        <f t="shared" si="181"/>
        <v>-</v>
      </c>
      <c r="AK168" s="128" t="str">
        <f t="shared" si="182"/>
        <v>-</v>
      </c>
      <c r="AL168" s="128" t="str">
        <f t="shared" si="183"/>
        <v>-</v>
      </c>
      <c r="AM168" s="128" t="str">
        <f t="shared" si="184"/>
        <v>-</v>
      </c>
      <c r="AN168" s="128" t="str">
        <f t="shared" si="185"/>
        <v>-</v>
      </c>
      <c r="AO168" s="128" t="str">
        <f t="shared" si="186"/>
        <v>-</v>
      </c>
      <c r="AP168" s="128" t="str">
        <f t="shared" si="187"/>
        <v>-</v>
      </c>
      <c r="AQ168" s="128" t="str">
        <f t="shared" si="219"/>
        <v>-</v>
      </c>
      <c r="AR168" s="128" t="str">
        <f t="shared" si="220"/>
        <v>-</v>
      </c>
      <c r="AS168" s="128">
        <f t="shared" si="188"/>
        <v>0</v>
      </c>
      <c r="AT168" s="128" t="str">
        <f t="shared" si="189"/>
        <v>-</v>
      </c>
      <c r="AU168" s="128" t="str">
        <f t="shared" si="190"/>
        <v>-</v>
      </c>
      <c r="AV168" s="128" t="str">
        <f t="shared" si="191"/>
        <v>-</v>
      </c>
      <c r="AW168" s="128" t="str">
        <f t="shared" si="192"/>
        <v>-</v>
      </c>
      <c r="AX168" s="128" t="str">
        <f t="shared" si="193"/>
        <v>-</v>
      </c>
      <c r="AY168" s="128" t="str">
        <f t="shared" si="194"/>
        <v>-</v>
      </c>
      <c r="AZ168" s="128" t="str">
        <f t="shared" si="195"/>
        <v>-</v>
      </c>
      <c r="BA168" s="128" t="str">
        <f t="shared" si="196"/>
        <v>-</v>
      </c>
      <c r="BB168" s="128" t="str">
        <f t="shared" si="197"/>
        <v>-</v>
      </c>
      <c r="BC168" s="128" t="str">
        <f t="shared" si="198"/>
        <v>-</v>
      </c>
      <c r="BD168" s="128" t="str">
        <f t="shared" si="199"/>
        <v>-</v>
      </c>
      <c r="BE168" s="187"/>
      <c r="BF168" s="128" t="str">
        <f t="shared" si="200"/>
        <v>-</v>
      </c>
      <c r="BG168" s="128" t="str">
        <f t="shared" si="201"/>
        <v>-</v>
      </c>
      <c r="BH168" s="128" t="str">
        <f t="shared" si="202"/>
        <v>-</v>
      </c>
      <c r="BI168" s="128" t="str">
        <f t="shared" si="203"/>
        <v>-</v>
      </c>
      <c r="BJ168" s="128" t="str">
        <f t="shared" si="204"/>
        <v>-</v>
      </c>
      <c r="BK168" s="128" t="str">
        <f t="shared" si="205"/>
        <v>-</v>
      </c>
      <c r="BL168" s="128" t="str">
        <f t="shared" si="206"/>
        <v>-</v>
      </c>
      <c r="BM168" s="128" t="str">
        <f t="shared" si="207"/>
        <v>-</v>
      </c>
      <c r="BN168" s="128" t="str">
        <f t="shared" si="208"/>
        <v>-</v>
      </c>
      <c r="BO168" s="128" t="str">
        <f t="shared" si="209"/>
        <v>-</v>
      </c>
      <c r="BP168" s="128" t="str">
        <f t="shared" si="210"/>
        <v>-</v>
      </c>
      <c r="BQ168" s="128" t="str">
        <f t="shared" si="211"/>
        <v>-</v>
      </c>
      <c r="BR168" s="128" t="str">
        <f t="shared" si="212"/>
        <v>-</v>
      </c>
      <c r="BS168" s="128" t="str">
        <f t="shared" si="213"/>
        <v>-</v>
      </c>
      <c r="BT168" s="128" t="str">
        <f t="shared" si="214"/>
        <v>-</v>
      </c>
      <c r="BU168" s="128" t="str">
        <f t="shared" si="215"/>
        <v>-</v>
      </c>
      <c r="BV168" s="129">
        <f t="shared" si="216"/>
        <v>0</v>
      </c>
      <c r="BX168" s="128" t="str">
        <f t="shared" si="103"/>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17"/>
        <v>-</v>
      </c>
      <c r="K169" s="20" t="str">
        <f>IF(月途中入退所!$D42=$B$2,月途中入退所!$I42,"-")</f>
        <v>-</v>
      </c>
      <c r="L169" s="162" t="str">
        <f t="shared" si="218"/>
        <v>-</v>
      </c>
      <c r="M169" s="20" t="str">
        <f>IF(月途中入退所!$D42=$B$2,月途中入退所!$J42,"-")</f>
        <v>-</v>
      </c>
      <c r="N169" s="129">
        <f t="shared" si="161"/>
        <v>0</v>
      </c>
      <c r="P169" s="128" t="str">
        <f t="shared" si="162"/>
        <v>-</v>
      </c>
      <c r="Q169" s="128" t="str">
        <f t="shared" si="163"/>
        <v>-</v>
      </c>
      <c r="R169" s="128" t="str">
        <f t="shared" si="164"/>
        <v>-</v>
      </c>
      <c r="S169" s="128" t="str">
        <f t="shared" si="165"/>
        <v>-</v>
      </c>
      <c r="T169" s="128" t="str">
        <f t="shared" si="166"/>
        <v>-</v>
      </c>
      <c r="U169" s="128" t="str">
        <f t="shared" si="167"/>
        <v>-</v>
      </c>
      <c r="V169" s="128" t="str">
        <f t="shared" si="168"/>
        <v>-</v>
      </c>
      <c r="W169" s="128" t="str">
        <f t="shared" si="169"/>
        <v>-</v>
      </c>
      <c r="X169" s="128" t="str">
        <f t="shared" si="170"/>
        <v>-</v>
      </c>
      <c r="Y169" s="128" t="str">
        <f t="shared" si="171"/>
        <v>-</v>
      </c>
      <c r="Z169" s="128" t="str">
        <f t="shared" si="172"/>
        <v>-</v>
      </c>
      <c r="AA169" s="128" t="str">
        <f t="shared" si="173"/>
        <v>-</v>
      </c>
      <c r="AB169" s="131"/>
      <c r="AC169" s="128" t="str">
        <f t="shared" si="174"/>
        <v>-</v>
      </c>
      <c r="AD169" s="128" t="str">
        <f t="shared" si="175"/>
        <v>-</v>
      </c>
      <c r="AE169" s="128" t="str">
        <f t="shared" si="176"/>
        <v>-</v>
      </c>
      <c r="AF169" s="128" t="str">
        <f t="shared" si="177"/>
        <v>-</v>
      </c>
      <c r="AG169" s="128" t="str">
        <f t="shared" si="178"/>
        <v>-</v>
      </c>
      <c r="AH169" s="128" t="str">
        <f t="shared" si="179"/>
        <v>-</v>
      </c>
      <c r="AI169" s="128" t="str">
        <f t="shared" si="180"/>
        <v>-</v>
      </c>
      <c r="AJ169" s="128" t="str">
        <f t="shared" si="181"/>
        <v>-</v>
      </c>
      <c r="AK169" s="128" t="str">
        <f t="shared" si="182"/>
        <v>-</v>
      </c>
      <c r="AL169" s="128" t="str">
        <f t="shared" si="183"/>
        <v>-</v>
      </c>
      <c r="AM169" s="128" t="str">
        <f t="shared" si="184"/>
        <v>-</v>
      </c>
      <c r="AN169" s="128" t="str">
        <f t="shared" si="185"/>
        <v>-</v>
      </c>
      <c r="AO169" s="128" t="str">
        <f t="shared" si="186"/>
        <v>-</v>
      </c>
      <c r="AP169" s="128" t="str">
        <f t="shared" si="187"/>
        <v>-</v>
      </c>
      <c r="AQ169" s="128" t="str">
        <f t="shared" si="219"/>
        <v>-</v>
      </c>
      <c r="AR169" s="128" t="str">
        <f t="shared" si="220"/>
        <v>-</v>
      </c>
      <c r="AS169" s="128">
        <f t="shared" si="188"/>
        <v>0</v>
      </c>
      <c r="AT169" s="128" t="str">
        <f t="shared" si="189"/>
        <v>-</v>
      </c>
      <c r="AU169" s="128" t="str">
        <f t="shared" si="190"/>
        <v>-</v>
      </c>
      <c r="AV169" s="128" t="str">
        <f t="shared" si="191"/>
        <v>-</v>
      </c>
      <c r="AW169" s="128" t="str">
        <f t="shared" si="192"/>
        <v>-</v>
      </c>
      <c r="AX169" s="128" t="str">
        <f t="shared" si="193"/>
        <v>-</v>
      </c>
      <c r="AY169" s="128" t="str">
        <f t="shared" si="194"/>
        <v>-</v>
      </c>
      <c r="AZ169" s="128" t="str">
        <f t="shared" si="195"/>
        <v>-</v>
      </c>
      <c r="BA169" s="128" t="str">
        <f t="shared" si="196"/>
        <v>-</v>
      </c>
      <c r="BB169" s="128" t="str">
        <f t="shared" si="197"/>
        <v>-</v>
      </c>
      <c r="BC169" s="128" t="str">
        <f t="shared" si="198"/>
        <v>-</v>
      </c>
      <c r="BD169" s="128" t="str">
        <f t="shared" si="199"/>
        <v>-</v>
      </c>
      <c r="BE169" s="187"/>
      <c r="BF169" s="128" t="str">
        <f t="shared" si="200"/>
        <v>-</v>
      </c>
      <c r="BG169" s="128" t="str">
        <f t="shared" si="201"/>
        <v>-</v>
      </c>
      <c r="BH169" s="128" t="str">
        <f t="shared" si="202"/>
        <v>-</v>
      </c>
      <c r="BI169" s="128" t="str">
        <f t="shared" si="203"/>
        <v>-</v>
      </c>
      <c r="BJ169" s="128" t="str">
        <f t="shared" si="204"/>
        <v>-</v>
      </c>
      <c r="BK169" s="128" t="str">
        <f t="shared" si="205"/>
        <v>-</v>
      </c>
      <c r="BL169" s="128" t="str">
        <f t="shared" si="206"/>
        <v>-</v>
      </c>
      <c r="BM169" s="128" t="str">
        <f t="shared" si="207"/>
        <v>-</v>
      </c>
      <c r="BN169" s="128" t="str">
        <f t="shared" si="208"/>
        <v>-</v>
      </c>
      <c r="BO169" s="128" t="str">
        <f t="shared" si="209"/>
        <v>-</v>
      </c>
      <c r="BP169" s="128" t="str">
        <f t="shared" si="210"/>
        <v>-</v>
      </c>
      <c r="BQ169" s="128" t="str">
        <f t="shared" si="211"/>
        <v>-</v>
      </c>
      <c r="BR169" s="128" t="str">
        <f t="shared" si="212"/>
        <v>-</v>
      </c>
      <c r="BS169" s="128" t="str">
        <f t="shared" si="213"/>
        <v>-</v>
      </c>
      <c r="BT169" s="128" t="str">
        <f t="shared" si="214"/>
        <v>-</v>
      </c>
      <c r="BU169" s="128" t="str">
        <f t="shared" si="215"/>
        <v>-</v>
      </c>
      <c r="BV169" s="129">
        <f t="shared" si="216"/>
        <v>0</v>
      </c>
      <c r="BX169" s="128" t="str">
        <f t="shared" si="103"/>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17"/>
        <v>-</v>
      </c>
      <c r="K170" s="20" t="str">
        <f>IF(月途中入退所!$D43=$B$2,月途中入退所!$I43,"-")</f>
        <v>-</v>
      </c>
      <c r="L170" s="162" t="str">
        <f t="shared" si="218"/>
        <v>-</v>
      </c>
      <c r="M170" s="20" t="str">
        <f>IF(月途中入退所!$D43=$B$2,月途中入退所!$J43,"-")</f>
        <v>-</v>
      </c>
      <c r="N170" s="129">
        <f t="shared" si="161"/>
        <v>0</v>
      </c>
      <c r="P170" s="128" t="str">
        <f t="shared" si="162"/>
        <v>-</v>
      </c>
      <c r="Q170" s="128" t="str">
        <f t="shared" si="163"/>
        <v>-</v>
      </c>
      <c r="R170" s="128" t="str">
        <f t="shared" si="164"/>
        <v>-</v>
      </c>
      <c r="S170" s="128" t="str">
        <f t="shared" si="165"/>
        <v>-</v>
      </c>
      <c r="T170" s="128" t="str">
        <f t="shared" si="166"/>
        <v>-</v>
      </c>
      <c r="U170" s="128" t="str">
        <f t="shared" si="167"/>
        <v>-</v>
      </c>
      <c r="V170" s="128" t="str">
        <f t="shared" si="168"/>
        <v>-</v>
      </c>
      <c r="W170" s="128" t="str">
        <f t="shared" si="169"/>
        <v>-</v>
      </c>
      <c r="X170" s="128" t="str">
        <f t="shared" si="170"/>
        <v>-</v>
      </c>
      <c r="Y170" s="128" t="str">
        <f t="shared" si="171"/>
        <v>-</v>
      </c>
      <c r="Z170" s="128" t="str">
        <f t="shared" si="172"/>
        <v>-</v>
      </c>
      <c r="AA170" s="128" t="str">
        <f t="shared" si="173"/>
        <v>-</v>
      </c>
      <c r="AB170" s="131"/>
      <c r="AC170" s="128" t="str">
        <f t="shared" si="174"/>
        <v>-</v>
      </c>
      <c r="AD170" s="128" t="str">
        <f t="shared" si="175"/>
        <v>-</v>
      </c>
      <c r="AE170" s="128" t="str">
        <f t="shared" si="176"/>
        <v>-</v>
      </c>
      <c r="AF170" s="128" t="str">
        <f t="shared" si="177"/>
        <v>-</v>
      </c>
      <c r="AG170" s="128" t="str">
        <f t="shared" si="178"/>
        <v>-</v>
      </c>
      <c r="AH170" s="128" t="str">
        <f t="shared" si="179"/>
        <v>-</v>
      </c>
      <c r="AI170" s="128" t="str">
        <f t="shared" si="180"/>
        <v>-</v>
      </c>
      <c r="AJ170" s="128" t="str">
        <f t="shared" si="181"/>
        <v>-</v>
      </c>
      <c r="AK170" s="128" t="str">
        <f t="shared" si="182"/>
        <v>-</v>
      </c>
      <c r="AL170" s="128" t="str">
        <f t="shared" si="183"/>
        <v>-</v>
      </c>
      <c r="AM170" s="128" t="str">
        <f t="shared" si="184"/>
        <v>-</v>
      </c>
      <c r="AN170" s="128" t="str">
        <f t="shared" si="185"/>
        <v>-</v>
      </c>
      <c r="AO170" s="128" t="str">
        <f t="shared" si="186"/>
        <v>-</v>
      </c>
      <c r="AP170" s="128" t="str">
        <f t="shared" si="187"/>
        <v>-</v>
      </c>
      <c r="AQ170" s="128" t="str">
        <f t="shared" si="219"/>
        <v>-</v>
      </c>
      <c r="AR170" s="128" t="str">
        <f t="shared" si="220"/>
        <v>-</v>
      </c>
      <c r="AS170" s="128">
        <f t="shared" si="188"/>
        <v>0</v>
      </c>
      <c r="AT170" s="128" t="str">
        <f t="shared" si="189"/>
        <v>-</v>
      </c>
      <c r="AU170" s="128" t="str">
        <f t="shared" si="190"/>
        <v>-</v>
      </c>
      <c r="AV170" s="128" t="str">
        <f t="shared" si="191"/>
        <v>-</v>
      </c>
      <c r="AW170" s="128" t="str">
        <f t="shared" si="192"/>
        <v>-</v>
      </c>
      <c r="AX170" s="128" t="str">
        <f t="shared" si="193"/>
        <v>-</v>
      </c>
      <c r="AY170" s="128" t="str">
        <f t="shared" si="194"/>
        <v>-</v>
      </c>
      <c r="AZ170" s="128" t="str">
        <f t="shared" si="195"/>
        <v>-</v>
      </c>
      <c r="BA170" s="128" t="str">
        <f t="shared" si="196"/>
        <v>-</v>
      </c>
      <c r="BB170" s="128" t="str">
        <f t="shared" si="197"/>
        <v>-</v>
      </c>
      <c r="BC170" s="128" t="str">
        <f t="shared" si="198"/>
        <v>-</v>
      </c>
      <c r="BD170" s="128" t="str">
        <f t="shared" si="199"/>
        <v>-</v>
      </c>
      <c r="BE170" s="187"/>
      <c r="BF170" s="128" t="str">
        <f t="shared" si="200"/>
        <v>-</v>
      </c>
      <c r="BG170" s="128" t="str">
        <f t="shared" si="201"/>
        <v>-</v>
      </c>
      <c r="BH170" s="128" t="str">
        <f t="shared" si="202"/>
        <v>-</v>
      </c>
      <c r="BI170" s="128" t="str">
        <f t="shared" si="203"/>
        <v>-</v>
      </c>
      <c r="BJ170" s="128" t="str">
        <f t="shared" si="204"/>
        <v>-</v>
      </c>
      <c r="BK170" s="128" t="str">
        <f t="shared" si="205"/>
        <v>-</v>
      </c>
      <c r="BL170" s="128" t="str">
        <f t="shared" si="206"/>
        <v>-</v>
      </c>
      <c r="BM170" s="128" t="str">
        <f t="shared" si="207"/>
        <v>-</v>
      </c>
      <c r="BN170" s="128" t="str">
        <f t="shared" si="208"/>
        <v>-</v>
      </c>
      <c r="BO170" s="128" t="str">
        <f t="shared" si="209"/>
        <v>-</v>
      </c>
      <c r="BP170" s="128" t="str">
        <f t="shared" si="210"/>
        <v>-</v>
      </c>
      <c r="BQ170" s="128" t="str">
        <f t="shared" si="211"/>
        <v>-</v>
      </c>
      <c r="BR170" s="128" t="str">
        <f t="shared" si="212"/>
        <v>-</v>
      </c>
      <c r="BS170" s="128" t="str">
        <f t="shared" si="213"/>
        <v>-</v>
      </c>
      <c r="BT170" s="128" t="str">
        <f t="shared" si="214"/>
        <v>-</v>
      </c>
      <c r="BU170" s="128" t="str">
        <f t="shared" si="215"/>
        <v>-</v>
      </c>
      <c r="BV170" s="129">
        <f t="shared" si="216"/>
        <v>0</v>
      </c>
      <c r="BX170" s="128" t="str">
        <f t="shared" si="103"/>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17"/>
        <v>-</v>
      </c>
      <c r="K171" s="20" t="str">
        <f>IF(月途中入退所!$D44=$B$2,月途中入退所!$I44,"-")</f>
        <v>-</v>
      </c>
      <c r="L171" s="162" t="str">
        <f t="shared" si="218"/>
        <v>-</v>
      </c>
      <c r="M171" s="20" t="str">
        <f>IF(月途中入退所!$D44=$B$2,月途中入退所!$J44,"-")</f>
        <v>-</v>
      </c>
      <c r="N171" s="129">
        <f t="shared" si="161"/>
        <v>0</v>
      </c>
      <c r="P171" s="128" t="str">
        <f t="shared" si="162"/>
        <v>-</v>
      </c>
      <c r="Q171" s="128" t="str">
        <f t="shared" si="163"/>
        <v>-</v>
      </c>
      <c r="R171" s="128" t="str">
        <f t="shared" si="164"/>
        <v>-</v>
      </c>
      <c r="S171" s="128" t="str">
        <f t="shared" si="165"/>
        <v>-</v>
      </c>
      <c r="T171" s="128" t="str">
        <f t="shared" si="166"/>
        <v>-</v>
      </c>
      <c r="U171" s="128" t="str">
        <f t="shared" si="167"/>
        <v>-</v>
      </c>
      <c r="V171" s="128" t="str">
        <f t="shared" si="168"/>
        <v>-</v>
      </c>
      <c r="W171" s="128" t="str">
        <f t="shared" si="169"/>
        <v>-</v>
      </c>
      <c r="X171" s="128" t="str">
        <f t="shared" si="170"/>
        <v>-</v>
      </c>
      <c r="Y171" s="128" t="str">
        <f t="shared" si="171"/>
        <v>-</v>
      </c>
      <c r="Z171" s="128" t="str">
        <f t="shared" si="172"/>
        <v>-</v>
      </c>
      <c r="AA171" s="128" t="str">
        <f t="shared" si="173"/>
        <v>-</v>
      </c>
      <c r="AB171" s="131"/>
      <c r="AC171" s="128" t="str">
        <f t="shared" si="174"/>
        <v>-</v>
      </c>
      <c r="AD171" s="128" t="str">
        <f t="shared" si="175"/>
        <v>-</v>
      </c>
      <c r="AE171" s="128" t="str">
        <f t="shared" si="176"/>
        <v>-</v>
      </c>
      <c r="AF171" s="128" t="str">
        <f t="shared" si="177"/>
        <v>-</v>
      </c>
      <c r="AG171" s="128" t="str">
        <f t="shared" si="178"/>
        <v>-</v>
      </c>
      <c r="AH171" s="128" t="str">
        <f t="shared" si="179"/>
        <v>-</v>
      </c>
      <c r="AI171" s="128" t="str">
        <f t="shared" si="180"/>
        <v>-</v>
      </c>
      <c r="AJ171" s="128" t="str">
        <f t="shared" si="181"/>
        <v>-</v>
      </c>
      <c r="AK171" s="128" t="str">
        <f t="shared" si="182"/>
        <v>-</v>
      </c>
      <c r="AL171" s="128" t="str">
        <f t="shared" si="183"/>
        <v>-</v>
      </c>
      <c r="AM171" s="128" t="str">
        <f t="shared" si="184"/>
        <v>-</v>
      </c>
      <c r="AN171" s="128" t="str">
        <f t="shared" si="185"/>
        <v>-</v>
      </c>
      <c r="AO171" s="128" t="str">
        <f t="shared" si="186"/>
        <v>-</v>
      </c>
      <c r="AP171" s="128" t="str">
        <f t="shared" si="187"/>
        <v>-</v>
      </c>
      <c r="AQ171" s="128" t="str">
        <f t="shared" si="219"/>
        <v>-</v>
      </c>
      <c r="AR171" s="128" t="str">
        <f t="shared" si="220"/>
        <v>-</v>
      </c>
      <c r="AS171" s="128">
        <f t="shared" si="188"/>
        <v>0</v>
      </c>
      <c r="AT171" s="128" t="str">
        <f t="shared" si="189"/>
        <v>-</v>
      </c>
      <c r="AU171" s="128" t="str">
        <f t="shared" si="190"/>
        <v>-</v>
      </c>
      <c r="AV171" s="128" t="str">
        <f t="shared" si="191"/>
        <v>-</v>
      </c>
      <c r="AW171" s="128" t="str">
        <f t="shared" si="192"/>
        <v>-</v>
      </c>
      <c r="AX171" s="128" t="str">
        <f t="shared" si="193"/>
        <v>-</v>
      </c>
      <c r="AY171" s="128" t="str">
        <f t="shared" si="194"/>
        <v>-</v>
      </c>
      <c r="AZ171" s="128" t="str">
        <f t="shared" si="195"/>
        <v>-</v>
      </c>
      <c r="BA171" s="128" t="str">
        <f t="shared" si="196"/>
        <v>-</v>
      </c>
      <c r="BB171" s="128" t="str">
        <f t="shared" si="197"/>
        <v>-</v>
      </c>
      <c r="BC171" s="128" t="str">
        <f t="shared" si="198"/>
        <v>-</v>
      </c>
      <c r="BD171" s="128" t="str">
        <f t="shared" si="199"/>
        <v>-</v>
      </c>
      <c r="BE171" s="187"/>
      <c r="BF171" s="128" t="str">
        <f t="shared" si="200"/>
        <v>-</v>
      </c>
      <c r="BG171" s="128" t="str">
        <f t="shared" si="201"/>
        <v>-</v>
      </c>
      <c r="BH171" s="128" t="str">
        <f t="shared" si="202"/>
        <v>-</v>
      </c>
      <c r="BI171" s="128" t="str">
        <f t="shared" si="203"/>
        <v>-</v>
      </c>
      <c r="BJ171" s="128" t="str">
        <f t="shared" si="204"/>
        <v>-</v>
      </c>
      <c r="BK171" s="128" t="str">
        <f t="shared" si="205"/>
        <v>-</v>
      </c>
      <c r="BL171" s="128" t="str">
        <f t="shared" si="206"/>
        <v>-</v>
      </c>
      <c r="BM171" s="128" t="str">
        <f t="shared" si="207"/>
        <v>-</v>
      </c>
      <c r="BN171" s="128" t="str">
        <f t="shared" si="208"/>
        <v>-</v>
      </c>
      <c r="BO171" s="128" t="str">
        <f t="shared" si="209"/>
        <v>-</v>
      </c>
      <c r="BP171" s="128" t="str">
        <f t="shared" si="210"/>
        <v>-</v>
      </c>
      <c r="BQ171" s="128" t="str">
        <f t="shared" si="211"/>
        <v>-</v>
      </c>
      <c r="BR171" s="128" t="str">
        <f t="shared" si="212"/>
        <v>-</v>
      </c>
      <c r="BS171" s="128" t="str">
        <f t="shared" si="213"/>
        <v>-</v>
      </c>
      <c r="BT171" s="128" t="str">
        <f t="shared" si="214"/>
        <v>-</v>
      </c>
      <c r="BU171" s="128" t="str">
        <f t="shared" si="215"/>
        <v>-</v>
      </c>
      <c r="BV171" s="129">
        <f t="shared" si="216"/>
        <v>0</v>
      </c>
      <c r="BX171" s="128" t="str">
        <f t="shared" si="103"/>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17"/>
        <v>-</v>
      </c>
      <c r="K172" s="20" t="str">
        <f>IF(月途中入退所!$D45=$B$2,月途中入退所!$I45,"-")</f>
        <v>-</v>
      </c>
      <c r="L172" s="162" t="str">
        <f t="shared" si="218"/>
        <v>-</v>
      </c>
      <c r="M172" s="20" t="str">
        <f>IF(月途中入退所!$D45=$B$2,月途中入退所!$J45,"-")</f>
        <v>-</v>
      </c>
      <c r="N172" s="129">
        <f t="shared" si="161"/>
        <v>0</v>
      </c>
      <c r="P172" s="128" t="str">
        <f t="shared" si="162"/>
        <v>-</v>
      </c>
      <c r="Q172" s="128" t="str">
        <f t="shared" si="163"/>
        <v>-</v>
      </c>
      <c r="R172" s="128" t="str">
        <f t="shared" si="164"/>
        <v>-</v>
      </c>
      <c r="S172" s="128" t="str">
        <f t="shared" si="165"/>
        <v>-</v>
      </c>
      <c r="T172" s="128" t="str">
        <f t="shared" si="166"/>
        <v>-</v>
      </c>
      <c r="U172" s="128" t="str">
        <f t="shared" si="167"/>
        <v>-</v>
      </c>
      <c r="V172" s="128" t="str">
        <f t="shared" si="168"/>
        <v>-</v>
      </c>
      <c r="W172" s="128" t="str">
        <f t="shared" si="169"/>
        <v>-</v>
      </c>
      <c r="X172" s="128" t="str">
        <f t="shared" si="170"/>
        <v>-</v>
      </c>
      <c r="Y172" s="128" t="str">
        <f t="shared" si="171"/>
        <v>-</v>
      </c>
      <c r="Z172" s="128" t="str">
        <f t="shared" si="172"/>
        <v>-</v>
      </c>
      <c r="AA172" s="128" t="str">
        <f t="shared" si="173"/>
        <v>-</v>
      </c>
      <c r="AB172" s="131"/>
      <c r="AC172" s="128" t="str">
        <f t="shared" si="174"/>
        <v>-</v>
      </c>
      <c r="AD172" s="128" t="str">
        <f t="shared" si="175"/>
        <v>-</v>
      </c>
      <c r="AE172" s="128" t="str">
        <f t="shared" si="176"/>
        <v>-</v>
      </c>
      <c r="AF172" s="128" t="str">
        <f t="shared" si="177"/>
        <v>-</v>
      </c>
      <c r="AG172" s="128" t="str">
        <f t="shared" si="178"/>
        <v>-</v>
      </c>
      <c r="AH172" s="128" t="str">
        <f t="shared" si="179"/>
        <v>-</v>
      </c>
      <c r="AI172" s="128" t="str">
        <f t="shared" si="180"/>
        <v>-</v>
      </c>
      <c r="AJ172" s="128" t="str">
        <f t="shared" si="181"/>
        <v>-</v>
      </c>
      <c r="AK172" s="128" t="str">
        <f t="shared" si="182"/>
        <v>-</v>
      </c>
      <c r="AL172" s="128" t="str">
        <f t="shared" si="183"/>
        <v>-</v>
      </c>
      <c r="AM172" s="128" t="str">
        <f t="shared" si="184"/>
        <v>-</v>
      </c>
      <c r="AN172" s="128" t="str">
        <f t="shared" si="185"/>
        <v>-</v>
      </c>
      <c r="AO172" s="128" t="str">
        <f t="shared" si="186"/>
        <v>-</v>
      </c>
      <c r="AP172" s="128" t="str">
        <f t="shared" si="187"/>
        <v>-</v>
      </c>
      <c r="AQ172" s="128" t="str">
        <f t="shared" si="219"/>
        <v>-</v>
      </c>
      <c r="AR172" s="128" t="str">
        <f t="shared" si="220"/>
        <v>-</v>
      </c>
      <c r="AS172" s="128">
        <f t="shared" si="188"/>
        <v>0</v>
      </c>
      <c r="AT172" s="128" t="str">
        <f t="shared" si="189"/>
        <v>-</v>
      </c>
      <c r="AU172" s="128" t="str">
        <f t="shared" si="190"/>
        <v>-</v>
      </c>
      <c r="AV172" s="128" t="str">
        <f t="shared" si="191"/>
        <v>-</v>
      </c>
      <c r="AW172" s="128" t="str">
        <f t="shared" si="192"/>
        <v>-</v>
      </c>
      <c r="AX172" s="128" t="str">
        <f t="shared" si="193"/>
        <v>-</v>
      </c>
      <c r="AY172" s="128" t="str">
        <f t="shared" si="194"/>
        <v>-</v>
      </c>
      <c r="AZ172" s="128" t="str">
        <f t="shared" si="195"/>
        <v>-</v>
      </c>
      <c r="BA172" s="128" t="str">
        <f t="shared" si="196"/>
        <v>-</v>
      </c>
      <c r="BB172" s="128" t="str">
        <f t="shared" si="197"/>
        <v>-</v>
      </c>
      <c r="BC172" s="128" t="str">
        <f t="shared" si="198"/>
        <v>-</v>
      </c>
      <c r="BD172" s="128" t="str">
        <f t="shared" si="199"/>
        <v>-</v>
      </c>
      <c r="BE172" s="187"/>
      <c r="BF172" s="128" t="str">
        <f t="shared" si="200"/>
        <v>-</v>
      </c>
      <c r="BG172" s="128" t="str">
        <f t="shared" si="201"/>
        <v>-</v>
      </c>
      <c r="BH172" s="128" t="str">
        <f t="shared" si="202"/>
        <v>-</v>
      </c>
      <c r="BI172" s="128" t="str">
        <f t="shared" si="203"/>
        <v>-</v>
      </c>
      <c r="BJ172" s="128" t="str">
        <f t="shared" si="204"/>
        <v>-</v>
      </c>
      <c r="BK172" s="128" t="str">
        <f t="shared" si="205"/>
        <v>-</v>
      </c>
      <c r="BL172" s="128" t="str">
        <f t="shared" si="206"/>
        <v>-</v>
      </c>
      <c r="BM172" s="128" t="str">
        <f t="shared" si="207"/>
        <v>-</v>
      </c>
      <c r="BN172" s="128" t="str">
        <f t="shared" si="208"/>
        <v>-</v>
      </c>
      <c r="BO172" s="128" t="str">
        <f t="shared" si="209"/>
        <v>-</v>
      </c>
      <c r="BP172" s="128" t="str">
        <f t="shared" si="210"/>
        <v>-</v>
      </c>
      <c r="BQ172" s="128" t="str">
        <f t="shared" si="211"/>
        <v>-</v>
      </c>
      <c r="BR172" s="128" t="str">
        <f t="shared" si="212"/>
        <v>-</v>
      </c>
      <c r="BS172" s="128" t="str">
        <f t="shared" si="213"/>
        <v>-</v>
      </c>
      <c r="BT172" s="128" t="str">
        <f t="shared" si="214"/>
        <v>-</v>
      </c>
      <c r="BU172" s="128" t="str">
        <f t="shared" si="215"/>
        <v>-</v>
      </c>
      <c r="BV172" s="129">
        <f t="shared" si="216"/>
        <v>0</v>
      </c>
      <c r="BX172" s="128" t="str">
        <f t="shared" ref="BX172:BX201" si="221">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17"/>
        <v>-</v>
      </c>
      <c r="K173" s="20" t="str">
        <f>IF(月途中入退所!$D46=$B$2,月途中入退所!$I46,"-")</f>
        <v>-</v>
      </c>
      <c r="L173" s="162" t="str">
        <f t="shared" si="218"/>
        <v>-</v>
      </c>
      <c r="M173" s="20" t="str">
        <f>IF(月途中入退所!$D46=$B$2,月途中入退所!$J46,"-")</f>
        <v>-</v>
      </c>
      <c r="N173" s="129">
        <f t="shared" si="161"/>
        <v>0</v>
      </c>
      <c r="P173" s="128" t="str">
        <f t="shared" si="162"/>
        <v>-</v>
      </c>
      <c r="Q173" s="128" t="str">
        <f t="shared" si="163"/>
        <v>-</v>
      </c>
      <c r="R173" s="128" t="str">
        <f t="shared" si="164"/>
        <v>-</v>
      </c>
      <c r="S173" s="128" t="str">
        <f t="shared" si="165"/>
        <v>-</v>
      </c>
      <c r="T173" s="128" t="str">
        <f t="shared" si="166"/>
        <v>-</v>
      </c>
      <c r="U173" s="128" t="str">
        <f t="shared" si="167"/>
        <v>-</v>
      </c>
      <c r="V173" s="128" t="str">
        <f t="shared" si="168"/>
        <v>-</v>
      </c>
      <c r="W173" s="128" t="str">
        <f t="shared" si="169"/>
        <v>-</v>
      </c>
      <c r="X173" s="128" t="str">
        <f t="shared" si="170"/>
        <v>-</v>
      </c>
      <c r="Y173" s="128" t="str">
        <f t="shared" si="171"/>
        <v>-</v>
      </c>
      <c r="Z173" s="128" t="str">
        <f t="shared" si="172"/>
        <v>-</v>
      </c>
      <c r="AA173" s="128" t="str">
        <f t="shared" si="173"/>
        <v>-</v>
      </c>
      <c r="AB173" s="131"/>
      <c r="AC173" s="128" t="str">
        <f t="shared" si="174"/>
        <v>-</v>
      </c>
      <c r="AD173" s="128" t="str">
        <f t="shared" si="175"/>
        <v>-</v>
      </c>
      <c r="AE173" s="128" t="str">
        <f t="shared" si="176"/>
        <v>-</v>
      </c>
      <c r="AF173" s="128" t="str">
        <f t="shared" si="177"/>
        <v>-</v>
      </c>
      <c r="AG173" s="128" t="str">
        <f t="shared" si="178"/>
        <v>-</v>
      </c>
      <c r="AH173" s="128" t="str">
        <f t="shared" si="179"/>
        <v>-</v>
      </c>
      <c r="AI173" s="128" t="str">
        <f t="shared" si="180"/>
        <v>-</v>
      </c>
      <c r="AJ173" s="128" t="str">
        <f t="shared" si="181"/>
        <v>-</v>
      </c>
      <c r="AK173" s="128" t="str">
        <f t="shared" si="182"/>
        <v>-</v>
      </c>
      <c r="AL173" s="128" t="str">
        <f t="shared" si="183"/>
        <v>-</v>
      </c>
      <c r="AM173" s="128" t="str">
        <f t="shared" si="184"/>
        <v>-</v>
      </c>
      <c r="AN173" s="128" t="str">
        <f t="shared" si="185"/>
        <v>-</v>
      </c>
      <c r="AO173" s="128" t="str">
        <f t="shared" si="186"/>
        <v>-</v>
      </c>
      <c r="AP173" s="128" t="str">
        <f t="shared" si="187"/>
        <v>-</v>
      </c>
      <c r="AQ173" s="128" t="str">
        <f t="shared" si="219"/>
        <v>-</v>
      </c>
      <c r="AR173" s="128" t="str">
        <f t="shared" si="220"/>
        <v>-</v>
      </c>
      <c r="AS173" s="128">
        <f t="shared" si="188"/>
        <v>0</v>
      </c>
      <c r="AT173" s="128" t="str">
        <f t="shared" si="189"/>
        <v>-</v>
      </c>
      <c r="AU173" s="128" t="str">
        <f t="shared" si="190"/>
        <v>-</v>
      </c>
      <c r="AV173" s="128" t="str">
        <f t="shared" si="191"/>
        <v>-</v>
      </c>
      <c r="AW173" s="128" t="str">
        <f t="shared" si="192"/>
        <v>-</v>
      </c>
      <c r="AX173" s="128" t="str">
        <f t="shared" si="193"/>
        <v>-</v>
      </c>
      <c r="AY173" s="128" t="str">
        <f t="shared" si="194"/>
        <v>-</v>
      </c>
      <c r="AZ173" s="128" t="str">
        <f t="shared" si="195"/>
        <v>-</v>
      </c>
      <c r="BA173" s="128" t="str">
        <f t="shared" si="196"/>
        <v>-</v>
      </c>
      <c r="BB173" s="128" t="str">
        <f t="shared" si="197"/>
        <v>-</v>
      </c>
      <c r="BC173" s="128" t="str">
        <f t="shared" si="198"/>
        <v>-</v>
      </c>
      <c r="BD173" s="128" t="str">
        <f t="shared" si="199"/>
        <v>-</v>
      </c>
      <c r="BE173" s="187"/>
      <c r="BF173" s="128" t="str">
        <f t="shared" si="200"/>
        <v>-</v>
      </c>
      <c r="BG173" s="128" t="str">
        <f t="shared" si="201"/>
        <v>-</v>
      </c>
      <c r="BH173" s="128" t="str">
        <f t="shared" si="202"/>
        <v>-</v>
      </c>
      <c r="BI173" s="128" t="str">
        <f t="shared" si="203"/>
        <v>-</v>
      </c>
      <c r="BJ173" s="128" t="str">
        <f t="shared" si="204"/>
        <v>-</v>
      </c>
      <c r="BK173" s="128" t="str">
        <f t="shared" si="205"/>
        <v>-</v>
      </c>
      <c r="BL173" s="128" t="str">
        <f t="shared" si="206"/>
        <v>-</v>
      </c>
      <c r="BM173" s="128" t="str">
        <f t="shared" si="207"/>
        <v>-</v>
      </c>
      <c r="BN173" s="128" t="str">
        <f t="shared" si="208"/>
        <v>-</v>
      </c>
      <c r="BO173" s="128" t="str">
        <f t="shared" si="209"/>
        <v>-</v>
      </c>
      <c r="BP173" s="128" t="str">
        <f t="shared" si="210"/>
        <v>-</v>
      </c>
      <c r="BQ173" s="128" t="str">
        <f t="shared" si="211"/>
        <v>-</v>
      </c>
      <c r="BR173" s="128" t="str">
        <f t="shared" si="212"/>
        <v>-</v>
      </c>
      <c r="BS173" s="128" t="str">
        <f t="shared" si="213"/>
        <v>-</v>
      </c>
      <c r="BT173" s="128" t="str">
        <f t="shared" si="214"/>
        <v>-</v>
      </c>
      <c r="BU173" s="128" t="str">
        <f t="shared" si="215"/>
        <v>-</v>
      </c>
      <c r="BV173" s="129">
        <f t="shared" si="216"/>
        <v>0</v>
      </c>
      <c r="BX173" s="128" t="str">
        <f t="shared" si="221"/>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17"/>
        <v>-</v>
      </c>
      <c r="K174" s="20" t="str">
        <f>IF(月途中入退所!$D47=$B$2,月途中入退所!$I47,"-")</f>
        <v>-</v>
      </c>
      <c r="L174" s="162" t="str">
        <f t="shared" si="218"/>
        <v>-</v>
      </c>
      <c r="M174" s="20" t="str">
        <f>IF(月途中入退所!$D47=$B$2,月途中入退所!$J47,"-")</f>
        <v>-</v>
      </c>
      <c r="N174" s="129">
        <f t="shared" si="161"/>
        <v>0</v>
      </c>
      <c r="P174" s="128" t="str">
        <f t="shared" si="162"/>
        <v>-</v>
      </c>
      <c r="Q174" s="128" t="str">
        <f t="shared" si="163"/>
        <v>-</v>
      </c>
      <c r="R174" s="128" t="str">
        <f t="shared" si="164"/>
        <v>-</v>
      </c>
      <c r="S174" s="128" t="str">
        <f t="shared" si="165"/>
        <v>-</v>
      </c>
      <c r="T174" s="128" t="str">
        <f t="shared" si="166"/>
        <v>-</v>
      </c>
      <c r="U174" s="128" t="str">
        <f t="shared" si="167"/>
        <v>-</v>
      </c>
      <c r="V174" s="128" t="str">
        <f t="shared" si="168"/>
        <v>-</v>
      </c>
      <c r="W174" s="128" t="str">
        <f t="shared" si="169"/>
        <v>-</v>
      </c>
      <c r="X174" s="128" t="str">
        <f t="shared" si="170"/>
        <v>-</v>
      </c>
      <c r="Y174" s="128" t="str">
        <f t="shared" si="171"/>
        <v>-</v>
      </c>
      <c r="Z174" s="128" t="str">
        <f t="shared" si="172"/>
        <v>-</v>
      </c>
      <c r="AA174" s="128" t="str">
        <f t="shared" si="173"/>
        <v>-</v>
      </c>
      <c r="AB174" s="131"/>
      <c r="AC174" s="128" t="str">
        <f t="shared" si="174"/>
        <v>-</v>
      </c>
      <c r="AD174" s="128" t="str">
        <f t="shared" si="175"/>
        <v>-</v>
      </c>
      <c r="AE174" s="128" t="str">
        <f t="shared" si="176"/>
        <v>-</v>
      </c>
      <c r="AF174" s="128" t="str">
        <f t="shared" si="177"/>
        <v>-</v>
      </c>
      <c r="AG174" s="128" t="str">
        <f t="shared" si="178"/>
        <v>-</v>
      </c>
      <c r="AH174" s="128" t="str">
        <f t="shared" si="179"/>
        <v>-</v>
      </c>
      <c r="AI174" s="128" t="str">
        <f t="shared" si="180"/>
        <v>-</v>
      </c>
      <c r="AJ174" s="128" t="str">
        <f t="shared" si="181"/>
        <v>-</v>
      </c>
      <c r="AK174" s="128" t="str">
        <f t="shared" si="182"/>
        <v>-</v>
      </c>
      <c r="AL174" s="128" t="str">
        <f t="shared" si="183"/>
        <v>-</v>
      </c>
      <c r="AM174" s="128" t="str">
        <f t="shared" si="184"/>
        <v>-</v>
      </c>
      <c r="AN174" s="128" t="str">
        <f t="shared" si="185"/>
        <v>-</v>
      </c>
      <c r="AO174" s="128" t="str">
        <f t="shared" si="186"/>
        <v>-</v>
      </c>
      <c r="AP174" s="128" t="str">
        <f t="shared" si="187"/>
        <v>-</v>
      </c>
      <c r="AQ174" s="128" t="str">
        <f t="shared" si="219"/>
        <v>-</v>
      </c>
      <c r="AR174" s="128" t="str">
        <f t="shared" si="220"/>
        <v>-</v>
      </c>
      <c r="AS174" s="128">
        <f t="shared" si="188"/>
        <v>0</v>
      </c>
      <c r="AT174" s="128" t="str">
        <f t="shared" si="189"/>
        <v>-</v>
      </c>
      <c r="AU174" s="128" t="str">
        <f t="shared" si="190"/>
        <v>-</v>
      </c>
      <c r="AV174" s="128" t="str">
        <f t="shared" si="191"/>
        <v>-</v>
      </c>
      <c r="AW174" s="128" t="str">
        <f t="shared" si="192"/>
        <v>-</v>
      </c>
      <c r="AX174" s="128" t="str">
        <f t="shared" si="193"/>
        <v>-</v>
      </c>
      <c r="AY174" s="128" t="str">
        <f t="shared" si="194"/>
        <v>-</v>
      </c>
      <c r="AZ174" s="128" t="str">
        <f t="shared" si="195"/>
        <v>-</v>
      </c>
      <c r="BA174" s="128" t="str">
        <f t="shared" si="196"/>
        <v>-</v>
      </c>
      <c r="BB174" s="128" t="str">
        <f t="shared" si="197"/>
        <v>-</v>
      </c>
      <c r="BC174" s="128" t="str">
        <f t="shared" si="198"/>
        <v>-</v>
      </c>
      <c r="BD174" s="128" t="str">
        <f t="shared" si="199"/>
        <v>-</v>
      </c>
      <c r="BE174" s="187"/>
      <c r="BF174" s="128" t="str">
        <f t="shared" si="200"/>
        <v>-</v>
      </c>
      <c r="BG174" s="128" t="str">
        <f t="shared" si="201"/>
        <v>-</v>
      </c>
      <c r="BH174" s="128" t="str">
        <f t="shared" si="202"/>
        <v>-</v>
      </c>
      <c r="BI174" s="128" t="str">
        <f t="shared" si="203"/>
        <v>-</v>
      </c>
      <c r="BJ174" s="128" t="str">
        <f t="shared" si="204"/>
        <v>-</v>
      </c>
      <c r="BK174" s="128" t="str">
        <f t="shared" si="205"/>
        <v>-</v>
      </c>
      <c r="BL174" s="128" t="str">
        <f t="shared" si="206"/>
        <v>-</v>
      </c>
      <c r="BM174" s="128" t="str">
        <f t="shared" si="207"/>
        <v>-</v>
      </c>
      <c r="BN174" s="128" t="str">
        <f t="shared" si="208"/>
        <v>-</v>
      </c>
      <c r="BO174" s="128" t="str">
        <f t="shared" si="209"/>
        <v>-</v>
      </c>
      <c r="BP174" s="128" t="str">
        <f t="shared" si="210"/>
        <v>-</v>
      </c>
      <c r="BQ174" s="128" t="str">
        <f t="shared" si="211"/>
        <v>-</v>
      </c>
      <c r="BR174" s="128" t="str">
        <f t="shared" si="212"/>
        <v>-</v>
      </c>
      <c r="BS174" s="128" t="str">
        <f t="shared" si="213"/>
        <v>-</v>
      </c>
      <c r="BT174" s="128" t="str">
        <f t="shared" si="214"/>
        <v>-</v>
      </c>
      <c r="BU174" s="128" t="str">
        <f t="shared" si="215"/>
        <v>-</v>
      </c>
      <c r="BV174" s="129">
        <f t="shared" si="216"/>
        <v>0</v>
      </c>
      <c r="BX174" s="128" t="str">
        <f t="shared" si="221"/>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17"/>
        <v>-</v>
      </c>
      <c r="K175" s="20" t="str">
        <f>IF(月途中入退所!$D48=$B$2,月途中入退所!$I48,"-")</f>
        <v>-</v>
      </c>
      <c r="L175" s="162" t="str">
        <f t="shared" si="218"/>
        <v>-</v>
      </c>
      <c r="M175" s="20" t="str">
        <f>IF(月途中入退所!$D48=$B$2,月途中入退所!$J48,"-")</f>
        <v>-</v>
      </c>
      <c r="N175" s="129">
        <f t="shared" si="161"/>
        <v>0</v>
      </c>
      <c r="P175" s="128" t="str">
        <f t="shared" si="162"/>
        <v>-</v>
      </c>
      <c r="Q175" s="128" t="str">
        <f t="shared" si="163"/>
        <v>-</v>
      </c>
      <c r="R175" s="128" t="str">
        <f t="shared" si="164"/>
        <v>-</v>
      </c>
      <c r="S175" s="128" t="str">
        <f t="shared" si="165"/>
        <v>-</v>
      </c>
      <c r="T175" s="128" t="str">
        <f t="shared" si="166"/>
        <v>-</v>
      </c>
      <c r="U175" s="128" t="str">
        <f t="shared" si="167"/>
        <v>-</v>
      </c>
      <c r="V175" s="128" t="str">
        <f t="shared" si="168"/>
        <v>-</v>
      </c>
      <c r="W175" s="128" t="str">
        <f t="shared" si="169"/>
        <v>-</v>
      </c>
      <c r="X175" s="128" t="str">
        <f t="shared" si="170"/>
        <v>-</v>
      </c>
      <c r="Y175" s="128" t="str">
        <f t="shared" si="171"/>
        <v>-</v>
      </c>
      <c r="Z175" s="128" t="str">
        <f t="shared" si="172"/>
        <v>-</v>
      </c>
      <c r="AA175" s="128" t="str">
        <f t="shared" si="173"/>
        <v>-</v>
      </c>
      <c r="AB175" s="131"/>
      <c r="AC175" s="128" t="str">
        <f t="shared" si="174"/>
        <v>-</v>
      </c>
      <c r="AD175" s="128" t="str">
        <f t="shared" si="175"/>
        <v>-</v>
      </c>
      <c r="AE175" s="128" t="str">
        <f t="shared" si="176"/>
        <v>-</v>
      </c>
      <c r="AF175" s="128" t="str">
        <f t="shared" si="177"/>
        <v>-</v>
      </c>
      <c r="AG175" s="128" t="str">
        <f t="shared" si="178"/>
        <v>-</v>
      </c>
      <c r="AH175" s="128" t="str">
        <f t="shared" si="179"/>
        <v>-</v>
      </c>
      <c r="AI175" s="128" t="str">
        <f t="shared" si="180"/>
        <v>-</v>
      </c>
      <c r="AJ175" s="128" t="str">
        <f t="shared" si="181"/>
        <v>-</v>
      </c>
      <c r="AK175" s="128" t="str">
        <f t="shared" si="182"/>
        <v>-</v>
      </c>
      <c r="AL175" s="128" t="str">
        <f t="shared" si="183"/>
        <v>-</v>
      </c>
      <c r="AM175" s="128" t="str">
        <f t="shared" si="184"/>
        <v>-</v>
      </c>
      <c r="AN175" s="128" t="str">
        <f t="shared" si="185"/>
        <v>-</v>
      </c>
      <c r="AO175" s="128" t="str">
        <f t="shared" si="186"/>
        <v>-</v>
      </c>
      <c r="AP175" s="128" t="str">
        <f t="shared" si="187"/>
        <v>-</v>
      </c>
      <c r="AQ175" s="128" t="str">
        <f t="shared" si="219"/>
        <v>-</v>
      </c>
      <c r="AR175" s="128" t="str">
        <f t="shared" si="220"/>
        <v>-</v>
      </c>
      <c r="AS175" s="128">
        <f t="shared" si="188"/>
        <v>0</v>
      </c>
      <c r="AT175" s="128" t="str">
        <f t="shared" si="189"/>
        <v>-</v>
      </c>
      <c r="AU175" s="128" t="str">
        <f t="shared" si="190"/>
        <v>-</v>
      </c>
      <c r="AV175" s="128" t="str">
        <f t="shared" si="191"/>
        <v>-</v>
      </c>
      <c r="AW175" s="128" t="str">
        <f t="shared" si="192"/>
        <v>-</v>
      </c>
      <c r="AX175" s="128" t="str">
        <f t="shared" si="193"/>
        <v>-</v>
      </c>
      <c r="AY175" s="128" t="str">
        <f t="shared" si="194"/>
        <v>-</v>
      </c>
      <c r="AZ175" s="128" t="str">
        <f t="shared" si="195"/>
        <v>-</v>
      </c>
      <c r="BA175" s="128" t="str">
        <f t="shared" si="196"/>
        <v>-</v>
      </c>
      <c r="BB175" s="128" t="str">
        <f t="shared" si="197"/>
        <v>-</v>
      </c>
      <c r="BC175" s="128" t="str">
        <f t="shared" si="198"/>
        <v>-</v>
      </c>
      <c r="BD175" s="128" t="str">
        <f t="shared" si="199"/>
        <v>-</v>
      </c>
      <c r="BE175" s="187"/>
      <c r="BF175" s="128" t="str">
        <f t="shared" si="200"/>
        <v>-</v>
      </c>
      <c r="BG175" s="128" t="str">
        <f t="shared" si="201"/>
        <v>-</v>
      </c>
      <c r="BH175" s="128" t="str">
        <f t="shared" si="202"/>
        <v>-</v>
      </c>
      <c r="BI175" s="128" t="str">
        <f t="shared" si="203"/>
        <v>-</v>
      </c>
      <c r="BJ175" s="128" t="str">
        <f t="shared" si="204"/>
        <v>-</v>
      </c>
      <c r="BK175" s="128" t="str">
        <f t="shared" si="205"/>
        <v>-</v>
      </c>
      <c r="BL175" s="128" t="str">
        <f t="shared" si="206"/>
        <v>-</v>
      </c>
      <c r="BM175" s="128" t="str">
        <f t="shared" si="207"/>
        <v>-</v>
      </c>
      <c r="BN175" s="128" t="str">
        <f t="shared" si="208"/>
        <v>-</v>
      </c>
      <c r="BO175" s="128" t="str">
        <f t="shared" si="209"/>
        <v>-</v>
      </c>
      <c r="BP175" s="128" t="str">
        <f t="shared" si="210"/>
        <v>-</v>
      </c>
      <c r="BQ175" s="128" t="str">
        <f t="shared" si="211"/>
        <v>-</v>
      </c>
      <c r="BR175" s="128" t="str">
        <f t="shared" si="212"/>
        <v>-</v>
      </c>
      <c r="BS175" s="128" t="str">
        <f t="shared" si="213"/>
        <v>-</v>
      </c>
      <c r="BT175" s="128" t="str">
        <f t="shared" si="214"/>
        <v>-</v>
      </c>
      <c r="BU175" s="128" t="str">
        <f t="shared" si="215"/>
        <v>-</v>
      </c>
      <c r="BV175" s="129">
        <f t="shared" si="216"/>
        <v>0</v>
      </c>
      <c r="BX175" s="128" t="str">
        <f t="shared" si="221"/>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17"/>
        <v>-</v>
      </c>
      <c r="K176" s="20" t="str">
        <f>IF(月途中入退所!$D49=$B$2,月途中入退所!$I49,"-")</f>
        <v>-</v>
      </c>
      <c r="L176" s="162" t="str">
        <f t="shared" si="218"/>
        <v>-</v>
      </c>
      <c r="M176" s="20" t="str">
        <f>IF(月途中入退所!$D49=$B$2,月途中入退所!$J49,"-")</f>
        <v>-</v>
      </c>
      <c r="N176" s="129">
        <f t="shared" si="161"/>
        <v>0</v>
      </c>
      <c r="P176" s="128" t="str">
        <f t="shared" si="162"/>
        <v>-</v>
      </c>
      <c r="Q176" s="128" t="str">
        <f t="shared" si="163"/>
        <v>-</v>
      </c>
      <c r="R176" s="128" t="str">
        <f t="shared" si="164"/>
        <v>-</v>
      </c>
      <c r="S176" s="128" t="str">
        <f t="shared" si="165"/>
        <v>-</v>
      </c>
      <c r="T176" s="128" t="str">
        <f t="shared" si="166"/>
        <v>-</v>
      </c>
      <c r="U176" s="128" t="str">
        <f t="shared" si="167"/>
        <v>-</v>
      </c>
      <c r="V176" s="128" t="str">
        <f t="shared" si="168"/>
        <v>-</v>
      </c>
      <c r="W176" s="128" t="str">
        <f t="shared" si="169"/>
        <v>-</v>
      </c>
      <c r="X176" s="128" t="str">
        <f t="shared" si="170"/>
        <v>-</v>
      </c>
      <c r="Y176" s="128" t="str">
        <f t="shared" si="171"/>
        <v>-</v>
      </c>
      <c r="Z176" s="128" t="str">
        <f t="shared" si="172"/>
        <v>-</v>
      </c>
      <c r="AA176" s="128" t="str">
        <f t="shared" si="173"/>
        <v>-</v>
      </c>
      <c r="AB176" s="131"/>
      <c r="AC176" s="128" t="str">
        <f t="shared" si="174"/>
        <v>-</v>
      </c>
      <c r="AD176" s="128" t="str">
        <f t="shared" si="175"/>
        <v>-</v>
      </c>
      <c r="AE176" s="128" t="str">
        <f t="shared" si="176"/>
        <v>-</v>
      </c>
      <c r="AF176" s="128" t="str">
        <f t="shared" si="177"/>
        <v>-</v>
      </c>
      <c r="AG176" s="128" t="str">
        <f t="shared" si="178"/>
        <v>-</v>
      </c>
      <c r="AH176" s="128" t="str">
        <f t="shared" si="179"/>
        <v>-</v>
      </c>
      <c r="AI176" s="128" t="str">
        <f t="shared" si="180"/>
        <v>-</v>
      </c>
      <c r="AJ176" s="128" t="str">
        <f t="shared" si="181"/>
        <v>-</v>
      </c>
      <c r="AK176" s="128" t="str">
        <f t="shared" si="182"/>
        <v>-</v>
      </c>
      <c r="AL176" s="128" t="str">
        <f t="shared" si="183"/>
        <v>-</v>
      </c>
      <c r="AM176" s="128" t="str">
        <f t="shared" si="184"/>
        <v>-</v>
      </c>
      <c r="AN176" s="128" t="str">
        <f t="shared" si="185"/>
        <v>-</v>
      </c>
      <c r="AO176" s="128" t="str">
        <f t="shared" si="186"/>
        <v>-</v>
      </c>
      <c r="AP176" s="128" t="str">
        <f t="shared" si="187"/>
        <v>-</v>
      </c>
      <c r="AQ176" s="128" t="str">
        <f t="shared" si="219"/>
        <v>-</v>
      </c>
      <c r="AR176" s="128" t="str">
        <f t="shared" si="220"/>
        <v>-</v>
      </c>
      <c r="AS176" s="128">
        <f t="shared" si="188"/>
        <v>0</v>
      </c>
      <c r="AT176" s="128" t="str">
        <f t="shared" si="189"/>
        <v>-</v>
      </c>
      <c r="AU176" s="128" t="str">
        <f t="shared" si="190"/>
        <v>-</v>
      </c>
      <c r="AV176" s="128" t="str">
        <f t="shared" si="191"/>
        <v>-</v>
      </c>
      <c r="AW176" s="128" t="str">
        <f t="shared" si="192"/>
        <v>-</v>
      </c>
      <c r="AX176" s="128" t="str">
        <f t="shared" si="193"/>
        <v>-</v>
      </c>
      <c r="AY176" s="128" t="str">
        <f t="shared" si="194"/>
        <v>-</v>
      </c>
      <c r="AZ176" s="128" t="str">
        <f t="shared" si="195"/>
        <v>-</v>
      </c>
      <c r="BA176" s="128" t="str">
        <f t="shared" si="196"/>
        <v>-</v>
      </c>
      <c r="BB176" s="128" t="str">
        <f t="shared" si="197"/>
        <v>-</v>
      </c>
      <c r="BC176" s="128" t="str">
        <f t="shared" si="198"/>
        <v>-</v>
      </c>
      <c r="BD176" s="128" t="str">
        <f t="shared" si="199"/>
        <v>-</v>
      </c>
      <c r="BE176" s="187"/>
      <c r="BF176" s="128" t="str">
        <f t="shared" si="200"/>
        <v>-</v>
      </c>
      <c r="BG176" s="128" t="str">
        <f t="shared" si="201"/>
        <v>-</v>
      </c>
      <c r="BH176" s="128" t="str">
        <f t="shared" si="202"/>
        <v>-</v>
      </c>
      <c r="BI176" s="128" t="str">
        <f t="shared" si="203"/>
        <v>-</v>
      </c>
      <c r="BJ176" s="128" t="str">
        <f t="shared" si="204"/>
        <v>-</v>
      </c>
      <c r="BK176" s="128" t="str">
        <f t="shared" si="205"/>
        <v>-</v>
      </c>
      <c r="BL176" s="128" t="str">
        <f t="shared" si="206"/>
        <v>-</v>
      </c>
      <c r="BM176" s="128" t="str">
        <f t="shared" si="207"/>
        <v>-</v>
      </c>
      <c r="BN176" s="128" t="str">
        <f t="shared" si="208"/>
        <v>-</v>
      </c>
      <c r="BO176" s="128" t="str">
        <f t="shared" si="209"/>
        <v>-</v>
      </c>
      <c r="BP176" s="128" t="str">
        <f t="shared" si="210"/>
        <v>-</v>
      </c>
      <c r="BQ176" s="128" t="str">
        <f t="shared" si="211"/>
        <v>-</v>
      </c>
      <c r="BR176" s="128" t="str">
        <f t="shared" si="212"/>
        <v>-</v>
      </c>
      <c r="BS176" s="128" t="str">
        <f t="shared" si="213"/>
        <v>-</v>
      </c>
      <c r="BT176" s="128" t="str">
        <f t="shared" si="214"/>
        <v>-</v>
      </c>
      <c r="BU176" s="128" t="str">
        <f t="shared" si="215"/>
        <v>-</v>
      </c>
      <c r="BV176" s="129">
        <f t="shared" si="216"/>
        <v>0</v>
      </c>
      <c r="BX176" s="128" t="str">
        <f t="shared" si="221"/>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17"/>
        <v>-</v>
      </c>
      <c r="K177" s="20" t="str">
        <f>IF(月途中入退所!$D50=$B$2,月途中入退所!$I50,"-")</f>
        <v>-</v>
      </c>
      <c r="L177" s="162" t="str">
        <f t="shared" si="218"/>
        <v>-</v>
      </c>
      <c r="M177" s="20" t="str">
        <f>IF(月途中入退所!$D50=$B$2,月途中入退所!$J50,"-")</f>
        <v>-</v>
      </c>
      <c r="N177" s="129">
        <f t="shared" si="161"/>
        <v>0</v>
      </c>
      <c r="P177" s="128" t="str">
        <f t="shared" si="162"/>
        <v>-</v>
      </c>
      <c r="Q177" s="128" t="str">
        <f t="shared" si="163"/>
        <v>-</v>
      </c>
      <c r="R177" s="128" t="str">
        <f t="shared" si="164"/>
        <v>-</v>
      </c>
      <c r="S177" s="128" t="str">
        <f t="shared" si="165"/>
        <v>-</v>
      </c>
      <c r="T177" s="128" t="str">
        <f t="shared" si="166"/>
        <v>-</v>
      </c>
      <c r="U177" s="128" t="str">
        <f t="shared" si="167"/>
        <v>-</v>
      </c>
      <c r="V177" s="128" t="str">
        <f t="shared" si="168"/>
        <v>-</v>
      </c>
      <c r="W177" s="128" t="str">
        <f t="shared" si="169"/>
        <v>-</v>
      </c>
      <c r="X177" s="128" t="str">
        <f t="shared" si="170"/>
        <v>-</v>
      </c>
      <c r="Y177" s="128" t="str">
        <f t="shared" si="171"/>
        <v>-</v>
      </c>
      <c r="Z177" s="128" t="str">
        <f t="shared" si="172"/>
        <v>-</v>
      </c>
      <c r="AA177" s="128" t="str">
        <f t="shared" si="173"/>
        <v>-</v>
      </c>
      <c r="AB177" s="131"/>
      <c r="AC177" s="128" t="str">
        <f t="shared" si="174"/>
        <v>-</v>
      </c>
      <c r="AD177" s="128" t="str">
        <f t="shared" si="175"/>
        <v>-</v>
      </c>
      <c r="AE177" s="128" t="str">
        <f t="shared" si="176"/>
        <v>-</v>
      </c>
      <c r="AF177" s="128" t="str">
        <f t="shared" si="177"/>
        <v>-</v>
      </c>
      <c r="AG177" s="128" t="str">
        <f t="shared" si="178"/>
        <v>-</v>
      </c>
      <c r="AH177" s="128" t="str">
        <f t="shared" si="179"/>
        <v>-</v>
      </c>
      <c r="AI177" s="128" t="str">
        <f t="shared" si="180"/>
        <v>-</v>
      </c>
      <c r="AJ177" s="128" t="str">
        <f t="shared" si="181"/>
        <v>-</v>
      </c>
      <c r="AK177" s="128" t="str">
        <f t="shared" si="182"/>
        <v>-</v>
      </c>
      <c r="AL177" s="128" t="str">
        <f t="shared" si="183"/>
        <v>-</v>
      </c>
      <c r="AM177" s="128" t="str">
        <f t="shared" si="184"/>
        <v>-</v>
      </c>
      <c r="AN177" s="128" t="str">
        <f t="shared" si="185"/>
        <v>-</v>
      </c>
      <c r="AO177" s="128" t="str">
        <f t="shared" si="186"/>
        <v>-</v>
      </c>
      <c r="AP177" s="128" t="str">
        <f t="shared" si="187"/>
        <v>-</v>
      </c>
      <c r="AQ177" s="128" t="str">
        <f t="shared" si="219"/>
        <v>-</v>
      </c>
      <c r="AR177" s="128" t="str">
        <f t="shared" si="220"/>
        <v>-</v>
      </c>
      <c r="AS177" s="128">
        <f t="shared" si="188"/>
        <v>0</v>
      </c>
      <c r="AT177" s="128" t="str">
        <f t="shared" si="189"/>
        <v>-</v>
      </c>
      <c r="AU177" s="128" t="str">
        <f t="shared" si="190"/>
        <v>-</v>
      </c>
      <c r="AV177" s="128" t="str">
        <f t="shared" si="191"/>
        <v>-</v>
      </c>
      <c r="AW177" s="128" t="str">
        <f t="shared" si="192"/>
        <v>-</v>
      </c>
      <c r="AX177" s="128" t="str">
        <f t="shared" si="193"/>
        <v>-</v>
      </c>
      <c r="AY177" s="128" t="str">
        <f t="shared" si="194"/>
        <v>-</v>
      </c>
      <c r="AZ177" s="128" t="str">
        <f t="shared" si="195"/>
        <v>-</v>
      </c>
      <c r="BA177" s="128" t="str">
        <f t="shared" si="196"/>
        <v>-</v>
      </c>
      <c r="BB177" s="128" t="str">
        <f t="shared" si="197"/>
        <v>-</v>
      </c>
      <c r="BC177" s="128" t="str">
        <f t="shared" si="198"/>
        <v>-</v>
      </c>
      <c r="BD177" s="128" t="str">
        <f t="shared" si="199"/>
        <v>-</v>
      </c>
      <c r="BE177" s="187"/>
      <c r="BF177" s="128" t="str">
        <f t="shared" si="200"/>
        <v>-</v>
      </c>
      <c r="BG177" s="128" t="str">
        <f t="shared" si="201"/>
        <v>-</v>
      </c>
      <c r="BH177" s="128" t="str">
        <f t="shared" si="202"/>
        <v>-</v>
      </c>
      <c r="BI177" s="128" t="str">
        <f t="shared" si="203"/>
        <v>-</v>
      </c>
      <c r="BJ177" s="128" t="str">
        <f t="shared" si="204"/>
        <v>-</v>
      </c>
      <c r="BK177" s="128" t="str">
        <f t="shared" si="205"/>
        <v>-</v>
      </c>
      <c r="BL177" s="128" t="str">
        <f t="shared" si="206"/>
        <v>-</v>
      </c>
      <c r="BM177" s="128" t="str">
        <f t="shared" si="207"/>
        <v>-</v>
      </c>
      <c r="BN177" s="128" t="str">
        <f t="shared" si="208"/>
        <v>-</v>
      </c>
      <c r="BO177" s="128" t="str">
        <f t="shared" si="209"/>
        <v>-</v>
      </c>
      <c r="BP177" s="128" t="str">
        <f t="shared" si="210"/>
        <v>-</v>
      </c>
      <c r="BQ177" s="128" t="str">
        <f t="shared" si="211"/>
        <v>-</v>
      </c>
      <c r="BR177" s="128" t="str">
        <f t="shared" si="212"/>
        <v>-</v>
      </c>
      <c r="BS177" s="128" t="str">
        <f t="shared" si="213"/>
        <v>-</v>
      </c>
      <c r="BT177" s="128" t="str">
        <f t="shared" si="214"/>
        <v>-</v>
      </c>
      <c r="BU177" s="128" t="str">
        <f t="shared" si="215"/>
        <v>-</v>
      </c>
      <c r="BV177" s="129">
        <f t="shared" si="216"/>
        <v>0</v>
      </c>
      <c r="BX177" s="128" t="str">
        <f t="shared" si="221"/>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22">IFERROR(-ROUNDUP(L182*M182/25,-1),0)</f>
        <v>0</v>
      </c>
      <c r="P182" s="128" t="str">
        <f>IF($I182="保育標準時間",HLOOKUP(H182,$G$53:$J$99,2,FALSE),IF($I182="保育短時間",HLOOKUP(H182,$K$53:$N$99,2,FALSE),"-"))</f>
        <v>-</v>
      </c>
      <c r="Q182" s="128" t="str">
        <f t="shared" ref="Q182:Q201" si="223">IF($I182="保育標準時間",HLOOKUP(H182,$G$53:$J$99,3,FALSE),IF($I182="保育短時間",HLOOKUP(H182,$K$53:$N$99,3,FALSE),"-"))</f>
        <v>-</v>
      </c>
      <c r="R182" s="128" t="str">
        <f t="shared" ref="R182:R201" si="224">IF($I182="保育標準時間",HLOOKUP(H182,$G$53:$J$99,4,FALSE),IF($I182="保育短時間",HLOOKUP(H182,$K$53:$N$99,4,FALSE),"-"))</f>
        <v>-</v>
      </c>
      <c r="S182" s="128" t="str">
        <f t="shared" ref="S182:S201" si="225">IF($I182="保育標準時間",HLOOKUP(H182,$G$53:$J$99,5,FALSE),IF($I182="保育短時間",HLOOKUP(H182,$K$53:$N$99,5,FALSE),"-"))</f>
        <v>-</v>
      </c>
      <c r="T182" s="128" t="str">
        <f t="shared" ref="T182:T201" si="226">IF($I182="保育標準時間",HLOOKUP(H182,$G$53:$J$99,6,FALSE),IF($I182="保育短時間",HLOOKUP(H182,$K$53:$N$99,6,FALSE),"-"))</f>
        <v>-</v>
      </c>
      <c r="U182" s="128" t="str">
        <f t="shared" ref="U182:U201" si="227">IF($I182="保育標準時間",HLOOKUP(H182,$G$53:$J$99,7,FALSE),IF($I182="保育短時間",HLOOKUP(H182,$K$53:$N$99,7,FALSE),"-"))</f>
        <v>-</v>
      </c>
      <c r="V182" s="128" t="str">
        <f t="shared" ref="V182:V201" si="228">IF($I182="保育標準時間",HLOOKUP(H182,$G$53:$J$99,10,FALSE),IF($I182="保育短時間",HLOOKUP(H182,$K$53:$N$99,10,FALSE),"-"))</f>
        <v>-</v>
      </c>
      <c r="W182" s="128" t="str">
        <f t="shared" ref="W182:W201" si="229">IF($I182="保育標準時間",HLOOKUP(H182,$G$53:$J$99,11,FALSE),IF($I182="保育短時間",HLOOKUP(H182,$K$53:$N$99,11,FALSE),"-"))</f>
        <v>-</v>
      </c>
      <c r="X182" s="128" t="str">
        <f t="shared" ref="X182:X201" si="230">IF($I182="保育標準時間",HLOOKUP(H182,$G$53:$J$99,12,FALSE),IF($I182="保育短時間",HLOOKUP(H182,$K$53:$N$99,12,FALSE),"-"))</f>
        <v>-</v>
      </c>
      <c r="Y182" s="128" t="str">
        <f t="shared" ref="Y182:Y201" si="231">IF($I182="保育標準時間",HLOOKUP(H182,$G$53:$J$99,13,FALSE),IF($I182="保育短時間",HLOOKUP(H182,$K$53:$N$99,13,FALSE),"-"))</f>
        <v>-</v>
      </c>
      <c r="Z182" s="128" t="str">
        <f t="shared" ref="Z182:Z201" si="232">IF($I182="保育標準時間",HLOOKUP(H182,$G$53:$J$99,14,FALSE),IF($I182="保育短時間",HLOOKUP(H182,$K$53:$N$99,14,FALSE),"-"))</f>
        <v>-</v>
      </c>
      <c r="AA182" s="128" t="str">
        <f t="shared" ref="AA182:AA201" si="233">IF($I182="保育標準時間",HLOOKUP(H182,$G$53:$J$99,15,FALSE),IF($I182="保育短時間",HLOOKUP(H182,$K$53:$N$99,15,FALSE),"-"))</f>
        <v>-</v>
      </c>
      <c r="AB182" s="131"/>
      <c r="AC182" s="128" t="str">
        <f t="shared" ref="AC182:AC201" si="234">IF($I182="保育標準時間",HLOOKUP(H182,$G$53:$J$99,17,FALSE),IF($I182="保育短時間",HLOOKUP(H182,$K$53:$N$99,17,FALSE),"-"))</f>
        <v>-</v>
      </c>
      <c r="AD182" s="128" t="str">
        <f t="shared" ref="AD182:AD201" si="235">IF($I182="保育標準時間",HLOOKUP(H182,$G$53:$J$99,18,FALSE),IF($I182="保育短時間",HLOOKUP(H182,$K$53:$N$99,18,FALSE),"-"))</f>
        <v>-</v>
      </c>
      <c r="AE182" s="128" t="str">
        <f t="shared" ref="AE182:AE201" si="236">IF($I182="保育標準時間",HLOOKUP(H182,$G$53:$J$99,19,FALSE),IF($I182="保育短時間",HLOOKUP(H182,$K$53:$N$99,19,FALSE),"-"))</f>
        <v>-</v>
      </c>
      <c r="AF182" s="128" t="str">
        <f t="shared" ref="AF182:AF201" si="237">IF($I182="保育標準時間",HLOOKUP(H182,$G$53:$J$99,20,FALSE),IF($I182="保育短時間",HLOOKUP(H182,$K$53:$N$99,20,FALSE),"-"))</f>
        <v>-</v>
      </c>
      <c r="AG182" s="128" t="str">
        <f t="shared" ref="AG182:AG201" si="238">IF($I182="保育標準時間",HLOOKUP(H182,$G$53:$J$99,21,FALSE),IF($I182="保育短時間",HLOOKUP(H182,$K$53:$N$99,21,FALSE),"-"))</f>
        <v>-</v>
      </c>
      <c r="AH182" s="128" t="str">
        <f t="shared" ref="AH182:AH201" si="239">IF($I182="保育標準時間",HLOOKUP(H182,$G$53:$J$99,22,FALSE),IF($I182="保育短時間",HLOOKUP(H182,$K$53:$N$99,22,FALSE),"-"))</f>
        <v>-</v>
      </c>
      <c r="AI182" s="128" t="str">
        <f t="shared" ref="AI182:AI201" si="240">IF($I182="保育標準時間",HLOOKUP(H182,$G$53:$J$99,23,FALSE),IF($I182="保育短時間",HLOOKUP(H182,$K$53:$N$99,23,FALSE),"-"))</f>
        <v>-</v>
      </c>
      <c r="AJ182" s="128" t="str">
        <f t="shared" ref="AJ182:AJ201" si="241">IF($I182="保育標準時間",HLOOKUP(H182,$G$53:$J$99,24,FALSE),IF($I182="保育短時間",HLOOKUP(H182,$K$53:$N$99,24,FALSE),"-"))</f>
        <v>-</v>
      </c>
      <c r="AK182" s="128" t="str">
        <f t="shared" ref="AK182:AK201" si="242">IF($I182="保育標準時間",HLOOKUP(H182,$G$53:$J$99,25,FALSE),IF($I182="保育短時間",HLOOKUP(H182,$K$53:$N$99,25,FALSE),"-"))</f>
        <v>-</v>
      </c>
      <c r="AL182" s="128" t="str">
        <f t="shared" ref="AL182:AL201" si="243">IF($I182="保育標準時間",HLOOKUP(H182,$G$53:$J$99,26,FALSE),IF($I182="保育短時間",HLOOKUP(H182,$K$53:$N$99,26,FALSE),"-"))</f>
        <v>-</v>
      </c>
      <c r="AM182" s="128" t="str">
        <f t="shared" ref="AM182:AM201" si="244">IF($I182="保育標準時間",HLOOKUP(H182,$G$53:$J$99,27,FALSE),IF($I182="保育短時間",HLOOKUP(H182,$K$53:$N$99,27,FALSE),"-"))</f>
        <v>-</v>
      </c>
      <c r="AN182" s="128" t="str">
        <f t="shared" ref="AN182:AN201" si="245">IF($I182="保育標準時間",HLOOKUP(H182,$G$53:$J$99,28,FALSE),IF($I182="保育短時間",HLOOKUP(H182,$K$53:$N$99,28,FALSE),"-"))</f>
        <v>-</v>
      </c>
      <c r="AO182" s="128" t="str">
        <f t="shared" ref="AO182:AO201" si="246">IF($I182="保育標準時間",HLOOKUP(H182,$G$53:$J$99,29,FALSE),IF($I182="保育短時間",HLOOKUP(H182,$K$53:$N$99,29,FALSE),"-"))</f>
        <v>-</v>
      </c>
      <c r="AP182" s="128" t="str">
        <f t="shared" ref="AP182:AP201" si="247">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48">N182-SUM(AT182:BU182)</f>
        <v>0</v>
      </c>
      <c r="AT182" s="128" t="str">
        <f t="shared" ref="AT182:AT201" si="249">IFERROR(-ROUND(Q182*$M182/25,0),"-")</f>
        <v>-</v>
      </c>
      <c r="AU182" s="128" t="str">
        <f t="shared" ref="AU182:AU201" si="250">IFERROR(-ROUND(R182*$M182/25,0),"-")</f>
        <v>-</v>
      </c>
      <c r="AV182" s="128" t="str">
        <f t="shared" ref="AV182:AV201" si="251">IFERROR(-ROUND(S182*$M182/25,0),"-")</f>
        <v>-</v>
      </c>
      <c r="AW182" s="128" t="str">
        <f t="shared" ref="AW182:AW201" si="252">IFERROR(-ROUND(T182*$M182/25,0),"-")</f>
        <v>-</v>
      </c>
      <c r="AX182" s="128" t="str">
        <f t="shared" ref="AX182:AX201" si="253">IFERROR(-ROUND(U182*$M182/25,0),"-")</f>
        <v>-</v>
      </c>
      <c r="AY182" s="128" t="str">
        <f t="shared" ref="AY182:AY201" si="254">IFERROR(-ROUND(V182*$M182/25,0),"-")</f>
        <v>-</v>
      </c>
      <c r="AZ182" s="128" t="str">
        <f t="shared" ref="AZ182:AZ201" si="255">IFERROR(-ROUND(W182*$M182/25,0),"-")</f>
        <v>-</v>
      </c>
      <c r="BA182" s="128" t="str">
        <f t="shared" ref="BA182:BA201" si="256">IFERROR(-ROUND(X182*$M182/25,0),"-")</f>
        <v>-</v>
      </c>
      <c r="BB182" s="128" t="str">
        <f t="shared" ref="BB182:BB201" si="257">IFERROR(-ROUND(Y182*$M182/25,0),"-")</f>
        <v>-</v>
      </c>
      <c r="BC182" s="128" t="str">
        <f t="shared" ref="BC182:BC201" si="258">IFERROR(-ROUND(Z182*$M182/25,0),"-")</f>
        <v>-</v>
      </c>
      <c r="BD182" s="128" t="str">
        <f t="shared" ref="BD182:BD201" si="259">IFERROR(-ROUND(AA182*$M182/25,0),"-")</f>
        <v>-</v>
      </c>
      <c r="BE182" s="187"/>
      <c r="BF182" s="128" t="str">
        <f t="shared" ref="BF182:BF201" si="260">IFERROR(-ROUND(AC182*$M182/25,0),"-")</f>
        <v>-</v>
      </c>
      <c r="BG182" s="128" t="str">
        <f t="shared" ref="BG182:BG201" si="261">IFERROR(-ROUND(AD182*$M182/25,0),"-")</f>
        <v>-</v>
      </c>
      <c r="BH182" s="128" t="str">
        <f t="shared" ref="BH182:BH201" si="262">IFERROR(-ROUND(AE182*$M182/25,0),"-")</f>
        <v>-</v>
      </c>
      <c r="BI182" s="128" t="str">
        <f t="shared" ref="BI182:BI201" si="263">IFERROR(-ROUND(AF182*$M182/25,0),"-")</f>
        <v>-</v>
      </c>
      <c r="BJ182" s="128" t="str">
        <f t="shared" ref="BJ182:BJ201" si="264">IFERROR(-ROUND(AG182*$M182/25,0),"-")</f>
        <v>-</v>
      </c>
      <c r="BK182" s="128" t="str">
        <f t="shared" ref="BK182:BK201" si="265">IFERROR(-ROUND(AH182*$M182/25,0),"-")</f>
        <v>-</v>
      </c>
      <c r="BL182" s="128" t="str">
        <f t="shared" ref="BL182:BL201" si="266">IFERROR(-ROUND(AI182*$M182/25,0),"-")</f>
        <v>-</v>
      </c>
      <c r="BM182" s="128" t="str">
        <f t="shared" ref="BM182:BM201" si="267">IFERROR(-ROUND(AJ182*$M182/25,0),"-")</f>
        <v>-</v>
      </c>
      <c r="BN182" s="128" t="str">
        <f t="shared" ref="BN182:BN201" si="268">IFERROR(-ROUND(AK182*$M182/25,0),"-")</f>
        <v>-</v>
      </c>
      <c r="BO182" s="128" t="str">
        <f t="shared" ref="BO182:BO201" si="269">IFERROR(-ROUND(AL182*$M182/25,0),"-")</f>
        <v>-</v>
      </c>
      <c r="BP182" s="128" t="str">
        <f t="shared" ref="BP182:BP201" si="270">IFERROR(-ROUND(AM182*$M182/25,0),"-")</f>
        <v>-</v>
      </c>
      <c r="BQ182" s="128" t="str">
        <f t="shared" ref="BQ182:BQ201" si="271">IFERROR(-ROUND(AN182*$M182/25,0),"-")</f>
        <v>-</v>
      </c>
      <c r="BR182" s="128" t="str">
        <f t="shared" ref="BR182:BR201" si="272">IFERROR(-ROUND(AO182*$M182/25,0),"-")</f>
        <v>-</v>
      </c>
      <c r="BS182" s="128" t="str">
        <f t="shared" ref="BS182:BS201" si="273">IFERROR(-ROUND(AP182*$M182/25,0),"-")</f>
        <v>-</v>
      </c>
      <c r="BT182" s="128" t="str">
        <f t="shared" ref="BT182:BT201" si="274">IFERROR(-ROUND(AQ182*$M182/25,0),"-")</f>
        <v>-</v>
      </c>
      <c r="BU182" s="128" t="str">
        <f t="shared" ref="BU182:BU201" si="275">IFERROR(-ROUND(AR182*$M182/25,0),"-")</f>
        <v>-</v>
      </c>
      <c r="BV182" s="129">
        <f>SUM(AS182:BU182)</f>
        <v>0</v>
      </c>
      <c r="BX182" s="128" t="str">
        <f t="shared" si="221"/>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76">IF($I183="保育標準時間",HLOOKUP($H183,$G$5:$J$49,45,FALSE),IF($I183="保育短時間",HLOOKUP($H183,$K$5:$N$49,45,FALSE),"-"))</f>
        <v>-</v>
      </c>
      <c r="K183" s="20" t="str">
        <f>IF(月途中入退所!$N32=$B$2,IF(月途中入退所!S32="","-",月途中入退所!$S32),"-")</f>
        <v>-</v>
      </c>
      <c r="L183" s="162" t="str">
        <f t="shared" ref="L183:L201" si="277">IFERROR(IF(K183="○",J183+$P$28,J183),"-")</f>
        <v>-</v>
      </c>
      <c r="M183" s="20" t="str">
        <f>IF(月途中入退所!$N32=$B$2,月途中入退所!$T32,"-")</f>
        <v>-</v>
      </c>
      <c r="N183" s="129">
        <f t="shared" si="222"/>
        <v>0</v>
      </c>
      <c r="P183" s="128" t="str">
        <f t="shared" ref="P183:P201" si="278">IF($I183="保育標準時間",HLOOKUP(H183,$G$53:$J$99,2,FALSE),IF($I183="保育短時間",HLOOKUP(H183,$K$53:$N$99,2,FALSE),"-"))</f>
        <v>-</v>
      </c>
      <c r="Q183" s="128" t="str">
        <f t="shared" si="223"/>
        <v>-</v>
      </c>
      <c r="R183" s="128" t="str">
        <f t="shared" si="224"/>
        <v>-</v>
      </c>
      <c r="S183" s="128" t="str">
        <f t="shared" si="225"/>
        <v>-</v>
      </c>
      <c r="T183" s="128" t="str">
        <f t="shared" si="226"/>
        <v>-</v>
      </c>
      <c r="U183" s="128" t="str">
        <f t="shared" si="227"/>
        <v>-</v>
      </c>
      <c r="V183" s="128" t="str">
        <f t="shared" si="228"/>
        <v>-</v>
      </c>
      <c r="W183" s="128" t="str">
        <f t="shared" si="229"/>
        <v>-</v>
      </c>
      <c r="X183" s="128" t="str">
        <f t="shared" si="230"/>
        <v>-</v>
      </c>
      <c r="Y183" s="128" t="str">
        <f t="shared" si="231"/>
        <v>-</v>
      </c>
      <c r="Z183" s="128" t="str">
        <f t="shared" si="232"/>
        <v>-</v>
      </c>
      <c r="AA183" s="128" t="str">
        <f t="shared" si="233"/>
        <v>-</v>
      </c>
      <c r="AB183" s="131"/>
      <c r="AC183" s="128" t="str">
        <f t="shared" si="234"/>
        <v>-</v>
      </c>
      <c r="AD183" s="128" t="str">
        <f t="shared" si="235"/>
        <v>-</v>
      </c>
      <c r="AE183" s="128" t="str">
        <f t="shared" si="236"/>
        <v>-</v>
      </c>
      <c r="AF183" s="128" t="str">
        <f t="shared" si="237"/>
        <v>-</v>
      </c>
      <c r="AG183" s="128" t="str">
        <f t="shared" si="238"/>
        <v>-</v>
      </c>
      <c r="AH183" s="128" t="str">
        <f t="shared" si="239"/>
        <v>-</v>
      </c>
      <c r="AI183" s="128" t="str">
        <f t="shared" si="240"/>
        <v>-</v>
      </c>
      <c r="AJ183" s="128" t="str">
        <f t="shared" si="241"/>
        <v>-</v>
      </c>
      <c r="AK183" s="128" t="str">
        <f t="shared" si="242"/>
        <v>-</v>
      </c>
      <c r="AL183" s="128" t="str">
        <f t="shared" si="243"/>
        <v>-</v>
      </c>
      <c r="AM183" s="128" t="str">
        <f t="shared" si="244"/>
        <v>-</v>
      </c>
      <c r="AN183" s="128" t="str">
        <f t="shared" si="245"/>
        <v>-</v>
      </c>
      <c r="AO183" s="128" t="str">
        <f t="shared" si="246"/>
        <v>-</v>
      </c>
      <c r="AP183" s="128" t="str">
        <f t="shared" si="247"/>
        <v>-</v>
      </c>
      <c r="AQ183" s="128" t="str">
        <f t="shared" ref="AQ183:AQ201" si="279">IF($I183="保育標準時間",HLOOKUP(H183,$G$5:$J$49,33,FALSE),IF($I183="保育短時間",HLOOKUP(H183,$K$5:$N$49,33,FALSE),"-"))</f>
        <v>-</v>
      </c>
      <c r="AR183" s="128" t="str">
        <f t="shared" ref="AR183:AR201" si="280">IF(OR(I183="保育標準時間",I183="保育短時間"),IF(K183="○",$P$28,"-"),"-")</f>
        <v>-</v>
      </c>
      <c r="AS183" s="129">
        <f t="shared" si="248"/>
        <v>0</v>
      </c>
      <c r="AT183" s="128" t="str">
        <f t="shared" si="249"/>
        <v>-</v>
      </c>
      <c r="AU183" s="128" t="str">
        <f t="shared" si="250"/>
        <v>-</v>
      </c>
      <c r="AV183" s="128" t="str">
        <f t="shared" si="251"/>
        <v>-</v>
      </c>
      <c r="AW183" s="128" t="str">
        <f t="shared" si="252"/>
        <v>-</v>
      </c>
      <c r="AX183" s="128" t="str">
        <f t="shared" si="253"/>
        <v>-</v>
      </c>
      <c r="AY183" s="128" t="str">
        <f t="shared" si="254"/>
        <v>-</v>
      </c>
      <c r="AZ183" s="128" t="str">
        <f t="shared" si="255"/>
        <v>-</v>
      </c>
      <c r="BA183" s="128" t="str">
        <f t="shared" si="256"/>
        <v>-</v>
      </c>
      <c r="BB183" s="128" t="str">
        <f t="shared" si="257"/>
        <v>-</v>
      </c>
      <c r="BC183" s="128" t="str">
        <f t="shared" si="258"/>
        <v>-</v>
      </c>
      <c r="BD183" s="128" t="str">
        <f t="shared" si="259"/>
        <v>-</v>
      </c>
      <c r="BE183" s="187"/>
      <c r="BF183" s="128" t="str">
        <f t="shared" si="260"/>
        <v>-</v>
      </c>
      <c r="BG183" s="128" t="str">
        <f t="shared" si="261"/>
        <v>-</v>
      </c>
      <c r="BH183" s="128" t="str">
        <f t="shared" si="262"/>
        <v>-</v>
      </c>
      <c r="BI183" s="128" t="str">
        <f t="shared" si="263"/>
        <v>-</v>
      </c>
      <c r="BJ183" s="128" t="str">
        <f t="shared" si="264"/>
        <v>-</v>
      </c>
      <c r="BK183" s="128" t="str">
        <f t="shared" si="265"/>
        <v>-</v>
      </c>
      <c r="BL183" s="128" t="str">
        <f t="shared" si="266"/>
        <v>-</v>
      </c>
      <c r="BM183" s="128" t="str">
        <f t="shared" si="267"/>
        <v>-</v>
      </c>
      <c r="BN183" s="128" t="str">
        <f t="shared" si="268"/>
        <v>-</v>
      </c>
      <c r="BO183" s="128" t="str">
        <f t="shared" si="269"/>
        <v>-</v>
      </c>
      <c r="BP183" s="128" t="str">
        <f t="shared" si="270"/>
        <v>-</v>
      </c>
      <c r="BQ183" s="128" t="str">
        <f t="shared" si="271"/>
        <v>-</v>
      </c>
      <c r="BR183" s="128" t="str">
        <f t="shared" si="272"/>
        <v>-</v>
      </c>
      <c r="BS183" s="128" t="str">
        <f t="shared" si="273"/>
        <v>-</v>
      </c>
      <c r="BT183" s="128" t="str">
        <f t="shared" si="274"/>
        <v>-</v>
      </c>
      <c r="BU183" s="128" t="str">
        <f t="shared" si="275"/>
        <v>-</v>
      </c>
      <c r="BV183" s="129">
        <f t="shared" ref="BV183:BV201" si="281">SUM(AS183:BU183)</f>
        <v>0</v>
      </c>
      <c r="BX183" s="128" t="str">
        <f t="shared" si="221"/>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76"/>
        <v>-</v>
      </c>
      <c r="K184" s="20" t="str">
        <f>IF(月途中入退所!$N33=$B$2,IF(月途中入退所!S33="","-",月途中入退所!$S33),"-")</f>
        <v>-</v>
      </c>
      <c r="L184" s="162" t="str">
        <f t="shared" si="277"/>
        <v>-</v>
      </c>
      <c r="M184" s="20" t="str">
        <f>IF(月途中入退所!$N33=$B$2,月途中入退所!$T33,"-")</f>
        <v>-</v>
      </c>
      <c r="N184" s="129">
        <f t="shared" si="222"/>
        <v>0</v>
      </c>
      <c r="P184" s="128" t="str">
        <f t="shared" si="278"/>
        <v>-</v>
      </c>
      <c r="Q184" s="128" t="str">
        <f t="shared" si="223"/>
        <v>-</v>
      </c>
      <c r="R184" s="128" t="str">
        <f t="shared" si="224"/>
        <v>-</v>
      </c>
      <c r="S184" s="128" t="str">
        <f t="shared" si="225"/>
        <v>-</v>
      </c>
      <c r="T184" s="128" t="str">
        <f t="shared" si="226"/>
        <v>-</v>
      </c>
      <c r="U184" s="128" t="str">
        <f t="shared" si="227"/>
        <v>-</v>
      </c>
      <c r="V184" s="128" t="str">
        <f t="shared" si="228"/>
        <v>-</v>
      </c>
      <c r="W184" s="128" t="str">
        <f t="shared" si="229"/>
        <v>-</v>
      </c>
      <c r="X184" s="128" t="str">
        <f t="shared" si="230"/>
        <v>-</v>
      </c>
      <c r="Y184" s="128" t="str">
        <f t="shared" si="231"/>
        <v>-</v>
      </c>
      <c r="Z184" s="128" t="str">
        <f t="shared" si="232"/>
        <v>-</v>
      </c>
      <c r="AA184" s="128" t="str">
        <f t="shared" si="233"/>
        <v>-</v>
      </c>
      <c r="AB184" s="131"/>
      <c r="AC184" s="128" t="str">
        <f t="shared" si="234"/>
        <v>-</v>
      </c>
      <c r="AD184" s="128" t="str">
        <f t="shared" si="235"/>
        <v>-</v>
      </c>
      <c r="AE184" s="128" t="str">
        <f t="shared" si="236"/>
        <v>-</v>
      </c>
      <c r="AF184" s="128" t="str">
        <f t="shared" si="237"/>
        <v>-</v>
      </c>
      <c r="AG184" s="128" t="str">
        <f t="shared" si="238"/>
        <v>-</v>
      </c>
      <c r="AH184" s="128" t="str">
        <f t="shared" si="239"/>
        <v>-</v>
      </c>
      <c r="AI184" s="128" t="str">
        <f t="shared" si="240"/>
        <v>-</v>
      </c>
      <c r="AJ184" s="128" t="str">
        <f t="shared" si="241"/>
        <v>-</v>
      </c>
      <c r="AK184" s="128" t="str">
        <f t="shared" si="242"/>
        <v>-</v>
      </c>
      <c r="AL184" s="128" t="str">
        <f t="shared" si="243"/>
        <v>-</v>
      </c>
      <c r="AM184" s="128" t="str">
        <f t="shared" si="244"/>
        <v>-</v>
      </c>
      <c r="AN184" s="128" t="str">
        <f t="shared" si="245"/>
        <v>-</v>
      </c>
      <c r="AO184" s="128" t="str">
        <f t="shared" si="246"/>
        <v>-</v>
      </c>
      <c r="AP184" s="128" t="str">
        <f t="shared" si="247"/>
        <v>-</v>
      </c>
      <c r="AQ184" s="128" t="str">
        <f t="shared" si="279"/>
        <v>-</v>
      </c>
      <c r="AR184" s="128" t="str">
        <f t="shared" si="280"/>
        <v>-</v>
      </c>
      <c r="AS184" s="129">
        <f t="shared" si="248"/>
        <v>0</v>
      </c>
      <c r="AT184" s="128" t="str">
        <f t="shared" si="249"/>
        <v>-</v>
      </c>
      <c r="AU184" s="128" t="str">
        <f t="shared" si="250"/>
        <v>-</v>
      </c>
      <c r="AV184" s="128" t="str">
        <f t="shared" si="251"/>
        <v>-</v>
      </c>
      <c r="AW184" s="128" t="str">
        <f t="shared" si="252"/>
        <v>-</v>
      </c>
      <c r="AX184" s="128" t="str">
        <f t="shared" si="253"/>
        <v>-</v>
      </c>
      <c r="AY184" s="128" t="str">
        <f t="shared" si="254"/>
        <v>-</v>
      </c>
      <c r="AZ184" s="128" t="str">
        <f t="shared" si="255"/>
        <v>-</v>
      </c>
      <c r="BA184" s="128" t="str">
        <f t="shared" si="256"/>
        <v>-</v>
      </c>
      <c r="BB184" s="128" t="str">
        <f t="shared" si="257"/>
        <v>-</v>
      </c>
      <c r="BC184" s="128" t="str">
        <f t="shared" si="258"/>
        <v>-</v>
      </c>
      <c r="BD184" s="128" t="str">
        <f t="shared" si="259"/>
        <v>-</v>
      </c>
      <c r="BE184" s="187"/>
      <c r="BF184" s="128" t="str">
        <f t="shared" si="260"/>
        <v>-</v>
      </c>
      <c r="BG184" s="128" t="str">
        <f t="shared" si="261"/>
        <v>-</v>
      </c>
      <c r="BH184" s="128" t="str">
        <f t="shared" si="262"/>
        <v>-</v>
      </c>
      <c r="BI184" s="128" t="str">
        <f t="shared" si="263"/>
        <v>-</v>
      </c>
      <c r="BJ184" s="128" t="str">
        <f t="shared" si="264"/>
        <v>-</v>
      </c>
      <c r="BK184" s="128" t="str">
        <f t="shared" si="265"/>
        <v>-</v>
      </c>
      <c r="BL184" s="128" t="str">
        <f t="shared" si="266"/>
        <v>-</v>
      </c>
      <c r="BM184" s="128" t="str">
        <f t="shared" si="267"/>
        <v>-</v>
      </c>
      <c r="BN184" s="128" t="str">
        <f t="shared" si="268"/>
        <v>-</v>
      </c>
      <c r="BO184" s="128" t="str">
        <f t="shared" si="269"/>
        <v>-</v>
      </c>
      <c r="BP184" s="128" t="str">
        <f t="shared" si="270"/>
        <v>-</v>
      </c>
      <c r="BQ184" s="128" t="str">
        <f t="shared" si="271"/>
        <v>-</v>
      </c>
      <c r="BR184" s="128" t="str">
        <f t="shared" si="272"/>
        <v>-</v>
      </c>
      <c r="BS184" s="128" t="str">
        <f t="shared" si="273"/>
        <v>-</v>
      </c>
      <c r="BT184" s="128" t="str">
        <f t="shared" si="274"/>
        <v>-</v>
      </c>
      <c r="BU184" s="128" t="str">
        <f t="shared" si="275"/>
        <v>-</v>
      </c>
      <c r="BV184" s="129">
        <f t="shared" si="281"/>
        <v>0</v>
      </c>
      <c r="BX184" s="128" t="str">
        <f t="shared" si="221"/>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76"/>
        <v>-</v>
      </c>
      <c r="K185" s="20" t="str">
        <f>IF(月途中入退所!$N34=$B$2,IF(月途中入退所!S34="","-",月途中入退所!$S34),"-")</f>
        <v>-</v>
      </c>
      <c r="L185" s="162" t="str">
        <f t="shared" si="277"/>
        <v>-</v>
      </c>
      <c r="M185" s="20" t="str">
        <f>IF(月途中入退所!$N34=$B$2,月途中入退所!$T34,"-")</f>
        <v>-</v>
      </c>
      <c r="N185" s="129">
        <f t="shared" si="222"/>
        <v>0</v>
      </c>
      <c r="P185" s="128" t="str">
        <f t="shared" si="278"/>
        <v>-</v>
      </c>
      <c r="Q185" s="128" t="str">
        <f t="shared" si="223"/>
        <v>-</v>
      </c>
      <c r="R185" s="128" t="str">
        <f t="shared" si="224"/>
        <v>-</v>
      </c>
      <c r="S185" s="128" t="str">
        <f t="shared" si="225"/>
        <v>-</v>
      </c>
      <c r="T185" s="128" t="str">
        <f t="shared" si="226"/>
        <v>-</v>
      </c>
      <c r="U185" s="128" t="str">
        <f t="shared" si="227"/>
        <v>-</v>
      </c>
      <c r="V185" s="128" t="str">
        <f t="shared" si="228"/>
        <v>-</v>
      </c>
      <c r="W185" s="128" t="str">
        <f t="shared" si="229"/>
        <v>-</v>
      </c>
      <c r="X185" s="128" t="str">
        <f t="shared" si="230"/>
        <v>-</v>
      </c>
      <c r="Y185" s="128" t="str">
        <f t="shared" si="231"/>
        <v>-</v>
      </c>
      <c r="Z185" s="128" t="str">
        <f t="shared" si="232"/>
        <v>-</v>
      </c>
      <c r="AA185" s="128" t="str">
        <f t="shared" si="233"/>
        <v>-</v>
      </c>
      <c r="AB185" s="131"/>
      <c r="AC185" s="128" t="str">
        <f t="shared" si="234"/>
        <v>-</v>
      </c>
      <c r="AD185" s="128" t="str">
        <f t="shared" si="235"/>
        <v>-</v>
      </c>
      <c r="AE185" s="128" t="str">
        <f t="shared" si="236"/>
        <v>-</v>
      </c>
      <c r="AF185" s="128" t="str">
        <f t="shared" si="237"/>
        <v>-</v>
      </c>
      <c r="AG185" s="128" t="str">
        <f t="shared" si="238"/>
        <v>-</v>
      </c>
      <c r="AH185" s="128" t="str">
        <f t="shared" si="239"/>
        <v>-</v>
      </c>
      <c r="AI185" s="128" t="str">
        <f t="shared" si="240"/>
        <v>-</v>
      </c>
      <c r="AJ185" s="128" t="str">
        <f t="shared" si="241"/>
        <v>-</v>
      </c>
      <c r="AK185" s="128" t="str">
        <f t="shared" si="242"/>
        <v>-</v>
      </c>
      <c r="AL185" s="128" t="str">
        <f t="shared" si="243"/>
        <v>-</v>
      </c>
      <c r="AM185" s="128" t="str">
        <f t="shared" si="244"/>
        <v>-</v>
      </c>
      <c r="AN185" s="128" t="str">
        <f t="shared" si="245"/>
        <v>-</v>
      </c>
      <c r="AO185" s="128" t="str">
        <f t="shared" si="246"/>
        <v>-</v>
      </c>
      <c r="AP185" s="128" t="str">
        <f t="shared" si="247"/>
        <v>-</v>
      </c>
      <c r="AQ185" s="128" t="str">
        <f t="shared" si="279"/>
        <v>-</v>
      </c>
      <c r="AR185" s="128" t="str">
        <f t="shared" si="280"/>
        <v>-</v>
      </c>
      <c r="AS185" s="129">
        <f t="shared" si="248"/>
        <v>0</v>
      </c>
      <c r="AT185" s="128" t="str">
        <f t="shared" si="249"/>
        <v>-</v>
      </c>
      <c r="AU185" s="128" t="str">
        <f t="shared" si="250"/>
        <v>-</v>
      </c>
      <c r="AV185" s="128" t="str">
        <f t="shared" si="251"/>
        <v>-</v>
      </c>
      <c r="AW185" s="128" t="str">
        <f t="shared" si="252"/>
        <v>-</v>
      </c>
      <c r="AX185" s="128" t="str">
        <f t="shared" si="253"/>
        <v>-</v>
      </c>
      <c r="AY185" s="128" t="str">
        <f t="shared" si="254"/>
        <v>-</v>
      </c>
      <c r="AZ185" s="128" t="str">
        <f t="shared" si="255"/>
        <v>-</v>
      </c>
      <c r="BA185" s="128" t="str">
        <f t="shared" si="256"/>
        <v>-</v>
      </c>
      <c r="BB185" s="128" t="str">
        <f t="shared" si="257"/>
        <v>-</v>
      </c>
      <c r="BC185" s="128" t="str">
        <f t="shared" si="258"/>
        <v>-</v>
      </c>
      <c r="BD185" s="128" t="str">
        <f t="shared" si="259"/>
        <v>-</v>
      </c>
      <c r="BE185" s="187"/>
      <c r="BF185" s="128" t="str">
        <f t="shared" si="260"/>
        <v>-</v>
      </c>
      <c r="BG185" s="128" t="str">
        <f t="shared" si="261"/>
        <v>-</v>
      </c>
      <c r="BH185" s="128" t="str">
        <f t="shared" si="262"/>
        <v>-</v>
      </c>
      <c r="BI185" s="128" t="str">
        <f t="shared" si="263"/>
        <v>-</v>
      </c>
      <c r="BJ185" s="128" t="str">
        <f t="shared" si="264"/>
        <v>-</v>
      </c>
      <c r="BK185" s="128" t="str">
        <f t="shared" si="265"/>
        <v>-</v>
      </c>
      <c r="BL185" s="128" t="str">
        <f t="shared" si="266"/>
        <v>-</v>
      </c>
      <c r="BM185" s="128" t="str">
        <f t="shared" si="267"/>
        <v>-</v>
      </c>
      <c r="BN185" s="128" t="str">
        <f t="shared" si="268"/>
        <v>-</v>
      </c>
      <c r="BO185" s="128" t="str">
        <f t="shared" si="269"/>
        <v>-</v>
      </c>
      <c r="BP185" s="128" t="str">
        <f t="shared" si="270"/>
        <v>-</v>
      </c>
      <c r="BQ185" s="128" t="str">
        <f t="shared" si="271"/>
        <v>-</v>
      </c>
      <c r="BR185" s="128" t="str">
        <f t="shared" si="272"/>
        <v>-</v>
      </c>
      <c r="BS185" s="128" t="str">
        <f t="shared" si="273"/>
        <v>-</v>
      </c>
      <c r="BT185" s="128" t="str">
        <f t="shared" si="274"/>
        <v>-</v>
      </c>
      <c r="BU185" s="128" t="str">
        <f t="shared" si="275"/>
        <v>-</v>
      </c>
      <c r="BV185" s="129">
        <f t="shared" si="281"/>
        <v>0</v>
      </c>
      <c r="BX185" s="128" t="str">
        <f t="shared" si="221"/>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76"/>
        <v>-</v>
      </c>
      <c r="K186" s="20" t="str">
        <f>IF(月途中入退所!$N35=$B$2,IF(月途中入退所!S35="","-",月途中入退所!$S35),"-")</f>
        <v>-</v>
      </c>
      <c r="L186" s="162" t="str">
        <f t="shared" si="277"/>
        <v>-</v>
      </c>
      <c r="M186" s="20" t="str">
        <f>IF(月途中入退所!$N35=$B$2,月途中入退所!$T35,"-")</f>
        <v>-</v>
      </c>
      <c r="N186" s="129">
        <f t="shared" si="222"/>
        <v>0</v>
      </c>
      <c r="P186" s="128" t="str">
        <f t="shared" si="278"/>
        <v>-</v>
      </c>
      <c r="Q186" s="128" t="str">
        <f t="shared" si="223"/>
        <v>-</v>
      </c>
      <c r="R186" s="128" t="str">
        <f t="shared" si="224"/>
        <v>-</v>
      </c>
      <c r="S186" s="128" t="str">
        <f t="shared" si="225"/>
        <v>-</v>
      </c>
      <c r="T186" s="128" t="str">
        <f t="shared" si="226"/>
        <v>-</v>
      </c>
      <c r="U186" s="128" t="str">
        <f t="shared" si="227"/>
        <v>-</v>
      </c>
      <c r="V186" s="128" t="str">
        <f t="shared" si="228"/>
        <v>-</v>
      </c>
      <c r="W186" s="128" t="str">
        <f t="shared" si="229"/>
        <v>-</v>
      </c>
      <c r="X186" s="128" t="str">
        <f t="shared" si="230"/>
        <v>-</v>
      </c>
      <c r="Y186" s="128" t="str">
        <f t="shared" si="231"/>
        <v>-</v>
      </c>
      <c r="Z186" s="128" t="str">
        <f t="shared" si="232"/>
        <v>-</v>
      </c>
      <c r="AA186" s="128" t="str">
        <f t="shared" si="233"/>
        <v>-</v>
      </c>
      <c r="AB186" s="131"/>
      <c r="AC186" s="128" t="str">
        <f t="shared" si="234"/>
        <v>-</v>
      </c>
      <c r="AD186" s="128" t="str">
        <f t="shared" si="235"/>
        <v>-</v>
      </c>
      <c r="AE186" s="128" t="str">
        <f t="shared" si="236"/>
        <v>-</v>
      </c>
      <c r="AF186" s="128" t="str">
        <f t="shared" si="237"/>
        <v>-</v>
      </c>
      <c r="AG186" s="128" t="str">
        <f t="shared" si="238"/>
        <v>-</v>
      </c>
      <c r="AH186" s="128" t="str">
        <f t="shared" si="239"/>
        <v>-</v>
      </c>
      <c r="AI186" s="128" t="str">
        <f t="shared" si="240"/>
        <v>-</v>
      </c>
      <c r="AJ186" s="128" t="str">
        <f t="shared" si="241"/>
        <v>-</v>
      </c>
      <c r="AK186" s="128" t="str">
        <f t="shared" si="242"/>
        <v>-</v>
      </c>
      <c r="AL186" s="128" t="str">
        <f t="shared" si="243"/>
        <v>-</v>
      </c>
      <c r="AM186" s="128" t="str">
        <f t="shared" si="244"/>
        <v>-</v>
      </c>
      <c r="AN186" s="128" t="str">
        <f t="shared" si="245"/>
        <v>-</v>
      </c>
      <c r="AO186" s="128" t="str">
        <f t="shared" si="246"/>
        <v>-</v>
      </c>
      <c r="AP186" s="128" t="str">
        <f t="shared" si="247"/>
        <v>-</v>
      </c>
      <c r="AQ186" s="128" t="str">
        <f t="shared" si="279"/>
        <v>-</v>
      </c>
      <c r="AR186" s="128" t="str">
        <f t="shared" si="280"/>
        <v>-</v>
      </c>
      <c r="AS186" s="129">
        <f t="shared" si="248"/>
        <v>0</v>
      </c>
      <c r="AT186" s="128" t="str">
        <f t="shared" si="249"/>
        <v>-</v>
      </c>
      <c r="AU186" s="128" t="str">
        <f t="shared" si="250"/>
        <v>-</v>
      </c>
      <c r="AV186" s="128" t="str">
        <f t="shared" si="251"/>
        <v>-</v>
      </c>
      <c r="AW186" s="128" t="str">
        <f t="shared" si="252"/>
        <v>-</v>
      </c>
      <c r="AX186" s="128" t="str">
        <f t="shared" si="253"/>
        <v>-</v>
      </c>
      <c r="AY186" s="128" t="str">
        <f t="shared" si="254"/>
        <v>-</v>
      </c>
      <c r="AZ186" s="128" t="str">
        <f t="shared" si="255"/>
        <v>-</v>
      </c>
      <c r="BA186" s="128" t="str">
        <f t="shared" si="256"/>
        <v>-</v>
      </c>
      <c r="BB186" s="128" t="str">
        <f t="shared" si="257"/>
        <v>-</v>
      </c>
      <c r="BC186" s="128" t="str">
        <f t="shared" si="258"/>
        <v>-</v>
      </c>
      <c r="BD186" s="128" t="str">
        <f t="shared" si="259"/>
        <v>-</v>
      </c>
      <c r="BE186" s="187"/>
      <c r="BF186" s="128" t="str">
        <f t="shared" si="260"/>
        <v>-</v>
      </c>
      <c r="BG186" s="128" t="str">
        <f t="shared" si="261"/>
        <v>-</v>
      </c>
      <c r="BH186" s="128" t="str">
        <f t="shared" si="262"/>
        <v>-</v>
      </c>
      <c r="BI186" s="128" t="str">
        <f t="shared" si="263"/>
        <v>-</v>
      </c>
      <c r="BJ186" s="128" t="str">
        <f t="shared" si="264"/>
        <v>-</v>
      </c>
      <c r="BK186" s="128" t="str">
        <f t="shared" si="265"/>
        <v>-</v>
      </c>
      <c r="BL186" s="128" t="str">
        <f t="shared" si="266"/>
        <v>-</v>
      </c>
      <c r="BM186" s="128" t="str">
        <f t="shared" si="267"/>
        <v>-</v>
      </c>
      <c r="BN186" s="128" t="str">
        <f t="shared" si="268"/>
        <v>-</v>
      </c>
      <c r="BO186" s="128" t="str">
        <f t="shared" si="269"/>
        <v>-</v>
      </c>
      <c r="BP186" s="128" t="str">
        <f t="shared" si="270"/>
        <v>-</v>
      </c>
      <c r="BQ186" s="128" t="str">
        <f t="shared" si="271"/>
        <v>-</v>
      </c>
      <c r="BR186" s="128" t="str">
        <f t="shared" si="272"/>
        <v>-</v>
      </c>
      <c r="BS186" s="128" t="str">
        <f t="shared" si="273"/>
        <v>-</v>
      </c>
      <c r="BT186" s="128" t="str">
        <f t="shared" si="274"/>
        <v>-</v>
      </c>
      <c r="BU186" s="128" t="str">
        <f t="shared" si="275"/>
        <v>-</v>
      </c>
      <c r="BV186" s="129">
        <f t="shared" si="281"/>
        <v>0</v>
      </c>
      <c r="BX186" s="128" t="str">
        <f t="shared" si="221"/>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76"/>
        <v>-</v>
      </c>
      <c r="K187" s="20" t="str">
        <f>IF(月途中入退所!$N36=$B$2,IF(月途中入退所!S36="","-",月途中入退所!$S36),"-")</f>
        <v>-</v>
      </c>
      <c r="L187" s="162" t="str">
        <f t="shared" si="277"/>
        <v>-</v>
      </c>
      <c r="M187" s="20" t="str">
        <f>IF(月途中入退所!$N36=$B$2,月途中入退所!$T36,"-")</f>
        <v>-</v>
      </c>
      <c r="N187" s="129">
        <f t="shared" si="222"/>
        <v>0</v>
      </c>
      <c r="P187" s="128" t="str">
        <f t="shared" si="278"/>
        <v>-</v>
      </c>
      <c r="Q187" s="128" t="str">
        <f t="shared" si="223"/>
        <v>-</v>
      </c>
      <c r="R187" s="128" t="str">
        <f t="shared" si="224"/>
        <v>-</v>
      </c>
      <c r="S187" s="128" t="str">
        <f t="shared" si="225"/>
        <v>-</v>
      </c>
      <c r="T187" s="128" t="str">
        <f t="shared" si="226"/>
        <v>-</v>
      </c>
      <c r="U187" s="128" t="str">
        <f t="shared" si="227"/>
        <v>-</v>
      </c>
      <c r="V187" s="128" t="str">
        <f t="shared" si="228"/>
        <v>-</v>
      </c>
      <c r="W187" s="128" t="str">
        <f t="shared" si="229"/>
        <v>-</v>
      </c>
      <c r="X187" s="128" t="str">
        <f t="shared" si="230"/>
        <v>-</v>
      </c>
      <c r="Y187" s="128" t="str">
        <f t="shared" si="231"/>
        <v>-</v>
      </c>
      <c r="Z187" s="128" t="str">
        <f t="shared" si="232"/>
        <v>-</v>
      </c>
      <c r="AA187" s="128" t="str">
        <f t="shared" si="233"/>
        <v>-</v>
      </c>
      <c r="AB187" s="131"/>
      <c r="AC187" s="128" t="str">
        <f t="shared" si="234"/>
        <v>-</v>
      </c>
      <c r="AD187" s="128" t="str">
        <f t="shared" si="235"/>
        <v>-</v>
      </c>
      <c r="AE187" s="128" t="str">
        <f t="shared" si="236"/>
        <v>-</v>
      </c>
      <c r="AF187" s="128" t="str">
        <f t="shared" si="237"/>
        <v>-</v>
      </c>
      <c r="AG187" s="128" t="str">
        <f t="shared" si="238"/>
        <v>-</v>
      </c>
      <c r="AH187" s="128" t="str">
        <f t="shared" si="239"/>
        <v>-</v>
      </c>
      <c r="AI187" s="128" t="str">
        <f t="shared" si="240"/>
        <v>-</v>
      </c>
      <c r="AJ187" s="128" t="str">
        <f t="shared" si="241"/>
        <v>-</v>
      </c>
      <c r="AK187" s="128" t="str">
        <f t="shared" si="242"/>
        <v>-</v>
      </c>
      <c r="AL187" s="128" t="str">
        <f t="shared" si="243"/>
        <v>-</v>
      </c>
      <c r="AM187" s="128" t="str">
        <f t="shared" si="244"/>
        <v>-</v>
      </c>
      <c r="AN187" s="128" t="str">
        <f t="shared" si="245"/>
        <v>-</v>
      </c>
      <c r="AO187" s="128" t="str">
        <f t="shared" si="246"/>
        <v>-</v>
      </c>
      <c r="AP187" s="128" t="str">
        <f t="shared" si="247"/>
        <v>-</v>
      </c>
      <c r="AQ187" s="128" t="str">
        <f t="shared" si="279"/>
        <v>-</v>
      </c>
      <c r="AR187" s="128" t="str">
        <f t="shared" si="280"/>
        <v>-</v>
      </c>
      <c r="AS187" s="129">
        <f t="shared" si="248"/>
        <v>0</v>
      </c>
      <c r="AT187" s="128" t="str">
        <f t="shared" si="249"/>
        <v>-</v>
      </c>
      <c r="AU187" s="128" t="str">
        <f t="shared" si="250"/>
        <v>-</v>
      </c>
      <c r="AV187" s="128" t="str">
        <f t="shared" si="251"/>
        <v>-</v>
      </c>
      <c r="AW187" s="128" t="str">
        <f t="shared" si="252"/>
        <v>-</v>
      </c>
      <c r="AX187" s="128" t="str">
        <f t="shared" si="253"/>
        <v>-</v>
      </c>
      <c r="AY187" s="128" t="str">
        <f t="shared" si="254"/>
        <v>-</v>
      </c>
      <c r="AZ187" s="128" t="str">
        <f t="shared" si="255"/>
        <v>-</v>
      </c>
      <c r="BA187" s="128" t="str">
        <f t="shared" si="256"/>
        <v>-</v>
      </c>
      <c r="BB187" s="128" t="str">
        <f t="shared" si="257"/>
        <v>-</v>
      </c>
      <c r="BC187" s="128" t="str">
        <f t="shared" si="258"/>
        <v>-</v>
      </c>
      <c r="BD187" s="128" t="str">
        <f t="shared" si="259"/>
        <v>-</v>
      </c>
      <c r="BE187" s="187"/>
      <c r="BF187" s="128" t="str">
        <f t="shared" si="260"/>
        <v>-</v>
      </c>
      <c r="BG187" s="128" t="str">
        <f t="shared" si="261"/>
        <v>-</v>
      </c>
      <c r="BH187" s="128" t="str">
        <f t="shared" si="262"/>
        <v>-</v>
      </c>
      <c r="BI187" s="128" t="str">
        <f t="shared" si="263"/>
        <v>-</v>
      </c>
      <c r="BJ187" s="128" t="str">
        <f t="shared" si="264"/>
        <v>-</v>
      </c>
      <c r="BK187" s="128" t="str">
        <f t="shared" si="265"/>
        <v>-</v>
      </c>
      <c r="BL187" s="128" t="str">
        <f t="shared" si="266"/>
        <v>-</v>
      </c>
      <c r="BM187" s="128" t="str">
        <f t="shared" si="267"/>
        <v>-</v>
      </c>
      <c r="BN187" s="128" t="str">
        <f t="shared" si="268"/>
        <v>-</v>
      </c>
      <c r="BO187" s="128" t="str">
        <f t="shared" si="269"/>
        <v>-</v>
      </c>
      <c r="BP187" s="128" t="str">
        <f t="shared" si="270"/>
        <v>-</v>
      </c>
      <c r="BQ187" s="128" t="str">
        <f t="shared" si="271"/>
        <v>-</v>
      </c>
      <c r="BR187" s="128" t="str">
        <f t="shared" si="272"/>
        <v>-</v>
      </c>
      <c r="BS187" s="128" t="str">
        <f t="shared" si="273"/>
        <v>-</v>
      </c>
      <c r="BT187" s="128" t="str">
        <f t="shared" si="274"/>
        <v>-</v>
      </c>
      <c r="BU187" s="128" t="str">
        <f t="shared" si="275"/>
        <v>-</v>
      </c>
      <c r="BV187" s="129">
        <f t="shared" si="281"/>
        <v>0</v>
      </c>
      <c r="BX187" s="128" t="str">
        <f t="shared" si="221"/>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76"/>
        <v>-</v>
      </c>
      <c r="K188" s="20" t="str">
        <f>IF(月途中入退所!$N37=$B$2,IF(月途中入退所!S37="","-",月途中入退所!$S37),"-")</f>
        <v>-</v>
      </c>
      <c r="L188" s="162" t="str">
        <f t="shared" si="277"/>
        <v>-</v>
      </c>
      <c r="M188" s="20" t="str">
        <f>IF(月途中入退所!$N37=$B$2,月途中入退所!$T37,"-")</f>
        <v>-</v>
      </c>
      <c r="N188" s="129">
        <f t="shared" si="222"/>
        <v>0</v>
      </c>
      <c r="P188" s="128" t="str">
        <f t="shared" si="278"/>
        <v>-</v>
      </c>
      <c r="Q188" s="128" t="str">
        <f t="shared" si="223"/>
        <v>-</v>
      </c>
      <c r="R188" s="128" t="str">
        <f t="shared" si="224"/>
        <v>-</v>
      </c>
      <c r="S188" s="128" t="str">
        <f t="shared" si="225"/>
        <v>-</v>
      </c>
      <c r="T188" s="128" t="str">
        <f t="shared" si="226"/>
        <v>-</v>
      </c>
      <c r="U188" s="128" t="str">
        <f t="shared" si="227"/>
        <v>-</v>
      </c>
      <c r="V188" s="128" t="str">
        <f t="shared" si="228"/>
        <v>-</v>
      </c>
      <c r="W188" s="128" t="str">
        <f t="shared" si="229"/>
        <v>-</v>
      </c>
      <c r="X188" s="128" t="str">
        <f t="shared" si="230"/>
        <v>-</v>
      </c>
      <c r="Y188" s="128" t="str">
        <f t="shared" si="231"/>
        <v>-</v>
      </c>
      <c r="Z188" s="128" t="str">
        <f t="shared" si="232"/>
        <v>-</v>
      </c>
      <c r="AA188" s="128" t="str">
        <f t="shared" si="233"/>
        <v>-</v>
      </c>
      <c r="AB188" s="131"/>
      <c r="AC188" s="128" t="str">
        <f t="shared" si="234"/>
        <v>-</v>
      </c>
      <c r="AD188" s="128" t="str">
        <f t="shared" si="235"/>
        <v>-</v>
      </c>
      <c r="AE188" s="128" t="str">
        <f t="shared" si="236"/>
        <v>-</v>
      </c>
      <c r="AF188" s="128" t="str">
        <f t="shared" si="237"/>
        <v>-</v>
      </c>
      <c r="AG188" s="128" t="str">
        <f t="shared" si="238"/>
        <v>-</v>
      </c>
      <c r="AH188" s="128" t="str">
        <f t="shared" si="239"/>
        <v>-</v>
      </c>
      <c r="AI188" s="128" t="str">
        <f t="shared" si="240"/>
        <v>-</v>
      </c>
      <c r="AJ188" s="128" t="str">
        <f t="shared" si="241"/>
        <v>-</v>
      </c>
      <c r="AK188" s="128" t="str">
        <f t="shared" si="242"/>
        <v>-</v>
      </c>
      <c r="AL188" s="128" t="str">
        <f t="shared" si="243"/>
        <v>-</v>
      </c>
      <c r="AM188" s="128" t="str">
        <f t="shared" si="244"/>
        <v>-</v>
      </c>
      <c r="AN188" s="128" t="str">
        <f t="shared" si="245"/>
        <v>-</v>
      </c>
      <c r="AO188" s="128" t="str">
        <f t="shared" si="246"/>
        <v>-</v>
      </c>
      <c r="AP188" s="128" t="str">
        <f t="shared" si="247"/>
        <v>-</v>
      </c>
      <c r="AQ188" s="128" t="str">
        <f t="shared" si="279"/>
        <v>-</v>
      </c>
      <c r="AR188" s="128" t="str">
        <f t="shared" si="280"/>
        <v>-</v>
      </c>
      <c r="AS188" s="129">
        <f t="shared" si="248"/>
        <v>0</v>
      </c>
      <c r="AT188" s="128" t="str">
        <f t="shared" si="249"/>
        <v>-</v>
      </c>
      <c r="AU188" s="128" t="str">
        <f t="shared" si="250"/>
        <v>-</v>
      </c>
      <c r="AV188" s="128" t="str">
        <f t="shared" si="251"/>
        <v>-</v>
      </c>
      <c r="AW188" s="128" t="str">
        <f t="shared" si="252"/>
        <v>-</v>
      </c>
      <c r="AX188" s="128" t="str">
        <f t="shared" si="253"/>
        <v>-</v>
      </c>
      <c r="AY188" s="128" t="str">
        <f t="shared" si="254"/>
        <v>-</v>
      </c>
      <c r="AZ188" s="128" t="str">
        <f t="shared" si="255"/>
        <v>-</v>
      </c>
      <c r="BA188" s="128" t="str">
        <f t="shared" si="256"/>
        <v>-</v>
      </c>
      <c r="BB188" s="128" t="str">
        <f t="shared" si="257"/>
        <v>-</v>
      </c>
      <c r="BC188" s="128" t="str">
        <f t="shared" si="258"/>
        <v>-</v>
      </c>
      <c r="BD188" s="128" t="str">
        <f t="shared" si="259"/>
        <v>-</v>
      </c>
      <c r="BE188" s="187"/>
      <c r="BF188" s="128" t="str">
        <f t="shared" si="260"/>
        <v>-</v>
      </c>
      <c r="BG188" s="128" t="str">
        <f t="shared" si="261"/>
        <v>-</v>
      </c>
      <c r="BH188" s="128" t="str">
        <f t="shared" si="262"/>
        <v>-</v>
      </c>
      <c r="BI188" s="128" t="str">
        <f t="shared" si="263"/>
        <v>-</v>
      </c>
      <c r="BJ188" s="128" t="str">
        <f t="shared" si="264"/>
        <v>-</v>
      </c>
      <c r="BK188" s="128" t="str">
        <f t="shared" si="265"/>
        <v>-</v>
      </c>
      <c r="BL188" s="128" t="str">
        <f t="shared" si="266"/>
        <v>-</v>
      </c>
      <c r="BM188" s="128" t="str">
        <f t="shared" si="267"/>
        <v>-</v>
      </c>
      <c r="BN188" s="128" t="str">
        <f t="shared" si="268"/>
        <v>-</v>
      </c>
      <c r="BO188" s="128" t="str">
        <f t="shared" si="269"/>
        <v>-</v>
      </c>
      <c r="BP188" s="128" t="str">
        <f t="shared" si="270"/>
        <v>-</v>
      </c>
      <c r="BQ188" s="128" t="str">
        <f t="shared" si="271"/>
        <v>-</v>
      </c>
      <c r="BR188" s="128" t="str">
        <f t="shared" si="272"/>
        <v>-</v>
      </c>
      <c r="BS188" s="128" t="str">
        <f t="shared" si="273"/>
        <v>-</v>
      </c>
      <c r="BT188" s="128" t="str">
        <f t="shared" si="274"/>
        <v>-</v>
      </c>
      <c r="BU188" s="128" t="str">
        <f t="shared" si="275"/>
        <v>-</v>
      </c>
      <c r="BV188" s="129">
        <f t="shared" si="281"/>
        <v>0</v>
      </c>
      <c r="BX188" s="128" t="str">
        <f t="shared" si="221"/>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76"/>
        <v>-</v>
      </c>
      <c r="K189" s="20" t="str">
        <f>IF(月途中入退所!$N38=$B$2,IF(月途中入退所!S38="","-",月途中入退所!$S38),"-")</f>
        <v>-</v>
      </c>
      <c r="L189" s="162" t="str">
        <f t="shared" si="277"/>
        <v>-</v>
      </c>
      <c r="M189" s="20" t="str">
        <f>IF(月途中入退所!$N38=$B$2,月途中入退所!$T38,"-")</f>
        <v>-</v>
      </c>
      <c r="N189" s="129">
        <f t="shared" si="222"/>
        <v>0</v>
      </c>
      <c r="P189" s="128" t="str">
        <f t="shared" si="278"/>
        <v>-</v>
      </c>
      <c r="Q189" s="128" t="str">
        <f t="shared" si="223"/>
        <v>-</v>
      </c>
      <c r="R189" s="128" t="str">
        <f t="shared" si="224"/>
        <v>-</v>
      </c>
      <c r="S189" s="128" t="str">
        <f t="shared" si="225"/>
        <v>-</v>
      </c>
      <c r="T189" s="128" t="str">
        <f t="shared" si="226"/>
        <v>-</v>
      </c>
      <c r="U189" s="128" t="str">
        <f t="shared" si="227"/>
        <v>-</v>
      </c>
      <c r="V189" s="128" t="str">
        <f t="shared" si="228"/>
        <v>-</v>
      </c>
      <c r="W189" s="128" t="str">
        <f t="shared" si="229"/>
        <v>-</v>
      </c>
      <c r="X189" s="128" t="str">
        <f t="shared" si="230"/>
        <v>-</v>
      </c>
      <c r="Y189" s="128" t="str">
        <f t="shared" si="231"/>
        <v>-</v>
      </c>
      <c r="Z189" s="128" t="str">
        <f t="shared" si="232"/>
        <v>-</v>
      </c>
      <c r="AA189" s="128" t="str">
        <f t="shared" si="233"/>
        <v>-</v>
      </c>
      <c r="AB189" s="131"/>
      <c r="AC189" s="128" t="str">
        <f t="shared" si="234"/>
        <v>-</v>
      </c>
      <c r="AD189" s="128" t="str">
        <f t="shared" si="235"/>
        <v>-</v>
      </c>
      <c r="AE189" s="128" t="str">
        <f t="shared" si="236"/>
        <v>-</v>
      </c>
      <c r="AF189" s="128" t="str">
        <f t="shared" si="237"/>
        <v>-</v>
      </c>
      <c r="AG189" s="128" t="str">
        <f t="shared" si="238"/>
        <v>-</v>
      </c>
      <c r="AH189" s="128" t="str">
        <f t="shared" si="239"/>
        <v>-</v>
      </c>
      <c r="AI189" s="128" t="str">
        <f t="shared" si="240"/>
        <v>-</v>
      </c>
      <c r="AJ189" s="128" t="str">
        <f t="shared" si="241"/>
        <v>-</v>
      </c>
      <c r="AK189" s="128" t="str">
        <f t="shared" si="242"/>
        <v>-</v>
      </c>
      <c r="AL189" s="128" t="str">
        <f t="shared" si="243"/>
        <v>-</v>
      </c>
      <c r="AM189" s="128" t="str">
        <f t="shared" si="244"/>
        <v>-</v>
      </c>
      <c r="AN189" s="128" t="str">
        <f t="shared" si="245"/>
        <v>-</v>
      </c>
      <c r="AO189" s="128" t="str">
        <f t="shared" si="246"/>
        <v>-</v>
      </c>
      <c r="AP189" s="128" t="str">
        <f t="shared" si="247"/>
        <v>-</v>
      </c>
      <c r="AQ189" s="128" t="str">
        <f t="shared" si="279"/>
        <v>-</v>
      </c>
      <c r="AR189" s="128" t="str">
        <f t="shared" si="280"/>
        <v>-</v>
      </c>
      <c r="AS189" s="129">
        <f t="shared" si="248"/>
        <v>0</v>
      </c>
      <c r="AT189" s="128" t="str">
        <f t="shared" si="249"/>
        <v>-</v>
      </c>
      <c r="AU189" s="128" t="str">
        <f t="shared" si="250"/>
        <v>-</v>
      </c>
      <c r="AV189" s="128" t="str">
        <f t="shared" si="251"/>
        <v>-</v>
      </c>
      <c r="AW189" s="128" t="str">
        <f t="shared" si="252"/>
        <v>-</v>
      </c>
      <c r="AX189" s="128" t="str">
        <f t="shared" si="253"/>
        <v>-</v>
      </c>
      <c r="AY189" s="128" t="str">
        <f t="shared" si="254"/>
        <v>-</v>
      </c>
      <c r="AZ189" s="128" t="str">
        <f t="shared" si="255"/>
        <v>-</v>
      </c>
      <c r="BA189" s="128" t="str">
        <f t="shared" si="256"/>
        <v>-</v>
      </c>
      <c r="BB189" s="128" t="str">
        <f t="shared" si="257"/>
        <v>-</v>
      </c>
      <c r="BC189" s="128" t="str">
        <f t="shared" si="258"/>
        <v>-</v>
      </c>
      <c r="BD189" s="128" t="str">
        <f t="shared" si="259"/>
        <v>-</v>
      </c>
      <c r="BE189" s="187"/>
      <c r="BF189" s="128" t="str">
        <f t="shared" si="260"/>
        <v>-</v>
      </c>
      <c r="BG189" s="128" t="str">
        <f t="shared" si="261"/>
        <v>-</v>
      </c>
      <c r="BH189" s="128" t="str">
        <f t="shared" si="262"/>
        <v>-</v>
      </c>
      <c r="BI189" s="128" t="str">
        <f t="shared" si="263"/>
        <v>-</v>
      </c>
      <c r="BJ189" s="128" t="str">
        <f t="shared" si="264"/>
        <v>-</v>
      </c>
      <c r="BK189" s="128" t="str">
        <f t="shared" si="265"/>
        <v>-</v>
      </c>
      <c r="BL189" s="128" t="str">
        <f t="shared" si="266"/>
        <v>-</v>
      </c>
      <c r="BM189" s="128" t="str">
        <f t="shared" si="267"/>
        <v>-</v>
      </c>
      <c r="BN189" s="128" t="str">
        <f t="shared" si="268"/>
        <v>-</v>
      </c>
      <c r="BO189" s="128" t="str">
        <f t="shared" si="269"/>
        <v>-</v>
      </c>
      <c r="BP189" s="128" t="str">
        <f t="shared" si="270"/>
        <v>-</v>
      </c>
      <c r="BQ189" s="128" t="str">
        <f t="shared" si="271"/>
        <v>-</v>
      </c>
      <c r="BR189" s="128" t="str">
        <f t="shared" si="272"/>
        <v>-</v>
      </c>
      <c r="BS189" s="128" t="str">
        <f t="shared" si="273"/>
        <v>-</v>
      </c>
      <c r="BT189" s="128" t="str">
        <f t="shared" si="274"/>
        <v>-</v>
      </c>
      <c r="BU189" s="128" t="str">
        <f t="shared" si="275"/>
        <v>-</v>
      </c>
      <c r="BV189" s="129">
        <f t="shared" si="281"/>
        <v>0</v>
      </c>
      <c r="BX189" s="128" t="str">
        <f t="shared" si="221"/>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76"/>
        <v>-</v>
      </c>
      <c r="K190" s="20" t="str">
        <f>IF(月途中入退所!$N39=$B$2,IF(月途中入退所!S39="","-",月途中入退所!$S39),"-")</f>
        <v>-</v>
      </c>
      <c r="L190" s="162" t="str">
        <f t="shared" si="277"/>
        <v>-</v>
      </c>
      <c r="M190" s="20" t="str">
        <f>IF(月途中入退所!$N39=$B$2,月途中入退所!$T39,"-")</f>
        <v>-</v>
      </c>
      <c r="N190" s="129">
        <f t="shared" si="222"/>
        <v>0</v>
      </c>
      <c r="P190" s="128" t="str">
        <f t="shared" si="278"/>
        <v>-</v>
      </c>
      <c r="Q190" s="128" t="str">
        <f t="shared" si="223"/>
        <v>-</v>
      </c>
      <c r="R190" s="128" t="str">
        <f t="shared" si="224"/>
        <v>-</v>
      </c>
      <c r="S190" s="128" t="str">
        <f t="shared" si="225"/>
        <v>-</v>
      </c>
      <c r="T190" s="128" t="str">
        <f t="shared" si="226"/>
        <v>-</v>
      </c>
      <c r="U190" s="128" t="str">
        <f t="shared" si="227"/>
        <v>-</v>
      </c>
      <c r="V190" s="128" t="str">
        <f t="shared" si="228"/>
        <v>-</v>
      </c>
      <c r="W190" s="128" t="str">
        <f t="shared" si="229"/>
        <v>-</v>
      </c>
      <c r="X190" s="128" t="str">
        <f t="shared" si="230"/>
        <v>-</v>
      </c>
      <c r="Y190" s="128" t="str">
        <f t="shared" si="231"/>
        <v>-</v>
      </c>
      <c r="Z190" s="128" t="str">
        <f t="shared" si="232"/>
        <v>-</v>
      </c>
      <c r="AA190" s="128" t="str">
        <f t="shared" si="233"/>
        <v>-</v>
      </c>
      <c r="AB190" s="131"/>
      <c r="AC190" s="128" t="str">
        <f t="shared" si="234"/>
        <v>-</v>
      </c>
      <c r="AD190" s="128" t="str">
        <f t="shared" si="235"/>
        <v>-</v>
      </c>
      <c r="AE190" s="128" t="str">
        <f t="shared" si="236"/>
        <v>-</v>
      </c>
      <c r="AF190" s="128" t="str">
        <f t="shared" si="237"/>
        <v>-</v>
      </c>
      <c r="AG190" s="128" t="str">
        <f t="shared" si="238"/>
        <v>-</v>
      </c>
      <c r="AH190" s="128" t="str">
        <f t="shared" si="239"/>
        <v>-</v>
      </c>
      <c r="AI190" s="128" t="str">
        <f t="shared" si="240"/>
        <v>-</v>
      </c>
      <c r="AJ190" s="128" t="str">
        <f t="shared" si="241"/>
        <v>-</v>
      </c>
      <c r="AK190" s="128" t="str">
        <f t="shared" si="242"/>
        <v>-</v>
      </c>
      <c r="AL190" s="128" t="str">
        <f t="shared" si="243"/>
        <v>-</v>
      </c>
      <c r="AM190" s="128" t="str">
        <f t="shared" si="244"/>
        <v>-</v>
      </c>
      <c r="AN190" s="128" t="str">
        <f t="shared" si="245"/>
        <v>-</v>
      </c>
      <c r="AO190" s="128" t="str">
        <f t="shared" si="246"/>
        <v>-</v>
      </c>
      <c r="AP190" s="128" t="str">
        <f t="shared" si="247"/>
        <v>-</v>
      </c>
      <c r="AQ190" s="128" t="str">
        <f t="shared" si="279"/>
        <v>-</v>
      </c>
      <c r="AR190" s="128" t="str">
        <f t="shared" si="280"/>
        <v>-</v>
      </c>
      <c r="AS190" s="129">
        <f t="shared" si="248"/>
        <v>0</v>
      </c>
      <c r="AT190" s="128" t="str">
        <f t="shared" si="249"/>
        <v>-</v>
      </c>
      <c r="AU190" s="128" t="str">
        <f t="shared" si="250"/>
        <v>-</v>
      </c>
      <c r="AV190" s="128" t="str">
        <f t="shared" si="251"/>
        <v>-</v>
      </c>
      <c r="AW190" s="128" t="str">
        <f t="shared" si="252"/>
        <v>-</v>
      </c>
      <c r="AX190" s="128" t="str">
        <f t="shared" si="253"/>
        <v>-</v>
      </c>
      <c r="AY190" s="128" t="str">
        <f t="shared" si="254"/>
        <v>-</v>
      </c>
      <c r="AZ190" s="128" t="str">
        <f t="shared" si="255"/>
        <v>-</v>
      </c>
      <c r="BA190" s="128" t="str">
        <f t="shared" si="256"/>
        <v>-</v>
      </c>
      <c r="BB190" s="128" t="str">
        <f t="shared" si="257"/>
        <v>-</v>
      </c>
      <c r="BC190" s="128" t="str">
        <f t="shared" si="258"/>
        <v>-</v>
      </c>
      <c r="BD190" s="128" t="str">
        <f t="shared" si="259"/>
        <v>-</v>
      </c>
      <c r="BE190" s="187"/>
      <c r="BF190" s="128" t="str">
        <f t="shared" si="260"/>
        <v>-</v>
      </c>
      <c r="BG190" s="128" t="str">
        <f t="shared" si="261"/>
        <v>-</v>
      </c>
      <c r="BH190" s="128" t="str">
        <f t="shared" si="262"/>
        <v>-</v>
      </c>
      <c r="BI190" s="128" t="str">
        <f t="shared" si="263"/>
        <v>-</v>
      </c>
      <c r="BJ190" s="128" t="str">
        <f t="shared" si="264"/>
        <v>-</v>
      </c>
      <c r="BK190" s="128" t="str">
        <f t="shared" si="265"/>
        <v>-</v>
      </c>
      <c r="BL190" s="128" t="str">
        <f t="shared" si="266"/>
        <v>-</v>
      </c>
      <c r="BM190" s="128" t="str">
        <f t="shared" si="267"/>
        <v>-</v>
      </c>
      <c r="BN190" s="128" t="str">
        <f t="shared" si="268"/>
        <v>-</v>
      </c>
      <c r="BO190" s="128" t="str">
        <f t="shared" si="269"/>
        <v>-</v>
      </c>
      <c r="BP190" s="128" t="str">
        <f t="shared" si="270"/>
        <v>-</v>
      </c>
      <c r="BQ190" s="128" t="str">
        <f t="shared" si="271"/>
        <v>-</v>
      </c>
      <c r="BR190" s="128" t="str">
        <f t="shared" si="272"/>
        <v>-</v>
      </c>
      <c r="BS190" s="128" t="str">
        <f t="shared" si="273"/>
        <v>-</v>
      </c>
      <c r="BT190" s="128" t="str">
        <f t="shared" si="274"/>
        <v>-</v>
      </c>
      <c r="BU190" s="128" t="str">
        <f t="shared" si="275"/>
        <v>-</v>
      </c>
      <c r="BV190" s="129">
        <f t="shared" si="281"/>
        <v>0</v>
      </c>
      <c r="BX190" s="128" t="str">
        <f t="shared" si="221"/>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76"/>
        <v>-</v>
      </c>
      <c r="K191" s="20" t="str">
        <f>IF(月途中入退所!$N40=$B$2,IF(月途中入退所!S40="","-",月途中入退所!$S40),"-")</f>
        <v>-</v>
      </c>
      <c r="L191" s="162" t="str">
        <f t="shared" si="277"/>
        <v>-</v>
      </c>
      <c r="M191" s="20" t="str">
        <f>IF(月途中入退所!$N40=$B$2,月途中入退所!$T40,"-")</f>
        <v>-</v>
      </c>
      <c r="N191" s="129">
        <f t="shared" si="222"/>
        <v>0</v>
      </c>
      <c r="P191" s="128" t="str">
        <f t="shared" si="278"/>
        <v>-</v>
      </c>
      <c r="Q191" s="128" t="str">
        <f t="shared" si="223"/>
        <v>-</v>
      </c>
      <c r="R191" s="128" t="str">
        <f t="shared" si="224"/>
        <v>-</v>
      </c>
      <c r="S191" s="128" t="str">
        <f t="shared" si="225"/>
        <v>-</v>
      </c>
      <c r="T191" s="128" t="str">
        <f t="shared" si="226"/>
        <v>-</v>
      </c>
      <c r="U191" s="128" t="str">
        <f t="shared" si="227"/>
        <v>-</v>
      </c>
      <c r="V191" s="128" t="str">
        <f t="shared" si="228"/>
        <v>-</v>
      </c>
      <c r="W191" s="128" t="str">
        <f t="shared" si="229"/>
        <v>-</v>
      </c>
      <c r="X191" s="128" t="str">
        <f t="shared" si="230"/>
        <v>-</v>
      </c>
      <c r="Y191" s="128" t="str">
        <f t="shared" si="231"/>
        <v>-</v>
      </c>
      <c r="Z191" s="128" t="str">
        <f t="shared" si="232"/>
        <v>-</v>
      </c>
      <c r="AA191" s="128" t="str">
        <f t="shared" si="233"/>
        <v>-</v>
      </c>
      <c r="AB191" s="131"/>
      <c r="AC191" s="128" t="str">
        <f t="shared" si="234"/>
        <v>-</v>
      </c>
      <c r="AD191" s="128" t="str">
        <f t="shared" si="235"/>
        <v>-</v>
      </c>
      <c r="AE191" s="128" t="str">
        <f t="shared" si="236"/>
        <v>-</v>
      </c>
      <c r="AF191" s="128" t="str">
        <f t="shared" si="237"/>
        <v>-</v>
      </c>
      <c r="AG191" s="128" t="str">
        <f t="shared" si="238"/>
        <v>-</v>
      </c>
      <c r="AH191" s="128" t="str">
        <f t="shared" si="239"/>
        <v>-</v>
      </c>
      <c r="AI191" s="128" t="str">
        <f t="shared" si="240"/>
        <v>-</v>
      </c>
      <c r="AJ191" s="128" t="str">
        <f t="shared" si="241"/>
        <v>-</v>
      </c>
      <c r="AK191" s="128" t="str">
        <f t="shared" si="242"/>
        <v>-</v>
      </c>
      <c r="AL191" s="128" t="str">
        <f t="shared" si="243"/>
        <v>-</v>
      </c>
      <c r="AM191" s="128" t="str">
        <f t="shared" si="244"/>
        <v>-</v>
      </c>
      <c r="AN191" s="128" t="str">
        <f t="shared" si="245"/>
        <v>-</v>
      </c>
      <c r="AO191" s="128" t="str">
        <f t="shared" si="246"/>
        <v>-</v>
      </c>
      <c r="AP191" s="128" t="str">
        <f t="shared" si="247"/>
        <v>-</v>
      </c>
      <c r="AQ191" s="128" t="str">
        <f t="shared" si="279"/>
        <v>-</v>
      </c>
      <c r="AR191" s="128" t="str">
        <f t="shared" si="280"/>
        <v>-</v>
      </c>
      <c r="AS191" s="129">
        <f t="shared" si="248"/>
        <v>0</v>
      </c>
      <c r="AT191" s="128" t="str">
        <f t="shared" si="249"/>
        <v>-</v>
      </c>
      <c r="AU191" s="128" t="str">
        <f t="shared" si="250"/>
        <v>-</v>
      </c>
      <c r="AV191" s="128" t="str">
        <f t="shared" si="251"/>
        <v>-</v>
      </c>
      <c r="AW191" s="128" t="str">
        <f t="shared" si="252"/>
        <v>-</v>
      </c>
      <c r="AX191" s="128" t="str">
        <f t="shared" si="253"/>
        <v>-</v>
      </c>
      <c r="AY191" s="128" t="str">
        <f t="shared" si="254"/>
        <v>-</v>
      </c>
      <c r="AZ191" s="128" t="str">
        <f t="shared" si="255"/>
        <v>-</v>
      </c>
      <c r="BA191" s="128" t="str">
        <f t="shared" si="256"/>
        <v>-</v>
      </c>
      <c r="BB191" s="128" t="str">
        <f t="shared" si="257"/>
        <v>-</v>
      </c>
      <c r="BC191" s="128" t="str">
        <f t="shared" si="258"/>
        <v>-</v>
      </c>
      <c r="BD191" s="128" t="str">
        <f t="shared" si="259"/>
        <v>-</v>
      </c>
      <c r="BE191" s="187"/>
      <c r="BF191" s="128" t="str">
        <f t="shared" si="260"/>
        <v>-</v>
      </c>
      <c r="BG191" s="128" t="str">
        <f t="shared" si="261"/>
        <v>-</v>
      </c>
      <c r="BH191" s="128" t="str">
        <f t="shared" si="262"/>
        <v>-</v>
      </c>
      <c r="BI191" s="128" t="str">
        <f t="shared" si="263"/>
        <v>-</v>
      </c>
      <c r="BJ191" s="128" t="str">
        <f t="shared" si="264"/>
        <v>-</v>
      </c>
      <c r="BK191" s="128" t="str">
        <f t="shared" si="265"/>
        <v>-</v>
      </c>
      <c r="BL191" s="128" t="str">
        <f t="shared" si="266"/>
        <v>-</v>
      </c>
      <c r="BM191" s="128" t="str">
        <f t="shared" si="267"/>
        <v>-</v>
      </c>
      <c r="BN191" s="128" t="str">
        <f t="shared" si="268"/>
        <v>-</v>
      </c>
      <c r="BO191" s="128" t="str">
        <f t="shared" si="269"/>
        <v>-</v>
      </c>
      <c r="BP191" s="128" t="str">
        <f t="shared" si="270"/>
        <v>-</v>
      </c>
      <c r="BQ191" s="128" t="str">
        <f t="shared" si="271"/>
        <v>-</v>
      </c>
      <c r="BR191" s="128" t="str">
        <f t="shared" si="272"/>
        <v>-</v>
      </c>
      <c r="BS191" s="128" t="str">
        <f t="shared" si="273"/>
        <v>-</v>
      </c>
      <c r="BT191" s="128" t="str">
        <f t="shared" si="274"/>
        <v>-</v>
      </c>
      <c r="BU191" s="128" t="str">
        <f t="shared" si="275"/>
        <v>-</v>
      </c>
      <c r="BV191" s="129">
        <f t="shared" si="281"/>
        <v>0</v>
      </c>
      <c r="BX191" s="128" t="str">
        <f t="shared" si="221"/>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76"/>
        <v>-</v>
      </c>
      <c r="K192" s="20" t="str">
        <f>IF(月途中入退所!$N41=$B$2,IF(月途中入退所!S41="","-",月途中入退所!$S41),"-")</f>
        <v>-</v>
      </c>
      <c r="L192" s="162" t="str">
        <f t="shared" si="277"/>
        <v>-</v>
      </c>
      <c r="M192" s="20" t="str">
        <f>IF(月途中入退所!$N41=$B$2,月途中入退所!$T41,"-")</f>
        <v>-</v>
      </c>
      <c r="N192" s="129">
        <f t="shared" si="222"/>
        <v>0</v>
      </c>
      <c r="P192" s="128" t="str">
        <f t="shared" si="278"/>
        <v>-</v>
      </c>
      <c r="Q192" s="128" t="str">
        <f t="shared" si="223"/>
        <v>-</v>
      </c>
      <c r="R192" s="128" t="str">
        <f t="shared" si="224"/>
        <v>-</v>
      </c>
      <c r="S192" s="128" t="str">
        <f t="shared" si="225"/>
        <v>-</v>
      </c>
      <c r="T192" s="128" t="str">
        <f t="shared" si="226"/>
        <v>-</v>
      </c>
      <c r="U192" s="128" t="str">
        <f t="shared" si="227"/>
        <v>-</v>
      </c>
      <c r="V192" s="128" t="str">
        <f t="shared" si="228"/>
        <v>-</v>
      </c>
      <c r="W192" s="128" t="str">
        <f t="shared" si="229"/>
        <v>-</v>
      </c>
      <c r="X192" s="128" t="str">
        <f t="shared" si="230"/>
        <v>-</v>
      </c>
      <c r="Y192" s="128" t="str">
        <f t="shared" si="231"/>
        <v>-</v>
      </c>
      <c r="Z192" s="128" t="str">
        <f t="shared" si="232"/>
        <v>-</v>
      </c>
      <c r="AA192" s="128" t="str">
        <f t="shared" si="233"/>
        <v>-</v>
      </c>
      <c r="AB192" s="131"/>
      <c r="AC192" s="128" t="str">
        <f t="shared" si="234"/>
        <v>-</v>
      </c>
      <c r="AD192" s="128" t="str">
        <f t="shared" si="235"/>
        <v>-</v>
      </c>
      <c r="AE192" s="128" t="str">
        <f t="shared" si="236"/>
        <v>-</v>
      </c>
      <c r="AF192" s="128" t="str">
        <f t="shared" si="237"/>
        <v>-</v>
      </c>
      <c r="AG192" s="128" t="str">
        <f t="shared" si="238"/>
        <v>-</v>
      </c>
      <c r="AH192" s="128" t="str">
        <f t="shared" si="239"/>
        <v>-</v>
      </c>
      <c r="AI192" s="128" t="str">
        <f t="shared" si="240"/>
        <v>-</v>
      </c>
      <c r="AJ192" s="128" t="str">
        <f t="shared" si="241"/>
        <v>-</v>
      </c>
      <c r="AK192" s="128" t="str">
        <f t="shared" si="242"/>
        <v>-</v>
      </c>
      <c r="AL192" s="128" t="str">
        <f t="shared" si="243"/>
        <v>-</v>
      </c>
      <c r="AM192" s="128" t="str">
        <f t="shared" si="244"/>
        <v>-</v>
      </c>
      <c r="AN192" s="128" t="str">
        <f t="shared" si="245"/>
        <v>-</v>
      </c>
      <c r="AO192" s="128" t="str">
        <f t="shared" si="246"/>
        <v>-</v>
      </c>
      <c r="AP192" s="128" t="str">
        <f t="shared" si="247"/>
        <v>-</v>
      </c>
      <c r="AQ192" s="128" t="str">
        <f t="shared" si="279"/>
        <v>-</v>
      </c>
      <c r="AR192" s="128" t="str">
        <f t="shared" si="280"/>
        <v>-</v>
      </c>
      <c r="AS192" s="129">
        <f t="shared" si="248"/>
        <v>0</v>
      </c>
      <c r="AT192" s="128" t="str">
        <f t="shared" si="249"/>
        <v>-</v>
      </c>
      <c r="AU192" s="128" t="str">
        <f t="shared" si="250"/>
        <v>-</v>
      </c>
      <c r="AV192" s="128" t="str">
        <f t="shared" si="251"/>
        <v>-</v>
      </c>
      <c r="AW192" s="128" t="str">
        <f t="shared" si="252"/>
        <v>-</v>
      </c>
      <c r="AX192" s="128" t="str">
        <f t="shared" si="253"/>
        <v>-</v>
      </c>
      <c r="AY192" s="128" t="str">
        <f t="shared" si="254"/>
        <v>-</v>
      </c>
      <c r="AZ192" s="128" t="str">
        <f t="shared" si="255"/>
        <v>-</v>
      </c>
      <c r="BA192" s="128" t="str">
        <f t="shared" si="256"/>
        <v>-</v>
      </c>
      <c r="BB192" s="128" t="str">
        <f t="shared" si="257"/>
        <v>-</v>
      </c>
      <c r="BC192" s="128" t="str">
        <f t="shared" si="258"/>
        <v>-</v>
      </c>
      <c r="BD192" s="128" t="str">
        <f t="shared" si="259"/>
        <v>-</v>
      </c>
      <c r="BE192" s="187"/>
      <c r="BF192" s="128" t="str">
        <f t="shared" si="260"/>
        <v>-</v>
      </c>
      <c r="BG192" s="128" t="str">
        <f t="shared" si="261"/>
        <v>-</v>
      </c>
      <c r="BH192" s="128" t="str">
        <f t="shared" si="262"/>
        <v>-</v>
      </c>
      <c r="BI192" s="128" t="str">
        <f t="shared" si="263"/>
        <v>-</v>
      </c>
      <c r="BJ192" s="128" t="str">
        <f t="shared" si="264"/>
        <v>-</v>
      </c>
      <c r="BK192" s="128" t="str">
        <f t="shared" si="265"/>
        <v>-</v>
      </c>
      <c r="BL192" s="128" t="str">
        <f t="shared" si="266"/>
        <v>-</v>
      </c>
      <c r="BM192" s="128" t="str">
        <f t="shared" si="267"/>
        <v>-</v>
      </c>
      <c r="BN192" s="128" t="str">
        <f t="shared" si="268"/>
        <v>-</v>
      </c>
      <c r="BO192" s="128" t="str">
        <f t="shared" si="269"/>
        <v>-</v>
      </c>
      <c r="BP192" s="128" t="str">
        <f t="shared" si="270"/>
        <v>-</v>
      </c>
      <c r="BQ192" s="128" t="str">
        <f t="shared" si="271"/>
        <v>-</v>
      </c>
      <c r="BR192" s="128" t="str">
        <f t="shared" si="272"/>
        <v>-</v>
      </c>
      <c r="BS192" s="128" t="str">
        <f t="shared" si="273"/>
        <v>-</v>
      </c>
      <c r="BT192" s="128" t="str">
        <f t="shared" si="274"/>
        <v>-</v>
      </c>
      <c r="BU192" s="128" t="str">
        <f t="shared" si="275"/>
        <v>-</v>
      </c>
      <c r="BV192" s="129">
        <f t="shared" si="281"/>
        <v>0</v>
      </c>
      <c r="BX192" s="128" t="str">
        <f t="shared" si="221"/>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76"/>
        <v>-</v>
      </c>
      <c r="K193" s="20" t="str">
        <f>IF(月途中入退所!$N42=$B$2,IF(月途中入退所!S42="","-",月途中入退所!$S42),"-")</f>
        <v>-</v>
      </c>
      <c r="L193" s="162" t="str">
        <f t="shared" si="277"/>
        <v>-</v>
      </c>
      <c r="M193" s="20" t="str">
        <f>IF(月途中入退所!$N42=$B$2,月途中入退所!$T42,"-")</f>
        <v>-</v>
      </c>
      <c r="N193" s="129">
        <f t="shared" si="222"/>
        <v>0</v>
      </c>
      <c r="P193" s="128" t="str">
        <f t="shared" si="278"/>
        <v>-</v>
      </c>
      <c r="Q193" s="128" t="str">
        <f t="shared" si="223"/>
        <v>-</v>
      </c>
      <c r="R193" s="128" t="str">
        <f t="shared" si="224"/>
        <v>-</v>
      </c>
      <c r="S193" s="128" t="str">
        <f t="shared" si="225"/>
        <v>-</v>
      </c>
      <c r="T193" s="128" t="str">
        <f t="shared" si="226"/>
        <v>-</v>
      </c>
      <c r="U193" s="128" t="str">
        <f t="shared" si="227"/>
        <v>-</v>
      </c>
      <c r="V193" s="128" t="str">
        <f t="shared" si="228"/>
        <v>-</v>
      </c>
      <c r="W193" s="128" t="str">
        <f t="shared" si="229"/>
        <v>-</v>
      </c>
      <c r="X193" s="128" t="str">
        <f t="shared" si="230"/>
        <v>-</v>
      </c>
      <c r="Y193" s="128" t="str">
        <f t="shared" si="231"/>
        <v>-</v>
      </c>
      <c r="Z193" s="128" t="str">
        <f t="shared" si="232"/>
        <v>-</v>
      </c>
      <c r="AA193" s="128" t="str">
        <f t="shared" si="233"/>
        <v>-</v>
      </c>
      <c r="AB193" s="131"/>
      <c r="AC193" s="128" t="str">
        <f t="shared" si="234"/>
        <v>-</v>
      </c>
      <c r="AD193" s="128" t="str">
        <f t="shared" si="235"/>
        <v>-</v>
      </c>
      <c r="AE193" s="128" t="str">
        <f t="shared" si="236"/>
        <v>-</v>
      </c>
      <c r="AF193" s="128" t="str">
        <f t="shared" si="237"/>
        <v>-</v>
      </c>
      <c r="AG193" s="128" t="str">
        <f t="shared" si="238"/>
        <v>-</v>
      </c>
      <c r="AH193" s="128" t="str">
        <f t="shared" si="239"/>
        <v>-</v>
      </c>
      <c r="AI193" s="128" t="str">
        <f t="shared" si="240"/>
        <v>-</v>
      </c>
      <c r="AJ193" s="128" t="str">
        <f t="shared" si="241"/>
        <v>-</v>
      </c>
      <c r="AK193" s="128" t="str">
        <f t="shared" si="242"/>
        <v>-</v>
      </c>
      <c r="AL193" s="128" t="str">
        <f t="shared" si="243"/>
        <v>-</v>
      </c>
      <c r="AM193" s="128" t="str">
        <f t="shared" si="244"/>
        <v>-</v>
      </c>
      <c r="AN193" s="128" t="str">
        <f t="shared" si="245"/>
        <v>-</v>
      </c>
      <c r="AO193" s="128" t="str">
        <f t="shared" si="246"/>
        <v>-</v>
      </c>
      <c r="AP193" s="128" t="str">
        <f t="shared" si="247"/>
        <v>-</v>
      </c>
      <c r="AQ193" s="128" t="str">
        <f t="shared" si="279"/>
        <v>-</v>
      </c>
      <c r="AR193" s="128" t="str">
        <f t="shared" si="280"/>
        <v>-</v>
      </c>
      <c r="AS193" s="129">
        <f t="shared" si="248"/>
        <v>0</v>
      </c>
      <c r="AT193" s="128" t="str">
        <f t="shared" si="249"/>
        <v>-</v>
      </c>
      <c r="AU193" s="128" t="str">
        <f t="shared" si="250"/>
        <v>-</v>
      </c>
      <c r="AV193" s="128" t="str">
        <f t="shared" si="251"/>
        <v>-</v>
      </c>
      <c r="AW193" s="128" t="str">
        <f t="shared" si="252"/>
        <v>-</v>
      </c>
      <c r="AX193" s="128" t="str">
        <f t="shared" si="253"/>
        <v>-</v>
      </c>
      <c r="AY193" s="128" t="str">
        <f t="shared" si="254"/>
        <v>-</v>
      </c>
      <c r="AZ193" s="128" t="str">
        <f t="shared" si="255"/>
        <v>-</v>
      </c>
      <c r="BA193" s="128" t="str">
        <f t="shared" si="256"/>
        <v>-</v>
      </c>
      <c r="BB193" s="128" t="str">
        <f t="shared" si="257"/>
        <v>-</v>
      </c>
      <c r="BC193" s="128" t="str">
        <f t="shared" si="258"/>
        <v>-</v>
      </c>
      <c r="BD193" s="128" t="str">
        <f t="shared" si="259"/>
        <v>-</v>
      </c>
      <c r="BE193" s="187"/>
      <c r="BF193" s="128" t="str">
        <f t="shared" si="260"/>
        <v>-</v>
      </c>
      <c r="BG193" s="128" t="str">
        <f t="shared" si="261"/>
        <v>-</v>
      </c>
      <c r="BH193" s="128" t="str">
        <f t="shared" si="262"/>
        <v>-</v>
      </c>
      <c r="BI193" s="128" t="str">
        <f t="shared" si="263"/>
        <v>-</v>
      </c>
      <c r="BJ193" s="128" t="str">
        <f t="shared" si="264"/>
        <v>-</v>
      </c>
      <c r="BK193" s="128" t="str">
        <f t="shared" si="265"/>
        <v>-</v>
      </c>
      <c r="BL193" s="128" t="str">
        <f t="shared" si="266"/>
        <v>-</v>
      </c>
      <c r="BM193" s="128" t="str">
        <f t="shared" si="267"/>
        <v>-</v>
      </c>
      <c r="BN193" s="128" t="str">
        <f t="shared" si="268"/>
        <v>-</v>
      </c>
      <c r="BO193" s="128" t="str">
        <f t="shared" si="269"/>
        <v>-</v>
      </c>
      <c r="BP193" s="128" t="str">
        <f t="shared" si="270"/>
        <v>-</v>
      </c>
      <c r="BQ193" s="128" t="str">
        <f t="shared" si="271"/>
        <v>-</v>
      </c>
      <c r="BR193" s="128" t="str">
        <f t="shared" si="272"/>
        <v>-</v>
      </c>
      <c r="BS193" s="128" t="str">
        <f t="shared" si="273"/>
        <v>-</v>
      </c>
      <c r="BT193" s="128" t="str">
        <f t="shared" si="274"/>
        <v>-</v>
      </c>
      <c r="BU193" s="128" t="str">
        <f t="shared" si="275"/>
        <v>-</v>
      </c>
      <c r="BV193" s="129">
        <f t="shared" si="281"/>
        <v>0</v>
      </c>
      <c r="BX193" s="128" t="str">
        <f t="shared" si="221"/>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76"/>
        <v>-</v>
      </c>
      <c r="K194" s="20" t="str">
        <f>IF(月途中入退所!$N43=$B$2,IF(月途中入退所!S43="","-",月途中入退所!$S43),"-")</f>
        <v>-</v>
      </c>
      <c r="L194" s="162" t="str">
        <f t="shared" si="277"/>
        <v>-</v>
      </c>
      <c r="M194" s="20" t="str">
        <f>IF(月途中入退所!$N43=$B$2,月途中入退所!$T43,"-")</f>
        <v>-</v>
      </c>
      <c r="N194" s="129">
        <f t="shared" si="222"/>
        <v>0</v>
      </c>
      <c r="P194" s="128" t="str">
        <f t="shared" si="278"/>
        <v>-</v>
      </c>
      <c r="Q194" s="128" t="str">
        <f t="shared" si="223"/>
        <v>-</v>
      </c>
      <c r="R194" s="128" t="str">
        <f t="shared" si="224"/>
        <v>-</v>
      </c>
      <c r="S194" s="128" t="str">
        <f t="shared" si="225"/>
        <v>-</v>
      </c>
      <c r="T194" s="128" t="str">
        <f t="shared" si="226"/>
        <v>-</v>
      </c>
      <c r="U194" s="128" t="str">
        <f t="shared" si="227"/>
        <v>-</v>
      </c>
      <c r="V194" s="128" t="str">
        <f t="shared" si="228"/>
        <v>-</v>
      </c>
      <c r="W194" s="128" t="str">
        <f t="shared" si="229"/>
        <v>-</v>
      </c>
      <c r="X194" s="128" t="str">
        <f t="shared" si="230"/>
        <v>-</v>
      </c>
      <c r="Y194" s="128" t="str">
        <f t="shared" si="231"/>
        <v>-</v>
      </c>
      <c r="Z194" s="128" t="str">
        <f t="shared" si="232"/>
        <v>-</v>
      </c>
      <c r="AA194" s="128" t="str">
        <f t="shared" si="233"/>
        <v>-</v>
      </c>
      <c r="AB194" s="131"/>
      <c r="AC194" s="128" t="str">
        <f t="shared" si="234"/>
        <v>-</v>
      </c>
      <c r="AD194" s="128" t="str">
        <f t="shared" si="235"/>
        <v>-</v>
      </c>
      <c r="AE194" s="128" t="str">
        <f t="shared" si="236"/>
        <v>-</v>
      </c>
      <c r="AF194" s="128" t="str">
        <f t="shared" si="237"/>
        <v>-</v>
      </c>
      <c r="AG194" s="128" t="str">
        <f t="shared" si="238"/>
        <v>-</v>
      </c>
      <c r="AH194" s="128" t="str">
        <f t="shared" si="239"/>
        <v>-</v>
      </c>
      <c r="AI194" s="128" t="str">
        <f t="shared" si="240"/>
        <v>-</v>
      </c>
      <c r="AJ194" s="128" t="str">
        <f t="shared" si="241"/>
        <v>-</v>
      </c>
      <c r="AK194" s="128" t="str">
        <f t="shared" si="242"/>
        <v>-</v>
      </c>
      <c r="AL194" s="128" t="str">
        <f t="shared" si="243"/>
        <v>-</v>
      </c>
      <c r="AM194" s="128" t="str">
        <f t="shared" si="244"/>
        <v>-</v>
      </c>
      <c r="AN194" s="128" t="str">
        <f t="shared" si="245"/>
        <v>-</v>
      </c>
      <c r="AO194" s="128" t="str">
        <f t="shared" si="246"/>
        <v>-</v>
      </c>
      <c r="AP194" s="128" t="str">
        <f t="shared" si="247"/>
        <v>-</v>
      </c>
      <c r="AQ194" s="128" t="str">
        <f t="shared" si="279"/>
        <v>-</v>
      </c>
      <c r="AR194" s="128" t="str">
        <f t="shared" si="280"/>
        <v>-</v>
      </c>
      <c r="AS194" s="129">
        <f t="shared" si="248"/>
        <v>0</v>
      </c>
      <c r="AT194" s="128" t="str">
        <f t="shared" si="249"/>
        <v>-</v>
      </c>
      <c r="AU194" s="128" t="str">
        <f t="shared" si="250"/>
        <v>-</v>
      </c>
      <c r="AV194" s="128" t="str">
        <f t="shared" si="251"/>
        <v>-</v>
      </c>
      <c r="AW194" s="128" t="str">
        <f t="shared" si="252"/>
        <v>-</v>
      </c>
      <c r="AX194" s="128" t="str">
        <f t="shared" si="253"/>
        <v>-</v>
      </c>
      <c r="AY194" s="128" t="str">
        <f t="shared" si="254"/>
        <v>-</v>
      </c>
      <c r="AZ194" s="128" t="str">
        <f t="shared" si="255"/>
        <v>-</v>
      </c>
      <c r="BA194" s="128" t="str">
        <f t="shared" si="256"/>
        <v>-</v>
      </c>
      <c r="BB194" s="128" t="str">
        <f t="shared" si="257"/>
        <v>-</v>
      </c>
      <c r="BC194" s="128" t="str">
        <f t="shared" si="258"/>
        <v>-</v>
      </c>
      <c r="BD194" s="128" t="str">
        <f t="shared" si="259"/>
        <v>-</v>
      </c>
      <c r="BE194" s="187"/>
      <c r="BF194" s="128" t="str">
        <f t="shared" si="260"/>
        <v>-</v>
      </c>
      <c r="BG194" s="128" t="str">
        <f t="shared" si="261"/>
        <v>-</v>
      </c>
      <c r="BH194" s="128" t="str">
        <f t="shared" si="262"/>
        <v>-</v>
      </c>
      <c r="BI194" s="128" t="str">
        <f t="shared" si="263"/>
        <v>-</v>
      </c>
      <c r="BJ194" s="128" t="str">
        <f t="shared" si="264"/>
        <v>-</v>
      </c>
      <c r="BK194" s="128" t="str">
        <f t="shared" si="265"/>
        <v>-</v>
      </c>
      <c r="BL194" s="128" t="str">
        <f t="shared" si="266"/>
        <v>-</v>
      </c>
      <c r="BM194" s="128" t="str">
        <f t="shared" si="267"/>
        <v>-</v>
      </c>
      <c r="BN194" s="128" t="str">
        <f t="shared" si="268"/>
        <v>-</v>
      </c>
      <c r="BO194" s="128" t="str">
        <f t="shared" si="269"/>
        <v>-</v>
      </c>
      <c r="BP194" s="128" t="str">
        <f t="shared" si="270"/>
        <v>-</v>
      </c>
      <c r="BQ194" s="128" t="str">
        <f t="shared" si="271"/>
        <v>-</v>
      </c>
      <c r="BR194" s="128" t="str">
        <f t="shared" si="272"/>
        <v>-</v>
      </c>
      <c r="BS194" s="128" t="str">
        <f t="shared" si="273"/>
        <v>-</v>
      </c>
      <c r="BT194" s="128" t="str">
        <f t="shared" si="274"/>
        <v>-</v>
      </c>
      <c r="BU194" s="128" t="str">
        <f t="shared" si="275"/>
        <v>-</v>
      </c>
      <c r="BV194" s="129">
        <f t="shared" si="281"/>
        <v>0</v>
      </c>
      <c r="BX194" s="128" t="str">
        <f t="shared" si="221"/>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76"/>
        <v>-</v>
      </c>
      <c r="K195" s="20" t="str">
        <f>IF(月途中入退所!$N44=$B$2,IF(月途中入退所!S44="","-",月途中入退所!$S44),"-")</f>
        <v>-</v>
      </c>
      <c r="L195" s="162" t="str">
        <f t="shared" si="277"/>
        <v>-</v>
      </c>
      <c r="M195" s="20" t="str">
        <f>IF(月途中入退所!$N44=$B$2,月途中入退所!$T44,"-")</f>
        <v>-</v>
      </c>
      <c r="N195" s="129">
        <f t="shared" si="222"/>
        <v>0</v>
      </c>
      <c r="P195" s="128" t="str">
        <f t="shared" si="278"/>
        <v>-</v>
      </c>
      <c r="Q195" s="128" t="str">
        <f t="shared" si="223"/>
        <v>-</v>
      </c>
      <c r="R195" s="128" t="str">
        <f t="shared" si="224"/>
        <v>-</v>
      </c>
      <c r="S195" s="128" t="str">
        <f t="shared" si="225"/>
        <v>-</v>
      </c>
      <c r="T195" s="128" t="str">
        <f t="shared" si="226"/>
        <v>-</v>
      </c>
      <c r="U195" s="128" t="str">
        <f t="shared" si="227"/>
        <v>-</v>
      </c>
      <c r="V195" s="128" t="str">
        <f t="shared" si="228"/>
        <v>-</v>
      </c>
      <c r="W195" s="128" t="str">
        <f t="shared" si="229"/>
        <v>-</v>
      </c>
      <c r="X195" s="128" t="str">
        <f t="shared" si="230"/>
        <v>-</v>
      </c>
      <c r="Y195" s="128" t="str">
        <f t="shared" si="231"/>
        <v>-</v>
      </c>
      <c r="Z195" s="128" t="str">
        <f t="shared" si="232"/>
        <v>-</v>
      </c>
      <c r="AA195" s="128" t="str">
        <f t="shared" si="233"/>
        <v>-</v>
      </c>
      <c r="AB195" s="131"/>
      <c r="AC195" s="128" t="str">
        <f t="shared" si="234"/>
        <v>-</v>
      </c>
      <c r="AD195" s="128" t="str">
        <f t="shared" si="235"/>
        <v>-</v>
      </c>
      <c r="AE195" s="128" t="str">
        <f t="shared" si="236"/>
        <v>-</v>
      </c>
      <c r="AF195" s="128" t="str">
        <f t="shared" si="237"/>
        <v>-</v>
      </c>
      <c r="AG195" s="128" t="str">
        <f t="shared" si="238"/>
        <v>-</v>
      </c>
      <c r="AH195" s="128" t="str">
        <f t="shared" si="239"/>
        <v>-</v>
      </c>
      <c r="AI195" s="128" t="str">
        <f t="shared" si="240"/>
        <v>-</v>
      </c>
      <c r="AJ195" s="128" t="str">
        <f t="shared" si="241"/>
        <v>-</v>
      </c>
      <c r="AK195" s="128" t="str">
        <f t="shared" si="242"/>
        <v>-</v>
      </c>
      <c r="AL195" s="128" t="str">
        <f t="shared" si="243"/>
        <v>-</v>
      </c>
      <c r="AM195" s="128" t="str">
        <f t="shared" si="244"/>
        <v>-</v>
      </c>
      <c r="AN195" s="128" t="str">
        <f t="shared" si="245"/>
        <v>-</v>
      </c>
      <c r="AO195" s="128" t="str">
        <f t="shared" si="246"/>
        <v>-</v>
      </c>
      <c r="AP195" s="128" t="str">
        <f t="shared" si="247"/>
        <v>-</v>
      </c>
      <c r="AQ195" s="128" t="str">
        <f t="shared" si="279"/>
        <v>-</v>
      </c>
      <c r="AR195" s="128" t="str">
        <f t="shared" si="280"/>
        <v>-</v>
      </c>
      <c r="AS195" s="129">
        <f t="shared" si="248"/>
        <v>0</v>
      </c>
      <c r="AT195" s="128" t="str">
        <f t="shared" si="249"/>
        <v>-</v>
      </c>
      <c r="AU195" s="128" t="str">
        <f t="shared" si="250"/>
        <v>-</v>
      </c>
      <c r="AV195" s="128" t="str">
        <f t="shared" si="251"/>
        <v>-</v>
      </c>
      <c r="AW195" s="128" t="str">
        <f t="shared" si="252"/>
        <v>-</v>
      </c>
      <c r="AX195" s="128" t="str">
        <f t="shared" si="253"/>
        <v>-</v>
      </c>
      <c r="AY195" s="128" t="str">
        <f t="shared" si="254"/>
        <v>-</v>
      </c>
      <c r="AZ195" s="128" t="str">
        <f t="shared" si="255"/>
        <v>-</v>
      </c>
      <c r="BA195" s="128" t="str">
        <f t="shared" si="256"/>
        <v>-</v>
      </c>
      <c r="BB195" s="128" t="str">
        <f t="shared" si="257"/>
        <v>-</v>
      </c>
      <c r="BC195" s="128" t="str">
        <f t="shared" si="258"/>
        <v>-</v>
      </c>
      <c r="BD195" s="128" t="str">
        <f t="shared" si="259"/>
        <v>-</v>
      </c>
      <c r="BE195" s="187"/>
      <c r="BF195" s="128" t="str">
        <f t="shared" si="260"/>
        <v>-</v>
      </c>
      <c r="BG195" s="128" t="str">
        <f t="shared" si="261"/>
        <v>-</v>
      </c>
      <c r="BH195" s="128" t="str">
        <f t="shared" si="262"/>
        <v>-</v>
      </c>
      <c r="BI195" s="128" t="str">
        <f t="shared" si="263"/>
        <v>-</v>
      </c>
      <c r="BJ195" s="128" t="str">
        <f t="shared" si="264"/>
        <v>-</v>
      </c>
      <c r="BK195" s="128" t="str">
        <f t="shared" si="265"/>
        <v>-</v>
      </c>
      <c r="BL195" s="128" t="str">
        <f t="shared" si="266"/>
        <v>-</v>
      </c>
      <c r="BM195" s="128" t="str">
        <f t="shared" si="267"/>
        <v>-</v>
      </c>
      <c r="BN195" s="128" t="str">
        <f t="shared" si="268"/>
        <v>-</v>
      </c>
      <c r="BO195" s="128" t="str">
        <f t="shared" si="269"/>
        <v>-</v>
      </c>
      <c r="BP195" s="128" t="str">
        <f t="shared" si="270"/>
        <v>-</v>
      </c>
      <c r="BQ195" s="128" t="str">
        <f t="shared" si="271"/>
        <v>-</v>
      </c>
      <c r="BR195" s="128" t="str">
        <f t="shared" si="272"/>
        <v>-</v>
      </c>
      <c r="BS195" s="128" t="str">
        <f t="shared" si="273"/>
        <v>-</v>
      </c>
      <c r="BT195" s="128" t="str">
        <f t="shared" si="274"/>
        <v>-</v>
      </c>
      <c r="BU195" s="128" t="str">
        <f t="shared" si="275"/>
        <v>-</v>
      </c>
      <c r="BV195" s="129">
        <f t="shared" si="281"/>
        <v>0</v>
      </c>
      <c r="BX195" s="128" t="str">
        <f t="shared" si="221"/>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76"/>
        <v>-</v>
      </c>
      <c r="K196" s="20" t="str">
        <f>IF(月途中入退所!$N45=$B$2,IF(月途中入退所!S45="","-",月途中入退所!$S45),"-")</f>
        <v>-</v>
      </c>
      <c r="L196" s="162" t="str">
        <f t="shared" si="277"/>
        <v>-</v>
      </c>
      <c r="M196" s="20" t="str">
        <f>IF(月途中入退所!$N45=$B$2,月途中入退所!$T45,"-")</f>
        <v>-</v>
      </c>
      <c r="N196" s="129">
        <f t="shared" si="222"/>
        <v>0</v>
      </c>
      <c r="P196" s="128" t="str">
        <f t="shared" si="278"/>
        <v>-</v>
      </c>
      <c r="Q196" s="128" t="str">
        <f t="shared" si="223"/>
        <v>-</v>
      </c>
      <c r="R196" s="128" t="str">
        <f t="shared" si="224"/>
        <v>-</v>
      </c>
      <c r="S196" s="128" t="str">
        <f t="shared" si="225"/>
        <v>-</v>
      </c>
      <c r="T196" s="128" t="str">
        <f t="shared" si="226"/>
        <v>-</v>
      </c>
      <c r="U196" s="128" t="str">
        <f t="shared" si="227"/>
        <v>-</v>
      </c>
      <c r="V196" s="128" t="str">
        <f t="shared" si="228"/>
        <v>-</v>
      </c>
      <c r="W196" s="128" t="str">
        <f t="shared" si="229"/>
        <v>-</v>
      </c>
      <c r="X196" s="128" t="str">
        <f t="shared" si="230"/>
        <v>-</v>
      </c>
      <c r="Y196" s="128" t="str">
        <f t="shared" si="231"/>
        <v>-</v>
      </c>
      <c r="Z196" s="128" t="str">
        <f t="shared" si="232"/>
        <v>-</v>
      </c>
      <c r="AA196" s="128" t="str">
        <f t="shared" si="233"/>
        <v>-</v>
      </c>
      <c r="AB196" s="131"/>
      <c r="AC196" s="128" t="str">
        <f t="shared" si="234"/>
        <v>-</v>
      </c>
      <c r="AD196" s="128" t="str">
        <f t="shared" si="235"/>
        <v>-</v>
      </c>
      <c r="AE196" s="128" t="str">
        <f t="shared" si="236"/>
        <v>-</v>
      </c>
      <c r="AF196" s="128" t="str">
        <f t="shared" si="237"/>
        <v>-</v>
      </c>
      <c r="AG196" s="128" t="str">
        <f t="shared" si="238"/>
        <v>-</v>
      </c>
      <c r="AH196" s="128" t="str">
        <f t="shared" si="239"/>
        <v>-</v>
      </c>
      <c r="AI196" s="128" t="str">
        <f t="shared" si="240"/>
        <v>-</v>
      </c>
      <c r="AJ196" s="128" t="str">
        <f t="shared" si="241"/>
        <v>-</v>
      </c>
      <c r="AK196" s="128" t="str">
        <f t="shared" si="242"/>
        <v>-</v>
      </c>
      <c r="AL196" s="128" t="str">
        <f t="shared" si="243"/>
        <v>-</v>
      </c>
      <c r="AM196" s="128" t="str">
        <f t="shared" si="244"/>
        <v>-</v>
      </c>
      <c r="AN196" s="128" t="str">
        <f t="shared" si="245"/>
        <v>-</v>
      </c>
      <c r="AO196" s="128" t="str">
        <f t="shared" si="246"/>
        <v>-</v>
      </c>
      <c r="AP196" s="128" t="str">
        <f t="shared" si="247"/>
        <v>-</v>
      </c>
      <c r="AQ196" s="128" t="str">
        <f t="shared" si="279"/>
        <v>-</v>
      </c>
      <c r="AR196" s="128" t="str">
        <f t="shared" si="280"/>
        <v>-</v>
      </c>
      <c r="AS196" s="129">
        <f t="shared" si="248"/>
        <v>0</v>
      </c>
      <c r="AT196" s="128" t="str">
        <f t="shared" si="249"/>
        <v>-</v>
      </c>
      <c r="AU196" s="128" t="str">
        <f t="shared" si="250"/>
        <v>-</v>
      </c>
      <c r="AV196" s="128" t="str">
        <f t="shared" si="251"/>
        <v>-</v>
      </c>
      <c r="AW196" s="128" t="str">
        <f t="shared" si="252"/>
        <v>-</v>
      </c>
      <c r="AX196" s="128" t="str">
        <f t="shared" si="253"/>
        <v>-</v>
      </c>
      <c r="AY196" s="128" t="str">
        <f t="shared" si="254"/>
        <v>-</v>
      </c>
      <c r="AZ196" s="128" t="str">
        <f t="shared" si="255"/>
        <v>-</v>
      </c>
      <c r="BA196" s="128" t="str">
        <f t="shared" si="256"/>
        <v>-</v>
      </c>
      <c r="BB196" s="128" t="str">
        <f t="shared" si="257"/>
        <v>-</v>
      </c>
      <c r="BC196" s="128" t="str">
        <f t="shared" si="258"/>
        <v>-</v>
      </c>
      <c r="BD196" s="128" t="str">
        <f t="shared" si="259"/>
        <v>-</v>
      </c>
      <c r="BE196" s="187"/>
      <c r="BF196" s="128" t="str">
        <f t="shared" si="260"/>
        <v>-</v>
      </c>
      <c r="BG196" s="128" t="str">
        <f t="shared" si="261"/>
        <v>-</v>
      </c>
      <c r="BH196" s="128" t="str">
        <f t="shared" si="262"/>
        <v>-</v>
      </c>
      <c r="BI196" s="128" t="str">
        <f t="shared" si="263"/>
        <v>-</v>
      </c>
      <c r="BJ196" s="128" t="str">
        <f t="shared" si="264"/>
        <v>-</v>
      </c>
      <c r="BK196" s="128" t="str">
        <f t="shared" si="265"/>
        <v>-</v>
      </c>
      <c r="BL196" s="128" t="str">
        <f t="shared" si="266"/>
        <v>-</v>
      </c>
      <c r="BM196" s="128" t="str">
        <f t="shared" si="267"/>
        <v>-</v>
      </c>
      <c r="BN196" s="128" t="str">
        <f t="shared" si="268"/>
        <v>-</v>
      </c>
      <c r="BO196" s="128" t="str">
        <f t="shared" si="269"/>
        <v>-</v>
      </c>
      <c r="BP196" s="128" t="str">
        <f t="shared" si="270"/>
        <v>-</v>
      </c>
      <c r="BQ196" s="128" t="str">
        <f t="shared" si="271"/>
        <v>-</v>
      </c>
      <c r="BR196" s="128" t="str">
        <f t="shared" si="272"/>
        <v>-</v>
      </c>
      <c r="BS196" s="128" t="str">
        <f t="shared" si="273"/>
        <v>-</v>
      </c>
      <c r="BT196" s="128" t="str">
        <f t="shared" si="274"/>
        <v>-</v>
      </c>
      <c r="BU196" s="128" t="str">
        <f t="shared" si="275"/>
        <v>-</v>
      </c>
      <c r="BV196" s="129">
        <f t="shared" si="281"/>
        <v>0</v>
      </c>
      <c r="BX196" s="128" t="str">
        <f t="shared" si="221"/>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76"/>
        <v>-</v>
      </c>
      <c r="K197" s="20" t="str">
        <f>IF(月途中入退所!$N46=$B$2,IF(月途中入退所!S46="","-",月途中入退所!$S46),"-")</f>
        <v>-</v>
      </c>
      <c r="L197" s="162" t="str">
        <f t="shared" si="277"/>
        <v>-</v>
      </c>
      <c r="M197" s="20" t="str">
        <f>IF(月途中入退所!$N46=$B$2,月途中入退所!$T46,"-")</f>
        <v>-</v>
      </c>
      <c r="N197" s="129">
        <f t="shared" si="222"/>
        <v>0</v>
      </c>
      <c r="P197" s="128" t="str">
        <f t="shared" si="278"/>
        <v>-</v>
      </c>
      <c r="Q197" s="128" t="str">
        <f t="shared" si="223"/>
        <v>-</v>
      </c>
      <c r="R197" s="128" t="str">
        <f t="shared" si="224"/>
        <v>-</v>
      </c>
      <c r="S197" s="128" t="str">
        <f t="shared" si="225"/>
        <v>-</v>
      </c>
      <c r="T197" s="128" t="str">
        <f t="shared" si="226"/>
        <v>-</v>
      </c>
      <c r="U197" s="128" t="str">
        <f t="shared" si="227"/>
        <v>-</v>
      </c>
      <c r="V197" s="128" t="str">
        <f t="shared" si="228"/>
        <v>-</v>
      </c>
      <c r="W197" s="128" t="str">
        <f t="shared" si="229"/>
        <v>-</v>
      </c>
      <c r="X197" s="128" t="str">
        <f t="shared" si="230"/>
        <v>-</v>
      </c>
      <c r="Y197" s="128" t="str">
        <f t="shared" si="231"/>
        <v>-</v>
      </c>
      <c r="Z197" s="128" t="str">
        <f t="shared" si="232"/>
        <v>-</v>
      </c>
      <c r="AA197" s="128" t="str">
        <f t="shared" si="233"/>
        <v>-</v>
      </c>
      <c r="AB197" s="131"/>
      <c r="AC197" s="128" t="str">
        <f t="shared" si="234"/>
        <v>-</v>
      </c>
      <c r="AD197" s="128" t="str">
        <f t="shared" si="235"/>
        <v>-</v>
      </c>
      <c r="AE197" s="128" t="str">
        <f t="shared" si="236"/>
        <v>-</v>
      </c>
      <c r="AF197" s="128" t="str">
        <f t="shared" si="237"/>
        <v>-</v>
      </c>
      <c r="AG197" s="128" t="str">
        <f t="shared" si="238"/>
        <v>-</v>
      </c>
      <c r="AH197" s="128" t="str">
        <f t="shared" si="239"/>
        <v>-</v>
      </c>
      <c r="AI197" s="128" t="str">
        <f t="shared" si="240"/>
        <v>-</v>
      </c>
      <c r="AJ197" s="128" t="str">
        <f t="shared" si="241"/>
        <v>-</v>
      </c>
      <c r="AK197" s="128" t="str">
        <f t="shared" si="242"/>
        <v>-</v>
      </c>
      <c r="AL197" s="128" t="str">
        <f t="shared" si="243"/>
        <v>-</v>
      </c>
      <c r="AM197" s="128" t="str">
        <f t="shared" si="244"/>
        <v>-</v>
      </c>
      <c r="AN197" s="128" t="str">
        <f t="shared" si="245"/>
        <v>-</v>
      </c>
      <c r="AO197" s="128" t="str">
        <f t="shared" si="246"/>
        <v>-</v>
      </c>
      <c r="AP197" s="128" t="str">
        <f t="shared" si="247"/>
        <v>-</v>
      </c>
      <c r="AQ197" s="128" t="str">
        <f t="shared" si="279"/>
        <v>-</v>
      </c>
      <c r="AR197" s="128" t="str">
        <f t="shared" si="280"/>
        <v>-</v>
      </c>
      <c r="AS197" s="129">
        <f t="shared" si="248"/>
        <v>0</v>
      </c>
      <c r="AT197" s="128" t="str">
        <f t="shared" si="249"/>
        <v>-</v>
      </c>
      <c r="AU197" s="128" t="str">
        <f t="shared" si="250"/>
        <v>-</v>
      </c>
      <c r="AV197" s="128" t="str">
        <f t="shared" si="251"/>
        <v>-</v>
      </c>
      <c r="AW197" s="128" t="str">
        <f t="shared" si="252"/>
        <v>-</v>
      </c>
      <c r="AX197" s="128" t="str">
        <f t="shared" si="253"/>
        <v>-</v>
      </c>
      <c r="AY197" s="128" t="str">
        <f t="shared" si="254"/>
        <v>-</v>
      </c>
      <c r="AZ197" s="128" t="str">
        <f t="shared" si="255"/>
        <v>-</v>
      </c>
      <c r="BA197" s="128" t="str">
        <f t="shared" si="256"/>
        <v>-</v>
      </c>
      <c r="BB197" s="128" t="str">
        <f t="shared" si="257"/>
        <v>-</v>
      </c>
      <c r="BC197" s="128" t="str">
        <f t="shared" si="258"/>
        <v>-</v>
      </c>
      <c r="BD197" s="128" t="str">
        <f t="shared" si="259"/>
        <v>-</v>
      </c>
      <c r="BE197" s="187"/>
      <c r="BF197" s="128" t="str">
        <f t="shared" si="260"/>
        <v>-</v>
      </c>
      <c r="BG197" s="128" t="str">
        <f t="shared" si="261"/>
        <v>-</v>
      </c>
      <c r="BH197" s="128" t="str">
        <f t="shared" si="262"/>
        <v>-</v>
      </c>
      <c r="BI197" s="128" t="str">
        <f t="shared" si="263"/>
        <v>-</v>
      </c>
      <c r="BJ197" s="128" t="str">
        <f t="shared" si="264"/>
        <v>-</v>
      </c>
      <c r="BK197" s="128" t="str">
        <f t="shared" si="265"/>
        <v>-</v>
      </c>
      <c r="BL197" s="128" t="str">
        <f t="shared" si="266"/>
        <v>-</v>
      </c>
      <c r="BM197" s="128" t="str">
        <f t="shared" si="267"/>
        <v>-</v>
      </c>
      <c r="BN197" s="128" t="str">
        <f t="shared" si="268"/>
        <v>-</v>
      </c>
      <c r="BO197" s="128" t="str">
        <f t="shared" si="269"/>
        <v>-</v>
      </c>
      <c r="BP197" s="128" t="str">
        <f t="shared" si="270"/>
        <v>-</v>
      </c>
      <c r="BQ197" s="128" t="str">
        <f t="shared" si="271"/>
        <v>-</v>
      </c>
      <c r="BR197" s="128" t="str">
        <f t="shared" si="272"/>
        <v>-</v>
      </c>
      <c r="BS197" s="128" t="str">
        <f t="shared" si="273"/>
        <v>-</v>
      </c>
      <c r="BT197" s="128" t="str">
        <f t="shared" si="274"/>
        <v>-</v>
      </c>
      <c r="BU197" s="128" t="str">
        <f t="shared" si="275"/>
        <v>-</v>
      </c>
      <c r="BV197" s="129">
        <f t="shared" si="281"/>
        <v>0</v>
      </c>
      <c r="BX197" s="128" t="str">
        <f t="shared" si="221"/>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76"/>
        <v>-</v>
      </c>
      <c r="K198" s="20" t="str">
        <f>IF(月途中入退所!$N47=$B$2,IF(月途中入退所!S47="","-",月途中入退所!$S47),"-")</f>
        <v>-</v>
      </c>
      <c r="L198" s="162" t="str">
        <f t="shared" si="277"/>
        <v>-</v>
      </c>
      <c r="M198" s="20" t="str">
        <f>IF(月途中入退所!$N47=$B$2,月途中入退所!$T47,"-")</f>
        <v>-</v>
      </c>
      <c r="N198" s="129">
        <f t="shared" si="222"/>
        <v>0</v>
      </c>
      <c r="P198" s="128" t="str">
        <f t="shared" si="278"/>
        <v>-</v>
      </c>
      <c r="Q198" s="128" t="str">
        <f t="shared" si="223"/>
        <v>-</v>
      </c>
      <c r="R198" s="128" t="str">
        <f t="shared" si="224"/>
        <v>-</v>
      </c>
      <c r="S198" s="128" t="str">
        <f t="shared" si="225"/>
        <v>-</v>
      </c>
      <c r="T198" s="128" t="str">
        <f t="shared" si="226"/>
        <v>-</v>
      </c>
      <c r="U198" s="128" t="str">
        <f t="shared" si="227"/>
        <v>-</v>
      </c>
      <c r="V198" s="128" t="str">
        <f t="shared" si="228"/>
        <v>-</v>
      </c>
      <c r="W198" s="128" t="str">
        <f t="shared" si="229"/>
        <v>-</v>
      </c>
      <c r="X198" s="128" t="str">
        <f t="shared" si="230"/>
        <v>-</v>
      </c>
      <c r="Y198" s="128" t="str">
        <f t="shared" si="231"/>
        <v>-</v>
      </c>
      <c r="Z198" s="128" t="str">
        <f t="shared" si="232"/>
        <v>-</v>
      </c>
      <c r="AA198" s="128" t="str">
        <f t="shared" si="233"/>
        <v>-</v>
      </c>
      <c r="AB198" s="131"/>
      <c r="AC198" s="128" t="str">
        <f t="shared" si="234"/>
        <v>-</v>
      </c>
      <c r="AD198" s="128" t="str">
        <f t="shared" si="235"/>
        <v>-</v>
      </c>
      <c r="AE198" s="128" t="str">
        <f t="shared" si="236"/>
        <v>-</v>
      </c>
      <c r="AF198" s="128" t="str">
        <f t="shared" si="237"/>
        <v>-</v>
      </c>
      <c r="AG198" s="128" t="str">
        <f t="shared" si="238"/>
        <v>-</v>
      </c>
      <c r="AH198" s="128" t="str">
        <f t="shared" si="239"/>
        <v>-</v>
      </c>
      <c r="AI198" s="128" t="str">
        <f t="shared" si="240"/>
        <v>-</v>
      </c>
      <c r="AJ198" s="128" t="str">
        <f t="shared" si="241"/>
        <v>-</v>
      </c>
      <c r="AK198" s="128" t="str">
        <f t="shared" si="242"/>
        <v>-</v>
      </c>
      <c r="AL198" s="128" t="str">
        <f t="shared" si="243"/>
        <v>-</v>
      </c>
      <c r="AM198" s="128" t="str">
        <f t="shared" si="244"/>
        <v>-</v>
      </c>
      <c r="AN198" s="128" t="str">
        <f t="shared" si="245"/>
        <v>-</v>
      </c>
      <c r="AO198" s="128" t="str">
        <f t="shared" si="246"/>
        <v>-</v>
      </c>
      <c r="AP198" s="128" t="str">
        <f t="shared" si="247"/>
        <v>-</v>
      </c>
      <c r="AQ198" s="128" t="str">
        <f t="shared" si="279"/>
        <v>-</v>
      </c>
      <c r="AR198" s="128" t="str">
        <f t="shared" si="280"/>
        <v>-</v>
      </c>
      <c r="AS198" s="129">
        <f t="shared" si="248"/>
        <v>0</v>
      </c>
      <c r="AT198" s="128" t="str">
        <f t="shared" si="249"/>
        <v>-</v>
      </c>
      <c r="AU198" s="128" t="str">
        <f t="shared" si="250"/>
        <v>-</v>
      </c>
      <c r="AV198" s="128" t="str">
        <f t="shared" si="251"/>
        <v>-</v>
      </c>
      <c r="AW198" s="128" t="str">
        <f t="shared" si="252"/>
        <v>-</v>
      </c>
      <c r="AX198" s="128" t="str">
        <f t="shared" si="253"/>
        <v>-</v>
      </c>
      <c r="AY198" s="128" t="str">
        <f t="shared" si="254"/>
        <v>-</v>
      </c>
      <c r="AZ198" s="128" t="str">
        <f t="shared" si="255"/>
        <v>-</v>
      </c>
      <c r="BA198" s="128" t="str">
        <f t="shared" si="256"/>
        <v>-</v>
      </c>
      <c r="BB198" s="128" t="str">
        <f t="shared" si="257"/>
        <v>-</v>
      </c>
      <c r="BC198" s="128" t="str">
        <f t="shared" si="258"/>
        <v>-</v>
      </c>
      <c r="BD198" s="128" t="str">
        <f t="shared" si="259"/>
        <v>-</v>
      </c>
      <c r="BE198" s="187"/>
      <c r="BF198" s="128" t="str">
        <f t="shared" si="260"/>
        <v>-</v>
      </c>
      <c r="BG198" s="128" t="str">
        <f t="shared" si="261"/>
        <v>-</v>
      </c>
      <c r="BH198" s="128" t="str">
        <f t="shared" si="262"/>
        <v>-</v>
      </c>
      <c r="BI198" s="128" t="str">
        <f t="shared" si="263"/>
        <v>-</v>
      </c>
      <c r="BJ198" s="128" t="str">
        <f t="shared" si="264"/>
        <v>-</v>
      </c>
      <c r="BK198" s="128" t="str">
        <f t="shared" si="265"/>
        <v>-</v>
      </c>
      <c r="BL198" s="128" t="str">
        <f t="shared" si="266"/>
        <v>-</v>
      </c>
      <c r="BM198" s="128" t="str">
        <f t="shared" si="267"/>
        <v>-</v>
      </c>
      <c r="BN198" s="128" t="str">
        <f t="shared" si="268"/>
        <v>-</v>
      </c>
      <c r="BO198" s="128" t="str">
        <f t="shared" si="269"/>
        <v>-</v>
      </c>
      <c r="BP198" s="128" t="str">
        <f t="shared" si="270"/>
        <v>-</v>
      </c>
      <c r="BQ198" s="128" t="str">
        <f t="shared" si="271"/>
        <v>-</v>
      </c>
      <c r="BR198" s="128" t="str">
        <f t="shared" si="272"/>
        <v>-</v>
      </c>
      <c r="BS198" s="128" t="str">
        <f t="shared" si="273"/>
        <v>-</v>
      </c>
      <c r="BT198" s="128" t="str">
        <f t="shared" si="274"/>
        <v>-</v>
      </c>
      <c r="BU198" s="128" t="str">
        <f t="shared" si="275"/>
        <v>-</v>
      </c>
      <c r="BV198" s="129">
        <f t="shared" si="281"/>
        <v>0</v>
      </c>
      <c r="BX198" s="128" t="str">
        <f t="shared" si="221"/>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76"/>
        <v>-</v>
      </c>
      <c r="K199" s="20" t="str">
        <f>IF(月途中入退所!$N48=$B$2,IF(月途中入退所!S48="","-",月途中入退所!$S48),"-")</f>
        <v>-</v>
      </c>
      <c r="L199" s="162" t="str">
        <f t="shared" si="277"/>
        <v>-</v>
      </c>
      <c r="M199" s="20" t="str">
        <f>IF(月途中入退所!$N48=$B$2,月途中入退所!$T48,"-")</f>
        <v>-</v>
      </c>
      <c r="N199" s="129">
        <f t="shared" si="222"/>
        <v>0</v>
      </c>
      <c r="P199" s="128" t="str">
        <f t="shared" si="278"/>
        <v>-</v>
      </c>
      <c r="Q199" s="128" t="str">
        <f t="shared" si="223"/>
        <v>-</v>
      </c>
      <c r="R199" s="128" t="str">
        <f t="shared" si="224"/>
        <v>-</v>
      </c>
      <c r="S199" s="128" t="str">
        <f t="shared" si="225"/>
        <v>-</v>
      </c>
      <c r="T199" s="128" t="str">
        <f t="shared" si="226"/>
        <v>-</v>
      </c>
      <c r="U199" s="128" t="str">
        <f t="shared" si="227"/>
        <v>-</v>
      </c>
      <c r="V199" s="128" t="str">
        <f t="shared" si="228"/>
        <v>-</v>
      </c>
      <c r="W199" s="128" t="str">
        <f t="shared" si="229"/>
        <v>-</v>
      </c>
      <c r="X199" s="128" t="str">
        <f t="shared" si="230"/>
        <v>-</v>
      </c>
      <c r="Y199" s="128" t="str">
        <f t="shared" si="231"/>
        <v>-</v>
      </c>
      <c r="Z199" s="128" t="str">
        <f t="shared" si="232"/>
        <v>-</v>
      </c>
      <c r="AA199" s="128" t="str">
        <f t="shared" si="233"/>
        <v>-</v>
      </c>
      <c r="AB199" s="131"/>
      <c r="AC199" s="128" t="str">
        <f t="shared" si="234"/>
        <v>-</v>
      </c>
      <c r="AD199" s="128" t="str">
        <f t="shared" si="235"/>
        <v>-</v>
      </c>
      <c r="AE199" s="128" t="str">
        <f t="shared" si="236"/>
        <v>-</v>
      </c>
      <c r="AF199" s="128" t="str">
        <f t="shared" si="237"/>
        <v>-</v>
      </c>
      <c r="AG199" s="128" t="str">
        <f t="shared" si="238"/>
        <v>-</v>
      </c>
      <c r="AH199" s="128" t="str">
        <f t="shared" si="239"/>
        <v>-</v>
      </c>
      <c r="AI199" s="128" t="str">
        <f t="shared" si="240"/>
        <v>-</v>
      </c>
      <c r="AJ199" s="128" t="str">
        <f t="shared" si="241"/>
        <v>-</v>
      </c>
      <c r="AK199" s="128" t="str">
        <f t="shared" si="242"/>
        <v>-</v>
      </c>
      <c r="AL199" s="128" t="str">
        <f t="shared" si="243"/>
        <v>-</v>
      </c>
      <c r="AM199" s="128" t="str">
        <f t="shared" si="244"/>
        <v>-</v>
      </c>
      <c r="AN199" s="128" t="str">
        <f t="shared" si="245"/>
        <v>-</v>
      </c>
      <c r="AO199" s="128" t="str">
        <f t="shared" si="246"/>
        <v>-</v>
      </c>
      <c r="AP199" s="128" t="str">
        <f t="shared" si="247"/>
        <v>-</v>
      </c>
      <c r="AQ199" s="128" t="str">
        <f t="shared" si="279"/>
        <v>-</v>
      </c>
      <c r="AR199" s="128" t="str">
        <f t="shared" si="280"/>
        <v>-</v>
      </c>
      <c r="AS199" s="129">
        <f t="shared" si="248"/>
        <v>0</v>
      </c>
      <c r="AT199" s="128" t="str">
        <f t="shared" si="249"/>
        <v>-</v>
      </c>
      <c r="AU199" s="128" t="str">
        <f t="shared" si="250"/>
        <v>-</v>
      </c>
      <c r="AV199" s="128" t="str">
        <f t="shared" si="251"/>
        <v>-</v>
      </c>
      <c r="AW199" s="128" t="str">
        <f t="shared" si="252"/>
        <v>-</v>
      </c>
      <c r="AX199" s="128" t="str">
        <f t="shared" si="253"/>
        <v>-</v>
      </c>
      <c r="AY199" s="128" t="str">
        <f t="shared" si="254"/>
        <v>-</v>
      </c>
      <c r="AZ199" s="128" t="str">
        <f t="shared" si="255"/>
        <v>-</v>
      </c>
      <c r="BA199" s="128" t="str">
        <f t="shared" si="256"/>
        <v>-</v>
      </c>
      <c r="BB199" s="128" t="str">
        <f t="shared" si="257"/>
        <v>-</v>
      </c>
      <c r="BC199" s="128" t="str">
        <f t="shared" si="258"/>
        <v>-</v>
      </c>
      <c r="BD199" s="128" t="str">
        <f t="shared" si="259"/>
        <v>-</v>
      </c>
      <c r="BE199" s="187"/>
      <c r="BF199" s="128" t="str">
        <f t="shared" si="260"/>
        <v>-</v>
      </c>
      <c r="BG199" s="128" t="str">
        <f t="shared" si="261"/>
        <v>-</v>
      </c>
      <c r="BH199" s="128" t="str">
        <f t="shared" si="262"/>
        <v>-</v>
      </c>
      <c r="BI199" s="128" t="str">
        <f t="shared" si="263"/>
        <v>-</v>
      </c>
      <c r="BJ199" s="128" t="str">
        <f t="shared" si="264"/>
        <v>-</v>
      </c>
      <c r="BK199" s="128" t="str">
        <f t="shared" si="265"/>
        <v>-</v>
      </c>
      <c r="BL199" s="128" t="str">
        <f t="shared" si="266"/>
        <v>-</v>
      </c>
      <c r="BM199" s="128" t="str">
        <f t="shared" si="267"/>
        <v>-</v>
      </c>
      <c r="BN199" s="128" t="str">
        <f t="shared" si="268"/>
        <v>-</v>
      </c>
      <c r="BO199" s="128" t="str">
        <f t="shared" si="269"/>
        <v>-</v>
      </c>
      <c r="BP199" s="128" t="str">
        <f t="shared" si="270"/>
        <v>-</v>
      </c>
      <c r="BQ199" s="128" t="str">
        <f t="shared" si="271"/>
        <v>-</v>
      </c>
      <c r="BR199" s="128" t="str">
        <f t="shared" si="272"/>
        <v>-</v>
      </c>
      <c r="BS199" s="128" t="str">
        <f t="shared" si="273"/>
        <v>-</v>
      </c>
      <c r="BT199" s="128" t="str">
        <f t="shared" si="274"/>
        <v>-</v>
      </c>
      <c r="BU199" s="128" t="str">
        <f t="shared" si="275"/>
        <v>-</v>
      </c>
      <c r="BV199" s="129">
        <f t="shared" si="281"/>
        <v>0</v>
      </c>
      <c r="BX199" s="128" t="str">
        <f t="shared" si="221"/>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76"/>
        <v>-</v>
      </c>
      <c r="K200" s="20" t="str">
        <f>IF(月途中入退所!$N49=$B$2,IF(月途中入退所!S49="","-",月途中入退所!$S49),"-")</f>
        <v>-</v>
      </c>
      <c r="L200" s="162" t="str">
        <f t="shared" si="277"/>
        <v>-</v>
      </c>
      <c r="M200" s="20" t="str">
        <f>IF(月途中入退所!$N49=$B$2,月途中入退所!$T49,"-")</f>
        <v>-</v>
      </c>
      <c r="N200" s="129">
        <f t="shared" si="222"/>
        <v>0</v>
      </c>
      <c r="P200" s="128" t="str">
        <f t="shared" si="278"/>
        <v>-</v>
      </c>
      <c r="Q200" s="128" t="str">
        <f t="shared" si="223"/>
        <v>-</v>
      </c>
      <c r="R200" s="128" t="str">
        <f t="shared" si="224"/>
        <v>-</v>
      </c>
      <c r="S200" s="128" t="str">
        <f t="shared" si="225"/>
        <v>-</v>
      </c>
      <c r="T200" s="128" t="str">
        <f t="shared" si="226"/>
        <v>-</v>
      </c>
      <c r="U200" s="128" t="str">
        <f t="shared" si="227"/>
        <v>-</v>
      </c>
      <c r="V200" s="128" t="str">
        <f t="shared" si="228"/>
        <v>-</v>
      </c>
      <c r="W200" s="128" t="str">
        <f t="shared" si="229"/>
        <v>-</v>
      </c>
      <c r="X200" s="128" t="str">
        <f t="shared" si="230"/>
        <v>-</v>
      </c>
      <c r="Y200" s="128" t="str">
        <f t="shared" si="231"/>
        <v>-</v>
      </c>
      <c r="Z200" s="128" t="str">
        <f t="shared" si="232"/>
        <v>-</v>
      </c>
      <c r="AA200" s="128" t="str">
        <f t="shared" si="233"/>
        <v>-</v>
      </c>
      <c r="AB200" s="131"/>
      <c r="AC200" s="128" t="str">
        <f t="shared" si="234"/>
        <v>-</v>
      </c>
      <c r="AD200" s="128" t="str">
        <f t="shared" si="235"/>
        <v>-</v>
      </c>
      <c r="AE200" s="128" t="str">
        <f t="shared" si="236"/>
        <v>-</v>
      </c>
      <c r="AF200" s="128" t="str">
        <f t="shared" si="237"/>
        <v>-</v>
      </c>
      <c r="AG200" s="128" t="str">
        <f t="shared" si="238"/>
        <v>-</v>
      </c>
      <c r="AH200" s="128" t="str">
        <f t="shared" si="239"/>
        <v>-</v>
      </c>
      <c r="AI200" s="128" t="str">
        <f t="shared" si="240"/>
        <v>-</v>
      </c>
      <c r="AJ200" s="128" t="str">
        <f t="shared" si="241"/>
        <v>-</v>
      </c>
      <c r="AK200" s="128" t="str">
        <f t="shared" si="242"/>
        <v>-</v>
      </c>
      <c r="AL200" s="128" t="str">
        <f t="shared" si="243"/>
        <v>-</v>
      </c>
      <c r="AM200" s="128" t="str">
        <f t="shared" si="244"/>
        <v>-</v>
      </c>
      <c r="AN200" s="128" t="str">
        <f t="shared" si="245"/>
        <v>-</v>
      </c>
      <c r="AO200" s="128" t="str">
        <f t="shared" si="246"/>
        <v>-</v>
      </c>
      <c r="AP200" s="128" t="str">
        <f t="shared" si="247"/>
        <v>-</v>
      </c>
      <c r="AQ200" s="128" t="str">
        <f t="shared" si="279"/>
        <v>-</v>
      </c>
      <c r="AR200" s="128" t="str">
        <f t="shared" si="280"/>
        <v>-</v>
      </c>
      <c r="AS200" s="129">
        <f t="shared" si="248"/>
        <v>0</v>
      </c>
      <c r="AT200" s="128" t="str">
        <f t="shared" si="249"/>
        <v>-</v>
      </c>
      <c r="AU200" s="128" t="str">
        <f t="shared" si="250"/>
        <v>-</v>
      </c>
      <c r="AV200" s="128" t="str">
        <f t="shared" si="251"/>
        <v>-</v>
      </c>
      <c r="AW200" s="128" t="str">
        <f t="shared" si="252"/>
        <v>-</v>
      </c>
      <c r="AX200" s="128" t="str">
        <f t="shared" si="253"/>
        <v>-</v>
      </c>
      <c r="AY200" s="128" t="str">
        <f t="shared" si="254"/>
        <v>-</v>
      </c>
      <c r="AZ200" s="128" t="str">
        <f t="shared" si="255"/>
        <v>-</v>
      </c>
      <c r="BA200" s="128" t="str">
        <f t="shared" si="256"/>
        <v>-</v>
      </c>
      <c r="BB200" s="128" t="str">
        <f t="shared" si="257"/>
        <v>-</v>
      </c>
      <c r="BC200" s="128" t="str">
        <f t="shared" si="258"/>
        <v>-</v>
      </c>
      <c r="BD200" s="128" t="str">
        <f t="shared" si="259"/>
        <v>-</v>
      </c>
      <c r="BE200" s="187"/>
      <c r="BF200" s="128" t="str">
        <f t="shared" si="260"/>
        <v>-</v>
      </c>
      <c r="BG200" s="128" t="str">
        <f t="shared" si="261"/>
        <v>-</v>
      </c>
      <c r="BH200" s="128" t="str">
        <f t="shared" si="262"/>
        <v>-</v>
      </c>
      <c r="BI200" s="128" t="str">
        <f t="shared" si="263"/>
        <v>-</v>
      </c>
      <c r="BJ200" s="128" t="str">
        <f t="shared" si="264"/>
        <v>-</v>
      </c>
      <c r="BK200" s="128" t="str">
        <f t="shared" si="265"/>
        <v>-</v>
      </c>
      <c r="BL200" s="128" t="str">
        <f t="shared" si="266"/>
        <v>-</v>
      </c>
      <c r="BM200" s="128" t="str">
        <f t="shared" si="267"/>
        <v>-</v>
      </c>
      <c r="BN200" s="128" t="str">
        <f t="shared" si="268"/>
        <v>-</v>
      </c>
      <c r="BO200" s="128" t="str">
        <f t="shared" si="269"/>
        <v>-</v>
      </c>
      <c r="BP200" s="128" t="str">
        <f t="shared" si="270"/>
        <v>-</v>
      </c>
      <c r="BQ200" s="128" t="str">
        <f t="shared" si="271"/>
        <v>-</v>
      </c>
      <c r="BR200" s="128" t="str">
        <f t="shared" si="272"/>
        <v>-</v>
      </c>
      <c r="BS200" s="128" t="str">
        <f t="shared" si="273"/>
        <v>-</v>
      </c>
      <c r="BT200" s="128" t="str">
        <f t="shared" si="274"/>
        <v>-</v>
      </c>
      <c r="BU200" s="128" t="str">
        <f t="shared" si="275"/>
        <v>-</v>
      </c>
      <c r="BV200" s="129">
        <f t="shared" si="281"/>
        <v>0</v>
      </c>
      <c r="BX200" s="128" t="str">
        <f t="shared" si="221"/>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76"/>
        <v>-</v>
      </c>
      <c r="K201" s="20" t="str">
        <f>IF(月途中入退所!$N50=$B$2,IF(月途中入退所!S50="","-",月途中入退所!$S50),"-")</f>
        <v>-</v>
      </c>
      <c r="L201" s="162" t="str">
        <f t="shared" si="277"/>
        <v>-</v>
      </c>
      <c r="M201" s="20" t="str">
        <f>IF(月途中入退所!$N50=$B$2,月途中入退所!$T50,"-")</f>
        <v>-</v>
      </c>
      <c r="N201" s="129">
        <f t="shared" si="222"/>
        <v>0</v>
      </c>
      <c r="P201" s="128" t="str">
        <f t="shared" si="278"/>
        <v>-</v>
      </c>
      <c r="Q201" s="128" t="str">
        <f t="shared" si="223"/>
        <v>-</v>
      </c>
      <c r="R201" s="128" t="str">
        <f t="shared" si="224"/>
        <v>-</v>
      </c>
      <c r="S201" s="128" t="str">
        <f t="shared" si="225"/>
        <v>-</v>
      </c>
      <c r="T201" s="128" t="str">
        <f t="shared" si="226"/>
        <v>-</v>
      </c>
      <c r="U201" s="128" t="str">
        <f t="shared" si="227"/>
        <v>-</v>
      </c>
      <c r="V201" s="128" t="str">
        <f t="shared" si="228"/>
        <v>-</v>
      </c>
      <c r="W201" s="128" t="str">
        <f t="shared" si="229"/>
        <v>-</v>
      </c>
      <c r="X201" s="128" t="str">
        <f t="shared" si="230"/>
        <v>-</v>
      </c>
      <c r="Y201" s="128" t="str">
        <f t="shared" si="231"/>
        <v>-</v>
      </c>
      <c r="Z201" s="128" t="str">
        <f t="shared" si="232"/>
        <v>-</v>
      </c>
      <c r="AA201" s="128" t="str">
        <f t="shared" si="233"/>
        <v>-</v>
      </c>
      <c r="AB201" s="131"/>
      <c r="AC201" s="128" t="str">
        <f t="shared" si="234"/>
        <v>-</v>
      </c>
      <c r="AD201" s="128" t="str">
        <f t="shared" si="235"/>
        <v>-</v>
      </c>
      <c r="AE201" s="128" t="str">
        <f t="shared" si="236"/>
        <v>-</v>
      </c>
      <c r="AF201" s="128" t="str">
        <f t="shared" si="237"/>
        <v>-</v>
      </c>
      <c r="AG201" s="128" t="str">
        <f t="shared" si="238"/>
        <v>-</v>
      </c>
      <c r="AH201" s="128" t="str">
        <f t="shared" si="239"/>
        <v>-</v>
      </c>
      <c r="AI201" s="128" t="str">
        <f t="shared" si="240"/>
        <v>-</v>
      </c>
      <c r="AJ201" s="128" t="str">
        <f t="shared" si="241"/>
        <v>-</v>
      </c>
      <c r="AK201" s="128" t="str">
        <f t="shared" si="242"/>
        <v>-</v>
      </c>
      <c r="AL201" s="128" t="str">
        <f t="shared" si="243"/>
        <v>-</v>
      </c>
      <c r="AM201" s="128" t="str">
        <f t="shared" si="244"/>
        <v>-</v>
      </c>
      <c r="AN201" s="128" t="str">
        <f t="shared" si="245"/>
        <v>-</v>
      </c>
      <c r="AO201" s="128" t="str">
        <f t="shared" si="246"/>
        <v>-</v>
      </c>
      <c r="AP201" s="128" t="str">
        <f t="shared" si="247"/>
        <v>-</v>
      </c>
      <c r="AQ201" s="128" t="str">
        <f t="shared" si="279"/>
        <v>-</v>
      </c>
      <c r="AR201" s="128" t="str">
        <f t="shared" si="280"/>
        <v>-</v>
      </c>
      <c r="AS201" s="129">
        <f t="shared" si="248"/>
        <v>0</v>
      </c>
      <c r="AT201" s="128" t="str">
        <f t="shared" si="249"/>
        <v>-</v>
      </c>
      <c r="AU201" s="128" t="str">
        <f t="shared" si="250"/>
        <v>-</v>
      </c>
      <c r="AV201" s="128" t="str">
        <f t="shared" si="251"/>
        <v>-</v>
      </c>
      <c r="AW201" s="128" t="str">
        <f t="shared" si="252"/>
        <v>-</v>
      </c>
      <c r="AX201" s="128" t="str">
        <f t="shared" si="253"/>
        <v>-</v>
      </c>
      <c r="AY201" s="128" t="str">
        <f t="shared" si="254"/>
        <v>-</v>
      </c>
      <c r="AZ201" s="128" t="str">
        <f t="shared" si="255"/>
        <v>-</v>
      </c>
      <c r="BA201" s="128" t="str">
        <f t="shared" si="256"/>
        <v>-</v>
      </c>
      <c r="BB201" s="128" t="str">
        <f t="shared" si="257"/>
        <v>-</v>
      </c>
      <c r="BC201" s="128" t="str">
        <f t="shared" si="258"/>
        <v>-</v>
      </c>
      <c r="BD201" s="128" t="str">
        <f t="shared" si="259"/>
        <v>-</v>
      </c>
      <c r="BE201" s="187"/>
      <c r="BF201" s="128" t="str">
        <f t="shared" si="260"/>
        <v>-</v>
      </c>
      <c r="BG201" s="128" t="str">
        <f t="shared" si="261"/>
        <v>-</v>
      </c>
      <c r="BH201" s="128" t="str">
        <f t="shared" si="262"/>
        <v>-</v>
      </c>
      <c r="BI201" s="128" t="str">
        <f t="shared" si="263"/>
        <v>-</v>
      </c>
      <c r="BJ201" s="128" t="str">
        <f t="shared" si="264"/>
        <v>-</v>
      </c>
      <c r="BK201" s="128" t="str">
        <f t="shared" si="265"/>
        <v>-</v>
      </c>
      <c r="BL201" s="128" t="str">
        <f t="shared" si="266"/>
        <v>-</v>
      </c>
      <c r="BM201" s="128" t="str">
        <f t="shared" si="267"/>
        <v>-</v>
      </c>
      <c r="BN201" s="128" t="str">
        <f t="shared" si="268"/>
        <v>-</v>
      </c>
      <c r="BO201" s="128" t="str">
        <f t="shared" si="269"/>
        <v>-</v>
      </c>
      <c r="BP201" s="128" t="str">
        <f t="shared" si="270"/>
        <v>-</v>
      </c>
      <c r="BQ201" s="128" t="str">
        <f t="shared" si="271"/>
        <v>-</v>
      </c>
      <c r="BR201" s="128" t="str">
        <f t="shared" si="272"/>
        <v>-</v>
      </c>
      <c r="BS201" s="128" t="str">
        <f t="shared" si="273"/>
        <v>-</v>
      </c>
      <c r="BT201" s="128" t="str">
        <f t="shared" si="274"/>
        <v>-</v>
      </c>
      <c r="BU201" s="128" t="str">
        <f t="shared" si="275"/>
        <v>-</v>
      </c>
      <c r="BV201" s="129">
        <f t="shared" si="281"/>
        <v>0</v>
      </c>
      <c r="BX201" s="128" t="str">
        <f t="shared" si="221"/>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282">SUM(AT158:AT177)+SUM(AT182:AT201)</f>
        <v>0</v>
      </c>
      <c r="AU203" s="129">
        <f t="shared" ref="AU203:BT203" si="283">SUM(AU158:AU177)+SUM(AU182:AU201)</f>
        <v>0</v>
      </c>
      <c r="AV203" s="129">
        <f t="shared" si="283"/>
        <v>0</v>
      </c>
      <c r="AW203" s="129">
        <f t="shared" si="283"/>
        <v>0</v>
      </c>
      <c r="AX203" s="129">
        <f t="shared" si="283"/>
        <v>0</v>
      </c>
      <c r="AY203" s="129">
        <f t="shared" si="283"/>
        <v>0</v>
      </c>
      <c r="AZ203" s="129">
        <f t="shared" si="283"/>
        <v>0</v>
      </c>
      <c r="BA203" s="129">
        <f t="shared" si="283"/>
        <v>0</v>
      </c>
      <c r="BB203" s="129">
        <f t="shared" si="283"/>
        <v>0</v>
      </c>
      <c r="BC203" s="129">
        <f t="shared" si="283"/>
        <v>0</v>
      </c>
      <c r="BD203" s="129">
        <f t="shared" si="283"/>
        <v>0</v>
      </c>
      <c r="BE203" s="187"/>
      <c r="BF203" s="129">
        <f t="shared" si="283"/>
        <v>0</v>
      </c>
      <c r="BG203" s="129">
        <f t="shared" si="283"/>
        <v>0</v>
      </c>
      <c r="BH203" s="129">
        <f t="shared" si="283"/>
        <v>0</v>
      </c>
      <c r="BI203" s="129">
        <f t="shared" si="283"/>
        <v>0</v>
      </c>
      <c r="BJ203" s="129">
        <f t="shared" si="283"/>
        <v>0</v>
      </c>
      <c r="BK203" s="129">
        <f t="shared" si="283"/>
        <v>0</v>
      </c>
      <c r="BL203" s="129">
        <f t="shared" si="283"/>
        <v>0</v>
      </c>
      <c r="BM203" s="129">
        <f t="shared" si="283"/>
        <v>0</v>
      </c>
      <c r="BN203" s="129">
        <f t="shared" si="283"/>
        <v>0</v>
      </c>
      <c r="BO203" s="129">
        <f t="shared" si="283"/>
        <v>0</v>
      </c>
      <c r="BP203" s="129">
        <f t="shared" si="283"/>
        <v>0</v>
      </c>
      <c r="BQ203" s="129">
        <f t="shared" si="283"/>
        <v>0</v>
      </c>
      <c r="BR203" s="129">
        <f t="shared" si="283"/>
        <v>0</v>
      </c>
      <c r="BS203" s="129">
        <f t="shared" si="283"/>
        <v>0</v>
      </c>
      <c r="BT203" s="129">
        <f t="shared" si="283"/>
        <v>0</v>
      </c>
      <c r="BU203" s="129">
        <f>SUM(BU158:BU177)+SUM(BU182:BU201)</f>
        <v>0</v>
      </c>
      <c r="BV203" s="129">
        <f t="shared" ref="BV203:BX203" si="284">SUM(BV158:BV177)+SUM(BV182:BV201)</f>
        <v>0</v>
      </c>
      <c r="BX203" s="129">
        <f t="shared" si="284"/>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285">AT152+AT203</f>
        <v>0</v>
      </c>
      <c r="AU207" s="129">
        <f t="shared" si="285"/>
        <v>0</v>
      </c>
      <c r="AV207" s="129">
        <f t="shared" si="285"/>
        <v>0</v>
      </c>
      <c r="AW207" s="129">
        <f t="shared" si="285"/>
        <v>0</v>
      </c>
      <c r="AX207" s="129">
        <f t="shared" si="285"/>
        <v>0</v>
      </c>
      <c r="AY207" s="129">
        <f t="shared" si="285"/>
        <v>0</v>
      </c>
      <c r="AZ207" s="129">
        <f t="shared" si="285"/>
        <v>0</v>
      </c>
      <c r="BA207" s="129">
        <f t="shared" si="285"/>
        <v>0</v>
      </c>
      <c r="BB207" s="129">
        <f t="shared" si="285"/>
        <v>0</v>
      </c>
      <c r="BC207" s="129">
        <f t="shared" si="285"/>
        <v>0</v>
      </c>
      <c r="BD207" s="129">
        <f t="shared" si="285"/>
        <v>0</v>
      </c>
      <c r="BE207" s="187"/>
      <c r="BF207" s="129">
        <f t="shared" si="285"/>
        <v>0</v>
      </c>
      <c r="BG207" s="129">
        <f t="shared" si="285"/>
        <v>0</v>
      </c>
      <c r="BH207" s="129">
        <f t="shared" si="285"/>
        <v>0</v>
      </c>
      <c r="BI207" s="129">
        <f t="shared" si="285"/>
        <v>0</v>
      </c>
      <c r="BJ207" s="129">
        <f t="shared" si="285"/>
        <v>0</v>
      </c>
      <c r="BK207" s="129">
        <f t="shared" si="285"/>
        <v>0</v>
      </c>
      <c r="BL207" s="129">
        <f t="shared" si="285"/>
        <v>0</v>
      </c>
      <c r="BM207" s="129">
        <f t="shared" si="285"/>
        <v>0</v>
      </c>
      <c r="BN207" s="129">
        <f t="shared" si="285"/>
        <v>0</v>
      </c>
      <c r="BO207" s="129">
        <f t="shared" si="285"/>
        <v>0</v>
      </c>
      <c r="BP207" s="129">
        <f t="shared" si="285"/>
        <v>0</v>
      </c>
      <c r="BQ207" s="129">
        <f t="shared" si="285"/>
        <v>0</v>
      </c>
      <c r="BR207" s="129">
        <f t="shared" si="285"/>
        <v>0</v>
      </c>
      <c r="BS207" s="129">
        <f t="shared" si="285"/>
        <v>0</v>
      </c>
      <c r="BT207" s="129">
        <f t="shared" si="285"/>
        <v>0</v>
      </c>
      <c r="BU207" s="129">
        <f t="shared" si="285"/>
        <v>0</v>
      </c>
      <c r="BV207" s="129">
        <f t="shared" si="285"/>
        <v>0</v>
      </c>
      <c r="BX207" s="129">
        <f t="shared" si="285"/>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row r="221" spans="26:28" ht="12.75" customHeight="1"/>
    <row r="222" spans="26:28" ht="12.75" customHeight="1"/>
    <row r="223" spans="26:28" ht="12.75" customHeight="1"/>
    <row r="224" spans="26:2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53">
    <mergeCell ref="BP180:BQ180"/>
    <mergeCell ref="BE105:BE106"/>
    <mergeCell ref="BE129:BE130"/>
    <mergeCell ref="BE156:BE157"/>
    <mergeCell ref="BE180:BE181"/>
    <mergeCell ref="AB129:AB130"/>
    <mergeCell ref="AB156:AB157"/>
    <mergeCell ref="AB180:AB181"/>
    <mergeCell ref="AC180:AD180"/>
    <mergeCell ref="AC156:AD156"/>
    <mergeCell ref="AC129:AD129"/>
    <mergeCell ref="AW180:AX180"/>
    <mergeCell ref="AY180:AZ180"/>
    <mergeCell ref="AU105:AV105"/>
    <mergeCell ref="AW105:AX105"/>
    <mergeCell ref="AY105:AZ105"/>
    <mergeCell ref="BA105:BB105"/>
    <mergeCell ref="BC105:BC106"/>
    <mergeCell ref="BD105:BD106"/>
    <mergeCell ref="P128:AR128"/>
    <mergeCell ref="P155:AR155"/>
    <mergeCell ref="P179:AR179"/>
    <mergeCell ref="AK180:AL180"/>
    <mergeCell ref="AM180:AN180"/>
    <mergeCell ref="BT156:BT157"/>
    <mergeCell ref="BU156:BU157"/>
    <mergeCell ref="BV156:BV157"/>
    <mergeCell ref="G179:G181"/>
    <mergeCell ref="H179:H181"/>
    <mergeCell ref="I179:I181"/>
    <mergeCell ref="J179:J181"/>
    <mergeCell ref="K179:K181"/>
    <mergeCell ref="L179:L181"/>
    <mergeCell ref="M179:M181"/>
    <mergeCell ref="N179:N181"/>
    <mergeCell ref="AS179:BV179"/>
    <mergeCell ref="P180:Q180"/>
    <mergeCell ref="R180:S180"/>
    <mergeCell ref="T180:U180"/>
    <mergeCell ref="V180:W180"/>
    <mergeCell ref="X180:Y180"/>
    <mergeCell ref="Z180:Z181"/>
    <mergeCell ref="AA180:AA181"/>
    <mergeCell ref="AE180:AF180"/>
    <mergeCell ref="BR180:BS180"/>
    <mergeCell ref="BT180:BT181"/>
    <mergeCell ref="BU180:BU181"/>
    <mergeCell ref="BV180:BV181"/>
    <mergeCell ref="AG180:AH180"/>
    <mergeCell ref="AI180:AJ180"/>
    <mergeCell ref="BC156:BC157"/>
    <mergeCell ref="BD156:BD157"/>
    <mergeCell ref="BF156:BG156"/>
    <mergeCell ref="BH156:BI156"/>
    <mergeCell ref="BJ156:BK156"/>
    <mergeCell ref="BL156:BM156"/>
    <mergeCell ref="BN156:BO156"/>
    <mergeCell ref="AQ180:AQ181"/>
    <mergeCell ref="AR180:AR181"/>
    <mergeCell ref="AS180:AT180"/>
    <mergeCell ref="AU180:AV180"/>
    <mergeCell ref="BA180:BB180"/>
    <mergeCell ref="BC180:BC181"/>
    <mergeCell ref="BD180:BD181"/>
    <mergeCell ref="BF180:BG180"/>
    <mergeCell ref="BH180:BI180"/>
    <mergeCell ref="BJ180:BK180"/>
    <mergeCell ref="BL180:BM180"/>
    <mergeCell ref="BN180:BO180"/>
    <mergeCell ref="AO180:AP180"/>
    <mergeCell ref="BP156:BQ156"/>
    <mergeCell ref="BR156:BS156"/>
    <mergeCell ref="AM156:AN156"/>
    <mergeCell ref="AO156:AP156"/>
    <mergeCell ref="AQ156:AQ157"/>
    <mergeCell ref="AR156:AR157"/>
    <mergeCell ref="AS156:AT156"/>
    <mergeCell ref="AU156:AV156"/>
    <mergeCell ref="AW156:AX156"/>
    <mergeCell ref="AY156:AZ156"/>
    <mergeCell ref="BA156:BB156"/>
    <mergeCell ref="BU129:BU130"/>
    <mergeCell ref="BV129:BV130"/>
    <mergeCell ref="G155:G157"/>
    <mergeCell ref="H155:H157"/>
    <mergeCell ref="I155:I157"/>
    <mergeCell ref="J155:J157"/>
    <mergeCell ref="K155:K157"/>
    <mergeCell ref="L155:L157"/>
    <mergeCell ref="M155:M157"/>
    <mergeCell ref="N155:N157"/>
    <mergeCell ref="AS155:BV155"/>
    <mergeCell ref="P156:Q156"/>
    <mergeCell ref="R156:S156"/>
    <mergeCell ref="T156:U156"/>
    <mergeCell ref="V156:W156"/>
    <mergeCell ref="X156:Y156"/>
    <mergeCell ref="Z156:Z157"/>
    <mergeCell ref="AA156:AA157"/>
    <mergeCell ref="AE156:AF156"/>
    <mergeCell ref="AG156:AH156"/>
    <mergeCell ref="AI156:AJ156"/>
    <mergeCell ref="AK156:AL156"/>
    <mergeCell ref="BD129:BD130"/>
    <mergeCell ref="BF129:BG129"/>
    <mergeCell ref="BH129:BI129"/>
    <mergeCell ref="BJ129:BK129"/>
    <mergeCell ref="BL129:BM129"/>
    <mergeCell ref="BN129:BO129"/>
    <mergeCell ref="BP129:BQ129"/>
    <mergeCell ref="BR129:BS129"/>
    <mergeCell ref="BT129:BT130"/>
    <mergeCell ref="AO129:AP129"/>
    <mergeCell ref="AQ129:AQ130"/>
    <mergeCell ref="AR129:AR130"/>
    <mergeCell ref="AS129:AT129"/>
    <mergeCell ref="AU129:AV129"/>
    <mergeCell ref="AW129:AX129"/>
    <mergeCell ref="AY129:AZ129"/>
    <mergeCell ref="BA129:BB129"/>
    <mergeCell ref="BC129:BC130"/>
    <mergeCell ref="BV105:BV106"/>
    <mergeCell ref="G128:G130"/>
    <mergeCell ref="H128:H130"/>
    <mergeCell ref="I128:I130"/>
    <mergeCell ref="J128:J130"/>
    <mergeCell ref="K128:K130"/>
    <mergeCell ref="L128:L130"/>
    <mergeCell ref="M128:M130"/>
    <mergeCell ref="N128:N130"/>
    <mergeCell ref="AS128:BV128"/>
    <mergeCell ref="P129:Q129"/>
    <mergeCell ref="R129:S129"/>
    <mergeCell ref="T129:U129"/>
    <mergeCell ref="V129:W129"/>
    <mergeCell ref="X129:Y129"/>
    <mergeCell ref="Z129:Z130"/>
    <mergeCell ref="AA129:AA130"/>
    <mergeCell ref="AE129:AF129"/>
    <mergeCell ref="AG129:AH129"/>
    <mergeCell ref="AI129:AJ129"/>
    <mergeCell ref="AK129:AL129"/>
    <mergeCell ref="AM129:AN129"/>
    <mergeCell ref="BF105:BG105"/>
    <mergeCell ref="BH105:BI105"/>
    <mergeCell ref="BJ105:BK105"/>
    <mergeCell ref="BL105:BM105"/>
    <mergeCell ref="BN105:BO105"/>
    <mergeCell ref="BP105:BQ105"/>
    <mergeCell ref="BR105:BS105"/>
    <mergeCell ref="BT105:BT106"/>
    <mergeCell ref="BU105:BU106"/>
    <mergeCell ref="AS104:BV104"/>
    <mergeCell ref="P105:Q105"/>
    <mergeCell ref="R105:S105"/>
    <mergeCell ref="T105:U105"/>
    <mergeCell ref="V105:W105"/>
    <mergeCell ref="X105:Y105"/>
    <mergeCell ref="Z105:Z106"/>
    <mergeCell ref="AA105:AA106"/>
    <mergeCell ref="AE105:AF105"/>
    <mergeCell ref="AG105:AH105"/>
    <mergeCell ref="AI105:AJ105"/>
    <mergeCell ref="AK105:AL105"/>
    <mergeCell ref="AM105:AN105"/>
    <mergeCell ref="AO105:AP105"/>
    <mergeCell ref="AQ105:AQ106"/>
    <mergeCell ref="AR105:AR106"/>
    <mergeCell ref="AS105:AT105"/>
    <mergeCell ref="AB94:AC94"/>
    <mergeCell ref="E96:F96"/>
    <mergeCell ref="C97:D98"/>
    <mergeCell ref="E97:F97"/>
    <mergeCell ref="E98:F98"/>
    <mergeCell ref="C99:D100"/>
    <mergeCell ref="E99:F99"/>
    <mergeCell ref="E100:F100"/>
    <mergeCell ref="G104:G106"/>
    <mergeCell ref="H104:H106"/>
    <mergeCell ref="I104:I106"/>
    <mergeCell ref="J104:J106"/>
    <mergeCell ref="K104:K106"/>
    <mergeCell ref="L104:L106"/>
    <mergeCell ref="M104:M106"/>
    <mergeCell ref="N104:N106"/>
    <mergeCell ref="C83:C96"/>
    <mergeCell ref="AB86:AC86"/>
    <mergeCell ref="AB105:AB106"/>
    <mergeCell ref="P104:AR104"/>
    <mergeCell ref="Z61:Z62"/>
    <mergeCell ref="D62:D63"/>
    <mergeCell ref="P93:P100"/>
    <mergeCell ref="Q93:Q94"/>
    <mergeCell ref="R93:U93"/>
    <mergeCell ref="V93:Y93"/>
    <mergeCell ref="Z93:Z94"/>
    <mergeCell ref="D94:D95"/>
    <mergeCell ref="E94:E95"/>
    <mergeCell ref="E93:F93"/>
    <mergeCell ref="D83:D84"/>
    <mergeCell ref="E92:F92"/>
    <mergeCell ref="E91:F91"/>
    <mergeCell ref="E83:E84"/>
    <mergeCell ref="AB70:AC70"/>
    <mergeCell ref="C71:C82"/>
    <mergeCell ref="D71:D72"/>
    <mergeCell ref="D73:D74"/>
    <mergeCell ref="D75:D76"/>
    <mergeCell ref="D77:D78"/>
    <mergeCell ref="E78:F78"/>
    <mergeCell ref="D79:D80"/>
    <mergeCell ref="E79:F79"/>
    <mergeCell ref="D81:D82"/>
    <mergeCell ref="E81:E82"/>
    <mergeCell ref="E71:F71"/>
    <mergeCell ref="E72:F72"/>
    <mergeCell ref="E73:F73"/>
    <mergeCell ref="E74:F74"/>
    <mergeCell ref="E75:F75"/>
    <mergeCell ref="E76:F76"/>
    <mergeCell ref="E77:F77"/>
    <mergeCell ref="E80:F80"/>
    <mergeCell ref="D69:D70"/>
    <mergeCell ref="R52:U52"/>
    <mergeCell ref="V52:Y52"/>
    <mergeCell ref="B4:B50"/>
    <mergeCell ref="C33:C46"/>
    <mergeCell ref="D33:D34"/>
    <mergeCell ref="E33:E34"/>
    <mergeCell ref="P43:P50"/>
    <mergeCell ref="Q43:Q44"/>
    <mergeCell ref="R43:U43"/>
    <mergeCell ref="V43:Y43"/>
    <mergeCell ref="E35:F35"/>
    <mergeCell ref="E36:F36"/>
    <mergeCell ref="E37:F37"/>
    <mergeCell ref="B52:B100"/>
    <mergeCell ref="E85:F85"/>
    <mergeCell ref="E86:F86"/>
    <mergeCell ref="E87:F87"/>
    <mergeCell ref="E88:F88"/>
    <mergeCell ref="E89:F89"/>
    <mergeCell ref="E90:F90"/>
    <mergeCell ref="D64:D65"/>
    <mergeCell ref="Q61:Q62"/>
    <mergeCell ref="R61:U61"/>
    <mergeCell ref="V61:Y61"/>
    <mergeCell ref="C54:D55"/>
    <mergeCell ref="C56:C70"/>
    <mergeCell ref="D58:D59"/>
    <mergeCell ref="D60:D61"/>
    <mergeCell ref="E60:F60"/>
    <mergeCell ref="E61:F61"/>
    <mergeCell ref="E62:F62"/>
    <mergeCell ref="E63:F63"/>
    <mergeCell ref="E64:F64"/>
    <mergeCell ref="E65:F65"/>
    <mergeCell ref="E66:F66"/>
    <mergeCell ref="E67:F67"/>
    <mergeCell ref="E68:F68"/>
    <mergeCell ref="E69:F69"/>
    <mergeCell ref="E70:F70"/>
    <mergeCell ref="D56:D57"/>
    <mergeCell ref="E54:F54"/>
    <mergeCell ref="E55:F55"/>
    <mergeCell ref="E56:F56"/>
    <mergeCell ref="E57:F57"/>
    <mergeCell ref="E41:F41"/>
    <mergeCell ref="E42:F42"/>
    <mergeCell ref="E43:F43"/>
    <mergeCell ref="D16:D17"/>
    <mergeCell ref="E16:F16"/>
    <mergeCell ref="E17:F17"/>
    <mergeCell ref="E18:F18"/>
    <mergeCell ref="E19:F19"/>
    <mergeCell ref="E20:F20"/>
    <mergeCell ref="D21:D22"/>
    <mergeCell ref="E21:F21"/>
    <mergeCell ref="E22:F22"/>
    <mergeCell ref="K52:N52"/>
    <mergeCell ref="Q52:Q53"/>
    <mergeCell ref="D44:D45"/>
    <mergeCell ref="E44:E45"/>
    <mergeCell ref="C47:D48"/>
    <mergeCell ref="E48:F48"/>
    <mergeCell ref="E49:F49"/>
    <mergeCell ref="E50:F50"/>
    <mergeCell ref="C49:D50"/>
    <mergeCell ref="C52:D53"/>
    <mergeCell ref="E52:F53"/>
    <mergeCell ref="E9:F9"/>
    <mergeCell ref="C8:C22"/>
    <mergeCell ref="AB62:AC62"/>
    <mergeCell ref="P70:P75"/>
    <mergeCell ref="U70:U76"/>
    <mergeCell ref="Z52:Z53"/>
    <mergeCell ref="P61:P68"/>
    <mergeCell ref="E10:F10"/>
    <mergeCell ref="E11:F11"/>
    <mergeCell ref="E38:F38"/>
    <mergeCell ref="E39:F39"/>
    <mergeCell ref="E40:F40"/>
    <mergeCell ref="U22:U28"/>
    <mergeCell ref="E13:F13"/>
    <mergeCell ref="P13:P20"/>
    <mergeCell ref="E12:F12"/>
    <mergeCell ref="P22:P27"/>
    <mergeCell ref="P52:P59"/>
    <mergeCell ref="E58:F58"/>
    <mergeCell ref="E59:F59"/>
    <mergeCell ref="Z43:Z44"/>
    <mergeCell ref="E46:F46"/>
    <mergeCell ref="E47:F47"/>
    <mergeCell ref="G52:J52"/>
    <mergeCell ref="C23:C32"/>
    <mergeCell ref="D23:D24"/>
    <mergeCell ref="E23:F23"/>
    <mergeCell ref="E24:F24"/>
    <mergeCell ref="D25:D26"/>
    <mergeCell ref="E25:F25"/>
    <mergeCell ref="E26:F26"/>
    <mergeCell ref="D27:D28"/>
    <mergeCell ref="E27:F27"/>
    <mergeCell ref="E28:F28"/>
    <mergeCell ref="D29:D30"/>
    <mergeCell ref="E29:F29"/>
    <mergeCell ref="E30:F30"/>
    <mergeCell ref="D31:D32"/>
    <mergeCell ref="E31:E32"/>
    <mergeCell ref="Q13:Q14"/>
    <mergeCell ref="R13:U13"/>
    <mergeCell ref="V13:Y13"/>
    <mergeCell ref="Z13:Z14"/>
    <mergeCell ref="B2:D2"/>
    <mergeCell ref="C4:D5"/>
    <mergeCell ref="D10:D11"/>
    <mergeCell ref="C6:D7"/>
    <mergeCell ref="D8:D9"/>
    <mergeCell ref="D14:D15"/>
    <mergeCell ref="E14:F14"/>
    <mergeCell ref="E15:F15"/>
    <mergeCell ref="E4:F5"/>
    <mergeCell ref="G4:J4"/>
    <mergeCell ref="K4:N4"/>
    <mergeCell ref="P4:P11"/>
    <mergeCell ref="Q4:Q5"/>
    <mergeCell ref="R4:U4"/>
    <mergeCell ref="V4:Y4"/>
    <mergeCell ref="Z4:Z5"/>
    <mergeCell ref="E6:F6"/>
    <mergeCell ref="E7:F7"/>
    <mergeCell ref="E8:F8"/>
    <mergeCell ref="D12:D13"/>
  </mergeCells>
  <phoneticPr fontId="1"/>
  <pageMargins left="0.7" right="0.7" top="0.75" bottom="0.75" header="0.3" footer="0.3"/>
  <pageSetup paperSize="9" orientation="portrait" horizontalDpi="4294967293"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2F20-82DE-4A1F-B617-6CE4DF35F89A}">
  <sheetPr>
    <tabColor theme="9"/>
  </sheetPr>
  <dimension ref="B1:HQ240"/>
  <sheetViews>
    <sheetView topLeftCell="AT1" zoomScale="80" zoomScaleNormal="80" workbookViewId="0">
      <selection activeCell="Q71" sqref="Q71:R71"/>
    </sheetView>
  </sheetViews>
  <sheetFormatPr defaultColWidth="8.69921875" defaultRowHeight="16.2"/>
  <cols>
    <col min="1" max="1" width="1" style="22" customWidth="1"/>
    <col min="2" max="3" width="2.69921875" style="22" customWidth="1"/>
    <col min="4" max="4" width="16.5" style="23" customWidth="1"/>
    <col min="5" max="5" width="4.59765625" style="23" customWidth="1"/>
    <col min="6" max="6" width="7.3984375" style="23" customWidth="1"/>
    <col min="7" max="14" width="9.59765625" style="22" customWidth="1"/>
    <col min="15" max="15" width="1" style="22" customWidth="1"/>
    <col min="16" max="29" width="9.59765625" style="22" customWidth="1"/>
    <col min="30" max="34" width="8.8984375" style="22" customWidth="1"/>
    <col min="35" max="73" width="8.69921875" style="22"/>
    <col min="74" max="74" width="8.69921875" style="22" customWidth="1"/>
    <col min="75" max="75" width="0.8984375" style="22" customWidth="1"/>
    <col min="76" max="16384" width="8.69921875" style="22"/>
  </cols>
  <sheetData>
    <row r="1" spans="2:34" ht="5.25" customHeight="1" thickBot="1">
      <c r="G1" s="23"/>
      <c r="H1" s="23"/>
      <c r="I1" s="23"/>
      <c r="J1" s="23"/>
      <c r="K1" s="23"/>
      <c r="L1" s="23"/>
      <c r="M1" s="23"/>
      <c r="N1" s="23"/>
    </row>
    <row r="2" spans="2:34" ht="12.75" customHeight="1" thickBot="1">
      <c r="B2" s="662" t="s">
        <v>365</v>
      </c>
      <c r="C2" s="806"/>
      <c r="D2" s="663"/>
      <c r="E2" s="294"/>
      <c r="F2" s="22"/>
      <c r="G2" s="124" t="s">
        <v>90</v>
      </c>
      <c r="H2" s="49">
        <f>VLOOKUP($B$2,月初児童数!D8:M19,10,FALSE)+VLOOKUP($B$2,月初児童数!D8:R19,15,FALSE)</f>
        <v>0</v>
      </c>
      <c r="I2" s="124" t="s">
        <v>91</v>
      </c>
      <c r="J2" s="49">
        <f>VLOOKUP($B$2,月初児童数!U8:AF19,12,FALSE)</f>
        <v>0</v>
      </c>
      <c r="K2" s="124" t="s">
        <v>89</v>
      </c>
      <c r="L2" s="49">
        <f>H2+J2</f>
        <v>0</v>
      </c>
      <c r="S2" s="124"/>
      <c r="T2" s="124"/>
      <c r="U2" s="124"/>
      <c r="V2" s="124"/>
      <c r="W2" s="124"/>
      <c r="X2" s="124"/>
      <c r="Y2" s="124"/>
      <c r="Z2" s="124"/>
    </row>
    <row r="3" spans="2:34" ht="5.25" customHeight="1">
      <c r="L3" s="23"/>
    </row>
    <row r="4" spans="2:34" ht="12.75" customHeight="1">
      <c r="B4" s="813" t="s">
        <v>88</v>
      </c>
      <c r="C4" s="807"/>
      <c r="D4" s="664"/>
      <c r="E4" s="801" t="s">
        <v>607</v>
      </c>
      <c r="F4" s="666"/>
      <c r="G4" s="651" t="s">
        <v>11</v>
      </c>
      <c r="H4" s="651"/>
      <c r="I4" s="651"/>
      <c r="J4" s="651"/>
      <c r="K4" s="651" t="s">
        <v>12</v>
      </c>
      <c r="L4" s="651"/>
      <c r="M4" s="651"/>
      <c r="N4" s="651"/>
      <c r="P4" s="649" t="s">
        <v>32</v>
      </c>
      <c r="Q4" s="659" t="s">
        <v>80</v>
      </c>
      <c r="R4" s="687" t="s">
        <v>11</v>
      </c>
      <c r="S4" s="687"/>
      <c r="T4" s="687"/>
      <c r="U4" s="687"/>
      <c r="V4" s="687" t="s">
        <v>12</v>
      </c>
      <c r="W4" s="687"/>
      <c r="X4" s="687"/>
      <c r="Y4" s="687"/>
      <c r="Z4" s="649" t="s">
        <v>85</v>
      </c>
      <c r="AB4" s="23"/>
      <c r="AC4" s="23"/>
    </row>
    <row r="5" spans="2:34" s="23" customFormat="1" ht="12.75" customHeight="1">
      <c r="B5" s="814"/>
      <c r="C5" s="807"/>
      <c r="D5" s="664"/>
      <c r="E5" s="802"/>
      <c r="F5" s="668"/>
      <c r="G5" s="125" t="s">
        <v>3</v>
      </c>
      <c r="H5" s="125" t="s">
        <v>4</v>
      </c>
      <c r="I5" s="125" t="s">
        <v>5</v>
      </c>
      <c r="J5" s="125" t="s">
        <v>6</v>
      </c>
      <c r="K5" s="125" t="s">
        <v>3</v>
      </c>
      <c r="L5" s="125" t="s">
        <v>4</v>
      </c>
      <c r="M5" s="125" t="s">
        <v>5</v>
      </c>
      <c r="N5" s="125" t="s">
        <v>6</v>
      </c>
      <c r="P5" s="658"/>
      <c r="Q5" s="659"/>
      <c r="R5" s="127" t="s">
        <v>3</v>
      </c>
      <c r="S5" s="127" t="s">
        <v>4</v>
      </c>
      <c r="T5" s="127" t="s">
        <v>5</v>
      </c>
      <c r="U5" s="127" t="s">
        <v>6</v>
      </c>
      <c r="V5" s="127" t="s">
        <v>3</v>
      </c>
      <c r="W5" s="127" t="s">
        <v>4</v>
      </c>
      <c r="X5" s="127" t="s">
        <v>5</v>
      </c>
      <c r="Y5" s="127" t="s">
        <v>6</v>
      </c>
      <c r="Z5" s="650"/>
      <c r="AA5" s="22"/>
      <c r="AF5" s="22"/>
      <c r="AG5" s="22"/>
      <c r="AH5" s="22"/>
    </row>
    <row r="6" spans="2:34" s="23" customFormat="1" ht="12.75" customHeight="1">
      <c r="B6" s="814"/>
      <c r="C6" s="808" t="s">
        <v>13</v>
      </c>
      <c r="D6" s="651"/>
      <c r="E6" s="786" t="s">
        <v>79</v>
      </c>
      <c r="F6" s="636"/>
      <c r="G6" s="128">
        <f>VLOOKUP($B$2,'②③基本分（本園）'!L6:M17,2,FALSE)</f>
        <v>0</v>
      </c>
      <c r="H6" s="128">
        <f>VLOOKUP($B$2,'②③基本分（本園）'!L6:N17,3,FALSE)</f>
        <v>0</v>
      </c>
      <c r="I6" s="128">
        <f>VLOOKUP($B$2,'②③基本分（本園）'!L6:O17,4,FALSE)</f>
        <v>0</v>
      </c>
      <c r="J6" s="128">
        <f>VLOOKUP($B$2,'②③基本分（本園）'!L6:P17,5,FALSE)</f>
        <v>0</v>
      </c>
      <c r="K6" s="128">
        <f>VLOOKUP($B$2,'②③基本分（本園）'!L6:Q17,6,FALSE)</f>
        <v>0</v>
      </c>
      <c r="L6" s="128">
        <f>VLOOKUP($B$2,'②③基本分（本園）'!L6:R17,7,FALSE)</f>
        <v>0</v>
      </c>
      <c r="M6" s="128">
        <f>VLOOKUP($B$2,'②③基本分（本園）'!L6:S17,8,FALSE)</f>
        <v>0</v>
      </c>
      <c r="N6" s="128">
        <f>VLOOKUP($B$2,'②③基本分（本園）'!L6:T17,9,FALSE)</f>
        <v>0</v>
      </c>
      <c r="P6" s="658"/>
      <c r="Q6" s="4" t="str">
        <f>IF(基本情報!$E$8="","",基本情報!$E$8)</f>
        <v/>
      </c>
      <c r="R6" s="149">
        <f>VLOOKUP($B$2,月初児童数!$D$22:$I$33,6,FALSE)</f>
        <v>0</v>
      </c>
      <c r="S6" s="149">
        <f>VLOOKUP($B$2,月初児童数!$D$22:$J$33,7,FALSE)</f>
        <v>0</v>
      </c>
      <c r="T6" s="149">
        <f>VLOOKUP($B$2,月初児童数!$D$22:$K$33,8,FALSE)</f>
        <v>0</v>
      </c>
      <c r="U6" s="149">
        <f>VLOOKUP($B$2,月初児童数!$D$22:$L$33,9,FALSE)</f>
        <v>0</v>
      </c>
      <c r="V6" s="149">
        <f>VLOOKUP($B$2,月初児童数!$D$22:$N$33,11,FALSE)</f>
        <v>0</v>
      </c>
      <c r="W6" s="149">
        <f>VLOOKUP($B$2,月初児童数!$D$22:$O$33,12,FALSE)</f>
        <v>0</v>
      </c>
      <c r="X6" s="149">
        <f>VLOOKUP($B$2,月初児童数!$D$22:$P$33,13,FALSE)</f>
        <v>0</v>
      </c>
      <c r="Y6" s="149">
        <f>VLOOKUP($B$2,月初児童数!$D$22:$Q$33,14,FALSE)</f>
        <v>0</v>
      </c>
      <c r="Z6" s="149">
        <f>SUM(R6:Y6)</f>
        <v>0</v>
      </c>
      <c r="AA6" s="22"/>
      <c r="AF6" s="22"/>
      <c r="AG6" s="22"/>
      <c r="AH6" s="22"/>
    </row>
    <row r="7" spans="2:34" s="23" customFormat="1" ht="12.75" customHeight="1">
      <c r="B7" s="814"/>
      <c r="C7" s="808"/>
      <c r="D7" s="651"/>
      <c r="E7" s="786" t="s">
        <v>608</v>
      </c>
      <c r="F7" s="636"/>
      <c r="G7" s="128">
        <f>VLOOKUP($B$2,'②③基本分（本園）'!L22:M33,2,FALSE)</f>
        <v>0</v>
      </c>
      <c r="H7" s="128">
        <f>VLOOKUP($B$2,'②③基本分（本園）'!L22:N33,3,FALSE)</f>
        <v>0</v>
      </c>
      <c r="I7" s="128">
        <f>VLOOKUP($B$2,'②③基本分（本園）'!L22:O33,4,FALSE)</f>
        <v>0</v>
      </c>
      <c r="J7" s="128">
        <f>VLOOKUP($B$2,'②③基本分（本園）'!L22:P33,5,FALSE)</f>
        <v>0</v>
      </c>
      <c r="K7" s="128">
        <f>VLOOKUP($B$2,'②③基本分（本園）'!L22:Q33,6,FALSE)</f>
        <v>0</v>
      </c>
      <c r="L7" s="128">
        <f>VLOOKUP($B$2,'②③基本分（本園）'!L22:R33,7,FALSE)</f>
        <v>0</v>
      </c>
      <c r="M7" s="128">
        <f>VLOOKUP($B$2,'②③基本分（本園）'!L22:S33,8,FALSE)</f>
        <v>0</v>
      </c>
      <c r="N7" s="128">
        <f>VLOOKUP($B$2,'②③基本分（本園）'!L22:T33,9,FALSE)</f>
        <v>0</v>
      </c>
      <c r="P7" s="658"/>
      <c r="Q7" s="5" t="str">
        <f>IF(基本情報!$E$9="","",基本情報!$E$9)</f>
        <v/>
      </c>
      <c r="R7" s="149">
        <f>VLOOKUP($B$2,月初児童数!$D$36:$I$47,6,FALSE)</f>
        <v>0</v>
      </c>
      <c r="S7" s="149">
        <f>VLOOKUP($B$2,月初児童数!$D$36:$J$47,7,FALSE)</f>
        <v>0</v>
      </c>
      <c r="T7" s="149">
        <f>VLOOKUP($B$2,月初児童数!$D$36:$K$47,8,FALSE)</f>
        <v>0</v>
      </c>
      <c r="U7" s="149">
        <f>VLOOKUP($B$2,月初児童数!$D$36:$L$47,9,FALSE)</f>
        <v>0</v>
      </c>
      <c r="V7" s="149">
        <f>VLOOKUP($B$2,月初児童数!$D$36:$N$47,11,FALSE)</f>
        <v>0</v>
      </c>
      <c r="W7" s="149">
        <f>VLOOKUP($B$2,月初児童数!$D$36:$O$47,12,FALSE)</f>
        <v>0</v>
      </c>
      <c r="X7" s="149">
        <f>VLOOKUP($B$2,月初児童数!$D$36:$P$47,13,FALSE)</f>
        <v>0</v>
      </c>
      <c r="Y7" s="149">
        <f>VLOOKUP($B$2,月初児童数!$D$36:$Q$47,14,FALSE)</f>
        <v>0</v>
      </c>
      <c r="Z7" s="149">
        <f t="shared" ref="Z7:Z10" si="0">SUM(R7:Y7)</f>
        <v>0</v>
      </c>
      <c r="AA7" s="22"/>
      <c r="AB7" s="22"/>
      <c r="AC7" s="22"/>
      <c r="AF7" s="22"/>
      <c r="AG7" s="22"/>
      <c r="AH7" s="22"/>
    </row>
    <row r="8" spans="2:34" ht="12.75" customHeight="1">
      <c r="B8" s="814"/>
      <c r="C8" s="810" t="s">
        <v>96</v>
      </c>
      <c r="D8" s="660" t="s">
        <v>30</v>
      </c>
      <c r="E8" s="786" t="s">
        <v>79</v>
      </c>
      <c r="F8" s="636"/>
      <c r="G8" s="131"/>
      <c r="H8" s="128">
        <f>VLOOKUP($B$2,②③３歳!$F$4:$I$16,4,FALSE)</f>
        <v>0</v>
      </c>
      <c r="I8" s="131"/>
      <c r="J8" s="131"/>
      <c r="K8" s="131"/>
      <c r="L8" s="128">
        <f>VLOOKUP($B$2,②③３歳!$F$4:$I$16,4,FALSE)</f>
        <v>0</v>
      </c>
      <c r="M8" s="131"/>
      <c r="N8" s="131"/>
      <c r="P8" s="658"/>
      <c r="Q8" s="6" t="str">
        <f>IF(基本情報!$E$10="","",基本情報!$E$10)</f>
        <v/>
      </c>
      <c r="R8" s="149">
        <f>VLOOKUP($B$2,月初児童数!$D$50:$I$61,6,FALSE)</f>
        <v>0</v>
      </c>
      <c r="S8" s="149">
        <f>VLOOKUP($B$2,月初児童数!$D$50:$J$61,7,FALSE)</f>
        <v>0</v>
      </c>
      <c r="T8" s="149">
        <f>VLOOKUP($B$2,月初児童数!$D$50:$K$61,8,FALSE)</f>
        <v>0</v>
      </c>
      <c r="U8" s="149">
        <f>VLOOKUP($B$2,月初児童数!$D$50:$L$61,9,FALSE)</f>
        <v>0</v>
      </c>
      <c r="V8" s="149">
        <f>VLOOKUP($B$2,月初児童数!$D$50:$N$61,11,FALSE)</f>
        <v>0</v>
      </c>
      <c r="W8" s="149">
        <f>VLOOKUP($B$2,月初児童数!$D$50:$O$61,12,FALSE)</f>
        <v>0</v>
      </c>
      <c r="X8" s="149">
        <f>VLOOKUP($B$2,月初児童数!$D$50:$P$61,13,FALSE)</f>
        <v>0</v>
      </c>
      <c r="Y8" s="149">
        <f>VLOOKUP($B$2,月初児童数!$D$50:$Q$61,14,FALSE)</f>
        <v>0</v>
      </c>
      <c r="Z8" s="149">
        <f t="shared" si="0"/>
        <v>0</v>
      </c>
    </row>
    <row r="9" spans="2:34" ht="12.75" customHeight="1">
      <c r="B9" s="814"/>
      <c r="C9" s="811"/>
      <c r="D9" s="798"/>
      <c r="E9" s="786" t="s">
        <v>608</v>
      </c>
      <c r="F9" s="636"/>
      <c r="G9" s="131"/>
      <c r="H9" s="128">
        <f>VLOOKUP($B$2,②③３歳!$F$4:$K$16,6,FALSE)</f>
        <v>0</v>
      </c>
      <c r="I9" s="131"/>
      <c r="J9" s="131"/>
      <c r="K9" s="131"/>
      <c r="L9" s="128">
        <f>VLOOKUP($B$2,②③３歳!$F$4:$K$16,6,FALSE)</f>
        <v>0</v>
      </c>
      <c r="M9" s="131"/>
      <c r="N9" s="131"/>
      <c r="P9" s="658"/>
      <c r="Q9" s="7" t="str">
        <f>IF(基本情報!$E$11="","",基本情報!$E$11)</f>
        <v/>
      </c>
      <c r="R9" s="149">
        <f>VLOOKUP($B$2,月初児童数!$D$64:$I$75,6,FALSE)</f>
        <v>0</v>
      </c>
      <c r="S9" s="149">
        <f>VLOOKUP($B$2,月初児童数!$D$64:$J$75,7,FALSE)</f>
        <v>0</v>
      </c>
      <c r="T9" s="149">
        <f>VLOOKUP($B$2,月初児童数!$D$64:$K$75,8,FALSE)</f>
        <v>0</v>
      </c>
      <c r="U9" s="149">
        <f>VLOOKUP($B$2,月初児童数!$D$64:$L$75,9,FALSE)</f>
        <v>0</v>
      </c>
      <c r="V9" s="149">
        <f>VLOOKUP($B$2,月初児童数!$D$64:$N$75,11,FALSE)</f>
        <v>0</v>
      </c>
      <c r="W9" s="149">
        <f>VLOOKUP($B$2,月初児童数!$D$64:$O$75,12,FALSE)</f>
        <v>0</v>
      </c>
      <c r="X9" s="149">
        <f>VLOOKUP($B$2,月初児童数!$D$64:$P$75,13,FALSE)</f>
        <v>0</v>
      </c>
      <c r="Y9" s="149">
        <f>VLOOKUP($B$2,月初児童数!$D$64:$Q$75,14,FALSE)</f>
        <v>0</v>
      </c>
      <c r="Z9" s="149">
        <f t="shared" si="0"/>
        <v>0</v>
      </c>
    </row>
    <row r="10" spans="2:34" ht="12.75" customHeight="1">
      <c r="B10" s="814"/>
      <c r="C10" s="811"/>
      <c r="D10" s="795" t="s">
        <v>451</v>
      </c>
      <c r="E10" s="786" t="s">
        <v>79</v>
      </c>
      <c r="F10" s="636"/>
      <c r="G10" s="128">
        <f>VLOOKUP($B$2,②③４歳!$F$4:$I$16,4,FALSE)</f>
        <v>0</v>
      </c>
      <c r="H10" s="131"/>
      <c r="I10" s="131"/>
      <c r="J10" s="131"/>
      <c r="K10" s="128">
        <f>VLOOKUP($B$2,②③４歳!$F$4:$I$16,4,FALSE)</f>
        <v>0</v>
      </c>
      <c r="L10" s="131"/>
      <c r="M10" s="131"/>
      <c r="N10" s="131"/>
      <c r="P10" s="658"/>
      <c r="Q10" s="8" t="str">
        <f>IF(基本情報!$E$12="","",基本情報!$E$12)</f>
        <v/>
      </c>
      <c r="R10" s="149">
        <f>VLOOKUP($B$2,月初児童数!$D$78:$I$89,6,FALSE)</f>
        <v>0</v>
      </c>
      <c r="S10" s="149">
        <f>VLOOKUP($B$2,月初児童数!$D$78:$J$89,7,FALSE)</f>
        <v>0</v>
      </c>
      <c r="T10" s="149">
        <f>VLOOKUP($B$2,月初児童数!$D$78:$K$89,8,FALSE)</f>
        <v>0</v>
      </c>
      <c r="U10" s="149">
        <f>VLOOKUP($B$2,月初児童数!$D$78:$L$89,9,FALSE)</f>
        <v>0</v>
      </c>
      <c r="V10" s="149">
        <f>VLOOKUP($B$2,月初児童数!$D$78:$N$89,11,FALSE)</f>
        <v>0</v>
      </c>
      <c r="W10" s="149">
        <f>VLOOKUP($B$2,月初児童数!$D$78:$O$89,12,FALSE)</f>
        <v>0</v>
      </c>
      <c r="X10" s="149">
        <f>VLOOKUP($B$2,月初児童数!$D$78:$P$89,13,FALSE)</f>
        <v>0</v>
      </c>
      <c r="Y10" s="149">
        <f>VLOOKUP($B$2,月初児童数!$D$78:$Q$89,14,FALSE)</f>
        <v>0</v>
      </c>
      <c r="Z10" s="149">
        <f t="shared" si="0"/>
        <v>0</v>
      </c>
    </row>
    <row r="11" spans="2:34" ht="12.75" customHeight="1">
      <c r="B11" s="814"/>
      <c r="C11" s="811"/>
      <c r="D11" s="796"/>
      <c r="E11" s="786" t="s">
        <v>608</v>
      </c>
      <c r="F11" s="636"/>
      <c r="G11" s="128">
        <f>VLOOKUP($B$2,②③４歳!$F$4:$K$16,6,FALSE)</f>
        <v>0</v>
      </c>
      <c r="H11" s="131"/>
      <c r="I11" s="131"/>
      <c r="J11" s="131"/>
      <c r="K11" s="128">
        <f>VLOOKUP($B$2,②③４歳!$F$4:$K$16,6,FALSE)</f>
        <v>0</v>
      </c>
      <c r="L11" s="131"/>
      <c r="M11" s="131"/>
      <c r="N11" s="131"/>
      <c r="P11" s="650"/>
      <c r="Q11" s="9" t="s">
        <v>29</v>
      </c>
      <c r="R11" s="149">
        <f>SUM(R6:R10)</f>
        <v>0</v>
      </c>
      <c r="S11" s="149">
        <f t="shared" ref="S11:Z11" si="1">SUM(S6:S10)</f>
        <v>0</v>
      </c>
      <c r="T11" s="149">
        <f t="shared" si="1"/>
        <v>0</v>
      </c>
      <c r="U11" s="149">
        <f t="shared" si="1"/>
        <v>0</v>
      </c>
      <c r="V11" s="149">
        <f t="shared" si="1"/>
        <v>0</v>
      </c>
      <c r="W11" s="149">
        <f t="shared" si="1"/>
        <v>0</v>
      </c>
      <c r="X11" s="149">
        <f t="shared" si="1"/>
        <v>0</v>
      </c>
      <c r="Y11" s="149">
        <f t="shared" si="1"/>
        <v>0</v>
      </c>
      <c r="Z11" s="149">
        <f t="shared" si="1"/>
        <v>0</v>
      </c>
      <c r="AA11" s="124" t="s">
        <v>84</v>
      </c>
      <c r="AB11" s="132" t="str">
        <f>IF(SUM(R11:Y11)=H2,"OK",SUM(R11:Y11)-L2)</f>
        <v>OK</v>
      </c>
      <c r="AC11" s="181"/>
    </row>
    <row r="12" spans="2:34" ht="12.75" customHeight="1">
      <c r="B12" s="814"/>
      <c r="C12" s="811"/>
      <c r="D12" s="660" t="s">
        <v>46</v>
      </c>
      <c r="E12" s="786" t="s">
        <v>79</v>
      </c>
      <c r="F12" s="636"/>
      <c r="G12" s="128">
        <f>VLOOKUP($B$2,②③休日!$U$5:$W$16,3,FALSE)</f>
        <v>0</v>
      </c>
      <c r="H12" s="128">
        <f>VLOOKUP($B$2,②③休日!$U$5:$W$16,3,FALSE)</f>
        <v>0</v>
      </c>
      <c r="I12" s="128">
        <f>VLOOKUP($B$2,②③休日!$U$5:$W$16,3,FALSE)</f>
        <v>0</v>
      </c>
      <c r="J12" s="128">
        <f>VLOOKUP($B$2,②③休日!$U$5:$W$16,3,FALSE)</f>
        <v>0</v>
      </c>
      <c r="K12" s="128">
        <f>VLOOKUP($B$2,②③休日!$U$5:$W$16,3,FALSE)</f>
        <v>0</v>
      </c>
      <c r="L12" s="128">
        <f>VLOOKUP($B$2,②③休日!$U$5:$W$16,3,FALSE)</f>
        <v>0</v>
      </c>
      <c r="M12" s="128">
        <f>VLOOKUP($B$2,②③休日!$U$5:$W$16,3,FALSE)</f>
        <v>0</v>
      </c>
      <c r="N12" s="128">
        <f>VLOOKUP($B$2,②③休日!$U$5:$W$16,3,FALSE)</f>
        <v>0</v>
      </c>
      <c r="P12" s="119"/>
      <c r="Q12" s="10"/>
      <c r="R12" s="133"/>
      <c r="S12" s="133"/>
      <c r="T12" s="133"/>
      <c r="U12" s="133"/>
      <c r="V12" s="133"/>
      <c r="W12" s="133"/>
      <c r="X12" s="133"/>
      <c r="Y12" s="133"/>
      <c r="Z12" s="133"/>
    </row>
    <row r="13" spans="2:34" ht="12.75" customHeight="1">
      <c r="B13" s="814"/>
      <c r="C13" s="811"/>
      <c r="D13" s="792"/>
      <c r="E13" s="786" t="s">
        <v>608</v>
      </c>
      <c r="F13" s="636"/>
      <c r="G13" s="128">
        <f>VLOOKUP($B$2,②③休日!$U$5:$X$16,4,FALSE)</f>
        <v>0</v>
      </c>
      <c r="H13" s="128">
        <f>VLOOKUP($B$2,②③休日!$U$5:$X$16,4,FALSE)</f>
        <v>0</v>
      </c>
      <c r="I13" s="128">
        <f>VLOOKUP($B$2,②③休日!$U$5:$X$16,4,FALSE)</f>
        <v>0</v>
      </c>
      <c r="J13" s="128">
        <f>VLOOKUP($B$2,②③休日!$U$5:$X$16,4,FALSE)</f>
        <v>0</v>
      </c>
      <c r="K13" s="128">
        <f>VLOOKUP($B$2,②③休日!$U$5:$X$16,4,FALSE)</f>
        <v>0</v>
      </c>
      <c r="L13" s="128">
        <f>VLOOKUP($B$2,②③休日!$U$5:$X$16,4,FALSE)</f>
        <v>0</v>
      </c>
      <c r="M13" s="128">
        <f>VLOOKUP($B$2,②③休日!$U$5:$X$16,4,FALSE)</f>
        <v>0</v>
      </c>
      <c r="N13" s="128">
        <f>VLOOKUP($B$2,②③休日!$U$5:$X$16,4,FALSE)</f>
        <v>0</v>
      </c>
      <c r="P13" s="655" t="s">
        <v>613</v>
      </c>
      <c r="Q13" s="649" t="s">
        <v>80</v>
      </c>
      <c r="R13" s="687" t="s">
        <v>11</v>
      </c>
      <c r="S13" s="687"/>
      <c r="T13" s="687"/>
      <c r="U13" s="687"/>
      <c r="V13" s="687" t="s">
        <v>12</v>
      </c>
      <c r="W13" s="687"/>
      <c r="X13" s="687"/>
      <c r="Y13" s="687"/>
      <c r="Z13" s="649" t="s">
        <v>85</v>
      </c>
    </row>
    <row r="14" spans="2:34" ht="12.75" customHeight="1">
      <c r="B14" s="814"/>
      <c r="C14" s="811"/>
      <c r="D14" s="633" t="s">
        <v>74</v>
      </c>
      <c r="E14" s="786" t="s">
        <v>79</v>
      </c>
      <c r="F14" s="636"/>
      <c r="G14" s="128">
        <f>VLOOKUP($B$2,②③夜間!$O$6:$P$17,2,FALSE)</f>
        <v>0</v>
      </c>
      <c r="H14" s="128">
        <f>VLOOKUP($B$2,②③夜間!$O$6:$P$17,2,FALSE)</f>
        <v>0</v>
      </c>
      <c r="I14" s="128">
        <f>VLOOKUP($B$2,②③夜間!$O$6:$Q$17,3,FALSE)</f>
        <v>0</v>
      </c>
      <c r="J14" s="128">
        <f>VLOOKUP($B$2,②③夜間!$O$6:$Q$17,3,FALSE)</f>
        <v>0</v>
      </c>
      <c r="K14" s="128">
        <f>VLOOKUP($B$2,②③夜間!$O$6:$P$17,2,FALSE)</f>
        <v>0</v>
      </c>
      <c r="L14" s="128">
        <f>VLOOKUP($B$2,②③夜間!$O$6:$P$17,2,FALSE)</f>
        <v>0</v>
      </c>
      <c r="M14" s="128">
        <f>VLOOKUP($B$2,②③夜間!$O$6:$Q$17,3,FALSE)</f>
        <v>0</v>
      </c>
      <c r="N14" s="128">
        <f>VLOOKUP($B$2,②③夜間!$O$6:$Q$17,3,FALSE)</f>
        <v>0</v>
      </c>
      <c r="P14" s="656"/>
      <c r="Q14" s="650"/>
      <c r="R14" s="127" t="s">
        <v>3</v>
      </c>
      <c r="S14" s="127" t="s">
        <v>4</v>
      </c>
      <c r="T14" s="127" t="s">
        <v>5</v>
      </c>
      <c r="U14" s="127" t="s">
        <v>6</v>
      </c>
      <c r="V14" s="127" t="s">
        <v>3</v>
      </c>
      <c r="W14" s="127" t="s">
        <v>4</v>
      </c>
      <c r="X14" s="127" t="s">
        <v>5</v>
      </c>
      <c r="Y14" s="127" t="s">
        <v>6</v>
      </c>
      <c r="Z14" s="650"/>
    </row>
    <row r="15" spans="2:34" ht="12.75" customHeight="1">
      <c r="B15" s="814"/>
      <c r="C15" s="811"/>
      <c r="D15" s="633"/>
      <c r="E15" s="786" t="s">
        <v>608</v>
      </c>
      <c r="F15" s="636"/>
      <c r="G15" s="128">
        <f>VLOOKUP($B$2,②③夜間!$O$6:$R$17,4,FALSE)</f>
        <v>0</v>
      </c>
      <c r="H15" s="128">
        <f>VLOOKUP($B$2,②③夜間!$O$6:$R$17,4,FALSE)</f>
        <v>0</v>
      </c>
      <c r="I15" s="128">
        <f>VLOOKUP($B$2,②③夜間!$O$6:$S$17,5,FALSE)</f>
        <v>0</v>
      </c>
      <c r="J15" s="128">
        <f>VLOOKUP($B$2,②③夜間!$O$6:$S$17,5,FALSE)</f>
        <v>0</v>
      </c>
      <c r="K15" s="128">
        <f>VLOOKUP($B$2,②③夜間!$O$6:$R$17,4,FALSE)</f>
        <v>0</v>
      </c>
      <c r="L15" s="128">
        <f>VLOOKUP($B$2,②③夜間!$O$6:$R$17,4,FALSE)</f>
        <v>0</v>
      </c>
      <c r="M15" s="128">
        <f>VLOOKUP($B$2,②③夜間!$O$6:$S$17,5,FALSE)</f>
        <v>0</v>
      </c>
      <c r="N15" s="128">
        <f>VLOOKUP($B$2,②③夜間!$O$6:$S$17,5,FALSE)</f>
        <v>0</v>
      </c>
      <c r="P15" s="656"/>
      <c r="Q15" s="4" t="str">
        <f>Q6</f>
        <v/>
      </c>
      <c r="R15" s="128">
        <f t="shared" ref="R15:Y15" si="2">G47*R6</f>
        <v>0</v>
      </c>
      <c r="S15" s="128">
        <f t="shared" si="2"/>
        <v>0</v>
      </c>
      <c r="T15" s="128">
        <f t="shared" si="2"/>
        <v>0</v>
      </c>
      <c r="U15" s="128">
        <f t="shared" si="2"/>
        <v>0</v>
      </c>
      <c r="V15" s="128">
        <f t="shared" si="2"/>
        <v>0</v>
      </c>
      <c r="W15" s="128">
        <f t="shared" si="2"/>
        <v>0</v>
      </c>
      <c r="X15" s="128">
        <f t="shared" si="2"/>
        <v>0</v>
      </c>
      <c r="Y15" s="128">
        <f t="shared" si="2"/>
        <v>0</v>
      </c>
      <c r="Z15" s="128">
        <f>SUM(R15:Y15)</f>
        <v>0</v>
      </c>
    </row>
    <row r="16" spans="2:34" ht="12.75" customHeight="1">
      <c r="B16" s="814"/>
      <c r="C16" s="811"/>
      <c r="D16" s="633" t="s">
        <v>594</v>
      </c>
      <c r="E16" s="786" t="s">
        <v>79</v>
      </c>
      <c r="F16" s="636"/>
      <c r="G16" s="128">
        <f>VLOOKUP($B$2,②③チーム!$P$4:$Q$15,2,FALSE)</f>
        <v>0</v>
      </c>
      <c r="H16" s="128">
        <f>VLOOKUP($B$2,②③チーム!$P$4:$Q$15,2,FALSE)</f>
        <v>0</v>
      </c>
      <c r="I16" s="128">
        <f>VLOOKUP($B$2,②③チーム!$P$4:$Q$15,2,FALSE)</f>
        <v>0</v>
      </c>
      <c r="J16" s="128">
        <f>VLOOKUP($B$2,②③チーム!$P$4:$Q$15,2,FALSE)</f>
        <v>0</v>
      </c>
      <c r="K16" s="128">
        <f>VLOOKUP($B$2,②③チーム!$P$4:$Q$15,2,FALSE)</f>
        <v>0</v>
      </c>
      <c r="L16" s="128">
        <f>VLOOKUP($B$2,②③チーム!$P$4:$Q$15,2,FALSE)</f>
        <v>0</v>
      </c>
      <c r="M16" s="128">
        <f>VLOOKUP($B$2,②③チーム!$P$4:$Q$15,2,FALSE)</f>
        <v>0</v>
      </c>
      <c r="N16" s="128">
        <f>VLOOKUP($B$2,②③チーム!$P$4:$Q$15,2,FALSE)</f>
        <v>0</v>
      </c>
      <c r="P16" s="656"/>
      <c r="Q16" s="5" t="str">
        <f>Q7</f>
        <v/>
      </c>
      <c r="R16" s="128">
        <f t="shared" ref="R16:Y16" si="3">G47*R7</f>
        <v>0</v>
      </c>
      <c r="S16" s="128">
        <f t="shared" si="3"/>
        <v>0</v>
      </c>
      <c r="T16" s="128">
        <f t="shared" si="3"/>
        <v>0</v>
      </c>
      <c r="U16" s="128">
        <f t="shared" si="3"/>
        <v>0</v>
      </c>
      <c r="V16" s="128">
        <f t="shared" si="3"/>
        <v>0</v>
      </c>
      <c r="W16" s="128">
        <f t="shared" si="3"/>
        <v>0</v>
      </c>
      <c r="X16" s="128">
        <f t="shared" si="3"/>
        <v>0</v>
      </c>
      <c r="Y16" s="128">
        <f t="shared" si="3"/>
        <v>0</v>
      </c>
      <c r="Z16" s="128">
        <f t="shared" ref="Z16:Z19" si="4">SUM(R16:Y16)</f>
        <v>0</v>
      </c>
    </row>
    <row r="17" spans="2:97" ht="12.75" customHeight="1">
      <c r="B17" s="814"/>
      <c r="C17" s="811"/>
      <c r="D17" s="633"/>
      <c r="E17" s="786" t="s">
        <v>608</v>
      </c>
      <c r="F17" s="636"/>
      <c r="G17" s="128">
        <f>VLOOKUP($B$2,②③チーム!$P$4:$R$15,3,FALSE)</f>
        <v>0</v>
      </c>
      <c r="H17" s="128">
        <f>VLOOKUP($B$2,②③チーム!$P$4:$R$15,3,FALSE)</f>
        <v>0</v>
      </c>
      <c r="I17" s="128">
        <f>VLOOKUP($B$2,②③チーム!$P$4:$R$15,3,FALSE)</f>
        <v>0</v>
      </c>
      <c r="J17" s="128">
        <f>VLOOKUP($B$2,②③チーム!$P$4:$R$15,3,FALSE)</f>
        <v>0</v>
      </c>
      <c r="K17" s="128">
        <f>VLOOKUP($B$2,②③チーム!$P$4:$R$15,3,FALSE)</f>
        <v>0</v>
      </c>
      <c r="L17" s="128">
        <f>VLOOKUP($B$2,②③チーム!$P$4:$R$15,3,FALSE)</f>
        <v>0</v>
      </c>
      <c r="M17" s="128">
        <f>VLOOKUP($B$2,②③チーム!$P$4:$R$15,3,FALSE)</f>
        <v>0</v>
      </c>
      <c r="N17" s="128">
        <f>VLOOKUP($B$2,②③チーム!$P$4:$R$15,3,FALSE)</f>
        <v>0</v>
      </c>
      <c r="P17" s="656"/>
      <c r="Q17" s="6" t="str">
        <f>Q8</f>
        <v/>
      </c>
      <c r="R17" s="128">
        <f t="shared" ref="R17:Y17" si="5">G47*R8</f>
        <v>0</v>
      </c>
      <c r="S17" s="128">
        <f t="shared" si="5"/>
        <v>0</v>
      </c>
      <c r="T17" s="128">
        <f t="shared" si="5"/>
        <v>0</v>
      </c>
      <c r="U17" s="128">
        <f t="shared" si="5"/>
        <v>0</v>
      </c>
      <c r="V17" s="128">
        <f t="shared" si="5"/>
        <v>0</v>
      </c>
      <c r="W17" s="128">
        <f t="shared" si="5"/>
        <v>0</v>
      </c>
      <c r="X17" s="128">
        <f t="shared" si="5"/>
        <v>0</v>
      </c>
      <c r="Y17" s="128">
        <f t="shared" si="5"/>
        <v>0</v>
      </c>
      <c r="Z17" s="128">
        <f t="shared" si="4"/>
        <v>0</v>
      </c>
    </row>
    <row r="18" spans="2:97" ht="12.75" customHeight="1">
      <c r="B18" s="814"/>
      <c r="C18" s="811"/>
      <c r="D18" s="141" t="s">
        <v>75</v>
      </c>
      <c r="E18" s="797" t="str">
        <f>VLOOKUP($B$2,②③減価償却!$N$4:$O$15,2,FALSE)</f>
        <v/>
      </c>
      <c r="F18" s="803"/>
      <c r="G18" s="180">
        <f>VLOOKUP($B$2,②③減価償却!$N$4:$P$15,3,FALSE)</f>
        <v>0</v>
      </c>
      <c r="H18" s="180">
        <f>VLOOKUP($B$2,②③減価償却!$N$4:$P$15,3,FALSE)</f>
        <v>0</v>
      </c>
      <c r="I18" s="180">
        <f>VLOOKUP($B$2,②③減価償却!$N$4:$P$15,3,FALSE)</f>
        <v>0</v>
      </c>
      <c r="J18" s="180">
        <f>VLOOKUP($B$2,②③減価償却!$N$4:$P$15,3,FALSE)</f>
        <v>0</v>
      </c>
      <c r="K18" s="180">
        <f>VLOOKUP($B$2,②③減価償却!$N$4:$P$15,3,FALSE)</f>
        <v>0</v>
      </c>
      <c r="L18" s="180">
        <f>VLOOKUP($B$2,②③減価償却!$N$4:$P$15,3,FALSE)</f>
        <v>0</v>
      </c>
      <c r="M18" s="180">
        <f>VLOOKUP($B$2,②③減価償却!$N$4:$P$15,3,FALSE)</f>
        <v>0</v>
      </c>
      <c r="N18" s="180">
        <f>VLOOKUP($B$2,②③減価償却!$N$4:$P$15,3,FALSE)</f>
        <v>0</v>
      </c>
      <c r="P18" s="656"/>
      <c r="Q18" s="7" t="str">
        <f>Q9</f>
        <v/>
      </c>
      <c r="R18" s="128">
        <f t="shared" ref="R18:Y18" si="6">G47*R9</f>
        <v>0</v>
      </c>
      <c r="S18" s="128">
        <f t="shared" si="6"/>
        <v>0</v>
      </c>
      <c r="T18" s="128">
        <f t="shared" si="6"/>
        <v>0</v>
      </c>
      <c r="U18" s="128">
        <f t="shared" si="6"/>
        <v>0</v>
      </c>
      <c r="V18" s="128">
        <f t="shared" si="6"/>
        <v>0</v>
      </c>
      <c r="W18" s="128">
        <f t="shared" si="6"/>
        <v>0</v>
      </c>
      <c r="X18" s="128">
        <f t="shared" si="6"/>
        <v>0</v>
      </c>
      <c r="Y18" s="128">
        <f t="shared" si="6"/>
        <v>0</v>
      </c>
      <c r="Z18" s="128">
        <f t="shared" si="4"/>
        <v>0</v>
      </c>
    </row>
    <row r="19" spans="2:97" ht="12.75" customHeight="1">
      <c r="B19" s="814"/>
      <c r="C19" s="811"/>
      <c r="D19" s="141" t="s">
        <v>37</v>
      </c>
      <c r="E19" s="797" t="str">
        <f>VLOOKUP($B$2,②③賃借料加算!$N$4:$O$15,2,FALSE)</f>
        <v/>
      </c>
      <c r="F19" s="803"/>
      <c r="G19" s="180">
        <f>VLOOKUP($B$2,②③賃借料加算!$N$4:$P$15,3,FALSE)</f>
        <v>0</v>
      </c>
      <c r="H19" s="180">
        <f>VLOOKUP($B$2,②③賃借料加算!$N$4:$P$15,3,FALSE)</f>
        <v>0</v>
      </c>
      <c r="I19" s="180">
        <f>VLOOKUP($B$2,②③賃借料加算!$N$4:$P$15,3,FALSE)</f>
        <v>0</v>
      </c>
      <c r="J19" s="180">
        <f>VLOOKUP($B$2,②③賃借料加算!$N$4:$P$15,3,FALSE)</f>
        <v>0</v>
      </c>
      <c r="K19" s="180">
        <f>VLOOKUP($B$2,②③賃借料加算!$N$4:$P$15,3,FALSE)</f>
        <v>0</v>
      </c>
      <c r="L19" s="180">
        <f>VLOOKUP($B$2,②③賃借料加算!$N$4:$P$15,3,FALSE)</f>
        <v>0</v>
      </c>
      <c r="M19" s="180">
        <f>VLOOKUP($B$2,②③賃借料加算!$N$4:$P$15,3,FALSE)</f>
        <v>0</v>
      </c>
      <c r="N19" s="180">
        <f>VLOOKUP($B$2,②③賃借料加算!$N$4:$P$15,3,FALSE)</f>
        <v>0</v>
      </c>
      <c r="P19" s="656"/>
      <c r="Q19" s="8" t="str">
        <f>Q10</f>
        <v/>
      </c>
      <c r="R19" s="128">
        <f t="shared" ref="R19:Y19" si="7">G47*R10</f>
        <v>0</v>
      </c>
      <c r="S19" s="128">
        <f t="shared" si="7"/>
        <v>0</v>
      </c>
      <c r="T19" s="128">
        <f t="shared" si="7"/>
        <v>0</v>
      </c>
      <c r="U19" s="128">
        <f t="shared" si="7"/>
        <v>0</v>
      </c>
      <c r="V19" s="128">
        <f t="shared" si="7"/>
        <v>0</v>
      </c>
      <c r="W19" s="128">
        <f t="shared" si="7"/>
        <v>0</v>
      </c>
      <c r="X19" s="128">
        <f t="shared" si="7"/>
        <v>0</v>
      </c>
      <c r="Y19" s="128">
        <f t="shared" si="7"/>
        <v>0</v>
      </c>
      <c r="Z19" s="128">
        <f t="shared" si="4"/>
        <v>0</v>
      </c>
    </row>
    <row r="20" spans="2:97" ht="12.75" customHeight="1">
      <c r="B20" s="814"/>
      <c r="C20" s="811"/>
      <c r="D20" s="291" t="s">
        <v>601</v>
      </c>
      <c r="E20" s="785"/>
      <c r="F20" s="646"/>
      <c r="G20" s="180">
        <f>②③外部監査!$K$5</f>
        <v>0</v>
      </c>
      <c r="H20" s="180">
        <f>②③外部監査!$K$5</f>
        <v>0</v>
      </c>
      <c r="I20" s="180">
        <f>②③外部監査!$K$5</f>
        <v>0</v>
      </c>
      <c r="J20" s="180">
        <f>②③外部監査!$K$5</f>
        <v>0</v>
      </c>
      <c r="K20" s="180">
        <f>②③外部監査!$K$5</f>
        <v>0</v>
      </c>
      <c r="L20" s="180">
        <f>②③外部監査!$K$5</f>
        <v>0</v>
      </c>
      <c r="M20" s="180">
        <f>②③外部監査!$K$5</f>
        <v>0</v>
      </c>
      <c r="N20" s="180">
        <f>②③外部監査!$K$5</f>
        <v>0</v>
      </c>
      <c r="P20" s="657"/>
      <c r="Q20" s="9" t="s">
        <v>29</v>
      </c>
      <c r="R20" s="128">
        <f>SUM(R15:R19)</f>
        <v>0</v>
      </c>
      <c r="S20" s="128">
        <f t="shared" ref="S20:Z20" si="8">SUM(S15:S19)</f>
        <v>0</v>
      </c>
      <c r="T20" s="128">
        <f t="shared" si="8"/>
        <v>0</v>
      </c>
      <c r="U20" s="128">
        <f t="shared" si="8"/>
        <v>0</v>
      </c>
      <c r="V20" s="128">
        <f t="shared" si="8"/>
        <v>0</v>
      </c>
      <c r="W20" s="128">
        <f t="shared" si="8"/>
        <v>0</v>
      </c>
      <c r="X20" s="128">
        <f t="shared" si="8"/>
        <v>0</v>
      </c>
      <c r="Y20" s="128">
        <f t="shared" si="8"/>
        <v>0</v>
      </c>
      <c r="Z20" s="128">
        <f t="shared" si="8"/>
        <v>0</v>
      </c>
    </row>
    <row r="21" spans="2:97" ht="12.75" customHeight="1">
      <c r="B21" s="814"/>
      <c r="C21" s="811"/>
      <c r="D21" s="660" t="s">
        <v>595</v>
      </c>
      <c r="E21" s="786" t="s">
        <v>79</v>
      </c>
      <c r="F21" s="636"/>
      <c r="G21" s="180">
        <f>VLOOKUP($B$2,②③１号定員なし!$P$4:$Q$15,2,FALSE)</f>
        <v>0</v>
      </c>
      <c r="H21" s="180">
        <f>VLOOKUP($B$2,②③１号定員なし!$P$4:$Q$15,2,FALSE)</f>
        <v>0</v>
      </c>
      <c r="I21" s="180">
        <f>VLOOKUP($B$2,②③１号定員なし!$P$4:$Q$15,2,FALSE)</f>
        <v>0</v>
      </c>
      <c r="J21" s="180">
        <f>VLOOKUP($B$2,②③１号定員なし!$P$4:$Q$15,2,FALSE)</f>
        <v>0</v>
      </c>
      <c r="K21" s="180">
        <f>VLOOKUP($B$2,②③１号定員なし!$P$4:$Q$15,2,FALSE)</f>
        <v>0</v>
      </c>
      <c r="L21" s="180">
        <f>VLOOKUP($B$2,②③１号定員なし!$P$4:$Q$15,2,FALSE)</f>
        <v>0</v>
      </c>
      <c r="M21" s="180">
        <f>VLOOKUP($B$2,②③１号定員なし!$P$4:$Q$15,2,FALSE)</f>
        <v>0</v>
      </c>
      <c r="N21" s="180">
        <f>VLOOKUP($B$2,②③１号定員なし!$P$4:$Q$15,2,FALSE)</f>
        <v>0</v>
      </c>
      <c r="P21" s="135"/>
      <c r="Q21" s="10"/>
      <c r="R21" s="133"/>
      <c r="S21" s="133"/>
      <c r="T21" s="136"/>
      <c r="U21" s="136"/>
      <c r="V21" s="133"/>
      <c r="W21" s="133"/>
      <c r="X21" s="137"/>
      <c r="Y21" s="137"/>
      <c r="Z21" s="137"/>
    </row>
    <row r="22" spans="2:97" ht="12.75" customHeight="1">
      <c r="B22" s="814"/>
      <c r="C22" s="812"/>
      <c r="D22" s="661"/>
      <c r="E22" s="786" t="s">
        <v>608</v>
      </c>
      <c r="F22" s="636"/>
      <c r="G22" s="180">
        <f>VLOOKUP($B$2,②③１号定員なし!$P$4:$R$15,3,FALSE)</f>
        <v>0</v>
      </c>
      <c r="H22" s="180">
        <f>VLOOKUP($B$2,②③１号定員なし!$P$4:$R$15,3,FALSE)</f>
        <v>0</v>
      </c>
      <c r="I22" s="180">
        <f>VLOOKUP($B$2,②③１号定員なし!$P$4:$R$15,3,FALSE)</f>
        <v>0</v>
      </c>
      <c r="J22" s="180">
        <f>VLOOKUP($B$2,②③１号定員なし!$P$4:$R$15,3,FALSE)</f>
        <v>0</v>
      </c>
      <c r="K22" s="180">
        <f>VLOOKUP($B$2,②③１号定員なし!$P$4:$R$15,3,FALSE)</f>
        <v>0</v>
      </c>
      <c r="L22" s="180">
        <f>VLOOKUP($B$2,②③１号定員なし!$P$4:$R$15,3,FALSE)</f>
        <v>0</v>
      </c>
      <c r="M22" s="180">
        <f>VLOOKUP($B$2,②③１号定員なし!$P$4:$R$15,3,FALSE)</f>
        <v>0</v>
      </c>
      <c r="N22" s="180">
        <f>VLOOKUP($B$2,②③１号定員なし!$P$4:$R$15,3,FALSE)</f>
        <v>0</v>
      </c>
      <c r="P22" s="620" t="s">
        <v>384</v>
      </c>
      <c r="Q22" s="126" t="s">
        <v>80</v>
      </c>
      <c r="R22" s="127" t="s">
        <v>86</v>
      </c>
      <c r="S22" s="126" t="s">
        <v>87</v>
      </c>
      <c r="U22" s="655" t="s">
        <v>614</v>
      </c>
      <c r="V22" s="126" t="s">
        <v>80</v>
      </c>
      <c r="W22" s="120" t="s">
        <v>87</v>
      </c>
    </row>
    <row r="23" spans="2:97" ht="12.75" customHeight="1">
      <c r="B23" s="814"/>
      <c r="C23" s="789" t="s">
        <v>98</v>
      </c>
      <c r="D23" s="783" t="s">
        <v>38</v>
      </c>
      <c r="E23" s="786" t="s">
        <v>79</v>
      </c>
      <c r="F23" s="636"/>
      <c r="G23" s="134">
        <f>VLOOKUP($B$2,②③土曜日閉所減算!$AN$39:$AV$50,2,FALSE)</f>
        <v>0</v>
      </c>
      <c r="H23" s="134">
        <f>VLOOKUP($B$2,②③土曜日閉所減算!$AN$39:$AV$50,3,FALSE)</f>
        <v>0</v>
      </c>
      <c r="I23" s="134">
        <f>VLOOKUP($B$2,②③土曜日閉所減算!$AN$39:$AV$50,4,FALSE)</f>
        <v>0</v>
      </c>
      <c r="J23" s="134">
        <f>VLOOKUP($B$2,②③土曜日閉所減算!$AN$39:$AV$50,5,FALSE)</f>
        <v>0</v>
      </c>
      <c r="K23" s="134">
        <f>VLOOKUP($B$2,②③土曜日閉所減算!$AN$39:$AV$50,6,FALSE)</f>
        <v>0</v>
      </c>
      <c r="L23" s="134">
        <f>VLOOKUP($B$2,②③土曜日閉所減算!$AN$39:$AV$50,7,FALSE)</f>
        <v>0</v>
      </c>
      <c r="M23" s="134">
        <f>VLOOKUP($B$2,②③土曜日閉所減算!$AN$39:$AV$50,8,FALSE)</f>
        <v>0</v>
      </c>
      <c r="N23" s="134">
        <f>VLOOKUP($B$2,②③土曜日閉所減算!$AN$39:$AV$50,9,FALSE)</f>
        <v>0</v>
      </c>
      <c r="P23" s="620"/>
      <c r="Q23" s="4" t="str">
        <f>Q6</f>
        <v/>
      </c>
      <c r="R23" s="149">
        <f>VLOOKUP($B$2,月初児童数!AH22:AJ33,3,FALSE)</f>
        <v>0</v>
      </c>
      <c r="S23" s="129">
        <f>$P$28*R23</f>
        <v>0</v>
      </c>
      <c r="U23" s="656"/>
      <c r="V23" s="4" t="str">
        <f>Q6</f>
        <v/>
      </c>
      <c r="W23" s="134">
        <f>Z15+S23</f>
        <v>0</v>
      </c>
    </row>
    <row r="24" spans="2:97" ht="12.75" customHeight="1">
      <c r="B24" s="814"/>
      <c r="C24" s="790"/>
      <c r="D24" s="661"/>
      <c r="E24" s="786" t="s">
        <v>608</v>
      </c>
      <c r="F24" s="636"/>
      <c r="G24" s="134">
        <f>VLOOKUP($B$2,②③土曜日閉所減算!$AN$73:$AV$84,2,FALSE)</f>
        <v>0</v>
      </c>
      <c r="H24" s="134">
        <f>VLOOKUP($B$2,②③土曜日閉所減算!$AN$73:$AV$84,3,FALSE)</f>
        <v>0</v>
      </c>
      <c r="I24" s="134">
        <f>VLOOKUP($B$2,②③土曜日閉所減算!$AN$73:$AV$84,4,FALSE)</f>
        <v>0</v>
      </c>
      <c r="J24" s="134">
        <f>VLOOKUP($B$2,②③土曜日閉所減算!$AN$73:$AV$84,5,FALSE)</f>
        <v>0</v>
      </c>
      <c r="K24" s="134">
        <f>VLOOKUP($B$2,②③土曜日閉所減算!$AN$73:$AV$84,6,FALSE)</f>
        <v>0</v>
      </c>
      <c r="L24" s="134">
        <f>VLOOKUP($B$2,②③土曜日閉所減算!$AN$73:$AV$84,7,FALSE)</f>
        <v>0</v>
      </c>
      <c r="M24" s="134">
        <f>VLOOKUP($B$2,②③土曜日閉所減算!$AN$73:$AV$84,8,FALSE)</f>
        <v>0</v>
      </c>
      <c r="N24" s="134">
        <f>VLOOKUP($B$2,②③土曜日閉所減算!$AN$73:$AV$84,9,FALSE)</f>
        <v>0</v>
      </c>
      <c r="P24" s="620"/>
      <c r="Q24" s="5" t="str">
        <f>Q7</f>
        <v/>
      </c>
      <c r="R24" s="149">
        <f>VLOOKUP($B$2,月初児童数!AH36:AJ47,3,FALSE)</f>
        <v>0</v>
      </c>
      <c r="S24" s="129">
        <f t="shared" ref="S24:S27" si="9">$P$28*R24</f>
        <v>0</v>
      </c>
      <c r="U24" s="656"/>
      <c r="V24" s="5" t="str">
        <f>Q7</f>
        <v/>
      </c>
      <c r="W24" s="138">
        <f>Z16+S24</f>
        <v>0</v>
      </c>
    </row>
    <row r="25" spans="2:97" ht="12.75" customHeight="1">
      <c r="B25" s="814"/>
      <c r="C25" s="790"/>
      <c r="D25" s="783" t="s">
        <v>596</v>
      </c>
      <c r="E25" s="786" t="s">
        <v>79</v>
      </c>
      <c r="F25" s="636"/>
      <c r="G25" s="134">
        <f>VLOOKUP($B$2,②③主幹等未取組減算!$T$5:$U$16,2,FALSE)</f>
        <v>0</v>
      </c>
      <c r="H25" s="134">
        <f>VLOOKUP($B$2,②③主幹等未取組減算!$T$5:$U$16,2,FALSE)</f>
        <v>0</v>
      </c>
      <c r="I25" s="134">
        <f>VLOOKUP($B$2,②③主幹等未取組減算!$T$5:$U$16,2,FALSE)</f>
        <v>0</v>
      </c>
      <c r="J25" s="134">
        <f>VLOOKUP($B$2,②③主幹等未取組減算!$T$5:$U$16,2,FALSE)</f>
        <v>0</v>
      </c>
      <c r="K25" s="134">
        <f>VLOOKUP($B$2,②③主幹等未取組減算!$T$5:$U$16,2,FALSE)</f>
        <v>0</v>
      </c>
      <c r="L25" s="134">
        <f>VLOOKUP($B$2,②③主幹等未取組減算!$T$5:$U$16,2,FALSE)</f>
        <v>0</v>
      </c>
      <c r="M25" s="134">
        <f>VLOOKUP($B$2,②③主幹等未取組減算!$T$5:$U$16,2,FALSE)</f>
        <v>0</v>
      </c>
      <c r="N25" s="134">
        <f>VLOOKUP($B$2,②③主幹等未取組減算!$T$5:$U$16,2,FALSE)</f>
        <v>0</v>
      </c>
      <c r="P25" s="620"/>
      <c r="Q25" s="6" t="str">
        <f>Q8</f>
        <v/>
      </c>
      <c r="R25" s="149">
        <f>VLOOKUP($B$2,月初児童数!AH50:AJ61,3,FALSE)</f>
        <v>0</v>
      </c>
      <c r="S25" s="129">
        <f>$P$28*R25</f>
        <v>0</v>
      </c>
      <c r="U25" s="656"/>
      <c r="V25" s="6" t="str">
        <f>Q8</f>
        <v/>
      </c>
      <c r="W25" s="139">
        <f>Z17+S25</f>
        <v>0</v>
      </c>
    </row>
    <row r="26" spans="2:97" ht="12.75" customHeight="1">
      <c r="B26" s="814"/>
      <c r="C26" s="790"/>
      <c r="D26" s="784"/>
      <c r="E26" s="786" t="s">
        <v>608</v>
      </c>
      <c r="F26" s="636"/>
      <c r="G26" s="134">
        <f>VLOOKUP($B$2,②③主幹等未取組減算!$T$5:$V$16,3,FALSE)</f>
        <v>0</v>
      </c>
      <c r="H26" s="134">
        <f>VLOOKUP($B$2,②③主幹等未取組減算!$T$5:$V$16,3,FALSE)</f>
        <v>0</v>
      </c>
      <c r="I26" s="134">
        <f>VLOOKUP($B$2,②③主幹等未取組減算!$T$5:$V$16,3,FALSE)</f>
        <v>0</v>
      </c>
      <c r="J26" s="134">
        <f>VLOOKUP($B$2,②③主幹等未取組減算!$T$5:$V$16,3,FALSE)</f>
        <v>0</v>
      </c>
      <c r="K26" s="134">
        <f>VLOOKUP($B$2,②③主幹等未取組減算!$T$5:$V$16,3,FALSE)</f>
        <v>0</v>
      </c>
      <c r="L26" s="134">
        <f>VLOOKUP($B$2,②③主幹等未取組減算!$T$5:$V$16,3,FALSE)</f>
        <v>0</v>
      </c>
      <c r="M26" s="134">
        <f>VLOOKUP($B$2,②③主幹等未取組減算!$T$5:$V$16,3,FALSE)</f>
        <v>0</v>
      </c>
      <c r="N26" s="134">
        <f>VLOOKUP($B$2,②③主幹等未取組減算!$T$5:$V$16,3,FALSE)</f>
        <v>0</v>
      </c>
      <c r="P26" s="620"/>
      <c r="Q26" s="7" t="str">
        <f>Q9</f>
        <v/>
      </c>
      <c r="R26" s="149">
        <f>VLOOKUP($B$2,月初児童数!AH64:AJ75,3,FALSE)</f>
        <v>0</v>
      </c>
      <c r="S26" s="129">
        <f t="shared" si="9"/>
        <v>0</v>
      </c>
      <c r="U26" s="656"/>
      <c r="V26" s="7" t="str">
        <f>Q9</f>
        <v/>
      </c>
      <c r="W26" s="140">
        <f>Z18+S26</f>
        <v>0</v>
      </c>
    </row>
    <row r="27" spans="2:97" ht="12.75" customHeight="1">
      <c r="B27" s="814"/>
      <c r="C27" s="790"/>
      <c r="D27" s="783" t="s">
        <v>597</v>
      </c>
      <c r="E27" s="786" t="s">
        <v>79</v>
      </c>
      <c r="F27" s="636"/>
      <c r="G27" s="134">
        <f>VLOOKUP($B$2,②③配置基準減算!$W$5:$X$16,2,FALSE)</f>
        <v>0</v>
      </c>
      <c r="H27" s="134">
        <f>VLOOKUP($B$2,②③配置基準減算!$W$5:$X$16,2,FALSE)</f>
        <v>0</v>
      </c>
      <c r="I27" s="134">
        <f>VLOOKUP($B$2,②③配置基準減算!$W$5:$X$16,2,FALSE)</f>
        <v>0</v>
      </c>
      <c r="J27" s="134">
        <f>VLOOKUP($B$2,②③配置基準減算!$W$5:$X$16,2,FALSE)</f>
        <v>0</v>
      </c>
      <c r="K27" s="134">
        <f>VLOOKUP($B$2,②③配置基準減算!$W$5:$X$16,2,FALSE)</f>
        <v>0</v>
      </c>
      <c r="L27" s="134">
        <f>VLOOKUP($B$2,②③配置基準減算!$W$5:$X$16,2,FALSE)</f>
        <v>0</v>
      </c>
      <c r="M27" s="134">
        <f>VLOOKUP($B$2,②③配置基準減算!$W$5:$X$16,2,FALSE)</f>
        <v>0</v>
      </c>
      <c r="N27" s="134">
        <f>VLOOKUP($B$2,②③配置基準減算!$W$5:$X$16,2,FALSE)</f>
        <v>0</v>
      </c>
      <c r="P27" s="620"/>
      <c r="Q27" s="8" t="str">
        <f>Q10</f>
        <v/>
      </c>
      <c r="R27" s="149">
        <f>VLOOKUP($B$2,月初児童数!AH78:AJ89,3,FALSE)</f>
        <v>0</v>
      </c>
      <c r="S27" s="129">
        <f t="shared" si="9"/>
        <v>0</v>
      </c>
      <c r="U27" s="656"/>
      <c r="V27" s="8" t="str">
        <f>Q10</f>
        <v/>
      </c>
      <c r="W27" s="142">
        <f>Z19+S27</f>
        <v>0</v>
      </c>
    </row>
    <row r="28" spans="2:97" ht="12.75" customHeight="1">
      <c r="B28" s="814"/>
      <c r="C28" s="790"/>
      <c r="D28" s="661"/>
      <c r="E28" s="786" t="s">
        <v>608</v>
      </c>
      <c r="F28" s="636"/>
      <c r="G28" s="134">
        <f>VLOOKUP($B$2,②③配置基準減算!$W$5:$Y$16,3,FALSE)</f>
        <v>0</v>
      </c>
      <c r="H28" s="134">
        <f>VLOOKUP($B$2,②③配置基準減算!$W$5:$Y$16,3,FALSE)</f>
        <v>0</v>
      </c>
      <c r="I28" s="134">
        <f>VLOOKUP($B$2,②③配置基準減算!$W$5:$Y$16,3,FALSE)</f>
        <v>0</v>
      </c>
      <c r="J28" s="134">
        <f>VLOOKUP($B$2,②③配置基準減算!$W$5:$Y$16,3,FALSE)</f>
        <v>0</v>
      </c>
      <c r="K28" s="134">
        <f>VLOOKUP($B$2,②③配置基準減算!$W$5:$Y$16,3,FALSE)</f>
        <v>0</v>
      </c>
      <c r="L28" s="134">
        <f>VLOOKUP($B$2,②③配置基準減算!$W$5:$Y$16,3,FALSE)</f>
        <v>0</v>
      </c>
      <c r="M28" s="134">
        <f>VLOOKUP($B$2,②③配置基準減算!$W$5:$Y$16,3,FALSE)</f>
        <v>0</v>
      </c>
      <c r="N28" s="134">
        <f>VLOOKUP($B$2,②③配置基準減算!$W$5:$Y$16,3,FALSE)</f>
        <v>0</v>
      </c>
      <c r="P28" s="143">
        <f>②③副食費!C2</f>
        <v>4800</v>
      </c>
      <c r="Q28" s="9" t="s">
        <v>29</v>
      </c>
      <c r="R28" s="149">
        <f>SUM(R23:R27)</f>
        <v>0</v>
      </c>
      <c r="S28" s="128">
        <f>SUM(S23:S27)</f>
        <v>0</v>
      </c>
      <c r="U28" s="657"/>
      <c r="V28" s="9" t="s">
        <v>29</v>
      </c>
      <c r="W28" s="128">
        <f>SUM(W23:W27)</f>
        <v>0</v>
      </c>
    </row>
    <row r="29" spans="2:97" ht="12.75" customHeight="1">
      <c r="B29" s="814"/>
      <c r="C29" s="790"/>
      <c r="D29" s="783" t="s">
        <v>598</v>
      </c>
      <c r="E29" s="786" t="s">
        <v>79</v>
      </c>
      <c r="F29" s="636"/>
      <c r="G29" s="134">
        <f>VLOOKUP($B$2,②③職員資格なし減算!$W$5:$X$16,2,FALSE)</f>
        <v>0</v>
      </c>
      <c r="H29" s="134">
        <f>VLOOKUP($B$2,②③職員資格なし減算!$W$5:$X$16,2,FALSE)</f>
        <v>0</v>
      </c>
      <c r="I29" s="134">
        <f>VLOOKUP($B$2,②③職員資格なし減算!$W$5:$X$16,2,FALSE)</f>
        <v>0</v>
      </c>
      <c r="J29" s="134">
        <f>VLOOKUP($B$2,②③職員資格なし減算!$W$5:$X$16,2,FALSE)</f>
        <v>0</v>
      </c>
      <c r="K29" s="134">
        <f>VLOOKUP($B$2,②③職員資格なし減算!$W$5:$X$16,2,FALSE)</f>
        <v>0</v>
      </c>
      <c r="L29" s="134">
        <f>VLOOKUP($B$2,②③職員資格なし減算!$W$5:$X$16,2,FALSE)</f>
        <v>0</v>
      </c>
      <c r="M29" s="134">
        <f>VLOOKUP($B$2,②③職員資格なし減算!$W$5:$X$16,2,FALSE)</f>
        <v>0</v>
      </c>
      <c r="N29" s="134">
        <f>VLOOKUP($B$2,②③職員資格なし減算!$W$5:$X$16,2,FALSE)</f>
        <v>0</v>
      </c>
      <c r="P29" s="153"/>
      <c r="Q29" s="11"/>
      <c r="R29" s="152"/>
      <c r="S29" s="137"/>
    </row>
    <row r="30" spans="2:97" ht="12.75" customHeight="1">
      <c r="B30" s="814"/>
      <c r="C30" s="790"/>
      <c r="D30" s="661"/>
      <c r="E30" s="786" t="s">
        <v>608</v>
      </c>
      <c r="F30" s="636"/>
      <c r="G30" s="134">
        <f>VLOOKUP($B$2,②③職員資格なし減算!$W$5:$Y$16,3,FALSE)</f>
        <v>0</v>
      </c>
      <c r="H30" s="134">
        <f>VLOOKUP($B$2,②③職員資格なし減算!$W$5:$Y$16,3,FALSE)</f>
        <v>0</v>
      </c>
      <c r="I30" s="134">
        <f>VLOOKUP($B$2,②③職員資格なし減算!$W$5:$Y$16,3,FALSE)</f>
        <v>0</v>
      </c>
      <c r="J30" s="134">
        <f>VLOOKUP($B$2,②③職員資格なし減算!$W$5:$Y$16,3,FALSE)</f>
        <v>0</v>
      </c>
      <c r="K30" s="134">
        <f>VLOOKUP($B$2,②③職員資格なし減算!$W$5:$Y$16,3,FALSE)</f>
        <v>0</v>
      </c>
      <c r="L30" s="134">
        <f>VLOOKUP($B$2,②③職員資格なし減算!$W$5:$Y$16,3,FALSE)</f>
        <v>0</v>
      </c>
      <c r="M30" s="134">
        <f>VLOOKUP($B$2,②③職員資格なし減算!$W$5:$Y$16,3,FALSE)</f>
        <v>0</v>
      </c>
      <c r="N30" s="134">
        <f>VLOOKUP($B$2,②③職員資格なし減算!$W$5:$Y$16,3,FALSE)</f>
        <v>0</v>
      </c>
      <c r="P30" s="153"/>
      <c r="Q30" s="11"/>
      <c r="R30" s="152"/>
      <c r="S30" s="137"/>
    </row>
    <row r="31" spans="2:97" s="23" customFormat="1" ht="12.75" customHeight="1">
      <c r="B31" s="814"/>
      <c r="C31" s="790"/>
      <c r="D31" s="783" t="s">
        <v>603</v>
      </c>
      <c r="E31" s="787" t="str">
        <f>VLOOKUP($B$2,②③定員超過減算!$N$7:$O$18,2,FALSE)</f>
        <v/>
      </c>
      <c r="F31" s="120" t="s">
        <v>79</v>
      </c>
      <c r="G31" s="134">
        <f t="shared" ref="G31:N31" si="10">IFERROR(-ROUNDUP(SUM(G6:G30)*$E$31,-1)-G32,0)</f>
        <v>0</v>
      </c>
      <c r="H31" s="134">
        <f t="shared" si="10"/>
        <v>0</v>
      </c>
      <c r="I31" s="134">
        <f t="shared" si="10"/>
        <v>0</v>
      </c>
      <c r="J31" s="134">
        <f t="shared" si="10"/>
        <v>0</v>
      </c>
      <c r="K31" s="134">
        <f t="shared" si="10"/>
        <v>0</v>
      </c>
      <c r="L31" s="134">
        <f t="shared" si="10"/>
        <v>0</v>
      </c>
      <c r="M31" s="134">
        <f t="shared" si="10"/>
        <v>0</v>
      </c>
      <c r="N31" s="134">
        <f t="shared" si="10"/>
        <v>0</v>
      </c>
      <c r="O31" s="22"/>
      <c r="P31" s="296" t="s">
        <v>611</v>
      </c>
      <c r="Q31" s="11"/>
      <c r="R31" s="295"/>
      <c r="S31" s="264"/>
      <c r="T31" s="14"/>
      <c r="U31" s="14"/>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row>
    <row r="32" spans="2:97" s="23" customFormat="1" ht="12.75" customHeight="1">
      <c r="B32" s="814"/>
      <c r="C32" s="791"/>
      <c r="D32" s="784"/>
      <c r="E32" s="788"/>
      <c r="F32" s="120" t="s">
        <v>608</v>
      </c>
      <c r="G32" s="134">
        <f t="shared" ref="G32:N32" si="11">IFERROR(-ROUND((G7+G9+G11+G13+G15+G17+G22+G24+G26+G28+G30)*$E$31,0),0)</f>
        <v>0</v>
      </c>
      <c r="H32" s="134">
        <f t="shared" si="11"/>
        <v>0</v>
      </c>
      <c r="I32" s="134">
        <f t="shared" si="11"/>
        <v>0</v>
      </c>
      <c r="J32" s="134">
        <f t="shared" si="11"/>
        <v>0</v>
      </c>
      <c r="K32" s="134">
        <f t="shared" si="11"/>
        <v>0</v>
      </c>
      <c r="L32" s="134">
        <f t="shared" si="11"/>
        <v>0</v>
      </c>
      <c r="M32" s="134">
        <f t="shared" si="11"/>
        <v>0</v>
      </c>
      <c r="N32" s="134">
        <f t="shared" si="11"/>
        <v>0</v>
      </c>
      <c r="P32" s="153"/>
      <c r="Q32" s="11"/>
      <c r="R32" s="152"/>
      <c r="S32" s="137"/>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row>
    <row r="33" spans="2:225" s="23" customFormat="1" ht="12.75" customHeight="1">
      <c r="B33" s="814"/>
      <c r="C33" s="810" t="s">
        <v>97</v>
      </c>
      <c r="D33" s="660" t="s">
        <v>40</v>
      </c>
      <c r="E33" s="799" t="str">
        <f>VLOOKUP($B$2,②③療育支援!$B$10:$C$21,2,FALSE)</f>
        <v/>
      </c>
      <c r="F33" s="120" t="s">
        <v>79</v>
      </c>
      <c r="G33" s="180">
        <f>VLOOKUP($B$2,②③療育支援!$B$10:$L$21,10,FALSE)</f>
        <v>0</v>
      </c>
      <c r="H33" s="180">
        <f>VLOOKUP($B$2,②③療育支援!$B$10:$L$21,10,FALSE)</f>
        <v>0</v>
      </c>
      <c r="I33" s="180">
        <f>VLOOKUP($B$2,②③療育支援!$B$10:$L$21,10,FALSE)</f>
        <v>0</v>
      </c>
      <c r="J33" s="180">
        <f>VLOOKUP($B$2,②③療育支援!$B$10:$L$21,10,FALSE)</f>
        <v>0</v>
      </c>
      <c r="K33" s="180">
        <f>VLOOKUP($B$2,②③療育支援!$B$10:$L$21,10,FALSE)</f>
        <v>0</v>
      </c>
      <c r="L33" s="180">
        <f>VLOOKUP($B$2,②③療育支援!$B$10:$L$21,10,FALSE)</f>
        <v>0</v>
      </c>
      <c r="M33" s="180">
        <f>VLOOKUP($B$2,②③療育支援!$B$10:$L$21,10,FALSE)</f>
        <v>0</v>
      </c>
      <c r="N33" s="180">
        <f>VLOOKUP($B$2,②③療育支援!$B$10:$L$21,10,FALSE)</f>
        <v>0</v>
      </c>
      <c r="P33" s="153"/>
      <c r="Q33" s="11"/>
      <c r="R33" s="152"/>
      <c r="S33" s="137"/>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row>
    <row r="34" spans="2:225" s="23" customFormat="1" ht="12.75" customHeight="1">
      <c r="B34" s="814"/>
      <c r="C34" s="811"/>
      <c r="D34" s="661"/>
      <c r="E34" s="800"/>
      <c r="F34" s="120" t="s">
        <v>608</v>
      </c>
      <c r="G34" s="180">
        <f>VLOOKUP($B$2,②③療育支援!$B$10:$L$21,11,FALSE)</f>
        <v>0</v>
      </c>
      <c r="H34" s="180">
        <f>VLOOKUP($B$2,②③療育支援!$B$10:$L$21,11,FALSE)</f>
        <v>0</v>
      </c>
      <c r="I34" s="180">
        <f>VLOOKUP($B$2,②③療育支援!$B$10:$L$21,11,FALSE)</f>
        <v>0</v>
      </c>
      <c r="J34" s="180">
        <f>VLOOKUP($B$2,②③療育支援!$B$10:$L$21,11,FALSE)</f>
        <v>0</v>
      </c>
      <c r="K34" s="180">
        <f>VLOOKUP($B$2,②③療育支援!$B$10:$L$21,11,FALSE)</f>
        <v>0</v>
      </c>
      <c r="L34" s="180">
        <f>VLOOKUP($B$2,②③療育支援!$B$10:$L$21,11,FALSE)</f>
        <v>0</v>
      </c>
      <c r="M34" s="180">
        <f>VLOOKUP($B$2,②③療育支援!$B$10:$L$21,11,FALSE)</f>
        <v>0</v>
      </c>
      <c r="N34" s="180">
        <f>VLOOKUP($B$2,②③療育支援!$B$10:$L$21,11,FALSE)</f>
        <v>0</v>
      </c>
      <c r="P34" s="153"/>
      <c r="Q34" s="11"/>
      <c r="R34" s="152"/>
      <c r="S34" s="137"/>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row>
    <row r="35" spans="2:225" ht="12.75" customHeight="1">
      <c r="B35" s="814"/>
      <c r="C35" s="811"/>
      <c r="D35" s="130" t="s">
        <v>33</v>
      </c>
      <c r="E35" s="785"/>
      <c r="F35" s="646"/>
      <c r="G35" s="128">
        <f>VLOOKUP($B$2,②③処遇Ⅱ!$B$10:$G$21,6,FALSE)</f>
        <v>0</v>
      </c>
      <c r="H35" s="128">
        <f>VLOOKUP($B$2,②③処遇Ⅱ!$B$10:$G$21,6,FALSE)</f>
        <v>0</v>
      </c>
      <c r="I35" s="128">
        <f>VLOOKUP($B$2,②③処遇Ⅱ!$B$10:$G$21,6,FALSE)</f>
        <v>0</v>
      </c>
      <c r="J35" s="128">
        <f>VLOOKUP($B$2,②③処遇Ⅱ!$B$10:$G$21,6,FALSE)</f>
        <v>0</v>
      </c>
      <c r="K35" s="128">
        <f>VLOOKUP($B$2,②③処遇Ⅱ!$B$10:$G$21,6,FALSE)</f>
        <v>0</v>
      </c>
      <c r="L35" s="128">
        <f>VLOOKUP($B$2,②③処遇Ⅱ!$B$10:$G$21,6,FALSE)</f>
        <v>0</v>
      </c>
      <c r="M35" s="128">
        <f>VLOOKUP($B$2,②③処遇Ⅱ!$B$10:$G$21,6,FALSE)</f>
        <v>0</v>
      </c>
      <c r="N35" s="128">
        <f>VLOOKUP($B$2,②③処遇Ⅱ!$B$10:$G$21,6,FALSE)</f>
        <v>0</v>
      </c>
      <c r="O35" s="23"/>
      <c r="P35" s="153"/>
      <c r="Q35" s="11"/>
      <c r="R35" s="152"/>
      <c r="S35" s="137"/>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row>
    <row r="36" spans="2:225" ht="12.75" customHeight="1">
      <c r="B36" s="814"/>
      <c r="C36" s="811"/>
      <c r="D36" s="130" t="s">
        <v>220</v>
      </c>
      <c r="E36" s="785"/>
      <c r="F36" s="646"/>
      <c r="G36" s="128">
        <f>VLOOKUP($B$2,②③処遇Ⅲ!$B$9:$G$20,6,FALSE)</f>
        <v>0</v>
      </c>
      <c r="H36" s="128">
        <f>VLOOKUP($B$2,②③処遇Ⅲ!$B$9:$G$20,6,FALSE)</f>
        <v>0</v>
      </c>
      <c r="I36" s="128">
        <f>VLOOKUP($B$2,②③処遇Ⅲ!$B$9:$G$20,6,FALSE)</f>
        <v>0</v>
      </c>
      <c r="J36" s="128">
        <f>VLOOKUP($B$2,②③処遇Ⅲ!$B$9:$G$20,6,FALSE)</f>
        <v>0</v>
      </c>
      <c r="K36" s="128">
        <f>VLOOKUP($B$2,②③処遇Ⅲ!$B$9:$G$20,6,FALSE)</f>
        <v>0</v>
      </c>
      <c r="L36" s="128">
        <f>VLOOKUP($B$2,②③処遇Ⅲ!$B$9:$G$20,6,FALSE)</f>
        <v>0</v>
      </c>
      <c r="M36" s="128">
        <f>VLOOKUP($B$2,②③処遇Ⅲ!$B$9:$G$20,6,FALSE)</f>
        <v>0</v>
      </c>
      <c r="N36" s="128">
        <f>VLOOKUP($B$2,②③処遇Ⅲ!$B$9:$G$20,6,FALSE)</f>
        <v>0</v>
      </c>
      <c r="P36" s="153"/>
      <c r="Q36" s="11"/>
      <c r="R36" s="152"/>
      <c r="S36" s="137"/>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row>
    <row r="37" spans="2:225" ht="12.75" customHeight="1">
      <c r="B37" s="814"/>
      <c r="C37" s="811"/>
      <c r="D37" s="141" t="s">
        <v>34</v>
      </c>
      <c r="E37" s="797" t="str">
        <f>VLOOKUP($B$2,②③冷暖房費!$E$5:$F$16,2,FALSE)</f>
        <v/>
      </c>
      <c r="F37" s="648"/>
      <c r="G37" s="180">
        <f>VLOOKUP($B$2,②③冷暖房費!$E$5:$G$16,3,FALSE)</f>
        <v>0</v>
      </c>
      <c r="H37" s="180">
        <f>VLOOKUP($B$2,②③冷暖房費!$E$5:$G$16,3,FALSE)</f>
        <v>0</v>
      </c>
      <c r="I37" s="180">
        <f>VLOOKUP($B$2,②③冷暖房費!$E$5:$G$16,3,FALSE)</f>
        <v>0</v>
      </c>
      <c r="J37" s="180">
        <f>VLOOKUP($B$2,②③冷暖房費!$E$5:$G$16,3,FALSE)</f>
        <v>0</v>
      </c>
      <c r="K37" s="180">
        <f>VLOOKUP($B$2,②③冷暖房費!$E$5:$G$16,3,FALSE)</f>
        <v>0</v>
      </c>
      <c r="L37" s="180">
        <f>VLOOKUP($B$2,②③冷暖房費!$E$5:$G$16,3,FALSE)</f>
        <v>0</v>
      </c>
      <c r="M37" s="180">
        <f>VLOOKUP($B$2,②③冷暖房費!$E$5:$G$16,3,FALSE)</f>
        <v>0</v>
      </c>
      <c r="N37" s="180">
        <f>VLOOKUP($B$2,②③冷暖房費!$E$5:$G$16,3,FALSE)</f>
        <v>0</v>
      </c>
      <c r="P37" s="153"/>
      <c r="Q37" s="11"/>
      <c r="R37" s="152"/>
      <c r="S37" s="137"/>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row>
    <row r="38" spans="2:225" ht="12.75" customHeight="1">
      <c r="B38" s="814"/>
      <c r="C38" s="811"/>
      <c r="D38" s="141" t="s">
        <v>599</v>
      </c>
      <c r="E38" s="785"/>
      <c r="F38" s="646"/>
      <c r="G38" s="180">
        <f>②③３月加算!$F$10</f>
        <v>0</v>
      </c>
      <c r="H38" s="180">
        <f>②③３月加算!$F$10</f>
        <v>0</v>
      </c>
      <c r="I38" s="180">
        <f>②③３月加算!$F$10</f>
        <v>0</v>
      </c>
      <c r="J38" s="180">
        <f>②③３月加算!$F$10</f>
        <v>0</v>
      </c>
      <c r="K38" s="180">
        <f>②③３月加算!$F$10</f>
        <v>0</v>
      </c>
      <c r="L38" s="180">
        <f>②③３月加算!$F$10</f>
        <v>0</v>
      </c>
      <c r="M38" s="180">
        <f>②③３月加算!$F$10</f>
        <v>0</v>
      </c>
      <c r="N38" s="180">
        <f>②③３月加算!$F$10</f>
        <v>0</v>
      </c>
      <c r="P38" s="153"/>
      <c r="Q38" s="11"/>
      <c r="R38" s="152"/>
      <c r="S38" s="137"/>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row>
    <row r="39" spans="2:225" ht="12.75" customHeight="1">
      <c r="B39" s="814"/>
      <c r="C39" s="811"/>
      <c r="D39" s="130" t="s">
        <v>366</v>
      </c>
      <c r="E39" s="785"/>
      <c r="F39" s="646"/>
      <c r="G39" s="180">
        <f>②③３月加算!$G$10</f>
        <v>0</v>
      </c>
      <c r="H39" s="180">
        <f>②③３月加算!$G$10</f>
        <v>0</v>
      </c>
      <c r="I39" s="180">
        <f>②③３月加算!$G$10</f>
        <v>0</v>
      </c>
      <c r="J39" s="180">
        <f>②③３月加算!$G$10</f>
        <v>0</v>
      </c>
      <c r="K39" s="180">
        <f>②③３月加算!$G$10</f>
        <v>0</v>
      </c>
      <c r="L39" s="180">
        <f>②③３月加算!$G$10</f>
        <v>0</v>
      </c>
      <c r="M39" s="180">
        <f>②③３月加算!$G$10</f>
        <v>0</v>
      </c>
      <c r="N39" s="180">
        <f>②③３月加算!$G$10</f>
        <v>0</v>
      </c>
      <c r="P39" s="153"/>
      <c r="Q39" s="11"/>
      <c r="R39" s="152"/>
      <c r="S39" s="137"/>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row>
    <row r="40" spans="2:225" ht="12.75" customHeight="1">
      <c r="B40" s="814"/>
      <c r="C40" s="811"/>
      <c r="D40" s="130" t="s">
        <v>367</v>
      </c>
      <c r="E40" s="785"/>
      <c r="F40" s="646"/>
      <c r="G40" s="180">
        <f>②③３月加算!$H$10</f>
        <v>0</v>
      </c>
      <c r="H40" s="180">
        <f>②③３月加算!$H$10</f>
        <v>0</v>
      </c>
      <c r="I40" s="180">
        <f>②③３月加算!$H$10</f>
        <v>0</v>
      </c>
      <c r="J40" s="180">
        <f>②③３月加算!$H$10</f>
        <v>0</v>
      </c>
      <c r="K40" s="180">
        <f>②③３月加算!$H$10</f>
        <v>0</v>
      </c>
      <c r="L40" s="180">
        <f>②③３月加算!$H$10</f>
        <v>0</v>
      </c>
      <c r="M40" s="180">
        <f>②③３月加算!$H$10</f>
        <v>0</v>
      </c>
      <c r="N40" s="180">
        <f>②③３月加算!$H$10</f>
        <v>0</v>
      </c>
      <c r="P40" s="153"/>
      <c r="Q40" s="11"/>
      <c r="R40" s="152"/>
      <c r="S40" s="137"/>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row>
    <row r="41" spans="2:225" ht="12.75" customHeight="1">
      <c r="B41" s="814"/>
      <c r="C41" s="811"/>
      <c r="D41" s="26" t="s">
        <v>368</v>
      </c>
      <c r="E41" s="785"/>
      <c r="F41" s="646"/>
      <c r="G41" s="180">
        <f>②③３月加算!$I$10</f>
        <v>0</v>
      </c>
      <c r="H41" s="180">
        <f>②③３月加算!$I$10</f>
        <v>0</v>
      </c>
      <c r="I41" s="180">
        <f>②③３月加算!$I$10</f>
        <v>0</v>
      </c>
      <c r="J41" s="180">
        <f>②③３月加算!$I$10</f>
        <v>0</v>
      </c>
      <c r="K41" s="180">
        <f>②③３月加算!$I$10</f>
        <v>0</v>
      </c>
      <c r="L41" s="180">
        <f>②③３月加算!$I$10</f>
        <v>0</v>
      </c>
      <c r="M41" s="180">
        <f>②③３月加算!$I$10</f>
        <v>0</v>
      </c>
      <c r="N41" s="180">
        <f>②③３月加算!$I$10</f>
        <v>0</v>
      </c>
      <c r="P41" s="153"/>
      <c r="Q41" s="11"/>
      <c r="R41" s="152"/>
      <c r="S41" s="137"/>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row>
    <row r="42" spans="2:225" ht="12.75" customHeight="1">
      <c r="B42" s="814"/>
      <c r="C42" s="811"/>
      <c r="D42" s="176" t="s">
        <v>369</v>
      </c>
      <c r="E42" s="785"/>
      <c r="F42" s="646"/>
      <c r="G42" s="180">
        <f>②③３月加算!$J$10</f>
        <v>0</v>
      </c>
      <c r="H42" s="180">
        <f>②③３月加算!$J$10</f>
        <v>0</v>
      </c>
      <c r="I42" s="180">
        <f>②③３月加算!$J$10</f>
        <v>0</v>
      </c>
      <c r="J42" s="180">
        <f>②③３月加算!$J$10</f>
        <v>0</v>
      </c>
      <c r="K42" s="180">
        <f>②③３月加算!$J$10</f>
        <v>0</v>
      </c>
      <c r="L42" s="180">
        <f>②③３月加算!$J$10</f>
        <v>0</v>
      </c>
      <c r="M42" s="180">
        <f>②③３月加算!$J$10</f>
        <v>0</v>
      </c>
      <c r="N42" s="180">
        <f>②③３月加算!$J$10</f>
        <v>0</v>
      </c>
      <c r="P42" s="153"/>
      <c r="Q42" s="11"/>
      <c r="R42" s="152"/>
      <c r="S42" s="137"/>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row>
    <row r="43" spans="2:225" ht="12.75" customHeight="1">
      <c r="B43" s="814"/>
      <c r="C43" s="811"/>
      <c r="D43" s="130" t="s">
        <v>14</v>
      </c>
      <c r="E43" s="785"/>
      <c r="F43" s="646"/>
      <c r="G43" s="180">
        <f>②③３月加算!$K$10</f>
        <v>0</v>
      </c>
      <c r="H43" s="180">
        <f>②③３月加算!$K$10</f>
        <v>0</v>
      </c>
      <c r="I43" s="180">
        <f>②③３月加算!$K$10</f>
        <v>0</v>
      </c>
      <c r="J43" s="180">
        <f>②③３月加算!$K$10</f>
        <v>0</v>
      </c>
      <c r="K43" s="180">
        <f>②③３月加算!$K$10</f>
        <v>0</v>
      </c>
      <c r="L43" s="180">
        <f>②③３月加算!$K$10</f>
        <v>0</v>
      </c>
      <c r="M43" s="180">
        <f>②③３月加算!$K$10</f>
        <v>0</v>
      </c>
      <c r="N43" s="180">
        <f>②③３月加算!$K$10</f>
        <v>0</v>
      </c>
      <c r="P43" s="675" t="s">
        <v>610</v>
      </c>
      <c r="Q43" s="670" t="s">
        <v>80</v>
      </c>
      <c r="R43" s="672" t="s">
        <v>11</v>
      </c>
      <c r="S43" s="672"/>
      <c r="T43" s="672"/>
      <c r="U43" s="672"/>
      <c r="V43" s="672" t="s">
        <v>12</v>
      </c>
      <c r="W43" s="672"/>
      <c r="X43" s="672"/>
      <c r="Y43" s="672"/>
      <c r="Z43" s="670" t="s">
        <v>85</v>
      </c>
      <c r="CR43" s="23"/>
      <c r="CS43" s="23"/>
    </row>
    <row r="44" spans="2:225" ht="12.75" customHeight="1">
      <c r="B44" s="814"/>
      <c r="C44" s="811"/>
      <c r="D44" s="660" t="s">
        <v>54</v>
      </c>
      <c r="E44" s="799" t="str">
        <f>VLOOKUP($B$2,②③栄養管理!$B$10:$C$21,2,FALSE)</f>
        <v/>
      </c>
      <c r="F44" s="120" t="s">
        <v>79</v>
      </c>
      <c r="G44" s="180">
        <f>VLOOKUP($B$2,②③栄養管理!$B$10:$K$21,9,FALSE)</f>
        <v>0</v>
      </c>
      <c r="H44" s="180">
        <f>VLOOKUP($B$2,②③栄養管理!$B$10:$K$21,9,FALSE)</f>
        <v>0</v>
      </c>
      <c r="I44" s="180">
        <f>VLOOKUP($B$2,②③栄養管理!$B$10:$K$21,9,FALSE)</f>
        <v>0</v>
      </c>
      <c r="J44" s="180">
        <f>VLOOKUP($B$2,②③栄養管理!$B$10:$K$21,9,FALSE)</f>
        <v>0</v>
      </c>
      <c r="K44" s="180">
        <f>VLOOKUP($B$2,②③栄養管理!$B$10:$K$21,9,FALSE)</f>
        <v>0</v>
      </c>
      <c r="L44" s="180">
        <f>VLOOKUP($B$2,②③栄養管理!$B$10:$K$21,9,FALSE)</f>
        <v>0</v>
      </c>
      <c r="M44" s="180">
        <f>VLOOKUP($B$2,②③栄養管理!$B$10:$K$21,9,FALSE)</f>
        <v>0</v>
      </c>
      <c r="N44" s="180">
        <f>VLOOKUP($B$2,②③栄養管理!$B$10:$K$21,9,FALSE)</f>
        <v>0</v>
      </c>
      <c r="P44" s="676"/>
      <c r="Q44" s="671"/>
      <c r="R44" s="183" t="s">
        <v>3</v>
      </c>
      <c r="S44" s="183" t="s">
        <v>4</v>
      </c>
      <c r="T44" s="183" t="s">
        <v>5</v>
      </c>
      <c r="U44" s="183" t="s">
        <v>6</v>
      </c>
      <c r="V44" s="183" t="s">
        <v>3</v>
      </c>
      <c r="W44" s="183" t="s">
        <v>4</v>
      </c>
      <c r="X44" s="183" t="s">
        <v>5</v>
      </c>
      <c r="Y44" s="183" t="s">
        <v>6</v>
      </c>
      <c r="Z44" s="671"/>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row>
    <row r="45" spans="2:225" ht="12.75" customHeight="1">
      <c r="B45" s="814"/>
      <c r="C45" s="811"/>
      <c r="D45" s="661"/>
      <c r="E45" s="800"/>
      <c r="F45" s="120" t="s">
        <v>608</v>
      </c>
      <c r="G45" s="180">
        <f>VLOOKUP($B$2,②③栄養管理!$B$10:$K$21,10,FALSE)</f>
        <v>0</v>
      </c>
      <c r="H45" s="180">
        <f>VLOOKUP($B$2,②③栄養管理!$B$10:$K$21,10,FALSE)</f>
        <v>0</v>
      </c>
      <c r="I45" s="180">
        <f>VLOOKUP($B$2,②③栄養管理!$B$10:$K$21,10,FALSE)</f>
        <v>0</v>
      </c>
      <c r="J45" s="180">
        <f>VLOOKUP($B$2,②③栄養管理!$B$10:$K$21,10,FALSE)</f>
        <v>0</v>
      </c>
      <c r="K45" s="180">
        <f>VLOOKUP($B$2,②③栄養管理!$B$10:$K$21,10,FALSE)</f>
        <v>0</v>
      </c>
      <c r="L45" s="180">
        <f>VLOOKUP($B$2,②③栄養管理!$B$10:$K$21,10,FALSE)</f>
        <v>0</v>
      </c>
      <c r="M45" s="180">
        <f>VLOOKUP($B$2,②③栄養管理!$B$10:$K$21,10,FALSE)</f>
        <v>0</v>
      </c>
      <c r="N45" s="180">
        <f>VLOOKUP($B$2,②③栄養管理!$B$10:$K$21,10,FALSE)</f>
        <v>0</v>
      </c>
      <c r="P45" s="676"/>
      <c r="Q45" s="4" t="str">
        <f>Q6</f>
        <v/>
      </c>
      <c r="R45" s="128">
        <f>G48*R6</f>
        <v>0</v>
      </c>
      <c r="S45" s="128">
        <f t="shared" ref="S45:Y45" si="12">H48*S6</f>
        <v>0</v>
      </c>
      <c r="T45" s="128">
        <f t="shared" si="12"/>
        <v>0</v>
      </c>
      <c r="U45" s="128">
        <f t="shared" si="12"/>
        <v>0</v>
      </c>
      <c r="V45" s="128">
        <f t="shared" si="12"/>
        <v>0</v>
      </c>
      <c r="W45" s="128">
        <f t="shared" si="12"/>
        <v>0</v>
      </c>
      <c r="X45" s="128">
        <f t="shared" si="12"/>
        <v>0</v>
      </c>
      <c r="Y45" s="128">
        <f t="shared" si="12"/>
        <v>0</v>
      </c>
      <c r="Z45" s="128">
        <f>SUM(R45:Y45)</f>
        <v>0</v>
      </c>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row>
    <row r="46" spans="2:225" ht="12.75" customHeight="1">
      <c r="B46" s="814"/>
      <c r="C46" s="812"/>
      <c r="D46" s="130" t="s">
        <v>600</v>
      </c>
      <c r="E46" s="785"/>
      <c r="F46" s="646"/>
      <c r="G46" s="180">
        <f>②③３月加算!$L$10</f>
        <v>0</v>
      </c>
      <c r="H46" s="180">
        <f>②③３月加算!$L$10</f>
        <v>0</v>
      </c>
      <c r="I46" s="180">
        <f>②③３月加算!$L$10</f>
        <v>0</v>
      </c>
      <c r="J46" s="180">
        <f>②③３月加算!$L$10</f>
        <v>0</v>
      </c>
      <c r="K46" s="180">
        <f>②③３月加算!$L$10</f>
        <v>0</v>
      </c>
      <c r="L46" s="180">
        <f>②③３月加算!$L$10</f>
        <v>0</v>
      </c>
      <c r="M46" s="180">
        <f>②③３月加算!$L$10</f>
        <v>0</v>
      </c>
      <c r="N46" s="180">
        <f>②③３月加算!$L$10</f>
        <v>0</v>
      </c>
      <c r="P46" s="676"/>
      <c r="Q46" s="5" t="str">
        <f>Q7</f>
        <v/>
      </c>
      <c r="R46" s="128">
        <f>G48*R7</f>
        <v>0</v>
      </c>
      <c r="S46" s="128">
        <f t="shared" ref="S46:Y46" si="13">H48*S7</f>
        <v>0</v>
      </c>
      <c r="T46" s="128">
        <f t="shared" si="13"/>
        <v>0</v>
      </c>
      <c r="U46" s="128">
        <f t="shared" si="13"/>
        <v>0</v>
      </c>
      <c r="V46" s="128">
        <f t="shared" si="13"/>
        <v>0</v>
      </c>
      <c r="W46" s="128">
        <f t="shared" si="13"/>
        <v>0</v>
      </c>
      <c r="X46" s="128">
        <f t="shared" si="13"/>
        <v>0</v>
      </c>
      <c r="Y46" s="128">
        <f t="shared" si="13"/>
        <v>0</v>
      </c>
      <c r="Z46" s="128">
        <f t="shared" ref="Z46:Z49" si="14">SUM(R46:Y46)</f>
        <v>0</v>
      </c>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row>
    <row r="47" spans="2:225" ht="12.75" customHeight="1">
      <c r="B47" s="814"/>
      <c r="C47" s="651" t="s">
        <v>382</v>
      </c>
      <c r="D47" s="651"/>
      <c r="E47" s="556" t="s">
        <v>629</v>
      </c>
      <c r="F47" s="556"/>
      <c r="G47" s="128">
        <f>SUM(G6:G46)</f>
        <v>0</v>
      </c>
      <c r="H47" s="128">
        <f t="shared" ref="H47:M47" si="15">SUM(H6:H46)</f>
        <v>0</v>
      </c>
      <c r="I47" s="128">
        <f t="shared" si="15"/>
        <v>0</v>
      </c>
      <c r="J47" s="128">
        <f t="shared" si="15"/>
        <v>0</v>
      </c>
      <c r="K47" s="128">
        <f t="shared" si="15"/>
        <v>0</v>
      </c>
      <c r="L47" s="128">
        <f t="shared" si="15"/>
        <v>0</v>
      </c>
      <c r="M47" s="128">
        <f t="shared" si="15"/>
        <v>0</v>
      </c>
      <c r="N47" s="128">
        <f>SUM(N6:N46)</f>
        <v>0</v>
      </c>
      <c r="P47" s="676"/>
      <c r="Q47" s="6" t="str">
        <f>Q8</f>
        <v/>
      </c>
      <c r="R47" s="128">
        <f>G48*R8</f>
        <v>0</v>
      </c>
      <c r="S47" s="128">
        <f t="shared" ref="S47:Y47" si="16">H48*S8</f>
        <v>0</v>
      </c>
      <c r="T47" s="128">
        <f t="shared" si="16"/>
        <v>0</v>
      </c>
      <c r="U47" s="128">
        <f t="shared" si="16"/>
        <v>0</v>
      </c>
      <c r="V47" s="128">
        <f t="shared" si="16"/>
        <v>0</v>
      </c>
      <c r="W47" s="128">
        <f t="shared" si="16"/>
        <v>0</v>
      </c>
      <c r="X47" s="128">
        <f t="shared" si="16"/>
        <v>0</v>
      </c>
      <c r="Y47" s="128">
        <f t="shared" si="16"/>
        <v>0</v>
      </c>
      <c r="Z47" s="128">
        <f t="shared" si="14"/>
        <v>0</v>
      </c>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row>
    <row r="48" spans="2:225" ht="12.75" customHeight="1">
      <c r="B48" s="814"/>
      <c r="C48" s="651"/>
      <c r="D48" s="651"/>
      <c r="E48" s="674" t="s">
        <v>609</v>
      </c>
      <c r="F48" s="674"/>
      <c r="G48" s="139">
        <f>G7+G9+G11+G13+G15+G17+G22+G24+G26+G28+G30+G32+G34+G45</f>
        <v>0</v>
      </c>
      <c r="H48" s="139">
        <f t="shared" ref="H48:M48" si="17">H7+H9+H11+H13+H15+H17+H22+H24+H26+H28+H30+H32+H34+H45</f>
        <v>0</v>
      </c>
      <c r="I48" s="139">
        <f t="shared" si="17"/>
        <v>0</v>
      </c>
      <c r="J48" s="139">
        <f t="shared" si="17"/>
        <v>0</v>
      </c>
      <c r="K48" s="139">
        <f t="shared" si="17"/>
        <v>0</v>
      </c>
      <c r="L48" s="139">
        <f t="shared" si="17"/>
        <v>0</v>
      </c>
      <c r="M48" s="139">
        <f t="shared" si="17"/>
        <v>0</v>
      </c>
      <c r="N48" s="139">
        <f>N7+N9+N11+N13+N15+N17+N22+N24+N26+N28+N30+N32+N34+N45</f>
        <v>0</v>
      </c>
      <c r="P48" s="676"/>
      <c r="Q48" s="7" t="str">
        <f>Q9</f>
        <v/>
      </c>
      <c r="R48" s="128">
        <f>G48*R9</f>
        <v>0</v>
      </c>
      <c r="S48" s="128">
        <f t="shared" ref="S48:Y48" si="18">H48*S9</f>
        <v>0</v>
      </c>
      <c r="T48" s="128">
        <f t="shared" si="18"/>
        <v>0</v>
      </c>
      <c r="U48" s="128">
        <f t="shared" si="18"/>
        <v>0</v>
      </c>
      <c r="V48" s="128">
        <f t="shared" si="18"/>
        <v>0</v>
      </c>
      <c r="W48" s="128">
        <f t="shared" si="18"/>
        <v>0</v>
      </c>
      <c r="X48" s="128">
        <f t="shared" si="18"/>
        <v>0</v>
      </c>
      <c r="Y48" s="128">
        <f t="shared" si="18"/>
        <v>0</v>
      </c>
      <c r="Z48" s="128">
        <f t="shared" si="14"/>
        <v>0</v>
      </c>
    </row>
    <row r="49" spans="2:60" ht="12.75" customHeight="1">
      <c r="B49" s="814"/>
      <c r="C49" s="556" t="s">
        <v>628</v>
      </c>
      <c r="D49" s="556"/>
      <c r="E49" s="684" t="s">
        <v>340</v>
      </c>
      <c r="F49" s="684"/>
      <c r="G49" s="156">
        <f>SUM(G6:G11,G14:G32,G37)</f>
        <v>0</v>
      </c>
      <c r="H49" s="156">
        <f t="shared" ref="H49:N49" si="19">SUM(H6:H11,H14:H32,H37)</f>
        <v>0</v>
      </c>
      <c r="I49" s="156">
        <f t="shared" si="19"/>
        <v>0</v>
      </c>
      <c r="J49" s="156">
        <f t="shared" si="19"/>
        <v>0</v>
      </c>
      <c r="K49" s="156">
        <f t="shared" si="19"/>
        <v>0</v>
      </c>
      <c r="L49" s="156">
        <f t="shared" si="19"/>
        <v>0</v>
      </c>
      <c r="M49" s="156">
        <f t="shared" si="19"/>
        <v>0</v>
      </c>
      <c r="N49" s="156">
        <f t="shared" si="19"/>
        <v>0</v>
      </c>
      <c r="P49" s="676"/>
      <c r="Q49" s="8" t="str">
        <f>Q10</f>
        <v/>
      </c>
      <c r="R49" s="128">
        <f>G48*R10</f>
        <v>0</v>
      </c>
      <c r="S49" s="128">
        <f t="shared" ref="S49:Y49" si="20">H48*S10</f>
        <v>0</v>
      </c>
      <c r="T49" s="128">
        <f t="shared" si="20"/>
        <v>0</v>
      </c>
      <c r="U49" s="128">
        <f t="shared" si="20"/>
        <v>0</v>
      </c>
      <c r="V49" s="128">
        <f t="shared" si="20"/>
        <v>0</v>
      </c>
      <c r="W49" s="128">
        <f t="shared" si="20"/>
        <v>0</v>
      </c>
      <c r="X49" s="128">
        <f t="shared" si="20"/>
        <v>0</v>
      </c>
      <c r="Y49" s="128">
        <f t="shared" si="20"/>
        <v>0</v>
      </c>
      <c r="Z49" s="128">
        <f t="shared" si="14"/>
        <v>0</v>
      </c>
    </row>
    <row r="50" spans="2:60" ht="12.75" customHeight="1">
      <c r="B50" s="815"/>
      <c r="C50" s="556"/>
      <c r="D50" s="556"/>
      <c r="E50" s="556" t="s">
        <v>609</v>
      </c>
      <c r="F50" s="556"/>
      <c r="G50" s="128">
        <f>G7+G9+G11+G15+G17+G22+G24+G26+G28+G30+G32</f>
        <v>0</v>
      </c>
      <c r="H50" s="128">
        <f t="shared" ref="H50:M50" si="21">H7+H9+H11+H15+H17+H22+H24+H26+H28+H30+H32</f>
        <v>0</v>
      </c>
      <c r="I50" s="128">
        <f t="shared" si="21"/>
        <v>0</v>
      </c>
      <c r="J50" s="128">
        <f t="shared" si="21"/>
        <v>0</v>
      </c>
      <c r="K50" s="128">
        <f t="shared" si="21"/>
        <v>0</v>
      </c>
      <c r="L50" s="128">
        <f t="shared" si="21"/>
        <v>0</v>
      </c>
      <c r="M50" s="128">
        <f t="shared" si="21"/>
        <v>0</v>
      </c>
      <c r="N50" s="128">
        <f>N7+N9+N11+N15+N17+N22+N24+N26+N28+N30+N32</f>
        <v>0</v>
      </c>
      <c r="P50" s="677"/>
      <c r="Q50" s="9" t="s">
        <v>29</v>
      </c>
      <c r="R50" s="128">
        <f>SUM(R45:R49)</f>
        <v>0</v>
      </c>
      <c r="S50" s="128">
        <f t="shared" ref="S50:Z50" si="22">SUM(S45:S49)</f>
        <v>0</v>
      </c>
      <c r="T50" s="128">
        <f t="shared" si="22"/>
        <v>0</v>
      </c>
      <c r="U50" s="128">
        <f t="shared" si="22"/>
        <v>0</v>
      </c>
      <c r="V50" s="128">
        <f t="shared" si="22"/>
        <v>0</v>
      </c>
      <c r="W50" s="128">
        <f t="shared" si="22"/>
        <v>0</v>
      </c>
      <c r="X50" s="128">
        <f t="shared" si="22"/>
        <v>0</v>
      </c>
      <c r="Y50" s="128">
        <f t="shared" si="22"/>
        <v>0</v>
      </c>
      <c r="Z50" s="128">
        <f t="shared" si="22"/>
        <v>0</v>
      </c>
    </row>
    <row r="51" spans="2:60" ht="12.75" customHeight="1">
      <c r="F51" s="144"/>
      <c r="G51" s="123"/>
      <c r="H51" s="123"/>
      <c r="I51" s="123"/>
      <c r="J51" s="123"/>
      <c r="K51" s="123"/>
      <c r="L51" s="123"/>
      <c r="M51" s="123"/>
      <c r="N51" s="123"/>
      <c r="P51" s="11"/>
      <c r="Q51" s="11"/>
      <c r="R51" s="11"/>
      <c r="S51" s="11"/>
      <c r="T51" s="11"/>
      <c r="U51" s="11"/>
      <c r="V51" s="11"/>
      <c r="W51" s="137"/>
    </row>
    <row r="52" spans="2:60" ht="12.75" customHeight="1">
      <c r="B52" s="816" t="s">
        <v>2</v>
      </c>
      <c r="C52" s="809"/>
      <c r="D52" s="809"/>
      <c r="E52" s="801" t="s">
        <v>607</v>
      </c>
      <c r="F52" s="666"/>
      <c r="G52" s="651" t="s">
        <v>11</v>
      </c>
      <c r="H52" s="651"/>
      <c r="I52" s="651"/>
      <c r="J52" s="651"/>
      <c r="K52" s="651" t="s">
        <v>12</v>
      </c>
      <c r="L52" s="651"/>
      <c r="M52" s="651"/>
      <c r="N52" s="651"/>
      <c r="P52" s="649" t="s">
        <v>32</v>
      </c>
      <c r="Q52" s="659" t="s">
        <v>80</v>
      </c>
      <c r="R52" s="687" t="s">
        <v>11</v>
      </c>
      <c r="S52" s="687"/>
      <c r="T52" s="687"/>
      <c r="U52" s="687"/>
      <c r="V52" s="687" t="s">
        <v>12</v>
      </c>
      <c r="W52" s="687"/>
      <c r="X52" s="687"/>
      <c r="Y52" s="687"/>
      <c r="Z52" s="804" t="s">
        <v>85</v>
      </c>
      <c r="AB52" s="23"/>
      <c r="AC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row>
    <row r="53" spans="2:60" ht="12.75" customHeight="1">
      <c r="B53" s="817"/>
      <c r="C53" s="809"/>
      <c r="D53" s="809"/>
      <c r="E53" s="802"/>
      <c r="F53" s="668"/>
      <c r="G53" s="125" t="s">
        <v>3</v>
      </c>
      <c r="H53" s="125" t="s">
        <v>4</v>
      </c>
      <c r="I53" s="125" t="s">
        <v>5</v>
      </c>
      <c r="J53" s="125" t="s">
        <v>6</v>
      </c>
      <c r="K53" s="125" t="s">
        <v>3</v>
      </c>
      <c r="L53" s="125" t="s">
        <v>4</v>
      </c>
      <c r="M53" s="125" t="s">
        <v>5</v>
      </c>
      <c r="N53" s="125" t="s">
        <v>6</v>
      </c>
      <c r="P53" s="658"/>
      <c r="Q53" s="659"/>
      <c r="R53" s="127" t="s">
        <v>3</v>
      </c>
      <c r="S53" s="127" t="s">
        <v>4</v>
      </c>
      <c r="T53" s="127" t="s">
        <v>5</v>
      </c>
      <c r="U53" s="127" t="s">
        <v>6</v>
      </c>
      <c r="V53" s="127" t="s">
        <v>3</v>
      </c>
      <c r="W53" s="127" t="s">
        <v>4</v>
      </c>
      <c r="X53" s="127" t="s">
        <v>5</v>
      </c>
      <c r="Y53" s="127" t="s">
        <v>6</v>
      </c>
      <c r="Z53" s="805"/>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row>
    <row r="54" spans="2:60" ht="12.75" customHeight="1">
      <c r="B54" s="817"/>
      <c r="C54" s="651" t="s">
        <v>13</v>
      </c>
      <c r="D54" s="651"/>
      <c r="E54" s="786" t="s">
        <v>79</v>
      </c>
      <c r="F54" s="636"/>
      <c r="G54" s="128">
        <f>VLOOKUP($B$2,'②③基本分（分園）'!$L$6:$T$17,2,FALSE)</f>
        <v>0</v>
      </c>
      <c r="H54" s="128">
        <f>VLOOKUP($B$2,'②③基本分（分園）'!$L$6:$T$17,3,FALSE)</f>
        <v>0</v>
      </c>
      <c r="I54" s="128">
        <f>VLOOKUP($B$2,'②③基本分（分園）'!$L$6:$T$17,4,FALSE)</f>
        <v>0</v>
      </c>
      <c r="J54" s="128">
        <f>VLOOKUP($B$2,'②③基本分（分園）'!$L$6:$T$17,5,FALSE)</f>
        <v>0</v>
      </c>
      <c r="K54" s="128">
        <f>VLOOKUP($B$2,'②③基本分（分園）'!$L$6:$T$17,6,FALSE)</f>
        <v>0</v>
      </c>
      <c r="L54" s="128">
        <f>VLOOKUP($B$2,'②③基本分（分園）'!$L$6:$T$17,7,FALSE)</f>
        <v>0</v>
      </c>
      <c r="M54" s="128">
        <f>VLOOKUP($B$2,'②③基本分（分園）'!$L$6:$T$17,8,FALSE)</f>
        <v>0</v>
      </c>
      <c r="N54" s="128">
        <f>VLOOKUP($B$2,'②③基本分（分園）'!$L$6:$T$17,9,FALSE)</f>
        <v>0</v>
      </c>
      <c r="P54" s="658"/>
      <c r="Q54" s="4" t="str">
        <f>Q6</f>
        <v/>
      </c>
      <c r="R54" s="149">
        <f>VLOOKUP($B$2,月初児童数!$U$22:$V$33,2,FALSE)</f>
        <v>0</v>
      </c>
      <c r="S54" s="149">
        <f>VLOOKUP($B$2,月初児童数!$U$22:$W$33,3,FALSE)</f>
        <v>0</v>
      </c>
      <c r="T54" s="149">
        <f>VLOOKUP($B$2,月初児童数!$U$22:$X$33,4,FALSE)</f>
        <v>0</v>
      </c>
      <c r="U54" s="149">
        <f>VLOOKUP($B$2,月初児童数!$U$22:$Y$33,5,FALSE)</f>
        <v>0</v>
      </c>
      <c r="V54" s="149">
        <f>VLOOKUP($B$2,月初児童数!$U$22:$AA$33,7,FALSE)</f>
        <v>0</v>
      </c>
      <c r="W54" s="149">
        <f>VLOOKUP($B$2,月初児童数!$U$22:$AB$33,8,FALSE)</f>
        <v>0</v>
      </c>
      <c r="X54" s="149">
        <f>VLOOKUP($B$2,月初児童数!$U$22:$AC$33,9,FALSE)</f>
        <v>0</v>
      </c>
      <c r="Y54" s="149">
        <f>VLOOKUP($B$2,月初児童数!$U$22:$AD$33,10,FALSE)</f>
        <v>0</v>
      </c>
      <c r="Z54" s="149">
        <f>SUM(R54:Y54)</f>
        <v>0</v>
      </c>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row>
    <row r="55" spans="2:60" ht="12.75" customHeight="1">
      <c r="B55" s="817"/>
      <c r="C55" s="651"/>
      <c r="D55" s="651"/>
      <c r="E55" s="786" t="s">
        <v>608</v>
      </c>
      <c r="F55" s="636"/>
      <c r="G55" s="128">
        <f>VLOOKUP($B$2,'②③基本分（分園）'!$L$22:$T$33,2,FALSE)</f>
        <v>0</v>
      </c>
      <c r="H55" s="128">
        <f>VLOOKUP($B$2,'②③基本分（分園）'!$L$22:$T$33,3,FALSE)</f>
        <v>0</v>
      </c>
      <c r="I55" s="128">
        <f>VLOOKUP($B$2,'②③基本分（分園）'!$L$22:$T$33,4,FALSE)</f>
        <v>0</v>
      </c>
      <c r="J55" s="128">
        <f>VLOOKUP($B$2,'②③基本分（分園）'!$L$22:$T$33,5,FALSE)</f>
        <v>0</v>
      </c>
      <c r="K55" s="128">
        <f>VLOOKUP($B$2,'②③基本分（分園）'!$L$22:$T$33,6,FALSE)</f>
        <v>0</v>
      </c>
      <c r="L55" s="128">
        <f>VLOOKUP($B$2,'②③基本分（分園）'!$L$22:$T$33,7,FALSE)</f>
        <v>0</v>
      </c>
      <c r="M55" s="128">
        <f>VLOOKUP($B$2,'②③基本分（分園）'!$L$22:$T$33,8,FALSE)</f>
        <v>0</v>
      </c>
      <c r="N55" s="128">
        <f>VLOOKUP($B$2,'②③基本分（分園）'!$L$22:$T$33,9,FALSE)</f>
        <v>0</v>
      </c>
      <c r="P55" s="658"/>
      <c r="Q55" s="5" t="str">
        <f>Q7</f>
        <v/>
      </c>
      <c r="R55" s="149">
        <f>VLOOKUP($B$2,月初児童数!$U$36:$V$47,2,FALSE)</f>
        <v>0</v>
      </c>
      <c r="S55" s="149">
        <f>VLOOKUP($B$2,月初児童数!$U$36:$W$47,3,FALSE)</f>
        <v>0</v>
      </c>
      <c r="T55" s="149">
        <f>VLOOKUP($B$2,月初児童数!$U$36:$X$47,4,FALSE)</f>
        <v>0</v>
      </c>
      <c r="U55" s="149">
        <f>VLOOKUP($B$2,月初児童数!$U$36:$Y$47,5,FALSE)</f>
        <v>0</v>
      </c>
      <c r="V55" s="149">
        <f>VLOOKUP($B$2,月初児童数!$U$36:$AA$47,7,FALSE)</f>
        <v>0</v>
      </c>
      <c r="W55" s="149">
        <f>VLOOKUP($B$2,月初児童数!$U$36:$AB$47,8,FALSE)</f>
        <v>0</v>
      </c>
      <c r="X55" s="149">
        <f>VLOOKUP($B$2,月初児童数!$U$36:$AC$47,9,FALSE)</f>
        <v>0</v>
      </c>
      <c r="Y55" s="149">
        <f>VLOOKUP($B$2,月初児童数!$U$36:$AD$47,10,FALSE)</f>
        <v>0</v>
      </c>
      <c r="Z55" s="149">
        <f t="shared" ref="Z55:Z58" si="23">SUM(R55:Y55)</f>
        <v>0</v>
      </c>
      <c r="AD55" s="23"/>
      <c r="AE55" s="23"/>
      <c r="AF55" s="23"/>
      <c r="AG55" s="23"/>
      <c r="AH55" s="23"/>
    </row>
    <row r="56" spans="2:60" ht="12.75" customHeight="1">
      <c r="B56" s="817"/>
      <c r="C56" s="637" t="s">
        <v>96</v>
      </c>
      <c r="D56" s="660" t="s">
        <v>30</v>
      </c>
      <c r="E56" s="786" t="s">
        <v>79</v>
      </c>
      <c r="F56" s="636"/>
      <c r="G56" s="131"/>
      <c r="H56" s="128">
        <f>VLOOKUP($B$2,②③３歳!$F$4:$I$16,4,FALSE)</f>
        <v>0</v>
      </c>
      <c r="I56" s="131"/>
      <c r="J56" s="131"/>
      <c r="K56" s="131"/>
      <c r="L56" s="128">
        <f>VLOOKUP($B$2,②③３歳!$F$4:$I$16,4,FALSE)</f>
        <v>0</v>
      </c>
      <c r="M56" s="131"/>
      <c r="N56" s="131"/>
      <c r="P56" s="658"/>
      <c r="Q56" s="6" t="str">
        <f>Q8</f>
        <v/>
      </c>
      <c r="R56" s="149">
        <f>VLOOKUP($B$2,月初児童数!$U$50:$V$61,2,FALSE)</f>
        <v>0</v>
      </c>
      <c r="S56" s="149">
        <f>VLOOKUP($B$2,月初児童数!$U$50:$W$61,3,FALSE)</f>
        <v>0</v>
      </c>
      <c r="T56" s="149">
        <f>VLOOKUP($B$2,月初児童数!$U$50:$X$61,4,FALSE)</f>
        <v>0</v>
      </c>
      <c r="U56" s="149">
        <f>VLOOKUP($B$2,月初児童数!$U$50:$Y$61,5,FALSE)</f>
        <v>0</v>
      </c>
      <c r="V56" s="149">
        <f>VLOOKUP($B$2,月初児童数!$U$50:$AA$61,7,FALSE)</f>
        <v>0</v>
      </c>
      <c r="W56" s="149">
        <f>VLOOKUP($B$2,月初児童数!$U$50:$AB$61,8,FALSE)</f>
        <v>0</v>
      </c>
      <c r="X56" s="149">
        <f>VLOOKUP($B$2,月初児童数!$U$50:$AC$61,9,FALSE)</f>
        <v>0</v>
      </c>
      <c r="Y56" s="149">
        <f>VLOOKUP($B$2,月初児童数!$U$50:$AD$61,10,FALSE)</f>
        <v>0</v>
      </c>
      <c r="Z56" s="149">
        <f t="shared" si="23"/>
        <v>0</v>
      </c>
    </row>
    <row r="57" spans="2:60" ht="12.75" customHeight="1">
      <c r="B57" s="817"/>
      <c r="C57" s="638"/>
      <c r="D57" s="798"/>
      <c r="E57" s="786" t="s">
        <v>608</v>
      </c>
      <c r="F57" s="636"/>
      <c r="G57" s="131"/>
      <c r="H57" s="128">
        <f>VLOOKUP($B$2,②③３歳!$F$4:$K$16,6,FALSE)</f>
        <v>0</v>
      </c>
      <c r="I57" s="131"/>
      <c r="J57" s="131"/>
      <c r="K57" s="131"/>
      <c r="L57" s="128">
        <f>VLOOKUP($B$2,②③３歳!$F$4:$K$16,6,FALSE)</f>
        <v>0</v>
      </c>
      <c r="M57" s="131"/>
      <c r="N57" s="131"/>
      <c r="P57" s="658"/>
      <c r="Q57" s="7" t="str">
        <f>Q9</f>
        <v/>
      </c>
      <c r="R57" s="149">
        <f>VLOOKUP($B$2,月初児童数!$U$64:$V$75,2,FALSE)</f>
        <v>0</v>
      </c>
      <c r="S57" s="149">
        <f>VLOOKUP($B$2,月初児童数!$U$64:$W$75,3,FALSE)</f>
        <v>0</v>
      </c>
      <c r="T57" s="149">
        <f>VLOOKUP($B$2,月初児童数!$U$64:$X$75,4,FALSE)</f>
        <v>0</v>
      </c>
      <c r="U57" s="149">
        <f>VLOOKUP($B$2,月初児童数!$U$64:$Y$75,5,FALSE)</f>
        <v>0</v>
      </c>
      <c r="V57" s="149">
        <f>VLOOKUP($B$2,月初児童数!$U$64:$AA$75,7,FALSE)</f>
        <v>0</v>
      </c>
      <c r="W57" s="149">
        <f>VLOOKUP($B$2,月初児童数!$U$64:$AB$75,8,FALSE)</f>
        <v>0</v>
      </c>
      <c r="X57" s="149">
        <f>VLOOKUP($B$2,月初児童数!$U$64:$AC$75,9,FALSE)</f>
        <v>0</v>
      </c>
      <c r="Y57" s="149">
        <f>VLOOKUP($B$2,月初児童数!$U$64:$AD$75,10,FALSE)</f>
        <v>0</v>
      </c>
      <c r="Z57" s="149">
        <f t="shared" si="23"/>
        <v>0</v>
      </c>
    </row>
    <row r="58" spans="2:60" ht="12.75" customHeight="1">
      <c r="B58" s="817"/>
      <c r="C58" s="638"/>
      <c r="D58" s="795" t="s">
        <v>451</v>
      </c>
      <c r="E58" s="786" t="s">
        <v>79</v>
      </c>
      <c r="F58" s="636"/>
      <c r="G58" s="128">
        <f>VLOOKUP($B$2,②③４歳!$F$4:$I$16,4,FALSE)</f>
        <v>0</v>
      </c>
      <c r="H58" s="131"/>
      <c r="I58" s="131"/>
      <c r="J58" s="131"/>
      <c r="K58" s="128">
        <f>VLOOKUP($B$2,②③４歳!$F$4:$I$16,4,FALSE)</f>
        <v>0</v>
      </c>
      <c r="L58" s="131"/>
      <c r="M58" s="131"/>
      <c r="N58" s="131"/>
      <c r="P58" s="658"/>
      <c r="Q58" s="8" t="str">
        <f>Q10</f>
        <v/>
      </c>
      <c r="R58" s="149">
        <f>VLOOKUP($B$2,月初児童数!$U$78:$V$89,2,FALSE)</f>
        <v>0</v>
      </c>
      <c r="S58" s="149">
        <f>VLOOKUP($B$2,月初児童数!$U$78:$W$89,3,FALSE)</f>
        <v>0</v>
      </c>
      <c r="T58" s="149">
        <f>VLOOKUP($B$2,月初児童数!$U$78:$X$89,4,FALSE)</f>
        <v>0</v>
      </c>
      <c r="U58" s="149">
        <f>VLOOKUP($B$2,月初児童数!$U$78:$Y$89,5,FALSE)</f>
        <v>0</v>
      </c>
      <c r="V58" s="149">
        <f>VLOOKUP($B$2,月初児童数!$U$78:$AA$89,7,FALSE)</f>
        <v>0</v>
      </c>
      <c r="W58" s="149">
        <f>VLOOKUP($B$2,月初児童数!$U$78:$AB$89,8,FALSE)</f>
        <v>0</v>
      </c>
      <c r="X58" s="149">
        <f>VLOOKUP($B$2,月初児童数!$U$78:$AC$89,9,FALSE)</f>
        <v>0</v>
      </c>
      <c r="Y58" s="149">
        <f>VLOOKUP($B$2,月初児童数!$U$78:$AD$89,10,FALSE)</f>
        <v>0</v>
      </c>
      <c r="Z58" s="149">
        <f t="shared" si="23"/>
        <v>0</v>
      </c>
    </row>
    <row r="59" spans="2:60" ht="12.75" customHeight="1">
      <c r="B59" s="817"/>
      <c r="C59" s="638"/>
      <c r="D59" s="796"/>
      <c r="E59" s="786" t="s">
        <v>608</v>
      </c>
      <c r="F59" s="636"/>
      <c r="G59" s="128">
        <f>VLOOKUP($B$2,②③４歳!$F$4:$K$16,6,FALSE)</f>
        <v>0</v>
      </c>
      <c r="H59" s="131"/>
      <c r="I59" s="131"/>
      <c r="J59" s="131"/>
      <c r="K59" s="128">
        <f>VLOOKUP($B$2,②③４歳!$F$4:$K$16,6,FALSE)</f>
        <v>0</v>
      </c>
      <c r="L59" s="131"/>
      <c r="M59" s="131"/>
      <c r="N59" s="131"/>
      <c r="P59" s="650"/>
      <c r="Q59" s="9" t="s">
        <v>29</v>
      </c>
      <c r="R59" s="149">
        <f>SUM(R54:R58)</f>
        <v>0</v>
      </c>
      <c r="S59" s="149">
        <f t="shared" ref="S59:V59" si="24">SUM(S54:S58)</f>
        <v>0</v>
      </c>
      <c r="T59" s="149">
        <f t="shared" si="24"/>
        <v>0</v>
      </c>
      <c r="U59" s="149">
        <f t="shared" si="24"/>
        <v>0</v>
      </c>
      <c r="V59" s="149">
        <f t="shared" si="24"/>
        <v>0</v>
      </c>
      <c r="W59" s="149">
        <f>SUM(W54:W58)</f>
        <v>0</v>
      </c>
      <c r="X59" s="149">
        <f t="shared" ref="X59:Z59" si="25">SUM(X54:X58)</f>
        <v>0</v>
      </c>
      <c r="Y59" s="149">
        <f t="shared" si="25"/>
        <v>0</v>
      </c>
      <c r="Z59" s="149">
        <f t="shared" si="25"/>
        <v>0</v>
      </c>
      <c r="AA59" s="124" t="s">
        <v>84</v>
      </c>
      <c r="AB59" s="132" t="str">
        <f>IF(SUM(R59:Y59)=J2,"OK",SUM(R59:Y59)-H47)</f>
        <v>OK</v>
      </c>
      <c r="AC59" s="181"/>
    </row>
    <row r="60" spans="2:60" ht="12.75" customHeight="1">
      <c r="B60" s="817"/>
      <c r="C60" s="638"/>
      <c r="D60" s="660" t="s">
        <v>46</v>
      </c>
      <c r="E60" s="786" t="s">
        <v>79</v>
      </c>
      <c r="F60" s="636"/>
      <c r="G60" s="128">
        <f>VLOOKUP($B$2,②③休日!$U$5:$W$16,3,FALSE)</f>
        <v>0</v>
      </c>
      <c r="H60" s="128">
        <f>VLOOKUP($B$2,②③休日!$U$5:$W$16,3,FALSE)</f>
        <v>0</v>
      </c>
      <c r="I60" s="128">
        <f>VLOOKUP($B$2,②③休日!$U$5:$W$16,3,FALSE)</f>
        <v>0</v>
      </c>
      <c r="J60" s="128">
        <f>VLOOKUP($B$2,②③休日!$U$5:$W$16,3,FALSE)</f>
        <v>0</v>
      </c>
      <c r="K60" s="128">
        <f>VLOOKUP($B$2,②③休日!$U$5:$W$16,3,FALSE)</f>
        <v>0</v>
      </c>
      <c r="L60" s="128">
        <f>VLOOKUP($B$2,②③休日!$U$5:$W$16,3,FALSE)</f>
        <v>0</v>
      </c>
      <c r="M60" s="128">
        <f>VLOOKUP($B$2,②③休日!$U$5:$W$16,3,FALSE)</f>
        <v>0</v>
      </c>
      <c r="N60" s="128">
        <f>VLOOKUP($B$2,②③休日!$U$5:$W$16,3,FALSE)</f>
        <v>0</v>
      </c>
      <c r="P60" s="122"/>
      <c r="Q60" s="122"/>
      <c r="R60" s="137"/>
      <c r="S60" s="137"/>
      <c r="T60" s="137"/>
      <c r="U60" s="137"/>
      <c r="V60" s="137"/>
      <c r="W60" s="137"/>
      <c r="X60" s="137"/>
      <c r="Y60" s="137"/>
    </row>
    <row r="61" spans="2:60" ht="12.75" customHeight="1">
      <c r="B61" s="817"/>
      <c r="C61" s="638"/>
      <c r="D61" s="792"/>
      <c r="E61" s="786" t="s">
        <v>608</v>
      </c>
      <c r="F61" s="636"/>
      <c r="G61" s="128">
        <f>VLOOKUP($B$2,②③休日!$U$5:$X$16,4,FALSE)</f>
        <v>0</v>
      </c>
      <c r="H61" s="128">
        <f>VLOOKUP($B$2,②③休日!$U$5:$X$16,4,FALSE)</f>
        <v>0</v>
      </c>
      <c r="I61" s="128">
        <f>VLOOKUP($B$2,②③休日!$U$5:$X$16,4,FALSE)</f>
        <v>0</v>
      </c>
      <c r="J61" s="128">
        <f>VLOOKUP($B$2,②③休日!$U$5:$X$16,4,FALSE)</f>
        <v>0</v>
      </c>
      <c r="K61" s="128">
        <f>VLOOKUP($B$2,②③休日!$U$5:$X$16,4,FALSE)</f>
        <v>0</v>
      </c>
      <c r="L61" s="128">
        <f>VLOOKUP($B$2,②③休日!$U$5:$X$16,4,FALSE)</f>
        <v>0</v>
      </c>
      <c r="M61" s="128">
        <f>VLOOKUP($B$2,②③休日!$U$5:$X$16,4,FALSE)</f>
        <v>0</v>
      </c>
      <c r="N61" s="128">
        <f>VLOOKUP($B$2,②③休日!$U$5:$X$16,4,FALSE)</f>
        <v>0</v>
      </c>
      <c r="P61" s="655" t="s">
        <v>615</v>
      </c>
      <c r="Q61" s="659" t="s">
        <v>80</v>
      </c>
      <c r="R61" s="687" t="s">
        <v>11</v>
      </c>
      <c r="S61" s="687"/>
      <c r="T61" s="687"/>
      <c r="U61" s="687"/>
      <c r="V61" s="687" t="s">
        <v>12</v>
      </c>
      <c r="W61" s="687"/>
      <c r="X61" s="687"/>
      <c r="Y61" s="687"/>
      <c r="Z61" s="804" t="s">
        <v>85</v>
      </c>
    </row>
    <row r="62" spans="2:60" ht="12.75" customHeight="1">
      <c r="B62" s="817"/>
      <c r="C62" s="638"/>
      <c r="D62" s="633" t="s">
        <v>74</v>
      </c>
      <c r="E62" s="786" t="s">
        <v>79</v>
      </c>
      <c r="F62" s="636"/>
      <c r="G62" s="128">
        <f>VLOOKUP($B$2,②③夜間!$O$6:$P$17,2,FALSE)</f>
        <v>0</v>
      </c>
      <c r="H62" s="128">
        <f>VLOOKUP($B$2,②③夜間!$O$6:$P$17,2,FALSE)</f>
        <v>0</v>
      </c>
      <c r="I62" s="128">
        <f>VLOOKUP($B$2,②③夜間!$O$6:$Q$17,3,FALSE)</f>
        <v>0</v>
      </c>
      <c r="J62" s="128">
        <f>VLOOKUP($B$2,②③夜間!$O$6:$Q$17,3,FALSE)</f>
        <v>0</v>
      </c>
      <c r="K62" s="128">
        <f>VLOOKUP($B$2,②③夜間!$O$6:$P$17,2,FALSE)</f>
        <v>0</v>
      </c>
      <c r="L62" s="128">
        <f>VLOOKUP($B$2,②③夜間!$O$6:$P$17,2,FALSE)</f>
        <v>0</v>
      </c>
      <c r="M62" s="128">
        <f>VLOOKUP($B$2,②③夜間!$O$6:$Q$17,3,FALSE)</f>
        <v>0</v>
      </c>
      <c r="N62" s="128">
        <f>VLOOKUP($B$2,②③夜間!$O$6:$Q$17,3,FALSE)</f>
        <v>0</v>
      </c>
      <c r="P62" s="658"/>
      <c r="Q62" s="659"/>
      <c r="R62" s="127" t="s">
        <v>3</v>
      </c>
      <c r="S62" s="127" t="s">
        <v>4</v>
      </c>
      <c r="T62" s="127" t="s">
        <v>5</v>
      </c>
      <c r="U62" s="127" t="s">
        <v>6</v>
      </c>
      <c r="V62" s="127" t="s">
        <v>3</v>
      </c>
      <c r="W62" s="127" t="s">
        <v>4</v>
      </c>
      <c r="X62" s="127" t="s">
        <v>5</v>
      </c>
      <c r="Y62" s="127" t="s">
        <v>6</v>
      </c>
      <c r="Z62" s="805"/>
      <c r="AB62" s="615" t="s">
        <v>344</v>
      </c>
      <c r="AC62" s="615"/>
    </row>
    <row r="63" spans="2:60" ht="12.75" customHeight="1">
      <c r="B63" s="817"/>
      <c r="C63" s="638"/>
      <c r="D63" s="633"/>
      <c r="E63" s="786" t="s">
        <v>608</v>
      </c>
      <c r="F63" s="636"/>
      <c r="G63" s="128">
        <f>VLOOKUP($B$2,②③夜間!$O$6:$R$17,4,FALSE)</f>
        <v>0</v>
      </c>
      <c r="H63" s="128">
        <f>VLOOKUP($B$2,②③夜間!$O$6:$R$17,4,FALSE)</f>
        <v>0</v>
      </c>
      <c r="I63" s="128">
        <f>VLOOKUP($B$2,②③夜間!$O$6:$S$17,5,FALSE)</f>
        <v>0</v>
      </c>
      <c r="J63" s="128">
        <f>VLOOKUP($B$2,②③夜間!$O$6:$S$17,5,FALSE)</f>
        <v>0</v>
      </c>
      <c r="K63" s="128">
        <f>VLOOKUP($B$2,②③夜間!$O$6:$R$17,4,FALSE)</f>
        <v>0</v>
      </c>
      <c r="L63" s="128">
        <f>VLOOKUP($B$2,②③夜間!$O$6:$R$17,4,FALSE)</f>
        <v>0</v>
      </c>
      <c r="M63" s="128">
        <f>VLOOKUP($B$2,②③夜間!$O$6:$S$17,5,FALSE)</f>
        <v>0</v>
      </c>
      <c r="N63" s="128">
        <f>VLOOKUP($B$2,②③夜間!$O$6:$S$17,5,FALSE)</f>
        <v>0</v>
      </c>
      <c r="P63" s="658"/>
      <c r="Q63" s="4" t="str">
        <f>Q6</f>
        <v/>
      </c>
      <c r="R63" s="128">
        <f t="shared" ref="R63:Y63" si="26">G97*R54</f>
        <v>0</v>
      </c>
      <c r="S63" s="128">
        <f t="shared" si="26"/>
        <v>0</v>
      </c>
      <c r="T63" s="128">
        <f t="shared" si="26"/>
        <v>0</v>
      </c>
      <c r="U63" s="128">
        <f t="shared" si="26"/>
        <v>0</v>
      </c>
      <c r="V63" s="128">
        <f t="shared" si="26"/>
        <v>0</v>
      </c>
      <c r="W63" s="128">
        <f t="shared" si="26"/>
        <v>0</v>
      </c>
      <c r="X63" s="128">
        <f t="shared" si="26"/>
        <v>0</v>
      </c>
      <c r="Y63" s="128">
        <f t="shared" si="26"/>
        <v>0</v>
      </c>
      <c r="Z63" s="128">
        <f>SUM(R63:Y63)</f>
        <v>0</v>
      </c>
      <c r="AB63" s="4" t="str">
        <f>Q6</f>
        <v/>
      </c>
      <c r="AC63" s="163">
        <f>SUMIF($G$107:$G$126,AB63,$N$107:$N$126)+SUMIF($G$131:$G$150,AB63,$N$131:$N$150)+SUMIF($G$158:$G$177,AB63,$N$158:$N$177)+SUMIF($G$182:$G$201,AB63,$N$182:$N$201)</f>
        <v>0</v>
      </c>
    </row>
    <row r="64" spans="2:60" ht="12.75" customHeight="1">
      <c r="B64" s="817"/>
      <c r="C64" s="638"/>
      <c r="D64" s="633" t="s">
        <v>594</v>
      </c>
      <c r="E64" s="786" t="s">
        <v>79</v>
      </c>
      <c r="F64" s="636"/>
      <c r="G64" s="128">
        <f>VLOOKUP($B$2,②③チーム!$P$4:$Q$15,2,FALSE)</f>
        <v>0</v>
      </c>
      <c r="H64" s="128">
        <f>VLOOKUP($B$2,②③チーム!$P$4:$Q$15,2,FALSE)</f>
        <v>0</v>
      </c>
      <c r="I64" s="128">
        <f>VLOOKUP($B$2,②③チーム!$P$4:$Q$15,2,FALSE)</f>
        <v>0</v>
      </c>
      <c r="J64" s="128">
        <f>VLOOKUP($B$2,②③チーム!$P$4:$Q$15,2,FALSE)</f>
        <v>0</v>
      </c>
      <c r="K64" s="128">
        <f>VLOOKUP($B$2,②③チーム!$P$4:$Q$15,2,FALSE)</f>
        <v>0</v>
      </c>
      <c r="L64" s="128">
        <f>VLOOKUP($B$2,②③チーム!$P$4:$Q$15,2,FALSE)</f>
        <v>0</v>
      </c>
      <c r="M64" s="128">
        <f>VLOOKUP($B$2,②③チーム!$P$4:$Q$15,2,FALSE)</f>
        <v>0</v>
      </c>
      <c r="N64" s="128">
        <f>VLOOKUP($B$2,②③チーム!$P$4:$Q$15,2,FALSE)</f>
        <v>0</v>
      </c>
      <c r="P64" s="658"/>
      <c r="Q64" s="5" t="str">
        <f>Q7</f>
        <v/>
      </c>
      <c r="R64" s="128">
        <f t="shared" ref="R64:Y64" si="27">G97*R55</f>
        <v>0</v>
      </c>
      <c r="S64" s="128">
        <f t="shared" si="27"/>
        <v>0</v>
      </c>
      <c r="T64" s="128">
        <f t="shared" si="27"/>
        <v>0</v>
      </c>
      <c r="U64" s="128">
        <f t="shared" si="27"/>
        <v>0</v>
      </c>
      <c r="V64" s="128">
        <f t="shared" si="27"/>
        <v>0</v>
      </c>
      <c r="W64" s="128">
        <f t="shared" si="27"/>
        <v>0</v>
      </c>
      <c r="X64" s="128">
        <f t="shared" si="27"/>
        <v>0</v>
      </c>
      <c r="Y64" s="128">
        <f t="shared" si="27"/>
        <v>0</v>
      </c>
      <c r="Z64" s="128">
        <f t="shared" ref="Z64:Z67" si="28">SUM(R64:Y64)</f>
        <v>0</v>
      </c>
      <c r="AB64" s="5" t="str">
        <f>Q7</f>
        <v/>
      </c>
      <c r="AC64" s="164">
        <f>SUMIF($G$107:$G$126,AB64,$N$107:$N$126)+SUMIF($G$131:$G$150,AB64,$N$131:$N$150)+SUMIF($G$158:$G$177,AB64,$N$158:$N$177)+SUMIF($G$182:$G$201,AB64,$N$182:$N$201)</f>
        <v>0</v>
      </c>
    </row>
    <row r="65" spans="2:29" ht="12.75" customHeight="1">
      <c r="B65" s="817"/>
      <c r="C65" s="638"/>
      <c r="D65" s="633"/>
      <c r="E65" s="786" t="s">
        <v>608</v>
      </c>
      <c r="F65" s="636"/>
      <c r="G65" s="128">
        <f>VLOOKUP($B$2,②③チーム!$P$4:$R$15,3,FALSE)</f>
        <v>0</v>
      </c>
      <c r="H65" s="128">
        <f>VLOOKUP($B$2,②③チーム!$P$4:$R$15,3,FALSE)</f>
        <v>0</v>
      </c>
      <c r="I65" s="128">
        <f>VLOOKUP($B$2,②③チーム!$P$4:$R$15,3,FALSE)</f>
        <v>0</v>
      </c>
      <c r="J65" s="128">
        <f>VLOOKUP($B$2,②③チーム!$P$4:$R$15,3,FALSE)</f>
        <v>0</v>
      </c>
      <c r="K65" s="128">
        <f>VLOOKUP($B$2,②③チーム!$P$4:$R$15,3,FALSE)</f>
        <v>0</v>
      </c>
      <c r="L65" s="128">
        <f>VLOOKUP($B$2,②③チーム!$P$4:$R$15,3,FALSE)</f>
        <v>0</v>
      </c>
      <c r="M65" s="128">
        <f>VLOOKUP($B$2,②③チーム!$P$4:$R$15,3,FALSE)</f>
        <v>0</v>
      </c>
      <c r="N65" s="128">
        <f>VLOOKUP($B$2,②③チーム!$P$4:$R$15,3,FALSE)</f>
        <v>0</v>
      </c>
      <c r="P65" s="658"/>
      <c r="Q65" s="6" t="str">
        <f>Q8</f>
        <v/>
      </c>
      <c r="R65" s="128">
        <f t="shared" ref="R65:Y65" si="29">G97*R56</f>
        <v>0</v>
      </c>
      <c r="S65" s="128">
        <f t="shared" si="29"/>
        <v>0</v>
      </c>
      <c r="T65" s="128">
        <f t="shared" si="29"/>
        <v>0</v>
      </c>
      <c r="U65" s="128">
        <f t="shared" si="29"/>
        <v>0</v>
      </c>
      <c r="V65" s="128">
        <f t="shared" si="29"/>
        <v>0</v>
      </c>
      <c r="W65" s="128">
        <f t="shared" si="29"/>
        <v>0</v>
      </c>
      <c r="X65" s="128">
        <f t="shared" si="29"/>
        <v>0</v>
      </c>
      <c r="Y65" s="128">
        <f t="shared" si="29"/>
        <v>0</v>
      </c>
      <c r="Z65" s="128">
        <f t="shared" si="28"/>
        <v>0</v>
      </c>
      <c r="AB65" s="6" t="str">
        <f>Q8</f>
        <v/>
      </c>
      <c r="AC65" s="165">
        <f>SUMIF($G$107:$G$126,AB65,$N$107:$N$126)+SUMIF($G$131:$G$150,AB65,$N$131:$N$150)+SUMIF($G$158:$G$177,AB65,$N$158:$N$177)+SUMIF($G$182:$G$201,AB65,$N$182:$N$201)</f>
        <v>0</v>
      </c>
    </row>
    <row r="66" spans="2:29" ht="12.75" customHeight="1">
      <c r="B66" s="817"/>
      <c r="C66" s="638"/>
      <c r="D66" s="141" t="s">
        <v>75</v>
      </c>
      <c r="E66" s="797" t="str">
        <f>VLOOKUP($B$2,②③減価償却!$N$4:$O$15,2,FALSE)</f>
        <v/>
      </c>
      <c r="F66" s="803"/>
      <c r="G66" s="180">
        <f>VLOOKUP($B$2,②③減価償却!$N$4:$P$15,3,FALSE)</f>
        <v>0</v>
      </c>
      <c r="H66" s="180">
        <f>VLOOKUP($B$2,②③減価償却!$N$4:$P$15,3,FALSE)</f>
        <v>0</v>
      </c>
      <c r="I66" s="180">
        <f>VLOOKUP($B$2,②③減価償却!$N$4:$P$15,3,FALSE)</f>
        <v>0</v>
      </c>
      <c r="J66" s="180">
        <f>VLOOKUP($B$2,②③減価償却!$N$4:$P$15,3,FALSE)</f>
        <v>0</v>
      </c>
      <c r="K66" s="180">
        <f>VLOOKUP($B$2,②③減価償却!$N$4:$P$15,3,FALSE)</f>
        <v>0</v>
      </c>
      <c r="L66" s="180">
        <f>VLOOKUP($B$2,②③減価償却!$N$4:$P$15,3,FALSE)</f>
        <v>0</v>
      </c>
      <c r="M66" s="180">
        <f>VLOOKUP($B$2,②③減価償却!$N$4:$P$15,3,FALSE)</f>
        <v>0</v>
      </c>
      <c r="N66" s="180">
        <f>VLOOKUP($B$2,②③減価償却!$N$4:$P$15,3,FALSE)</f>
        <v>0</v>
      </c>
      <c r="P66" s="658"/>
      <c r="Q66" s="7" t="str">
        <f>Q9</f>
        <v/>
      </c>
      <c r="R66" s="128">
        <f t="shared" ref="R66:Y66" si="30">G97*R57</f>
        <v>0</v>
      </c>
      <c r="S66" s="128">
        <f t="shared" si="30"/>
        <v>0</v>
      </c>
      <c r="T66" s="128">
        <f t="shared" si="30"/>
        <v>0</v>
      </c>
      <c r="U66" s="128">
        <f t="shared" si="30"/>
        <v>0</v>
      </c>
      <c r="V66" s="128">
        <f t="shared" si="30"/>
        <v>0</v>
      </c>
      <c r="W66" s="128">
        <f t="shared" si="30"/>
        <v>0</v>
      </c>
      <c r="X66" s="128">
        <f t="shared" si="30"/>
        <v>0</v>
      </c>
      <c r="Y66" s="128">
        <f t="shared" si="30"/>
        <v>0</v>
      </c>
      <c r="Z66" s="128">
        <f t="shared" si="28"/>
        <v>0</v>
      </c>
      <c r="AB66" s="7" t="str">
        <f>Q9</f>
        <v/>
      </c>
      <c r="AC66" s="166">
        <f>SUMIF($G$107:$G$126,AB66,$N$107:$N$126)+SUMIF($G$131:$G$150,AB66,$N$131:$N$150)+SUMIF($G$158:$G$177,AB66,$N$158:$N$177)+SUMIF($G$182:$G$201,AB66,$N$182:$N$201)</f>
        <v>0</v>
      </c>
    </row>
    <row r="67" spans="2:29" ht="12.75" customHeight="1">
      <c r="B67" s="817"/>
      <c r="C67" s="638"/>
      <c r="D67" s="141" t="s">
        <v>37</v>
      </c>
      <c r="E67" s="797" t="str">
        <f>VLOOKUP($B$2,②③賃借料加算!$N$4:$O$15,2,FALSE)</f>
        <v/>
      </c>
      <c r="F67" s="803"/>
      <c r="G67" s="180">
        <f>VLOOKUP($B$2,②③賃借料加算!$N$4:$P$15,3,FALSE)</f>
        <v>0</v>
      </c>
      <c r="H67" s="180">
        <f>VLOOKUP($B$2,②③賃借料加算!$N$4:$P$15,3,FALSE)</f>
        <v>0</v>
      </c>
      <c r="I67" s="180">
        <f>VLOOKUP($B$2,②③賃借料加算!$N$4:$P$15,3,FALSE)</f>
        <v>0</v>
      </c>
      <c r="J67" s="180">
        <f>VLOOKUP($B$2,②③賃借料加算!$N$4:$P$15,3,FALSE)</f>
        <v>0</v>
      </c>
      <c r="K67" s="180">
        <f>VLOOKUP($B$2,②③賃借料加算!$N$4:$P$15,3,FALSE)</f>
        <v>0</v>
      </c>
      <c r="L67" s="180">
        <f>VLOOKUP($B$2,②③賃借料加算!$N$4:$P$15,3,FALSE)</f>
        <v>0</v>
      </c>
      <c r="M67" s="180">
        <f>VLOOKUP($B$2,②③賃借料加算!$N$4:$P$15,3,FALSE)</f>
        <v>0</v>
      </c>
      <c r="N67" s="180">
        <f>VLOOKUP($B$2,②③賃借料加算!$N$4:$P$15,3,FALSE)</f>
        <v>0</v>
      </c>
      <c r="P67" s="658"/>
      <c r="Q67" s="8" t="str">
        <f>Q10</f>
        <v/>
      </c>
      <c r="R67" s="128">
        <f t="shared" ref="R67:Y67" si="31">G97*R58</f>
        <v>0</v>
      </c>
      <c r="S67" s="128">
        <f t="shared" si="31"/>
        <v>0</v>
      </c>
      <c r="T67" s="128">
        <f t="shared" si="31"/>
        <v>0</v>
      </c>
      <c r="U67" s="128">
        <f t="shared" si="31"/>
        <v>0</v>
      </c>
      <c r="V67" s="128">
        <f t="shared" si="31"/>
        <v>0</v>
      </c>
      <c r="W67" s="128">
        <f t="shared" si="31"/>
        <v>0</v>
      </c>
      <c r="X67" s="128">
        <f t="shared" si="31"/>
        <v>0</v>
      </c>
      <c r="Y67" s="128">
        <f t="shared" si="31"/>
        <v>0</v>
      </c>
      <c r="Z67" s="128">
        <f t="shared" si="28"/>
        <v>0</v>
      </c>
      <c r="AB67" s="8" t="str">
        <f>Q10</f>
        <v/>
      </c>
      <c r="AC67" s="167">
        <f>SUMIF($G$107:$G$126,AB67,$N$107:$N$126)+SUMIF($G$131:$G$150,AB67,$N$131:$N$150)+SUMIF($G$158:$G$177,AB67,$N$158:$N$177)+SUMIF($G$182:$G$201,AB67,$N$182:$N$201)</f>
        <v>0</v>
      </c>
    </row>
    <row r="68" spans="2:29" ht="12.75" customHeight="1">
      <c r="B68" s="817"/>
      <c r="C68" s="638"/>
      <c r="D68" s="291" t="s">
        <v>601</v>
      </c>
      <c r="E68" s="785"/>
      <c r="F68" s="646"/>
      <c r="G68" s="180">
        <f>②③外部監査!$K$5</f>
        <v>0</v>
      </c>
      <c r="H68" s="180">
        <f>②③外部監査!$K$5</f>
        <v>0</v>
      </c>
      <c r="I68" s="180">
        <f>②③外部監査!$K$5</f>
        <v>0</v>
      </c>
      <c r="J68" s="180">
        <f>②③外部監査!$K$5</f>
        <v>0</v>
      </c>
      <c r="K68" s="180">
        <f>②③外部監査!$K$5</f>
        <v>0</v>
      </c>
      <c r="L68" s="180">
        <f>②③外部監査!$K$5</f>
        <v>0</v>
      </c>
      <c r="M68" s="180">
        <f>②③外部監査!$K$5</f>
        <v>0</v>
      </c>
      <c r="N68" s="180">
        <f>②③外部監査!$K$5</f>
        <v>0</v>
      </c>
      <c r="P68" s="650"/>
      <c r="Q68" s="9" t="s">
        <v>29</v>
      </c>
      <c r="R68" s="128">
        <f>SUM(R63:R67)</f>
        <v>0</v>
      </c>
      <c r="S68" s="128">
        <f t="shared" ref="S68:Z68" si="32">SUM(S63:S67)</f>
        <v>0</v>
      </c>
      <c r="T68" s="128">
        <f t="shared" si="32"/>
        <v>0</v>
      </c>
      <c r="U68" s="128">
        <f t="shared" si="32"/>
        <v>0</v>
      </c>
      <c r="V68" s="128">
        <f t="shared" si="32"/>
        <v>0</v>
      </c>
      <c r="W68" s="128">
        <f t="shared" si="32"/>
        <v>0</v>
      </c>
      <c r="X68" s="128">
        <f t="shared" si="32"/>
        <v>0</v>
      </c>
      <c r="Y68" s="128">
        <f t="shared" si="32"/>
        <v>0</v>
      </c>
      <c r="Z68" s="128">
        <f t="shared" si="32"/>
        <v>0</v>
      </c>
      <c r="AB68" s="9" t="s">
        <v>29</v>
      </c>
      <c r="AC68" s="128">
        <f>SUM(AC63:AC67)</f>
        <v>0</v>
      </c>
    </row>
    <row r="69" spans="2:29" ht="12.75" customHeight="1">
      <c r="B69" s="817"/>
      <c r="C69" s="638"/>
      <c r="D69" s="660" t="s">
        <v>595</v>
      </c>
      <c r="E69" s="786" t="s">
        <v>79</v>
      </c>
      <c r="F69" s="636"/>
      <c r="G69" s="180">
        <f>VLOOKUP($B$2,②③１号定員なし!$P$4:$Q$15,2,FALSE)</f>
        <v>0</v>
      </c>
      <c r="H69" s="180">
        <f>VLOOKUP($B$2,②③１号定員なし!$P$4:$Q$15,2,FALSE)</f>
        <v>0</v>
      </c>
      <c r="I69" s="180">
        <f>VLOOKUP($B$2,②③１号定員なし!$P$4:$Q$15,2,FALSE)</f>
        <v>0</v>
      </c>
      <c r="J69" s="180">
        <f>VLOOKUP($B$2,②③１号定員なし!$P$4:$Q$15,2,FALSE)</f>
        <v>0</v>
      </c>
      <c r="K69" s="180">
        <f>VLOOKUP($B$2,②③１号定員なし!$P$4:$Q$15,2,FALSE)</f>
        <v>0</v>
      </c>
      <c r="L69" s="180">
        <f>VLOOKUP($B$2,②③１号定員なし!$P$4:$Q$15,2,FALSE)</f>
        <v>0</v>
      </c>
      <c r="M69" s="180">
        <f>VLOOKUP($B$2,②③１号定員なし!$P$4:$Q$15,2,FALSE)</f>
        <v>0</v>
      </c>
      <c r="N69" s="180">
        <f>VLOOKUP($B$2,②③１号定員なし!$P$4:$Q$15,2,FALSE)</f>
        <v>0</v>
      </c>
      <c r="P69" s="122"/>
      <c r="Q69" s="122"/>
      <c r="R69" s="137"/>
      <c r="S69" s="137"/>
      <c r="T69" s="137"/>
      <c r="U69" s="137"/>
      <c r="V69" s="137"/>
      <c r="W69" s="137"/>
      <c r="X69" s="137"/>
      <c r="Y69" s="137"/>
      <c r="AB69" s="137"/>
    </row>
    <row r="70" spans="2:29" ht="12.75" customHeight="1">
      <c r="B70" s="817"/>
      <c r="C70" s="639"/>
      <c r="D70" s="661"/>
      <c r="E70" s="786" t="s">
        <v>608</v>
      </c>
      <c r="F70" s="636"/>
      <c r="G70" s="180">
        <f>VLOOKUP($B$2,②③１号定員なし!$P$4:$R$15,3,FALSE)</f>
        <v>0</v>
      </c>
      <c r="H70" s="180">
        <f>VLOOKUP($B$2,②③１号定員なし!$P$4:$R$15,3,FALSE)</f>
        <v>0</v>
      </c>
      <c r="I70" s="180">
        <f>VLOOKUP($B$2,②③１号定員なし!$P$4:$R$15,3,FALSE)</f>
        <v>0</v>
      </c>
      <c r="J70" s="180">
        <f>VLOOKUP($B$2,②③１号定員なし!$P$4:$R$15,3,FALSE)</f>
        <v>0</v>
      </c>
      <c r="K70" s="180">
        <f>VLOOKUP($B$2,②③１号定員なし!$P$4:$R$15,3,FALSE)</f>
        <v>0</v>
      </c>
      <c r="L70" s="180">
        <f>VLOOKUP($B$2,②③１号定員なし!$P$4:$R$15,3,FALSE)</f>
        <v>0</v>
      </c>
      <c r="M70" s="180">
        <f>VLOOKUP($B$2,②③１号定員なし!$P$4:$R$15,3,FALSE)</f>
        <v>0</v>
      </c>
      <c r="N70" s="180">
        <f>VLOOKUP($B$2,②③１号定員なし!$P$4:$R$15,3,FALSE)</f>
        <v>0</v>
      </c>
      <c r="P70" s="620" t="s">
        <v>384</v>
      </c>
      <c r="Q70" s="126" t="s">
        <v>80</v>
      </c>
      <c r="R70" s="127" t="s">
        <v>86</v>
      </c>
      <c r="S70" s="126" t="s">
        <v>87</v>
      </c>
      <c r="U70" s="655" t="s">
        <v>616</v>
      </c>
      <c r="V70" s="126" t="s">
        <v>80</v>
      </c>
      <c r="W70" s="120" t="s">
        <v>87</v>
      </c>
      <c r="Y70" s="137"/>
      <c r="AB70" s="615" t="s">
        <v>617</v>
      </c>
      <c r="AC70" s="615"/>
    </row>
    <row r="71" spans="2:29" ht="12.75" customHeight="1">
      <c r="B71" s="817"/>
      <c r="C71" s="630" t="s">
        <v>98</v>
      </c>
      <c r="D71" s="783" t="s">
        <v>393</v>
      </c>
      <c r="E71" s="786" t="s">
        <v>79</v>
      </c>
      <c r="F71" s="636"/>
      <c r="G71" s="128">
        <f>VLOOKUP($B$2,②③分園減算!$L$21:$T$32,2,FALSE)</f>
        <v>0</v>
      </c>
      <c r="H71" s="128">
        <f>VLOOKUP($B$2,②③分園減算!$L$21:$T$32,3,FALSE)</f>
        <v>0</v>
      </c>
      <c r="I71" s="128">
        <f>VLOOKUP($B$2,②③分園減算!$L$21:$T$32,4,FALSE)</f>
        <v>0</v>
      </c>
      <c r="J71" s="128">
        <f>VLOOKUP($B$2,②③分園減算!$L$21:$T$32,5,FALSE)</f>
        <v>0</v>
      </c>
      <c r="K71" s="128">
        <f>VLOOKUP($B$2,②③分園減算!$L$21:$T$32,6,FALSE)</f>
        <v>0</v>
      </c>
      <c r="L71" s="128">
        <f>VLOOKUP($B$2,②③分園減算!$L$21:$T$32,7,FALSE)</f>
        <v>0</v>
      </c>
      <c r="M71" s="128">
        <f>VLOOKUP($B$2,②③分園減算!$L$21:$T$32,8,FALSE)</f>
        <v>0</v>
      </c>
      <c r="N71" s="128">
        <f>VLOOKUP($B$2,②③分園減算!$L$21:$T$32,9,FALSE)</f>
        <v>0</v>
      </c>
      <c r="P71" s="620"/>
      <c r="Q71" s="4" t="str">
        <f>Q6</f>
        <v/>
      </c>
      <c r="R71" s="149">
        <f>VLOOKUP($B$2,月初児童数!AH22:AK33,4,FALSE)</f>
        <v>0</v>
      </c>
      <c r="S71" s="129">
        <f>$P$76*R71</f>
        <v>0</v>
      </c>
      <c r="U71" s="658"/>
      <c r="V71" s="4" t="str">
        <f>Q6</f>
        <v/>
      </c>
      <c r="W71" s="134">
        <f>Z63+S71</f>
        <v>0</v>
      </c>
      <c r="Y71" s="137"/>
      <c r="AB71" s="4" t="str">
        <f>Q6</f>
        <v/>
      </c>
      <c r="AC71" s="134">
        <f>W23+W71+AC63</f>
        <v>0</v>
      </c>
    </row>
    <row r="72" spans="2:29" ht="12.75" customHeight="1">
      <c r="B72" s="817"/>
      <c r="C72" s="631"/>
      <c r="D72" s="784"/>
      <c r="E72" s="786" t="s">
        <v>608</v>
      </c>
      <c r="F72" s="636"/>
      <c r="G72" s="128">
        <f>VLOOKUP($B$2,②③分園減算!$L$36:$T$47,2,FALSE)</f>
        <v>0</v>
      </c>
      <c r="H72" s="128">
        <f>VLOOKUP($B$2,②③分園減算!$L$36:$T$47,3,FALSE)</f>
        <v>0</v>
      </c>
      <c r="I72" s="128">
        <f>VLOOKUP($B$2,②③分園減算!$L$36:$T$47,4,FALSE)</f>
        <v>0</v>
      </c>
      <c r="J72" s="128">
        <f>VLOOKUP($B$2,②③分園減算!$L$36:$T$47,5,FALSE)</f>
        <v>0</v>
      </c>
      <c r="K72" s="128">
        <f>VLOOKUP($B$2,②③分園減算!$L$36:$T$47,6,FALSE)</f>
        <v>0</v>
      </c>
      <c r="L72" s="128">
        <f>VLOOKUP($B$2,②③分園減算!$L$36:$T$47,7,FALSE)</f>
        <v>0</v>
      </c>
      <c r="M72" s="128">
        <f>VLOOKUP($B$2,②③分園減算!$L$36:$T$47,8,FALSE)</f>
        <v>0</v>
      </c>
      <c r="N72" s="128">
        <f>VLOOKUP($B$2,②③分園減算!$L$36:$T$47,9,FALSE)</f>
        <v>0</v>
      </c>
      <c r="P72" s="620"/>
      <c r="Q72" s="5" t="str">
        <f>Q7</f>
        <v/>
      </c>
      <c r="R72" s="149">
        <f>VLOOKUP($B$2,月初児童数!AH36:AK47,4,FALSE)</f>
        <v>0</v>
      </c>
      <c r="S72" s="129">
        <f t="shared" ref="S72:S74" si="33">$P$76*R72</f>
        <v>0</v>
      </c>
      <c r="U72" s="658"/>
      <c r="V72" s="5" t="str">
        <f>Q7</f>
        <v/>
      </c>
      <c r="W72" s="138">
        <f>Z64+S72</f>
        <v>0</v>
      </c>
      <c r="Y72" s="137"/>
      <c r="AB72" s="5" t="str">
        <f>Q7</f>
        <v/>
      </c>
      <c r="AC72" s="138">
        <f>W24+W72+AC64</f>
        <v>0</v>
      </c>
    </row>
    <row r="73" spans="2:29" ht="12.75" customHeight="1">
      <c r="B73" s="817"/>
      <c r="C73" s="631"/>
      <c r="D73" s="783" t="s">
        <v>38</v>
      </c>
      <c r="E73" s="786" t="s">
        <v>79</v>
      </c>
      <c r="F73" s="636"/>
      <c r="G73" s="128">
        <f>VLOOKUP($B$2,②③土曜日閉所減算!$AN$55:$AV$66,2,FALSE)</f>
        <v>0</v>
      </c>
      <c r="H73" s="128">
        <f>VLOOKUP($B$2,②③土曜日閉所減算!$AN$55:$AV$66,3,FALSE)</f>
        <v>0</v>
      </c>
      <c r="I73" s="128">
        <f>VLOOKUP($B$2,②③土曜日閉所減算!$AN$55:$AV$66,4,FALSE)</f>
        <v>0</v>
      </c>
      <c r="J73" s="128">
        <f>VLOOKUP($B$2,②③土曜日閉所減算!$AN$55:$AV$66,5,FALSE)</f>
        <v>0</v>
      </c>
      <c r="K73" s="128">
        <f>VLOOKUP($B$2,②③土曜日閉所減算!$AN$55:$AV$66,6,FALSE)</f>
        <v>0</v>
      </c>
      <c r="L73" s="128">
        <f>VLOOKUP($B$2,②③土曜日閉所減算!$AN$55:$AV$66,7,FALSE)</f>
        <v>0</v>
      </c>
      <c r="M73" s="128">
        <f>VLOOKUP($B$2,②③土曜日閉所減算!$AN$55:$AV$66,8,FALSE)</f>
        <v>0</v>
      </c>
      <c r="N73" s="128">
        <f>VLOOKUP($B$2,②③土曜日閉所減算!$AN$55:$AV$66,9,FALSE)</f>
        <v>0</v>
      </c>
      <c r="P73" s="620"/>
      <c r="Q73" s="6" t="str">
        <f>Q8</f>
        <v/>
      </c>
      <c r="R73" s="149">
        <f>VLOOKUP($B$2,月初児童数!AH50:AK61,4,FALSE)</f>
        <v>0</v>
      </c>
      <c r="S73" s="129">
        <f t="shared" si="33"/>
        <v>0</v>
      </c>
      <c r="U73" s="658"/>
      <c r="V73" s="6" t="str">
        <f>Q8</f>
        <v/>
      </c>
      <c r="W73" s="139">
        <f>Z65+S73</f>
        <v>0</v>
      </c>
      <c r="Y73" s="137"/>
      <c r="AB73" s="6" t="str">
        <f>Q8</f>
        <v/>
      </c>
      <c r="AC73" s="139">
        <f>W25+W73+AC65</f>
        <v>0</v>
      </c>
    </row>
    <row r="74" spans="2:29" ht="12.75" customHeight="1">
      <c r="B74" s="817"/>
      <c r="C74" s="631"/>
      <c r="D74" s="661"/>
      <c r="E74" s="786" t="s">
        <v>608</v>
      </c>
      <c r="F74" s="636"/>
      <c r="G74" s="134">
        <f>VLOOKUP($B$2,②③土曜日閉所減算!$AN$89:$AV$100,2,FALSE)</f>
        <v>0</v>
      </c>
      <c r="H74" s="134">
        <f>VLOOKUP($B$2,②③土曜日閉所減算!$AN$89:$AV$100,3,FALSE)</f>
        <v>0</v>
      </c>
      <c r="I74" s="134">
        <f>VLOOKUP($B$2,②③土曜日閉所減算!$AN$89:$AV$100,4,FALSE)</f>
        <v>0</v>
      </c>
      <c r="J74" s="134">
        <f>VLOOKUP($B$2,②③土曜日閉所減算!$AN$89:$AV$100,5,FALSE)</f>
        <v>0</v>
      </c>
      <c r="K74" s="134">
        <f>VLOOKUP($B$2,②③土曜日閉所減算!$AN$89:$AV$100,6,FALSE)</f>
        <v>0</v>
      </c>
      <c r="L74" s="134">
        <f>VLOOKUP($B$2,②③土曜日閉所減算!$AN$89:$AV$100,7,FALSE)</f>
        <v>0</v>
      </c>
      <c r="M74" s="134">
        <f>VLOOKUP($B$2,②③土曜日閉所減算!$AN$89:$AV$100,8,FALSE)</f>
        <v>0</v>
      </c>
      <c r="N74" s="134">
        <f>VLOOKUP($B$2,②③土曜日閉所減算!$AN$89:$AV$100,9,FALSE)</f>
        <v>0</v>
      </c>
      <c r="O74" s="137"/>
      <c r="P74" s="620"/>
      <c r="Q74" s="7" t="str">
        <f>Q9</f>
        <v/>
      </c>
      <c r="R74" s="149">
        <f>VLOOKUP($B$2,月初児童数!AH64:AK75,4,FALSE)</f>
        <v>0</v>
      </c>
      <c r="S74" s="129">
        <f t="shared" si="33"/>
        <v>0</v>
      </c>
      <c r="U74" s="658"/>
      <c r="V74" s="7" t="str">
        <f>Q9</f>
        <v/>
      </c>
      <c r="W74" s="140">
        <f>Z66+S74</f>
        <v>0</v>
      </c>
      <c r="Y74" s="137"/>
      <c r="AB74" s="7" t="str">
        <f>Q9</f>
        <v/>
      </c>
      <c r="AC74" s="140">
        <f>W26+W74+AC66</f>
        <v>0</v>
      </c>
    </row>
    <row r="75" spans="2:29" ht="12.75" customHeight="1">
      <c r="B75" s="817"/>
      <c r="C75" s="631"/>
      <c r="D75" s="783" t="s">
        <v>596</v>
      </c>
      <c r="E75" s="786" t="s">
        <v>79</v>
      </c>
      <c r="F75" s="636"/>
      <c r="G75" s="134">
        <f>VLOOKUP($B$2,②③主幹等未取組減算!$X$5:$Y$16,2,FALSE)</f>
        <v>0</v>
      </c>
      <c r="H75" s="134">
        <f>VLOOKUP($B$2,②③主幹等未取組減算!$X$5:$Y$16,2,FALSE)</f>
        <v>0</v>
      </c>
      <c r="I75" s="134">
        <f>VLOOKUP($B$2,②③主幹等未取組減算!$X$5:$Y$16,2,FALSE)</f>
        <v>0</v>
      </c>
      <c r="J75" s="134">
        <f>VLOOKUP($B$2,②③主幹等未取組減算!$X$5:$Y$16,2,FALSE)</f>
        <v>0</v>
      </c>
      <c r="K75" s="134">
        <f>VLOOKUP($B$2,②③主幹等未取組減算!$X$5:$Y$16,2,FALSE)</f>
        <v>0</v>
      </c>
      <c r="L75" s="134">
        <f>VLOOKUP($B$2,②③主幹等未取組減算!$X$5:$Y$16,2,FALSE)</f>
        <v>0</v>
      </c>
      <c r="M75" s="134">
        <f>VLOOKUP($B$2,②③主幹等未取組減算!$X$5:$Y$16,2,FALSE)</f>
        <v>0</v>
      </c>
      <c r="N75" s="134">
        <f>VLOOKUP($B$2,②③主幹等未取組減算!$X$5:$Y$16,2,FALSE)</f>
        <v>0</v>
      </c>
      <c r="O75" s="137"/>
      <c r="P75" s="620"/>
      <c r="Q75" s="8" t="str">
        <f>Q10</f>
        <v/>
      </c>
      <c r="R75" s="149">
        <f>VLOOKUP($B$2,月初児童数!AH78:AK89,4,FALSE)</f>
        <v>0</v>
      </c>
      <c r="S75" s="129">
        <f>$P$76*R75</f>
        <v>0</v>
      </c>
      <c r="U75" s="658"/>
      <c r="V75" s="8" t="str">
        <f>Q10</f>
        <v/>
      </c>
      <c r="W75" s="142">
        <f>Z67+S75</f>
        <v>0</v>
      </c>
      <c r="Y75" s="137"/>
      <c r="AB75" s="8" t="str">
        <f>Q10</f>
        <v/>
      </c>
      <c r="AC75" s="142">
        <f>W27+W75+AC67</f>
        <v>0</v>
      </c>
    </row>
    <row r="76" spans="2:29" ht="12.75" customHeight="1">
      <c r="B76" s="817"/>
      <c r="C76" s="631"/>
      <c r="D76" s="784"/>
      <c r="E76" s="786" t="s">
        <v>608</v>
      </c>
      <c r="F76" s="636"/>
      <c r="G76" s="134">
        <f>VLOOKUP($B$2,②③主幹等未取組減算!$X$5:$Z$16,3,FALSE)</f>
        <v>0</v>
      </c>
      <c r="H76" s="134">
        <f>VLOOKUP($B$2,②③主幹等未取組減算!$X$5:$Z$16,3,FALSE)</f>
        <v>0</v>
      </c>
      <c r="I76" s="134">
        <f>VLOOKUP($B$2,②③主幹等未取組減算!$X$5:$Z$16,3,FALSE)</f>
        <v>0</v>
      </c>
      <c r="J76" s="134">
        <f>VLOOKUP($B$2,②③主幹等未取組減算!$X$5:$Z$16,3,FALSE)</f>
        <v>0</v>
      </c>
      <c r="K76" s="134">
        <f>VLOOKUP($B$2,②③主幹等未取組減算!$X$5:$Z$16,3,FALSE)</f>
        <v>0</v>
      </c>
      <c r="L76" s="134">
        <f>VLOOKUP($B$2,②③主幹等未取組減算!$X$5:$Z$16,3,FALSE)</f>
        <v>0</v>
      </c>
      <c r="M76" s="134">
        <f>VLOOKUP($B$2,②③主幹等未取組減算!$X$5:$Z$16,3,FALSE)</f>
        <v>0</v>
      </c>
      <c r="N76" s="134">
        <f>VLOOKUP($B$2,②③主幹等未取組減算!$X$5:$Z$16,3,FALSE)</f>
        <v>0</v>
      </c>
      <c r="O76" s="137"/>
      <c r="P76" s="143">
        <f>②③副食費!C2</f>
        <v>4800</v>
      </c>
      <c r="Q76" s="9" t="s">
        <v>29</v>
      </c>
      <c r="R76" s="149">
        <f>SUM(R71:R75)</f>
        <v>0</v>
      </c>
      <c r="S76" s="128">
        <f>SUM(S71:S75)</f>
        <v>0</v>
      </c>
      <c r="U76" s="650"/>
      <c r="V76" s="9" t="s">
        <v>29</v>
      </c>
      <c r="W76" s="128">
        <f>SUM(W71:W75)</f>
        <v>0</v>
      </c>
      <c r="Y76" s="137"/>
      <c r="AB76" s="9" t="s">
        <v>29</v>
      </c>
      <c r="AC76" s="128">
        <f>SUM(AC71:AC75)</f>
        <v>0</v>
      </c>
    </row>
    <row r="77" spans="2:29" ht="12.75" customHeight="1">
      <c r="B77" s="817"/>
      <c r="C77" s="631"/>
      <c r="D77" s="783" t="s">
        <v>597</v>
      </c>
      <c r="E77" s="786" t="s">
        <v>79</v>
      </c>
      <c r="F77" s="636"/>
      <c r="G77" s="134">
        <f>VLOOKUP($B$2,②③配置基準減算!$AA$5:$AB$16,2,FALSE)</f>
        <v>0</v>
      </c>
      <c r="H77" s="134">
        <f>VLOOKUP($B$2,②③配置基準減算!$AA$5:$AB$16,2,FALSE)</f>
        <v>0</v>
      </c>
      <c r="I77" s="134">
        <f>VLOOKUP($B$2,②③配置基準減算!$AA$5:$AB$16,2,FALSE)</f>
        <v>0</v>
      </c>
      <c r="J77" s="134">
        <f>VLOOKUP($B$2,②③配置基準減算!$AA$5:$AB$16,2,FALSE)</f>
        <v>0</v>
      </c>
      <c r="K77" s="134">
        <f>VLOOKUP($B$2,②③配置基準減算!$AA$5:$AB$16,2,FALSE)</f>
        <v>0</v>
      </c>
      <c r="L77" s="134">
        <f>VLOOKUP($B$2,②③配置基準減算!$AA$5:$AB$16,2,FALSE)</f>
        <v>0</v>
      </c>
      <c r="M77" s="134">
        <f>VLOOKUP($B$2,②③配置基準減算!$AA$5:$AB$16,2,FALSE)</f>
        <v>0</v>
      </c>
      <c r="N77" s="134">
        <f>VLOOKUP($B$2,②③配置基準減算!$AA$5:$AB$16,2,FALSE)</f>
        <v>0</v>
      </c>
      <c r="P77" s="153"/>
      <c r="Q77" s="11"/>
      <c r="R77" s="152"/>
      <c r="S77" s="137"/>
      <c r="U77" s="155"/>
      <c r="V77" s="11"/>
      <c r="W77" s="137"/>
      <c r="Y77" s="137"/>
    </row>
    <row r="78" spans="2:29" ht="12.75" customHeight="1">
      <c r="B78" s="817"/>
      <c r="C78" s="631"/>
      <c r="D78" s="661"/>
      <c r="E78" s="786" t="s">
        <v>608</v>
      </c>
      <c r="F78" s="636"/>
      <c r="G78" s="134">
        <f>VLOOKUP($B$2,②③配置基準減算!$AA$5:$AC$16,3,FALSE)</f>
        <v>0</v>
      </c>
      <c r="H78" s="134">
        <f>VLOOKUP($B$2,②③配置基準減算!$AA$5:$AC$16,3,FALSE)</f>
        <v>0</v>
      </c>
      <c r="I78" s="134">
        <f>VLOOKUP($B$2,②③配置基準減算!$AA$5:$AC$16,3,FALSE)</f>
        <v>0</v>
      </c>
      <c r="J78" s="134">
        <f>VLOOKUP($B$2,②③配置基準減算!$AA$5:$AC$16,3,FALSE)</f>
        <v>0</v>
      </c>
      <c r="K78" s="134">
        <f>VLOOKUP($B$2,②③配置基準減算!$AA$5:$AC$16,3,FALSE)</f>
        <v>0</v>
      </c>
      <c r="L78" s="134">
        <f>VLOOKUP($B$2,②③配置基準減算!$AA$5:$AC$16,3,FALSE)</f>
        <v>0</v>
      </c>
      <c r="M78" s="134">
        <f>VLOOKUP($B$2,②③配置基準減算!$AA$5:$AC$16,3,FALSE)</f>
        <v>0</v>
      </c>
      <c r="N78" s="134">
        <f>VLOOKUP($B$2,②③配置基準減算!$AA$5:$AC$16,3,FALSE)</f>
        <v>0</v>
      </c>
      <c r="P78" s="153"/>
      <c r="Q78" s="11"/>
      <c r="R78" s="152"/>
      <c r="S78" s="137"/>
      <c r="U78" s="155"/>
      <c r="V78" s="11"/>
      <c r="W78" s="137"/>
      <c r="Y78" s="137"/>
    </row>
    <row r="79" spans="2:29" ht="12.75" customHeight="1">
      <c r="B79" s="817"/>
      <c r="C79" s="631"/>
      <c r="D79" s="783" t="s">
        <v>598</v>
      </c>
      <c r="E79" s="786" t="s">
        <v>79</v>
      </c>
      <c r="F79" s="636"/>
      <c r="G79" s="134">
        <f>VLOOKUP($B$2,②③職員資格なし減算!$AA$5:$AB$16,2,FALSE)</f>
        <v>0</v>
      </c>
      <c r="H79" s="134">
        <f>VLOOKUP($B$2,②③職員資格なし減算!$AA$5:$AB$16,2,FALSE)</f>
        <v>0</v>
      </c>
      <c r="I79" s="134">
        <f>VLOOKUP($B$2,②③職員資格なし減算!$AA$5:$AB$16,2,FALSE)</f>
        <v>0</v>
      </c>
      <c r="J79" s="134">
        <f>VLOOKUP($B$2,②③職員資格なし減算!$AA$5:$AB$16,2,FALSE)</f>
        <v>0</v>
      </c>
      <c r="K79" s="134">
        <f>VLOOKUP($B$2,②③職員資格なし減算!$AA$5:$AB$16,2,FALSE)</f>
        <v>0</v>
      </c>
      <c r="L79" s="134">
        <f>VLOOKUP($B$2,②③職員資格なし減算!$AA$5:$AB$16,2,FALSE)</f>
        <v>0</v>
      </c>
      <c r="M79" s="134">
        <f>VLOOKUP($B$2,②③職員資格なし減算!$AA$5:$AB$16,2,FALSE)</f>
        <v>0</v>
      </c>
      <c r="N79" s="134">
        <f>VLOOKUP($B$2,②③職員資格なし減算!$AA$5:$AB$16,2,FALSE)</f>
        <v>0</v>
      </c>
      <c r="P79" s="153"/>
      <c r="Q79" s="11"/>
      <c r="R79" s="152"/>
      <c r="S79" s="137"/>
      <c r="U79" s="155"/>
      <c r="V79" s="11"/>
      <c r="W79" s="137"/>
      <c r="Y79" s="137"/>
    </row>
    <row r="80" spans="2:29" ht="12.75" customHeight="1">
      <c r="B80" s="817"/>
      <c r="C80" s="631"/>
      <c r="D80" s="661"/>
      <c r="E80" s="786" t="s">
        <v>608</v>
      </c>
      <c r="F80" s="636"/>
      <c r="G80" s="134">
        <f>VLOOKUP($B$2,②③職員資格なし減算!$AA$5:$AC$16,3,FALSE)</f>
        <v>0</v>
      </c>
      <c r="H80" s="134">
        <f>VLOOKUP($B$2,②③職員資格なし減算!$AA$5:$AC$16,3,FALSE)</f>
        <v>0</v>
      </c>
      <c r="I80" s="134">
        <f>VLOOKUP($B$2,②③職員資格なし減算!$AA$5:$AC$16,3,FALSE)</f>
        <v>0</v>
      </c>
      <c r="J80" s="134">
        <f>VLOOKUP($B$2,②③職員資格なし減算!$AA$5:$AC$16,3,FALSE)</f>
        <v>0</v>
      </c>
      <c r="K80" s="134">
        <f>VLOOKUP($B$2,②③職員資格なし減算!$AA$5:$AC$16,3,FALSE)</f>
        <v>0</v>
      </c>
      <c r="L80" s="134">
        <f>VLOOKUP($B$2,②③職員資格なし減算!$AA$5:$AC$16,3,FALSE)</f>
        <v>0</v>
      </c>
      <c r="M80" s="134">
        <f>VLOOKUP($B$2,②③職員資格なし減算!$AA$5:$AC$16,3,FALSE)</f>
        <v>0</v>
      </c>
      <c r="N80" s="134">
        <f>VLOOKUP($B$2,②③職員資格なし減算!$AA$5:$AC$16,3,FALSE)</f>
        <v>0</v>
      </c>
      <c r="P80" s="153"/>
      <c r="Q80" s="11"/>
      <c r="R80" s="152"/>
      <c r="S80" s="137"/>
      <c r="U80" s="155"/>
      <c r="V80" s="11"/>
      <c r="W80" s="137"/>
      <c r="Y80" s="137"/>
    </row>
    <row r="81" spans="2:29" ht="12.75" customHeight="1">
      <c r="B81" s="817"/>
      <c r="C81" s="631"/>
      <c r="D81" s="793" t="s">
        <v>603</v>
      </c>
      <c r="E81" s="787" t="str">
        <f>VLOOKUP($B$2,②③定員超過減算!$N$7:$O$18,2,FALSE)</f>
        <v/>
      </c>
      <c r="F81" s="120" t="s">
        <v>79</v>
      </c>
      <c r="G81" s="134">
        <f t="shared" ref="G81:N81" si="34">IFERROR(-ROUNDUP(SUM(G54:G80)*$E$81,-1)-G82,0)</f>
        <v>0</v>
      </c>
      <c r="H81" s="134">
        <f t="shared" si="34"/>
        <v>0</v>
      </c>
      <c r="I81" s="134">
        <f t="shared" si="34"/>
        <v>0</v>
      </c>
      <c r="J81" s="134">
        <f t="shared" si="34"/>
        <v>0</v>
      </c>
      <c r="K81" s="134">
        <f t="shared" si="34"/>
        <v>0</v>
      </c>
      <c r="L81" s="134">
        <f t="shared" si="34"/>
        <v>0</v>
      </c>
      <c r="M81" s="134">
        <f t="shared" si="34"/>
        <v>0</v>
      </c>
      <c r="N81" s="134">
        <f t="shared" si="34"/>
        <v>0</v>
      </c>
      <c r="P81" s="153"/>
      <c r="Q81" s="11"/>
      <c r="R81" s="152"/>
      <c r="S81" s="137"/>
      <c r="U81" s="155"/>
      <c r="V81" s="11"/>
      <c r="W81" s="137"/>
      <c r="Y81" s="137"/>
    </row>
    <row r="82" spans="2:29" ht="12.75" customHeight="1">
      <c r="B82" s="817"/>
      <c r="C82" s="632"/>
      <c r="D82" s="794"/>
      <c r="E82" s="788"/>
      <c r="F82" s="120" t="s">
        <v>608</v>
      </c>
      <c r="G82" s="134">
        <f t="shared" ref="G82:N82" si="35">IFERROR(-ROUND((G55+G57+G59+G61+G63+G65+G70+G72+G74+G76+G78+G80)*$E$81,0),0)</f>
        <v>0</v>
      </c>
      <c r="H82" s="134">
        <f t="shared" si="35"/>
        <v>0</v>
      </c>
      <c r="I82" s="134">
        <f t="shared" si="35"/>
        <v>0</v>
      </c>
      <c r="J82" s="134">
        <f t="shared" si="35"/>
        <v>0</v>
      </c>
      <c r="K82" s="134">
        <f t="shared" si="35"/>
        <v>0</v>
      </c>
      <c r="L82" s="134">
        <f t="shared" si="35"/>
        <v>0</v>
      </c>
      <c r="M82" s="134">
        <f t="shared" si="35"/>
        <v>0</v>
      </c>
      <c r="N82" s="134">
        <f t="shared" si="35"/>
        <v>0</v>
      </c>
      <c r="P82" s="153"/>
      <c r="Q82" s="11"/>
      <c r="R82" s="152"/>
      <c r="S82" s="137"/>
      <c r="U82" s="155"/>
      <c r="V82" s="11"/>
      <c r="W82" s="137"/>
      <c r="Y82" s="137"/>
    </row>
    <row r="83" spans="2:29" ht="12.75" customHeight="1">
      <c r="B83" s="817"/>
      <c r="C83" s="637" t="s">
        <v>97</v>
      </c>
      <c r="D83" s="660" t="s">
        <v>40</v>
      </c>
      <c r="E83" s="799" t="str">
        <f>VLOOKUP($B$2,②③療育支援!$B$10:$C$21,2,FALSE)</f>
        <v/>
      </c>
      <c r="F83" s="120" t="s">
        <v>79</v>
      </c>
      <c r="G83" s="180">
        <f>VLOOKUP($B$2,②③療育支援!$B$10:$L$21,10,FALSE)</f>
        <v>0</v>
      </c>
      <c r="H83" s="180">
        <f>VLOOKUP($B$2,②③療育支援!$B$10:$L$21,10,FALSE)</f>
        <v>0</v>
      </c>
      <c r="I83" s="180">
        <f>VLOOKUP($B$2,②③療育支援!$B$10:$L$21,10,FALSE)</f>
        <v>0</v>
      </c>
      <c r="J83" s="180">
        <f>VLOOKUP($B$2,②③療育支援!$B$10:$L$21,10,FALSE)</f>
        <v>0</v>
      </c>
      <c r="K83" s="180">
        <f>VLOOKUP($B$2,②③療育支援!$B$10:$L$21,10,FALSE)</f>
        <v>0</v>
      </c>
      <c r="L83" s="180">
        <f>VLOOKUP($B$2,②③療育支援!$B$10:$L$21,10,FALSE)</f>
        <v>0</v>
      </c>
      <c r="M83" s="180">
        <f>VLOOKUP($B$2,②③療育支援!$B$10:$L$21,10,FALSE)</f>
        <v>0</v>
      </c>
      <c r="N83" s="180">
        <f>VLOOKUP($B$2,②③療育支援!$B$10:$L$21,10,FALSE)</f>
        <v>0</v>
      </c>
      <c r="P83" s="153"/>
      <c r="Q83" s="11"/>
      <c r="R83" s="152"/>
      <c r="S83" s="137"/>
      <c r="U83" s="155"/>
      <c r="V83" s="11"/>
      <c r="W83" s="137"/>
      <c r="Y83" s="137"/>
    </row>
    <row r="84" spans="2:29" ht="12.75" customHeight="1">
      <c r="B84" s="817"/>
      <c r="C84" s="638"/>
      <c r="D84" s="661"/>
      <c r="E84" s="800"/>
      <c r="F84" s="120" t="s">
        <v>608</v>
      </c>
      <c r="G84" s="180">
        <f>VLOOKUP($B$2,②③療育支援!$B$10:$L$21,11,FALSE)</f>
        <v>0</v>
      </c>
      <c r="H84" s="180">
        <f>VLOOKUP($B$2,②③療育支援!$B$10:$L$21,11,FALSE)</f>
        <v>0</v>
      </c>
      <c r="I84" s="180">
        <f>VLOOKUP($B$2,②③療育支援!$B$10:$L$21,11,FALSE)</f>
        <v>0</v>
      </c>
      <c r="J84" s="180">
        <f>VLOOKUP($B$2,②③療育支援!$B$10:$L$21,11,FALSE)</f>
        <v>0</v>
      </c>
      <c r="K84" s="180">
        <f>VLOOKUP($B$2,②③療育支援!$B$10:$L$21,11,FALSE)</f>
        <v>0</v>
      </c>
      <c r="L84" s="180">
        <f>VLOOKUP($B$2,②③療育支援!$B$10:$L$21,11,FALSE)</f>
        <v>0</v>
      </c>
      <c r="M84" s="180">
        <f>VLOOKUP($B$2,②③療育支援!$B$10:$L$21,11,FALSE)</f>
        <v>0</v>
      </c>
      <c r="N84" s="180">
        <f>VLOOKUP($B$2,②③療育支援!$B$10:$L$21,11,FALSE)</f>
        <v>0</v>
      </c>
      <c r="P84" s="153"/>
      <c r="Q84" s="11"/>
      <c r="R84" s="152"/>
      <c r="S84" s="137"/>
      <c r="U84" s="155"/>
      <c r="V84" s="11"/>
      <c r="W84" s="137"/>
      <c r="Y84" s="137"/>
    </row>
    <row r="85" spans="2:29" ht="12.75" customHeight="1">
      <c r="B85" s="817"/>
      <c r="C85" s="638"/>
      <c r="D85" s="130" t="s">
        <v>33</v>
      </c>
      <c r="E85" s="785"/>
      <c r="F85" s="646"/>
      <c r="G85" s="128">
        <f>VLOOKUP($B$2,②③処遇Ⅱ!$B$10:$G$21,6,FALSE)</f>
        <v>0</v>
      </c>
      <c r="H85" s="128">
        <f>VLOOKUP($B$2,②③処遇Ⅱ!$B$10:$G$21,6,FALSE)</f>
        <v>0</v>
      </c>
      <c r="I85" s="128">
        <f>VLOOKUP($B$2,②③処遇Ⅱ!$B$10:$G$21,6,FALSE)</f>
        <v>0</v>
      </c>
      <c r="J85" s="128">
        <f>VLOOKUP($B$2,②③処遇Ⅱ!$B$10:$G$21,6,FALSE)</f>
        <v>0</v>
      </c>
      <c r="K85" s="128">
        <f>VLOOKUP($B$2,②③処遇Ⅱ!$B$10:$G$21,6,FALSE)</f>
        <v>0</v>
      </c>
      <c r="L85" s="128">
        <f>VLOOKUP($B$2,②③処遇Ⅱ!$B$10:$G$21,6,FALSE)</f>
        <v>0</v>
      </c>
      <c r="M85" s="128">
        <f>VLOOKUP($B$2,②③処遇Ⅱ!$B$10:$G$21,6,FALSE)</f>
        <v>0</v>
      </c>
      <c r="N85" s="128">
        <f>VLOOKUP($B$2,②③処遇Ⅱ!$B$10:$G$21,6,FALSE)</f>
        <v>0</v>
      </c>
      <c r="P85" s="153"/>
      <c r="Q85" s="11"/>
      <c r="R85" s="152"/>
      <c r="S85" s="137"/>
      <c r="U85" s="155"/>
      <c r="V85" s="11"/>
      <c r="W85" s="137"/>
      <c r="Y85" s="137"/>
    </row>
    <row r="86" spans="2:29" ht="12.75" customHeight="1">
      <c r="B86" s="817"/>
      <c r="C86" s="638"/>
      <c r="D86" s="130" t="s">
        <v>220</v>
      </c>
      <c r="E86" s="785"/>
      <c r="F86" s="646"/>
      <c r="G86" s="128">
        <f>VLOOKUP($B$2,②③処遇Ⅲ!$B$9:$G$20,6,FALSE)</f>
        <v>0</v>
      </c>
      <c r="H86" s="128">
        <f>VLOOKUP($B$2,②③処遇Ⅲ!$B$9:$G$20,6,FALSE)</f>
        <v>0</v>
      </c>
      <c r="I86" s="128">
        <f>VLOOKUP($B$2,②③処遇Ⅲ!$B$9:$G$20,6,FALSE)</f>
        <v>0</v>
      </c>
      <c r="J86" s="128">
        <f>VLOOKUP($B$2,②③処遇Ⅲ!$B$9:$G$20,6,FALSE)</f>
        <v>0</v>
      </c>
      <c r="K86" s="128">
        <f>VLOOKUP($B$2,②③処遇Ⅲ!$B$9:$G$20,6,FALSE)</f>
        <v>0</v>
      </c>
      <c r="L86" s="128">
        <f>VLOOKUP($B$2,②③処遇Ⅲ!$B$9:$G$20,6,FALSE)</f>
        <v>0</v>
      </c>
      <c r="M86" s="128">
        <f>VLOOKUP($B$2,②③処遇Ⅲ!$B$9:$G$20,6,FALSE)</f>
        <v>0</v>
      </c>
      <c r="N86" s="128">
        <f>VLOOKUP($B$2,②③処遇Ⅲ!$B$9:$G$20,6,FALSE)</f>
        <v>0</v>
      </c>
      <c r="P86" s="153"/>
      <c r="Q86" s="11"/>
      <c r="R86" s="152"/>
      <c r="S86" s="137"/>
      <c r="U86" s="155"/>
      <c r="V86" s="11"/>
      <c r="W86" s="137"/>
      <c r="Y86" s="137"/>
      <c r="AB86" s="616" t="s">
        <v>619</v>
      </c>
      <c r="AC86" s="616"/>
    </row>
    <row r="87" spans="2:29" ht="12.75" customHeight="1">
      <c r="B87" s="817"/>
      <c r="C87" s="638"/>
      <c r="D87" s="141" t="s">
        <v>34</v>
      </c>
      <c r="E87" s="797" t="str">
        <f>VLOOKUP($B$2,②③冷暖房費!$E$5:$F$16,2,FALSE)</f>
        <v/>
      </c>
      <c r="F87" s="648"/>
      <c r="G87" s="180">
        <f>VLOOKUP($B$2,②③冷暖房費!$E$5:$G$16,3,FALSE)</f>
        <v>0</v>
      </c>
      <c r="H87" s="180">
        <f>VLOOKUP($B$2,②③冷暖房費!$E$5:$G$16,3,FALSE)</f>
        <v>0</v>
      </c>
      <c r="I87" s="180">
        <f>VLOOKUP($B$2,②③冷暖房費!$E$5:$G$16,3,FALSE)</f>
        <v>0</v>
      </c>
      <c r="J87" s="180">
        <f>VLOOKUP($B$2,②③冷暖房費!$E$5:$G$16,3,FALSE)</f>
        <v>0</v>
      </c>
      <c r="K87" s="180">
        <f>VLOOKUP($B$2,②③冷暖房費!$E$5:$G$16,3,FALSE)</f>
        <v>0</v>
      </c>
      <c r="L87" s="180">
        <f>VLOOKUP($B$2,②③冷暖房費!$E$5:$G$16,3,FALSE)</f>
        <v>0</v>
      </c>
      <c r="M87" s="180">
        <f>VLOOKUP($B$2,②③冷暖房費!$E$5:$G$16,3,FALSE)</f>
        <v>0</v>
      </c>
      <c r="N87" s="180">
        <f>VLOOKUP($B$2,②③冷暖房費!$E$5:$G$16,3,FALSE)</f>
        <v>0</v>
      </c>
      <c r="P87" s="153"/>
      <c r="Q87" s="11"/>
      <c r="R87" s="152"/>
      <c r="S87" s="137"/>
      <c r="U87" s="155"/>
      <c r="V87" s="11"/>
      <c r="W87" s="137"/>
      <c r="Y87" s="137"/>
      <c r="AB87" s="4" t="str">
        <f>Q6</f>
        <v/>
      </c>
      <c r="AC87" s="163">
        <f>SUMIF($G$107:$G$126,AB87,$BX$107:$BX$126)+SUMIF($G$131:$G$150,AB87,$BX$131:$BX$150)+SUMIF($G$158:$G$177,AB87,$BX$158:$BX$177)+SUMIF($G$182:$G$201,AB87,$BX$182:$BX$201)</f>
        <v>0</v>
      </c>
    </row>
    <row r="88" spans="2:29" ht="12.75" customHeight="1">
      <c r="B88" s="817"/>
      <c r="C88" s="638"/>
      <c r="D88" s="141" t="s">
        <v>599</v>
      </c>
      <c r="E88" s="785"/>
      <c r="F88" s="646"/>
      <c r="G88" s="180">
        <f>②③３月加算!$F$10</f>
        <v>0</v>
      </c>
      <c r="H88" s="180">
        <f>②③３月加算!$F$10</f>
        <v>0</v>
      </c>
      <c r="I88" s="180">
        <f>②③３月加算!$F$10</f>
        <v>0</v>
      </c>
      <c r="J88" s="180">
        <f>②③３月加算!$F$10</f>
        <v>0</v>
      </c>
      <c r="K88" s="180">
        <f>②③３月加算!$F$10</f>
        <v>0</v>
      </c>
      <c r="L88" s="180">
        <f>②③３月加算!$F$10</f>
        <v>0</v>
      </c>
      <c r="M88" s="180">
        <f>②③３月加算!$F$10</f>
        <v>0</v>
      </c>
      <c r="N88" s="180">
        <f>②③３月加算!$F$10</f>
        <v>0</v>
      </c>
      <c r="O88" s="124"/>
      <c r="P88" s="153"/>
      <c r="Q88" s="11"/>
      <c r="R88" s="152"/>
      <c r="S88" s="137"/>
      <c r="U88" s="155"/>
      <c r="V88" s="11"/>
      <c r="W88" s="137"/>
      <c r="Y88" s="137"/>
      <c r="AB88" s="5" t="str">
        <f>Q7</f>
        <v/>
      </c>
      <c r="AC88" s="164">
        <f>SUMIF($G$107:$G$126,AB88,$BX$107:$BX$126)+SUMIF($G$131:$G$150,AB88,$BX$131:$BX$150)+SUMIF($G$158:$G$177,AB88,$BX$158:$BX$177)+SUMIF($G$182:$G$201,AB88,$BX$182:$BX$201)</f>
        <v>0</v>
      </c>
    </row>
    <row r="89" spans="2:29" ht="12.75" customHeight="1">
      <c r="B89" s="817"/>
      <c r="C89" s="638"/>
      <c r="D89" s="130" t="s">
        <v>366</v>
      </c>
      <c r="E89" s="785"/>
      <c r="F89" s="646"/>
      <c r="G89" s="180">
        <f>②③３月加算!$G$10</f>
        <v>0</v>
      </c>
      <c r="H89" s="180">
        <f>②③３月加算!$G$10</f>
        <v>0</v>
      </c>
      <c r="I89" s="180">
        <f>②③３月加算!$G$10</f>
        <v>0</v>
      </c>
      <c r="J89" s="180">
        <f>②③３月加算!$G$10</f>
        <v>0</v>
      </c>
      <c r="K89" s="180">
        <f>②③３月加算!$G$10</f>
        <v>0</v>
      </c>
      <c r="L89" s="180">
        <f>②③３月加算!$G$10</f>
        <v>0</v>
      </c>
      <c r="M89" s="180">
        <f>②③３月加算!$G$10</f>
        <v>0</v>
      </c>
      <c r="N89" s="180">
        <f>②③３月加算!$G$10</f>
        <v>0</v>
      </c>
      <c r="O89" s="123"/>
      <c r="P89" s="153"/>
      <c r="Q89" s="11"/>
      <c r="R89" s="152"/>
      <c r="S89" s="137"/>
      <c r="U89" s="155"/>
      <c r="V89" s="11"/>
      <c r="W89" s="137"/>
      <c r="Y89" s="137"/>
      <c r="AB89" s="6" t="str">
        <f>Q8</f>
        <v/>
      </c>
      <c r="AC89" s="165">
        <f>SUMIF($G$107:$G$126,AB89,$BX$107:$BX$126)+SUMIF($G$131:$G$150,AB89,$BX$131:$BX$150)+SUMIF($G$158:$G$177,AB89,$BX$158:$BX$177)+SUMIF($G$182:$G$201,AB89,$BX$182:$BX$201)</f>
        <v>0</v>
      </c>
    </row>
    <row r="90" spans="2:29" ht="12.75" customHeight="1">
      <c r="B90" s="817"/>
      <c r="C90" s="638"/>
      <c r="D90" s="130" t="s">
        <v>367</v>
      </c>
      <c r="E90" s="785"/>
      <c r="F90" s="646"/>
      <c r="G90" s="180">
        <f>②③３月加算!$H$10</f>
        <v>0</v>
      </c>
      <c r="H90" s="180">
        <f>②③３月加算!$H$10</f>
        <v>0</v>
      </c>
      <c r="I90" s="180">
        <f>②③３月加算!$H$10</f>
        <v>0</v>
      </c>
      <c r="J90" s="180">
        <f>②③３月加算!$H$10</f>
        <v>0</v>
      </c>
      <c r="K90" s="180">
        <f>②③３月加算!$H$10</f>
        <v>0</v>
      </c>
      <c r="L90" s="180">
        <f>②③３月加算!$H$10</f>
        <v>0</v>
      </c>
      <c r="M90" s="180">
        <f>②③３月加算!$H$10</f>
        <v>0</v>
      </c>
      <c r="N90" s="180">
        <f>②③３月加算!$H$10</f>
        <v>0</v>
      </c>
      <c r="O90" s="123"/>
      <c r="P90" s="153"/>
      <c r="Q90" s="11"/>
      <c r="R90" s="152"/>
      <c r="S90" s="137"/>
      <c r="U90" s="155"/>
      <c r="V90" s="11"/>
      <c r="W90" s="137"/>
      <c r="Y90" s="137"/>
      <c r="AB90" s="7" t="str">
        <f>Q9</f>
        <v/>
      </c>
      <c r="AC90" s="166">
        <f>SUMIF($G$107:$G$126,AB90,$BX$107:$BX$126)+SUMIF($G$131:$G$150,AB90,$BX$131:$BX$150)+SUMIF($G$158:$G$177,AB90,$BX$158:$BX$177)+SUMIF($G$182:$G$201,AB90,$BX$182:$BX$201)</f>
        <v>0</v>
      </c>
    </row>
    <row r="91" spans="2:29" ht="12.75" customHeight="1">
      <c r="B91" s="817"/>
      <c r="C91" s="638"/>
      <c r="D91" s="26" t="s">
        <v>368</v>
      </c>
      <c r="E91" s="785"/>
      <c r="F91" s="646"/>
      <c r="G91" s="180">
        <f>②③３月加算!$I$10</f>
        <v>0</v>
      </c>
      <c r="H91" s="180">
        <f>②③３月加算!$I$10</f>
        <v>0</v>
      </c>
      <c r="I91" s="180">
        <f>②③３月加算!$I$10</f>
        <v>0</v>
      </c>
      <c r="J91" s="180">
        <f>②③３月加算!$I$10</f>
        <v>0</v>
      </c>
      <c r="K91" s="180">
        <f>②③３月加算!$I$10</f>
        <v>0</v>
      </c>
      <c r="L91" s="180">
        <f>②③３月加算!$I$10</f>
        <v>0</v>
      </c>
      <c r="M91" s="180">
        <f>②③３月加算!$I$10</f>
        <v>0</v>
      </c>
      <c r="N91" s="180">
        <f>②③３月加算!$I$10</f>
        <v>0</v>
      </c>
      <c r="P91" s="153"/>
      <c r="Q91" s="11"/>
      <c r="R91" s="152"/>
      <c r="S91" s="137"/>
      <c r="U91" s="155"/>
      <c r="V91" s="11"/>
      <c r="W91" s="137"/>
      <c r="Y91" s="137"/>
      <c r="AB91" s="8" t="str">
        <f>Q10</f>
        <v/>
      </c>
      <c r="AC91" s="167">
        <f>SUMIF($G$107:$G$126,AB91,$BX$107:$BX$126)+SUMIF($G$131:$G$150,AB91,$BX$131:$BX$150)+SUMIF($G$158:$G$177,AB91,$BX$158:$BX$177)+SUMIF($G$182:$G$201,AB91,$BX$182:$BX$201)</f>
        <v>0</v>
      </c>
    </row>
    <row r="92" spans="2:29" ht="12.75" customHeight="1">
      <c r="B92" s="817"/>
      <c r="C92" s="638"/>
      <c r="D92" s="176" t="s">
        <v>369</v>
      </c>
      <c r="E92" s="785"/>
      <c r="F92" s="646"/>
      <c r="G92" s="180">
        <f>②③３月加算!$J$10</f>
        <v>0</v>
      </c>
      <c r="H92" s="180">
        <f>②③３月加算!$J$10</f>
        <v>0</v>
      </c>
      <c r="I92" s="180">
        <f>②③３月加算!$J$10</f>
        <v>0</v>
      </c>
      <c r="J92" s="180">
        <f>②③３月加算!$J$10</f>
        <v>0</v>
      </c>
      <c r="K92" s="180">
        <f>②③３月加算!$J$10</f>
        <v>0</v>
      </c>
      <c r="L92" s="180">
        <f>②③３月加算!$J$10</f>
        <v>0</v>
      </c>
      <c r="M92" s="180">
        <f>②③３月加算!$J$10</f>
        <v>0</v>
      </c>
      <c r="N92" s="180">
        <f>②③３月加算!$J$10</f>
        <v>0</v>
      </c>
      <c r="P92" s="153"/>
      <c r="Q92" s="11"/>
      <c r="R92" s="152"/>
      <c r="S92" s="137"/>
      <c r="U92" s="155"/>
      <c r="V92" s="11"/>
      <c r="W92" s="137"/>
      <c r="Y92" s="137"/>
      <c r="AB92" s="9" t="s">
        <v>29</v>
      </c>
      <c r="AC92" s="128">
        <f>SUM(AC87:AC91)</f>
        <v>0</v>
      </c>
    </row>
    <row r="93" spans="2:29" ht="12.75" customHeight="1">
      <c r="B93" s="817"/>
      <c r="C93" s="638"/>
      <c r="D93" s="130" t="s">
        <v>14</v>
      </c>
      <c r="E93" s="785"/>
      <c r="F93" s="646"/>
      <c r="G93" s="180">
        <f>②③３月加算!$K$10</f>
        <v>0</v>
      </c>
      <c r="H93" s="180">
        <f>②③３月加算!$K$10</f>
        <v>0</v>
      </c>
      <c r="I93" s="180">
        <f>②③３月加算!$K$10</f>
        <v>0</v>
      </c>
      <c r="J93" s="180">
        <f>②③３月加算!$K$10</f>
        <v>0</v>
      </c>
      <c r="K93" s="180">
        <f>②③３月加算!$K$10</f>
        <v>0</v>
      </c>
      <c r="L93" s="180">
        <f>②③３月加算!$K$10</f>
        <v>0</v>
      </c>
      <c r="M93" s="180">
        <f>②③３月加算!$K$10</f>
        <v>0</v>
      </c>
      <c r="N93" s="180">
        <f>②③３月加算!$K$10</f>
        <v>0</v>
      </c>
      <c r="O93" s="124"/>
      <c r="P93" s="675" t="s">
        <v>612</v>
      </c>
      <c r="Q93" s="670" t="s">
        <v>80</v>
      </c>
      <c r="R93" s="672" t="s">
        <v>11</v>
      </c>
      <c r="S93" s="672"/>
      <c r="T93" s="672"/>
      <c r="U93" s="672"/>
      <c r="V93" s="672" t="s">
        <v>12</v>
      </c>
      <c r="W93" s="672"/>
      <c r="X93" s="672"/>
      <c r="Y93" s="672"/>
      <c r="Z93" s="670" t="s">
        <v>85</v>
      </c>
    </row>
    <row r="94" spans="2:29" ht="12.75" customHeight="1">
      <c r="B94" s="817"/>
      <c r="C94" s="638"/>
      <c r="D94" s="660" t="s">
        <v>54</v>
      </c>
      <c r="E94" s="799" t="str">
        <f>VLOOKUP($B$2,②③栄養管理!$B$10:$C$21,2,FALSE)</f>
        <v/>
      </c>
      <c r="F94" s="120" t="s">
        <v>79</v>
      </c>
      <c r="G94" s="180">
        <f>VLOOKUP($B$2,②③栄養管理!$B$10:$K$21,9,FALSE)</f>
        <v>0</v>
      </c>
      <c r="H94" s="180">
        <f>VLOOKUP($B$2,②③栄養管理!$B$10:$K$21,9,FALSE)</f>
        <v>0</v>
      </c>
      <c r="I94" s="180">
        <f>VLOOKUP($B$2,②③栄養管理!$B$10:$K$21,9,FALSE)</f>
        <v>0</v>
      </c>
      <c r="J94" s="180">
        <f>VLOOKUP($B$2,②③栄養管理!$B$10:$K$21,9,FALSE)</f>
        <v>0</v>
      </c>
      <c r="K94" s="180">
        <f>VLOOKUP($B$2,②③栄養管理!$B$10:$K$21,9,FALSE)</f>
        <v>0</v>
      </c>
      <c r="L94" s="180">
        <f>VLOOKUP($B$2,②③栄養管理!$B$10:$K$21,9,FALSE)</f>
        <v>0</v>
      </c>
      <c r="M94" s="180">
        <f>VLOOKUP($B$2,②③栄養管理!$B$10:$K$21,9,FALSE)</f>
        <v>0</v>
      </c>
      <c r="N94" s="180">
        <f>VLOOKUP($B$2,②③栄養管理!$B$10:$K$21,9,FALSE)</f>
        <v>0</v>
      </c>
      <c r="O94" s="123"/>
      <c r="P94" s="676"/>
      <c r="Q94" s="671"/>
      <c r="R94" s="183" t="s">
        <v>3</v>
      </c>
      <c r="S94" s="183" t="s">
        <v>4</v>
      </c>
      <c r="T94" s="183" t="s">
        <v>5</v>
      </c>
      <c r="U94" s="183" t="s">
        <v>6</v>
      </c>
      <c r="V94" s="183" t="s">
        <v>3</v>
      </c>
      <c r="W94" s="183" t="s">
        <v>4</v>
      </c>
      <c r="X94" s="183" t="s">
        <v>5</v>
      </c>
      <c r="Y94" s="183" t="s">
        <v>6</v>
      </c>
      <c r="Z94" s="671"/>
      <c r="AB94" s="617" t="s">
        <v>618</v>
      </c>
      <c r="AC94" s="617"/>
    </row>
    <row r="95" spans="2:29" ht="12.75" customHeight="1">
      <c r="B95" s="817"/>
      <c r="C95" s="638"/>
      <c r="D95" s="661"/>
      <c r="E95" s="800"/>
      <c r="F95" s="120" t="s">
        <v>608</v>
      </c>
      <c r="G95" s="180">
        <f>VLOOKUP($B$2,②③栄養管理!$B$10:$K$21,10,FALSE)</f>
        <v>0</v>
      </c>
      <c r="H95" s="180">
        <f>VLOOKUP($B$2,②③栄養管理!$B$10:$K$21,10,FALSE)</f>
        <v>0</v>
      </c>
      <c r="I95" s="180">
        <f>VLOOKUP($B$2,②③栄養管理!$B$10:$K$21,10,FALSE)</f>
        <v>0</v>
      </c>
      <c r="J95" s="180">
        <f>VLOOKUP($B$2,②③栄養管理!$B$10:$K$21,10,FALSE)</f>
        <v>0</v>
      </c>
      <c r="K95" s="180">
        <f>VLOOKUP($B$2,②③栄養管理!$B$10:$K$21,10,FALSE)</f>
        <v>0</v>
      </c>
      <c r="L95" s="180">
        <f>VLOOKUP($B$2,②③栄養管理!$B$10:$K$21,10,FALSE)</f>
        <v>0</v>
      </c>
      <c r="M95" s="180">
        <f>VLOOKUP($B$2,②③栄養管理!$B$10:$K$21,10,FALSE)</f>
        <v>0</v>
      </c>
      <c r="N95" s="180">
        <f>VLOOKUP($B$2,②③栄養管理!$B$10:$K$21,10,FALSE)</f>
        <v>0</v>
      </c>
      <c r="P95" s="676"/>
      <c r="Q95" s="4" t="str">
        <f>Q6</f>
        <v/>
      </c>
      <c r="R95" s="128">
        <f>G98*R54</f>
        <v>0</v>
      </c>
      <c r="S95" s="128">
        <f t="shared" ref="S95:Y95" si="36">H98*S54</f>
        <v>0</v>
      </c>
      <c r="T95" s="128">
        <f t="shared" si="36"/>
        <v>0</v>
      </c>
      <c r="U95" s="128">
        <f t="shared" si="36"/>
        <v>0</v>
      </c>
      <c r="V95" s="128">
        <f t="shared" si="36"/>
        <v>0</v>
      </c>
      <c r="W95" s="128">
        <f t="shared" si="36"/>
        <v>0</v>
      </c>
      <c r="X95" s="128">
        <f t="shared" si="36"/>
        <v>0</v>
      </c>
      <c r="Y95" s="128">
        <f t="shared" si="36"/>
        <v>0</v>
      </c>
      <c r="Z95" s="128">
        <f>SUM(R95:Y95)</f>
        <v>0</v>
      </c>
      <c r="AB95" s="4" t="str">
        <f>Q6</f>
        <v/>
      </c>
      <c r="AC95" s="134">
        <f>Z45+Z95+AC87</f>
        <v>0</v>
      </c>
    </row>
    <row r="96" spans="2:29" ht="12.75" customHeight="1">
      <c r="B96" s="817"/>
      <c r="C96" s="639"/>
      <c r="D96" s="130" t="s">
        <v>600</v>
      </c>
      <c r="E96" s="785"/>
      <c r="F96" s="646"/>
      <c r="G96" s="180">
        <f>②③３月加算!$L$10</f>
        <v>0</v>
      </c>
      <c r="H96" s="180">
        <f>②③３月加算!$L$10</f>
        <v>0</v>
      </c>
      <c r="I96" s="180">
        <f>②③３月加算!$L$10</f>
        <v>0</v>
      </c>
      <c r="J96" s="180">
        <f>②③３月加算!$L$10</f>
        <v>0</v>
      </c>
      <c r="K96" s="180">
        <f>②③３月加算!$L$10</f>
        <v>0</v>
      </c>
      <c r="L96" s="180">
        <f>②③３月加算!$L$10</f>
        <v>0</v>
      </c>
      <c r="M96" s="180">
        <f>②③３月加算!$L$10</f>
        <v>0</v>
      </c>
      <c r="N96" s="180">
        <f>②③３月加算!$L$10</f>
        <v>0</v>
      </c>
      <c r="O96" s="123"/>
      <c r="P96" s="676"/>
      <c r="Q96" s="5" t="str">
        <f>Q7</f>
        <v/>
      </c>
      <c r="R96" s="128">
        <f>G98*R55</f>
        <v>0</v>
      </c>
      <c r="S96" s="128">
        <f t="shared" ref="S96:Y96" si="37">H98*S55</f>
        <v>0</v>
      </c>
      <c r="T96" s="128">
        <f t="shared" si="37"/>
        <v>0</v>
      </c>
      <c r="U96" s="128">
        <f t="shared" si="37"/>
        <v>0</v>
      </c>
      <c r="V96" s="128">
        <f t="shared" si="37"/>
        <v>0</v>
      </c>
      <c r="W96" s="128">
        <f t="shared" si="37"/>
        <v>0</v>
      </c>
      <c r="X96" s="128">
        <f t="shared" si="37"/>
        <v>0</v>
      </c>
      <c r="Y96" s="128">
        <f t="shared" si="37"/>
        <v>0</v>
      </c>
      <c r="Z96" s="128">
        <f t="shared" ref="Z96:Z99" si="38">SUM(R96:Y96)</f>
        <v>0</v>
      </c>
      <c r="AB96" s="5" t="str">
        <f>Q7</f>
        <v/>
      </c>
      <c r="AC96" s="138">
        <f>Z46+Z96+AC88</f>
        <v>0</v>
      </c>
    </row>
    <row r="97" spans="2:76" ht="12.75" customHeight="1">
      <c r="B97" s="817"/>
      <c r="C97" s="651" t="s">
        <v>382</v>
      </c>
      <c r="D97" s="651"/>
      <c r="E97" s="556" t="s">
        <v>629</v>
      </c>
      <c r="F97" s="556"/>
      <c r="G97" s="128">
        <f>SUM(G54:G96)</f>
        <v>0</v>
      </c>
      <c r="H97" s="128">
        <f t="shared" ref="H97:N97" si="39">SUM(H54:H96)</f>
        <v>0</v>
      </c>
      <c r="I97" s="128">
        <f t="shared" si="39"/>
        <v>0</v>
      </c>
      <c r="J97" s="128">
        <f t="shared" si="39"/>
        <v>0</v>
      </c>
      <c r="K97" s="128">
        <f t="shared" si="39"/>
        <v>0</v>
      </c>
      <c r="L97" s="128">
        <f t="shared" si="39"/>
        <v>0</v>
      </c>
      <c r="M97" s="128">
        <f t="shared" si="39"/>
        <v>0</v>
      </c>
      <c r="N97" s="128">
        <f t="shared" si="39"/>
        <v>0</v>
      </c>
      <c r="O97" s="123"/>
      <c r="P97" s="676"/>
      <c r="Q97" s="6" t="str">
        <f>Q8</f>
        <v/>
      </c>
      <c r="R97" s="128">
        <f>G98*R56</f>
        <v>0</v>
      </c>
      <c r="S97" s="128">
        <f t="shared" ref="S97:Y97" si="40">H98*S56</f>
        <v>0</v>
      </c>
      <c r="T97" s="128">
        <f t="shared" si="40"/>
        <v>0</v>
      </c>
      <c r="U97" s="128">
        <f t="shared" si="40"/>
        <v>0</v>
      </c>
      <c r="V97" s="128">
        <f t="shared" si="40"/>
        <v>0</v>
      </c>
      <c r="W97" s="128">
        <f t="shared" si="40"/>
        <v>0</v>
      </c>
      <c r="X97" s="128">
        <f t="shared" si="40"/>
        <v>0</v>
      </c>
      <c r="Y97" s="128">
        <f t="shared" si="40"/>
        <v>0</v>
      </c>
      <c r="Z97" s="128">
        <f t="shared" si="38"/>
        <v>0</v>
      </c>
      <c r="AB97" s="6" t="str">
        <f>Q8</f>
        <v/>
      </c>
      <c r="AC97" s="139">
        <f>Z47+Z97+AC89</f>
        <v>0</v>
      </c>
    </row>
    <row r="98" spans="2:76" ht="12.75" customHeight="1">
      <c r="B98" s="817"/>
      <c r="C98" s="651"/>
      <c r="D98" s="651"/>
      <c r="E98" s="674" t="s">
        <v>609</v>
      </c>
      <c r="F98" s="674"/>
      <c r="G98" s="139">
        <f>G55+G57+G59+G61+G63+G65+G70+G72+G74+G76+G78+G80+G82+G84+G95</f>
        <v>0</v>
      </c>
      <c r="H98" s="139">
        <f t="shared" ref="H98:N98" si="41">H55+H57+H59+H61+H63+H65+H70+H72+H74+H76+H78+H80+H82+H84+H95</f>
        <v>0</v>
      </c>
      <c r="I98" s="139">
        <f t="shared" si="41"/>
        <v>0</v>
      </c>
      <c r="J98" s="139">
        <f t="shared" si="41"/>
        <v>0</v>
      </c>
      <c r="K98" s="139">
        <f t="shared" si="41"/>
        <v>0</v>
      </c>
      <c r="L98" s="139">
        <f t="shared" si="41"/>
        <v>0</v>
      </c>
      <c r="M98" s="139">
        <f t="shared" si="41"/>
        <v>0</v>
      </c>
      <c r="N98" s="139">
        <f t="shared" si="41"/>
        <v>0</v>
      </c>
      <c r="O98" s="123"/>
      <c r="P98" s="676"/>
      <c r="Q98" s="7" t="str">
        <f>Q9</f>
        <v/>
      </c>
      <c r="R98" s="128">
        <f>G98*R57</f>
        <v>0</v>
      </c>
      <c r="S98" s="128">
        <f t="shared" ref="S98:Y98" si="42">H98*S57</f>
        <v>0</v>
      </c>
      <c r="T98" s="128">
        <f t="shared" si="42"/>
        <v>0</v>
      </c>
      <c r="U98" s="128">
        <f t="shared" si="42"/>
        <v>0</v>
      </c>
      <c r="V98" s="128">
        <f t="shared" si="42"/>
        <v>0</v>
      </c>
      <c r="W98" s="128">
        <f t="shared" si="42"/>
        <v>0</v>
      </c>
      <c r="X98" s="128">
        <f t="shared" si="42"/>
        <v>0</v>
      </c>
      <c r="Y98" s="128">
        <f t="shared" si="42"/>
        <v>0</v>
      </c>
      <c r="Z98" s="128">
        <f t="shared" si="38"/>
        <v>0</v>
      </c>
      <c r="AB98" s="7" t="str">
        <f>Q9</f>
        <v/>
      </c>
      <c r="AC98" s="297">
        <f>Z48+Z98+AC90</f>
        <v>0</v>
      </c>
    </row>
    <row r="99" spans="2:76" ht="12.75" customHeight="1">
      <c r="B99" s="817"/>
      <c r="C99" s="556" t="s">
        <v>628</v>
      </c>
      <c r="D99" s="556"/>
      <c r="E99" s="684" t="s">
        <v>340</v>
      </c>
      <c r="F99" s="684"/>
      <c r="G99" s="156">
        <f>SUM(G54:G59,G62:G82,G87)</f>
        <v>0</v>
      </c>
      <c r="H99" s="156">
        <f t="shared" ref="H99:N99" si="43">SUM(H54:H59,H62:H82,H87)</f>
        <v>0</v>
      </c>
      <c r="I99" s="156">
        <f t="shared" si="43"/>
        <v>0</v>
      </c>
      <c r="J99" s="156">
        <f t="shared" si="43"/>
        <v>0</v>
      </c>
      <c r="K99" s="156">
        <f t="shared" si="43"/>
        <v>0</v>
      </c>
      <c r="L99" s="156">
        <f t="shared" si="43"/>
        <v>0</v>
      </c>
      <c r="M99" s="156">
        <f t="shared" si="43"/>
        <v>0</v>
      </c>
      <c r="N99" s="156">
        <f t="shared" si="43"/>
        <v>0</v>
      </c>
      <c r="O99" s="123"/>
      <c r="P99" s="676"/>
      <c r="Q99" s="8" t="str">
        <f>Q10</f>
        <v/>
      </c>
      <c r="R99" s="128">
        <f>G98*R58</f>
        <v>0</v>
      </c>
      <c r="S99" s="128">
        <f t="shared" ref="S99:Y99" si="44">H98*S58</f>
        <v>0</v>
      </c>
      <c r="T99" s="128">
        <f t="shared" si="44"/>
        <v>0</v>
      </c>
      <c r="U99" s="128">
        <f t="shared" si="44"/>
        <v>0</v>
      </c>
      <c r="V99" s="128">
        <f t="shared" si="44"/>
        <v>0</v>
      </c>
      <c r="W99" s="128">
        <f t="shared" si="44"/>
        <v>0</v>
      </c>
      <c r="X99" s="128">
        <f t="shared" si="44"/>
        <v>0</v>
      </c>
      <c r="Y99" s="128">
        <f t="shared" si="44"/>
        <v>0</v>
      </c>
      <c r="Z99" s="128">
        <f t="shared" si="38"/>
        <v>0</v>
      </c>
      <c r="AB99" s="8" t="str">
        <f>Q10</f>
        <v/>
      </c>
      <c r="AC99" s="142">
        <f>Z49+Z99+AC91</f>
        <v>0</v>
      </c>
    </row>
    <row r="100" spans="2:76" ht="12.75" customHeight="1">
      <c r="B100" s="818"/>
      <c r="C100" s="556"/>
      <c r="D100" s="556"/>
      <c r="E100" s="556" t="s">
        <v>609</v>
      </c>
      <c r="F100" s="556"/>
      <c r="G100" s="128">
        <f>G55+G57+G59+G63+G65+G70+G72+G74+G76+G78+G80+G82</f>
        <v>0</v>
      </c>
      <c r="H100" s="128">
        <f t="shared" ref="H100:N100" si="45">H55+H57+H59+H63+H65+H70+H72+H74+H76+H78+H80+H82</f>
        <v>0</v>
      </c>
      <c r="I100" s="128">
        <f t="shared" si="45"/>
        <v>0</v>
      </c>
      <c r="J100" s="128">
        <f t="shared" si="45"/>
        <v>0</v>
      </c>
      <c r="K100" s="128">
        <f t="shared" si="45"/>
        <v>0</v>
      </c>
      <c r="L100" s="128">
        <f t="shared" si="45"/>
        <v>0</v>
      </c>
      <c r="M100" s="128">
        <f t="shared" si="45"/>
        <v>0</v>
      </c>
      <c r="N100" s="128">
        <f t="shared" si="45"/>
        <v>0</v>
      </c>
      <c r="O100" s="123"/>
      <c r="P100" s="677"/>
      <c r="Q100" s="9" t="s">
        <v>29</v>
      </c>
      <c r="R100" s="128">
        <f>SUM(R95:R99)</f>
        <v>0</v>
      </c>
      <c r="S100" s="128">
        <f t="shared" ref="S100:Z100" si="46">SUM(S95:S99)</f>
        <v>0</v>
      </c>
      <c r="T100" s="128">
        <f t="shared" si="46"/>
        <v>0</v>
      </c>
      <c r="U100" s="128">
        <f t="shared" si="46"/>
        <v>0</v>
      </c>
      <c r="V100" s="128">
        <f t="shared" si="46"/>
        <v>0</v>
      </c>
      <c r="W100" s="128">
        <f t="shared" si="46"/>
        <v>0</v>
      </c>
      <c r="X100" s="128">
        <f t="shared" si="46"/>
        <v>0</v>
      </c>
      <c r="Y100" s="128">
        <f t="shared" si="46"/>
        <v>0</v>
      </c>
      <c r="Z100" s="128">
        <f t="shared" si="46"/>
        <v>0</v>
      </c>
      <c r="AB100" s="9" t="s">
        <v>29</v>
      </c>
      <c r="AC100" s="128">
        <f>SUM(AC95:AC99)</f>
        <v>0</v>
      </c>
    </row>
    <row r="101" spans="2:76" ht="12.75" customHeight="1">
      <c r="B101" s="154"/>
      <c r="C101" s="23"/>
      <c r="E101" s="304"/>
      <c r="F101" s="304"/>
      <c r="G101" s="305"/>
      <c r="H101" s="305"/>
      <c r="I101" s="305"/>
      <c r="J101" s="305"/>
      <c r="K101" s="305"/>
      <c r="L101" s="305"/>
      <c r="M101" s="305"/>
      <c r="N101" s="305"/>
      <c r="O101" s="123"/>
      <c r="P101" s="306"/>
      <c r="Q101" s="11"/>
      <c r="R101" s="137"/>
      <c r="S101" s="137"/>
      <c r="T101" s="137"/>
      <c r="U101" s="137"/>
      <c r="V101" s="137"/>
      <c r="W101" s="137"/>
      <c r="X101" s="137"/>
      <c r="Y101" s="137"/>
      <c r="Z101" s="137"/>
      <c r="AB101" s="11"/>
      <c r="AC101" s="137"/>
    </row>
    <row r="102" spans="2:76" ht="12.75" customHeight="1">
      <c r="B102" s="154"/>
      <c r="C102" s="23"/>
      <c r="F102" s="185"/>
      <c r="G102" s="186"/>
      <c r="H102" s="186"/>
      <c r="I102" s="186"/>
      <c r="J102" s="186"/>
      <c r="K102" s="186"/>
      <c r="L102" s="186"/>
      <c r="M102" s="186"/>
      <c r="N102" s="186"/>
      <c r="O102" s="123"/>
      <c r="P102" s="153"/>
      <c r="Q102" s="11"/>
      <c r="R102" s="152"/>
      <c r="S102" s="137"/>
      <c r="U102" s="155"/>
      <c r="V102" s="11"/>
      <c r="W102" s="137"/>
    </row>
    <row r="103" spans="2:76" ht="12.75" customHeight="1">
      <c r="B103" s="14"/>
      <c r="C103" s="14"/>
      <c r="D103" s="15"/>
      <c r="E103" s="15"/>
      <c r="F103" s="15"/>
      <c r="G103" s="59" t="s">
        <v>184</v>
      </c>
      <c r="H103" s="148"/>
      <c r="O103" s="123"/>
      <c r="Y103" s="137"/>
      <c r="AB103" s="122"/>
      <c r="AC103" s="122"/>
      <c r="AD103" s="123"/>
      <c r="AE103" s="123"/>
    </row>
    <row r="104" spans="2:76" ht="12.75" customHeight="1">
      <c r="B104" s="14"/>
      <c r="C104" s="14"/>
      <c r="D104" s="15"/>
      <c r="E104" s="15"/>
      <c r="F104" s="15"/>
      <c r="G104" s="618" t="s">
        <v>185</v>
      </c>
      <c r="H104" s="618" t="s">
        <v>99</v>
      </c>
      <c r="I104" s="618" t="s">
        <v>100</v>
      </c>
      <c r="J104" s="618" t="s">
        <v>343</v>
      </c>
      <c r="K104" s="618" t="s">
        <v>203</v>
      </c>
      <c r="L104" s="618" t="s">
        <v>102</v>
      </c>
      <c r="M104" s="618" t="s">
        <v>101</v>
      </c>
      <c r="N104" s="618" t="s">
        <v>103</v>
      </c>
      <c r="O104" s="123"/>
      <c r="P104" s="621" t="s">
        <v>382</v>
      </c>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c r="AO104" s="622"/>
      <c r="AP104" s="622"/>
      <c r="AQ104" s="622"/>
      <c r="AR104" s="623"/>
      <c r="AS104" s="678" t="s">
        <v>383</v>
      </c>
      <c r="AT104" s="679"/>
      <c r="AU104" s="679"/>
      <c r="AV104" s="679"/>
      <c r="AW104" s="679"/>
      <c r="AX104" s="679"/>
      <c r="AY104" s="679"/>
      <c r="AZ104" s="679"/>
      <c r="BA104" s="679"/>
      <c r="BB104" s="679"/>
      <c r="BC104" s="679"/>
      <c r="BD104" s="679"/>
      <c r="BE104" s="679"/>
      <c r="BF104" s="679"/>
      <c r="BG104" s="679"/>
      <c r="BH104" s="679"/>
      <c r="BI104" s="679"/>
      <c r="BJ104" s="679"/>
      <c r="BK104" s="679"/>
      <c r="BL104" s="679"/>
      <c r="BM104" s="679"/>
      <c r="BN104" s="679"/>
      <c r="BO104" s="679"/>
      <c r="BP104" s="679"/>
      <c r="BQ104" s="679"/>
      <c r="BR104" s="679"/>
      <c r="BS104" s="679"/>
      <c r="BT104" s="679"/>
      <c r="BU104" s="679"/>
      <c r="BV104" s="680"/>
    </row>
    <row r="105" spans="2:76" ht="12.75" customHeight="1">
      <c r="B105" s="14"/>
      <c r="C105" s="14"/>
      <c r="D105" s="15"/>
      <c r="E105" s="15"/>
      <c r="F105" s="15"/>
      <c r="G105" s="618"/>
      <c r="H105" s="618"/>
      <c r="I105" s="618"/>
      <c r="J105" s="618"/>
      <c r="K105" s="618"/>
      <c r="L105" s="618"/>
      <c r="M105" s="618"/>
      <c r="N105" s="618"/>
      <c r="O105" s="123"/>
      <c r="P105" s="621" t="s">
        <v>374</v>
      </c>
      <c r="Q105" s="623"/>
      <c r="R105" s="619" t="s">
        <v>376</v>
      </c>
      <c r="S105" s="619"/>
      <c r="T105" s="619" t="s">
        <v>452</v>
      </c>
      <c r="U105" s="619"/>
      <c r="V105" s="621" t="s">
        <v>151</v>
      </c>
      <c r="W105" s="623"/>
      <c r="X105" s="619" t="s">
        <v>594</v>
      </c>
      <c r="Y105" s="619"/>
      <c r="Z105" s="628" t="s">
        <v>226</v>
      </c>
      <c r="AA105" s="628" t="s">
        <v>378</v>
      </c>
      <c r="AB105" s="628" t="s">
        <v>663</v>
      </c>
      <c r="AC105" s="338" t="s">
        <v>620</v>
      </c>
      <c r="AD105" s="338"/>
      <c r="AE105" s="624" t="s">
        <v>393</v>
      </c>
      <c r="AF105" s="625"/>
      <c r="AG105" s="624" t="s">
        <v>77</v>
      </c>
      <c r="AH105" s="625"/>
      <c r="AI105" s="624" t="s">
        <v>604</v>
      </c>
      <c r="AJ105" s="625"/>
      <c r="AK105" s="624" t="s">
        <v>605</v>
      </c>
      <c r="AL105" s="625"/>
      <c r="AM105" s="624" t="s">
        <v>606</v>
      </c>
      <c r="AN105" s="625"/>
      <c r="AO105" s="626" t="s">
        <v>78</v>
      </c>
      <c r="AP105" s="627"/>
      <c r="AQ105" s="628" t="s">
        <v>381</v>
      </c>
      <c r="AR105" s="628" t="s">
        <v>621</v>
      </c>
      <c r="AS105" s="678" t="s">
        <v>374</v>
      </c>
      <c r="AT105" s="680"/>
      <c r="AU105" s="672" t="s">
        <v>376</v>
      </c>
      <c r="AV105" s="672"/>
      <c r="AW105" s="672" t="s">
        <v>452</v>
      </c>
      <c r="AX105" s="672"/>
      <c r="AY105" s="678" t="s">
        <v>151</v>
      </c>
      <c r="AZ105" s="680"/>
      <c r="BA105" s="672" t="s">
        <v>594</v>
      </c>
      <c r="BB105" s="672"/>
      <c r="BC105" s="670" t="s">
        <v>226</v>
      </c>
      <c r="BD105" s="670" t="s">
        <v>378</v>
      </c>
      <c r="BE105" s="670" t="s">
        <v>663</v>
      </c>
      <c r="BF105" s="672" t="s">
        <v>620</v>
      </c>
      <c r="BG105" s="672"/>
      <c r="BH105" s="681" t="s">
        <v>393</v>
      </c>
      <c r="BI105" s="682"/>
      <c r="BJ105" s="681" t="s">
        <v>77</v>
      </c>
      <c r="BK105" s="682"/>
      <c r="BL105" s="681" t="s">
        <v>604</v>
      </c>
      <c r="BM105" s="682"/>
      <c r="BN105" s="681" t="s">
        <v>605</v>
      </c>
      <c r="BO105" s="682"/>
      <c r="BP105" s="681" t="s">
        <v>606</v>
      </c>
      <c r="BQ105" s="682"/>
      <c r="BR105" s="685" t="s">
        <v>78</v>
      </c>
      <c r="BS105" s="686"/>
      <c r="BT105" s="670" t="s">
        <v>381</v>
      </c>
      <c r="BU105" s="670" t="s">
        <v>621</v>
      </c>
      <c r="BV105" s="672" t="s">
        <v>29</v>
      </c>
    </row>
    <row r="106" spans="2:76" ht="12.75" customHeight="1">
      <c r="B106" s="14"/>
      <c r="C106" s="14"/>
      <c r="D106" s="15"/>
      <c r="E106" s="15"/>
      <c r="F106" s="15"/>
      <c r="G106" s="618"/>
      <c r="H106" s="618"/>
      <c r="I106" s="618"/>
      <c r="J106" s="618"/>
      <c r="K106" s="618"/>
      <c r="L106" s="618"/>
      <c r="M106" s="618"/>
      <c r="N106" s="618"/>
      <c r="O106" s="123"/>
      <c r="P106" s="182" t="s">
        <v>152</v>
      </c>
      <c r="Q106" s="182" t="s">
        <v>608</v>
      </c>
      <c r="R106" s="182" t="s">
        <v>79</v>
      </c>
      <c r="S106" s="182" t="s">
        <v>608</v>
      </c>
      <c r="T106" s="182" t="s">
        <v>79</v>
      </c>
      <c r="U106" s="182" t="s">
        <v>608</v>
      </c>
      <c r="V106" s="182" t="s">
        <v>152</v>
      </c>
      <c r="W106" s="182" t="s">
        <v>608</v>
      </c>
      <c r="X106" s="182" t="s">
        <v>79</v>
      </c>
      <c r="Y106" s="182" t="s">
        <v>608</v>
      </c>
      <c r="Z106" s="629"/>
      <c r="AA106" s="629"/>
      <c r="AB106" s="629"/>
      <c r="AC106" s="182" t="s">
        <v>79</v>
      </c>
      <c r="AD106" s="182" t="s">
        <v>608</v>
      </c>
      <c r="AE106" s="308" t="s">
        <v>79</v>
      </c>
      <c r="AF106" s="308" t="s">
        <v>608</v>
      </c>
      <c r="AG106" s="308" t="s">
        <v>79</v>
      </c>
      <c r="AH106" s="308" t="s">
        <v>608</v>
      </c>
      <c r="AI106" s="308" t="s">
        <v>79</v>
      </c>
      <c r="AJ106" s="308" t="s">
        <v>608</v>
      </c>
      <c r="AK106" s="308" t="s">
        <v>79</v>
      </c>
      <c r="AL106" s="308" t="s">
        <v>608</v>
      </c>
      <c r="AM106" s="308" t="s">
        <v>79</v>
      </c>
      <c r="AN106" s="308" t="s">
        <v>608</v>
      </c>
      <c r="AO106" s="308" t="s">
        <v>79</v>
      </c>
      <c r="AP106" s="308" t="s">
        <v>608</v>
      </c>
      <c r="AQ106" s="629"/>
      <c r="AR106" s="629"/>
      <c r="AS106" s="183" t="s">
        <v>152</v>
      </c>
      <c r="AT106" s="183" t="s">
        <v>608</v>
      </c>
      <c r="AU106" s="183" t="s">
        <v>79</v>
      </c>
      <c r="AV106" s="183" t="s">
        <v>608</v>
      </c>
      <c r="AW106" s="183" t="s">
        <v>79</v>
      </c>
      <c r="AX106" s="183" t="s">
        <v>608</v>
      </c>
      <c r="AY106" s="183" t="s">
        <v>152</v>
      </c>
      <c r="AZ106" s="183" t="s">
        <v>608</v>
      </c>
      <c r="BA106" s="183" t="s">
        <v>79</v>
      </c>
      <c r="BB106" s="183" t="s">
        <v>608</v>
      </c>
      <c r="BC106" s="671"/>
      <c r="BD106" s="671"/>
      <c r="BE106" s="671"/>
      <c r="BF106" s="183" t="s">
        <v>79</v>
      </c>
      <c r="BG106" s="183" t="s">
        <v>608</v>
      </c>
      <c r="BH106" s="309" t="s">
        <v>79</v>
      </c>
      <c r="BI106" s="309" t="s">
        <v>608</v>
      </c>
      <c r="BJ106" s="309" t="s">
        <v>79</v>
      </c>
      <c r="BK106" s="309" t="s">
        <v>608</v>
      </c>
      <c r="BL106" s="309" t="s">
        <v>79</v>
      </c>
      <c r="BM106" s="309" t="s">
        <v>608</v>
      </c>
      <c r="BN106" s="309" t="s">
        <v>79</v>
      </c>
      <c r="BO106" s="309" t="s">
        <v>608</v>
      </c>
      <c r="BP106" s="309" t="s">
        <v>79</v>
      </c>
      <c r="BQ106" s="309" t="s">
        <v>608</v>
      </c>
      <c r="BR106" s="309" t="s">
        <v>79</v>
      </c>
      <c r="BS106" s="309" t="s">
        <v>608</v>
      </c>
      <c r="BT106" s="671"/>
      <c r="BU106" s="671"/>
      <c r="BV106" s="672"/>
      <c r="BX106" s="20" t="s">
        <v>247</v>
      </c>
    </row>
    <row r="107" spans="2:76" ht="12.75" customHeight="1">
      <c r="B107" s="14"/>
      <c r="C107" s="14"/>
      <c r="D107" s="15"/>
      <c r="E107" s="15"/>
      <c r="F107" s="15"/>
      <c r="G107" s="20" t="str">
        <f>IF(月途中入退所!$D8=$B$2,月途中入退所!$F8,"-")</f>
        <v>-</v>
      </c>
      <c r="H107" s="20" t="str">
        <f>IF(月途中入退所!$D8=$B$2,月途中入退所!$G8,"-")</f>
        <v>-</v>
      </c>
      <c r="I107" s="20" t="str">
        <f>IF(月途中入退所!$D8=$B$2,月途中入退所!$H8,"-")</f>
        <v>-</v>
      </c>
      <c r="J107" s="149" t="str">
        <f>IF($I107="保育標準時間",HLOOKUP($H107,$G$5:$J$49,45,FALSE),IF($I107="保育短時間",HLOOKUP($H107,$K$5:$N$49,45,FALSE),"-"))</f>
        <v>-</v>
      </c>
      <c r="K107" s="20" t="str">
        <f>IF(月途中入退所!$D8=$B$2,IF(月途中入退所!I8="","-",月途中入退所!$I8),"-")</f>
        <v>-</v>
      </c>
      <c r="L107" s="162" t="str">
        <f>IFERROR(IF(K107="○",J107+$P$28,J107),"-")</f>
        <v>-</v>
      </c>
      <c r="M107" s="20" t="str">
        <f>IF(月途中入退所!$D8=$B$2,月途中入退所!$J8,"-")</f>
        <v>-</v>
      </c>
      <c r="N107" s="129">
        <f>IFERROR(ROUNDDOWN(L107*M107/25,-1),0)</f>
        <v>0</v>
      </c>
      <c r="O107" s="123"/>
      <c r="P107" s="128" t="str">
        <f t="shared" ref="P107:P126" si="47">IF($I107="保育標準時間",HLOOKUP(H107,$G$5:$J$49,2,FALSE),IF($I107="保育短時間",HLOOKUP(H107,$K$5:$N$49,2,FALSE),"-"))</f>
        <v>-</v>
      </c>
      <c r="Q107" s="128" t="str">
        <f t="shared" ref="Q107:Q126" si="48">IF($I107="保育標準時間",HLOOKUP(H107,$G$5:$J$49,3,FALSE),IF($I107="保育短時間",HLOOKUP(H107,$K$5:$N$49,3,FALSE),"-"))</f>
        <v>-</v>
      </c>
      <c r="R107" s="128" t="str">
        <f t="shared" ref="R107:R126" si="49">IF($I107="保育標準時間",HLOOKUP(H107,$G$5:$J$49,4,FALSE),IF($I107="保育短時間",HLOOKUP(H107,$K$5:$N$49,4,FALSE),"-"))</f>
        <v>-</v>
      </c>
      <c r="S107" s="128" t="str">
        <f t="shared" ref="S107:S126" si="50">IF($I107="保育標準時間",HLOOKUP(H107,$G$5:$J$49,5,FALSE),IF($I107="保育短時間",HLOOKUP(H107,$K$5:$N$49,5,FALSE),"-"))</f>
        <v>-</v>
      </c>
      <c r="T107" s="128" t="str">
        <f t="shared" ref="T107:T126" si="51">IF($I107="保育標準時間",HLOOKUP(H107,$G$5:$J$49,6,FALSE),IF($I107="保育短時間",HLOOKUP(H107,$K$5:$N$49,6,FALSE),"-"))</f>
        <v>-</v>
      </c>
      <c r="U107" s="128" t="str">
        <f t="shared" ref="U107:U126" si="52">IF($I107="保育標準時間",HLOOKUP(H107,$G$5:$J$49,7,FALSE),IF($I107="保育短時間",HLOOKUP(H107,$K$5:$N$49,7,FALSE),"-"))</f>
        <v>-</v>
      </c>
      <c r="V107" s="128" t="str">
        <f t="shared" ref="V107:V126" si="53">IF($I107="保育標準時間",HLOOKUP(H107,$G$5:$J$49,10,FALSE),IF($I107="保育短時間",HLOOKUP(H107,$K$5:$N$49,10,FALSE),"-"))</f>
        <v>-</v>
      </c>
      <c r="W107" s="128" t="str">
        <f t="shared" ref="W107:W126" si="54">IF($I107="保育標準時間",HLOOKUP(H107,$G$5:$J$49,11,FALSE),IF($I107="保育短時間",HLOOKUP(H107,$K$5:$N$49,11,FALSE),"-"))</f>
        <v>-</v>
      </c>
      <c r="X107" s="128" t="str">
        <f t="shared" ref="X107:X126" si="55">IF($I107="保育標準時間",HLOOKUP(H107,$G$5:$J$49,12,FALSE),IF($I107="保育短時間",HLOOKUP(H107,$K$5:$N$49,12,FALSE),"-"))</f>
        <v>-</v>
      </c>
      <c r="Y107" s="128" t="str">
        <f t="shared" ref="Y107:Y126" si="56">IF($I107="保育標準時間",HLOOKUP(H107,$G$5:$J$49,13,FALSE),IF($I107="保育短時間",HLOOKUP(H107,$K$5:$N$49,13,FALSE),"-"))</f>
        <v>-</v>
      </c>
      <c r="Z107" s="128" t="str">
        <f t="shared" ref="Z107:Z126" si="57">IF($I107="保育標準時間",HLOOKUP(H107,$G$5:$J$49,14,FALSE),IF($I107="保育短時間",HLOOKUP(H107,$K$5:$N$49,14,FALSE),"-"))</f>
        <v>-</v>
      </c>
      <c r="AA107" s="128" t="str">
        <f t="shared" ref="AA107:AA126" si="58">IF($I107="保育標準時間",HLOOKUP(H107,$G$5:$J$49,15,FALSE),IF($I107="保育短時間",HLOOKUP(H107,$K$5:$N$49,15,FALSE),"-"))</f>
        <v>-</v>
      </c>
      <c r="AB107" s="128" t="str">
        <f>IF($I107="保育標準時間",HLOOKUP(H107,$G$5:$J$49,16,FALSE),IF($I107="保育短時間",HLOOKUP(I107,$K$5:$N$49,16,FALSE),"-"))</f>
        <v>-</v>
      </c>
      <c r="AC107" s="128" t="str">
        <f t="shared" ref="AC107:AC126" si="59">IF($I107="保育標準時間",HLOOKUP(H107,$G$5:$J$49,17,FALSE),IF($I107="保育短時間",HLOOKUP(H107,$K$5:$N$49,17,FALSE),"-"))</f>
        <v>-</v>
      </c>
      <c r="AD107" s="128" t="str">
        <f t="shared" ref="AD107:AD126" si="60">IF($I107="保育標準時間",HLOOKUP(H107,$G$5:$J$49,18,FALSE),IF($I107="保育短時間",HLOOKUP(H107,$K$5:$N$49,18,FALSE),"-"))</f>
        <v>-</v>
      </c>
      <c r="AE107" s="131"/>
      <c r="AF107" s="131"/>
      <c r="AG107" s="128" t="str">
        <f t="shared" ref="AG107:AG126" si="61">IF($I107="保育標準時間",HLOOKUP(H107,$G$5:$J$49,19,FALSE),IF($I107="保育短時間",HLOOKUP(H107,$K$5:$N$49,19,FALSE),"-"))</f>
        <v>-</v>
      </c>
      <c r="AH107" s="128" t="str">
        <f t="shared" ref="AH107:AH126" si="62">IF($I107="保育標準時間",HLOOKUP(H107,$G$5:$J$49,20,FALSE),IF($I107="保育短時間",HLOOKUP(H107,$K$5:$N$49,20,FALSE),"-"))</f>
        <v>-</v>
      </c>
      <c r="AI107" s="128" t="str">
        <f t="shared" ref="AI107:AI126" si="63">IF($I107="保育標準時間",HLOOKUP(H107,$G$5:$J$49,21,FALSE),IF($I107="保育短時間",HLOOKUP(H107,$K$5:$N$49,21,FALSE),"-"))</f>
        <v>-</v>
      </c>
      <c r="AJ107" s="128" t="str">
        <f t="shared" ref="AJ107:AJ126" si="64">IF($I107="保育標準時間",HLOOKUP(H107,$G$5:$J$49,22,FALSE),IF($I107="保育短時間",HLOOKUP(H107,$K$5:$N$49,22,FALSE),"-"))</f>
        <v>-</v>
      </c>
      <c r="AK107" s="128" t="str">
        <f t="shared" ref="AK107:AK126" si="65">IF($I107="保育標準時間",HLOOKUP(H107,$G$5:$J$49,23,FALSE),IF($I107="保育短時間",HLOOKUP(H107,$K$5:$N$49,23,FALSE),"-"))</f>
        <v>-</v>
      </c>
      <c r="AL107" s="128" t="str">
        <f t="shared" ref="AL107:AL126" si="66">IF($I107="保育標準時間",HLOOKUP(H107,$G$5:$J$49,24,FALSE),IF($I107="保育短時間",HLOOKUP(H107,$K$5:$N$49,24,FALSE),"-"))</f>
        <v>-</v>
      </c>
      <c r="AM107" s="128" t="str">
        <f t="shared" ref="AM107:AM126" si="67">IF($I107="保育標準時間",HLOOKUP(H107,$G$5:$J$49,25,FALSE),IF($I107="保育短時間",HLOOKUP(H107,$K$5:$N$49,25,FALSE),"-"))</f>
        <v>-</v>
      </c>
      <c r="AN107" s="128" t="str">
        <f t="shared" ref="AN107:AN126" si="68">IF($I107="保育標準時間",HLOOKUP(H107,$G$5:$J$49,26,FALSE),IF($I107="保育短時間",HLOOKUP(H107,$K$5:$N$49,26,FALSE),"-"))</f>
        <v>-</v>
      </c>
      <c r="AO107" s="128" t="str">
        <f t="shared" ref="AO107:AO126" si="69">IF($I107="保育標準時間",HLOOKUP(H107,$G$5:$J$49,27,FALSE),IF($I107="保育短時間",HLOOKUP(H107,$K$5:$N$49,27,FALSE),"-"))</f>
        <v>-</v>
      </c>
      <c r="AP107" s="128" t="str">
        <f t="shared" ref="AP107:AP126" si="70">IF($I107="保育標準時間",HLOOKUP(H107,$G$5:$J$49,28,FALSE),IF($I107="保育短時間",HLOOKUP(H107,$K$5:$N$49,28,FALSE),"-"))</f>
        <v>-</v>
      </c>
      <c r="AQ107" s="128" t="str">
        <f>IF($I107="保育標準時間",HLOOKUP(H107,$G$5:$J$49,33,FALSE),IF($I107="保育短時間",HLOOKUP(H107,$K$5:$N$49,33,FALSE),"-"))</f>
        <v>-</v>
      </c>
      <c r="AR107" s="128" t="str">
        <f>IF(OR(I107="保育標準時間",I107="保育短時間"),IF(K107="○",$P$28,"-"),"-")</f>
        <v>-</v>
      </c>
      <c r="AS107" s="128">
        <f t="shared" ref="AS107:AS126" si="71">N107-SUM(AT107:BU107)</f>
        <v>0</v>
      </c>
      <c r="AT107" s="128" t="str">
        <f t="shared" ref="AT107:BE107" si="72">IFERROR(ROUND(Q107*$M107/25,0),"-")</f>
        <v>-</v>
      </c>
      <c r="AU107" s="128" t="str">
        <f t="shared" si="72"/>
        <v>-</v>
      </c>
      <c r="AV107" s="128" t="str">
        <f t="shared" si="72"/>
        <v>-</v>
      </c>
      <c r="AW107" s="128" t="str">
        <f t="shared" si="72"/>
        <v>-</v>
      </c>
      <c r="AX107" s="128" t="str">
        <f t="shared" si="72"/>
        <v>-</v>
      </c>
      <c r="AY107" s="128" t="str">
        <f t="shared" si="72"/>
        <v>-</v>
      </c>
      <c r="AZ107" s="128" t="str">
        <f t="shared" si="72"/>
        <v>-</v>
      </c>
      <c r="BA107" s="128" t="str">
        <f t="shared" si="72"/>
        <v>-</v>
      </c>
      <c r="BB107" s="128" t="str">
        <f t="shared" si="72"/>
        <v>-</v>
      </c>
      <c r="BC107" s="128" t="str">
        <f t="shared" si="72"/>
        <v>-</v>
      </c>
      <c r="BD107" s="128" t="str">
        <f t="shared" si="72"/>
        <v>-</v>
      </c>
      <c r="BE107" s="128" t="str">
        <f t="shared" si="72"/>
        <v>-</v>
      </c>
      <c r="BF107" s="128" t="str">
        <f t="shared" ref="BF107:BF126" si="73">IFERROR(ROUND(AC107*$M107/25,0),"-")</f>
        <v>-</v>
      </c>
      <c r="BG107" s="128" t="str">
        <f t="shared" ref="BG107:BG126" si="74">IFERROR(ROUND(AD107*$M107/25,0),"-")</f>
        <v>-</v>
      </c>
      <c r="BH107" s="187"/>
      <c r="BI107" s="187"/>
      <c r="BJ107" s="128" t="str">
        <f t="shared" ref="BJ107:BJ126" si="75">IFERROR(ROUND(AG107*$M107/25,0),"-")</f>
        <v>-</v>
      </c>
      <c r="BK107" s="128" t="str">
        <f t="shared" ref="BK107:BK126" si="76">IFERROR(ROUND(AH107*$M107/25,0),"-")</f>
        <v>-</v>
      </c>
      <c r="BL107" s="128" t="str">
        <f t="shared" ref="BL107:BL126" si="77">IFERROR(ROUND(AI107*$M107/25,0),"-")</f>
        <v>-</v>
      </c>
      <c r="BM107" s="128" t="str">
        <f t="shared" ref="BM107:BM126" si="78">IFERROR(ROUND(AJ107*$M107/25,0),"-")</f>
        <v>-</v>
      </c>
      <c r="BN107" s="128" t="str">
        <f t="shared" ref="BN107:BN126" si="79">IFERROR(ROUND(AK107*$M107/25,0),"-")</f>
        <v>-</v>
      </c>
      <c r="BO107" s="128" t="str">
        <f t="shared" ref="BO107:BO126" si="80">IFERROR(ROUND(AL107*$M107/25,0),"-")</f>
        <v>-</v>
      </c>
      <c r="BP107" s="128" t="str">
        <f t="shared" ref="BP107:BP126" si="81">IFERROR(ROUND(AM107*$M107/25,0),"-")</f>
        <v>-</v>
      </c>
      <c r="BQ107" s="128" t="str">
        <f t="shared" ref="BQ107:BQ126" si="82">IFERROR(ROUND(AN107*$M107/25,0),"-")</f>
        <v>-</v>
      </c>
      <c r="BR107" s="128" t="str">
        <f t="shared" ref="BR107:BR126" si="83">IFERROR(ROUND(AO107*$M107/25,0),"-")</f>
        <v>-</v>
      </c>
      <c r="BS107" s="128" t="str">
        <f t="shared" ref="BS107:BS126" si="84">IFERROR(ROUND(AP107*$M107/25,0),"-")</f>
        <v>-</v>
      </c>
      <c r="BT107" s="128" t="str">
        <f t="shared" ref="BT107:BT126" si="85">IFERROR(ROUND(AQ107*$M107/25,0),"-")</f>
        <v>-</v>
      </c>
      <c r="BU107" s="128" t="str">
        <f t="shared" ref="BU107:BU126" si="86">IFERROR(ROUND(AR107*$M107/25,0),"-")</f>
        <v>-</v>
      </c>
      <c r="BV107" s="129">
        <f t="shared" ref="BV107:BV126" si="87">SUM(AS107:BU107)</f>
        <v>0</v>
      </c>
      <c r="BX107" s="128" t="str">
        <f>IFERROR(AT107+AV107+AX107+AZ107+BB107+BG107+BI107+BK107+BM107+BO107+BQ107+BS107,"-")</f>
        <v>-</v>
      </c>
    </row>
    <row r="108" spans="2:76" ht="12.75" customHeight="1">
      <c r="B108" s="14"/>
      <c r="C108" s="14"/>
      <c r="D108" s="70"/>
      <c r="E108" s="70"/>
      <c r="F108" s="70"/>
      <c r="G108" s="20" t="str">
        <f>IF(月途中入退所!$D9=$B$2,月途中入退所!$F9,"-")</f>
        <v>-</v>
      </c>
      <c r="H108" s="20" t="str">
        <f>IF(月途中入退所!$D9=$B$2,月途中入退所!$G9,"-")</f>
        <v>-</v>
      </c>
      <c r="I108" s="20" t="str">
        <f>IF(月途中入退所!$D9=$B$2,月途中入退所!$H9,"-")</f>
        <v>-</v>
      </c>
      <c r="J108" s="149" t="str">
        <f t="shared" ref="J108:J126" si="88">IF($I108="保育標準時間",HLOOKUP($H108,$G$5:$J$49,45,FALSE),IF($I108="保育短時間",HLOOKUP($H108,$K$5:$N$49,45,FALSE),"-"))</f>
        <v>-</v>
      </c>
      <c r="K108" s="20" t="str">
        <f>IF(月途中入退所!$D9=$B$2,IF(月途中入退所!I9="","-",月途中入退所!$I9),"-")</f>
        <v>-</v>
      </c>
      <c r="L108" s="162" t="str">
        <f t="shared" ref="L108:L126" si="89">IFERROR(IF(K108="○",J108+$P$28,J108),"-")</f>
        <v>-</v>
      </c>
      <c r="M108" s="20" t="str">
        <f>IF(月途中入退所!$D9=$B$2,月途中入退所!$J9,"-")</f>
        <v>-</v>
      </c>
      <c r="N108" s="129">
        <f t="shared" ref="N108:N126" si="90">IFERROR(ROUNDDOWN(L108*M108/25,-1),0)</f>
        <v>0</v>
      </c>
      <c r="O108" s="123"/>
      <c r="P108" s="128" t="str">
        <f t="shared" si="47"/>
        <v>-</v>
      </c>
      <c r="Q108" s="128" t="str">
        <f t="shared" si="48"/>
        <v>-</v>
      </c>
      <c r="R108" s="128" t="str">
        <f t="shared" si="49"/>
        <v>-</v>
      </c>
      <c r="S108" s="128" t="str">
        <f t="shared" si="50"/>
        <v>-</v>
      </c>
      <c r="T108" s="128" t="str">
        <f t="shared" si="51"/>
        <v>-</v>
      </c>
      <c r="U108" s="128" t="str">
        <f t="shared" si="52"/>
        <v>-</v>
      </c>
      <c r="V108" s="128" t="str">
        <f t="shared" si="53"/>
        <v>-</v>
      </c>
      <c r="W108" s="128" t="str">
        <f t="shared" si="54"/>
        <v>-</v>
      </c>
      <c r="X108" s="128" t="str">
        <f t="shared" si="55"/>
        <v>-</v>
      </c>
      <c r="Y108" s="128" t="str">
        <f t="shared" si="56"/>
        <v>-</v>
      </c>
      <c r="Z108" s="128" t="str">
        <f t="shared" si="57"/>
        <v>-</v>
      </c>
      <c r="AA108" s="128" t="str">
        <f t="shared" si="58"/>
        <v>-</v>
      </c>
      <c r="AB108" s="128" t="str">
        <f t="shared" ref="AB108:AB125" si="91">IF($I108="保育標準時間",HLOOKUP(H108,$G$5:$J$49,16,FALSE),IF($I108="保育短時間",HLOOKUP(I108,$K$5:$N$49,16,FALSE),"-"))</f>
        <v>-</v>
      </c>
      <c r="AC108" s="128" t="str">
        <f t="shared" si="59"/>
        <v>-</v>
      </c>
      <c r="AD108" s="128" t="str">
        <f t="shared" si="60"/>
        <v>-</v>
      </c>
      <c r="AE108" s="131"/>
      <c r="AF108" s="131"/>
      <c r="AG108" s="128" t="str">
        <f t="shared" si="61"/>
        <v>-</v>
      </c>
      <c r="AH108" s="128" t="str">
        <f t="shared" si="62"/>
        <v>-</v>
      </c>
      <c r="AI108" s="128" t="str">
        <f t="shared" si="63"/>
        <v>-</v>
      </c>
      <c r="AJ108" s="128" t="str">
        <f t="shared" si="64"/>
        <v>-</v>
      </c>
      <c r="AK108" s="128" t="str">
        <f t="shared" si="65"/>
        <v>-</v>
      </c>
      <c r="AL108" s="128" t="str">
        <f t="shared" si="66"/>
        <v>-</v>
      </c>
      <c r="AM108" s="128" t="str">
        <f t="shared" si="67"/>
        <v>-</v>
      </c>
      <c r="AN108" s="128" t="str">
        <f t="shared" si="68"/>
        <v>-</v>
      </c>
      <c r="AO108" s="128" t="str">
        <f t="shared" si="69"/>
        <v>-</v>
      </c>
      <c r="AP108" s="128" t="str">
        <f t="shared" si="70"/>
        <v>-</v>
      </c>
      <c r="AQ108" s="128" t="str">
        <f t="shared" ref="AQ108:AQ126" si="92">IF($I108="保育標準時間",HLOOKUP(H108,$G$5:$J$49,33,FALSE),IF($I108="保育短時間",HLOOKUP(H108,$K$5:$N$49,33,FALSE),"-"))</f>
        <v>-</v>
      </c>
      <c r="AR108" s="128" t="str">
        <f t="shared" ref="AR108:AR126" si="93">IF(OR(I108="保育標準時間",I108="保育短時間"),IF(K108="○",$P$28,"-"),"-")</f>
        <v>-</v>
      </c>
      <c r="AS108" s="128">
        <f t="shared" si="71"/>
        <v>0</v>
      </c>
      <c r="AT108" s="128" t="str">
        <f t="shared" ref="AT108:AT126" si="94">IFERROR(ROUND(Q108*$M108/25,0),"-")</f>
        <v>-</v>
      </c>
      <c r="AU108" s="128" t="str">
        <f t="shared" ref="AU108:AU126" si="95">IFERROR(ROUND(R108*$M108/25,0),"-")</f>
        <v>-</v>
      </c>
      <c r="AV108" s="128" t="str">
        <f t="shared" ref="AV108:AV126" si="96">IFERROR(ROUND(S108*$M108/25,0),"-")</f>
        <v>-</v>
      </c>
      <c r="AW108" s="128" t="str">
        <f t="shared" ref="AW108:AW126" si="97">IFERROR(ROUND(T108*$M108/25,0),"-")</f>
        <v>-</v>
      </c>
      <c r="AX108" s="128" t="str">
        <f t="shared" ref="AX108:AX126" si="98">IFERROR(ROUND(U108*$M108/25,0),"-")</f>
        <v>-</v>
      </c>
      <c r="AY108" s="128" t="str">
        <f t="shared" ref="AY108:AY126" si="99">IFERROR(ROUND(V108*$M108/25,0),"-")</f>
        <v>-</v>
      </c>
      <c r="AZ108" s="128" t="str">
        <f t="shared" ref="AZ108:AZ126" si="100">IFERROR(ROUND(W108*$M108/25,0),"-")</f>
        <v>-</v>
      </c>
      <c r="BA108" s="128" t="str">
        <f t="shared" ref="BA108:BA126" si="101">IFERROR(ROUND(X108*$M108/25,0),"-")</f>
        <v>-</v>
      </c>
      <c r="BB108" s="128" t="str">
        <f t="shared" ref="BB108:BB126" si="102">IFERROR(ROUND(Y108*$M108/25,0),"-")</f>
        <v>-</v>
      </c>
      <c r="BC108" s="128" t="str">
        <f t="shared" ref="BC108:BC126" si="103">IFERROR(ROUND(Z108*$M108/25,0),"-")</f>
        <v>-</v>
      </c>
      <c r="BD108" s="128" t="str">
        <f t="shared" ref="BD108:BD126" si="104">IFERROR(ROUND(AA108*$M108/25,0),"-")</f>
        <v>-</v>
      </c>
      <c r="BE108" s="128" t="str">
        <f t="shared" ref="BE108:BE126" si="105">IFERROR(ROUND(AB108*$M108/25,0),"-")</f>
        <v>-</v>
      </c>
      <c r="BF108" s="128" t="str">
        <f t="shared" si="73"/>
        <v>-</v>
      </c>
      <c r="BG108" s="128" t="str">
        <f t="shared" si="74"/>
        <v>-</v>
      </c>
      <c r="BH108" s="187"/>
      <c r="BI108" s="187"/>
      <c r="BJ108" s="128" t="str">
        <f t="shared" si="75"/>
        <v>-</v>
      </c>
      <c r="BK108" s="128" t="str">
        <f t="shared" si="76"/>
        <v>-</v>
      </c>
      <c r="BL108" s="128" t="str">
        <f t="shared" si="77"/>
        <v>-</v>
      </c>
      <c r="BM108" s="128" t="str">
        <f t="shared" si="78"/>
        <v>-</v>
      </c>
      <c r="BN108" s="128" t="str">
        <f t="shared" si="79"/>
        <v>-</v>
      </c>
      <c r="BO108" s="128" t="str">
        <f t="shared" si="80"/>
        <v>-</v>
      </c>
      <c r="BP108" s="128" t="str">
        <f t="shared" si="81"/>
        <v>-</v>
      </c>
      <c r="BQ108" s="128" t="str">
        <f t="shared" si="82"/>
        <v>-</v>
      </c>
      <c r="BR108" s="128" t="str">
        <f t="shared" si="83"/>
        <v>-</v>
      </c>
      <c r="BS108" s="128" t="str">
        <f t="shared" si="84"/>
        <v>-</v>
      </c>
      <c r="BT108" s="128" t="str">
        <f t="shared" si="85"/>
        <v>-</v>
      </c>
      <c r="BU108" s="128" t="str">
        <f t="shared" si="86"/>
        <v>-</v>
      </c>
      <c r="BV108" s="129">
        <f t="shared" si="87"/>
        <v>0</v>
      </c>
      <c r="BX108" s="128" t="str">
        <f t="shared" ref="BX108:BX171" si="106">IFERROR(AT108+AV108+AX108+AZ108+BB108+BG108+BI108+BK108+BM108+BO108+BQ108+BS108,"-")</f>
        <v>-</v>
      </c>
    </row>
    <row r="109" spans="2:76" ht="12.75" customHeight="1">
      <c r="B109" s="14"/>
      <c r="C109" s="14"/>
      <c r="D109" s="70"/>
      <c r="E109" s="70"/>
      <c r="F109" s="70"/>
      <c r="G109" s="20" t="str">
        <f>IF(月途中入退所!$D10=$B$2,月途中入退所!$F10,"-")</f>
        <v>-</v>
      </c>
      <c r="H109" s="20" t="str">
        <f>IF(月途中入退所!$D10=$B$2,月途中入退所!$G10,"-")</f>
        <v>-</v>
      </c>
      <c r="I109" s="20" t="str">
        <f>IF(月途中入退所!$D10=$B$2,月途中入退所!$H10,"-")</f>
        <v>-</v>
      </c>
      <c r="J109" s="149" t="str">
        <f t="shared" si="88"/>
        <v>-</v>
      </c>
      <c r="K109" s="20" t="str">
        <f>IF(月途中入退所!$D10=$B$2,IF(月途中入退所!I10="","-",月途中入退所!$I10),"-")</f>
        <v>-</v>
      </c>
      <c r="L109" s="162" t="str">
        <f t="shared" si="89"/>
        <v>-</v>
      </c>
      <c r="M109" s="20" t="str">
        <f>IF(月途中入退所!$D10=$B$2,月途中入退所!$J10,"-")</f>
        <v>-</v>
      </c>
      <c r="N109" s="129">
        <f t="shared" si="90"/>
        <v>0</v>
      </c>
      <c r="O109" s="123"/>
      <c r="P109" s="128" t="str">
        <f t="shared" si="47"/>
        <v>-</v>
      </c>
      <c r="Q109" s="128" t="str">
        <f t="shared" si="48"/>
        <v>-</v>
      </c>
      <c r="R109" s="128" t="str">
        <f t="shared" si="49"/>
        <v>-</v>
      </c>
      <c r="S109" s="128" t="str">
        <f t="shared" si="50"/>
        <v>-</v>
      </c>
      <c r="T109" s="128" t="str">
        <f t="shared" si="51"/>
        <v>-</v>
      </c>
      <c r="U109" s="128" t="str">
        <f t="shared" si="52"/>
        <v>-</v>
      </c>
      <c r="V109" s="128" t="str">
        <f t="shared" si="53"/>
        <v>-</v>
      </c>
      <c r="W109" s="128" t="str">
        <f t="shared" si="54"/>
        <v>-</v>
      </c>
      <c r="X109" s="128" t="str">
        <f t="shared" si="55"/>
        <v>-</v>
      </c>
      <c r="Y109" s="128" t="str">
        <f t="shared" si="56"/>
        <v>-</v>
      </c>
      <c r="Z109" s="128" t="str">
        <f t="shared" si="57"/>
        <v>-</v>
      </c>
      <c r="AA109" s="128" t="str">
        <f t="shared" si="58"/>
        <v>-</v>
      </c>
      <c r="AB109" s="128" t="str">
        <f t="shared" si="91"/>
        <v>-</v>
      </c>
      <c r="AC109" s="128" t="str">
        <f t="shared" si="59"/>
        <v>-</v>
      </c>
      <c r="AD109" s="128" t="str">
        <f t="shared" si="60"/>
        <v>-</v>
      </c>
      <c r="AE109" s="131"/>
      <c r="AF109" s="131"/>
      <c r="AG109" s="128" t="str">
        <f t="shared" si="61"/>
        <v>-</v>
      </c>
      <c r="AH109" s="128" t="str">
        <f t="shared" si="62"/>
        <v>-</v>
      </c>
      <c r="AI109" s="128" t="str">
        <f t="shared" si="63"/>
        <v>-</v>
      </c>
      <c r="AJ109" s="128" t="str">
        <f t="shared" si="64"/>
        <v>-</v>
      </c>
      <c r="AK109" s="128" t="str">
        <f t="shared" si="65"/>
        <v>-</v>
      </c>
      <c r="AL109" s="128" t="str">
        <f t="shared" si="66"/>
        <v>-</v>
      </c>
      <c r="AM109" s="128" t="str">
        <f t="shared" si="67"/>
        <v>-</v>
      </c>
      <c r="AN109" s="128" t="str">
        <f t="shared" si="68"/>
        <v>-</v>
      </c>
      <c r="AO109" s="128" t="str">
        <f t="shared" si="69"/>
        <v>-</v>
      </c>
      <c r="AP109" s="128" t="str">
        <f t="shared" si="70"/>
        <v>-</v>
      </c>
      <c r="AQ109" s="128" t="str">
        <f t="shared" si="92"/>
        <v>-</v>
      </c>
      <c r="AR109" s="128" t="str">
        <f t="shared" si="93"/>
        <v>-</v>
      </c>
      <c r="AS109" s="128">
        <f t="shared" si="71"/>
        <v>0</v>
      </c>
      <c r="AT109" s="128" t="str">
        <f t="shared" si="94"/>
        <v>-</v>
      </c>
      <c r="AU109" s="128" t="str">
        <f t="shared" si="95"/>
        <v>-</v>
      </c>
      <c r="AV109" s="128" t="str">
        <f t="shared" si="96"/>
        <v>-</v>
      </c>
      <c r="AW109" s="128" t="str">
        <f t="shared" si="97"/>
        <v>-</v>
      </c>
      <c r="AX109" s="128" t="str">
        <f t="shared" si="98"/>
        <v>-</v>
      </c>
      <c r="AY109" s="128" t="str">
        <f t="shared" si="99"/>
        <v>-</v>
      </c>
      <c r="AZ109" s="128" t="str">
        <f t="shared" si="100"/>
        <v>-</v>
      </c>
      <c r="BA109" s="128" t="str">
        <f t="shared" si="101"/>
        <v>-</v>
      </c>
      <c r="BB109" s="128" t="str">
        <f t="shared" si="102"/>
        <v>-</v>
      </c>
      <c r="BC109" s="128" t="str">
        <f t="shared" si="103"/>
        <v>-</v>
      </c>
      <c r="BD109" s="128" t="str">
        <f t="shared" si="104"/>
        <v>-</v>
      </c>
      <c r="BE109" s="128" t="str">
        <f t="shared" si="105"/>
        <v>-</v>
      </c>
      <c r="BF109" s="128" t="str">
        <f t="shared" si="73"/>
        <v>-</v>
      </c>
      <c r="BG109" s="128" t="str">
        <f t="shared" si="74"/>
        <v>-</v>
      </c>
      <c r="BH109" s="187"/>
      <c r="BI109" s="187"/>
      <c r="BJ109" s="128" t="str">
        <f t="shared" si="75"/>
        <v>-</v>
      </c>
      <c r="BK109" s="128" t="str">
        <f t="shared" si="76"/>
        <v>-</v>
      </c>
      <c r="BL109" s="128" t="str">
        <f t="shared" si="77"/>
        <v>-</v>
      </c>
      <c r="BM109" s="128" t="str">
        <f t="shared" si="78"/>
        <v>-</v>
      </c>
      <c r="BN109" s="128" t="str">
        <f t="shared" si="79"/>
        <v>-</v>
      </c>
      <c r="BO109" s="128" t="str">
        <f t="shared" si="80"/>
        <v>-</v>
      </c>
      <c r="BP109" s="128" t="str">
        <f t="shared" si="81"/>
        <v>-</v>
      </c>
      <c r="BQ109" s="128" t="str">
        <f t="shared" si="82"/>
        <v>-</v>
      </c>
      <c r="BR109" s="128" t="str">
        <f t="shared" si="83"/>
        <v>-</v>
      </c>
      <c r="BS109" s="128" t="str">
        <f t="shared" si="84"/>
        <v>-</v>
      </c>
      <c r="BT109" s="128" t="str">
        <f t="shared" si="85"/>
        <v>-</v>
      </c>
      <c r="BU109" s="128" t="str">
        <f t="shared" si="86"/>
        <v>-</v>
      </c>
      <c r="BV109" s="129">
        <f t="shared" si="87"/>
        <v>0</v>
      </c>
      <c r="BX109" s="128" t="str">
        <f t="shared" si="106"/>
        <v>-</v>
      </c>
    </row>
    <row r="110" spans="2:76" ht="12.75" customHeight="1">
      <c r="B110" s="14"/>
      <c r="C110" s="14"/>
      <c r="D110" s="145"/>
      <c r="E110" s="145"/>
      <c r="F110" s="145"/>
      <c r="G110" s="20" t="str">
        <f>IF(月途中入退所!$D11=$B$2,月途中入退所!$F11,"-")</f>
        <v>-</v>
      </c>
      <c r="H110" s="20" t="str">
        <f>IF(月途中入退所!$D11=$B$2,月途中入退所!$G11,"-")</f>
        <v>-</v>
      </c>
      <c r="I110" s="20" t="str">
        <f>IF(月途中入退所!$D11=$B$2,月途中入退所!$H11,"-")</f>
        <v>-</v>
      </c>
      <c r="J110" s="149" t="str">
        <f t="shared" si="88"/>
        <v>-</v>
      </c>
      <c r="K110" s="20" t="str">
        <f>IF(月途中入退所!$D11=$B$2,IF(月途中入退所!I11="","-",月途中入退所!$I11),"-")</f>
        <v>-</v>
      </c>
      <c r="L110" s="162" t="str">
        <f t="shared" si="89"/>
        <v>-</v>
      </c>
      <c r="M110" s="20" t="str">
        <f>IF(月途中入退所!$D11=$B$2,月途中入退所!$J11,"-")</f>
        <v>-</v>
      </c>
      <c r="N110" s="129">
        <f t="shared" si="90"/>
        <v>0</v>
      </c>
      <c r="O110" s="123"/>
      <c r="P110" s="128" t="str">
        <f t="shared" si="47"/>
        <v>-</v>
      </c>
      <c r="Q110" s="128" t="str">
        <f t="shared" si="48"/>
        <v>-</v>
      </c>
      <c r="R110" s="128" t="str">
        <f t="shared" si="49"/>
        <v>-</v>
      </c>
      <c r="S110" s="128" t="str">
        <f t="shared" si="50"/>
        <v>-</v>
      </c>
      <c r="T110" s="128" t="str">
        <f t="shared" si="51"/>
        <v>-</v>
      </c>
      <c r="U110" s="128" t="str">
        <f t="shared" si="52"/>
        <v>-</v>
      </c>
      <c r="V110" s="128" t="str">
        <f t="shared" si="53"/>
        <v>-</v>
      </c>
      <c r="W110" s="128" t="str">
        <f t="shared" si="54"/>
        <v>-</v>
      </c>
      <c r="X110" s="128" t="str">
        <f t="shared" si="55"/>
        <v>-</v>
      </c>
      <c r="Y110" s="128" t="str">
        <f t="shared" si="56"/>
        <v>-</v>
      </c>
      <c r="Z110" s="128" t="str">
        <f t="shared" si="57"/>
        <v>-</v>
      </c>
      <c r="AA110" s="128" t="str">
        <f t="shared" si="58"/>
        <v>-</v>
      </c>
      <c r="AB110" s="128" t="str">
        <f t="shared" si="91"/>
        <v>-</v>
      </c>
      <c r="AC110" s="128" t="str">
        <f t="shared" si="59"/>
        <v>-</v>
      </c>
      <c r="AD110" s="128" t="str">
        <f t="shared" si="60"/>
        <v>-</v>
      </c>
      <c r="AE110" s="131"/>
      <c r="AF110" s="131"/>
      <c r="AG110" s="128" t="str">
        <f t="shared" si="61"/>
        <v>-</v>
      </c>
      <c r="AH110" s="128" t="str">
        <f t="shared" si="62"/>
        <v>-</v>
      </c>
      <c r="AI110" s="128" t="str">
        <f t="shared" si="63"/>
        <v>-</v>
      </c>
      <c r="AJ110" s="128" t="str">
        <f t="shared" si="64"/>
        <v>-</v>
      </c>
      <c r="AK110" s="128" t="str">
        <f t="shared" si="65"/>
        <v>-</v>
      </c>
      <c r="AL110" s="128" t="str">
        <f t="shared" si="66"/>
        <v>-</v>
      </c>
      <c r="AM110" s="128" t="str">
        <f t="shared" si="67"/>
        <v>-</v>
      </c>
      <c r="AN110" s="128" t="str">
        <f t="shared" si="68"/>
        <v>-</v>
      </c>
      <c r="AO110" s="128" t="str">
        <f t="shared" si="69"/>
        <v>-</v>
      </c>
      <c r="AP110" s="128" t="str">
        <f t="shared" si="70"/>
        <v>-</v>
      </c>
      <c r="AQ110" s="128" t="str">
        <f t="shared" si="92"/>
        <v>-</v>
      </c>
      <c r="AR110" s="128" t="str">
        <f t="shared" si="93"/>
        <v>-</v>
      </c>
      <c r="AS110" s="128">
        <f t="shared" si="71"/>
        <v>0</v>
      </c>
      <c r="AT110" s="128" t="str">
        <f t="shared" si="94"/>
        <v>-</v>
      </c>
      <c r="AU110" s="128" t="str">
        <f t="shared" si="95"/>
        <v>-</v>
      </c>
      <c r="AV110" s="128" t="str">
        <f t="shared" si="96"/>
        <v>-</v>
      </c>
      <c r="AW110" s="128" t="str">
        <f t="shared" si="97"/>
        <v>-</v>
      </c>
      <c r="AX110" s="128" t="str">
        <f t="shared" si="98"/>
        <v>-</v>
      </c>
      <c r="AY110" s="128" t="str">
        <f t="shared" si="99"/>
        <v>-</v>
      </c>
      <c r="AZ110" s="128" t="str">
        <f t="shared" si="100"/>
        <v>-</v>
      </c>
      <c r="BA110" s="128" t="str">
        <f t="shared" si="101"/>
        <v>-</v>
      </c>
      <c r="BB110" s="128" t="str">
        <f t="shared" si="102"/>
        <v>-</v>
      </c>
      <c r="BC110" s="128" t="str">
        <f t="shared" si="103"/>
        <v>-</v>
      </c>
      <c r="BD110" s="128" t="str">
        <f t="shared" si="104"/>
        <v>-</v>
      </c>
      <c r="BE110" s="128" t="str">
        <f t="shared" si="105"/>
        <v>-</v>
      </c>
      <c r="BF110" s="128" t="str">
        <f t="shared" si="73"/>
        <v>-</v>
      </c>
      <c r="BG110" s="128" t="str">
        <f t="shared" si="74"/>
        <v>-</v>
      </c>
      <c r="BH110" s="187"/>
      <c r="BI110" s="187"/>
      <c r="BJ110" s="128" t="str">
        <f t="shared" si="75"/>
        <v>-</v>
      </c>
      <c r="BK110" s="128" t="str">
        <f t="shared" si="76"/>
        <v>-</v>
      </c>
      <c r="BL110" s="128" t="str">
        <f t="shared" si="77"/>
        <v>-</v>
      </c>
      <c r="BM110" s="128" t="str">
        <f t="shared" si="78"/>
        <v>-</v>
      </c>
      <c r="BN110" s="128" t="str">
        <f t="shared" si="79"/>
        <v>-</v>
      </c>
      <c r="BO110" s="128" t="str">
        <f t="shared" si="80"/>
        <v>-</v>
      </c>
      <c r="BP110" s="128" t="str">
        <f t="shared" si="81"/>
        <v>-</v>
      </c>
      <c r="BQ110" s="128" t="str">
        <f t="shared" si="82"/>
        <v>-</v>
      </c>
      <c r="BR110" s="128" t="str">
        <f t="shared" si="83"/>
        <v>-</v>
      </c>
      <c r="BS110" s="128" t="str">
        <f t="shared" si="84"/>
        <v>-</v>
      </c>
      <c r="BT110" s="128" t="str">
        <f t="shared" si="85"/>
        <v>-</v>
      </c>
      <c r="BU110" s="128" t="str">
        <f t="shared" si="86"/>
        <v>-</v>
      </c>
      <c r="BV110" s="129">
        <f t="shared" si="87"/>
        <v>0</v>
      </c>
      <c r="BX110" s="128" t="str">
        <f t="shared" si="106"/>
        <v>-</v>
      </c>
    </row>
    <row r="111" spans="2:76" ht="12.75" customHeight="1">
      <c r="B111" s="14"/>
      <c r="C111" s="14"/>
      <c r="D111" s="15"/>
      <c r="E111" s="15"/>
      <c r="F111" s="15"/>
      <c r="G111" s="20" t="str">
        <f>IF(月途中入退所!$D12=$B$2,月途中入退所!$F12,"-")</f>
        <v>-</v>
      </c>
      <c r="H111" s="20" t="str">
        <f>IF(月途中入退所!$D12=$B$2,月途中入退所!$G12,"-")</f>
        <v>-</v>
      </c>
      <c r="I111" s="20" t="str">
        <f>IF(月途中入退所!$D12=$B$2,月途中入退所!$H12,"-")</f>
        <v>-</v>
      </c>
      <c r="J111" s="149" t="str">
        <f t="shared" si="88"/>
        <v>-</v>
      </c>
      <c r="K111" s="20" t="str">
        <f>IF(月途中入退所!$D12=$B$2,IF(月途中入退所!I12="","-",月途中入退所!$I12),"-")</f>
        <v>-</v>
      </c>
      <c r="L111" s="162" t="str">
        <f t="shared" si="89"/>
        <v>-</v>
      </c>
      <c r="M111" s="20" t="str">
        <f>IF(月途中入退所!$D12=$B$2,月途中入退所!$J12,"-")</f>
        <v>-</v>
      </c>
      <c r="N111" s="129">
        <f t="shared" si="90"/>
        <v>0</v>
      </c>
      <c r="O111" s="123"/>
      <c r="P111" s="128" t="str">
        <f>IF($I111="保育標準時間",HLOOKUP(H111,$G$5:$J$49,2,FALSE),IF($I111="保育短時間",HLOOKUP(H111,$K$5:$N$49,2,FALSE),"-"))</f>
        <v>-</v>
      </c>
      <c r="Q111" s="128" t="str">
        <f t="shared" si="48"/>
        <v>-</v>
      </c>
      <c r="R111" s="128" t="str">
        <f t="shared" si="49"/>
        <v>-</v>
      </c>
      <c r="S111" s="128" t="str">
        <f t="shared" si="50"/>
        <v>-</v>
      </c>
      <c r="T111" s="128" t="str">
        <f t="shared" si="51"/>
        <v>-</v>
      </c>
      <c r="U111" s="128" t="str">
        <f t="shared" si="52"/>
        <v>-</v>
      </c>
      <c r="V111" s="128" t="str">
        <f t="shared" si="53"/>
        <v>-</v>
      </c>
      <c r="W111" s="128" t="str">
        <f t="shared" si="54"/>
        <v>-</v>
      </c>
      <c r="X111" s="128" t="str">
        <f t="shared" si="55"/>
        <v>-</v>
      </c>
      <c r="Y111" s="128" t="str">
        <f t="shared" si="56"/>
        <v>-</v>
      </c>
      <c r="Z111" s="128" t="str">
        <f t="shared" si="57"/>
        <v>-</v>
      </c>
      <c r="AA111" s="128" t="str">
        <f t="shared" si="58"/>
        <v>-</v>
      </c>
      <c r="AB111" s="128" t="str">
        <f t="shared" si="91"/>
        <v>-</v>
      </c>
      <c r="AC111" s="128" t="str">
        <f t="shared" si="59"/>
        <v>-</v>
      </c>
      <c r="AD111" s="128" t="str">
        <f t="shared" si="60"/>
        <v>-</v>
      </c>
      <c r="AE111" s="131"/>
      <c r="AF111" s="131"/>
      <c r="AG111" s="128" t="str">
        <f t="shared" si="61"/>
        <v>-</v>
      </c>
      <c r="AH111" s="128" t="str">
        <f t="shared" si="62"/>
        <v>-</v>
      </c>
      <c r="AI111" s="128" t="str">
        <f t="shared" si="63"/>
        <v>-</v>
      </c>
      <c r="AJ111" s="128" t="str">
        <f t="shared" si="64"/>
        <v>-</v>
      </c>
      <c r="AK111" s="128" t="str">
        <f t="shared" si="65"/>
        <v>-</v>
      </c>
      <c r="AL111" s="128" t="str">
        <f t="shared" si="66"/>
        <v>-</v>
      </c>
      <c r="AM111" s="128" t="str">
        <f t="shared" si="67"/>
        <v>-</v>
      </c>
      <c r="AN111" s="128" t="str">
        <f t="shared" si="68"/>
        <v>-</v>
      </c>
      <c r="AO111" s="128" t="str">
        <f t="shared" si="69"/>
        <v>-</v>
      </c>
      <c r="AP111" s="128" t="str">
        <f t="shared" si="70"/>
        <v>-</v>
      </c>
      <c r="AQ111" s="128" t="str">
        <f t="shared" si="92"/>
        <v>-</v>
      </c>
      <c r="AR111" s="128" t="str">
        <f t="shared" si="93"/>
        <v>-</v>
      </c>
      <c r="AS111" s="128">
        <f t="shared" si="71"/>
        <v>0</v>
      </c>
      <c r="AT111" s="128" t="str">
        <f t="shared" si="94"/>
        <v>-</v>
      </c>
      <c r="AU111" s="128" t="str">
        <f t="shared" si="95"/>
        <v>-</v>
      </c>
      <c r="AV111" s="128" t="str">
        <f t="shared" si="96"/>
        <v>-</v>
      </c>
      <c r="AW111" s="128" t="str">
        <f t="shared" si="97"/>
        <v>-</v>
      </c>
      <c r="AX111" s="128" t="str">
        <f t="shared" si="98"/>
        <v>-</v>
      </c>
      <c r="AY111" s="128" t="str">
        <f t="shared" si="99"/>
        <v>-</v>
      </c>
      <c r="AZ111" s="128" t="str">
        <f t="shared" si="100"/>
        <v>-</v>
      </c>
      <c r="BA111" s="128" t="str">
        <f t="shared" si="101"/>
        <v>-</v>
      </c>
      <c r="BB111" s="128" t="str">
        <f t="shared" si="102"/>
        <v>-</v>
      </c>
      <c r="BC111" s="128" t="str">
        <f t="shared" si="103"/>
        <v>-</v>
      </c>
      <c r="BD111" s="128" t="str">
        <f t="shared" si="104"/>
        <v>-</v>
      </c>
      <c r="BE111" s="128" t="str">
        <f t="shared" si="105"/>
        <v>-</v>
      </c>
      <c r="BF111" s="128" t="str">
        <f t="shared" si="73"/>
        <v>-</v>
      </c>
      <c r="BG111" s="128" t="str">
        <f t="shared" si="74"/>
        <v>-</v>
      </c>
      <c r="BH111" s="187"/>
      <c r="BI111" s="187"/>
      <c r="BJ111" s="128" t="str">
        <f t="shared" si="75"/>
        <v>-</v>
      </c>
      <c r="BK111" s="128" t="str">
        <f t="shared" si="76"/>
        <v>-</v>
      </c>
      <c r="BL111" s="128" t="str">
        <f t="shared" si="77"/>
        <v>-</v>
      </c>
      <c r="BM111" s="128" t="str">
        <f t="shared" si="78"/>
        <v>-</v>
      </c>
      <c r="BN111" s="128" t="str">
        <f t="shared" si="79"/>
        <v>-</v>
      </c>
      <c r="BO111" s="128" t="str">
        <f t="shared" si="80"/>
        <v>-</v>
      </c>
      <c r="BP111" s="128" t="str">
        <f t="shared" si="81"/>
        <v>-</v>
      </c>
      <c r="BQ111" s="128" t="str">
        <f t="shared" si="82"/>
        <v>-</v>
      </c>
      <c r="BR111" s="128" t="str">
        <f t="shared" si="83"/>
        <v>-</v>
      </c>
      <c r="BS111" s="128" t="str">
        <f t="shared" si="84"/>
        <v>-</v>
      </c>
      <c r="BT111" s="128" t="str">
        <f t="shared" si="85"/>
        <v>-</v>
      </c>
      <c r="BU111" s="128" t="str">
        <f t="shared" si="86"/>
        <v>-</v>
      </c>
      <c r="BV111" s="129">
        <f>SUM(AS111:BU111)</f>
        <v>0</v>
      </c>
      <c r="BX111" s="128" t="str">
        <f>IFERROR(AT111+AV111+AX111+AZ111+BB111+BG111+BI111+BK111+BM111+BO111+BQ111+BS111,"-")</f>
        <v>-</v>
      </c>
    </row>
    <row r="112" spans="2:76" ht="12.75" customHeight="1">
      <c r="B112" s="14"/>
      <c r="C112" s="14"/>
      <c r="D112" s="70"/>
      <c r="E112" s="70"/>
      <c r="F112" s="70"/>
      <c r="G112" s="20" t="str">
        <f>IF(月途中入退所!$D13=$B$2,月途中入退所!$F13,"-")</f>
        <v>-</v>
      </c>
      <c r="H112" s="20" t="str">
        <f>IF(月途中入退所!$D13=$B$2,月途中入退所!$G13,"-")</f>
        <v>-</v>
      </c>
      <c r="I112" s="20" t="str">
        <f>IF(月途中入退所!$D13=$B$2,月途中入退所!$H13,"-")</f>
        <v>-</v>
      </c>
      <c r="J112" s="149" t="str">
        <f t="shared" si="88"/>
        <v>-</v>
      </c>
      <c r="K112" s="20" t="str">
        <f>IF(月途中入退所!$D13=$B$2,IF(月途中入退所!I13="","-",月途中入退所!$I13),"-")</f>
        <v>-</v>
      </c>
      <c r="L112" s="162" t="str">
        <f t="shared" si="89"/>
        <v>-</v>
      </c>
      <c r="M112" s="20" t="str">
        <f>IF(月途中入退所!$D13=$B$2,月途中入退所!$J13,"-")</f>
        <v>-</v>
      </c>
      <c r="N112" s="129">
        <f t="shared" si="90"/>
        <v>0</v>
      </c>
      <c r="O112" s="123"/>
      <c r="P112" s="128" t="str">
        <f t="shared" si="47"/>
        <v>-</v>
      </c>
      <c r="Q112" s="128" t="str">
        <f t="shared" si="48"/>
        <v>-</v>
      </c>
      <c r="R112" s="128" t="str">
        <f t="shared" si="49"/>
        <v>-</v>
      </c>
      <c r="S112" s="128" t="str">
        <f t="shared" si="50"/>
        <v>-</v>
      </c>
      <c r="T112" s="128" t="str">
        <f t="shared" si="51"/>
        <v>-</v>
      </c>
      <c r="U112" s="128" t="str">
        <f t="shared" si="52"/>
        <v>-</v>
      </c>
      <c r="V112" s="128" t="str">
        <f t="shared" si="53"/>
        <v>-</v>
      </c>
      <c r="W112" s="128" t="str">
        <f t="shared" si="54"/>
        <v>-</v>
      </c>
      <c r="X112" s="128" t="str">
        <f t="shared" si="55"/>
        <v>-</v>
      </c>
      <c r="Y112" s="128" t="str">
        <f t="shared" si="56"/>
        <v>-</v>
      </c>
      <c r="Z112" s="128" t="str">
        <f t="shared" si="57"/>
        <v>-</v>
      </c>
      <c r="AA112" s="128" t="str">
        <f t="shared" si="58"/>
        <v>-</v>
      </c>
      <c r="AB112" s="128" t="str">
        <f t="shared" si="91"/>
        <v>-</v>
      </c>
      <c r="AC112" s="128" t="str">
        <f t="shared" si="59"/>
        <v>-</v>
      </c>
      <c r="AD112" s="128" t="str">
        <f t="shared" si="60"/>
        <v>-</v>
      </c>
      <c r="AE112" s="131"/>
      <c r="AF112" s="131"/>
      <c r="AG112" s="128" t="str">
        <f t="shared" si="61"/>
        <v>-</v>
      </c>
      <c r="AH112" s="128" t="str">
        <f t="shared" si="62"/>
        <v>-</v>
      </c>
      <c r="AI112" s="128" t="str">
        <f t="shared" si="63"/>
        <v>-</v>
      </c>
      <c r="AJ112" s="128" t="str">
        <f t="shared" si="64"/>
        <v>-</v>
      </c>
      <c r="AK112" s="128" t="str">
        <f t="shared" si="65"/>
        <v>-</v>
      </c>
      <c r="AL112" s="128" t="str">
        <f t="shared" si="66"/>
        <v>-</v>
      </c>
      <c r="AM112" s="128" t="str">
        <f t="shared" si="67"/>
        <v>-</v>
      </c>
      <c r="AN112" s="128" t="str">
        <f t="shared" si="68"/>
        <v>-</v>
      </c>
      <c r="AO112" s="128" t="str">
        <f t="shared" si="69"/>
        <v>-</v>
      </c>
      <c r="AP112" s="128" t="str">
        <f t="shared" si="70"/>
        <v>-</v>
      </c>
      <c r="AQ112" s="128" t="str">
        <f t="shared" si="92"/>
        <v>-</v>
      </c>
      <c r="AR112" s="128" t="str">
        <f t="shared" si="93"/>
        <v>-</v>
      </c>
      <c r="AS112" s="128">
        <f t="shared" si="71"/>
        <v>0</v>
      </c>
      <c r="AT112" s="128" t="str">
        <f t="shared" si="94"/>
        <v>-</v>
      </c>
      <c r="AU112" s="128" t="str">
        <f t="shared" si="95"/>
        <v>-</v>
      </c>
      <c r="AV112" s="128" t="str">
        <f t="shared" si="96"/>
        <v>-</v>
      </c>
      <c r="AW112" s="128" t="str">
        <f t="shared" si="97"/>
        <v>-</v>
      </c>
      <c r="AX112" s="128" t="str">
        <f t="shared" si="98"/>
        <v>-</v>
      </c>
      <c r="AY112" s="128" t="str">
        <f t="shared" si="99"/>
        <v>-</v>
      </c>
      <c r="AZ112" s="128" t="str">
        <f t="shared" si="100"/>
        <v>-</v>
      </c>
      <c r="BA112" s="128" t="str">
        <f t="shared" si="101"/>
        <v>-</v>
      </c>
      <c r="BB112" s="128" t="str">
        <f t="shared" si="102"/>
        <v>-</v>
      </c>
      <c r="BC112" s="128" t="str">
        <f t="shared" si="103"/>
        <v>-</v>
      </c>
      <c r="BD112" s="128" t="str">
        <f t="shared" si="104"/>
        <v>-</v>
      </c>
      <c r="BE112" s="128" t="str">
        <f t="shared" si="105"/>
        <v>-</v>
      </c>
      <c r="BF112" s="128" t="str">
        <f t="shared" si="73"/>
        <v>-</v>
      </c>
      <c r="BG112" s="128" t="str">
        <f t="shared" si="74"/>
        <v>-</v>
      </c>
      <c r="BH112" s="187"/>
      <c r="BI112" s="187"/>
      <c r="BJ112" s="128" t="str">
        <f t="shared" si="75"/>
        <v>-</v>
      </c>
      <c r="BK112" s="128" t="str">
        <f t="shared" si="76"/>
        <v>-</v>
      </c>
      <c r="BL112" s="128" t="str">
        <f t="shared" si="77"/>
        <v>-</v>
      </c>
      <c r="BM112" s="128" t="str">
        <f t="shared" si="78"/>
        <v>-</v>
      </c>
      <c r="BN112" s="128" t="str">
        <f t="shared" si="79"/>
        <v>-</v>
      </c>
      <c r="BO112" s="128" t="str">
        <f t="shared" si="80"/>
        <v>-</v>
      </c>
      <c r="BP112" s="128" t="str">
        <f t="shared" si="81"/>
        <v>-</v>
      </c>
      <c r="BQ112" s="128" t="str">
        <f t="shared" si="82"/>
        <v>-</v>
      </c>
      <c r="BR112" s="128" t="str">
        <f t="shared" si="83"/>
        <v>-</v>
      </c>
      <c r="BS112" s="128" t="str">
        <f t="shared" si="84"/>
        <v>-</v>
      </c>
      <c r="BT112" s="128" t="str">
        <f t="shared" si="85"/>
        <v>-</v>
      </c>
      <c r="BU112" s="128" t="str">
        <f t="shared" si="86"/>
        <v>-</v>
      </c>
      <c r="BV112" s="129">
        <f t="shared" si="87"/>
        <v>0</v>
      </c>
      <c r="BX112" s="128" t="str">
        <f t="shared" si="106"/>
        <v>-</v>
      </c>
    </row>
    <row r="113" spans="2:76" ht="12.75" customHeight="1">
      <c r="B113" s="14"/>
      <c r="C113" s="14"/>
      <c r="D113" s="70"/>
      <c r="E113" s="70"/>
      <c r="F113" s="70"/>
      <c r="G113" s="20" t="str">
        <f>IF(月途中入退所!$D14=$B$2,月途中入退所!$F14,"-")</f>
        <v>-</v>
      </c>
      <c r="H113" s="20" t="str">
        <f>IF(月途中入退所!$D14=$B$2,月途中入退所!$G14,"-")</f>
        <v>-</v>
      </c>
      <c r="I113" s="20" t="str">
        <f>IF(月途中入退所!$D14=$B$2,月途中入退所!$H14,"-")</f>
        <v>-</v>
      </c>
      <c r="J113" s="149" t="str">
        <f t="shared" si="88"/>
        <v>-</v>
      </c>
      <c r="K113" s="20" t="str">
        <f>IF(月途中入退所!$D14=$B$2,IF(月途中入退所!I14="","-",月途中入退所!$I14),"-")</f>
        <v>-</v>
      </c>
      <c r="L113" s="162" t="str">
        <f t="shared" si="89"/>
        <v>-</v>
      </c>
      <c r="M113" s="20" t="str">
        <f>IF(月途中入退所!$D14=$B$2,月途中入退所!$J14,"-")</f>
        <v>-</v>
      </c>
      <c r="N113" s="129">
        <f t="shared" si="90"/>
        <v>0</v>
      </c>
      <c r="O113" s="123"/>
      <c r="P113" s="128" t="str">
        <f t="shared" si="47"/>
        <v>-</v>
      </c>
      <c r="Q113" s="128" t="str">
        <f t="shared" si="48"/>
        <v>-</v>
      </c>
      <c r="R113" s="128" t="str">
        <f t="shared" si="49"/>
        <v>-</v>
      </c>
      <c r="S113" s="128" t="str">
        <f t="shared" si="50"/>
        <v>-</v>
      </c>
      <c r="T113" s="128" t="str">
        <f t="shared" si="51"/>
        <v>-</v>
      </c>
      <c r="U113" s="128" t="str">
        <f t="shared" si="52"/>
        <v>-</v>
      </c>
      <c r="V113" s="128" t="str">
        <f t="shared" si="53"/>
        <v>-</v>
      </c>
      <c r="W113" s="128" t="str">
        <f t="shared" si="54"/>
        <v>-</v>
      </c>
      <c r="X113" s="128" t="str">
        <f t="shared" si="55"/>
        <v>-</v>
      </c>
      <c r="Y113" s="128" t="str">
        <f t="shared" si="56"/>
        <v>-</v>
      </c>
      <c r="Z113" s="128" t="str">
        <f t="shared" si="57"/>
        <v>-</v>
      </c>
      <c r="AA113" s="128" t="str">
        <f t="shared" si="58"/>
        <v>-</v>
      </c>
      <c r="AB113" s="128" t="str">
        <f t="shared" si="91"/>
        <v>-</v>
      </c>
      <c r="AC113" s="128" t="str">
        <f t="shared" si="59"/>
        <v>-</v>
      </c>
      <c r="AD113" s="128" t="str">
        <f t="shared" si="60"/>
        <v>-</v>
      </c>
      <c r="AE113" s="131"/>
      <c r="AF113" s="131"/>
      <c r="AG113" s="128" t="str">
        <f t="shared" si="61"/>
        <v>-</v>
      </c>
      <c r="AH113" s="128" t="str">
        <f t="shared" si="62"/>
        <v>-</v>
      </c>
      <c r="AI113" s="128" t="str">
        <f t="shared" si="63"/>
        <v>-</v>
      </c>
      <c r="AJ113" s="128" t="str">
        <f t="shared" si="64"/>
        <v>-</v>
      </c>
      <c r="AK113" s="128" t="str">
        <f t="shared" si="65"/>
        <v>-</v>
      </c>
      <c r="AL113" s="128" t="str">
        <f t="shared" si="66"/>
        <v>-</v>
      </c>
      <c r="AM113" s="128" t="str">
        <f t="shared" si="67"/>
        <v>-</v>
      </c>
      <c r="AN113" s="128" t="str">
        <f t="shared" si="68"/>
        <v>-</v>
      </c>
      <c r="AO113" s="128" t="str">
        <f t="shared" si="69"/>
        <v>-</v>
      </c>
      <c r="AP113" s="128" t="str">
        <f t="shared" si="70"/>
        <v>-</v>
      </c>
      <c r="AQ113" s="128" t="str">
        <f t="shared" si="92"/>
        <v>-</v>
      </c>
      <c r="AR113" s="128" t="str">
        <f t="shared" si="93"/>
        <v>-</v>
      </c>
      <c r="AS113" s="128">
        <f t="shared" si="71"/>
        <v>0</v>
      </c>
      <c r="AT113" s="128" t="str">
        <f t="shared" si="94"/>
        <v>-</v>
      </c>
      <c r="AU113" s="128" t="str">
        <f t="shared" si="95"/>
        <v>-</v>
      </c>
      <c r="AV113" s="128" t="str">
        <f t="shared" si="96"/>
        <v>-</v>
      </c>
      <c r="AW113" s="128" t="str">
        <f t="shared" si="97"/>
        <v>-</v>
      </c>
      <c r="AX113" s="128" t="str">
        <f t="shared" si="98"/>
        <v>-</v>
      </c>
      <c r="AY113" s="128" t="str">
        <f t="shared" si="99"/>
        <v>-</v>
      </c>
      <c r="AZ113" s="128" t="str">
        <f t="shared" si="100"/>
        <v>-</v>
      </c>
      <c r="BA113" s="128" t="str">
        <f t="shared" si="101"/>
        <v>-</v>
      </c>
      <c r="BB113" s="128" t="str">
        <f t="shared" si="102"/>
        <v>-</v>
      </c>
      <c r="BC113" s="128" t="str">
        <f t="shared" si="103"/>
        <v>-</v>
      </c>
      <c r="BD113" s="128" t="str">
        <f t="shared" si="104"/>
        <v>-</v>
      </c>
      <c r="BE113" s="128" t="str">
        <f t="shared" si="105"/>
        <v>-</v>
      </c>
      <c r="BF113" s="128" t="str">
        <f t="shared" si="73"/>
        <v>-</v>
      </c>
      <c r="BG113" s="128" t="str">
        <f t="shared" si="74"/>
        <v>-</v>
      </c>
      <c r="BH113" s="187"/>
      <c r="BI113" s="187"/>
      <c r="BJ113" s="128" t="str">
        <f t="shared" si="75"/>
        <v>-</v>
      </c>
      <c r="BK113" s="128" t="str">
        <f t="shared" si="76"/>
        <v>-</v>
      </c>
      <c r="BL113" s="128" t="str">
        <f t="shared" si="77"/>
        <v>-</v>
      </c>
      <c r="BM113" s="128" t="str">
        <f t="shared" si="78"/>
        <v>-</v>
      </c>
      <c r="BN113" s="128" t="str">
        <f t="shared" si="79"/>
        <v>-</v>
      </c>
      <c r="BO113" s="128" t="str">
        <f t="shared" si="80"/>
        <v>-</v>
      </c>
      <c r="BP113" s="128" t="str">
        <f t="shared" si="81"/>
        <v>-</v>
      </c>
      <c r="BQ113" s="128" t="str">
        <f t="shared" si="82"/>
        <v>-</v>
      </c>
      <c r="BR113" s="128" t="str">
        <f t="shared" si="83"/>
        <v>-</v>
      </c>
      <c r="BS113" s="128" t="str">
        <f t="shared" si="84"/>
        <v>-</v>
      </c>
      <c r="BT113" s="128" t="str">
        <f t="shared" si="85"/>
        <v>-</v>
      </c>
      <c r="BU113" s="128" t="str">
        <f t="shared" si="86"/>
        <v>-</v>
      </c>
      <c r="BV113" s="129">
        <f t="shared" si="87"/>
        <v>0</v>
      </c>
      <c r="BX113" s="128" t="str">
        <f t="shared" si="106"/>
        <v>-</v>
      </c>
    </row>
    <row r="114" spans="2:76" ht="12.75" customHeight="1">
      <c r="B114" s="14"/>
      <c r="C114" s="14"/>
      <c r="D114" s="145"/>
      <c r="E114" s="145"/>
      <c r="F114" s="145"/>
      <c r="G114" s="20" t="str">
        <f>IF(月途中入退所!$D15=$B$2,月途中入退所!$F15,"-")</f>
        <v>-</v>
      </c>
      <c r="H114" s="20" t="str">
        <f>IF(月途中入退所!$D15=$B$2,月途中入退所!$G15,"-")</f>
        <v>-</v>
      </c>
      <c r="I114" s="20" t="str">
        <f>IF(月途中入退所!$D15=$B$2,月途中入退所!$H15,"-")</f>
        <v>-</v>
      </c>
      <c r="J114" s="149" t="str">
        <f t="shared" si="88"/>
        <v>-</v>
      </c>
      <c r="K114" s="20" t="str">
        <f>IF(月途中入退所!$D15=$B$2,IF(月途中入退所!I15="","-",月途中入退所!$I15),"-")</f>
        <v>-</v>
      </c>
      <c r="L114" s="162" t="str">
        <f t="shared" si="89"/>
        <v>-</v>
      </c>
      <c r="M114" s="20" t="str">
        <f>IF(月途中入退所!$D15=$B$2,月途中入退所!$J15,"-")</f>
        <v>-</v>
      </c>
      <c r="N114" s="129">
        <f t="shared" si="90"/>
        <v>0</v>
      </c>
      <c r="O114" s="123"/>
      <c r="P114" s="128" t="str">
        <f t="shared" si="47"/>
        <v>-</v>
      </c>
      <c r="Q114" s="128" t="str">
        <f t="shared" si="48"/>
        <v>-</v>
      </c>
      <c r="R114" s="128" t="str">
        <f t="shared" si="49"/>
        <v>-</v>
      </c>
      <c r="S114" s="128" t="str">
        <f t="shared" si="50"/>
        <v>-</v>
      </c>
      <c r="T114" s="128" t="str">
        <f t="shared" si="51"/>
        <v>-</v>
      </c>
      <c r="U114" s="128" t="str">
        <f t="shared" si="52"/>
        <v>-</v>
      </c>
      <c r="V114" s="128" t="str">
        <f t="shared" si="53"/>
        <v>-</v>
      </c>
      <c r="W114" s="128" t="str">
        <f t="shared" si="54"/>
        <v>-</v>
      </c>
      <c r="X114" s="128" t="str">
        <f t="shared" si="55"/>
        <v>-</v>
      </c>
      <c r="Y114" s="128" t="str">
        <f t="shared" si="56"/>
        <v>-</v>
      </c>
      <c r="Z114" s="128" t="str">
        <f t="shared" si="57"/>
        <v>-</v>
      </c>
      <c r="AA114" s="128" t="str">
        <f t="shared" si="58"/>
        <v>-</v>
      </c>
      <c r="AB114" s="128" t="str">
        <f t="shared" si="91"/>
        <v>-</v>
      </c>
      <c r="AC114" s="128" t="str">
        <f t="shared" si="59"/>
        <v>-</v>
      </c>
      <c r="AD114" s="128" t="str">
        <f t="shared" si="60"/>
        <v>-</v>
      </c>
      <c r="AE114" s="131"/>
      <c r="AF114" s="131"/>
      <c r="AG114" s="128" t="str">
        <f t="shared" si="61"/>
        <v>-</v>
      </c>
      <c r="AH114" s="128" t="str">
        <f t="shared" si="62"/>
        <v>-</v>
      </c>
      <c r="AI114" s="128" t="str">
        <f t="shared" si="63"/>
        <v>-</v>
      </c>
      <c r="AJ114" s="128" t="str">
        <f t="shared" si="64"/>
        <v>-</v>
      </c>
      <c r="AK114" s="128" t="str">
        <f t="shared" si="65"/>
        <v>-</v>
      </c>
      <c r="AL114" s="128" t="str">
        <f t="shared" si="66"/>
        <v>-</v>
      </c>
      <c r="AM114" s="128" t="str">
        <f t="shared" si="67"/>
        <v>-</v>
      </c>
      <c r="AN114" s="128" t="str">
        <f t="shared" si="68"/>
        <v>-</v>
      </c>
      <c r="AO114" s="128" t="str">
        <f t="shared" si="69"/>
        <v>-</v>
      </c>
      <c r="AP114" s="128" t="str">
        <f t="shared" si="70"/>
        <v>-</v>
      </c>
      <c r="AQ114" s="128" t="str">
        <f t="shared" si="92"/>
        <v>-</v>
      </c>
      <c r="AR114" s="128" t="str">
        <f t="shared" si="93"/>
        <v>-</v>
      </c>
      <c r="AS114" s="128">
        <f t="shared" si="71"/>
        <v>0</v>
      </c>
      <c r="AT114" s="128" t="str">
        <f t="shared" si="94"/>
        <v>-</v>
      </c>
      <c r="AU114" s="128" t="str">
        <f t="shared" si="95"/>
        <v>-</v>
      </c>
      <c r="AV114" s="128" t="str">
        <f t="shared" si="96"/>
        <v>-</v>
      </c>
      <c r="AW114" s="128" t="str">
        <f t="shared" si="97"/>
        <v>-</v>
      </c>
      <c r="AX114" s="128" t="str">
        <f t="shared" si="98"/>
        <v>-</v>
      </c>
      <c r="AY114" s="128" t="str">
        <f t="shared" si="99"/>
        <v>-</v>
      </c>
      <c r="AZ114" s="128" t="str">
        <f t="shared" si="100"/>
        <v>-</v>
      </c>
      <c r="BA114" s="128" t="str">
        <f t="shared" si="101"/>
        <v>-</v>
      </c>
      <c r="BB114" s="128" t="str">
        <f t="shared" si="102"/>
        <v>-</v>
      </c>
      <c r="BC114" s="128" t="str">
        <f t="shared" si="103"/>
        <v>-</v>
      </c>
      <c r="BD114" s="128" t="str">
        <f t="shared" si="104"/>
        <v>-</v>
      </c>
      <c r="BE114" s="128" t="str">
        <f t="shared" si="105"/>
        <v>-</v>
      </c>
      <c r="BF114" s="128" t="str">
        <f t="shared" si="73"/>
        <v>-</v>
      </c>
      <c r="BG114" s="128" t="str">
        <f t="shared" si="74"/>
        <v>-</v>
      </c>
      <c r="BH114" s="187"/>
      <c r="BI114" s="187"/>
      <c r="BJ114" s="128" t="str">
        <f t="shared" si="75"/>
        <v>-</v>
      </c>
      <c r="BK114" s="128" t="str">
        <f t="shared" si="76"/>
        <v>-</v>
      </c>
      <c r="BL114" s="128" t="str">
        <f t="shared" si="77"/>
        <v>-</v>
      </c>
      <c r="BM114" s="128" t="str">
        <f t="shared" si="78"/>
        <v>-</v>
      </c>
      <c r="BN114" s="128" t="str">
        <f t="shared" si="79"/>
        <v>-</v>
      </c>
      <c r="BO114" s="128" t="str">
        <f t="shared" si="80"/>
        <v>-</v>
      </c>
      <c r="BP114" s="128" t="str">
        <f t="shared" si="81"/>
        <v>-</v>
      </c>
      <c r="BQ114" s="128" t="str">
        <f t="shared" si="82"/>
        <v>-</v>
      </c>
      <c r="BR114" s="128" t="str">
        <f t="shared" si="83"/>
        <v>-</v>
      </c>
      <c r="BS114" s="128" t="str">
        <f t="shared" si="84"/>
        <v>-</v>
      </c>
      <c r="BT114" s="128" t="str">
        <f t="shared" si="85"/>
        <v>-</v>
      </c>
      <c r="BU114" s="128" t="str">
        <f t="shared" si="86"/>
        <v>-</v>
      </c>
      <c r="BV114" s="129">
        <f t="shared" si="87"/>
        <v>0</v>
      </c>
      <c r="BX114" s="128" t="str">
        <f t="shared" si="106"/>
        <v>-</v>
      </c>
    </row>
    <row r="115" spans="2:76" ht="12.75" customHeight="1">
      <c r="D115" s="146"/>
      <c r="E115" s="146"/>
      <c r="F115" s="146"/>
      <c r="G115" s="20" t="str">
        <f>IF(月途中入退所!$D16=$B$2,月途中入退所!$F16,"-")</f>
        <v>-</v>
      </c>
      <c r="H115" s="20" t="str">
        <f>IF(月途中入退所!$D16=$B$2,月途中入退所!$G16,"-")</f>
        <v>-</v>
      </c>
      <c r="I115" s="20" t="str">
        <f>IF(月途中入退所!$D16=$B$2,月途中入退所!$H16,"-")</f>
        <v>-</v>
      </c>
      <c r="J115" s="149" t="str">
        <f t="shared" si="88"/>
        <v>-</v>
      </c>
      <c r="K115" s="20" t="str">
        <f>IF(月途中入退所!$D16=$B$2,IF(月途中入退所!I16="","-",月途中入退所!$I16),"-")</f>
        <v>-</v>
      </c>
      <c r="L115" s="162" t="str">
        <f t="shared" si="89"/>
        <v>-</v>
      </c>
      <c r="M115" s="20" t="str">
        <f>IF(月途中入退所!$D16=$B$2,月途中入退所!$J16,"-")</f>
        <v>-</v>
      </c>
      <c r="N115" s="129">
        <f t="shared" si="90"/>
        <v>0</v>
      </c>
      <c r="O115" s="123"/>
      <c r="P115" s="128" t="str">
        <f t="shared" si="47"/>
        <v>-</v>
      </c>
      <c r="Q115" s="128" t="str">
        <f t="shared" si="48"/>
        <v>-</v>
      </c>
      <c r="R115" s="128" t="str">
        <f t="shared" si="49"/>
        <v>-</v>
      </c>
      <c r="S115" s="128" t="str">
        <f t="shared" si="50"/>
        <v>-</v>
      </c>
      <c r="T115" s="128" t="str">
        <f t="shared" si="51"/>
        <v>-</v>
      </c>
      <c r="U115" s="128" t="str">
        <f t="shared" si="52"/>
        <v>-</v>
      </c>
      <c r="V115" s="128" t="str">
        <f t="shared" si="53"/>
        <v>-</v>
      </c>
      <c r="W115" s="128" t="str">
        <f t="shared" si="54"/>
        <v>-</v>
      </c>
      <c r="X115" s="128" t="str">
        <f t="shared" si="55"/>
        <v>-</v>
      </c>
      <c r="Y115" s="128" t="str">
        <f t="shared" si="56"/>
        <v>-</v>
      </c>
      <c r="Z115" s="128" t="str">
        <f t="shared" si="57"/>
        <v>-</v>
      </c>
      <c r="AA115" s="128" t="str">
        <f t="shared" si="58"/>
        <v>-</v>
      </c>
      <c r="AB115" s="128" t="str">
        <f t="shared" si="91"/>
        <v>-</v>
      </c>
      <c r="AC115" s="128" t="str">
        <f t="shared" si="59"/>
        <v>-</v>
      </c>
      <c r="AD115" s="128" t="str">
        <f t="shared" si="60"/>
        <v>-</v>
      </c>
      <c r="AE115" s="131"/>
      <c r="AF115" s="131"/>
      <c r="AG115" s="128" t="str">
        <f t="shared" si="61"/>
        <v>-</v>
      </c>
      <c r="AH115" s="128" t="str">
        <f t="shared" si="62"/>
        <v>-</v>
      </c>
      <c r="AI115" s="128" t="str">
        <f t="shared" si="63"/>
        <v>-</v>
      </c>
      <c r="AJ115" s="128" t="str">
        <f t="shared" si="64"/>
        <v>-</v>
      </c>
      <c r="AK115" s="128" t="str">
        <f t="shared" si="65"/>
        <v>-</v>
      </c>
      <c r="AL115" s="128" t="str">
        <f t="shared" si="66"/>
        <v>-</v>
      </c>
      <c r="AM115" s="128" t="str">
        <f t="shared" si="67"/>
        <v>-</v>
      </c>
      <c r="AN115" s="128" t="str">
        <f t="shared" si="68"/>
        <v>-</v>
      </c>
      <c r="AO115" s="128" t="str">
        <f t="shared" si="69"/>
        <v>-</v>
      </c>
      <c r="AP115" s="128" t="str">
        <f t="shared" si="70"/>
        <v>-</v>
      </c>
      <c r="AQ115" s="128" t="str">
        <f t="shared" si="92"/>
        <v>-</v>
      </c>
      <c r="AR115" s="128" t="str">
        <f t="shared" si="93"/>
        <v>-</v>
      </c>
      <c r="AS115" s="128">
        <f t="shared" si="71"/>
        <v>0</v>
      </c>
      <c r="AT115" s="128" t="str">
        <f t="shared" si="94"/>
        <v>-</v>
      </c>
      <c r="AU115" s="128" t="str">
        <f t="shared" si="95"/>
        <v>-</v>
      </c>
      <c r="AV115" s="128" t="str">
        <f t="shared" si="96"/>
        <v>-</v>
      </c>
      <c r="AW115" s="128" t="str">
        <f t="shared" si="97"/>
        <v>-</v>
      </c>
      <c r="AX115" s="128" t="str">
        <f t="shared" si="98"/>
        <v>-</v>
      </c>
      <c r="AY115" s="128" t="str">
        <f t="shared" si="99"/>
        <v>-</v>
      </c>
      <c r="AZ115" s="128" t="str">
        <f t="shared" si="100"/>
        <v>-</v>
      </c>
      <c r="BA115" s="128" t="str">
        <f t="shared" si="101"/>
        <v>-</v>
      </c>
      <c r="BB115" s="128" t="str">
        <f t="shared" si="102"/>
        <v>-</v>
      </c>
      <c r="BC115" s="128" t="str">
        <f t="shared" si="103"/>
        <v>-</v>
      </c>
      <c r="BD115" s="128" t="str">
        <f t="shared" si="104"/>
        <v>-</v>
      </c>
      <c r="BE115" s="128" t="str">
        <f t="shared" si="105"/>
        <v>-</v>
      </c>
      <c r="BF115" s="128" t="str">
        <f t="shared" si="73"/>
        <v>-</v>
      </c>
      <c r="BG115" s="128" t="str">
        <f t="shared" si="74"/>
        <v>-</v>
      </c>
      <c r="BH115" s="187"/>
      <c r="BI115" s="187"/>
      <c r="BJ115" s="128" t="str">
        <f t="shared" si="75"/>
        <v>-</v>
      </c>
      <c r="BK115" s="128" t="str">
        <f t="shared" si="76"/>
        <v>-</v>
      </c>
      <c r="BL115" s="128" t="str">
        <f t="shared" si="77"/>
        <v>-</v>
      </c>
      <c r="BM115" s="128" t="str">
        <f t="shared" si="78"/>
        <v>-</v>
      </c>
      <c r="BN115" s="128" t="str">
        <f t="shared" si="79"/>
        <v>-</v>
      </c>
      <c r="BO115" s="128" t="str">
        <f t="shared" si="80"/>
        <v>-</v>
      </c>
      <c r="BP115" s="128" t="str">
        <f t="shared" si="81"/>
        <v>-</v>
      </c>
      <c r="BQ115" s="128" t="str">
        <f t="shared" si="82"/>
        <v>-</v>
      </c>
      <c r="BR115" s="128" t="str">
        <f t="shared" si="83"/>
        <v>-</v>
      </c>
      <c r="BS115" s="128" t="str">
        <f t="shared" si="84"/>
        <v>-</v>
      </c>
      <c r="BT115" s="128" t="str">
        <f t="shared" si="85"/>
        <v>-</v>
      </c>
      <c r="BU115" s="128" t="str">
        <f t="shared" si="86"/>
        <v>-</v>
      </c>
      <c r="BV115" s="129">
        <f t="shared" si="87"/>
        <v>0</v>
      </c>
      <c r="BX115" s="128" t="str">
        <f t="shared" si="106"/>
        <v>-</v>
      </c>
    </row>
    <row r="116" spans="2:76" ht="12.75" customHeight="1">
      <c r="D116" s="146"/>
      <c r="E116" s="146"/>
      <c r="F116" s="146"/>
      <c r="G116" s="20" t="str">
        <f>IF(月途中入退所!$D17=$B$2,月途中入退所!$F17,"-")</f>
        <v>-</v>
      </c>
      <c r="H116" s="20" t="str">
        <f>IF(月途中入退所!$D17=$B$2,月途中入退所!$G17,"-")</f>
        <v>-</v>
      </c>
      <c r="I116" s="20" t="str">
        <f>IF(月途中入退所!$D17=$B$2,月途中入退所!$H17,"-")</f>
        <v>-</v>
      </c>
      <c r="J116" s="149" t="str">
        <f t="shared" si="88"/>
        <v>-</v>
      </c>
      <c r="K116" s="20" t="str">
        <f>IF(月途中入退所!$D17=$B$2,IF(月途中入退所!I17="","-",月途中入退所!$I17),"-")</f>
        <v>-</v>
      </c>
      <c r="L116" s="162" t="str">
        <f t="shared" si="89"/>
        <v>-</v>
      </c>
      <c r="M116" s="20" t="str">
        <f>IF(月途中入退所!$D17=$B$2,月途中入退所!$J17,"-")</f>
        <v>-</v>
      </c>
      <c r="N116" s="129">
        <f t="shared" si="90"/>
        <v>0</v>
      </c>
      <c r="O116" s="123"/>
      <c r="P116" s="128" t="str">
        <f t="shared" si="47"/>
        <v>-</v>
      </c>
      <c r="Q116" s="128" t="str">
        <f t="shared" si="48"/>
        <v>-</v>
      </c>
      <c r="R116" s="128" t="str">
        <f t="shared" si="49"/>
        <v>-</v>
      </c>
      <c r="S116" s="128" t="str">
        <f t="shared" si="50"/>
        <v>-</v>
      </c>
      <c r="T116" s="128" t="str">
        <f t="shared" si="51"/>
        <v>-</v>
      </c>
      <c r="U116" s="128" t="str">
        <f t="shared" si="52"/>
        <v>-</v>
      </c>
      <c r="V116" s="128" t="str">
        <f t="shared" si="53"/>
        <v>-</v>
      </c>
      <c r="W116" s="128" t="str">
        <f t="shared" si="54"/>
        <v>-</v>
      </c>
      <c r="X116" s="128" t="str">
        <f t="shared" si="55"/>
        <v>-</v>
      </c>
      <c r="Y116" s="128" t="str">
        <f t="shared" si="56"/>
        <v>-</v>
      </c>
      <c r="Z116" s="128" t="str">
        <f t="shared" si="57"/>
        <v>-</v>
      </c>
      <c r="AA116" s="128" t="str">
        <f t="shared" si="58"/>
        <v>-</v>
      </c>
      <c r="AB116" s="128" t="str">
        <f t="shared" si="91"/>
        <v>-</v>
      </c>
      <c r="AC116" s="128" t="str">
        <f t="shared" si="59"/>
        <v>-</v>
      </c>
      <c r="AD116" s="128" t="str">
        <f t="shared" si="60"/>
        <v>-</v>
      </c>
      <c r="AE116" s="131"/>
      <c r="AF116" s="131"/>
      <c r="AG116" s="128" t="str">
        <f t="shared" si="61"/>
        <v>-</v>
      </c>
      <c r="AH116" s="128" t="str">
        <f t="shared" si="62"/>
        <v>-</v>
      </c>
      <c r="AI116" s="128" t="str">
        <f t="shared" si="63"/>
        <v>-</v>
      </c>
      <c r="AJ116" s="128" t="str">
        <f t="shared" si="64"/>
        <v>-</v>
      </c>
      <c r="AK116" s="128" t="str">
        <f t="shared" si="65"/>
        <v>-</v>
      </c>
      <c r="AL116" s="128" t="str">
        <f t="shared" si="66"/>
        <v>-</v>
      </c>
      <c r="AM116" s="128" t="str">
        <f t="shared" si="67"/>
        <v>-</v>
      </c>
      <c r="AN116" s="128" t="str">
        <f t="shared" si="68"/>
        <v>-</v>
      </c>
      <c r="AO116" s="128" t="str">
        <f t="shared" si="69"/>
        <v>-</v>
      </c>
      <c r="AP116" s="128" t="str">
        <f t="shared" si="70"/>
        <v>-</v>
      </c>
      <c r="AQ116" s="128" t="str">
        <f t="shared" si="92"/>
        <v>-</v>
      </c>
      <c r="AR116" s="128" t="str">
        <f t="shared" si="93"/>
        <v>-</v>
      </c>
      <c r="AS116" s="128">
        <f t="shared" si="71"/>
        <v>0</v>
      </c>
      <c r="AT116" s="128" t="str">
        <f t="shared" si="94"/>
        <v>-</v>
      </c>
      <c r="AU116" s="128" t="str">
        <f t="shared" si="95"/>
        <v>-</v>
      </c>
      <c r="AV116" s="128" t="str">
        <f t="shared" si="96"/>
        <v>-</v>
      </c>
      <c r="AW116" s="128" t="str">
        <f t="shared" si="97"/>
        <v>-</v>
      </c>
      <c r="AX116" s="128" t="str">
        <f t="shared" si="98"/>
        <v>-</v>
      </c>
      <c r="AY116" s="128" t="str">
        <f t="shared" si="99"/>
        <v>-</v>
      </c>
      <c r="AZ116" s="128" t="str">
        <f t="shared" si="100"/>
        <v>-</v>
      </c>
      <c r="BA116" s="128" t="str">
        <f t="shared" si="101"/>
        <v>-</v>
      </c>
      <c r="BB116" s="128" t="str">
        <f t="shared" si="102"/>
        <v>-</v>
      </c>
      <c r="BC116" s="128" t="str">
        <f t="shared" si="103"/>
        <v>-</v>
      </c>
      <c r="BD116" s="128" t="str">
        <f t="shared" si="104"/>
        <v>-</v>
      </c>
      <c r="BE116" s="128" t="str">
        <f t="shared" si="105"/>
        <v>-</v>
      </c>
      <c r="BF116" s="128" t="str">
        <f t="shared" si="73"/>
        <v>-</v>
      </c>
      <c r="BG116" s="128" t="str">
        <f t="shared" si="74"/>
        <v>-</v>
      </c>
      <c r="BH116" s="187"/>
      <c r="BI116" s="187"/>
      <c r="BJ116" s="128" t="str">
        <f t="shared" si="75"/>
        <v>-</v>
      </c>
      <c r="BK116" s="128" t="str">
        <f t="shared" si="76"/>
        <v>-</v>
      </c>
      <c r="BL116" s="128" t="str">
        <f t="shared" si="77"/>
        <v>-</v>
      </c>
      <c r="BM116" s="128" t="str">
        <f t="shared" si="78"/>
        <v>-</v>
      </c>
      <c r="BN116" s="128" t="str">
        <f t="shared" si="79"/>
        <v>-</v>
      </c>
      <c r="BO116" s="128" t="str">
        <f t="shared" si="80"/>
        <v>-</v>
      </c>
      <c r="BP116" s="128" t="str">
        <f t="shared" si="81"/>
        <v>-</v>
      </c>
      <c r="BQ116" s="128" t="str">
        <f t="shared" si="82"/>
        <v>-</v>
      </c>
      <c r="BR116" s="128" t="str">
        <f t="shared" si="83"/>
        <v>-</v>
      </c>
      <c r="BS116" s="128" t="str">
        <f t="shared" si="84"/>
        <v>-</v>
      </c>
      <c r="BT116" s="128" t="str">
        <f t="shared" si="85"/>
        <v>-</v>
      </c>
      <c r="BU116" s="128" t="str">
        <f t="shared" si="86"/>
        <v>-</v>
      </c>
      <c r="BV116" s="129">
        <f t="shared" si="87"/>
        <v>0</v>
      </c>
      <c r="BX116" s="128" t="str">
        <f t="shared" si="106"/>
        <v>-</v>
      </c>
    </row>
    <row r="117" spans="2:76" ht="12.75" customHeight="1">
      <c r="D117" s="147"/>
      <c r="E117" s="147"/>
      <c r="F117" s="147"/>
      <c r="G117" s="20" t="str">
        <f>IF(月途中入退所!$D18=$B$2,月途中入退所!$F18,"-")</f>
        <v>-</v>
      </c>
      <c r="H117" s="20" t="str">
        <f>IF(月途中入退所!$D18=$B$2,月途中入退所!$G18,"-")</f>
        <v>-</v>
      </c>
      <c r="I117" s="20" t="str">
        <f>IF(月途中入退所!$D18=$B$2,月途中入退所!$H18,"-")</f>
        <v>-</v>
      </c>
      <c r="J117" s="149" t="str">
        <f t="shared" si="88"/>
        <v>-</v>
      </c>
      <c r="K117" s="20" t="str">
        <f>IF(月途中入退所!$D18=$B$2,IF(月途中入退所!I18="","-",月途中入退所!$I18),"-")</f>
        <v>-</v>
      </c>
      <c r="L117" s="162" t="str">
        <f t="shared" si="89"/>
        <v>-</v>
      </c>
      <c r="M117" s="20" t="str">
        <f>IF(月途中入退所!$D18=$B$2,月途中入退所!$J18,"-")</f>
        <v>-</v>
      </c>
      <c r="N117" s="129">
        <f t="shared" si="90"/>
        <v>0</v>
      </c>
      <c r="O117" s="123"/>
      <c r="P117" s="128" t="str">
        <f t="shared" si="47"/>
        <v>-</v>
      </c>
      <c r="Q117" s="128" t="str">
        <f t="shared" si="48"/>
        <v>-</v>
      </c>
      <c r="R117" s="128" t="str">
        <f t="shared" si="49"/>
        <v>-</v>
      </c>
      <c r="S117" s="128" t="str">
        <f t="shared" si="50"/>
        <v>-</v>
      </c>
      <c r="T117" s="128" t="str">
        <f t="shared" si="51"/>
        <v>-</v>
      </c>
      <c r="U117" s="128" t="str">
        <f t="shared" si="52"/>
        <v>-</v>
      </c>
      <c r="V117" s="128" t="str">
        <f t="shared" si="53"/>
        <v>-</v>
      </c>
      <c r="W117" s="128" t="str">
        <f t="shared" si="54"/>
        <v>-</v>
      </c>
      <c r="X117" s="128" t="str">
        <f t="shared" si="55"/>
        <v>-</v>
      </c>
      <c r="Y117" s="128" t="str">
        <f t="shared" si="56"/>
        <v>-</v>
      </c>
      <c r="Z117" s="128" t="str">
        <f t="shared" si="57"/>
        <v>-</v>
      </c>
      <c r="AA117" s="128" t="str">
        <f t="shared" si="58"/>
        <v>-</v>
      </c>
      <c r="AB117" s="128" t="str">
        <f t="shared" si="91"/>
        <v>-</v>
      </c>
      <c r="AC117" s="128" t="str">
        <f t="shared" si="59"/>
        <v>-</v>
      </c>
      <c r="AD117" s="128" t="str">
        <f t="shared" si="60"/>
        <v>-</v>
      </c>
      <c r="AE117" s="131"/>
      <c r="AF117" s="131"/>
      <c r="AG117" s="128" t="str">
        <f t="shared" si="61"/>
        <v>-</v>
      </c>
      <c r="AH117" s="128" t="str">
        <f t="shared" si="62"/>
        <v>-</v>
      </c>
      <c r="AI117" s="128" t="str">
        <f t="shared" si="63"/>
        <v>-</v>
      </c>
      <c r="AJ117" s="128" t="str">
        <f t="shared" si="64"/>
        <v>-</v>
      </c>
      <c r="AK117" s="128" t="str">
        <f t="shared" si="65"/>
        <v>-</v>
      </c>
      <c r="AL117" s="128" t="str">
        <f t="shared" si="66"/>
        <v>-</v>
      </c>
      <c r="AM117" s="128" t="str">
        <f t="shared" si="67"/>
        <v>-</v>
      </c>
      <c r="AN117" s="128" t="str">
        <f t="shared" si="68"/>
        <v>-</v>
      </c>
      <c r="AO117" s="128" t="str">
        <f t="shared" si="69"/>
        <v>-</v>
      </c>
      <c r="AP117" s="128" t="str">
        <f t="shared" si="70"/>
        <v>-</v>
      </c>
      <c r="AQ117" s="128" t="str">
        <f t="shared" si="92"/>
        <v>-</v>
      </c>
      <c r="AR117" s="128" t="str">
        <f t="shared" si="93"/>
        <v>-</v>
      </c>
      <c r="AS117" s="128">
        <f t="shared" si="71"/>
        <v>0</v>
      </c>
      <c r="AT117" s="128" t="str">
        <f t="shared" si="94"/>
        <v>-</v>
      </c>
      <c r="AU117" s="128" t="str">
        <f t="shared" si="95"/>
        <v>-</v>
      </c>
      <c r="AV117" s="128" t="str">
        <f t="shared" si="96"/>
        <v>-</v>
      </c>
      <c r="AW117" s="128" t="str">
        <f t="shared" si="97"/>
        <v>-</v>
      </c>
      <c r="AX117" s="128" t="str">
        <f t="shared" si="98"/>
        <v>-</v>
      </c>
      <c r="AY117" s="128" t="str">
        <f t="shared" si="99"/>
        <v>-</v>
      </c>
      <c r="AZ117" s="128" t="str">
        <f t="shared" si="100"/>
        <v>-</v>
      </c>
      <c r="BA117" s="128" t="str">
        <f t="shared" si="101"/>
        <v>-</v>
      </c>
      <c r="BB117" s="128" t="str">
        <f t="shared" si="102"/>
        <v>-</v>
      </c>
      <c r="BC117" s="128" t="str">
        <f t="shared" si="103"/>
        <v>-</v>
      </c>
      <c r="BD117" s="128" t="str">
        <f t="shared" si="104"/>
        <v>-</v>
      </c>
      <c r="BE117" s="128" t="str">
        <f t="shared" si="105"/>
        <v>-</v>
      </c>
      <c r="BF117" s="128" t="str">
        <f t="shared" si="73"/>
        <v>-</v>
      </c>
      <c r="BG117" s="128" t="str">
        <f t="shared" si="74"/>
        <v>-</v>
      </c>
      <c r="BH117" s="187"/>
      <c r="BI117" s="187"/>
      <c r="BJ117" s="128" t="str">
        <f t="shared" si="75"/>
        <v>-</v>
      </c>
      <c r="BK117" s="128" t="str">
        <f t="shared" si="76"/>
        <v>-</v>
      </c>
      <c r="BL117" s="128" t="str">
        <f t="shared" si="77"/>
        <v>-</v>
      </c>
      <c r="BM117" s="128" t="str">
        <f t="shared" si="78"/>
        <v>-</v>
      </c>
      <c r="BN117" s="128" t="str">
        <f t="shared" si="79"/>
        <v>-</v>
      </c>
      <c r="BO117" s="128" t="str">
        <f t="shared" si="80"/>
        <v>-</v>
      </c>
      <c r="BP117" s="128" t="str">
        <f t="shared" si="81"/>
        <v>-</v>
      </c>
      <c r="BQ117" s="128" t="str">
        <f t="shared" si="82"/>
        <v>-</v>
      </c>
      <c r="BR117" s="128" t="str">
        <f t="shared" si="83"/>
        <v>-</v>
      </c>
      <c r="BS117" s="128" t="str">
        <f t="shared" si="84"/>
        <v>-</v>
      </c>
      <c r="BT117" s="128" t="str">
        <f t="shared" si="85"/>
        <v>-</v>
      </c>
      <c r="BU117" s="128" t="str">
        <f t="shared" si="86"/>
        <v>-</v>
      </c>
      <c r="BV117" s="129">
        <f t="shared" si="87"/>
        <v>0</v>
      </c>
      <c r="BX117" s="128" t="str">
        <f t="shared" si="106"/>
        <v>-</v>
      </c>
    </row>
    <row r="118" spans="2:76" ht="12.75" customHeight="1">
      <c r="D118" s="147"/>
      <c r="E118" s="147"/>
      <c r="F118" s="147"/>
      <c r="G118" s="20" t="str">
        <f>IF(月途中入退所!$D19=$B$2,月途中入退所!$F19,"-")</f>
        <v>-</v>
      </c>
      <c r="H118" s="20" t="str">
        <f>IF(月途中入退所!$D19=$B$2,月途中入退所!$G19,"-")</f>
        <v>-</v>
      </c>
      <c r="I118" s="20" t="str">
        <f>IF(月途中入退所!$D19=$B$2,月途中入退所!$H19,"-")</f>
        <v>-</v>
      </c>
      <c r="J118" s="149" t="str">
        <f t="shared" si="88"/>
        <v>-</v>
      </c>
      <c r="K118" s="20" t="str">
        <f>IF(月途中入退所!$D19=$B$2,IF(月途中入退所!I19="","-",月途中入退所!$I19),"-")</f>
        <v>-</v>
      </c>
      <c r="L118" s="162" t="str">
        <f t="shared" si="89"/>
        <v>-</v>
      </c>
      <c r="M118" s="20" t="str">
        <f>IF(月途中入退所!$D19=$B$2,月途中入退所!$J19,"-")</f>
        <v>-</v>
      </c>
      <c r="N118" s="129">
        <f t="shared" si="90"/>
        <v>0</v>
      </c>
      <c r="O118" s="123"/>
      <c r="P118" s="128" t="str">
        <f t="shared" si="47"/>
        <v>-</v>
      </c>
      <c r="Q118" s="128" t="str">
        <f t="shared" si="48"/>
        <v>-</v>
      </c>
      <c r="R118" s="128" t="str">
        <f t="shared" si="49"/>
        <v>-</v>
      </c>
      <c r="S118" s="128" t="str">
        <f t="shared" si="50"/>
        <v>-</v>
      </c>
      <c r="T118" s="128" t="str">
        <f t="shared" si="51"/>
        <v>-</v>
      </c>
      <c r="U118" s="128" t="str">
        <f t="shared" si="52"/>
        <v>-</v>
      </c>
      <c r="V118" s="128" t="str">
        <f t="shared" si="53"/>
        <v>-</v>
      </c>
      <c r="W118" s="128" t="str">
        <f t="shared" si="54"/>
        <v>-</v>
      </c>
      <c r="X118" s="128" t="str">
        <f t="shared" si="55"/>
        <v>-</v>
      </c>
      <c r="Y118" s="128" t="str">
        <f t="shared" si="56"/>
        <v>-</v>
      </c>
      <c r="Z118" s="128" t="str">
        <f t="shared" si="57"/>
        <v>-</v>
      </c>
      <c r="AA118" s="128" t="str">
        <f t="shared" si="58"/>
        <v>-</v>
      </c>
      <c r="AB118" s="128" t="str">
        <f t="shared" si="91"/>
        <v>-</v>
      </c>
      <c r="AC118" s="128" t="str">
        <f t="shared" si="59"/>
        <v>-</v>
      </c>
      <c r="AD118" s="128" t="str">
        <f t="shared" si="60"/>
        <v>-</v>
      </c>
      <c r="AE118" s="131"/>
      <c r="AF118" s="131"/>
      <c r="AG118" s="128" t="str">
        <f t="shared" si="61"/>
        <v>-</v>
      </c>
      <c r="AH118" s="128" t="str">
        <f t="shared" si="62"/>
        <v>-</v>
      </c>
      <c r="AI118" s="128" t="str">
        <f t="shared" si="63"/>
        <v>-</v>
      </c>
      <c r="AJ118" s="128" t="str">
        <f t="shared" si="64"/>
        <v>-</v>
      </c>
      <c r="AK118" s="128" t="str">
        <f t="shared" si="65"/>
        <v>-</v>
      </c>
      <c r="AL118" s="128" t="str">
        <f t="shared" si="66"/>
        <v>-</v>
      </c>
      <c r="AM118" s="128" t="str">
        <f t="shared" si="67"/>
        <v>-</v>
      </c>
      <c r="AN118" s="128" t="str">
        <f t="shared" si="68"/>
        <v>-</v>
      </c>
      <c r="AO118" s="128" t="str">
        <f t="shared" si="69"/>
        <v>-</v>
      </c>
      <c r="AP118" s="128" t="str">
        <f t="shared" si="70"/>
        <v>-</v>
      </c>
      <c r="AQ118" s="128" t="str">
        <f t="shared" si="92"/>
        <v>-</v>
      </c>
      <c r="AR118" s="128" t="str">
        <f t="shared" si="93"/>
        <v>-</v>
      </c>
      <c r="AS118" s="128">
        <f t="shared" si="71"/>
        <v>0</v>
      </c>
      <c r="AT118" s="128" t="str">
        <f t="shared" si="94"/>
        <v>-</v>
      </c>
      <c r="AU118" s="128" t="str">
        <f t="shared" si="95"/>
        <v>-</v>
      </c>
      <c r="AV118" s="128" t="str">
        <f t="shared" si="96"/>
        <v>-</v>
      </c>
      <c r="AW118" s="128" t="str">
        <f t="shared" si="97"/>
        <v>-</v>
      </c>
      <c r="AX118" s="128" t="str">
        <f t="shared" si="98"/>
        <v>-</v>
      </c>
      <c r="AY118" s="128" t="str">
        <f t="shared" si="99"/>
        <v>-</v>
      </c>
      <c r="AZ118" s="128" t="str">
        <f t="shared" si="100"/>
        <v>-</v>
      </c>
      <c r="BA118" s="128" t="str">
        <f t="shared" si="101"/>
        <v>-</v>
      </c>
      <c r="BB118" s="128" t="str">
        <f t="shared" si="102"/>
        <v>-</v>
      </c>
      <c r="BC118" s="128" t="str">
        <f t="shared" si="103"/>
        <v>-</v>
      </c>
      <c r="BD118" s="128" t="str">
        <f t="shared" si="104"/>
        <v>-</v>
      </c>
      <c r="BE118" s="128" t="str">
        <f t="shared" si="105"/>
        <v>-</v>
      </c>
      <c r="BF118" s="128" t="str">
        <f t="shared" si="73"/>
        <v>-</v>
      </c>
      <c r="BG118" s="128" t="str">
        <f t="shared" si="74"/>
        <v>-</v>
      </c>
      <c r="BH118" s="187"/>
      <c r="BI118" s="187"/>
      <c r="BJ118" s="128" t="str">
        <f t="shared" si="75"/>
        <v>-</v>
      </c>
      <c r="BK118" s="128" t="str">
        <f t="shared" si="76"/>
        <v>-</v>
      </c>
      <c r="BL118" s="128" t="str">
        <f t="shared" si="77"/>
        <v>-</v>
      </c>
      <c r="BM118" s="128" t="str">
        <f t="shared" si="78"/>
        <v>-</v>
      </c>
      <c r="BN118" s="128" t="str">
        <f t="shared" si="79"/>
        <v>-</v>
      </c>
      <c r="BO118" s="128" t="str">
        <f t="shared" si="80"/>
        <v>-</v>
      </c>
      <c r="BP118" s="128" t="str">
        <f t="shared" si="81"/>
        <v>-</v>
      </c>
      <c r="BQ118" s="128" t="str">
        <f t="shared" si="82"/>
        <v>-</v>
      </c>
      <c r="BR118" s="128" t="str">
        <f t="shared" si="83"/>
        <v>-</v>
      </c>
      <c r="BS118" s="128" t="str">
        <f t="shared" si="84"/>
        <v>-</v>
      </c>
      <c r="BT118" s="128" t="str">
        <f t="shared" si="85"/>
        <v>-</v>
      </c>
      <c r="BU118" s="128" t="str">
        <f t="shared" si="86"/>
        <v>-</v>
      </c>
      <c r="BV118" s="129">
        <f t="shared" si="87"/>
        <v>0</v>
      </c>
      <c r="BX118" s="128" t="str">
        <f t="shared" si="106"/>
        <v>-</v>
      </c>
    </row>
    <row r="119" spans="2:76" ht="12.75" customHeight="1">
      <c r="D119" s="147"/>
      <c r="E119" s="147"/>
      <c r="F119" s="147"/>
      <c r="G119" s="20" t="str">
        <f>IF(月途中入退所!$D20=$B$2,月途中入退所!$F20,"-")</f>
        <v>-</v>
      </c>
      <c r="H119" s="20" t="str">
        <f>IF(月途中入退所!$D20=$B$2,月途中入退所!$G20,"-")</f>
        <v>-</v>
      </c>
      <c r="I119" s="20" t="str">
        <f>IF(月途中入退所!$D20=$B$2,月途中入退所!$H20,"-")</f>
        <v>-</v>
      </c>
      <c r="J119" s="149" t="str">
        <f t="shared" si="88"/>
        <v>-</v>
      </c>
      <c r="K119" s="20" t="str">
        <f>IF(月途中入退所!$D20=$B$2,IF(月途中入退所!I20="","-",月途中入退所!$I20),"-")</f>
        <v>-</v>
      </c>
      <c r="L119" s="162" t="str">
        <f t="shared" si="89"/>
        <v>-</v>
      </c>
      <c r="M119" s="20" t="str">
        <f>IF(月途中入退所!$D20=$B$2,月途中入退所!$J20,"-")</f>
        <v>-</v>
      </c>
      <c r="N119" s="129">
        <f t="shared" si="90"/>
        <v>0</v>
      </c>
      <c r="O119" s="123"/>
      <c r="P119" s="128" t="str">
        <f t="shared" si="47"/>
        <v>-</v>
      </c>
      <c r="Q119" s="128" t="str">
        <f t="shared" si="48"/>
        <v>-</v>
      </c>
      <c r="R119" s="128" t="str">
        <f t="shared" si="49"/>
        <v>-</v>
      </c>
      <c r="S119" s="128" t="str">
        <f t="shared" si="50"/>
        <v>-</v>
      </c>
      <c r="T119" s="128" t="str">
        <f t="shared" si="51"/>
        <v>-</v>
      </c>
      <c r="U119" s="128" t="str">
        <f t="shared" si="52"/>
        <v>-</v>
      </c>
      <c r="V119" s="128" t="str">
        <f t="shared" si="53"/>
        <v>-</v>
      </c>
      <c r="W119" s="128" t="str">
        <f t="shared" si="54"/>
        <v>-</v>
      </c>
      <c r="X119" s="128" t="str">
        <f t="shared" si="55"/>
        <v>-</v>
      </c>
      <c r="Y119" s="128" t="str">
        <f t="shared" si="56"/>
        <v>-</v>
      </c>
      <c r="Z119" s="128" t="str">
        <f t="shared" si="57"/>
        <v>-</v>
      </c>
      <c r="AA119" s="128" t="str">
        <f t="shared" si="58"/>
        <v>-</v>
      </c>
      <c r="AB119" s="128" t="str">
        <f t="shared" si="91"/>
        <v>-</v>
      </c>
      <c r="AC119" s="128" t="str">
        <f t="shared" si="59"/>
        <v>-</v>
      </c>
      <c r="AD119" s="128" t="str">
        <f t="shared" si="60"/>
        <v>-</v>
      </c>
      <c r="AE119" s="131"/>
      <c r="AF119" s="131"/>
      <c r="AG119" s="128" t="str">
        <f t="shared" si="61"/>
        <v>-</v>
      </c>
      <c r="AH119" s="128" t="str">
        <f t="shared" si="62"/>
        <v>-</v>
      </c>
      <c r="AI119" s="128" t="str">
        <f t="shared" si="63"/>
        <v>-</v>
      </c>
      <c r="AJ119" s="128" t="str">
        <f t="shared" si="64"/>
        <v>-</v>
      </c>
      <c r="AK119" s="128" t="str">
        <f t="shared" si="65"/>
        <v>-</v>
      </c>
      <c r="AL119" s="128" t="str">
        <f t="shared" si="66"/>
        <v>-</v>
      </c>
      <c r="AM119" s="128" t="str">
        <f t="shared" si="67"/>
        <v>-</v>
      </c>
      <c r="AN119" s="128" t="str">
        <f t="shared" si="68"/>
        <v>-</v>
      </c>
      <c r="AO119" s="128" t="str">
        <f t="shared" si="69"/>
        <v>-</v>
      </c>
      <c r="AP119" s="128" t="str">
        <f t="shared" si="70"/>
        <v>-</v>
      </c>
      <c r="AQ119" s="128" t="str">
        <f t="shared" si="92"/>
        <v>-</v>
      </c>
      <c r="AR119" s="128" t="str">
        <f t="shared" si="93"/>
        <v>-</v>
      </c>
      <c r="AS119" s="128">
        <f t="shared" si="71"/>
        <v>0</v>
      </c>
      <c r="AT119" s="128" t="str">
        <f t="shared" si="94"/>
        <v>-</v>
      </c>
      <c r="AU119" s="128" t="str">
        <f t="shared" si="95"/>
        <v>-</v>
      </c>
      <c r="AV119" s="128" t="str">
        <f t="shared" si="96"/>
        <v>-</v>
      </c>
      <c r="AW119" s="128" t="str">
        <f t="shared" si="97"/>
        <v>-</v>
      </c>
      <c r="AX119" s="128" t="str">
        <f t="shared" si="98"/>
        <v>-</v>
      </c>
      <c r="AY119" s="128" t="str">
        <f t="shared" si="99"/>
        <v>-</v>
      </c>
      <c r="AZ119" s="128" t="str">
        <f t="shared" si="100"/>
        <v>-</v>
      </c>
      <c r="BA119" s="128" t="str">
        <f t="shared" si="101"/>
        <v>-</v>
      </c>
      <c r="BB119" s="128" t="str">
        <f t="shared" si="102"/>
        <v>-</v>
      </c>
      <c r="BC119" s="128" t="str">
        <f t="shared" si="103"/>
        <v>-</v>
      </c>
      <c r="BD119" s="128" t="str">
        <f t="shared" si="104"/>
        <v>-</v>
      </c>
      <c r="BE119" s="128" t="str">
        <f t="shared" si="105"/>
        <v>-</v>
      </c>
      <c r="BF119" s="128" t="str">
        <f t="shared" si="73"/>
        <v>-</v>
      </c>
      <c r="BG119" s="128" t="str">
        <f t="shared" si="74"/>
        <v>-</v>
      </c>
      <c r="BH119" s="187"/>
      <c r="BI119" s="187"/>
      <c r="BJ119" s="128" t="str">
        <f t="shared" si="75"/>
        <v>-</v>
      </c>
      <c r="BK119" s="128" t="str">
        <f t="shared" si="76"/>
        <v>-</v>
      </c>
      <c r="BL119" s="128" t="str">
        <f t="shared" si="77"/>
        <v>-</v>
      </c>
      <c r="BM119" s="128" t="str">
        <f t="shared" si="78"/>
        <v>-</v>
      </c>
      <c r="BN119" s="128" t="str">
        <f t="shared" si="79"/>
        <v>-</v>
      </c>
      <c r="BO119" s="128" t="str">
        <f t="shared" si="80"/>
        <v>-</v>
      </c>
      <c r="BP119" s="128" t="str">
        <f t="shared" si="81"/>
        <v>-</v>
      </c>
      <c r="BQ119" s="128" t="str">
        <f t="shared" si="82"/>
        <v>-</v>
      </c>
      <c r="BR119" s="128" t="str">
        <f t="shared" si="83"/>
        <v>-</v>
      </c>
      <c r="BS119" s="128" t="str">
        <f t="shared" si="84"/>
        <v>-</v>
      </c>
      <c r="BT119" s="128" t="str">
        <f t="shared" si="85"/>
        <v>-</v>
      </c>
      <c r="BU119" s="128" t="str">
        <f t="shared" si="86"/>
        <v>-</v>
      </c>
      <c r="BV119" s="129">
        <f t="shared" si="87"/>
        <v>0</v>
      </c>
      <c r="BX119" s="128" t="str">
        <f t="shared" si="106"/>
        <v>-</v>
      </c>
    </row>
    <row r="120" spans="2:76" ht="12.75" customHeight="1">
      <c r="D120" s="147"/>
      <c r="E120" s="147"/>
      <c r="F120" s="147"/>
      <c r="G120" s="20" t="str">
        <f>IF(月途中入退所!$D21=$B$2,月途中入退所!$F21,"-")</f>
        <v>-</v>
      </c>
      <c r="H120" s="20" t="str">
        <f>IF(月途中入退所!$D21=$B$2,月途中入退所!$G21,"-")</f>
        <v>-</v>
      </c>
      <c r="I120" s="20" t="str">
        <f>IF(月途中入退所!$D21=$B$2,月途中入退所!$H21,"-")</f>
        <v>-</v>
      </c>
      <c r="J120" s="149" t="str">
        <f t="shared" si="88"/>
        <v>-</v>
      </c>
      <c r="K120" s="20" t="str">
        <f>IF(月途中入退所!$D21=$B$2,IF(月途中入退所!I21="","-",月途中入退所!$I21),"-")</f>
        <v>-</v>
      </c>
      <c r="L120" s="162" t="str">
        <f t="shared" si="89"/>
        <v>-</v>
      </c>
      <c r="M120" s="20" t="str">
        <f>IF(月途中入退所!$D21=$B$2,月途中入退所!$J21,"-")</f>
        <v>-</v>
      </c>
      <c r="N120" s="129">
        <f t="shared" si="90"/>
        <v>0</v>
      </c>
      <c r="O120" s="123"/>
      <c r="P120" s="128" t="str">
        <f t="shared" si="47"/>
        <v>-</v>
      </c>
      <c r="Q120" s="128" t="str">
        <f t="shared" si="48"/>
        <v>-</v>
      </c>
      <c r="R120" s="128" t="str">
        <f t="shared" si="49"/>
        <v>-</v>
      </c>
      <c r="S120" s="128" t="str">
        <f t="shared" si="50"/>
        <v>-</v>
      </c>
      <c r="T120" s="128" t="str">
        <f t="shared" si="51"/>
        <v>-</v>
      </c>
      <c r="U120" s="128" t="str">
        <f t="shared" si="52"/>
        <v>-</v>
      </c>
      <c r="V120" s="128" t="str">
        <f t="shared" si="53"/>
        <v>-</v>
      </c>
      <c r="W120" s="128" t="str">
        <f t="shared" si="54"/>
        <v>-</v>
      </c>
      <c r="X120" s="128" t="str">
        <f t="shared" si="55"/>
        <v>-</v>
      </c>
      <c r="Y120" s="128" t="str">
        <f t="shared" si="56"/>
        <v>-</v>
      </c>
      <c r="Z120" s="128" t="str">
        <f t="shared" si="57"/>
        <v>-</v>
      </c>
      <c r="AA120" s="128" t="str">
        <f t="shared" si="58"/>
        <v>-</v>
      </c>
      <c r="AB120" s="128" t="str">
        <f t="shared" si="91"/>
        <v>-</v>
      </c>
      <c r="AC120" s="128" t="str">
        <f t="shared" si="59"/>
        <v>-</v>
      </c>
      <c r="AD120" s="128" t="str">
        <f t="shared" si="60"/>
        <v>-</v>
      </c>
      <c r="AE120" s="131"/>
      <c r="AF120" s="131"/>
      <c r="AG120" s="128" t="str">
        <f t="shared" si="61"/>
        <v>-</v>
      </c>
      <c r="AH120" s="128" t="str">
        <f t="shared" si="62"/>
        <v>-</v>
      </c>
      <c r="AI120" s="128" t="str">
        <f t="shared" si="63"/>
        <v>-</v>
      </c>
      <c r="AJ120" s="128" t="str">
        <f t="shared" si="64"/>
        <v>-</v>
      </c>
      <c r="AK120" s="128" t="str">
        <f t="shared" si="65"/>
        <v>-</v>
      </c>
      <c r="AL120" s="128" t="str">
        <f t="shared" si="66"/>
        <v>-</v>
      </c>
      <c r="AM120" s="128" t="str">
        <f t="shared" si="67"/>
        <v>-</v>
      </c>
      <c r="AN120" s="128" t="str">
        <f t="shared" si="68"/>
        <v>-</v>
      </c>
      <c r="AO120" s="128" t="str">
        <f t="shared" si="69"/>
        <v>-</v>
      </c>
      <c r="AP120" s="128" t="str">
        <f t="shared" si="70"/>
        <v>-</v>
      </c>
      <c r="AQ120" s="128" t="str">
        <f t="shared" si="92"/>
        <v>-</v>
      </c>
      <c r="AR120" s="128" t="str">
        <f t="shared" si="93"/>
        <v>-</v>
      </c>
      <c r="AS120" s="128">
        <f t="shared" si="71"/>
        <v>0</v>
      </c>
      <c r="AT120" s="128" t="str">
        <f t="shared" si="94"/>
        <v>-</v>
      </c>
      <c r="AU120" s="128" t="str">
        <f t="shared" si="95"/>
        <v>-</v>
      </c>
      <c r="AV120" s="128" t="str">
        <f t="shared" si="96"/>
        <v>-</v>
      </c>
      <c r="AW120" s="128" t="str">
        <f t="shared" si="97"/>
        <v>-</v>
      </c>
      <c r="AX120" s="128" t="str">
        <f t="shared" si="98"/>
        <v>-</v>
      </c>
      <c r="AY120" s="128" t="str">
        <f t="shared" si="99"/>
        <v>-</v>
      </c>
      <c r="AZ120" s="128" t="str">
        <f t="shared" si="100"/>
        <v>-</v>
      </c>
      <c r="BA120" s="128" t="str">
        <f t="shared" si="101"/>
        <v>-</v>
      </c>
      <c r="BB120" s="128" t="str">
        <f t="shared" si="102"/>
        <v>-</v>
      </c>
      <c r="BC120" s="128" t="str">
        <f t="shared" si="103"/>
        <v>-</v>
      </c>
      <c r="BD120" s="128" t="str">
        <f t="shared" si="104"/>
        <v>-</v>
      </c>
      <c r="BE120" s="128" t="str">
        <f t="shared" si="105"/>
        <v>-</v>
      </c>
      <c r="BF120" s="128" t="str">
        <f t="shared" si="73"/>
        <v>-</v>
      </c>
      <c r="BG120" s="128" t="str">
        <f t="shared" si="74"/>
        <v>-</v>
      </c>
      <c r="BH120" s="187"/>
      <c r="BI120" s="187"/>
      <c r="BJ120" s="128" t="str">
        <f t="shared" si="75"/>
        <v>-</v>
      </c>
      <c r="BK120" s="128" t="str">
        <f t="shared" si="76"/>
        <v>-</v>
      </c>
      <c r="BL120" s="128" t="str">
        <f t="shared" si="77"/>
        <v>-</v>
      </c>
      <c r="BM120" s="128" t="str">
        <f t="shared" si="78"/>
        <v>-</v>
      </c>
      <c r="BN120" s="128" t="str">
        <f t="shared" si="79"/>
        <v>-</v>
      </c>
      <c r="BO120" s="128" t="str">
        <f t="shared" si="80"/>
        <v>-</v>
      </c>
      <c r="BP120" s="128" t="str">
        <f t="shared" si="81"/>
        <v>-</v>
      </c>
      <c r="BQ120" s="128" t="str">
        <f t="shared" si="82"/>
        <v>-</v>
      </c>
      <c r="BR120" s="128" t="str">
        <f t="shared" si="83"/>
        <v>-</v>
      </c>
      <c r="BS120" s="128" t="str">
        <f t="shared" si="84"/>
        <v>-</v>
      </c>
      <c r="BT120" s="128" t="str">
        <f t="shared" si="85"/>
        <v>-</v>
      </c>
      <c r="BU120" s="128" t="str">
        <f t="shared" si="86"/>
        <v>-</v>
      </c>
      <c r="BV120" s="129">
        <f t="shared" si="87"/>
        <v>0</v>
      </c>
      <c r="BX120" s="128" t="str">
        <f t="shared" si="106"/>
        <v>-</v>
      </c>
    </row>
    <row r="121" spans="2:76" ht="12.75" customHeight="1">
      <c r="D121" s="147"/>
      <c r="E121" s="147"/>
      <c r="F121" s="147"/>
      <c r="G121" s="20" t="str">
        <f>IF(月途中入退所!$D22=$B$2,月途中入退所!$F22,"-")</f>
        <v>-</v>
      </c>
      <c r="H121" s="20" t="str">
        <f>IF(月途中入退所!$D22=$B$2,月途中入退所!$G22,"-")</f>
        <v>-</v>
      </c>
      <c r="I121" s="20" t="str">
        <f>IF(月途中入退所!$D22=$B$2,月途中入退所!$H22,"-")</f>
        <v>-</v>
      </c>
      <c r="J121" s="149" t="str">
        <f t="shared" si="88"/>
        <v>-</v>
      </c>
      <c r="K121" s="20" t="str">
        <f>IF(月途中入退所!$D22=$B$2,IF(月途中入退所!I22="","-",月途中入退所!$I22),"-")</f>
        <v>-</v>
      </c>
      <c r="L121" s="162" t="str">
        <f t="shared" si="89"/>
        <v>-</v>
      </c>
      <c r="M121" s="20" t="str">
        <f>IF(月途中入退所!$D22=$B$2,月途中入退所!$J22,"-")</f>
        <v>-</v>
      </c>
      <c r="N121" s="129">
        <f t="shared" si="90"/>
        <v>0</v>
      </c>
      <c r="P121" s="128" t="str">
        <f t="shared" si="47"/>
        <v>-</v>
      </c>
      <c r="Q121" s="128" t="str">
        <f t="shared" si="48"/>
        <v>-</v>
      </c>
      <c r="R121" s="128" t="str">
        <f t="shared" si="49"/>
        <v>-</v>
      </c>
      <c r="S121" s="128" t="str">
        <f t="shared" si="50"/>
        <v>-</v>
      </c>
      <c r="T121" s="128" t="str">
        <f t="shared" si="51"/>
        <v>-</v>
      </c>
      <c r="U121" s="128" t="str">
        <f t="shared" si="52"/>
        <v>-</v>
      </c>
      <c r="V121" s="128" t="str">
        <f t="shared" si="53"/>
        <v>-</v>
      </c>
      <c r="W121" s="128" t="str">
        <f t="shared" si="54"/>
        <v>-</v>
      </c>
      <c r="X121" s="128" t="str">
        <f t="shared" si="55"/>
        <v>-</v>
      </c>
      <c r="Y121" s="128" t="str">
        <f t="shared" si="56"/>
        <v>-</v>
      </c>
      <c r="Z121" s="128" t="str">
        <f t="shared" si="57"/>
        <v>-</v>
      </c>
      <c r="AA121" s="128" t="str">
        <f t="shared" si="58"/>
        <v>-</v>
      </c>
      <c r="AB121" s="128" t="str">
        <f t="shared" si="91"/>
        <v>-</v>
      </c>
      <c r="AC121" s="128" t="str">
        <f t="shared" si="59"/>
        <v>-</v>
      </c>
      <c r="AD121" s="128" t="str">
        <f t="shared" si="60"/>
        <v>-</v>
      </c>
      <c r="AE121" s="131"/>
      <c r="AF121" s="131"/>
      <c r="AG121" s="128" t="str">
        <f t="shared" si="61"/>
        <v>-</v>
      </c>
      <c r="AH121" s="128" t="str">
        <f t="shared" si="62"/>
        <v>-</v>
      </c>
      <c r="AI121" s="128" t="str">
        <f t="shared" si="63"/>
        <v>-</v>
      </c>
      <c r="AJ121" s="128" t="str">
        <f t="shared" si="64"/>
        <v>-</v>
      </c>
      <c r="AK121" s="128" t="str">
        <f t="shared" si="65"/>
        <v>-</v>
      </c>
      <c r="AL121" s="128" t="str">
        <f t="shared" si="66"/>
        <v>-</v>
      </c>
      <c r="AM121" s="128" t="str">
        <f t="shared" si="67"/>
        <v>-</v>
      </c>
      <c r="AN121" s="128" t="str">
        <f t="shared" si="68"/>
        <v>-</v>
      </c>
      <c r="AO121" s="128" t="str">
        <f t="shared" si="69"/>
        <v>-</v>
      </c>
      <c r="AP121" s="128" t="str">
        <f t="shared" si="70"/>
        <v>-</v>
      </c>
      <c r="AQ121" s="128" t="str">
        <f t="shared" si="92"/>
        <v>-</v>
      </c>
      <c r="AR121" s="128" t="str">
        <f t="shared" si="93"/>
        <v>-</v>
      </c>
      <c r="AS121" s="128">
        <f t="shared" si="71"/>
        <v>0</v>
      </c>
      <c r="AT121" s="128" t="str">
        <f t="shared" si="94"/>
        <v>-</v>
      </c>
      <c r="AU121" s="128" t="str">
        <f t="shared" si="95"/>
        <v>-</v>
      </c>
      <c r="AV121" s="128" t="str">
        <f t="shared" si="96"/>
        <v>-</v>
      </c>
      <c r="AW121" s="128" t="str">
        <f t="shared" si="97"/>
        <v>-</v>
      </c>
      <c r="AX121" s="128" t="str">
        <f t="shared" si="98"/>
        <v>-</v>
      </c>
      <c r="AY121" s="128" t="str">
        <f t="shared" si="99"/>
        <v>-</v>
      </c>
      <c r="AZ121" s="128" t="str">
        <f t="shared" si="100"/>
        <v>-</v>
      </c>
      <c r="BA121" s="128" t="str">
        <f t="shared" si="101"/>
        <v>-</v>
      </c>
      <c r="BB121" s="128" t="str">
        <f t="shared" si="102"/>
        <v>-</v>
      </c>
      <c r="BC121" s="128" t="str">
        <f t="shared" si="103"/>
        <v>-</v>
      </c>
      <c r="BD121" s="128" t="str">
        <f t="shared" si="104"/>
        <v>-</v>
      </c>
      <c r="BE121" s="128" t="str">
        <f t="shared" si="105"/>
        <v>-</v>
      </c>
      <c r="BF121" s="128" t="str">
        <f t="shared" si="73"/>
        <v>-</v>
      </c>
      <c r="BG121" s="128" t="str">
        <f t="shared" si="74"/>
        <v>-</v>
      </c>
      <c r="BH121" s="187"/>
      <c r="BI121" s="187"/>
      <c r="BJ121" s="128" t="str">
        <f t="shared" si="75"/>
        <v>-</v>
      </c>
      <c r="BK121" s="128" t="str">
        <f t="shared" si="76"/>
        <v>-</v>
      </c>
      <c r="BL121" s="128" t="str">
        <f t="shared" si="77"/>
        <v>-</v>
      </c>
      <c r="BM121" s="128" t="str">
        <f t="shared" si="78"/>
        <v>-</v>
      </c>
      <c r="BN121" s="128" t="str">
        <f t="shared" si="79"/>
        <v>-</v>
      </c>
      <c r="BO121" s="128" t="str">
        <f t="shared" si="80"/>
        <v>-</v>
      </c>
      <c r="BP121" s="128" t="str">
        <f t="shared" si="81"/>
        <v>-</v>
      </c>
      <c r="BQ121" s="128" t="str">
        <f t="shared" si="82"/>
        <v>-</v>
      </c>
      <c r="BR121" s="128" t="str">
        <f t="shared" si="83"/>
        <v>-</v>
      </c>
      <c r="BS121" s="128" t="str">
        <f t="shared" si="84"/>
        <v>-</v>
      </c>
      <c r="BT121" s="128" t="str">
        <f t="shared" si="85"/>
        <v>-</v>
      </c>
      <c r="BU121" s="128" t="str">
        <f t="shared" si="86"/>
        <v>-</v>
      </c>
      <c r="BV121" s="129">
        <f t="shared" si="87"/>
        <v>0</v>
      </c>
      <c r="BX121" s="128" t="str">
        <f t="shared" si="106"/>
        <v>-</v>
      </c>
    </row>
    <row r="122" spans="2:76" ht="12.75" customHeight="1">
      <c r="D122" s="147"/>
      <c r="E122" s="147"/>
      <c r="F122" s="147"/>
      <c r="G122" s="20" t="str">
        <f>IF(月途中入退所!$D23=$B$2,月途中入退所!$F23,"-")</f>
        <v>-</v>
      </c>
      <c r="H122" s="20" t="str">
        <f>IF(月途中入退所!$D23=$B$2,月途中入退所!$G23,"-")</f>
        <v>-</v>
      </c>
      <c r="I122" s="20" t="str">
        <f>IF(月途中入退所!$D23=$B$2,月途中入退所!$H23,"-")</f>
        <v>-</v>
      </c>
      <c r="J122" s="149" t="str">
        <f t="shared" si="88"/>
        <v>-</v>
      </c>
      <c r="K122" s="20" t="str">
        <f>IF(月途中入退所!$D23=$B$2,IF(月途中入退所!I23="","-",月途中入退所!$I23),"-")</f>
        <v>-</v>
      </c>
      <c r="L122" s="162" t="str">
        <f t="shared" si="89"/>
        <v>-</v>
      </c>
      <c r="M122" s="20" t="str">
        <f>IF(月途中入退所!$D23=$B$2,月途中入退所!$J23,"-")</f>
        <v>-</v>
      </c>
      <c r="N122" s="129">
        <f t="shared" si="90"/>
        <v>0</v>
      </c>
      <c r="P122" s="128" t="str">
        <f t="shared" si="47"/>
        <v>-</v>
      </c>
      <c r="Q122" s="128" t="str">
        <f t="shared" si="48"/>
        <v>-</v>
      </c>
      <c r="R122" s="128" t="str">
        <f t="shared" si="49"/>
        <v>-</v>
      </c>
      <c r="S122" s="128" t="str">
        <f t="shared" si="50"/>
        <v>-</v>
      </c>
      <c r="T122" s="128" t="str">
        <f t="shared" si="51"/>
        <v>-</v>
      </c>
      <c r="U122" s="128" t="str">
        <f t="shared" si="52"/>
        <v>-</v>
      </c>
      <c r="V122" s="128" t="str">
        <f t="shared" si="53"/>
        <v>-</v>
      </c>
      <c r="W122" s="128" t="str">
        <f t="shared" si="54"/>
        <v>-</v>
      </c>
      <c r="X122" s="128" t="str">
        <f t="shared" si="55"/>
        <v>-</v>
      </c>
      <c r="Y122" s="128" t="str">
        <f t="shared" si="56"/>
        <v>-</v>
      </c>
      <c r="Z122" s="128" t="str">
        <f t="shared" si="57"/>
        <v>-</v>
      </c>
      <c r="AA122" s="128" t="str">
        <f t="shared" si="58"/>
        <v>-</v>
      </c>
      <c r="AB122" s="128" t="str">
        <f t="shared" si="91"/>
        <v>-</v>
      </c>
      <c r="AC122" s="128" t="str">
        <f t="shared" si="59"/>
        <v>-</v>
      </c>
      <c r="AD122" s="128" t="str">
        <f t="shared" si="60"/>
        <v>-</v>
      </c>
      <c r="AE122" s="131"/>
      <c r="AF122" s="131"/>
      <c r="AG122" s="128" t="str">
        <f t="shared" si="61"/>
        <v>-</v>
      </c>
      <c r="AH122" s="128" t="str">
        <f t="shared" si="62"/>
        <v>-</v>
      </c>
      <c r="AI122" s="128" t="str">
        <f t="shared" si="63"/>
        <v>-</v>
      </c>
      <c r="AJ122" s="128" t="str">
        <f t="shared" si="64"/>
        <v>-</v>
      </c>
      <c r="AK122" s="128" t="str">
        <f t="shared" si="65"/>
        <v>-</v>
      </c>
      <c r="AL122" s="128" t="str">
        <f t="shared" si="66"/>
        <v>-</v>
      </c>
      <c r="AM122" s="128" t="str">
        <f t="shared" si="67"/>
        <v>-</v>
      </c>
      <c r="AN122" s="128" t="str">
        <f t="shared" si="68"/>
        <v>-</v>
      </c>
      <c r="AO122" s="128" t="str">
        <f t="shared" si="69"/>
        <v>-</v>
      </c>
      <c r="AP122" s="128" t="str">
        <f t="shared" si="70"/>
        <v>-</v>
      </c>
      <c r="AQ122" s="128" t="str">
        <f t="shared" si="92"/>
        <v>-</v>
      </c>
      <c r="AR122" s="128" t="str">
        <f t="shared" si="93"/>
        <v>-</v>
      </c>
      <c r="AS122" s="128">
        <f t="shared" si="71"/>
        <v>0</v>
      </c>
      <c r="AT122" s="128" t="str">
        <f t="shared" si="94"/>
        <v>-</v>
      </c>
      <c r="AU122" s="128" t="str">
        <f t="shared" si="95"/>
        <v>-</v>
      </c>
      <c r="AV122" s="128" t="str">
        <f t="shared" si="96"/>
        <v>-</v>
      </c>
      <c r="AW122" s="128" t="str">
        <f t="shared" si="97"/>
        <v>-</v>
      </c>
      <c r="AX122" s="128" t="str">
        <f t="shared" si="98"/>
        <v>-</v>
      </c>
      <c r="AY122" s="128" t="str">
        <f t="shared" si="99"/>
        <v>-</v>
      </c>
      <c r="AZ122" s="128" t="str">
        <f t="shared" si="100"/>
        <v>-</v>
      </c>
      <c r="BA122" s="128" t="str">
        <f t="shared" si="101"/>
        <v>-</v>
      </c>
      <c r="BB122" s="128" t="str">
        <f t="shared" si="102"/>
        <v>-</v>
      </c>
      <c r="BC122" s="128" t="str">
        <f t="shared" si="103"/>
        <v>-</v>
      </c>
      <c r="BD122" s="128" t="str">
        <f t="shared" si="104"/>
        <v>-</v>
      </c>
      <c r="BE122" s="128" t="str">
        <f t="shared" si="105"/>
        <v>-</v>
      </c>
      <c r="BF122" s="128" t="str">
        <f t="shared" si="73"/>
        <v>-</v>
      </c>
      <c r="BG122" s="128" t="str">
        <f t="shared" si="74"/>
        <v>-</v>
      </c>
      <c r="BH122" s="187"/>
      <c r="BI122" s="187"/>
      <c r="BJ122" s="128" t="str">
        <f t="shared" si="75"/>
        <v>-</v>
      </c>
      <c r="BK122" s="128" t="str">
        <f t="shared" si="76"/>
        <v>-</v>
      </c>
      <c r="BL122" s="128" t="str">
        <f t="shared" si="77"/>
        <v>-</v>
      </c>
      <c r="BM122" s="128" t="str">
        <f t="shared" si="78"/>
        <v>-</v>
      </c>
      <c r="BN122" s="128" t="str">
        <f t="shared" si="79"/>
        <v>-</v>
      </c>
      <c r="BO122" s="128" t="str">
        <f t="shared" si="80"/>
        <v>-</v>
      </c>
      <c r="BP122" s="128" t="str">
        <f t="shared" si="81"/>
        <v>-</v>
      </c>
      <c r="BQ122" s="128" t="str">
        <f t="shared" si="82"/>
        <v>-</v>
      </c>
      <c r="BR122" s="128" t="str">
        <f t="shared" si="83"/>
        <v>-</v>
      </c>
      <c r="BS122" s="128" t="str">
        <f t="shared" si="84"/>
        <v>-</v>
      </c>
      <c r="BT122" s="128" t="str">
        <f t="shared" si="85"/>
        <v>-</v>
      </c>
      <c r="BU122" s="128" t="str">
        <f t="shared" si="86"/>
        <v>-</v>
      </c>
      <c r="BV122" s="129">
        <f t="shared" si="87"/>
        <v>0</v>
      </c>
      <c r="BX122" s="128" t="str">
        <f t="shared" si="106"/>
        <v>-</v>
      </c>
    </row>
    <row r="123" spans="2:76" ht="12.75" customHeight="1">
      <c r="G123" s="20" t="str">
        <f>IF(月途中入退所!$D24=$B$2,月途中入退所!$F24,"-")</f>
        <v>-</v>
      </c>
      <c r="H123" s="20" t="str">
        <f>IF(月途中入退所!$D24=$B$2,月途中入退所!$G24,"-")</f>
        <v>-</v>
      </c>
      <c r="I123" s="20" t="str">
        <f>IF(月途中入退所!$D24=$B$2,月途中入退所!$H24,"-")</f>
        <v>-</v>
      </c>
      <c r="J123" s="149" t="str">
        <f t="shared" si="88"/>
        <v>-</v>
      </c>
      <c r="K123" s="20" t="str">
        <f>IF(月途中入退所!$D24=$B$2,IF(月途中入退所!I24="","-",月途中入退所!$I24),"-")</f>
        <v>-</v>
      </c>
      <c r="L123" s="162" t="str">
        <f t="shared" si="89"/>
        <v>-</v>
      </c>
      <c r="M123" s="20" t="str">
        <f>IF(月途中入退所!$D24=$B$2,月途中入退所!$J24,"-")</f>
        <v>-</v>
      </c>
      <c r="N123" s="129">
        <f t="shared" si="90"/>
        <v>0</v>
      </c>
      <c r="O123" s="124"/>
      <c r="P123" s="128" t="str">
        <f t="shared" si="47"/>
        <v>-</v>
      </c>
      <c r="Q123" s="128" t="str">
        <f t="shared" si="48"/>
        <v>-</v>
      </c>
      <c r="R123" s="128" t="str">
        <f t="shared" si="49"/>
        <v>-</v>
      </c>
      <c r="S123" s="128" t="str">
        <f t="shared" si="50"/>
        <v>-</v>
      </c>
      <c r="T123" s="128" t="str">
        <f t="shared" si="51"/>
        <v>-</v>
      </c>
      <c r="U123" s="128" t="str">
        <f t="shared" si="52"/>
        <v>-</v>
      </c>
      <c r="V123" s="128" t="str">
        <f t="shared" si="53"/>
        <v>-</v>
      </c>
      <c r="W123" s="128" t="str">
        <f t="shared" si="54"/>
        <v>-</v>
      </c>
      <c r="X123" s="128" t="str">
        <f t="shared" si="55"/>
        <v>-</v>
      </c>
      <c r="Y123" s="128" t="str">
        <f t="shared" si="56"/>
        <v>-</v>
      </c>
      <c r="Z123" s="128" t="str">
        <f t="shared" si="57"/>
        <v>-</v>
      </c>
      <c r="AA123" s="128" t="str">
        <f t="shared" si="58"/>
        <v>-</v>
      </c>
      <c r="AB123" s="128" t="str">
        <f t="shared" si="91"/>
        <v>-</v>
      </c>
      <c r="AC123" s="128" t="str">
        <f t="shared" si="59"/>
        <v>-</v>
      </c>
      <c r="AD123" s="128" t="str">
        <f t="shared" si="60"/>
        <v>-</v>
      </c>
      <c r="AE123" s="131"/>
      <c r="AF123" s="131"/>
      <c r="AG123" s="128" t="str">
        <f t="shared" si="61"/>
        <v>-</v>
      </c>
      <c r="AH123" s="128" t="str">
        <f t="shared" si="62"/>
        <v>-</v>
      </c>
      <c r="AI123" s="128" t="str">
        <f t="shared" si="63"/>
        <v>-</v>
      </c>
      <c r="AJ123" s="128" t="str">
        <f t="shared" si="64"/>
        <v>-</v>
      </c>
      <c r="AK123" s="128" t="str">
        <f t="shared" si="65"/>
        <v>-</v>
      </c>
      <c r="AL123" s="128" t="str">
        <f t="shared" si="66"/>
        <v>-</v>
      </c>
      <c r="AM123" s="128" t="str">
        <f t="shared" si="67"/>
        <v>-</v>
      </c>
      <c r="AN123" s="128" t="str">
        <f t="shared" si="68"/>
        <v>-</v>
      </c>
      <c r="AO123" s="128" t="str">
        <f t="shared" si="69"/>
        <v>-</v>
      </c>
      <c r="AP123" s="128" t="str">
        <f t="shared" si="70"/>
        <v>-</v>
      </c>
      <c r="AQ123" s="128" t="str">
        <f t="shared" si="92"/>
        <v>-</v>
      </c>
      <c r="AR123" s="128" t="str">
        <f t="shared" si="93"/>
        <v>-</v>
      </c>
      <c r="AS123" s="128">
        <f t="shared" si="71"/>
        <v>0</v>
      </c>
      <c r="AT123" s="128" t="str">
        <f t="shared" si="94"/>
        <v>-</v>
      </c>
      <c r="AU123" s="128" t="str">
        <f t="shared" si="95"/>
        <v>-</v>
      </c>
      <c r="AV123" s="128" t="str">
        <f t="shared" si="96"/>
        <v>-</v>
      </c>
      <c r="AW123" s="128" t="str">
        <f t="shared" si="97"/>
        <v>-</v>
      </c>
      <c r="AX123" s="128" t="str">
        <f t="shared" si="98"/>
        <v>-</v>
      </c>
      <c r="AY123" s="128" t="str">
        <f t="shared" si="99"/>
        <v>-</v>
      </c>
      <c r="AZ123" s="128" t="str">
        <f t="shared" si="100"/>
        <v>-</v>
      </c>
      <c r="BA123" s="128" t="str">
        <f t="shared" si="101"/>
        <v>-</v>
      </c>
      <c r="BB123" s="128" t="str">
        <f t="shared" si="102"/>
        <v>-</v>
      </c>
      <c r="BC123" s="128" t="str">
        <f t="shared" si="103"/>
        <v>-</v>
      </c>
      <c r="BD123" s="128" t="str">
        <f t="shared" si="104"/>
        <v>-</v>
      </c>
      <c r="BE123" s="128" t="str">
        <f t="shared" si="105"/>
        <v>-</v>
      </c>
      <c r="BF123" s="128" t="str">
        <f t="shared" si="73"/>
        <v>-</v>
      </c>
      <c r="BG123" s="128" t="str">
        <f t="shared" si="74"/>
        <v>-</v>
      </c>
      <c r="BH123" s="187"/>
      <c r="BI123" s="187"/>
      <c r="BJ123" s="128" t="str">
        <f t="shared" si="75"/>
        <v>-</v>
      </c>
      <c r="BK123" s="128" t="str">
        <f t="shared" si="76"/>
        <v>-</v>
      </c>
      <c r="BL123" s="128" t="str">
        <f t="shared" si="77"/>
        <v>-</v>
      </c>
      <c r="BM123" s="128" t="str">
        <f t="shared" si="78"/>
        <v>-</v>
      </c>
      <c r="BN123" s="128" t="str">
        <f t="shared" si="79"/>
        <v>-</v>
      </c>
      <c r="BO123" s="128" t="str">
        <f t="shared" si="80"/>
        <v>-</v>
      </c>
      <c r="BP123" s="128" t="str">
        <f t="shared" si="81"/>
        <v>-</v>
      </c>
      <c r="BQ123" s="128" t="str">
        <f t="shared" si="82"/>
        <v>-</v>
      </c>
      <c r="BR123" s="128" t="str">
        <f t="shared" si="83"/>
        <v>-</v>
      </c>
      <c r="BS123" s="128" t="str">
        <f t="shared" si="84"/>
        <v>-</v>
      </c>
      <c r="BT123" s="128" t="str">
        <f t="shared" si="85"/>
        <v>-</v>
      </c>
      <c r="BU123" s="128" t="str">
        <f t="shared" si="86"/>
        <v>-</v>
      </c>
      <c r="BV123" s="129">
        <f t="shared" si="87"/>
        <v>0</v>
      </c>
      <c r="BX123" s="128" t="str">
        <f t="shared" si="106"/>
        <v>-</v>
      </c>
    </row>
    <row r="124" spans="2:76" ht="12.75" customHeight="1">
      <c r="G124" s="20" t="str">
        <f>IF(月途中入退所!$D25=$B$2,月途中入退所!$F25,"-")</f>
        <v>-</v>
      </c>
      <c r="H124" s="20" t="str">
        <f>IF(月途中入退所!$D25=$B$2,月途中入退所!$G25,"-")</f>
        <v>-</v>
      </c>
      <c r="I124" s="20" t="str">
        <f>IF(月途中入退所!$D25=$B$2,月途中入退所!$H25,"-")</f>
        <v>-</v>
      </c>
      <c r="J124" s="149" t="str">
        <f t="shared" si="88"/>
        <v>-</v>
      </c>
      <c r="K124" s="20" t="str">
        <f>IF(月途中入退所!$D25=$B$2,IF(月途中入退所!I25="","-",月途中入退所!$I25),"-")</f>
        <v>-</v>
      </c>
      <c r="L124" s="162" t="str">
        <f t="shared" si="89"/>
        <v>-</v>
      </c>
      <c r="M124" s="20" t="str">
        <f>IF(月途中入退所!$D25=$B$2,月途中入退所!$J25,"-")</f>
        <v>-</v>
      </c>
      <c r="N124" s="129">
        <f t="shared" si="90"/>
        <v>0</v>
      </c>
      <c r="O124" s="123"/>
      <c r="P124" s="128" t="str">
        <f t="shared" si="47"/>
        <v>-</v>
      </c>
      <c r="Q124" s="128" t="str">
        <f t="shared" si="48"/>
        <v>-</v>
      </c>
      <c r="R124" s="128" t="str">
        <f t="shared" si="49"/>
        <v>-</v>
      </c>
      <c r="S124" s="128" t="str">
        <f t="shared" si="50"/>
        <v>-</v>
      </c>
      <c r="T124" s="128" t="str">
        <f t="shared" si="51"/>
        <v>-</v>
      </c>
      <c r="U124" s="128" t="str">
        <f t="shared" si="52"/>
        <v>-</v>
      </c>
      <c r="V124" s="128" t="str">
        <f t="shared" si="53"/>
        <v>-</v>
      </c>
      <c r="W124" s="128" t="str">
        <f t="shared" si="54"/>
        <v>-</v>
      </c>
      <c r="X124" s="128" t="str">
        <f t="shared" si="55"/>
        <v>-</v>
      </c>
      <c r="Y124" s="128" t="str">
        <f t="shared" si="56"/>
        <v>-</v>
      </c>
      <c r="Z124" s="128" t="str">
        <f t="shared" si="57"/>
        <v>-</v>
      </c>
      <c r="AA124" s="128" t="str">
        <f t="shared" si="58"/>
        <v>-</v>
      </c>
      <c r="AB124" s="128" t="str">
        <f t="shared" si="91"/>
        <v>-</v>
      </c>
      <c r="AC124" s="128" t="str">
        <f t="shared" si="59"/>
        <v>-</v>
      </c>
      <c r="AD124" s="128" t="str">
        <f t="shared" si="60"/>
        <v>-</v>
      </c>
      <c r="AE124" s="131"/>
      <c r="AF124" s="131"/>
      <c r="AG124" s="128" t="str">
        <f t="shared" si="61"/>
        <v>-</v>
      </c>
      <c r="AH124" s="128" t="str">
        <f t="shared" si="62"/>
        <v>-</v>
      </c>
      <c r="AI124" s="128" t="str">
        <f t="shared" si="63"/>
        <v>-</v>
      </c>
      <c r="AJ124" s="128" t="str">
        <f t="shared" si="64"/>
        <v>-</v>
      </c>
      <c r="AK124" s="128" t="str">
        <f t="shared" si="65"/>
        <v>-</v>
      </c>
      <c r="AL124" s="128" t="str">
        <f t="shared" si="66"/>
        <v>-</v>
      </c>
      <c r="AM124" s="128" t="str">
        <f t="shared" si="67"/>
        <v>-</v>
      </c>
      <c r="AN124" s="128" t="str">
        <f t="shared" si="68"/>
        <v>-</v>
      </c>
      <c r="AO124" s="128" t="str">
        <f t="shared" si="69"/>
        <v>-</v>
      </c>
      <c r="AP124" s="128" t="str">
        <f t="shared" si="70"/>
        <v>-</v>
      </c>
      <c r="AQ124" s="128" t="str">
        <f t="shared" si="92"/>
        <v>-</v>
      </c>
      <c r="AR124" s="128" t="str">
        <f t="shared" si="93"/>
        <v>-</v>
      </c>
      <c r="AS124" s="128">
        <f t="shared" si="71"/>
        <v>0</v>
      </c>
      <c r="AT124" s="128" t="str">
        <f t="shared" si="94"/>
        <v>-</v>
      </c>
      <c r="AU124" s="128" t="str">
        <f t="shared" si="95"/>
        <v>-</v>
      </c>
      <c r="AV124" s="128" t="str">
        <f t="shared" si="96"/>
        <v>-</v>
      </c>
      <c r="AW124" s="128" t="str">
        <f t="shared" si="97"/>
        <v>-</v>
      </c>
      <c r="AX124" s="128" t="str">
        <f t="shared" si="98"/>
        <v>-</v>
      </c>
      <c r="AY124" s="128" t="str">
        <f t="shared" si="99"/>
        <v>-</v>
      </c>
      <c r="AZ124" s="128" t="str">
        <f t="shared" si="100"/>
        <v>-</v>
      </c>
      <c r="BA124" s="128" t="str">
        <f t="shared" si="101"/>
        <v>-</v>
      </c>
      <c r="BB124" s="128" t="str">
        <f t="shared" si="102"/>
        <v>-</v>
      </c>
      <c r="BC124" s="128" t="str">
        <f t="shared" si="103"/>
        <v>-</v>
      </c>
      <c r="BD124" s="128" t="str">
        <f t="shared" si="104"/>
        <v>-</v>
      </c>
      <c r="BE124" s="128" t="str">
        <f t="shared" si="105"/>
        <v>-</v>
      </c>
      <c r="BF124" s="128" t="str">
        <f t="shared" si="73"/>
        <v>-</v>
      </c>
      <c r="BG124" s="128" t="str">
        <f t="shared" si="74"/>
        <v>-</v>
      </c>
      <c r="BH124" s="187"/>
      <c r="BI124" s="187"/>
      <c r="BJ124" s="128" t="str">
        <f t="shared" si="75"/>
        <v>-</v>
      </c>
      <c r="BK124" s="128" t="str">
        <f t="shared" si="76"/>
        <v>-</v>
      </c>
      <c r="BL124" s="128" t="str">
        <f t="shared" si="77"/>
        <v>-</v>
      </c>
      <c r="BM124" s="128" t="str">
        <f t="shared" si="78"/>
        <v>-</v>
      </c>
      <c r="BN124" s="128" t="str">
        <f t="shared" si="79"/>
        <v>-</v>
      </c>
      <c r="BO124" s="128" t="str">
        <f t="shared" si="80"/>
        <v>-</v>
      </c>
      <c r="BP124" s="128" t="str">
        <f t="shared" si="81"/>
        <v>-</v>
      </c>
      <c r="BQ124" s="128" t="str">
        <f t="shared" si="82"/>
        <v>-</v>
      </c>
      <c r="BR124" s="128" t="str">
        <f t="shared" si="83"/>
        <v>-</v>
      </c>
      <c r="BS124" s="128" t="str">
        <f t="shared" si="84"/>
        <v>-</v>
      </c>
      <c r="BT124" s="128" t="str">
        <f t="shared" si="85"/>
        <v>-</v>
      </c>
      <c r="BU124" s="128" t="str">
        <f t="shared" si="86"/>
        <v>-</v>
      </c>
      <c r="BV124" s="129">
        <f t="shared" si="87"/>
        <v>0</v>
      </c>
      <c r="BX124" s="128" t="str">
        <f t="shared" si="106"/>
        <v>-</v>
      </c>
    </row>
    <row r="125" spans="2:76" ht="12.75" customHeight="1">
      <c r="G125" s="20" t="str">
        <f>IF(月途中入退所!$D26=$B$2,月途中入退所!$F26,"-")</f>
        <v>-</v>
      </c>
      <c r="H125" s="20" t="str">
        <f>IF(月途中入退所!$D26=$B$2,月途中入退所!$G26,"-")</f>
        <v>-</v>
      </c>
      <c r="I125" s="20" t="str">
        <f>IF(月途中入退所!$D26=$B$2,月途中入退所!$H26,"-")</f>
        <v>-</v>
      </c>
      <c r="J125" s="149" t="str">
        <f t="shared" si="88"/>
        <v>-</v>
      </c>
      <c r="K125" s="20" t="str">
        <f>IF(月途中入退所!$D26=$B$2,IF(月途中入退所!I26="","-",月途中入退所!$I26),"-")</f>
        <v>-</v>
      </c>
      <c r="L125" s="162" t="str">
        <f t="shared" si="89"/>
        <v>-</v>
      </c>
      <c r="M125" s="20" t="str">
        <f>IF(月途中入退所!$D26=$B$2,月途中入退所!$J26,"-")</f>
        <v>-</v>
      </c>
      <c r="N125" s="129">
        <f t="shared" si="90"/>
        <v>0</v>
      </c>
      <c r="O125" s="123"/>
      <c r="P125" s="128" t="str">
        <f t="shared" si="47"/>
        <v>-</v>
      </c>
      <c r="Q125" s="128" t="str">
        <f t="shared" si="48"/>
        <v>-</v>
      </c>
      <c r="R125" s="128" t="str">
        <f t="shared" si="49"/>
        <v>-</v>
      </c>
      <c r="S125" s="128" t="str">
        <f t="shared" si="50"/>
        <v>-</v>
      </c>
      <c r="T125" s="128" t="str">
        <f t="shared" si="51"/>
        <v>-</v>
      </c>
      <c r="U125" s="128" t="str">
        <f t="shared" si="52"/>
        <v>-</v>
      </c>
      <c r="V125" s="128" t="str">
        <f t="shared" si="53"/>
        <v>-</v>
      </c>
      <c r="W125" s="128" t="str">
        <f t="shared" si="54"/>
        <v>-</v>
      </c>
      <c r="X125" s="128" t="str">
        <f t="shared" si="55"/>
        <v>-</v>
      </c>
      <c r="Y125" s="128" t="str">
        <f t="shared" si="56"/>
        <v>-</v>
      </c>
      <c r="Z125" s="128" t="str">
        <f t="shared" si="57"/>
        <v>-</v>
      </c>
      <c r="AA125" s="128" t="str">
        <f t="shared" si="58"/>
        <v>-</v>
      </c>
      <c r="AB125" s="128" t="str">
        <f t="shared" si="91"/>
        <v>-</v>
      </c>
      <c r="AC125" s="128" t="str">
        <f t="shared" si="59"/>
        <v>-</v>
      </c>
      <c r="AD125" s="128" t="str">
        <f t="shared" si="60"/>
        <v>-</v>
      </c>
      <c r="AE125" s="131"/>
      <c r="AF125" s="131"/>
      <c r="AG125" s="128" t="str">
        <f t="shared" si="61"/>
        <v>-</v>
      </c>
      <c r="AH125" s="128" t="str">
        <f t="shared" si="62"/>
        <v>-</v>
      </c>
      <c r="AI125" s="128" t="str">
        <f t="shared" si="63"/>
        <v>-</v>
      </c>
      <c r="AJ125" s="128" t="str">
        <f t="shared" si="64"/>
        <v>-</v>
      </c>
      <c r="AK125" s="128" t="str">
        <f t="shared" si="65"/>
        <v>-</v>
      </c>
      <c r="AL125" s="128" t="str">
        <f t="shared" si="66"/>
        <v>-</v>
      </c>
      <c r="AM125" s="128" t="str">
        <f t="shared" si="67"/>
        <v>-</v>
      </c>
      <c r="AN125" s="128" t="str">
        <f t="shared" si="68"/>
        <v>-</v>
      </c>
      <c r="AO125" s="128" t="str">
        <f t="shared" si="69"/>
        <v>-</v>
      </c>
      <c r="AP125" s="128" t="str">
        <f t="shared" si="70"/>
        <v>-</v>
      </c>
      <c r="AQ125" s="128" t="str">
        <f t="shared" si="92"/>
        <v>-</v>
      </c>
      <c r="AR125" s="128" t="str">
        <f t="shared" si="93"/>
        <v>-</v>
      </c>
      <c r="AS125" s="128">
        <f t="shared" si="71"/>
        <v>0</v>
      </c>
      <c r="AT125" s="128" t="str">
        <f t="shared" si="94"/>
        <v>-</v>
      </c>
      <c r="AU125" s="128" t="str">
        <f t="shared" si="95"/>
        <v>-</v>
      </c>
      <c r="AV125" s="128" t="str">
        <f t="shared" si="96"/>
        <v>-</v>
      </c>
      <c r="AW125" s="128" t="str">
        <f t="shared" si="97"/>
        <v>-</v>
      </c>
      <c r="AX125" s="128" t="str">
        <f t="shared" si="98"/>
        <v>-</v>
      </c>
      <c r="AY125" s="128" t="str">
        <f t="shared" si="99"/>
        <v>-</v>
      </c>
      <c r="AZ125" s="128" t="str">
        <f t="shared" si="100"/>
        <v>-</v>
      </c>
      <c r="BA125" s="128" t="str">
        <f t="shared" si="101"/>
        <v>-</v>
      </c>
      <c r="BB125" s="128" t="str">
        <f t="shared" si="102"/>
        <v>-</v>
      </c>
      <c r="BC125" s="128" t="str">
        <f t="shared" si="103"/>
        <v>-</v>
      </c>
      <c r="BD125" s="128" t="str">
        <f t="shared" si="104"/>
        <v>-</v>
      </c>
      <c r="BE125" s="128" t="str">
        <f t="shared" si="105"/>
        <v>-</v>
      </c>
      <c r="BF125" s="128" t="str">
        <f t="shared" si="73"/>
        <v>-</v>
      </c>
      <c r="BG125" s="128" t="str">
        <f t="shared" si="74"/>
        <v>-</v>
      </c>
      <c r="BH125" s="187"/>
      <c r="BI125" s="187"/>
      <c r="BJ125" s="128" t="str">
        <f t="shared" si="75"/>
        <v>-</v>
      </c>
      <c r="BK125" s="128" t="str">
        <f t="shared" si="76"/>
        <v>-</v>
      </c>
      <c r="BL125" s="128" t="str">
        <f t="shared" si="77"/>
        <v>-</v>
      </c>
      <c r="BM125" s="128" t="str">
        <f t="shared" si="78"/>
        <v>-</v>
      </c>
      <c r="BN125" s="128" t="str">
        <f t="shared" si="79"/>
        <v>-</v>
      </c>
      <c r="BO125" s="128" t="str">
        <f t="shared" si="80"/>
        <v>-</v>
      </c>
      <c r="BP125" s="128" t="str">
        <f t="shared" si="81"/>
        <v>-</v>
      </c>
      <c r="BQ125" s="128" t="str">
        <f t="shared" si="82"/>
        <v>-</v>
      </c>
      <c r="BR125" s="128" t="str">
        <f t="shared" si="83"/>
        <v>-</v>
      </c>
      <c r="BS125" s="128" t="str">
        <f t="shared" si="84"/>
        <v>-</v>
      </c>
      <c r="BT125" s="128" t="str">
        <f t="shared" si="85"/>
        <v>-</v>
      </c>
      <c r="BU125" s="128" t="str">
        <f t="shared" si="86"/>
        <v>-</v>
      </c>
      <c r="BV125" s="129">
        <f t="shared" si="87"/>
        <v>0</v>
      </c>
      <c r="BX125" s="128" t="str">
        <f t="shared" si="106"/>
        <v>-</v>
      </c>
    </row>
    <row r="126" spans="2:76" ht="12.75" customHeight="1">
      <c r="G126" s="20" t="str">
        <f>IF(月途中入退所!$D27=$B$2,月途中入退所!$F27,"-")</f>
        <v>-</v>
      </c>
      <c r="H126" s="20" t="str">
        <f>IF(月途中入退所!$D27=$B$2,月途中入退所!$G27,"-")</f>
        <v>-</v>
      </c>
      <c r="I126" s="20" t="str">
        <f>IF(月途中入退所!$D27=$B$2,月途中入退所!$H27,"-")</f>
        <v>-</v>
      </c>
      <c r="J126" s="149" t="str">
        <f t="shared" si="88"/>
        <v>-</v>
      </c>
      <c r="K126" s="20" t="str">
        <f>IF(月途中入退所!$D27=$B$2,IF(月途中入退所!I27="","-",月途中入退所!$I27),"-")</f>
        <v>-</v>
      </c>
      <c r="L126" s="162" t="str">
        <f t="shared" si="89"/>
        <v>-</v>
      </c>
      <c r="M126" s="20" t="str">
        <f>IF(月途中入退所!$D27=$B$2,月途中入退所!$J27,"-")</f>
        <v>-</v>
      </c>
      <c r="N126" s="129">
        <f t="shared" si="90"/>
        <v>0</v>
      </c>
      <c r="O126" s="123"/>
      <c r="P126" s="128" t="str">
        <f t="shared" si="47"/>
        <v>-</v>
      </c>
      <c r="Q126" s="128" t="str">
        <f t="shared" si="48"/>
        <v>-</v>
      </c>
      <c r="R126" s="128" t="str">
        <f t="shared" si="49"/>
        <v>-</v>
      </c>
      <c r="S126" s="128" t="str">
        <f t="shared" si="50"/>
        <v>-</v>
      </c>
      <c r="T126" s="128" t="str">
        <f t="shared" si="51"/>
        <v>-</v>
      </c>
      <c r="U126" s="128" t="str">
        <f t="shared" si="52"/>
        <v>-</v>
      </c>
      <c r="V126" s="128" t="str">
        <f t="shared" si="53"/>
        <v>-</v>
      </c>
      <c r="W126" s="128" t="str">
        <f t="shared" si="54"/>
        <v>-</v>
      </c>
      <c r="X126" s="128" t="str">
        <f t="shared" si="55"/>
        <v>-</v>
      </c>
      <c r="Y126" s="128" t="str">
        <f t="shared" si="56"/>
        <v>-</v>
      </c>
      <c r="Z126" s="128" t="str">
        <f t="shared" si="57"/>
        <v>-</v>
      </c>
      <c r="AA126" s="128" t="str">
        <f t="shared" si="58"/>
        <v>-</v>
      </c>
      <c r="AB126" s="128" t="str">
        <f>IF($I126="保育標準時間",HLOOKUP(H126,$G$5:$J$49,16,FALSE),IF($I126="保育短時間",HLOOKUP(I126,$K$5:$N$49,16,FALSE),"-"))</f>
        <v>-</v>
      </c>
      <c r="AC126" s="128" t="str">
        <f t="shared" si="59"/>
        <v>-</v>
      </c>
      <c r="AD126" s="128" t="str">
        <f t="shared" si="60"/>
        <v>-</v>
      </c>
      <c r="AE126" s="131"/>
      <c r="AF126" s="131"/>
      <c r="AG126" s="128" t="str">
        <f t="shared" si="61"/>
        <v>-</v>
      </c>
      <c r="AH126" s="128" t="str">
        <f t="shared" si="62"/>
        <v>-</v>
      </c>
      <c r="AI126" s="128" t="str">
        <f t="shared" si="63"/>
        <v>-</v>
      </c>
      <c r="AJ126" s="128" t="str">
        <f t="shared" si="64"/>
        <v>-</v>
      </c>
      <c r="AK126" s="128" t="str">
        <f t="shared" si="65"/>
        <v>-</v>
      </c>
      <c r="AL126" s="128" t="str">
        <f t="shared" si="66"/>
        <v>-</v>
      </c>
      <c r="AM126" s="128" t="str">
        <f t="shared" si="67"/>
        <v>-</v>
      </c>
      <c r="AN126" s="128" t="str">
        <f t="shared" si="68"/>
        <v>-</v>
      </c>
      <c r="AO126" s="128" t="str">
        <f t="shared" si="69"/>
        <v>-</v>
      </c>
      <c r="AP126" s="128" t="str">
        <f t="shared" si="70"/>
        <v>-</v>
      </c>
      <c r="AQ126" s="128" t="str">
        <f t="shared" si="92"/>
        <v>-</v>
      </c>
      <c r="AR126" s="128" t="str">
        <f t="shared" si="93"/>
        <v>-</v>
      </c>
      <c r="AS126" s="128">
        <f t="shared" si="71"/>
        <v>0</v>
      </c>
      <c r="AT126" s="128" t="str">
        <f t="shared" si="94"/>
        <v>-</v>
      </c>
      <c r="AU126" s="128" t="str">
        <f t="shared" si="95"/>
        <v>-</v>
      </c>
      <c r="AV126" s="128" t="str">
        <f t="shared" si="96"/>
        <v>-</v>
      </c>
      <c r="AW126" s="128" t="str">
        <f t="shared" si="97"/>
        <v>-</v>
      </c>
      <c r="AX126" s="128" t="str">
        <f t="shared" si="98"/>
        <v>-</v>
      </c>
      <c r="AY126" s="128" t="str">
        <f t="shared" si="99"/>
        <v>-</v>
      </c>
      <c r="AZ126" s="128" t="str">
        <f t="shared" si="100"/>
        <v>-</v>
      </c>
      <c r="BA126" s="128" t="str">
        <f t="shared" si="101"/>
        <v>-</v>
      </c>
      <c r="BB126" s="128" t="str">
        <f t="shared" si="102"/>
        <v>-</v>
      </c>
      <c r="BC126" s="128" t="str">
        <f t="shared" si="103"/>
        <v>-</v>
      </c>
      <c r="BD126" s="128" t="str">
        <f t="shared" si="104"/>
        <v>-</v>
      </c>
      <c r="BE126" s="128" t="str">
        <f t="shared" si="105"/>
        <v>-</v>
      </c>
      <c r="BF126" s="128" t="str">
        <f t="shared" si="73"/>
        <v>-</v>
      </c>
      <c r="BG126" s="128" t="str">
        <f t="shared" si="74"/>
        <v>-</v>
      </c>
      <c r="BH126" s="187"/>
      <c r="BI126" s="187"/>
      <c r="BJ126" s="128" t="str">
        <f t="shared" si="75"/>
        <v>-</v>
      </c>
      <c r="BK126" s="128" t="str">
        <f t="shared" si="76"/>
        <v>-</v>
      </c>
      <c r="BL126" s="128" t="str">
        <f t="shared" si="77"/>
        <v>-</v>
      </c>
      <c r="BM126" s="128" t="str">
        <f t="shared" si="78"/>
        <v>-</v>
      </c>
      <c r="BN126" s="128" t="str">
        <f t="shared" si="79"/>
        <v>-</v>
      </c>
      <c r="BO126" s="128" t="str">
        <f t="shared" si="80"/>
        <v>-</v>
      </c>
      <c r="BP126" s="128" t="str">
        <f t="shared" si="81"/>
        <v>-</v>
      </c>
      <c r="BQ126" s="128" t="str">
        <f t="shared" si="82"/>
        <v>-</v>
      </c>
      <c r="BR126" s="128" t="str">
        <f t="shared" si="83"/>
        <v>-</v>
      </c>
      <c r="BS126" s="128" t="str">
        <f t="shared" si="84"/>
        <v>-</v>
      </c>
      <c r="BT126" s="128" t="str">
        <f t="shared" si="85"/>
        <v>-</v>
      </c>
      <c r="BU126" s="128" t="str">
        <f t="shared" si="86"/>
        <v>-</v>
      </c>
      <c r="BV126" s="129">
        <f t="shared" si="87"/>
        <v>0</v>
      </c>
      <c r="BX126" s="128" t="str">
        <f t="shared" si="106"/>
        <v>-</v>
      </c>
    </row>
    <row r="127" spans="2:76" ht="12.75" customHeight="1">
      <c r="G127" s="59" t="s">
        <v>183</v>
      </c>
      <c r="H127" s="148"/>
      <c r="O127" s="123"/>
      <c r="P127" s="23"/>
      <c r="Q127" s="23"/>
      <c r="R127" s="23"/>
      <c r="S127" s="152"/>
      <c r="T127" s="152"/>
      <c r="U127" s="152"/>
      <c r="V127" s="23"/>
      <c r="W127" s="23"/>
      <c r="X127" s="123"/>
      <c r="Y127" s="137"/>
      <c r="Z127" s="23"/>
      <c r="AA127" s="123"/>
      <c r="AB127" s="123"/>
      <c r="AC127" s="123"/>
      <c r="AD127" s="123"/>
      <c r="AE127" s="123"/>
      <c r="AF127" s="123"/>
      <c r="AO127" s="122"/>
      <c r="AP127" s="122"/>
      <c r="AQ127" s="123"/>
      <c r="AR127" s="123"/>
      <c r="BX127" s="137"/>
    </row>
    <row r="128" spans="2:76" ht="12.75" customHeight="1">
      <c r="B128" s="14"/>
      <c r="C128" s="14"/>
      <c r="D128" s="15"/>
      <c r="E128" s="15"/>
      <c r="F128" s="15"/>
      <c r="G128" s="618" t="s">
        <v>185</v>
      </c>
      <c r="H128" s="618" t="s">
        <v>99</v>
      </c>
      <c r="I128" s="618" t="s">
        <v>100</v>
      </c>
      <c r="J128" s="618" t="s">
        <v>343</v>
      </c>
      <c r="K128" s="618" t="s">
        <v>203</v>
      </c>
      <c r="L128" s="618" t="s">
        <v>102</v>
      </c>
      <c r="M128" s="618" t="s">
        <v>101</v>
      </c>
      <c r="N128" s="618" t="s">
        <v>103</v>
      </c>
      <c r="O128" s="123"/>
      <c r="P128" s="621" t="s">
        <v>382</v>
      </c>
      <c r="Q128" s="622"/>
      <c r="R128" s="622"/>
      <c r="S128" s="622"/>
      <c r="T128" s="622"/>
      <c r="U128" s="622"/>
      <c r="V128" s="622"/>
      <c r="W128" s="622"/>
      <c r="X128" s="622"/>
      <c r="Y128" s="622"/>
      <c r="Z128" s="622"/>
      <c r="AA128" s="622"/>
      <c r="AB128" s="622"/>
      <c r="AC128" s="622"/>
      <c r="AD128" s="622"/>
      <c r="AE128" s="622"/>
      <c r="AF128" s="622"/>
      <c r="AG128" s="622"/>
      <c r="AH128" s="622"/>
      <c r="AI128" s="622"/>
      <c r="AJ128" s="622"/>
      <c r="AK128" s="622"/>
      <c r="AL128" s="622"/>
      <c r="AM128" s="622"/>
      <c r="AN128" s="622"/>
      <c r="AO128" s="622"/>
      <c r="AP128" s="622"/>
      <c r="AQ128" s="622"/>
      <c r="AR128" s="623"/>
      <c r="AS128" s="678" t="s">
        <v>383</v>
      </c>
      <c r="AT128" s="679"/>
      <c r="AU128" s="679"/>
      <c r="AV128" s="679"/>
      <c r="AW128" s="679"/>
      <c r="AX128" s="679"/>
      <c r="AY128" s="679"/>
      <c r="AZ128" s="679"/>
      <c r="BA128" s="679"/>
      <c r="BB128" s="679"/>
      <c r="BC128" s="679"/>
      <c r="BD128" s="679"/>
      <c r="BE128" s="679"/>
      <c r="BF128" s="679"/>
      <c r="BG128" s="679"/>
      <c r="BH128" s="679"/>
      <c r="BI128" s="679"/>
      <c r="BJ128" s="679"/>
      <c r="BK128" s="679"/>
      <c r="BL128" s="679"/>
      <c r="BM128" s="679"/>
      <c r="BN128" s="679"/>
      <c r="BO128" s="679"/>
      <c r="BP128" s="679"/>
      <c r="BQ128" s="679"/>
      <c r="BR128" s="679"/>
      <c r="BS128" s="679"/>
      <c r="BT128" s="679"/>
      <c r="BU128" s="679"/>
      <c r="BV128" s="680"/>
      <c r="BX128" s="137"/>
    </row>
    <row r="129" spans="2:76" ht="12.75" customHeight="1">
      <c r="B129" s="14"/>
      <c r="C129" s="14"/>
      <c r="D129" s="15"/>
      <c r="E129" s="15"/>
      <c r="F129" s="15"/>
      <c r="G129" s="618"/>
      <c r="H129" s="618"/>
      <c r="I129" s="618"/>
      <c r="J129" s="618"/>
      <c r="K129" s="618"/>
      <c r="L129" s="618"/>
      <c r="M129" s="618"/>
      <c r="N129" s="618"/>
      <c r="O129" s="123"/>
      <c r="P129" s="621" t="s">
        <v>374</v>
      </c>
      <c r="Q129" s="623"/>
      <c r="R129" s="619" t="s">
        <v>376</v>
      </c>
      <c r="S129" s="619"/>
      <c r="T129" s="619" t="s">
        <v>452</v>
      </c>
      <c r="U129" s="619"/>
      <c r="V129" s="621" t="s">
        <v>151</v>
      </c>
      <c r="W129" s="623"/>
      <c r="X129" s="619" t="s">
        <v>594</v>
      </c>
      <c r="Y129" s="619"/>
      <c r="Z129" s="628" t="s">
        <v>226</v>
      </c>
      <c r="AA129" s="628" t="s">
        <v>378</v>
      </c>
      <c r="AB129" s="628" t="s">
        <v>663</v>
      </c>
      <c r="AC129" s="621" t="s">
        <v>620</v>
      </c>
      <c r="AD129" s="623"/>
      <c r="AE129" s="624" t="s">
        <v>393</v>
      </c>
      <c r="AF129" s="625"/>
      <c r="AG129" s="624" t="s">
        <v>77</v>
      </c>
      <c r="AH129" s="625"/>
      <c r="AI129" s="624" t="s">
        <v>604</v>
      </c>
      <c r="AJ129" s="625"/>
      <c r="AK129" s="624" t="s">
        <v>605</v>
      </c>
      <c r="AL129" s="625"/>
      <c r="AM129" s="624" t="s">
        <v>606</v>
      </c>
      <c r="AN129" s="625"/>
      <c r="AO129" s="626" t="s">
        <v>78</v>
      </c>
      <c r="AP129" s="627"/>
      <c r="AQ129" s="628" t="s">
        <v>381</v>
      </c>
      <c r="AR129" s="628" t="s">
        <v>621</v>
      </c>
      <c r="AS129" s="678" t="s">
        <v>374</v>
      </c>
      <c r="AT129" s="680"/>
      <c r="AU129" s="672" t="s">
        <v>376</v>
      </c>
      <c r="AV129" s="672"/>
      <c r="AW129" s="672" t="s">
        <v>452</v>
      </c>
      <c r="AX129" s="672"/>
      <c r="AY129" s="678" t="s">
        <v>151</v>
      </c>
      <c r="AZ129" s="680"/>
      <c r="BA129" s="672" t="s">
        <v>594</v>
      </c>
      <c r="BB129" s="672"/>
      <c r="BC129" s="670" t="s">
        <v>226</v>
      </c>
      <c r="BD129" s="670" t="s">
        <v>378</v>
      </c>
      <c r="BE129" s="670" t="s">
        <v>663</v>
      </c>
      <c r="BF129" s="672" t="s">
        <v>620</v>
      </c>
      <c r="BG129" s="672"/>
      <c r="BH129" s="681" t="s">
        <v>393</v>
      </c>
      <c r="BI129" s="682"/>
      <c r="BJ129" s="681" t="s">
        <v>77</v>
      </c>
      <c r="BK129" s="682"/>
      <c r="BL129" s="681" t="s">
        <v>604</v>
      </c>
      <c r="BM129" s="682"/>
      <c r="BN129" s="681" t="s">
        <v>605</v>
      </c>
      <c r="BO129" s="682"/>
      <c r="BP129" s="681" t="s">
        <v>606</v>
      </c>
      <c r="BQ129" s="682"/>
      <c r="BR129" s="685" t="s">
        <v>78</v>
      </c>
      <c r="BS129" s="686"/>
      <c r="BT129" s="670" t="s">
        <v>381</v>
      </c>
      <c r="BU129" s="670" t="s">
        <v>621</v>
      </c>
      <c r="BV129" s="672" t="s">
        <v>29</v>
      </c>
      <c r="BX129" s="137"/>
    </row>
    <row r="130" spans="2:76" ht="12.75" customHeight="1">
      <c r="B130" s="14"/>
      <c r="C130" s="14"/>
      <c r="D130" s="15"/>
      <c r="E130" s="15"/>
      <c r="F130" s="15"/>
      <c r="G130" s="618"/>
      <c r="H130" s="618"/>
      <c r="I130" s="618"/>
      <c r="J130" s="618"/>
      <c r="K130" s="618"/>
      <c r="L130" s="618"/>
      <c r="M130" s="618"/>
      <c r="N130" s="618"/>
      <c r="O130" s="123"/>
      <c r="P130" s="182" t="s">
        <v>152</v>
      </c>
      <c r="Q130" s="182" t="s">
        <v>608</v>
      </c>
      <c r="R130" s="182" t="s">
        <v>79</v>
      </c>
      <c r="S130" s="182" t="s">
        <v>608</v>
      </c>
      <c r="T130" s="182" t="s">
        <v>79</v>
      </c>
      <c r="U130" s="182" t="s">
        <v>608</v>
      </c>
      <c r="V130" s="182" t="s">
        <v>152</v>
      </c>
      <c r="W130" s="182" t="s">
        <v>608</v>
      </c>
      <c r="X130" s="182" t="s">
        <v>79</v>
      </c>
      <c r="Y130" s="182" t="s">
        <v>608</v>
      </c>
      <c r="Z130" s="629"/>
      <c r="AA130" s="629"/>
      <c r="AB130" s="629"/>
      <c r="AC130" s="182" t="s">
        <v>79</v>
      </c>
      <c r="AD130" s="182" t="s">
        <v>608</v>
      </c>
      <c r="AE130" s="308" t="s">
        <v>79</v>
      </c>
      <c r="AF130" s="308" t="s">
        <v>608</v>
      </c>
      <c r="AG130" s="308" t="s">
        <v>79</v>
      </c>
      <c r="AH130" s="308" t="s">
        <v>608</v>
      </c>
      <c r="AI130" s="308" t="s">
        <v>79</v>
      </c>
      <c r="AJ130" s="308" t="s">
        <v>608</v>
      </c>
      <c r="AK130" s="308" t="s">
        <v>79</v>
      </c>
      <c r="AL130" s="308" t="s">
        <v>608</v>
      </c>
      <c r="AM130" s="308" t="s">
        <v>79</v>
      </c>
      <c r="AN130" s="308" t="s">
        <v>608</v>
      </c>
      <c r="AO130" s="308" t="s">
        <v>79</v>
      </c>
      <c r="AP130" s="308" t="s">
        <v>608</v>
      </c>
      <c r="AQ130" s="629"/>
      <c r="AR130" s="629"/>
      <c r="AS130" s="183" t="s">
        <v>152</v>
      </c>
      <c r="AT130" s="183" t="s">
        <v>608</v>
      </c>
      <c r="AU130" s="183" t="s">
        <v>79</v>
      </c>
      <c r="AV130" s="183" t="s">
        <v>608</v>
      </c>
      <c r="AW130" s="183" t="s">
        <v>79</v>
      </c>
      <c r="AX130" s="183" t="s">
        <v>608</v>
      </c>
      <c r="AY130" s="183" t="s">
        <v>152</v>
      </c>
      <c r="AZ130" s="183" t="s">
        <v>608</v>
      </c>
      <c r="BA130" s="183" t="s">
        <v>79</v>
      </c>
      <c r="BB130" s="183" t="s">
        <v>608</v>
      </c>
      <c r="BC130" s="671"/>
      <c r="BD130" s="671"/>
      <c r="BE130" s="671"/>
      <c r="BF130" s="183" t="s">
        <v>79</v>
      </c>
      <c r="BG130" s="183" t="s">
        <v>608</v>
      </c>
      <c r="BH130" s="309" t="s">
        <v>79</v>
      </c>
      <c r="BI130" s="309" t="s">
        <v>608</v>
      </c>
      <c r="BJ130" s="309" t="s">
        <v>79</v>
      </c>
      <c r="BK130" s="309" t="s">
        <v>608</v>
      </c>
      <c r="BL130" s="309" t="s">
        <v>79</v>
      </c>
      <c r="BM130" s="309" t="s">
        <v>608</v>
      </c>
      <c r="BN130" s="309" t="s">
        <v>79</v>
      </c>
      <c r="BO130" s="309" t="s">
        <v>608</v>
      </c>
      <c r="BP130" s="309" t="s">
        <v>79</v>
      </c>
      <c r="BQ130" s="309" t="s">
        <v>608</v>
      </c>
      <c r="BR130" s="309" t="s">
        <v>79</v>
      </c>
      <c r="BS130" s="309" t="s">
        <v>608</v>
      </c>
      <c r="BT130" s="671"/>
      <c r="BU130" s="671"/>
      <c r="BV130" s="672"/>
      <c r="BX130" s="20" t="s">
        <v>247</v>
      </c>
    </row>
    <row r="131" spans="2:76" ht="12.75" customHeight="1">
      <c r="G131" s="20" t="str">
        <f>IF(月途中入退所!$N8=$B$2,月途中入退所!$P8,"-")</f>
        <v>-</v>
      </c>
      <c r="H131" s="20" t="str">
        <f>IF(月途中入退所!$N8=$B$2,月途中入退所!$Q8,"-")</f>
        <v>-</v>
      </c>
      <c r="I131" s="20" t="str">
        <f>IF(月途中入退所!$N8=$B$2,月途中入退所!$R8,"-")</f>
        <v>-</v>
      </c>
      <c r="J131" s="149" t="str">
        <f>IF($I131="保育標準時間",HLOOKUP($H131,$G$5:$J$49,45,FALSE),IF($I131="保育短時間",HLOOKUP($H131,$K$5:$N$49,45,FALSE),"-"))</f>
        <v>-</v>
      </c>
      <c r="K131" s="20" t="str">
        <f>IF(月途中入退所!$N8=$B$2,IF(月途中入退所!S8="","-",月途中入退所!$S8),"-")</f>
        <v>-</v>
      </c>
      <c r="L131" s="162" t="str">
        <f>IFERROR(IF(K131="○",J131+$P$28,J131),"-")</f>
        <v>-</v>
      </c>
      <c r="M131" s="20" t="str">
        <f>IF(月途中入退所!$N8=$B$2,月途中入退所!$T8,"-")</f>
        <v>-</v>
      </c>
      <c r="N131" s="129">
        <f>IFERROR(-ROUNDUP(L131*M131/25,-1),0)</f>
        <v>0</v>
      </c>
      <c r="O131" s="123"/>
      <c r="P131" s="128" t="str">
        <f t="shared" ref="P131:P150" si="107">IF($I131="保育標準時間",HLOOKUP(H131,$G$5:$J$49,2,FALSE),IF($I131="保育短時間",HLOOKUP(H131,$K$5:$N$49,2,FALSE),"-"))</f>
        <v>-</v>
      </c>
      <c r="Q131" s="128" t="str">
        <f t="shared" ref="Q131:Q150" si="108">IF($I131="保育標準時間",HLOOKUP(H131,$G$5:$J$49,3,FALSE),IF($I131="保育短時間",HLOOKUP(H131,$K$5:$N$49,3,FALSE),"-"))</f>
        <v>-</v>
      </c>
      <c r="R131" s="128" t="str">
        <f t="shared" ref="R131:R150" si="109">IF($I131="保育標準時間",HLOOKUP(H131,$G$5:$J$49,4,FALSE),IF($I131="保育短時間",HLOOKUP(H131,$K$5:$N$49,4,FALSE),"-"))</f>
        <v>-</v>
      </c>
      <c r="S131" s="128" t="str">
        <f t="shared" ref="S131:S150" si="110">IF($I131="保育標準時間",HLOOKUP(H131,$G$5:$J$49,5,FALSE),IF($I131="保育短時間",HLOOKUP(H131,$K$5:$N$49,5,FALSE),"-"))</f>
        <v>-</v>
      </c>
      <c r="T131" s="128" t="str">
        <f t="shared" ref="T131:T150" si="111">IF($I131="保育標準時間",HLOOKUP(H131,$G$5:$J$49,6,FALSE),IF($I131="保育短時間",HLOOKUP(H131,$K$5:$N$49,6,FALSE),"-"))</f>
        <v>-</v>
      </c>
      <c r="U131" s="128" t="str">
        <f t="shared" ref="U131:U150" si="112">IF($I131="保育標準時間",HLOOKUP(H131,$G$5:$J$49,7,FALSE),IF($I131="保育短時間",HLOOKUP(H131,$K$5:$N$49,7,FALSE),"-"))</f>
        <v>-</v>
      </c>
      <c r="V131" s="128" t="str">
        <f t="shared" ref="V131:V150" si="113">IF($I131="保育標準時間",HLOOKUP(H131,$G$5:$J$49,10,FALSE),IF($I131="保育短時間",HLOOKUP(H131,$K$5:$N$49,10,FALSE),"-"))</f>
        <v>-</v>
      </c>
      <c r="W131" s="128" t="str">
        <f t="shared" ref="W131:W150" si="114">IF($I131="保育標準時間",HLOOKUP(H131,$G$5:$J$49,11,FALSE),IF($I131="保育短時間",HLOOKUP(H131,$K$5:$N$49,11,FALSE),"-"))</f>
        <v>-</v>
      </c>
      <c r="X131" s="128" t="str">
        <f t="shared" ref="X131:X150" si="115">IF($I131="保育標準時間",HLOOKUP(H131,$G$5:$J$49,12,FALSE),IF($I131="保育短時間",HLOOKUP(H131,$K$5:$N$49,12,FALSE),"-"))</f>
        <v>-</v>
      </c>
      <c r="Y131" s="128" t="str">
        <f t="shared" ref="Y131:Y150" si="116">IF($I131="保育標準時間",HLOOKUP(H131,$G$5:$J$49,13,FALSE),IF($I131="保育短時間",HLOOKUP(H131,$K$5:$N$49,13,FALSE),"-"))</f>
        <v>-</v>
      </c>
      <c r="Z131" s="128" t="str">
        <f t="shared" ref="Z131:Z150" si="117">IF($I131="保育標準時間",HLOOKUP(H131,$G$5:$J$49,14,FALSE),IF($I131="保育短時間",HLOOKUP(H131,$K$5:$N$49,14,FALSE),"-"))</f>
        <v>-</v>
      </c>
      <c r="AA131" s="128" t="str">
        <f t="shared" ref="AA131:AA150" si="118">IF($I131="保育標準時間",HLOOKUP(H131,$G$5:$J$49,15,FALSE),IF($I131="保育短時間",HLOOKUP(H131,$K$5:$N$49,15,FALSE),"-"))</f>
        <v>-</v>
      </c>
      <c r="AB131" s="128"/>
      <c r="AC131" s="128" t="str">
        <f t="shared" ref="AC131:AC150" si="119">IF($I131="保育標準時間",HLOOKUP(H131,$G$5:$J$49,17,FALSE),IF($I131="保育短時間",HLOOKUP(H131,$K$5:$N$49,17,FALSE),"-"))</f>
        <v>-</v>
      </c>
      <c r="AD131" s="128" t="str">
        <f t="shared" ref="AD131:AD150" si="120">IF($I131="保育標準時間",HLOOKUP(H131,$G$5:$J$49,18,FALSE),IF($I131="保育短時間",HLOOKUP(H131,$K$5:$N$49,18,FALSE),"-"))</f>
        <v>-</v>
      </c>
      <c r="AE131" s="131"/>
      <c r="AF131" s="131"/>
      <c r="AG131" s="128" t="str">
        <f t="shared" ref="AG131:AG150" si="121">IF($I131="保育標準時間",HLOOKUP(H131,$G$5:$J$49,19,FALSE),IF($I131="保育短時間",HLOOKUP(H131,$K$5:$N$49,19,FALSE),"-"))</f>
        <v>-</v>
      </c>
      <c r="AH131" s="128" t="str">
        <f t="shared" ref="AH131:AH150" si="122">IF($I131="保育標準時間",HLOOKUP(H131,$G$5:$J$49,20,FALSE),IF($I131="保育短時間",HLOOKUP(H131,$K$5:$N$49,20,FALSE),"-"))</f>
        <v>-</v>
      </c>
      <c r="AI131" s="128" t="str">
        <f t="shared" ref="AI131:AI150" si="123">IF($I131="保育標準時間",HLOOKUP(H131,$G$5:$J$49,21,FALSE),IF($I131="保育短時間",HLOOKUP(H131,$K$5:$N$49,21,FALSE),"-"))</f>
        <v>-</v>
      </c>
      <c r="AJ131" s="128" t="str">
        <f t="shared" ref="AJ131:AJ150" si="124">IF($I131="保育標準時間",HLOOKUP(H131,$G$5:$J$49,22,FALSE),IF($I131="保育短時間",HLOOKUP(H131,$K$5:$N$49,22,FALSE),"-"))</f>
        <v>-</v>
      </c>
      <c r="AK131" s="128" t="str">
        <f t="shared" ref="AK131:AK150" si="125">IF($I131="保育標準時間",HLOOKUP(H131,$G$5:$J$49,23,FALSE),IF($I131="保育短時間",HLOOKUP(H131,$K$5:$N$49,23,FALSE),"-"))</f>
        <v>-</v>
      </c>
      <c r="AL131" s="128" t="str">
        <f t="shared" ref="AL131:AL150" si="126">IF($I131="保育標準時間",HLOOKUP(H131,$G$5:$J$49,24,FALSE),IF($I131="保育短時間",HLOOKUP(H131,$K$5:$N$49,24,FALSE),"-"))</f>
        <v>-</v>
      </c>
      <c r="AM131" s="128" t="str">
        <f t="shared" ref="AM131:AM150" si="127">IF($I131="保育標準時間",HLOOKUP(H131,$G$5:$J$49,25,FALSE),IF($I131="保育短時間",HLOOKUP(H131,$K$5:$N$49,25,FALSE),"-"))</f>
        <v>-</v>
      </c>
      <c r="AN131" s="128" t="str">
        <f t="shared" ref="AN131:AN150" si="128">IF($I131="保育標準時間",HLOOKUP(H131,$G$5:$J$49,26,FALSE),IF($I131="保育短時間",HLOOKUP(H131,$K$5:$N$49,26,FALSE),"-"))</f>
        <v>-</v>
      </c>
      <c r="AO131" s="128" t="str">
        <f t="shared" ref="AO131:AO150" si="129">IF($I131="保育標準時間",HLOOKUP(H131,$G$5:$J$49,27,FALSE),IF($I131="保育短時間",HLOOKUP(H131,$K$5:$N$49,27,FALSE),"-"))</f>
        <v>-</v>
      </c>
      <c r="AP131" s="128" t="str">
        <f t="shared" ref="AP131:AP150" si="130">IF($I131="保育標準時間",HLOOKUP(H131,$G$5:$J$49,28,FALSE),IF($I131="保育短時間",HLOOKUP(H131,$K$5:$N$49,28,FALSE),"-"))</f>
        <v>-</v>
      </c>
      <c r="AQ131" s="128" t="str">
        <f>IF($I131="保育標準時間",HLOOKUP(H131,$G$5:$J$49,33,FALSE),IF($I131="保育短時間",HLOOKUP(H131,$K$5:$N$49,33,FALSE),"-"))</f>
        <v>-</v>
      </c>
      <c r="AR131" s="128" t="str">
        <f>IF(OR(I131="保育標準時間",I131="保育短時間"),IF(K131="○",$P$28,"-"),"-")</f>
        <v>-</v>
      </c>
      <c r="AS131" s="129">
        <f t="shared" ref="AS131:AS150" si="131">N131-SUM(AT131:BU131)</f>
        <v>0</v>
      </c>
      <c r="AT131" s="128" t="str">
        <f t="shared" ref="AT131:AT150" si="132">IFERROR(-ROUND(Q131*$M131/25,0),"-")</f>
        <v>-</v>
      </c>
      <c r="AU131" s="128" t="str">
        <f t="shared" ref="AU131:AU150" si="133">IFERROR(-ROUND(R131*$M131/25,0),"-")</f>
        <v>-</v>
      </c>
      <c r="AV131" s="128" t="str">
        <f t="shared" ref="AV131:AV150" si="134">IFERROR(-ROUND(S131*$M131/25,0),"-")</f>
        <v>-</v>
      </c>
      <c r="AW131" s="128" t="str">
        <f t="shared" ref="AW131:AW150" si="135">IFERROR(-ROUND(T131*$M131/25,0),"-")</f>
        <v>-</v>
      </c>
      <c r="AX131" s="128" t="str">
        <f t="shared" ref="AX131:AX150" si="136">IFERROR(-ROUND(U131*$M131/25,0),"-")</f>
        <v>-</v>
      </c>
      <c r="AY131" s="128" t="str">
        <f t="shared" ref="AY131:AY150" si="137">IFERROR(-ROUND(V131*$M131/25,0),"-")</f>
        <v>-</v>
      </c>
      <c r="AZ131" s="128" t="str">
        <f t="shared" ref="AZ131:AZ150" si="138">IFERROR(-ROUND(W131*$M131/25,0),"-")</f>
        <v>-</v>
      </c>
      <c r="BA131" s="128" t="str">
        <f t="shared" ref="BA131:BA150" si="139">IFERROR(-ROUND(X131*$M131/25,0),"-")</f>
        <v>-</v>
      </c>
      <c r="BB131" s="128" t="str">
        <f t="shared" ref="BB131:BB150" si="140">IFERROR(-ROUND(Y131*$M131/25,0),"-")</f>
        <v>-</v>
      </c>
      <c r="BC131" s="128" t="str">
        <f t="shared" ref="BC131:BC150" si="141">IFERROR(-ROUND(Z131*$M131/25,0),"-")</f>
        <v>-</v>
      </c>
      <c r="BD131" s="128" t="str">
        <f t="shared" ref="BD131:BD150" si="142">IFERROR(-ROUND(AA131*$M131/25,0),"-")</f>
        <v>-</v>
      </c>
      <c r="BE131" s="128" t="str">
        <f>IFERROR(ROUND(AB131*$M131/25,0),"-")</f>
        <v>-</v>
      </c>
      <c r="BF131" s="128" t="str">
        <f t="shared" ref="BF131:BF150" si="143">IFERROR(-ROUND(AC131*$M131/25,0),"-")</f>
        <v>-</v>
      </c>
      <c r="BG131" s="128" t="str">
        <f t="shared" ref="BG131:BG150" si="144">IFERROR(-ROUND(AD131*$M131/25,0),"-")</f>
        <v>-</v>
      </c>
      <c r="BH131" s="187"/>
      <c r="BI131" s="187"/>
      <c r="BJ131" s="128" t="str">
        <f t="shared" ref="BJ131:BJ150" si="145">IFERROR(-ROUND(AG131*$M131/25,0),"-")</f>
        <v>-</v>
      </c>
      <c r="BK131" s="128" t="str">
        <f t="shared" ref="BK131:BK150" si="146">IFERROR(-ROUND(AH131*$M131/25,0),"-")</f>
        <v>-</v>
      </c>
      <c r="BL131" s="128" t="str">
        <f t="shared" ref="BL131:BL150" si="147">IFERROR(-ROUND(AI131*$M131/25,0),"-")</f>
        <v>-</v>
      </c>
      <c r="BM131" s="128" t="str">
        <f t="shared" ref="BM131:BM150" si="148">IFERROR(-ROUND(AJ131*$M131/25,0),"-")</f>
        <v>-</v>
      </c>
      <c r="BN131" s="128" t="str">
        <f t="shared" ref="BN131:BN150" si="149">IFERROR(-ROUND(AK131*$M131/25,0),"-")</f>
        <v>-</v>
      </c>
      <c r="BO131" s="128" t="str">
        <f t="shared" ref="BO131:BO150" si="150">IFERROR(-ROUND(AL131*$M131/25,0),"-")</f>
        <v>-</v>
      </c>
      <c r="BP131" s="128" t="str">
        <f t="shared" ref="BP131:BP150" si="151">IFERROR(-ROUND(AM131*$M131/25,0),"-")</f>
        <v>-</v>
      </c>
      <c r="BQ131" s="128" t="str">
        <f t="shared" ref="BQ131:BQ150" si="152">IFERROR(-ROUND(AN131*$M131/25,0),"-")</f>
        <v>-</v>
      </c>
      <c r="BR131" s="128" t="str">
        <f t="shared" ref="BR131:BR150" si="153">IFERROR(-ROUND(AO131*$M131/25,0),"-")</f>
        <v>-</v>
      </c>
      <c r="BS131" s="128" t="str">
        <f t="shared" ref="BS131:BS150" si="154">IFERROR(-ROUND(AP131*$M131/25,0),"-")</f>
        <v>-</v>
      </c>
      <c r="BT131" s="128" t="str">
        <f t="shared" ref="BT131:BT150" si="155">IFERROR(-ROUND(AQ131*$M131/25,0),"-")</f>
        <v>-</v>
      </c>
      <c r="BU131" s="128" t="str">
        <f t="shared" ref="BU131:BU150" si="156">IFERROR(-ROUND(AR131*$M131/25,0),"-")</f>
        <v>-</v>
      </c>
      <c r="BV131" s="129">
        <f t="shared" ref="BV131:BV150" si="157">SUM(AS131:BU131)</f>
        <v>0</v>
      </c>
      <c r="BX131" s="128" t="str">
        <f t="shared" si="106"/>
        <v>-</v>
      </c>
    </row>
    <row r="132" spans="2:76" ht="12.75" customHeight="1">
      <c r="G132" s="20" t="str">
        <f>IF(月途中入退所!$N9=$B$2,月途中入退所!$P9,"-")</f>
        <v>-</v>
      </c>
      <c r="H132" s="20" t="str">
        <f>IF(月途中入退所!$N9=$B$2,月途中入退所!$Q9,"-")</f>
        <v>-</v>
      </c>
      <c r="I132" s="20" t="str">
        <f>IF(月途中入退所!$N9=$B$2,月途中入退所!$R9,"-")</f>
        <v>-</v>
      </c>
      <c r="J132" s="149" t="str">
        <f t="shared" ref="J132:J150" si="158">IF($I132="保育標準時間",HLOOKUP($H132,$G$5:$J$49,45,FALSE),IF($I132="保育短時間",HLOOKUP($H132,$K$5:$N$49,45,FALSE),"-"))</f>
        <v>-</v>
      </c>
      <c r="K132" s="20" t="str">
        <f>IF(月途中入退所!$N9=$B$2,IF(月途中入退所!S9="","-",月途中入退所!$S9),"-")</f>
        <v>-</v>
      </c>
      <c r="L132" s="162" t="str">
        <f t="shared" ref="L132:L150" si="159">IFERROR(IF(K132="○",J132+$P$28,J132),"-")</f>
        <v>-</v>
      </c>
      <c r="M132" s="20" t="str">
        <f>IF(月途中入退所!$N9=$B$2,月途中入退所!$T9,"-")</f>
        <v>-</v>
      </c>
      <c r="N132" s="129">
        <f t="shared" ref="N132:N150" si="160">IFERROR(-ROUNDUP(L132*M132/25,-1),0)</f>
        <v>0</v>
      </c>
      <c r="O132" s="123"/>
      <c r="P132" s="128" t="str">
        <f t="shared" si="107"/>
        <v>-</v>
      </c>
      <c r="Q132" s="128" t="str">
        <f t="shared" si="108"/>
        <v>-</v>
      </c>
      <c r="R132" s="128" t="str">
        <f t="shared" si="109"/>
        <v>-</v>
      </c>
      <c r="S132" s="128" t="str">
        <f t="shared" si="110"/>
        <v>-</v>
      </c>
      <c r="T132" s="128" t="str">
        <f t="shared" si="111"/>
        <v>-</v>
      </c>
      <c r="U132" s="128" t="str">
        <f t="shared" si="112"/>
        <v>-</v>
      </c>
      <c r="V132" s="128" t="str">
        <f t="shared" si="113"/>
        <v>-</v>
      </c>
      <c r="W132" s="128" t="str">
        <f t="shared" si="114"/>
        <v>-</v>
      </c>
      <c r="X132" s="128" t="str">
        <f t="shared" si="115"/>
        <v>-</v>
      </c>
      <c r="Y132" s="128" t="str">
        <f t="shared" si="116"/>
        <v>-</v>
      </c>
      <c r="Z132" s="128" t="str">
        <f t="shared" si="117"/>
        <v>-</v>
      </c>
      <c r="AA132" s="128" t="str">
        <f t="shared" si="118"/>
        <v>-</v>
      </c>
      <c r="AB132" s="128"/>
      <c r="AC132" s="128" t="str">
        <f t="shared" si="119"/>
        <v>-</v>
      </c>
      <c r="AD132" s="128" t="str">
        <f t="shared" si="120"/>
        <v>-</v>
      </c>
      <c r="AE132" s="131"/>
      <c r="AF132" s="131"/>
      <c r="AG132" s="128" t="str">
        <f t="shared" si="121"/>
        <v>-</v>
      </c>
      <c r="AH132" s="128" t="str">
        <f t="shared" si="122"/>
        <v>-</v>
      </c>
      <c r="AI132" s="128" t="str">
        <f t="shared" si="123"/>
        <v>-</v>
      </c>
      <c r="AJ132" s="128" t="str">
        <f t="shared" si="124"/>
        <v>-</v>
      </c>
      <c r="AK132" s="128" t="str">
        <f t="shared" si="125"/>
        <v>-</v>
      </c>
      <c r="AL132" s="128" t="str">
        <f t="shared" si="126"/>
        <v>-</v>
      </c>
      <c r="AM132" s="128" t="str">
        <f t="shared" si="127"/>
        <v>-</v>
      </c>
      <c r="AN132" s="128" t="str">
        <f t="shared" si="128"/>
        <v>-</v>
      </c>
      <c r="AO132" s="128" t="str">
        <f t="shared" si="129"/>
        <v>-</v>
      </c>
      <c r="AP132" s="128" t="str">
        <f t="shared" si="130"/>
        <v>-</v>
      </c>
      <c r="AQ132" s="128" t="str">
        <f t="shared" ref="AQ132:AQ150" si="161">IF($I132="保育標準時間",HLOOKUP(H132,$G$5:$J$49,33,FALSE),IF($I132="保育短時間",HLOOKUP(H132,$K$5:$N$49,33,FALSE),"-"))</f>
        <v>-</v>
      </c>
      <c r="AR132" s="128" t="str">
        <f t="shared" ref="AR132:AR150" si="162">IF(OR(I132="保育標準時間",I132="保育短時間"),IF(K132="○",$P$28,"-"),"-")</f>
        <v>-</v>
      </c>
      <c r="AS132" s="129">
        <f t="shared" si="131"/>
        <v>0</v>
      </c>
      <c r="AT132" s="128" t="str">
        <f t="shared" si="132"/>
        <v>-</v>
      </c>
      <c r="AU132" s="128" t="str">
        <f t="shared" si="133"/>
        <v>-</v>
      </c>
      <c r="AV132" s="128" t="str">
        <f t="shared" si="134"/>
        <v>-</v>
      </c>
      <c r="AW132" s="128" t="str">
        <f t="shared" si="135"/>
        <v>-</v>
      </c>
      <c r="AX132" s="128" t="str">
        <f t="shared" si="136"/>
        <v>-</v>
      </c>
      <c r="AY132" s="128" t="str">
        <f t="shared" si="137"/>
        <v>-</v>
      </c>
      <c r="AZ132" s="128" t="str">
        <f t="shared" si="138"/>
        <v>-</v>
      </c>
      <c r="BA132" s="128" t="str">
        <f t="shared" si="139"/>
        <v>-</v>
      </c>
      <c r="BB132" s="128" t="str">
        <f t="shared" si="140"/>
        <v>-</v>
      </c>
      <c r="BC132" s="128" t="str">
        <f t="shared" si="141"/>
        <v>-</v>
      </c>
      <c r="BD132" s="128" t="str">
        <f t="shared" si="142"/>
        <v>-</v>
      </c>
      <c r="BE132" s="128" t="str">
        <f t="shared" ref="BE132:BE150" si="163">IFERROR(ROUND(AB132*$M132/25,0),"-")</f>
        <v>-</v>
      </c>
      <c r="BF132" s="128" t="str">
        <f t="shared" si="143"/>
        <v>-</v>
      </c>
      <c r="BG132" s="128" t="str">
        <f t="shared" si="144"/>
        <v>-</v>
      </c>
      <c r="BH132" s="187"/>
      <c r="BI132" s="187"/>
      <c r="BJ132" s="128" t="str">
        <f t="shared" si="145"/>
        <v>-</v>
      </c>
      <c r="BK132" s="128" t="str">
        <f t="shared" si="146"/>
        <v>-</v>
      </c>
      <c r="BL132" s="128" t="str">
        <f t="shared" si="147"/>
        <v>-</v>
      </c>
      <c r="BM132" s="128" t="str">
        <f t="shared" si="148"/>
        <v>-</v>
      </c>
      <c r="BN132" s="128" t="str">
        <f t="shared" si="149"/>
        <v>-</v>
      </c>
      <c r="BO132" s="128" t="str">
        <f t="shared" si="150"/>
        <v>-</v>
      </c>
      <c r="BP132" s="128" t="str">
        <f t="shared" si="151"/>
        <v>-</v>
      </c>
      <c r="BQ132" s="128" t="str">
        <f t="shared" si="152"/>
        <v>-</v>
      </c>
      <c r="BR132" s="128" t="str">
        <f t="shared" si="153"/>
        <v>-</v>
      </c>
      <c r="BS132" s="128" t="str">
        <f t="shared" si="154"/>
        <v>-</v>
      </c>
      <c r="BT132" s="128" t="str">
        <f t="shared" si="155"/>
        <v>-</v>
      </c>
      <c r="BU132" s="128" t="str">
        <f t="shared" si="156"/>
        <v>-</v>
      </c>
      <c r="BV132" s="129">
        <f t="shared" si="157"/>
        <v>0</v>
      </c>
      <c r="BX132" s="128" t="str">
        <f t="shared" si="106"/>
        <v>-</v>
      </c>
    </row>
    <row r="133" spans="2:76" ht="12.75" customHeight="1">
      <c r="G133" s="20" t="str">
        <f>IF(月途中入退所!$N10=$B$2,月途中入退所!$P10,"-")</f>
        <v>-</v>
      </c>
      <c r="H133" s="20" t="str">
        <f>IF(月途中入退所!$N10=$B$2,月途中入退所!$Q10,"-")</f>
        <v>-</v>
      </c>
      <c r="I133" s="20" t="str">
        <f>IF(月途中入退所!$N10=$B$2,月途中入退所!$R10,"-")</f>
        <v>-</v>
      </c>
      <c r="J133" s="149" t="str">
        <f t="shared" si="158"/>
        <v>-</v>
      </c>
      <c r="K133" s="20" t="str">
        <f>IF(月途中入退所!$N10=$B$2,IF(月途中入退所!S10="","-",月途中入退所!$S10),"-")</f>
        <v>-</v>
      </c>
      <c r="L133" s="162" t="str">
        <f t="shared" si="159"/>
        <v>-</v>
      </c>
      <c r="M133" s="20" t="str">
        <f>IF(月途中入退所!$N10=$B$2,月途中入退所!$T10,"-")</f>
        <v>-</v>
      </c>
      <c r="N133" s="129">
        <f t="shared" si="160"/>
        <v>0</v>
      </c>
      <c r="O133" s="123"/>
      <c r="P133" s="128" t="str">
        <f t="shared" si="107"/>
        <v>-</v>
      </c>
      <c r="Q133" s="128" t="str">
        <f t="shared" si="108"/>
        <v>-</v>
      </c>
      <c r="R133" s="128" t="str">
        <f t="shared" si="109"/>
        <v>-</v>
      </c>
      <c r="S133" s="128" t="str">
        <f t="shared" si="110"/>
        <v>-</v>
      </c>
      <c r="T133" s="128" t="str">
        <f t="shared" si="111"/>
        <v>-</v>
      </c>
      <c r="U133" s="128" t="str">
        <f t="shared" si="112"/>
        <v>-</v>
      </c>
      <c r="V133" s="128" t="str">
        <f t="shared" si="113"/>
        <v>-</v>
      </c>
      <c r="W133" s="128" t="str">
        <f t="shared" si="114"/>
        <v>-</v>
      </c>
      <c r="X133" s="128" t="str">
        <f t="shared" si="115"/>
        <v>-</v>
      </c>
      <c r="Y133" s="128" t="str">
        <f t="shared" si="116"/>
        <v>-</v>
      </c>
      <c r="Z133" s="128" t="str">
        <f t="shared" si="117"/>
        <v>-</v>
      </c>
      <c r="AA133" s="128" t="str">
        <f t="shared" si="118"/>
        <v>-</v>
      </c>
      <c r="AB133" s="128"/>
      <c r="AC133" s="128" t="str">
        <f t="shared" si="119"/>
        <v>-</v>
      </c>
      <c r="AD133" s="128" t="str">
        <f t="shared" si="120"/>
        <v>-</v>
      </c>
      <c r="AE133" s="131"/>
      <c r="AF133" s="131"/>
      <c r="AG133" s="128" t="str">
        <f t="shared" si="121"/>
        <v>-</v>
      </c>
      <c r="AH133" s="128" t="str">
        <f t="shared" si="122"/>
        <v>-</v>
      </c>
      <c r="AI133" s="128" t="str">
        <f t="shared" si="123"/>
        <v>-</v>
      </c>
      <c r="AJ133" s="128" t="str">
        <f t="shared" si="124"/>
        <v>-</v>
      </c>
      <c r="AK133" s="128" t="str">
        <f t="shared" si="125"/>
        <v>-</v>
      </c>
      <c r="AL133" s="128" t="str">
        <f t="shared" si="126"/>
        <v>-</v>
      </c>
      <c r="AM133" s="128" t="str">
        <f t="shared" si="127"/>
        <v>-</v>
      </c>
      <c r="AN133" s="128" t="str">
        <f t="shared" si="128"/>
        <v>-</v>
      </c>
      <c r="AO133" s="128" t="str">
        <f t="shared" si="129"/>
        <v>-</v>
      </c>
      <c r="AP133" s="128" t="str">
        <f t="shared" si="130"/>
        <v>-</v>
      </c>
      <c r="AQ133" s="128" t="str">
        <f t="shared" si="161"/>
        <v>-</v>
      </c>
      <c r="AR133" s="128" t="str">
        <f t="shared" si="162"/>
        <v>-</v>
      </c>
      <c r="AS133" s="129">
        <f t="shared" si="131"/>
        <v>0</v>
      </c>
      <c r="AT133" s="128" t="str">
        <f t="shared" si="132"/>
        <v>-</v>
      </c>
      <c r="AU133" s="128" t="str">
        <f t="shared" si="133"/>
        <v>-</v>
      </c>
      <c r="AV133" s="128" t="str">
        <f t="shared" si="134"/>
        <v>-</v>
      </c>
      <c r="AW133" s="128" t="str">
        <f t="shared" si="135"/>
        <v>-</v>
      </c>
      <c r="AX133" s="128" t="str">
        <f t="shared" si="136"/>
        <v>-</v>
      </c>
      <c r="AY133" s="128" t="str">
        <f t="shared" si="137"/>
        <v>-</v>
      </c>
      <c r="AZ133" s="128" t="str">
        <f t="shared" si="138"/>
        <v>-</v>
      </c>
      <c r="BA133" s="128" t="str">
        <f t="shared" si="139"/>
        <v>-</v>
      </c>
      <c r="BB133" s="128" t="str">
        <f t="shared" si="140"/>
        <v>-</v>
      </c>
      <c r="BC133" s="128" t="str">
        <f t="shared" si="141"/>
        <v>-</v>
      </c>
      <c r="BD133" s="128" t="str">
        <f t="shared" si="142"/>
        <v>-</v>
      </c>
      <c r="BE133" s="128" t="str">
        <f t="shared" si="163"/>
        <v>-</v>
      </c>
      <c r="BF133" s="128" t="str">
        <f t="shared" si="143"/>
        <v>-</v>
      </c>
      <c r="BG133" s="128" t="str">
        <f t="shared" si="144"/>
        <v>-</v>
      </c>
      <c r="BH133" s="187"/>
      <c r="BI133" s="187"/>
      <c r="BJ133" s="128" t="str">
        <f t="shared" si="145"/>
        <v>-</v>
      </c>
      <c r="BK133" s="128" t="str">
        <f t="shared" si="146"/>
        <v>-</v>
      </c>
      <c r="BL133" s="128" t="str">
        <f t="shared" si="147"/>
        <v>-</v>
      </c>
      <c r="BM133" s="128" t="str">
        <f t="shared" si="148"/>
        <v>-</v>
      </c>
      <c r="BN133" s="128" t="str">
        <f t="shared" si="149"/>
        <v>-</v>
      </c>
      <c r="BO133" s="128" t="str">
        <f t="shared" si="150"/>
        <v>-</v>
      </c>
      <c r="BP133" s="128" t="str">
        <f t="shared" si="151"/>
        <v>-</v>
      </c>
      <c r="BQ133" s="128" t="str">
        <f t="shared" si="152"/>
        <v>-</v>
      </c>
      <c r="BR133" s="128" t="str">
        <f t="shared" si="153"/>
        <v>-</v>
      </c>
      <c r="BS133" s="128" t="str">
        <f t="shared" si="154"/>
        <v>-</v>
      </c>
      <c r="BT133" s="128" t="str">
        <f t="shared" si="155"/>
        <v>-</v>
      </c>
      <c r="BU133" s="128" t="str">
        <f t="shared" si="156"/>
        <v>-</v>
      </c>
      <c r="BV133" s="129">
        <f t="shared" si="157"/>
        <v>0</v>
      </c>
      <c r="BX133" s="128" t="str">
        <f t="shared" si="106"/>
        <v>-</v>
      </c>
    </row>
    <row r="134" spans="2:76" ht="12.75" customHeight="1">
      <c r="G134" s="20" t="str">
        <f>IF(月途中入退所!$N11=$B$2,月途中入退所!$P11,"-")</f>
        <v>-</v>
      </c>
      <c r="H134" s="20" t="str">
        <f>IF(月途中入退所!$N11=$B$2,月途中入退所!$Q11,"-")</f>
        <v>-</v>
      </c>
      <c r="I134" s="20" t="str">
        <f>IF(月途中入退所!$N11=$B$2,月途中入退所!$R11,"-")</f>
        <v>-</v>
      </c>
      <c r="J134" s="149" t="str">
        <f t="shared" si="158"/>
        <v>-</v>
      </c>
      <c r="K134" s="20" t="str">
        <f>IF(月途中入退所!$N11=$B$2,IF(月途中入退所!S11="","-",月途中入退所!$S11),"-")</f>
        <v>-</v>
      </c>
      <c r="L134" s="162" t="str">
        <f t="shared" si="159"/>
        <v>-</v>
      </c>
      <c r="M134" s="20" t="str">
        <f>IF(月途中入退所!$N11=$B$2,月途中入退所!$T11,"-")</f>
        <v>-</v>
      </c>
      <c r="N134" s="129">
        <f t="shared" si="160"/>
        <v>0</v>
      </c>
      <c r="O134" s="123"/>
      <c r="P134" s="128" t="str">
        <f t="shared" si="107"/>
        <v>-</v>
      </c>
      <c r="Q134" s="128" t="str">
        <f t="shared" si="108"/>
        <v>-</v>
      </c>
      <c r="R134" s="128" t="str">
        <f t="shared" si="109"/>
        <v>-</v>
      </c>
      <c r="S134" s="128" t="str">
        <f t="shared" si="110"/>
        <v>-</v>
      </c>
      <c r="T134" s="128" t="str">
        <f t="shared" si="111"/>
        <v>-</v>
      </c>
      <c r="U134" s="128" t="str">
        <f t="shared" si="112"/>
        <v>-</v>
      </c>
      <c r="V134" s="128" t="str">
        <f t="shared" si="113"/>
        <v>-</v>
      </c>
      <c r="W134" s="128" t="str">
        <f t="shared" si="114"/>
        <v>-</v>
      </c>
      <c r="X134" s="128" t="str">
        <f t="shared" si="115"/>
        <v>-</v>
      </c>
      <c r="Y134" s="128" t="str">
        <f t="shared" si="116"/>
        <v>-</v>
      </c>
      <c r="Z134" s="128" t="str">
        <f t="shared" si="117"/>
        <v>-</v>
      </c>
      <c r="AA134" s="128" t="str">
        <f t="shared" si="118"/>
        <v>-</v>
      </c>
      <c r="AB134" s="128"/>
      <c r="AC134" s="128" t="str">
        <f t="shared" si="119"/>
        <v>-</v>
      </c>
      <c r="AD134" s="128" t="str">
        <f t="shared" si="120"/>
        <v>-</v>
      </c>
      <c r="AE134" s="131"/>
      <c r="AF134" s="131"/>
      <c r="AG134" s="128" t="str">
        <f t="shared" si="121"/>
        <v>-</v>
      </c>
      <c r="AH134" s="128" t="str">
        <f t="shared" si="122"/>
        <v>-</v>
      </c>
      <c r="AI134" s="128" t="str">
        <f t="shared" si="123"/>
        <v>-</v>
      </c>
      <c r="AJ134" s="128" t="str">
        <f t="shared" si="124"/>
        <v>-</v>
      </c>
      <c r="AK134" s="128" t="str">
        <f t="shared" si="125"/>
        <v>-</v>
      </c>
      <c r="AL134" s="128" t="str">
        <f t="shared" si="126"/>
        <v>-</v>
      </c>
      <c r="AM134" s="128" t="str">
        <f t="shared" si="127"/>
        <v>-</v>
      </c>
      <c r="AN134" s="128" t="str">
        <f t="shared" si="128"/>
        <v>-</v>
      </c>
      <c r="AO134" s="128" t="str">
        <f t="shared" si="129"/>
        <v>-</v>
      </c>
      <c r="AP134" s="128" t="str">
        <f t="shared" si="130"/>
        <v>-</v>
      </c>
      <c r="AQ134" s="128" t="str">
        <f t="shared" si="161"/>
        <v>-</v>
      </c>
      <c r="AR134" s="128" t="str">
        <f t="shared" si="162"/>
        <v>-</v>
      </c>
      <c r="AS134" s="129">
        <f t="shared" si="131"/>
        <v>0</v>
      </c>
      <c r="AT134" s="128" t="str">
        <f t="shared" si="132"/>
        <v>-</v>
      </c>
      <c r="AU134" s="128" t="str">
        <f t="shared" si="133"/>
        <v>-</v>
      </c>
      <c r="AV134" s="128" t="str">
        <f t="shared" si="134"/>
        <v>-</v>
      </c>
      <c r="AW134" s="128" t="str">
        <f t="shared" si="135"/>
        <v>-</v>
      </c>
      <c r="AX134" s="128" t="str">
        <f t="shared" si="136"/>
        <v>-</v>
      </c>
      <c r="AY134" s="128" t="str">
        <f t="shared" si="137"/>
        <v>-</v>
      </c>
      <c r="AZ134" s="128" t="str">
        <f t="shared" si="138"/>
        <v>-</v>
      </c>
      <c r="BA134" s="128" t="str">
        <f t="shared" si="139"/>
        <v>-</v>
      </c>
      <c r="BB134" s="128" t="str">
        <f t="shared" si="140"/>
        <v>-</v>
      </c>
      <c r="BC134" s="128" t="str">
        <f t="shared" si="141"/>
        <v>-</v>
      </c>
      <c r="BD134" s="128" t="str">
        <f t="shared" si="142"/>
        <v>-</v>
      </c>
      <c r="BE134" s="128" t="str">
        <f t="shared" si="163"/>
        <v>-</v>
      </c>
      <c r="BF134" s="128" t="str">
        <f t="shared" si="143"/>
        <v>-</v>
      </c>
      <c r="BG134" s="128" t="str">
        <f t="shared" si="144"/>
        <v>-</v>
      </c>
      <c r="BH134" s="187"/>
      <c r="BI134" s="187"/>
      <c r="BJ134" s="128" t="str">
        <f t="shared" si="145"/>
        <v>-</v>
      </c>
      <c r="BK134" s="128" t="str">
        <f t="shared" si="146"/>
        <v>-</v>
      </c>
      <c r="BL134" s="128" t="str">
        <f t="shared" si="147"/>
        <v>-</v>
      </c>
      <c r="BM134" s="128" t="str">
        <f t="shared" si="148"/>
        <v>-</v>
      </c>
      <c r="BN134" s="128" t="str">
        <f t="shared" si="149"/>
        <v>-</v>
      </c>
      <c r="BO134" s="128" t="str">
        <f t="shared" si="150"/>
        <v>-</v>
      </c>
      <c r="BP134" s="128" t="str">
        <f t="shared" si="151"/>
        <v>-</v>
      </c>
      <c r="BQ134" s="128" t="str">
        <f t="shared" si="152"/>
        <v>-</v>
      </c>
      <c r="BR134" s="128" t="str">
        <f t="shared" si="153"/>
        <v>-</v>
      </c>
      <c r="BS134" s="128" t="str">
        <f t="shared" si="154"/>
        <v>-</v>
      </c>
      <c r="BT134" s="128" t="str">
        <f t="shared" si="155"/>
        <v>-</v>
      </c>
      <c r="BU134" s="128" t="str">
        <f t="shared" si="156"/>
        <v>-</v>
      </c>
      <c r="BV134" s="129">
        <f t="shared" si="157"/>
        <v>0</v>
      </c>
      <c r="BX134" s="128" t="str">
        <f t="shared" si="106"/>
        <v>-</v>
      </c>
    </row>
    <row r="135" spans="2:76" ht="12.75" customHeight="1">
      <c r="G135" s="20" t="str">
        <f>IF(月途中入退所!$N12=$B$2,月途中入退所!$P12,"-")</f>
        <v>-</v>
      </c>
      <c r="H135" s="20" t="str">
        <f>IF(月途中入退所!$N12=$B$2,月途中入退所!$Q12,"-")</f>
        <v>-</v>
      </c>
      <c r="I135" s="20" t="str">
        <f>IF(月途中入退所!$N12=$B$2,月途中入退所!$R12,"-")</f>
        <v>-</v>
      </c>
      <c r="J135" s="149" t="str">
        <f t="shared" si="158"/>
        <v>-</v>
      </c>
      <c r="K135" s="20" t="str">
        <f>IF(月途中入退所!$N12=$B$2,IF(月途中入退所!S12="","-",月途中入退所!$S12),"-")</f>
        <v>-</v>
      </c>
      <c r="L135" s="162" t="str">
        <f t="shared" si="159"/>
        <v>-</v>
      </c>
      <c r="M135" s="20" t="str">
        <f>IF(月途中入退所!$N12=$B$2,月途中入退所!$T12,"-")</f>
        <v>-</v>
      </c>
      <c r="N135" s="129">
        <f t="shared" si="160"/>
        <v>0</v>
      </c>
      <c r="O135" s="123"/>
      <c r="P135" s="128" t="str">
        <f t="shared" si="107"/>
        <v>-</v>
      </c>
      <c r="Q135" s="128" t="str">
        <f t="shared" si="108"/>
        <v>-</v>
      </c>
      <c r="R135" s="128" t="str">
        <f t="shared" si="109"/>
        <v>-</v>
      </c>
      <c r="S135" s="128" t="str">
        <f t="shared" si="110"/>
        <v>-</v>
      </c>
      <c r="T135" s="128" t="str">
        <f t="shared" si="111"/>
        <v>-</v>
      </c>
      <c r="U135" s="128" t="str">
        <f t="shared" si="112"/>
        <v>-</v>
      </c>
      <c r="V135" s="128" t="str">
        <f t="shared" si="113"/>
        <v>-</v>
      </c>
      <c r="W135" s="128" t="str">
        <f t="shared" si="114"/>
        <v>-</v>
      </c>
      <c r="X135" s="128" t="str">
        <f t="shared" si="115"/>
        <v>-</v>
      </c>
      <c r="Y135" s="128" t="str">
        <f t="shared" si="116"/>
        <v>-</v>
      </c>
      <c r="Z135" s="128" t="str">
        <f t="shared" si="117"/>
        <v>-</v>
      </c>
      <c r="AA135" s="128" t="str">
        <f t="shared" si="118"/>
        <v>-</v>
      </c>
      <c r="AB135" s="128"/>
      <c r="AC135" s="128" t="str">
        <f t="shared" si="119"/>
        <v>-</v>
      </c>
      <c r="AD135" s="128" t="str">
        <f t="shared" si="120"/>
        <v>-</v>
      </c>
      <c r="AE135" s="131"/>
      <c r="AF135" s="131"/>
      <c r="AG135" s="128" t="str">
        <f t="shared" si="121"/>
        <v>-</v>
      </c>
      <c r="AH135" s="128" t="str">
        <f t="shared" si="122"/>
        <v>-</v>
      </c>
      <c r="AI135" s="128" t="str">
        <f t="shared" si="123"/>
        <v>-</v>
      </c>
      <c r="AJ135" s="128" t="str">
        <f t="shared" si="124"/>
        <v>-</v>
      </c>
      <c r="AK135" s="128" t="str">
        <f t="shared" si="125"/>
        <v>-</v>
      </c>
      <c r="AL135" s="128" t="str">
        <f t="shared" si="126"/>
        <v>-</v>
      </c>
      <c r="AM135" s="128" t="str">
        <f t="shared" si="127"/>
        <v>-</v>
      </c>
      <c r="AN135" s="128" t="str">
        <f t="shared" si="128"/>
        <v>-</v>
      </c>
      <c r="AO135" s="128" t="str">
        <f t="shared" si="129"/>
        <v>-</v>
      </c>
      <c r="AP135" s="128" t="str">
        <f t="shared" si="130"/>
        <v>-</v>
      </c>
      <c r="AQ135" s="128" t="str">
        <f t="shared" si="161"/>
        <v>-</v>
      </c>
      <c r="AR135" s="128" t="str">
        <f t="shared" si="162"/>
        <v>-</v>
      </c>
      <c r="AS135" s="129">
        <f t="shared" si="131"/>
        <v>0</v>
      </c>
      <c r="AT135" s="128" t="str">
        <f t="shared" si="132"/>
        <v>-</v>
      </c>
      <c r="AU135" s="128" t="str">
        <f t="shared" si="133"/>
        <v>-</v>
      </c>
      <c r="AV135" s="128" t="str">
        <f t="shared" si="134"/>
        <v>-</v>
      </c>
      <c r="AW135" s="128" t="str">
        <f t="shared" si="135"/>
        <v>-</v>
      </c>
      <c r="AX135" s="128" t="str">
        <f t="shared" si="136"/>
        <v>-</v>
      </c>
      <c r="AY135" s="128" t="str">
        <f t="shared" si="137"/>
        <v>-</v>
      </c>
      <c r="AZ135" s="128" t="str">
        <f t="shared" si="138"/>
        <v>-</v>
      </c>
      <c r="BA135" s="128" t="str">
        <f t="shared" si="139"/>
        <v>-</v>
      </c>
      <c r="BB135" s="128" t="str">
        <f t="shared" si="140"/>
        <v>-</v>
      </c>
      <c r="BC135" s="128" t="str">
        <f t="shared" si="141"/>
        <v>-</v>
      </c>
      <c r="BD135" s="128" t="str">
        <f t="shared" si="142"/>
        <v>-</v>
      </c>
      <c r="BE135" s="128" t="str">
        <f t="shared" si="163"/>
        <v>-</v>
      </c>
      <c r="BF135" s="128" t="str">
        <f t="shared" si="143"/>
        <v>-</v>
      </c>
      <c r="BG135" s="128" t="str">
        <f t="shared" si="144"/>
        <v>-</v>
      </c>
      <c r="BH135" s="187"/>
      <c r="BI135" s="187"/>
      <c r="BJ135" s="128" t="str">
        <f t="shared" si="145"/>
        <v>-</v>
      </c>
      <c r="BK135" s="128" t="str">
        <f t="shared" si="146"/>
        <v>-</v>
      </c>
      <c r="BL135" s="128" t="str">
        <f t="shared" si="147"/>
        <v>-</v>
      </c>
      <c r="BM135" s="128" t="str">
        <f t="shared" si="148"/>
        <v>-</v>
      </c>
      <c r="BN135" s="128" t="str">
        <f t="shared" si="149"/>
        <v>-</v>
      </c>
      <c r="BO135" s="128" t="str">
        <f t="shared" si="150"/>
        <v>-</v>
      </c>
      <c r="BP135" s="128" t="str">
        <f t="shared" si="151"/>
        <v>-</v>
      </c>
      <c r="BQ135" s="128" t="str">
        <f t="shared" si="152"/>
        <v>-</v>
      </c>
      <c r="BR135" s="128" t="str">
        <f t="shared" si="153"/>
        <v>-</v>
      </c>
      <c r="BS135" s="128" t="str">
        <f t="shared" si="154"/>
        <v>-</v>
      </c>
      <c r="BT135" s="128" t="str">
        <f t="shared" si="155"/>
        <v>-</v>
      </c>
      <c r="BU135" s="128" t="str">
        <f t="shared" si="156"/>
        <v>-</v>
      </c>
      <c r="BV135" s="129">
        <f t="shared" si="157"/>
        <v>0</v>
      </c>
      <c r="BX135" s="128" t="str">
        <f t="shared" si="106"/>
        <v>-</v>
      </c>
    </row>
    <row r="136" spans="2:76" ht="12.75" customHeight="1">
      <c r="G136" s="20" t="str">
        <f>IF(月途中入退所!$N13=$B$2,月途中入退所!$P13,"-")</f>
        <v>-</v>
      </c>
      <c r="H136" s="20" t="str">
        <f>IF(月途中入退所!$N13=$B$2,月途中入退所!$Q13,"-")</f>
        <v>-</v>
      </c>
      <c r="I136" s="20" t="str">
        <f>IF(月途中入退所!$N13=$B$2,月途中入退所!$R13,"-")</f>
        <v>-</v>
      </c>
      <c r="J136" s="149" t="str">
        <f t="shared" si="158"/>
        <v>-</v>
      </c>
      <c r="K136" s="20" t="str">
        <f>IF(月途中入退所!$N13=$B$2,IF(月途中入退所!S13="","-",月途中入退所!$S13),"-")</f>
        <v>-</v>
      </c>
      <c r="L136" s="162" t="str">
        <f t="shared" si="159"/>
        <v>-</v>
      </c>
      <c r="M136" s="20" t="str">
        <f>IF(月途中入退所!$N13=$B$2,月途中入退所!$T13,"-")</f>
        <v>-</v>
      </c>
      <c r="N136" s="129">
        <f t="shared" si="160"/>
        <v>0</v>
      </c>
      <c r="O136" s="123"/>
      <c r="P136" s="128" t="str">
        <f t="shared" si="107"/>
        <v>-</v>
      </c>
      <c r="Q136" s="128" t="str">
        <f t="shared" si="108"/>
        <v>-</v>
      </c>
      <c r="R136" s="128" t="str">
        <f t="shared" si="109"/>
        <v>-</v>
      </c>
      <c r="S136" s="128" t="str">
        <f t="shared" si="110"/>
        <v>-</v>
      </c>
      <c r="T136" s="128" t="str">
        <f t="shared" si="111"/>
        <v>-</v>
      </c>
      <c r="U136" s="128" t="str">
        <f t="shared" si="112"/>
        <v>-</v>
      </c>
      <c r="V136" s="128" t="str">
        <f t="shared" si="113"/>
        <v>-</v>
      </c>
      <c r="W136" s="128" t="str">
        <f t="shared" si="114"/>
        <v>-</v>
      </c>
      <c r="X136" s="128" t="str">
        <f t="shared" si="115"/>
        <v>-</v>
      </c>
      <c r="Y136" s="128" t="str">
        <f t="shared" si="116"/>
        <v>-</v>
      </c>
      <c r="Z136" s="128" t="str">
        <f t="shared" si="117"/>
        <v>-</v>
      </c>
      <c r="AA136" s="128" t="str">
        <f t="shared" si="118"/>
        <v>-</v>
      </c>
      <c r="AB136" s="128"/>
      <c r="AC136" s="128" t="str">
        <f t="shared" si="119"/>
        <v>-</v>
      </c>
      <c r="AD136" s="128" t="str">
        <f t="shared" si="120"/>
        <v>-</v>
      </c>
      <c r="AE136" s="131"/>
      <c r="AF136" s="131"/>
      <c r="AG136" s="128" t="str">
        <f t="shared" si="121"/>
        <v>-</v>
      </c>
      <c r="AH136" s="128" t="str">
        <f t="shared" si="122"/>
        <v>-</v>
      </c>
      <c r="AI136" s="128" t="str">
        <f t="shared" si="123"/>
        <v>-</v>
      </c>
      <c r="AJ136" s="128" t="str">
        <f t="shared" si="124"/>
        <v>-</v>
      </c>
      <c r="AK136" s="128" t="str">
        <f t="shared" si="125"/>
        <v>-</v>
      </c>
      <c r="AL136" s="128" t="str">
        <f t="shared" si="126"/>
        <v>-</v>
      </c>
      <c r="AM136" s="128" t="str">
        <f t="shared" si="127"/>
        <v>-</v>
      </c>
      <c r="AN136" s="128" t="str">
        <f t="shared" si="128"/>
        <v>-</v>
      </c>
      <c r="AO136" s="128" t="str">
        <f t="shared" si="129"/>
        <v>-</v>
      </c>
      <c r="AP136" s="128" t="str">
        <f t="shared" si="130"/>
        <v>-</v>
      </c>
      <c r="AQ136" s="128" t="str">
        <f t="shared" si="161"/>
        <v>-</v>
      </c>
      <c r="AR136" s="128" t="str">
        <f t="shared" si="162"/>
        <v>-</v>
      </c>
      <c r="AS136" s="129">
        <f t="shared" si="131"/>
        <v>0</v>
      </c>
      <c r="AT136" s="128" t="str">
        <f t="shared" si="132"/>
        <v>-</v>
      </c>
      <c r="AU136" s="128" t="str">
        <f t="shared" si="133"/>
        <v>-</v>
      </c>
      <c r="AV136" s="128" t="str">
        <f t="shared" si="134"/>
        <v>-</v>
      </c>
      <c r="AW136" s="128" t="str">
        <f t="shared" si="135"/>
        <v>-</v>
      </c>
      <c r="AX136" s="128" t="str">
        <f t="shared" si="136"/>
        <v>-</v>
      </c>
      <c r="AY136" s="128" t="str">
        <f t="shared" si="137"/>
        <v>-</v>
      </c>
      <c r="AZ136" s="128" t="str">
        <f t="shared" si="138"/>
        <v>-</v>
      </c>
      <c r="BA136" s="128" t="str">
        <f t="shared" si="139"/>
        <v>-</v>
      </c>
      <c r="BB136" s="128" t="str">
        <f t="shared" si="140"/>
        <v>-</v>
      </c>
      <c r="BC136" s="128" t="str">
        <f t="shared" si="141"/>
        <v>-</v>
      </c>
      <c r="BD136" s="128" t="str">
        <f t="shared" si="142"/>
        <v>-</v>
      </c>
      <c r="BE136" s="128" t="str">
        <f t="shared" si="163"/>
        <v>-</v>
      </c>
      <c r="BF136" s="128" t="str">
        <f t="shared" si="143"/>
        <v>-</v>
      </c>
      <c r="BG136" s="128" t="str">
        <f t="shared" si="144"/>
        <v>-</v>
      </c>
      <c r="BH136" s="187"/>
      <c r="BI136" s="187"/>
      <c r="BJ136" s="128" t="str">
        <f t="shared" si="145"/>
        <v>-</v>
      </c>
      <c r="BK136" s="128" t="str">
        <f t="shared" si="146"/>
        <v>-</v>
      </c>
      <c r="BL136" s="128" t="str">
        <f t="shared" si="147"/>
        <v>-</v>
      </c>
      <c r="BM136" s="128" t="str">
        <f t="shared" si="148"/>
        <v>-</v>
      </c>
      <c r="BN136" s="128" t="str">
        <f t="shared" si="149"/>
        <v>-</v>
      </c>
      <c r="BO136" s="128" t="str">
        <f t="shared" si="150"/>
        <v>-</v>
      </c>
      <c r="BP136" s="128" t="str">
        <f t="shared" si="151"/>
        <v>-</v>
      </c>
      <c r="BQ136" s="128" t="str">
        <f t="shared" si="152"/>
        <v>-</v>
      </c>
      <c r="BR136" s="128" t="str">
        <f t="shared" si="153"/>
        <v>-</v>
      </c>
      <c r="BS136" s="128" t="str">
        <f t="shared" si="154"/>
        <v>-</v>
      </c>
      <c r="BT136" s="128" t="str">
        <f t="shared" si="155"/>
        <v>-</v>
      </c>
      <c r="BU136" s="128" t="str">
        <f t="shared" si="156"/>
        <v>-</v>
      </c>
      <c r="BV136" s="129">
        <f t="shared" si="157"/>
        <v>0</v>
      </c>
      <c r="BX136" s="128" t="str">
        <f t="shared" si="106"/>
        <v>-</v>
      </c>
    </row>
    <row r="137" spans="2:76" ht="12.75" customHeight="1">
      <c r="G137" s="20" t="str">
        <f>IF(月途中入退所!$N14=$B$2,月途中入退所!$P14,"-")</f>
        <v>-</v>
      </c>
      <c r="H137" s="20" t="str">
        <f>IF(月途中入退所!$N14=$B$2,月途中入退所!$Q14,"-")</f>
        <v>-</v>
      </c>
      <c r="I137" s="20" t="str">
        <f>IF(月途中入退所!$N14=$B$2,月途中入退所!$R14,"-")</f>
        <v>-</v>
      </c>
      <c r="J137" s="149" t="str">
        <f t="shared" si="158"/>
        <v>-</v>
      </c>
      <c r="K137" s="20" t="str">
        <f>IF(月途中入退所!$N14=$B$2,IF(月途中入退所!S14="","-",月途中入退所!$S14),"-")</f>
        <v>-</v>
      </c>
      <c r="L137" s="162" t="str">
        <f t="shared" si="159"/>
        <v>-</v>
      </c>
      <c r="M137" s="20" t="str">
        <f>IF(月途中入退所!$N14=$B$2,月途中入退所!$T14,"-")</f>
        <v>-</v>
      </c>
      <c r="N137" s="129">
        <f t="shared" si="160"/>
        <v>0</v>
      </c>
      <c r="O137" s="123"/>
      <c r="P137" s="128" t="str">
        <f t="shared" si="107"/>
        <v>-</v>
      </c>
      <c r="Q137" s="128" t="str">
        <f t="shared" si="108"/>
        <v>-</v>
      </c>
      <c r="R137" s="128" t="str">
        <f t="shared" si="109"/>
        <v>-</v>
      </c>
      <c r="S137" s="128" t="str">
        <f t="shared" si="110"/>
        <v>-</v>
      </c>
      <c r="T137" s="128" t="str">
        <f t="shared" si="111"/>
        <v>-</v>
      </c>
      <c r="U137" s="128" t="str">
        <f t="shared" si="112"/>
        <v>-</v>
      </c>
      <c r="V137" s="128" t="str">
        <f t="shared" si="113"/>
        <v>-</v>
      </c>
      <c r="W137" s="128" t="str">
        <f t="shared" si="114"/>
        <v>-</v>
      </c>
      <c r="X137" s="128" t="str">
        <f t="shared" si="115"/>
        <v>-</v>
      </c>
      <c r="Y137" s="128" t="str">
        <f t="shared" si="116"/>
        <v>-</v>
      </c>
      <c r="Z137" s="128" t="str">
        <f t="shared" si="117"/>
        <v>-</v>
      </c>
      <c r="AA137" s="128" t="str">
        <f t="shared" si="118"/>
        <v>-</v>
      </c>
      <c r="AB137" s="128"/>
      <c r="AC137" s="128" t="str">
        <f t="shared" si="119"/>
        <v>-</v>
      </c>
      <c r="AD137" s="128" t="str">
        <f t="shared" si="120"/>
        <v>-</v>
      </c>
      <c r="AE137" s="131"/>
      <c r="AF137" s="131"/>
      <c r="AG137" s="128" t="str">
        <f t="shared" si="121"/>
        <v>-</v>
      </c>
      <c r="AH137" s="128" t="str">
        <f t="shared" si="122"/>
        <v>-</v>
      </c>
      <c r="AI137" s="128" t="str">
        <f t="shared" si="123"/>
        <v>-</v>
      </c>
      <c r="AJ137" s="128" t="str">
        <f t="shared" si="124"/>
        <v>-</v>
      </c>
      <c r="AK137" s="128" t="str">
        <f t="shared" si="125"/>
        <v>-</v>
      </c>
      <c r="AL137" s="128" t="str">
        <f t="shared" si="126"/>
        <v>-</v>
      </c>
      <c r="AM137" s="128" t="str">
        <f t="shared" si="127"/>
        <v>-</v>
      </c>
      <c r="AN137" s="128" t="str">
        <f t="shared" si="128"/>
        <v>-</v>
      </c>
      <c r="AO137" s="128" t="str">
        <f t="shared" si="129"/>
        <v>-</v>
      </c>
      <c r="AP137" s="128" t="str">
        <f t="shared" si="130"/>
        <v>-</v>
      </c>
      <c r="AQ137" s="128" t="str">
        <f t="shared" si="161"/>
        <v>-</v>
      </c>
      <c r="AR137" s="128" t="str">
        <f t="shared" si="162"/>
        <v>-</v>
      </c>
      <c r="AS137" s="129">
        <f t="shared" si="131"/>
        <v>0</v>
      </c>
      <c r="AT137" s="128" t="str">
        <f t="shared" si="132"/>
        <v>-</v>
      </c>
      <c r="AU137" s="128" t="str">
        <f t="shared" si="133"/>
        <v>-</v>
      </c>
      <c r="AV137" s="128" t="str">
        <f t="shared" si="134"/>
        <v>-</v>
      </c>
      <c r="AW137" s="128" t="str">
        <f t="shared" si="135"/>
        <v>-</v>
      </c>
      <c r="AX137" s="128" t="str">
        <f t="shared" si="136"/>
        <v>-</v>
      </c>
      <c r="AY137" s="128" t="str">
        <f t="shared" si="137"/>
        <v>-</v>
      </c>
      <c r="AZ137" s="128" t="str">
        <f t="shared" si="138"/>
        <v>-</v>
      </c>
      <c r="BA137" s="128" t="str">
        <f t="shared" si="139"/>
        <v>-</v>
      </c>
      <c r="BB137" s="128" t="str">
        <f t="shared" si="140"/>
        <v>-</v>
      </c>
      <c r="BC137" s="128" t="str">
        <f t="shared" si="141"/>
        <v>-</v>
      </c>
      <c r="BD137" s="128" t="str">
        <f t="shared" si="142"/>
        <v>-</v>
      </c>
      <c r="BE137" s="128" t="str">
        <f t="shared" si="163"/>
        <v>-</v>
      </c>
      <c r="BF137" s="128" t="str">
        <f t="shared" si="143"/>
        <v>-</v>
      </c>
      <c r="BG137" s="128" t="str">
        <f t="shared" si="144"/>
        <v>-</v>
      </c>
      <c r="BH137" s="187"/>
      <c r="BI137" s="187"/>
      <c r="BJ137" s="128" t="str">
        <f t="shared" si="145"/>
        <v>-</v>
      </c>
      <c r="BK137" s="128" t="str">
        <f t="shared" si="146"/>
        <v>-</v>
      </c>
      <c r="BL137" s="128" t="str">
        <f t="shared" si="147"/>
        <v>-</v>
      </c>
      <c r="BM137" s="128" t="str">
        <f t="shared" si="148"/>
        <v>-</v>
      </c>
      <c r="BN137" s="128" t="str">
        <f t="shared" si="149"/>
        <v>-</v>
      </c>
      <c r="BO137" s="128" t="str">
        <f t="shared" si="150"/>
        <v>-</v>
      </c>
      <c r="BP137" s="128" t="str">
        <f t="shared" si="151"/>
        <v>-</v>
      </c>
      <c r="BQ137" s="128" t="str">
        <f t="shared" si="152"/>
        <v>-</v>
      </c>
      <c r="BR137" s="128" t="str">
        <f t="shared" si="153"/>
        <v>-</v>
      </c>
      <c r="BS137" s="128" t="str">
        <f t="shared" si="154"/>
        <v>-</v>
      </c>
      <c r="BT137" s="128" t="str">
        <f t="shared" si="155"/>
        <v>-</v>
      </c>
      <c r="BU137" s="128" t="str">
        <f t="shared" si="156"/>
        <v>-</v>
      </c>
      <c r="BV137" s="129">
        <f t="shared" si="157"/>
        <v>0</v>
      </c>
      <c r="BX137" s="128" t="str">
        <f t="shared" si="106"/>
        <v>-</v>
      </c>
    </row>
    <row r="138" spans="2:76" ht="12.75" customHeight="1">
      <c r="G138" s="20" t="str">
        <f>IF(月途中入退所!$N15=$B$2,月途中入退所!$P15,"-")</f>
        <v>-</v>
      </c>
      <c r="H138" s="20" t="str">
        <f>IF(月途中入退所!$N15=$B$2,月途中入退所!$Q15,"-")</f>
        <v>-</v>
      </c>
      <c r="I138" s="20" t="str">
        <f>IF(月途中入退所!$N15=$B$2,月途中入退所!$R15,"-")</f>
        <v>-</v>
      </c>
      <c r="J138" s="149" t="str">
        <f t="shared" si="158"/>
        <v>-</v>
      </c>
      <c r="K138" s="20" t="str">
        <f>IF(月途中入退所!$N15=$B$2,IF(月途中入退所!S15="","-",月途中入退所!$S15),"-")</f>
        <v>-</v>
      </c>
      <c r="L138" s="162" t="str">
        <f t="shared" si="159"/>
        <v>-</v>
      </c>
      <c r="M138" s="20" t="str">
        <f>IF(月途中入退所!$N15=$B$2,月途中入退所!$T15,"-")</f>
        <v>-</v>
      </c>
      <c r="N138" s="129">
        <f t="shared" si="160"/>
        <v>0</v>
      </c>
      <c r="O138" s="123"/>
      <c r="P138" s="128" t="str">
        <f t="shared" si="107"/>
        <v>-</v>
      </c>
      <c r="Q138" s="128" t="str">
        <f t="shared" si="108"/>
        <v>-</v>
      </c>
      <c r="R138" s="128" t="str">
        <f t="shared" si="109"/>
        <v>-</v>
      </c>
      <c r="S138" s="128" t="str">
        <f t="shared" si="110"/>
        <v>-</v>
      </c>
      <c r="T138" s="128" t="str">
        <f t="shared" si="111"/>
        <v>-</v>
      </c>
      <c r="U138" s="128" t="str">
        <f t="shared" si="112"/>
        <v>-</v>
      </c>
      <c r="V138" s="128" t="str">
        <f t="shared" si="113"/>
        <v>-</v>
      </c>
      <c r="W138" s="128" t="str">
        <f t="shared" si="114"/>
        <v>-</v>
      </c>
      <c r="X138" s="128" t="str">
        <f t="shared" si="115"/>
        <v>-</v>
      </c>
      <c r="Y138" s="128" t="str">
        <f t="shared" si="116"/>
        <v>-</v>
      </c>
      <c r="Z138" s="128" t="str">
        <f t="shared" si="117"/>
        <v>-</v>
      </c>
      <c r="AA138" s="128" t="str">
        <f t="shared" si="118"/>
        <v>-</v>
      </c>
      <c r="AB138" s="128"/>
      <c r="AC138" s="128" t="str">
        <f t="shared" si="119"/>
        <v>-</v>
      </c>
      <c r="AD138" s="128" t="str">
        <f t="shared" si="120"/>
        <v>-</v>
      </c>
      <c r="AE138" s="131"/>
      <c r="AF138" s="131"/>
      <c r="AG138" s="128" t="str">
        <f t="shared" si="121"/>
        <v>-</v>
      </c>
      <c r="AH138" s="128" t="str">
        <f t="shared" si="122"/>
        <v>-</v>
      </c>
      <c r="AI138" s="128" t="str">
        <f t="shared" si="123"/>
        <v>-</v>
      </c>
      <c r="AJ138" s="128" t="str">
        <f t="shared" si="124"/>
        <v>-</v>
      </c>
      <c r="AK138" s="128" t="str">
        <f t="shared" si="125"/>
        <v>-</v>
      </c>
      <c r="AL138" s="128" t="str">
        <f t="shared" si="126"/>
        <v>-</v>
      </c>
      <c r="AM138" s="128" t="str">
        <f t="shared" si="127"/>
        <v>-</v>
      </c>
      <c r="AN138" s="128" t="str">
        <f t="shared" si="128"/>
        <v>-</v>
      </c>
      <c r="AO138" s="128" t="str">
        <f t="shared" si="129"/>
        <v>-</v>
      </c>
      <c r="AP138" s="128" t="str">
        <f t="shared" si="130"/>
        <v>-</v>
      </c>
      <c r="AQ138" s="128" t="str">
        <f t="shared" si="161"/>
        <v>-</v>
      </c>
      <c r="AR138" s="128" t="str">
        <f t="shared" si="162"/>
        <v>-</v>
      </c>
      <c r="AS138" s="129">
        <f t="shared" si="131"/>
        <v>0</v>
      </c>
      <c r="AT138" s="128" t="str">
        <f t="shared" si="132"/>
        <v>-</v>
      </c>
      <c r="AU138" s="128" t="str">
        <f t="shared" si="133"/>
        <v>-</v>
      </c>
      <c r="AV138" s="128" t="str">
        <f t="shared" si="134"/>
        <v>-</v>
      </c>
      <c r="AW138" s="128" t="str">
        <f t="shared" si="135"/>
        <v>-</v>
      </c>
      <c r="AX138" s="128" t="str">
        <f t="shared" si="136"/>
        <v>-</v>
      </c>
      <c r="AY138" s="128" t="str">
        <f t="shared" si="137"/>
        <v>-</v>
      </c>
      <c r="AZ138" s="128" t="str">
        <f t="shared" si="138"/>
        <v>-</v>
      </c>
      <c r="BA138" s="128" t="str">
        <f t="shared" si="139"/>
        <v>-</v>
      </c>
      <c r="BB138" s="128" t="str">
        <f t="shared" si="140"/>
        <v>-</v>
      </c>
      <c r="BC138" s="128" t="str">
        <f t="shared" si="141"/>
        <v>-</v>
      </c>
      <c r="BD138" s="128" t="str">
        <f t="shared" si="142"/>
        <v>-</v>
      </c>
      <c r="BE138" s="128" t="str">
        <f t="shared" si="163"/>
        <v>-</v>
      </c>
      <c r="BF138" s="128" t="str">
        <f t="shared" si="143"/>
        <v>-</v>
      </c>
      <c r="BG138" s="128" t="str">
        <f t="shared" si="144"/>
        <v>-</v>
      </c>
      <c r="BH138" s="187"/>
      <c r="BI138" s="187"/>
      <c r="BJ138" s="128" t="str">
        <f t="shared" si="145"/>
        <v>-</v>
      </c>
      <c r="BK138" s="128" t="str">
        <f t="shared" si="146"/>
        <v>-</v>
      </c>
      <c r="BL138" s="128" t="str">
        <f t="shared" si="147"/>
        <v>-</v>
      </c>
      <c r="BM138" s="128" t="str">
        <f t="shared" si="148"/>
        <v>-</v>
      </c>
      <c r="BN138" s="128" t="str">
        <f t="shared" si="149"/>
        <v>-</v>
      </c>
      <c r="BO138" s="128" t="str">
        <f t="shared" si="150"/>
        <v>-</v>
      </c>
      <c r="BP138" s="128" t="str">
        <f t="shared" si="151"/>
        <v>-</v>
      </c>
      <c r="BQ138" s="128" t="str">
        <f t="shared" si="152"/>
        <v>-</v>
      </c>
      <c r="BR138" s="128" t="str">
        <f t="shared" si="153"/>
        <v>-</v>
      </c>
      <c r="BS138" s="128" t="str">
        <f t="shared" si="154"/>
        <v>-</v>
      </c>
      <c r="BT138" s="128" t="str">
        <f t="shared" si="155"/>
        <v>-</v>
      </c>
      <c r="BU138" s="128" t="str">
        <f t="shared" si="156"/>
        <v>-</v>
      </c>
      <c r="BV138" s="129">
        <f t="shared" si="157"/>
        <v>0</v>
      </c>
      <c r="BX138" s="128" t="str">
        <f t="shared" si="106"/>
        <v>-</v>
      </c>
    </row>
    <row r="139" spans="2:76" ht="12.75" customHeight="1">
      <c r="G139" s="20" t="str">
        <f>IF(月途中入退所!$N16=$B$2,月途中入退所!$P16,"-")</f>
        <v>-</v>
      </c>
      <c r="H139" s="20" t="str">
        <f>IF(月途中入退所!$N16=$B$2,月途中入退所!$Q16,"-")</f>
        <v>-</v>
      </c>
      <c r="I139" s="20" t="str">
        <f>IF(月途中入退所!$N16=$B$2,月途中入退所!$R16,"-")</f>
        <v>-</v>
      </c>
      <c r="J139" s="149" t="str">
        <f t="shared" si="158"/>
        <v>-</v>
      </c>
      <c r="K139" s="20" t="str">
        <f>IF(月途中入退所!$N16=$B$2,IF(月途中入退所!S16="","-",月途中入退所!$S16),"-")</f>
        <v>-</v>
      </c>
      <c r="L139" s="162" t="str">
        <f t="shared" si="159"/>
        <v>-</v>
      </c>
      <c r="M139" s="20" t="str">
        <f>IF(月途中入退所!$N16=$B$2,月途中入退所!$T16,"-")</f>
        <v>-</v>
      </c>
      <c r="N139" s="129">
        <f t="shared" si="160"/>
        <v>0</v>
      </c>
      <c r="O139" s="123"/>
      <c r="P139" s="128" t="str">
        <f t="shared" si="107"/>
        <v>-</v>
      </c>
      <c r="Q139" s="128" t="str">
        <f t="shared" si="108"/>
        <v>-</v>
      </c>
      <c r="R139" s="128" t="str">
        <f t="shared" si="109"/>
        <v>-</v>
      </c>
      <c r="S139" s="128" t="str">
        <f t="shared" si="110"/>
        <v>-</v>
      </c>
      <c r="T139" s="128" t="str">
        <f t="shared" si="111"/>
        <v>-</v>
      </c>
      <c r="U139" s="128" t="str">
        <f t="shared" si="112"/>
        <v>-</v>
      </c>
      <c r="V139" s="128" t="str">
        <f t="shared" si="113"/>
        <v>-</v>
      </c>
      <c r="W139" s="128" t="str">
        <f t="shared" si="114"/>
        <v>-</v>
      </c>
      <c r="X139" s="128" t="str">
        <f t="shared" si="115"/>
        <v>-</v>
      </c>
      <c r="Y139" s="128" t="str">
        <f t="shared" si="116"/>
        <v>-</v>
      </c>
      <c r="Z139" s="128" t="str">
        <f t="shared" si="117"/>
        <v>-</v>
      </c>
      <c r="AA139" s="128" t="str">
        <f t="shared" si="118"/>
        <v>-</v>
      </c>
      <c r="AB139" s="128"/>
      <c r="AC139" s="128" t="str">
        <f t="shared" si="119"/>
        <v>-</v>
      </c>
      <c r="AD139" s="128" t="str">
        <f t="shared" si="120"/>
        <v>-</v>
      </c>
      <c r="AE139" s="131"/>
      <c r="AF139" s="131"/>
      <c r="AG139" s="128" t="str">
        <f t="shared" si="121"/>
        <v>-</v>
      </c>
      <c r="AH139" s="128" t="str">
        <f t="shared" si="122"/>
        <v>-</v>
      </c>
      <c r="AI139" s="128" t="str">
        <f t="shared" si="123"/>
        <v>-</v>
      </c>
      <c r="AJ139" s="128" t="str">
        <f t="shared" si="124"/>
        <v>-</v>
      </c>
      <c r="AK139" s="128" t="str">
        <f t="shared" si="125"/>
        <v>-</v>
      </c>
      <c r="AL139" s="128" t="str">
        <f t="shared" si="126"/>
        <v>-</v>
      </c>
      <c r="AM139" s="128" t="str">
        <f t="shared" si="127"/>
        <v>-</v>
      </c>
      <c r="AN139" s="128" t="str">
        <f t="shared" si="128"/>
        <v>-</v>
      </c>
      <c r="AO139" s="128" t="str">
        <f t="shared" si="129"/>
        <v>-</v>
      </c>
      <c r="AP139" s="128" t="str">
        <f t="shared" si="130"/>
        <v>-</v>
      </c>
      <c r="AQ139" s="128" t="str">
        <f t="shared" si="161"/>
        <v>-</v>
      </c>
      <c r="AR139" s="128" t="str">
        <f t="shared" si="162"/>
        <v>-</v>
      </c>
      <c r="AS139" s="129">
        <f t="shared" si="131"/>
        <v>0</v>
      </c>
      <c r="AT139" s="128" t="str">
        <f t="shared" si="132"/>
        <v>-</v>
      </c>
      <c r="AU139" s="128" t="str">
        <f t="shared" si="133"/>
        <v>-</v>
      </c>
      <c r="AV139" s="128" t="str">
        <f t="shared" si="134"/>
        <v>-</v>
      </c>
      <c r="AW139" s="128" t="str">
        <f t="shared" si="135"/>
        <v>-</v>
      </c>
      <c r="AX139" s="128" t="str">
        <f t="shared" si="136"/>
        <v>-</v>
      </c>
      <c r="AY139" s="128" t="str">
        <f t="shared" si="137"/>
        <v>-</v>
      </c>
      <c r="AZ139" s="128" t="str">
        <f t="shared" si="138"/>
        <v>-</v>
      </c>
      <c r="BA139" s="128" t="str">
        <f t="shared" si="139"/>
        <v>-</v>
      </c>
      <c r="BB139" s="128" t="str">
        <f t="shared" si="140"/>
        <v>-</v>
      </c>
      <c r="BC139" s="128" t="str">
        <f t="shared" si="141"/>
        <v>-</v>
      </c>
      <c r="BD139" s="128" t="str">
        <f t="shared" si="142"/>
        <v>-</v>
      </c>
      <c r="BE139" s="128" t="str">
        <f t="shared" si="163"/>
        <v>-</v>
      </c>
      <c r="BF139" s="128" t="str">
        <f t="shared" si="143"/>
        <v>-</v>
      </c>
      <c r="BG139" s="128" t="str">
        <f t="shared" si="144"/>
        <v>-</v>
      </c>
      <c r="BH139" s="187"/>
      <c r="BI139" s="187"/>
      <c r="BJ139" s="128" t="str">
        <f t="shared" si="145"/>
        <v>-</v>
      </c>
      <c r="BK139" s="128" t="str">
        <f t="shared" si="146"/>
        <v>-</v>
      </c>
      <c r="BL139" s="128" t="str">
        <f t="shared" si="147"/>
        <v>-</v>
      </c>
      <c r="BM139" s="128" t="str">
        <f t="shared" si="148"/>
        <v>-</v>
      </c>
      <c r="BN139" s="128" t="str">
        <f t="shared" si="149"/>
        <v>-</v>
      </c>
      <c r="BO139" s="128" t="str">
        <f t="shared" si="150"/>
        <v>-</v>
      </c>
      <c r="BP139" s="128" t="str">
        <f t="shared" si="151"/>
        <v>-</v>
      </c>
      <c r="BQ139" s="128" t="str">
        <f t="shared" si="152"/>
        <v>-</v>
      </c>
      <c r="BR139" s="128" t="str">
        <f t="shared" si="153"/>
        <v>-</v>
      </c>
      <c r="BS139" s="128" t="str">
        <f t="shared" si="154"/>
        <v>-</v>
      </c>
      <c r="BT139" s="128" t="str">
        <f t="shared" si="155"/>
        <v>-</v>
      </c>
      <c r="BU139" s="128" t="str">
        <f t="shared" si="156"/>
        <v>-</v>
      </c>
      <c r="BV139" s="129">
        <f t="shared" si="157"/>
        <v>0</v>
      </c>
      <c r="BX139" s="128" t="str">
        <f t="shared" si="106"/>
        <v>-</v>
      </c>
    </row>
    <row r="140" spans="2:76" ht="12.75" customHeight="1">
      <c r="G140" s="20" t="str">
        <f>IF(月途中入退所!$N17=$B$2,月途中入退所!$P17,"-")</f>
        <v>-</v>
      </c>
      <c r="H140" s="20" t="str">
        <f>IF(月途中入退所!$N17=$B$2,月途中入退所!$Q17,"-")</f>
        <v>-</v>
      </c>
      <c r="I140" s="20" t="str">
        <f>IF(月途中入退所!$N17=$B$2,月途中入退所!$R17,"-")</f>
        <v>-</v>
      </c>
      <c r="J140" s="149" t="str">
        <f t="shared" si="158"/>
        <v>-</v>
      </c>
      <c r="K140" s="20" t="str">
        <f>IF(月途中入退所!$N17=$B$2,IF(月途中入退所!S17="","-",月途中入退所!$S17),"-")</f>
        <v>-</v>
      </c>
      <c r="L140" s="162" t="str">
        <f t="shared" si="159"/>
        <v>-</v>
      </c>
      <c r="M140" s="20" t="str">
        <f>IF(月途中入退所!$N17=$B$2,月途中入退所!$T17,"-")</f>
        <v>-</v>
      </c>
      <c r="N140" s="129">
        <f t="shared" si="160"/>
        <v>0</v>
      </c>
      <c r="O140" s="123"/>
      <c r="P140" s="128" t="str">
        <f t="shared" si="107"/>
        <v>-</v>
      </c>
      <c r="Q140" s="128" t="str">
        <f t="shared" si="108"/>
        <v>-</v>
      </c>
      <c r="R140" s="128" t="str">
        <f t="shared" si="109"/>
        <v>-</v>
      </c>
      <c r="S140" s="128" t="str">
        <f t="shared" si="110"/>
        <v>-</v>
      </c>
      <c r="T140" s="128" t="str">
        <f t="shared" si="111"/>
        <v>-</v>
      </c>
      <c r="U140" s="128" t="str">
        <f t="shared" si="112"/>
        <v>-</v>
      </c>
      <c r="V140" s="128" t="str">
        <f t="shared" si="113"/>
        <v>-</v>
      </c>
      <c r="W140" s="128" t="str">
        <f t="shared" si="114"/>
        <v>-</v>
      </c>
      <c r="X140" s="128" t="str">
        <f t="shared" si="115"/>
        <v>-</v>
      </c>
      <c r="Y140" s="128" t="str">
        <f t="shared" si="116"/>
        <v>-</v>
      </c>
      <c r="Z140" s="128" t="str">
        <f t="shared" si="117"/>
        <v>-</v>
      </c>
      <c r="AA140" s="128" t="str">
        <f t="shared" si="118"/>
        <v>-</v>
      </c>
      <c r="AB140" s="128"/>
      <c r="AC140" s="128" t="str">
        <f t="shared" si="119"/>
        <v>-</v>
      </c>
      <c r="AD140" s="128" t="str">
        <f t="shared" si="120"/>
        <v>-</v>
      </c>
      <c r="AE140" s="131"/>
      <c r="AF140" s="131"/>
      <c r="AG140" s="128" t="str">
        <f t="shared" si="121"/>
        <v>-</v>
      </c>
      <c r="AH140" s="128" t="str">
        <f t="shared" si="122"/>
        <v>-</v>
      </c>
      <c r="AI140" s="128" t="str">
        <f t="shared" si="123"/>
        <v>-</v>
      </c>
      <c r="AJ140" s="128" t="str">
        <f t="shared" si="124"/>
        <v>-</v>
      </c>
      <c r="AK140" s="128" t="str">
        <f t="shared" si="125"/>
        <v>-</v>
      </c>
      <c r="AL140" s="128" t="str">
        <f t="shared" si="126"/>
        <v>-</v>
      </c>
      <c r="AM140" s="128" t="str">
        <f t="shared" si="127"/>
        <v>-</v>
      </c>
      <c r="AN140" s="128" t="str">
        <f t="shared" si="128"/>
        <v>-</v>
      </c>
      <c r="AO140" s="128" t="str">
        <f t="shared" si="129"/>
        <v>-</v>
      </c>
      <c r="AP140" s="128" t="str">
        <f t="shared" si="130"/>
        <v>-</v>
      </c>
      <c r="AQ140" s="128" t="str">
        <f t="shared" si="161"/>
        <v>-</v>
      </c>
      <c r="AR140" s="128" t="str">
        <f t="shared" si="162"/>
        <v>-</v>
      </c>
      <c r="AS140" s="129">
        <f t="shared" si="131"/>
        <v>0</v>
      </c>
      <c r="AT140" s="128" t="str">
        <f t="shared" si="132"/>
        <v>-</v>
      </c>
      <c r="AU140" s="128" t="str">
        <f t="shared" si="133"/>
        <v>-</v>
      </c>
      <c r="AV140" s="128" t="str">
        <f t="shared" si="134"/>
        <v>-</v>
      </c>
      <c r="AW140" s="128" t="str">
        <f t="shared" si="135"/>
        <v>-</v>
      </c>
      <c r="AX140" s="128" t="str">
        <f t="shared" si="136"/>
        <v>-</v>
      </c>
      <c r="AY140" s="128" t="str">
        <f t="shared" si="137"/>
        <v>-</v>
      </c>
      <c r="AZ140" s="128" t="str">
        <f t="shared" si="138"/>
        <v>-</v>
      </c>
      <c r="BA140" s="128" t="str">
        <f t="shared" si="139"/>
        <v>-</v>
      </c>
      <c r="BB140" s="128" t="str">
        <f t="shared" si="140"/>
        <v>-</v>
      </c>
      <c r="BC140" s="128" t="str">
        <f t="shared" si="141"/>
        <v>-</v>
      </c>
      <c r="BD140" s="128" t="str">
        <f t="shared" si="142"/>
        <v>-</v>
      </c>
      <c r="BE140" s="128" t="str">
        <f t="shared" si="163"/>
        <v>-</v>
      </c>
      <c r="BF140" s="128" t="str">
        <f t="shared" si="143"/>
        <v>-</v>
      </c>
      <c r="BG140" s="128" t="str">
        <f t="shared" si="144"/>
        <v>-</v>
      </c>
      <c r="BH140" s="187"/>
      <c r="BI140" s="187"/>
      <c r="BJ140" s="128" t="str">
        <f t="shared" si="145"/>
        <v>-</v>
      </c>
      <c r="BK140" s="128" t="str">
        <f t="shared" si="146"/>
        <v>-</v>
      </c>
      <c r="BL140" s="128" t="str">
        <f t="shared" si="147"/>
        <v>-</v>
      </c>
      <c r="BM140" s="128" t="str">
        <f t="shared" si="148"/>
        <v>-</v>
      </c>
      <c r="BN140" s="128" t="str">
        <f t="shared" si="149"/>
        <v>-</v>
      </c>
      <c r="BO140" s="128" t="str">
        <f t="shared" si="150"/>
        <v>-</v>
      </c>
      <c r="BP140" s="128" t="str">
        <f t="shared" si="151"/>
        <v>-</v>
      </c>
      <c r="BQ140" s="128" t="str">
        <f t="shared" si="152"/>
        <v>-</v>
      </c>
      <c r="BR140" s="128" t="str">
        <f t="shared" si="153"/>
        <v>-</v>
      </c>
      <c r="BS140" s="128" t="str">
        <f t="shared" si="154"/>
        <v>-</v>
      </c>
      <c r="BT140" s="128" t="str">
        <f t="shared" si="155"/>
        <v>-</v>
      </c>
      <c r="BU140" s="128" t="str">
        <f t="shared" si="156"/>
        <v>-</v>
      </c>
      <c r="BV140" s="129">
        <f t="shared" si="157"/>
        <v>0</v>
      </c>
      <c r="BX140" s="128" t="str">
        <f t="shared" si="106"/>
        <v>-</v>
      </c>
    </row>
    <row r="141" spans="2:76" ht="12.75" customHeight="1">
      <c r="G141" s="20" t="str">
        <f>IF(月途中入退所!$N18=$B$2,月途中入退所!$P18,"-")</f>
        <v>-</v>
      </c>
      <c r="H141" s="20" t="str">
        <f>IF(月途中入退所!$N18=$B$2,月途中入退所!$Q18,"-")</f>
        <v>-</v>
      </c>
      <c r="I141" s="20" t="str">
        <f>IF(月途中入退所!$N18=$B$2,月途中入退所!$R18,"-")</f>
        <v>-</v>
      </c>
      <c r="J141" s="149" t="str">
        <f t="shared" si="158"/>
        <v>-</v>
      </c>
      <c r="K141" s="20" t="str">
        <f>IF(月途中入退所!$N18=$B$2,IF(月途中入退所!S18="","-",月途中入退所!$S18),"-")</f>
        <v>-</v>
      </c>
      <c r="L141" s="162" t="str">
        <f t="shared" si="159"/>
        <v>-</v>
      </c>
      <c r="M141" s="20" t="str">
        <f>IF(月途中入退所!$N18=$B$2,月途中入退所!$T18,"-")</f>
        <v>-</v>
      </c>
      <c r="N141" s="129">
        <f t="shared" si="160"/>
        <v>0</v>
      </c>
      <c r="O141" s="123"/>
      <c r="P141" s="128" t="str">
        <f t="shared" si="107"/>
        <v>-</v>
      </c>
      <c r="Q141" s="128" t="str">
        <f t="shared" si="108"/>
        <v>-</v>
      </c>
      <c r="R141" s="128" t="str">
        <f t="shared" si="109"/>
        <v>-</v>
      </c>
      <c r="S141" s="128" t="str">
        <f t="shared" si="110"/>
        <v>-</v>
      </c>
      <c r="T141" s="128" t="str">
        <f t="shared" si="111"/>
        <v>-</v>
      </c>
      <c r="U141" s="128" t="str">
        <f t="shared" si="112"/>
        <v>-</v>
      </c>
      <c r="V141" s="128" t="str">
        <f t="shared" si="113"/>
        <v>-</v>
      </c>
      <c r="W141" s="128" t="str">
        <f t="shared" si="114"/>
        <v>-</v>
      </c>
      <c r="X141" s="128" t="str">
        <f t="shared" si="115"/>
        <v>-</v>
      </c>
      <c r="Y141" s="128" t="str">
        <f t="shared" si="116"/>
        <v>-</v>
      </c>
      <c r="Z141" s="128" t="str">
        <f t="shared" si="117"/>
        <v>-</v>
      </c>
      <c r="AA141" s="128" t="str">
        <f t="shared" si="118"/>
        <v>-</v>
      </c>
      <c r="AB141" s="128"/>
      <c r="AC141" s="128" t="str">
        <f t="shared" si="119"/>
        <v>-</v>
      </c>
      <c r="AD141" s="128" t="str">
        <f t="shared" si="120"/>
        <v>-</v>
      </c>
      <c r="AE141" s="131"/>
      <c r="AF141" s="131"/>
      <c r="AG141" s="128" t="str">
        <f t="shared" si="121"/>
        <v>-</v>
      </c>
      <c r="AH141" s="128" t="str">
        <f t="shared" si="122"/>
        <v>-</v>
      </c>
      <c r="AI141" s="128" t="str">
        <f t="shared" si="123"/>
        <v>-</v>
      </c>
      <c r="AJ141" s="128" t="str">
        <f t="shared" si="124"/>
        <v>-</v>
      </c>
      <c r="AK141" s="128" t="str">
        <f t="shared" si="125"/>
        <v>-</v>
      </c>
      <c r="AL141" s="128" t="str">
        <f t="shared" si="126"/>
        <v>-</v>
      </c>
      <c r="AM141" s="128" t="str">
        <f t="shared" si="127"/>
        <v>-</v>
      </c>
      <c r="AN141" s="128" t="str">
        <f t="shared" si="128"/>
        <v>-</v>
      </c>
      <c r="AO141" s="128" t="str">
        <f t="shared" si="129"/>
        <v>-</v>
      </c>
      <c r="AP141" s="128" t="str">
        <f t="shared" si="130"/>
        <v>-</v>
      </c>
      <c r="AQ141" s="128" t="str">
        <f t="shared" si="161"/>
        <v>-</v>
      </c>
      <c r="AR141" s="128" t="str">
        <f t="shared" si="162"/>
        <v>-</v>
      </c>
      <c r="AS141" s="129">
        <f t="shared" si="131"/>
        <v>0</v>
      </c>
      <c r="AT141" s="128" t="str">
        <f t="shared" si="132"/>
        <v>-</v>
      </c>
      <c r="AU141" s="128" t="str">
        <f t="shared" si="133"/>
        <v>-</v>
      </c>
      <c r="AV141" s="128" t="str">
        <f t="shared" si="134"/>
        <v>-</v>
      </c>
      <c r="AW141" s="128" t="str">
        <f t="shared" si="135"/>
        <v>-</v>
      </c>
      <c r="AX141" s="128" t="str">
        <f t="shared" si="136"/>
        <v>-</v>
      </c>
      <c r="AY141" s="128" t="str">
        <f t="shared" si="137"/>
        <v>-</v>
      </c>
      <c r="AZ141" s="128" t="str">
        <f t="shared" si="138"/>
        <v>-</v>
      </c>
      <c r="BA141" s="128" t="str">
        <f t="shared" si="139"/>
        <v>-</v>
      </c>
      <c r="BB141" s="128" t="str">
        <f t="shared" si="140"/>
        <v>-</v>
      </c>
      <c r="BC141" s="128" t="str">
        <f t="shared" si="141"/>
        <v>-</v>
      </c>
      <c r="BD141" s="128" t="str">
        <f t="shared" si="142"/>
        <v>-</v>
      </c>
      <c r="BE141" s="128" t="str">
        <f t="shared" si="163"/>
        <v>-</v>
      </c>
      <c r="BF141" s="128" t="str">
        <f t="shared" si="143"/>
        <v>-</v>
      </c>
      <c r="BG141" s="128" t="str">
        <f t="shared" si="144"/>
        <v>-</v>
      </c>
      <c r="BH141" s="187"/>
      <c r="BI141" s="187"/>
      <c r="BJ141" s="128" t="str">
        <f t="shared" si="145"/>
        <v>-</v>
      </c>
      <c r="BK141" s="128" t="str">
        <f t="shared" si="146"/>
        <v>-</v>
      </c>
      <c r="BL141" s="128" t="str">
        <f t="shared" si="147"/>
        <v>-</v>
      </c>
      <c r="BM141" s="128" t="str">
        <f t="shared" si="148"/>
        <v>-</v>
      </c>
      <c r="BN141" s="128" t="str">
        <f t="shared" si="149"/>
        <v>-</v>
      </c>
      <c r="BO141" s="128" t="str">
        <f t="shared" si="150"/>
        <v>-</v>
      </c>
      <c r="BP141" s="128" t="str">
        <f t="shared" si="151"/>
        <v>-</v>
      </c>
      <c r="BQ141" s="128" t="str">
        <f t="shared" si="152"/>
        <v>-</v>
      </c>
      <c r="BR141" s="128" t="str">
        <f t="shared" si="153"/>
        <v>-</v>
      </c>
      <c r="BS141" s="128" t="str">
        <f t="shared" si="154"/>
        <v>-</v>
      </c>
      <c r="BT141" s="128" t="str">
        <f t="shared" si="155"/>
        <v>-</v>
      </c>
      <c r="BU141" s="128" t="str">
        <f t="shared" si="156"/>
        <v>-</v>
      </c>
      <c r="BV141" s="129">
        <f t="shared" si="157"/>
        <v>0</v>
      </c>
      <c r="BX141" s="128" t="str">
        <f t="shared" si="106"/>
        <v>-</v>
      </c>
    </row>
    <row r="142" spans="2:76" ht="12.75" customHeight="1">
      <c r="G142" s="20" t="str">
        <f>IF(月途中入退所!$N19=$B$2,月途中入退所!$P19,"-")</f>
        <v>-</v>
      </c>
      <c r="H142" s="20" t="str">
        <f>IF(月途中入退所!$N19=$B$2,月途中入退所!$Q19,"-")</f>
        <v>-</v>
      </c>
      <c r="I142" s="20" t="str">
        <f>IF(月途中入退所!$N19=$B$2,月途中入退所!$R19,"-")</f>
        <v>-</v>
      </c>
      <c r="J142" s="149" t="str">
        <f t="shared" si="158"/>
        <v>-</v>
      </c>
      <c r="K142" s="20" t="str">
        <f>IF(月途中入退所!$N19=$B$2,IF(月途中入退所!S19="","-",月途中入退所!$S19),"-")</f>
        <v>-</v>
      </c>
      <c r="L142" s="162" t="str">
        <f t="shared" si="159"/>
        <v>-</v>
      </c>
      <c r="M142" s="20" t="str">
        <f>IF(月途中入退所!$N19=$B$2,月途中入退所!$T19,"-")</f>
        <v>-</v>
      </c>
      <c r="N142" s="129">
        <f t="shared" si="160"/>
        <v>0</v>
      </c>
      <c r="O142" s="123"/>
      <c r="P142" s="128" t="str">
        <f t="shared" si="107"/>
        <v>-</v>
      </c>
      <c r="Q142" s="128" t="str">
        <f t="shared" si="108"/>
        <v>-</v>
      </c>
      <c r="R142" s="128" t="str">
        <f t="shared" si="109"/>
        <v>-</v>
      </c>
      <c r="S142" s="128" t="str">
        <f t="shared" si="110"/>
        <v>-</v>
      </c>
      <c r="T142" s="128" t="str">
        <f t="shared" si="111"/>
        <v>-</v>
      </c>
      <c r="U142" s="128" t="str">
        <f t="shared" si="112"/>
        <v>-</v>
      </c>
      <c r="V142" s="128" t="str">
        <f t="shared" si="113"/>
        <v>-</v>
      </c>
      <c r="W142" s="128" t="str">
        <f t="shared" si="114"/>
        <v>-</v>
      </c>
      <c r="X142" s="128" t="str">
        <f t="shared" si="115"/>
        <v>-</v>
      </c>
      <c r="Y142" s="128" t="str">
        <f t="shared" si="116"/>
        <v>-</v>
      </c>
      <c r="Z142" s="128" t="str">
        <f t="shared" si="117"/>
        <v>-</v>
      </c>
      <c r="AA142" s="128" t="str">
        <f t="shared" si="118"/>
        <v>-</v>
      </c>
      <c r="AB142" s="128"/>
      <c r="AC142" s="128" t="str">
        <f t="shared" si="119"/>
        <v>-</v>
      </c>
      <c r="AD142" s="128" t="str">
        <f t="shared" si="120"/>
        <v>-</v>
      </c>
      <c r="AE142" s="131"/>
      <c r="AF142" s="131"/>
      <c r="AG142" s="128" t="str">
        <f t="shared" si="121"/>
        <v>-</v>
      </c>
      <c r="AH142" s="128" t="str">
        <f t="shared" si="122"/>
        <v>-</v>
      </c>
      <c r="AI142" s="128" t="str">
        <f t="shared" si="123"/>
        <v>-</v>
      </c>
      <c r="AJ142" s="128" t="str">
        <f t="shared" si="124"/>
        <v>-</v>
      </c>
      <c r="AK142" s="128" t="str">
        <f t="shared" si="125"/>
        <v>-</v>
      </c>
      <c r="AL142" s="128" t="str">
        <f t="shared" si="126"/>
        <v>-</v>
      </c>
      <c r="AM142" s="128" t="str">
        <f t="shared" si="127"/>
        <v>-</v>
      </c>
      <c r="AN142" s="128" t="str">
        <f t="shared" si="128"/>
        <v>-</v>
      </c>
      <c r="AO142" s="128" t="str">
        <f t="shared" si="129"/>
        <v>-</v>
      </c>
      <c r="AP142" s="128" t="str">
        <f t="shared" si="130"/>
        <v>-</v>
      </c>
      <c r="AQ142" s="128" t="str">
        <f t="shared" si="161"/>
        <v>-</v>
      </c>
      <c r="AR142" s="128" t="str">
        <f t="shared" si="162"/>
        <v>-</v>
      </c>
      <c r="AS142" s="129">
        <f t="shared" si="131"/>
        <v>0</v>
      </c>
      <c r="AT142" s="128" t="str">
        <f t="shared" si="132"/>
        <v>-</v>
      </c>
      <c r="AU142" s="128" t="str">
        <f t="shared" si="133"/>
        <v>-</v>
      </c>
      <c r="AV142" s="128" t="str">
        <f t="shared" si="134"/>
        <v>-</v>
      </c>
      <c r="AW142" s="128" t="str">
        <f t="shared" si="135"/>
        <v>-</v>
      </c>
      <c r="AX142" s="128" t="str">
        <f t="shared" si="136"/>
        <v>-</v>
      </c>
      <c r="AY142" s="128" t="str">
        <f t="shared" si="137"/>
        <v>-</v>
      </c>
      <c r="AZ142" s="128" t="str">
        <f t="shared" si="138"/>
        <v>-</v>
      </c>
      <c r="BA142" s="128" t="str">
        <f t="shared" si="139"/>
        <v>-</v>
      </c>
      <c r="BB142" s="128" t="str">
        <f t="shared" si="140"/>
        <v>-</v>
      </c>
      <c r="BC142" s="128" t="str">
        <f t="shared" si="141"/>
        <v>-</v>
      </c>
      <c r="BD142" s="128" t="str">
        <f t="shared" si="142"/>
        <v>-</v>
      </c>
      <c r="BE142" s="128" t="str">
        <f t="shared" si="163"/>
        <v>-</v>
      </c>
      <c r="BF142" s="128" t="str">
        <f t="shared" si="143"/>
        <v>-</v>
      </c>
      <c r="BG142" s="128" t="str">
        <f t="shared" si="144"/>
        <v>-</v>
      </c>
      <c r="BH142" s="187"/>
      <c r="BI142" s="187"/>
      <c r="BJ142" s="128" t="str">
        <f t="shared" si="145"/>
        <v>-</v>
      </c>
      <c r="BK142" s="128" t="str">
        <f t="shared" si="146"/>
        <v>-</v>
      </c>
      <c r="BL142" s="128" t="str">
        <f t="shared" si="147"/>
        <v>-</v>
      </c>
      <c r="BM142" s="128" t="str">
        <f t="shared" si="148"/>
        <v>-</v>
      </c>
      <c r="BN142" s="128" t="str">
        <f t="shared" si="149"/>
        <v>-</v>
      </c>
      <c r="BO142" s="128" t="str">
        <f t="shared" si="150"/>
        <v>-</v>
      </c>
      <c r="BP142" s="128" t="str">
        <f t="shared" si="151"/>
        <v>-</v>
      </c>
      <c r="BQ142" s="128" t="str">
        <f t="shared" si="152"/>
        <v>-</v>
      </c>
      <c r="BR142" s="128" t="str">
        <f t="shared" si="153"/>
        <v>-</v>
      </c>
      <c r="BS142" s="128" t="str">
        <f t="shared" si="154"/>
        <v>-</v>
      </c>
      <c r="BT142" s="128" t="str">
        <f t="shared" si="155"/>
        <v>-</v>
      </c>
      <c r="BU142" s="128" t="str">
        <f t="shared" si="156"/>
        <v>-</v>
      </c>
      <c r="BV142" s="129">
        <f t="shared" si="157"/>
        <v>0</v>
      </c>
      <c r="BX142" s="128" t="str">
        <f t="shared" si="106"/>
        <v>-</v>
      </c>
    </row>
    <row r="143" spans="2:76" ht="12.75" customHeight="1">
      <c r="G143" s="20" t="str">
        <f>IF(月途中入退所!$N20=$B$2,月途中入退所!$P20,"-")</f>
        <v>-</v>
      </c>
      <c r="H143" s="20" t="str">
        <f>IF(月途中入退所!$N20=$B$2,月途中入退所!$Q20,"-")</f>
        <v>-</v>
      </c>
      <c r="I143" s="20" t="str">
        <f>IF(月途中入退所!$N20=$B$2,月途中入退所!$R20,"-")</f>
        <v>-</v>
      </c>
      <c r="J143" s="149" t="str">
        <f t="shared" si="158"/>
        <v>-</v>
      </c>
      <c r="K143" s="20" t="str">
        <f>IF(月途中入退所!$N20=$B$2,IF(月途中入退所!S20="","-",月途中入退所!$S20),"-")</f>
        <v>-</v>
      </c>
      <c r="L143" s="162" t="str">
        <f t="shared" si="159"/>
        <v>-</v>
      </c>
      <c r="M143" s="20" t="str">
        <f>IF(月途中入退所!$N20=$B$2,月途中入退所!$T20,"-")</f>
        <v>-</v>
      </c>
      <c r="N143" s="129">
        <f t="shared" si="160"/>
        <v>0</v>
      </c>
      <c r="O143" s="123"/>
      <c r="P143" s="128" t="str">
        <f t="shared" si="107"/>
        <v>-</v>
      </c>
      <c r="Q143" s="128" t="str">
        <f t="shared" si="108"/>
        <v>-</v>
      </c>
      <c r="R143" s="128" t="str">
        <f t="shared" si="109"/>
        <v>-</v>
      </c>
      <c r="S143" s="128" t="str">
        <f t="shared" si="110"/>
        <v>-</v>
      </c>
      <c r="T143" s="128" t="str">
        <f t="shared" si="111"/>
        <v>-</v>
      </c>
      <c r="U143" s="128" t="str">
        <f t="shared" si="112"/>
        <v>-</v>
      </c>
      <c r="V143" s="128" t="str">
        <f t="shared" si="113"/>
        <v>-</v>
      </c>
      <c r="W143" s="128" t="str">
        <f t="shared" si="114"/>
        <v>-</v>
      </c>
      <c r="X143" s="128" t="str">
        <f t="shared" si="115"/>
        <v>-</v>
      </c>
      <c r="Y143" s="128" t="str">
        <f t="shared" si="116"/>
        <v>-</v>
      </c>
      <c r="Z143" s="128" t="str">
        <f t="shared" si="117"/>
        <v>-</v>
      </c>
      <c r="AA143" s="128" t="str">
        <f t="shared" si="118"/>
        <v>-</v>
      </c>
      <c r="AB143" s="128"/>
      <c r="AC143" s="128" t="str">
        <f t="shared" si="119"/>
        <v>-</v>
      </c>
      <c r="AD143" s="128" t="str">
        <f t="shared" si="120"/>
        <v>-</v>
      </c>
      <c r="AE143" s="131"/>
      <c r="AF143" s="131"/>
      <c r="AG143" s="128" t="str">
        <f t="shared" si="121"/>
        <v>-</v>
      </c>
      <c r="AH143" s="128" t="str">
        <f t="shared" si="122"/>
        <v>-</v>
      </c>
      <c r="AI143" s="128" t="str">
        <f t="shared" si="123"/>
        <v>-</v>
      </c>
      <c r="AJ143" s="128" t="str">
        <f t="shared" si="124"/>
        <v>-</v>
      </c>
      <c r="AK143" s="128" t="str">
        <f t="shared" si="125"/>
        <v>-</v>
      </c>
      <c r="AL143" s="128" t="str">
        <f t="shared" si="126"/>
        <v>-</v>
      </c>
      <c r="AM143" s="128" t="str">
        <f t="shared" si="127"/>
        <v>-</v>
      </c>
      <c r="AN143" s="128" t="str">
        <f t="shared" si="128"/>
        <v>-</v>
      </c>
      <c r="AO143" s="128" t="str">
        <f t="shared" si="129"/>
        <v>-</v>
      </c>
      <c r="AP143" s="128" t="str">
        <f t="shared" si="130"/>
        <v>-</v>
      </c>
      <c r="AQ143" s="128" t="str">
        <f t="shared" si="161"/>
        <v>-</v>
      </c>
      <c r="AR143" s="128" t="str">
        <f t="shared" si="162"/>
        <v>-</v>
      </c>
      <c r="AS143" s="129">
        <f t="shared" si="131"/>
        <v>0</v>
      </c>
      <c r="AT143" s="128" t="str">
        <f t="shared" si="132"/>
        <v>-</v>
      </c>
      <c r="AU143" s="128" t="str">
        <f t="shared" si="133"/>
        <v>-</v>
      </c>
      <c r="AV143" s="128" t="str">
        <f t="shared" si="134"/>
        <v>-</v>
      </c>
      <c r="AW143" s="128" t="str">
        <f t="shared" si="135"/>
        <v>-</v>
      </c>
      <c r="AX143" s="128" t="str">
        <f t="shared" si="136"/>
        <v>-</v>
      </c>
      <c r="AY143" s="128" t="str">
        <f t="shared" si="137"/>
        <v>-</v>
      </c>
      <c r="AZ143" s="128" t="str">
        <f t="shared" si="138"/>
        <v>-</v>
      </c>
      <c r="BA143" s="128" t="str">
        <f t="shared" si="139"/>
        <v>-</v>
      </c>
      <c r="BB143" s="128" t="str">
        <f t="shared" si="140"/>
        <v>-</v>
      </c>
      <c r="BC143" s="128" t="str">
        <f t="shared" si="141"/>
        <v>-</v>
      </c>
      <c r="BD143" s="128" t="str">
        <f t="shared" si="142"/>
        <v>-</v>
      </c>
      <c r="BE143" s="128" t="str">
        <f t="shared" si="163"/>
        <v>-</v>
      </c>
      <c r="BF143" s="128" t="str">
        <f t="shared" si="143"/>
        <v>-</v>
      </c>
      <c r="BG143" s="128" t="str">
        <f t="shared" si="144"/>
        <v>-</v>
      </c>
      <c r="BH143" s="187"/>
      <c r="BI143" s="187"/>
      <c r="BJ143" s="128" t="str">
        <f t="shared" si="145"/>
        <v>-</v>
      </c>
      <c r="BK143" s="128" t="str">
        <f t="shared" si="146"/>
        <v>-</v>
      </c>
      <c r="BL143" s="128" t="str">
        <f t="shared" si="147"/>
        <v>-</v>
      </c>
      <c r="BM143" s="128" t="str">
        <f t="shared" si="148"/>
        <v>-</v>
      </c>
      <c r="BN143" s="128" t="str">
        <f t="shared" si="149"/>
        <v>-</v>
      </c>
      <c r="BO143" s="128" t="str">
        <f t="shared" si="150"/>
        <v>-</v>
      </c>
      <c r="BP143" s="128" t="str">
        <f t="shared" si="151"/>
        <v>-</v>
      </c>
      <c r="BQ143" s="128" t="str">
        <f t="shared" si="152"/>
        <v>-</v>
      </c>
      <c r="BR143" s="128" t="str">
        <f t="shared" si="153"/>
        <v>-</v>
      </c>
      <c r="BS143" s="128" t="str">
        <f t="shared" si="154"/>
        <v>-</v>
      </c>
      <c r="BT143" s="128" t="str">
        <f t="shared" si="155"/>
        <v>-</v>
      </c>
      <c r="BU143" s="128" t="str">
        <f t="shared" si="156"/>
        <v>-</v>
      </c>
      <c r="BV143" s="129">
        <f t="shared" si="157"/>
        <v>0</v>
      </c>
      <c r="BX143" s="128" t="str">
        <f t="shared" si="106"/>
        <v>-</v>
      </c>
    </row>
    <row r="144" spans="2:76" ht="12.75" customHeight="1">
      <c r="G144" s="20" t="str">
        <f>IF(月途中入退所!$N21=$B$2,月途中入退所!$P21,"-")</f>
        <v>-</v>
      </c>
      <c r="H144" s="20" t="str">
        <f>IF(月途中入退所!$N21=$B$2,月途中入退所!$Q21,"-")</f>
        <v>-</v>
      </c>
      <c r="I144" s="20" t="str">
        <f>IF(月途中入退所!$N21=$B$2,月途中入退所!$R21,"-")</f>
        <v>-</v>
      </c>
      <c r="J144" s="149" t="str">
        <f t="shared" si="158"/>
        <v>-</v>
      </c>
      <c r="K144" s="20" t="str">
        <f>IF(月途中入退所!$N21=$B$2,IF(月途中入退所!S21="","-",月途中入退所!$S21),"-")</f>
        <v>-</v>
      </c>
      <c r="L144" s="162" t="str">
        <f t="shared" si="159"/>
        <v>-</v>
      </c>
      <c r="M144" s="20" t="str">
        <f>IF(月途中入退所!$N21=$B$2,月途中入退所!$T21,"-")</f>
        <v>-</v>
      </c>
      <c r="N144" s="129">
        <f t="shared" si="160"/>
        <v>0</v>
      </c>
      <c r="O144" s="123"/>
      <c r="P144" s="128" t="str">
        <f t="shared" si="107"/>
        <v>-</v>
      </c>
      <c r="Q144" s="128" t="str">
        <f t="shared" si="108"/>
        <v>-</v>
      </c>
      <c r="R144" s="128" t="str">
        <f t="shared" si="109"/>
        <v>-</v>
      </c>
      <c r="S144" s="128" t="str">
        <f t="shared" si="110"/>
        <v>-</v>
      </c>
      <c r="T144" s="128" t="str">
        <f t="shared" si="111"/>
        <v>-</v>
      </c>
      <c r="U144" s="128" t="str">
        <f t="shared" si="112"/>
        <v>-</v>
      </c>
      <c r="V144" s="128" t="str">
        <f t="shared" si="113"/>
        <v>-</v>
      </c>
      <c r="W144" s="128" t="str">
        <f t="shared" si="114"/>
        <v>-</v>
      </c>
      <c r="X144" s="128" t="str">
        <f t="shared" si="115"/>
        <v>-</v>
      </c>
      <c r="Y144" s="128" t="str">
        <f t="shared" si="116"/>
        <v>-</v>
      </c>
      <c r="Z144" s="128" t="str">
        <f t="shared" si="117"/>
        <v>-</v>
      </c>
      <c r="AA144" s="128" t="str">
        <f t="shared" si="118"/>
        <v>-</v>
      </c>
      <c r="AB144" s="128"/>
      <c r="AC144" s="128" t="str">
        <f t="shared" si="119"/>
        <v>-</v>
      </c>
      <c r="AD144" s="128" t="str">
        <f t="shared" si="120"/>
        <v>-</v>
      </c>
      <c r="AE144" s="131"/>
      <c r="AF144" s="131"/>
      <c r="AG144" s="128" t="str">
        <f t="shared" si="121"/>
        <v>-</v>
      </c>
      <c r="AH144" s="128" t="str">
        <f t="shared" si="122"/>
        <v>-</v>
      </c>
      <c r="AI144" s="128" t="str">
        <f t="shared" si="123"/>
        <v>-</v>
      </c>
      <c r="AJ144" s="128" t="str">
        <f t="shared" si="124"/>
        <v>-</v>
      </c>
      <c r="AK144" s="128" t="str">
        <f t="shared" si="125"/>
        <v>-</v>
      </c>
      <c r="AL144" s="128" t="str">
        <f t="shared" si="126"/>
        <v>-</v>
      </c>
      <c r="AM144" s="128" t="str">
        <f t="shared" si="127"/>
        <v>-</v>
      </c>
      <c r="AN144" s="128" t="str">
        <f t="shared" si="128"/>
        <v>-</v>
      </c>
      <c r="AO144" s="128" t="str">
        <f t="shared" si="129"/>
        <v>-</v>
      </c>
      <c r="AP144" s="128" t="str">
        <f t="shared" si="130"/>
        <v>-</v>
      </c>
      <c r="AQ144" s="128" t="str">
        <f t="shared" si="161"/>
        <v>-</v>
      </c>
      <c r="AR144" s="128" t="str">
        <f t="shared" si="162"/>
        <v>-</v>
      </c>
      <c r="AS144" s="129">
        <f t="shared" si="131"/>
        <v>0</v>
      </c>
      <c r="AT144" s="128" t="str">
        <f t="shared" si="132"/>
        <v>-</v>
      </c>
      <c r="AU144" s="128" t="str">
        <f t="shared" si="133"/>
        <v>-</v>
      </c>
      <c r="AV144" s="128" t="str">
        <f t="shared" si="134"/>
        <v>-</v>
      </c>
      <c r="AW144" s="128" t="str">
        <f t="shared" si="135"/>
        <v>-</v>
      </c>
      <c r="AX144" s="128" t="str">
        <f t="shared" si="136"/>
        <v>-</v>
      </c>
      <c r="AY144" s="128" t="str">
        <f t="shared" si="137"/>
        <v>-</v>
      </c>
      <c r="AZ144" s="128" t="str">
        <f t="shared" si="138"/>
        <v>-</v>
      </c>
      <c r="BA144" s="128" t="str">
        <f t="shared" si="139"/>
        <v>-</v>
      </c>
      <c r="BB144" s="128" t="str">
        <f t="shared" si="140"/>
        <v>-</v>
      </c>
      <c r="BC144" s="128" t="str">
        <f t="shared" si="141"/>
        <v>-</v>
      </c>
      <c r="BD144" s="128" t="str">
        <f t="shared" si="142"/>
        <v>-</v>
      </c>
      <c r="BE144" s="128" t="str">
        <f t="shared" si="163"/>
        <v>-</v>
      </c>
      <c r="BF144" s="128" t="str">
        <f t="shared" si="143"/>
        <v>-</v>
      </c>
      <c r="BG144" s="128" t="str">
        <f t="shared" si="144"/>
        <v>-</v>
      </c>
      <c r="BH144" s="187"/>
      <c r="BI144" s="187"/>
      <c r="BJ144" s="128" t="str">
        <f t="shared" si="145"/>
        <v>-</v>
      </c>
      <c r="BK144" s="128" t="str">
        <f t="shared" si="146"/>
        <v>-</v>
      </c>
      <c r="BL144" s="128" t="str">
        <f t="shared" si="147"/>
        <v>-</v>
      </c>
      <c r="BM144" s="128" t="str">
        <f t="shared" si="148"/>
        <v>-</v>
      </c>
      <c r="BN144" s="128" t="str">
        <f t="shared" si="149"/>
        <v>-</v>
      </c>
      <c r="BO144" s="128" t="str">
        <f t="shared" si="150"/>
        <v>-</v>
      </c>
      <c r="BP144" s="128" t="str">
        <f t="shared" si="151"/>
        <v>-</v>
      </c>
      <c r="BQ144" s="128" t="str">
        <f t="shared" si="152"/>
        <v>-</v>
      </c>
      <c r="BR144" s="128" t="str">
        <f t="shared" si="153"/>
        <v>-</v>
      </c>
      <c r="BS144" s="128" t="str">
        <f t="shared" si="154"/>
        <v>-</v>
      </c>
      <c r="BT144" s="128" t="str">
        <f t="shared" si="155"/>
        <v>-</v>
      </c>
      <c r="BU144" s="128" t="str">
        <f t="shared" si="156"/>
        <v>-</v>
      </c>
      <c r="BV144" s="129">
        <f t="shared" si="157"/>
        <v>0</v>
      </c>
      <c r="BX144" s="128" t="str">
        <f t="shared" si="106"/>
        <v>-</v>
      </c>
    </row>
    <row r="145" spans="2:76" ht="12.75" customHeight="1">
      <c r="G145" s="20" t="str">
        <f>IF(月途中入退所!$N22=$B$2,月途中入退所!$P22,"-")</f>
        <v>-</v>
      </c>
      <c r="H145" s="20" t="str">
        <f>IF(月途中入退所!$N22=$B$2,月途中入退所!$Q22,"-")</f>
        <v>-</v>
      </c>
      <c r="I145" s="20" t="str">
        <f>IF(月途中入退所!$N22=$B$2,月途中入退所!$R22,"-")</f>
        <v>-</v>
      </c>
      <c r="J145" s="149" t="str">
        <f t="shared" si="158"/>
        <v>-</v>
      </c>
      <c r="K145" s="20" t="str">
        <f>IF(月途中入退所!$N22=$B$2,IF(月途中入退所!S22="","-",月途中入退所!$S22),"-")</f>
        <v>-</v>
      </c>
      <c r="L145" s="162" t="str">
        <f t="shared" si="159"/>
        <v>-</v>
      </c>
      <c r="M145" s="20" t="str">
        <f>IF(月途中入退所!$N22=$B$2,月途中入退所!$T22,"-")</f>
        <v>-</v>
      </c>
      <c r="N145" s="129">
        <f t="shared" si="160"/>
        <v>0</v>
      </c>
      <c r="P145" s="128" t="str">
        <f t="shared" si="107"/>
        <v>-</v>
      </c>
      <c r="Q145" s="128" t="str">
        <f t="shared" si="108"/>
        <v>-</v>
      </c>
      <c r="R145" s="128" t="str">
        <f t="shared" si="109"/>
        <v>-</v>
      </c>
      <c r="S145" s="128" t="str">
        <f t="shared" si="110"/>
        <v>-</v>
      </c>
      <c r="T145" s="128" t="str">
        <f t="shared" si="111"/>
        <v>-</v>
      </c>
      <c r="U145" s="128" t="str">
        <f t="shared" si="112"/>
        <v>-</v>
      </c>
      <c r="V145" s="128" t="str">
        <f t="shared" si="113"/>
        <v>-</v>
      </c>
      <c r="W145" s="128" t="str">
        <f t="shared" si="114"/>
        <v>-</v>
      </c>
      <c r="X145" s="128" t="str">
        <f t="shared" si="115"/>
        <v>-</v>
      </c>
      <c r="Y145" s="128" t="str">
        <f t="shared" si="116"/>
        <v>-</v>
      </c>
      <c r="Z145" s="128" t="str">
        <f t="shared" si="117"/>
        <v>-</v>
      </c>
      <c r="AA145" s="128" t="str">
        <f t="shared" si="118"/>
        <v>-</v>
      </c>
      <c r="AB145" s="128"/>
      <c r="AC145" s="128" t="str">
        <f t="shared" si="119"/>
        <v>-</v>
      </c>
      <c r="AD145" s="128" t="str">
        <f t="shared" si="120"/>
        <v>-</v>
      </c>
      <c r="AE145" s="131"/>
      <c r="AF145" s="131"/>
      <c r="AG145" s="128" t="str">
        <f t="shared" si="121"/>
        <v>-</v>
      </c>
      <c r="AH145" s="128" t="str">
        <f t="shared" si="122"/>
        <v>-</v>
      </c>
      <c r="AI145" s="128" t="str">
        <f t="shared" si="123"/>
        <v>-</v>
      </c>
      <c r="AJ145" s="128" t="str">
        <f t="shared" si="124"/>
        <v>-</v>
      </c>
      <c r="AK145" s="128" t="str">
        <f t="shared" si="125"/>
        <v>-</v>
      </c>
      <c r="AL145" s="128" t="str">
        <f t="shared" si="126"/>
        <v>-</v>
      </c>
      <c r="AM145" s="128" t="str">
        <f t="shared" si="127"/>
        <v>-</v>
      </c>
      <c r="AN145" s="128" t="str">
        <f t="shared" si="128"/>
        <v>-</v>
      </c>
      <c r="AO145" s="128" t="str">
        <f t="shared" si="129"/>
        <v>-</v>
      </c>
      <c r="AP145" s="128" t="str">
        <f t="shared" si="130"/>
        <v>-</v>
      </c>
      <c r="AQ145" s="128" t="str">
        <f t="shared" si="161"/>
        <v>-</v>
      </c>
      <c r="AR145" s="128" t="str">
        <f t="shared" si="162"/>
        <v>-</v>
      </c>
      <c r="AS145" s="129">
        <f t="shared" si="131"/>
        <v>0</v>
      </c>
      <c r="AT145" s="128" t="str">
        <f t="shared" si="132"/>
        <v>-</v>
      </c>
      <c r="AU145" s="128" t="str">
        <f t="shared" si="133"/>
        <v>-</v>
      </c>
      <c r="AV145" s="128" t="str">
        <f t="shared" si="134"/>
        <v>-</v>
      </c>
      <c r="AW145" s="128" t="str">
        <f t="shared" si="135"/>
        <v>-</v>
      </c>
      <c r="AX145" s="128" t="str">
        <f t="shared" si="136"/>
        <v>-</v>
      </c>
      <c r="AY145" s="128" t="str">
        <f t="shared" si="137"/>
        <v>-</v>
      </c>
      <c r="AZ145" s="128" t="str">
        <f t="shared" si="138"/>
        <v>-</v>
      </c>
      <c r="BA145" s="128" t="str">
        <f t="shared" si="139"/>
        <v>-</v>
      </c>
      <c r="BB145" s="128" t="str">
        <f t="shared" si="140"/>
        <v>-</v>
      </c>
      <c r="BC145" s="128" t="str">
        <f t="shared" si="141"/>
        <v>-</v>
      </c>
      <c r="BD145" s="128" t="str">
        <f t="shared" si="142"/>
        <v>-</v>
      </c>
      <c r="BE145" s="128" t="str">
        <f t="shared" si="163"/>
        <v>-</v>
      </c>
      <c r="BF145" s="128" t="str">
        <f t="shared" si="143"/>
        <v>-</v>
      </c>
      <c r="BG145" s="128" t="str">
        <f t="shared" si="144"/>
        <v>-</v>
      </c>
      <c r="BH145" s="187"/>
      <c r="BI145" s="187"/>
      <c r="BJ145" s="128" t="str">
        <f t="shared" si="145"/>
        <v>-</v>
      </c>
      <c r="BK145" s="128" t="str">
        <f t="shared" si="146"/>
        <v>-</v>
      </c>
      <c r="BL145" s="128" t="str">
        <f t="shared" si="147"/>
        <v>-</v>
      </c>
      <c r="BM145" s="128" t="str">
        <f t="shared" si="148"/>
        <v>-</v>
      </c>
      <c r="BN145" s="128" t="str">
        <f t="shared" si="149"/>
        <v>-</v>
      </c>
      <c r="BO145" s="128" t="str">
        <f t="shared" si="150"/>
        <v>-</v>
      </c>
      <c r="BP145" s="128" t="str">
        <f t="shared" si="151"/>
        <v>-</v>
      </c>
      <c r="BQ145" s="128" t="str">
        <f t="shared" si="152"/>
        <v>-</v>
      </c>
      <c r="BR145" s="128" t="str">
        <f t="shared" si="153"/>
        <v>-</v>
      </c>
      <c r="BS145" s="128" t="str">
        <f t="shared" si="154"/>
        <v>-</v>
      </c>
      <c r="BT145" s="128" t="str">
        <f t="shared" si="155"/>
        <v>-</v>
      </c>
      <c r="BU145" s="128" t="str">
        <f t="shared" si="156"/>
        <v>-</v>
      </c>
      <c r="BV145" s="129">
        <f t="shared" si="157"/>
        <v>0</v>
      </c>
      <c r="BX145" s="128" t="str">
        <f t="shared" si="106"/>
        <v>-</v>
      </c>
    </row>
    <row r="146" spans="2:76" ht="12.75" customHeight="1">
      <c r="G146" s="20" t="str">
        <f>IF(月途中入退所!$N23=$B$2,月途中入退所!$P23,"-")</f>
        <v>-</v>
      </c>
      <c r="H146" s="20" t="str">
        <f>IF(月途中入退所!$N23=$B$2,月途中入退所!$Q23,"-")</f>
        <v>-</v>
      </c>
      <c r="I146" s="20" t="str">
        <f>IF(月途中入退所!$N23=$B$2,月途中入退所!$R23,"-")</f>
        <v>-</v>
      </c>
      <c r="J146" s="149" t="str">
        <f t="shared" si="158"/>
        <v>-</v>
      </c>
      <c r="K146" s="20" t="str">
        <f>IF(月途中入退所!$N23=$B$2,IF(月途中入退所!S23="","-",月途中入退所!$S23),"-")</f>
        <v>-</v>
      </c>
      <c r="L146" s="162" t="str">
        <f t="shared" si="159"/>
        <v>-</v>
      </c>
      <c r="M146" s="20" t="str">
        <f>IF(月途中入退所!$N23=$B$2,月途中入退所!$T23,"-")</f>
        <v>-</v>
      </c>
      <c r="N146" s="129">
        <f t="shared" si="160"/>
        <v>0</v>
      </c>
      <c r="P146" s="128" t="str">
        <f t="shared" si="107"/>
        <v>-</v>
      </c>
      <c r="Q146" s="128" t="str">
        <f t="shared" si="108"/>
        <v>-</v>
      </c>
      <c r="R146" s="128" t="str">
        <f t="shared" si="109"/>
        <v>-</v>
      </c>
      <c r="S146" s="128" t="str">
        <f t="shared" si="110"/>
        <v>-</v>
      </c>
      <c r="T146" s="128" t="str">
        <f t="shared" si="111"/>
        <v>-</v>
      </c>
      <c r="U146" s="128" t="str">
        <f t="shared" si="112"/>
        <v>-</v>
      </c>
      <c r="V146" s="128" t="str">
        <f t="shared" si="113"/>
        <v>-</v>
      </c>
      <c r="W146" s="128" t="str">
        <f t="shared" si="114"/>
        <v>-</v>
      </c>
      <c r="X146" s="128" t="str">
        <f t="shared" si="115"/>
        <v>-</v>
      </c>
      <c r="Y146" s="128" t="str">
        <f t="shared" si="116"/>
        <v>-</v>
      </c>
      <c r="Z146" s="128" t="str">
        <f t="shared" si="117"/>
        <v>-</v>
      </c>
      <c r="AA146" s="128" t="str">
        <f t="shared" si="118"/>
        <v>-</v>
      </c>
      <c r="AB146" s="128"/>
      <c r="AC146" s="128" t="str">
        <f t="shared" si="119"/>
        <v>-</v>
      </c>
      <c r="AD146" s="128" t="str">
        <f t="shared" si="120"/>
        <v>-</v>
      </c>
      <c r="AE146" s="131"/>
      <c r="AF146" s="131"/>
      <c r="AG146" s="128" t="str">
        <f t="shared" si="121"/>
        <v>-</v>
      </c>
      <c r="AH146" s="128" t="str">
        <f t="shared" si="122"/>
        <v>-</v>
      </c>
      <c r="AI146" s="128" t="str">
        <f t="shared" si="123"/>
        <v>-</v>
      </c>
      <c r="AJ146" s="128" t="str">
        <f t="shared" si="124"/>
        <v>-</v>
      </c>
      <c r="AK146" s="128" t="str">
        <f t="shared" si="125"/>
        <v>-</v>
      </c>
      <c r="AL146" s="128" t="str">
        <f t="shared" si="126"/>
        <v>-</v>
      </c>
      <c r="AM146" s="128" t="str">
        <f t="shared" si="127"/>
        <v>-</v>
      </c>
      <c r="AN146" s="128" t="str">
        <f t="shared" si="128"/>
        <v>-</v>
      </c>
      <c r="AO146" s="128" t="str">
        <f t="shared" si="129"/>
        <v>-</v>
      </c>
      <c r="AP146" s="128" t="str">
        <f t="shared" si="130"/>
        <v>-</v>
      </c>
      <c r="AQ146" s="128" t="str">
        <f t="shared" si="161"/>
        <v>-</v>
      </c>
      <c r="AR146" s="128" t="str">
        <f t="shared" si="162"/>
        <v>-</v>
      </c>
      <c r="AS146" s="129">
        <f t="shared" si="131"/>
        <v>0</v>
      </c>
      <c r="AT146" s="128" t="str">
        <f t="shared" si="132"/>
        <v>-</v>
      </c>
      <c r="AU146" s="128" t="str">
        <f t="shared" si="133"/>
        <v>-</v>
      </c>
      <c r="AV146" s="128" t="str">
        <f t="shared" si="134"/>
        <v>-</v>
      </c>
      <c r="AW146" s="128" t="str">
        <f t="shared" si="135"/>
        <v>-</v>
      </c>
      <c r="AX146" s="128" t="str">
        <f t="shared" si="136"/>
        <v>-</v>
      </c>
      <c r="AY146" s="128" t="str">
        <f t="shared" si="137"/>
        <v>-</v>
      </c>
      <c r="AZ146" s="128" t="str">
        <f t="shared" si="138"/>
        <v>-</v>
      </c>
      <c r="BA146" s="128" t="str">
        <f t="shared" si="139"/>
        <v>-</v>
      </c>
      <c r="BB146" s="128" t="str">
        <f t="shared" si="140"/>
        <v>-</v>
      </c>
      <c r="BC146" s="128" t="str">
        <f t="shared" si="141"/>
        <v>-</v>
      </c>
      <c r="BD146" s="128" t="str">
        <f t="shared" si="142"/>
        <v>-</v>
      </c>
      <c r="BE146" s="128" t="str">
        <f t="shared" si="163"/>
        <v>-</v>
      </c>
      <c r="BF146" s="128" t="str">
        <f t="shared" si="143"/>
        <v>-</v>
      </c>
      <c r="BG146" s="128" t="str">
        <f t="shared" si="144"/>
        <v>-</v>
      </c>
      <c r="BH146" s="187"/>
      <c r="BI146" s="187"/>
      <c r="BJ146" s="128" t="str">
        <f t="shared" si="145"/>
        <v>-</v>
      </c>
      <c r="BK146" s="128" t="str">
        <f t="shared" si="146"/>
        <v>-</v>
      </c>
      <c r="BL146" s="128" t="str">
        <f t="shared" si="147"/>
        <v>-</v>
      </c>
      <c r="BM146" s="128" t="str">
        <f t="shared" si="148"/>
        <v>-</v>
      </c>
      <c r="BN146" s="128" t="str">
        <f t="shared" si="149"/>
        <v>-</v>
      </c>
      <c r="BO146" s="128" t="str">
        <f t="shared" si="150"/>
        <v>-</v>
      </c>
      <c r="BP146" s="128" t="str">
        <f t="shared" si="151"/>
        <v>-</v>
      </c>
      <c r="BQ146" s="128" t="str">
        <f t="shared" si="152"/>
        <v>-</v>
      </c>
      <c r="BR146" s="128" t="str">
        <f t="shared" si="153"/>
        <v>-</v>
      </c>
      <c r="BS146" s="128" t="str">
        <f t="shared" si="154"/>
        <v>-</v>
      </c>
      <c r="BT146" s="128" t="str">
        <f t="shared" si="155"/>
        <v>-</v>
      </c>
      <c r="BU146" s="128" t="str">
        <f t="shared" si="156"/>
        <v>-</v>
      </c>
      <c r="BV146" s="129">
        <f t="shared" si="157"/>
        <v>0</v>
      </c>
      <c r="BX146" s="128" t="str">
        <f t="shared" si="106"/>
        <v>-</v>
      </c>
    </row>
    <row r="147" spans="2:76" ht="12.75" customHeight="1">
      <c r="G147" s="20" t="str">
        <f>IF(月途中入退所!$N24=$B$2,月途中入退所!$P24,"-")</f>
        <v>-</v>
      </c>
      <c r="H147" s="20" t="str">
        <f>IF(月途中入退所!$N24=$B$2,月途中入退所!$Q24,"-")</f>
        <v>-</v>
      </c>
      <c r="I147" s="20" t="str">
        <f>IF(月途中入退所!$N24=$B$2,月途中入退所!$R24,"-")</f>
        <v>-</v>
      </c>
      <c r="J147" s="149" t="str">
        <f t="shared" si="158"/>
        <v>-</v>
      </c>
      <c r="K147" s="20" t="str">
        <f>IF(月途中入退所!$N24=$B$2,IF(月途中入退所!S24="","-",月途中入退所!$S24),"-")</f>
        <v>-</v>
      </c>
      <c r="L147" s="162" t="str">
        <f t="shared" si="159"/>
        <v>-</v>
      </c>
      <c r="M147" s="20" t="str">
        <f>IF(月途中入退所!$N24=$B$2,月途中入退所!$T24,"-")</f>
        <v>-</v>
      </c>
      <c r="N147" s="129">
        <f t="shared" si="160"/>
        <v>0</v>
      </c>
      <c r="O147" s="123"/>
      <c r="P147" s="128" t="str">
        <f t="shared" si="107"/>
        <v>-</v>
      </c>
      <c r="Q147" s="128" t="str">
        <f t="shared" si="108"/>
        <v>-</v>
      </c>
      <c r="R147" s="128" t="str">
        <f t="shared" si="109"/>
        <v>-</v>
      </c>
      <c r="S147" s="128" t="str">
        <f t="shared" si="110"/>
        <v>-</v>
      </c>
      <c r="T147" s="128" t="str">
        <f t="shared" si="111"/>
        <v>-</v>
      </c>
      <c r="U147" s="128" t="str">
        <f t="shared" si="112"/>
        <v>-</v>
      </c>
      <c r="V147" s="128" t="str">
        <f t="shared" si="113"/>
        <v>-</v>
      </c>
      <c r="W147" s="128" t="str">
        <f t="shared" si="114"/>
        <v>-</v>
      </c>
      <c r="X147" s="128" t="str">
        <f t="shared" si="115"/>
        <v>-</v>
      </c>
      <c r="Y147" s="128" t="str">
        <f t="shared" si="116"/>
        <v>-</v>
      </c>
      <c r="Z147" s="128" t="str">
        <f t="shared" si="117"/>
        <v>-</v>
      </c>
      <c r="AA147" s="128" t="str">
        <f t="shared" si="118"/>
        <v>-</v>
      </c>
      <c r="AB147" s="128"/>
      <c r="AC147" s="128" t="str">
        <f t="shared" si="119"/>
        <v>-</v>
      </c>
      <c r="AD147" s="128" t="str">
        <f t="shared" si="120"/>
        <v>-</v>
      </c>
      <c r="AE147" s="131"/>
      <c r="AF147" s="131"/>
      <c r="AG147" s="128" t="str">
        <f t="shared" si="121"/>
        <v>-</v>
      </c>
      <c r="AH147" s="128" t="str">
        <f t="shared" si="122"/>
        <v>-</v>
      </c>
      <c r="AI147" s="128" t="str">
        <f t="shared" si="123"/>
        <v>-</v>
      </c>
      <c r="AJ147" s="128" t="str">
        <f t="shared" si="124"/>
        <v>-</v>
      </c>
      <c r="AK147" s="128" t="str">
        <f t="shared" si="125"/>
        <v>-</v>
      </c>
      <c r="AL147" s="128" t="str">
        <f t="shared" si="126"/>
        <v>-</v>
      </c>
      <c r="AM147" s="128" t="str">
        <f t="shared" si="127"/>
        <v>-</v>
      </c>
      <c r="AN147" s="128" t="str">
        <f t="shared" si="128"/>
        <v>-</v>
      </c>
      <c r="AO147" s="128" t="str">
        <f t="shared" si="129"/>
        <v>-</v>
      </c>
      <c r="AP147" s="128" t="str">
        <f t="shared" si="130"/>
        <v>-</v>
      </c>
      <c r="AQ147" s="128" t="str">
        <f t="shared" si="161"/>
        <v>-</v>
      </c>
      <c r="AR147" s="128" t="str">
        <f t="shared" si="162"/>
        <v>-</v>
      </c>
      <c r="AS147" s="129">
        <f t="shared" si="131"/>
        <v>0</v>
      </c>
      <c r="AT147" s="128" t="str">
        <f t="shared" si="132"/>
        <v>-</v>
      </c>
      <c r="AU147" s="128" t="str">
        <f t="shared" si="133"/>
        <v>-</v>
      </c>
      <c r="AV147" s="128" t="str">
        <f t="shared" si="134"/>
        <v>-</v>
      </c>
      <c r="AW147" s="128" t="str">
        <f t="shared" si="135"/>
        <v>-</v>
      </c>
      <c r="AX147" s="128" t="str">
        <f t="shared" si="136"/>
        <v>-</v>
      </c>
      <c r="AY147" s="128" t="str">
        <f t="shared" si="137"/>
        <v>-</v>
      </c>
      <c r="AZ147" s="128" t="str">
        <f t="shared" si="138"/>
        <v>-</v>
      </c>
      <c r="BA147" s="128" t="str">
        <f t="shared" si="139"/>
        <v>-</v>
      </c>
      <c r="BB147" s="128" t="str">
        <f t="shared" si="140"/>
        <v>-</v>
      </c>
      <c r="BC147" s="128" t="str">
        <f t="shared" si="141"/>
        <v>-</v>
      </c>
      <c r="BD147" s="128" t="str">
        <f t="shared" si="142"/>
        <v>-</v>
      </c>
      <c r="BE147" s="128" t="str">
        <f t="shared" si="163"/>
        <v>-</v>
      </c>
      <c r="BF147" s="128" t="str">
        <f t="shared" si="143"/>
        <v>-</v>
      </c>
      <c r="BG147" s="128" t="str">
        <f t="shared" si="144"/>
        <v>-</v>
      </c>
      <c r="BH147" s="187"/>
      <c r="BI147" s="187"/>
      <c r="BJ147" s="128" t="str">
        <f t="shared" si="145"/>
        <v>-</v>
      </c>
      <c r="BK147" s="128" t="str">
        <f t="shared" si="146"/>
        <v>-</v>
      </c>
      <c r="BL147" s="128" t="str">
        <f t="shared" si="147"/>
        <v>-</v>
      </c>
      <c r="BM147" s="128" t="str">
        <f t="shared" si="148"/>
        <v>-</v>
      </c>
      <c r="BN147" s="128" t="str">
        <f t="shared" si="149"/>
        <v>-</v>
      </c>
      <c r="BO147" s="128" t="str">
        <f t="shared" si="150"/>
        <v>-</v>
      </c>
      <c r="BP147" s="128" t="str">
        <f t="shared" si="151"/>
        <v>-</v>
      </c>
      <c r="BQ147" s="128" t="str">
        <f t="shared" si="152"/>
        <v>-</v>
      </c>
      <c r="BR147" s="128" t="str">
        <f t="shared" si="153"/>
        <v>-</v>
      </c>
      <c r="BS147" s="128" t="str">
        <f t="shared" si="154"/>
        <v>-</v>
      </c>
      <c r="BT147" s="128" t="str">
        <f t="shared" si="155"/>
        <v>-</v>
      </c>
      <c r="BU147" s="128" t="str">
        <f t="shared" si="156"/>
        <v>-</v>
      </c>
      <c r="BV147" s="129">
        <f t="shared" si="157"/>
        <v>0</v>
      </c>
      <c r="BX147" s="128" t="str">
        <f t="shared" si="106"/>
        <v>-</v>
      </c>
    </row>
    <row r="148" spans="2:76" ht="12.75" customHeight="1">
      <c r="G148" s="20" t="str">
        <f>IF(月途中入退所!$N25=$B$2,月途中入退所!$P25,"-")</f>
        <v>-</v>
      </c>
      <c r="H148" s="20" t="str">
        <f>IF(月途中入退所!$N25=$B$2,月途中入退所!$Q25,"-")</f>
        <v>-</v>
      </c>
      <c r="I148" s="20" t="str">
        <f>IF(月途中入退所!$N25=$B$2,月途中入退所!$R25,"-")</f>
        <v>-</v>
      </c>
      <c r="J148" s="149" t="str">
        <f t="shared" si="158"/>
        <v>-</v>
      </c>
      <c r="K148" s="20" t="str">
        <f>IF(月途中入退所!$N25=$B$2,IF(月途中入退所!S25="","-",月途中入退所!$S25),"-")</f>
        <v>-</v>
      </c>
      <c r="L148" s="162" t="str">
        <f t="shared" si="159"/>
        <v>-</v>
      </c>
      <c r="M148" s="20" t="str">
        <f>IF(月途中入退所!$N25=$B$2,月途中入退所!$T25,"-")</f>
        <v>-</v>
      </c>
      <c r="N148" s="129">
        <f t="shared" si="160"/>
        <v>0</v>
      </c>
      <c r="P148" s="128" t="str">
        <f t="shared" si="107"/>
        <v>-</v>
      </c>
      <c r="Q148" s="128" t="str">
        <f t="shared" si="108"/>
        <v>-</v>
      </c>
      <c r="R148" s="128" t="str">
        <f t="shared" si="109"/>
        <v>-</v>
      </c>
      <c r="S148" s="128" t="str">
        <f t="shared" si="110"/>
        <v>-</v>
      </c>
      <c r="T148" s="128" t="str">
        <f t="shared" si="111"/>
        <v>-</v>
      </c>
      <c r="U148" s="128" t="str">
        <f t="shared" si="112"/>
        <v>-</v>
      </c>
      <c r="V148" s="128" t="str">
        <f t="shared" si="113"/>
        <v>-</v>
      </c>
      <c r="W148" s="128" t="str">
        <f t="shared" si="114"/>
        <v>-</v>
      </c>
      <c r="X148" s="128" t="str">
        <f t="shared" si="115"/>
        <v>-</v>
      </c>
      <c r="Y148" s="128" t="str">
        <f t="shared" si="116"/>
        <v>-</v>
      </c>
      <c r="Z148" s="128" t="str">
        <f t="shared" si="117"/>
        <v>-</v>
      </c>
      <c r="AA148" s="128" t="str">
        <f t="shared" si="118"/>
        <v>-</v>
      </c>
      <c r="AB148" s="128"/>
      <c r="AC148" s="128" t="str">
        <f t="shared" si="119"/>
        <v>-</v>
      </c>
      <c r="AD148" s="128" t="str">
        <f t="shared" si="120"/>
        <v>-</v>
      </c>
      <c r="AE148" s="131"/>
      <c r="AF148" s="131"/>
      <c r="AG148" s="128" t="str">
        <f t="shared" si="121"/>
        <v>-</v>
      </c>
      <c r="AH148" s="128" t="str">
        <f t="shared" si="122"/>
        <v>-</v>
      </c>
      <c r="AI148" s="128" t="str">
        <f t="shared" si="123"/>
        <v>-</v>
      </c>
      <c r="AJ148" s="128" t="str">
        <f t="shared" si="124"/>
        <v>-</v>
      </c>
      <c r="AK148" s="128" t="str">
        <f t="shared" si="125"/>
        <v>-</v>
      </c>
      <c r="AL148" s="128" t="str">
        <f t="shared" si="126"/>
        <v>-</v>
      </c>
      <c r="AM148" s="128" t="str">
        <f t="shared" si="127"/>
        <v>-</v>
      </c>
      <c r="AN148" s="128" t="str">
        <f t="shared" si="128"/>
        <v>-</v>
      </c>
      <c r="AO148" s="128" t="str">
        <f t="shared" si="129"/>
        <v>-</v>
      </c>
      <c r="AP148" s="128" t="str">
        <f t="shared" si="130"/>
        <v>-</v>
      </c>
      <c r="AQ148" s="128" t="str">
        <f t="shared" si="161"/>
        <v>-</v>
      </c>
      <c r="AR148" s="128" t="str">
        <f t="shared" si="162"/>
        <v>-</v>
      </c>
      <c r="AS148" s="129">
        <f t="shared" si="131"/>
        <v>0</v>
      </c>
      <c r="AT148" s="128" t="str">
        <f t="shared" si="132"/>
        <v>-</v>
      </c>
      <c r="AU148" s="128" t="str">
        <f t="shared" si="133"/>
        <v>-</v>
      </c>
      <c r="AV148" s="128" t="str">
        <f t="shared" si="134"/>
        <v>-</v>
      </c>
      <c r="AW148" s="128" t="str">
        <f t="shared" si="135"/>
        <v>-</v>
      </c>
      <c r="AX148" s="128" t="str">
        <f t="shared" si="136"/>
        <v>-</v>
      </c>
      <c r="AY148" s="128" t="str">
        <f t="shared" si="137"/>
        <v>-</v>
      </c>
      <c r="AZ148" s="128" t="str">
        <f t="shared" si="138"/>
        <v>-</v>
      </c>
      <c r="BA148" s="128" t="str">
        <f t="shared" si="139"/>
        <v>-</v>
      </c>
      <c r="BB148" s="128" t="str">
        <f t="shared" si="140"/>
        <v>-</v>
      </c>
      <c r="BC148" s="128" t="str">
        <f t="shared" si="141"/>
        <v>-</v>
      </c>
      <c r="BD148" s="128" t="str">
        <f t="shared" si="142"/>
        <v>-</v>
      </c>
      <c r="BE148" s="128" t="str">
        <f t="shared" si="163"/>
        <v>-</v>
      </c>
      <c r="BF148" s="128" t="str">
        <f t="shared" si="143"/>
        <v>-</v>
      </c>
      <c r="BG148" s="128" t="str">
        <f t="shared" si="144"/>
        <v>-</v>
      </c>
      <c r="BH148" s="187"/>
      <c r="BI148" s="187"/>
      <c r="BJ148" s="128" t="str">
        <f t="shared" si="145"/>
        <v>-</v>
      </c>
      <c r="BK148" s="128" t="str">
        <f t="shared" si="146"/>
        <v>-</v>
      </c>
      <c r="BL148" s="128" t="str">
        <f t="shared" si="147"/>
        <v>-</v>
      </c>
      <c r="BM148" s="128" t="str">
        <f t="shared" si="148"/>
        <v>-</v>
      </c>
      <c r="BN148" s="128" t="str">
        <f t="shared" si="149"/>
        <v>-</v>
      </c>
      <c r="BO148" s="128" t="str">
        <f t="shared" si="150"/>
        <v>-</v>
      </c>
      <c r="BP148" s="128" t="str">
        <f t="shared" si="151"/>
        <v>-</v>
      </c>
      <c r="BQ148" s="128" t="str">
        <f t="shared" si="152"/>
        <v>-</v>
      </c>
      <c r="BR148" s="128" t="str">
        <f t="shared" si="153"/>
        <v>-</v>
      </c>
      <c r="BS148" s="128" t="str">
        <f t="shared" si="154"/>
        <v>-</v>
      </c>
      <c r="BT148" s="128" t="str">
        <f t="shared" si="155"/>
        <v>-</v>
      </c>
      <c r="BU148" s="128" t="str">
        <f t="shared" si="156"/>
        <v>-</v>
      </c>
      <c r="BV148" s="129">
        <f t="shared" si="157"/>
        <v>0</v>
      </c>
      <c r="BX148" s="128" t="str">
        <f t="shared" si="106"/>
        <v>-</v>
      </c>
    </row>
    <row r="149" spans="2:76" ht="12.75" customHeight="1">
      <c r="G149" s="20" t="str">
        <f>IF(月途中入退所!$N26=$B$2,月途中入退所!$P26,"-")</f>
        <v>-</v>
      </c>
      <c r="H149" s="20" t="str">
        <f>IF(月途中入退所!$N26=$B$2,月途中入退所!$Q26,"-")</f>
        <v>-</v>
      </c>
      <c r="I149" s="20" t="str">
        <f>IF(月途中入退所!$N26=$B$2,月途中入退所!$R26,"-")</f>
        <v>-</v>
      </c>
      <c r="J149" s="149" t="str">
        <f t="shared" si="158"/>
        <v>-</v>
      </c>
      <c r="K149" s="20" t="str">
        <f>IF(月途中入退所!$N26=$B$2,IF(月途中入退所!S26="","-",月途中入退所!$S26),"-")</f>
        <v>-</v>
      </c>
      <c r="L149" s="162" t="str">
        <f t="shared" si="159"/>
        <v>-</v>
      </c>
      <c r="M149" s="20" t="str">
        <f>IF(月途中入退所!$N26=$B$2,月途中入退所!$T26,"-")</f>
        <v>-</v>
      </c>
      <c r="N149" s="129">
        <f t="shared" si="160"/>
        <v>0</v>
      </c>
      <c r="P149" s="128" t="str">
        <f t="shared" si="107"/>
        <v>-</v>
      </c>
      <c r="Q149" s="128" t="str">
        <f t="shared" si="108"/>
        <v>-</v>
      </c>
      <c r="R149" s="128" t="str">
        <f t="shared" si="109"/>
        <v>-</v>
      </c>
      <c r="S149" s="128" t="str">
        <f t="shared" si="110"/>
        <v>-</v>
      </c>
      <c r="T149" s="128" t="str">
        <f t="shared" si="111"/>
        <v>-</v>
      </c>
      <c r="U149" s="128" t="str">
        <f t="shared" si="112"/>
        <v>-</v>
      </c>
      <c r="V149" s="128" t="str">
        <f t="shared" si="113"/>
        <v>-</v>
      </c>
      <c r="W149" s="128" t="str">
        <f t="shared" si="114"/>
        <v>-</v>
      </c>
      <c r="X149" s="128" t="str">
        <f t="shared" si="115"/>
        <v>-</v>
      </c>
      <c r="Y149" s="128" t="str">
        <f t="shared" si="116"/>
        <v>-</v>
      </c>
      <c r="Z149" s="128" t="str">
        <f t="shared" si="117"/>
        <v>-</v>
      </c>
      <c r="AA149" s="128" t="str">
        <f t="shared" si="118"/>
        <v>-</v>
      </c>
      <c r="AB149" s="128"/>
      <c r="AC149" s="128" t="str">
        <f t="shared" si="119"/>
        <v>-</v>
      </c>
      <c r="AD149" s="128" t="str">
        <f t="shared" si="120"/>
        <v>-</v>
      </c>
      <c r="AE149" s="131"/>
      <c r="AF149" s="131"/>
      <c r="AG149" s="128" t="str">
        <f t="shared" si="121"/>
        <v>-</v>
      </c>
      <c r="AH149" s="128" t="str">
        <f t="shared" si="122"/>
        <v>-</v>
      </c>
      <c r="AI149" s="128" t="str">
        <f t="shared" si="123"/>
        <v>-</v>
      </c>
      <c r="AJ149" s="128" t="str">
        <f t="shared" si="124"/>
        <v>-</v>
      </c>
      <c r="AK149" s="128" t="str">
        <f t="shared" si="125"/>
        <v>-</v>
      </c>
      <c r="AL149" s="128" t="str">
        <f t="shared" si="126"/>
        <v>-</v>
      </c>
      <c r="AM149" s="128" t="str">
        <f t="shared" si="127"/>
        <v>-</v>
      </c>
      <c r="AN149" s="128" t="str">
        <f t="shared" si="128"/>
        <v>-</v>
      </c>
      <c r="AO149" s="128" t="str">
        <f t="shared" si="129"/>
        <v>-</v>
      </c>
      <c r="AP149" s="128" t="str">
        <f t="shared" si="130"/>
        <v>-</v>
      </c>
      <c r="AQ149" s="128" t="str">
        <f t="shared" si="161"/>
        <v>-</v>
      </c>
      <c r="AR149" s="128" t="str">
        <f t="shared" si="162"/>
        <v>-</v>
      </c>
      <c r="AS149" s="129">
        <f t="shared" si="131"/>
        <v>0</v>
      </c>
      <c r="AT149" s="128" t="str">
        <f t="shared" si="132"/>
        <v>-</v>
      </c>
      <c r="AU149" s="128" t="str">
        <f t="shared" si="133"/>
        <v>-</v>
      </c>
      <c r="AV149" s="128" t="str">
        <f t="shared" si="134"/>
        <v>-</v>
      </c>
      <c r="AW149" s="128" t="str">
        <f t="shared" si="135"/>
        <v>-</v>
      </c>
      <c r="AX149" s="128" t="str">
        <f t="shared" si="136"/>
        <v>-</v>
      </c>
      <c r="AY149" s="128" t="str">
        <f t="shared" si="137"/>
        <v>-</v>
      </c>
      <c r="AZ149" s="128" t="str">
        <f t="shared" si="138"/>
        <v>-</v>
      </c>
      <c r="BA149" s="128" t="str">
        <f t="shared" si="139"/>
        <v>-</v>
      </c>
      <c r="BB149" s="128" t="str">
        <f t="shared" si="140"/>
        <v>-</v>
      </c>
      <c r="BC149" s="128" t="str">
        <f t="shared" si="141"/>
        <v>-</v>
      </c>
      <c r="BD149" s="128" t="str">
        <f t="shared" si="142"/>
        <v>-</v>
      </c>
      <c r="BE149" s="128" t="str">
        <f t="shared" si="163"/>
        <v>-</v>
      </c>
      <c r="BF149" s="128" t="str">
        <f t="shared" si="143"/>
        <v>-</v>
      </c>
      <c r="BG149" s="128" t="str">
        <f t="shared" si="144"/>
        <v>-</v>
      </c>
      <c r="BH149" s="187"/>
      <c r="BI149" s="187"/>
      <c r="BJ149" s="128" t="str">
        <f t="shared" si="145"/>
        <v>-</v>
      </c>
      <c r="BK149" s="128" t="str">
        <f t="shared" si="146"/>
        <v>-</v>
      </c>
      <c r="BL149" s="128" t="str">
        <f t="shared" si="147"/>
        <v>-</v>
      </c>
      <c r="BM149" s="128" t="str">
        <f t="shared" si="148"/>
        <v>-</v>
      </c>
      <c r="BN149" s="128" t="str">
        <f t="shared" si="149"/>
        <v>-</v>
      </c>
      <c r="BO149" s="128" t="str">
        <f t="shared" si="150"/>
        <v>-</v>
      </c>
      <c r="BP149" s="128" t="str">
        <f t="shared" si="151"/>
        <v>-</v>
      </c>
      <c r="BQ149" s="128" t="str">
        <f t="shared" si="152"/>
        <v>-</v>
      </c>
      <c r="BR149" s="128" t="str">
        <f t="shared" si="153"/>
        <v>-</v>
      </c>
      <c r="BS149" s="128" t="str">
        <f t="shared" si="154"/>
        <v>-</v>
      </c>
      <c r="BT149" s="128" t="str">
        <f t="shared" si="155"/>
        <v>-</v>
      </c>
      <c r="BU149" s="128" t="str">
        <f t="shared" si="156"/>
        <v>-</v>
      </c>
      <c r="BV149" s="129">
        <f t="shared" si="157"/>
        <v>0</v>
      </c>
      <c r="BX149" s="128" t="str">
        <f t="shared" si="106"/>
        <v>-</v>
      </c>
    </row>
    <row r="150" spans="2:76" ht="12.75" customHeight="1">
      <c r="G150" s="20" t="str">
        <f>IF(月途中入退所!$N27=$B$2,月途中入退所!$P27,"-")</f>
        <v>-</v>
      </c>
      <c r="H150" s="20" t="str">
        <f>IF(月途中入退所!$N27=$B$2,月途中入退所!$Q27,"-")</f>
        <v>-</v>
      </c>
      <c r="I150" s="20" t="str">
        <f>IF(月途中入退所!$N27=$B$2,月途中入退所!$R27,"-")</f>
        <v>-</v>
      </c>
      <c r="J150" s="149" t="str">
        <f t="shared" si="158"/>
        <v>-</v>
      </c>
      <c r="K150" s="20" t="str">
        <f>IF(月途中入退所!$N27=$B$2,IF(月途中入退所!S27="","-",月途中入退所!$S27),"-")</f>
        <v>-</v>
      </c>
      <c r="L150" s="162" t="str">
        <f t="shared" si="159"/>
        <v>-</v>
      </c>
      <c r="M150" s="20" t="str">
        <f>IF(月途中入退所!$N27=$B$2,月途中入退所!$T27,"-")</f>
        <v>-</v>
      </c>
      <c r="N150" s="129">
        <f t="shared" si="160"/>
        <v>0</v>
      </c>
      <c r="P150" s="128" t="str">
        <f t="shared" si="107"/>
        <v>-</v>
      </c>
      <c r="Q150" s="128" t="str">
        <f t="shared" si="108"/>
        <v>-</v>
      </c>
      <c r="R150" s="128" t="str">
        <f t="shared" si="109"/>
        <v>-</v>
      </c>
      <c r="S150" s="128" t="str">
        <f t="shared" si="110"/>
        <v>-</v>
      </c>
      <c r="T150" s="128" t="str">
        <f t="shared" si="111"/>
        <v>-</v>
      </c>
      <c r="U150" s="128" t="str">
        <f t="shared" si="112"/>
        <v>-</v>
      </c>
      <c r="V150" s="128" t="str">
        <f t="shared" si="113"/>
        <v>-</v>
      </c>
      <c r="W150" s="128" t="str">
        <f t="shared" si="114"/>
        <v>-</v>
      </c>
      <c r="X150" s="128" t="str">
        <f t="shared" si="115"/>
        <v>-</v>
      </c>
      <c r="Y150" s="128" t="str">
        <f t="shared" si="116"/>
        <v>-</v>
      </c>
      <c r="Z150" s="128" t="str">
        <f t="shared" si="117"/>
        <v>-</v>
      </c>
      <c r="AA150" s="128" t="str">
        <f t="shared" si="118"/>
        <v>-</v>
      </c>
      <c r="AB150" s="128"/>
      <c r="AC150" s="128" t="str">
        <f t="shared" si="119"/>
        <v>-</v>
      </c>
      <c r="AD150" s="128" t="str">
        <f t="shared" si="120"/>
        <v>-</v>
      </c>
      <c r="AE150" s="131"/>
      <c r="AF150" s="131"/>
      <c r="AG150" s="128" t="str">
        <f t="shared" si="121"/>
        <v>-</v>
      </c>
      <c r="AH150" s="128" t="str">
        <f t="shared" si="122"/>
        <v>-</v>
      </c>
      <c r="AI150" s="128" t="str">
        <f t="shared" si="123"/>
        <v>-</v>
      </c>
      <c r="AJ150" s="128" t="str">
        <f t="shared" si="124"/>
        <v>-</v>
      </c>
      <c r="AK150" s="128" t="str">
        <f t="shared" si="125"/>
        <v>-</v>
      </c>
      <c r="AL150" s="128" t="str">
        <f t="shared" si="126"/>
        <v>-</v>
      </c>
      <c r="AM150" s="128" t="str">
        <f t="shared" si="127"/>
        <v>-</v>
      </c>
      <c r="AN150" s="128" t="str">
        <f t="shared" si="128"/>
        <v>-</v>
      </c>
      <c r="AO150" s="128" t="str">
        <f t="shared" si="129"/>
        <v>-</v>
      </c>
      <c r="AP150" s="128" t="str">
        <f t="shared" si="130"/>
        <v>-</v>
      </c>
      <c r="AQ150" s="128" t="str">
        <f t="shared" si="161"/>
        <v>-</v>
      </c>
      <c r="AR150" s="128" t="str">
        <f t="shared" si="162"/>
        <v>-</v>
      </c>
      <c r="AS150" s="129">
        <f t="shared" si="131"/>
        <v>0</v>
      </c>
      <c r="AT150" s="128" t="str">
        <f t="shared" si="132"/>
        <v>-</v>
      </c>
      <c r="AU150" s="128" t="str">
        <f t="shared" si="133"/>
        <v>-</v>
      </c>
      <c r="AV150" s="128" t="str">
        <f t="shared" si="134"/>
        <v>-</v>
      </c>
      <c r="AW150" s="128" t="str">
        <f t="shared" si="135"/>
        <v>-</v>
      </c>
      <c r="AX150" s="128" t="str">
        <f t="shared" si="136"/>
        <v>-</v>
      </c>
      <c r="AY150" s="128" t="str">
        <f t="shared" si="137"/>
        <v>-</v>
      </c>
      <c r="AZ150" s="128" t="str">
        <f t="shared" si="138"/>
        <v>-</v>
      </c>
      <c r="BA150" s="128" t="str">
        <f t="shared" si="139"/>
        <v>-</v>
      </c>
      <c r="BB150" s="128" t="str">
        <f t="shared" si="140"/>
        <v>-</v>
      </c>
      <c r="BC150" s="128" t="str">
        <f t="shared" si="141"/>
        <v>-</v>
      </c>
      <c r="BD150" s="128" t="str">
        <f t="shared" si="142"/>
        <v>-</v>
      </c>
      <c r="BE150" s="128" t="str">
        <f t="shared" si="163"/>
        <v>-</v>
      </c>
      <c r="BF150" s="128" t="str">
        <f t="shared" si="143"/>
        <v>-</v>
      </c>
      <c r="BG150" s="128" t="str">
        <f t="shared" si="144"/>
        <v>-</v>
      </c>
      <c r="BH150" s="187"/>
      <c r="BI150" s="187"/>
      <c r="BJ150" s="128" t="str">
        <f t="shared" si="145"/>
        <v>-</v>
      </c>
      <c r="BK150" s="128" t="str">
        <f t="shared" si="146"/>
        <v>-</v>
      </c>
      <c r="BL150" s="128" t="str">
        <f t="shared" si="147"/>
        <v>-</v>
      </c>
      <c r="BM150" s="128" t="str">
        <f t="shared" si="148"/>
        <v>-</v>
      </c>
      <c r="BN150" s="128" t="str">
        <f t="shared" si="149"/>
        <v>-</v>
      </c>
      <c r="BO150" s="128" t="str">
        <f t="shared" si="150"/>
        <v>-</v>
      </c>
      <c r="BP150" s="128" t="str">
        <f t="shared" si="151"/>
        <v>-</v>
      </c>
      <c r="BQ150" s="128" t="str">
        <f t="shared" si="152"/>
        <v>-</v>
      </c>
      <c r="BR150" s="128" t="str">
        <f t="shared" si="153"/>
        <v>-</v>
      </c>
      <c r="BS150" s="128" t="str">
        <f t="shared" si="154"/>
        <v>-</v>
      </c>
      <c r="BT150" s="128" t="str">
        <f t="shared" si="155"/>
        <v>-</v>
      </c>
      <c r="BU150" s="128" t="str">
        <f t="shared" si="156"/>
        <v>-</v>
      </c>
      <c r="BV150" s="129">
        <f t="shared" si="157"/>
        <v>0</v>
      </c>
      <c r="BX150" s="128" t="str">
        <f t="shared" si="106"/>
        <v>-</v>
      </c>
    </row>
    <row r="151" spans="2:76" ht="12.75" customHeight="1">
      <c r="G151" s="23"/>
      <c r="H151" s="23"/>
      <c r="I151" s="23"/>
      <c r="J151" s="152"/>
      <c r="K151" s="152"/>
      <c r="L151" s="152"/>
      <c r="M151" s="23"/>
      <c r="N151" s="123"/>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23"/>
      <c r="AT151" s="123"/>
      <c r="AU151" s="123"/>
      <c r="AV151" s="123"/>
      <c r="AW151" s="123"/>
      <c r="AX151" s="123"/>
      <c r="AY151" s="123"/>
      <c r="AZ151" s="123"/>
      <c r="BA151" s="123"/>
      <c r="BB151" s="123"/>
      <c r="BC151" s="123"/>
      <c r="BD151" s="123"/>
      <c r="BE151" s="123"/>
      <c r="BF151" s="123"/>
      <c r="BG151" s="123"/>
      <c r="BH151" s="123"/>
      <c r="BI151" s="123"/>
      <c r="BJ151" s="123"/>
      <c r="BK151" s="123"/>
      <c r="BL151" s="123"/>
      <c r="BM151" s="123"/>
      <c r="BN151" s="123"/>
      <c r="BO151" s="123"/>
      <c r="BP151" s="123"/>
      <c r="BQ151" s="123"/>
      <c r="BR151" s="123"/>
      <c r="BS151" s="123"/>
      <c r="BT151" s="123"/>
      <c r="BU151" s="123"/>
      <c r="BV151" s="123"/>
      <c r="BX151" s="137"/>
    </row>
    <row r="152" spans="2:76" ht="12.75" customHeight="1">
      <c r="G152" s="23"/>
      <c r="H152" s="23"/>
      <c r="I152" s="23"/>
      <c r="J152" s="152"/>
      <c r="K152" s="152"/>
      <c r="L152" s="152"/>
      <c r="M152" s="23"/>
      <c r="N152" s="123"/>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t="s">
        <v>391</v>
      </c>
      <c r="AS152" s="129">
        <f>SUM(AS107:AS126)+SUM(AS131:AS150)</f>
        <v>0</v>
      </c>
      <c r="AT152" s="129">
        <f t="shared" ref="AT152:BX152" si="164">SUM(AT107:AT126)+SUM(AT131:AT150)</f>
        <v>0</v>
      </c>
      <c r="AU152" s="129">
        <f t="shared" si="164"/>
        <v>0</v>
      </c>
      <c r="AV152" s="129">
        <f t="shared" si="164"/>
        <v>0</v>
      </c>
      <c r="AW152" s="129">
        <f t="shared" si="164"/>
        <v>0</v>
      </c>
      <c r="AX152" s="129">
        <f t="shared" si="164"/>
        <v>0</v>
      </c>
      <c r="AY152" s="129">
        <f t="shared" si="164"/>
        <v>0</v>
      </c>
      <c r="AZ152" s="129">
        <f t="shared" si="164"/>
        <v>0</v>
      </c>
      <c r="BA152" s="129">
        <f t="shared" si="164"/>
        <v>0</v>
      </c>
      <c r="BB152" s="129">
        <f t="shared" si="164"/>
        <v>0</v>
      </c>
      <c r="BC152" s="129">
        <f t="shared" si="164"/>
        <v>0</v>
      </c>
      <c r="BD152" s="129">
        <f t="shared" si="164"/>
        <v>0</v>
      </c>
      <c r="BE152" s="129">
        <f t="shared" si="164"/>
        <v>0</v>
      </c>
      <c r="BF152" s="129">
        <f t="shared" si="164"/>
        <v>0</v>
      </c>
      <c r="BG152" s="129">
        <f t="shared" si="164"/>
        <v>0</v>
      </c>
      <c r="BH152" s="129">
        <f t="shared" si="164"/>
        <v>0</v>
      </c>
      <c r="BI152" s="129">
        <f t="shared" si="164"/>
        <v>0</v>
      </c>
      <c r="BJ152" s="129">
        <f t="shared" si="164"/>
        <v>0</v>
      </c>
      <c r="BK152" s="129">
        <f t="shared" si="164"/>
        <v>0</v>
      </c>
      <c r="BL152" s="129">
        <f t="shared" si="164"/>
        <v>0</v>
      </c>
      <c r="BM152" s="129">
        <f t="shared" si="164"/>
        <v>0</v>
      </c>
      <c r="BN152" s="129">
        <f t="shared" si="164"/>
        <v>0</v>
      </c>
      <c r="BO152" s="129">
        <f t="shared" si="164"/>
        <v>0</v>
      </c>
      <c r="BP152" s="129">
        <f t="shared" si="164"/>
        <v>0</v>
      </c>
      <c r="BQ152" s="129">
        <f t="shared" si="164"/>
        <v>0</v>
      </c>
      <c r="BR152" s="129">
        <f t="shared" si="164"/>
        <v>0</v>
      </c>
      <c r="BS152" s="129">
        <f t="shared" si="164"/>
        <v>0</v>
      </c>
      <c r="BT152" s="129">
        <f t="shared" si="164"/>
        <v>0</v>
      </c>
      <c r="BU152" s="129">
        <f t="shared" si="164"/>
        <v>0</v>
      </c>
      <c r="BV152" s="129">
        <f t="shared" si="164"/>
        <v>0</v>
      </c>
      <c r="BX152" s="129">
        <f t="shared" si="164"/>
        <v>0</v>
      </c>
    </row>
    <row r="153" spans="2:76" ht="12.75" customHeight="1">
      <c r="G153" s="23"/>
      <c r="H153" s="23"/>
      <c r="I153" s="23"/>
      <c r="J153" s="152"/>
      <c r="K153" s="152"/>
      <c r="L153" s="152"/>
      <c r="M153" s="23"/>
      <c r="N153" s="123"/>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23"/>
      <c r="AT153" s="123"/>
      <c r="AU153" s="123"/>
      <c r="AV153" s="123"/>
      <c r="AW153" s="123"/>
      <c r="AX153" s="123"/>
      <c r="AY153" s="123"/>
      <c r="AZ153" s="123"/>
      <c r="BA153" s="123"/>
      <c r="BB153" s="123"/>
      <c r="BC153" s="123"/>
      <c r="BD153" s="123"/>
      <c r="BE153" s="123"/>
      <c r="BF153" s="123"/>
      <c r="BG153" s="123"/>
      <c r="BH153" s="123"/>
      <c r="BI153" s="123"/>
      <c r="BJ153" s="123"/>
      <c r="BK153" s="123"/>
      <c r="BL153" s="123"/>
      <c r="BM153" s="123"/>
      <c r="BN153" s="123"/>
      <c r="BO153" s="123"/>
      <c r="BP153" s="123"/>
      <c r="BQ153" s="123"/>
      <c r="BR153" s="123"/>
      <c r="BS153" s="123"/>
      <c r="BT153" s="123"/>
      <c r="BU153" s="123"/>
      <c r="BV153" s="123"/>
      <c r="BX153" s="137"/>
    </row>
    <row r="154" spans="2:76" ht="12.75" customHeight="1">
      <c r="G154" s="14" t="s">
        <v>186</v>
      </c>
      <c r="W154" s="23"/>
      <c r="X154" s="123"/>
      <c r="Y154" s="137"/>
      <c r="Z154" s="23"/>
      <c r="AA154" s="123"/>
      <c r="AB154" s="123"/>
      <c r="AC154" s="123"/>
      <c r="AD154" s="123"/>
      <c r="AE154" s="123"/>
      <c r="AF154" s="123"/>
      <c r="AO154" s="122"/>
      <c r="AP154" s="122"/>
      <c r="AQ154" s="123"/>
      <c r="AR154" s="123"/>
      <c r="BX154" s="137"/>
    </row>
    <row r="155" spans="2:76" ht="12.75" customHeight="1">
      <c r="B155" s="14"/>
      <c r="C155" s="14"/>
      <c r="D155" s="15"/>
      <c r="E155" s="15"/>
      <c r="F155" s="15"/>
      <c r="G155" s="618" t="s">
        <v>185</v>
      </c>
      <c r="H155" s="618" t="s">
        <v>99</v>
      </c>
      <c r="I155" s="618" t="s">
        <v>100</v>
      </c>
      <c r="J155" s="618" t="s">
        <v>343</v>
      </c>
      <c r="K155" s="618" t="s">
        <v>203</v>
      </c>
      <c r="L155" s="618" t="s">
        <v>102</v>
      </c>
      <c r="M155" s="618" t="s">
        <v>101</v>
      </c>
      <c r="N155" s="618" t="s">
        <v>103</v>
      </c>
      <c r="P155" s="621" t="s">
        <v>382</v>
      </c>
      <c r="Q155" s="622"/>
      <c r="R155" s="622"/>
      <c r="S155" s="622"/>
      <c r="T155" s="622"/>
      <c r="U155" s="622"/>
      <c r="V155" s="622"/>
      <c r="W155" s="622"/>
      <c r="X155" s="622"/>
      <c r="Y155" s="622"/>
      <c r="Z155" s="622"/>
      <c r="AA155" s="622"/>
      <c r="AB155" s="622"/>
      <c r="AC155" s="622"/>
      <c r="AD155" s="622"/>
      <c r="AE155" s="622"/>
      <c r="AF155" s="622"/>
      <c r="AG155" s="622"/>
      <c r="AH155" s="622"/>
      <c r="AI155" s="622"/>
      <c r="AJ155" s="622"/>
      <c r="AK155" s="622"/>
      <c r="AL155" s="622"/>
      <c r="AM155" s="622"/>
      <c r="AN155" s="622"/>
      <c r="AO155" s="622"/>
      <c r="AP155" s="622"/>
      <c r="AQ155" s="622"/>
      <c r="AR155" s="623"/>
      <c r="AS155" s="678" t="s">
        <v>383</v>
      </c>
      <c r="AT155" s="679"/>
      <c r="AU155" s="679"/>
      <c r="AV155" s="679"/>
      <c r="AW155" s="679"/>
      <c r="AX155" s="679"/>
      <c r="AY155" s="679"/>
      <c r="AZ155" s="679"/>
      <c r="BA155" s="679"/>
      <c r="BB155" s="679"/>
      <c r="BC155" s="679"/>
      <c r="BD155" s="679"/>
      <c r="BE155" s="679"/>
      <c r="BF155" s="679"/>
      <c r="BG155" s="679"/>
      <c r="BH155" s="679"/>
      <c r="BI155" s="679"/>
      <c r="BJ155" s="679"/>
      <c r="BK155" s="679"/>
      <c r="BL155" s="679"/>
      <c r="BM155" s="679"/>
      <c r="BN155" s="679"/>
      <c r="BO155" s="679"/>
      <c r="BP155" s="679"/>
      <c r="BQ155" s="679"/>
      <c r="BR155" s="679"/>
      <c r="BS155" s="679"/>
      <c r="BT155" s="679"/>
      <c r="BU155" s="679"/>
      <c r="BV155" s="680"/>
      <c r="BX155" s="137"/>
    </row>
    <row r="156" spans="2:76" ht="12.75" customHeight="1">
      <c r="B156" s="14"/>
      <c r="C156" s="14"/>
      <c r="D156" s="15"/>
      <c r="E156" s="15"/>
      <c r="F156" s="15"/>
      <c r="G156" s="618"/>
      <c r="H156" s="618"/>
      <c r="I156" s="618"/>
      <c r="J156" s="618"/>
      <c r="K156" s="618"/>
      <c r="L156" s="618"/>
      <c r="M156" s="618"/>
      <c r="N156" s="618"/>
      <c r="P156" s="621" t="s">
        <v>374</v>
      </c>
      <c r="Q156" s="623"/>
      <c r="R156" s="619" t="s">
        <v>376</v>
      </c>
      <c r="S156" s="619"/>
      <c r="T156" s="619" t="s">
        <v>452</v>
      </c>
      <c r="U156" s="619"/>
      <c r="V156" s="621" t="s">
        <v>151</v>
      </c>
      <c r="W156" s="623"/>
      <c r="X156" s="619" t="s">
        <v>594</v>
      </c>
      <c r="Y156" s="619"/>
      <c r="Z156" s="628" t="s">
        <v>226</v>
      </c>
      <c r="AA156" s="628" t="s">
        <v>378</v>
      </c>
      <c r="AB156" s="628" t="s">
        <v>663</v>
      </c>
      <c r="AC156" s="621" t="s">
        <v>620</v>
      </c>
      <c r="AD156" s="623"/>
      <c r="AE156" s="624" t="s">
        <v>393</v>
      </c>
      <c r="AF156" s="625"/>
      <c r="AG156" s="624" t="s">
        <v>77</v>
      </c>
      <c r="AH156" s="625"/>
      <c r="AI156" s="624" t="s">
        <v>604</v>
      </c>
      <c r="AJ156" s="625"/>
      <c r="AK156" s="624" t="s">
        <v>605</v>
      </c>
      <c r="AL156" s="625"/>
      <c r="AM156" s="624" t="s">
        <v>606</v>
      </c>
      <c r="AN156" s="625"/>
      <c r="AO156" s="626" t="s">
        <v>78</v>
      </c>
      <c r="AP156" s="627"/>
      <c r="AQ156" s="628" t="s">
        <v>381</v>
      </c>
      <c r="AR156" s="628" t="s">
        <v>621</v>
      </c>
      <c r="AS156" s="678" t="s">
        <v>374</v>
      </c>
      <c r="AT156" s="680"/>
      <c r="AU156" s="672" t="s">
        <v>376</v>
      </c>
      <c r="AV156" s="672"/>
      <c r="AW156" s="672" t="s">
        <v>452</v>
      </c>
      <c r="AX156" s="672"/>
      <c r="AY156" s="678" t="s">
        <v>151</v>
      </c>
      <c r="AZ156" s="680"/>
      <c r="BA156" s="672" t="s">
        <v>594</v>
      </c>
      <c r="BB156" s="672"/>
      <c r="BC156" s="670" t="s">
        <v>226</v>
      </c>
      <c r="BD156" s="670" t="s">
        <v>378</v>
      </c>
      <c r="BE156" s="670" t="s">
        <v>663</v>
      </c>
      <c r="BF156" s="672" t="s">
        <v>620</v>
      </c>
      <c r="BG156" s="672"/>
      <c r="BH156" s="681" t="s">
        <v>393</v>
      </c>
      <c r="BI156" s="682"/>
      <c r="BJ156" s="681" t="s">
        <v>77</v>
      </c>
      <c r="BK156" s="682"/>
      <c r="BL156" s="681" t="s">
        <v>604</v>
      </c>
      <c r="BM156" s="682"/>
      <c r="BN156" s="681" t="s">
        <v>605</v>
      </c>
      <c r="BO156" s="682"/>
      <c r="BP156" s="681" t="s">
        <v>606</v>
      </c>
      <c r="BQ156" s="682"/>
      <c r="BR156" s="685" t="s">
        <v>78</v>
      </c>
      <c r="BS156" s="686"/>
      <c r="BT156" s="670" t="s">
        <v>381</v>
      </c>
      <c r="BU156" s="670" t="s">
        <v>621</v>
      </c>
      <c r="BV156" s="672" t="s">
        <v>29</v>
      </c>
      <c r="BX156" s="137"/>
    </row>
    <row r="157" spans="2:76" ht="12.75" customHeight="1">
      <c r="B157" s="14"/>
      <c r="C157" s="14"/>
      <c r="D157" s="15"/>
      <c r="E157" s="15"/>
      <c r="F157" s="15"/>
      <c r="G157" s="618"/>
      <c r="H157" s="618"/>
      <c r="I157" s="618"/>
      <c r="J157" s="618"/>
      <c r="K157" s="618"/>
      <c r="L157" s="618"/>
      <c r="M157" s="618"/>
      <c r="N157" s="618"/>
      <c r="P157" s="182" t="s">
        <v>152</v>
      </c>
      <c r="Q157" s="182" t="s">
        <v>608</v>
      </c>
      <c r="R157" s="182" t="s">
        <v>79</v>
      </c>
      <c r="S157" s="182" t="s">
        <v>608</v>
      </c>
      <c r="T157" s="182" t="s">
        <v>79</v>
      </c>
      <c r="U157" s="182" t="s">
        <v>608</v>
      </c>
      <c r="V157" s="182" t="s">
        <v>152</v>
      </c>
      <c r="W157" s="182" t="s">
        <v>608</v>
      </c>
      <c r="X157" s="182" t="s">
        <v>79</v>
      </c>
      <c r="Y157" s="182" t="s">
        <v>608</v>
      </c>
      <c r="Z157" s="629"/>
      <c r="AA157" s="629"/>
      <c r="AB157" s="629"/>
      <c r="AC157" s="182" t="s">
        <v>79</v>
      </c>
      <c r="AD157" s="182" t="s">
        <v>608</v>
      </c>
      <c r="AE157" s="308" t="s">
        <v>79</v>
      </c>
      <c r="AF157" s="308" t="s">
        <v>608</v>
      </c>
      <c r="AG157" s="308" t="s">
        <v>79</v>
      </c>
      <c r="AH157" s="308" t="s">
        <v>608</v>
      </c>
      <c r="AI157" s="308" t="s">
        <v>79</v>
      </c>
      <c r="AJ157" s="308" t="s">
        <v>608</v>
      </c>
      <c r="AK157" s="308" t="s">
        <v>79</v>
      </c>
      <c r="AL157" s="308" t="s">
        <v>608</v>
      </c>
      <c r="AM157" s="308" t="s">
        <v>79</v>
      </c>
      <c r="AN157" s="308" t="s">
        <v>608</v>
      </c>
      <c r="AO157" s="308" t="s">
        <v>79</v>
      </c>
      <c r="AP157" s="308" t="s">
        <v>608</v>
      </c>
      <c r="AQ157" s="629"/>
      <c r="AR157" s="629"/>
      <c r="AS157" s="183" t="s">
        <v>152</v>
      </c>
      <c r="AT157" s="183" t="s">
        <v>608</v>
      </c>
      <c r="AU157" s="183" t="s">
        <v>79</v>
      </c>
      <c r="AV157" s="183" t="s">
        <v>608</v>
      </c>
      <c r="AW157" s="183" t="s">
        <v>79</v>
      </c>
      <c r="AX157" s="183" t="s">
        <v>608</v>
      </c>
      <c r="AY157" s="183" t="s">
        <v>152</v>
      </c>
      <c r="AZ157" s="183" t="s">
        <v>608</v>
      </c>
      <c r="BA157" s="183" t="s">
        <v>79</v>
      </c>
      <c r="BB157" s="183" t="s">
        <v>608</v>
      </c>
      <c r="BC157" s="671"/>
      <c r="BD157" s="671"/>
      <c r="BE157" s="671"/>
      <c r="BF157" s="183" t="s">
        <v>79</v>
      </c>
      <c r="BG157" s="183" t="s">
        <v>608</v>
      </c>
      <c r="BH157" s="309" t="s">
        <v>79</v>
      </c>
      <c r="BI157" s="309" t="s">
        <v>608</v>
      </c>
      <c r="BJ157" s="309" t="s">
        <v>79</v>
      </c>
      <c r="BK157" s="309" t="s">
        <v>608</v>
      </c>
      <c r="BL157" s="309" t="s">
        <v>79</v>
      </c>
      <c r="BM157" s="309" t="s">
        <v>608</v>
      </c>
      <c r="BN157" s="309" t="s">
        <v>79</v>
      </c>
      <c r="BO157" s="309" t="s">
        <v>608</v>
      </c>
      <c r="BP157" s="309" t="s">
        <v>79</v>
      </c>
      <c r="BQ157" s="309" t="s">
        <v>608</v>
      </c>
      <c r="BR157" s="309" t="s">
        <v>79</v>
      </c>
      <c r="BS157" s="309" t="s">
        <v>608</v>
      </c>
      <c r="BT157" s="671"/>
      <c r="BU157" s="671"/>
      <c r="BV157" s="672"/>
      <c r="BX157" s="20" t="s">
        <v>247</v>
      </c>
    </row>
    <row r="158" spans="2:76" ht="12.75" customHeight="1">
      <c r="G158" s="20" t="str">
        <f>IF(月途中入退所!$D31=$B$2,月途中入退所!$F31,"-")</f>
        <v>-</v>
      </c>
      <c r="H158" s="20" t="str">
        <f>IF(月途中入退所!$D31=$B$2,月途中入退所!$G31,"-")</f>
        <v>-</v>
      </c>
      <c r="I158" s="20" t="str">
        <f>IF(月途中入退所!$D31=$B$2,月途中入退所!$H31,"-")</f>
        <v>-</v>
      </c>
      <c r="J158" s="149" t="str">
        <f>IF($I158="保育標準時間",HLOOKUP($H158,$G$53:$J$99,47,FALSE),IF($I158="保育短時間",HLOOKUP($H158,$K$53:$N$99,47,FALSE),"-"))</f>
        <v>-</v>
      </c>
      <c r="K158" s="20" t="str">
        <f>IF(月途中入退所!$N31=$B$2,IF(月途中入退所!I31="","-",月途中入退所!$I31),"-")</f>
        <v>-</v>
      </c>
      <c r="L158" s="162" t="str">
        <f>IFERROR(IF(K158="○",J158+$P$28,J158),"-")</f>
        <v>-</v>
      </c>
      <c r="M158" s="20" t="str">
        <f>IF(月途中入退所!$D31=$B$2,月途中入退所!$J31,"-")</f>
        <v>-</v>
      </c>
      <c r="N158" s="129">
        <f t="shared" ref="N158:N177" si="165">IFERROR(ROUNDDOWN(L158*M158/25,-1),0)</f>
        <v>0</v>
      </c>
      <c r="P158" s="128" t="str">
        <f t="shared" ref="P158:P177" si="166">IF($I158="保育標準時間",HLOOKUP(H158,$G$53:$J$99,2,FALSE),IF($I158="保育短時間",HLOOKUP(H158,$K$53:$N$99,2,FALSE),"-"))</f>
        <v>-</v>
      </c>
      <c r="Q158" s="128" t="str">
        <f t="shared" ref="Q158:Q177" si="167">IF($I158="保育標準時間",HLOOKUP(H158,$G$53:$J$99,3,FALSE),IF($I158="保育短時間",HLOOKUP(H158,$K$53:$N$99,3,FALSE),"-"))</f>
        <v>-</v>
      </c>
      <c r="R158" s="128" t="str">
        <f t="shared" ref="R158:R177" si="168">IF($I158="保育標準時間",HLOOKUP(H158,$G$53:$J$99,4,FALSE),IF($I158="保育短時間",HLOOKUP(H158,$K$53:$N$99,4,FALSE),"-"))</f>
        <v>-</v>
      </c>
      <c r="S158" s="128" t="str">
        <f t="shared" ref="S158:S177" si="169">IF($I158="保育標準時間",HLOOKUP(H158,$G$53:$J$99,5,FALSE),IF($I158="保育短時間",HLOOKUP(H158,$K$53:$N$99,5,FALSE),"-"))</f>
        <v>-</v>
      </c>
      <c r="T158" s="128" t="str">
        <f t="shared" ref="T158:T177" si="170">IF($I158="保育標準時間",HLOOKUP(H158,$G$53:$J$99,6,FALSE),IF($I158="保育短時間",HLOOKUP(H158,$K$53:$N$99,6,FALSE),"-"))</f>
        <v>-</v>
      </c>
      <c r="U158" s="128" t="str">
        <f t="shared" ref="U158:U177" si="171">IF($I158="保育標準時間",HLOOKUP(H158,$G$53:$J$99,7,FALSE),IF($I158="保育短時間",HLOOKUP(H158,$K$53:$N$99,7,FALSE),"-"))</f>
        <v>-</v>
      </c>
      <c r="V158" s="128" t="str">
        <f t="shared" ref="V158:V177" si="172">IF($I158="保育標準時間",HLOOKUP(H158,$G$53:$J$99,10,FALSE),IF($I158="保育短時間",HLOOKUP(H158,$K$53:$N$99,10,FALSE),"-"))</f>
        <v>-</v>
      </c>
      <c r="W158" s="128" t="str">
        <f t="shared" ref="W158:W177" si="173">IF($I158="保育標準時間",HLOOKUP(H158,$G$53:$J$99,11,FALSE),IF($I158="保育短時間",HLOOKUP(H158,$K$53:$N$99,11,FALSE),"-"))</f>
        <v>-</v>
      </c>
      <c r="X158" s="128" t="str">
        <f t="shared" ref="X158:X177" si="174">IF($I158="保育標準時間",HLOOKUP(H158,$G$53:$J$99,12,FALSE),IF($I158="保育短時間",HLOOKUP(H158,$K$53:$N$99,12,FALSE),"-"))</f>
        <v>-</v>
      </c>
      <c r="Y158" s="128" t="str">
        <f t="shared" ref="Y158:Y177" si="175">IF($I158="保育標準時間",HLOOKUP(H158,$G$53:$J$99,13,FALSE),IF($I158="保育短時間",HLOOKUP(H158,$K$53:$N$99,13,FALSE),"-"))</f>
        <v>-</v>
      </c>
      <c r="Z158" s="128" t="str">
        <f t="shared" ref="Z158:Z177" si="176">IF($I158="保育標準時間",HLOOKUP(H158,$G$53:$J$99,14,FALSE),IF($I158="保育短時間",HLOOKUP(H158,$K$53:$N$99,14,FALSE),"-"))</f>
        <v>-</v>
      </c>
      <c r="AA158" s="128" t="str">
        <f t="shared" ref="AA158:AA177" si="177">IF($I158="保育標準時間",HLOOKUP(H158,$G$53:$J$99,15,FALSE),IF($I158="保育短時間",HLOOKUP(H158,$K$53:$N$99,15,FALSE),"-"))</f>
        <v>-</v>
      </c>
      <c r="AB158" s="128"/>
      <c r="AC158" s="128" t="str">
        <f t="shared" ref="AC158:AC177" si="178">IF($I158="保育標準時間",HLOOKUP(H158,$G$53:$J$99,17,FALSE),IF($I158="保育短時間",HLOOKUP(H158,$K$53:$N$99,17,FALSE),"-"))</f>
        <v>-</v>
      </c>
      <c r="AD158" s="128" t="str">
        <f t="shared" ref="AD158:AD177" si="179">IF($I158="保育標準時間",HLOOKUP(H158,$G$53:$J$99,18,FALSE),IF($I158="保育短時間",HLOOKUP(H158,$K$53:$N$99,18,FALSE),"-"))</f>
        <v>-</v>
      </c>
      <c r="AE158" s="128" t="str">
        <f t="shared" ref="AE158:AE177" si="180">IF($I158="保育標準時間",HLOOKUP(H158,$G$53:$J$99,19,FALSE),IF($I158="保育短時間",HLOOKUP(H158,$K$53:$N$99,19,FALSE),"-"))</f>
        <v>-</v>
      </c>
      <c r="AF158" s="128" t="str">
        <f t="shared" ref="AF158:AF177" si="181">IF($I158="保育標準時間",HLOOKUP(H158,$G$53:$J$99,20,FALSE),IF($I158="保育短時間",HLOOKUP(H158,$K$53:$N$99,20,FALSE),"-"))</f>
        <v>-</v>
      </c>
      <c r="AG158" s="128" t="str">
        <f t="shared" ref="AG158:AG177" si="182">IF($I158="保育標準時間",HLOOKUP(H158,$G$53:$J$99,21,FALSE),IF($I158="保育短時間",HLOOKUP(H158,$K$53:$N$99,21,FALSE),"-"))</f>
        <v>-</v>
      </c>
      <c r="AH158" s="128" t="str">
        <f t="shared" ref="AH158:AH177" si="183">IF($I158="保育標準時間",HLOOKUP(H158,$G$53:$J$99,22,FALSE),IF($I158="保育短時間",HLOOKUP(H158,$K$53:$N$99,22,FALSE),"-"))</f>
        <v>-</v>
      </c>
      <c r="AI158" s="128" t="str">
        <f t="shared" ref="AI158:AI177" si="184">IF($I158="保育標準時間",HLOOKUP(H158,$G$53:$J$99,23,FALSE),IF($I158="保育短時間",HLOOKUP(H158,$K$53:$N$99,23,FALSE),"-"))</f>
        <v>-</v>
      </c>
      <c r="AJ158" s="128" t="str">
        <f t="shared" ref="AJ158:AJ177" si="185">IF($I158="保育標準時間",HLOOKUP(H158,$G$53:$J$99,24,FALSE),IF($I158="保育短時間",HLOOKUP(H158,$K$53:$N$99,24,FALSE),"-"))</f>
        <v>-</v>
      </c>
      <c r="AK158" s="128" t="str">
        <f t="shared" ref="AK158:AK177" si="186">IF($I158="保育標準時間",HLOOKUP(H158,$G$53:$J$99,25,FALSE),IF($I158="保育短時間",HLOOKUP(H158,$K$53:$N$99,25,FALSE),"-"))</f>
        <v>-</v>
      </c>
      <c r="AL158" s="128" t="str">
        <f t="shared" ref="AL158:AL177" si="187">IF($I158="保育標準時間",HLOOKUP(H158,$G$53:$J$99,26,FALSE),IF($I158="保育短時間",HLOOKUP(H158,$K$53:$N$99,26,FALSE),"-"))</f>
        <v>-</v>
      </c>
      <c r="AM158" s="128" t="str">
        <f t="shared" ref="AM158:AM177" si="188">IF($I158="保育標準時間",HLOOKUP(H158,$G$53:$J$99,27,FALSE),IF($I158="保育短時間",HLOOKUP(H158,$K$53:$N$99,27,FALSE),"-"))</f>
        <v>-</v>
      </c>
      <c r="AN158" s="128" t="str">
        <f t="shared" ref="AN158:AN177" si="189">IF($I158="保育標準時間",HLOOKUP(H158,$G$53:$J$99,28,FALSE),IF($I158="保育短時間",HLOOKUP(H158,$K$53:$N$99,28,FALSE),"-"))</f>
        <v>-</v>
      </c>
      <c r="AO158" s="128" t="str">
        <f t="shared" ref="AO158:AO177" si="190">IF($I158="保育標準時間",HLOOKUP(H158,$G$53:$J$99,29,FALSE),IF($I158="保育短時間",HLOOKUP(H158,$K$53:$N$99,29,FALSE),"-"))</f>
        <v>-</v>
      </c>
      <c r="AP158" s="128" t="str">
        <f t="shared" ref="AP158:AP177" si="191">IF($I158="保育標準時間",HLOOKUP(H158,$G$53:$J$99,30,FALSE),IF($I158="保育短時間",HLOOKUP(H158,$K$53:$N$99,30,FALSE),"-"))</f>
        <v>-</v>
      </c>
      <c r="AQ158" s="128" t="str">
        <f>IF($I158="保育標準時間",HLOOKUP(H158,$G$5:$J$49,33,FALSE),IF($I158="保育短時間",HLOOKUP(H158,$K$5:$N$49,33,FALSE),"-"))</f>
        <v>-</v>
      </c>
      <c r="AR158" s="128" t="str">
        <f>IF(OR(I158="保育標準時間",I158="保育短時間"),IF(K158="○",$P$28,"-"),"-")</f>
        <v>-</v>
      </c>
      <c r="AS158" s="128">
        <f t="shared" ref="AS158:AS177" si="192">N158-SUM(AT158:BU158)</f>
        <v>0</v>
      </c>
      <c r="AT158" s="128" t="str">
        <f t="shared" ref="AT158:BE158" si="193">IFERROR(ROUND(Q158*$M158/25,0),"-")</f>
        <v>-</v>
      </c>
      <c r="AU158" s="128" t="str">
        <f t="shared" si="193"/>
        <v>-</v>
      </c>
      <c r="AV158" s="128" t="str">
        <f t="shared" si="193"/>
        <v>-</v>
      </c>
      <c r="AW158" s="128" t="str">
        <f t="shared" si="193"/>
        <v>-</v>
      </c>
      <c r="AX158" s="128" t="str">
        <f t="shared" si="193"/>
        <v>-</v>
      </c>
      <c r="AY158" s="128" t="str">
        <f t="shared" si="193"/>
        <v>-</v>
      </c>
      <c r="AZ158" s="128" t="str">
        <f t="shared" si="193"/>
        <v>-</v>
      </c>
      <c r="BA158" s="128" t="str">
        <f t="shared" si="193"/>
        <v>-</v>
      </c>
      <c r="BB158" s="128" t="str">
        <f t="shared" si="193"/>
        <v>-</v>
      </c>
      <c r="BC158" s="128" t="str">
        <f t="shared" si="193"/>
        <v>-</v>
      </c>
      <c r="BD158" s="128" t="str">
        <f t="shared" si="193"/>
        <v>-</v>
      </c>
      <c r="BE158" s="128" t="str">
        <f t="shared" si="193"/>
        <v>-</v>
      </c>
      <c r="BF158" s="128" t="str">
        <f t="shared" ref="BF158:BF177" si="194">IFERROR(ROUND(AC158*$M158/25,0),"-")</f>
        <v>-</v>
      </c>
      <c r="BG158" s="128" t="str">
        <f t="shared" ref="BG158:BG177" si="195">IFERROR(ROUND(AD158*$M158/25,0),"-")</f>
        <v>-</v>
      </c>
      <c r="BH158" s="128" t="str">
        <f t="shared" ref="BH158:BH177" si="196">IFERROR(ROUND(AE158*$M158/25,0),"-")</f>
        <v>-</v>
      </c>
      <c r="BI158" s="128" t="str">
        <f t="shared" ref="BI158:BI177" si="197">IFERROR(ROUND(AF158*$M158/25,0),"-")</f>
        <v>-</v>
      </c>
      <c r="BJ158" s="128" t="str">
        <f t="shared" ref="BJ158:BJ177" si="198">IFERROR(ROUND(AG158*$M158/25,0),"-")</f>
        <v>-</v>
      </c>
      <c r="BK158" s="128" t="str">
        <f t="shared" ref="BK158:BK177" si="199">IFERROR(ROUND(AH158*$M158/25,0),"-")</f>
        <v>-</v>
      </c>
      <c r="BL158" s="128" t="str">
        <f t="shared" ref="BL158:BL177" si="200">IFERROR(ROUND(AI158*$M158/25,0),"-")</f>
        <v>-</v>
      </c>
      <c r="BM158" s="128" t="str">
        <f t="shared" ref="BM158:BM177" si="201">IFERROR(ROUND(AJ158*$M158/25,0),"-")</f>
        <v>-</v>
      </c>
      <c r="BN158" s="128" t="str">
        <f t="shared" ref="BN158:BN177" si="202">IFERROR(ROUND(AK158*$M158/25,0),"-")</f>
        <v>-</v>
      </c>
      <c r="BO158" s="128" t="str">
        <f t="shared" ref="BO158:BO177" si="203">IFERROR(ROUND(AL158*$M158/25,0),"-")</f>
        <v>-</v>
      </c>
      <c r="BP158" s="128" t="str">
        <f t="shared" ref="BP158:BP177" si="204">IFERROR(ROUND(AM158*$M158/25,0),"-")</f>
        <v>-</v>
      </c>
      <c r="BQ158" s="128" t="str">
        <f t="shared" ref="BQ158:BQ177" si="205">IFERROR(ROUND(AN158*$M158/25,0),"-")</f>
        <v>-</v>
      </c>
      <c r="BR158" s="128" t="str">
        <f t="shared" ref="BR158:BR177" si="206">IFERROR(ROUND(AO158*$M158/25,0),"-")</f>
        <v>-</v>
      </c>
      <c r="BS158" s="128" t="str">
        <f t="shared" ref="BS158:BS177" si="207">IFERROR(ROUND(AP158*$M158/25,0),"-")</f>
        <v>-</v>
      </c>
      <c r="BT158" s="128" t="str">
        <f t="shared" ref="BT158:BT177" si="208">IFERROR(ROUND(AQ158*$M158/25,0),"-")</f>
        <v>-</v>
      </c>
      <c r="BU158" s="128" t="str">
        <f t="shared" ref="BU158:BU177" si="209">IFERROR(ROUND(AR158*$M158/25,0),"-")</f>
        <v>-</v>
      </c>
      <c r="BV158" s="129">
        <f t="shared" ref="BV158:BV177" si="210">SUM(AS158:BU158)</f>
        <v>0</v>
      </c>
      <c r="BX158" s="128" t="str">
        <f t="shared" si="106"/>
        <v>-</v>
      </c>
    </row>
    <row r="159" spans="2:76" ht="12.75" customHeight="1">
      <c r="G159" s="20" t="str">
        <f>IF(月途中入退所!$D32=$B$2,月途中入退所!$F32,"-")</f>
        <v>-</v>
      </c>
      <c r="H159" s="20" t="str">
        <f>IF(月途中入退所!$D32=$B$2,月途中入退所!$G32,"-")</f>
        <v>-</v>
      </c>
      <c r="I159" s="20" t="str">
        <f>IF(月途中入退所!$D32=$B$2,月途中入退所!$H32,"-")</f>
        <v>-</v>
      </c>
      <c r="J159" s="149" t="str">
        <f t="shared" ref="J159:J177" si="211">IF($I159="保育標準時間",HLOOKUP($H159,$G$5:$J$49,45,FALSE),IF($I159="保育短時間",HLOOKUP($H159,$K$5:$N$49,45,FALSE),"-"))</f>
        <v>-</v>
      </c>
      <c r="K159" s="20" t="str">
        <f>IF(月途中入退所!$D32=$B$2,月途中入退所!$I32,"-")</f>
        <v>-</v>
      </c>
      <c r="L159" s="162" t="str">
        <f t="shared" ref="L159:L177" si="212">IFERROR(IF(K159="○",J159+$P$28,J159),"-")</f>
        <v>-</v>
      </c>
      <c r="M159" s="20" t="str">
        <f>IF(月途中入退所!$D32=$B$2,月途中入退所!$J32,"-")</f>
        <v>-</v>
      </c>
      <c r="N159" s="129">
        <f t="shared" si="165"/>
        <v>0</v>
      </c>
      <c r="P159" s="128" t="str">
        <f t="shared" si="166"/>
        <v>-</v>
      </c>
      <c r="Q159" s="128" t="str">
        <f t="shared" si="167"/>
        <v>-</v>
      </c>
      <c r="R159" s="128" t="str">
        <f t="shared" si="168"/>
        <v>-</v>
      </c>
      <c r="S159" s="128" t="str">
        <f t="shared" si="169"/>
        <v>-</v>
      </c>
      <c r="T159" s="128" t="str">
        <f t="shared" si="170"/>
        <v>-</v>
      </c>
      <c r="U159" s="128" t="str">
        <f t="shared" si="171"/>
        <v>-</v>
      </c>
      <c r="V159" s="128" t="str">
        <f t="shared" si="172"/>
        <v>-</v>
      </c>
      <c r="W159" s="128" t="str">
        <f t="shared" si="173"/>
        <v>-</v>
      </c>
      <c r="X159" s="128" t="str">
        <f t="shared" si="174"/>
        <v>-</v>
      </c>
      <c r="Y159" s="128" t="str">
        <f t="shared" si="175"/>
        <v>-</v>
      </c>
      <c r="Z159" s="128" t="str">
        <f t="shared" si="176"/>
        <v>-</v>
      </c>
      <c r="AA159" s="128" t="str">
        <f t="shared" si="177"/>
        <v>-</v>
      </c>
      <c r="AB159" s="128"/>
      <c r="AC159" s="128" t="str">
        <f t="shared" si="178"/>
        <v>-</v>
      </c>
      <c r="AD159" s="128" t="str">
        <f t="shared" si="179"/>
        <v>-</v>
      </c>
      <c r="AE159" s="128" t="str">
        <f t="shared" si="180"/>
        <v>-</v>
      </c>
      <c r="AF159" s="128" t="str">
        <f t="shared" si="181"/>
        <v>-</v>
      </c>
      <c r="AG159" s="128" t="str">
        <f t="shared" si="182"/>
        <v>-</v>
      </c>
      <c r="AH159" s="128" t="str">
        <f t="shared" si="183"/>
        <v>-</v>
      </c>
      <c r="AI159" s="128" t="str">
        <f t="shared" si="184"/>
        <v>-</v>
      </c>
      <c r="AJ159" s="128" t="str">
        <f t="shared" si="185"/>
        <v>-</v>
      </c>
      <c r="AK159" s="128" t="str">
        <f t="shared" si="186"/>
        <v>-</v>
      </c>
      <c r="AL159" s="128" t="str">
        <f t="shared" si="187"/>
        <v>-</v>
      </c>
      <c r="AM159" s="128" t="str">
        <f t="shared" si="188"/>
        <v>-</v>
      </c>
      <c r="AN159" s="128" t="str">
        <f t="shared" si="189"/>
        <v>-</v>
      </c>
      <c r="AO159" s="128" t="str">
        <f t="shared" si="190"/>
        <v>-</v>
      </c>
      <c r="AP159" s="128" t="str">
        <f t="shared" si="191"/>
        <v>-</v>
      </c>
      <c r="AQ159" s="128" t="str">
        <f t="shared" ref="AQ159:AQ177" si="213">IF($I159="保育標準時間",HLOOKUP(H159,$G$5:$J$49,33,FALSE),IF($I159="保育短時間",HLOOKUP(H159,$K$5:$N$49,33,FALSE),"-"))</f>
        <v>-</v>
      </c>
      <c r="AR159" s="128" t="str">
        <f t="shared" ref="AR159:AR177" si="214">IF(OR(I159="保育標準時間",I159="保育短時間"),IF(K159="○",$P$28,"-"),"-")</f>
        <v>-</v>
      </c>
      <c r="AS159" s="128">
        <f t="shared" si="192"/>
        <v>0</v>
      </c>
      <c r="AT159" s="128" t="str">
        <f t="shared" ref="AT159:AT177" si="215">IFERROR(ROUND(Q159*$M159/25,0),"-")</f>
        <v>-</v>
      </c>
      <c r="AU159" s="128" t="str">
        <f t="shared" ref="AU159:AU177" si="216">IFERROR(ROUND(R159*$M159/25,0),"-")</f>
        <v>-</v>
      </c>
      <c r="AV159" s="128" t="str">
        <f t="shared" ref="AV159:AV177" si="217">IFERROR(ROUND(S159*$M159/25,0),"-")</f>
        <v>-</v>
      </c>
      <c r="AW159" s="128" t="str">
        <f t="shared" ref="AW159:AW177" si="218">IFERROR(ROUND(T159*$M159/25,0),"-")</f>
        <v>-</v>
      </c>
      <c r="AX159" s="128" t="str">
        <f t="shared" ref="AX159:AX177" si="219">IFERROR(ROUND(U159*$M159/25,0),"-")</f>
        <v>-</v>
      </c>
      <c r="AY159" s="128" t="str">
        <f t="shared" ref="AY159:AY177" si="220">IFERROR(ROUND(V159*$M159/25,0),"-")</f>
        <v>-</v>
      </c>
      <c r="AZ159" s="128" t="str">
        <f t="shared" ref="AZ159:AZ177" si="221">IFERROR(ROUND(W159*$M159/25,0),"-")</f>
        <v>-</v>
      </c>
      <c r="BA159" s="128" t="str">
        <f t="shared" ref="BA159:BA177" si="222">IFERROR(ROUND(X159*$M159/25,0),"-")</f>
        <v>-</v>
      </c>
      <c r="BB159" s="128" t="str">
        <f t="shared" ref="BB159:BB177" si="223">IFERROR(ROUND(Y159*$M159/25,0),"-")</f>
        <v>-</v>
      </c>
      <c r="BC159" s="128" t="str">
        <f t="shared" ref="BC159:BC177" si="224">IFERROR(ROUND(Z159*$M159/25,0),"-")</f>
        <v>-</v>
      </c>
      <c r="BD159" s="128" t="str">
        <f t="shared" ref="BD159:BD177" si="225">IFERROR(ROUND(AA159*$M159/25,0),"-")</f>
        <v>-</v>
      </c>
      <c r="BE159" s="128" t="str">
        <f t="shared" ref="BE159:BE177" si="226">IFERROR(ROUND(AB159*$M159/25,0),"-")</f>
        <v>-</v>
      </c>
      <c r="BF159" s="128" t="str">
        <f t="shared" si="194"/>
        <v>-</v>
      </c>
      <c r="BG159" s="128" t="str">
        <f t="shared" si="195"/>
        <v>-</v>
      </c>
      <c r="BH159" s="128" t="str">
        <f t="shared" si="196"/>
        <v>-</v>
      </c>
      <c r="BI159" s="128" t="str">
        <f t="shared" si="197"/>
        <v>-</v>
      </c>
      <c r="BJ159" s="128" t="str">
        <f t="shared" si="198"/>
        <v>-</v>
      </c>
      <c r="BK159" s="128" t="str">
        <f t="shared" si="199"/>
        <v>-</v>
      </c>
      <c r="BL159" s="128" t="str">
        <f t="shared" si="200"/>
        <v>-</v>
      </c>
      <c r="BM159" s="128" t="str">
        <f t="shared" si="201"/>
        <v>-</v>
      </c>
      <c r="BN159" s="128" t="str">
        <f t="shared" si="202"/>
        <v>-</v>
      </c>
      <c r="BO159" s="128" t="str">
        <f t="shared" si="203"/>
        <v>-</v>
      </c>
      <c r="BP159" s="128" t="str">
        <f t="shared" si="204"/>
        <v>-</v>
      </c>
      <c r="BQ159" s="128" t="str">
        <f t="shared" si="205"/>
        <v>-</v>
      </c>
      <c r="BR159" s="128" t="str">
        <f t="shared" si="206"/>
        <v>-</v>
      </c>
      <c r="BS159" s="128" t="str">
        <f t="shared" si="207"/>
        <v>-</v>
      </c>
      <c r="BT159" s="128" t="str">
        <f t="shared" si="208"/>
        <v>-</v>
      </c>
      <c r="BU159" s="128" t="str">
        <f t="shared" si="209"/>
        <v>-</v>
      </c>
      <c r="BV159" s="129">
        <f t="shared" si="210"/>
        <v>0</v>
      </c>
      <c r="BX159" s="128" t="str">
        <f t="shared" si="106"/>
        <v>-</v>
      </c>
    </row>
    <row r="160" spans="2:76" ht="12.75" customHeight="1">
      <c r="G160" s="20" t="str">
        <f>IF(月途中入退所!$D33=$B$2,月途中入退所!$F33,"-")</f>
        <v>-</v>
      </c>
      <c r="H160" s="20" t="str">
        <f>IF(月途中入退所!$D33=$B$2,月途中入退所!$G33,"-")</f>
        <v>-</v>
      </c>
      <c r="I160" s="20" t="str">
        <f>IF(月途中入退所!$D33=$B$2,月途中入退所!$H33,"-")</f>
        <v>-</v>
      </c>
      <c r="J160" s="149" t="str">
        <f t="shared" si="211"/>
        <v>-</v>
      </c>
      <c r="K160" s="20" t="str">
        <f>IF(月途中入退所!$D33=$B$2,月途中入退所!$I33,"-")</f>
        <v>-</v>
      </c>
      <c r="L160" s="162" t="str">
        <f t="shared" si="212"/>
        <v>-</v>
      </c>
      <c r="M160" s="20" t="str">
        <f>IF(月途中入退所!$D33=$B$2,月途中入退所!$J33,"-")</f>
        <v>-</v>
      </c>
      <c r="N160" s="129">
        <f t="shared" si="165"/>
        <v>0</v>
      </c>
      <c r="P160" s="128" t="str">
        <f t="shared" si="166"/>
        <v>-</v>
      </c>
      <c r="Q160" s="128" t="str">
        <f t="shared" si="167"/>
        <v>-</v>
      </c>
      <c r="R160" s="128" t="str">
        <f t="shared" si="168"/>
        <v>-</v>
      </c>
      <c r="S160" s="128" t="str">
        <f t="shared" si="169"/>
        <v>-</v>
      </c>
      <c r="T160" s="128" t="str">
        <f t="shared" si="170"/>
        <v>-</v>
      </c>
      <c r="U160" s="128" t="str">
        <f t="shared" si="171"/>
        <v>-</v>
      </c>
      <c r="V160" s="128" t="str">
        <f t="shared" si="172"/>
        <v>-</v>
      </c>
      <c r="W160" s="128" t="str">
        <f t="shared" si="173"/>
        <v>-</v>
      </c>
      <c r="X160" s="128" t="str">
        <f t="shared" si="174"/>
        <v>-</v>
      </c>
      <c r="Y160" s="128" t="str">
        <f t="shared" si="175"/>
        <v>-</v>
      </c>
      <c r="Z160" s="128" t="str">
        <f t="shared" si="176"/>
        <v>-</v>
      </c>
      <c r="AA160" s="128" t="str">
        <f t="shared" si="177"/>
        <v>-</v>
      </c>
      <c r="AB160" s="128"/>
      <c r="AC160" s="128" t="str">
        <f t="shared" si="178"/>
        <v>-</v>
      </c>
      <c r="AD160" s="128" t="str">
        <f t="shared" si="179"/>
        <v>-</v>
      </c>
      <c r="AE160" s="128" t="str">
        <f t="shared" si="180"/>
        <v>-</v>
      </c>
      <c r="AF160" s="128" t="str">
        <f t="shared" si="181"/>
        <v>-</v>
      </c>
      <c r="AG160" s="128" t="str">
        <f t="shared" si="182"/>
        <v>-</v>
      </c>
      <c r="AH160" s="128" t="str">
        <f t="shared" si="183"/>
        <v>-</v>
      </c>
      <c r="AI160" s="128" t="str">
        <f t="shared" si="184"/>
        <v>-</v>
      </c>
      <c r="AJ160" s="128" t="str">
        <f t="shared" si="185"/>
        <v>-</v>
      </c>
      <c r="AK160" s="128" t="str">
        <f t="shared" si="186"/>
        <v>-</v>
      </c>
      <c r="AL160" s="128" t="str">
        <f t="shared" si="187"/>
        <v>-</v>
      </c>
      <c r="AM160" s="128" t="str">
        <f t="shared" si="188"/>
        <v>-</v>
      </c>
      <c r="AN160" s="128" t="str">
        <f t="shared" si="189"/>
        <v>-</v>
      </c>
      <c r="AO160" s="128" t="str">
        <f t="shared" si="190"/>
        <v>-</v>
      </c>
      <c r="AP160" s="128" t="str">
        <f t="shared" si="191"/>
        <v>-</v>
      </c>
      <c r="AQ160" s="128" t="str">
        <f t="shared" si="213"/>
        <v>-</v>
      </c>
      <c r="AR160" s="128" t="str">
        <f t="shared" si="214"/>
        <v>-</v>
      </c>
      <c r="AS160" s="128">
        <f t="shared" si="192"/>
        <v>0</v>
      </c>
      <c r="AT160" s="128" t="str">
        <f t="shared" si="215"/>
        <v>-</v>
      </c>
      <c r="AU160" s="128" t="str">
        <f t="shared" si="216"/>
        <v>-</v>
      </c>
      <c r="AV160" s="128" t="str">
        <f t="shared" si="217"/>
        <v>-</v>
      </c>
      <c r="AW160" s="128" t="str">
        <f t="shared" si="218"/>
        <v>-</v>
      </c>
      <c r="AX160" s="128" t="str">
        <f t="shared" si="219"/>
        <v>-</v>
      </c>
      <c r="AY160" s="128" t="str">
        <f t="shared" si="220"/>
        <v>-</v>
      </c>
      <c r="AZ160" s="128" t="str">
        <f t="shared" si="221"/>
        <v>-</v>
      </c>
      <c r="BA160" s="128" t="str">
        <f t="shared" si="222"/>
        <v>-</v>
      </c>
      <c r="BB160" s="128" t="str">
        <f t="shared" si="223"/>
        <v>-</v>
      </c>
      <c r="BC160" s="128" t="str">
        <f t="shared" si="224"/>
        <v>-</v>
      </c>
      <c r="BD160" s="128" t="str">
        <f t="shared" si="225"/>
        <v>-</v>
      </c>
      <c r="BE160" s="128" t="str">
        <f t="shared" si="226"/>
        <v>-</v>
      </c>
      <c r="BF160" s="128" t="str">
        <f t="shared" si="194"/>
        <v>-</v>
      </c>
      <c r="BG160" s="128" t="str">
        <f t="shared" si="195"/>
        <v>-</v>
      </c>
      <c r="BH160" s="128" t="str">
        <f t="shared" si="196"/>
        <v>-</v>
      </c>
      <c r="BI160" s="128" t="str">
        <f t="shared" si="197"/>
        <v>-</v>
      </c>
      <c r="BJ160" s="128" t="str">
        <f t="shared" si="198"/>
        <v>-</v>
      </c>
      <c r="BK160" s="128" t="str">
        <f t="shared" si="199"/>
        <v>-</v>
      </c>
      <c r="BL160" s="128" t="str">
        <f t="shared" si="200"/>
        <v>-</v>
      </c>
      <c r="BM160" s="128" t="str">
        <f t="shared" si="201"/>
        <v>-</v>
      </c>
      <c r="BN160" s="128" t="str">
        <f t="shared" si="202"/>
        <v>-</v>
      </c>
      <c r="BO160" s="128" t="str">
        <f t="shared" si="203"/>
        <v>-</v>
      </c>
      <c r="BP160" s="128" t="str">
        <f t="shared" si="204"/>
        <v>-</v>
      </c>
      <c r="BQ160" s="128" t="str">
        <f t="shared" si="205"/>
        <v>-</v>
      </c>
      <c r="BR160" s="128" t="str">
        <f t="shared" si="206"/>
        <v>-</v>
      </c>
      <c r="BS160" s="128" t="str">
        <f t="shared" si="207"/>
        <v>-</v>
      </c>
      <c r="BT160" s="128" t="str">
        <f t="shared" si="208"/>
        <v>-</v>
      </c>
      <c r="BU160" s="128" t="str">
        <f t="shared" si="209"/>
        <v>-</v>
      </c>
      <c r="BV160" s="129">
        <f t="shared" si="210"/>
        <v>0</v>
      </c>
      <c r="BX160" s="128" t="str">
        <f t="shared" si="106"/>
        <v>-</v>
      </c>
    </row>
    <row r="161" spans="7:76" ht="12.75" customHeight="1">
      <c r="G161" s="20" t="str">
        <f>IF(月途中入退所!$D34=$B$2,月途中入退所!$F34,"-")</f>
        <v>-</v>
      </c>
      <c r="H161" s="20" t="str">
        <f>IF(月途中入退所!$D34=$B$2,月途中入退所!$G34,"-")</f>
        <v>-</v>
      </c>
      <c r="I161" s="20" t="str">
        <f>IF(月途中入退所!$D34=$B$2,月途中入退所!$H34,"-")</f>
        <v>-</v>
      </c>
      <c r="J161" s="149" t="str">
        <f t="shared" si="211"/>
        <v>-</v>
      </c>
      <c r="K161" s="20" t="str">
        <f>IF(月途中入退所!$D34=$B$2,月途中入退所!$I34,"-")</f>
        <v>-</v>
      </c>
      <c r="L161" s="162" t="str">
        <f t="shared" si="212"/>
        <v>-</v>
      </c>
      <c r="M161" s="20" t="str">
        <f>IF(月途中入退所!$D34=$B$2,月途中入退所!$J34,"-")</f>
        <v>-</v>
      </c>
      <c r="N161" s="129">
        <f t="shared" si="165"/>
        <v>0</v>
      </c>
      <c r="P161" s="128" t="str">
        <f t="shared" si="166"/>
        <v>-</v>
      </c>
      <c r="Q161" s="128" t="str">
        <f t="shared" si="167"/>
        <v>-</v>
      </c>
      <c r="R161" s="128" t="str">
        <f t="shared" si="168"/>
        <v>-</v>
      </c>
      <c r="S161" s="128" t="str">
        <f t="shared" si="169"/>
        <v>-</v>
      </c>
      <c r="T161" s="128" t="str">
        <f t="shared" si="170"/>
        <v>-</v>
      </c>
      <c r="U161" s="128" t="str">
        <f t="shared" si="171"/>
        <v>-</v>
      </c>
      <c r="V161" s="128" t="str">
        <f t="shared" si="172"/>
        <v>-</v>
      </c>
      <c r="W161" s="128" t="str">
        <f t="shared" si="173"/>
        <v>-</v>
      </c>
      <c r="X161" s="128" t="str">
        <f t="shared" si="174"/>
        <v>-</v>
      </c>
      <c r="Y161" s="128" t="str">
        <f t="shared" si="175"/>
        <v>-</v>
      </c>
      <c r="Z161" s="128" t="str">
        <f t="shared" si="176"/>
        <v>-</v>
      </c>
      <c r="AA161" s="128" t="str">
        <f t="shared" si="177"/>
        <v>-</v>
      </c>
      <c r="AB161" s="128"/>
      <c r="AC161" s="128" t="str">
        <f t="shared" si="178"/>
        <v>-</v>
      </c>
      <c r="AD161" s="128" t="str">
        <f t="shared" si="179"/>
        <v>-</v>
      </c>
      <c r="AE161" s="128" t="str">
        <f t="shared" si="180"/>
        <v>-</v>
      </c>
      <c r="AF161" s="128" t="str">
        <f t="shared" si="181"/>
        <v>-</v>
      </c>
      <c r="AG161" s="128" t="str">
        <f t="shared" si="182"/>
        <v>-</v>
      </c>
      <c r="AH161" s="128" t="str">
        <f t="shared" si="183"/>
        <v>-</v>
      </c>
      <c r="AI161" s="128" t="str">
        <f t="shared" si="184"/>
        <v>-</v>
      </c>
      <c r="AJ161" s="128" t="str">
        <f t="shared" si="185"/>
        <v>-</v>
      </c>
      <c r="AK161" s="128" t="str">
        <f t="shared" si="186"/>
        <v>-</v>
      </c>
      <c r="AL161" s="128" t="str">
        <f t="shared" si="187"/>
        <v>-</v>
      </c>
      <c r="AM161" s="128" t="str">
        <f t="shared" si="188"/>
        <v>-</v>
      </c>
      <c r="AN161" s="128" t="str">
        <f t="shared" si="189"/>
        <v>-</v>
      </c>
      <c r="AO161" s="128" t="str">
        <f t="shared" si="190"/>
        <v>-</v>
      </c>
      <c r="AP161" s="128" t="str">
        <f t="shared" si="191"/>
        <v>-</v>
      </c>
      <c r="AQ161" s="128" t="str">
        <f t="shared" si="213"/>
        <v>-</v>
      </c>
      <c r="AR161" s="128" t="str">
        <f t="shared" si="214"/>
        <v>-</v>
      </c>
      <c r="AS161" s="128">
        <f t="shared" si="192"/>
        <v>0</v>
      </c>
      <c r="AT161" s="128" t="str">
        <f t="shared" si="215"/>
        <v>-</v>
      </c>
      <c r="AU161" s="128" t="str">
        <f t="shared" si="216"/>
        <v>-</v>
      </c>
      <c r="AV161" s="128" t="str">
        <f t="shared" si="217"/>
        <v>-</v>
      </c>
      <c r="AW161" s="128" t="str">
        <f t="shared" si="218"/>
        <v>-</v>
      </c>
      <c r="AX161" s="128" t="str">
        <f t="shared" si="219"/>
        <v>-</v>
      </c>
      <c r="AY161" s="128" t="str">
        <f t="shared" si="220"/>
        <v>-</v>
      </c>
      <c r="AZ161" s="128" t="str">
        <f t="shared" si="221"/>
        <v>-</v>
      </c>
      <c r="BA161" s="128" t="str">
        <f t="shared" si="222"/>
        <v>-</v>
      </c>
      <c r="BB161" s="128" t="str">
        <f t="shared" si="223"/>
        <v>-</v>
      </c>
      <c r="BC161" s="128" t="str">
        <f t="shared" si="224"/>
        <v>-</v>
      </c>
      <c r="BD161" s="128" t="str">
        <f t="shared" si="225"/>
        <v>-</v>
      </c>
      <c r="BE161" s="128" t="str">
        <f t="shared" si="226"/>
        <v>-</v>
      </c>
      <c r="BF161" s="128" t="str">
        <f t="shared" si="194"/>
        <v>-</v>
      </c>
      <c r="BG161" s="128" t="str">
        <f t="shared" si="195"/>
        <v>-</v>
      </c>
      <c r="BH161" s="128" t="str">
        <f t="shared" si="196"/>
        <v>-</v>
      </c>
      <c r="BI161" s="128" t="str">
        <f t="shared" si="197"/>
        <v>-</v>
      </c>
      <c r="BJ161" s="128" t="str">
        <f t="shared" si="198"/>
        <v>-</v>
      </c>
      <c r="BK161" s="128" t="str">
        <f t="shared" si="199"/>
        <v>-</v>
      </c>
      <c r="BL161" s="128" t="str">
        <f t="shared" si="200"/>
        <v>-</v>
      </c>
      <c r="BM161" s="128" t="str">
        <f t="shared" si="201"/>
        <v>-</v>
      </c>
      <c r="BN161" s="128" t="str">
        <f t="shared" si="202"/>
        <v>-</v>
      </c>
      <c r="BO161" s="128" t="str">
        <f t="shared" si="203"/>
        <v>-</v>
      </c>
      <c r="BP161" s="128" t="str">
        <f t="shared" si="204"/>
        <v>-</v>
      </c>
      <c r="BQ161" s="128" t="str">
        <f t="shared" si="205"/>
        <v>-</v>
      </c>
      <c r="BR161" s="128" t="str">
        <f t="shared" si="206"/>
        <v>-</v>
      </c>
      <c r="BS161" s="128" t="str">
        <f t="shared" si="207"/>
        <v>-</v>
      </c>
      <c r="BT161" s="128" t="str">
        <f t="shared" si="208"/>
        <v>-</v>
      </c>
      <c r="BU161" s="128" t="str">
        <f t="shared" si="209"/>
        <v>-</v>
      </c>
      <c r="BV161" s="129">
        <f t="shared" si="210"/>
        <v>0</v>
      </c>
      <c r="BX161" s="128" t="str">
        <f t="shared" si="106"/>
        <v>-</v>
      </c>
    </row>
    <row r="162" spans="7:76" ht="12.75" customHeight="1">
      <c r="G162" s="20" t="str">
        <f>IF(月途中入退所!$D35=$B$2,月途中入退所!$F35,"-")</f>
        <v>-</v>
      </c>
      <c r="H162" s="20" t="str">
        <f>IF(月途中入退所!$D35=$B$2,月途中入退所!$G35,"-")</f>
        <v>-</v>
      </c>
      <c r="I162" s="20" t="str">
        <f>IF(月途中入退所!$D35=$B$2,月途中入退所!$H35,"-")</f>
        <v>-</v>
      </c>
      <c r="J162" s="149" t="str">
        <f t="shared" si="211"/>
        <v>-</v>
      </c>
      <c r="K162" s="20" t="str">
        <f>IF(月途中入退所!$D35=$B$2,月途中入退所!$I35,"-")</f>
        <v>-</v>
      </c>
      <c r="L162" s="162" t="str">
        <f t="shared" si="212"/>
        <v>-</v>
      </c>
      <c r="M162" s="20" t="str">
        <f>IF(月途中入退所!$D35=$B$2,月途中入退所!$J35,"-")</f>
        <v>-</v>
      </c>
      <c r="N162" s="129">
        <f t="shared" si="165"/>
        <v>0</v>
      </c>
      <c r="P162" s="128" t="str">
        <f t="shared" si="166"/>
        <v>-</v>
      </c>
      <c r="Q162" s="128" t="str">
        <f t="shared" si="167"/>
        <v>-</v>
      </c>
      <c r="R162" s="128" t="str">
        <f t="shared" si="168"/>
        <v>-</v>
      </c>
      <c r="S162" s="128" t="str">
        <f t="shared" si="169"/>
        <v>-</v>
      </c>
      <c r="T162" s="128" t="str">
        <f t="shared" si="170"/>
        <v>-</v>
      </c>
      <c r="U162" s="128" t="str">
        <f t="shared" si="171"/>
        <v>-</v>
      </c>
      <c r="V162" s="128" t="str">
        <f t="shared" si="172"/>
        <v>-</v>
      </c>
      <c r="W162" s="128" t="str">
        <f t="shared" si="173"/>
        <v>-</v>
      </c>
      <c r="X162" s="128" t="str">
        <f t="shared" si="174"/>
        <v>-</v>
      </c>
      <c r="Y162" s="128" t="str">
        <f t="shared" si="175"/>
        <v>-</v>
      </c>
      <c r="Z162" s="128" t="str">
        <f t="shared" si="176"/>
        <v>-</v>
      </c>
      <c r="AA162" s="128" t="str">
        <f t="shared" si="177"/>
        <v>-</v>
      </c>
      <c r="AB162" s="128"/>
      <c r="AC162" s="128" t="str">
        <f t="shared" si="178"/>
        <v>-</v>
      </c>
      <c r="AD162" s="128" t="str">
        <f t="shared" si="179"/>
        <v>-</v>
      </c>
      <c r="AE162" s="128" t="str">
        <f t="shared" si="180"/>
        <v>-</v>
      </c>
      <c r="AF162" s="128" t="str">
        <f t="shared" si="181"/>
        <v>-</v>
      </c>
      <c r="AG162" s="128" t="str">
        <f t="shared" si="182"/>
        <v>-</v>
      </c>
      <c r="AH162" s="128" t="str">
        <f t="shared" si="183"/>
        <v>-</v>
      </c>
      <c r="AI162" s="128" t="str">
        <f t="shared" si="184"/>
        <v>-</v>
      </c>
      <c r="AJ162" s="128" t="str">
        <f t="shared" si="185"/>
        <v>-</v>
      </c>
      <c r="AK162" s="128" t="str">
        <f t="shared" si="186"/>
        <v>-</v>
      </c>
      <c r="AL162" s="128" t="str">
        <f t="shared" si="187"/>
        <v>-</v>
      </c>
      <c r="AM162" s="128" t="str">
        <f t="shared" si="188"/>
        <v>-</v>
      </c>
      <c r="AN162" s="128" t="str">
        <f t="shared" si="189"/>
        <v>-</v>
      </c>
      <c r="AO162" s="128" t="str">
        <f t="shared" si="190"/>
        <v>-</v>
      </c>
      <c r="AP162" s="128" t="str">
        <f t="shared" si="191"/>
        <v>-</v>
      </c>
      <c r="AQ162" s="128" t="str">
        <f t="shared" si="213"/>
        <v>-</v>
      </c>
      <c r="AR162" s="128" t="str">
        <f t="shared" si="214"/>
        <v>-</v>
      </c>
      <c r="AS162" s="128">
        <f t="shared" si="192"/>
        <v>0</v>
      </c>
      <c r="AT162" s="128" t="str">
        <f t="shared" si="215"/>
        <v>-</v>
      </c>
      <c r="AU162" s="128" t="str">
        <f t="shared" si="216"/>
        <v>-</v>
      </c>
      <c r="AV162" s="128" t="str">
        <f t="shared" si="217"/>
        <v>-</v>
      </c>
      <c r="AW162" s="128" t="str">
        <f t="shared" si="218"/>
        <v>-</v>
      </c>
      <c r="AX162" s="128" t="str">
        <f t="shared" si="219"/>
        <v>-</v>
      </c>
      <c r="AY162" s="128" t="str">
        <f t="shared" si="220"/>
        <v>-</v>
      </c>
      <c r="AZ162" s="128" t="str">
        <f t="shared" si="221"/>
        <v>-</v>
      </c>
      <c r="BA162" s="128" t="str">
        <f t="shared" si="222"/>
        <v>-</v>
      </c>
      <c r="BB162" s="128" t="str">
        <f t="shared" si="223"/>
        <v>-</v>
      </c>
      <c r="BC162" s="128" t="str">
        <f t="shared" si="224"/>
        <v>-</v>
      </c>
      <c r="BD162" s="128" t="str">
        <f t="shared" si="225"/>
        <v>-</v>
      </c>
      <c r="BE162" s="128" t="str">
        <f t="shared" si="226"/>
        <v>-</v>
      </c>
      <c r="BF162" s="128" t="str">
        <f t="shared" si="194"/>
        <v>-</v>
      </c>
      <c r="BG162" s="128" t="str">
        <f t="shared" si="195"/>
        <v>-</v>
      </c>
      <c r="BH162" s="128" t="str">
        <f t="shared" si="196"/>
        <v>-</v>
      </c>
      <c r="BI162" s="128" t="str">
        <f t="shared" si="197"/>
        <v>-</v>
      </c>
      <c r="BJ162" s="128" t="str">
        <f t="shared" si="198"/>
        <v>-</v>
      </c>
      <c r="BK162" s="128" t="str">
        <f t="shared" si="199"/>
        <v>-</v>
      </c>
      <c r="BL162" s="128" t="str">
        <f t="shared" si="200"/>
        <v>-</v>
      </c>
      <c r="BM162" s="128" t="str">
        <f t="shared" si="201"/>
        <v>-</v>
      </c>
      <c r="BN162" s="128" t="str">
        <f t="shared" si="202"/>
        <v>-</v>
      </c>
      <c r="BO162" s="128" t="str">
        <f t="shared" si="203"/>
        <v>-</v>
      </c>
      <c r="BP162" s="128" t="str">
        <f t="shared" si="204"/>
        <v>-</v>
      </c>
      <c r="BQ162" s="128" t="str">
        <f t="shared" si="205"/>
        <v>-</v>
      </c>
      <c r="BR162" s="128" t="str">
        <f t="shared" si="206"/>
        <v>-</v>
      </c>
      <c r="BS162" s="128" t="str">
        <f t="shared" si="207"/>
        <v>-</v>
      </c>
      <c r="BT162" s="128" t="str">
        <f t="shared" si="208"/>
        <v>-</v>
      </c>
      <c r="BU162" s="128" t="str">
        <f t="shared" si="209"/>
        <v>-</v>
      </c>
      <c r="BV162" s="129">
        <f t="shared" si="210"/>
        <v>0</v>
      </c>
      <c r="BX162" s="128" t="str">
        <f t="shared" si="106"/>
        <v>-</v>
      </c>
    </row>
    <row r="163" spans="7:76" ht="12.75" customHeight="1">
      <c r="G163" s="20" t="str">
        <f>IF(月途中入退所!$D36=$B$2,月途中入退所!$F36,"-")</f>
        <v>-</v>
      </c>
      <c r="H163" s="20" t="str">
        <f>IF(月途中入退所!$D36=$B$2,月途中入退所!$G36,"-")</f>
        <v>-</v>
      </c>
      <c r="I163" s="20" t="str">
        <f>IF(月途中入退所!$D36=$B$2,月途中入退所!$H36,"-")</f>
        <v>-</v>
      </c>
      <c r="J163" s="149" t="str">
        <f t="shared" si="211"/>
        <v>-</v>
      </c>
      <c r="K163" s="20" t="str">
        <f>IF(月途中入退所!$D36=$B$2,月途中入退所!$I36,"-")</f>
        <v>-</v>
      </c>
      <c r="L163" s="162" t="str">
        <f t="shared" si="212"/>
        <v>-</v>
      </c>
      <c r="M163" s="20" t="str">
        <f>IF(月途中入退所!$D36=$B$2,月途中入退所!$J36,"-")</f>
        <v>-</v>
      </c>
      <c r="N163" s="129">
        <f t="shared" si="165"/>
        <v>0</v>
      </c>
      <c r="P163" s="128" t="str">
        <f t="shared" si="166"/>
        <v>-</v>
      </c>
      <c r="Q163" s="128" t="str">
        <f t="shared" si="167"/>
        <v>-</v>
      </c>
      <c r="R163" s="128" t="str">
        <f t="shared" si="168"/>
        <v>-</v>
      </c>
      <c r="S163" s="128" t="str">
        <f t="shared" si="169"/>
        <v>-</v>
      </c>
      <c r="T163" s="128" t="str">
        <f t="shared" si="170"/>
        <v>-</v>
      </c>
      <c r="U163" s="128" t="str">
        <f t="shared" si="171"/>
        <v>-</v>
      </c>
      <c r="V163" s="128" t="str">
        <f t="shared" si="172"/>
        <v>-</v>
      </c>
      <c r="W163" s="128" t="str">
        <f t="shared" si="173"/>
        <v>-</v>
      </c>
      <c r="X163" s="128" t="str">
        <f t="shared" si="174"/>
        <v>-</v>
      </c>
      <c r="Y163" s="128" t="str">
        <f t="shared" si="175"/>
        <v>-</v>
      </c>
      <c r="Z163" s="128" t="str">
        <f t="shared" si="176"/>
        <v>-</v>
      </c>
      <c r="AA163" s="128" t="str">
        <f t="shared" si="177"/>
        <v>-</v>
      </c>
      <c r="AB163" s="128"/>
      <c r="AC163" s="128" t="str">
        <f t="shared" si="178"/>
        <v>-</v>
      </c>
      <c r="AD163" s="128" t="str">
        <f t="shared" si="179"/>
        <v>-</v>
      </c>
      <c r="AE163" s="128" t="str">
        <f t="shared" si="180"/>
        <v>-</v>
      </c>
      <c r="AF163" s="128" t="str">
        <f t="shared" si="181"/>
        <v>-</v>
      </c>
      <c r="AG163" s="128" t="str">
        <f t="shared" si="182"/>
        <v>-</v>
      </c>
      <c r="AH163" s="128" t="str">
        <f t="shared" si="183"/>
        <v>-</v>
      </c>
      <c r="AI163" s="128" t="str">
        <f t="shared" si="184"/>
        <v>-</v>
      </c>
      <c r="AJ163" s="128" t="str">
        <f t="shared" si="185"/>
        <v>-</v>
      </c>
      <c r="AK163" s="128" t="str">
        <f t="shared" si="186"/>
        <v>-</v>
      </c>
      <c r="AL163" s="128" t="str">
        <f t="shared" si="187"/>
        <v>-</v>
      </c>
      <c r="AM163" s="128" t="str">
        <f t="shared" si="188"/>
        <v>-</v>
      </c>
      <c r="AN163" s="128" t="str">
        <f t="shared" si="189"/>
        <v>-</v>
      </c>
      <c r="AO163" s="128" t="str">
        <f t="shared" si="190"/>
        <v>-</v>
      </c>
      <c r="AP163" s="128" t="str">
        <f t="shared" si="191"/>
        <v>-</v>
      </c>
      <c r="AQ163" s="128" t="str">
        <f t="shared" si="213"/>
        <v>-</v>
      </c>
      <c r="AR163" s="128" t="str">
        <f t="shared" si="214"/>
        <v>-</v>
      </c>
      <c r="AS163" s="128">
        <f t="shared" si="192"/>
        <v>0</v>
      </c>
      <c r="AT163" s="128" t="str">
        <f t="shared" si="215"/>
        <v>-</v>
      </c>
      <c r="AU163" s="128" t="str">
        <f t="shared" si="216"/>
        <v>-</v>
      </c>
      <c r="AV163" s="128" t="str">
        <f t="shared" si="217"/>
        <v>-</v>
      </c>
      <c r="AW163" s="128" t="str">
        <f t="shared" si="218"/>
        <v>-</v>
      </c>
      <c r="AX163" s="128" t="str">
        <f t="shared" si="219"/>
        <v>-</v>
      </c>
      <c r="AY163" s="128" t="str">
        <f t="shared" si="220"/>
        <v>-</v>
      </c>
      <c r="AZ163" s="128" t="str">
        <f t="shared" si="221"/>
        <v>-</v>
      </c>
      <c r="BA163" s="128" t="str">
        <f t="shared" si="222"/>
        <v>-</v>
      </c>
      <c r="BB163" s="128" t="str">
        <f t="shared" si="223"/>
        <v>-</v>
      </c>
      <c r="BC163" s="128" t="str">
        <f t="shared" si="224"/>
        <v>-</v>
      </c>
      <c r="BD163" s="128" t="str">
        <f t="shared" si="225"/>
        <v>-</v>
      </c>
      <c r="BE163" s="128" t="str">
        <f t="shared" si="226"/>
        <v>-</v>
      </c>
      <c r="BF163" s="128" t="str">
        <f t="shared" si="194"/>
        <v>-</v>
      </c>
      <c r="BG163" s="128" t="str">
        <f t="shared" si="195"/>
        <v>-</v>
      </c>
      <c r="BH163" s="128" t="str">
        <f t="shared" si="196"/>
        <v>-</v>
      </c>
      <c r="BI163" s="128" t="str">
        <f t="shared" si="197"/>
        <v>-</v>
      </c>
      <c r="BJ163" s="128" t="str">
        <f t="shared" si="198"/>
        <v>-</v>
      </c>
      <c r="BK163" s="128" t="str">
        <f t="shared" si="199"/>
        <v>-</v>
      </c>
      <c r="BL163" s="128" t="str">
        <f t="shared" si="200"/>
        <v>-</v>
      </c>
      <c r="BM163" s="128" t="str">
        <f t="shared" si="201"/>
        <v>-</v>
      </c>
      <c r="BN163" s="128" t="str">
        <f t="shared" si="202"/>
        <v>-</v>
      </c>
      <c r="BO163" s="128" t="str">
        <f t="shared" si="203"/>
        <v>-</v>
      </c>
      <c r="BP163" s="128" t="str">
        <f t="shared" si="204"/>
        <v>-</v>
      </c>
      <c r="BQ163" s="128" t="str">
        <f t="shared" si="205"/>
        <v>-</v>
      </c>
      <c r="BR163" s="128" t="str">
        <f t="shared" si="206"/>
        <v>-</v>
      </c>
      <c r="BS163" s="128" t="str">
        <f t="shared" si="207"/>
        <v>-</v>
      </c>
      <c r="BT163" s="128" t="str">
        <f t="shared" si="208"/>
        <v>-</v>
      </c>
      <c r="BU163" s="128" t="str">
        <f t="shared" si="209"/>
        <v>-</v>
      </c>
      <c r="BV163" s="129">
        <f t="shared" si="210"/>
        <v>0</v>
      </c>
      <c r="BX163" s="128" t="str">
        <f t="shared" si="106"/>
        <v>-</v>
      </c>
    </row>
    <row r="164" spans="7:76" ht="12.75" customHeight="1">
      <c r="G164" s="20" t="str">
        <f>IF(月途中入退所!$D37=$B$2,月途中入退所!$F37,"-")</f>
        <v>-</v>
      </c>
      <c r="H164" s="20" t="str">
        <f>IF(月途中入退所!$D37=$B$2,月途中入退所!$G37,"-")</f>
        <v>-</v>
      </c>
      <c r="I164" s="20" t="str">
        <f>IF(月途中入退所!$D37=$B$2,月途中入退所!$H37,"-")</f>
        <v>-</v>
      </c>
      <c r="J164" s="149" t="str">
        <f t="shared" si="211"/>
        <v>-</v>
      </c>
      <c r="K164" s="20" t="str">
        <f>IF(月途中入退所!$D37=$B$2,月途中入退所!$I37,"-")</f>
        <v>-</v>
      </c>
      <c r="L164" s="162" t="str">
        <f t="shared" si="212"/>
        <v>-</v>
      </c>
      <c r="M164" s="20" t="str">
        <f>IF(月途中入退所!$D37=$B$2,月途中入退所!$J37,"-")</f>
        <v>-</v>
      </c>
      <c r="N164" s="129">
        <f t="shared" si="165"/>
        <v>0</v>
      </c>
      <c r="P164" s="128" t="str">
        <f t="shared" si="166"/>
        <v>-</v>
      </c>
      <c r="Q164" s="128" t="str">
        <f t="shared" si="167"/>
        <v>-</v>
      </c>
      <c r="R164" s="128" t="str">
        <f t="shared" si="168"/>
        <v>-</v>
      </c>
      <c r="S164" s="128" t="str">
        <f t="shared" si="169"/>
        <v>-</v>
      </c>
      <c r="T164" s="128" t="str">
        <f t="shared" si="170"/>
        <v>-</v>
      </c>
      <c r="U164" s="128" t="str">
        <f t="shared" si="171"/>
        <v>-</v>
      </c>
      <c r="V164" s="128" t="str">
        <f t="shared" si="172"/>
        <v>-</v>
      </c>
      <c r="W164" s="128" t="str">
        <f t="shared" si="173"/>
        <v>-</v>
      </c>
      <c r="X164" s="128" t="str">
        <f t="shared" si="174"/>
        <v>-</v>
      </c>
      <c r="Y164" s="128" t="str">
        <f t="shared" si="175"/>
        <v>-</v>
      </c>
      <c r="Z164" s="128" t="str">
        <f t="shared" si="176"/>
        <v>-</v>
      </c>
      <c r="AA164" s="128" t="str">
        <f t="shared" si="177"/>
        <v>-</v>
      </c>
      <c r="AB164" s="128"/>
      <c r="AC164" s="128" t="str">
        <f t="shared" si="178"/>
        <v>-</v>
      </c>
      <c r="AD164" s="128" t="str">
        <f t="shared" si="179"/>
        <v>-</v>
      </c>
      <c r="AE164" s="128" t="str">
        <f t="shared" si="180"/>
        <v>-</v>
      </c>
      <c r="AF164" s="128" t="str">
        <f t="shared" si="181"/>
        <v>-</v>
      </c>
      <c r="AG164" s="128" t="str">
        <f t="shared" si="182"/>
        <v>-</v>
      </c>
      <c r="AH164" s="128" t="str">
        <f t="shared" si="183"/>
        <v>-</v>
      </c>
      <c r="AI164" s="128" t="str">
        <f t="shared" si="184"/>
        <v>-</v>
      </c>
      <c r="AJ164" s="128" t="str">
        <f t="shared" si="185"/>
        <v>-</v>
      </c>
      <c r="AK164" s="128" t="str">
        <f t="shared" si="186"/>
        <v>-</v>
      </c>
      <c r="AL164" s="128" t="str">
        <f t="shared" si="187"/>
        <v>-</v>
      </c>
      <c r="AM164" s="128" t="str">
        <f t="shared" si="188"/>
        <v>-</v>
      </c>
      <c r="AN164" s="128" t="str">
        <f t="shared" si="189"/>
        <v>-</v>
      </c>
      <c r="AO164" s="128" t="str">
        <f t="shared" si="190"/>
        <v>-</v>
      </c>
      <c r="AP164" s="128" t="str">
        <f t="shared" si="191"/>
        <v>-</v>
      </c>
      <c r="AQ164" s="128" t="str">
        <f t="shared" si="213"/>
        <v>-</v>
      </c>
      <c r="AR164" s="128" t="str">
        <f t="shared" si="214"/>
        <v>-</v>
      </c>
      <c r="AS164" s="128">
        <f t="shared" si="192"/>
        <v>0</v>
      </c>
      <c r="AT164" s="128" t="str">
        <f t="shared" si="215"/>
        <v>-</v>
      </c>
      <c r="AU164" s="128" t="str">
        <f t="shared" si="216"/>
        <v>-</v>
      </c>
      <c r="AV164" s="128" t="str">
        <f t="shared" si="217"/>
        <v>-</v>
      </c>
      <c r="AW164" s="128" t="str">
        <f t="shared" si="218"/>
        <v>-</v>
      </c>
      <c r="AX164" s="128" t="str">
        <f t="shared" si="219"/>
        <v>-</v>
      </c>
      <c r="AY164" s="128" t="str">
        <f t="shared" si="220"/>
        <v>-</v>
      </c>
      <c r="AZ164" s="128" t="str">
        <f t="shared" si="221"/>
        <v>-</v>
      </c>
      <c r="BA164" s="128" t="str">
        <f t="shared" si="222"/>
        <v>-</v>
      </c>
      <c r="BB164" s="128" t="str">
        <f t="shared" si="223"/>
        <v>-</v>
      </c>
      <c r="BC164" s="128" t="str">
        <f t="shared" si="224"/>
        <v>-</v>
      </c>
      <c r="BD164" s="128" t="str">
        <f t="shared" si="225"/>
        <v>-</v>
      </c>
      <c r="BE164" s="128" t="str">
        <f t="shared" si="226"/>
        <v>-</v>
      </c>
      <c r="BF164" s="128" t="str">
        <f t="shared" si="194"/>
        <v>-</v>
      </c>
      <c r="BG164" s="128" t="str">
        <f t="shared" si="195"/>
        <v>-</v>
      </c>
      <c r="BH164" s="128" t="str">
        <f t="shared" si="196"/>
        <v>-</v>
      </c>
      <c r="BI164" s="128" t="str">
        <f t="shared" si="197"/>
        <v>-</v>
      </c>
      <c r="BJ164" s="128" t="str">
        <f t="shared" si="198"/>
        <v>-</v>
      </c>
      <c r="BK164" s="128" t="str">
        <f t="shared" si="199"/>
        <v>-</v>
      </c>
      <c r="BL164" s="128" t="str">
        <f t="shared" si="200"/>
        <v>-</v>
      </c>
      <c r="BM164" s="128" t="str">
        <f t="shared" si="201"/>
        <v>-</v>
      </c>
      <c r="BN164" s="128" t="str">
        <f t="shared" si="202"/>
        <v>-</v>
      </c>
      <c r="BO164" s="128" t="str">
        <f t="shared" si="203"/>
        <v>-</v>
      </c>
      <c r="BP164" s="128" t="str">
        <f t="shared" si="204"/>
        <v>-</v>
      </c>
      <c r="BQ164" s="128" t="str">
        <f t="shared" si="205"/>
        <v>-</v>
      </c>
      <c r="BR164" s="128" t="str">
        <f t="shared" si="206"/>
        <v>-</v>
      </c>
      <c r="BS164" s="128" t="str">
        <f t="shared" si="207"/>
        <v>-</v>
      </c>
      <c r="BT164" s="128" t="str">
        <f t="shared" si="208"/>
        <v>-</v>
      </c>
      <c r="BU164" s="128" t="str">
        <f t="shared" si="209"/>
        <v>-</v>
      </c>
      <c r="BV164" s="129">
        <f t="shared" si="210"/>
        <v>0</v>
      </c>
      <c r="BX164" s="128" t="str">
        <f t="shared" si="106"/>
        <v>-</v>
      </c>
    </row>
    <row r="165" spans="7:76" ht="12.75" customHeight="1">
      <c r="G165" s="20" t="str">
        <f>IF(月途中入退所!$D38=$B$2,月途中入退所!$F38,"-")</f>
        <v>-</v>
      </c>
      <c r="H165" s="20" t="str">
        <f>IF(月途中入退所!$D38=$B$2,月途中入退所!$G38,"-")</f>
        <v>-</v>
      </c>
      <c r="I165" s="20" t="str">
        <f>IF(月途中入退所!$D38=$B$2,月途中入退所!$H38,"-")</f>
        <v>-</v>
      </c>
      <c r="J165" s="149" t="str">
        <f t="shared" si="211"/>
        <v>-</v>
      </c>
      <c r="K165" s="20" t="str">
        <f>IF(月途中入退所!$D38=$B$2,月途中入退所!$I38,"-")</f>
        <v>-</v>
      </c>
      <c r="L165" s="162" t="str">
        <f t="shared" si="212"/>
        <v>-</v>
      </c>
      <c r="M165" s="20" t="str">
        <f>IF(月途中入退所!$D38=$B$2,月途中入退所!$J38,"-")</f>
        <v>-</v>
      </c>
      <c r="N165" s="129">
        <f t="shared" si="165"/>
        <v>0</v>
      </c>
      <c r="P165" s="128" t="str">
        <f t="shared" si="166"/>
        <v>-</v>
      </c>
      <c r="Q165" s="128" t="str">
        <f t="shared" si="167"/>
        <v>-</v>
      </c>
      <c r="R165" s="128" t="str">
        <f t="shared" si="168"/>
        <v>-</v>
      </c>
      <c r="S165" s="128" t="str">
        <f t="shared" si="169"/>
        <v>-</v>
      </c>
      <c r="T165" s="128" t="str">
        <f t="shared" si="170"/>
        <v>-</v>
      </c>
      <c r="U165" s="128" t="str">
        <f t="shared" si="171"/>
        <v>-</v>
      </c>
      <c r="V165" s="128" t="str">
        <f t="shared" si="172"/>
        <v>-</v>
      </c>
      <c r="W165" s="128" t="str">
        <f t="shared" si="173"/>
        <v>-</v>
      </c>
      <c r="X165" s="128" t="str">
        <f t="shared" si="174"/>
        <v>-</v>
      </c>
      <c r="Y165" s="128" t="str">
        <f t="shared" si="175"/>
        <v>-</v>
      </c>
      <c r="Z165" s="128" t="str">
        <f t="shared" si="176"/>
        <v>-</v>
      </c>
      <c r="AA165" s="128" t="str">
        <f t="shared" si="177"/>
        <v>-</v>
      </c>
      <c r="AB165" s="128"/>
      <c r="AC165" s="128" t="str">
        <f t="shared" si="178"/>
        <v>-</v>
      </c>
      <c r="AD165" s="128" t="str">
        <f t="shared" si="179"/>
        <v>-</v>
      </c>
      <c r="AE165" s="128" t="str">
        <f t="shared" si="180"/>
        <v>-</v>
      </c>
      <c r="AF165" s="128" t="str">
        <f t="shared" si="181"/>
        <v>-</v>
      </c>
      <c r="AG165" s="128" t="str">
        <f t="shared" si="182"/>
        <v>-</v>
      </c>
      <c r="AH165" s="128" t="str">
        <f t="shared" si="183"/>
        <v>-</v>
      </c>
      <c r="AI165" s="128" t="str">
        <f t="shared" si="184"/>
        <v>-</v>
      </c>
      <c r="AJ165" s="128" t="str">
        <f t="shared" si="185"/>
        <v>-</v>
      </c>
      <c r="AK165" s="128" t="str">
        <f t="shared" si="186"/>
        <v>-</v>
      </c>
      <c r="AL165" s="128" t="str">
        <f t="shared" si="187"/>
        <v>-</v>
      </c>
      <c r="AM165" s="128" t="str">
        <f t="shared" si="188"/>
        <v>-</v>
      </c>
      <c r="AN165" s="128" t="str">
        <f t="shared" si="189"/>
        <v>-</v>
      </c>
      <c r="AO165" s="128" t="str">
        <f t="shared" si="190"/>
        <v>-</v>
      </c>
      <c r="AP165" s="128" t="str">
        <f t="shared" si="191"/>
        <v>-</v>
      </c>
      <c r="AQ165" s="128" t="str">
        <f t="shared" si="213"/>
        <v>-</v>
      </c>
      <c r="AR165" s="128" t="str">
        <f t="shared" si="214"/>
        <v>-</v>
      </c>
      <c r="AS165" s="128">
        <f t="shared" si="192"/>
        <v>0</v>
      </c>
      <c r="AT165" s="128" t="str">
        <f t="shared" si="215"/>
        <v>-</v>
      </c>
      <c r="AU165" s="128" t="str">
        <f t="shared" si="216"/>
        <v>-</v>
      </c>
      <c r="AV165" s="128" t="str">
        <f t="shared" si="217"/>
        <v>-</v>
      </c>
      <c r="AW165" s="128" t="str">
        <f t="shared" si="218"/>
        <v>-</v>
      </c>
      <c r="AX165" s="128" t="str">
        <f t="shared" si="219"/>
        <v>-</v>
      </c>
      <c r="AY165" s="128" t="str">
        <f t="shared" si="220"/>
        <v>-</v>
      </c>
      <c r="AZ165" s="128" t="str">
        <f t="shared" si="221"/>
        <v>-</v>
      </c>
      <c r="BA165" s="128" t="str">
        <f t="shared" si="222"/>
        <v>-</v>
      </c>
      <c r="BB165" s="128" t="str">
        <f t="shared" si="223"/>
        <v>-</v>
      </c>
      <c r="BC165" s="128" t="str">
        <f t="shared" si="224"/>
        <v>-</v>
      </c>
      <c r="BD165" s="128" t="str">
        <f t="shared" si="225"/>
        <v>-</v>
      </c>
      <c r="BE165" s="128" t="str">
        <f t="shared" si="226"/>
        <v>-</v>
      </c>
      <c r="BF165" s="128" t="str">
        <f t="shared" si="194"/>
        <v>-</v>
      </c>
      <c r="BG165" s="128" t="str">
        <f t="shared" si="195"/>
        <v>-</v>
      </c>
      <c r="BH165" s="128" t="str">
        <f t="shared" si="196"/>
        <v>-</v>
      </c>
      <c r="BI165" s="128" t="str">
        <f t="shared" si="197"/>
        <v>-</v>
      </c>
      <c r="BJ165" s="128" t="str">
        <f t="shared" si="198"/>
        <v>-</v>
      </c>
      <c r="BK165" s="128" t="str">
        <f t="shared" si="199"/>
        <v>-</v>
      </c>
      <c r="BL165" s="128" t="str">
        <f t="shared" si="200"/>
        <v>-</v>
      </c>
      <c r="BM165" s="128" t="str">
        <f t="shared" si="201"/>
        <v>-</v>
      </c>
      <c r="BN165" s="128" t="str">
        <f t="shared" si="202"/>
        <v>-</v>
      </c>
      <c r="BO165" s="128" t="str">
        <f t="shared" si="203"/>
        <v>-</v>
      </c>
      <c r="BP165" s="128" t="str">
        <f t="shared" si="204"/>
        <v>-</v>
      </c>
      <c r="BQ165" s="128" t="str">
        <f t="shared" si="205"/>
        <v>-</v>
      </c>
      <c r="BR165" s="128" t="str">
        <f t="shared" si="206"/>
        <v>-</v>
      </c>
      <c r="BS165" s="128" t="str">
        <f t="shared" si="207"/>
        <v>-</v>
      </c>
      <c r="BT165" s="128" t="str">
        <f t="shared" si="208"/>
        <v>-</v>
      </c>
      <c r="BU165" s="128" t="str">
        <f t="shared" si="209"/>
        <v>-</v>
      </c>
      <c r="BV165" s="129">
        <f t="shared" si="210"/>
        <v>0</v>
      </c>
      <c r="BX165" s="128" t="str">
        <f t="shared" si="106"/>
        <v>-</v>
      </c>
    </row>
    <row r="166" spans="7:76" ht="12.75" customHeight="1">
      <c r="G166" s="20" t="str">
        <f>IF(月途中入退所!$D39=$B$2,月途中入退所!$F39,"-")</f>
        <v>-</v>
      </c>
      <c r="H166" s="20" t="str">
        <f>IF(月途中入退所!$D39=$B$2,月途中入退所!$G39,"-")</f>
        <v>-</v>
      </c>
      <c r="I166" s="20" t="str">
        <f>IF(月途中入退所!$D39=$B$2,月途中入退所!$H39,"-")</f>
        <v>-</v>
      </c>
      <c r="J166" s="149" t="str">
        <f t="shared" si="211"/>
        <v>-</v>
      </c>
      <c r="K166" s="20" t="str">
        <f>IF(月途中入退所!$D39=$B$2,月途中入退所!$I39,"-")</f>
        <v>-</v>
      </c>
      <c r="L166" s="162" t="str">
        <f t="shared" si="212"/>
        <v>-</v>
      </c>
      <c r="M166" s="20" t="str">
        <f>IF(月途中入退所!$D39=$B$2,月途中入退所!$J39,"-")</f>
        <v>-</v>
      </c>
      <c r="N166" s="129">
        <f t="shared" si="165"/>
        <v>0</v>
      </c>
      <c r="P166" s="128" t="str">
        <f t="shared" si="166"/>
        <v>-</v>
      </c>
      <c r="Q166" s="128" t="str">
        <f t="shared" si="167"/>
        <v>-</v>
      </c>
      <c r="R166" s="128" t="str">
        <f t="shared" si="168"/>
        <v>-</v>
      </c>
      <c r="S166" s="128" t="str">
        <f t="shared" si="169"/>
        <v>-</v>
      </c>
      <c r="T166" s="128" t="str">
        <f t="shared" si="170"/>
        <v>-</v>
      </c>
      <c r="U166" s="128" t="str">
        <f t="shared" si="171"/>
        <v>-</v>
      </c>
      <c r="V166" s="128" t="str">
        <f t="shared" si="172"/>
        <v>-</v>
      </c>
      <c r="W166" s="128" t="str">
        <f t="shared" si="173"/>
        <v>-</v>
      </c>
      <c r="X166" s="128" t="str">
        <f t="shared" si="174"/>
        <v>-</v>
      </c>
      <c r="Y166" s="128" t="str">
        <f t="shared" si="175"/>
        <v>-</v>
      </c>
      <c r="Z166" s="128" t="str">
        <f t="shared" si="176"/>
        <v>-</v>
      </c>
      <c r="AA166" s="128" t="str">
        <f t="shared" si="177"/>
        <v>-</v>
      </c>
      <c r="AB166" s="128"/>
      <c r="AC166" s="128" t="str">
        <f t="shared" si="178"/>
        <v>-</v>
      </c>
      <c r="AD166" s="128" t="str">
        <f t="shared" si="179"/>
        <v>-</v>
      </c>
      <c r="AE166" s="128" t="str">
        <f t="shared" si="180"/>
        <v>-</v>
      </c>
      <c r="AF166" s="128" t="str">
        <f t="shared" si="181"/>
        <v>-</v>
      </c>
      <c r="AG166" s="128" t="str">
        <f t="shared" si="182"/>
        <v>-</v>
      </c>
      <c r="AH166" s="128" t="str">
        <f t="shared" si="183"/>
        <v>-</v>
      </c>
      <c r="AI166" s="128" t="str">
        <f t="shared" si="184"/>
        <v>-</v>
      </c>
      <c r="AJ166" s="128" t="str">
        <f t="shared" si="185"/>
        <v>-</v>
      </c>
      <c r="AK166" s="128" t="str">
        <f t="shared" si="186"/>
        <v>-</v>
      </c>
      <c r="AL166" s="128" t="str">
        <f t="shared" si="187"/>
        <v>-</v>
      </c>
      <c r="AM166" s="128" t="str">
        <f t="shared" si="188"/>
        <v>-</v>
      </c>
      <c r="AN166" s="128" t="str">
        <f t="shared" si="189"/>
        <v>-</v>
      </c>
      <c r="AO166" s="128" t="str">
        <f t="shared" si="190"/>
        <v>-</v>
      </c>
      <c r="AP166" s="128" t="str">
        <f t="shared" si="191"/>
        <v>-</v>
      </c>
      <c r="AQ166" s="128" t="str">
        <f t="shared" si="213"/>
        <v>-</v>
      </c>
      <c r="AR166" s="128" t="str">
        <f t="shared" si="214"/>
        <v>-</v>
      </c>
      <c r="AS166" s="128">
        <f t="shared" si="192"/>
        <v>0</v>
      </c>
      <c r="AT166" s="128" t="str">
        <f t="shared" si="215"/>
        <v>-</v>
      </c>
      <c r="AU166" s="128" t="str">
        <f t="shared" si="216"/>
        <v>-</v>
      </c>
      <c r="AV166" s="128" t="str">
        <f t="shared" si="217"/>
        <v>-</v>
      </c>
      <c r="AW166" s="128" t="str">
        <f t="shared" si="218"/>
        <v>-</v>
      </c>
      <c r="AX166" s="128" t="str">
        <f t="shared" si="219"/>
        <v>-</v>
      </c>
      <c r="AY166" s="128" t="str">
        <f t="shared" si="220"/>
        <v>-</v>
      </c>
      <c r="AZ166" s="128" t="str">
        <f t="shared" si="221"/>
        <v>-</v>
      </c>
      <c r="BA166" s="128" t="str">
        <f t="shared" si="222"/>
        <v>-</v>
      </c>
      <c r="BB166" s="128" t="str">
        <f t="shared" si="223"/>
        <v>-</v>
      </c>
      <c r="BC166" s="128" t="str">
        <f t="shared" si="224"/>
        <v>-</v>
      </c>
      <c r="BD166" s="128" t="str">
        <f t="shared" si="225"/>
        <v>-</v>
      </c>
      <c r="BE166" s="128" t="str">
        <f t="shared" si="226"/>
        <v>-</v>
      </c>
      <c r="BF166" s="128" t="str">
        <f t="shared" si="194"/>
        <v>-</v>
      </c>
      <c r="BG166" s="128" t="str">
        <f t="shared" si="195"/>
        <v>-</v>
      </c>
      <c r="BH166" s="128" t="str">
        <f t="shared" si="196"/>
        <v>-</v>
      </c>
      <c r="BI166" s="128" t="str">
        <f t="shared" si="197"/>
        <v>-</v>
      </c>
      <c r="BJ166" s="128" t="str">
        <f t="shared" si="198"/>
        <v>-</v>
      </c>
      <c r="BK166" s="128" t="str">
        <f t="shared" si="199"/>
        <v>-</v>
      </c>
      <c r="BL166" s="128" t="str">
        <f t="shared" si="200"/>
        <v>-</v>
      </c>
      <c r="BM166" s="128" t="str">
        <f t="shared" si="201"/>
        <v>-</v>
      </c>
      <c r="BN166" s="128" t="str">
        <f t="shared" si="202"/>
        <v>-</v>
      </c>
      <c r="BO166" s="128" t="str">
        <f t="shared" si="203"/>
        <v>-</v>
      </c>
      <c r="BP166" s="128" t="str">
        <f t="shared" si="204"/>
        <v>-</v>
      </c>
      <c r="BQ166" s="128" t="str">
        <f t="shared" si="205"/>
        <v>-</v>
      </c>
      <c r="BR166" s="128" t="str">
        <f t="shared" si="206"/>
        <v>-</v>
      </c>
      <c r="BS166" s="128" t="str">
        <f t="shared" si="207"/>
        <v>-</v>
      </c>
      <c r="BT166" s="128" t="str">
        <f t="shared" si="208"/>
        <v>-</v>
      </c>
      <c r="BU166" s="128" t="str">
        <f t="shared" si="209"/>
        <v>-</v>
      </c>
      <c r="BV166" s="129">
        <f t="shared" si="210"/>
        <v>0</v>
      </c>
      <c r="BX166" s="128" t="str">
        <f t="shared" si="106"/>
        <v>-</v>
      </c>
    </row>
    <row r="167" spans="7:76" ht="12.75" customHeight="1">
      <c r="G167" s="20" t="str">
        <f>IF(月途中入退所!$D40=$B$2,月途中入退所!$F40,"-")</f>
        <v>-</v>
      </c>
      <c r="H167" s="20" t="str">
        <f>IF(月途中入退所!$D40=$B$2,月途中入退所!$G40,"-")</f>
        <v>-</v>
      </c>
      <c r="I167" s="20" t="str">
        <f>IF(月途中入退所!$D40=$B$2,月途中入退所!$H40,"-")</f>
        <v>-</v>
      </c>
      <c r="J167" s="149" t="str">
        <f t="shared" si="211"/>
        <v>-</v>
      </c>
      <c r="K167" s="20" t="str">
        <f>IF(月途中入退所!$D40=$B$2,月途中入退所!$I40,"-")</f>
        <v>-</v>
      </c>
      <c r="L167" s="162" t="str">
        <f t="shared" si="212"/>
        <v>-</v>
      </c>
      <c r="M167" s="20" t="str">
        <f>IF(月途中入退所!$D40=$B$2,月途中入退所!$J40,"-")</f>
        <v>-</v>
      </c>
      <c r="N167" s="129">
        <f t="shared" si="165"/>
        <v>0</v>
      </c>
      <c r="O167" s="123"/>
      <c r="P167" s="128" t="str">
        <f t="shared" si="166"/>
        <v>-</v>
      </c>
      <c r="Q167" s="128" t="str">
        <f t="shared" si="167"/>
        <v>-</v>
      </c>
      <c r="R167" s="128" t="str">
        <f t="shared" si="168"/>
        <v>-</v>
      </c>
      <c r="S167" s="128" t="str">
        <f t="shared" si="169"/>
        <v>-</v>
      </c>
      <c r="T167" s="128" t="str">
        <f t="shared" si="170"/>
        <v>-</v>
      </c>
      <c r="U167" s="128" t="str">
        <f t="shared" si="171"/>
        <v>-</v>
      </c>
      <c r="V167" s="128" t="str">
        <f t="shared" si="172"/>
        <v>-</v>
      </c>
      <c r="W167" s="128" t="str">
        <f t="shared" si="173"/>
        <v>-</v>
      </c>
      <c r="X167" s="128" t="str">
        <f t="shared" si="174"/>
        <v>-</v>
      </c>
      <c r="Y167" s="128" t="str">
        <f t="shared" si="175"/>
        <v>-</v>
      </c>
      <c r="Z167" s="128" t="str">
        <f t="shared" si="176"/>
        <v>-</v>
      </c>
      <c r="AA167" s="128" t="str">
        <f t="shared" si="177"/>
        <v>-</v>
      </c>
      <c r="AB167" s="128"/>
      <c r="AC167" s="128" t="str">
        <f t="shared" si="178"/>
        <v>-</v>
      </c>
      <c r="AD167" s="128" t="str">
        <f t="shared" si="179"/>
        <v>-</v>
      </c>
      <c r="AE167" s="128" t="str">
        <f t="shared" si="180"/>
        <v>-</v>
      </c>
      <c r="AF167" s="128" t="str">
        <f t="shared" si="181"/>
        <v>-</v>
      </c>
      <c r="AG167" s="128" t="str">
        <f t="shared" si="182"/>
        <v>-</v>
      </c>
      <c r="AH167" s="128" t="str">
        <f t="shared" si="183"/>
        <v>-</v>
      </c>
      <c r="AI167" s="128" t="str">
        <f t="shared" si="184"/>
        <v>-</v>
      </c>
      <c r="AJ167" s="128" t="str">
        <f t="shared" si="185"/>
        <v>-</v>
      </c>
      <c r="AK167" s="128" t="str">
        <f t="shared" si="186"/>
        <v>-</v>
      </c>
      <c r="AL167" s="128" t="str">
        <f t="shared" si="187"/>
        <v>-</v>
      </c>
      <c r="AM167" s="128" t="str">
        <f t="shared" si="188"/>
        <v>-</v>
      </c>
      <c r="AN167" s="128" t="str">
        <f t="shared" si="189"/>
        <v>-</v>
      </c>
      <c r="AO167" s="128" t="str">
        <f t="shared" si="190"/>
        <v>-</v>
      </c>
      <c r="AP167" s="128" t="str">
        <f t="shared" si="191"/>
        <v>-</v>
      </c>
      <c r="AQ167" s="128" t="str">
        <f t="shared" si="213"/>
        <v>-</v>
      </c>
      <c r="AR167" s="128" t="str">
        <f t="shared" si="214"/>
        <v>-</v>
      </c>
      <c r="AS167" s="128">
        <f t="shared" si="192"/>
        <v>0</v>
      </c>
      <c r="AT167" s="128" t="str">
        <f t="shared" si="215"/>
        <v>-</v>
      </c>
      <c r="AU167" s="128" t="str">
        <f t="shared" si="216"/>
        <v>-</v>
      </c>
      <c r="AV167" s="128" t="str">
        <f t="shared" si="217"/>
        <v>-</v>
      </c>
      <c r="AW167" s="128" t="str">
        <f t="shared" si="218"/>
        <v>-</v>
      </c>
      <c r="AX167" s="128" t="str">
        <f t="shared" si="219"/>
        <v>-</v>
      </c>
      <c r="AY167" s="128" t="str">
        <f t="shared" si="220"/>
        <v>-</v>
      </c>
      <c r="AZ167" s="128" t="str">
        <f t="shared" si="221"/>
        <v>-</v>
      </c>
      <c r="BA167" s="128" t="str">
        <f t="shared" si="222"/>
        <v>-</v>
      </c>
      <c r="BB167" s="128" t="str">
        <f t="shared" si="223"/>
        <v>-</v>
      </c>
      <c r="BC167" s="128" t="str">
        <f t="shared" si="224"/>
        <v>-</v>
      </c>
      <c r="BD167" s="128" t="str">
        <f t="shared" si="225"/>
        <v>-</v>
      </c>
      <c r="BE167" s="128" t="str">
        <f t="shared" si="226"/>
        <v>-</v>
      </c>
      <c r="BF167" s="128" t="str">
        <f t="shared" si="194"/>
        <v>-</v>
      </c>
      <c r="BG167" s="128" t="str">
        <f t="shared" si="195"/>
        <v>-</v>
      </c>
      <c r="BH167" s="128" t="str">
        <f t="shared" si="196"/>
        <v>-</v>
      </c>
      <c r="BI167" s="128" t="str">
        <f t="shared" si="197"/>
        <v>-</v>
      </c>
      <c r="BJ167" s="128" t="str">
        <f t="shared" si="198"/>
        <v>-</v>
      </c>
      <c r="BK167" s="128" t="str">
        <f t="shared" si="199"/>
        <v>-</v>
      </c>
      <c r="BL167" s="128" t="str">
        <f t="shared" si="200"/>
        <v>-</v>
      </c>
      <c r="BM167" s="128" t="str">
        <f t="shared" si="201"/>
        <v>-</v>
      </c>
      <c r="BN167" s="128" t="str">
        <f t="shared" si="202"/>
        <v>-</v>
      </c>
      <c r="BO167" s="128" t="str">
        <f t="shared" si="203"/>
        <v>-</v>
      </c>
      <c r="BP167" s="128" t="str">
        <f t="shared" si="204"/>
        <v>-</v>
      </c>
      <c r="BQ167" s="128" t="str">
        <f t="shared" si="205"/>
        <v>-</v>
      </c>
      <c r="BR167" s="128" t="str">
        <f t="shared" si="206"/>
        <v>-</v>
      </c>
      <c r="BS167" s="128" t="str">
        <f t="shared" si="207"/>
        <v>-</v>
      </c>
      <c r="BT167" s="128" t="str">
        <f t="shared" si="208"/>
        <v>-</v>
      </c>
      <c r="BU167" s="128" t="str">
        <f t="shared" si="209"/>
        <v>-</v>
      </c>
      <c r="BV167" s="129">
        <f t="shared" si="210"/>
        <v>0</v>
      </c>
      <c r="BX167" s="128" t="str">
        <f t="shared" si="106"/>
        <v>-</v>
      </c>
    </row>
    <row r="168" spans="7:76" ht="12.75" customHeight="1">
      <c r="G168" s="20" t="str">
        <f>IF(月途中入退所!$D41=$B$2,月途中入退所!$F41,"-")</f>
        <v>-</v>
      </c>
      <c r="H168" s="20" t="str">
        <f>IF(月途中入退所!$D41=$B$2,月途中入退所!$G41,"-")</f>
        <v>-</v>
      </c>
      <c r="I168" s="20" t="str">
        <f>IF(月途中入退所!$D41=$B$2,月途中入退所!$H41,"-")</f>
        <v>-</v>
      </c>
      <c r="J168" s="149" t="str">
        <f t="shared" si="211"/>
        <v>-</v>
      </c>
      <c r="K168" s="20" t="str">
        <f>IF(月途中入退所!$D41=$B$2,月途中入退所!$I41,"-")</f>
        <v>-</v>
      </c>
      <c r="L168" s="162" t="str">
        <f t="shared" si="212"/>
        <v>-</v>
      </c>
      <c r="M168" s="20" t="str">
        <f>IF(月途中入退所!$D41=$B$2,月途中入退所!$J41,"-")</f>
        <v>-</v>
      </c>
      <c r="N168" s="129">
        <f t="shared" si="165"/>
        <v>0</v>
      </c>
      <c r="O168" s="123"/>
      <c r="P168" s="128" t="str">
        <f t="shared" si="166"/>
        <v>-</v>
      </c>
      <c r="Q168" s="128" t="str">
        <f t="shared" si="167"/>
        <v>-</v>
      </c>
      <c r="R168" s="128" t="str">
        <f t="shared" si="168"/>
        <v>-</v>
      </c>
      <c r="S168" s="128" t="str">
        <f t="shared" si="169"/>
        <v>-</v>
      </c>
      <c r="T168" s="128" t="str">
        <f t="shared" si="170"/>
        <v>-</v>
      </c>
      <c r="U168" s="128" t="str">
        <f t="shared" si="171"/>
        <v>-</v>
      </c>
      <c r="V168" s="128" t="str">
        <f t="shared" si="172"/>
        <v>-</v>
      </c>
      <c r="W168" s="128" t="str">
        <f t="shared" si="173"/>
        <v>-</v>
      </c>
      <c r="X168" s="128" t="str">
        <f t="shared" si="174"/>
        <v>-</v>
      </c>
      <c r="Y168" s="128" t="str">
        <f t="shared" si="175"/>
        <v>-</v>
      </c>
      <c r="Z168" s="128" t="str">
        <f t="shared" si="176"/>
        <v>-</v>
      </c>
      <c r="AA168" s="128" t="str">
        <f t="shared" si="177"/>
        <v>-</v>
      </c>
      <c r="AB168" s="128"/>
      <c r="AC168" s="128" t="str">
        <f t="shared" si="178"/>
        <v>-</v>
      </c>
      <c r="AD168" s="128" t="str">
        <f t="shared" si="179"/>
        <v>-</v>
      </c>
      <c r="AE168" s="128" t="str">
        <f t="shared" si="180"/>
        <v>-</v>
      </c>
      <c r="AF168" s="128" t="str">
        <f t="shared" si="181"/>
        <v>-</v>
      </c>
      <c r="AG168" s="128" t="str">
        <f t="shared" si="182"/>
        <v>-</v>
      </c>
      <c r="AH168" s="128" t="str">
        <f t="shared" si="183"/>
        <v>-</v>
      </c>
      <c r="AI168" s="128" t="str">
        <f t="shared" si="184"/>
        <v>-</v>
      </c>
      <c r="AJ168" s="128" t="str">
        <f t="shared" si="185"/>
        <v>-</v>
      </c>
      <c r="AK168" s="128" t="str">
        <f t="shared" si="186"/>
        <v>-</v>
      </c>
      <c r="AL168" s="128" t="str">
        <f t="shared" si="187"/>
        <v>-</v>
      </c>
      <c r="AM168" s="128" t="str">
        <f t="shared" si="188"/>
        <v>-</v>
      </c>
      <c r="AN168" s="128" t="str">
        <f t="shared" si="189"/>
        <v>-</v>
      </c>
      <c r="AO168" s="128" t="str">
        <f t="shared" si="190"/>
        <v>-</v>
      </c>
      <c r="AP168" s="128" t="str">
        <f t="shared" si="191"/>
        <v>-</v>
      </c>
      <c r="AQ168" s="128" t="str">
        <f t="shared" si="213"/>
        <v>-</v>
      </c>
      <c r="AR168" s="128" t="str">
        <f t="shared" si="214"/>
        <v>-</v>
      </c>
      <c r="AS168" s="128">
        <f t="shared" si="192"/>
        <v>0</v>
      </c>
      <c r="AT168" s="128" t="str">
        <f t="shared" si="215"/>
        <v>-</v>
      </c>
      <c r="AU168" s="128" t="str">
        <f t="shared" si="216"/>
        <v>-</v>
      </c>
      <c r="AV168" s="128" t="str">
        <f t="shared" si="217"/>
        <v>-</v>
      </c>
      <c r="AW168" s="128" t="str">
        <f t="shared" si="218"/>
        <v>-</v>
      </c>
      <c r="AX168" s="128" t="str">
        <f t="shared" si="219"/>
        <v>-</v>
      </c>
      <c r="AY168" s="128" t="str">
        <f t="shared" si="220"/>
        <v>-</v>
      </c>
      <c r="AZ168" s="128" t="str">
        <f t="shared" si="221"/>
        <v>-</v>
      </c>
      <c r="BA168" s="128" t="str">
        <f t="shared" si="222"/>
        <v>-</v>
      </c>
      <c r="BB168" s="128" t="str">
        <f t="shared" si="223"/>
        <v>-</v>
      </c>
      <c r="BC168" s="128" t="str">
        <f t="shared" si="224"/>
        <v>-</v>
      </c>
      <c r="BD168" s="128" t="str">
        <f t="shared" si="225"/>
        <v>-</v>
      </c>
      <c r="BE168" s="128" t="str">
        <f t="shared" si="226"/>
        <v>-</v>
      </c>
      <c r="BF168" s="128" t="str">
        <f t="shared" si="194"/>
        <v>-</v>
      </c>
      <c r="BG168" s="128" t="str">
        <f t="shared" si="195"/>
        <v>-</v>
      </c>
      <c r="BH168" s="128" t="str">
        <f t="shared" si="196"/>
        <v>-</v>
      </c>
      <c r="BI168" s="128" t="str">
        <f t="shared" si="197"/>
        <v>-</v>
      </c>
      <c r="BJ168" s="128" t="str">
        <f t="shared" si="198"/>
        <v>-</v>
      </c>
      <c r="BK168" s="128" t="str">
        <f t="shared" si="199"/>
        <v>-</v>
      </c>
      <c r="BL168" s="128" t="str">
        <f t="shared" si="200"/>
        <v>-</v>
      </c>
      <c r="BM168" s="128" t="str">
        <f t="shared" si="201"/>
        <v>-</v>
      </c>
      <c r="BN168" s="128" t="str">
        <f t="shared" si="202"/>
        <v>-</v>
      </c>
      <c r="BO168" s="128" t="str">
        <f t="shared" si="203"/>
        <v>-</v>
      </c>
      <c r="BP168" s="128" t="str">
        <f t="shared" si="204"/>
        <v>-</v>
      </c>
      <c r="BQ168" s="128" t="str">
        <f t="shared" si="205"/>
        <v>-</v>
      </c>
      <c r="BR168" s="128" t="str">
        <f t="shared" si="206"/>
        <v>-</v>
      </c>
      <c r="BS168" s="128" t="str">
        <f t="shared" si="207"/>
        <v>-</v>
      </c>
      <c r="BT168" s="128" t="str">
        <f t="shared" si="208"/>
        <v>-</v>
      </c>
      <c r="BU168" s="128" t="str">
        <f t="shared" si="209"/>
        <v>-</v>
      </c>
      <c r="BV168" s="129">
        <f t="shared" si="210"/>
        <v>0</v>
      </c>
      <c r="BX168" s="128" t="str">
        <f t="shared" si="106"/>
        <v>-</v>
      </c>
    </row>
    <row r="169" spans="7:76" ht="12.75" customHeight="1">
      <c r="G169" s="20" t="str">
        <f>IF(月途中入退所!$D42=$B$2,月途中入退所!$F42,"-")</f>
        <v>-</v>
      </c>
      <c r="H169" s="20" t="str">
        <f>IF(月途中入退所!$D42=$B$2,月途中入退所!$G42,"-")</f>
        <v>-</v>
      </c>
      <c r="I169" s="20" t="str">
        <f>IF(月途中入退所!$D42=$B$2,月途中入退所!$H42,"-")</f>
        <v>-</v>
      </c>
      <c r="J169" s="149" t="str">
        <f t="shared" si="211"/>
        <v>-</v>
      </c>
      <c r="K169" s="20" t="str">
        <f>IF(月途中入退所!$D42=$B$2,月途中入退所!$I42,"-")</f>
        <v>-</v>
      </c>
      <c r="L169" s="162" t="str">
        <f t="shared" si="212"/>
        <v>-</v>
      </c>
      <c r="M169" s="20" t="str">
        <f>IF(月途中入退所!$D42=$B$2,月途中入退所!$J42,"-")</f>
        <v>-</v>
      </c>
      <c r="N169" s="129">
        <f t="shared" si="165"/>
        <v>0</v>
      </c>
      <c r="P169" s="128" t="str">
        <f t="shared" si="166"/>
        <v>-</v>
      </c>
      <c r="Q169" s="128" t="str">
        <f t="shared" si="167"/>
        <v>-</v>
      </c>
      <c r="R169" s="128" t="str">
        <f t="shared" si="168"/>
        <v>-</v>
      </c>
      <c r="S169" s="128" t="str">
        <f t="shared" si="169"/>
        <v>-</v>
      </c>
      <c r="T169" s="128" t="str">
        <f t="shared" si="170"/>
        <v>-</v>
      </c>
      <c r="U169" s="128" t="str">
        <f t="shared" si="171"/>
        <v>-</v>
      </c>
      <c r="V169" s="128" t="str">
        <f t="shared" si="172"/>
        <v>-</v>
      </c>
      <c r="W169" s="128" t="str">
        <f t="shared" si="173"/>
        <v>-</v>
      </c>
      <c r="X169" s="128" t="str">
        <f t="shared" si="174"/>
        <v>-</v>
      </c>
      <c r="Y169" s="128" t="str">
        <f t="shared" si="175"/>
        <v>-</v>
      </c>
      <c r="Z169" s="128" t="str">
        <f t="shared" si="176"/>
        <v>-</v>
      </c>
      <c r="AA169" s="128" t="str">
        <f t="shared" si="177"/>
        <v>-</v>
      </c>
      <c r="AB169" s="128"/>
      <c r="AC169" s="128" t="str">
        <f t="shared" si="178"/>
        <v>-</v>
      </c>
      <c r="AD169" s="128" t="str">
        <f t="shared" si="179"/>
        <v>-</v>
      </c>
      <c r="AE169" s="128" t="str">
        <f t="shared" si="180"/>
        <v>-</v>
      </c>
      <c r="AF169" s="128" t="str">
        <f t="shared" si="181"/>
        <v>-</v>
      </c>
      <c r="AG169" s="128" t="str">
        <f t="shared" si="182"/>
        <v>-</v>
      </c>
      <c r="AH169" s="128" t="str">
        <f t="shared" si="183"/>
        <v>-</v>
      </c>
      <c r="AI169" s="128" t="str">
        <f t="shared" si="184"/>
        <v>-</v>
      </c>
      <c r="AJ169" s="128" t="str">
        <f t="shared" si="185"/>
        <v>-</v>
      </c>
      <c r="AK169" s="128" t="str">
        <f t="shared" si="186"/>
        <v>-</v>
      </c>
      <c r="AL169" s="128" t="str">
        <f t="shared" si="187"/>
        <v>-</v>
      </c>
      <c r="AM169" s="128" t="str">
        <f t="shared" si="188"/>
        <v>-</v>
      </c>
      <c r="AN169" s="128" t="str">
        <f t="shared" si="189"/>
        <v>-</v>
      </c>
      <c r="AO169" s="128" t="str">
        <f t="shared" si="190"/>
        <v>-</v>
      </c>
      <c r="AP169" s="128" t="str">
        <f t="shared" si="191"/>
        <v>-</v>
      </c>
      <c r="AQ169" s="128" t="str">
        <f t="shared" si="213"/>
        <v>-</v>
      </c>
      <c r="AR169" s="128" t="str">
        <f t="shared" si="214"/>
        <v>-</v>
      </c>
      <c r="AS169" s="128">
        <f t="shared" si="192"/>
        <v>0</v>
      </c>
      <c r="AT169" s="128" t="str">
        <f t="shared" si="215"/>
        <v>-</v>
      </c>
      <c r="AU169" s="128" t="str">
        <f t="shared" si="216"/>
        <v>-</v>
      </c>
      <c r="AV169" s="128" t="str">
        <f t="shared" si="217"/>
        <v>-</v>
      </c>
      <c r="AW169" s="128" t="str">
        <f t="shared" si="218"/>
        <v>-</v>
      </c>
      <c r="AX169" s="128" t="str">
        <f t="shared" si="219"/>
        <v>-</v>
      </c>
      <c r="AY169" s="128" t="str">
        <f t="shared" si="220"/>
        <v>-</v>
      </c>
      <c r="AZ169" s="128" t="str">
        <f t="shared" si="221"/>
        <v>-</v>
      </c>
      <c r="BA169" s="128" t="str">
        <f t="shared" si="222"/>
        <v>-</v>
      </c>
      <c r="BB169" s="128" t="str">
        <f t="shared" si="223"/>
        <v>-</v>
      </c>
      <c r="BC169" s="128" t="str">
        <f t="shared" si="224"/>
        <v>-</v>
      </c>
      <c r="BD169" s="128" t="str">
        <f t="shared" si="225"/>
        <v>-</v>
      </c>
      <c r="BE169" s="128" t="str">
        <f t="shared" si="226"/>
        <v>-</v>
      </c>
      <c r="BF169" s="128" t="str">
        <f t="shared" si="194"/>
        <v>-</v>
      </c>
      <c r="BG169" s="128" t="str">
        <f t="shared" si="195"/>
        <v>-</v>
      </c>
      <c r="BH169" s="128" t="str">
        <f t="shared" si="196"/>
        <v>-</v>
      </c>
      <c r="BI169" s="128" t="str">
        <f t="shared" si="197"/>
        <v>-</v>
      </c>
      <c r="BJ169" s="128" t="str">
        <f t="shared" si="198"/>
        <v>-</v>
      </c>
      <c r="BK169" s="128" t="str">
        <f t="shared" si="199"/>
        <v>-</v>
      </c>
      <c r="BL169" s="128" t="str">
        <f t="shared" si="200"/>
        <v>-</v>
      </c>
      <c r="BM169" s="128" t="str">
        <f t="shared" si="201"/>
        <v>-</v>
      </c>
      <c r="BN169" s="128" t="str">
        <f t="shared" si="202"/>
        <v>-</v>
      </c>
      <c r="BO169" s="128" t="str">
        <f t="shared" si="203"/>
        <v>-</v>
      </c>
      <c r="BP169" s="128" t="str">
        <f t="shared" si="204"/>
        <v>-</v>
      </c>
      <c r="BQ169" s="128" t="str">
        <f t="shared" si="205"/>
        <v>-</v>
      </c>
      <c r="BR169" s="128" t="str">
        <f t="shared" si="206"/>
        <v>-</v>
      </c>
      <c r="BS169" s="128" t="str">
        <f t="shared" si="207"/>
        <v>-</v>
      </c>
      <c r="BT169" s="128" t="str">
        <f t="shared" si="208"/>
        <v>-</v>
      </c>
      <c r="BU169" s="128" t="str">
        <f t="shared" si="209"/>
        <v>-</v>
      </c>
      <c r="BV169" s="129">
        <f t="shared" si="210"/>
        <v>0</v>
      </c>
      <c r="BX169" s="128" t="str">
        <f t="shared" si="106"/>
        <v>-</v>
      </c>
    </row>
    <row r="170" spans="7:76" ht="12.75" customHeight="1">
      <c r="G170" s="20" t="str">
        <f>IF(月途中入退所!$D43=$B$2,月途中入退所!$F43,"-")</f>
        <v>-</v>
      </c>
      <c r="H170" s="20" t="str">
        <f>IF(月途中入退所!$D43=$B$2,月途中入退所!$G43,"-")</f>
        <v>-</v>
      </c>
      <c r="I170" s="20" t="str">
        <f>IF(月途中入退所!$D43=$B$2,月途中入退所!$H43,"-")</f>
        <v>-</v>
      </c>
      <c r="J170" s="149" t="str">
        <f t="shared" si="211"/>
        <v>-</v>
      </c>
      <c r="K170" s="20" t="str">
        <f>IF(月途中入退所!$D43=$B$2,月途中入退所!$I43,"-")</f>
        <v>-</v>
      </c>
      <c r="L170" s="162" t="str">
        <f t="shared" si="212"/>
        <v>-</v>
      </c>
      <c r="M170" s="20" t="str">
        <f>IF(月途中入退所!$D43=$B$2,月途中入退所!$J43,"-")</f>
        <v>-</v>
      </c>
      <c r="N170" s="129">
        <f t="shared" si="165"/>
        <v>0</v>
      </c>
      <c r="P170" s="128" t="str">
        <f t="shared" si="166"/>
        <v>-</v>
      </c>
      <c r="Q170" s="128" t="str">
        <f t="shared" si="167"/>
        <v>-</v>
      </c>
      <c r="R170" s="128" t="str">
        <f t="shared" si="168"/>
        <v>-</v>
      </c>
      <c r="S170" s="128" t="str">
        <f t="shared" si="169"/>
        <v>-</v>
      </c>
      <c r="T170" s="128" t="str">
        <f t="shared" si="170"/>
        <v>-</v>
      </c>
      <c r="U170" s="128" t="str">
        <f t="shared" si="171"/>
        <v>-</v>
      </c>
      <c r="V170" s="128" t="str">
        <f t="shared" si="172"/>
        <v>-</v>
      </c>
      <c r="W170" s="128" t="str">
        <f t="shared" si="173"/>
        <v>-</v>
      </c>
      <c r="X170" s="128" t="str">
        <f t="shared" si="174"/>
        <v>-</v>
      </c>
      <c r="Y170" s="128" t="str">
        <f t="shared" si="175"/>
        <v>-</v>
      </c>
      <c r="Z170" s="128" t="str">
        <f t="shared" si="176"/>
        <v>-</v>
      </c>
      <c r="AA170" s="128" t="str">
        <f t="shared" si="177"/>
        <v>-</v>
      </c>
      <c r="AB170" s="128"/>
      <c r="AC170" s="128" t="str">
        <f t="shared" si="178"/>
        <v>-</v>
      </c>
      <c r="AD170" s="128" t="str">
        <f t="shared" si="179"/>
        <v>-</v>
      </c>
      <c r="AE170" s="128" t="str">
        <f t="shared" si="180"/>
        <v>-</v>
      </c>
      <c r="AF170" s="128" t="str">
        <f t="shared" si="181"/>
        <v>-</v>
      </c>
      <c r="AG170" s="128" t="str">
        <f t="shared" si="182"/>
        <v>-</v>
      </c>
      <c r="AH170" s="128" t="str">
        <f t="shared" si="183"/>
        <v>-</v>
      </c>
      <c r="AI170" s="128" t="str">
        <f t="shared" si="184"/>
        <v>-</v>
      </c>
      <c r="AJ170" s="128" t="str">
        <f t="shared" si="185"/>
        <v>-</v>
      </c>
      <c r="AK170" s="128" t="str">
        <f t="shared" si="186"/>
        <v>-</v>
      </c>
      <c r="AL170" s="128" t="str">
        <f t="shared" si="187"/>
        <v>-</v>
      </c>
      <c r="AM170" s="128" t="str">
        <f t="shared" si="188"/>
        <v>-</v>
      </c>
      <c r="AN170" s="128" t="str">
        <f t="shared" si="189"/>
        <v>-</v>
      </c>
      <c r="AO170" s="128" t="str">
        <f t="shared" si="190"/>
        <v>-</v>
      </c>
      <c r="AP170" s="128" t="str">
        <f t="shared" si="191"/>
        <v>-</v>
      </c>
      <c r="AQ170" s="128" t="str">
        <f t="shared" si="213"/>
        <v>-</v>
      </c>
      <c r="AR170" s="128" t="str">
        <f t="shared" si="214"/>
        <v>-</v>
      </c>
      <c r="AS170" s="128">
        <f t="shared" si="192"/>
        <v>0</v>
      </c>
      <c r="AT170" s="128" t="str">
        <f t="shared" si="215"/>
        <v>-</v>
      </c>
      <c r="AU170" s="128" t="str">
        <f t="shared" si="216"/>
        <v>-</v>
      </c>
      <c r="AV170" s="128" t="str">
        <f t="shared" si="217"/>
        <v>-</v>
      </c>
      <c r="AW170" s="128" t="str">
        <f t="shared" si="218"/>
        <v>-</v>
      </c>
      <c r="AX170" s="128" t="str">
        <f t="shared" si="219"/>
        <v>-</v>
      </c>
      <c r="AY170" s="128" t="str">
        <f t="shared" si="220"/>
        <v>-</v>
      </c>
      <c r="AZ170" s="128" t="str">
        <f t="shared" si="221"/>
        <v>-</v>
      </c>
      <c r="BA170" s="128" t="str">
        <f t="shared" si="222"/>
        <v>-</v>
      </c>
      <c r="BB170" s="128" t="str">
        <f t="shared" si="223"/>
        <v>-</v>
      </c>
      <c r="BC170" s="128" t="str">
        <f t="shared" si="224"/>
        <v>-</v>
      </c>
      <c r="BD170" s="128" t="str">
        <f t="shared" si="225"/>
        <v>-</v>
      </c>
      <c r="BE170" s="128" t="str">
        <f t="shared" si="226"/>
        <v>-</v>
      </c>
      <c r="BF170" s="128" t="str">
        <f t="shared" si="194"/>
        <v>-</v>
      </c>
      <c r="BG170" s="128" t="str">
        <f t="shared" si="195"/>
        <v>-</v>
      </c>
      <c r="BH170" s="128" t="str">
        <f t="shared" si="196"/>
        <v>-</v>
      </c>
      <c r="BI170" s="128" t="str">
        <f t="shared" si="197"/>
        <v>-</v>
      </c>
      <c r="BJ170" s="128" t="str">
        <f t="shared" si="198"/>
        <v>-</v>
      </c>
      <c r="BK170" s="128" t="str">
        <f t="shared" si="199"/>
        <v>-</v>
      </c>
      <c r="BL170" s="128" t="str">
        <f t="shared" si="200"/>
        <v>-</v>
      </c>
      <c r="BM170" s="128" t="str">
        <f t="shared" si="201"/>
        <v>-</v>
      </c>
      <c r="BN170" s="128" t="str">
        <f t="shared" si="202"/>
        <v>-</v>
      </c>
      <c r="BO170" s="128" t="str">
        <f t="shared" si="203"/>
        <v>-</v>
      </c>
      <c r="BP170" s="128" t="str">
        <f t="shared" si="204"/>
        <v>-</v>
      </c>
      <c r="BQ170" s="128" t="str">
        <f t="shared" si="205"/>
        <v>-</v>
      </c>
      <c r="BR170" s="128" t="str">
        <f t="shared" si="206"/>
        <v>-</v>
      </c>
      <c r="BS170" s="128" t="str">
        <f t="shared" si="207"/>
        <v>-</v>
      </c>
      <c r="BT170" s="128" t="str">
        <f t="shared" si="208"/>
        <v>-</v>
      </c>
      <c r="BU170" s="128" t="str">
        <f t="shared" si="209"/>
        <v>-</v>
      </c>
      <c r="BV170" s="129">
        <f t="shared" si="210"/>
        <v>0</v>
      </c>
      <c r="BX170" s="128" t="str">
        <f t="shared" si="106"/>
        <v>-</v>
      </c>
    </row>
    <row r="171" spans="7:76" ht="12.75" customHeight="1">
      <c r="G171" s="20" t="str">
        <f>IF(月途中入退所!$D44=$B$2,月途中入退所!$F44,"-")</f>
        <v>-</v>
      </c>
      <c r="H171" s="20" t="str">
        <f>IF(月途中入退所!$D44=$B$2,月途中入退所!$G44,"-")</f>
        <v>-</v>
      </c>
      <c r="I171" s="20" t="str">
        <f>IF(月途中入退所!$D44=$B$2,月途中入退所!$H44,"-")</f>
        <v>-</v>
      </c>
      <c r="J171" s="149" t="str">
        <f t="shared" si="211"/>
        <v>-</v>
      </c>
      <c r="K171" s="20" t="str">
        <f>IF(月途中入退所!$D44=$B$2,月途中入退所!$I44,"-")</f>
        <v>-</v>
      </c>
      <c r="L171" s="162" t="str">
        <f t="shared" si="212"/>
        <v>-</v>
      </c>
      <c r="M171" s="20" t="str">
        <f>IF(月途中入退所!$D44=$B$2,月途中入退所!$J44,"-")</f>
        <v>-</v>
      </c>
      <c r="N171" s="129">
        <f t="shared" si="165"/>
        <v>0</v>
      </c>
      <c r="P171" s="128" t="str">
        <f t="shared" si="166"/>
        <v>-</v>
      </c>
      <c r="Q171" s="128" t="str">
        <f t="shared" si="167"/>
        <v>-</v>
      </c>
      <c r="R171" s="128" t="str">
        <f t="shared" si="168"/>
        <v>-</v>
      </c>
      <c r="S171" s="128" t="str">
        <f t="shared" si="169"/>
        <v>-</v>
      </c>
      <c r="T171" s="128" t="str">
        <f t="shared" si="170"/>
        <v>-</v>
      </c>
      <c r="U171" s="128" t="str">
        <f t="shared" si="171"/>
        <v>-</v>
      </c>
      <c r="V171" s="128" t="str">
        <f t="shared" si="172"/>
        <v>-</v>
      </c>
      <c r="W171" s="128" t="str">
        <f t="shared" si="173"/>
        <v>-</v>
      </c>
      <c r="X171" s="128" t="str">
        <f t="shared" si="174"/>
        <v>-</v>
      </c>
      <c r="Y171" s="128" t="str">
        <f t="shared" si="175"/>
        <v>-</v>
      </c>
      <c r="Z171" s="128" t="str">
        <f t="shared" si="176"/>
        <v>-</v>
      </c>
      <c r="AA171" s="128" t="str">
        <f t="shared" si="177"/>
        <v>-</v>
      </c>
      <c r="AB171" s="128"/>
      <c r="AC171" s="128" t="str">
        <f t="shared" si="178"/>
        <v>-</v>
      </c>
      <c r="AD171" s="128" t="str">
        <f t="shared" si="179"/>
        <v>-</v>
      </c>
      <c r="AE171" s="128" t="str">
        <f t="shared" si="180"/>
        <v>-</v>
      </c>
      <c r="AF171" s="128" t="str">
        <f t="shared" si="181"/>
        <v>-</v>
      </c>
      <c r="AG171" s="128" t="str">
        <f t="shared" si="182"/>
        <v>-</v>
      </c>
      <c r="AH171" s="128" t="str">
        <f t="shared" si="183"/>
        <v>-</v>
      </c>
      <c r="AI171" s="128" t="str">
        <f t="shared" si="184"/>
        <v>-</v>
      </c>
      <c r="AJ171" s="128" t="str">
        <f t="shared" si="185"/>
        <v>-</v>
      </c>
      <c r="AK171" s="128" t="str">
        <f t="shared" si="186"/>
        <v>-</v>
      </c>
      <c r="AL171" s="128" t="str">
        <f t="shared" si="187"/>
        <v>-</v>
      </c>
      <c r="AM171" s="128" t="str">
        <f t="shared" si="188"/>
        <v>-</v>
      </c>
      <c r="AN171" s="128" t="str">
        <f t="shared" si="189"/>
        <v>-</v>
      </c>
      <c r="AO171" s="128" t="str">
        <f t="shared" si="190"/>
        <v>-</v>
      </c>
      <c r="AP171" s="128" t="str">
        <f t="shared" si="191"/>
        <v>-</v>
      </c>
      <c r="AQ171" s="128" t="str">
        <f t="shared" si="213"/>
        <v>-</v>
      </c>
      <c r="AR171" s="128" t="str">
        <f t="shared" si="214"/>
        <v>-</v>
      </c>
      <c r="AS171" s="128">
        <f t="shared" si="192"/>
        <v>0</v>
      </c>
      <c r="AT171" s="128" t="str">
        <f t="shared" si="215"/>
        <v>-</v>
      </c>
      <c r="AU171" s="128" t="str">
        <f t="shared" si="216"/>
        <v>-</v>
      </c>
      <c r="AV171" s="128" t="str">
        <f t="shared" si="217"/>
        <v>-</v>
      </c>
      <c r="AW171" s="128" t="str">
        <f t="shared" si="218"/>
        <v>-</v>
      </c>
      <c r="AX171" s="128" t="str">
        <f t="shared" si="219"/>
        <v>-</v>
      </c>
      <c r="AY171" s="128" t="str">
        <f t="shared" si="220"/>
        <v>-</v>
      </c>
      <c r="AZ171" s="128" t="str">
        <f t="shared" si="221"/>
        <v>-</v>
      </c>
      <c r="BA171" s="128" t="str">
        <f t="shared" si="222"/>
        <v>-</v>
      </c>
      <c r="BB171" s="128" t="str">
        <f t="shared" si="223"/>
        <v>-</v>
      </c>
      <c r="BC171" s="128" t="str">
        <f t="shared" si="224"/>
        <v>-</v>
      </c>
      <c r="BD171" s="128" t="str">
        <f t="shared" si="225"/>
        <v>-</v>
      </c>
      <c r="BE171" s="128" t="str">
        <f t="shared" si="226"/>
        <v>-</v>
      </c>
      <c r="BF171" s="128" t="str">
        <f t="shared" si="194"/>
        <v>-</v>
      </c>
      <c r="BG171" s="128" t="str">
        <f t="shared" si="195"/>
        <v>-</v>
      </c>
      <c r="BH171" s="128" t="str">
        <f t="shared" si="196"/>
        <v>-</v>
      </c>
      <c r="BI171" s="128" t="str">
        <f t="shared" si="197"/>
        <v>-</v>
      </c>
      <c r="BJ171" s="128" t="str">
        <f t="shared" si="198"/>
        <v>-</v>
      </c>
      <c r="BK171" s="128" t="str">
        <f t="shared" si="199"/>
        <v>-</v>
      </c>
      <c r="BL171" s="128" t="str">
        <f t="shared" si="200"/>
        <v>-</v>
      </c>
      <c r="BM171" s="128" t="str">
        <f t="shared" si="201"/>
        <v>-</v>
      </c>
      <c r="BN171" s="128" t="str">
        <f t="shared" si="202"/>
        <v>-</v>
      </c>
      <c r="BO171" s="128" t="str">
        <f t="shared" si="203"/>
        <v>-</v>
      </c>
      <c r="BP171" s="128" t="str">
        <f t="shared" si="204"/>
        <v>-</v>
      </c>
      <c r="BQ171" s="128" t="str">
        <f t="shared" si="205"/>
        <v>-</v>
      </c>
      <c r="BR171" s="128" t="str">
        <f t="shared" si="206"/>
        <v>-</v>
      </c>
      <c r="BS171" s="128" t="str">
        <f t="shared" si="207"/>
        <v>-</v>
      </c>
      <c r="BT171" s="128" t="str">
        <f t="shared" si="208"/>
        <v>-</v>
      </c>
      <c r="BU171" s="128" t="str">
        <f t="shared" si="209"/>
        <v>-</v>
      </c>
      <c r="BV171" s="129">
        <f t="shared" si="210"/>
        <v>0</v>
      </c>
      <c r="BX171" s="128" t="str">
        <f t="shared" si="106"/>
        <v>-</v>
      </c>
    </row>
    <row r="172" spans="7:76" ht="12.75" customHeight="1">
      <c r="G172" s="20" t="str">
        <f>IF(月途中入退所!$D45=$B$2,月途中入退所!$F45,"-")</f>
        <v>-</v>
      </c>
      <c r="H172" s="20" t="str">
        <f>IF(月途中入退所!$D45=$B$2,月途中入退所!$G45,"-")</f>
        <v>-</v>
      </c>
      <c r="I172" s="20" t="str">
        <f>IF(月途中入退所!$D45=$B$2,月途中入退所!$H45,"-")</f>
        <v>-</v>
      </c>
      <c r="J172" s="149" t="str">
        <f t="shared" si="211"/>
        <v>-</v>
      </c>
      <c r="K172" s="20" t="str">
        <f>IF(月途中入退所!$D45=$B$2,月途中入退所!$I45,"-")</f>
        <v>-</v>
      </c>
      <c r="L172" s="162" t="str">
        <f t="shared" si="212"/>
        <v>-</v>
      </c>
      <c r="M172" s="20" t="str">
        <f>IF(月途中入退所!$D45=$B$2,月途中入退所!$J45,"-")</f>
        <v>-</v>
      </c>
      <c r="N172" s="129">
        <f t="shared" si="165"/>
        <v>0</v>
      </c>
      <c r="P172" s="128" t="str">
        <f t="shared" si="166"/>
        <v>-</v>
      </c>
      <c r="Q172" s="128" t="str">
        <f t="shared" si="167"/>
        <v>-</v>
      </c>
      <c r="R172" s="128" t="str">
        <f t="shared" si="168"/>
        <v>-</v>
      </c>
      <c r="S172" s="128" t="str">
        <f t="shared" si="169"/>
        <v>-</v>
      </c>
      <c r="T172" s="128" t="str">
        <f t="shared" si="170"/>
        <v>-</v>
      </c>
      <c r="U172" s="128" t="str">
        <f t="shared" si="171"/>
        <v>-</v>
      </c>
      <c r="V172" s="128" t="str">
        <f t="shared" si="172"/>
        <v>-</v>
      </c>
      <c r="W172" s="128" t="str">
        <f t="shared" si="173"/>
        <v>-</v>
      </c>
      <c r="X172" s="128" t="str">
        <f t="shared" si="174"/>
        <v>-</v>
      </c>
      <c r="Y172" s="128" t="str">
        <f t="shared" si="175"/>
        <v>-</v>
      </c>
      <c r="Z172" s="128" t="str">
        <f t="shared" si="176"/>
        <v>-</v>
      </c>
      <c r="AA172" s="128" t="str">
        <f t="shared" si="177"/>
        <v>-</v>
      </c>
      <c r="AB172" s="128"/>
      <c r="AC172" s="128" t="str">
        <f t="shared" si="178"/>
        <v>-</v>
      </c>
      <c r="AD172" s="128" t="str">
        <f t="shared" si="179"/>
        <v>-</v>
      </c>
      <c r="AE172" s="128" t="str">
        <f t="shared" si="180"/>
        <v>-</v>
      </c>
      <c r="AF172" s="128" t="str">
        <f t="shared" si="181"/>
        <v>-</v>
      </c>
      <c r="AG172" s="128" t="str">
        <f t="shared" si="182"/>
        <v>-</v>
      </c>
      <c r="AH172" s="128" t="str">
        <f t="shared" si="183"/>
        <v>-</v>
      </c>
      <c r="AI172" s="128" t="str">
        <f t="shared" si="184"/>
        <v>-</v>
      </c>
      <c r="AJ172" s="128" t="str">
        <f t="shared" si="185"/>
        <v>-</v>
      </c>
      <c r="AK172" s="128" t="str">
        <f t="shared" si="186"/>
        <v>-</v>
      </c>
      <c r="AL172" s="128" t="str">
        <f t="shared" si="187"/>
        <v>-</v>
      </c>
      <c r="AM172" s="128" t="str">
        <f t="shared" si="188"/>
        <v>-</v>
      </c>
      <c r="AN172" s="128" t="str">
        <f t="shared" si="189"/>
        <v>-</v>
      </c>
      <c r="AO172" s="128" t="str">
        <f t="shared" si="190"/>
        <v>-</v>
      </c>
      <c r="AP172" s="128" t="str">
        <f t="shared" si="191"/>
        <v>-</v>
      </c>
      <c r="AQ172" s="128" t="str">
        <f t="shared" si="213"/>
        <v>-</v>
      </c>
      <c r="AR172" s="128" t="str">
        <f t="shared" si="214"/>
        <v>-</v>
      </c>
      <c r="AS172" s="128">
        <f t="shared" si="192"/>
        <v>0</v>
      </c>
      <c r="AT172" s="128" t="str">
        <f t="shared" si="215"/>
        <v>-</v>
      </c>
      <c r="AU172" s="128" t="str">
        <f t="shared" si="216"/>
        <v>-</v>
      </c>
      <c r="AV172" s="128" t="str">
        <f t="shared" si="217"/>
        <v>-</v>
      </c>
      <c r="AW172" s="128" t="str">
        <f t="shared" si="218"/>
        <v>-</v>
      </c>
      <c r="AX172" s="128" t="str">
        <f t="shared" si="219"/>
        <v>-</v>
      </c>
      <c r="AY172" s="128" t="str">
        <f t="shared" si="220"/>
        <v>-</v>
      </c>
      <c r="AZ172" s="128" t="str">
        <f t="shared" si="221"/>
        <v>-</v>
      </c>
      <c r="BA172" s="128" t="str">
        <f t="shared" si="222"/>
        <v>-</v>
      </c>
      <c r="BB172" s="128" t="str">
        <f t="shared" si="223"/>
        <v>-</v>
      </c>
      <c r="BC172" s="128" t="str">
        <f t="shared" si="224"/>
        <v>-</v>
      </c>
      <c r="BD172" s="128" t="str">
        <f t="shared" si="225"/>
        <v>-</v>
      </c>
      <c r="BE172" s="128" t="str">
        <f t="shared" si="226"/>
        <v>-</v>
      </c>
      <c r="BF172" s="128" t="str">
        <f t="shared" si="194"/>
        <v>-</v>
      </c>
      <c r="BG172" s="128" t="str">
        <f t="shared" si="195"/>
        <v>-</v>
      </c>
      <c r="BH172" s="128" t="str">
        <f t="shared" si="196"/>
        <v>-</v>
      </c>
      <c r="BI172" s="128" t="str">
        <f t="shared" si="197"/>
        <v>-</v>
      </c>
      <c r="BJ172" s="128" t="str">
        <f t="shared" si="198"/>
        <v>-</v>
      </c>
      <c r="BK172" s="128" t="str">
        <f t="shared" si="199"/>
        <v>-</v>
      </c>
      <c r="BL172" s="128" t="str">
        <f t="shared" si="200"/>
        <v>-</v>
      </c>
      <c r="BM172" s="128" t="str">
        <f t="shared" si="201"/>
        <v>-</v>
      </c>
      <c r="BN172" s="128" t="str">
        <f t="shared" si="202"/>
        <v>-</v>
      </c>
      <c r="BO172" s="128" t="str">
        <f t="shared" si="203"/>
        <v>-</v>
      </c>
      <c r="BP172" s="128" t="str">
        <f t="shared" si="204"/>
        <v>-</v>
      </c>
      <c r="BQ172" s="128" t="str">
        <f t="shared" si="205"/>
        <v>-</v>
      </c>
      <c r="BR172" s="128" t="str">
        <f t="shared" si="206"/>
        <v>-</v>
      </c>
      <c r="BS172" s="128" t="str">
        <f t="shared" si="207"/>
        <v>-</v>
      </c>
      <c r="BT172" s="128" t="str">
        <f t="shared" si="208"/>
        <v>-</v>
      </c>
      <c r="BU172" s="128" t="str">
        <f t="shared" si="209"/>
        <v>-</v>
      </c>
      <c r="BV172" s="129">
        <f t="shared" si="210"/>
        <v>0</v>
      </c>
      <c r="BX172" s="128" t="str">
        <f t="shared" ref="BX172:BX201" si="227">IFERROR(AT172+AV172+AX172+AZ172+BB172+BG172+BI172+BK172+BM172+BO172+BQ172+BS172,"-")</f>
        <v>-</v>
      </c>
    </row>
    <row r="173" spans="7:76" ht="12.75" customHeight="1">
      <c r="G173" s="20" t="str">
        <f>IF(月途中入退所!$D46=$B$2,月途中入退所!$F46,"-")</f>
        <v>-</v>
      </c>
      <c r="H173" s="20" t="str">
        <f>IF(月途中入退所!$D46=$B$2,月途中入退所!$G46,"-")</f>
        <v>-</v>
      </c>
      <c r="I173" s="20" t="str">
        <f>IF(月途中入退所!$D46=$B$2,月途中入退所!$H46,"-")</f>
        <v>-</v>
      </c>
      <c r="J173" s="149" t="str">
        <f t="shared" si="211"/>
        <v>-</v>
      </c>
      <c r="K173" s="20" t="str">
        <f>IF(月途中入退所!$D46=$B$2,月途中入退所!$I46,"-")</f>
        <v>-</v>
      </c>
      <c r="L173" s="162" t="str">
        <f t="shared" si="212"/>
        <v>-</v>
      </c>
      <c r="M173" s="20" t="str">
        <f>IF(月途中入退所!$D46=$B$2,月途中入退所!$J46,"-")</f>
        <v>-</v>
      </c>
      <c r="N173" s="129">
        <f t="shared" si="165"/>
        <v>0</v>
      </c>
      <c r="P173" s="128" t="str">
        <f t="shared" si="166"/>
        <v>-</v>
      </c>
      <c r="Q173" s="128" t="str">
        <f t="shared" si="167"/>
        <v>-</v>
      </c>
      <c r="R173" s="128" t="str">
        <f t="shared" si="168"/>
        <v>-</v>
      </c>
      <c r="S173" s="128" t="str">
        <f t="shared" si="169"/>
        <v>-</v>
      </c>
      <c r="T173" s="128" t="str">
        <f t="shared" si="170"/>
        <v>-</v>
      </c>
      <c r="U173" s="128" t="str">
        <f t="shared" si="171"/>
        <v>-</v>
      </c>
      <c r="V173" s="128" t="str">
        <f t="shared" si="172"/>
        <v>-</v>
      </c>
      <c r="W173" s="128" t="str">
        <f t="shared" si="173"/>
        <v>-</v>
      </c>
      <c r="X173" s="128" t="str">
        <f t="shared" si="174"/>
        <v>-</v>
      </c>
      <c r="Y173" s="128" t="str">
        <f t="shared" si="175"/>
        <v>-</v>
      </c>
      <c r="Z173" s="128" t="str">
        <f t="shared" si="176"/>
        <v>-</v>
      </c>
      <c r="AA173" s="128" t="str">
        <f t="shared" si="177"/>
        <v>-</v>
      </c>
      <c r="AB173" s="128"/>
      <c r="AC173" s="128" t="str">
        <f t="shared" si="178"/>
        <v>-</v>
      </c>
      <c r="AD173" s="128" t="str">
        <f t="shared" si="179"/>
        <v>-</v>
      </c>
      <c r="AE173" s="128" t="str">
        <f t="shared" si="180"/>
        <v>-</v>
      </c>
      <c r="AF173" s="128" t="str">
        <f t="shared" si="181"/>
        <v>-</v>
      </c>
      <c r="AG173" s="128" t="str">
        <f t="shared" si="182"/>
        <v>-</v>
      </c>
      <c r="AH173" s="128" t="str">
        <f t="shared" si="183"/>
        <v>-</v>
      </c>
      <c r="AI173" s="128" t="str">
        <f t="shared" si="184"/>
        <v>-</v>
      </c>
      <c r="AJ173" s="128" t="str">
        <f t="shared" si="185"/>
        <v>-</v>
      </c>
      <c r="AK173" s="128" t="str">
        <f t="shared" si="186"/>
        <v>-</v>
      </c>
      <c r="AL173" s="128" t="str">
        <f t="shared" si="187"/>
        <v>-</v>
      </c>
      <c r="AM173" s="128" t="str">
        <f t="shared" si="188"/>
        <v>-</v>
      </c>
      <c r="AN173" s="128" t="str">
        <f t="shared" si="189"/>
        <v>-</v>
      </c>
      <c r="AO173" s="128" t="str">
        <f t="shared" si="190"/>
        <v>-</v>
      </c>
      <c r="AP173" s="128" t="str">
        <f t="shared" si="191"/>
        <v>-</v>
      </c>
      <c r="AQ173" s="128" t="str">
        <f t="shared" si="213"/>
        <v>-</v>
      </c>
      <c r="AR173" s="128" t="str">
        <f t="shared" si="214"/>
        <v>-</v>
      </c>
      <c r="AS173" s="128">
        <f t="shared" si="192"/>
        <v>0</v>
      </c>
      <c r="AT173" s="128" t="str">
        <f t="shared" si="215"/>
        <v>-</v>
      </c>
      <c r="AU173" s="128" t="str">
        <f t="shared" si="216"/>
        <v>-</v>
      </c>
      <c r="AV173" s="128" t="str">
        <f t="shared" si="217"/>
        <v>-</v>
      </c>
      <c r="AW173" s="128" t="str">
        <f t="shared" si="218"/>
        <v>-</v>
      </c>
      <c r="AX173" s="128" t="str">
        <f t="shared" si="219"/>
        <v>-</v>
      </c>
      <c r="AY173" s="128" t="str">
        <f t="shared" si="220"/>
        <v>-</v>
      </c>
      <c r="AZ173" s="128" t="str">
        <f t="shared" si="221"/>
        <v>-</v>
      </c>
      <c r="BA173" s="128" t="str">
        <f t="shared" si="222"/>
        <v>-</v>
      </c>
      <c r="BB173" s="128" t="str">
        <f t="shared" si="223"/>
        <v>-</v>
      </c>
      <c r="BC173" s="128" t="str">
        <f t="shared" si="224"/>
        <v>-</v>
      </c>
      <c r="BD173" s="128" t="str">
        <f t="shared" si="225"/>
        <v>-</v>
      </c>
      <c r="BE173" s="128" t="str">
        <f t="shared" si="226"/>
        <v>-</v>
      </c>
      <c r="BF173" s="128" t="str">
        <f t="shared" si="194"/>
        <v>-</v>
      </c>
      <c r="BG173" s="128" t="str">
        <f t="shared" si="195"/>
        <v>-</v>
      </c>
      <c r="BH173" s="128" t="str">
        <f t="shared" si="196"/>
        <v>-</v>
      </c>
      <c r="BI173" s="128" t="str">
        <f t="shared" si="197"/>
        <v>-</v>
      </c>
      <c r="BJ173" s="128" t="str">
        <f t="shared" si="198"/>
        <v>-</v>
      </c>
      <c r="BK173" s="128" t="str">
        <f t="shared" si="199"/>
        <v>-</v>
      </c>
      <c r="BL173" s="128" t="str">
        <f t="shared" si="200"/>
        <v>-</v>
      </c>
      <c r="BM173" s="128" t="str">
        <f t="shared" si="201"/>
        <v>-</v>
      </c>
      <c r="BN173" s="128" t="str">
        <f t="shared" si="202"/>
        <v>-</v>
      </c>
      <c r="BO173" s="128" t="str">
        <f t="shared" si="203"/>
        <v>-</v>
      </c>
      <c r="BP173" s="128" t="str">
        <f t="shared" si="204"/>
        <v>-</v>
      </c>
      <c r="BQ173" s="128" t="str">
        <f t="shared" si="205"/>
        <v>-</v>
      </c>
      <c r="BR173" s="128" t="str">
        <f t="shared" si="206"/>
        <v>-</v>
      </c>
      <c r="BS173" s="128" t="str">
        <f t="shared" si="207"/>
        <v>-</v>
      </c>
      <c r="BT173" s="128" t="str">
        <f t="shared" si="208"/>
        <v>-</v>
      </c>
      <c r="BU173" s="128" t="str">
        <f t="shared" si="209"/>
        <v>-</v>
      </c>
      <c r="BV173" s="129">
        <f t="shared" si="210"/>
        <v>0</v>
      </c>
      <c r="BX173" s="128" t="str">
        <f t="shared" si="227"/>
        <v>-</v>
      </c>
    </row>
    <row r="174" spans="7:76" ht="12.75" customHeight="1">
      <c r="G174" s="20" t="str">
        <f>IF(月途中入退所!$D47=$B$2,月途中入退所!$F47,"-")</f>
        <v>-</v>
      </c>
      <c r="H174" s="20" t="str">
        <f>IF(月途中入退所!$D47=$B$2,月途中入退所!$G47,"-")</f>
        <v>-</v>
      </c>
      <c r="I174" s="20" t="str">
        <f>IF(月途中入退所!$D47=$B$2,月途中入退所!$H47,"-")</f>
        <v>-</v>
      </c>
      <c r="J174" s="149" t="str">
        <f t="shared" si="211"/>
        <v>-</v>
      </c>
      <c r="K174" s="20" t="str">
        <f>IF(月途中入退所!$D47=$B$2,月途中入退所!$I47,"-")</f>
        <v>-</v>
      </c>
      <c r="L174" s="162" t="str">
        <f t="shared" si="212"/>
        <v>-</v>
      </c>
      <c r="M174" s="20" t="str">
        <f>IF(月途中入退所!$D47=$B$2,月途中入退所!$J47,"-")</f>
        <v>-</v>
      </c>
      <c r="N174" s="129">
        <f t="shared" si="165"/>
        <v>0</v>
      </c>
      <c r="P174" s="128" t="str">
        <f t="shared" si="166"/>
        <v>-</v>
      </c>
      <c r="Q174" s="128" t="str">
        <f t="shared" si="167"/>
        <v>-</v>
      </c>
      <c r="R174" s="128" t="str">
        <f t="shared" si="168"/>
        <v>-</v>
      </c>
      <c r="S174" s="128" t="str">
        <f t="shared" si="169"/>
        <v>-</v>
      </c>
      <c r="T174" s="128" t="str">
        <f t="shared" si="170"/>
        <v>-</v>
      </c>
      <c r="U174" s="128" t="str">
        <f t="shared" si="171"/>
        <v>-</v>
      </c>
      <c r="V174" s="128" t="str">
        <f t="shared" si="172"/>
        <v>-</v>
      </c>
      <c r="W174" s="128" t="str">
        <f t="shared" si="173"/>
        <v>-</v>
      </c>
      <c r="X174" s="128" t="str">
        <f t="shared" si="174"/>
        <v>-</v>
      </c>
      <c r="Y174" s="128" t="str">
        <f t="shared" si="175"/>
        <v>-</v>
      </c>
      <c r="Z174" s="128" t="str">
        <f t="shared" si="176"/>
        <v>-</v>
      </c>
      <c r="AA174" s="128" t="str">
        <f t="shared" si="177"/>
        <v>-</v>
      </c>
      <c r="AB174" s="128"/>
      <c r="AC174" s="128" t="str">
        <f t="shared" si="178"/>
        <v>-</v>
      </c>
      <c r="AD174" s="128" t="str">
        <f t="shared" si="179"/>
        <v>-</v>
      </c>
      <c r="AE174" s="128" t="str">
        <f t="shared" si="180"/>
        <v>-</v>
      </c>
      <c r="AF174" s="128" t="str">
        <f t="shared" si="181"/>
        <v>-</v>
      </c>
      <c r="AG174" s="128" t="str">
        <f t="shared" si="182"/>
        <v>-</v>
      </c>
      <c r="AH174" s="128" t="str">
        <f t="shared" si="183"/>
        <v>-</v>
      </c>
      <c r="AI174" s="128" t="str">
        <f t="shared" si="184"/>
        <v>-</v>
      </c>
      <c r="AJ174" s="128" t="str">
        <f t="shared" si="185"/>
        <v>-</v>
      </c>
      <c r="AK174" s="128" t="str">
        <f t="shared" si="186"/>
        <v>-</v>
      </c>
      <c r="AL174" s="128" t="str">
        <f t="shared" si="187"/>
        <v>-</v>
      </c>
      <c r="AM174" s="128" t="str">
        <f t="shared" si="188"/>
        <v>-</v>
      </c>
      <c r="AN174" s="128" t="str">
        <f t="shared" si="189"/>
        <v>-</v>
      </c>
      <c r="AO174" s="128" t="str">
        <f t="shared" si="190"/>
        <v>-</v>
      </c>
      <c r="AP174" s="128" t="str">
        <f t="shared" si="191"/>
        <v>-</v>
      </c>
      <c r="AQ174" s="128" t="str">
        <f t="shared" si="213"/>
        <v>-</v>
      </c>
      <c r="AR174" s="128" t="str">
        <f t="shared" si="214"/>
        <v>-</v>
      </c>
      <c r="AS174" s="128">
        <f t="shared" si="192"/>
        <v>0</v>
      </c>
      <c r="AT174" s="128" t="str">
        <f t="shared" si="215"/>
        <v>-</v>
      </c>
      <c r="AU174" s="128" t="str">
        <f t="shared" si="216"/>
        <v>-</v>
      </c>
      <c r="AV174" s="128" t="str">
        <f t="shared" si="217"/>
        <v>-</v>
      </c>
      <c r="AW174" s="128" t="str">
        <f t="shared" si="218"/>
        <v>-</v>
      </c>
      <c r="AX174" s="128" t="str">
        <f t="shared" si="219"/>
        <v>-</v>
      </c>
      <c r="AY174" s="128" t="str">
        <f t="shared" si="220"/>
        <v>-</v>
      </c>
      <c r="AZ174" s="128" t="str">
        <f t="shared" si="221"/>
        <v>-</v>
      </c>
      <c r="BA174" s="128" t="str">
        <f t="shared" si="222"/>
        <v>-</v>
      </c>
      <c r="BB174" s="128" t="str">
        <f t="shared" si="223"/>
        <v>-</v>
      </c>
      <c r="BC174" s="128" t="str">
        <f t="shared" si="224"/>
        <v>-</v>
      </c>
      <c r="BD174" s="128" t="str">
        <f t="shared" si="225"/>
        <v>-</v>
      </c>
      <c r="BE174" s="128" t="str">
        <f t="shared" si="226"/>
        <v>-</v>
      </c>
      <c r="BF174" s="128" t="str">
        <f t="shared" si="194"/>
        <v>-</v>
      </c>
      <c r="BG174" s="128" t="str">
        <f t="shared" si="195"/>
        <v>-</v>
      </c>
      <c r="BH174" s="128" t="str">
        <f t="shared" si="196"/>
        <v>-</v>
      </c>
      <c r="BI174" s="128" t="str">
        <f t="shared" si="197"/>
        <v>-</v>
      </c>
      <c r="BJ174" s="128" t="str">
        <f t="shared" si="198"/>
        <v>-</v>
      </c>
      <c r="BK174" s="128" t="str">
        <f t="shared" si="199"/>
        <v>-</v>
      </c>
      <c r="BL174" s="128" t="str">
        <f t="shared" si="200"/>
        <v>-</v>
      </c>
      <c r="BM174" s="128" t="str">
        <f t="shared" si="201"/>
        <v>-</v>
      </c>
      <c r="BN174" s="128" t="str">
        <f t="shared" si="202"/>
        <v>-</v>
      </c>
      <c r="BO174" s="128" t="str">
        <f t="shared" si="203"/>
        <v>-</v>
      </c>
      <c r="BP174" s="128" t="str">
        <f t="shared" si="204"/>
        <v>-</v>
      </c>
      <c r="BQ174" s="128" t="str">
        <f t="shared" si="205"/>
        <v>-</v>
      </c>
      <c r="BR174" s="128" t="str">
        <f t="shared" si="206"/>
        <v>-</v>
      </c>
      <c r="BS174" s="128" t="str">
        <f t="shared" si="207"/>
        <v>-</v>
      </c>
      <c r="BT174" s="128" t="str">
        <f t="shared" si="208"/>
        <v>-</v>
      </c>
      <c r="BU174" s="128" t="str">
        <f t="shared" si="209"/>
        <v>-</v>
      </c>
      <c r="BV174" s="129">
        <f t="shared" si="210"/>
        <v>0</v>
      </c>
      <c r="BX174" s="128" t="str">
        <f t="shared" si="227"/>
        <v>-</v>
      </c>
    </row>
    <row r="175" spans="7:76" ht="12.75" customHeight="1">
      <c r="G175" s="20" t="str">
        <f>IF(月途中入退所!$D48=$B$2,月途中入退所!$F48,"-")</f>
        <v>-</v>
      </c>
      <c r="H175" s="20" t="str">
        <f>IF(月途中入退所!$D48=$B$2,月途中入退所!$G48,"-")</f>
        <v>-</v>
      </c>
      <c r="I175" s="20" t="str">
        <f>IF(月途中入退所!$D48=$B$2,月途中入退所!$H48,"-")</f>
        <v>-</v>
      </c>
      <c r="J175" s="149" t="str">
        <f t="shared" si="211"/>
        <v>-</v>
      </c>
      <c r="K175" s="20" t="str">
        <f>IF(月途中入退所!$D48=$B$2,月途中入退所!$I48,"-")</f>
        <v>-</v>
      </c>
      <c r="L175" s="162" t="str">
        <f t="shared" si="212"/>
        <v>-</v>
      </c>
      <c r="M175" s="20" t="str">
        <f>IF(月途中入退所!$D48=$B$2,月途中入退所!$J48,"-")</f>
        <v>-</v>
      </c>
      <c r="N175" s="129">
        <f t="shared" si="165"/>
        <v>0</v>
      </c>
      <c r="P175" s="128" t="str">
        <f t="shared" si="166"/>
        <v>-</v>
      </c>
      <c r="Q175" s="128" t="str">
        <f t="shared" si="167"/>
        <v>-</v>
      </c>
      <c r="R175" s="128" t="str">
        <f t="shared" si="168"/>
        <v>-</v>
      </c>
      <c r="S175" s="128" t="str">
        <f t="shared" si="169"/>
        <v>-</v>
      </c>
      <c r="T175" s="128" t="str">
        <f t="shared" si="170"/>
        <v>-</v>
      </c>
      <c r="U175" s="128" t="str">
        <f t="shared" si="171"/>
        <v>-</v>
      </c>
      <c r="V175" s="128" t="str">
        <f t="shared" si="172"/>
        <v>-</v>
      </c>
      <c r="W175" s="128" t="str">
        <f t="shared" si="173"/>
        <v>-</v>
      </c>
      <c r="X175" s="128" t="str">
        <f t="shared" si="174"/>
        <v>-</v>
      </c>
      <c r="Y175" s="128" t="str">
        <f t="shared" si="175"/>
        <v>-</v>
      </c>
      <c r="Z175" s="128" t="str">
        <f t="shared" si="176"/>
        <v>-</v>
      </c>
      <c r="AA175" s="128" t="str">
        <f t="shared" si="177"/>
        <v>-</v>
      </c>
      <c r="AB175" s="128"/>
      <c r="AC175" s="128" t="str">
        <f t="shared" si="178"/>
        <v>-</v>
      </c>
      <c r="AD175" s="128" t="str">
        <f t="shared" si="179"/>
        <v>-</v>
      </c>
      <c r="AE175" s="128" t="str">
        <f t="shared" si="180"/>
        <v>-</v>
      </c>
      <c r="AF175" s="128" t="str">
        <f t="shared" si="181"/>
        <v>-</v>
      </c>
      <c r="AG175" s="128" t="str">
        <f t="shared" si="182"/>
        <v>-</v>
      </c>
      <c r="AH175" s="128" t="str">
        <f t="shared" si="183"/>
        <v>-</v>
      </c>
      <c r="AI175" s="128" t="str">
        <f t="shared" si="184"/>
        <v>-</v>
      </c>
      <c r="AJ175" s="128" t="str">
        <f t="shared" si="185"/>
        <v>-</v>
      </c>
      <c r="AK175" s="128" t="str">
        <f t="shared" si="186"/>
        <v>-</v>
      </c>
      <c r="AL175" s="128" t="str">
        <f t="shared" si="187"/>
        <v>-</v>
      </c>
      <c r="AM175" s="128" t="str">
        <f t="shared" si="188"/>
        <v>-</v>
      </c>
      <c r="AN175" s="128" t="str">
        <f t="shared" si="189"/>
        <v>-</v>
      </c>
      <c r="AO175" s="128" t="str">
        <f t="shared" si="190"/>
        <v>-</v>
      </c>
      <c r="AP175" s="128" t="str">
        <f t="shared" si="191"/>
        <v>-</v>
      </c>
      <c r="AQ175" s="128" t="str">
        <f t="shared" si="213"/>
        <v>-</v>
      </c>
      <c r="AR175" s="128" t="str">
        <f t="shared" si="214"/>
        <v>-</v>
      </c>
      <c r="AS175" s="128">
        <f t="shared" si="192"/>
        <v>0</v>
      </c>
      <c r="AT175" s="128" t="str">
        <f t="shared" si="215"/>
        <v>-</v>
      </c>
      <c r="AU175" s="128" t="str">
        <f t="shared" si="216"/>
        <v>-</v>
      </c>
      <c r="AV175" s="128" t="str">
        <f t="shared" si="217"/>
        <v>-</v>
      </c>
      <c r="AW175" s="128" t="str">
        <f t="shared" si="218"/>
        <v>-</v>
      </c>
      <c r="AX175" s="128" t="str">
        <f t="shared" si="219"/>
        <v>-</v>
      </c>
      <c r="AY175" s="128" t="str">
        <f t="shared" si="220"/>
        <v>-</v>
      </c>
      <c r="AZ175" s="128" t="str">
        <f t="shared" si="221"/>
        <v>-</v>
      </c>
      <c r="BA175" s="128" t="str">
        <f t="shared" si="222"/>
        <v>-</v>
      </c>
      <c r="BB175" s="128" t="str">
        <f t="shared" si="223"/>
        <v>-</v>
      </c>
      <c r="BC175" s="128" t="str">
        <f t="shared" si="224"/>
        <v>-</v>
      </c>
      <c r="BD175" s="128" t="str">
        <f t="shared" si="225"/>
        <v>-</v>
      </c>
      <c r="BE175" s="128" t="str">
        <f t="shared" si="226"/>
        <v>-</v>
      </c>
      <c r="BF175" s="128" t="str">
        <f t="shared" si="194"/>
        <v>-</v>
      </c>
      <c r="BG175" s="128" t="str">
        <f t="shared" si="195"/>
        <v>-</v>
      </c>
      <c r="BH175" s="128" t="str">
        <f t="shared" si="196"/>
        <v>-</v>
      </c>
      <c r="BI175" s="128" t="str">
        <f t="shared" si="197"/>
        <v>-</v>
      </c>
      <c r="BJ175" s="128" t="str">
        <f t="shared" si="198"/>
        <v>-</v>
      </c>
      <c r="BK175" s="128" t="str">
        <f t="shared" si="199"/>
        <v>-</v>
      </c>
      <c r="BL175" s="128" t="str">
        <f t="shared" si="200"/>
        <v>-</v>
      </c>
      <c r="BM175" s="128" t="str">
        <f t="shared" si="201"/>
        <v>-</v>
      </c>
      <c r="BN175" s="128" t="str">
        <f t="shared" si="202"/>
        <v>-</v>
      </c>
      <c r="BO175" s="128" t="str">
        <f t="shared" si="203"/>
        <v>-</v>
      </c>
      <c r="BP175" s="128" t="str">
        <f t="shared" si="204"/>
        <v>-</v>
      </c>
      <c r="BQ175" s="128" t="str">
        <f t="shared" si="205"/>
        <v>-</v>
      </c>
      <c r="BR175" s="128" t="str">
        <f t="shared" si="206"/>
        <v>-</v>
      </c>
      <c r="BS175" s="128" t="str">
        <f t="shared" si="207"/>
        <v>-</v>
      </c>
      <c r="BT175" s="128" t="str">
        <f t="shared" si="208"/>
        <v>-</v>
      </c>
      <c r="BU175" s="128" t="str">
        <f t="shared" si="209"/>
        <v>-</v>
      </c>
      <c r="BV175" s="129">
        <f t="shared" si="210"/>
        <v>0</v>
      </c>
      <c r="BX175" s="128" t="str">
        <f t="shared" si="227"/>
        <v>-</v>
      </c>
    </row>
    <row r="176" spans="7:76" ht="12.75" customHeight="1">
      <c r="G176" s="20" t="str">
        <f>IF(月途中入退所!$D49=$B$2,月途中入退所!$F49,"-")</f>
        <v>-</v>
      </c>
      <c r="H176" s="20" t="str">
        <f>IF(月途中入退所!$D49=$B$2,月途中入退所!$G49,"-")</f>
        <v>-</v>
      </c>
      <c r="I176" s="20" t="str">
        <f>IF(月途中入退所!$D49=$B$2,月途中入退所!$H49,"-")</f>
        <v>-</v>
      </c>
      <c r="J176" s="149" t="str">
        <f t="shared" si="211"/>
        <v>-</v>
      </c>
      <c r="K176" s="20" t="str">
        <f>IF(月途中入退所!$D49=$B$2,月途中入退所!$I49,"-")</f>
        <v>-</v>
      </c>
      <c r="L176" s="162" t="str">
        <f t="shared" si="212"/>
        <v>-</v>
      </c>
      <c r="M176" s="20" t="str">
        <f>IF(月途中入退所!$D49=$B$2,月途中入退所!$J49,"-")</f>
        <v>-</v>
      </c>
      <c r="N176" s="129">
        <f t="shared" si="165"/>
        <v>0</v>
      </c>
      <c r="P176" s="128" t="str">
        <f t="shared" si="166"/>
        <v>-</v>
      </c>
      <c r="Q176" s="128" t="str">
        <f t="shared" si="167"/>
        <v>-</v>
      </c>
      <c r="R176" s="128" t="str">
        <f t="shared" si="168"/>
        <v>-</v>
      </c>
      <c r="S176" s="128" t="str">
        <f t="shared" si="169"/>
        <v>-</v>
      </c>
      <c r="T176" s="128" t="str">
        <f t="shared" si="170"/>
        <v>-</v>
      </c>
      <c r="U176" s="128" t="str">
        <f t="shared" si="171"/>
        <v>-</v>
      </c>
      <c r="V176" s="128" t="str">
        <f t="shared" si="172"/>
        <v>-</v>
      </c>
      <c r="W176" s="128" t="str">
        <f t="shared" si="173"/>
        <v>-</v>
      </c>
      <c r="X176" s="128" t="str">
        <f t="shared" si="174"/>
        <v>-</v>
      </c>
      <c r="Y176" s="128" t="str">
        <f t="shared" si="175"/>
        <v>-</v>
      </c>
      <c r="Z176" s="128" t="str">
        <f t="shared" si="176"/>
        <v>-</v>
      </c>
      <c r="AA176" s="128" t="str">
        <f t="shared" si="177"/>
        <v>-</v>
      </c>
      <c r="AB176" s="128"/>
      <c r="AC176" s="128" t="str">
        <f t="shared" si="178"/>
        <v>-</v>
      </c>
      <c r="AD176" s="128" t="str">
        <f t="shared" si="179"/>
        <v>-</v>
      </c>
      <c r="AE176" s="128" t="str">
        <f t="shared" si="180"/>
        <v>-</v>
      </c>
      <c r="AF176" s="128" t="str">
        <f t="shared" si="181"/>
        <v>-</v>
      </c>
      <c r="AG176" s="128" t="str">
        <f t="shared" si="182"/>
        <v>-</v>
      </c>
      <c r="AH176" s="128" t="str">
        <f t="shared" si="183"/>
        <v>-</v>
      </c>
      <c r="AI176" s="128" t="str">
        <f t="shared" si="184"/>
        <v>-</v>
      </c>
      <c r="AJ176" s="128" t="str">
        <f t="shared" si="185"/>
        <v>-</v>
      </c>
      <c r="AK176" s="128" t="str">
        <f t="shared" si="186"/>
        <v>-</v>
      </c>
      <c r="AL176" s="128" t="str">
        <f t="shared" si="187"/>
        <v>-</v>
      </c>
      <c r="AM176" s="128" t="str">
        <f t="shared" si="188"/>
        <v>-</v>
      </c>
      <c r="AN176" s="128" t="str">
        <f t="shared" si="189"/>
        <v>-</v>
      </c>
      <c r="AO176" s="128" t="str">
        <f t="shared" si="190"/>
        <v>-</v>
      </c>
      <c r="AP176" s="128" t="str">
        <f t="shared" si="191"/>
        <v>-</v>
      </c>
      <c r="AQ176" s="128" t="str">
        <f t="shared" si="213"/>
        <v>-</v>
      </c>
      <c r="AR176" s="128" t="str">
        <f t="shared" si="214"/>
        <v>-</v>
      </c>
      <c r="AS176" s="128">
        <f t="shared" si="192"/>
        <v>0</v>
      </c>
      <c r="AT176" s="128" t="str">
        <f t="shared" si="215"/>
        <v>-</v>
      </c>
      <c r="AU176" s="128" t="str">
        <f t="shared" si="216"/>
        <v>-</v>
      </c>
      <c r="AV176" s="128" t="str">
        <f t="shared" si="217"/>
        <v>-</v>
      </c>
      <c r="AW176" s="128" t="str">
        <f t="shared" si="218"/>
        <v>-</v>
      </c>
      <c r="AX176" s="128" t="str">
        <f t="shared" si="219"/>
        <v>-</v>
      </c>
      <c r="AY176" s="128" t="str">
        <f t="shared" si="220"/>
        <v>-</v>
      </c>
      <c r="AZ176" s="128" t="str">
        <f t="shared" si="221"/>
        <v>-</v>
      </c>
      <c r="BA176" s="128" t="str">
        <f t="shared" si="222"/>
        <v>-</v>
      </c>
      <c r="BB176" s="128" t="str">
        <f t="shared" si="223"/>
        <v>-</v>
      </c>
      <c r="BC176" s="128" t="str">
        <f t="shared" si="224"/>
        <v>-</v>
      </c>
      <c r="BD176" s="128" t="str">
        <f t="shared" si="225"/>
        <v>-</v>
      </c>
      <c r="BE176" s="128" t="str">
        <f t="shared" si="226"/>
        <v>-</v>
      </c>
      <c r="BF176" s="128" t="str">
        <f t="shared" si="194"/>
        <v>-</v>
      </c>
      <c r="BG176" s="128" t="str">
        <f t="shared" si="195"/>
        <v>-</v>
      </c>
      <c r="BH176" s="128" t="str">
        <f t="shared" si="196"/>
        <v>-</v>
      </c>
      <c r="BI176" s="128" t="str">
        <f t="shared" si="197"/>
        <v>-</v>
      </c>
      <c r="BJ176" s="128" t="str">
        <f t="shared" si="198"/>
        <v>-</v>
      </c>
      <c r="BK176" s="128" t="str">
        <f t="shared" si="199"/>
        <v>-</v>
      </c>
      <c r="BL176" s="128" t="str">
        <f t="shared" si="200"/>
        <v>-</v>
      </c>
      <c r="BM176" s="128" t="str">
        <f t="shared" si="201"/>
        <v>-</v>
      </c>
      <c r="BN176" s="128" t="str">
        <f t="shared" si="202"/>
        <v>-</v>
      </c>
      <c r="BO176" s="128" t="str">
        <f t="shared" si="203"/>
        <v>-</v>
      </c>
      <c r="BP176" s="128" t="str">
        <f t="shared" si="204"/>
        <v>-</v>
      </c>
      <c r="BQ176" s="128" t="str">
        <f t="shared" si="205"/>
        <v>-</v>
      </c>
      <c r="BR176" s="128" t="str">
        <f t="shared" si="206"/>
        <v>-</v>
      </c>
      <c r="BS176" s="128" t="str">
        <f t="shared" si="207"/>
        <v>-</v>
      </c>
      <c r="BT176" s="128" t="str">
        <f t="shared" si="208"/>
        <v>-</v>
      </c>
      <c r="BU176" s="128" t="str">
        <f t="shared" si="209"/>
        <v>-</v>
      </c>
      <c r="BV176" s="129">
        <f t="shared" si="210"/>
        <v>0</v>
      </c>
      <c r="BX176" s="128" t="str">
        <f t="shared" si="227"/>
        <v>-</v>
      </c>
    </row>
    <row r="177" spans="2:76" ht="12.75" customHeight="1">
      <c r="G177" s="20" t="str">
        <f>IF(月途中入退所!$D50=$B$2,月途中入退所!$F50,"-")</f>
        <v>-</v>
      </c>
      <c r="H177" s="20" t="str">
        <f>IF(月途中入退所!$D50=$B$2,月途中入退所!$G50,"-")</f>
        <v>-</v>
      </c>
      <c r="I177" s="20" t="str">
        <f>IF(月途中入退所!$D50=$B$2,月途中入退所!$H50,"-")</f>
        <v>-</v>
      </c>
      <c r="J177" s="149" t="str">
        <f t="shared" si="211"/>
        <v>-</v>
      </c>
      <c r="K177" s="20" t="str">
        <f>IF(月途中入退所!$D50=$B$2,月途中入退所!$I50,"-")</f>
        <v>-</v>
      </c>
      <c r="L177" s="162" t="str">
        <f t="shared" si="212"/>
        <v>-</v>
      </c>
      <c r="M177" s="20" t="str">
        <f>IF(月途中入退所!$D50=$B$2,月途中入退所!$J50,"-")</f>
        <v>-</v>
      </c>
      <c r="N177" s="129">
        <f t="shared" si="165"/>
        <v>0</v>
      </c>
      <c r="P177" s="128" t="str">
        <f t="shared" si="166"/>
        <v>-</v>
      </c>
      <c r="Q177" s="128" t="str">
        <f t="shared" si="167"/>
        <v>-</v>
      </c>
      <c r="R177" s="128" t="str">
        <f t="shared" si="168"/>
        <v>-</v>
      </c>
      <c r="S177" s="128" t="str">
        <f t="shared" si="169"/>
        <v>-</v>
      </c>
      <c r="T177" s="128" t="str">
        <f t="shared" si="170"/>
        <v>-</v>
      </c>
      <c r="U177" s="128" t="str">
        <f t="shared" si="171"/>
        <v>-</v>
      </c>
      <c r="V177" s="128" t="str">
        <f t="shared" si="172"/>
        <v>-</v>
      </c>
      <c r="W177" s="128" t="str">
        <f t="shared" si="173"/>
        <v>-</v>
      </c>
      <c r="X177" s="128" t="str">
        <f t="shared" si="174"/>
        <v>-</v>
      </c>
      <c r="Y177" s="128" t="str">
        <f t="shared" si="175"/>
        <v>-</v>
      </c>
      <c r="Z177" s="128" t="str">
        <f t="shared" si="176"/>
        <v>-</v>
      </c>
      <c r="AA177" s="128" t="str">
        <f t="shared" si="177"/>
        <v>-</v>
      </c>
      <c r="AB177" s="128"/>
      <c r="AC177" s="128" t="str">
        <f t="shared" si="178"/>
        <v>-</v>
      </c>
      <c r="AD177" s="128" t="str">
        <f t="shared" si="179"/>
        <v>-</v>
      </c>
      <c r="AE177" s="128" t="str">
        <f t="shared" si="180"/>
        <v>-</v>
      </c>
      <c r="AF177" s="128" t="str">
        <f t="shared" si="181"/>
        <v>-</v>
      </c>
      <c r="AG177" s="128" t="str">
        <f t="shared" si="182"/>
        <v>-</v>
      </c>
      <c r="AH177" s="128" t="str">
        <f t="shared" si="183"/>
        <v>-</v>
      </c>
      <c r="AI177" s="128" t="str">
        <f t="shared" si="184"/>
        <v>-</v>
      </c>
      <c r="AJ177" s="128" t="str">
        <f t="shared" si="185"/>
        <v>-</v>
      </c>
      <c r="AK177" s="128" t="str">
        <f t="shared" si="186"/>
        <v>-</v>
      </c>
      <c r="AL177" s="128" t="str">
        <f t="shared" si="187"/>
        <v>-</v>
      </c>
      <c r="AM177" s="128" t="str">
        <f t="shared" si="188"/>
        <v>-</v>
      </c>
      <c r="AN177" s="128" t="str">
        <f t="shared" si="189"/>
        <v>-</v>
      </c>
      <c r="AO177" s="128" t="str">
        <f t="shared" si="190"/>
        <v>-</v>
      </c>
      <c r="AP177" s="128" t="str">
        <f t="shared" si="191"/>
        <v>-</v>
      </c>
      <c r="AQ177" s="128" t="str">
        <f t="shared" si="213"/>
        <v>-</v>
      </c>
      <c r="AR177" s="128" t="str">
        <f t="shared" si="214"/>
        <v>-</v>
      </c>
      <c r="AS177" s="128">
        <f t="shared" si="192"/>
        <v>0</v>
      </c>
      <c r="AT177" s="128" t="str">
        <f t="shared" si="215"/>
        <v>-</v>
      </c>
      <c r="AU177" s="128" t="str">
        <f t="shared" si="216"/>
        <v>-</v>
      </c>
      <c r="AV177" s="128" t="str">
        <f t="shared" si="217"/>
        <v>-</v>
      </c>
      <c r="AW177" s="128" t="str">
        <f t="shared" si="218"/>
        <v>-</v>
      </c>
      <c r="AX177" s="128" t="str">
        <f t="shared" si="219"/>
        <v>-</v>
      </c>
      <c r="AY177" s="128" t="str">
        <f t="shared" si="220"/>
        <v>-</v>
      </c>
      <c r="AZ177" s="128" t="str">
        <f t="shared" si="221"/>
        <v>-</v>
      </c>
      <c r="BA177" s="128" t="str">
        <f t="shared" si="222"/>
        <v>-</v>
      </c>
      <c r="BB177" s="128" t="str">
        <f t="shared" si="223"/>
        <v>-</v>
      </c>
      <c r="BC177" s="128" t="str">
        <f t="shared" si="224"/>
        <v>-</v>
      </c>
      <c r="BD177" s="128" t="str">
        <f t="shared" si="225"/>
        <v>-</v>
      </c>
      <c r="BE177" s="128" t="str">
        <f t="shared" si="226"/>
        <v>-</v>
      </c>
      <c r="BF177" s="128" t="str">
        <f t="shared" si="194"/>
        <v>-</v>
      </c>
      <c r="BG177" s="128" t="str">
        <f t="shared" si="195"/>
        <v>-</v>
      </c>
      <c r="BH177" s="128" t="str">
        <f t="shared" si="196"/>
        <v>-</v>
      </c>
      <c r="BI177" s="128" t="str">
        <f t="shared" si="197"/>
        <v>-</v>
      </c>
      <c r="BJ177" s="128" t="str">
        <f t="shared" si="198"/>
        <v>-</v>
      </c>
      <c r="BK177" s="128" t="str">
        <f t="shared" si="199"/>
        <v>-</v>
      </c>
      <c r="BL177" s="128" t="str">
        <f t="shared" si="200"/>
        <v>-</v>
      </c>
      <c r="BM177" s="128" t="str">
        <f t="shared" si="201"/>
        <v>-</v>
      </c>
      <c r="BN177" s="128" t="str">
        <f t="shared" si="202"/>
        <v>-</v>
      </c>
      <c r="BO177" s="128" t="str">
        <f t="shared" si="203"/>
        <v>-</v>
      </c>
      <c r="BP177" s="128" t="str">
        <f t="shared" si="204"/>
        <v>-</v>
      </c>
      <c r="BQ177" s="128" t="str">
        <f t="shared" si="205"/>
        <v>-</v>
      </c>
      <c r="BR177" s="128" t="str">
        <f t="shared" si="206"/>
        <v>-</v>
      </c>
      <c r="BS177" s="128" t="str">
        <f t="shared" si="207"/>
        <v>-</v>
      </c>
      <c r="BT177" s="128" t="str">
        <f t="shared" si="208"/>
        <v>-</v>
      </c>
      <c r="BU177" s="128" t="str">
        <f t="shared" si="209"/>
        <v>-</v>
      </c>
      <c r="BV177" s="129">
        <f t="shared" si="210"/>
        <v>0</v>
      </c>
      <c r="BX177" s="128" t="str">
        <f t="shared" si="227"/>
        <v>-</v>
      </c>
    </row>
    <row r="178" spans="2:76" ht="12.75" customHeight="1">
      <c r="G178" s="59" t="s">
        <v>187</v>
      </c>
      <c r="H178" s="59"/>
      <c r="W178" s="23"/>
      <c r="X178" s="123"/>
      <c r="Y178" s="137"/>
      <c r="Z178" s="23"/>
      <c r="AA178" s="123"/>
      <c r="AB178" s="123"/>
      <c r="AC178" s="123"/>
      <c r="AD178" s="123"/>
      <c r="AE178" s="123"/>
      <c r="AF178" s="123"/>
      <c r="BX178" s="137"/>
    </row>
    <row r="179" spans="2:76" ht="12.75" customHeight="1">
      <c r="B179" s="14"/>
      <c r="C179" s="14"/>
      <c r="D179" s="15"/>
      <c r="E179" s="15"/>
      <c r="F179" s="15"/>
      <c r="G179" s="618" t="s">
        <v>185</v>
      </c>
      <c r="H179" s="618" t="s">
        <v>99</v>
      </c>
      <c r="I179" s="618" t="s">
        <v>100</v>
      </c>
      <c r="J179" s="618" t="s">
        <v>343</v>
      </c>
      <c r="K179" s="618" t="s">
        <v>203</v>
      </c>
      <c r="L179" s="618" t="s">
        <v>102</v>
      </c>
      <c r="M179" s="618" t="s">
        <v>101</v>
      </c>
      <c r="N179" s="618" t="s">
        <v>103</v>
      </c>
      <c r="P179" s="621" t="s">
        <v>382</v>
      </c>
      <c r="Q179" s="622"/>
      <c r="R179" s="622"/>
      <c r="S179" s="622"/>
      <c r="T179" s="622"/>
      <c r="U179" s="622"/>
      <c r="V179" s="622"/>
      <c r="W179" s="622"/>
      <c r="X179" s="622"/>
      <c r="Y179" s="622"/>
      <c r="Z179" s="622"/>
      <c r="AA179" s="622"/>
      <c r="AB179" s="622"/>
      <c r="AC179" s="622"/>
      <c r="AD179" s="622"/>
      <c r="AE179" s="622"/>
      <c r="AF179" s="622"/>
      <c r="AG179" s="622"/>
      <c r="AH179" s="622"/>
      <c r="AI179" s="622"/>
      <c r="AJ179" s="622"/>
      <c r="AK179" s="622"/>
      <c r="AL179" s="622"/>
      <c r="AM179" s="622"/>
      <c r="AN179" s="622"/>
      <c r="AO179" s="622"/>
      <c r="AP179" s="622"/>
      <c r="AQ179" s="622"/>
      <c r="AR179" s="623"/>
      <c r="AS179" s="678" t="s">
        <v>383</v>
      </c>
      <c r="AT179" s="679"/>
      <c r="AU179" s="679"/>
      <c r="AV179" s="679"/>
      <c r="AW179" s="679"/>
      <c r="AX179" s="679"/>
      <c r="AY179" s="679"/>
      <c r="AZ179" s="679"/>
      <c r="BA179" s="679"/>
      <c r="BB179" s="679"/>
      <c r="BC179" s="679"/>
      <c r="BD179" s="679"/>
      <c r="BE179" s="679"/>
      <c r="BF179" s="679"/>
      <c r="BG179" s="679"/>
      <c r="BH179" s="679"/>
      <c r="BI179" s="679"/>
      <c r="BJ179" s="679"/>
      <c r="BK179" s="679"/>
      <c r="BL179" s="679"/>
      <c r="BM179" s="679"/>
      <c r="BN179" s="679"/>
      <c r="BO179" s="679"/>
      <c r="BP179" s="679"/>
      <c r="BQ179" s="679"/>
      <c r="BR179" s="679"/>
      <c r="BS179" s="679"/>
      <c r="BT179" s="679"/>
      <c r="BU179" s="679"/>
      <c r="BV179" s="680"/>
      <c r="BX179" s="137"/>
    </row>
    <row r="180" spans="2:76" ht="12.75" customHeight="1">
      <c r="B180" s="14"/>
      <c r="C180" s="14"/>
      <c r="D180" s="15"/>
      <c r="E180" s="15"/>
      <c r="F180" s="15"/>
      <c r="G180" s="618"/>
      <c r="H180" s="618"/>
      <c r="I180" s="618"/>
      <c r="J180" s="618"/>
      <c r="K180" s="618"/>
      <c r="L180" s="618"/>
      <c r="M180" s="618"/>
      <c r="N180" s="618"/>
      <c r="P180" s="621" t="s">
        <v>374</v>
      </c>
      <c r="Q180" s="623"/>
      <c r="R180" s="619" t="s">
        <v>376</v>
      </c>
      <c r="S180" s="619"/>
      <c r="T180" s="619" t="s">
        <v>452</v>
      </c>
      <c r="U180" s="619"/>
      <c r="V180" s="621" t="s">
        <v>151</v>
      </c>
      <c r="W180" s="623"/>
      <c r="X180" s="619" t="s">
        <v>594</v>
      </c>
      <c r="Y180" s="619"/>
      <c r="Z180" s="628" t="s">
        <v>226</v>
      </c>
      <c r="AA180" s="628" t="s">
        <v>378</v>
      </c>
      <c r="AB180" s="628" t="s">
        <v>663</v>
      </c>
      <c r="AC180" s="621" t="s">
        <v>620</v>
      </c>
      <c r="AD180" s="623"/>
      <c r="AE180" s="624" t="s">
        <v>393</v>
      </c>
      <c r="AF180" s="625"/>
      <c r="AG180" s="624" t="s">
        <v>77</v>
      </c>
      <c r="AH180" s="625"/>
      <c r="AI180" s="624" t="s">
        <v>604</v>
      </c>
      <c r="AJ180" s="625"/>
      <c r="AK180" s="624" t="s">
        <v>605</v>
      </c>
      <c r="AL180" s="625"/>
      <c r="AM180" s="624" t="s">
        <v>606</v>
      </c>
      <c r="AN180" s="625"/>
      <c r="AO180" s="626" t="s">
        <v>78</v>
      </c>
      <c r="AP180" s="627"/>
      <c r="AQ180" s="628" t="s">
        <v>381</v>
      </c>
      <c r="AR180" s="628" t="s">
        <v>621</v>
      </c>
      <c r="AS180" s="678" t="s">
        <v>374</v>
      </c>
      <c r="AT180" s="680"/>
      <c r="AU180" s="672" t="s">
        <v>376</v>
      </c>
      <c r="AV180" s="672"/>
      <c r="AW180" s="672" t="s">
        <v>452</v>
      </c>
      <c r="AX180" s="672"/>
      <c r="AY180" s="678" t="s">
        <v>151</v>
      </c>
      <c r="AZ180" s="680"/>
      <c r="BA180" s="672" t="s">
        <v>594</v>
      </c>
      <c r="BB180" s="672"/>
      <c r="BC180" s="670" t="s">
        <v>226</v>
      </c>
      <c r="BD180" s="670" t="s">
        <v>378</v>
      </c>
      <c r="BE180" s="670" t="s">
        <v>663</v>
      </c>
      <c r="BF180" s="672" t="s">
        <v>620</v>
      </c>
      <c r="BG180" s="672"/>
      <c r="BH180" s="681" t="s">
        <v>393</v>
      </c>
      <c r="BI180" s="682"/>
      <c r="BJ180" s="681" t="s">
        <v>77</v>
      </c>
      <c r="BK180" s="682"/>
      <c r="BL180" s="681" t="s">
        <v>604</v>
      </c>
      <c r="BM180" s="682"/>
      <c r="BN180" s="681" t="s">
        <v>605</v>
      </c>
      <c r="BO180" s="682"/>
      <c r="BP180" s="681" t="s">
        <v>606</v>
      </c>
      <c r="BQ180" s="682"/>
      <c r="BR180" s="685" t="s">
        <v>78</v>
      </c>
      <c r="BS180" s="686"/>
      <c r="BT180" s="670" t="s">
        <v>381</v>
      </c>
      <c r="BU180" s="670" t="s">
        <v>621</v>
      </c>
      <c r="BV180" s="672" t="s">
        <v>29</v>
      </c>
      <c r="BX180" s="137"/>
    </row>
    <row r="181" spans="2:76" ht="12.75" customHeight="1">
      <c r="B181" s="14"/>
      <c r="C181" s="14"/>
      <c r="D181" s="15"/>
      <c r="E181" s="15"/>
      <c r="F181" s="15"/>
      <c r="G181" s="618"/>
      <c r="H181" s="618"/>
      <c r="I181" s="618"/>
      <c r="J181" s="618"/>
      <c r="K181" s="618"/>
      <c r="L181" s="618"/>
      <c r="M181" s="618"/>
      <c r="N181" s="618"/>
      <c r="P181" s="182" t="s">
        <v>152</v>
      </c>
      <c r="Q181" s="182" t="s">
        <v>608</v>
      </c>
      <c r="R181" s="182" t="s">
        <v>79</v>
      </c>
      <c r="S181" s="182" t="s">
        <v>608</v>
      </c>
      <c r="T181" s="182" t="s">
        <v>79</v>
      </c>
      <c r="U181" s="182" t="s">
        <v>608</v>
      </c>
      <c r="V181" s="182" t="s">
        <v>152</v>
      </c>
      <c r="W181" s="182" t="s">
        <v>608</v>
      </c>
      <c r="X181" s="182" t="s">
        <v>79</v>
      </c>
      <c r="Y181" s="182" t="s">
        <v>608</v>
      </c>
      <c r="Z181" s="629"/>
      <c r="AA181" s="629"/>
      <c r="AB181" s="629"/>
      <c r="AC181" s="182" t="s">
        <v>79</v>
      </c>
      <c r="AD181" s="182" t="s">
        <v>608</v>
      </c>
      <c r="AE181" s="308" t="s">
        <v>79</v>
      </c>
      <c r="AF181" s="308" t="s">
        <v>608</v>
      </c>
      <c r="AG181" s="308" t="s">
        <v>79</v>
      </c>
      <c r="AH181" s="308" t="s">
        <v>608</v>
      </c>
      <c r="AI181" s="308" t="s">
        <v>79</v>
      </c>
      <c r="AJ181" s="308" t="s">
        <v>608</v>
      </c>
      <c r="AK181" s="308" t="s">
        <v>79</v>
      </c>
      <c r="AL181" s="308" t="s">
        <v>608</v>
      </c>
      <c r="AM181" s="308" t="s">
        <v>79</v>
      </c>
      <c r="AN181" s="308" t="s">
        <v>608</v>
      </c>
      <c r="AO181" s="308" t="s">
        <v>79</v>
      </c>
      <c r="AP181" s="308" t="s">
        <v>608</v>
      </c>
      <c r="AQ181" s="629"/>
      <c r="AR181" s="629"/>
      <c r="AS181" s="183" t="s">
        <v>152</v>
      </c>
      <c r="AT181" s="183" t="s">
        <v>608</v>
      </c>
      <c r="AU181" s="183" t="s">
        <v>79</v>
      </c>
      <c r="AV181" s="183" t="s">
        <v>608</v>
      </c>
      <c r="AW181" s="183" t="s">
        <v>79</v>
      </c>
      <c r="AX181" s="183" t="s">
        <v>608</v>
      </c>
      <c r="AY181" s="183" t="s">
        <v>152</v>
      </c>
      <c r="AZ181" s="183" t="s">
        <v>608</v>
      </c>
      <c r="BA181" s="183" t="s">
        <v>79</v>
      </c>
      <c r="BB181" s="183" t="s">
        <v>608</v>
      </c>
      <c r="BC181" s="671"/>
      <c r="BD181" s="671"/>
      <c r="BE181" s="671"/>
      <c r="BF181" s="183" t="s">
        <v>79</v>
      </c>
      <c r="BG181" s="183" t="s">
        <v>608</v>
      </c>
      <c r="BH181" s="309" t="s">
        <v>79</v>
      </c>
      <c r="BI181" s="309" t="s">
        <v>608</v>
      </c>
      <c r="BJ181" s="309" t="s">
        <v>79</v>
      </c>
      <c r="BK181" s="309" t="s">
        <v>608</v>
      </c>
      <c r="BL181" s="309" t="s">
        <v>79</v>
      </c>
      <c r="BM181" s="309" t="s">
        <v>608</v>
      </c>
      <c r="BN181" s="309" t="s">
        <v>79</v>
      </c>
      <c r="BO181" s="309" t="s">
        <v>608</v>
      </c>
      <c r="BP181" s="309" t="s">
        <v>79</v>
      </c>
      <c r="BQ181" s="309" t="s">
        <v>608</v>
      </c>
      <c r="BR181" s="309" t="s">
        <v>79</v>
      </c>
      <c r="BS181" s="309" t="s">
        <v>608</v>
      </c>
      <c r="BT181" s="671"/>
      <c r="BU181" s="671"/>
      <c r="BV181" s="672"/>
      <c r="BX181" s="20" t="s">
        <v>247</v>
      </c>
    </row>
    <row r="182" spans="2:76" ht="12.75" customHeight="1">
      <c r="G182" s="20" t="str">
        <f>IF(月途中入退所!$N31=$B$2,月途中入退所!$P31,"-")</f>
        <v>-</v>
      </c>
      <c r="H182" s="20" t="str">
        <f>IF(月途中入退所!$N31=$B$2,月途中入退所!$Q31,"-")</f>
        <v>-</v>
      </c>
      <c r="I182" s="20" t="str">
        <f>IF(月途中入退所!$N31=$B$2,月途中入退所!$R31,"-")</f>
        <v>-</v>
      </c>
      <c r="J182" s="149" t="str">
        <f>IF($I182="保育標準時間",HLOOKUP($H182,$G$53:$J$99,47,FALSE),IF($I182="保育短時間",HLOOKUP($H182,$K$53:$N$99,47,FALSE),"-"))</f>
        <v>-</v>
      </c>
      <c r="K182" s="20" t="str">
        <f>IF(月途中入退所!$N31=$B$2,IF(月途中入退所!S31="","-",月途中入退所!$S31),"-")</f>
        <v>-</v>
      </c>
      <c r="L182" s="162" t="str">
        <f>IFERROR(IF(K182="○",J182+$P$28,J182),"-")</f>
        <v>-</v>
      </c>
      <c r="M182" s="20" t="str">
        <f>IF(月途中入退所!$N31=$B$2,月途中入退所!$T31,"-")</f>
        <v>-</v>
      </c>
      <c r="N182" s="129">
        <f t="shared" ref="N182:N201" si="228">IFERROR(-ROUNDUP(L182*M182/25,-1),0)</f>
        <v>0</v>
      </c>
      <c r="P182" s="128" t="str">
        <f>IF($I182="保育標準時間",HLOOKUP(H182,$G$53:$J$99,2,FALSE),IF($I182="保育短時間",HLOOKUP(H182,$K$53:$N$99,2,FALSE),"-"))</f>
        <v>-</v>
      </c>
      <c r="Q182" s="128" t="str">
        <f t="shared" ref="Q182:Q201" si="229">IF($I182="保育標準時間",HLOOKUP(H182,$G$53:$J$99,3,FALSE),IF($I182="保育短時間",HLOOKUP(H182,$K$53:$N$99,3,FALSE),"-"))</f>
        <v>-</v>
      </c>
      <c r="R182" s="128" t="str">
        <f t="shared" ref="R182:R201" si="230">IF($I182="保育標準時間",HLOOKUP(H182,$G$53:$J$99,4,FALSE),IF($I182="保育短時間",HLOOKUP(H182,$K$53:$N$99,4,FALSE),"-"))</f>
        <v>-</v>
      </c>
      <c r="S182" s="128" t="str">
        <f t="shared" ref="S182:S201" si="231">IF($I182="保育標準時間",HLOOKUP(H182,$G$53:$J$99,5,FALSE),IF($I182="保育短時間",HLOOKUP(H182,$K$53:$N$99,5,FALSE),"-"))</f>
        <v>-</v>
      </c>
      <c r="T182" s="128" t="str">
        <f t="shared" ref="T182:T201" si="232">IF($I182="保育標準時間",HLOOKUP(H182,$G$53:$J$99,6,FALSE),IF($I182="保育短時間",HLOOKUP(H182,$K$53:$N$99,6,FALSE),"-"))</f>
        <v>-</v>
      </c>
      <c r="U182" s="128" t="str">
        <f t="shared" ref="U182:U201" si="233">IF($I182="保育標準時間",HLOOKUP(H182,$G$53:$J$99,7,FALSE),IF($I182="保育短時間",HLOOKUP(H182,$K$53:$N$99,7,FALSE),"-"))</f>
        <v>-</v>
      </c>
      <c r="V182" s="128" t="str">
        <f t="shared" ref="V182:V201" si="234">IF($I182="保育標準時間",HLOOKUP(H182,$G$53:$J$99,10,FALSE),IF($I182="保育短時間",HLOOKUP(H182,$K$53:$N$99,10,FALSE),"-"))</f>
        <v>-</v>
      </c>
      <c r="W182" s="128" t="str">
        <f t="shared" ref="W182:W201" si="235">IF($I182="保育標準時間",HLOOKUP(H182,$G$53:$J$99,11,FALSE),IF($I182="保育短時間",HLOOKUP(H182,$K$53:$N$99,11,FALSE),"-"))</f>
        <v>-</v>
      </c>
      <c r="X182" s="128" t="str">
        <f t="shared" ref="X182:X201" si="236">IF($I182="保育標準時間",HLOOKUP(H182,$G$53:$J$99,12,FALSE),IF($I182="保育短時間",HLOOKUP(H182,$K$53:$N$99,12,FALSE),"-"))</f>
        <v>-</v>
      </c>
      <c r="Y182" s="128" t="str">
        <f t="shared" ref="Y182:Y201" si="237">IF($I182="保育標準時間",HLOOKUP(H182,$G$53:$J$99,13,FALSE),IF($I182="保育短時間",HLOOKUP(H182,$K$53:$N$99,13,FALSE),"-"))</f>
        <v>-</v>
      </c>
      <c r="Z182" s="128" t="str">
        <f t="shared" ref="Z182:Z201" si="238">IF($I182="保育標準時間",HLOOKUP(H182,$G$53:$J$99,14,FALSE),IF($I182="保育短時間",HLOOKUP(H182,$K$53:$N$99,14,FALSE),"-"))</f>
        <v>-</v>
      </c>
      <c r="AA182" s="128" t="str">
        <f t="shared" ref="AA182:AA201" si="239">IF($I182="保育標準時間",HLOOKUP(H182,$G$53:$J$99,15,FALSE),IF($I182="保育短時間",HLOOKUP(H182,$K$53:$N$99,15,FALSE),"-"))</f>
        <v>-</v>
      </c>
      <c r="AB182" s="128"/>
      <c r="AC182" s="128" t="str">
        <f t="shared" ref="AC182:AC201" si="240">IF($I182="保育標準時間",HLOOKUP(H182,$G$53:$J$99,17,FALSE),IF($I182="保育短時間",HLOOKUP(H182,$K$53:$N$99,17,FALSE),"-"))</f>
        <v>-</v>
      </c>
      <c r="AD182" s="128" t="str">
        <f t="shared" ref="AD182:AD201" si="241">IF($I182="保育標準時間",HLOOKUP(H182,$G$53:$J$99,18,FALSE),IF($I182="保育短時間",HLOOKUP(H182,$K$53:$N$99,18,FALSE),"-"))</f>
        <v>-</v>
      </c>
      <c r="AE182" s="128" t="str">
        <f t="shared" ref="AE182:AE201" si="242">IF($I182="保育標準時間",HLOOKUP(H182,$G$53:$J$99,19,FALSE),IF($I182="保育短時間",HLOOKUP(H182,$K$53:$N$99,19,FALSE),"-"))</f>
        <v>-</v>
      </c>
      <c r="AF182" s="128" t="str">
        <f t="shared" ref="AF182:AF201" si="243">IF($I182="保育標準時間",HLOOKUP(H182,$G$53:$J$99,20,FALSE),IF($I182="保育短時間",HLOOKUP(H182,$K$53:$N$99,20,FALSE),"-"))</f>
        <v>-</v>
      </c>
      <c r="AG182" s="128" t="str">
        <f t="shared" ref="AG182:AG201" si="244">IF($I182="保育標準時間",HLOOKUP(H182,$G$53:$J$99,21,FALSE),IF($I182="保育短時間",HLOOKUP(H182,$K$53:$N$99,21,FALSE),"-"))</f>
        <v>-</v>
      </c>
      <c r="AH182" s="128" t="str">
        <f t="shared" ref="AH182:AH201" si="245">IF($I182="保育標準時間",HLOOKUP(H182,$G$53:$J$99,22,FALSE),IF($I182="保育短時間",HLOOKUP(H182,$K$53:$N$99,22,FALSE),"-"))</f>
        <v>-</v>
      </c>
      <c r="AI182" s="128" t="str">
        <f t="shared" ref="AI182:AI201" si="246">IF($I182="保育標準時間",HLOOKUP(H182,$G$53:$J$99,23,FALSE),IF($I182="保育短時間",HLOOKUP(H182,$K$53:$N$99,23,FALSE),"-"))</f>
        <v>-</v>
      </c>
      <c r="AJ182" s="128" t="str">
        <f t="shared" ref="AJ182:AJ201" si="247">IF($I182="保育標準時間",HLOOKUP(H182,$G$53:$J$99,24,FALSE),IF($I182="保育短時間",HLOOKUP(H182,$K$53:$N$99,24,FALSE),"-"))</f>
        <v>-</v>
      </c>
      <c r="AK182" s="128" t="str">
        <f t="shared" ref="AK182:AK201" si="248">IF($I182="保育標準時間",HLOOKUP(H182,$G$53:$J$99,25,FALSE),IF($I182="保育短時間",HLOOKUP(H182,$K$53:$N$99,25,FALSE),"-"))</f>
        <v>-</v>
      </c>
      <c r="AL182" s="128" t="str">
        <f t="shared" ref="AL182:AL201" si="249">IF($I182="保育標準時間",HLOOKUP(H182,$G$53:$J$99,26,FALSE),IF($I182="保育短時間",HLOOKUP(H182,$K$53:$N$99,26,FALSE),"-"))</f>
        <v>-</v>
      </c>
      <c r="AM182" s="128" t="str">
        <f t="shared" ref="AM182:AM201" si="250">IF($I182="保育標準時間",HLOOKUP(H182,$G$53:$J$99,27,FALSE),IF($I182="保育短時間",HLOOKUP(H182,$K$53:$N$99,27,FALSE),"-"))</f>
        <v>-</v>
      </c>
      <c r="AN182" s="128" t="str">
        <f t="shared" ref="AN182:AN201" si="251">IF($I182="保育標準時間",HLOOKUP(H182,$G$53:$J$99,28,FALSE),IF($I182="保育短時間",HLOOKUP(H182,$K$53:$N$99,28,FALSE),"-"))</f>
        <v>-</v>
      </c>
      <c r="AO182" s="128" t="str">
        <f t="shared" ref="AO182:AO201" si="252">IF($I182="保育標準時間",HLOOKUP(H182,$G$53:$J$99,29,FALSE),IF($I182="保育短時間",HLOOKUP(H182,$K$53:$N$99,29,FALSE),"-"))</f>
        <v>-</v>
      </c>
      <c r="AP182" s="128" t="str">
        <f t="shared" ref="AP182:AP201" si="253">IF($I182="保育標準時間",HLOOKUP(H182,$G$53:$J$99,30,FALSE),IF($I182="保育短時間",HLOOKUP(H182,$K$53:$N$99,30,FALSE),"-"))</f>
        <v>-</v>
      </c>
      <c r="AQ182" s="128" t="str">
        <f>IF($I182="保育標準時間",HLOOKUP(H182,$G$5:$J$49,33,FALSE),IF($I182="保育短時間",HLOOKUP(H182,$K$5:$N$49,33,FALSE),"-"))</f>
        <v>-</v>
      </c>
      <c r="AR182" s="128" t="str">
        <f>IF(OR(I182="保育標準時間",I182="保育短時間"),IF(K182="○",$P$28,"-"),"-")</f>
        <v>-</v>
      </c>
      <c r="AS182" s="129">
        <f t="shared" ref="AS182:AS201" si="254">N182-SUM(AT182:BU182)</f>
        <v>0</v>
      </c>
      <c r="AT182" s="128" t="str">
        <f t="shared" ref="AT182:AT201" si="255">IFERROR(-ROUND(Q182*$M182/25,0),"-")</f>
        <v>-</v>
      </c>
      <c r="AU182" s="128" t="str">
        <f t="shared" ref="AU182:AU201" si="256">IFERROR(-ROUND(R182*$M182/25,0),"-")</f>
        <v>-</v>
      </c>
      <c r="AV182" s="128" t="str">
        <f t="shared" ref="AV182:AV201" si="257">IFERROR(-ROUND(S182*$M182/25,0),"-")</f>
        <v>-</v>
      </c>
      <c r="AW182" s="128" t="str">
        <f t="shared" ref="AW182:AW201" si="258">IFERROR(-ROUND(T182*$M182/25,0),"-")</f>
        <v>-</v>
      </c>
      <c r="AX182" s="128" t="str">
        <f t="shared" ref="AX182:AX201" si="259">IFERROR(-ROUND(U182*$M182/25,0),"-")</f>
        <v>-</v>
      </c>
      <c r="AY182" s="128" t="str">
        <f t="shared" ref="AY182:AY201" si="260">IFERROR(-ROUND(V182*$M182/25,0),"-")</f>
        <v>-</v>
      </c>
      <c r="AZ182" s="128" t="str">
        <f t="shared" ref="AZ182:AZ201" si="261">IFERROR(-ROUND(W182*$M182/25,0),"-")</f>
        <v>-</v>
      </c>
      <c r="BA182" s="128" t="str">
        <f t="shared" ref="BA182:BA201" si="262">IFERROR(-ROUND(X182*$M182/25,0),"-")</f>
        <v>-</v>
      </c>
      <c r="BB182" s="128" t="str">
        <f t="shared" ref="BB182:BB201" si="263">IFERROR(-ROUND(Y182*$M182/25,0),"-")</f>
        <v>-</v>
      </c>
      <c r="BC182" s="128" t="str">
        <f t="shared" ref="BC182:BC201" si="264">IFERROR(-ROUND(Z182*$M182/25,0),"-")</f>
        <v>-</v>
      </c>
      <c r="BD182" s="128" t="str">
        <f t="shared" ref="BD182:BD201" si="265">IFERROR(-ROUND(AA182*$M182/25,0),"-")</f>
        <v>-</v>
      </c>
      <c r="BE182" s="128" t="str">
        <f>IFERROR(ROUND(AB182*$M182/25,0),"-")</f>
        <v>-</v>
      </c>
      <c r="BF182" s="128" t="str">
        <f t="shared" ref="BF182:BF201" si="266">IFERROR(-ROUND(AC182*$M182/25,0),"-")</f>
        <v>-</v>
      </c>
      <c r="BG182" s="128" t="str">
        <f t="shared" ref="BG182:BG201" si="267">IFERROR(-ROUND(AD182*$M182/25,0),"-")</f>
        <v>-</v>
      </c>
      <c r="BH182" s="128" t="str">
        <f t="shared" ref="BH182:BH201" si="268">IFERROR(-ROUND(AE182*$M182/25,0),"-")</f>
        <v>-</v>
      </c>
      <c r="BI182" s="128" t="str">
        <f t="shared" ref="BI182:BI201" si="269">IFERROR(-ROUND(AF182*$M182/25,0),"-")</f>
        <v>-</v>
      </c>
      <c r="BJ182" s="128" t="str">
        <f t="shared" ref="BJ182:BJ201" si="270">IFERROR(-ROUND(AG182*$M182/25,0),"-")</f>
        <v>-</v>
      </c>
      <c r="BK182" s="128" t="str">
        <f t="shared" ref="BK182:BK201" si="271">IFERROR(-ROUND(AH182*$M182/25,0),"-")</f>
        <v>-</v>
      </c>
      <c r="BL182" s="128" t="str">
        <f t="shared" ref="BL182:BL201" si="272">IFERROR(-ROUND(AI182*$M182/25,0),"-")</f>
        <v>-</v>
      </c>
      <c r="BM182" s="128" t="str">
        <f t="shared" ref="BM182:BM201" si="273">IFERROR(-ROUND(AJ182*$M182/25,0),"-")</f>
        <v>-</v>
      </c>
      <c r="BN182" s="128" t="str">
        <f t="shared" ref="BN182:BN201" si="274">IFERROR(-ROUND(AK182*$M182/25,0),"-")</f>
        <v>-</v>
      </c>
      <c r="BO182" s="128" t="str">
        <f t="shared" ref="BO182:BO201" si="275">IFERROR(-ROUND(AL182*$M182/25,0),"-")</f>
        <v>-</v>
      </c>
      <c r="BP182" s="128" t="str">
        <f t="shared" ref="BP182:BP201" si="276">IFERROR(-ROUND(AM182*$M182/25,0),"-")</f>
        <v>-</v>
      </c>
      <c r="BQ182" s="128" t="str">
        <f t="shared" ref="BQ182:BQ201" si="277">IFERROR(-ROUND(AN182*$M182/25,0),"-")</f>
        <v>-</v>
      </c>
      <c r="BR182" s="128" t="str">
        <f t="shared" ref="BR182:BR201" si="278">IFERROR(-ROUND(AO182*$M182/25,0),"-")</f>
        <v>-</v>
      </c>
      <c r="BS182" s="128" t="str">
        <f t="shared" ref="BS182:BS201" si="279">IFERROR(-ROUND(AP182*$M182/25,0),"-")</f>
        <v>-</v>
      </c>
      <c r="BT182" s="128" t="str">
        <f t="shared" ref="BT182:BT201" si="280">IFERROR(-ROUND(AQ182*$M182/25,0),"-")</f>
        <v>-</v>
      </c>
      <c r="BU182" s="128" t="str">
        <f t="shared" ref="BU182:BU201" si="281">IFERROR(-ROUND(AR182*$M182/25,0),"-")</f>
        <v>-</v>
      </c>
      <c r="BV182" s="129">
        <f>SUM(AS182:BU182)</f>
        <v>0</v>
      </c>
      <c r="BX182" s="128" t="str">
        <f t="shared" si="227"/>
        <v>-</v>
      </c>
    </row>
    <row r="183" spans="2:76" ht="12.75" customHeight="1">
      <c r="G183" s="20" t="str">
        <f>IF(月途中入退所!$N32=$B$2,月途中入退所!$P32,"-")</f>
        <v>-</v>
      </c>
      <c r="H183" s="20" t="str">
        <f>IF(月途中入退所!$N32=$B$2,月途中入退所!$Q32,"-")</f>
        <v>-</v>
      </c>
      <c r="I183" s="20" t="str">
        <f>IF(月途中入退所!$N32=$B$2,月途中入退所!$R32,"-")</f>
        <v>-</v>
      </c>
      <c r="J183" s="149" t="str">
        <f t="shared" ref="J183:J201" si="282">IF($I183="保育標準時間",HLOOKUP($H183,$G$5:$J$49,45,FALSE),IF($I183="保育短時間",HLOOKUP($H183,$K$5:$N$49,45,FALSE),"-"))</f>
        <v>-</v>
      </c>
      <c r="K183" s="20" t="str">
        <f>IF(月途中入退所!$N32=$B$2,IF(月途中入退所!S32="","-",月途中入退所!$S32),"-")</f>
        <v>-</v>
      </c>
      <c r="L183" s="162" t="str">
        <f t="shared" ref="L183:L201" si="283">IFERROR(IF(K183="○",J183+$P$28,J183),"-")</f>
        <v>-</v>
      </c>
      <c r="M183" s="20" t="str">
        <f>IF(月途中入退所!$N32=$B$2,月途中入退所!$T32,"-")</f>
        <v>-</v>
      </c>
      <c r="N183" s="129">
        <f t="shared" si="228"/>
        <v>0</v>
      </c>
      <c r="P183" s="128" t="str">
        <f t="shared" ref="P183:P201" si="284">IF($I183="保育標準時間",HLOOKUP(H183,$G$53:$J$99,2,FALSE),IF($I183="保育短時間",HLOOKUP(H183,$K$53:$N$99,2,FALSE),"-"))</f>
        <v>-</v>
      </c>
      <c r="Q183" s="128" t="str">
        <f t="shared" si="229"/>
        <v>-</v>
      </c>
      <c r="R183" s="128" t="str">
        <f t="shared" si="230"/>
        <v>-</v>
      </c>
      <c r="S183" s="128" t="str">
        <f t="shared" si="231"/>
        <v>-</v>
      </c>
      <c r="T183" s="128" t="str">
        <f t="shared" si="232"/>
        <v>-</v>
      </c>
      <c r="U183" s="128" t="str">
        <f t="shared" si="233"/>
        <v>-</v>
      </c>
      <c r="V183" s="128" t="str">
        <f t="shared" si="234"/>
        <v>-</v>
      </c>
      <c r="W183" s="128" t="str">
        <f t="shared" si="235"/>
        <v>-</v>
      </c>
      <c r="X183" s="128" t="str">
        <f t="shared" si="236"/>
        <v>-</v>
      </c>
      <c r="Y183" s="128" t="str">
        <f t="shared" si="237"/>
        <v>-</v>
      </c>
      <c r="Z183" s="128" t="str">
        <f t="shared" si="238"/>
        <v>-</v>
      </c>
      <c r="AA183" s="128" t="str">
        <f t="shared" si="239"/>
        <v>-</v>
      </c>
      <c r="AB183" s="128"/>
      <c r="AC183" s="128" t="str">
        <f t="shared" si="240"/>
        <v>-</v>
      </c>
      <c r="AD183" s="128" t="str">
        <f t="shared" si="241"/>
        <v>-</v>
      </c>
      <c r="AE183" s="128" t="str">
        <f t="shared" si="242"/>
        <v>-</v>
      </c>
      <c r="AF183" s="128" t="str">
        <f t="shared" si="243"/>
        <v>-</v>
      </c>
      <c r="AG183" s="128" t="str">
        <f t="shared" si="244"/>
        <v>-</v>
      </c>
      <c r="AH183" s="128" t="str">
        <f t="shared" si="245"/>
        <v>-</v>
      </c>
      <c r="AI183" s="128" t="str">
        <f t="shared" si="246"/>
        <v>-</v>
      </c>
      <c r="AJ183" s="128" t="str">
        <f t="shared" si="247"/>
        <v>-</v>
      </c>
      <c r="AK183" s="128" t="str">
        <f t="shared" si="248"/>
        <v>-</v>
      </c>
      <c r="AL183" s="128" t="str">
        <f t="shared" si="249"/>
        <v>-</v>
      </c>
      <c r="AM183" s="128" t="str">
        <f t="shared" si="250"/>
        <v>-</v>
      </c>
      <c r="AN183" s="128" t="str">
        <f t="shared" si="251"/>
        <v>-</v>
      </c>
      <c r="AO183" s="128" t="str">
        <f t="shared" si="252"/>
        <v>-</v>
      </c>
      <c r="AP183" s="128" t="str">
        <f t="shared" si="253"/>
        <v>-</v>
      </c>
      <c r="AQ183" s="128" t="str">
        <f t="shared" ref="AQ183:AQ201" si="285">IF($I183="保育標準時間",HLOOKUP(H183,$G$5:$J$49,33,FALSE),IF($I183="保育短時間",HLOOKUP(H183,$K$5:$N$49,33,FALSE),"-"))</f>
        <v>-</v>
      </c>
      <c r="AR183" s="128" t="str">
        <f t="shared" ref="AR183:AR201" si="286">IF(OR(I183="保育標準時間",I183="保育短時間"),IF(K183="○",$P$28,"-"),"-")</f>
        <v>-</v>
      </c>
      <c r="AS183" s="129">
        <f t="shared" si="254"/>
        <v>0</v>
      </c>
      <c r="AT183" s="128" t="str">
        <f t="shared" si="255"/>
        <v>-</v>
      </c>
      <c r="AU183" s="128" t="str">
        <f t="shared" si="256"/>
        <v>-</v>
      </c>
      <c r="AV183" s="128" t="str">
        <f t="shared" si="257"/>
        <v>-</v>
      </c>
      <c r="AW183" s="128" t="str">
        <f t="shared" si="258"/>
        <v>-</v>
      </c>
      <c r="AX183" s="128" t="str">
        <f t="shared" si="259"/>
        <v>-</v>
      </c>
      <c r="AY183" s="128" t="str">
        <f t="shared" si="260"/>
        <v>-</v>
      </c>
      <c r="AZ183" s="128" t="str">
        <f t="shared" si="261"/>
        <v>-</v>
      </c>
      <c r="BA183" s="128" t="str">
        <f t="shared" si="262"/>
        <v>-</v>
      </c>
      <c r="BB183" s="128" t="str">
        <f t="shared" si="263"/>
        <v>-</v>
      </c>
      <c r="BC183" s="128" t="str">
        <f t="shared" si="264"/>
        <v>-</v>
      </c>
      <c r="BD183" s="128" t="str">
        <f t="shared" si="265"/>
        <v>-</v>
      </c>
      <c r="BE183" s="128" t="str">
        <f t="shared" ref="BE183:BE201" si="287">IFERROR(ROUND(AB183*$M183/25,0),"-")</f>
        <v>-</v>
      </c>
      <c r="BF183" s="128" t="str">
        <f t="shared" si="266"/>
        <v>-</v>
      </c>
      <c r="BG183" s="128" t="str">
        <f t="shared" si="267"/>
        <v>-</v>
      </c>
      <c r="BH183" s="128" t="str">
        <f t="shared" si="268"/>
        <v>-</v>
      </c>
      <c r="BI183" s="128" t="str">
        <f t="shared" si="269"/>
        <v>-</v>
      </c>
      <c r="BJ183" s="128" t="str">
        <f t="shared" si="270"/>
        <v>-</v>
      </c>
      <c r="BK183" s="128" t="str">
        <f t="shared" si="271"/>
        <v>-</v>
      </c>
      <c r="BL183" s="128" t="str">
        <f t="shared" si="272"/>
        <v>-</v>
      </c>
      <c r="BM183" s="128" t="str">
        <f t="shared" si="273"/>
        <v>-</v>
      </c>
      <c r="BN183" s="128" t="str">
        <f t="shared" si="274"/>
        <v>-</v>
      </c>
      <c r="BO183" s="128" t="str">
        <f t="shared" si="275"/>
        <v>-</v>
      </c>
      <c r="BP183" s="128" t="str">
        <f t="shared" si="276"/>
        <v>-</v>
      </c>
      <c r="BQ183" s="128" t="str">
        <f t="shared" si="277"/>
        <v>-</v>
      </c>
      <c r="BR183" s="128" t="str">
        <f t="shared" si="278"/>
        <v>-</v>
      </c>
      <c r="BS183" s="128" t="str">
        <f t="shared" si="279"/>
        <v>-</v>
      </c>
      <c r="BT183" s="128" t="str">
        <f t="shared" si="280"/>
        <v>-</v>
      </c>
      <c r="BU183" s="128" t="str">
        <f t="shared" si="281"/>
        <v>-</v>
      </c>
      <c r="BV183" s="129">
        <f t="shared" ref="BV183:BV201" si="288">SUM(AS183:BU183)</f>
        <v>0</v>
      </c>
      <c r="BX183" s="128" t="str">
        <f t="shared" si="227"/>
        <v>-</v>
      </c>
    </row>
    <row r="184" spans="2:76" ht="12.75" customHeight="1">
      <c r="G184" s="20" t="str">
        <f>IF(月途中入退所!$N33=$B$2,月途中入退所!$P33,"-")</f>
        <v>-</v>
      </c>
      <c r="H184" s="20" t="str">
        <f>IF(月途中入退所!$N33=$B$2,月途中入退所!$Q33,"-")</f>
        <v>-</v>
      </c>
      <c r="I184" s="20" t="str">
        <f>IF(月途中入退所!$N33=$B$2,月途中入退所!$R33,"-")</f>
        <v>-</v>
      </c>
      <c r="J184" s="149" t="str">
        <f t="shared" si="282"/>
        <v>-</v>
      </c>
      <c r="K184" s="20" t="str">
        <f>IF(月途中入退所!$N33=$B$2,IF(月途中入退所!S33="","-",月途中入退所!$S33),"-")</f>
        <v>-</v>
      </c>
      <c r="L184" s="162" t="str">
        <f t="shared" si="283"/>
        <v>-</v>
      </c>
      <c r="M184" s="20" t="str">
        <f>IF(月途中入退所!$N33=$B$2,月途中入退所!$T33,"-")</f>
        <v>-</v>
      </c>
      <c r="N184" s="129">
        <f t="shared" si="228"/>
        <v>0</v>
      </c>
      <c r="P184" s="128" t="str">
        <f t="shared" si="284"/>
        <v>-</v>
      </c>
      <c r="Q184" s="128" t="str">
        <f t="shared" si="229"/>
        <v>-</v>
      </c>
      <c r="R184" s="128" t="str">
        <f t="shared" si="230"/>
        <v>-</v>
      </c>
      <c r="S184" s="128" t="str">
        <f t="shared" si="231"/>
        <v>-</v>
      </c>
      <c r="T184" s="128" t="str">
        <f t="shared" si="232"/>
        <v>-</v>
      </c>
      <c r="U184" s="128" t="str">
        <f t="shared" si="233"/>
        <v>-</v>
      </c>
      <c r="V184" s="128" t="str">
        <f t="shared" si="234"/>
        <v>-</v>
      </c>
      <c r="W184" s="128" t="str">
        <f t="shared" si="235"/>
        <v>-</v>
      </c>
      <c r="X184" s="128" t="str">
        <f t="shared" si="236"/>
        <v>-</v>
      </c>
      <c r="Y184" s="128" t="str">
        <f t="shared" si="237"/>
        <v>-</v>
      </c>
      <c r="Z184" s="128" t="str">
        <f t="shared" si="238"/>
        <v>-</v>
      </c>
      <c r="AA184" s="128" t="str">
        <f t="shared" si="239"/>
        <v>-</v>
      </c>
      <c r="AB184" s="128"/>
      <c r="AC184" s="128" t="str">
        <f t="shared" si="240"/>
        <v>-</v>
      </c>
      <c r="AD184" s="128" t="str">
        <f t="shared" si="241"/>
        <v>-</v>
      </c>
      <c r="AE184" s="128" t="str">
        <f t="shared" si="242"/>
        <v>-</v>
      </c>
      <c r="AF184" s="128" t="str">
        <f t="shared" si="243"/>
        <v>-</v>
      </c>
      <c r="AG184" s="128" t="str">
        <f t="shared" si="244"/>
        <v>-</v>
      </c>
      <c r="AH184" s="128" t="str">
        <f t="shared" si="245"/>
        <v>-</v>
      </c>
      <c r="AI184" s="128" t="str">
        <f t="shared" si="246"/>
        <v>-</v>
      </c>
      <c r="AJ184" s="128" t="str">
        <f t="shared" si="247"/>
        <v>-</v>
      </c>
      <c r="AK184" s="128" t="str">
        <f t="shared" si="248"/>
        <v>-</v>
      </c>
      <c r="AL184" s="128" t="str">
        <f t="shared" si="249"/>
        <v>-</v>
      </c>
      <c r="AM184" s="128" t="str">
        <f t="shared" si="250"/>
        <v>-</v>
      </c>
      <c r="AN184" s="128" t="str">
        <f t="shared" si="251"/>
        <v>-</v>
      </c>
      <c r="AO184" s="128" t="str">
        <f t="shared" si="252"/>
        <v>-</v>
      </c>
      <c r="AP184" s="128" t="str">
        <f t="shared" si="253"/>
        <v>-</v>
      </c>
      <c r="AQ184" s="128" t="str">
        <f t="shared" si="285"/>
        <v>-</v>
      </c>
      <c r="AR184" s="128" t="str">
        <f t="shared" si="286"/>
        <v>-</v>
      </c>
      <c r="AS184" s="129">
        <f t="shared" si="254"/>
        <v>0</v>
      </c>
      <c r="AT184" s="128" t="str">
        <f t="shared" si="255"/>
        <v>-</v>
      </c>
      <c r="AU184" s="128" t="str">
        <f t="shared" si="256"/>
        <v>-</v>
      </c>
      <c r="AV184" s="128" t="str">
        <f t="shared" si="257"/>
        <v>-</v>
      </c>
      <c r="AW184" s="128" t="str">
        <f t="shared" si="258"/>
        <v>-</v>
      </c>
      <c r="AX184" s="128" t="str">
        <f t="shared" si="259"/>
        <v>-</v>
      </c>
      <c r="AY184" s="128" t="str">
        <f t="shared" si="260"/>
        <v>-</v>
      </c>
      <c r="AZ184" s="128" t="str">
        <f t="shared" si="261"/>
        <v>-</v>
      </c>
      <c r="BA184" s="128" t="str">
        <f t="shared" si="262"/>
        <v>-</v>
      </c>
      <c r="BB184" s="128" t="str">
        <f t="shared" si="263"/>
        <v>-</v>
      </c>
      <c r="BC184" s="128" t="str">
        <f t="shared" si="264"/>
        <v>-</v>
      </c>
      <c r="BD184" s="128" t="str">
        <f t="shared" si="265"/>
        <v>-</v>
      </c>
      <c r="BE184" s="128" t="str">
        <f t="shared" si="287"/>
        <v>-</v>
      </c>
      <c r="BF184" s="128" t="str">
        <f t="shared" si="266"/>
        <v>-</v>
      </c>
      <c r="BG184" s="128" t="str">
        <f t="shared" si="267"/>
        <v>-</v>
      </c>
      <c r="BH184" s="128" t="str">
        <f t="shared" si="268"/>
        <v>-</v>
      </c>
      <c r="BI184" s="128" t="str">
        <f t="shared" si="269"/>
        <v>-</v>
      </c>
      <c r="BJ184" s="128" t="str">
        <f t="shared" si="270"/>
        <v>-</v>
      </c>
      <c r="BK184" s="128" t="str">
        <f t="shared" si="271"/>
        <v>-</v>
      </c>
      <c r="BL184" s="128" t="str">
        <f t="shared" si="272"/>
        <v>-</v>
      </c>
      <c r="BM184" s="128" t="str">
        <f t="shared" si="273"/>
        <v>-</v>
      </c>
      <c r="BN184" s="128" t="str">
        <f t="shared" si="274"/>
        <v>-</v>
      </c>
      <c r="BO184" s="128" t="str">
        <f t="shared" si="275"/>
        <v>-</v>
      </c>
      <c r="BP184" s="128" t="str">
        <f t="shared" si="276"/>
        <v>-</v>
      </c>
      <c r="BQ184" s="128" t="str">
        <f t="shared" si="277"/>
        <v>-</v>
      </c>
      <c r="BR184" s="128" t="str">
        <f t="shared" si="278"/>
        <v>-</v>
      </c>
      <c r="BS184" s="128" t="str">
        <f t="shared" si="279"/>
        <v>-</v>
      </c>
      <c r="BT184" s="128" t="str">
        <f t="shared" si="280"/>
        <v>-</v>
      </c>
      <c r="BU184" s="128" t="str">
        <f t="shared" si="281"/>
        <v>-</v>
      </c>
      <c r="BV184" s="129">
        <f t="shared" si="288"/>
        <v>0</v>
      </c>
      <c r="BX184" s="128" t="str">
        <f t="shared" si="227"/>
        <v>-</v>
      </c>
    </row>
    <row r="185" spans="2:76" ht="12.75" customHeight="1">
      <c r="G185" s="20" t="str">
        <f>IF(月途中入退所!$N34=$B$2,月途中入退所!$P34,"-")</f>
        <v>-</v>
      </c>
      <c r="H185" s="20" t="str">
        <f>IF(月途中入退所!$N34=$B$2,月途中入退所!$Q34,"-")</f>
        <v>-</v>
      </c>
      <c r="I185" s="20" t="str">
        <f>IF(月途中入退所!$N34=$B$2,月途中入退所!$R34,"-")</f>
        <v>-</v>
      </c>
      <c r="J185" s="149" t="str">
        <f t="shared" si="282"/>
        <v>-</v>
      </c>
      <c r="K185" s="20" t="str">
        <f>IF(月途中入退所!$N34=$B$2,IF(月途中入退所!S34="","-",月途中入退所!$S34),"-")</f>
        <v>-</v>
      </c>
      <c r="L185" s="162" t="str">
        <f t="shared" si="283"/>
        <v>-</v>
      </c>
      <c r="M185" s="20" t="str">
        <f>IF(月途中入退所!$N34=$B$2,月途中入退所!$T34,"-")</f>
        <v>-</v>
      </c>
      <c r="N185" s="129">
        <f t="shared" si="228"/>
        <v>0</v>
      </c>
      <c r="P185" s="128" t="str">
        <f t="shared" si="284"/>
        <v>-</v>
      </c>
      <c r="Q185" s="128" t="str">
        <f t="shared" si="229"/>
        <v>-</v>
      </c>
      <c r="R185" s="128" t="str">
        <f t="shared" si="230"/>
        <v>-</v>
      </c>
      <c r="S185" s="128" t="str">
        <f t="shared" si="231"/>
        <v>-</v>
      </c>
      <c r="T185" s="128" t="str">
        <f t="shared" si="232"/>
        <v>-</v>
      </c>
      <c r="U185" s="128" t="str">
        <f t="shared" si="233"/>
        <v>-</v>
      </c>
      <c r="V185" s="128" t="str">
        <f t="shared" si="234"/>
        <v>-</v>
      </c>
      <c r="W185" s="128" t="str">
        <f t="shared" si="235"/>
        <v>-</v>
      </c>
      <c r="X185" s="128" t="str">
        <f t="shared" si="236"/>
        <v>-</v>
      </c>
      <c r="Y185" s="128" t="str">
        <f t="shared" si="237"/>
        <v>-</v>
      </c>
      <c r="Z185" s="128" t="str">
        <f t="shared" si="238"/>
        <v>-</v>
      </c>
      <c r="AA185" s="128" t="str">
        <f t="shared" si="239"/>
        <v>-</v>
      </c>
      <c r="AB185" s="128"/>
      <c r="AC185" s="128" t="str">
        <f t="shared" si="240"/>
        <v>-</v>
      </c>
      <c r="AD185" s="128" t="str">
        <f t="shared" si="241"/>
        <v>-</v>
      </c>
      <c r="AE185" s="128" t="str">
        <f t="shared" si="242"/>
        <v>-</v>
      </c>
      <c r="AF185" s="128" t="str">
        <f t="shared" si="243"/>
        <v>-</v>
      </c>
      <c r="AG185" s="128" t="str">
        <f t="shared" si="244"/>
        <v>-</v>
      </c>
      <c r="AH185" s="128" t="str">
        <f t="shared" si="245"/>
        <v>-</v>
      </c>
      <c r="AI185" s="128" t="str">
        <f t="shared" si="246"/>
        <v>-</v>
      </c>
      <c r="AJ185" s="128" t="str">
        <f t="shared" si="247"/>
        <v>-</v>
      </c>
      <c r="AK185" s="128" t="str">
        <f t="shared" si="248"/>
        <v>-</v>
      </c>
      <c r="AL185" s="128" t="str">
        <f t="shared" si="249"/>
        <v>-</v>
      </c>
      <c r="AM185" s="128" t="str">
        <f t="shared" si="250"/>
        <v>-</v>
      </c>
      <c r="AN185" s="128" t="str">
        <f t="shared" si="251"/>
        <v>-</v>
      </c>
      <c r="AO185" s="128" t="str">
        <f t="shared" si="252"/>
        <v>-</v>
      </c>
      <c r="AP185" s="128" t="str">
        <f t="shared" si="253"/>
        <v>-</v>
      </c>
      <c r="AQ185" s="128" t="str">
        <f t="shared" si="285"/>
        <v>-</v>
      </c>
      <c r="AR185" s="128" t="str">
        <f t="shared" si="286"/>
        <v>-</v>
      </c>
      <c r="AS185" s="129">
        <f t="shared" si="254"/>
        <v>0</v>
      </c>
      <c r="AT185" s="128" t="str">
        <f t="shared" si="255"/>
        <v>-</v>
      </c>
      <c r="AU185" s="128" t="str">
        <f t="shared" si="256"/>
        <v>-</v>
      </c>
      <c r="AV185" s="128" t="str">
        <f t="shared" si="257"/>
        <v>-</v>
      </c>
      <c r="AW185" s="128" t="str">
        <f t="shared" si="258"/>
        <v>-</v>
      </c>
      <c r="AX185" s="128" t="str">
        <f t="shared" si="259"/>
        <v>-</v>
      </c>
      <c r="AY185" s="128" t="str">
        <f t="shared" si="260"/>
        <v>-</v>
      </c>
      <c r="AZ185" s="128" t="str">
        <f t="shared" si="261"/>
        <v>-</v>
      </c>
      <c r="BA185" s="128" t="str">
        <f t="shared" si="262"/>
        <v>-</v>
      </c>
      <c r="BB185" s="128" t="str">
        <f t="shared" si="263"/>
        <v>-</v>
      </c>
      <c r="BC185" s="128" t="str">
        <f t="shared" si="264"/>
        <v>-</v>
      </c>
      <c r="BD185" s="128" t="str">
        <f t="shared" si="265"/>
        <v>-</v>
      </c>
      <c r="BE185" s="128" t="str">
        <f t="shared" si="287"/>
        <v>-</v>
      </c>
      <c r="BF185" s="128" t="str">
        <f t="shared" si="266"/>
        <v>-</v>
      </c>
      <c r="BG185" s="128" t="str">
        <f t="shared" si="267"/>
        <v>-</v>
      </c>
      <c r="BH185" s="128" t="str">
        <f t="shared" si="268"/>
        <v>-</v>
      </c>
      <c r="BI185" s="128" t="str">
        <f t="shared" si="269"/>
        <v>-</v>
      </c>
      <c r="BJ185" s="128" t="str">
        <f t="shared" si="270"/>
        <v>-</v>
      </c>
      <c r="BK185" s="128" t="str">
        <f t="shared" si="271"/>
        <v>-</v>
      </c>
      <c r="BL185" s="128" t="str">
        <f t="shared" si="272"/>
        <v>-</v>
      </c>
      <c r="BM185" s="128" t="str">
        <f t="shared" si="273"/>
        <v>-</v>
      </c>
      <c r="BN185" s="128" t="str">
        <f t="shared" si="274"/>
        <v>-</v>
      </c>
      <c r="BO185" s="128" t="str">
        <f t="shared" si="275"/>
        <v>-</v>
      </c>
      <c r="BP185" s="128" t="str">
        <f t="shared" si="276"/>
        <v>-</v>
      </c>
      <c r="BQ185" s="128" t="str">
        <f t="shared" si="277"/>
        <v>-</v>
      </c>
      <c r="BR185" s="128" t="str">
        <f t="shared" si="278"/>
        <v>-</v>
      </c>
      <c r="BS185" s="128" t="str">
        <f t="shared" si="279"/>
        <v>-</v>
      </c>
      <c r="BT185" s="128" t="str">
        <f t="shared" si="280"/>
        <v>-</v>
      </c>
      <c r="BU185" s="128" t="str">
        <f t="shared" si="281"/>
        <v>-</v>
      </c>
      <c r="BV185" s="129">
        <f t="shared" si="288"/>
        <v>0</v>
      </c>
      <c r="BX185" s="128" t="str">
        <f t="shared" si="227"/>
        <v>-</v>
      </c>
    </row>
    <row r="186" spans="2:76" ht="12.75" customHeight="1">
      <c r="G186" s="20" t="str">
        <f>IF(月途中入退所!$N35=$B$2,月途中入退所!$P35,"-")</f>
        <v>-</v>
      </c>
      <c r="H186" s="20" t="str">
        <f>IF(月途中入退所!$N35=$B$2,月途中入退所!$Q35,"-")</f>
        <v>-</v>
      </c>
      <c r="I186" s="20" t="str">
        <f>IF(月途中入退所!$N35=$B$2,月途中入退所!$R35,"-")</f>
        <v>-</v>
      </c>
      <c r="J186" s="149" t="str">
        <f t="shared" si="282"/>
        <v>-</v>
      </c>
      <c r="K186" s="20" t="str">
        <f>IF(月途中入退所!$N35=$B$2,IF(月途中入退所!S35="","-",月途中入退所!$S35),"-")</f>
        <v>-</v>
      </c>
      <c r="L186" s="162" t="str">
        <f t="shared" si="283"/>
        <v>-</v>
      </c>
      <c r="M186" s="20" t="str">
        <f>IF(月途中入退所!$N35=$B$2,月途中入退所!$T35,"-")</f>
        <v>-</v>
      </c>
      <c r="N186" s="129">
        <f t="shared" si="228"/>
        <v>0</v>
      </c>
      <c r="P186" s="128" t="str">
        <f t="shared" si="284"/>
        <v>-</v>
      </c>
      <c r="Q186" s="128" t="str">
        <f t="shared" si="229"/>
        <v>-</v>
      </c>
      <c r="R186" s="128" t="str">
        <f t="shared" si="230"/>
        <v>-</v>
      </c>
      <c r="S186" s="128" t="str">
        <f t="shared" si="231"/>
        <v>-</v>
      </c>
      <c r="T186" s="128" t="str">
        <f t="shared" si="232"/>
        <v>-</v>
      </c>
      <c r="U186" s="128" t="str">
        <f t="shared" si="233"/>
        <v>-</v>
      </c>
      <c r="V186" s="128" t="str">
        <f t="shared" si="234"/>
        <v>-</v>
      </c>
      <c r="W186" s="128" t="str">
        <f t="shared" si="235"/>
        <v>-</v>
      </c>
      <c r="X186" s="128" t="str">
        <f t="shared" si="236"/>
        <v>-</v>
      </c>
      <c r="Y186" s="128" t="str">
        <f t="shared" si="237"/>
        <v>-</v>
      </c>
      <c r="Z186" s="128" t="str">
        <f t="shared" si="238"/>
        <v>-</v>
      </c>
      <c r="AA186" s="128" t="str">
        <f t="shared" si="239"/>
        <v>-</v>
      </c>
      <c r="AB186" s="128"/>
      <c r="AC186" s="128" t="str">
        <f t="shared" si="240"/>
        <v>-</v>
      </c>
      <c r="AD186" s="128" t="str">
        <f t="shared" si="241"/>
        <v>-</v>
      </c>
      <c r="AE186" s="128" t="str">
        <f t="shared" si="242"/>
        <v>-</v>
      </c>
      <c r="AF186" s="128" t="str">
        <f t="shared" si="243"/>
        <v>-</v>
      </c>
      <c r="AG186" s="128" t="str">
        <f t="shared" si="244"/>
        <v>-</v>
      </c>
      <c r="AH186" s="128" t="str">
        <f t="shared" si="245"/>
        <v>-</v>
      </c>
      <c r="AI186" s="128" t="str">
        <f t="shared" si="246"/>
        <v>-</v>
      </c>
      <c r="AJ186" s="128" t="str">
        <f t="shared" si="247"/>
        <v>-</v>
      </c>
      <c r="AK186" s="128" t="str">
        <f t="shared" si="248"/>
        <v>-</v>
      </c>
      <c r="AL186" s="128" t="str">
        <f t="shared" si="249"/>
        <v>-</v>
      </c>
      <c r="AM186" s="128" t="str">
        <f t="shared" si="250"/>
        <v>-</v>
      </c>
      <c r="AN186" s="128" t="str">
        <f t="shared" si="251"/>
        <v>-</v>
      </c>
      <c r="AO186" s="128" t="str">
        <f t="shared" si="252"/>
        <v>-</v>
      </c>
      <c r="AP186" s="128" t="str">
        <f t="shared" si="253"/>
        <v>-</v>
      </c>
      <c r="AQ186" s="128" t="str">
        <f t="shared" si="285"/>
        <v>-</v>
      </c>
      <c r="AR186" s="128" t="str">
        <f t="shared" si="286"/>
        <v>-</v>
      </c>
      <c r="AS186" s="129">
        <f t="shared" si="254"/>
        <v>0</v>
      </c>
      <c r="AT186" s="128" t="str">
        <f t="shared" si="255"/>
        <v>-</v>
      </c>
      <c r="AU186" s="128" t="str">
        <f t="shared" si="256"/>
        <v>-</v>
      </c>
      <c r="AV186" s="128" t="str">
        <f t="shared" si="257"/>
        <v>-</v>
      </c>
      <c r="AW186" s="128" t="str">
        <f t="shared" si="258"/>
        <v>-</v>
      </c>
      <c r="AX186" s="128" t="str">
        <f t="shared" si="259"/>
        <v>-</v>
      </c>
      <c r="AY186" s="128" t="str">
        <f t="shared" si="260"/>
        <v>-</v>
      </c>
      <c r="AZ186" s="128" t="str">
        <f t="shared" si="261"/>
        <v>-</v>
      </c>
      <c r="BA186" s="128" t="str">
        <f t="shared" si="262"/>
        <v>-</v>
      </c>
      <c r="BB186" s="128" t="str">
        <f t="shared" si="263"/>
        <v>-</v>
      </c>
      <c r="BC186" s="128" t="str">
        <f t="shared" si="264"/>
        <v>-</v>
      </c>
      <c r="BD186" s="128" t="str">
        <f t="shared" si="265"/>
        <v>-</v>
      </c>
      <c r="BE186" s="128" t="str">
        <f t="shared" si="287"/>
        <v>-</v>
      </c>
      <c r="BF186" s="128" t="str">
        <f t="shared" si="266"/>
        <v>-</v>
      </c>
      <c r="BG186" s="128" t="str">
        <f t="shared" si="267"/>
        <v>-</v>
      </c>
      <c r="BH186" s="128" t="str">
        <f t="shared" si="268"/>
        <v>-</v>
      </c>
      <c r="BI186" s="128" t="str">
        <f t="shared" si="269"/>
        <v>-</v>
      </c>
      <c r="BJ186" s="128" t="str">
        <f t="shared" si="270"/>
        <v>-</v>
      </c>
      <c r="BK186" s="128" t="str">
        <f t="shared" si="271"/>
        <v>-</v>
      </c>
      <c r="BL186" s="128" t="str">
        <f t="shared" si="272"/>
        <v>-</v>
      </c>
      <c r="BM186" s="128" t="str">
        <f t="shared" si="273"/>
        <v>-</v>
      </c>
      <c r="BN186" s="128" t="str">
        <f t="shared" si="274"/>
        <v>-</v>
      </c>
      <c r="BO186" s="128" t="str">
        <f t="shared" si="275"/>
        <v>-</v>
      </c>
      <c r="BP186" s="128" t="str">
        <f t="shared" si="276"/>
        <v>-</v>
      </c>
      <c r="BQ186" s="128" t="str">
        <f t="shared" si="277"/>
        <v>-</v>
      </c>
      <c r="BR186" s="128" t="str">
        <f t="shared" si="278"/>
        <v>-</v>
      </c>
      <c r="BS186" s="128" t="str">
        <f t="shared" si="279"/>
        <v>-</v>
      </c>
      <c r="BT186" s="128" t="str">
        <f t="shared" si="280"/>
        <v>-</v>
      </c>
      <c r="BU186" s="128" t="str">
        <f t="shared" si="281"/>
        <v>-</v>
      </c>
      <c r="BV186" s="129">
        <f t="shared" si="288"/>
        <v>0</v>
      </c>
      <c r="BX186" s="128" t="str">
        <f t="shared" si="227"/>
        <v>-</v>
      </c>
    </row>
    <row r="187" spans="2:76" ht="12.75" customHeight="1">
      <c r="G187" s="20" t="str">
        <f>IF(月途中入退所!$N36=$B$2,月途中入退所!$P36,"-")</f>
        <v>-</v>
      </c>
      <c r="H187" s="20" t="str">
        <f>IF(月途中入退所!$N36=$B$2,月途中入退所!$Q36,"-")</f>
        <v>-</v>
      </c>
      <c r="I187" s="20" t="str">
        <f>IF(月途中入退所!$N36=$B$2,月途中入退所!$R36,"-")</f>
        <v>-</v>
      </c>
      <c r="J187" s="149" t="str">
        <f t="shared" si="282"/>
        <v>-</v>
      </c>
      <c r="K187" s="20" t="str">
        <f>IF(月途中入退所!$N36=$B$2,IF(月途中入退所!S36="","-",月途中入退所!$S36),"-")</f>
        <v>-</v>
      </c>
      <c r="L187" s="162" t="str">
        <f t="shared" si="283"/>
        <v>-</v>
      </c>
      <c r="M187" s="20" t="str">
        <f>IF(月途中入退所!$N36=$B$2,月途中入退所!$T36,"-")</f>
        <v>-</v>
      </c>
      <c r="N187" s="129">
        <f t="shared" si="228"/>
        <v>0</v>
      </c>
      <c r="P187" s="128" t="str">
        <f t="shared" si="284"/>
        <v>-</v>
      </c>
      <c r="Q187" s="128" t="str">
        <f t="shared" si="229"/>
        <v>-</v>
      </c>
      <c r="R187" s="128" t="str">
        <f t="shared" si="230"/>
        <v>-</v>
      </c>
      <c r="S187" s="128" t="str">
        <f t="shared" si="231"/>
        <v>-</v>
      </c>
      <c r="T187" s="128" t="str">
        <f t="shared" si="232"/>
        <v>-</v>
      </c>
      <c r="U187" s="128" t="str">
        <f t="shared" si="233"/>
        <v>-</v>
      </c>
      <c r="V187" s="128" t="str">
        <f t="shared" si="234"/>
        <v>-</v>
      </c>
      <c r="W187" s="128" t="str">
        <f t="shared" si="235"/>
        <v>-</v>
      </c>
      <c r="X187" s="128" t="str">
        <f t="shared" si="236"/>
        <v>-</v>
      </c>
      <c r="Y187" s="128" t="str">
        <f t="shared" si="237"/>
        <v>-</v>
      </c>
      <c r="Z187" s="128" t="str">
        <f t="shared" si="238"/>
        <v>-</v>
      </c>
      <c r="AA187" s="128" t="str">
        <f t="shared" si="239"/>
        <v>-</v>
      </c>
      <c r="AB187" s="128"/>
      <c r="AC187" s="128" t="str">
        <f t="shared" si="240"/>
        <v>-</v>
      </c>
      <c r="AD187" s="128" t="str">
        <f t="shared" si="241"/>
        <v>-</v>
      </c>
      <c r="AE187" s="128" t="str">
        <f t="shared" si="242"/>
        <v>-</v>
      </c>
      <c r="AF187" s="128" t="str">
        <f t="shared" si="243"/>
        <v>-</v>
      </c>
      <c r="AG187" s="128" t="str">
        <f t="shared" si="244"/>
        <v>-</v>
      </c>
      <c r="AH187" s="128" t="str">
        <f t="shared" si="245"/>
        <v>-</v>
      </c>
      <c r="AI187" s="128" t="str">
        <f t="shared" si="246"/>
        <v>-</v>
      </c>
      <c r="AJ187" s="128" t="str">
        <f t="shared" si="247"/>
        <v>-</v>
      </c>
      <c r="AK187" s="128" t="str">
        <f t="shared" si="248"/>
        <v>-</v>
      </c>
      <c r="AL187" s="128" t="str">
        <f t="shared" si="249"/>
        <v>-</v>
      </c>
      <c r="AM187" s="128" t="str">
        <f t="shared" si="250"/>
        <v>-</v>
      </c>
      <c r="AN187" s="128" t="str">
        <f t="shared" si="251"/>
        <v>-</v>
      </c>
      <c r="AO187" s="128" t="str">
        <f t="shared" si="252"/>
        <v>-</v>
      </c>
      <c r="AP187" s="128" t="str">
        <f t="shared" si="253"/>
        <v>-</v>
      </c>
      <c r="AQ187" s="128" t="str">
        <f t="shared" si="285"/>
        <v>-</v>
      </c>
      <c r="AR187" s="128" t="str">
        <f t="shared" si="286"/>
        <v>-</v>
      </c>
      <c r="AS187" s="129">
        <f t="shared" si="254"/>
        <v>0</v>
      </c>
      <c r="AT187" s="128" t="str">
        <f t="shared" si="255"/>
        <v>-</v>
      </c>
      <c r="AU187" s="128" t="str">
        <f t="shared" si="256"/>
        <v>-</v>
      </c>
      <c r="AV187" s="128" t="str">
        <f t="shared" si="257"/>
        <v>-</v>
      </c>
      <c r="AW187" s="128" t="str">
        <f t="shared" si="258"/>
        <v>-</v>
      </c>
      <c r="AX187" s="128" t="str">
        <f t="shared" si="259"/>
        <v>-</v>
      </c>
      <c r="AY187" s="128" t="str">
        <f t="shared" si="260"/>
        <v>-</v>
      </c>
      <c r="AZ187" s="128" t="str">
        <f t="shared" si="261"/>
        <v>-</v>
      </c>
      <c r="BA187" s="128" t="str">
        <f t="shared" si="262"/>
        <v>-</v>
      </c>
      <c r="BB187" s="128" t="str">
        <f t="shared" si="263"/>
        <v>-</v>
      </c>
      <c r="BC187" s="128" t="str">
        <f t="shared" si="264"/>
        <v>-</v>
      </c>
      <c r="BD187" s="128" t="str">
        <f t="shared" si="265"/>
        <v>-</v>
      </c>
      <c r="BE187" s="128" t="str">
        <f t="shared" si="287"/>
        <v>-</v>
      </c>
      <c r="BF187" s="128" t="str">
        <f t="shared" si="266"/>
        <v>-</v>
      </c>
      <c r="BG187" s="128" t="str">
        <f t="shared" si="267"/>
        <v>-</v>
      </c>
      <c r="BH187" s="128" t="str">
        <f t="shared" si="268"/>
        <v>-</v>
      </c>
      <c r="BI187" s="128" t="str">
        <f t="shared" si="269"/>
        <v>-</v>
      </c>
      <c r="BJ187" s="128" t="str">
        <f t="shared" si="270"/>
        <v>-</v>
      </c>
      <c r="BK187" s="128" t="str">
        <f t="shared" si="271"/>
        <v>-</v>
      </c>
      <c r="BL187" s="128" t="str">
        <f t="shared" si="272"/>
        <v>-</v>
      </c>
      <c r="BM187" s="128" t="str">
        <f t="shared" si="273"/>
        <v>-</v>
      </c>
      <c r="BN187" s="128" t="str">
        <f t="shared" si="274"/>
        <v>-</v>
      </c>
      <c r="BO187" s="128" t="str">
        <f t="shared" si="275"/>
        <v>-</v>
      </c>
      <c r="BP187" s="128" t="str">
        <f t="shared" si="276"/>
        <v>-</v>
      </c>
      <c r="BQ187" s="128" t="str">
        <f t="shared" si="277"/>
        <v>-</v>
      </c>
      <c r="BR187" s="128" t="str">
        <f t="shared" si="278"/>
        <v>-</v>
      </c>
      <c r="BS187" s="128" t="str">
        <f t="shared" si="279"/>
        <v>-</v>
      </c>
      <c r="BT187" s="128" t="str">
        <f t="shared" si="280"/>
        <v>-</v>
      </c>
      <c r="BU187" s="128" t="str">
        <f t="shared" si="281"/>
        <v>-</v>
      </c>
      <c r="BV187" s="129">
        <f t="shared" si="288"/>
        <v>0</v>
      </c>
      <c r="BX187" s="128" t="str">
        <f t="shared" si="227"/>
        <v>-</v>
      </c>
    </row>
    <row r="188" spans="2:76" ht="12.75" customHeight="1">
      <c r="G188" s="20" t="str">
        <f>IF(月途中入退所!$N37=$B$2,月途中入退所!$P37,"-")</f>
        <v>-</v>
      </c>
      <c r="H188" s="20" t="str">
        <f>IF(月途中入退所!$N37=$B$2,月途中入退所!$Q37,"-")</f>
        <v>-</v>
      </c>
      <c r="I188" s="20" t="str">
        <f>IF(月途中入退所!$N37=$B$2,月途中入退所!$R37,"-")</f>
        <v>-</v>
      </c>
      <c r="J188" s="149" t="str">
        <f t="shared" si="282"/>
        <v>-</v>
      </c>
      <c r="K188" s="20" t="str">
        <f>IF(月途中入退所!$N37=$B$2,IF(月途中入退所!S37="","-",月途中入退所!$S37),"-")</f>
        <v>-</v>
      </c>
      <c r="L188" s="162" t="str">
        <f t="shared" si="283"/>
        <v>-</v>
      </c>
      <c r="M188" s="20" t="str">
        <f>IF(月途中入退所!$N37=$B$2,月途中入退所!$T37,"-")</f>
        <v>-</v>
      </c>
      <c r="N188" s="129">
        <f t="shared" si="228"/>
        <v>0</v>
      </c>
      <c r="P188" s="128" t="str">
        <f t="shared" si="284"/>
        <v>-</v>
      </c>
      <c r="Q188" s="128" t="str">
        <f t="shared" si="229"/>
        <v>-</v>
      </c>
      <c r="R188" s="128" t="str">
        <f t="shared" si="230"/>
        <v>-</v>
      </c>
      <c r="S188" s="128" t="str">
        <f t="shared" si="231"/>
        <v>-</v>
      </c>
      <c r="T188" s="128" t="str">
        <f t="shared" si="232"/>
        <v>-</v>
      </c>
      <c r="U188" s="128" t="str">
        <f t="shared" si="233"/>
        <v>-</v>
      </c>
      <c r="V188" s="128" t="str">
        <f t="shared" si="234"/>
        <v>-</v>
      </c>
      <c r="W188" s="128" t="str">
        <f t="shared" si="235"/>
        <v>-</v>
      </c>
      <c r="X188" s="128" t="str">
        <f t="shared" si="236"/>
        <v>-</v>
      </c>
      <c r="Y188" s="128" t="str">
        <f t="shared" si="237"/>
        <v>-</v>
      </c>
      <c r="Z188" s="128" t="str">
        <f t="shared" si="238"/>
        <v>-</v>
      </c>
      <c r="AA188" s="128" t="str">
        <f t="shared" si="239"/>
        <v>-</v>
      </c>
      <c r="AB188" s="128"/>
      <c r="AC188" s="128" t="str">
        <f t="shared" si="240"/>
        <v>-</v>
      </c>
      <c r="AD188" s="128" t="str">
        <f t="shared" si="241"/>
        <v>-</v>
      </c>
      <c r="AE188" s="128" t="str">
        <f t="shared" si="242"/>
        <v>-</v>
      </c>
      <c r="AF188" s="128" t="str">
        <f t="shared" si="243"/>
        <v>-</v>
      </c>
      <c r="AG188" s="128" t="str">
        <f t="shared" si="244"/>
        <v>-</v>
      </c>
      <c r="AH188" s="128" t="str">
        <f t="shared" si="245"/>
        <v>-</v>
      </c>
      <c r="AI188" s="128" t="str">
        <f t="shared" si="246"/>
        <v>-</v>
      </c>
      <c r="AJ188" s="128" t="str">
        <f t="shared" si="247"/>
        <v>-</v>
      </c>
      <c r="AK188" s="128" t="str">
        <f t="shared" si="248"/>
        <v>-</v>
      </c>
      <c r="AL188" s="128" t="str">
        <f t="shared" si="249"/>
        <v>-</v>
      </c>
      <c r="AM188" s="128" t="str">
        <f t="shared" si="250"/>
        <v>-</v>
      </c>
      <c r="AN188" s="128" t="str">
        <f t="shared" si="251"/>
        <v>-</v>
      </c>
      <c r="AO188" s="128" t="str">
        <f t="shared" si="252"/>
        <v>-</v>
      </c>
      <c r="AP188" s="128" t="str">
        <f t="shared" si="253"/>
        <v>-</v>
      </c>
      <c r="AQ188" s="128" t="str">
        <f t="shared" si="285"/>
        <v>-</v>
      </c>
      <c r="AR188" s="128" t="str">
        <f t="shared" si="286"/>
        <v>-</v>
      </c>
      <c r="AS188" s="129">
        <f t="shared" si="254"/>
        <v>0</v>
      </c>
      <c r="AT188" s="128" t="str">
        <f t="shared" si="255"/>
        <v>-</v>
      </c>
      <c r="AU188" s="128" t="str">
        <f t="shared" si="256"/>
        <v>-</v>
      </c>
      <c r="AV188" s="128" t="str">
        <f t="shared" si="257"/>
        <v>-</v>
      </c>
      <c r="AW188" s="128" t="str">
        <f t="shared" si="258"/>
        <v>-</v>
      </c>
      <c r="AX188" s="128" t="str">
        <f t="shared" si="259"/>
        <v>-</v>
      </c>
      <c r="AY188" s="128" t="str">
        <f t="shared" si="260"/>
        <v>-</v>
      </c>
      <c r="AZ188" s="128" t="str">
        <f t="shared" si="261"/>
        <v>-</v>
      </c>
      <c r="BA188" s="128" t="str">
        <f t="shared" si="262"/>
        <v>-</v>
      </c>
      <c r="BB188" s="128" t="str">
        <f t="shared" si="263"/>
        <v>-</v>
      </c>
      <c r="BC188" s="128" t="str">
        <f t="shared" si="264"/>
        <v>-</v>
      </c>
      <c r="BD188" s="128" t="str">
        <f t="shared" si="265"/>
        <v>-</v>
      </c>
      <c r="BE188" s="128" t="str">
        <f t="shared" si="287"/>
        <v>-</v>
      </c>
      <c r="BF188" s="128" t="str">
        <f t="shared" si="266"/>
        <v>-</v>
      </c>
      <c r="BG188" s="128" t="str">
        <f t="shared" si="267"/>
        <v>-</v>
      </c>
      <c r="BH188" s="128" t="str">
        <f t="shared" si="268"/>
        <v>-</v>
      </c>
      <c r="BI188" s="128" t="str">
        <f t="shared" si="269"/>
        <v>-</v>
      </c>
      <c r="BJ188" s="128" t="str">
        <f t="shared" si="270"/>
        <v>-</v>
      </c>
      <c r="BK188" s="128" t="str">
        <f t="shared" si="271"/>
        <v>-</v>
      </c>
      <c r="BL188" s="128" t="str">
        <f t="shared" si="272"/>
        <v>-</v>
      </c>
      <c r="BM188" s="128" t="str">
        <f t="shared" si="273"/>
        <v>-</v>
      </c>
      <c r="BN188" s="128" t="str">
        <f t="shared" si="274"/>
        <v>-</v>
      </c>
      <c r="BO188" s="128" t="str">
        <f t="shared" si="275"/>
        <v>-</v>
      </c>
      <c r="BP188" s="128" t="str">
        <f t="shared" si="276"/>
        <v>-</v>
      </c>
      <c r="BQ188" s="128" t="str">
        <f t="shared" si="277"/>
        <v>-</v>
      </c>
      <c r="BR188" s="128" t="str">
        <f t="shared" si="278"/>
        <v>-</v>
      </c>
      <c r="BS188" s="128" t="str">
        <f t="shared" si="279"/>
        <v>-</v>
      </c>
      <c r="BT188" s="128" t="str">
        <f t="shared" si="280"/>
        <v>-</v>
      </c>
      <c r="BU188" s="128" t="str">
        <f t="shared" si="281"/>
        <v>-</v>
      </c>
      <c r="BV188" s="129">
        <f t="shared" si="288"/>
        <v>0</v>
      </c>
      <c r="BX188" s="128" t="str">
        <f t="shared" si="227"/>
        <v>-</v>
      </c>
    </row>
    <row r="189" spans="2:76" ht="12.75" customHeight="1">
      <c r="G189" s="20" t="str">
        <f>IF(月途中入退所!$N38=$B$2,月途中入退所!$P38,"-")</f>
        <v>-</v>
      </c>
      <c r="H189" s="20" t="str">
        <f>IF(月途中入退所!$N38=$B$2,月途中入退所!$Q38,"-")</f>
        <v>-</v>
      </c>
      <c r="I189" s="20" t="str">
        <f>IF(月途中入退所!$N38=$B$2,月途中入退所!$R38,"-")</f>
        <v>-</v>
      </c>
      <c r="J189" s="149" t="str">
        <f t="shared" si="282"/>
        <v>-</v>
      </c>
      <c r="K189" s="20" t="str">
        <f>IF(月途中入退所!$N38=$B$2,IF(月途中入退所!S38="","-",月途中入退所!$S38),"-")</f>
        <v>-</v>
      </c>
      <c r="L189" s="162" t="str">
        <f t="shared" si="283"/>
        <v>-</v>
      </c>
      <c r="M189" s="20" t="str">
        <f>IF(月途中入退所!$N38=$B$2,月途中入退所!$T38,"-")</f>
        <v>-</v>
      </c>
      <c r="N189" s="129">
        <f t="shared" si="228"/>
        <v>0</v>
      </c>
      <c r="P189" s="128" t="str">
        <f t="shared" si="284"/>
        <v>-</v>
      </c>
      <c r="Q189" s="128" t="str">
        <f t="shared" si="229"/>
        <v>-</v>
      </c>
      <c r="R189" s="128" t="str">
        <f t="shared" si="230"/>
        <v>-</v>
      </c>
      <c r="S189" s="128" t="str">
        <f t="shared" si="231"/>
        <v>-</v>
      </c>
      <c r="T189" s="128" t="str">
        <f t="shared" si="232"/>
        <v>-</v>
      </c>
      <c r="U189" s="128" t="str">
        <f t="shared" si="233"/>
        <v>-</v>
      </c>
      <c r="V189" s="128" t="str">
        <f t="shared" si="234"/>
        <v>-</v>
      </c>
      <c r="W189" s="128" t="str">
        <f t="shared" si="235"/>
        <v>-</v>
      </c>
      <c r="X189" s="128" t="str">
        <f t="shared" si="236"/>
        <v>-</v>
      </c>
      <c r="Y189" s="128" t="str">
        <f t="shared" si="237"/>
        <v>-</v>
      </c>
      <c r="Z189" s="128" t="str">
        <f t="shared" si="238"/>
        <v>-</v>
      </c>
      <c r="AA189" s="128" t="str">
        <f t="shared" si="239"/>
        <v>-</v>
      </c>
      <c r="AB189" s="128"/>
      <c r="AC189" s="128" t="str">
        <f t="shared" si="240"/>
        <v>-</v>
      </c>
      <c r="AD189" s="128" t="str">
        <f t="shared" si="241"/>
        <v>-</v>
      </c>
      <c r="AE189" s="128" t="str">
        <f t="shared" si="242"/>
        <v>-</v>
      </c>
      <c r="AF189" s="128" t="str">
        <f t="shared" si="243"/>
        <v>-</v>
      </c>
      <c r="AG189" s="128" t="str">
        <f t="shared" si="244"/>
        <v>-</v>
      </c>
      <c r="AH189" s="128" t="str">
        <f t="shared" si="245"/>
        <v>-</v>
      </c>
      <c r="AI189" s="128" t="str">
        <f t="shared" si="246"/>
        <v>-</v>
      </c>
      <c r="AJ189" s="128" t="str">
        <f t="shared" si="247"/>
        <v>-</v>
      </c>
      <c r="AK189" s="128" t="str">
        <f t="shared" si="248"/>
        <v>-</v>
      </c>
      <c r="AL189" s="128" t="str">
        <f t="shared" si="249"/>
        <v>-</v>
      </c>
      <c r="AM189" s="128" t="str">
        <f t="shared" si="250"/>
        <v>-</v>
      </c>
      <c r="AN189" s="128" t="str">
        <f t="shared" si="251"/>
        <v>-</v>
      </c>
      <c r="AO189" s="128" t="str">
        <f t="shared" si="252"/>
        <v>-</v>
      </c>
      <c r="AP189" s="128" t="str">
        <f t="shared" si="253"/>
        <v>-</v>
      </c>
      <c r="AQ189" s="128" t="str">
        <f t="shared" si="285"/>
        <v>-</v>
      </c>
      <c r="AR189" s="128" t="str">
        <f t="shared" si="286"/>
        <v>-</v>
      </c>
      <c r="AS189" s="129">
        <f t="shared" si="254"/>
        <v>0</v>
      </c>
      <c r="AT189" s="128" t="str">
        <f t="shared" si="255"/>
        <v>-</v>
      </c>
      <c r="AU189" s="128" t="str">
        <f t="shared" si="256"/>
        <v>-</v>
      </c>
      <c r="AV189" s="128" t="str">
        <f t="shared" si="257"/>
        <v>-</v>
      </c>
      <c r="AW189" s="128" t="str">
        <f t="shared" si="258"/>
        <v>-</v>
      </c>
      <c r="AX189" s="128" t="str">
        <f t="shared" si="259"/>
        <v>-</v>
      </c>
      <c r="AY189" s="128" t="str">
        <f t="shared" si="260"/>
        <v>-</v>
      </c>
      <c r="AZ189" s="128" t="str">
        <f t="shared" si="261"/>
        <v>-</v>
      </c>
      <c r="BA189" s="128" t="str">
        <f t="shared" si="262"/>
        <v>-</v>
      </c>
      <c r="BB189" s="128" t="str">
        <f t="shared" si="263"/>
        <v>-</v>
      </c>
      <c r="BC189" s="128" t="str">
        <f t="shared" si="264"/>
        <v>-</v>
      </c>
      <c r="BD189" s="128" t="str">
        <f t="shared" si="265"/>
        <v>-</v>
      </c>
      <c r="BE189" s="128" t="str">
        <f t="shared" si="287"/>
        <v>-</v>
      </c>
      <c r="BF189" s="128" t="str">
        <f t="shared" si="266"/>
        <v>-</v>
      </c>
      <c r="BG189" s="128" t="str">
        <f t="shared" si="267"/>
        <v>-</v>
      </c>
      <c r="BH189" s="128" t="str">
        <f t="shared" si="268"/>
        <v>-</v>
      </c>
      <c r="BI189" s="128" t="str">
        <f t="shared" si="269"/>
        <v>-</v>
      </c>
      <c r="BJ189" s="128" t="str">
        <f t="shared" si="270"/>
        <v>-</v>
      </c>
      <c r="BK189" s="128" t="str">
        <f t="shared" si="271"/>
        <v>-</v>
      </c>
      <c r="BL189" s="128" t="str">
        <f t="shared" si="272"/>
        <v>-</v>
      </c>
      <c r="BM189" s="128" t="str">
        <f t="shared" si="273"/>
        <v>-</v>
      </c>
      <c r="BN189" s="128" t="str">
        <f t="shared" si="274"/>
        <v>-</v>
      </c>
      <c r="BO189" s="128" t="str">
        <f t="shared" si="275"/>
        <v>-</v>
      </c>
      <c r="BP189" s="128" t="str">
        <f t="shared" si="276"/>
        <v>-</v>
      </c>
      <c r="BQ189" s="128" t="str">
        <f t="shared" si="277"/>
        <v>-</v>
      </c>
      <c r="BR189" s="128" t="str">
        <f t="shared" si="278"/>
        <v>-</v>
      </c>
      <c r="BS189" s="128" t="str">
        <f t="shared" si="279"/>
        <v>-</v>
      </c>
      <c r="BT189" s="128" t="str">
        <f t="shared" si="280"/>
        <v>-</v>
      </c>
      <c r="BU189" s="128" t="str">
        <f t="shared" si="281"/>
        <v>-</v>
      </c>
      <c r="BV189" s="129">
        <f t="shared" si="288"/>
        <v>0</v>
      </c>
      <c r="BX189" s="128" t="str">
        <f t="shared" si="227"/>
        <v>-</v>
      </c>
    </row>
    <row r="190" spans="2:76" ht="12.75" customHeight="1">
      <c r="G190" s="20" t="str">
        <f>IF(月途中入退所!$N39=$B$2,月途中入退所!$P39,"-")</f>
        <v>-</v>
      </c>
      <c r="H190" s="20" t="str">
        <f>IF(月途中入退所!$N39=$B$2,月途中入退所!$Q39,"-")</f>
        <v>-</v>
      </c>
      <c r="I190" s="20" t="str">
        <f>IF(月途中入退所!$N39=$B$2,月途中入退所!$R39,"-")</f>
        <v>-</v>
      </c>
      <c r="J190" s="149" t="str">
        <f t="shared" si="282"/>
        <v>-</v>
      </c>
      <c r="K190" s="20" t="str">
        <f>IF(月途中入退所!$N39=$B$2,IF(月途中入退所!S39="","-",月途中入退所!$S39),"-")</f>
        <v>-</v>
      </c>
      <c r="L190" s="162" t="str">
        <f t="shared" si="283"/>
        <v>-</v>
      </c>
      <c r="M190" s="20" t="str">
        <f>IF(月途中入退所!$N39=$B$2,月途中入退所!$T39,"-")</f>
        <v>-</v>
      </c>
      <c r="N190" s="129">
        <f t="shared" si="228"/>
        <v>0</v>
      </c>
      <c r="P190" s="128" t="str">
        <f t="shared" si="284"/>
        <v>-</v>
      </c>
      <c r="Q190" s="128" t="str">
        <f t="shared" si="229"/>
        <v>-</v>
      </c>
      <c r="R190" s="128" t="str">
        <f t="shared" si="230"/>
        <v>-</v>
      </c>
      <c r="S190" s="128" t="str">
        <f t="shared" si="231"/>
        <v>-</v>
      </c>
      <c r="T190" s="128" t="str">
        <f t="shared" si="232"/>
        <v>-</v>
      </c>
      <c r="U190" s="128" t="str">
        <f t="shared" si="233"/>
        <v>-</v>
      </c>
      <c r="V190" s="128" t="str">
        <f t="shared" si="234"/>
        <v>-</v>
      </c>
      <c r="W190" s="128" t="str">
        <f t="shared" si="235"/>
        <v>-</v>
      </c>
      <c r="X190" s="128" t="str">
        <f t="shared" si="236"/>
        <v>-</v>
      </c>
      <c r="Y190" s="128" t="str">
        <f t="shared" si="237"/>
        <v>-</v>
      </c>
      <c r="Z190" s="128" t="str">
        <f t="shared" si="238"/>
        <v>-</v>
      </c>
      <c r="AA190" s="128" t="str">
        <f t="shared" si="239"/>
        <v>-</v>
      </c>
      <c r="AB190" s="128"/>
      <c r="AC190" s="128" t="str">
        <f t="shared" si="240"/>
        <v>-</v>
      </c>
      <c r="AD190" s="128" t="str">
        <f t="shared" si="241"/>
        <v>-</v>
      </c>
      <c r="AE190" s="128" t="str">
        <f t="shared" si="242"/>
        <v>-</v>
      </c>
      <c r="AF190" s="128" t="str">
        <f t="shared" si="243"/>
        <v>-</v>
      </c>
      <c r="AG190" s="128" t="str">
        <f t="shared" si="244"/>
        <v>-</v>
      </c>
      <c r="AH190" s="128" t="str">
        <f t="shared" si="245"/>
        <v>-</v>
      </c>
      <c r="AI190" s="128" t="str">
        <f t="shared" si="246"/>
        <v>-</v>
      </c>
      <c r="AJ190" s="128" t="str">
        <f t="shared" si="247"/>
        <v>-</v>
      </c>
      <c r="AK190" s="128" t="str">
        <f t="shared" si="248"/>
        <v>-</v>
      </c>
      <c r="AL190" s="128" t="str">
        <f t="shared" si="249"/>
        <v>-</v>
      </c>
      <c r="AM190" s="128" t="str">
        <f t="shared" si="250"/>
        <v>-</v>
      </c>
      <c r="AN190" s="128" t="str">
        <f t="shared" si="251"/>
        <v>-</v>
      </c>
      <c r="AO190" s="128" t="str">
        <f t="shared" si="252"/>
        <v>-</v>
      </c>
      <c r="AP190" s="128" t="str">
        <f t="shared" si="253"/>
        <v>-</v>
      </c>
      <c r="AQ190" s="128" t="str">
        <f t="shared" si="285"/>
        <v>-</v>
      </c>
      <c r="AR190" s="128" t="str">
        <f t="shared" si="286"/>
        <v>-</v>
      </c>
      <c r="AS190" s="129">
        <f t="shared" si="254"/>
        <v>0</v>
      </c>
      <c r="AT190" s="128" t="str">
        <f t="shared" si="255"/>
        <v>-</v>
      </c>
      <c r="AU190" s="128" t="str">
        <f t="shared" si="256"/>
        <v>-</v>
      </c>
      <c r="AV190" s="128" t="str">
        <f t="shared" si="257"/>
        <v>-</v>
      </c>
      <c r="AW190" s="128" t="str">
        <f t="shared" si="258"/>
        <v>-</v>
      </c>
      <c r="AX190" s="128" t="str">
        <f t="shared" si="259"/>
        <v>-</v>
      </c>
      <c r="AY190" s="128" t="str">
        <f t="shared" si="260"/>
        <v>-</v>
      </c>
      <c r="AZ190" s="128" t="str">
        <f t="shared" si="261"/>
        <v>-</v>
      </c>
      <c r="BA190" s="128" t="str">
        <f t="shared" si="262"/>
        <v>-</v>
      </c>
      <c r="BB190" s="128" t="str">
        <f t="shared" si="263"/>
        <v>-</v>
      </c>
      <c r="BC190" s="128" t="str">
        <f t="shared" si="264"/>
        <v>-</v>
      </c>
      <c r="BD190" s="128" t="str">
        <f t="shared" si="265"/>
        <v>-</v>
      </c>
      <c r="BE190" s="128" t="str">
        <f t="shared" si="287"/>
        <v>-</v>
      </c>
      <c r="BF190" s="128" t="str">
        <f t="shared" si="266"/>
        <v>-</v>
      </c>
      <c r="BG190" s="128" t="str">
        <f t="shared" si="267"/>
        <v>-</v>
      </c>
      <c r="BH190" s="128" t="str">
        <f t="shared" si="268"/>
        <v>-</v>
      </c>
      <c r="BI190" s="128" t="str">
        <f t="shared" si="269"/>
        <v>-</v>
      </c>
      <c r="BJ190" s="128" t="str">
        <f t="shared" si="270"/>
        <v>-</v>
      </c>
      <c r="BK190" s="128" t="str">
        <f t="shared" si="271"/>
        <v>-</v>
      </c>
      <c r="BL190" s="128" t="str">
        <f t="shared" si="272"/>
        <v>-</v>
      </c>
      <c r="BM190" s="128" t="str">
        <f t="shared" si="273"/>
        <v>-</v>
      </c>
      <c r="BN190" s="128" t="str">
        <f t="shared" si="274"/>
        <v>-</v>
      </c>
      <c r="BO190" s="128" t="str">
        <f t="shared" si="275"/>
        <v>-</v>
      </c>
      <c r="BP190" s="128" t="str">
        <f t="shared" si="276"/>
        <v>-</v>
      </c>
      <c r="BQ190" s="128" t="str">
        <f t="shared" si="277"/>
        <v>-</v>
      </c>
      <c r="BR190" s="128" t="str">
        <f t="shared" si="278"/>
        <v>-</v>
      </c>
      <c r="BS190" s="128" t="str">
        <f t="shared" si="279"/>
        <v>-</v>
      </c>
      <c r="BT190" s="128" t="str">
        <f t="shared" si="280"/>
        <v>-</v>
      </c>
      <c r="BU190" s="128" t="str">
        <f t="shared" si="281"/>
        <v>-</v>
      </c>
      <c r="BV190" s="129">
        <f t="shared" si="288"/>
        <v>0</v>
      </c>
      <c r="BX190" s="128" t="str">
        <f t="shared" si="227"/>
        <v>-</v>
      </c>
    </row>
    <row r="191" spans="2:76" ht="12.75" customHeight="1">
      <c r="G191" s="20" t="str">
        <f>IF(月途中入退所!$N40=$B$2,月途中入退所!$P40,"-")</f>
        <v>-</v>
      </c>
      <c r="H191" s="20" t="str">
        <f>IF(月途中入退所!$N40=$B$2,月途中入退所!$Q40,"-")</f>
        <v>-</v>
      </c>
      <c r="I191" s="20" t="str">
        <f>IF(月途中入退所!$N40=$B$2,月途中入退所!$R40,"-")</f>
        <v>-</v>
      </c>
      <c r="J191" s="149" t="str">
        <f t="shared" si="282"/>
        <v>-</v>
      </c>
      <c r="K191" s="20" t="str">
        <f>IF(月途中入退所!$N40=$B$2,IF(月途中入退所!S40="","-",月途中入退所!$S40),"-")</f>
        <v>-</v>
      </c>
      <c r="L191" s="162" t="str">
        <f t="shared" si="283"/>
        <v>-</v>
      </c>
      <c r="M191" s="20" t="str">
        <f>IF(月途中入退所!$N40=$B$2,月途中入退所!$T40,"-")</f>
        <v>-</v>
      </c>
      <c r="N191" s="129">
        <f t="shared" si="228"/>
        <v>0</v>
      </c>
      <c r="P191" s="128" t="str">
        <f t="shared" si="284"/>
        <v>-</v>
      </c>
      <c r="Q191" s="128" t="str">
        <f t="shared" si="229"/>
        <v>-</v>
      </c>
      <c r="R191" s="128" t="str">
        <f t="shared" si="230"/>
        <v>-</v>
      </c>
      <c r="S191" s="128" t="str">
        <f t="shared" si="231"/>
        <v>-</v>
      </c>
      <c r="T191" s="128" t="str">
        <f t="shared" si="232"/>
        <v>-</v>
      </c>
      <c r="U191" s="128" t="str">
        <f t="shared" si="233"/>
        <v>-</v>
      </c>
      <c r="V191" s="128" t="str">
        <f t="shared" si="234"/>
        <v>-</v>
      </c>
      <c r="W191" s="128" t="str">
        <f t="shared" si="235"/>
        <v>-</v>
      </c>
      <c r="X191" s="128" t="str">
        <f t="shared" si="236"/>
        <v>-</v>
      </c>
      <c r="Y191" s="128" t="str">
        <f t="shared" si="237"/>
        <v>-</v>
      </c>
      <c r="Z191" s="128" t="str">
        <f t="shared" si="238"/>
        <v>-</v>
      </c>
      <c r="AA191" s="128" t="str">
        <f t="shared" si="239"/>
        <v>-</v>
      </c>
      <c r="AB191" s="128"/>
      <c r="AC191" s="128" t="str">
        <f t="shared" si="240"/>
        <v>-</v>
      </c>
      <c r="AD191" s="128" t="str">
        <f t="shared" si="241"/>
        <v>-</v>
      </c>
      <c r="AE191" s="128" t="str">
        <f t="shared" si="242"/>
        <v>-</v>
      </c>
      <c r="AF191" s="128" t="str">
        <f t="shared" si="243"/>
        <v>-</v>
      </c>
      <c r="AG191" s="128" t="str">
        <f t="shared" si="244"/>
        <v>-</v>
      </c>
      <c r="AH191" s="128" t="str">
        <f t="shared" si="245"/>
        <v>-</v>
      </c>
      <c r="AI191" s="128" t="str">
        <f t="shared" si="246"/>
        <v>-</v>
      </c>
      <c r="AJ191" s="128" t="str">
        <f t="shared" si="247"/>
        <v>-</v>
      </c>
      <c r="AK191" s="128" t="str">
        <f t="shared" si="248"/>
        <v>-</v>
      </c>
      <c r="AL191" s="128" t="str">
        <f t="shared" si="249"/>
        <v>-</v>
      </c>
      <c r="AM191" s="128" t="str">
        <f t="shared" si="250"/>
        <v>-</v>
      </c>
      <c r="AN191" s="128" t="str">
        <f t="shared" si="251"/>
        <v>-</v>
      </c>
      <c r="AO191" s="128" t="str">
        <f t="shared" si="252"/>
        <v>-</v>
      </c>
      <c r="AP191" s="128" t="str">
        <f t="shared" si="253"/>
        <v>-</v>
      </c>
      <c r="AQ191" s="128" t="str">
        <f t="shared" si="285"/>
        <v>-</v>
      </c>
      <c r="AR191" s="128" t="str">
        <f t="shared" si="286"/>
        <v>-</v>
      </c>
      <c r="AS191" s="129">
        <f t="shared" si="254"/>
        <v>0</v>
      </c>
      <c r="AT191" s="128" t="str">
        <f t="shared" si="255"/>
        <v>-</v>
      </c>
      <c r="AU191" s="128" t="str">
        <f t="shared" si="256"/>
        <v>-</v>
      </c>
      <c r="AV191" s="128" t="str">
        <f t="shared" si="257"/>
        <v>-</v>
      </c>
      <c r="AW191" s="128" t="str">
        <f t="shared" si="258"/>
        <v>-</v>
      </c>
      <c r="AX191" s="128" t="str">
        <f t="shared" si="259"/>
        <v>-</v>
      </c>
      <c r="AY191" s="128" t="str">
        <f t="shared" si="260"/>
        <v>-</v>
      </c>
      <c r="AZ191" s="128" t="str">
        <f t="shared" si="261"/>
        <v>-</v>
      </c>
      <c r="BA191" s="128" t="str">
        <f t="shared" si="262"/>
        <v>-</v>
      </c>
      <c r="BB191" s="128" t="str">
        <f t="shared" si="263"/>
        <v>-</v>
      </c>
      <c r="BC191" s="128" t="str">
        <f t="shared" si="264"/>
        <v>-</v>
      </c>
      <c r="BD191" s="128" t="str">
        <f t="shared" si="265"/>
        <v>-</v>
      </c>
      <c r="BE191" s="128" t="str">
        <f t="shared" si="287"/>
        <v>-</v>
      </c>
      <c r="BF191" s="128" t="str">
        <f t="shared" si="266"/>
        <v>-</v>
      </c>
      <c r="BG191" s="128" t="str">
        <f t="shared" si="267"/>
        <v>-</v>
      </c>
      <c r="BH191" s="128" t="str">
        <f t="shared" si="268"/>
        <v>-</v>
      </c>
      <c r="BI191" s="128" t="str">
        <f t="shared" si="269"/>
        <v>-</v>
      </c>
      <c r="BJ191" s="128" t="str">
        <f t="shared" si="270"/>
        <v>-</v>
      </c>
      <c r="BK191" s="128" t="str">
        <f t="shared" si="271"/>
        <v>-</v>
      </c>
      <c r="BL191" s="128" t="str">
        <f t="shared" si="272"/>
        <v>-</v>
      </c>
      <c r="BM191" s="128" t="str">
        <f t="shared" si="273"/>
        <v>-</v>
      </c>
      <c r="BN191" s="128" t="str">
        <f t="shared" si="274"/>
        <v>-</v>
      </c>
      <c r="BO191" s="128" t="str">
        <f t="shared" si="275"/>
        <v>-</v>
      </c>
      <c r="BP191" s="128" t="str">
        <f t="shared" si="276"/>
        <v>-</v>
      </c>
      <c r="BQ191" s="128" t="str">
        <f t="shared" si="277"/>
        <v>-</v>
      </c>
      <c r="BR191" s="128" t="str">
        <f t="shared" si="278"/>
        <v>-</v>
      </c>
      <c r="BS191" s="128" t="str">
        <f t="shared" si="279"/>
        <v>-</v>
      </c>
      <c r="BT191" s="128" t="str">
        <f t="shared" si="280"/>
        <v>-</v>
      </c>
      <c r="BU191" s="128" t="str">
        <f t="shared" si="281"/>
        <v>-</v>
      </c>
      <c r="BV191" s="129">
        <f t="shared" si="288"/>
        <v>0</v>
      </c>
      <c r="BX191" s="128" t="str">
        <f t="shared" si="227"/>
        <v>-</v>
      </c>
    </row>
    <row r="192" spans="2:76" ht="12.75" customHeight="1">
      <c r="G192" s="20" t="str">
        <f>IF(月途中入退所!$N41=$B$2,月途中入退所!$P41,"-")</f>
        <v>-</v>
      </c>
      <c r="H192" s="20" t="str">
        <f>IF(月途中入退所!$N41=$B$2,月途中入退所!$Q41,"-")</f>
        <v>-</v>
      </c>
      <c r="I192" s="20" t="str">
        <f>IF(月途中入退所!$N41=$B$2,月途中入退所!$R41,"-")</f>
        <v>-</v>
      </c>
      <c r="J192" s="149" t="str">
        <f t="shared" si="282"/>
        <v>-</v>
      </c>
      <c r="K192" s="20" t="str">
        <f>IF(月途中入退所!$N41=$B$2,IF(月途中入退所!S41="","-",月途中入退所!$S41),"-")</f>
        <v>-</v>
      </c>
      <c r="L192" s="162" t="str">
        <f t="shared" si="283"/>
        <v>-</v>
      </c>
      <c r="M192" s="20" t="str">
        <f>IF(月途中入退所!$N41=$B$2,月途中入退所!$T41,"-")</f>
        <v>-</v>
      </c>
      <c r="N192" s="129">
        <f t="shared" si="228"/>
        <v>0</v>
      </c>
      <c r="P192" s="128" t="str">
        <f t="shared" si="284"/>
        <v>-</v>
      </c>
      <c r="Q192" s="128" t="str">
        <f t="shared" si="229"/>
        <v>-</v>
      </c>
      <c r="R192" s="128" t="str">
        <f t="shared" si="230"/>
        <v>-</v>
      </c>
      <c r="S192" s="128" t="str">
        <f t="shared" si="231"/>
        <v>-</v>
      </c>
      <c r="T192" s="128" t="str">
        <f t="shared" si="232"/>
        <v>-</v>
      </c>
      <c r="U192" s="128" t="str">
        <f t="shared" si="233"/>
        <v>-</v>
      </c>
      <c r="V192" s="128" t="str">
        <f t="shared" si="234"/>
        <v>-</v>
      </c>
      <c r="W192" s="128" t="str">
        <f t="shared" si="235"/>
        <v>-</v>
      </c>
      <c r="X192" s="128" t="str">
        <f t="shared" si="236"/>
        <v>-</v>
      </c>
      <c r="Y192" s="128" t="str">
        <f t="shared" si="237"/>
        <v>-</v>
      </c>
      <c r="Z192" s="128" t="str">
        <f t="shared" si="238"/>
        <v>-</v>
      </c>
      <c r="AA192" s="128" t="str">
        <f t="shared" si="239"/>
        <v>-</v>
      </c>
      <c r="AB192" s="128"/>
      <c r="AC192" s="128" t="str">
        <f t="shared" si="240"/>
        <v>-</v>
      </c>
      <c r="AD192" s="128" t="str">
        <f t="shared" si="241"/>
        <v>-</v>
      </c>
      <c r="AE192" s="128" t="str">
        <f t="shared" si="242"/>
        <v>-</v>
      </c>
      <c r="AF192" s="128" t="str">
        <f t="shared" si="243"/>
        <v>-</v>
      </c>
      <c r="AG192" s="128" t="str">
        <f t="shared" si="244"/>
        <v>-</v>
      </c>
      <c r="AH192" s="128" t="str">
        <f t="shared" si="245"/>
        <v>-</v>
      </c>
      <c r="AI192" s="128" t="str">
        <f t="shared" si="246"/>
        <v>-</v>
      </c>
      <c r="AJ192" s="128" t="str">
        <f t="shared" si="247"/>
        <v>-</v>
      </c>
      <c r="AK192" s="128" t="str">
        <f t="shared" si="248"/>
        <v>-</v>
      </c>
      <c r="AL192" s="128" t="str">
        <f t="shared" si="249"/>
        <v>-</v>
      </c>
      <c r="AM192" s="128" t="str">
        <f t="shared" si="250"/>
        <v>-</v>
      </c>
      <c r="AN192" s="128" t="str">
        <f t="shared" si="251"/>
        <v>-</v>
      </c>
      <c r="AO192" s="128" t="str">
        <f t="shared" si="252"/>
        <v>-</v>
      </c>
      <c r="AP192" s="128" t="str">
        <f t="shared" si="253"/>
        <v>-</v>
      </c>
      <c r="AQ192" s="128" t="str">
        <f t="shared" si="285"/>
        <v>-</v>
      </c>
      <c r="AR192" s="128" t="str">
        <f t="shared" si="286"/>
        <v>-</v>
      </c>
      <c r="AS192" s="129">
        <f t="shared" si="254"/>
        <v>0</v>
      </c>
      <c r="AT192" s="128" t="str">
        <f t="shared" si="255"/>
        <v>-</v>
      </c>
      <c r="AU192" s="128" t="str">
        <f t="shared" si="256"/>
        <v>-</v>
      </c>
      <c r="AV192" s="128" t="str">
        <f t="shared" si="257"/>
        <v>-</v>
      </c>
      <c r="AW192" s="128" t="str">
        <f t="shared" si="258"/>
        <v>-</v>
      </c>
      <c r="AX192" s="128" t="str">
        <f t="shared" si="259"/>
        <v>-</v>
      </c>
      <c r="AY192" s="128" t="str">
        <f t="shared" si="260"/>
        <v>-</v>
      </c>
      <c r="AZ192" s="128" t="str">
        <f t="shared" si="261"/>
        <v>-</v>
      </c>
      <c r="BA192" s="128" t="str">
        <f t="shared" si="262"/>
        <v>-</v>
      </c>
      <c r="BB192" s="128" t="str">
        <f t="shared" si="263"/>
        <v>-</v>
      </c>
      <c r="BC192" s="128" t="str">
        <f t="shared" si="264"/>
        <v>-</v>
      </c>
      <c r="BD192" s="128" t="str">
        <f t="shared" si="265"/>
        <v>-</v>
      </c>
      <c r="BE192" s="128" t="str">
        <f t="shared" si="287"/>
        <v>-</v>
      </c>
      <c r="BF192" s="128" t="str">
        <f t="shared" si="266"/>
        <v>-</v>
      </c>
      <c r="BG192" s="128" t="str">
        <f t="shared" si="267"/>
        <v>-</v>
      </c>
      <c r="BH192" s="128" t="str">
        <f t="shared" si="268"/>
        <v>-</v>
      </c>
      <c r="BI192" s="128" t="str">
        <f t="shared" si="269"/>
        <v>-</v>
      </c>
      <c r="BJ192" s="128" t="str">
        <f t="shared" si="270"/>
        <v>-</v>
      </c>
      <c r="BK192" s="128" t="str">
        <f t="shared" si="271"/>
        <v>-</v>
      </c>
      <c r="BL192" s="128" t="str">
        <f t="shared" si="272"/>
        <v>-</v>
      </c>
      <c r="BM192" s="128" t="str">
        <f t="shared" si="273"/>
        <v>-</v>
      </c>
      <c r="BN192" s="128" t="str">
        <f t="shared" si="274"/>
        <v>-</v>
      </c>
      <c r="BO192" s="128" t="str">
        <f t="shared" si="275"/>
        <v>-</v>
      </c>
      <c r="BP192" s="128" t="str">
        <f t="shared" si="276"/>
        <v>-</v>
      </c>
      <c r="BQ192" s="128" t="str">
        <f t="shared" si="277"/>
        <v>-</v>
      </c>
      <c r="BR192" s="128" t="str">
        <f t="shared" si="278"/>
        <v>-</v>
      </c>
      <c r="BS192" s="128" t="str">
        <f t="shared" si="279"/>
        <v>-</v>
      </c>
      <c r="BT192" s="128" t="str">
        <f t="shared" si="280"/>
        <v>-</v>
      </c>
      <c r="BU192" s="128" t="str">
        <f t="shared" si="281"/>
        <v>-</v>
      </c>
      <c r="BV192" s="129">
        <f t="shared" si="288"/>
        <v>0</v>
      </c>
      <c r="BX192" s="128" t="str">
        <f t="shared" si="227"/>
        <v>-</v>
      </c>
    </row>
    <row r="193" spans="7:76" ht="12.75" customHeight="1">
      <c r="G193" s="20" t="str">
        <f>IF(月途中入退所!$N42=$B$2,月途中入退所!$P42,"-")</f>
        <v>-</v>
      </c>
      <c r="H193" s="20" t="str">
        <f>IF(月途中入退所!$N42=$B$2,月途中入退所!$Q42,"-")</f>
        <v>-</v>
      </c>
      <c r="I193" s="20" t="str">
        <f>IF(月途中入退所!$N42=$B$2,月途中入退所!$R42,"-")</f>
        <v>-</v>
      </c>
      <c r="J193" s="149" t="str">
        <f t="shared" si="282"/>
        <v>-</v>
      </c>
      <c r="K193" s="20" t="str">
        <f>IF(月途中入退所!$N42=$B$2,IF(月途中入退所!S42="","-",月途中入退所!$S42),"-")</f>
        <v>-</v>
      </c>
      <c r="L193" s="162" t="str">
        <f t="shared" si="283"/>
        <v>-</v>
      </c>
      <c r="M193" s="20" t="str">
        <f>IF(月途中入退所!$N42=$B$2,月途中入退所!$T42,"-")</f>
        <v>-</v>
      </c>
      <c r="N193" s="129">
        <f t="shared" si="228"/>
        <v>0</v>
      </c>
      <c r="P193" s="128" t="str">
        <f t="shared" si="284"/>
        <v>-</v>
      </c>
      <c r="Q193" s="128" t="str">
        <f t="shared" si="229"/>
        <v>-</v>
      </c>
      <c r="R193" s="128" t="str">
        <f t="shared" si="230"/>
        <v>-</v>
      </c>
      <c r="S193" s="128" t="str">
        <f t="shared" si="231"/>
        <v>-</v>
      </c>
      <c r="T193" s="128" t="str">
        <f t="shared" si="232"/>
        <v>-</v>
      </c>
      <c r="U193" s="128" t="str">
        <f t="shared" si="233"/>
        <v>-</v>
      </c>
      <c r="V193" s="128" t="str">
        <f t="shared" si="234"/>
        <v>-</v>
      </c>
      <c r="W193" s="128" t="str">
        <f t="shared" si="235"/>
        <v>-</v>
      </c>
      <c r="X193" s="128" t="str">
        <f t="shared" si="236"/>
        <v>-</v>
      </c>
      <c r="Y193" s="128" t="str">
        <f t="shared" si="237"/>
        <v>-</v>
      </c>
      <c r="Z193" s="128" t="str">
        <f t="shared" si="238"/>
        <v>-</v>
      </c>
      <c r="AA193" s="128" t="str">
        <f t="shared" si="239"/>
        <v>-</v>
      </c>
      <c r="AB193" s="128"/>
      <c r="AC193" s="128" t="str">
        <f t="shared" si="240"/>
        <v>-</v>
      </c>
      <c r="AD193" s="128" t="str">
        <f t="shared" si="241"/>
        <v>-</v>
      </c>
      <c r="AE193" s="128" t="str">
        <f t="shared" si="242"/>
        <v>-</v>
      </c>
      <c r="AF193" s="128" t="str">
        <f t="shared" si="243"/>
        <v>-</v>
      </c>
      <c r="AG193" s="128" t="str">
        <f t="shared" si="244"/>
        <v>-</v>
      </c>
      <c r="AH193" s="128" t="str">
        <f t="shared" si="245"/>
        <v>-</v>
      </c>
      <c r="AI193" s="128" t="str">
        <f t="shared" si="246"/>
        <v>-</v>
      </c>
      <c r="AJ193" s="128" t="str">
        <f t="shared" si="247"/>
        <v>-</v>
      </c>
      <c r="AK193" s="128" t="str">
        <f t="shared" si="248"/>
        <v>-</v>
      </c>
      <c r="AL193" s="128" t="str">
        <f t="shared" si="249"/>
        <v>-</v>
      </c>
      <c r="AM193" s="128" t="str">
        <f t="shared" si="250"/>
        <v>-</v>
      </c>
      <c r="AN193" s="128" t="str">
        <f t="shared" si="251"/>
        <v>-</v>
      </c>
      <c r="AO193" s="128" t="str">
        <f t="shared" si="252"/>
        <v>-</v>
      </c>
      <c r="AP193" s="128" t="str">
        <f t="shared" si="253"/>
        <v>-</v>
      </c>
      <c r="AQ193" s="128" t="str">
        <f t="shared" si="285"/>
        <v>-</v>
      </c>
      <c r="AR193" s="128" t="str">
        <f t="shared" si="286"/>
        <v>-</v>
      </c>
      <c r="AS193" s="129">
        <f t="shared" si="254"/>
        <v>0</v>
      </c>
      <c r="AT193" s="128" t="str">
        <f t="shared" si="255"/>
        <v>-</v>
      </c>
      <c r="AU193" s="128" t="str">
        <f t="shared" si="256"/>
        <v>-</v>
      </c>
      <c r="AV193" s="128" t="str">
        <f t="shared" si="257"/>
        <v>-</v>
      </c>
      <c r="AW193" s="128" t="str">
        <f t="shared" si="258"/>
        <v>-</v>
      </c>
      <c r="AX193" s="128" t="str">
        <f t="shared" si="259"/>
        <v>-</v>
      </c>
      <c r="AY193" s="128" t="str">
        <f t="shared" si="260"/>
        <v>-</v>
      </c>
      <c r="AZ193" s="128" t="str">
        <f t="shared" si="261"/>
        <v>-</v>
      </c>
      <c r="BA193" s="128" t="str">
        <f t="shared" si="262"/>
        <v>-</v>
      </c>
      <c r="BB193" s="128" t="str">
        <f t="shared" si="263"/>
        <v>-</v>
      </c>
      <c r="BC193" s="128" t="str">
        <f t="shared" si="264"/>
        <v>-</v>
      </c>
      <c r="BD193" s="128" t="str">
        <f t="shared" si="265"/>
        <v>-</v>
      </c>
      <c r="BE193" s="128" t="str">
        <f t="shared" si="287"/>
        <v>-</v>
      </c>
      <c r="BF193" s="128" t="str">
        <f t="shared" si="266"/>
        <v>-</v>
      </c>
      <c r="BG193" s="128" t="str">
        <f t="shared" si="267"/>
        <v>-</v>
      </c>
      <c r="BH193" s="128" t="str">
        <f t="shared" si="268"/>
        <v>-</v>
      </c>
      <c r="BI193" s="128" t="str">
        <f t="shared" si="269"/>
        <v>-</v>
      </c>
      <c r="BJ193" s="128" t="str">
        <f t="shared" si="270"/>
        <v>-</v>
      </c>
      <c r="BK193" s="128" t="str">
        <f t="shared" si="271"/>
        <v>-</v>
      </c>
      <c r="BL193" s="128" t="str">
        <f t="shared" si="272"/>
        <v>-</v>
      </c>
      <c r="BM193" s="128" t="str">
        <f t="shared" si="273"/>
        <v>-</v>
      </c>
      <c r="BN193" s="128" t="str">
        <f t="shared" si="274"/>
        <v>-</v>
      </c>
      <c r="BO193" s="128" t="str">
        <f t="shared" si="275"/>
        <v>-</v>
      </c>
      <c r="BP193" s="128" t="str">
        <f t="shared" si="276"/>
        <v>-</v>
      </c>
      <c r="BQ193" s="128" t="str">
        <f t="shared" si="277"/>
        <v>-</v>
      </c>
      <c r="BR193" s="128" t="str">
        <f t="shared" si="278"/>
        <v>-</v>
      </c>
      <c r="BS193" s="128" t="str">
        <f t="shared" si="279"/>
        <v>-</v>
      </c>
      <c r="BT193" s="128" t="str">
        <f t="shared" si="280"/>
        <v>-</v>
      </c>
      <c r="BU193" s="128" t="str">
        <f t="shared" si="281"/>
        <v>-</v>
      </c>
      <c r="BV193" s="129">
        <f t="shared" si="288"/>
        <v>0</v>
      </c>
      <c r="BX193" s="128" t="str">
        <f t="shared" si="227"/>
        <v>-</v>
      </c>
    </row>
    <row r="194" spans="7:76" ht="12.75" customHeight="1">
      <c r="G194" s="20" t="str">
        <f>IF(月途中入退所!$N43=$B$2,月途中入退所!$P43,"-")</f>
        <v>-</v>
      </c>
      <c r="H194" s="20" t="str">
        <f>IF(月途中入退所!$N43=$B$2,月途中入退所!$Q43,"-")</f>
        <v>-</v>
      </c>
      <c r="I194" s="20" t="str">
        <f>IF(月途中入退所!$N43=$B$2,月途中入退所!$R43,"-")</f>
        <v>-</v>
      </c>
      <c r="J194" s="149" t="str">
        <f t="shared" si="282"/>
        <v>-</v>
      </c>
      <c r="K194" s="20" t="str">
        <f>IF(月途中入退所!$N43=$B$2,IF(月途中入退所!S43="","-",月途中入退所!$S43),"-")</f>
        <v>-</v>
      </c>
      <c r="L194" s="162" t="str">
        <f t="shared" si="283"/>
        <v>-</v>
      </c>
      <c r="M194" s="20" t="str">
        <f>IF(月途中入退所!$N43=$B$2,月途中入退所!$T43,"-")</f>
        <v>-</v>
      </c>
      <c r="N194" s="129">
        <f t="shared" si="228"/>
        <v>0</v>
      </c>
      <c r="P194" s="128" t="str">
        <f t="shared" si="284"/>
        <v>-</v>
      </c>
      <c r="Q194" s="128" t="str">
        <f t="shared" si="229"/>
        <v>-</v>
      </c>
      <c r="R194" s="128" t="str">
        <f t="shared" si="230"/>
        <v>-</v>
      </c>
      <c r="S194" s="128" t="str">
        <f t="shared" si="231"/>
        <v>-</v>
      </c>
      <c r="T194" s="128" t="str">
        <f t="shared" si="232"/>
        <v>-</v>
      </c>
      <c r="U194" s="128" t="str">
        <f t="shared" si="233"/>
        <v>-</v>
      </c>
      <c r="V194" s="128" t="str">
        <f t="shared" si="234"/>
        <v>-</v>
      </c>
      <c r="W194" s="128" t="str">
        <f t="shared" si="235"/>
        <v>-</v>
      </c>
      <c r="X194" s="128" t="str">
        <f t="shared" si="236"/>
        <v>-</v>
      </c>
      <c r="Y194" s="128" t="str">
        <f t="shared" si="237"/>
        <v>-</v>
      </c>
      <c r="Z194" s="128" t="str">
        <f t="shared" si="238"/>
        <v>-</v>
      </c>
      <c r="AA194" s="128" t="str">
        <f t="shared" si="239"/>
        <v>-</v>
      </c>
      <c r="AB194" s="128"/>
      <c r="AC194" s="128" t="str">
        <f t="shared" si="240"/>
        <v>-</v>
      </c>
      <c r="AD194" s="128" t="str">
        <f t="shared" si="241"/>
        <v>-</v>
      </c>
      <c r="AE194" s="128" t="str">
        <f t="shared" si="242"/>
        <v>-</v>
      </c>
      <c r="AF194" s="128" t="str">
        <f t="shared" si="243"/>
        <v>-</v>
      </c>
      <c r="AG194" s="128" t="str">
        <f t="shared" si="244"/>
        <v>-</v>
      </c>
      <c r="AH194" s="128" t="str">
        <f t="shared" si="245"/>
        <v>-</v>
      </c>
      <c r="AI194" s="128" t="str">
        <f t="shared" si="246"/>
        <v>-</v>
      </c>
      <c r="AJ194" s="128" t="str">
        <f t="shared" si="247"/>
        <v>-</v>
      </c>
      <c r="AK194" s="128" t="str">
        <f t="shared" si="248"/>
        <v>-</v>
      </c>
      <c r="AL194" s="128" t="str">
        <f t="shared" si="249"/>
        <v>-</v>
      </c>
      <c r="AM194" s="128" t="str">
        <f t="shared" si="250"/>
        <v>-</v>
      </c>
      <c r="AN194" s="128" t="str">
        <f t="shared" si="251"/>
        <v>-</v>
      </c>
      <c r="AO194" s="128" t="str">
        <f t="shared" si="252"/>
        <v>-</v>
      </c>
      <c r="AP194" s="128" t="str">
        <f t="shared" si="253"/>
        <v>-</v>
      </c>
      <c r="AQ194" s="128" t="str">
        <f t="shared" si="285"/>
        <v>-</v>
      </c>
      <c r="AR194" s="128" t="str">
        <f t="shared" si="286"/>
        <v>-</v>
      </c>
      <c r="AS194" s="129">
        <f t="shared" si="254"/>
        <v>0</v>
      </c>
      <c r="AT194" s="128" t="str">
        <f t="shared" si="255"/>
        <v>-</v>
      </c>
      <c r="AU194" s="128" t="str">
        <f t="shared" si="256"/>
        <v>-</v>
      </c>
      <c r="AV194" s="128" t="str">
        <f t="shared" si="257"/>
        <v>-</v>
      </c>
      <c r="AW194" s="128" t="str">
        <f t="shared" si="258"/>
        <v>-</v>
      </c>
      <c r="AX194" s="128" t="str">
        <f t="shared" si="259"/>
        <v>-</v>
      </c>
      <c r="AY194" s="128" t="str">
        <f t="shared" si="260"/>
        <v>-</v>
      </c>
      <c r="AZ194" s="128" t="str">
        <f t="shared" si="261"/>
        <v>-</v>
      </c>
      <c r="BA194" s="128" t="str">
        <f t="shared" si="262"/>
        <v>-</v>
      </c>
      <c r="BB194" s="128" t="str">
        <f t="shared" si="263"/>
        <v>-</v>
      </c>
      <c r="BC194" s="128" t="str">
        <f t="shared" si="264"/>
        <v>-</v>
      </c>
      <c r="BD194" s="128" t="str">
        <f t="shared" si="265"/>
        <v>-</v>
      </c>
      <c r="BE194" s="128" t="str">
        <f t="shared" si="287"/>
        <v>-</v>
      </c>
      <c r="BF194" s="128" t="str">
        <f t="shared" si="266"/>
        <v>-</v>
      </c>
      <c r="BG194" s="128" t="str">
        <f t="shared" si="267"/>
        <v>-</v>
      </c>
      <c r="BH194" s="128" t="str">
        <f t="shared" si="268"/>
        <v>-</v>
      </c>
      <c r="BI194" s="128" t="str">
        <f t="shared" si="269"/>
        <v>-</v>
      </c>
      <c r="BJ194" s="128" t="str">
        <f t="shared" si="270"/>
        <v>-</v>
      </c>
      <c r="BK194" s="128" t="str">
        <f t="shared" si="271"/>
        <v>-</v>
      </c>
      <c r="BL194" s="128" t="str">
        <f t="shared" si="272"/>
        <v>-</v>
      </c>
      <c r="BM194" s="128" t="str">
        <f t="shared" si="273"/>
        <v>-</v>
      </c>
      <c r="BN194" s="128" t="str">
        <f t="shared" si="274"/>
        <v>-</v>
      </c>
      <c r="BO194" s="128" t="str">
        <f t="shared" si="275"/>
        <v>-</v>
      </c>
      <c r="BP194" s="128" t="str">
        <f t="shared" si="276"/>
        <v>-</v>
      </c>
      <c r="BQ194" s="128" t="str">
        <f t="shared" si="277"/>
        <v>-</v>
      </c>
      <c r="BR194" s="128" t="str">
        <f t="shared" si="278"/>
        <v>-</v>
      </c>
      <c r="BS194" s="128" t="str">
        <f t="shared" si="279"/>
        <v>-</v>
      </c>
      <c r="BT194" s="128" t="str">
        <f t="shared" si="280"/>
        <v>-</v>
      </c>
      <c r="BU194" s="128" t="str">
        <f t="shared" si="281"/>
        <v>-</v>
      </c>
      <c r="BV194" s="129">
        <f t="shared" si="288"/>
        <v>0</v>
      </c>
      <c r="BX194" s="128" t="str">
        <f t="shared" si="227"/>
        <v>-</v>
      </c>
    </row>
    <row r="195" spans="7:76" ht="12.75" customHeight="1">
      <c r="G195" s="20" t="str">
        <f>IF(月途中入退所!$N44=$B$2,月途中入退所!$P44,"-")</f>
        <v>-</v>
      </c>
      <c r="H195" s="20" t="str">
        <f>IF(月途中入退所!$N44=$B$2,月途中入退所!$Q44,"-")</f>
        <v>-</v>
      </c>
      <c r="I195" s="20" t="str">
        <f>IF(月途中入退所!$N44=$B$2,月途中入退所!$R44,"-")</f>
        <v>-</v>
      </c>
      <c r="J195" s="149" t="str">
        <f t="shared" si="282"/>
        <v>-</v>
      </c>
      <c r="K195" s="20" t="str">
        <f>IF(月途中入退所!$N44=$B$2,IF(月途中入退所!S44="","-",月途中入退所!$S44),"-")</f>
        <v>-</v>
      </c>
      <c r="L195" s="162" t="str">
        <f t="shared" si="283"/>
        <v>-</v>
      </c>
      <c r="M195" s="20" t="str">
        <f>IF(月途中入退所!$N44=$B$2,月途中入退所!$T44,"-")</f>
        <v>-</v>
      </c>
      <c r="N195" s="129">
        <f t="shared" si="228"/>
        <v>0</v>
      </c>
      <c r="P195" s="128" t="str">
        <f t="shared" si="284"/>
        <v>-</v>
      </c>
      <c r="Q195" s="128" t="str">
        <f t="shared" si="229"/>
        <v>-</v>
      </c>
      <c r="R195" s="128" t="str">
        <f t="shared" si="230"/>
        <v>-</v>
      </c>
      <c r="S195" s="128" t="str">
        <f t="shared" si="231"/>
        <v>-</v>
      </c>
      <c r="T195" s="128" t="str">
        <f t="shared" si="232"/>
        <v>-</v>
      </c>
      <c r="U195" s="128" t="str">
        <f t="shared" si="233"/>
        <v>-</v>
      </c>
      <c r="V195" s="128" t="str">
        <f t="shared" si="234"/>
        <v>-</v>
      </c>
      <c r="W195" s="128" t="str">
        <f t="shared" si="235"/>
        <v>-</v>
      </c>
      <c r="X195" s="128" t="str">
        <f t="shared" si="236"/>
        <v>-</v>
      </c>
      <c r="Y195" s="128" t="str">
        <f t="shared" si="237"/>
        <v>-</v>
      </c>
      <c r="Z195" s="128" t="str">
        <f t="shared" si="238"/>
        <v>-</v>
      </c>
      <c r="AA195" s="128" t="str">
        <f t="shared" si="239"/>
        <v>-</v>
      </c>
      <c r="AB195" s="128"/>
      <c r="AC195" s="128" t="str">
        <f t="shared" si="240"/>
        <v>-</v>
      </c>
      <c r="AD195" s="128" t="str">
        <f t="shared" si="241"/>
        <v>-</v>
      </c>
      <c r="AE195" s="128" t="str">
        <f t="shared" si="242"/>
        <v>-</v>
      </c>
      <c r="AF195" s="128" t="str">
        <f t="shared" si="243"/>
        <v>-</v>
      </c>
      <c r="AG195" s="128" t="str">
        <f t="shared" si="244"/>
        <v>-</v>
      </c>
      <c r="AH195" s="128" t="str">
        <f t="shared" si="245"/>
        <v>-</v>
      </c>
      <c r="AI195" s="128" t="str">
        <f t="shared" si="246"/>
        <v>-</v>
      </c>
      <c r="AJ195" s="128" t="str">
        <f t="shared" si="247"/>
        <v>-</v>
      </c>
      <c r="AK195" s="128" t="str">
        <f t="shared" si="248"/>
        <v>-</v>
      </c>
      <c r="AL195" s="128" t="str">
        <f t="shared" si="249"/>
        <v>-</v>
      </c>
      <c r="AM195" s="128" t="str">
        <f t="shared" si="250"/>
        <v>-</v>
      </c>
      <c r="AN195" s="128" t="str">
        <f t="shared" si="251"/>
        <v>-</v>
      </c>
      <c r="AO195" s="128" t="str">
        <f t="shared" si="252"/>
        <v>-</v>
      </c>
      <c r="AP195" s="128" t="str">
        <f t="shared" si="253"/>
        <v>-</v>
      </c>
      <c r="AQ195" s="128" t="str">
        <f t="shared" si="285"/>
        <v>-</v>
      </c>
      <c r="AR195" s="128" t="str">
        <f t="shared" si="286"/>
        <v>-</v>
      </c>
      <c r="AS195" s="129">
        <f t="shared" si="254"/>
        <v>0</v>
      </c>
      <c r="AT195" s="128" t="str">
        <f t="shared" si="255"/>
        <v>-</v>
      </c>
      <c r="AU195" s="128" t="str">
        <f t="shared" si="256"/>
        <v>-</v>
      </c>
      <c r="AV195" s="128" t="str">
        <f t="shared" si="257"/>
        <v>-</v>
      </c>
      <c r="AW195" s="128" t="str">
        <f t="shared" si="258"/>
        <v>-</v>
      </c>
      <c r="AX195" s="128" t="str">
        <f t="shared" si="259"/>
        <v>-</v>
      </c>
      <c r="AY195" s="128" t="str">
        <f t="shared" si="260"/>
        <v>-</v>
      </c>
      <c r="AZ195" s="128" t="str">
        <f t="shared" si="261"/>
        <v>-</v>
      </c>
      <c r="BA195" s="128" t="str">
        <f t="shared" si="262"/>
        <v>-</v>
      </c>
      <c r="BB195" s="128" t="str">
        <f t="shared" si="263"/>
        <v>-</v>
      </c>
      <c r="BC195" s="128" t="str">
        <f t="shared" si="264"/>
        <v>-</v>
      </c>
      <c r="BD195" s="128" t="str">
        <f t="shared" si="265"/>
        <v>-</v>
      </c>
      <c r="BE195" s="128" t="str">
        <f t="shared" si="287"/>
        <v>-</v>
      </c>
      <c r="BF195" s="128" t="str">
        <f t="shared" si="266"/>
        <v>-</v>
      </c>
      <c r="BG195" s="128" t="str">
        <f t="shared" si="267"/>
        <v>-</v>
      </c>
      <c r="BH195" s="128" t="str">
        <f t="shared" si="268"/>
        <v>-</v>
      </c>
      <c r="BI195" s="128" t="str">
        <f t="shared" si="269"/>
        <v>-</v>
      </c>
      <c r="BJ195" s="128" t="str">
        <f t="shared" si="270"/>
        <v>-</v>
      </c>
      <c r="BK195" s="128" t="str">
        <f t="shared" si="271"/>
        <v>-</v>
      </c>
      <c r="BL195" s="128" t="str">
        <f t="shared" si="272"/>
        <v>-</v>
      </c>
      <c r="BM195" s="128" t="str">
        <f t="shared" si="273"/>
        <v>-</v>
      </c>
      <c r="BN195" s="128" t="str">
        <f t="shared" si="274"/>
        <v>-</v>
      </c>
      <c r="BO195" s="128" t="str">
        <f t="shared" si="275"/>
        <v>-</v>
      </c>
      <c r="BP195" s="128" t="str">
        <f t="shared" si="276"/>
        <v>-</v>
      </c>
      <c r="BQ195" s="128" t="str">
        <f t="shared" si="277"/>
        <v>-</v>
      </c>
      <c r="BR195" s="128" t="str">
        <f t="shared" si="278"/>
        <v>-</v>
      </c>
      <c r="BS195" s="128" t="str">
        <f t="shared" si="279"/>
        <v>-</v>
      </c>
      <c r="BT195" s="128" t="str">
        <f t="shared" si="280"/>
        <v>-</v>
      </c>
      <c r="BU195" s="128" t="str">
        <f t="shared" si="281"/>
        <v>-</v>
      </c>
      <c r="BV195" s="129">
        <f t="shared" si="288"/>
        <v>0</v>
      </c>
      <c r="BX195" s="128" t="str">
        <f t="shared" si="227"/>
        <v>-</v>
      </c>
    </row>
    <row r="196" spans="7:76" ht="12.75" customHeight="1">
      <c r="G196" s="20" t="str">
        <f>IF(月途中入退所!$N45=$B$2,月途中入退所!$P45,"-")</f>
        <v>-</v>
      </c>
      <c r="H196" s="20" t="str">
        <f>IF(月途中入退所!$N45=$B$2,月途中入退所!$Q45,"-")</f>
        <v>-</v>
      </c>
      <c r="I196" s="20" t="str">
        <f>IF(月途中入退所!$N45=$B$2,月途中入退所!$R45,"-")</f>
        <v>-</v>
      </c>
      <c r="J196" s="149" t="str">
        <f t="shared" si="282"/>
        <v>-</v>
      </c>
      <c r="K196" s="20" t="str">
        <f>IF(月途中入退所!$N45=$B$2,IF(月途中入退所!S45="","-",月途中入退所!$S45),"-")</f>
        <v>-</v>
      </c>
      <c r="L196" s="162" t="str">
        <f t="shared" si="283"/>
        <v>-</v>
      </c>
      <c r="M196" s="20" t="str">
        <f>IF(月途中入退所!$N45=$B$2,月途中入退所!$T45,"-")</f>
        <v>-</v>
      </c>
      <c r="N196" s="129">
        <f t="shared" si="228"/>
        <v>0</v>
      </c>
      <c r="P196" s="128" t="str">
        <f t="shared" si="284"/>
        <v>-</v>
      </c>
      <c r="Q196" s="128" t="str">
        <f t="shared" si="229"/>
        <v>-</v>
      </c>
      <c r="R196" s="128" t="str">
        <f t="shared" si="230"/>
        <v>-</v>
      </c>
      <c r="S196" s="128" t="str">
        <f t="shared" si="231"/>
        <v>-</v>
      </c>
      <c r="T196" s="128" t="str">
        <f t="shared" si="232"/>
        <v>-</v>
      </c>
      <c r="U196" s="128" t="str">
        <f t="shared" si="233"/>
        <v>-</v>
      </c>
      <c r="V196" s="128" t="str">
        <f t="shared" si="234"/>
        <v>-</v>
      </c>
      <c r="W196" s="128" t="str">
        <f t="shared" si="235"/>
        <v>-</v>
      </c>
      <c r="X196" s="128" t="str">
        <f t="shared" si="236"/>
        <v>-</v>
      </c>
      <c r="Y196" s="128" t="str">
        <f t="shared" si="237"/>
        <v>-</v>
      </c>
      <c r="Z196" s="128" t="str">
        <f t="shared" si="238"/>
        <v>-</v>
      </c>
      <c r="AA196" s="128" t="str">
        <f t="shared" si="239"/>
        <v>-</v>
      </c>
      <c r="AB196" s="128"/>
      <c r="AC196" s="128" t="str">
        <f t="shared" si="240"/>
        <v>-</v>
      </c>
      <c r="AD196" s="128" t="str">
        <f t="shared" si="241"/>
        <v>-</v>
      </c>
      <c r="AE196" s="128" t="str">
        <f t="shared" si="242"/>
        <v>-</v>
      </c>
      <c r="AF196" s="128" t="str">
        <f t="shared" si="243"/>
        <v>-</v>
      </c>
      <c r="AG196" s="128" t="str">
        <f t="shared" si="244"/>
        <v>-</v>
      </c>
      <c r="AH196" s="128" t="str">
        <f t="shared" si="245"/>
        <v>-</v>
      </c>
      <c r="AI196" s="128" t="str">
        <f t="shared" si="246"/>
        <v>-</v>
      </c>
      <c r="AJ196" s="128" t="str">
        <f t="shared" si="247"/>
        <v>-</v>
      </c>
      <c r="AK196" s="128" t="str">
        <f t="shared" si="248"/>
        <v>-</v>
      </c>
      <c r="AL196" s="128" t="str">
        <f t="shared" si="249"/>
        <v>-</v>
      </c>
      <c r="AM196" s="128" t="str">
        <f t="shared" si="250"/>
        <v>-</v>
      </c>
      <c r="AN196" s="128" t="str">
        <f t="shared" si="251"/>
        <v>-</v>
      </c>
      <c r="AO196" s="128" t="str">
        <f t="shared" si="252"/>
        <v>-</v>
      </c>
      <c r="AP196" s="128" t="str">
        <f t="shared" si="253"/>
        <v>-</v>
      </c>
      <c r="AQ196" s="128" t="str">
        <f t="shared" si="285"/>
        <v>-</v>
      </c>
      <c r="AR196" s="128" t="str">
        <f t="shared" si="286"/>
        <v>-</v>
      </c>
      <c r="AS196" s="129">
        <f t="shared" si="254"/>
        <v>0</v>
      </c>
      <c r="AT196" s="128" t="str">
        <f t="shared" si="255"/>
        <v>-</v>
      </c>
      <c r="AU196" s="128" t="str">
        <f t="shared" si="256"/>
        <v>-</v>
      </c>
      <c r="AV196" s="128" t="str">
        <f t="shared" si="257"/>
        <v>-</v>
      </c>
      <c r="AW196" s="128" t="str">
        <f t="shared" si="258"/>
        <v>-</v>
      </c>
      <c r="AX196" s="128" t="str">
        <f t="shared" si="259"/>
        <v>-</v>
      </c>
      <c r="AY196" s="128" t="str">
        <f t="shared" si="260"/>
        <v>-</v>
      </c>
      <c r="AZ196" s="128" t="str">
        <f t="shared" si="261"/>
        <v>-</v>
      </c>
      <c r="BA196" s="128" t="str">
        <f t="shared" si="262"/>
        <v>-</v>
      </c>
      <c r="BB196" s="128" t="str">
        <f t="shared" si="263"/>
        <v>-</v>
      </c>
      <c r="BC196" s="128" t="str">
        <f t="shared" si="264"/>
        <v>-</v>
      </c>
      <c r="BD196" s="128" t="str">
        <f t="shared" si="265"/>
        <v>-</v>
      </c>
      <c r="BE196" s="128" t="str">
        <f t="shared" si="287"/>
        <v>-</v>
      </c>
      <c r="BF196" s="128" t="str">
        <f t="shared" si="266"/>
        <v>-</v>
      </c>
      <c r="BG196" s="128" t="str">
        <f t="shared" si="267"/>
        <v>-</v>
      </c>
      <c r="BH196" s="128" t="str">
        <f t="shared" si="268"/>
        <v>-</v>
      </c>
      <c r="BI196" s="128" t="str">
        <f t="shared" si="269"/>
        <v>-</v>
      </c>
      <c r="BJ196" s="128" t="str">
        <f t="shared" si="270"/>
        <v>-</v>
      </c>
      <c r="BK196" s="128" t="str">
        <f t="shared" si="271"/>
        <v>-</v>
      </c>
      <c r="BL196" s="128" t="str">
        <f t="shared" si="272"/>
        <v>-</v>
      </c>
      <c r="BM196" s="128" t="str">
        <f t="shared" si="273"/>
        <v>-</v>
      </c>
      <c r="BN196" s="128" t="str">
        <f t="shared" si="274"/>
        <v>-</v>
      </c>
      <c r="BO196" s="128" t="str">
        <f t="shared" si="275"/>
        <v>-</v>
      </c>
      <c r="BP196" s="128" t="str">
        <f t="shared" si="276"/>
        <v>-</v>
      </c>
      <c r="BQ196" s="128" t="str">
        <f t="shared" si="277"/>
        <v>-</v>
      </c>
      <c r="BR196" s="128" t="str">
        <f t="shared" si="278"/>
        <v>-</v>
      </c>
      <c r="BS196" s="128" t="str">
        <f t="shared" si="279"/>
        <v>-</v>
      </c>
      <c r="BT196" s="128" t="str">
        <f t="shared" si="280"/>
        <v>-</v>
      </c>
      <c r="BU196" s="128" t="str">
        <f t="shared" si="281"/>
        <v>-</v>
      </c>
      <c r="BV196" s="129">
        <f t="shared" si="288"/>
        <v>0</v>
      </c>
      <c r="BX196" s="128" t="str">
        <f t="shared" si="227"/>
        <v>-</v>
      </c>
    </row>
    <row r="197" spans="7:76" ht="12.75" customHeight="1">
      <c r="G197" s="20" t="str">
        <f>IF(月途中入退所!$N46=$B$2,月途中入退所!$P46,"-")</f>
        <v>-</v>
      </c>
      <c r="H197" s="20" t="str">
        <f>IF(月途中入退所!$N46=$B$2,月途中入退所!$Q46,"-")</f>
        <v>-</v>
      </c>
      <c r="I197" s="20" t="str">
        <f>IF(月途中入退所!$N46=$B$2,月途中入退所!$R46,"-")</f>
        <v>-</v>
      </c>
      <c r="J197" s="149" t="str">
        <f t="shared" si="282"/>
        <v>-</v>
      </c>
      <c r="K197" s="20" t="str">
        <f>IF(月途中入退所!$N46=$B$2,IF(月途中入退所!S46="","-",月途中入退所!$S46),"-")</f>
        <v>-</v>
      </c>
      <c r="L197" s="162" t="str">
        <f t="shared" si="283"/>
        <v>-</v>
      </c>
      <c r="M197" s="20" t="str">
        <f>IF(月途中入退所!$N46=$B$2,月途中入退所!$T46,"-")</f>
        <v>-</v>
      </c>
      <c r="N197" s="129">
        <f t="shared" si="228"/>
        <v>0</v>
      </c>
      <c r="P197" s="128" t="str">
        <f t="shared" si="284"/>
        <v>-</v>
      </c>
      <c r="Q197" s="128" t="str">
        <f t="shared" si="229"/>
        <v>-</v>
      </c>
      <c r="R197" s="128" t="str">
        <f t="shared" si="230"/>
        <v>-</v>
      </c>
      <c r="S197" s="128" t="str">
        <f t="shared" si="231"/>
        <v>-</v>
      </c>
      <c r="T197" s="128" t="str">
        <f t="shared" si="232"/>
        <v>-</v>
      </c>
      <c r="U197" s="128" t="str">
        <f t="shared" si="233"/>
        <v>-</v>
      </c>
      <c r="V197" s="128" t="str">
        <f t="shared" si="234"/>
        <v>-</v>
      </c>
      <c r="W197" s="128" t="str">
        <f t="shared" si="235"/>
        <v>-</v>
      </c>
      <c r="X197" s="128" t="str">
        <f t="shared" si="236"/>
        <v>-</v>
      </c>
      <c r="Y197" s="128" t="str">
        <f t="shared" si="237"/>
        <v>-</v>
      </c>
      <c r="Z197" s="128" t="str">
        <f t="shared" si="238"/>
        <v>-</v>
      </c>
      <c r="AA197" s="128" t="str">
        <f t="shared" si="239"/>
        <v>-</v>
      </c>
      <c r="AB197" s="128"/>
      <c r="AC197" s="128" t="str">
        <f t="shared" si="240"/>
        <v>-</v>
      </c>
      <c r="AD197" s="128" t="str">
        <f t="shared" si="241"/>
        <v>-</v>
      </c>
      <c r="AE197" s="128" t="str">
        <f t="shared" si="242"/>
        <v>-</v>
      </c>
      <c r="AF197" s="128" t="str">
        <f t="shared" si="243"/>
        <v>-</v>
      </c>
      <c r="AG197" s="128" t="str">
        <f t="shared" si="244"/>
        <v>-</v>
      </c>
      <c r="AH197" s="128" t="str">
        <f t="shared" si="245"/>
        <v>-</v>
      </c>
      <c r="AI197" s="128" t="str">
        <f t="shared" si="246"/>
        <v>-</v>
      </c>
      <c r="AJ197" s="128" t="str">
        <f t="shared" si="247"/>
        <v>-</v>
      </c>
      <c r="AK197" s="128" t="str">
        <f t="shared" si="248"/>
        <v>-</v>
      </c>
      <c r="AL197" s="128" t="str">
        <f t="shared" si="249"/>
        <v>-</v>
      </c>
      <c r="AM197" s="128" t="str">
        <f t="shared" si="250"/>
        <v>-</v>
      </c>
      <c r="AN197" s="128" t="str">
        <f t="shared" si="251"/>
        <v>-</v>
      </c>
      <c r="AO197" s="128" t="str">
        <f t="shared" si="252"/>
        <v>-</v>
      </c>
      <c r="AP197" s="128" t="str">
        <f t="shared" si="253"/>
        <v>-</v>
      </c>
      <c r="AQ197" s="128" t="str">
        <f t="shared" si="285"/>
        <v>-</v>
      </c>
      <c r="AR197" s="128" t="str">
        <f t="shared" si="286"/>
        <v>-</v>
      </c>
      <c r="AS197" s="129">
        <f t="shared" si="254"/>
        <v>0</v>
      </c>
      <c r="AT197" s="128" t="str">
        <f t="shared" si="255"/>
        <v>-</v>
      </c>
      <c r="AU197" s="128" t="str">
        <f t="shared" si="256"/>
        <v>-</v>
      </c>
      <c r="AV197" s="128" t="str">
        <f t="shared" si="257"/>
        <v>-</v>
      </c>
      <c r="AW197" s="128" t="str">
        <f t="shared" si="258"/>
        <v>-</v>
      </c>
      <c r="AX197" s="128" t="str">
        <f t="shared" si="259"/>
        <v>-</v>
      </c>
      <c r="AY197" s="128" t="str">
        <f t="shared" si="260"/>
        <v>-</v>
      </c>
      <c r="AZ197" s="128" t="str">
        <f t="shared" si="261"/>
        <v>-</v>
      </c>
      <c r="BA197" s="128" t="str">
        <f t="shared" si="262"/>
        <v>-</v>
      </c>
      <c r="BB197" s="128" t="str">
        <f t="shared" si="263"/>
        <v>-</v>
      </c>
      <c r="BC197" s="128" t="str">
        <f t="shared" si="264"/>
        <v>-</v>
      </c>
      <c r="BD197" s="128" t="str">
        <f t="shared" si="265"/>
        <v>-</v>
      </c>
      <c r="BE197" s="128" t="str">
        <f t="shared" si="287"/>
        <v>-</v>
      </c>
      <c r="BF197" s="128" t="str">
        <f t="shared" si="266"/>
        <v>-</v>
      </c>
      <c r="BG197" s="128" t="str">
        <f t="shared" si="267"/>
        <v>-</v>
      </c>
      <c r="BH197" s="128" t="str">
        <f t="shared" si="268"/>
        <v>-</v>
      </c>
      <c r="BI197" s="128" t="str">
        <f t="shared" si="269"/>
        <v>-</v>
      </c>
      <c r="BJ197" s="128" t="str">
        <f t="shared" si="270"/>
        <v>-</v>
      </c>
      <c r="BK197" s="128" t="str">
        <f t="shared" si="271"/>
        <v>-</v>
      </c>
      <c r="BL197" s="128" t="str">
        <f t="shared" si="272"/>
        <v>-</v>
      </c>
      <c r="BM197" s="128" t="str">
        <f t="shared" si="273"/>
        <v>-</v>
      </c>
      <c r="BN197" s="128" t="str">
        <f t="shared" si="274"/>
        <v>-</v>
      </c>
      <c r="BO197" s="128" t="str">
        <f t="shared" si="275"/>
        <v>-</v>
      </c>
      <c r="BP197" s="128" t="str">
        <f t="shared" si="276"/>
        <v>-</v>
      </c>
      <c r="BQ197" s="128" t="str">
        <f t="shared" si="277"/>
        <v>-</v>
      </c>
      <c r="BR197" s="128" t="str">
        <f t="shared" si="278"/>
        <v>-</v>
      </c>
      <c r="BS197" s="128" t="str">
        <f t="shared" si="279"/>
        <v>-</v>
      </c>
      <c r="BT197" s="128" t="str">
        <f t="shared" si="280"/>
        <v>-</v>
      </c>
      <c r="BU197" s="128" t="str">
        <f t="shared" si="281"/>
        <v>-</v>
      </c>
      <c r="BV197" s="129">
        <f t="shared" si="288"/>
        <v>0</v>
      </c>
      <c r="BX197" s="128" t="str">
        <f t="shared" si="227"/>
        <v>-</v>
      </c>
    </row>
    <row r="198" spans="7:76" ht="12.75" customHeight="1">
      <c r="G198" s="20" t="str">
        <f>IF(月途中入退所!$N47=$B$2,月途中入退所!$P47,"-")</f>
        <v>-</v>
      </c>
      <c r="H198" s="20" t="str">
        <f>IF(月途中入退所!$N47=$B$2,月途中入退所!$Q47,"-")</f>
        <v>-</v>
      </c>
      <c r="I198" s="20" t="str">
        <f>IF(月途中入退所!$N47=$B$2,月途中入退所!$R47,"-")</f>
        <v>-</v>
      </c>
      <c r="J198" s="149" t="str">
        <f t="shared" si="282"/>
        <v>-</v>
      </c>
      <c r="K198" s="20" t="str">
        <f>IF(月途中入退所!$N47=$B$2,IF(月途中入退所!S47="","-",月途中入退所!$S47),"-")</f>
        <v>-</v>
      </c>
      <c r="L198" s="162" t="str">
        <f t="shared" si="283"/>
        <v>-</v>
      </c>
      <c r="M198" s="20" t="str">
        <f>IF(月途中入退所!$N47=$B$2,月途中入退所!$T47,"-")</f>
        <v>-</v>
      </c>
      <c r="N198" s="129">
        <f t="shared" si="228"/>
        <v>0</v>
      </c>
      <c r="P198" s="128" t="str">
        <f t="shared" si="284"/>
        <v>-</v>
      </c>
      <c r="Q198" s="128" t="str">
        <f t="shared" si="229"/>
        <v>-</v>
      </c>
      <c r="R198" s="128" t="str">
        <f t="shared" si="230"/>
        <v>-</v>
      </c>
      <c r="S198" s="128" t="str">
        <f t="shared" si="231"/>
        <v>-</v>
      </c>
      <c r="T198" s="128" t="str">
        <f t="shared" si="232"/>
        <v>-</v>
      </c>
      <c r="U198" s="128" t="str">
        <f t="shared" si="233"/>
        <v>-</v>
      </c>
      <c r="V198" s="128" t="str">
        <f t="shared" si="234"/>
        <v>-</v>
      </c>
      <c r="W198" s="128" t="str">
        <f t="shared" si="235"/>
        <v>-</v>
      </c>
      <c r="X198" s="128" t="str">
        <f t="shared" si="236"/>
        <v>-</v>
      </c>
      <c r="Y198" s="128" t="str">
        <f t="shared" si="237"/>
        <v>-</v>
      </c>
      <c r="Z198" s="128" t="str">
        <f t="shared" si="238"/>
        <v>-</v>
      </c>
      <c r="AA198" s="128" t="str">
        <f t="shared" si="239"/>
        <v>-</v>
      </c>
      <c r="AB198" s="128"/>
      <c r="AC198" s="128" t="str">
        <f t="shared" si="240"/>
        <v>-</v>
      </c>
      <c r="AD198" s="128" t="str">
        <f t="shared" si="241"/>
        <v>-</v>
      </c>
      <c r="AE198" s="128" t="str">
        <f t="shared" si="242"/>
        <v>-</v>
      </c>
      <c r="AF198" s="128" t="str">
        <f t="shared" si="243"/>
        <v>-</v>
      </c>
      <c r="AG198" s="128" t="str">
        <f t="shared" si="244"/>
        <v>-</v>
      </c>
      <c r="AH198" s="128" t="str">
        <f t="shared" si="245"/>
        <v>-</v>
      </c>
      <c r="AI198" s="128" t="str">
        <f t="shared" si="246"/>
        <v>-</v>
      </c>
      <c r="AJ198" s="128" t="str">
        <f t="shared" si="247"/>
        <v>-</v>
      </c>
      <c r="AK198" s="128" t="str">
        <f t="shared" si="248"/>
        <v>-</v>
      </c>
      <c r="AL198" s="128" t="str">
        <f t="shared" si="249"/>
        <v>-</v>
      </c>
      <c r="AM198" s="128" t="str">
        <f t="shared" si="250"/>
        <v>-</v>
      </c>
      <c r="AN198" s="128" t="str">
        <f t="shared" si="251"/>
        <v>-</v>
      </c>
      <c r="AO198" s="128" t="str">
        <f t="shared" si="252"/>
        <v>-</v>
      </c>
      <c r="AP198" s="128" t="str">
        <f t="shared" si="253"/>
        <v>-</v>
      </c>
      <c r="AQ198" s="128" t="str">
        <f t="shared" si="285"/>
        <v>-</v>
      </c>
      <c r="AR198" s="128" t="str">
        <f t="shared" si="286"/>
        <v>-</v>
      </c>
      <c r="AS198" s="129">
        <f t="shared" si="254"/>
        <v>0</v>
      </c>
      <c r="AT198" s="128" t="str">
        <f t="shared" si="255"/>
        <v>-</v>
      </c>
      <c r="AU198" s="128" t="str">
        <f t="shared" si="256"/>
        <v>-</v>
      </c>
      <c r="AV198" s="128" t="str">
        <f t="shared" si="257"/>
        <v>-</v>
      </c>
      <c r="AW198" s="128" t="str">
        <f t="shared" si="258"/>
        <v>-</v>
      </c>
      <c r="AX198" s="128" t="str">
        <f t="shared" si="259"/>
        <v>-</v>
      </c>
      <c r="AY198" s="128" t="str">
        <f t="shared" si="260"/>
        <v>-</v>
      </c>
      <c r="AZ198" s="128" t="str">
        <f t="shared" si="261"/>
        <v>-</v>
      </c>
      <c r="BA198" s="128" t="str">
        <f t="shared" si="262"/>
        <v>-</v>
      </c>
      <c r="BB198" s="128" t="str">
        <f t="shared" si="263"/>
        <v>-</v>
      </c>
      <c r="BC198" s="128" t="str">
        <f t="shared" si="264"/>
        <v>-</v>
      </c>
      <c r="BD198" s="128" t="str">
        <f t="shared" si="265"/>
        <v>-</v>
      </c>
      <c r="BE198" s="128" t="str">
        <f t="shared" si="287"/>
        <v>-</v>
      </c>
      <c r="BF198" s="128" t="str">
        <f t="shared" si="266"/>
        <v>-</v>
      </c>
      <c r="BG198" s="128" t="str">
        <f t="shared" si="267"/>
        <v>-</v>
      </c>
      <c r="BH198" s="128" t="str">
        <f t="shared" si="268"/>
        <v>-</v>
      </c>
      <c r="BI198" s="128" t="str">
        <f t="shared" si="269"/>
        <v>-</v>
      </c>
      <c r="BJ198" s="128" t="str">
        <f t="shared" si="270"/>
        <v>-</v>
      </c>
      <c r="BK198" s="128" t="str">
        <f t="shared" si="271"/>
        <v>-</v>
      </c>
      <c r="BL198" s="128" t="str">
        <f t="shared" si="272"/>
        <v>-</v>
      </c>
      <c r="BM198" s="128" t="str">
        <f t="shared" si="273"/>
        <v>-</v>
      </c>
      <c r="BN198" s="128" t="str">
        <f t="shared" si="274"/>
        <v>-</v>
      </c>
      <c r="BO198" s="128" t="str">
        <f t="shared" si="275"/>
        <v>-</v>
      </c>
      <c r="BP198" s="128" t="str">
        <f t="shared" si="276"/>
        <v>-</v>
      </c>
      <c r="BQ198" s="128" t="str">
        <f t="shared" si="277"/>
        <v>-</v>
      </c>
      <c r="BR198" s="128" t="str">
        <f t="shared" si="278"/>
        <v>-</v>
      </c>
      <c r="BS198" s="128" t="str">
        <f t="shared" si="279"/>
        <v>-</v>
      </c>
      <c r="BT198" s="128" t="str">
        <f t="shared" si="280"/>
        <v>-</v>
      </c>
      <c r="BU198" s="128" t="str">
        <f t="shared" si="281"/>
        <v>-</v>
      </c>
      <c r="BV198" s="129">
        <f t="shared" si="288"/>
        <v>0</v>
      </c>
      <c r="BX198" s="128" t="str">
        <f t="shared" si="227"/>
        <v>-</v>
      </c>
    </row>
    <row r="199" spans="7:76" ht="12.75" customHeight="1">
      <c r="G199" s="20" t="str">
        <f>IF(月途中入退所!$N48=$B$2,月途中入退所!$P48,"-")</f>
        <v>-</v>
      </c>
      <c r="H199" s="20" t="str">
        <f>IF(月途中入退所!$N48=$B$2,月途中入退所!$Q48,"-")</f>
        <v>-</v>
      </c>
      <c r="I199" s="20" t="str">
        <f>IF(月途中入退所!$N48=$B$2,月途中入退所!$R48,"-")</f>
        <v>-</v>
      </c>
      <c r="J199" s="149" t="str">
        <f t="shared" si="282"/>
        <v>-</v>
      </c>
      <c r="K199" s="20" t="str">
        <f>IF(月途中入退所!$N48=$B$2,IF(月途中入退所!S48="","-",月途中入退所!$S48),"-")</f>
        <v>-</v>
      </c>
      <c r="L199" s="162" t="str">
        <f t="shared" si="283"/>
        <v>-</v>
      </c>
      <c r="M199" s="20" t="str">
        <f>IF(月途中入退所!$N48=$B$2,月途中入退所!$T48,"-")</f>
        <v>-</v>
      </c>
      <c r="N199" s="129">
        <f t="shared" si="228"/>
        <v>0</v>
      </c>
      <c r="P199" s="128" t="str">
        <f t="shared" si="284"/>
        <v>-</v>
      </c>
      <c r="Q199" s="128" t="str">
        <f t="shared" si="229"/>
        <v>-</v>
      </c>
      <c r="R199" s="128" t="str">
        <f t="shared" si="230"/>
        <v>-</v>
      </c>
      <c r="S199" s="128" t="str">
        <f t="shared" si="231"/>
        <v>-</v>
      </c>
      <c r="T199" s="128" t="str">
        <f t="shared" si="232"/>
        <v>-</v>
      </c>
      <c r="U199" s="128" t="str">
        <f t="shared" si="233"/>
        <v>-</v>
      </c>
      <c r="V199" s="128" t="str">
        <f t="shared" si="234"/>
        <v>-</v>
      </c>
      <c r="W199" s="128" t="str">
        <f t="shared" si="235"/>
        <v>-</v>
      </c>
      <c r="X199" s="128" t="str">
        <f t="shared" si="236"/>
        <v>-</v>
      </c>
      <c r="Y199" s="128" t="str">
        <f t="shared" si="237"/>
        <v>-</v>
      </c>
      <c r="Z199" s="128" t="str">
        <f t="shared" si="238"/>
        <v>-</v>
      </c>
      <c r="AA199" s="128" t="str">
        <f t="shared" si="239"/>
        <v>-</v>
      </c>
      <c r="AB199" s="128"/>
      <c r="AC199" s="128" t="str">
        <f t="shared" si="240"/>
        <v>-</v>
      </c>
      <c r="AD199" s="128" t="str">
        <f t="shared" si="241"/>
        <v>-</v>
      </c>
      <c r="AE199" s="128" t="str">
        <f t="shared" si="242"/>
        <v>-</v>
      </c>
      <c r="AF199" s="128" t="str">
        <f t="shared" si="243"/>
        <v>-</v>
      </c>
      <c r="AG199" s="128" t="str">
        <f t="shared" si="244"/>
        <v>-</v>
      </c>
      <c r="AH199" s="128" t="str">
        <f t="shared" si="245"/>
        <v>-</v>
      </c>
      <c r="AI199" s="128" t="str">
        <f t="shared" si="246"/>
        <v>-</v>
      </c>
      <c r="AJ199" s="128" t="str">
        <f t="shared" si="247"/>
        <v>-</v>
      </c>
      <c r="AK199" s="128" t="str">
        <f t="shared" si="248"/>
        <v>-</v>
      </c>
      <c r="AL199" s="128" t="str">
        <f t="shared" si="249"/>
        <v>-</v>
      </c>
      <c r="AM199" s="128" t="str">
        <f t="shared" si="250"/>
        <v>-</v>
      </c>
      <c r="AN199" s="128" t="str">
        <f t="shared" si="251"/>
        <v>-</v>
      </c>
      <c r="AO199" s="128" t="str">
        <f t="shared" si="252"/>
        <v>-</v>
      </c>
      <c r="AP199" s="128" t="str">
        <f t="shared" si="253"/>
        <v>-</v>
      </c>
      <c r="AQ199" s="128" t="str">
        <f t="shared" si="285"/>
        <v>-</v>
      </c>
      <c r="AR199" s="128" t="str">
        <f t="shared" si="286"/>
        <v>-</v>
      </c>
      <c r="AS199" s="129">
        <f t="shared" si="254"/>
        <v>0</v>
      </c>
      <c r="AT199" s="128" t="str">
        <f t="shared" si="255"/>
        <v>-</v>
      </c>
      <c r="AU199" s="128" t="str">
        <f t="shared" si="256"/>
        <v>-</v>
      </c>
      <c r="AV199" s="128" t="str">
        <f t="shared" si="257"/>
        <v>-</v>
      </c>
      <c r="AW199" s="128" t="str">
        <f t="shared" si="258"/>
        <v>-</v>
      </c>
      <c r="AX199" s="128" t="str">
        <f t="shared" si="259"/>
        <v>-</v>
      </c>
      <c r="AY199" s="128" t="str">
        <f t="shared" si="260"/>
        <v>-</v>
      </c>
      <c r="AZ199" s="128" t="str">
        <f t="shared" si="261"/>
        <v>-</v>
      </c>
      <c r="BA199" s="128" t="str">
        <f t="shared" si="262"/>
        <v>-</v>
      </c>
      <c r="BB199" s="128" t="str">
        <f t="shared" si="263"/>
        <v>-</v>
      </c>
      <c r="BC199" s="128" t="str">
        <f t="shared" si="264"/>
        <v>-</v>
      </c>
      <c r="BD199" s="128" t="str">
        <f t="shared" si="265"/>
        <v>-</v>
      </c>
      <c r="BE199" s="128" t="str">
        <f t="shared" si="287"/>
        <v>-</v>
      </c>
      <c r="BF199" s="128" t="str">
        <f t="shared" si="266"/>
        <v>-</v>
      </c>
      <c r="BG199" s="128" t="str">
        <f t="shared" si="267"/>
        <v>-</v>
      </c>
      <c r="BH199" s="128" t="str">
        <f t="shared" si="268"/>
        <v>-</v>
      </c>
      <c r="BI199" s="128" t="str">
        <f t="shared" si="269"/>
        <v>-</v>
      </c>
      <c r="BJ199" s="128" t="str">
        <f t="shared" si="270"/>
        <v>-</v>
      </c>
      <c r="BK199" s="128" t="str">
        <f t="shared" si="271"/>
        <v>-</v>
      </c>
      <c r="BL199" s="128" t="str">
        <f t="shared" si="272"/>
        <v>-</v>
      </c>
      <c r="BM199" s="128" t="str">
        <f t="shared" si="273"/>
        <v>-</v>
      </c>
      <c r="BN199" s="128" t="str">
        <f t="shared" si="274"/>
        <v>-</v>
      </c>
      <c r="BO199" s="128" t="str">
        <f t="shared" si="275"/>
        <v>-</v>
      </c>
      <c r="BP199" s="128" t="str">
        <f t="shared" si="276"/>
        <v>-</v>
      </c>
      <c r="BQ199" s="128" t="str">
        <f t="shared" si="277"/>
        <v>-</v>
      </c>
      <c r="BR199" s="128" t="str">
        <f t="shared" si="278"/>
        <v>-</v>
      </c>
      <c r="BS199" s="128" t="str">
        <f t="shared" si="279"/>
        <v>-</v>
      </c>
      <c r="BT199" s="128" t="str">
        <f t="shared" si="280"/>
        <v>-</v>
      </c>
      <c r="BU199" s="128" t="str">
        <f t="shared" si="281"/>
        <v>-</v>
      </c>
      <c r="BV199" s="129">
        <f t="shared" si="288"/>
        <v>0</v>
      </c>
      <c r="BX199" s="128" t="str">
        <f t="shared" si="227"/>
        <v>-</v>
      </c>
    </row>
    <row r="200" spans="7:76" ht="12.75" customHeight="1">
      <c r="G200" s="20" t="str">
        <f>IF(月途中入退所!$N49=$B$2,月途中入退所!$P49,"-")</f>
        <v>-</v>
      </c>
      <c r="H200" s="20" t="str">
        <f>IF(月途中入退所!$N49=$B$2,月途中入退所!$Q49,"-")</f>
        <v>-</v>
      </c>
      <c r="I200" s="20" t="str">
        <f>IF(月途中入退所!$N49=$B$2,月途中入退所!$R49,"-")</f>
        <v>-</v>
      </c>
      <c r="J200" s="149" t="str">
        <f t="shared" si="282"/>
        <v>-</v>
      </c>
      <c r="K200" s="20" t="str">
        <f>IF(月途中入退所!$N49=$B$2,IF(月途中入退所!S49="","-",月途中入退所!$S49),"-")</f>
        <v>-</v>
      </c>
      <c r="L200" s="162" t="str">
        <f t="shared" si="283"/>
        <v>-</v>
      </c>
      <c r="M200" s="20" t="str">
        <f>IF(月途中入退所!$N49=$B$2,月途中入退所!$T49,"-")</f>
        <v>-</v>
      </c>
      <c r="N200" s="129">
        <f t="shared" si="228"/>
        <v>0</v>
      </c>
      <c r="P200" s="128" t="str">
        <f t="shared" si="284"/>
        <v>-</v>
      </c>
      <c r="Q200" s="128" t="str">
        <f t="shared" si="229"/>
        <v>-</v>
      </c>
      <c r="R200" s="128" t="str">
        <f t="shared" si="230"/>
        <v>-</v>
      </c>
      <c r="S200" s="128" t="str">
        <f t="shared" si="231"/>
        <v>-</v>
      </c>
      <c r="T200" s="128" t="str">
        <f t="shared" si="232"/>
        <v>-</v>
      </c>
      <c r="U200" s="128" t="str">
        <f t="shared" si="233"/>
        <v>-</v>
      </c>
      <c r="V200" s="128" t="str">
        <f t="shared" si="234"/>
        <v>-</v>
      </c>
      <c r="W200" s="128" t="str">
        <f t="shared" si="235"/>
        <v>-</v>
      </c>
      <c r="X200" s="128" t="str">
        <f t="shared" si="236"/>
        <v>-</v>
      </c>
      <c r="Y200" s="128" t="str">
        <f t="shared" si="237"/>
        <v>-</v>
      </c>
      <c r="Z200" s="128" t="str">
        <f t="shared" si="238"/>
        <v>-</v>
      </c>
      <c r="AA200" s="128" t="str">
        <f t="shared" si="239"/>
        <v>-</v>
      </c>
      <c r="AB200" s="128"/>
      <c r="AC200" s="128" t="str">
        <f t="shared" si="240"/>
        <v>-</v>
      </c>
      <c r="AD200" s="128" t="str">
        <f t="shared" si="241"/>
        <v>-</v>
      </c>
      <c r="AE200" s="128" t="str">
        <f t="shared" si="242"/>
        <v>-</v>
      </c>
      <c r="AF200" s="128" t="str">
        <f t="shared" si="243"/>
        <v>-</v>
      </c>
      <c r="AG200" s="128" t="str">
        <f t="shared" si="244"/>
        <v>-</v>
      </c>
      <c r="AH200" s="128" t="str">
        <f t="shared" si="245"/>
        <v>-</v>
      </c>
      <c r="AI200" s="128" t="str">
        <f t="shared" si="246"/>
        <v>-</v>
      </c>
      <c r="AJ200" s="128" t="str">
        <f t="shared" si="247"/>
        <v>-</v>
      </c>
      <c r="AK200" s="128" t="str">
        <f t="shared" si="248"/>
        <v>-</v>
      </c>
      <c r="AL200" s="128" t="str">
        <f t="shared" si="249"/>
        <v>-</v>
      </c>
      <c r="AM200" s="128" t="str">
        <f t="shared" si="250"/>
        <v>-</v>
      </c>
      <c r="AN200" s="128" t="str">
        <f t="shared" si="251"/>
        <v>-</v>
      </c>
      <c r="AO200" s="128" t="str">
        <f t="shared" si="252"/>
        <v>-</v>
      </c>
      <c r="AP200" s="128" t="str">
        <f t="shared" si="253"/>
        <v>-</v>
      </c>
      <c r="AQ200" s="128" t="str">
        <f t="shared" si="285"/>
        <v>-</v>
      </c>
      <c r="AR200" s="128" t="str">
        <f t="shared" si="286"/>
        <v>-</v>
      </c>
      <c r="AS200" s="129">
        <f t="shared" si="254"/>
        <v>0</v>
      </c>
      <c r="AT200" s="128" t="str">
        <f t="shared" si="255"/>
        <v>-</v>
      </c>
      <c r="AU200" s="128" t="str">
        <f t="shared" si="256"/>
        <v>-</v>
      </c>
      <c r="AV200" s="128" t="str">
        <f t="shared" si="257"/>
        <v>-</v>
      </c>
      <c r="AW200" s="128" t="str">
        <f t="shared" si="258"/>
        <v>-</v>
      </c>
      <c r="AX200" s="128" t="str">
        <f t="shared" si="259"/>
        <v>-</v>
      </c>
      <c r="AY200" s="128" t="str">
        <f t="shared" si="260"/>
        <v>-</v>
      </c>
      <c r="AZ200" s="128" t="str">
        <f t="shared" si="261"/>
        <v>-</v>
      </c>
      <c r="BA200" s="128" t="str">
        <f t="shared" si="262"/>
        <v>-</v>
      </c>
      <c r="BB200" s="128" t="str">
        <f t="shared" si="263"/>
        <v>-</v>
      </c>
      <c r="BC200" s="128" t="str">
        <f t="shared" si="264"/>
        <v>-</v>
      </c>
      <c r="BD200" s="128" t="str">
        <f t="shared" si="265"/>
        <v>-</v>
      </c>
      <c r="BE200" s="128" t="str">
        <f t="shared" si="287"/>
        <v>-</v>
      </c>
      <c r="BF200" s="128" t="str">
        <f t="shared" si="266"/>
        <v>-</v>
      </c>
      <c r="BG200" s="128" t="str">
        <f t="shared" si="267"/>
        <v>-</v>
      </c>
      <c r="BH200" s="128" t="str">
        <f t="shared" si="268"/>
        <v>-</v>
      </c>
      <c r="BI200" s="128" t="str">
        <f t="shared" si="269"/>
        <v>-</v>
      </c>
      <c r="BJ200" s="128" t="str">
        <f t="shared" si="270"/>
        <v>-</v>
      </c>
      <c r="BK200" s="128" t="str">
        <f t="shared" si="271"/>
        <v>-</v>
      </c>
      <c r="BL200" s="128" t="str">
        <f t="shared" si="272"/>
        <v>-</v>
      </c>
      <c r="BM200" s="128" t="str">
        <f t="shared" si="273"/>
        <v>-</v>
      </c>
      <c r="BN200" s="128" t="str">
        <f t="shared" si="274"/>
        <v>-</v>
      </c>
      <c r="BO200" s="128" t="str">
        <f t="shared" si="275"/>
        <v>-</v>
      </c>
      <c r="BP200" s="128" t="str">
        <f t="shared" si="276"/>
        <v>-</v>
      </c>
      <c r="BQ200" s="128" t="str">
        <f t="shared" si="277"/>
        <v>-</v>
      </c>
      <c r="BR200" s="128" t="str">
        <f t="shared" si="278"/>
        <v>-</v>
      </c>
      <c r="BS200" s="128" t="str">
        <f t="shared" si="279"/>
        <v>-</v>
      </c>
      <c r="BT200" s="128" t="str">
        <f t="shared" si="280"/>
        <v>-</v>
      </c>
      <c r="BU200" s="128" t="str">
        <f t="shared" si="281"/>
        <v>-</v>
      </c>
      <c r="BV200" s="129">
        <f t="shared" si="288"/>
        <v>0</v>
      </c>
      <c r="BX200" s="128" t="str">
        <f t="shared" si="227"/>
        <v>-</v>
      </c>
    </row>
    <row r="201" spans="7:76" ht="12.75" customHeight="1">
      <c r="G201" s="20" t="str">
        <f>IF(月途中入退所!$N50=$B$2,月途中入退所!$P50,"-")</f>
        <v>-</v>
      </c>
      <c r="H201" s="20" t="str">
        <f>IF(月途中入退所!$N50=$B$2,月途中入退所!$Q50,"-")</f>
        <v>-</v>
      </c>
      <c r="I201" s="20" t="str">
        <f>IF(月途中入退所!$N50=$B$2,月途中入退所!$R50,"-")</f>
        <v>-</v>
      </c>
      <c r="J201" s="149" t="str">
        <f t="shared" si="282"/>
        <v>-</v>
      </c>
      <c r="K201" s="20" t="str">
        <f>IF(月途中入退所!$N50=$B$2,IF(月途中入退所!S50="","-",月途中入退所!$S50),"-")</f>
        <v>-</v>
      </c>
      <c r="L201" s="162" t="str">
        <f t="shared" si="283"/>
        <v>-</v>
      </c>
      <c r="M201" s="20" t="str">
        <f>IF(月途中入退所!$N50=$B$2,月途中入退所!$T50,"-")</f>
        <v>-</v>
      </c>
      <c r="N201" s="129">
        <f t="shared" si="228"/>
        <v>0</v>
      </c>
      <c r="P201" s="128" t="str">
        <f t="shared" si="284"/>
        <v>-</v>
      </c>
      <c r="Q201" s="128" t="str">
        <f t="shared" si="229"/>
        <v>-</v>
      </c>
      <c r="R201" s="128" t="str">
        <f t="shared" si="230"/>
        <v>-</v>
      </c>
      <c r="S201" s="128" t="str">
        <f t="shared" si="231"/>
        <v>-</v>
      </c>
      <c r="T201" s="128" t="str">
        <f t="shared" si="232"/>
        <v>-</v>
      </c>
      <c r="U201" s="128" t="str">
        <f t="shared" si="233"/>
        <v>-</v>
      </c>
      <c r="V201" s="128" t="str">
        <f t="shared" si="234"/>
        <v>-</v>
      </c>
      <c r="W201" s="128" t="str">
        <f t="shared" si="235"/>
        <v>-</v>
      </c>
      <c r="X201" s="128" t="str">
        <f t="shared" si="236"/>
        <v>-</v>
      </c>
      <c r="Y201" s="128" t="str">
        <f t="shared" si="237"/>
        <v>-</v>
      </c>
      <c r="Z201" s="128" t="str">
        <f t="shared" si="238"/>
        <v>-</v>
      </c>
      <c r="AA201" s="128" t="str">
        <f t="shared" si="239"/>
        <v>-</v>
      </c>
      <c r="AB201" s="128"/>
      <c r="AC201" s="128" t="str">
        <f t="shared" si="240"/>
        <v>-</v>
      </c>
      <c r="AD201" s="128" t="str">
        <f t="shared" si="241"/>
        <v>-</v>
      </c>
      <c r="AE201" s="128" t="str">
        <f t="shared" si="242"/>
        <v>-</v>
      </c>
      <c r="AF201" s="128" t="str">
        <f t="shared" si="243"/>
        <v>-</v>
      </c>
      <c r="AG201" s="128" t="str">
        <f t="shared" si="244"/>
        <v>-</v>
      </c>
      <c r="AH201" s="128" t="str">
        <f t="shared" si="245"/>
        <v>-</v>
      </c>
      <c r="AI201" s="128" t="str">
        <f t="shared" si="246"/>
        <v>-</v>
      </c>
      <c r="AJ201" s="128" t="str">
        <f t="shared" si="247"/>
        <v>-</v>
      </c>
      <c r="AK201" s="128" t="str">
        <f t="shared" si="248"/>
        <v>-</v>
      </c>
      <c r="AL201" s="128" t="str">
        <f t="shared" si="249"/>
        <v>-</v>
      </c>
      <c r="AM201" s="128" t="str">
        <f t="shared" si="250"/>
        <v>-</v>
      </c>
      <c r="AN201" s="128" t="str">
        <f t="shared" si="251"/>
        <v>-</v>
      </c>
      <c r="AO201" s="128" t="str">
        <f t="shared" si="252"/>
        <v>-</v>
      </c>
      <c r="AP201" s="128" t="str">
        <f t="shared" si="253"/>
        <v>-</v>
      </c>
      <c r="AQ201" s="128" t="str">
        <f t="shared" si="285"/>
        <v>-</v>
      </c>
      <c r="AR201" s="128" t="str">
        <f t="shared" si="286"/>
        <v>-</v>
      </c>
      <c r="AS201" s="129">
        <f t="shared" si="254"/>
        <v>0</v>
      </c>
      <c r="AT201" s="128" t="str">
        <f t="shared" si="255"/>
        <v>-</v>
      </c>
      <c r="AU201" s="128" t="str">
        <f t="shared" si="256"/>
        <v>-</v>
      </c>
      <c r="AV201" s="128" t="str">
        <f t="shared" si="257"/>
        <v>-</v>
      </c>
      <c r="AW201" s="128" t="str">
        <f t="shared" si="258"/>
        <v>-</v>
      </c>
      <c r="AX201" s="128" t="str">
        <f t="shared" si="259"/>
        <v>-</v>
      </c>
      <c r="AY201" s="128" t="str">
        <f t="shared" si="260"/>
        <v>-</v>
      </c>
      <c r="AZ201" s="128" t="str">
        <f t="shared" si="261"/>
        <v>-</v>
      </c>
      <c r="BA201" s="128" t="str">
        <f t="shared" si="262"/>
        <v>-</v>
      </c>
      <c r="BB201" s="128" t="str">
        <f t="shared" si="263"/>
        <v>-</v>
      </c>
      <c r="BC201" s="128" t="str">
        <f t="shared" si="264"/>
        <v>-</v>
      </c>
      <c r="BD201" s="128" t="str">
        <f t="shared" si="265"/>
        <v>-</v>
      </c>
      <c r="BE201" s="128" t="str">
        <f t="shared" si="287"/>
        <v>-</v>
      </c>
      <c r="BF201" s="128" t="str">
        <f t="shared" si="266"/>
        <v>-</v>
      </c>
      <c r="BG201" s="128" t="str">
        <f t="shared" si="267"/>
        <v>-</v>
      </c>
      <c r="BH201" s="128" t="str">
        <f t="shared" si="268"/>
        <v>-</v>
      </c>
      <c r="BI201" s="128" t="str">
        <f t="shared" si="269"/>
        <v>-</v>
      </c>
      <c r="BJ201" s="128" t="str">
        <f t="shared" si="270"/>
        <v>-</v>
      </c>
      <c r="BK201" s="128" t="str">
        <f t="shared" si="271"/>
        <v>-</v>
      </c>
      <c r="BL201" s="128" t="str">
        <f t="shared" si="272"/>
        <v>-</v>
      </c>
      <c r="BM201" s="128" t="str">
        <f t="shared" si="273"/>
        <v>-</v>
      </c>
      <c r="BN201" s="128" t="str">
        <f t="shared" si="274"/>
        <v>-</v>
      </c>
      <c r="BO201" s="128" t="str">
        <f t="shared" si="275"/>
        <v>-</v>
      </c>
      <c r="BP201" s="128" t="str">
        <f t="shared" si="276"/>
        <v>-</v>
      </c>
      <c r="BQ201" s="128" t="str">
        <f t="shared" si="277"/>
        <v>-</v>
      </c>
      <c r="BR201" s="128" t="str">
        <f t="shared" si="278"/>
        <v>-</v>
      </c>
      <c r="BS201" s="128" t="str">
        <f t="shared" si="279"/>
        <v>-</v>
      </c>
      <c r="BT201" s="128" t="str">
        <f t="shared" si="280"/>
        <v>-</v>
      </c>
      <c r="BU201" s="128" t="str">
        <f t="shared" si="281"/>
        <v>-</v>
      </c>
      <c r="BV201" s="129">
        <f t="shared" si="288"/>
        <v>0</v>
      </c>
      <c r="BX201" s="128" t="str">
        <f t="shared" si="227"/>
        <v>-</v>
      </c>
    </row>
    <row r="202" spans="7:76" ht="12.75" customHeight="1">
      <c r="G202" s="23"/>
      <c r="H202" s="23"/>
      <c r="I202" s="23"/>
      <c r="J202" s="152"/>
      <c r="K202" s="23"/>
      <c r="L202" s="23"/>
      <c r="M202" s="23"/>
      <c r="N202" s="123"/>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X202" s="137"/>
    </row>
    <row r="203" spans="7:76" ht="12.75" customHeight="1">
      <c r="G203" s="23"/>
      <c r="H203" s="23"/>
      <c r="I203" s="23"/>
      <c r="J203" s="152"/>
      <c r="K203" s="23"/>
      <c r="L203" s="23"/>
      <c r="M203" s="23"/>
      <c r="N203" s="123"/>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t="s">
        <v>390</v>
      </c>
      <c r="AS203" s="129">
        <f>SUM(AS158:AS177)+SUM(AS182:AS201)</f>
        <v>0</v>
      </c>
      <c r="AT203" s="129">
        <f t="shared" ref="AT203" si="289">SUM(AT158:AT177)+SUM(AT182:AT201)</f>
        <v>0</v>
      </c>
      <c r="AU203" s="129">
        <f t="shared" ref="AU203:BT203" si="290">SUM(AU158:AU177)+SUM(AU182:AU201)</f>
        <v>0</v>
      </c>
      <c r="AV203" s="129">
        <f t="shared" si="290"/>
        <v>0</v>
      </c>
      <c r="AW203" s="129">
        <f t="shared" si="290"/>
        <v>0</v>
      </c>
      <c r="AX203" s="129">
        <f t="shared" si="290"/>
        <v>0</v>
      </c>
      <c r="AY203" s="129">
        <f t="shared" si="290"/>
        <v>0</v>
      </c>
      <c r="AZ203" s="129">
        <f t="shared" si="290"/>
        <v>0</v>
      </c>
      <c r="BA203" s="129">
        <f t="shared" si="290"/>
        <v>0</v>
      </c>
      <c r="BB203" s="129">
        <f t="shared" si="290"/>
        <v>0</v>
      </c>
      <c r="BC203" s="129">
        <f t="shared" si="290"/>
        <v>0</v>
      </c>
      <c r="BD203" s="129">
        <f t="shared" si="290"/>
        <v>0</v>
      </c>
      <c r="BE203" s="129">
        <f>SUM(BE158:BE177)+SUM(BE182:BE201)</f>
        <v>0</v>
      </c>
      <c r="BF203" s="129">
        <f t="shared" si="290"/>
        <v>0</v>
      </c>
      <c r="BG203" s="129">
        <f t="shared" si="290"/>
        <v>0</v>
      </c>
      <c r="BH203" s="129">
        <f t="shared" si="290"/>
        <v>0</v>
      </c>
      <c r="BI203" s="129">
        <f t="shared" si="290"/>
        <v>0</v>
      </c>
      <c r="BJ203" s="129">
        <f t="shared" si="290"/>
        <v>0</v>
      </c>
      <c r="BK203" s="129">
        <f t="shared" si="290"/>
        <v>0</v>
      </c>
      <c r="BL203" s="129">
        <f t="shared" si="290"/>
        <v>0</v>
      </c>
      <c r="BM203" s="129">
        <f t="shared" si="290"/>
        <v>0</v>
      </c>
      <c r="BN203" s="129">
        <f t="shared" si="290"/>
        <v>0</v>
      </c>
      <c r="BO203" s="129">
        <f t="shared" si="290"/>
        <v>0</v>
      </c>
      <c r="BP203" s="129">
        <f t="shared" si="290"/>
        <v>0</v>
      </c>
      <c r="BQ203" s="129">
        <f t="shared" si="290"/>
        <v>0</v>
      </c>
      <c r="BR203" s="129">
        <f t="shared" si="290"/>
        <v>0</v>
      </c>
      <c r="BS203" s="129">
        <f t="shared" si="290"/>
        <v>0</v>
      </c>
      <c r="BT203" s="129">
        <f t="shared" si="290"/>
        <v>0</v>
      </c>
      <c r="BU203" s="129">
        <f>SUM(BU158:BU177)+SUM(BU182:BU201)</f>
        <v>0</v>
      </c>
      <c r="BV203" s="129">
        <f t="shared" ref="BV203:BX203" si="291">SUM(BV158:BV177)+SUM(BV182:BV201)</f>
        <v>0</v>
      </c>
      <c r="BX203" s="129">
        <f t="shared" si="291"/>
        <v>0</v>
      </c>
    </row>
    <row r="204" spans="7:76" ht="12.75" customHeight="1">
      <c r="X204" s="123"/>
      <c r="BX204" s="137"/>
    </row>
    <row r="205" spans="7:76" ht="12.75" customHeight="1">
      <c r="X205" s="123"/>
    </row>
    <row r="206" spans="7:76" ht="12.75" customHeight="1">
      <c r="X206" s="123"/>
    </row>
    <row r="207" spans="7:76" ht="12.75" customHeight="1">
      <c r="Z207" s="123"/>
      <c r="AS207" s="129">
        <f>AS152+AS203</f>
        <v>0</v>
      </c>
      <c r="AT207" s="129">
        <f t="shared" ref="AT207:BX207" si="292">AT152+AT203</f>
        <v>0</v>
      </c>
      <c r="AU207" s="129">
        <f t="shared" si="292"/>
        <v>0</v>
      </c>
      <c r="AV207" s="129">
        <f t="shared" si="292"/>
        <v>0</v>
      </c>
      <c r="AW207" s="129">
        <f t="shared" si="292"/>
        <v>0</v>
      </c>
      <c r="AX207" s="129">
        <f t="shared" si="292"/>
        <v>0</v>
      </c>
      <c r="AY207" s="129">
        <f t="shared" si="292"/>
        <v>0</v>
      </c>
      <c r="AZ207" s="129">
        <f t="shared" si="292"/>
        <v>0</v>
      </c>
      <c r="BA207" s="129">
        <f t="shared" si="292"/>
        <v>0</v>
      </c>
      <c r="BB207" s="129">
        <f t="shared" si="292"/>
        <v>0</v>
      </c>
      <c r="BC207" s="129">
        <f t="shared" si="292"/>
        <v>0</v>
      </c>
      <c r="BD207" s="129">
        <f t="shared" si="292"/>
        <v>0</v>
      </c>
      <c r="BE207" s="129">
        <f t="shared" ref="BE207" si="293">BE152+BE203</f>
        <v>0</v>
      </c>
      <c r="BF207" s="129">
        <f t="shared" si="292"/>
        <v>0</v>
      </c>
      <c r="BG207" s="129">
        <f t="shared" si="292"/>
        <v>0</v>
      </c>
      <c r="BH207" s="129">
        <f t="shared" si="292"/>
        <v>0</v>
      </c>
      <c r="BI207" s="129">
        <f t="shared" si="292"/>
        <v>0</v>
      </c>
      <c r="BJ207" s="129">
        <f t="shared" si="292"/>
        <v>0</v>
      </c>
      <c r="BK207" s="129">
        <f t="shared" si="292"/>
        <v>0</v>
      </c>
      <c r="BL207" s="129">
        <f t="shared" si="292"/>
        <v>0</v>
      </c>
      <c r="BM207" s="129">
        <f t="shared" si="292"/>
        <v>0</v>
      </c>
      <c r="BN207" s="129">
        <f t="shared" si="292"/>
        <v>0</v>
      </c>
      <c r="BO207" s="129">
        <f t="shared" si="292"/>
        <v>0</v>
      </c>
      <c r="BP207" s="129">
        <f t="shared" si="292"/>
        <v>0</v>
      </c>
      <c r="BQ207" s="129">
        <f t="shared" si="292"/>
        <v>0</v>
      </c>
      <c r="BR207" s="129">
        <f t="shared" si="292"/>
        <v>0</v>
      </c>
      <c r="BS207" s="129">
        <f t="shared" si="292"/>
        <v>0</v>
      </c>
      <c r="BT207" s="129">
        <f t="shared" si="292"/>
        <v>0</v>
      </c>
      <c r="BU207" s="129">
        <f t="shared" si="292"/>
        <v>0</v>
      </c>
      <c r="BV207" s="129">
        <f t="shared" si="292"/>
        <v>0</v>
      </c>
      <c r="BX207" s="129">
        <f t="shared" si="292"/>
        <v>0</v>
      </c>
    </row>
    <row r="208" spans="7:76" ht="12.75" customHeight="1">
      <c r="Z208" s="123"/>
    </row>
    <row r="209" spans="26:28" ht="12.75" customHeight="1">
      <c r="Z209" s="123"/>
    </row>
    <row r="210" spans="26:28" ht="12.75" customHeight="1">
      <c r="Z210" s="123"/>
    </row>
    <row r="211" spans="26:28" ht="12.75" customHeight="1">
      <c r="Z211" s="123"/>
    </row>
    <row r="212" spans="26:28" ht="12.75" customHeight="1">
      <c r="Z212" s="123"/>
    </row>
    <row r="213" spans="26:28" ht="12.75" customHeight="1">
      <c r="Z213" s="123"/>
    </row>
    <row r="214" spans="26:28" ht="12.75" customHeight="1">
      <c r="Z214" s="123"/>
    </row>
    <row r="215" spans="26:28" ht="12.75" customHeight="1">
      <c r="Z215" s="123"/>
    </row>
    <row r="216" spans="26:28" ht="12.75" customHeight="1">
      <c r="Z216" s="123"/>
    </row>
    <row r="217" spans="26:28" ht="12.75" customHeight="1">
      <c r="AB217" s="123"/>
    </row>
    <row r="218" spans="26:28" ht="12.75" customHeight="1">
      <c r="AB218" s="123"/>
    </row>
    <row r="219" spans="26:28" ht="12.75" customHeight="1">
      <c r="Z219" s="123"/>
    </row>
    <row r="220" spans="26:28" ht="12.75" customHeight="1">
      <c r="Z220" s="123"/>
    </row>
    <row r="221" spans="26:28" ht="12.75" customHeight="1"/>
    <row r="222" spans="26:28" ht="12.75" customHeight="1"/>
    <row r="223" spans="26:28" ht="12.75" customHeight="1"/>
    <row r="224" spans="26:28"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sheetData>
  <mergeCells count="353">
    <mergeCell ref="BE105:BE106"/>
    <mergeCell ref="BE129:BE130"/>
    <mergeCell ref="BE156:BE157"/>
    <mergeCell ref="BE180:BE181"/>
    <mergeCell ref="AB105:AB106"/>
    <mergeCell ref="AB129:AB130"/>
    <mergeCell ref="AB156:AB157"/>
    <mergeCell ref="AB180:AB181"/>
    <mergeCell ref="AC180:AD180"/>
    <mergeCell ref="AC156:AD156"/>
    <mergeCell ref="AC129:AD129"/>
    <mergeCell ref="AW180:AX180"/>
    <mergeCell ref="AY180:AZ180"/>
    <mergeCell ref="AU105:AV105"/>
    <mergeCell ref="AW105:AX105"/>
    <mergeCell ref="AY105:AZ105"/>
    <mergeCell ref="BA105:BB105"/>
    <mergeCell ref="BC105:BC106"/>
    <mergeCell ref="BD105:BD106"/>
    <mergeCell ref="P104:AR104"/>
    <mergeCell ref="P128:AR128"/>
    <mergeCell ref="P155:AR155"/>
    <mergeCell ref="P179:AR179"/>
    <mergeCell ref="BR180:BS180"/>
    <mergeCell ref="BT180:BT181"/>
    <mergeCell ref="BU180:BU181"/>
    <mergeCell ref="BV180:BV181"/>
    <mergeCell ref="BA180:BB180"/>
    <mergeCell ref="BC180:BC181"/>
    <mergeCell ref="BD180:BD181"/>
    <mergeCell ref="BF180:BG180"/>
    <mergeCell ref="BH180:BI180"/>
    <mergeCell ref="BJ180:BK180"/>
    <mergeCell ref="BL180:BM180"/>
    <mergeCell ref="BN180:BO180"/>
    <mergeCell ref="BP180:BQ180"/>
    <mergeCell ref="AK180:AL180"/>
    <mergeCell ref="AM180:AN180"/>
    <mergeCell ref="AO180:AP180"/>
    <mergeCell ref="AQ180:AQ181"/>
    <mergeCell ref="AR180:AR181"/>
    <mergeCell ref="AS180:AT180"/>
    <mergeCell ref="AU180:AV180"/>
    <mergeCell ref="BT156:BT157"/>
    <mergeCell ref="BU156:BU157"/>
    <mergeCell ref="BV156:BV157"/>
    <mergeCell ref="G179:G181"/>
    <mergeCell ref="H179:H181"/>
    <mergeCell ref="I179:I181"/>
    <mergeCell ref="J179:J181"/>
    <mergeCell ref="K179:K181"/>
    <mergeCell ref="L179:L181"/>
    <mergeCell ref="M179:M181"/>
    <mergeCell ref="N179:N181"/>
    <mergeCell ref="AS179:BV179"/>
    <mergeCell ref="P180:Q180"/>
    <mergeCell ref="R180:S180"/>
    <mergeCell ref="T180:U180"/>
    <mergeCell ref="V180:W180"/>
    <mergeCell ref="X180:Y180"/>
    <mergeCell ref="Z180:Z181"/>
    <mergeCell ref="AA180:AA181"/>
    <mergeCell ref="AE180:AF180"/>
    <mergeCell ref="AG180:AH180"/>
    <mergeCell ref="AI180:AJ180"/>
    <mergeCell ref="BC156:BC157"/>
    <mergeCell ref="BD156:BD157"/>
    <mergeCell ref="BF156:BG156"/>
    <mergeCell ref="BH156:BI156"/>
    <mergeCell ref="BJ156:BK156"/>
    <mergeCell ref="BL156:BM156"/>
    <mergeCell ref="BN156:BO156"/>
    <mergeCell ref="BP156:BQ156"/>
    <mergeCell ref="BR156:BS156"/>
    <mergeCell ref="AM156:AN156"/>
    <mergeCell ref="AO156:AP156"/>
    <mergeCell ref="AQ156:AQ157"/>
    <mergeCell ref="AR156:AR157"/>
    <mergeCell ref="AS156:AT156"/>
    <mergeCell ref="AU156:AV156"/>
    <mergeCell ref="AW156:AX156"/>
    <mergeCell ref="AY156:AZ156"/>
    <mergeCell ref="BA156:BB156"/>
    <mergeCell ref="BU129:BU130"/>
    <mergeCell ref="BV129:BV130"/>
    <mergeCell ref="G155:G157"/>
    <mergeCell ref="H155:H157"/>
    <mergeCell ref="I155:I157"/>
    <mergeCell ref="J155:J157"/>
    <mergeCell ref="K155:K157"/>
    <mergeCell ref="L155:L157"/>
    <mergeCell ref="M155:M157"/>
    <mergeCell ref="N155:N157"/>
    <mergeCell ref="AS155:BV155"/>
    <mergeCell ref="P156:Q156"/>
    <mergeCell ref="R156:S156"/>
    <mergeCell ref="T156:U156"/>
    <mergeCell ref="V156:W156"/>
    <mergeCell ref="X156:Y156"/>
    <mergeCell ref="Z156:Z157"/>
    <mergeCell ref="AA156:AA157"/>
    <mergeCell ref="AE156:AF156"/>
    <mergeCell ref="AG156:AH156"/>
    <mergeCell ref="AI156:AJ156"/>
    <mergeCell ref="AK156:AL156"/>
    <mergeCell ref="BD129:BD130"/>
    <mergeCell ref="BF129:BG129"/>
    <mergeCell ref="BH129:BI129"/>
    <mergeCell ref="BJ129:BK129"/>
    <mergeCell ref="BL129:BM129"/>
    <mergeCell ref="BN129:BO129"/>
    <mergeCell ref="BP129:BQ129"/>
    <mergeCell ref="BR129:BS129"/>
    <mergeCell ref="BT129:BT130"/>
    <mergeCell ref="AO129:AP129"/>
    <mergeCell ref="AQ129:AQ130"/>
    <mergeCell ref="AR129:AR130"/>
    <mergeCell ref="AS129:AT129"/>
    <mergeCell ref="AU129:AV129"/>
    <mergeCell ref="AW129:AX129"/>
    <mergeCell ref="AY129:AZ129"/>
    <mergeCell ref="BA129:BB129"/>
    <mergeCell ref="BC129:BC130"/>
    <mergeCell ref="BV105:BV106"/>
    <mergeCell ref="G128:G130"/>
    <mergeCell ref="H128:H130"/>
    <mergeCell ref="I128:I130"/>
    <mergeCell ref="J128:J130"/>
    <mergeCell ref="K128:K130"/>
    <mergeCell ref="L128:L130"/>
    <mergeCell ref="M128:M130"/>
    <mergeCell ref="N128:N130"/>
    <mergeCell ref="AS128:BV128"/>
    <mergeCell ref="P129:Q129"/>
    <mergeCell ref="R129:S129"/>
    <mergeCell ref="T129:U129"/>
    <mergeCell ref="V129:W129"/>
    <mergeCell ref="X129:Y129"/>
    <mergeCell ref="Z129:Z130"/>
    <mergeCell ref="AA129:AA130"/>
    <mergeCell ref="AE129:AF129"/>
    <mergeCell ref="AG129:AH129"/>
    <mergeCell ref="AI129:AJ129"/>
    <mergeCell ref="AK129:AL129"/>
    <mergeCell ref="AM129:AN129"/>
    <mergeCell ref="BF105:BG105"/>
    <mergeCell ref="BH105:BI105"/>
    <mergeCell ref="BJ105:BK105"/>
    <mergeCell ref="BL105:BM105"/>
    <mergeCell ref="BN105:BO105"/>
    <mergeCell ref="BP105:BQ105"/>
    <mergeCell ref="BR105:BS105"/>
    <mergeCell ref="BT105:BT106"/>
    <mergeCell ref="BU105:BU106"/>
    <mergeCell ref="AS104:BV104"/>
    <mergeCell ref="P105:Q105"/>
    <mergeCell ref="R105:S105"/>
    <mergeCell ref="T105:U105"/>
    <mergeCell ref="V105:W105"/>
    <mergeCell ref="X105:Y105"/>
    <mergeCell ref="Z105:Z106"/>
    <mergeCell ref="AA105:AA106"/>
    <mergeCell ref="AE105:AF105"/>
    <mergeCell ref="AG105:AH105"/>
    <mergeCell ref="AI105:AJ105"/>
    <mergeCell ref="AK105:AL105"/>
    <mergeCell ref="AM105:AN105"/>
    <mergeCell ref="AO105:AP105"/>
    <mergeCell ref="AQ105:AQ106"/>
    <mergeCell ref="AR105:AR106"/>
    <mergeCell ref="AS105:AT105"/>
    <mergeCell ref="G104:G106"/>
    <mergeCell ref="H104:H106"/>
    <mergeCell ref="I104:I106"/>
    <mergeCell ref="J104:J106"/>
    <mergeCell ref="K104:K106"/>
    <mergeCell ref="L104:L106"/>
    <mergeCell ref="M104:M106"/>
    <mergeCell ref="N104:N106"/>
    <mergeCell ref="D83:D84"/>
    <mergeCell ref="E83:E84"/>
    <mergeCell ref="AB86:AC86"/>
    <mergeCell ref="E92:F92"/>
    <mergeCell ref="P93:P100"/>
    <mergeCell ref="Q93:Q94"/>
    <mergeCell ref="R93:U93"/>
    <mergeCell ref="V93:Y93"/>
    <mergeCell ref="Z93:Z94"/>
    <mergeCell ref="D94:D95"/>
    <mergeCell ref="E94:E95"/>
    <mergeCell ref="AB94:AC94"/>
    <mergeCell ref="E96:F96"/>
    <mergeCell ref="C97:D98"/>
    <mergeCell ref="E97:F97"/>
    <mergeCell ref="E98:F98"/>
    <mergeCell ref="C99:D100"/>
    <mergeCell ref="E99:F99"/>
    <mergeCell ref="E100:F100"/>
    <mergeCell ref="E89:F89"/>
    <mergeCell ref="E90:F90"/>
    <mergeCell ref="E91:F91"/>
    <mergeCell ref="E93:F93"/>
    <mergeCell ref="C83:C96"/>
    <mergeCell ref="E59:F59"/>
    <mergeCell ref="E60:F60"/>
    <mergeCell ref="E61:F61"/>
    <mergeCell ref="E69:F69"/>
    <mergeCell ref="E70:F70"/>
    <mergeCell ref="E71:F71"/>
    <mergeCell ref="AB70:AC70"/>
    <mergeCell ref="C71:C82"/>
    <mergeCell ref="D71:D72"/>
    <mergeCell ref="D73:D74"/>
    <mergeCell ref="D75:D76"/>
    <mergeCell ref="D77:D78"/>
    <mergeCell ref="E78:F78"/>
    <mergeCell ref="D79:D80"/>
    <mergeCell ref="E79:F79"/>
    <mergeCell ref="D81:D82"/>
    <mergeCell ref="E81:E82"/>
    <mergeCell ref="E77:F77"/>
    <mergeCell ref="E72:F72"/>
    <mergeCell ref="E73:F73"/>
    <mergeCell ref="P61:P68"/>
    <mergeCell ref="Q61:Q62"/>
    <mergeCell ref="R61:U61"/>
    <mergeCell ref="V61:Y61"/>
    <mergeCell ref="Z61:Z62"/>
    <mergeCell ref="D62:D63"/>
    <mergeCell ref="D64:D65"/>
    <mergeCell ref="D69:D70"/>
    <mergeCell ref="P70:P75"/>
    <mergeCell ref="U70:U76"/>
    <mergeCell ref="E74:F74"/>
    <mergeCell ref="E75:F75"/>
    <mergeCell ref="E76:F76"/>
    <mergeCell ref="P22:P27"/>
    <mergeCell ref="U22:U28"/>
    <mergeCell ref="C23:C32"/>
    <mergeCell ref="D23:D24"/>
    <mergeCell ref="E23:F23"/>
    <mergeCell ref="E24:F24"/>
    <mergeCell ref="Q52:Q53"/>
    <mergeCell ref="R52:U52"/>
    <mergeCell ref="V52:Y52"/>
    <mergeCell ref="P43:P50"/>
    <mergeCell ref="Q43:Q44"/>
    <mergeCell ref="R43:U43"/>
    <mergeCell ref="V43:Y43"/>
    <mergeCell ref="E41:F41"/>
    <mergeCell ref="E42:F42"/>
    <mergeCell ref="E35:F35"/>
    <mergeCell ref="E36:F36"/>
    <mergeCell ref="E37:F37"/>
    <mergeCell ref="E38:F38"/>
    <mergeCell ref="E39:F39"/>
    <mergeCell ref="E40:F40"/>
    <mergeCell ref="Z43:Z44"/>
    <mergeCell ref="D44:D45"/>
    <mergeCell ref="E44:E45"/>
    <mergeCell ref="C47:D48"/>
    <mergeCell ref="E48:F48"/>
    <mergeCell ref="E49:F49"/>
    <mergeCell ref="E50:F50"/>
    <mergeCell ref="E67:F67"/>
    <mergeCell ref="E68:F68"/>
    <mergeCell ref="E64:F64"/>
    <mergeCell ref="E66:F66"/>
    <mergeCell ref="E65:F65"/>
    <mergeCell ref="E43:F43"/>
    <mergeCell ref="E46:F46"/>
    <mergeCell ref="E47:F47"/>
    <mergeCell ref="C49:D50"/>
    <mergeCell ref="D56:D57"/>
    <mergeCell ref="E62:F62"/>
    <mergeCell ref="E63:F63"/>
    <mergeCell ref="Z52:Z53"/>
    <mergeCell ref="C54:D55"/>
    <mergeCell ref="C56:C70"/>
    <mergeCell ref="D58:D59"/>
    <mergeCell ref="D60:D61"/>
    <mergeCell ref="B4:B50"/>
    <mergeCell ref="C33:C46"/>
    <mergeCell ref="D33:D34"/>
    <mergeCell ref="E33:E34"/>
    <mergeCell ref="D21:D22"/>
    <mergeCell ref="E21:F21"/>
    <mergeCell ref="E22:F22"/>
    <mergeCell ref="AB62:AC62"/>
    <mergeCell ref="E54:F54"/>
    <mergeCell ref="E55:F55"/>
    <mergeCell ref="E56:F56"/>
    <mergeCell ref="E57:F57"/>
    <mergeCell ref="E58:F58"/>
    <mergeCell ref="B52:B100"/>
    <mergeCell ref="C52:D53"/>
    <mergeCell ref="E52:F53"/>
    <mergeCell ref="G52:J52"/>
    <mergeCell ref="K52:N52"/>
    <mergeCell ref="P52:P59"/>
    <mergeCell ref="E80:F80"/>
    <mergeCell ref="E85:F85"/>
    <mergeCell ref="E86:F86"/>
    <mergeCell ref="E87:F87"/>
    <mergeCell ref="E88:F88"/>
    <mergeCell ref="V4:Y4"/>
    <mergeCell ref="Z4:Z5"/>
    <mergeCell ref="E6:F6"/>
    <mergeCell ref="E7:F7"/>
    <mergeCell ref="D31:D32"/>
    <mergeCell ref="E31:E32"/>
    <mergeCell ref="D14:D15"/>
    <mergeCell ref="E14:F14"/>
    <mergeCell ref="E15:F15"/>
    <mergeCell ref="D16:D17"/>
    <mergeCell ref="E16:F16"/>
    <mergeCell ref="E17:F17"/>
    <mergeCell ref="E18:F18"/>
    <mergeCell ref="E19:F19"/>
    <mergeCell ref="E20:F20"/>
    <mergeCell ref="D25:D26"/>
    <mergeCell ref="E25:F25"/>
    <mergeCell ref="E26:F26"/>
    <mergeCell ref="D27:D28"/>
    <mergeCell ref="E27:F27"/>
    <mergeCell ref="E28:F28"/>
    <mergeCell ref="D29:D30"/>
    <mergeCell ref="E29:F29"/>
    <mergeCell ref="E30:F30"/>
    <mergeCell ref="Q13:Q14"/>
    <mergeCell ref="R13:U13"/>
    <mergeCell ref="V13:Y13"/>
    <mergeCell ref="Z13:Z14"/>
    <mergeCell ref="D10:D11"/>
    <mergeCell ref="B2:D2"/>
    <mergeCell ref="C4:D5"/>
    <mergeCell ref="C6:D7"/>
    <mergeCell ref="D8:D9"/>
    <mergeCell ref="C8:C22"/>
    <mergeCell ref="E8:F8"/>
    <mergeCell ref="E9:F9"/>
    <mergeCell ref="E10:F10"/>
    <mergeCell ref="E11:F11"/>
    <mergeCell ref="D12:D13"/>
    <mergeCell ref="E12:F12"/>
    <mergeCell ref="E13:F13"/>
    <mergeCell ref="P13:P20"/>
    <mergeCell ref="E4:F5"/>
    <mergeCell ref="G4:J4"/>
    <mergeCell ref="K4:N4"/>
    <mergeCell ref="P4:P11"/>
    <mergeCell ref="Q4:Q5"/>
    <mergeCell ref="R4:U4"/>
  </mergeCells>
  <phoneticPr fontId="1"/>
  <pageMargins left="0.23622047244094491" right="0.23622047244094491" top="0.74803149606299213" bottom="0.74803149606299213" header="0.31496062992125984" footer="0.31496062992125984"/>
  <pageSetup paperSize="9" scale="81" orientation="portrait" horizontalDpi="4294967293" r:id="rId1"/>
  <colBreaks count="1" manualBreakCount="1">
    <brk id="13" max="111"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4B476-1460-4524-9F98-B98838C790EA}">
  <sheetPr>
    <tabColor theme="9"/>
  </sheetPr>
  <dimension ref="B1:AJ53"/>
  <sheetViews>
    <sheetView zoomScale="80" zoomScaleNormal="80" workbookViewId="0">
      <selection activeCell="D7" sqref="D7"/>
    </sheetView>
  </sheetViews>
  <sheetFormatPr defaultColWidth="9" defaultRowHeight="18"/>
  <cols>
    <col min="1" max="1" width="1.3984375" style="67" customWidth="1"/>
    <col min="2" max="2" width="3.59765625" style="67" customWidth="1"/>
    <col min="3" max="3" width="5.09765625" style="67" customWidth="1"/>
    <col min="4" max="33" width="9" style="67"/>
    <col min="34" max="34" width="1.5" style="67" customWidth="1"/>
    <col min="35" max="16384" width="9" style="67"/>
  </cols>
  <sheetData>
    <row r="1" spans="2:33" ht="6" customHeight="1" thickBot="1"/>
    <row r="2" spans="2:33" ht="18" customHeight="1" thickBot="1">
      <c r="B2" s="690" t="s">
        <v>642</v>
      </c>
      <c r="C2" s="691"/>
      <c r="D2" s="691"/>
      <c r="E2" s="691"/>
      <c r="F2" s="691"/>
      <c r="G2" s="691"/>
      <c r="H2" s="692"/>
    </row>
    <row r="3" spans="2:33" ht="6" customHeight="1"/>
    <row r="4" spans="2:33">
      <c r="B4" s="820" t="s">
        <v>389</v>
      </c>
      <c r="C4" s="819"/>
      <c r="D4" s="621" t="s">
        <v>383</v>
      </c>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3"/>
    </row>
    <row r="5" spans="2:33">
      <c r="B5" s="820"/>
      <c r="C5" s="819"/>
      <c r="D5" s="621" t="s">
        <v>374</v>
      </c>
      <c r="E5" s="623"/>
      <c r="F5" s="619" t="s">
        <v>376</v>
      </c>
      <c r="G5" s="619"/>
      <c r="H5" s="619" t="s">
        <v>452</v>
      </c>
      <c r="I5" s="619"/>
      <c r="J5" s="621" t="s">
        <v>151</v>
      </c>
      <c r="K5" s="623"/>
      <c r="L5" s="619" t="s">
        <v>594</v>
      </c>
      <c r="M5" s="619"/>
      <c r="N5" s="628" t="s">
        <v>226</v>
      </c>
      <c r="O5" s="628" t="s">
        <v>378</v>
      </c>
      <c r="P5" s="628" t="s">
        <v>663</v>
      </c>
      <c r="Q5" s="619" t="s">
        <v>620</v>
      </c>
      <c r="R5" s="619"/>
      <c r="S5" s="624" t="s">
        <v>393</v>
      </c>
      <c r="T5" s="625"/>
      <c r="U5" s="624" t="s">
        <v>77</v>
      </c>
      <c r="V5" s="625"/>
      <c r="W5" s="624" t="s">
        <v>604</v>
      </c>
      <c r="X5" s="625"/>
      <c r="Y5" s="624" t="s">
        <v>605</v>
      </c>
      <c r="Z5" s="625"/>
      <c r="AA5" s="624" t="s">
        <v>606</v>
      </c>
      <c r="AB5" s="625"/>
      <c r="AC5" s="626" t="s">
        <v>78</v>
      </c>
      <c r="AD5" s="627"/>
      <c r="AE5" s="628" t="s">
        <v>381</v>
      </c>
      <c r="AF5" s="628" t="s">
        <v>621</v>
      </c>
      <c r="AG5" s="619" t="s">
        <v>29</v>
      </c>
    </row>
    <row r="6" spans="2:33">
      <c r="B6" s="820"/>
      <c r="C6" s="819"/>
      <c r="D6" s="182" t="s">
        <v>152</v>
      </c>
      <c r="E6" s="182" t="s">
        <v>608</v>
      </c>
      <c r="F6" s="182" t="s">
        <v>79</v>
      </c>
      <c r="G6" s="182" t="s">
        <v>608</v>
      </c>
      <c r="H6" s="182" t="s">
        <v>79</v>
      </c>
      <c r="I6" s="182" t="s">
        <v>608</v>
      </c>
      <c r="J6" s="182" t="s">
        <v>152</v>
      </c>
      <c r="K6" s="182" t="s">
        <v>608</v>
      </c>
      <c r="L6" s="182" t="s">
        <v>79</v>
      </c>
      <c r="M6" s="182" t="s">
        <v>608</v>
      </c>
      <c r="N6" s="629"/>
      <c r="O6" s="629"/>
      <c r="P6" s="629"/>
      <c r="Q6" s="182" t="s">
        <v>79</v>
      </c>
      <c r="R6" s="182" t="s">
        <v>608</v>
      </c>
      <c r="S6" s="308" t="s">
        <v>79</v>
      </c>
      <c r="T6" s="308" t="s">
        <v>608</v>
      </c>
      <c r="U6" s="308" t="s">
        <v>79</v>
      </c>
      <c r="V6" s="308" t="s">
        <v>608</v>
      </c>
      <c r="W6" s="308" t="s">
        <v>79</v>
      </c>
      <c r="X6" s="308" t="s">
        <v>608</v>
      </c>
      <c r="Y6" s="308" t="s">
        <v>79</v>
      </c>
      <c r="Z6" s="308" t="s">
        <v>608</v>
      </c>
      <c r="AA6" s="308" t="s">
        <v>79</v>
      </c>
      <c r="AB6" s="308" t="s">
        <v>608</v>
      </c>
      <c r="AC6" s="308" t="s">
        <v>79</v>
      </c>
      <c r="AD6" s="308" t="s">
        <v>608</v>
      </c>
      <c r="AE6" s="629"/>
      <c r="AF6" s="629"/>
      <c r="AG6" s="619"/>
    </row>
    <row r="7" spans="2:33">
      <c r="B7" s="820"/>
      <c r="C7" s="1" t="s">
        <v>17</v>
      </c>
      <c r="D7" s="314">
        <f>②③４月!AS152</f>
        <v>0</v>
      </c>
      <c r="E7" s="314">
        <f>②③４月!AT152</f>
        <v>0</v>
      </c>
      <c r="F7" s="314">
        <f>②③４月!AU152</f>
        <v>0</v>
      </c>
      <c r="G7" s="314">
        <f>②③４月!AV152</f>
        <v>0</v>
      </c>
      <c r="H7" s="314">
        <f>②③４月!AW152</f>
        <v>0</v>
      </c>
      <c r="I7" s="314">
        <f>②③４月!AX152</f>
        <v>0</v>
      </c>
      <c r="J7" s="314">
        <f>②③４月!AY152</f>
        <v>0</v>
      </c>
      <c r="K7" s="314">
        <f>②③４月!AZ152</f>
        <v>0</v>
      </c>
      <c r="L7" s="314">
        <f>②③４月!BA152</f>
        <v>0</v>
      </c>
      <c r="M7" s="314">
        <f>②③４月!BB152</f>
        <v>0</v>
      </c>
      <c r="N7" s="314">
        <f>②③４月!BC152</f>
        <v>0</v>
      </c>
      <c r="O7" s="314">
        <f>②③４月!BD152</f>
        <v>0</v>
      </c>
      <c r="P7" s="314">
        <f>②③４月!BE152</f>
        <v>0</v>
      </c>
      <c r="Q7" s="314">
        <f>②③４月!BF152</f>
        <v>0</v>
      </c>
      <c r="R7" s="314">
        <f>②③４月!BG152</f>
        <v>0</v>
      </c>
      <c r="S7" s="314">
        <f>②③４月!BH152</f>
        <v>0</v>
      </c>
      <c r="T7" s="314">
        <f>②③４月!BI152</f>
        <v>0</v>
      </c>
      <c r="U7" s="314">
        <f>②③４月!BJ152</f>
        <v>0</v>
      </c>
      <c r="V7" s="314">
        <f>②③４月!BK152</f>
        <v>0</v>
      </c>
      <c r="W7" s="314">
        <f>②③４月!BL152</f>
        <v>0</v>
      </c>
      <c r="X7" s="314">
        <f>②③４月!BM152</f>
        <v>0</v>
      </c>
      <c r="Y7" s="314">
        <f>②③４月!BN152</f>
        <v>0</v>
      </c>
      <c r="Z7" s="314">
        <f>②③４月!BO152</f>
        <v>0</v>
      </c>
      <c r="AA7" s="314">
        <f>②③４月!BP152</f>
        <v>0</v>
      </c>
      <c r="AB7" s="314">
        <f>②③４月!BQ152</f>
        <v>0</v>
      </c>
      <c r="AC7" s="314">
        <f>②③４月!BR152</f>
        <v>0</v>
      </c>
      <c r="AD7" s="314">
        <f>②③４月!BS152</f>
        <v>0</v>
      </c>
      <c r="AE7" s="314">
        <f>②③４月!BT152</f>
        <v>0</v>
      </c>
      <c r="AF7" s="314">
        <f>②③４月!BU152</f>
        <v>0</v>
      </c>
      <c r="AG7" s="314">
        <f>SUM(D7:AF7)</f>
        <v>0</v>
      </c>
    </row>
    <row r="8" spans="2:33">
      <c r="B8" s="820"/>
      <c r="C8" s="1" t="s">
        <v>18</v>
      </c>
      <c r="D8" s="314">
        <f>②③５月!AS152</f>
        <v>0</v>
      </c>
      <c r="E8" s="314">
        <f>②③５月!AT152</f>
        <v>0</v>
      </c>
      <c r="F8" s="314">
        <f>②③５月!AU152</f>
        <v>0</v>
      </c>
      <c r="G8" s="314">
        <f>②③５月!AV152</f>
        <v>0</v>
      </c>
      <c r="H8" s="314">
        <f>②③５月!AW152</f>
        <v>0</v>
      </c>
      <c r="I8" s="314">
        <f>②③５月!AX152</f>
        <v>0</v>
      </c>
      <c r="J8" s="314">
        <f>②③５月!AY152</f>
        <v>0</v>
      </c>
      <c r="K8" s="314">
        <f>②③５月!AZ152</f>
        <v>0</v>
      </c>
      <c r="L8" s="314">
        <f>②③５月!BA152</f>
        <v>0</v>
      </c>
      <c r="M8" s="314">
        <f>②③５月!BB152</f>
        <v>0</v>
      </c>
      <c r="N8" s="314">
        <f>②③５月!BC152</f>
        <v>0</v>
      </c>
      <c r="O8" s="314">
        <f>②③５月!BD152</f>
        <v>0</v>
      </c>
      <c r="P8" s="314">
        <f>②③５月!BE152</f>
        <v>0</v>
      </c>
      <c r="Q8" s="314">
        <f>②③５月!BF152</f>
        <v>0</v>
      </c>
      <c r="R8" s="314">
        <f>②③５月!BG152</f>
        <v>0</v>
      </c>
      <c r="S8" s="314">
        <f>②③５月!BH152</f>
        <v>0</v>
      </c>
      <c r="T8" s="314">
        <f>②③５月!BI152</f>
        <v>0</v>
      </c>
      <c r="U8" s="314">
        <f>②③５月!BJ152</f>
        <v>0</v>
      </c>
      <c r="V8" s="314">
        <f>②③５月!BK152</f>
        <v>0</v>
      </c>
      <c r="W8" s="314">
        <f>②③５月!BL152</f>
        <v>0</v>
      </c>
      <c r="X8" s="314">
        <f>②③５月!BM152</f>
        <v>0</v>
      </c>
      <c r="Y8" s="314">
        <f>②③５月!BN152</f>
        <v>0</v>
      </c>
      <c r="Z8" s="314">
        <f>②③５月!BO152</f>
        <v>0</v>
      </c>
      <c r="AA8" s="314">
        <f>②③５月!BP152</f>
        <v>0</v>
      </c>
      <c r="AB8" s="314">
        <f>②③５月!BQ152</f>
        <v>0</v>
      </c>
      <c r="AC8" s="314">
        <f>②③５月!BR152</f>
        <v>0</v>
      </c>
      <c r="AD8" s="314">
        <f>②③５月!BS152</f>
        <v>0</v>
      </c>
      <c r="AE8" s="314">
        <f>②③５月!BT152</f>
        <v>0</v>
      </c>
      <c r="AF8" s="314">
        <f>②③５月!BU152</f>
        <v>0</v>
      </c>
      <c r="AG8" s="314">
        <f t="shared" ref="AG8:AG18" si="0">SUM(D8:AF8)</f>
        <v>0</v>
      </c>
    </row>
    <row r="9" spans="2:33">
      <c r="B9" s="820"/>
      <c r="C9" s="1" t="s">
        <v>19</v>
      </c>
      <c r="D9" s="314">
        <f>②③６月!AS152</f>
        <v>0</v>
      </c>
      <c r="E9" s="314">
        <f>②③６月!AT152</f>
        <v>0</v>
      </c>
      <c r="F9" s="314">
        <f>②③６月!AU152</f>
        <v>0</v>
      </c>
      <c r="G9" s="314">
        <f>②③６月!AV152</f>
        <v>0</v>
      </c>
      <c r="H9" s="314">
        <f>②③６月!AW152</f>
        <v>0</v>
      </c>
      <c r="I9" s="314">
        <f>②③６月!AX152</f>
        <v>0</v>
      </c>
      <c r="J9" s="314">
        <f>②③６月!AY152</f>
        <v>0</v>
      </c>
      <c r="K9" s="314">
        <f>②③６月!AZ152</f>
        <v>0</v>
      </c>
      <c r="L9" s="314">
        <f>②③６月!BA152</f>
        <v>0</v>
      </c>
      <c r="M9" s="314">
        <f>②③６月!BB152</f>
        <v>0</v>
      </c>
      <c r="N9" s="314">
        <f>②③６月!BC152</f>
        <v>0</v>
      </c>
      <c r="O9" s="314">
        <f>②③６月!BD152</f>
        <v>0</v>
      </c>
      <c r="P9" s="314">
        <f>②③６月!BE152</f>
        <v>0</v>
      </c>
      <c r="Q9" s="314">
        <f>②③６月!BF152</f>
        <v>0</v>
      </c>
      <c r="R9" s="314">
        <f>②③６月!BG152</f>
        <v>0</v>
      </c>
      <c r="S9" s="314">
        <f>②③６月!BH152</f>
        <v>0</v>
      </c>
      <c r="T9" s="314">
        <f>②③６月!BI152</f>
        <v>0</v>
      </c>
      <c r="U9" s="314">
        <f>②③６月!BJ152</f>
        <v>0</v>
      </c>
      <c r="V9" s="314">
        <f>②③６月!BK152</f>
        <v>0</v>
      </c>
      <c r="W9" s="314">
        <f>②③６月!BL152</f>
        <v>0</v>
      </c>
      <c r="X9" s="314">
        <f>②③６月!BM152</f>
        <v>0</v>
      </c>
      <c r="Y9" s="314">
        <f>②③６月!BN152</f>
        <v>0</v>
      </c>
      <c r="Z9" s="314">
        <f>②③６月!BO152</f>
        <v>0</v>
      </c>
      <c r="AA9" s="314">
        <f>②③６月!BP152</f>
        <v>0</v>
      </c>
      <c r="AB9" s="314">
        <f>②③６月!BQ152</f>
        <v>0</v>
      </c>
      <c r="AC9" s="314">
        <f>②③６月!BR152</f>
        <v>0</v>
      </c>
      <c r="AD9" s="314">
        <f>②③６月!BS152</f>
        <v>0</v>
      </c>
      <c r="AE9" s="314">
        <f>②③６月!BT152</f>
        <v>0</v>
      </c>
      <c r="AF9" s="314">
        <f>②③６月!BU152</f>
        <v>0</v>
      </c>
      <c r="AG9" s="314">
        <f t="shared" si="0"/>
        <v>0</v>
      </c>
    </row>
    <row r="10" spans="2:33">
      <c r="B10" s="820"/>
      <c r="C10" s="1" t="s">
        <v>20</v>
      </c>
      <c r="D10" s="314">
        <f>②③７月!AS152</f>
        <v>0</v>
      </c>
      <c r="E10" s="314">
        <f>②③７月!AT152</f>
        <v>0</v>
      </c>
      <c r="F10" s="314">
        <f>②③７月!AU152</f>
        <v>0</v>
      </c>
      <c r="G10" s="314">
        <f>②③７月!AV152</f>
        <v>0</v>
      </c>
      <c r="H10" s="314">
        <f>②③７月!AW152</f>
        <v>0</v>
      </c>
      <c r="I10" s="314">
        <f>②③７月!AX152</f>
        <v>0</v>
      </c>
      <c r="J10" s="314">
        <f>②③７月!AY152</f>
        <v>0</v>
      </c>
      <c r="K10" s="314">
        <f>②③７月!AZ152</f>
        <v>0</v>
      </c>
      <c r="L10" s="314">
        <f>②③７月!BA152</f>
        <v>0</v>
      </c>
      <c r="M10" s="314">
        <f>②③７月!BB152</f>
        <v>0</v>
      </c>
      <c r="N10" s="314">
        <f>②③７月!BC152</f>
        <v>0</v>
      </c>
      <c r="O10" s="314">
        <f>②③７月!BD152</f>
        <v>0</v>
      </c>
      <c r="P10" s="314">
        <f>②③７月!BE152</f>
        <v>0</v>
      </c>
      <c r="Q10" s="314">
        <f>②③７月!BF152</f>
        <v>0</v>
      </c>
      <c r="R10" s="314">
        <f>②③７月!BG152</f>
        <v>0</v>
      </c>
      <c r="S10" s="314">
        <f>②③７月!BH152</f>
        <v>0</v>
      </c>
      <c r="T10" s="314">
        <f>②③７月!BI152</f>
        <v>0</v>
      </c>
      <c r="U10" s="314">
        <f>②③７月!BJ152</f>
        <v>0</v>
      </c>
      <c r="V10" s="314">
        <f>②③７月!BK152</f>
        <v>0</v>
      </c>
      <c r="W10" s="314">
        <f>②③７月!BL152</f>
        <v>0</v>
      </c>
      <c r="X10" s="314">
        <f>②③７月!BM152</f>
        <v>0</v>
      </c>
      <c r="Y10" s="314">
        <f>②③７月!BN152</f>
        <v>0</v>
      </c>
      <c r="Z10" s="314">
        <f>②③７月!BO152</f>
        <v>0</v>
      </c>
      <c r="AA10" s="314">
        <f>②③７月!BP152</f>
        <v>0</v>
      </c>
      <c r="AB10" s="314">
        <f>②③７月!BQ152</f>
        <v>0</v>
      </c>
      <c r="AC10" s="314">
        <f>②③７月!BR152</f>
        <v>0</v>
      </c>
      <c r="AD10" s="314">
        <f>②③７月!BS152</f>
        <v>0</v>
      </c>
      <c r="AE10" s="314">
        <f>②③７月!BT152</f>
        <v>0</v>
      </c>
      <c r="AF10" s="314">
        <f>②③７月!BU152</f>
        <v>0</v>
      </c>
      <c r="AG10" s="314">
        <f t="shared" si="0"/>
        <v>0</v>
      </c>
    </row>
    <row r="11" spans="2:33">
      <c r="B11" s="820"/>
      <c r="C11" s="1" t="s">
        <v>21</v>
      </c>
      <c r="D11" s="314">
        <f>②③８月!AS152</f>
        <v>0</v>
      </c>
      <c r="E11" s="314">
        <f>②③８月!AT152</f>
        <v>0</v>
      </c>
      <c r="F11" s="314">
        <f>②③８月!AU152</f>
        <v>0</v>
      </c>
      <c r="G11" s="314">
        <f>②③８月!AV152</f>
        <v>0</v>
      </c>
      <c r="H11" s="314">
        <f>②③８月!AW152</f>
        <v>0</v>
      </c>
      <c r="I11" s="314">
        <f>②③８月!AX152</f>
        <v>0</v>
      </c>
      <c r="J11" s="314">
        <f>②③８月!AY152</f>
        <v>0</v>
      </c>
      <c r="K11" s="314">
        <f>②③８月!AZ152</f>
        <v>0</v>
      </c>
      <c r="L11" s="314">
        <f>②③８月!BA152</f>
        <v>0</v>
      </c>
      <c r="M11" s="314">
        <f>②③８月!BB152</f>
        <v>0</v>
      </c>
      <c r="N11" s="314">
        <f>②③８月!BC152</f>
        <v>0</v>
      </c>
      <c r="O11" s="314">
        <f>②③８月!BD152</f>
        <v>0</v>
      </c>
      <c r="P11" s="314">
        <f>②③８月!BE152</f>
        <v>0</v>
      </c>
      <c r="Q11" s="314">
        <f>②③８月!BF152</f>
        <v>0</v>
      </c>
      <c r="R11" s="314">
        <f>②③８月!BG152</f>
        <v>0</v>
      </c>
      <c r="S11" s="314">
        <f>②③８月!BH152</f>
        <v>0</v>
      </c>
      <c r="T11" s="314">
        <f>②③８月!BI152</f>
        <v>0</v>
      </c>
      <c r="U11" s="314">
        <f>②③８月!BJ152</f>
        <v>0</v>
      </c>
      <c r="V11" s="314">
        <f>②③８月!BK152</f>
        <v>0</v>
      </c>
      <c r="W11" s="314">
        <f>②③８月!BL152</f>
        <v>0</v>
      </c>
      <c r="X11" s="314">
        <f>②③８月!BM152</f>
        <v>0</v>
      </c>
      <c r="Y11" s="314">
        <f>②③８月!BN152</f>
        <v>0</v>
      </c>
      <c r="Z11" s="314">
        <f>②③８月!BO152</f>
        <v>0</v>
      </c>
      <c r="AA11" s="314">
        <f>②③８月!BP152</f>
        <v>0</v>
      </c>
      <c r="AB11" s="314">
        <f>②③８月!BQ152</f>
        <v>0</v>
      </c>
      <c r="AC11" s="314">
        <f>②③８月!BR152</f>
        <v>0</v>
      </c>
      <c r="AD11" s="314">
        <f>②③８月!BS152</f>
        <v>0</v>
      </c>
      <c r="AE11" s="314">
        <f>②③８月!BT152</f>
        <v>0</v>
      </c>
      <c r="AF11" s="314">
        <f>②③８月!BU152</f>
        <v>0</v>
      </c>
      <c r="AG11" s="314">
        <f t="shared" si="0"/>
        <v>0</v>
      </c>
    </row>
    <row r="12" spans="2:33">
      <c r="B12" s="820"/>
      <c r="C12" s="1" t="s">
        <v>22</v>
      </c>
      <c r="D12" s="314">
        <f>②③９月!AS152</f>
        <v>0</v>
      </c>
      <c r="E12" s="314">
        <f>②③９月!AT152</f>
        <v>0</v>
      </c>
      <c r="F12" s="314">
        <f>②③９月!AU152</f>
        <v>0</v>
      </c>
      <c r="G12" s="314">
        <f>②③９月!AV152</f>
        <v>0</v>
      </c>
      <c r="H12" s="314">
        <f>②③９月!AW152</f>
        <v>0</v>
      </c>
      <c r="I12" s="314">
        <f>②③９月!AX152</f>
        <v>0</v>
      </c>
      <c r="J12" s="314">
        <f>②③９月!AY152</f>
        <v>0</v>
      </c>
      <c r="K12" s="314">
        <f>②③９月!AZ152</f>
        <v>0</v>
      </c>
      <c r="L12" s="314">
        <f>②③９月!BA152</f>
        <v>0</v>
      </c>
      <c r="M12" s="314">
        <f>②③９月!BB152</f>
        <v>0</v>
      </c>
      <c r="N12" s="314">
        <f>②③９月!BC152</f>
        <v>0</v>
      </c>
      <c r="O12" s="314">
        <f>②③９月!BD152</f>
        <v>0</v>
      </c>
      <c r="P12" s="314">
        <f>②③９月!BE152</f>
        <v>0</v>
      </c>
      <c r="Q12" s="314">
        <f>②③９月!BF152</f>
        <v>0</v>
      </c>
      <c r="R12" s="314">
        <f>②③９月!BG152</f>
        <v>0</v>
      </c>
      <c r="S12" s="314">
        <f>②③９月!BH152</f>
        <v>0</v>
      </c>
      <c r="T12" s="314">
        <f>②③９月!BI152</f>
        <v>0</v>
      </c>
      <c r="U12" s="314">
        <f>②③９月!BJ152</f>
        <v>0</v>
      </c>
      <c r="V12" s="314">
        <f>②③９月!BK152</f>
        <v>0</v>
      </c>
      <c r="W12" s="314">
        <f>②③９月!BL152</f>
        <v>0</v>
      </c>
      <c r="X12" s="314">
        <f>②③９月!BM152</f>
        <v>0</v>
      </c>
      <c r="Y12" s="314">
        <f>②③９月!BN152</f>
        <v>0</v>
      </c>
      <c r="Z12" s="314">
        <f>②③９月!BO152</f>
        <v>0</v>
      </c>
      <c r="AA12" s="314">
        <f>②③９月!BP152</f>
        <v>0</v>
      </c>
      <c r="AB12" s="314">
        <f>②③９月!BQ152</f>
        <v>0</v>
      </c>
      <c r="AC12" s="314">
        <f>②③９月!BR152</f>
        <v>0</v>
      </c>
      <c r="AD12" s="314">
        <f>②③９月!BS152</f>
        <v>0</v>
      </c>
      <c r="AE12" s="314">
        <f>②③９月!BT152</f>
        <v>0</v>
      </c>
      <c r="AF12" s="314">
        <f>②③９月!BU152</f>
        <v>0</v>
      </c>
      <c r="AG12" s="314">
        <f t="shared" si="0"/>
        <v>0</v>
      </c>
    </row>
    <row r="13" spans="2:33">
      <c r="B13" s="820"/>
      <c r="C13" s="1" t="s">
        <v>206</v>
      </c>
      <c r="D13" s="314">
        <f>②③10月!AS152</f>
        <v>0</v>
      </c>
      <c r="E13" s="314">
        <f>②③10月!AT152</f>
        <v>0</v>
      </c>
      <c r="F13" s="314">
        <f>②③10月!AU152</f>
        <v>0</v>
      </c>
      <c r="G13" s="314">
        <f>②③10月!AV152</f>
        <v>0</v>
      </c>
      <c r="H13" s="314">
        <f>②③10月!AW152</f>
        <v>0</v>
      </c>
      <c r="I13" s="314">
        <f>②③10月!AX152</f>
        <v>0</v>
      </c>
      <c r="J13" s="314">
        <f>②③10月!AY152</f>
        <v>0</v>
      </c>
      <c r="K13" s="314">
        <f>②③10月!AZ152</f>
        <v>0</v>
      </c>
      <c r="L13" s="314">
        <f>②③10月!BA152</f>
        <v>0</v>
      </c>
      <c r="M13" s="314">
        <f>②③10月!BB152</f>
        <v>0</v>
      </c>
      <c r="N13" s="314">
        <f>②③10月!BC152</f>
        <v>0</v>
      </c>
      <c r="O13" s="314">
        <f>②③10月!BD152</f>
        <v>0</v>
      </c>
      <c r="P13" s="314">
        <f>②③10月!BE152</f>
        <v>0</v>
      </c>
      <c r="Q13" s="314">
        <f>②③10月!BF152</f>
        <v>0</v>
      </c>
      <c r="R13" s="314">
        <f>②③10月!BG152</f>
        <v>0</v>
      </c>
      <c r="S13" s="314">
        <f>②③10月!BH152</f>
        <v>0</v>
      </c>
      <c r="T13" s="314">
        <f>②③10月!BI152</f>
        <v>0</v>
      </c>
      <c r="U13" s="314">
        <f>②③10月!BJ152</f>
        <v>0</v>
      </c>
      <c r="V13" s="314">
        <f>②③10月!BK152</f>
        <v>0</v>
      </c>
      <c r="W13" s="314">
        <f>②③10月!BL152</f>
        <v>0</v>
      </c>
      <c r="X13" s="314">
        <f>②③10月!BM152</f>
        <v>0</v>
      </c>
      <c r="Y13" s="314">
        <f>②③10月!BN152</f>
        <v>0</v>
      </c>
      <c r="Z13" s="314">
        <f>②③10月!BO152</f>
        <v>0</v>
      </c>
      <c r="AA13" s="314">
        <f>②③10月!BP152</f>
        <v>0</v>
      </c>
      <c r="AB13" s="314">
        <f>②③10月!BQ152</f>
        <v>0</v>
      </c>
      <c r="AC13" s="314">
        <f>②③10月!BR152</f>
        <v>0</v>
      </c>
      <c r="AD13" s="314">
        <f>②③10月!BS152</f>
        <v>0</v>
      </c>
      <c r="AE13" s="314">
        <f>②③10月!BT152</f>
        <v>0</v>
      </c>
      <c r="AF13" s="314">
        <f>②③10月!BU152</f>
        <v>0</v>
      </c>
      <c r="AG13" s="314">
        <f t="shared" si="0"/>
        <v>0</v>
      </c>
    </row>
    <row r="14" spans="2:33">
      <c r="B14" s="820"/>
      <c r="C14" s="1" t="s">
        <v>207</v>
      </c>
      <c r="D14" s="314">
        <f>②③11月!AS152</f>
        <v>0</v>
      </c>
      <c r="E14" s="314">
        <f>②③11月!AT152</f>
        <v>0</v>
      </c>
      <c r="F14" s="314">
        <f>②③11月!AU152</f>
        <v>0</v>
      </c>
      <c r="G14" s="314">
        <f>②③11月!AV152</f>
        <v>0</v>
      </c>
      <c r="H14" s="314">
        <f>②③11月!AW152</f>
        <v>0</v>
      </c>
      <c r="I14" s="314">
        <f>②③11月!AX152</f>
        <v>0</v>
      </c>
      <c r="J14" s="314">
        <f>②③11月!AY152</f>
        <v>0</v>
      </c>
      <c r="K14" s="314">
        <f>②③11月!AZ152</f>
        <v>0</v>
      </c>
      <c r="L14" s="314">
        <f>②③11月!BA152</f>
        <v>0</v>
      </c>
      <c r="M14" s="314">
        <f>②③11月!BB152</f>
        <v>0</v>
      </c>
      <c r="N14" s="314">
        <f>②③11月!BC152</f>
        <v>0</v>
      </c>
      <c r="O14" s="314">
        <f>②③11月!BD152</f>
        <v>0</v>
      </c>
      <c r="P14" s="314">
        <f>②③11月!BE152</f>
        <v>0</v>
      </c>
      <c r="Q14" s="314">
        <f>②③11月!BF152</f>
        <v>0</v>
      </c>
      <c r="R14" s="314">
        <f>②③11月!BG152</f>
        <v>0</v>
      </c>
      <c r="S14" s="314">
        <f>②③11月!BH152</f>
        <v>0</v>
      </c>
      <c r="T14" s="314">
        <f>②③11月!BI152</f>
        <v>0</v>
      </c>
      <c r="U14" s="314">
        <f>②③11月!BJ152</f>
        <v>0</v>
      </c>
      <c r="V14" s="314">
        <f>②③11月!BK152</f>
        <v>0</v>
      </c>
      <c r="W14" s="314">
        <f>②③11月!BL152</f>
        <v>0</v>
      </c>
      <c r="X14" s="314">
        <f>②③11月!BM152</f>
        <v>0</v>
      </c>
      <c r="Y14" s="314">
        <f>②③11月!BN152</f>
        <v>0</v>
      </c>
      <c r="Z14" s="314">
        <f>②③11月!BO152</f>
        <v>0</v>
      </c>
      <c r="AA14" s="314">
        <f>②③11月!BP152</f>
        <v>0</v>
      </c>
      <c r="AB14" s="314">
        <f>②③11月!BQ152</f>
        <v>0</v>
      </c>
      <c r="AC14" s="314">
        <f>②③11月!BR152</f>
        <v>0</v>
      </c>
      <c r="AD14" s="314">
        <f>②③11月!BS152</f>
        <v>0</v>
      </c>
      <c r="AE14" s="314">
        <f>②③11月!BT152</f>
        <v>0</v>
      </c>
      <c r="AF14" s="314">
        <f>②③11月!BU152</f>
        <v>0</v>
      </c>
      <c r="AG14" s="314">
        <f t="shared" si="0"/>
        <v>0</v>
      </c>
    </row>
    <row r="15" spans="2:33">
      <c r="B15" s="820"/>
      <c r="C15" s="1" t="s">
        <v>208</v>
      </c>
      <c r="D15" s="314">
        <f>②③12月!AS152</f>
        <v>0</v>
      </c>
      <c r="E15" s="314">
        <f>②③12月!AT152</f>
        <v>0</v>
      </c>
      <c r="F15" s="314">
        <f>②③12月!AU152</f>
        <v>0</v>
      </c>
      <c r="G15" s="314">
        <f>②③12月!AV152</f>
        <v>0</v>
      </c>
      <c r="H15" s="314">
        <f>②③12月!AW152</f>
        <v>0</v>
      </c>
      <c r="I15" s="314">
        <f>②③12月!AX152</f>
        <v>0</v>
      </c>
      <c r="J15" s="314">
        <f>②③12月!AY152</f>
        <v>0</v>
      </c>
      <c r="K15" s="314">
        <f>②③12月!AZ152</f>
        <v>0</v>
      </c>
      <c r="L15" s="314">
        <f>②③12月!BA152</f>
        <v>0</v>
      </c>
      <c r="M15" s="314">
        <f>②③12月!BB152</f>
        <v>0</v>
      </c>
      <c r="N15" s="314">
        <f>②③12月!BC152</f>
        <v>0</v>
      </c>
      <c r="O15" s="314">
        <f>②③12月!BD152</f>
        <v>0</v>
      </c>
      <c r="P15" s="314">
        <f>②③12月!BE152</f>
        <v>0</v>
      </c>
      <c r="Q15" s="314">
        <f>②③12月!BF152</f>
        <v>0</v>
      </c>
      <c r="R15" s="314">
        <f>②③12月!BG152</f>
        <v>0</v>
      </c>
      <c r="S15" s="314">
        <f>②③12月!BH152</f>
        <v>0</v>
      </c>
      <c r="T15" s="314">
        <f>②③12月!BI152</f>
        <v>0</v>
      </c>
      <c r="U15" s="314">
        <f>②③12月!BJ152</f>
        <v>0</v>
      </c>
      <c r="V15" s="314">
        <f>②③12月!BK152</f>
        <v>0</v>
      </c>
      <c r="W15" s="314">
        <f>②③12月!BL152</f>
        <v>0</v>
      </c>
      <c r="X15" s="314">
        <f>②③12月!BM152</f>
        <v>0</v>
      </c>
      <c r="Y15" s="314">
        <f>②③12月!BN152</f>
        <v>0</v>
      </c>
      <c r="Z15" s="314">
        <f>②③12月!BO152</f>
        <v>0</v>
      </c>
      <c r="AA15" s="314">
        <f>②③12月!BP152</f>
        <v>0</v>
      </c>
      <c r="AB15" s="314">
        <f>②③12月!BQ152</f>
        <v>0</v>
      </c>
      <c r="AC15" s="314">
        <f>②③12月!BR152</f>
        <v>0</v>
      </c>
      <c r="AD15" s="314">
        <f>②③12月!BS152</f>
        <v>0</v>
      </c>
      <c r="AE15" s="314">
        <f>②③12月!BT152</f>
        <v>0</v>
      </c>
      <c r="AF15" s="314">
        <f>②③12月!BU152</f>
        <v>0</v>
      </c>
      <c r="AG15" s="314">
        <f t="shared" si="0"/>
        <v>0</v>
      </c>
    </row>
    <row r="16" spans="2:33">
      <c r="B16" s="820"/>
      <c r="C16" s="1" t="s">
        <v>26</v>
      </c>
      <c r="D16" s="314">
        <f>②③１月!AS152</f>
        <v>0</v>
      </c>
      <c r="E16" s="314">
        <f>②③１月!AT152</f>
        <v>0</v>
      </c>
      <c r="F16" s="314">
        <f>②③１月!AU152</f>
        <v>0</v>
      </c>
      <c r="G16" s="314">
        <f>②③１月!AV152</f>
        <v>0</v>
      </c>
      <c r="H16" s="314">
        <f>②③１月!AW152</f>
        <v>0</v>
      </c>
      <c r="I16" s="314">
        <f>②③１月!AX152</f>
        <v>0</v>
      </c>
      <c r="J16" s="314">
        <f>②③１月!AY152</f>
        <v>0</v>
      </c>
      <c r="K16" s="314">
        <f>②③１月!AZ152</f>
        <v>0</v>
      </c>
      <c r="L16" s="314">
        <f>②③１月!BA152</f>
        <v>0</v>
      </c>
      <c r="M16" s="314">
        <f>②③１月!BB152</f>
        <v>0</v>
      </c>
      <c r="N16" s="314">
        <f>②③１月!BC152</f>
        <v>0</v>
      </c>
      <c r="O16" s="314">
        <f>②③１月!BD152</f>
        <v>0</v>
      </c>
      <c r="P16" s="314">
        <f>②③１月!BE152</f>
        <v>0</v>
      </c>
      <c r="Q16" s="314">
        <f>②③１月!BF152</f>
        <v>0</v>
      </c>
      <c r="R16" s="314">
        <f>②③１月!BG152</f>
        <v>0</v>
      </c>
      <c r="S16" s="314">
        <f>②③１月!BH152</f>
        <v>0</v>
      </c>
      <c r="T16" s="314">
        <f>②③１月!BI152</f>
        <v>0</v>
      </c>
      <c r="U16" s="314">
        <f>②③１月!BJ152</f>
        <v>0</v>
      </c>
      <c r="V16" s="314">
        <f>②③１月!BK152</f>
        <v>0</v>
      </c>
      <c r="W16" s="314">
        <f>②③１月!BL152</f>
        <v>0</v>
      </c>
      <c r="X16" s="314">
        <f>②③１月!BM152</f>
        <v>0</v>
      </c>
      <c r="Y16" s="314">
        <f>②③１月!BN152</f>
        <v>0</v>
      </c>
      <c r="Z16" s="314">
        <f>②③１月!BO152</f>
        <v>0</v>
      </c>
      <c r="AA16" s="314">
        <f>②③１月!BP152</f>
        <v>0</v>
      </c>
      <c r="AB16" s="314">
        <f>②③１月!BQ152</f>
        <v>0</v>
      </c>
      <c r="AC16" s="314">
        <f>②③１月!BR152</f>
        <v>0</v>
      </c>
      <c r="AD16" s="314">
        <f>②③１月!BS152</f>
        <v>0</v>
      </c>
      <c r="AE16" s="314">
        <f>②③１月!BT152</f>
        <v>0</v>
      </c>
      <c r="AF16" s="314">
        <f>②③１月!BU152</f>
        <v>0</v>
      </c>
      <c r="AG16" s="314">
        <f t="shared" si="0"/>
        <v>0</v>
      </c>
    </row>
    <row r="17" spans="2:36">
      <c r="B17" s="820"/>
      <c r="C17" s="1" t="s">
        <v>27</v>
      </c>
      <c r="D17" s="314">
        <f>②③２月!AS152</f>
        <v>0</v>
      </c>
      <c r="E17" s="314">
        <f>②③２月!AT152</f>
        <v>0</v>
      </c>
      <c r="F17" s="314">
        <f>②③２月!AU152</f>
        <v>0</v>
      </c>
      <c r="G17" s="314">
        <f>②③２月!AV152</f>
        <v>0</v>
      </c>
      <c r="H17" s="314">
        <f>②③２月!AW152</f>
        <v>0</v>
      </c>
      <c r="I17" s="314">
        <f>②③２月!AX152</f>
        <v>0</v>
      </c>
      <c r="J17" s="314">
        <f>②③２月!AY152</f>
        <v>0</v>
      </c>
      <c r="K17" s="314">
        <f>②③２月!AZ152</f>
        <v>0</v>
      </c>
      <c r="L17" s="314">
        <f>②③２月!BA152</f>
        <v>0</v>
      </c>
      <c r="M17" s="314">
        <f>②③２月!BB152</f>
        <v>0</v>
      </c>
      <c r="N17" s="314">
        <f>②③２月!BC152</f>
        <v>0</v>
      </c>
      <c r="O17" s="314">
        <f>②③２月!BD152</f>
        <v>0</v>
      </c>
      <c r="P17" s="314">
        <f>②③２月!BE152</f>
        <v>0</v>
      </c>
      <c r="Q17" s="314">
        <f>②③２月!BF152</f>
        <v>0</v>
      </c>
      <c r="R17" s="314">
        <f>②③２月!BG152</f>
        <v>0</v>
      </c>
      <c r="S17" s="314">
        <f>②③２月!BH152</f>
        <v>0</v>
      </c>
      <c r="T17" s="314">
        <f>②③２月!BI152</f>
        <v>0</v>
      </c>
      <c r="U17" s="314">
        <f>②③２月!BJ152</f>
        <v>0</v>
      </c>
      <c r="V17" s="314">
        <f>②③２月!BK152</f>
        <v>0</v>
      </c>
      <c r="W17" s="314">
        <f>②③２月!BL152</f>
        <v>0</v>
      </c>
      <c r="X17" s="314">
        <f>②③２月!BM152</f>
        <v>0</v>
      </c>
      <c r="Y17" s="314">
        <f>②③２月!BN152</f>
        <v>0</v>
      </c>
      <c r="Z17" s="314">
        <f>②③２月!BO152</f>
        <v>0</v>
      </c>
      <c r="AA17" s="314">
        <f>②③２月!BP152</f>
        <v>0</v>
      </c>
      <c r="AB17" s="314">
        <f>②③２月!BQ152</f>
        <v>0</v>
      </c>
      <c r="AC17" s="314">
        <f>②③２月!BR152</f>
        <v>0</v>
      </c>
      <c r="AD17" s="314">
        <f>②③２月!BS152</f>
        <v>0</v>
      </c>
      <c r="AE17" s="314">
        <f>②③２月!BT152</f>
        <v>0</v>
      </c>
      <c r="AF17" s="314">
        <f>②③２月!BU152</f>
        <v>0</v>
      </c>
      <c r="AG17" s="314">
        <f t="shared" si="0"/>
        <v>0</v>
      </c>
    </row>
    <row r="18" spans="2:36">
      <c r="B18" s="820"/>
      <c r="C18" s="1" t="s">
        <v>28</v>
      </c>
      <c r="D18" s="314">
        <f>②③３月!AS152</f>
        <v>0</v>
      </c>
      <c r="E18" s="314">
        <f>②③３月!AT152</f>
        <v>0</v>
      </c>
      <c r="F18" s="314">
        <f>②③３月!AU152</f>
        <v>0</v>
      </c>
      <c r="G18" s="314">
        <f>②③３月!AV152</f>
        <v>0</v>
      </c>
      <c r="H18" s="314">
        <f>②③３月!AW152</f>
        <v>0</v>
      </c>
      <c r="I18" s="314">
        <f>②③３月!AX152</f>
        <v>0</v>
      </c>
      <c r="J18" s="314">
        <f>②③３月!AY152</f>
        <v>0</v>
      </c>
      <c r="K18" s="314">
        <f>②③３月!AZ152</f>
        <v>0</v>
      </c>
      <c r="L18" s="314">
        <f>②③３月!BA152</f>
        <v>0</v>
      </c>
      <c r="M18" s="314">
        <f>②③３月!BB152</f>
        <v>0</v>
      </c>
      <c r="N18" s="314">
        <f>②③３月!BC152</f>
        <v>0</v>
      </c>
      <c r="O18" s="314">
        <f>②③３月!BD152</f>
        <v>0</v>
      </c>
      <c r="P18" s="314">
        <f>②③３月!BE152</f>
        <v>0</v>
      </c>
      <c r="Q18" s="314">
        <f>②③３月!BF152</f>
        <v>0</v>
      </c>
      <c r="R18" s="314">
        <f>②③３月!BG152</f>
        <v>0</v>
      </c>
      <c r="S18" s="314">
        <f>②③３月!BH152</f>
        <v>0</v>
      </c>
      <c r="T18" s="314">
        <f>②③３月!BI152</f>
        <v>0</v>
      </c>
      <c r="U18" s="314">
        <f>②③３月!BJ152</f>
        <v>0</v>
      </c>
      <c r="V18" s="314">
        <f>②③３月!BK152</f>
        <v>0</v>
      </c>
      <c r="W18" s="314">
        <f>②③３月!BL152</f>
        <v>0</v>
      </c>
      <c r="X18" s="314">
        <f>②③３月!BM152</f>
        <v>0</v>
      </c>
      <c r="Y18" s="314">
        <f>②③３月!BN152</f>
        <v>0</v>
      </c>
      <c r="Z18" s="314">
        <f>②③３月!BO152</f>
        <v>0</v>
      </c>
      <c r="AA18" s="314">
        <f>②③３月!BP152</f>
        <v>0</v>
      </c>
      <c r="AB18" s="314">
        <f>②③３月!BQ152</f>
        <v>0</v>
      </c>
      <c r="AC18" s="314">
        <f>②③３月!BR152</f>
        <v>0</v>
      </c>
      <c r="AD18" s="314">
        <f>②③３月!BS152</f>
        <v>0</v>
      </c>
      <c r="AE18" s="314">
        <f>②③３月!BT152</f>
        <v>0</v>
      </c>
      <c r="AF18" s="314">
        <f>②③３月!BU152</f>
        <v>0</v>
      </c>
      <c r="AG18" s="314">
        <f t="shared" si="0"/>
        <v>0</v>
      </c>
      <c r="AI18" s="316" t="s">
        <v>636</v>
      </c>
      <c r="AJ18" s="314">
        <f>D19+F19+H19+J19+L19+N19+O19+Q19+S19+U19+W19+Y19+AA19+AC19+AE19+AF19</f>
        <v>0</v>
      </c>
    </row>
    <row r="19" spans="2:36">
      <c r="B19" s="820"/>
      <c r="C19" s="1" t="s">
        <v>29</v>
      </c>
      <c r="D19" s="314">
        <f>SUM(D7:D18)</f>
        <v>0</v>
      </c>
      <c r="E19" s="314">
        <f t="shared" ref="E19:AG19" si="1">SUM(E7:E18)</f>
        <v>0</v>
      </c>
      <c r="F19" s="314">
        <f t="shared" si="1"/>
        <v>0</v>
      </c>
      <c r="G19" s="314">
        <f t="shared" si="1"/>
        <v>0</v>
      </c>
      <c r="H19" s="314">
        <f t="shared" si="1"/>
        <v>0</v>
      </c>
      <c r="I19" s="314">
        <f t="shared" si="1"/>
        <v>0</v>
      </c>
      <c r="J19" s="314">
        <f t="shared" si="1"/>
        <v>0</v>
      </c>
      <c r="K19" s="314">
        <f t="shared" si="1"/>
        <v>0</v>
      </c>
      <c r="L19" s="314">
        <f t="shared" si="1"/>
        <v>0</v>
      </c>
      <c r="M19" s="314">
        <f t="shared" si="1"/>
        <v>0</v>
      </c>
      <c r="N19" s="314">
        <f t="shared" si="1"/>
        <v>0</v>
      </c>
      <c r="O19" s="314">
        <f t="shared" si="1"/>
        <v>0</v>
      </c>
      <c r="P19" s="314">
        <f t="shared" si="1"/>
        <v>0</v>
      </c>
      <c r="Q19" s="314">
        <f t="shared" si="1"/>
        <v>0</v>
      </c>
      <c r="R19" s="314">
        <f t="shared" si="1"/>
        <v>0</v>
      </c>
      <c r="S19" s="314">
        <f t="shared" si="1"/>
        <v>0</v>
      </c>
      <c r="T19" s="314">
        <f t="shared" si="1"/>
        <v>0</v>
      </c>
      <c r="U19" s="314">
        <f t="shared" si="1"/>
        <v>0</v>
      </c>
      <c r="V19" s="314">
        <f t="shared" si="1"/>
        <v>0</v>
      </c>
      <c r="W19" s="314">
        <f t="shared" si="1"/>
        <v>0</v>
      </c>
      <c r="X19" s="314">
        <f t="shared" si="1"/>
        <v>0</v>
      </c>
      <c r="Y19" s="314">
        <f t="shared" si="1"/>
        <v>0</v>
      </c>
      <c r="Z19" s="314">
        <f t="shared" si="1"/>
        <v>0</v>
      </c>
      <c r="AA19" s="314">
        <f t="shared" si="1"/>
        <v>0</v>
      </c>
      <c r="AB19" s="314">
        <f t="shared" si="1"/>
        <v>0</v>
      </c>
      <c r="AC19" s="314">
        <f t="shared" si="1"/>
        <v>0</v>
      </c>
      <c r="AD19" s="314">
        <f t="shared" si="1"/>
        <v>0</v>
      </c>
      <c r="AE19" s="314">
        <f t="shared" si="1"/>
        <v>0</v>
      </c>
      <c r="AF19" s="314">
        <f t="shared" si="1"/>
        <v>0</v>
      </c>
      <c r="AG19" s="314">
        <f t="shared" si="1"/>
        <v>0</v>
      </c>
      <c r="AI19" s="316" t="s">
        <v>637</v>
      </c>
      <c r="AJ19" s="314">
        <f>E19+G19+I19+K19+M19+R19+T19+V19+X19+Z19+AB19+AD19</f>
        <v>0</v>
      </c>
    </row>
    <row r="21" spans="2:36">
      <c r="B21" s="821" t="s">
        <v>390</v>
      </c>
      <c r="C21" s="695"/>
      <c r="D21" s="652" t="s">
        <v>383</v>
      </c>
      <c r="E21" s="653"/>
      <c r="F21" s="653"/>
      <c r="G21" s="653"/>
      <c r="H21" s="653"/>
      <c r="I21" s="653"/>
      <c r="J21" s="653"/>
      <c r="K21" s="653"/>
      <c r="L21" s="653"/>
      <c r="M21" s="653"/>
      <c r="N21" s="653"/>
      <c r="O21" s="653"/>
      <c r="P21" s="653"/>
      <c r="Q21" s="653"/>
      <c r="R21" s="653"/>
      <c r="S21" s="653"/>
      <c r="T21" s="653"/>
      <c r="U21" s="653"/>
      <c r="V21" s="653"/>
      <c r="W21" s="653"/>
      <c r="X21" s="653"/>
      <c r="Y21" s="653"/>
      <c r="Z21" s="653"/>
      <c r="AA21" s="653"/>
      <c r="AB21" s="653"/>
      <c r="AC21" s="653"/>
      <c r="AD21" s="653"/>
      <c r="AE21" s="653"/>
      <c r="AF21" s="653"/>
      <c r="AG21" s="654"/>
    </row>
    <row r="22" spans="2:36">
      <c r="B22" s="821"/>
      <c r="C22" s="695"/>
      <c r="D22" s="652" t="s">
        <v>374</v>
      </c>
      <c r="E22" s="654"/>
      <c r="F22" s="687" t="s">
        <v>376</v>
      </c>
      <c r="G22" s="687"/>
      <c r="H22" s="687" t="s">
        <v>452</v>
      </c>
      <c r="I22" s="687"/>
      <c r="J22" s="652" t="s">
        <v>151</v>
      </c>
      <c r="K22" s="654"/>
      <c r="L22" s="687" t="s">
        <v>594</v>
      </c>
      <c r="M22" s="687"/>
      <c r="N22" s="649" t="s">
        <v>226</v>
      </c>
      <c r="O22" s="649" t="s">
        <v>378</v>
      </c>
      <c r="P22" s="649" t="s">
        <v>663</v>
      </c>
      <c r="Q22" s="687" t="s">
        <v>620</v>
      </c>
      <c r="R22" s="687"/>
      <c r="S22" s="693" t="s">
        <v>393</v>
      </c>
      <c r="T22" s="694"/>
      <c r="U22" s="693" t="s">
        <v>77</v>
      </c>
      <c r="V22" s="694"/>
      <c r="W22" s="693" t="s">
        <v>604</v>
      </c>
      <c r="X22" s="694"/>
      <c r="Y22" s="693" t="s">
        <v>605</v>
      </c>
      <c r="Z22" s="694"/>
      <c r="AA22" s="693" t="s">
        <v>606</v>
      </c>
      <c r="AB22" s="694"/>
      <c r="AC22" s="688" t="s">
        <v>78</v>
      </c>
      <c r="AD22" s="689"/>
      <c r="AE22" s="649" t="s">
        <v>381</v>
      </c>
      <c r="AF22" s="649" t="s">
        <v>621</v>
      </c>
      <c r="AG22" s="687" t="s">
        <v>29</v>
      </c>
    </row>
    <row r="23" spans="2:36">
      <c r="B23" s="821"/>
      <c r="C23" s="695"/>
      <c r="D23" s="127" t="s">
        <v>152</v>
      </c>
      <c r="E23" s="127" t="s">
        <v>608</v>
      </c>
      <c r="F23" s="127" t="s">
        <v>79</v>
      </c>
      <c r="G23" s="127" t="s">
        <v>608</v>
      </c>
      <c r="H23" s="127" t="s">
        <v>79</v>
      </c>
      <c r="I23" s="127" t="s">
        <v>608</v>
      </c>
      <c r="J23" s="127" t="s">
        <v>152</v>
      </c>
      <c r="K23" s="127" t="s">
        <v>608</v>
      </c>
      <c r="L23" s="127" t="s">
        <v>79</v>
      </c>
      <c r="M23" s="127" t="s">
        <v>608</v>
      </c>
      <c r="N23" s="650"/>
      <c r="O23" s="650"/>
      <c r="P23" s="650"/>
      <c r="Q23" s="127" t="s">
        <v>79</v>
      </c>
      <c r="R23" s="127" t="s">
        <v>608</v>
      </c>
      <c r="S23" s="315" t="s">
        <v>79</v>
      </c>
      <c r="T23" s="315" t="s">
        <v>608</v>
      </c>
      <c r="U23" s="315" t="s">
        <v>79</v>
      </c>
      <c r="V23" s="315" t="s">
        <v>608</v>
      </c>
      <c r="W23" s="315" t="s">
        <v>79</v>
      </c>
      <c r="X23" s="315" t="s">
        <v>608</v>
      </c>
      <c r="Y23" s="315" t="s">
        <v>79</v>
      </c>
      <c r="Z23" s="315" t="s">
        <v>608</v>
      </c>
      <c r="AA23" s="315" t="s">
        <v>79</v>
      </c>
      <c r="AB23" s="315" t="s">
        <v>608</v>
      </c>
      <c r="AC23" s="315" t="s">
        <v>79</v>
      </c>
      <c r="AD23" s="315" t="s">
        <v>608</v>
      </c>
      <c r="AE23" s="650"/>
      <c r="AF23" s="650"/>
      <c r="AG23" s="687"/>
    </row>
    <row r="24" spans="2:36">
      <c r="B24" s="821"/>
      <c r="C24" s="1" t="s">
        <v>17</v>
      </c>
      <c r="D24" s="314">
        <f>②③４月!AS203</f>
        <v>0</v>
      </c>
      <c r="E24" s="314">
        <f>②③４月!AT203</f>
        <v>0</v>
      </c>
      <c r="F24" s="314">
        <f>②③４月!AU203</f>
        <v>0</v>
      </c>
      <c r="G24" s="314">
        <f>②③４月!AV203</f>
        <v>0</v>
      </c>
      <c r="H24" s="314">
        <f>②③４月!AW203</f>
        <v>0</v>
      </c>
      <c r="I24" s="314">
        <f>②③４月!AX203</f>
        <v>0</v>
      </c>
      <c r="J24" s="314">
        <f>②③４月!AY203</f>
        <v>0</v>
      </c>
      <c r="K24" s="314">
        <f>②③４月!AZ203</f>
        <v>0</v>
      </c>
      <c r="L24" s="314">
        <f>②③４月!BA203</f>
        <v>0</v>
      </c>
      <c r="M24" s="314">
        <f>②③４月!BB203</f>
        <v>0</v>
      </c>
      <c r="N24" s="314">
        <f>②③４月!BC203</f>
        <v>0</v>
      </c>
      <c r="O24" s="314">
        <f>②③４月!BD203</f>
        <v>0</v>
      </c>
      <c r="P24" s="314">
        <f>②③４月!BE203</f>
        <v>0</v>
      </c>
      <c r="Q24" s="314">
        <f>②③４月!BF203</f>
        <v>0</v>
      </c>
      <c r="R24" s="314">
        <f>②③４月!BG203</f>
        <v>0</v>
      </c>
      <c r="S24" s="314">
        <f>②③４月!BH203</f>
        <v>0</v>
      </c>
      <c r="T24" s="314">
        <f>②③４月!BI203</f>
        <v>0</v>
      </c>
      <c r="U24" s="314">
        <f>②③４月!BJ203</f>
        <v>0</v>
      </c>
      <c r="V24" s="314">
        <f>②③４月!BK203</f>
        <v>0</v>
      </c>
      <c r="W24" s="314">
        <f>②③４月!BL203</f>
        <v>0</v>
      </c>
      <c r="X24" s="314">
        <f>②③４月!BM203</f>
        <v>0</v>
      </c>
      <c r="Y24" s="314">
        <f>②③４月!BN203</f>
        <v>0</v>
      </c>
      <c r="Z24" s="314">
        <f>②③４月!BO203</f>
        <v>0</v>
      </c>
      <c r="AA24" s="314">
        <f>②③４月!BP203</f>
        <v>0</v>
      </c>
      <c r="AB24" s="314">
        <f>②③４月!BQ203</f>
        <v>0</v>
      </c>
      <c r="AC24" s="314">
        <f>②③４月!BR203</f>
        <v>0</v>
      </c>
      <c r="AD24" s="314">
        <f>②③４月!BS203</f>
        <v>0</v>
      </c>
      <c r="AE24" s="314">
        <f>②③４月!BT203</f>
        <v>0</v>
      </c>
      <c r="AF24" s="314">
        <f>②③４月!BU203</f>
        <v>0</v>
      </c>
      <c r="AG24" s="314">
        <f>SUM(D24:AF24)</f>
        <v>0</v>
      </c>
    </row>
    <row r="25" spans="2:36">
      <c r="B25" s="821"/>
      <c r="C25" s="1" t="s">
        <v>18</v>
      </c>
      <c r="D25" s="314">
        <f>②③５月!AS203</f>
        <v>0</v>
      </c>
      <c r="E25" s="314">
        <f>②③５月!AT203</f>
        <v>0</v>
      </c>
      <c r="F25" s="314">
        <f>②③５月!AU203</f>
        <v>0</v>
      </c>
      <c r="G25" s="314">
        <f>②③５月!AV203</f>
        <v>0</v>
      </c>
      <c r="H25" s="314">
        <f>②③５月!AW203</f>
        <v>0</v>
      </c>
      <c r="I25" s="314">
        <f>②③５月!AX203</f>
        <v>0</v>
      </c>
      <c r="J25" s="314">
        <f>②③５月!AY203</f>
        <v>0</v>
      </c>
      <c r="K25" s="314">
        <f>②③５月!AZ203</f>
        <v>0</v>
      </c>
      <c r="L25" s="314">
        <f>②③５月!BA203</f>
        <v>0</v>
      </c>
      <c r="M25" s="314">
        <f>②③５月!BB203</f>
        <v>0</v>
      </c>
      <c r="N25" s="314">
        <f>②③５月!BC203</f>
        <v>0</v>
      </c>
      <c r="O25" s="314">
        <f>②③５月!BD203</f>
        <v>0</v>
      </c>
      <c r="P25" s="314">
        <f>②③５月!BE203</f>
        <v>0</v>
      </c>
      <c r="Q25" s="314">
        <f>②③５月!BF203</f>
        <v>0</v>
      </c>
      <c r="R25" s="314">
        <f>②③５月!BG203</f>
        <v>0</v>
      </c>
      <c r="S25" s="314">
        <f>②③５月!BH203</f>
        <v>0</v>
      </c>
      <c r="T25" s="314">
        <f>②③５月!BI203</f>
        <v>0</v>
      </c>
      <c r="U25" s="314">
        <f>②③５月!BJ203</f>
        <v>0</v>
      </c>
      <c r="V25" s="314">
        <f>②③５月!BK203</f>
        <v>0</v>
      </c>
      <c r="W25" s="314">
        <f>②③５月!BL203</f>
        <v>0</v>
      </c>
      <c r="X25" s="314">
        <f>②③５月!BM203</f>
        <v>0</v>
      </c>
      <c r="Y25" s="314">
        <f>②③５月!BN203</f>
        <v>0</v>
      </c>
      <c r="Z25" s="314">
        <f>②③５月!BO203</f>
        <v>0</v>
      </c>
      <c r="AA25" s="314">
        <f>②③５月!BP203</f>
        <v>0</v>
      </c>
      <c r="AB25" s="314">
        <f>②③５月!BQ203</f>
        <v>0</v>
      </c>
      <c r="AC25" s="314">
        <f>②③５月!BR203</f>
        <v>0</v>
      </c>
      <c r="AD25" s="314">
        <f>②③５月!BS203</f>
        <v>0</v>
      </c>
      <c r="AE25" s="314">
        <f>②③５月!BT203</f>
        <v>0</v>
      </c>
      <c r="AF25" s="314">
        <f>②③５月!BU203</f>
        <v>0</v>
      </c>
      <c r="AG25" s="314">
        <f t="shared" ref="AG25:AG35" si="2">SUM(D25:AF25)</f>
        <v>0</v>
      </c>
    </row>
    <row r="26" spans="2:36">
      <c r="B26" s="821"/>
      <c r="C26" s="1" t="s">
        <v>19</v>
      </c>
      <c r="D26" s="314">
        <f>②③６月!AS203</f>
        <v>0</v>
      </c>
      <c r="E26" s="314">
        <f>②③６月!AT203</f>
        <v>0</v>
      </c>
      <c r="F26" s="314">
        <f>②③６月!AU203</f>
        <v>0</v>
      </c>
      <c r="G26" s="314">
        <f>②③６月!AV203</f>
        <v>0</v>
      </c>
      <c r="H26" s="314">
        <f>②③６月!AW203</f>
        <v>0</v>
      </c>
      <c r="I26" s="314">
        <f>②③６月!AX203</f>
        <v>0</v>
      </c>
      <c r="J26" s="314">
        <f>②③６月!AY203</f>
        <v>0</v>
      </c>
      <c r="K26" s="314">
        <f>②③６月!AZ203</f>
        <v>0</v>
      </c>
      <c r="L26" s="314">
        <f>②③６月!BA203</f>
        <v>0</v>
      </c>
      <c r="M26" s="314">
        <f>②③６月!BB203</f>
        <v>0</v>
      </c>
      <c r="N26" s="314">
        <f>②③６月!BC203</f>
        <v>0</v>
      </c>
      <c r="O26" s="314">
        <f>②③６月!BD203</f>
        <v>0</v>
      </c>
      <c r="P26" s="314">
        <f>②③６月!BE203</f>
        <v>0</v>
      </c>
      <c r="Q26" s="314">
        <f>②③６月!BF203</f>
        <v>0</v>
      </c>
      <c r="R26" s="314">
        <f>②③６月!BG203</f>
        <v>0</v>
      </c>
      <c r="S26" s="314">
        <f>②③６月!BH203</f>
        <v>0</v>
      </c>
      <c r="T26" s="314">
        <f>②③６月!BI203</f>
        <v>0</v>
      </c>
      <c r="U26" s="314">
        <f>②③６月!BJ203</f>
        <v>0</v>
      </c>
      <c r="V26" s="314">
        <f>②③６月!BK203</f>
        <v>0</v>
      </c>
      <c r="W26" s="314">
        <f>②③６月!BL203</f>
        <v>0</v>
      </c>
      <c r="X26" s="314">
        <f>②③６月!BM203</f>
        <v>0</v>
      </c>
      <c r="Y26" s="314">
        <f>②③６月!BN203</f>
        <v>0</v>
      </c>
      <c r="Z26" s="314">
        <f>②③６月!BO203</f>
        <v>0</v>
      </c>
      <c r="AA26" s="314">
        <f>②③６月!BP203</f>
        <v>0</v>
      </c>
      <c r="AB26" s="314">
        <f>②③６月!BQ203</f>
        <v>0</v>
      </c>
      <c r="AC26" s="314">
        <f>②③６月!BR203</f>
        <v>0</v>
      </c>
      <c r="AD26" s="314">
        <f>②③６月!BS203</f>
        <v>0</v>
      </c>
      <c r="AE26" s="314">
        <f>②③６月!BT203</f>
        <v>0</v>
      </c>
      <c r="AF26" s="314">
        <f>②③６月!BU203</f>
        <v>0</v>
      </c>
      <c r="AG26" s="314">
        <f t="shared" si="2"/>
        <v>0</v>
      </c>
    </row>
    <row r="27" spans="2:36">
      <c r="B27" s="821"/>
      <c r="C27" s="1" t="s">
        <v>20</v>
      </c>
      <c r="D27" s="314">
        <f>②③７月!AS203</f>
        <v>0</v>
      </c>
      <c r="E27" s="314">
        <f>②③７月!AT203</f>
        <v>0</v>
      </c>
      <c r="F27" s="314">
        <f>②③７月!AU203</f>
        <v>0</v>
      </c>
      <c r="G27" s="314">
        <f>②③７月!AV203</f>
        <v>0</v>
      </c>
      <c r="H27" s="314">
        <f>②③７月!AW203</f>
        <v>0</v>
      </c>
      <c r="I27" s="314">
        <f>②③７月!AX203</f>
        <v>0</v>
      </c>
      <c r="J27" s="314">
        <f>②③７月!AY203</f>
        <v>0</v>
      </c>
      <c r="K27" s="314">
        <f>②③７月!AZ203</f>
        <v>0</v>
      </c>
      <c r="L27" s="314">
        <f>②③７月!BA203</f>
        <v>0</v>
      </c>
      <c r="M27" s="314">
        <f>②③７月!BB203</f>
        <v>0</v>
      </c>
      <c r="N27" s="314">
        <f>②③７月!BC203</f>
        <v>0</v>
      </c>
      <c r="O27" s="314">
        <f>②③７月!BD203</f>
        <v>0</v>
      </c>
      <c r="P27" s="314">
        <f>②③７月!BE203</f>
        <v>0</v>
      </c>
      <c r="Q27" s="314">
        <f>②③７月!BF203</f>
        <v>0</v>
      </c>
      <c r="R27" s="314">
        <f>②③７月!BG203</f>
        <v>0</v>
      </c>
      <c r="S27" s="314">
        <f>②③７月!BH203</f>
        <v>0</v>
      </c>
      <c r="T27" s="314">
        <f>②③７月!BI203</f>
        <v>0</v>
      </c>
      <c r="U27" s="314">
        <f>②③７月!BJ203</f>
        <v>0</v>
      </c>
      <c r="V27" s="314">
        <f>②③７月!BK203</f>
        <v>0</v>
      </c>
      <c r="W27" s="314">
        <f>②③７月!BL203</f>
        <v>0</v>
      </c>
      <c r="X27" s="314">
        <f>②③７月!BM203</f>
        <v>0</v>
      </c>
      <c r="Y27" s="314">
        <f>②③７月!BN203</f>
        <v>0</v>
      </c>
      <c r="Z27" s="314">
        <f>②③７月!BO203</f>
        <v>0</v>
      </c>
      <c r="AA27" s="314">
        <f>②③７月!BP203</f>
        <v>0</v>
      </c>
      <c r="AB27" s="314">
        <f>②③７月!BQ203</f>
        <v>0</v>
      </c>
      <c r="AC27" s="314">
        <f>②③７月!BR203</f>
        <v>0</v>
      </c>
      <c r="AD27" s="314">
        <f>②③７月!BS203</f>
        <v>0</v>
      </c>
      <c r="AE27" s="314">
        <f>②③７月!BT203</f>
        <v>0</v>
      </c>
      <c r="AF27" s="314">
        <f>②③７月!BU203</f>
        <v>0</v>
      </c>
      <c r="AG27" s="314">
        <f t="shared" si="2"/>
        <v>0</v>
      </c>
    </row>
    <row r="28" spans="2:36">
      <c r="B28" s="821"/>
      <c r="C28" s="1" t="s">
        <v>21</v>
      </c>
      <c r="D28" s="314">
        <f>②③８月!AS203</f>
        <v>0</v>
      </c>
      <c r="E28" s="314">
        <f>②③８月!AT203</f>
        <v>0</v>
      </c>
      <c r="F28" s="314">
        <f>②③８月!AU203</f>
        <v>0</v>
      </c>
      <c r="G28" s="314">
        <f>②③８月!AV203</f>
        <v>0</v>
      </c>
      <c r="H28" s="314">
        <f>②③８月!AW203</f>
        <v>0</v>
      </c>
      <c r="I28" s="314">
        <f>②③８月!AX203</f>
        <v>0</v>
      </c>
      <c r="J28" s="314">
        <f>②③８月!AY203</f>
        <v>0</v>
      </c>
      <c r="K28" s="314">
        <f>②③８月!AZ203</f>
        <v>0</v>
      </c>
      <c r="L28" s="314">
        <f>②③８月!BA203</f>
        <v>0</v>
      </c>
      <c r="M28" s="314">
        <f>②③８月!BB203</f>
        <v>0</v>
      </c>
      <c r="N28" s="314">
        <f>②③８月!BC203</f>
        <v>0</v>
      </c>
      <c r="O28" s="314">
        <f>②③８月!BD203</f>
        <v>0</v>
      </c>
      <c r="P28" s="314">
        <f>②③８月!BE203</f>
        <v>0</v>
      </c>
      <c r="Q28" s="314">
        <f>②③８月!BF203</f>
        <v>0</v>
      </c>
      <c r="R28" s="314">
        <f>②③８月!BG203</f>
        <v>0</v>
      </c>
      <c r="S28" s="314">
        <f>②③８月!BH203</f>
        <v>0</v>
      </c>
      <c r="T28" s="314">
        <f>②③８月!BI203</f>
        <v>0</v>
      </c>
      <c r="U28" s="314">
        <f>②③８月!BJ203</f>
        <v>0</v>
      </c>
      <c r="V28" s="314">
        <f>②③８月!BK203</f>
        <v>0</v>
      </c>
      <c r="W28" s="314">
        <f>②③８月!BL203</f>
        <v>0</v>
      </c>
      <c r="X28" s="314">
        <f>②③８月!BM203</f>
        <v>0</v>
      </c>
      <c r="Y28" s="314">
        <f>②③８月!BN203</f>
        <v>0</v>
      </c>
      <c r="Z28" s="314">
        <f>②③８月!BO203</f>
        <v>0</v>
      </c>
      <c r="AA28" s="314">
        <f>②③８月!BP203</f>
        <v>0</v>
      </c>
      <c r="AB28" s="314">
        <f>②③８月!BQ203</f>
        <v>0</v>
      </c>
      <c r="AC28" s="314">
        <f>②③８月!BR203</f>
        <v>0</v>
      </c>
      <c r="AD28" s="314">
        <f>②③８月!BS203</f>
        <v>0</v>
      </c>
      <c r="AE28" s="314">
        <f>②③８月!BT203</f>
        <v>0</v>
      </c>
      <c r="AF28" s="314">
        <f>②③８月!BU203</f>
        <v>0</v>
      </c>
      <c r="AG28" s="314">
        <f t="shared" si="2"/>
        <v>0</v>
      </c>
    </row>
    <row r="29" spans="2:36">
      <c r="B29" s="821"/>
      <c r="C29" s="1" t="s">
        <v>22</v>
      </c>
      <c r="D29" s="314">
        <f>②③９月!AS203</f>
        <v>0</v>
      </c>
      <c r="E29" s="314">
        <f>②③９月!AT203</f>
        <v>0</v>
      </c>
      <c r="F29" s="314">
        <f>②③９月!AU203</f>
        <v>0</v>
      </c>
      <c r="G29" s="314">
        <f>②③９月!AV203</f>
        <v>0</v>
      </c>
      <c r="H29" s="314">
        <f>②③９月!AW203</f>
        <v>0</v>
      </c>
      <c r="I29" s="314">
        <f>②③９月!AX203</f>
        <v>0</v>
      </c>
      <c r="J29" s="314">
        <f>②③９月!AY203</f>
        <v>0</v>
      </c>
      <c r="K29" s="314">
        <f>②③９月!AZ203</f>
        <v>0</v>
      </c>
      <c r="L29" s="314">
        <f>②③９月!BA203</f>
        <v>0</v>
      </c>
      <c r="M29" s="314">
        <f>②③９月!BB203</f>
        <v>0</v>
      </c>
      <c r="N29" s="314">
        <f>②③９月!BC203</f>
        <v>0</v>
      </c>
      <c r="O29" s="314">
        <f>②③９月!BD203</f>
        <v>0</v>
      </c>
      <c r="P29" s="314">
        <f>②③９月!BE203</f>
        <v>0</v>
      </c>
      <c r="Q29" s="314">
        <f>②③９月!BF203</f>
        <v>0</v>
      </c>
      <c r="R29" s="314">
        <f>②③９月!BG203</f>
        <v>0</v>
      </c>
      <c r="S29" s="314">
        <f>②③９月!BH203</f>
        <v>0</v>
      </c>
      <c r="T29" s="314">
        <f>②③９月!BI203</f>
        <v>0</v>
      </c>
      <c r="U29" s="314">
        <f>②③９月!BJ203</f>
        <v>0</v>
      </c>
      <c r="V29" s="314">
        <f>②③９月!BK203</f>
        <v>0</v>
      </c>
      <c r="W29" s="314">
        <f>②③９月!BL203</f>
        <v>0</v>
      </c>
      <c r="X29" s="314">
        <f>②③９月!BM203</f>
        <v>0</v>
      </c>
      <c r="Y29" s="314">
        <f>②③９月!BN203</f>
        <v>0</v>
      </c>
      <c r="Z29" s="314">
        <f>②③９月!BO203</f>
        <v>0</v>
      </c>
      <c r="AA29" s="314">
        <f>②③９月!BP203</f>
        <v>0</v>
      </c>
      <c r="AB29" s="314">
        <f>②③９月!BQ203</f>
        <v>0</v>
      </c>
      <c r="AC29" s="314">
        <f>②③９月!BR203</f>
        <v>0</v>
      </c>
      <c r="AD29" s="314">
        <f>②③９月!BS203</f>
        <v>0</v>
      </c>
      <c r="AE29" s="314">
        <f>②③９月!BT203</f>
        <v>0</v>
      </c>
      <c r="AF29" s="314">
        <f>②③９月!BU203</f>
        <v>0</v>
      </c>
      <c r="AG29" s="314">
        <f t="shared" si="2"/>
        <v>0</v>
      </c>
    </row>
    <row r="30" spans="2:36">
      <c r="B30" s="821"/>
      <c r="C30" s="1" t="s">
        <v>206</v>
      </c>
      <c r="D30" s="314">
        <f>②③10月!AS203</f>
        <v>0</v>
      </c>
      <c r="E30" s="314">
        <f>②③10月!AT203</f>
        <v>0</v>
      </c>
      <c r="F30" s="314">
        <f>②③10月!AU203</f>
        <v>0</v>
      </c>
      <c r="G30" s="314">
        <f>②③10月!AV203</f>
        <v>0</v>
      </c>
      <c r="H30" s="314">
        <f>②③10月!AW203</f>
        <v>0</v>
      </c>
      <c r="I30" s="314">
        <f>②③10月!AX203</f>
        <v>0</v>
      </c>
      <c r="J30" s="314">
        <f>②③10月!AY203</f>
        <v>0</v>
      </c>
      <c r="K30" s="314">
        <f>②③10月!AZ203</f>
        <v>0</v>
      </c>
      <c r="L30" s="314">
        <f>②③10月!BA203</f>
        <v>0</v>
      </c>
      <c r="M30" s="314">
        <f>②③10月!BB203</f>
        <v>0</v>
      </c>
      <c r="N30" s="314">
        <f>②③10月!BC203</f>
        <v>0</v>
      </c>
      <c r="O30" s="314">
        <f>②③10月!BD203</f>
        <v>0</v>
      </c>
      <c r="P30" s="314">
        <f>②③10月!BE203</f>
        <v>0</v>
      </c>
      <c r="Q30" s="314">
        <f>②③10月!BF203</f>
        <v>0</v>
      </c>
      <c r="R30" s="314">
        <f>②③10月!BG203</f>
        <v>0</v>
      </c>
      <c r="S30" s="314">
        <f>②③10月!BH203</f>
        <v>0</v>
      </c>
      <c r="T30" s="314">
        <f>②③10月!BI203</f>
        <v>0</v>
      </c>
      <c r="U30" s="314">
        <f>②③10月!BJ203</f>
        <v>0</v>
      </c>
      <c r="V30" s="314">
        <f>②③10月!BK203</f>
        <v>0</v>
      </c>
      <c r="W30" s="314">
        <f>②③10月!BL203</f>
        <v>0</v>
      </c>
      <c r="X30" s="314">
        <f>②③10月!BM203</f>
        <v>0</v>
      </c>
      <c r="Y30" s="314">
        <f>②③10月!BN203</f>
        <v>0</v>
      </c>
      <c r="Z30" s="314">
        <f>②③10月!BO203</f>
        <v>0</v>
      </c>
      <c r="AA30" s="314">
        <f>②③10月!BP203</f>
        <v>0</v>
      </c>
      <c r="AB30" s="314">
        <f>②③10月!BQ203</f>
        <v>0</v>
      </c>
      <c r="AC30" s="314">
        <f>②③10月!BR203</f>
        <v>0</v>
      </c>
      <c r="AD30" s="314">
        <f>②③10月!BS203</f>
        <v>0</v>
      </c>
      <c r="AE30" s="314">
        <f>②③10月!BT203</f>
        <v>0</v>
      </c>
      <c r="AF30" s="314">
        <f>②③10月!BU203</f>
        <v>0</v>
      </c>
      <c r="AG30" s="314">
        <f t="shared" si="2"/>
        <v>0</v>
      </c>
    </row>
    <row r="31" spans="2:36">
      <c r="B31" s="821"/>
      <c r="C31" s="1" t="s">
        <v>207</v>
      </c>
      <c r="D31" s="314">
        <f>②③11月!AS203</f>
        <v>0</v>
      </c>
      <c r="E31" s="314">
        <f>②③11月!AT203</f>
        <v>0</v>
      </c>
      <c r="F31" s="314">
        <f>②③11月!AU203</f>
        <v>0</v>
      </c>
      <c r="G31" s="314">
        <f>②③11月!AV203</f>
        <v>0</v>
      </c>
      <c r="H31" s="314">
        <f>②③11月!AW203</f>
        <v>0</v>
      </c>
      <c r="I31" s="314">
        <f>②③11月!AX203</f>
        <v>0</v>
      </c>
      <c r="J31" s="314">
        <f>②③11月!AY203</f>
        <v>0</v>
      </c>
      <c r="K31" s="314">
        <f>②③11月!AZ203</f>
        <v>0</v>
      </c>
      <c r="L31" s="314">
        <f>②③11月!BA203</f>
        <v>0</v>
      </c>
      <c r="M31" s="314">
        <f>②③11月!BB203</f>
        <v>0</v>
      </c>
      <c r="N31" s="314">
        <f>②③11月!BC203</f>
        <v>0</v>
      </c>
      <c r="O31" s="314">
        <f>②③11月!BD203</f>
        <v>0</v>
      </c>
      <c r="P31" s="314">
        <f>②③11月!BE203</f>
        <v>0</v>
      </c>
      <c r="Q31" s="314">
        <f>②③11月!BF203</f>
        <v>0</v>
      </c>
      <c r="R31" s="314">
        <f>②③11月!BG203</f>
        <v>0</v>
      </c>
      <c r="S31" s="314">
        <f>②③11月!BH203</f>
        <v>0</v>
      </c>
      <c r="T31" s="314">
        <f>②③11月!BI203</f>
        <v>0</v>
      </c>
      <c r="U31" s="314">
        <f>②③11月!BJ203</f>
        <v>0</v>
      </c>
      <c r="V31" s="314">
        <f>②③11月!BK203</f>
        <v>0</v>
      </c>
      <c r="W31" s="314">
        <f>②③11月!BL203</f>
        <v>0</v>
      </c>
      <c r="X31" s="314">
        <f>②③11月!BM203</f>
        <v>0</v>
      </c>
      <c r="Y31" s="314">
        <f>②③11月!BN203</f>
        <v>0</v>
      </c>
      <c r="Z31" s="314">
        <f>②③11月!BO203</f>
        <v>0</v>
      </c>
      <c r="AA31" s="314">
        <f>②③11月!BP203</f>
        <v>0</v>
      </c>
      <c r="AB31" s="314">
        <f>②③11月!BQ203</f>
        <v>0</v>
      </c>
      <c r="AC31" s="314">
        <f>②③11月!BR203</f>
        <v>0</v>
      </c>
      <c r="AD31" s="314">
        <f>②③11月!BS203</f>
        <v>0</v>
      </c>
      <c r="AE31" s="314">
        <f>②③11月!BT203</f>
        <v>0</v>
      </c>
      <c r="AF31" s="314">
        <f>②③11月!BU203</f>
        <v>0</v>
      </c>
      <c r="AG31" s="314">
        <f t="shared" si="2"/>
        <v>0</v>
      </c>
    </row>
    <row r="32" spans="2:36">
      <c r="B32" s="821"/>
      <c r="C32" s="1" t="s">
        <v>208</v>
      </c>
      <c r="D32" s="314">
        <f>②③12月!AS203</f>
        <v>0</v>
      </c>
      <c r="E32" s="314">
        <f>②③12月!AT203</f>
        <v>0</v>
      </c>
      <c r="F32" s="314">
        <f>②③12月!AU203</f>
        <v>0</v>
      </c>
      <c r="G32" s="314">
        <f>②③12月!AV203</f>
        <v>0</v>
      </c>
      <c r="H32" s="314">
        <f>②③12月!AW203</f>
        <v>0</v>
      </c>
      <c r="I32" s="314">
        <f>②③12月!AX203</f>
        <v>0</v>
      </c>
      <c r="J32" s="314">
        <f>②③12月!AY203</f>
        <v>0</v>
      </c>
      <c r="K32" s="314">
        <f>②③12月!AZ203</f>
        <v>0</v>
      </c>
      <c r="L32" s="314">
        <f>②③12月!BA203</f>
        <v>0</v>
      </c>
      <c r="M32" s="314">
        <f>②③12月!BB203</f>
        <v>0</v>
      </c>
      <c r="N32" s="314">
        <f>②③12月!BC203</f>
        <v>0</v>
      </c>
      <c r="O32" s="314">
        <f>②③12月!BD203</f>
        <v>0</v>
      </c>
      <c r="P32" s="314">
        <f>②③12月!BE203</f>
        <v>0</v>
      </c>
      <c r="Q32" s="314">
        <f>②③12月!BF203</f>
        <v>0</v>
      </c>
      <c r="R32" s="314">
        <f>②③12月!BG203</f>
        <v>0</v>
      </c>
      <c r="S32" s="314">
        <f>②③12月!BH203</f>
        <v>0</v>
      </c>
      <c r="T32" s="314">
        <f>②③12月!BI203</f>
        <v>0</v>
      </c>
      <c r="U32" s="314">
        <f>②③12月!BJ203</f>
        <v>0</v>
      </c>
      <c r="V32" s="314">
        <f>②③12月!BK203</f>
        <v>0</v>
      </c>
      <c r="W32" s="314">
        <f>②③12月!BL203</f>
        <v>0</v>
      </c>
      <c r="X32" s="314">
        <f>②③12月!BM203</f>
        <v>0</v>
      </c>
      <c r="Y32" s="314">
        <f>②③12月!BN203</f>
        <v>0</v>
      </c>
      <c r="Z32" s="314">
        <f>②③12月!BO203</f>
        <v>0</v>
      </c>
      <c r="AA32" s="314">
        <f>②③12月!BP203</f>
        <v>0</v>
      </c>
      <c r="AB32" s="314">
        <f>②③12月!BQ203</f>
        <v>0</v>
      </c>
      <c r="AC32" s="314">
        <f>②③12月!BR203</f>
        <v>0</v>
      </c>
      <c r="AD32" s="314">
        <f>②③12月!BS203</f>
        <v>0</v>
      </c>
      <c r="AE32" s="314">
        <f>②③12月!BT203</f>
        <v>0</v>
      </c>
      <c r="AF32" s="314">
        <f>②③12月!BU203</f>
        <v>0</v>
      </c>
      <c r="AG32" s="314">
        <f t="shared" si="2"/>
        <v>0</v>
      </c>
    </row>
    <row r="33" spans="2:36">
      <c r="B33" s="821"/>
      <c r="C33" s="1" t="s">
        <v>26</v>
      </c>
      <c r="D33" s="314">
        <f>②③１月!AS203</f>
        <v>0</v>
      </c>
      <c r="E33" s="314">
        <f>②③１月!AT203</f>
        <v>0</v>
      </c>
      <c r="F33" s="314">
        <f>②③１月!AU203</f>
        <v>0</v>
      </c>
      <c r="G33" s="314">
        <f>②③１月!AV203</f>
        <v>0</v>
      </c>
      <c r="H33" s="314">
        <f>②③１月!AW203</f>
        <v>0</v>
      </c>
      <c r="I33" s="314">
        <f>②③１月!AX203</f>
        <v>0</v>
      </c>
      <c r="J33" s="314">
        <f>②③１月!AY203</f>
        <v>0</v>
      </c>
      <c r="K33" s="314">
        <f>②③１月!AZ203</f>
        <v>0</v>
      </c>
      <c r="L33" s="314">
        <f>②③１月!BA203</f>
        <v>0</v>
      </c>
      <c r="M33" s="314">
        <f>②③１月!BB203</f>
        <v>0</v>
      </c>
      <c r="N33" s="314">
        <f>②③１月!BC203</f>
        <v>0</v>
      </c>
      <c r="O33" s="314">
        <f>②③１月!BD203</f>
        <v>0</v>
      </c>
      <c r="P33" s="314">
        <f>②③１月!BE203</f>
        <v>0</v>
      </c>
      <c r="Q33" s="314">
        <f>②③１月!BF203</f>
        <v>0</v>
      </c>
      <c r="R33" s="314">
        <f>②③１月!BG203</f>
        <v>0</v>
      </c>
      <c r="S33" s="314">
        <f>②③１月!BH203</f>
        <v>0</v>
      </c>
      <c r="T33" s="314">
        <f>②③１月!BI203</f>
        <v>0</v>
      </c>
      <c r="U33" s="314">
        <f>②③１月!BJ203</f>
        <v>0</v>
      </c>
      <c r="V33" s="314">
        <f>②③１月!BK203</f>
        <v>0</v>
      </c>
      <c r="W33" s="314">
        <f>②③１月!BL203</f>
        <v>0</v>
      </c>
      <c r="X33" s="314">
        <f>②③１月!BM203</f>
        <v>0</v>
      </c>
      <c r="Y33" s="314">
        <f>②③１月!BN203</f>
        <v>0</v>
      </c>
      <c r="Z33" s="314">
        <f>②③１月!BO203</f>
        <v>0</v>
      </c>
      <c r="AA33" s="314">
        <f>②③１月!BP203</f>
        <v>0</v>
      </c>
      <c r="AB33" s="314">
        <f>②③１月!BQ203</f>
        <v>0</v>
      </c>
      <c r="AC33" s="314">
        <f>②③１月!BR203</f>
        <v>0</v>
      </c>
      <c r="AD33" s="314">
        <f>②③１月!BS203</f>
        <v>0</v>
      </c>
      <c r="AE33" s="314">
        <f>②③１月!BT203</f>
        <v>0</v>
      </c>
      <c r="AF33" s="314">
        <f>②③１月!BU203</f>
        <v>0</v>
      </c>
      <c r="AG33" s="314">
        <f t="shared" si="2"/>
        <v>0</v>
      </c>
    </row>
    <row r="34" spans="2:36">
      <c r="B34" s="821"/>
      <c r="C34" s="1" t="s">
        <v>27</v>
      </c>
      <c r="D34" s="314">
        <f>②③２月!AS203</f>
        <v>0</v>
      </c>
      <c r="E34" s="314">
        <f>②③２月!AT203</f>
        <v>0</v>
      </c>
      <c r="F34" s="314">
        <f>②③２月!AU203</f>
        <v>0</v>
      </c>
      <c r="G34" s="314">
        <f>②③２月!AV203</f>
        <v>0</v>
      </c>
      <c r="H34" s="314">
        <f>②③２月!AW203</f>
        <v>0</v>
      </c>
      <c r="I34" s="314">
        <f>②③２月!AX203</f>
        <v>0</v>
      </c>
      <c r="J34" s="314">
        <f>②③２月!AY203</f>
        <v>0</v>
      </c>
      <c r="K34" s="314">
        <f>②③２月!AZ203</f>
        <v>0</v>
      </c>
      <c r="L34" s="314">
        <f>②③２月!BA203</f>
        <v>0</v>
      </c>
      <c r="M34" s="314">
        <f>②③２月!BB203</f>
        <v>0</v>
      </c>
      <c r="N34" s="314">
        <f>②③２月!BC203</f>
        <v>0</v>
      </c>
      <c r="O34" s="314">
        <f>②③２月!BD203</f>
        <v>0</v>
      </c>
      <c r="P34" s="314">
        <f>②③２月!BE203</f>
        <v>0</v>
      </c>
      <c r="Q34" s="314">
        <f>②③２月!BF203</f>
        <v>0</v>
      </c>
      <c r="R34" s="314">
        <f>②③２月!BG203</f>
        <v>0</v>
      </c>
      <c r="S34" s="314">
        <f>②③２月!BH203</f>
        <v>0</v>
      </c>
      <c r="T34" s="314">
        <f>②③２月!BI203</f>
        <v>0</v>
      </c>
      <c r="U34" s="314">
        <f>②③２月!BJ203</f>
        <v>0</v>
      </c>
      <c r="V34" s="314">
        <f>②③２月!BK203</f>
        <v>0</v>
      </c>
      <c r="W34" s="314">
        <f>②③２月!BL203</f>
        <v>0</v>
      </c>
      <c r="X34" s="314">
        <f>②③２月!BM203</f>
        <v>0</v>
      </c>
      <c r="Y34" s="314">
        <f>②③２月!BN203</f>
        <v>0</v>
      </c>
      <c r="Z34" s="314">
        <f>②③２月!BO203</f>
        <v>0</v>
      </c>
      <c r="AA34" s="314">
        <f>②③２月!BP203</f>
        <v>0</v>
      </c>
      <c r="AB34" s="314">
        <f>②③２月!BQ203</f>
        <v>0</v>
      </c>
      <c r="AC34" s="314">
        <f>②③２月!BR203</f>
        <v>0</v>
      </c>
      <c r="AD34" s="314">
        <f>②③２月!BS203</f>
        <v>0</v>
      </c>
      <c r="AE34" s="314">
        <f>②③２月!BT203</f>
        <v>0</v>
      </c>
      <c r="AF34" s="314">
        <f>②③２月!BU203</f>
        <v>0</v>
      </c>
      <c r="AG34" s="314">
        <f t="shared" si="2"/>
        <v>0</v>
      </c>
    </row>
    <row r="35" spans="2:36">
      <c r="B35" s="821"/>
      <c r="C35" s="1" t="s">
        <v>28</v>
      </c>
      <c r="D35" s="314">
        <f>②③３月!AS203</f>
        <v>0</v>
      </c>
      <c r="E35" s="314">
        <f>②③３月!AT203</f>
        <v>0</v>
      </c>
      <c r="F35" s="314">
        <f>②③３月!AU203</f>
        <v>0</v>
      </c>
      <c r="G35" s="314">
        <f>②③３月!AV203</f>
        <v>0</v>
      </c>
      <c r="H35" s="314">
        <f>②③３月!AW203</f>
        <v>0</v>
      </c>
      <c r="I35" s="314">
        <f>②③３月!AX203</f>
        <v>0</v>
      </c>
      <c r="J35" s="314">
        <f>②③３月!AY203</f>
        <v>0</v>
      </c>
      <c r="K35" s="314">
        <f>②③３月!AZ203</f>
        <v>0</v>
      </c>
      <c r="L35" s="314">
        <f>②③３月!BA203</f>
        <v>0</v>
      </c>
      <c r="M35" s="314">
        <f>②③３月!BB203</f>
        <v>0</v>
      </c>
      <c r="N35" s="314">
        <f>②③３月!BC203</f>
        <v>0</v>
      </c>
      <c r="O35" s="314">
        <f>②③３月!BD203</f>
        <v>0</v>
      </c>
      <c r="P35" s="314">
        <f>②③３月!BE203</f>
        <v>0</v>
      </c>
      <c r="Q35" s="314">
        <f>②③３月!BF203</f>
        <v>0</v>
      </c>
      <c r="R35" s="314">
        <f>②③３月!BG203</f>
        <v>0</v>
      </c>
      <c r="S35" s="314">
        <f>②③３月!BH203</f>
        <v>0</v>
      </c>
      <c r="T35" s="314">
        <f>②③３月!BI203</f>
        <v>0</v>
      </c>
      <c r="U35" s="314">
        <f>②③３月!BJ203</f>
        <v>0</v>
      </c>
      <c r="V35" s="314">
        <f>②③３月!BK203</f>
        <v>0</v>
      </c>
      <c r="W35" s="314">
        <f>②③３月!BL203</f>
        <v>0</v>
      </c>
      <c r="X35" s="314">
        <f>②③３月!BM203</f>
        <v>0</v>
      </c>
      <c r="Y35" s="314">
        <f>②③３月!BN203</f>
        <v>0</v>
      </c>
      <c r="Z35" s="314">
        <f>②③３月!BO203</f>
        <v>0</v>
      </c>
      <c r="AA35" s="314">
        <f>②③３月!BP203</f>
        <v>0</v>
      </c>
      <c r="AB35" s="314">
        <f>②③３月!BQ203</f>
        <v>0</v>
      </c>
      <c r="AC35" s="314">
        <f>②③３月!BR203</f>
        <v>0</v>
      </c>
      <c r="AD35" s="314">
        <f>②③３月!BS203</f>
        <v>0</v>
      </c>
      <c r="AE35" s="314">
        <f>②③３月!BT203</f>
        <v>0</v>
      </c>
      <c r="AF35" s="314">
        <f>②③３月!BU203</f>
        <v>0</v>
      </c>
      <c r="AG35" s="314">
        <f t="shared" si="2"/>
        <v>0</v>
      </c>
      <c r="AI35" s="316" t="s">
        <v>636</v>
      </c>
      <c r="AJ35" s="314">
        <f>D36+F36+H36+J36+L36+N36+O36+Q36+S36+U36+W36+Y36+AA36+AC36+AE36+AF36</f>
        <v>0</v>
      </c>
    </row>
    <row r="36" spans="2:36">
      <c r="B36" s="821"/>
      <c r="C36" s="1" t="s">
        <v>29</v>
      </c>
      <c r="D36" s="314">
        <f>SUM(D24:D35)</f>
        <v>0</v>
      </c>
      <c r="E36" s="314">
        <f t="shared" ref="E36" si="3">SUM(E24:E35)</f>
        <v>0</v>
      </c>
      <c r="F36" s="314">
        <f t="shared" ref="F36" si="4">SUM(F24:F35)</f>
        <v>0</v>
      </c>
      <c r="G36" s="314">
        <f t="shared" ref="G36" si="5">SUM(G24:G35)</f>
        <v>0</v>
      </c>
      <c r="H36" s="314">
        <f t="shared" ref="H36" si="6">SUM(H24:H35)</f>
        <v>0</v>
      </c>
      <c r="I36" s="314">
        <f t="shared" ref="I36" si="7">SUM(I24:I35)</f>
        <v>0</v>
      </c>
      <c r="J36" s="314">
        <f t="shared" ref="J36" si="8">SUM(J24:J35)</f>
        <v>0</v>
      </c>
      <c r="K36" s="314">
        <f t="shared" ref="K36" si="9">SUM(K24:K35)</f>
        <v>0</v>
      </c>
      <c r="L36" s="314">
        <f t="shared" ref="L36" si="10">SUM(L24:L35)</f>
        <v>0</v>
      </c>
      <c r="M36" s="314">
        <f t="shared" ref="M36" si="11">SUM(M24:M35)</f>
        <v>0</v>
      </c>
      <c r="N36" s="314">
        <f t="shared" ref="N36" si="12">SUM(N24:N35)</f>
        <v>0</v>
      </c>
      <c r="O36" s="314">
        <f t="shared" ref="O36:R36" si="13">SUM(O24:O35)</f>
        <v>0</v>
      </c>
      <c r="P36" s="314">
        <f t="shared" si="13"/>
        <v>0</v>
      </c>
      <c r="Q36" s="314">
        <f t="shared" si="13"/>
        <v>0</v>
      </c>
      <c r="R36" s="314">
        <f t="shared" si="13"/>
        <v>0</v>
      </c>
      <c r="S36" s="314">
        <f t="shared" ref="S36" si="14">SUM(S24:S35)</f>
        <v>0</v>
      </c>
      <c r="T36" s="314">
        <f t="shared" ref="T36" si="15">SUM(T24:T35)</f>
        <v>0</v>
      </c>
      <c r="U36" s="314">
        <f t="shared" ref="U36" si="16">SUM(U24:U35)</f>
        <v>0</v>
      </c>
      <c r="V36" s="314">
        <f t="shared" ref="V36" si="17">SUM(V24:V35)</f>
        <v>0</v>
      </c>
      <c r="W36" s="314">
        <f t="shared" ref="W36" si="18">SUM(W24:W35)</f>
        <v>0</v>
      </c>
      <c r="X36" s="314">
        <f t="shared" ref="X36" si="19">SUM(X24:X35)</f>
        <v>0</v>
      </c>
      <c r="Y36" s="314">
        <f t="shared" ref="Y36" si="20">SUM(Y24:Y35)</f>
        <v>0</v>
      </c>
      <c r="Z36" s="314">
        <f t="shared" ref="Z36" si="21">SUM(Z24:Z35)</f>
        <v>0</v>
      </c>
      <c r="AA36" s="314">
        <f t="shared" ref="AA36" si="22">SUM(AA24:AA35)</f>
        <v>0</v>
      </c>
      <c r="AB36" s="314">
        <f t="shared" ref="AB36" si="23">SUM(AB24:AB35)</f>
        <v>0</v>
      </c>
      <c r="AC36" s="314">
        <f t="shared" ref="AC36" si="24">SUM(AC24:AC35)</f>
        <v>0</v>
      </c>
      <c r="AD36" s="314">
        <f t="shared" ref="AD36" si="25">SUM(AD24:AD35)</f>
        <v>0</v>
      </c>
      <c r="AE36" s="314">
        <f t="shared" ref="AE36" si="26">SUM(AE24:AE35)</f>
        <v>0</v>
      </c>
      <c r="AF36" s="314">
        <f t="shared" ref="AF36" si="27">SUM(AF24:AF35)</f>
        <v>0</v>
      </c>
      <c r="AG36" s="314">
        <f t="shared" ref="AG36" si="28">SUM(AG24:AG35)</f>
        <v>0</v>
      </c>
      <c r="AI36" s="316" t="s">
        <v>637</v>
      </c>
      <c r="AJ36" s="314">
        <f>E36+G36+I36+K36+M36+R36+T36+V36+X36+Z36+AB36+AD36</f>
        <v>0</v>
      </c>
    </row>
    <row r="38" spans="2:36">
      <c r="B38" s="822" t="s">
        <v>29</v>
      </c>
      <c r="C38" s="823"/>
      <c r="D38" s="678" t="s">
        <v>383</v>
      </c>
      <c r="E38" s="679"/>
      <c r="F38" s="679"/>
      <c r="G38" s="679"/>
      <c r="H38" s="679"/>
      <c r="I38" s="679"/>
      <c r="J38" s="679"/>
      <c r="K38" s="679"/>
      <c r="L38" s="679"/>
      <c r="M38" s="679"/>
      <c r="N38" s="679"/>
      <c r="O38" s="679"/>
      <c r="P38" s="679"/>
      <c r="Q38" s="679"/>
      <c r="R38" s="679"/>
      <c r="S38" s="679"/>
      <c r="T38" s="679"/>
      <c r="U38" s="679"/>
      <c r="V38" s="679"/>
      <c r="W38" s="679"/>
      <c r="X38" s="679"/>
      <c r="Y38" s="679"/>
      <c r="Z38" s="679"/>
      <c r="AA38" s="679"/>
      <c r="AB38" s="679"/>
      <c r="AC38" s="679"/>
      <c r="AD38" s="679"/>
      <c r="AE38" s="679"/>
      <c r="AF38" s="679"/>
      <c r="AG38" s="680"/>
    </row>
    <row r="39" spans="2:36">
      <c r="B39" s="822"/>
      <c r="C39" s="823"/>
      <c r="D39" s="678" t="s">
        <v>374</v>
      </c>
      <c r="E39" s="680"/>
      <c r="F39" s="672" t="s">
        <v>376</v>
      </c>
      <c r="G39" s="672"/>
      <c r="H39" s="672" t="s">
        <v>452</v>
      </c>
      <c r="I39" s="672"/>
      <c r="J39" s="678" t="s">
        <v>151</v>
      </c>
      <c r="K39" s="680"/>
      <c r="L39" s="672" t="s">
        <v>594</v>
      </c>
      <c r="M39" s="672"/>
      <c r="N39" s="670" t="s">
        <v>226</v>
      </c>
      <c r="O39" s="670" t="s">
        <v>378</v>
      </c>
      <c r="P39" s="670" t="s">
        <v>663</v>
      </c>
      <c r="Q39" s="672" t="s">
        <v>620</v>
      </c>
      <c r="R39" s="672"/>
      <c r="S39" s="681" t="s">
        <v>393</v>
      </c>
      <c r="T39" s="682"/>
      <c r="U39" s="681" t="s">
        <v>77</v>
      </c>
      <c r="V39" s="682"/>
      <c r="W39" s="681" t="s">
        <v>604</v>
      </c>
      <c r="X39" s="682"/>
      <c r="Y39" s="681" t="s">
        <v>605</v>
      </c>
      <c r="Z39" s="682"/>
      <c r="AA39" s="681" t="s">
        <v>606</v>
      </c>
      <c r="AB39" s="682"/>
      <c r="AC39" s="685" t="s">
        <v>78</v>
      </c>
      <c r="AD39" s="686"/>
      <c r="AE39" s="670" t="s">
        <v>381</v>
      </c>
      <c r="AF39" s="670" t="s">
        <v>621</v>
      </c>
      <c r="AG39" s="672" t="s">
        <v>29</v>
      </c>
    </row>
    <row r="40" spans="2:36">
      <c r="B40" s="822"/>
      <c r="C40" s="823"/>
      <c r="D40" s="183" t="s">
        <v>152</v>
      </c>
      <c r="E40" s="183" t="s">
        <v>608</v>
      </c>
      <c r="F40" s="183" t="s">
        <v>79</v>
      </c>
      <c r="G40" s="183" t="s">
        <v>608</v>
      </c>
      <c r="H40" s="183" t="s">
        <v>79</v>
      </c>
      <c r="I40" s="183" t="s">
        <v>608</v>
      </c>
      <c r="J40" s="183" t="s">
        <v>152</v>
      </c>
      <c r="K40" s="183" t="s">
        <v>608</v>
      </c>
      <c r="L40" s="183" t="s">
        <v>79</v>
      </c>
      <c r="M40" s="183" t="s">
        <v>608</v>
      </c>
      <c r="N40" s="671"/>
      <c r="O40" s="671"/>
      <c r="P40" s="671"/>
      <c r="Q40" s="183" t="s">
        <v>79</v>
      </c>
      <c r="R40" s="183" t="s">
        <v>608</v>
      </c>
      <c r="S40" s="309" t="s">
        <v>79</v>
      </c>
      <c r="T40" s="309" t="s">
        <v>608</v>
      </c>
      <c r="U40" s="309" t="s">
        <v>79</v>
      </c>
      <c r="V40" s="309" t="s">
        <v>608</v>
      </c>
      <c r="W40" s="309" t="s">
        <v>79</v>
      </c>
      <c r="X40" s="309" t="s">
        <v>608</v>
      </c>
      <c r="Y40" s="309" t="s">
        <v>79</v>
      </c>
      <c r="Z40" s="309" t="s">
        <v>608</v>
      </c>
      <c r="AA40" s="309" t="s">
        <v>79</v>
      </c>
      <c r="AB40" s="309" t="s">
        <v>608</v>
      </c>
      <c r="AC40" s="309" t="s">
        <v>79</v>
      </c>
      <c r="AD40" s="309" t="s">
        <v>608</v>
      </c>
      <c r="AE40" s="671"/>
      <c r="AF40" s="671"/>
      <c r="AG40" s="672"/>
    </row>
    <row r="41" spans="2:36">
      <c r="B41" s="822"/>
      <c r="C41" s="1" t="s">
        <v>17</v>
      </c>
      <c r="D41" s="314">
        <f>D7+D24</f>
        <v>0</v>
      </c>
      <c r="E41" s="314">
        <f t="shared" ref="E41:AF41" si="29">E7+E24</f>
        <v>0</v>
      </c>
      <c r="F41" s="314">
        <f t="shared" si="29"/>
        <v>0</v>
      </c>
      <c r="G41" s="314">
        <f t="shared" si="29"/>
        <v>0</v>
      </c>
      <c r="H41" s="314">
        <f t="shared" si="29"/>
        <v>0</v>
      </c>
      <c r="I41" s="314">
        <f t="shared" si="29"/>
        <v>0</v>
      </c>
      <c r="J41" s="314">
        <f t="shared" si="29"/>
        <v>0</v>
      </c>
      <c r="K41" s="314">
        <f t="shared" si="29"/>
        <v>0</v>
      </c>
      <c r="L41" s="314">
        <f t="shared" si="29"/>
        <v>0</v>
      </c>
      <c r="M41" s="314">
        <f t="shared" si="29"/>
        <v>0</v>
      </c>
      <c r="N41" s="314">
        <f t="shared" si="29"/>
        <v>0</v>
      </c>
      <c r="O41" s="314">
        <f t="shared" si="29"/>
        <v>0</v>
      </c>
      <c r="P41" s="314">
        <f t="shared" ref="P41" si="30">P7+P24</f>
        <v>0</v>
      </c>
      <c r="Q41" s="314">
        <f t="shared" si="29"/>
        <v>0</v>
      </c>
      <c r="R41" s="314">
        <f t="shared" si="29"/>
        <v>0</v>
      </c>
      <c r="S41" s="314">
        <f t="shared" si="29"/>
        <v>0</v>
      </c>
      <c r="T41" s="314">
        <f t="shared" si="29"/>
        <v>0</v>
      </c>
      <c r="U41" s="314">
        <f t="shared" si="29"/>
        <v>0</v>
      </c>
      <c r="V41" s="314">
        <f t="shared" si="29"/>
        <v>0</v>
      </c>
      <c r="W41" s="314">
        <f t="shared" si="29"/>
        <v>0</v>
      </c>
      <c r="X41" s="314">
        <f t="shared" si="29"/>
        <v>0</v>
      </c>
      <c r="Y41" s="314">
        <f t="shared" si="29"/>
        <v>0</v>
      </c>
      <c r="Z41" s="314">
        <f t="shared" si="29"/>
        <v>0</v>
      </c>
      <c r="AA41" s="314">
        <f t="shared" si="29"/>
        <v>0</v>
      </c>
      <c r="AB41" s="314">
        <f t="shared" si="29"/>
        <v>0</v>
      </c>
      <c r="AC41" s="314">
        <f t="shared" si="29"/>
        <v>0</v>
      </c>
      <c r="AD41" s="314">
        <f t="shared" si="29"/>
        <v>0</v>
      </c>
      <c r="AE41" s="314">
        <f t="shared" si="29"/>
        <v>0</v>
      </c>
      <c r="AF41" s="314">
        <f t="shared" si="29"/>
        <v>0</v>
      </c>
      <c r="AG41" s="314">
        <f>SUM(D41:AF41)</f>
        <v>0</v>
      </c>
    </row>
    <row r="42" spans="2:36">
      <c r="B42" s="822"/>
      <c r="C42" s="1" t="s">
        <v>18</v>
      </c>
      <c r="D42" s="314">
        <f t="shared" ref="D42:AF42" si="31">D8+D25</f>
        <v>0</v>
      </c>
      <c r="E42" s="314">
        <f t="shared" si="31"/>
        <v>0</v>
      </c>
      <c r="F42" s="314">
        <f t="shared" si="31"/>
        <v>0</v>
      </c>
      <c r="G42" s="314">
        <f t="shared" si="31"/>
        <v>0</v>
      </c>
      <c r="H42" s="314">
        <f t="shared" si="31"/>
        <v>0</v>
      </c>
      <c r="I42" s="314">
        <f t="shared" si="31"/>
        <v>0</v>
      </c>
      <c r="J42" s="314">
        <f t="shared" si="31"/>
        <v>0</v>
      </c>
      <c r="K42" s="314">
        <f t="shared" si="31"/>
        <v>0</v>
      </c>
      <c r="L42" s="314">
        <f t="shared" si="31"/>
        <v>0</v>
      </c>
      <c r="M42" s="314">
        <f t="shared" si="31"/>
        <v>0</v>
      </c>
      <c r="N42" s="314">
        <f t="shared" si="31"/>
        <v>0</v>
      </c>
      <c r="O42" s="314">
        <f t="shared" si="31"/>
        <v>0</v>
      </c>
      <c r="P42" s="314">
        <f t="shared" ref="P42" si="32">P8+P25</f>
        <v>0</v>
      </c>
      <c r="Q42" s="314">
        <f t="shared" si="31"/>
        <v>0</v>
      </c>
      <c r="R42" s="314">
        <f t="shared" si="31"/>
        <v>0</v>
      </c>
      <c r="S42" s="314">
        <f t="shared" si="31"/>
        <v>0</v>
      </c>
      <c r="T42" s="314">
        <f t="shared" si="31"/>
        <v>0</v>
      </c>
      <c r="U42" s="314">
        <f t="shared" si="31"/>
        <v>0</v>
      </c>
      <c r="V42" s="314">
        <f t="shared" si="31"/>
        <v>0</v>
      </c>
      <c r="W42" s="314">
        <f t="shared" si="31"/>
        <v>0</v>
      </c>
      <c r="X42" s="314">
        <f t="shared" si="31"/>
        <v>0</v>
      </c>
      <c r="Y42" s="314">
        <f t="shared" si="31"/>
        <v>0</v>
      </c>
      <c r="Z42" s="314">
        <f t="shared" si="31"/>
        <v>0</v>
      </c>
      <c r="AA42" s="314">
        <f t="shared" si="31"/>
        <v>0</v>
      </c>
      <c r="AB42" s="314">
        <f t="shared" si="31"/>
        <v>0</v>
      </c>
      <c r="AC42" s="314">
        <f t="shared" si="31"/>
        <v>0</v>
      </c>
      <c r="AD42" s="314">
        <f t="shared" si="31"/>
        <v>0</v>
      </c>
      <c r="AE42" s="314">
        <f t="shared" si="31"/>
        <v>0</v>
      </c>
      <c r="AF42" s="314">
        <f t="shared" si="31"/>
        <v>0</v>
      </c>
      <c r="AG42" s="314">
        <f t="shared" ref="AG42:AG52" si="33">SUM(D42:AF42)</f>
        <v>0</v>
      </c>
    </row>
    <row r="43" spans="2:36">
      <c r="B43" s="822"/>
      <c r="C43" s="1" t="s">
        <v>19</v>
      </c>
      <c r="D43" s="314">
        <f t="shared" ref="D43:AF43" si="34">D9+D26</f>
        <v>0</v>
      </c>
      <c r="E43" s="314">
        <f t="shared" si="34"/>
        <v>0</v>
      </c>
      <c r="F43" s="314">
        <f t="shared" si="34"/>
        <v>0</v>
      </c>
      <c r="G43" s="314">
        <f t="shared" si="34"/>
        <v>0</v>
      </c>
      <c r="H43" s="314">
        <f t="shared" si="34"/>
        <v>0</v>
      </c>
      <c r="I43" s="314">
        <f t="shared" si="34"/>
        <v>0</v>
      </c>
      <c r="J43" s="314">
        <f t="shared" si="34"/>
        <v>0</v>
      </c>
      <c r="K43" s="314">
        <f t="shared" si="34"/>
        <v>0</v>
      </c>
      <c r="L43" s="314">
        <f t="shared" si="34"/>
        <v>0</v>
      </c>
      <c r="M43" s="314">
        <f t="shared" si="34"/>
        <v>0</v>
      </c>
      <c r="N43" s="314">
        <f t="shared" si="34"/>
        <v>0</v>
      </c>
      <c r="O43" s="314">
        <f t="shared" si="34"/>
        <v>0</v>
      </c>
      <c r="P43" s="314">
        <f t="shared" ref="P43" si="35">P9+P26</f>
        <v>0</v>
      </c>
      <c r="Q43" s="314">
        <f t="shared" si="34"/>
        <v>0</v>
      </c>
      <c r="R43" s="314">
        <f t="shared" si="34"/>
        <v>0</v>
      </c>
      <c r="S43" s="314">
        <f t="shared" si="34"/>
        <v>0</v>
      </c>
      <c r="T43" s="314">
        <f t="shared" si="34"/>
        <v>0</v>
      </c>
      <c r="U43" s="314">
        <f t="shared" si="34"/>
        <v>0</v>
      </c>
      <c r="V43" s="314">
        <f t="shared" si="34"/>
        <v>0</v>
      </c>
      <c r="W43" s="314">
        <f t="shared" si="34"/>
        <v>0</v>
      </c>
      <c r="X43" s="314">
        <f t="shared" si="34"/>
        <v>0</v>
      </c>
      <c r="Y43" s="314">
        <f t="shared" si="34"/>
        <v>0</v>
      </c>
      <c r="Z43" s="314">
        <f t="shared" si="34"/>
        <v>0</v>
      </c>
      <c r="AA43" s="314">
        <f t="shared" si="34"/>
        <v>0</v>
      </c>
      <c r="AB43" s="314">
        <f t="shared" si="34"/>
        <v>0</v>
      </c>
      <c r="AC43" s="314">
        <f t="shared" si="34"/>
        <v>0</v>
      </c>
      <c r="AD43" s="314">
        <f t="shared" si="34"/>
        <v>0</v>
      </c>
      <c r="AE43" s="314">
        <f t="shared" si="34"/>
        <v>0</v>
      </c>
      <c r="AF43" s="314">
        <f t="shared" si="34"/>
        <v>0</v>
      </c>
      <c r="AG43" s="314">
        <f t="shared" si="33"/>
        <v>0</v>
      </c>
    </row>
    <row r="44" spans="2:36">
      <c r="B44" s="822"/>
      <c r="C44" s="1" t="s">
        <v>20</v>
      </c>
      <c r="D44" s="314">
        <f t="shared" ref="D44:AF44" si="36">D10+D27</f>
        <v>0</v>
      </c>
      <c r="E44" s="314">
        <f t="shared" si="36"/>
        <v>0</v>
      </c>
      <c r="F44" s="314">
        <f t="shared" si="36"/>
        <v>0</v>
      </c>
      <c r="G44" s="314">
        <f t="shared" si="36"/>
        <v>0</v>
      </c>
      <c r="H44" s="314">
        <f t="shared" si="36"/>
        <v>0</v>
      </c>
      <c r="I44" s="314">
        <f t="shared" si="36"/>
        <v>0</v>
      </c>
      <c r="J44" s="314">
        <f t="shared" si="36"/>
        <v>0</v>
      </c>
      <c r="K44" s="314">
        <f t="shared" si="36"/>
        <v>0</v>
      </c>
      <c r="L44" s="314">
        <f t="shared" si="36"/>
        <v>0</v>
      </c>
      <c r="M44" s="314">
        <f t="shared" si="36"/>
        <v>0</v>
      </c>
      <c r="N44" s="314">
        <f t="shared" si="36"/>
        <v>0</v>
      </c>
      <c r="O44" s="314">
        <f t="shared" si="36"/>
        <v>0</v>
      </c>
      <c r="P44" s="314">
        <f t="shared" ref="P44" si="37">P10+P27</f>
        <v>0</v>
      </c>
      <c r="Q44" s="314">
        <f t="shared" si="36"/>
        <v>0</v>
      </c>
      <c r="R44" s="314">
        <f t="shared" si="36"/>
        <v>0</v>
      </c>
      <c r="S44" s="314">
        <f t="shared" si="36"/>
        <v>0</v>
      </c>
      <c r="T44" s="314">
        <f t="shared" si="36"/>
        <v>0</v>
      </c>
      <c r="U44" s="314">
        <f t="shared" si="36"/>
        <v>0</v>
      </c>
      <c r="V44" s="314">
        <f t="shared" si="36"/>
        <v>0</v>
      </c>
      <c r="W44" s="314">
        <f t="shared" si="36"/>
        <v>0</v>
      </c>
      <c r="X44" s="314">
        <f t="shared" si="36"/>
        <v>0</v>
      </c>
      <c r="Y44" s="314">
        <f t="shared" si="36"/>
        <v>0</v>
      </c>
      <c r="Z44" s="314">
        <f t="shared" si="36"/>
        <v>0</v>
      </c>
      <c r="AA44" s="314">
        <f t="shared" si="36"/>
        <v>0</v>
      </c>
      <c r="AB44" s="314">
        <f t="shared" si="36"/>
        <v>0</v>
      </c>
      <c r="AC44" s="314">
        <f t="shared" si="36"/>
        <v>0</v>
      </c>
      <c r="AD44" s="314">
        <f t="shared" si="36"/>
        <v>0</v>
      </c>
      <c r="AE44" s="314">
        <f t="shared" si="36"/>
        <v>0</v>
      </c>
      <c r="AF44" s="314">
        <f t="shared" si="36"/>
        <v>0</v>
      </c>
      <c r="AG44" s="314">
        <f t="shared" si="33"/>
        <v>0</v>
      </c>
    </row>
    <row r="45" spans="2:36">
      <c r="B45" s="822"/>
      <c r="C45" s="1" t="s">
        <v>21</v>
      </c>
      <c r="D45" s="314">
        <f t="shared" ref="D45:AF45" si="38">D11+D28</f>
        <v>0</v>
      </c>
      <c r="E45" s="314">
        <f t="shared" si="38"/>
        <v>0</v>
      </c>
      <c r="F45" s="314">
        <f t="shared" si="38"/>
        <v>0</v>
      </c>
      <c r="G45" s="314">
        <f t="shared" si="38"/>
        <v>0</v>
      </c>
      <c r="H45" s="314">
        <f t="shared" si="38"/>
        <v>0</v>
      </c>
      <c r="I45" s="314">
        <f t="shared" si="38"/>
        <v>0</v>
      </c>
      <c r="J45" s="314">
        <f t="shared" si="38"/>
        <v>0</v>
      </c>
      <c r="K45" s="314">
        <f t="shared" si="38"/>
        <v>0</v>
      </c>
      <c r="L45" s="314">
        <f t="shared" si="38"/>
        <v>0</v>
      </c>
      <c r="M45" s="314">
        <f t="shared" si="38"/>
        <v>0</v>
      </c>
      <c r="N45" s="314">
        <f t="shared" si="38"/>
        <v>0</v>
      </c>
      <c r="O45" s="314">
        <f t="shared" si="38"/>
        <v>0</v>
      </c>
      <c r="P45" s="314">
        <f t="shared" ref="P45" si="39">P11+P28</f>
        <v>0</v>
      </c>
      <c r="Q45" s="314">
        <f t="shared" si="38"/>
        <v>0</v>
      </c>
      <c r="R45" s="314">
        <f t="shared" si="38"/>
        <v>0</v>
      </c>
      <c r="S45" s="314">
        <f t="shared" si="38"/>
        <v>0</v>
      </c>
      <c r="T45" s="314">
        <f t="shared" si="38"/>
        <v>0</v>
      </c>
      <c r="U45" s="314">
        <f t="shared" si="38"/>
        <v>0</v>
      </c>
      <c r="V45" s="314">
        <f t="shared" si="38"/>
        <v>0</v>
      </c>
      <c r="W45" s="314">
        <f t="shared" si="38"/>
        <v>0</v>
      </c>
      <c r="X45" s="314">
        <f t="shared" si="38"/>
        <v>0</v>
      </c>
      <c r="Y45" s="314">
        <f t="shared" si="38"/>
        <v>0</v>
      </c>
      <c r="Z45" s="314">
        <f t="shared" si="38"/>
        <v>0</v>
      </c>
      <c r="AA45" s="314">
        <f t="shared" si="38"/>
        <v>0</v>
      </c>
      <c r="AB45" s="314">
        <f t="shared" si="38"/>
        <v>0</v>
      </c>
      <c r="AC45" s="314">
        <f t="shared" si="38"/>
        <v>0</v>
      </c>
      <c r="AD45" s="314">
        <f t="shared" si="38"/>
        <v>0</v>
      </c>
      <c r="AE45" s="314">
        <f t="shared" si="38"/>
        <v>0</v>
      </c>
      <c r="AF45" s="314">
        <f t="shared" si="38"/>
        <v>0</v>
      </c>
      <c r="AG45" s="314">
        <f t="shared" si="33"/>
        <v>0</v>
      </c>
    </row>
    <row r="46" spans="2:36">
      <c r="B46" s="822"/>
      <c r="C46" s="1" t="s">
        <v>22</v>
      </c>
      <c r="D46" s="314">
        <f t="shared" ref="D46:AF46" si="40">D12+D29</f>
        <v>0</v>
      </c>
      <c r="E46" s="314">
        <f t="shared" si="40"/>
        <v>0</v>
      </c>
      <c r="F46" s="314">
        <f t="shared" si="40"/>
        <v>0</v>
      </c>
      <c r="G46" s="314">
        <f t="shared" si="40"/>
        <v>0</v>
      </c>
      <c r="H46" s="314">
        <f t="shared" si="40"/>
        <v>0</v>
      </c>
      <c r="I46" s="314">
        <f t="shared" si="40"/>
        <v>0</v>
      </c>
      <c r="J46" s="314">
        <f t="shared" si="40"/>
        <v>0</v>
      </c>
      <c r="K46" s="314">
        <f t="shared" si="40"/>
        <v>0</v>
      </c>
      <c r="L46" s="314">
        <f t="shared" si="40"/>
        <v>0</v>
      </c>
      <c r="M46" s="314">
        <f t="shared" si="40"/>
        <v>0</v>
      </c>
      <c r="N46" s="314">
        <f t="shared" si="40"/>
        <v>0</v>
      </c>
      <c r="O46" s="314">
        <f t="shared" si="40"/>
        <v>0</v>
      </c>
      <c r="P46" s="314">
        <f t="shared" ref="P46" si="41">P12+P29</f>
        <v>0</v>
      </c>
      <c r="Q46" s="314">
        <f t="shared" si="40"/>
        <v>0</v>
      </c>
      <c r="R46" s="314">
        <f t="shared" si="40"/>
        <v>0</v>
      </c>
      <c r="S46" s="314">
        <f t="shared" si="40"/>
        <v>0</v>
      </c>
      <c r="T46" s="314">
        <f t="shared" si="40"/>
        <v>0</v>
      </c>
      <c r="U46" s="314">
        <f t="shared" si="40"/>
        <v>0</v>
      </c>
      <c r="V46" s="314">
        <f t="shared" si="40"/>
        <v>0</v>
      </c>
      <c r="W46" s="314">
        <f t="shared" si="40"/>
        <v>0</v>
      </c>
      <c r="X46" s="314">
        <f t="shared" si="40"/>
        <v>0</v>
      </c>
      <c r="Y46" s="314">
        <f t="shared" si="40"/>
        <v>0</v>
      </c>
      <c r="Z46" s="314">
        <f t="shared" si="40"/>
        <v>0</v>
      </c>
      <c r="AA46" s="314">
        <f t="shared" si="40"/>
        <v>0</v>
      </c>
      <c r="AB46" s="314">
        <f t="shared" si="40"/>
        <v>0</v>
      </c>
      <c r="AC46" s="314">
        <f t="shared" si="40"/>
        <v>0</v>
      </c>
      <c r="AD46" s="314">
        <f t="shared" si="40"/>
        <v>0</v>
      </c>
      <c r="AE46" s="314">
        <f t="shared" si="40"/>
        <v>0</v>
      </c>
      <c r="AF46" s="314">
        <f t="shared" si="40"/>
        <v>0</v>
      </c>
      <c r="AG46" s="314">
        <f t="shared" si="33"/>
        <v>0</v>
      </c>
    </row>
    <row r="47" spans="2:36">
      <c r="B47" s="822"/>
      <c r="C47" s="1" t="s">
        <v>206</v>
      </c>
      <c r="D47" s="314">
        <f t="shared" ref="D47:AF47" si="42">D13+D30</f>
        <v>0</v>
      </c>
      <c r="E47" s="314">
        <f t="shared" si="42"/>
        <v>0</v>
      </c>
      <c r="F47" s="314">
        <f t="shared" si="42"/>
        <v>0</v>
      </c>
      <c r="G47" s="314">
        <f t="shared" si="42"/>
        <v>0</v>
      </c>
      <c r="H47" s="314">
        <f t="shared" si="42"/>
        <v>0</v>
      </c>
      <c r="I47" s="314">
        <f t="shared" si="42"/>
        <v>0</v>
      </c>
      <c r="J47" s="314">
        <f t="shared" si="42"/>
        <v>0</v>
      </c>
      <c r="K47" s="314">
        <f t="shared" si="42"/>
        <v>0</v>
      </c>
      <c r="L47" s="314">
        <f t="shared" si="42"/>
        <v>0</v>
      </c>
      <c r="M47" s="314">
        <f t="shared" si="42"/>
        <v>0</v>
      </c>
      <c r="N47" s="314">
        <f t="shared" si="42"/>
        <v>0</v>
      </c>
      <c r="O47" s="314">
        <f t="shared" si="42"/>
        <v>0</v>
      </c>
      <c r="P47" s="314">
        <f t="shared" ref="P47" si="43">P13+P30</f>
        <v>0</v>
      </c>
      <c r="Q47" s="314">
        <f t="shared" si="42"/>
        <v>0</v>
      </c>
      <c r="R47" s="314">
        <f t="shared" si="42"/>
        <v>0</v>
      </c>
      <c r="S47" s="314">
        <f t="shared" si="42"/>
        <v>0</v>
      </c>
      <c r="T47" s="314">
        <f t="shared" si="42"/>
        <v>0</v>
      </c>
      <c r="U47" s="314">
        <f t="shared" si="42"/>
        <v>0</v>
      </c>
      <c r="V47" s="314">
        <f t="shared" si="42"/>
        <v>0</v>
      </c>
      <c r="W47" s="314">
        <f t="shared" si="42"/>
        <v>0</v>
      </c>
      <c r="X47" s="314">
        <f t="shared" si="42"/>
        <v>0</v>
      </c>
      <c r="Y47" s="314">
        <f t="shared" si="42"/>
        <v>0</v>
      </c>
      <c r="Z47" s="314">
        <f t="shared" si="42"/>
        <v>0</v>
      </c>
      <c r="AA47" s="314">
        <f t="shared" si="42"/>
        <v>0</v>
      </c>
      <c r="AB47" s="314">
        <f t="shared" si="42"/>
        <v>0</v>
      </c>
      <c r="AC47" s="314">
        <f t="shared" si="42"/>
        <v>0</v>
      </c>
      <c r="AD47" s="314">
        <f t="shared" si="42"/>
        <v>0</v>
      </c>
      <c r="AE47" s="314">
        <f t="shared" si="42"/>
        <v>0</v>
      </c>
      <c r="AF47" s="314">
        <f t="shared" si="42"/>
        <v>0</v>
      </c>
      <c r="AG47" s="314">
        <f t="shared" si="33"/>
        <v>0</v>
      </c>
    </row>
    <row r="48" spans="2:36">
      <c r="B48" s="822"/>
      <c r="C48" s="1" t="s">
        <v>207</v>
      </c>
      <c r="D48" s="314">
        <f t="shared" ref="D48:AF48" si="44">D14+D31</f>
        <v>0</v>
      </c>
      <c r="E48" s="314">
        <f t="shared" si="44"/>
        <v>0</v>
      </c>
      <c r="F48" s="314">
        <f t="shared" si="44"/>
        <v>0</v>
      </c>
      <c r="G48" s="314">
        <f t="shared" si="44"/>
        <v>0</v>
      </c>
      <c r="H48" s="314">
        <f t="shared" si="44"/>
        <v>0</v>
      </c>
      <c r="I48" s="314">
        <f t="shared" si="44"/>
        <v>0</v>
      </c>
      <c r="J48" s="314">
        <f t="shared" si="44"/>
        <v>0</v>
      </c>
      <c r="K48" s="314">
        <f t="shared" si="44"/>
        <v>0</v>
      </c>
      <c r="L48" s="314">
        <f t="shared" si="44"/>
        <v>0</v>
      </c>
      <c r="M48" s="314">
        <f t="shared" si="44"/>
        <v>0</v>
      </c>
      <c r="N48" s="314">
        <f t="shared" si="44"/>
        <v>0</v>
      </c>
      <c r="O48" s="314">
        <f t="shared" si="44"/>
        <v>0</v>
      </c>
      <c r="P48" s="314">
        <f t="shared" ref="P48" si="45">P14+P31</f>
        <v>0</v>
      </c>
      <c r="Q48" s="314">
        <f t="shared" si="44"/>
        <v>0</v>
      </c>
      <c r="R48" s="314">
        <f t="shared" si="44"/>
        <v>0</v>
      </c>
      <c r="S48" s="314">
        <f t="shared" si="44"/>
        <v>0</v>
      </c>
      <c r="T48" s="314">
        <f t="shared" si="44"/>
        <v>0</v>
      </c>
      <c r="U48" s="314">
        <f t="shared" si="44"/>
        <v>0</v>
      </c>
      <c r="V48" s="314">
        <f t="shared" si="44"/>
        <v>0</v>
      </c>
      <c r="W48" s="314">
        <f t="shared" si="44"/>
        <v>0</v>
      </c>
      <c r="X48" s="314">
        <f t="shared" si="44"/>
        <v>0</v>
      </c>
      <c r="Y48" s="314">
        <f t="shared" si="44"/>
        <v>0</v>
      </c>
      <c r="Z48" s="314">
        <f t="shared" si="44"/>
        <v>0</v>
      </c>
      <c r="AA48" s="314">
        <f t="shared" si="44"/>
        <v>0</v>
      </c>
      <c r="AB48" s="314">
        <f t="shared" si="44"/>
        <v>0</v>
      </c>
      <c r="AC48" s="314">
        <f t="shared" si="44"/>
        <v>0</v>
      </c>
      <c r="AD48" s="314">
        <f t="shared" si="44"/>
        <v>0</v>
      </c>
      <c r="AE48" s="314">
        <f t="shared" si="44"/>
        <v>0</v>
      </c>
      <c r="AF48" s="314">
        <f t="shared" si="44"/>
        <v>0</v>
      </c>
      <c r="AG48" s="314">
        <f t="shared" si="33"/>
        <v>0</v>
      </c>
    </row>
    <row r="49" spans="2:36">
      <c r="B49" s="822"/>
      <c r="C49" s="1" t="s">
        <v>208</v>
      </c>
      <c r="D49" s="314">
        <f t="shared" ref="D49:AF49" si="46">D15+D32</f>
        <v>0</v>
      </c>
      <c r="E49" s="314">
        <f t="shared" si="46"/>
        <v>0</v>
      </c>
      <c r="F49" s="314">
        <f t="shared" si="46"/>
        <v>0</v>
      </c>
      <c r="G49" s="314">
        <f t="shared" si="46"/>
        <v>0</v>
      </c>
      <c r="H49" s="314">
        <f t="shared" si="46"/>
        <v>0</v>
      </c>
      <c r="I49" s="314">
        <f t="shared" si="46"/>
        <v>0</v>
      </c>
      <c r="J49" s="314">
        <f t="shared" si="46"/>
        <v>0</v>
      </c>
      <c r="K49" s="314">
        <f t="shared" si="46"/>
        <v>0</v>
      </c>
      <c r="L49" s="314">
        <f t="shared" si="46"/>
        <v>0</v>
      </c>
      <c r="M49" s="314">
        <f t="shared" si="46"/>
        <v>0</v>
      </c>
      <c r="N49" s="314">
        <f t="shared" si="46"/>
        <v>0</v>
      </c>
      <c r="O49" s="314">
        <f t="shared" si="46"/>
        <v>0</v>
      </c>
      <c r="P49" s="314">
        <f t="shared" ref="P49" si="47">P15+P32</f>
        <v>0</v>
      </c>
      <c r="Q49" s="314">
        <f t="shared" si="46"/>
        <v>0</v>
      </c>
      <c r="R49" s="314">
        <f t="shared" si="46"/>
        <v>0</v>
      </c>
      <c r="S49" s="314">
        <f t="shared" si="46"/>
        <v>0</v>
      </c>
      <c r="T49" s="314">
        <f t="shared" si="46"/>
        <v>0</v>
      </c>
      <c r="U49" s="314">
        <f t="shared" si="46"/>
        <v>0</v>
      </c>
      <c r="V49" s="314">
        <f t="shared" si="46"/>
        <v>0</v>
      </c>
      <c r="W49" s="314">
        <f t="shared" si="46"/>
        <v>0</v>
      </c>
      <c r="X49" s="314">
        <f t="shared" si="46"/>
        <v>0</v>
      </c>
      <c r="Y49" s="314">
        <f t="shared" si="46"/>
        <v>0</v>
      </c>
      <c r="Z49" s="314">
        <f t="shared" si="46"/>
        <v>0</v>
      </c>
      <c r="AA49" s="314">
        <f t="shared" si="46"/>
        <v>0</v>
      </c>
      <c r="AB49" s="314">
        <f t="shared" si="46"/>
        <v>0</v>
      </c>
      <c r="AC49" s="314">
        <f t="shared" si="46"/>
        <v>0</v>
      </c>
      <c r="AD49" s="314">
        <f t="shared" si="46"/>
        <v>0</v>
      </c>
      <c r="AE49" s="314">
        <f t="shared" si="46"/>
        <v>0</v>
      </c>
      <c r="AF49" s="314">
        <f t="shared" si="46"/>
        <v>0</v>
      </c>
      <c r="AG49" s="314">
        <f t="shared" si="33"/>
        <v>0</v>
      </c>
    </row>
    <row r="50" spans="2:36">
      <c r="B50" s="822"/>
      <c r="C50" s="1" t="s">
        <v>26</v>
      </c>
      <c r="D50" s="314">
        <f t="shared" ref="D50:AF50" si="48">D16+D33</f>
        <v>0</v>
      </c>
      <c r="E50" s="314">
        <f t="shared" si="48"/>
        <v>0</v>
      </c>
      <c r="F50" s="314">
        <f t="shared" si="48"/>
        <v>0</v>
      </c>
      <c r="G50" s="314">
        <f t="shared" si="48"/>
        <v>0</v>
      </c>
      <c r="H50" s="314">
        <f t="shared" si="48"/>
        <v>0</v>
      </c>
      <c r="I50" s="314">
        <f t="shared" si="48"/>
        <v>0</v>
      </c>
      <c r="J50" s="314">
        <f t="shared" si="48"/>
        <v>0</v>
      </c>
      <c r="K50" s="314">
        <f t="shared" si="48"/>
        <v>0</v>
      </c>
      <c r="L50" s="314">
        <f t="shared" si="48"/>
        <v>0</v>
      </c>
      <c r="M50" s="314">
        <f t="shared" si="48"/>
        <v>0</v>
      </c>
      <c r="N50" s="314">
        <f t="shared" si="48"/>
        <v>0</v>
      </c>
      <c r="O50" s="314">
        <f t="shared" si="48"/>
        <v>0</v>
      </c>
      <c r="P50" s="314">
        <f t="shared" ref="P50" si="49">P16+P33</f>
        <v>0</v>
      </c>
      <c r="Q50" s="314">
        <f t="shared" si="48"/>
        <v>0</v>
      </c>
      <c r="R50" s="314">
        <f t="shared" si="48"/>
        <v>0</v>
      </c>
      <c r="S50" s="314">
        <f t="shared" si="48"/>
        <v>0</v>
      </c>
      <c r="T50" s="314">
        <f t="shared" si="48"/>
        <v>0</v>
      </c>
      <c r="U50" s="314">
        <f t="shared" si="48"/>
        <v>0</v>
      </c>
      <c r="V50" s="314">
        <f t="shared" si="48"/>
        <v>0</v>
      </c>
      <c r="W50" s="314">
        <f t="shared" si="48"/>
        <v>0</v>
      </c>
      <c r="X50" s="314">
        <f t="shared" si="48"/>
        <v>0</v>
      </c>
      <c r="Y50" s="314">
        <f t="shared" si="48"/>
        <v>0</v>
      </c>
      <c r="Z50" s="314">
        <f t="shared" si="48"/>
        <v>0</v>
      </c>
      <c r="AA50" s="314">
        <f t="shared" si="48"/>
        <v>0</v>
      </c>
      <c r="AB50" s="314">
        <f t="shared" si="48"/>
        <v>0</v>
      </c>
      <c r="AC50" s="314">
        <f t="shared" si="48"/>
        <v>0</v>
      </c>
      <c r="AD50" s="314">
        <f t="shared" si="48"/>
        <v>0</v>
      </c>
      <c r="AE50" s="314">
        <f t="shared" si="48"/>
        <v>0</v>
      </c>
      <c r="AF50" s="314">
        <f t="shared" si="48"/>
        <v>0</v>
      </c>
      <c r="AG50" s="314">
        <f t="shared" si="33"/>
        <v>0</v>
      </c>
    </row>
    <row r="51" spans="2:36">
      <c r="B51" s="822"/>
      <c r="C51" s="1" t="s">
        <v>27</v>
      </c>
      <c r="D51" s="314">
        <f t="shared" ref="D51:AF51" si="50">D17+D34</f>
        <v>0</v>
      </c>
      <c r="E51" s="314">
        <f t="shared" si="50"/>
        <v>0</v>
      </c>
      <c r="F51" s="314">
        <f t="shared" si="50"/>
        <v>0</v>
      </c>
      <c r="G51" s="314">
        <f t="shared" si="50"/>
        <v>0</v>
      </c>
      <c r="H51" s="314">
        <f t="shared" si="50"/>
        <v>0</v>
      </c>
      <c r="I51" s="314">
        <f t="shared" si="50"/>
        <v>0</v>
      </c>
      <c r="J51" s="314">
        <f t="shared" si="50"/>
        <v>0</v>
      </c>
      <c r="K51" s="314">
        <f t="shared" si="50"/>
        <v>0</v>
      </c>
      <c r="L51" s="314">
        <f t="shared" si="50"/>
        <v>0</v>
      </c>
      <c r="M51" s="314">
        <f t="shared" si="50"/>
        <v>0</v>
      </c>
      <c r="N51" s="314">
        <f t="shared" si="50"/>
        <v>0</v>
      </c>
      <c r="O51" s="314">
        <f t="shared" si="50"/>
        <v>0</v>
      </c>
      <c r="P51" s="314">
        <f t="shared" ref="P51" si="51">P17+P34</f>
        <v>0</v>
      </c>
      <c r="Q51" s="314">
        <f t="shared" si="50"/>
        <v>0</v>
      </c>
      <c r="R51" s="314">
        <f t="shared" si="50"/>
        <v>0</v>
      </c>
      <c r="S51" s="314">
        <f t="shared" si="50"/>
        <v>0</v>
      </c>
      <c r="T51" s="314">
        <f t="shared" si="50"/>
        <v>0</v>
      </c>
      <c r="U51" s="314">
        <f t="shared" si="50"/>
        <v>0</v>
      </c>
      <c r="V51" s="314">
        <f t="shared" si="50"/>
        <v>0</v>
      </c>
      <c r="W51" s="314">
        <f t="shared" si="50"/>
        <v>0</v>
      </c>
      <c r="X51" s="314">
        <f t="shared" si="50"/>
        <v>0</v>
      </c>
      <c r="Y51" s="314">
        <f t="shared" si="50"/>
        <v>0</v>
      </c>
      <c r="Z51" s="314">
        <f t="shared" si="50"/>
        <v>0</v>
      </c>
      <c r="AA51" s="314">
        <f t="shared" si="50"/>
        <v>0</v>
      </c>
      <c r="AB51" s="314">
        <f t="shared" si="50"/>
        <v>0</v>
      </c>
      <c r="AC51" s="314">
        <f t="shared" si="50"/>
        <v>0</v>
      </c>
      <c r="AD51" s="314">
        <f t="shared" si="50"/>
        <v>0</v>
      </c>
      <c r="AE51" s="314">
        <f t="shared" si="50"/>
        <v>0</v>
      </c>
      <c r="AF51" s="314">
        <f t="shared" si="50"/>
        <v>0</v>
      </c>
      <c r="AG51" s="314">
        <f t="shared" si="33"/>
        <v>0</v>
      </c>
    </row>
    <row r="52" spans="2:36">
      <c r="B52" s="822"/>
      <c r="C52" s="1" t="s">
        <v>28</v>
      </c>
      <c r="D52" s="314">
        <f t="shared" ref="D52:AF52" si="52">D18+D35</f>
        <v>0</v>
      </c>
      <c r="E52" s="314">
        <f t="shared" si="52"/>
        <v>0</v>
      </c>
      <c r="F52" s="314">
        <f t="shared" si="52"/>
        <v>0</v>
      </c>
      <c r="G52" s="314">
        <f t="shared" si="52"/>
        <v>0</v>
      </c>
      <c r="H52" s="314">
        <f t="shared" si="52"/>
        <v>0</v>
      </c>
      <c r="I52" s="314">
        <f t="shared" si="52"/>
        <v>0</v>
      </c>
      <c r="J52" s="314">
        <f t="shared" si="52"/>
        <v>0</v>
      </c>
      <c r="K52" s="314">
        <f t="shared" si="52"/>
        <v>0</v>
      </c>
      <c r="L52" s="314">
        <f t="shared" si="52"/>
        <v>0</v>
      </c>
      <c r="M52" s="314">
        <f t="shared" si="52"/>
        <v>0</v>
      </c>
      <c r="N52" s="314">
        <f t="shared" si="52"/>
        <v>0</v>
      </c>
      <c r="O52" s="314">
        <f t="shared" si="52"/>
        <v>0</v>
      </c>
      <c r="P52" s="314">
        <f t="shared" ref="P52" si="53">P18+P35</f>
        <v>0</v>
      </c>
      <c r="Q52" s="314">
        <f t="shared" si="52"/>
        <v>0</v>
      </c>
      <c r="R52" s="314">
        <f t="shared" si="52"/>
        <v>0</v>
      </c>
      <c r="S52" s="314">
        <f t="shared" si="52"/>
        <v>0</v>
      </c>
      <c r="T52" s="314">
        <f t="shared" si="52"/>
        <v>0</v>
      </c>
      <c r="U52" s="314">
        <f t="shared" si="52"/>
        <v>0</v>
      </c>
      <c r="V52" s="314">
        <f t="shared" si="52"/>
        <v>0</v>
      </c>
      <c r="W52" s="314">
        <f t="shared" si="52"/>
        <v>0</v>
      </c>
      <c r="X52" s="314">
        <f t="shared" si="52"/>
        <v>0</v>
      </c>
      <c r="Y52" s="314">
        <f t="shared" si="52"/>
        <v>0</v>
      </c>
      <c r="Z52" s="314">
        <f t="shared" si="52"/>
        <v>0</v>
      </c>
      <c r="AA52" s="314">
        <f t="shared" si="52"/>
        <v>0</v>
      </c>
      <c r="AB52" s="314">
        <f t="shared" si="52"/>
        <v>0</v>
      </c>
      <c r="AC52" s="314">
        <f t="shared" si="52"/>
        <v>0</v>
      </c>
      <c r="AD52" s="314">
        <f t="shared" si="52"/>
        <v>0</v>
      </c>
      <c r="AE52" s="314">
        <f t="shared" si="52"/>
        <v>0</v>
      </c>
      <c r="AF52" s="314">
        <f t="shared" si="52"/>
        <v>0</v>
      </c>
      <c r="AG52" s="314">
        <f t="shared" si="33"/>
        <v>0</v>
      </c>
      <c r="AI52" s="316" t="s">
        <v>636</v>
      </c>
      <c r="AJ52" s="314">
        <f>D53+F53+H53+J53+L53+N53+O53+Q53+S53+U53+W53+Y53+AA53+AC53+AE53+AF53</f>
        <v>0</v>
      </c>
    </row>
    <row r="53" spans="2:36">
      <c r="B53" s="822"/>
      <c r="C53" s="1" t="s">
        <v>29</v>
      </c>
      <c r="D53" s="314">
        <f>SUM(D41:D52)</f>
        <v>0</v>
      </c>
      <c r="E53" s="314">
        <f t="shared" ref="E53" si="54">SUM(E41:E52)</f>
        <v>0</v>
      </c>
      <c r="F53" s="314">
        <f t="shared" ref="F53" si="55">SUM(F41:F52)</f>
        <v>0</v>
      </c>
      <c r="G53" s="314">
        <f t="shared" ref="G53" si="56">SUM(G41:G52)</f>
        <v>0</v>
      </c>
      <c r="H53" s="314">
        <f t="shared" ref="H53" si="57">SUM(H41:H52)</f>
        <v>0</v>
      </c>
      <c r="I53" s="314">
        <f t="shared" ref="I53" si="58">SUM(I41:I52)</f>
        <v>0</v>
      </c>
      <c r="J53" s="314">
        <f t="shared" ref="J53" si="59">SUM(J41:J52)</f>
        <v>0</v>
      </c>
      <c r="K53" s="314">
        <f t="shared" ref="K53" si="60">SUM(K41:K52)</f>
        <v>0</v>
      </c>
      <c r="L53" s="314">
        <f t="shared" ref="L53" si="61">SUM(L41:L52)</f>
        <v>0</v>
      </c>
      <c r="M53" s="314">
        <f t="shared" ref="M53" si="62">SUM(M41:M52)</f>
        <v>0</v>
      </c>
      <c r="N53" s="314">
        <f t="shared" ref="N53" si="63">SUM(N41:N52)</f>
        <v>0</v>
      </c>
      <c r="O53" s="314">
        <f t="shared" ref="O53:S53" si="64">SUM(O41:O52)</f>
        <v>0</v>
      </c>
      <c r="P53" s="314">
        <f t="shared" si="64"/>
        <v>0</v>
      </c>
      <c r="Q53" s="314">
        <f t="shared" si="64"/>
        <v>0</v>
      </c>
      <c r="R53" s="314">
        <f t="shared" si="64"/>
        <v>0</v>
      </c>
      <c r="S53" s="314">
        <f t="shared" si="64"/>
        <v>0</v>
      </c>
      <c r="T53" s="314">
        <f t="shared" ref="T53" si="65">SUM(T41:T52)</f>
        <v>0</v>
      </c>
      <c r="U53" s="314">
        <f t="shared" ref="U53" si="66">SUM(U41:U52)</f>
        <v>0</v>
      </c>
      <c r="V53" s="314">
        <f t="shared" ref="V53" si="67">SUM(V41:V52)</f>
        <v>0</v>
      </c>
      <c r="W53" s="314">
        <f t="shared" ref="W53" si="68">SUM(W41:W52)</f>
        <v>0</v>
      </c>
      <c r="X53" s="314">
        <f t="shared" ref="X53" si="69">SUM(X41:X52)</f>
        <v>0</v>
      </c>
      <c r="Y53" s="314">
        <f t="shared" ref="Y53" si="70">SUM(Y41:Y52)</f>
        <v>0</v>
      </c>
      <c r="Z53" s="314">
        <f t="shared" ref="Z53" si="71">SUM(Z41:Z52)</f>
        <v>0</v>
      </c>
      <c r="AA53" s="314">
        <f t="shared" ref="AA53" si="72">SUM(AA41:AA52)</f>
        <v>0</v>
      </c>
      <c r="AB53" s="314">
        <f t="shared" ref="AB53" si="73">SUM(AB41:AB52)</f>
        <v>0</v>
      </c>
      <c r="AC53" s="314">
        <f t="shared" ref="AC53" si="74">SUM(AC41:AC52)</f>
        <v>0</v>
      </c>
      <c r="AD53" s="314">
        <f t="shared" ref="AD53" si="75">SUM(AD41:AD52)</f>
        <v>0</v>
      </c>
      <c r="AE53" s="314">
        <f t="shared" ref="AE53" si="76">SUM(AE41:AE52)</f>
        <v>0</v>
      </c>
      <c r="AF53" s="314">
        <f t="shared" ref="AF53" si="77">SUM(AF41:AF52)</f>
        <v>0</v>
      </c>
      <c r="AG53" s="314">
        <f>SUM(AG41:AG52)</f>
        <v>0</v>
      </c>
      <c r="AI53" s="316" t="s">
        <v>637</v>
      </c>
      <c r="AJ53" s="314">
        <f>E53+G53+I53+K53+M53+R53+T53+V53+X53+Z53+AB53+AD53</f>
        <v>0</v>
      </c>
    </row>
  </sheetData>
  <mergeCells count="64">
    <mergeCell ref="B2:H2"/>
    <mergeCell ref="Y39:Z39"/>
    <mergeCell ref="AA39:AB39"/>
    <mergeCell ref="D4:AG4"/>
    <mergeCell ref="D5:E5"/>
    <mergeCell ref="F5:G5"/>
    <mergeCell ref="H5:I5"/>
    <mergeCell ref="J5:K5"/>
    <mergeCell ref="AF39:AF40"/>
    <mergeCell ref="AG39:AG40"/>
    <mergeCell ref="AF22:AF23"/>
    <mergeCell ref="AG22:AG23"/>
    <mergeCell ref="B38:B53"/>
    <mergeCell ref="C38:C40"/>
    <mergeCell ref="AC39:AD39"/>
    <mergeCell ref="AE39:AE40"/>
    <mergeCell ref="AC22:AD22"/>
    <mergeCell ref="AE22:AE23"/>
    <mergeCell ref="S39:T39"/>
    <mergeCell ref="J22:K22"/>
    <mergeCell ref="L22:M22"/>
    <mergeCell ref="N22:N23"/>
    <mergeCell ref="O22:O23"/>
    <mergeCell ref="Q22:R22"/>
    <mergeCell ref="P22:P23"/>
    <mergeCell ref="P39:P40"/>
    <mergeCell ref="U39:V39"/>
    <mergeCell ref="W39:X39"/>
    <mergeCell ref="D38:AG38"/>
    <mergeCell ref="D39:E39"/>
    <mergeCell ref="F39:G39"/>
    <mergeCell ref="H39:I39"/>
    <mergeCell ref="J39:K39"/>
    <mergeCell ref="L39:M39"/>
    <mergeCell ref="N39:N40"/>
    <mergeCell ref="O39:O40"/>
    <mergeCell ref="Q39:R39"/>
    <mergeCell ref="AF5:AF6"/>
    <mergeCell ref="AG5:AG6"/>
    <mergeCell ref="U22:V22"/>
    <mergeCell ref="B4:B19"/>
    <mergeCell ref="B21:B36"/>
    <mergeCell ref="C21:C23"/>
    <mergeCell ref="D21:AG21"/>
    <mergeCell ref="D22:E22"/>
    <mergeCell ref="F22:G22"/>
    <mergeCell ref="H22:I22"/>
    <mergeCell ref="U5:V5"/>
    <mergeCell ref="W5:X5"/>
    <mergeCell ref="Y5:Z5"/>
    <mergeCell ref="AA5:AB5"/>
    <mergeCell ref="AC5:AD5"/>
    <mergeCell ref="AE5:AE6"/>
    <mergeCell ref="C4:C6"/>
    <mergeCell ref="L5:M5"/>
    <mergeCell ref="N5:N6"/>
    <mergeCell ref="AA22:AB22"/>
    <mergeCell ref="O5:O6"/>
    <mergeCell ref="Q5:R5"/>
    <mergeCell ref="S5:T5"/>
    <mergeCell ref="P5:P6"/>
    <mergeCell ref="W22:X22"/>
    <mergeCell ref="Y22:Z22"/>
    <mergeCell ref="S22:T22"/>
  </mergeCells>
  <phoneticPr fontId="1"/>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69551-92E1-4603-8891-6336737A82F1}">
  <sheetPr>
    <tabColor rgb="FFFFC000"/>
  </sheetPr>
  <dimension ref="B1:AU152"/>
  <sheetViews>
    <sheetView workbookViewId="0">
      <selection activeCell="F8" sqref="F8"/>
    </sheetView>
  </sheetViews>
  <sheetFormatPr defaultColWidth="8.69921875" defaultRowHeight="16.2"/>
  <cols>
    <col min="1" max="2" width="2.59765625" style="14" customWidth="1"/>
    <col min="3" max="3" width="20.59765625" style="14" customWidth="1"/>
    <col min="4" max="10" width="10.59765625" style="14" customWidth="1"/>
    <col min="11" max="11" width="2.69921875" style="14" customWidth="1"/>
    <col min="12" max="12" width="2.59765625" style="14" customWidth="1"/>
    <col min="13" max="13" width="20.59765625" style="14" customWidth="1"/>
    <col min="14" max="20" width="10.59765625" style="14" customWidth="1"/>
    <col min="21" max="16384" width="8.69921875" style="14"/>
  </cols>
  <sheetData>
    <row r="1" spans="2:42" ht="6" customHeight="1"/>
    <row r="2" spans="2:42">
      <c r="B2" s="497" t="s">
        <v>212</v>
      </c>
      <c r="C2" s="499"/>
      <c r="D2" s="497" t="str">
        <f>IF(基本情報!C2="","",基本情報!C2)</f>
        <v/>
      </c>
      <c r="E2" s="498"/>
      <c r="F2" s="499"/>
    </row>
    <row r="3" spans="2:42" ht="6" customHeight="1" thickBot="1">
      <c r="B3" s="15"/>
      <c r="C3" s="15"/>
      <c r="D3" s="15"/>
      <c r="E3" s="15"/>
      <c r="F3" s="15"/>
    </row>
    <row r="4" spans="2:42" ht="16.5" customHeight="1" thickBot="1">
      <c r="B4" s="830" t="s">
        <v>457</v>
      </c>
      <c r="C4" s="831"/>
      <c r="D4" s="831"/>
      <c r="E4" s="831"/>
      <c r="F4" s="831"/>
      <c r="G4" s="831"/>
      <c r="H4" s="831"/>
      <c r="I4" s="831"/>
      <c r="J4" s="832"/>
      <c r="K4" s="261"/>
      <c r="L4" s="840" t="s">
        <v>460</v>
      </c>
      <c r="M4" s="841"/>
      <c r="N4" s="841"/>
      <c r="O4" s="841"/>
      <c r="P4" s="841"/>
      <c r="Q4" s="841"/>
      <c r="R4" s="841"/>
      <c r="S4" s="841"/>
      <c r="T4" s="842"/>
    </row>
    <row r="5" spans="2:42" ht="6" customHeight="1">
      <c r="B5" s="261"/>
      <c r="K5" s="261"/>
      <c r="L5" s="261"/>
    </row>
    <row r="6" spans="2:42">
      <c r="B6" s="833" t="s">
        <v>392</v>
      </c>
      <c r="C6" s="834"/>
      <c r="D6" s="837" t="s">
        <v>631</v>
      </c>
      <c r="E6" s="837"/>
      <c r="F6" s="455" t="s">
        <v>79</v>
      </c>
      <c r="G6" s="455"/>
      <c r="H6" s="455" t="s">
        <v>247</v>
      </c>
      <c r="I6" s="455"/>
      <c r="J6" s="455" t="s">
        <v>29</v>
      </c>
      <c r="L6" s="833" t="s">
        <v>392</v>
      </c>
      <c r="M6" s="834"/>
      <c r="N6" s="843" t="s">
        <v>631</v>
      </c>
      <c r="O6" s="843"/>
      <c r="P6" s="455" t="s">
        <v>79</v>
      </c>
      <c r="Q6" s="455"/>
      <c r="R6" s="455" t="s">
        <v>247</v>
      </c>
      <c r="S6" s="455"/>
      <c r="T6" s="455" t="s">
        <v>29</v>
      </c>
    </row>
    <row r="7" spans="2:42">
      <c r="B7" s="835"/>
      <c r="C7" s="836"/>
      <c r="D7" s="125" t="s">
        <v>634</v>
      </c>
      <c r="E7" s="324" t="s">
        <v>632</v>
      </c>
      <c r="F7" s="184" t="s">
        <v>388</v>
      </c>
      <c r="G7" s="184" t="s">
        <v>103</v>
      </c>
      <c r="H7" s="184" t="s">
        <v>388</v>
      </c>
      <c r="I7" s="184" t="s">
        <v>103</v>
      </c>
      <c r="J7" s="455"/>
      <c r="L7" s="835"/>
      <c r="M7" s="836"/>
      <c r="N7" s="300" t="s">
        <v>634</v>
      </c>
      <c r="O7" s="317" t="s">
        <v>632</v>
      </c>
      <c r="P7" s="184" t="s">
        <v>388</v>
      </c>
      <c r="Q7" s="184" t="s">
        <v>103</v>
      </c>
      <c r="R7" s="184" t="s">
        <v>388</v>
      </c>
      <c r="S7" s="184" t="s">
        <v>103</v>
      </c>
      <c r="T7" s="455"/>
      <c r="AE7" s="263"/>
    </row>
    <row r="8" spans="2:42">
      <c r="B8" s="827" t="s">
        <v>660</v>
      </c>
      <c r="C8" s="828"/>
      <c r="D8" s="325"/>
      <c r="E8" s="325"/>
      <c r="F8" s="188">
        <f>①基本分!P16</f>
        <v>0</v>
      </c>
      <c r="G8" s="188">
        <f>①日割分年額合計!C19</f>
        <v>0</v>
      </c>
      <c r="H8" s="188">
        <f>①基本分!P31</f>
        <v>0</v>
      </c>
      <c r="I8" s="188">
        <f>①日割分年額合計!D19</f>
        <v>0</v>
      </c>
      <c r="J8" s="188">
        <f t="shared" ref="J8:J36" si="0">SUM(F8:I8)</f>
        <v>0</v>
      </c>
      <c r="L8" s="827" t="s">
        <v>425</v>
      </c>
      <c r="M8" s="828"/>
      <c r="N8" s="318"/>
      <c r="O8" s="318"/>
      <c r="P8" s="188">
        <f>'②③基本分（本園）'!AE17</f>
        <v>0</v>
      </c>
      <c r="Q8" s="188">
        <f>②③日割分年間合計!D19</f>
        <v>0</v>
      </c>
      <c r="R8" s="188">
        <f>'②③基本分（本園）'!AE33</f>
        <v>0</v>
      </c>
      <c r="S8" s="188">
        <f>②③日割分年間合計!E19</f>
        <v>0</v>
      </c>
      <c r="T8" s="188">
        <f t="shared" ref="T8:T37" si="1">SUM(P8:S8)</f>
        <v>0</v>
      </c>
      <c r="AE8" s="263"/>
    </row>
    <row r="9" spans="2:42" ht="16.5" customHeight="1">
      <c r="B9" s="516" t="s">
        <v>96</v>
      </c>
      <c r="C9" s="16" t="s">
        <v>646</v>
      </c>
      <c r="D9" s="326"/>
      <c r="E9" s="326"/>
      <c r="F9" s="188">
        <f>①副園長!S16</f>
        <v>0</v>
      </c>
      <c r="G9" s="188">
        <f>①日割分年額合計!E19</f>
        <v>0</v>
      </c>
      <c r="H9" s="188">
        <f>①副園長!T16</f>
        <v>0</v>
      </c>
      <c r="I9" s="188">
        <f>①日割分年額合計!F19</f>
        <v>0</v>
      </c>
      <c r="J9" s="188">
        <f t="shared" si="0"/>
        <v>0</v>
      </c>
      <c r="L9" s="827" t="s">
        <v>625</v>
      </c>
      <c r="M9" s="828"/>
      <c r="N9" s="318"/>
      <c r="O9" s="318"/>
      <c r="P9" s="188">
        <f>'②③基本分（分園）'!AE17</f>
        <v>0</v>
      </c>
      <c r="Q9" s="188">
        <f>②③日割分年間合計!D36</f>
        <v>0</v>
      </c>
      <c r="R9" s="188">
        <f>'②③基本分（分園）'!AE33</f>
        <v>0</v>
      </c>
      <c r="S9" s="188">
        <f>②③日割分年間合計!E36</f>
        <v>0</v>
      </c>
      <c r="T9" s="188">
        <f t="shared" si="1"/>
        <v>0</v>
      </c>
      <c r="AE9" s="263"/>
    </row>
    <row r="10" spans="2:42">
      <c r="B10" s="829"/>
      <c r="C10" s="16" t="s">
        <v>523</v>
      </c>
      <c r="D10" s="326"/>
      <c r="E10" s="326"/>
      <c r="F10" s="188">
        <f>①学級編成!S16</f>
        <v>0</v>
      </c>
      <c r="G10" s="188">
        <f>①日割分年額合計!G19</f>
        <v>0</v>
      </c>
      <c r="H10" s="188">
        <f>①学級編成!T16</f>
        <v>0</v>
      </c>
      <c r="I10" s="188">
        <f>①日割分年額合計!H19</f>
        <v>0</v>
      </c>
      <c r="J10" s="188">
        <f t="shared" si="0"/>
        <v>0</v>
      </c>
      <c r="L10" s="516" t="s">
        <v>96</v>
      </c>
      <c r="M10" s="16" t="s">
        <v>30</v>
      </c>
      <c r="N10" s="319"/>
      <c r="O10" s="319"/>
      <c r="P10" s="188">
        <f>②③３歳!N17</f>
        <v>0</v>
      </c>
      <c r="Q10" s="188">
        <f>②③日割分年間合計!F53</f>
        <v>0</v>
      </c>
      <c r="R10" s="188">
        <f>②③３歳!O17</f>
        <v>0</v>
      </c>
      <c r="S10" s="188">
        <f>②③日割分年間合計!G53</f>
        <v>0</v>
      </c>
      <c r="T10" s="188">
        <f t="shared" si="1"/>
        <v>0</v>
      </c>
      <c r="V10" s="15"/>
      <c r="AG10" s="263"/>
      <c r="AH10" s="265"/>
      <c r="AI10" s="265"/>
      <c r="AJ10" s="265"/>
      <c r="AK10" s="265"/>
      <c r="AL10" s="265"/>
      <c r="AM10" s="265"/>
      <c r="AN10" s="265"/>
      <c r="AO10" s="265"/>
      <c r="AP10" s="265"/>
    </row>
    <row r="11" spans="2:42">
      <c r="B11" s="829"/>
      <c r="C11" s="302" t="s">
        <v>30</v>
      </c>
      <c r="D11" s="327"/>
      <c r="E11" s="328"/>
      <c r="F11" s="188">
        <f>①３歳!N17</f>
        <v>0</v>
      </c>
      <c r="G11" s="188">
        <f>①日割分年額合計!I19</f>
        <v>0</v>
      </c>
      <c r="H11" s="188">
        <f>①３歳!O17</f>
        <v>0</v>
      </c>
      <c r="I11" s="188">
        <f>①日割分年額合計!J19</f>
        <v>0</v>
      </c>
      <c r="J11" s="188">
        <f t="shared" si="0"/>
        <v>0</v>
      </c>
      <c r="L11" s="829"/>
      <c r="M11" s="16" t="s">
        <v>451</v>
      </c>
      <c r="N11" s="319"/>
      <c r="O11" s="319"/>
      <c r="P11" s="188">
        <f>②③４歳!N17</f>
        <v>0</v>
      </c>
      <c r="Q11" s="188">
        <f>②③日割分年間合計!H53</f>
        <v>0</v>
      </c>
      <c r="R11" s="188">
        <f>②③４歳!O17</f>
        <v>0</v>
      </c>
      <c r="S11" s="188">
        <f>②③日割分年間合計!I53</f>
        <v>0</v>
      </c>
      <c r="T11" s="188">
        <f t="shared" si="1"/>
        <v>0</v>
      </c>
      <c r="AG11" s="263"/>
      <c r="AH11" s="265"/>
      <c r="AI11" s="265"/>
      <c r="AJ11" s="265"/>
      <c r="AK11" s="265"/>
      <c r="AL11" s="265"/>
      <c r="AM11" s="265"/>
      <c r="AN11" s="265"/>
      <c r="AO11" s="265"/>
      <c r="AP11" s="265"/>
    </row>
    <row r="12" spans="2:42">
      <c r="B12" s="829"/>
      <c r="C12" s="302" t="s">
        <v>451</v>
      </c>
      <c r="D12" s="327"/>
      <c r="E12" s="327"/>
      <c r="F12" s="188">
        <f>①４歳!N17</f>
        <v>0</v>
      </c>
      <c r="G12" s="188">
        <f>①日割分年額合計!K19</f>
        <v>0</v>
      </c>
      <c r="H12" s="188">
        <f>①４歳!O17</f>
        <v>0</v>
      </c>
      <c r="I12" s="188">
        <f>①日割分年額合計!L19</f>
        <v>0</v>
      </c>
      <c r="J12" s="188">
        <f t="shared" si="0"/>
        <v>0</v>
      </c>
      <c r="L12" s="829"/>
      <c r="M12" s="302" t="s">
        <v>413</v>
      </c>
      <c r="N12" s="320"/>
      <c r="O12" s="321" t="s">
        <v>633</v>
      </c>
      <c r="P12" s="188">
        <f>②③休日!AA17</f>
        <v>0</v>
      </c>
      <c r="Q12" s="310"/>
      <c r="R12" s="188">
        <f>②③休日!AB17</f>
        <v>0</v>
      </c>
      <c r="S12" s="310"/>
      <c r="T12" s="188">
        <f t="shared" si="1"/>
        <v>0</v>
      </c>
      <c r="Y12" s="261"/>
      <c r="Z12" s="261"/>
    </row>
    <row r="13" spans="2:42">
      <c r="B13" s="829"/>
      <c r="C13" s="302" t="s">
        <v>647</v>
      </c>
      <c r="D13" s="327"/>
      <c r="E13" s="327"/>
      <c r="F13" s="188">
        <f>①満３歳!N17</f>
        <v>0</v>
      </c>
      <c r="G13" s="188">
        <f>①日割分年額合計!M19</f>
        <v>0</v>
      </c>
      <c r="H13" s="188">
        <f>①満３歳!O17</f>
        <v>0</v>
      </c>
      <c r="I13" s="188">
        <f>①日割分年額合計!N19</f>
        <v>0</v>
      </c>
      <c r="J13" s="188">
        <f t="shared" si="0"/>
        <v>0</v>
      </c>
      <c r="L13" s="829"/>
      <c r="M13" s="302" t="s">
        <v>74</v>
      </c>
      <c r="N13" s="320"/>
      <c r="O13" s="320"/>
      <c r="P13" s="188">
        <f>②③夜間!X18+②③夜間!Y18</f>
        <v>0</v>
      </c>
      <c r="Q13" s="188">
        <f>②③日割分年間合計!J53</f>
        <v>0</v>
      </c>
      <c r="R13" s="188">
        <f>②③夜間!Z18+②③夜間!AA18</f>
        <v>0</v>
      </c>
      <c r="S13" s="188">
        <f>②③日割分年間合計!K53</f>
        <v>0</v>
      </c>
      <c r="T13" s="188">
        <f t="shared" si="1"/>
        <v>0</v>
      </c>
    </row>
    <row r="14" spans="2:42">
      <c r="B14" s="829"/>
      <c r="C14" s="16" t="s">
        <v>648</v>
      </c>
      <c r="D14" s="326"/>
      <c r="E14" s="326"/>
      <c r="F14" s="188">
        <f>①講師!N17</f>
        <v>0</v>
      </c>
      <c r="G14" s="188">
        <f>①日割分年額合計!O19</f>
        <v>0</v>
      </c>
      <c r="H14" s="188">
        <f>①講師!O17</f>
        <v>0</v>
      </c>
      <c r="I14" s="188">
        <f>①日割分年額合計!P19</f>
        <v>0</v>
      </c>
      <c r="J14" s="188">
        <f t="shared" si="0"/>
        <v>0</v>
      </c>
      <c r="L14" s="829"/>
      <c r="M14" s="302" t="s">
        <v>626</v>
      </c>
      <c r="N14" s="320"/>
      <c r="O14" s="320"/>
      <c r="P14" s="188">
        <f>②③チーム!U16</f>
        <v>0</v>
      </c>
      <c r="Q14" s="188">
        <f>②③日割分年間合計!L53</f>
        <v>0</v>
      </c>
      <c r="R14" s="188">
        <f>②③チーム!V16</f>
        <v>0</v>
      </c>
      <c r="S14" s="188">
        <f>②③日割分年間合計!M53</f>
        <v>0</v>
      </c>
      <c r="T14" s="188">
        <f t="shared" si="1"/>
        <v>0</v>
      </c>
    </row>
    <row r="15" spans="2:42">
      <c r="B15" s="829"/>
      <c r="C15" s="16" t="s">
        <v>594</v>
      </c>
      <c r="D15" s="326"/>
      <c r="E15" s="326"/>
      <c r="F15" s="188">
        <f>①チーム!U16</f>
        <v>0</v>
      </c>
      <c r="G15" s="188">
        <f>①日割分年額合計!Q19</f>
        <v>0</v>
      </c>
      <c r="H15" s="188">
        <f>①チーム!V16</f>
        <v>0</v>
      </c>
      <c r="I15" s="188">
        <f>①日割分年額合計!R19</f>
        <v>0</v>
      </c>
      <c r="J15" s="188">
        <f t="shared" si="0"/>
        <v>0</v>
      </c>
      <c r="L15" s="829"/>
      <c r="M15" s="16" t="s">
        <v>226</v>
      </c>
      <c r="N15" s="319"/>
      <c r="O15" s="319"/>
      <c r="P15" s="188">
        <f>②③減価償却!S16</f>
        <v>0</v>
      </c>
      <c r="Q15" s="188">
        <f>②③日割分年間合計!N53</f>
        <v>0</v>
      </c>
      <c r="R15" s="310"/>
      <c r="S15" s="310"/>
      <c r="T15" s="188">
        <f t="shared" si="1"/>
        <v>0</v>
      </c>
    </row>
    <row r="16" spans="2:42">
      <c r="B16" s="829"/>
      <c r="C16" s="301" t="s">
        <v>526</v>
      </c>
      <c r="D16" s="324"/>
      <c r="E16" s="326"/>
      <c r="F16" s="188">
        <f>①送迎!N17</f>
        <v>0</v>
      </c>
      <c r="G16" s="188">
        <f>①日割分年額合計!S19</f>
        <v>0</v>
      </c>
      <c r="H16" s="188">
        <f>①送迎!O17</f>
        <v>0</v>
      </c>
      <c r="I16" s="188">
        <f>①日割分年額合計!T19</f>
        <v>0</v>
      </c>
      <c r="J16" s="188">
        <f t="shared" si="0"/>
        <v>0</v>
      </c>
      <c r="L16" s="829"/>
      <c r="M16" s="16" t="s">
        <v>37</v>
      </c>
      <c r="N16" s="319"/>
      <c r="O16" s="319"/>
      <c r="P16" s="188">
        <f>②③賃借料加算!S16</f>
        <v>0</v>
      </c>
      <c r="Q16" s="188">
        <f>②③日割分年間合計!O53</f>
        <v>0</v>
      </c>
      <c r="R16" s="310"/>
      <c r="S16" s="310"/>
      <c r="T16" s="188">
        <f t="shared" si="1"/>
        <v>0</v>
      </c>
    </row>
    <row r="17" spans="2:41">
      <c r="B17" s="829"/>
      <c r="C17" s="301" t="s">
        <v>529</v>
      </c>
      <c r="D17" s="324"/>
      <c r="E17" s="326"/>
      <c r="F17" s="188">
        <f>①給食!O17</f>
        <v>0</v>
      </c>
      <c r="G17" s="188">
        <f>①日割分年額合計!U19</f>
        <v>0</v>
      </c>
      <c r="H17" s="188">
        <f>①給食!P17</f>
        <v>0</v>
      </c>
      <c r="I17" s="188">
        <f>①日割分年額合計!V19</f>
        <v>0</v>
      </c>
      <c r="J17" s="188">
        <f t="shared" si="0"/>
        <v>0</v>
      </c>
      <c r="L17" s="829"/>
      <c r="M17" s="16" t="s">
        <v>556</v>
      </c>
      <c r="N17" s="317" t="s">
        <v>635</v>
      </c>
      <c r="O17" s="319"/>
      <c r="P17" s="188">
        <f>②③外部監査!N5</f>
        <v>0</v>
      </c>
      <c r="Q17" s="188">
        <f>②③日割分年間合計!P53</f>
        <v>0</v>
      </c>
      <c r="R17" s="310"/>
      <c r="S17" s="310"/>
      <c r="T17" s="188">
        <f t="shared" si="1"/>
        <v>0</v>
      </c>
    </row>
    <row r="18" spans="2:41">
      <c r="B18" s="829"/>
      <c r="C18" s="301" t="s">
        <v>556</v>
      </c>
      <c r="D18" s="324" t="s">
        <v>635</v>
      </c>
      <c r="E18" s="326"/>
      <c r="F18" s="188">
        <f>①外部監査!K5</f>
        <v>0</v>
      </c>
      <c r="G18" s="188">
        <f>①日割分年額合計!W19</f>
        <v>0</v>
      </c>
      <c r="H18" s="310"/>
      <c r="I18" s="310"/>
      <c r="J18" s="188">
        <f t="shared" si="0"/>
        <v>0</v>
      </c>
      <c r="L18" s="829"/>
      <c r="M18" s="301" t="s">
        <v>227</v>
      </c>
      <c r="N18" s="317"/>
      <c r="O18" s="319"/>
      <c r="P18" s="188">
        <f>②③副食費!D17</f>
        <v>0</v>
      </c>
      <c r="Q18" s="188">
        <f>②③日割分年間合計!AF53</f>
        <v>0</v>
      </c>
      <c r="R18" s="310"/>
      <c r="S18" s="310"/>
      <c r="T18" s="188">
        <f t="shared" si="1"/>
        <v>0</v>
      </c>
    </row>
    <row r="19" spans="2:41">
      <c r="B19" s="517"/>
      <c r="C19" s="301" t="s">
        <v>227</v>
      </c>
      <c r="D19" s="324"/>
      <c r="E19" s="326"/>
      <c r="F19" s="188">
        <f>①副食費!F17</f>
        <v>0</v>
      </c>
      <c r="G19" s="188">
        <f>①日割分年額合計!AG19</f>
        <v>0</v>
      </c>
      <c r="H19" s="310"/>
      <c r="I19" s="310"/>
      <c r="J19" s="188">
        <f t="shared" si="0"/>
        <v>0</v>
      </c>
      <c r="L19" s="517"/>
      <c r="M19" s="16" t="s">
        <v>627</v>
      </c>
      <c r="N19" s="319"/>
      <c r="O19" s="319"/>
      <c r="P19" s="188">
        <f>②③１号定員なし!U16</f>
        <v>0</v>
      </c>
      <c r="Q19" s="188">
        <f>②③日割分年間合計!Q53</f>
        <v>0</v>
      </c>
      <c r="R19" s="188">
        <f>②③１号定員なし!V16</f>
        <v>0</v>
      </c>
      <c r="S19" s="188">
        <f>②③日割分年間合計!R53</f>
        <v>0</v>
      </c>
      <c r="T19" s="188">
        <f t="shared" si="1"/>
        <v>0</v>
      </c>
    </row>
    <row r="20" spans="2:41" ht="32.4">
      <c r="B20" s="824" t="s">
        <v>98</v>
      </c>
      <c r="C20" s="303" t="s">
        <v>649</v>
      </c>
      <c r="D20" s="329"/>
      <c r="E20" s="329"/>
      <c r="F20" s="188">
        <f>①取組未実施!N18</f>
        <v>0</v>
      </c>
      <c r="G20" s="188">
        <f>①日割分年額合計!X19</f>
        <v>0</v>
      </c>
      <c r="H20" s="188">
        <f>①取組未実施!O18</f>
        <v>0</v>
      </c>
      <c r="I20" s="188">
        <f>①日割分年額合計!Y19</f>
        <v>0</v>
      </c>
      <c r="J20" s="188">
        <f t="shared" si="0"/>
        <v>0</v>
      </c>
      <c r="L20" s="824" t="s">
        <v>98</v>
      </c>
      <c r="M20" s="303" t="s">
        <v>393</v>
      </c>
      <c r="N20" s="322"/>
      <c r="O20" s="322"/>
      <c r="P20" s="188">
        <f>②③分園減算!AE32</f>
        <v>0</v>
      </c>
      <c r="Q20" s="188">
        <f>②③日割分年間合計!S53</f>
        <v>0</v>
      </c>
      <c r="R20" s="188">
        <f>②③分園減算!AE47</f>
        <v>0</v>
      </c>
      <c r="S20" s="188">
        <f>②③日割分年間合計!T53</f>
        <v>0</v>
      </c>
      <c r="T20" s="188">
        <f t="shared" si="1"/>
        <v>0</v>
      </c>
      <c r="Y20" s="261"/>
    </row>
    <row r="21" spans="2:41">
      <c r="B21" s="825"/>
      <c r="C21" s="303" t="s">
        <v>597</v>
      </c>
      <c r="D21" s="329"/>
      <c r="E21" s="329"/>
      <c r="F21" s="188">
        <f>①基準未充足!S16</f>
        <v>0</v>
      </c>
      <c r="G21" s="188">
        <f>①日割分年額合計!Z19</f>
        <v>0</v>
      </c>
      <c r="H21" s="188">
        <f>①基準未充足!T16</f>
        <v>0</v>
      </c>
      <c r="I21" s="188">
        <f>①日割分年額合計!AA19</f>
        <v>0</v>
      </c>
      <c r="J21" s="188">
        <f t="shared" si="0"/>
        <v>0</v>
      </c>
      <c r="L21" s="838"/>
      <c r="M21" s="303" t="s">
        <v>38</v>
      </c>
      <c r="N21" s="322"/>
      <c r="O21" s="322"/>
      <c r="P21" s="188">
        <f>②③土曜日閉所減算!BO103</f>
        <v>0</v>
      </c>
      <c r="Q21" s="188">
        <f>②③日割分年間合計!U53</f>
        <v>0</v>
      </c>
      <c r="R21" s="188">
        <f>②③土曜日閉所減算!BO104</f>
        <v>0</v>
      </c>
      <c r="S21" s="188">
        <f>②③日割分年間合計!V53</f>
        <v>0</v>
      </c>
      <c r="T21" s="188">
        <f t="shared" si="1"/>
        <v>0</v>
      </c>
      <c r="Y21" s="261"/>
      <c r="Z21" s="261"/>
      <c r="AO21" s="261"/>
    </row>
    <row r="22" spans="2:41">
      <c r="B22" s="825"/>
      <c r="C22" s="303" t="s">
        <v>598</v>
      </c>
      <c r="D22" s="329"/>
      <c r="E22" s="329"/>
      <c r="F22" s="188">
        <f>①資格未保有!S16</f>
        <v>0</v>
      </c>
      <c r="G22" s="188">
        <f>①日割分年額合計!AB19</f>
        <v>0</v>
      </c>
      <c r="H22" s="188">
        <f>①資格未保有!T16</f>
        <v>0</v>
      </c>
      <c r="I22" s="188">
        <f>①日割分年額合計!AC19</f>
        <v>0</v>
      </c>
      <c r="J22" s="188">
        <f t="shared" si="0"/>
        <v>0</v>
      </c>
      <c r="L22" s="838"/>
      <c r="M22" s="303" t="s">
        <v>596</v>
      </c>
      <c r="N22" s="322"/>
      <c r="O22" s="322"/>
      <c r="P22" s="188">
        <f>②③主幹等未取組減算!AI19</f>
        <v>0</v>
      </c>
      <c r="Q22" s="188">
        <f>②③日割分年間合計!W53</f>
        <v>0</v>
      </c>
      <c r="R22" s="188">
        <f>②③主幹等未取組減算!AJ19</f>
        <v>0</v>
      </c>
      <c r="S22" s="188">
        <f>②③日割分年間合計!X53</f>
        <v>0</v>
      </c>
      <c r="T22" s="188">
        <f t="shared" si="1"/>
        <v>0</v>
      </c>
      <c r="Y22" s="261"/>
    </row>
    <row r="23" spans="2:41">
      <c r="B23" s="826"/>
      <c r="C23" s="303" t="s">
        <v>603</v>
      </c>
      <c r="D23" s="329"/>
      <c r="E23" s="329"/>
      <c r="F23" s="188">
        <f>①定員超過!AF20</f>
        <v>0</v>
      </c>
      <c r="G23" s="188">
        <f>①日割分年額合計!AD19</f>
        <v>0</v>
      </c>
      <c r="H23" s="188">
        <f>①定員超過!AF21</f>
        <v>0</v>
      </c>
      <c r="I23" s="188">
        <f>①日割分年額合計!AE19</f>
        <v>0</v>
      </c>
      <c r="J23" s="188">
        <f t="shared" si="0"/>
        <v>0</v>
      </c>
      <c r="L23" s="838"/>
      <c r="M23" s="303" t="s">
        <v>597</v>
      </c>
      <c r="N23" s="322"/>
      <c r="O23" s="322"/>
      <c r="P23" s="188">
        <f>②③配置基準減算!AL19</f>
        <v>0</v>
      </c>
      <c r="Q23" s="188">
        <f>②③日割分年間合計!Y53</f>
        <v>0</v>
      </c>
      <c r="R23" s="188">
        <f>②③配置基準減算!AM19</f>
        <v>0</v>
      </c>
      <c r="S23" s="188">
        <f>②③日割分年間合計!Z53</f>
        <v>0</v>
      </c>
      <c r="T23" s="188">
        <f t="shared" si="1"/>
        <v>0</v>
      </c>
      <c r="Y23" s="261"/>
    </row>
    <row r="24" spans="2:41">
      <c r="B24" s="516" t="s">
        <v>228</v>
      </c>
      <c r="C24" s="301" t="s">
        <v>40</v>
      </c>
      <c r="D24" s="330"/>
      <c r="E24" s="328" t="s">
        <v>633</v>
      </c>
      <c r="F24" s="188">
        <f>①療育!M22</f>
        <v>0</v>
      </c>
      <c r="G24" s="312"/>
      <c r="H24" s="188">
        <f>①療育!N22</f>
        <v>0</v>
      </c>
      <c r="I24" s="312"/>
      <c r="J24" s="188">
        <f t="shared" si="0"/>
        <v>0</v>
      </c>
      <c r="L24" s="838"/>
      <c r="M24" s="303" t="s">
        <v>598</v>
      </c>
      <c r="N24" s="322"/>
      <c r="O24" s="322"/>
      <c r="P24" s="188">
        <f>②③職員資格なし減算!AL19</f>
        <v>0</v>
      </c>
      <c r="Q24" s="188">
        <f>②③日割分年間合計!AA53</f>
        <v>0</v>
      </c>
      <c r="R24" s="188">
        <f>②③職員資格なし減算!AM19</f>
        <v>0</v>
      </c>
      <c r="S24" s="188">
        <f>②③日割分年間合計!AB53</f>
        <v>0</v>
      </c>
      <c r="T24" s="188">
        <f t="shared" si="1"/>
        <v>0</v>
      </c>
      <c r="Y24" s="261"/>
    </row>
    <row r="25" spans="2:41">
      <c r="B25" s="825"/>
      <c r="C25" s="301" t="s">
        <v>546</v>
      </c>
      <c r="D25" s="330"/>
      <c r="E25" s="328" t="s">
        <v>633</v>
      </c>
      <c r="F25" s="188">
        <f>①事務職員!K22</f>
        <v>0</v>
      </c>
      <c r="G25" s="312"/>
      <c r="H25" s="188">
        <f>①事務職員!L22</f>
        <v>0</v>
      </c>
      <c r="I25" s="312"/>
      <c r="J25" s="188">
        <f t="shared" si="0"/>
        <v>0</v>
      </c>
      <c r="L25" s="839"/>
      <c r="M25" s="303" t="s">
        <v>603</v>
      </c>
      <c r="N25" s="322"/>
      <c r="O25" s="322"/>
      <c r="P25" s="188">
        <f>②③定員超過減算!BF38</f>
        <v>0</v>
      </c>
      <c r="Q25" s="188">
        <f>②③日割分年間合計!AC53</f>
        <v>0</v>
      </c>
      <c r="R25" s="188">
        <f>②③定員超過減算!BF39</f>
        <v>0</v>
      </c>
      <c r="S25" s="188">
        <f>②③日割分年間合計!AD53</f>
        <v>0</v>
      </c>
      <c r="T25" s="188">
        <f t="shared" si="1"/>
        <v>0</v>
      </c>
      <c r="Y25" s="266"/>
    </row>
    <row r="26" spans="2:41">
      <c r="B26" s="825"/>
      <c r="C26" s="301" t="s">
        <v>547</v>
      </c>
      <c r="D26" s="330"/>
      <c r="E26" s="328" t="s">
        <v>633</v>
      </c>
      <c r="F26" s="188">
        <f>①指導充実!K22</f>
        <v>0</v>
      </c>
      <c r="G26" s="312"/>
      <c r="H26" s="188">
        <f>①指導充実!L22</f>
        <v>0</v>
      </c>
      <c r="I26" s="312"/>
      <c r="J26" s="188">
        <f t="shared" si="0"/>
        <v>0</v>
      </c>
      <c r="L26" s="493" t="s">
        <v>228</v>
      </c>
      <c r="M26" s="301" t="s">
        <v>40</v>
      </c>
      <c r="N26" s="323"/>
      <c r="O26" s="321" t="s">
        <v>633</v>
      </c>
      <c r="P26" s="188">
        <f>②③療育支援!N22</f>
        <v>0</v>
      </c>
      <c r="Q26" s="310"/>
      <c r="R26" s="188">
        <f>②③療育支援!O22</f>
        <v>0</v>
      </c>
      <c r="S26" s="310"/>
      <c r="T26" s="188">
        <f t="shared" si="1"/>
        <v>0</v>
      </c>
      <c r="Y26" s="261"/>
      <c r="AH26" s="261"/>
      <c r="AJ26" s="261"/>
    </row>
    <row r="27" spans="2:41">
      <c r="B27" s="825"/>
      <c r="C27" s="301" t="s">
        <v>548</v>
      </c>
      <c r="D27" s="330"/>
      <c r="E27" s="328" t="s">
        <v>633</v>
      </c>
      <c r="F27" s="188">
        <f>①事務負担!K22</f>
        <v>0</v>
      </c>
      <c r="G27" s="312"/>
      <c r="H27" s="188">
        <f>①事務負担!L22</f>
        <v>0</v>
      </c>
      <c r="I27" s="312"/>
      <c r="J27" s="188">
        <f t="shared" si="0"/>
        <v>0</v>
      </c>
      <c r="L27" s="493"/>
      <c r="M27" s="301" t="s">
        <v>33</v>
      </c>
      <c r="N27" s="323"/>
      <c r="O27" s="321" t="s">
        <v>633</v>
      </c>
      <c r="P27" s="188">
        <f>②③処遇Ⅱ!I22</f>
        <v>0</v>
      </c>
      <c r="Q27" s="311"/>
      <c r="R27" s="310"/>
      <c r="S27" s="310"/>
      <c r="T27" s="188">
        <f t="shared" si="1"/>
        <v>0</v>
      </c>
      <c r="U27" s="12"/>
      <c r="Y27" s="261"/>
    </row>
    <row r="28" spans="2:41">
      <c r="B28" s="825"/>
      <c r="C28" s="301" t="s">
        <v>33</v>
      </c>
      <c r="D28" s="330"/>
      <c r="E28" s="328" t="s">
        <v>633</v>
      </c>
      <c r="F28" s="188">
        <f>①処遇Ⅱ!H22</f>
        <v>0</v>
      </c>
      <c r="G28" s="312"/>
      <c r="H28" s="310"/>
      <c r="I28" s="312"/>
      <c r="J28" s="188">
        <f t="shared" si="0"/>
        <v>0</v>
      </c>
      <c r="L28" s="493"/>
      <c r="M28" s="301" t="s">
        <v>220</v>
      </c>
      <c r="N28" s="323"/>
      <c r="O28" s="321" t="s">
        <v>633</v>
      </c>
      <c r="P28" s="188">
        <f>②③処遇Ⅲ!I21</f>
        <v>0</v>
      </c>
      <c r="Q28" s="311"/>
      <c r="R28" s="310"/>
      <c r="S28" s="310"/>
      <c r="T28" s="188">
        <f t="shared" si="1"/>
        <v>0</v>
      </c>
      <c r="U28" s="12"/>
      <c r="Y28" s="261"/>
    </row>
    <row r="29" spans="2:41">
      <c r="B29" s="825"/>
      <c r="C29" s="301" t="s">
        <v>220</v>
      </c>
      <c r="D29" s="330"/>
      <c r="E29" s="328" t="s">
        <v>633</v>
      </c>
      <c r="F29" s="188">
        <f>①処遇Ⅲ!H21</f>
        <v>0</v>
      </c>
      <c r="G29" s="312"/>
      <c r="H29" s="310"/>
      <c r="I29" s="312"/>
      <c r="J29" s="188">
        <f t="shared" si="0"/>
        <v>0</v>
      </c>
      <c r="L29" s="493"/>
      <c r="M29" s="301" t="s">
        <v>34</v>
      </c>
      <c r="N29" s="323"/>
      <c r="O29" s="323"/>
      <c r="P29" s="188">
        <f>②③冷暖房費!J17</f>
        <v>0</v>
      </c>
      <c r="Q29" s="188">
        <f>②③日割分年間合計!AE53</f>
        <v>0</v>
      </c>
      <c r="R29" s="310"/>
      <c r="S29" s="310"/>
      <c r="T29" s="188">
        <f t="shared" si="1"/>
        <v>0</v>
      </c>
    </row>
    <row r="30" spans="2:41">
      <c r="B30" s="825"/>
      <c r="C30" s="301" t="s">
        <v>34</v>
      </c>
      <c r="D30" s="330"/>
      <c r="E30" s="330"/>
      <c r="F30" s="188">
        <f>①冷暖房!J17</f>
        <v>0</v>
      </c>
      <c r="G30" s="188">
        <f>①日割分年額合計!AF19</f>
        <v>0</v>
      </c>
      <c r="H30" s="310"/>
      <c r="I30" s="310"/>
      <c r="J30" s="188">
        <f t="shared" si="0"/>
        <v>0</v>
      </c>
      <c r="L30" s="493"/>
      <c r="M30" s="301" t="s">
        <v>554</v>
      </c>
      <c r="N30" s="317" t="s">
        <v>635</v>
      </c>
      <c r="O30" s="321" t="s">
        <v>633</v>
      </c>
      <c r="P30" s="188">
        <f>②③３月加算!K17</f>
        <v>0</v>
      </c>
      <c r="Q30" s="312"/>
      <c r="R30" s="310"/>
      <c r="S30" s="310"/>
      <c r="T30" s="188">
        <f t="shared" si="1"/>
        <v>0</v>
      </c>
    </row>
    <row r="31" spans="2:41">
      <c r="B31" s="825"/>
      <c r="C31" s="301" t="s">
        <v>554</v>
      </c>
      <c r="D31" s="324" t="s">
        <v>635</v>
      </c>
      <c r="E31" s="328" t="s">
        <v>633</v>
      </c>
      <c r="F31" s="188">
        <f>①３月加算!K15</f>
        <v>0</v>
      </c>
      <c r="G31" s="312"/>
      <c r="H31" s="312"/>
      <c r="I31" s="312"/>
      <c r="J31" s="188">
        <f t="shared" si="0"/>
        <v>0</v>
      </c>
      <c r="L31" s="493"/>
      <c r="M31" s="301" t="s">
        <v>52</v>
      </c>
      <c r="N31" s="317" t="s">
        <v>635</v>
      </c>
      <c r="O31" s="321" t="s">
        <v>633</v>
      </c>
      <c r="P31" s="188">
        <f>②③３月加算!K18</f>
        <v>0</v>
      </c>
      <c r="Q31" s="312"/>
      <c r="R31" s="312"/>
      <c r="S31" s="310"/>
      <c r="T31" s="188">
        <f t="shared" si="1"/>
        <v>0</v>
      </c>
    </row>
    <row r="32" spans="2:41">
      <c r="B32" s="825"/>
      <c r="C32" s="301" t="s">
        <v>52</v>
      </c>
      <c r="D32" s="324" t="s">
        <v>635</v>
      </c>
      <c r="E32" s="328" t="s">
        <v>633</v>
      </c>
      <c r="F32" s="188">
        <f>①３月加算!K16</f>
        <v>0</v>
      </c>
      <c r="G32" s="312"/>
      <c r="H32" s="312"/>
      <c r="I32" s="312"/>
      <c r="J32" s="188">
        <f t="shared" si="0"/>
        <v>0</v>
      </c>
      <c r="L32" s="493"/>
      <c r="M32" s="301" t="s">
        <v>188</v>
      </c>
      <c r="N32" s="317" t="s">
        <v>635</v>
      </c>
      <c r="O32" s="321" t="s">
        <v>633</v>
      </c>
      <c r="P32" s="188">
        <f>②③３月加算!K19</f>
        <v>0</v>
      </c>
      <c r="Q32" s="312"/>
      <c r="R32" s="312"/>
      <c r="S32" s="310"/>
      <c r="T32" s="188">
        <f t="shared" si="1"/>
        <v>0</v>
      </c>
    </row>
    <row r="33" spans="2:20">
      <c r="B33" s="825"/>
      <c r="C33" s="301" t="s">
        <v>188</v>
      </c>
      <c r="D33" s="324" t="s">
        <v>635</v>
      </c>
      <c r="E33" s="328" t="s">
        <v>633</v>
      </c>
      <c r="F33" s="188">
        <f>①３月加算!K17</f>
        <v>0</v>
      </c>
      <c r="G33" s="312"/>
      <c r="H33" s="312"/>
      <c r="I33" s="312"/>
      <c r="J33" s="188">
        <f t="shared" si="0"/>
        <v>0</v>
      </c>
      <c r="L33" s="493"/>
      <c r="M33" s="301" t="s">
        <v>189</v>
      </c>
      <c r="N33" s="317" t="s">
        <v>635</v>
      </c>
      <c r="O33" s="321" t="s">
        <v>633</v>
      </c>
      <c r="P33" s="188">
        <f>②③３月加算!K20</f>
        <v>0</v>
      </c>
      <c r="Q33" s="312"/>
      <c r="R33" s="312"/>
      <c r="S33" s="310"/>
      <c r="T33" s="188">
        <f t="shared" si="1"/>
        <v>0</v>
      </c>
    </row>
    <row r="34" spans="2:20">
      <c r="B34" s="825"/>
      <c r="C34" s="301" t="s">
        <v>190</v>
      </c>
      <c r="D34" s="324" t="s">
        <v>635</v>
      </c>
      <c r="E34" s="328" t="s">
        <v>633</v>
      </c>
      <c r="F34" s="188">
        <f>①３月加算!K18</f>
        <v>0</v>
      </c>
      <c r="G34" s="312"/>
      <c r="H34" s="312"/>
      <c r="I34" s="312"/>
      <c r="J34" s="188">
        <f t="shared" si="0"/>
        <v>0</v>
      </c>
      <c r="L34" s="493"/>
      <c r="M34" s="301" t="s">
        <v>190</v>
      </c>
      <c r="N34" s="317" t="s">
        <v>635</v>
      </c>
      <c r="O34" s="321" t="s">
        <v>633</v>
      </c>
      <c r="P34" s="188">
        <f>②③３月加算!K21</f>
        <v>0</v>
      </c>
      <c r="Q34" s="312"/>
      <c r="R34" s="312"/>
      <c r="S34" s="310"/>
      <c r="T34" s="188">
        <f t="shared" si="1"/>
        <v>0</v>
      </c>
    </row>
    <row r="35" spans="2:20">
      <c r="B35" s="825"/>
      <c r="C35" s="301" t="s">
        <v>14</v>
      </c>
      <c r="D35" s="324" t="s">
        <v>635</v>
      </c>
      <c r="E35" s="328" t="s">
        <v>633</v>
      </c>
      <c r="F35" s="188">
        <f>①３月加算!K19</f>
        <v>0</v>
      </c>
      <c r="G35" s="312"/>
      <c r="H35" s="312"/>
      <c r="I35" s="312"/>
      <c r="J35" s="188">
        <f t="shared" si="0"/>
        <v>0</v>
      </c>
      <c r="L35" s="493"/>
      <c r="M35" s="301" t="s">
        <v>14</v>
      </c>
      <c r="N35" s="317" t="s">
        <v>635</v>
      </c>
      <c r="O35" s="321" t="s">
        <v>633</v>
      </c>
      <c r="P35" s="188">
        <f>②③３月加算!K22</f>
        <v>0</v>
      </c>
      <c r="Q35" s="312"/>
      <c r="R35" s="312"/>
      <c r="S35" s="310"/>
      <c r="T35" s="188">
        <f t="shared" si="1"/>
        <v>0</v>
      </c>
    </row>
    <row r="36" spans="2:20">
      <c r="B36" s="826"/>
      <c r="C36" s="301" t="s">
        <v>191</v>
      </c>
      <c r="D36" s="324" t="s">
        <v>635</v>
      </c>
      <c r="E36" s="328" t="s">
        <v>633</v>
      </c>
      <c r="F36" s="188">
        <f>①３月加算!K20</f>
        <v>0</v>
      </c>
      <c r="G36" s="312"/>
      <c r="H36" s="312"/>
      <c r="I36" s="312"/>
      <c r="J36" s="188">
        <f t="shared" si="0"/>
        <v>0</v>
      </c>
      <c r="L36" s="493"/>
      <c r="M36" s="301" t="s">
        <v>54</v>
      </c>
      <c r="N36" s="323"/>
      <c r="O36" s="321" t="s">
        <v>633</v>
      </c>
      <c r="P36" s="188">
        <f>②③栄養管理!M22</f>
        <v>0</v>
      </c>
      <c r="Q36" s="312"/>
      <c r="R36" s="188">
        <f>②③栄養管理!Q26</f>
        <v>0</v>
      </c>
      <c r="S36" s="310"/>
      <c r="T36" s="188">
        <f t="shared" si="1"/>
        <v>0</v>
      </c>
    </row>
    <row r="37" spans="2:20">
      <c r="B37" s="497" t="s">
        <v>29</v>
      </c>
      <c r="C37" s="498"/>
      <c r="D37" s="498"/>
      <c r="E37" s="499"/>
      <c r="F37" s="25">
        <f>SUM(F8:F36)</f>
        <v>0</v>
      </c>
      <c r="G37" s="25">
        <f>SUM(G8:G36)</f>
        <v>0</v>
      </c>
      <c r="H37" s="25">
        <f>SUM(H8:H36)</f>
        <v>0</v>
      </c>
      <c r="I37" s="25">
        <f>SUM(I8:I36)</f>
        <v>0</v>
      </c>
      <c r="J37" s="25">
        <f>SUM(J8:J36)</f>
        <v>0</v>
      </c>
      <c r="L37" s="493"/>
      <c r="M37" s="301" t="s">
        <v>191</v>
      </c>
      <c r="N37" s="317" t="s">
        <v>635</v>
      </c>
      <c r="O37" s="321" t="s">
        <v>633</v>
      </c>
      <c r="P37" s="188">
        <f>②③３月加算!K23</f>
        <v>0</v>
      </c>
      <c r="Q37" s="312"/>
      <c r="R37" s="312"/>
      <c r="S37" s="310"/>
      <c r="T37" s="188">
        <f t="shared" si="1"/>
        <v>0</v>
      </c>
    </row>
    <row r="38" spans="2:20">
      <c r="F38" s="264" t="s">
        <v>636</v>
      </c>
      <c r="G38" s="25">
        <f>F37+G37</f>
        <v>0</v>
      </c>
      <c r="H38" s="264" t="s">
        <v>637</v>
      </c>
      <c r="I38" s="25">
        <f>H37+I37</f>
        <v>0</v>
      </c>
      <c r="J38" s="261"/>
      <c r="L38" s="497" t="s">
        <v>29</v>
      </c>
      <c r="M38" s="498"/>
      <c r="N38" s="498"/>
      <c r="O38" s="499"/>
      <c r="P38" s="25">
        <f>SUM(P8:P37)</f>
        <v>0</v>
      </c>
      <c r="Q38" s="25">
        <f>SUM(Q8:Q37)</f>
        <v>0</v>
      </c>
      <c r="R38" s="25">
        <f>SUM(R8:R37)</f>
        <v>0</v>
      </c>
      <c r="S38" s="25">
        <f>SUM(S8:S37)</f>
        <v>0</v>
      </c>
      <c r="T38" s="25">
        <f>SUM(T8:T37)</f>
        <v>0</v>
      </c>
    </row>
    <row r="39" spans="2:20">
      <c r="P39" s="264" t="s">
        <v>636</v>
      </c>
      <c r="Q39" s="25">
        <f>P38+Q38</f>
        <v>0</v>
      </c>
      <c r="R39" s="264" t="s">
        <v>637</v>
      </c>
      <c r="S39" s="25">
        <f>R38+S38</f>
        <v>0</v>
      </c>
      <c r="T39" s="261"/>
    </row>
    <row r="151" spans="46:47">
      <c r="AT151" s="123" t="s">
        <v>341</v>
      </c>
      <c r="AU151" s="129">
        <f>AC150+AE150+AG150+AI150+AJ150+AK150+AM150+AO150+AQ150+AS150+AT150</f>
        <v>0</v>
      </c>
    </row>
    <row r="152" spans="46:47">
      <c r="AT152" s="124" t="s">
        <v>370</v>
      </c>
      <c r="AU152" s="129">
        <f>AD150+AF150+AH150+AL150+AN150+AP150+AR150</f>
        <v>0</v>
      </c>
    </row>
  </sheetData>
  <sheetProtection algorithmName="SHA-512" hashValue="sVe7ANTzIQ2qGaZnPTedHtTa2P6E3kj9wI/gsrefOAEEFK/5rFnPP+wS/X/2ByksKL7vnWOYgatBTJgNgQw7bA==" saltValue="QhIjMfrHTBdEwCf2f2A74g==" spinCount="100000" sheet="1" objects="1" scenarios="1"/>
  <mergeCells count="25">
    <mergeCell ref="L20:L25"/>
    <mergeCell ref="L26:L37"/>
    <mergeCell ref="L38:O38"/>
    <mergeCell ref="L4:T4"/>
    <mergeCell ref="L8:M8"/>
    <mergeCell ref="L9:M9"/>
    <mergeCell ref="L10:L19"/>
    <mergeCell ref="N6:O6"/>
    <mergeCell ref="P6:Q6"/>
    <mergeCell ref="R6:S6"/>
    <mergeCell ref="T6:T7"/>
    <mergeCell ref="L6:M7"/>
    <mergeCell ref="B2:C2"/>
    <mergeCell ref="D2:F2"/>
    <mergeCell ref="B4:J4"/>
    <mergeCell ref="B6:C7"/>
    <mergeCell ref="D6:E6"/>
    <mergeCell ref="F6:G6"/>
    <mergeCell ref="H6:I6"/>
    <mergeCell ref="J6:J7"/>
    <mergeCell ref="B37:E37"/>
    <mergeCell ref="B20:B23"/>
    <mergeCell ref="B24:B36"/>
    <mergeCell ref="B8:C8"/>
    <mergeCell ref="B9:B19"/>
  </mergeCells>
  <phoneticPr fontId="1"/>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3AA15-EA3D-4E44-81D4-3BB6EBFE170E}">
  <sheetPr>
    <tabColor rgb="FF7030A0"/>
  </sheetPr>
  <dimension ref="B1:AY148"/>
  <sheetViews>
    <sheetView showZeros="0" workbookViewId="0">
      <selection activeCell="K24" sqref="K24"/>
    </sheetView>
  </sheetViews>
  <sheetFormatPr defaultColWidth="8.69921875" defaultRowHeight="16.2"/>
  <cols>
    <col min="1" max="1" width="2.59765625" style="14" customWidth="1"/>
    <col min="2" max="2" width="3.5" style="14" customWidth="1"/>
    <col min="3" max="3" width="12.8984375" style="14" customWidth="1"/>
    <col min="4" max="16" width="10.5" style="14" customWidth="1"/>
    <col min="17" max="19" width="8.69921875" style="14"/>
    <col min="20" max="20" width="10.59765625" style="14" bestFit="1" customWidth="1"/>
    <col min="21" max="21" width="9.5" style="14" bestFit="1" customWidth="1"/>
    <col min="22" max="16384" width="8.69921875" style="14"/>
  </cols>
  <sheetData>
    <row r="1" spans="2:21" ht="6" customHeight="1" thickBot="1"/>
    <row r="2" spans="2:21" ht="16.5" customHeight="1" thickBot="1">
      <c r="B2" s="853" t="s">
        <v>638</v>
      </c>
      <c r="C2" s="854"/>
      <c r="D2" s="855"/>
    </row>
    <row r="3" spans="2:21" ht="6" customHeight="1"/>
    <row r="4" spans="2:21">
      <c r="B4" s="497" t="s">
        <v>212</v>
      </c>
      <c r="C4" s="499"/>
      <c r="D4" s="497" t="str">
        <f>IF(基本情報!C2="","",基本情報!C2)</f>
        <v/>
      </c>
      <c r="E4" s="498"/>
      <c r="F4" s="499"/>
    </row>
    <row r="5" spans="2:21" ht="6" customHeight="1">
      <c r="B5" s="12"/>
    </row>
    <row r="6" spans="2:21">
      <c r="B6" s="859" t="s">
        <v>457</v>
      </c>
      <c r="C6" s="406"/>
      <c r="D6" s="407" t="s">
        <v>17</v>
      </c>
      <c r="E6" s="407" t="s">
        <v>18</v>
      </c>
      <c r="F6" s="407" t="s">
        <v>19</v>
      </c>
      <c r="G6" s="407" t="s">
        <v>20</v>
      </c>
      <c r="H6" s="407" t="s">
        <v>21</v>
      </c>
      <c r="I6" s="407" t="s">
        <v>22</v>
      </c>
      <c r="J6" s="407" t="s">
        <v>23</v>
      </c>
      <c r="K6" s="407" t="s">
        <v>24</v>
      </c>
      <c r="L6" s="407" t="s">
        <v>25</v>
      </c>
      <c r="M6" s="407" t="s">
        <v>26</v>
      </c>
      <c r="N6" s="407" t="s">
        <v>27</v>
      </c>
      <c r="O6" s="407" t="s">
        <v>28</v>
      </c>
      <c r="P6" s="408" t="s">
        <v>36</v>
      </c>
      <c r="R6" s="13" t="s">
        <v>229</v>
      </c>
      <c r="S6" s="15"/>
      <c r="T6" s="15"/>
      <c r="U6" s="15"/>
    </row>
    <row r="7" spans="2:21">
      <c r="B7" s="860"/>
      <c r="C7" s="4" t="str">
        <f>IF(基本情報!E8="","",基本情報!E8)</f>
        <v/>
      </c>
      <c r="D7" s="25">
        <f>①４月!T23</f>
        <v>0</v>
      </c>
      <c r="E7" s="25">
        <f>①５月!T23</f>
        <v>0</v>
      </c>
      <c r="F7" s="25">
        <f>①６月!T23</f>
        <v>0</v>
      </c>
      <c r="G7" s="25">
        <f>①７月!T23</f>
        <v>0</v>
      </c>
      <c r="H7" s="25">
        <f>①８月!T23</f>
        <v>0</v>
      </c>
      <c r="I7" s="25">
        <f>①９月!T23</f>
        <v>0</v>
      </c>
      <c r="J7" s="25">
        <f>①10月!T23</f>
        <v>0</v>
      </c>
      <c r="K7" s="25">
        <f>①11月!T23</f>
        <v>0</v>
      </c>
      <c r="L7" s="25">
        <f>①12月!T23</f>
        <v>0</v>
      </c>
      <c r="M7" s="25">
        <f>①１月!T23</f>
        <v>0</v>
      </c>
      <c r="N7" s="25">
        <f>①２月!T23</f>
        <v>0</v>
      </c>
      <c r="O7" s="25">
        <f>①３月!T23</f>
        <v>0</v>
      </c>
      <c r="P7" s="25">
        <f>SUM(D7:O7)</f>
        <v>0</v>
      </c>
      <c r="R7" s="847"/>
      <c r="S7" s="847"/>
      <c r="T7" s="19" t="s">
        <v>438</v>
      </c>
      <c r="U7" s="19" t="s">
        <v>436</v>
      </c>
    </row>
    <row r="8" spans="2:21">
      <c r="B8" s="860"/>
      <c r="C8" s="5" t="str">
        <f>IF(基本情報!E9="","",基本情報!E9)</f>
        <v/>
      </c>
      <c r="D8" s="25">
        <f>①４月!T24</f>
        <v>0</v>
      </c>
      <c r="E8" s="25">
        <f>①５月!T24</f>
        <v>0</v>
      </c>
      <c r="F8" s="25">
        <f>①５月!T24</f>
        <v>0</v>
      </c>
      <c r="G8" s="25">
        <f>①７月!T24</f>
        <v>0</v>
      </c>
      <c r="H8" s="25">
        <f>①８月!T24</f>
        <v>0</v>
      </c>
      <c r="I8" s="25">
        <f>①９月!T24</f>
        <v>0</v>
      </c>
      <c r="J8" s="25">
        <f>①10月!T24</f>
        <v>0</v>
      </c>
      <c r="K8" s="25">
        <f>①11月!T24</f>
        <v>0</v>
      </c>
      <c r="L8" s="25">
        <f>①12月!T24</f>
        <v>0</v>
      </c>
      <c r="M8" s="25">
        <f>①１月!T24</f>
        <v>0</v>
      </c>
      <c r="N8" s="25">
        <f>①２月!T24</f>
        <v>0</v>
      </c>
      <c r="O8" s="25">
        <f>①３月!T24</f>
        <v>0</v>
      </c>
      <c r="P8" s="25">
        <f>SUM(D8:O8)</f>
        <v>0</v>
      </c>
      <c r="R8" s="846" t="s">
        <v>247</v>
      </c>
      <c r="S8" s="846"/>
      <c r="T8" s="409">
        <f>基本情報!G6</f>
        <v>0</v>
      </c>
      <c r="U8" s="25">
        <f>P31</f>
        <v>0</v>
      </c>
    </row>
    <row r="9" spans="2:21">
      <c r="B9" s="860"/>
      <c r="C9" s="6" t="str">
        <f>IF(基本情報!E10="","",基本情報!E10)</f>
        <v/>
      </c>
      <c r="D9" s="25">
        <f>①４月!T25</f>
        <v>0</v>
      </c>
      <c r="E9" s="25">
        <f>①５月!T25</f>
        <v>0</v>
      </c>
      <c r="F9" s="25">
        <f>①６月!T25</f>
        <v>0</v>
      </c>
      <c r="G9" s="25">
        <f>①７月!T25</f>
        <v>0</v>
      </c>
      <c r="H9" s="25">
        <f>①８月!T25</f>
        <v>0</v>
      </c>
      <c r="I9" s="25">
        <f>①９月!T25</f>
        <v>0</v>
      </c>
      <c r="J9" s="25">
        <f>①10月!T25</f>
        <v>0</v>
      </c>
      <c r="K9" s="25">
        <f>①11月!T25</f>
        <v>0</v>
      </c>
      <c r="L9" s="25">
        <f>①12月!T25</f>
        <v>0</v>
      </c>
      <c r="M9" s="25">
        <f>①１月!T25</f>
        <v>0</v>
      </c>
      <c r="N9" s="25">
        <f>①２月!T25</f>
        <v>0</v>
      </c>
      <c r="O9" s="25">
        <f>①３月!T25</f>
        <v>0</v>
      </c>
      <c r="P9" s="25">
        <f t="shared" ref="P9:P11" si="0">SUM(D9:O9)</f>
        <v>0</v>
      </c>
      <c r="R9" s="848" t="s">
        <v>439</v>
      </c>
      <c r="S9" s="848"/>
      <c r="T9" s="409" t="str">
        <f>IF(基本情報!C6="","",基本情報!C6-2)</f>
        <v/>
      </c>
      <c r="U9" s="25">
        <f>IFERROR(ROUND(U8*T9/T8,0),0)</f>
        <v>0</v>
      </c>
    </row>
    <row r="10" spans="2:21">
      <c r="B10" s="860"/>
      <c r="C10" s="7" t="str">
        <f>IF(基本情報!E11="","",基本情報!E11)</f>
        <v/>
      </c>
      <c r="D10" s="25">
        <f>①４月!T26</f>
        <v>0</v>
      </c>
      <c r="E10" s="25">
        <f>①５月!T26</f>
        <v>0</v>
      </c>
      <c r="F10" s="25">
        <f>①６月!T26</f>
        <v>0</v>
      </c>
      <c r="G10" s="25">
        <f>①７月!T26</f>
        <v>0</v>
      </c>
      <c r="H10" s="25">
        <f>①８月!T26</f>
        <v>0</v>
      </c>
      <c r="I10" s="25">
        <f>①９月!T26</f>
        <v>0</v>
      </c>
      <c r="J10" s="25">
        <f>①10月!T26</f>
        <v>0</v>
      </c>
      <c r="K10" s="25">
        <f>①11月!T26</f>
        <v>0</v>
      </c>
      <c r="L10" s="25">
        <f>①12月!T26</f>
        <v>0</v>
      </c>
      <c r="M10" s="25">
        <f>①１月!T26</f>
        <v>0</v>
      </c>
      <c r="N10" s="25">
        <f>①２月!T26</f>
        <v>0</v>
      </c>
      <c r="O10" s="25">
        <f>①３月!T26</f>
        <v>0</v>
      </c>
      <c r="P10" s="25">
        <f t="shared" si="0"/>
        <v>0</v>
      </c>
      <c r="R10" s="848" t="s">
        <v>440</v>
      </c>
      <c r="S10" s="848"/>
      <c r="T10" s="409">
        <v>2</v>
      </c>
      <c r="U10" s="25">
        <f>IFERROR(U8-U9-U11,0)</f>
        <v>0</v>
      </c>
    </row>
    <row r="11" spans="2:21" ht="16.8" thickBot="1">
      <c r="B11" s="860"/>
      <c r="C11" s="410" t="str">
        <f>IF(基本情報!E12="","",基本情報!E12)</f>
        <v/>
      </c>
      <c r="D11" s="25">
        <f>①４月!T27</f>
        <v>0</v>
      </c>
      <c r="E11" s="25">
        <f>①５月!T27</f>
        <v>0</v>
      </c>
      <c r="F11" s="25">
        <f>①６月!T27</f>
        <v>0</v>
      </c>
      <c r="G11" s="25">
        <f>①７月!T27</f>
        <v>0</v>
      </c>
      <c r="H11" s="25">
        <f>①８月!T27</f>
        <v>0</v>
      </c>
      <c r="I11" s="25">
        <f>①９月!T27</f>
        <v>0</v>
      </c>
      <c r="J11" s="25">
        <f>①10月!T27</f>
        <v>0</v>
      </c>
      <c r="K11" s="25">
        <f>①11月!T27</f>
        <v>0</v>
      </c>
      <c r="L11" s="25">
        <f>①12月!T27</f>
        <v>0</v>
      </c>
      <c r="M11" s="25">
        <f>①１月!T27</f>
        <v>0</v>
      </c>
      <c r="N11" s="25">
        <f>①２月!T27</f>
        <v>0</v>
      </c>
      <c r="O11" s="25">
        <f>①３月!T27</f>
        <v>0</v>
      </c>
      <c r="P11" s="411">
        <f t="shared" si="0"/>
        <v>0</v>
      </c>
      <c r="R11" s="848" t="s">
        <v>441</v>
      </c>
      <c r="S11" s="848"/>
      <c r="T11" s="412">
        <f>基本情報!E6</f>
        <v>0</v>
      </c>
      <c r="U11" s="25">
        <f>IFERROR(ROUNDUP(U8*T11/T8,0),0)</f>
        <v>0</v>
      </c>
    </row>
    <row r="12" spans="2:21" ht="16.8" thickTop="1">
      <c r="B12" s="860"/>
      <c r="C12" s="413" t="s">
        <v>622</v>
      </c>
      <c r="D12" s="414">
        <f>SUM(D7:D11)</f>
        <v>0</v>
      </c>
      <c r="E12" s="414">
        <f t="shared" ref="E12:N12" si="1">SUM(E7:E11)</f>
        <v>0</v>
      </c>
      <c r="F12" s="414">
        <f t="shared" si="1"/>
        <v>0</v>
      </c>
      <c r="G12" s="414">
        <f t="shared" si="1"/>
        <v>0</v>
      </c>
      <c r="H12" s="414">
        <f t="shared" si="1"/>
        <v>0</v>
      </c>
      <c r="I12" s="414">
        <f t="shared" si="1"/>
        <v>0</v>
      </c>
      <c r="J12" s="414">
        <f t="shared" si="1"/>
        <v>0</v>
      </c>
      <c r="K12" s="414">
        <f t="shared" si="1"/>
        <v>0</v>
      </c>
      <c r="L12" s="414">
        <f t="shared" si="1"/>
        <v>0</v>
      </c>
      <c r="M12" s="414">
        <f t="shared" si="1"/>
        <v>0</v>
      </c>
      <c r="N12" s="414">
        <f t="shared" si="1"/>
        <v>0</v>
      </c>
      <c r="O12" s="414">
        <f>SUM(O7:O11)</f>
        <v>0</v>
      </c>
      <c r="P12" s="414">
        <f>SUM(P7:P11)</f>
        <v>0</v>
      </c>
      <c r="R12" s="844" t="s">
        <v>437</v>
      </c>
      <c r="S12" s="845"/>
      <c r="T12" s="50"/>
      <c r="U12" s="25">
        <f>IFERROR(ROUNDUP(U8*T12/T8,0),0)</f>
        <v>0</v>
      </c>
    </row>
    <row r="13" spans="2:21">
      <c r="B13" s="861"/>
      <c r="C13" s="16" t="s">
        <v>624</v>
      </c>
      <c r="D13" s="25">
        <f>①４月!$T$55</f>
        <v>0</v>
      </c>
      <c r="E13" s="25">
        <f>①５月!$T$55</f>
        <v>0</v>
      </c>
      <c r="F13" s="25">
        <f>①６月!$T$55</f>
        <v>0</v>
      </c>
      <c r="G13" s="25">
        <f>①７月!$T$55</f>
        <v>0</v>
      </c>
      <c r="H13" s="25">
        <f>①８月!$T$55</f>
        <v>0</v>
      </c>
      <c r="I13" s="25">
        <f>①９月!$T$55</f>
        <v>0</v>
      </c>
      <c r="J13" s="25">
        <f>①10月!$T$55</f>
        <v>0</v>
      </c>
      <c r="K13" s="25">
        <f>①11月!$T$55</f>
        <v>0</v>
      </c>
      <c r="L13" s="25">
        <f>①12月!$T$55</f>
        <v>0</v>
      </c>
      <c r="M13" s="25">
        <f>①１月!$T$55</f>
        <v>0</v>
      </c>
      <c r="N13" s="25">
        <f>①２月!$T$55</f>
        <v>0</v>
      </c>
      <c r="O13" s="25">
        <f>①３月!$T$55</f>
        <v>0</v>
      </c>
      <c r="P13" s="25">
        <f>SUM(D13:O13)</f>
        <v>0</v>
      </c>
    </row>
    <row r="14" spans="2:21" ht="6" customHeight="1">
      <c r="B14" s="12"/>
    </row>
    <row r="15" spans="2:21">
      <c r="B15" s="862" t="s">
        <v>460</v>
      </c>
      <c r="C15" s="406"/>
      <c r="D15" s="407" t="s">
        <v>17</v>
      </c>
      <c r="E15" s="407" t="s">
        <v>18</v>
      </c>
      <c r="F15" s="407" t="s">
        <v>19</v>
      </c>
      <c r="G15" s="407" t="s">
        <v>20</v>
      </c>
      <c r="H15" s="407" t="s">
        <v>21</v>
      </c>
      <c r="I15" s="407" t="s">
        <v>22</v>
      </c>
      <c r="J15" s="407" t="s">
        <v>23</v>
      </c>
      <c r="K15" s="407" t="s">
        <v>24</v>
      </c>
      <c r="L15" s="407" t="s">
        <v>25</v>
      </c>
      <c r="M15" s="407" t="s">
        <v>26</v>
      </c>
      <c r="N15" s="407" t="s">
        <v>27</v>
      </c>
      <c r="O15" s="407" t="s">
        <v>28</v>
      </c>
      <c r="P15" s="408" t="s">
        <v>36</v>
      </c>
    </row>
    <row r="16" spans="2:21">
      <c r="B16" s="863"/>
      <c r="C16" s="4" t="str">
        <f>IF(基本情報!E8="","",基本情報!E8)</f>
        <v/>
      </c>
      <c r="D16" s="25">
        <f>②③４月!AC71</f>
        <v>0</v>
      </c>
      <c r="E16" s="25">
        <f>②③５月!AC71</f>
        <v>0</v>
      </c>
      <c r="F16" s="25">
        <f>②③６月!AC71</f>
        <v>0</v>
      </c>
      <c r="G16" s="25">
        <f>②③７月!AC71</f>
        <v>0</v>
      </c>
      <c r="H16" s="25">
        <f>②③８月!AC71</f>
        <v>0</v>
      </c>
      <c r="I16" s="25">
        <f>②③９月!AC71</f>
        <v>0</v>
      </c>
      <c r="J16" s="25">
        <f>②③10月!AC71</f>
        <v>0</v>
      </c>
      <c r="K16" s="25">
        <f>②③11月!AC71</f>
        <v>0</v>
      </c>
      <c r="L16" s="25">
        <f>②③12月!AC71</f>
        <v>0</v>
      </c>
      <c r="M16" s="25">
        <f>②③１月!AC71</f>
        <v>0</v>
      </c>
      <c r="N16" s="25">
        <f>②③２月!AC71</f>
        <v>0</v>
      </c>
      <c r="O16" s="25">
        <f>②③３月!AC71</f>
        <v>0</v>
      </c>
      <c r="P16" s="25">
        <f>SUM(D16:O16)</f>
        <v>0</v>
      </c>
    </row>
    <row r="17" spans="2:16">
      <c r="B17" s="863"/>
      <c r="C17" s="5" t="str">
        <f>IF(基本情報!E9="","",基本情報!E9)</f>
        <v/>
      </c>
      <c r="D17" s="25">
        <f>②③４月!AC72</f>
        <v>0</v>
      </c>
      <c r="E17" s="25">
        <f>②③５月!AC72</f>
        <v>0</v>
      </c>
      <c r="F17" s="25">
        <f>②③６月!AC72</f>
        <v>0</v>
      </c>
      <c r="G17" s="25">
        <f>②③７月!AC72</f>
        <v>0</v>
      </c>
      <c r="H17" s="25">
        <f>②③８月!AC72</f>
        <v>0</v>
      </c>
      <c r="I17" s="25">
        <f>②③９月!AC72</f>
        <v>0</v>
      </c>
      <c r="J17" s="25">
        <f>②③10月!AC72</f>
        <v>0</v>
      </c>
      <c r="K17" s="25">
        <f>②③11月!AC72</f>
        <v>0</v>
      </c>
      <c r="L17" s="25">
        <f>②③12月!AC72</f>
        <v>0</v>
      </c>
      <c r="M17" s="25">
        <f>②③１月!AC72</f>
        <v>0</v>
      </c>
      <c r="N17" s="25">
        <f>②③２月!AC72</f>
        <v>0</v>
      </c>
      <c r="O17" s="25">
        <f>②③３月!AC72</f>
        <v>0</v>
      </c>
      <c r="P17" s="25">
        <f t="shared" ref="P17:P20" si="2">SUM(D17:O17)</f>
        <v>0</v>
      </c>
    </row>
    <row r="18" spans="2:16">
      <c r="B18" s="863"/>
      <c r="C18" s="6" t="str">
        <f>IF(基本情報!E10="","",基本情報!E10)</f>
        <v/>
      </c>
      <c r="D18" s="25">
        <f>②③４月!AC73</f>
        <v>0</v>
      </c>
      <c r="E18" s="25">
        <f>②③５月!AC73</f>
        <v>0</v>
      </c>
      <c r="F18" s="25">
        <f>②③６月!AC73</f>
        <v>0</v>
      </c>
      <c r="G18" s="25">
        <f>②③７月!AC73</f>
        <v>0</v>
      </c>
      <c r="H18" s="25">
        <f>②③８月!AC73</f>
        <v>0</v>
      </c>
      <c r="I18" s="25">
        <f>②③９月!AC73</f>
        <v>0</v>
      </c>
      <c r="J18" s="25">
        <f>②③10月!AC73</f>
        <v>0</v>
      </c>
      <c r="K18" s="25">
        <f>②③11月!AC73</f>
        <v>0</v>
      </c>
      <c r="L18" s="25">
        <f>②③12月!AC73</f>
        <v>0</v>
      </c>
      <c r="M18" s="25">
        <f>②③１月!AC73</f>
        <v>0</v>
      </c>
      <c r="N18" s="25">
        <f>②③２月!AC73</f>
        <v>0</v>
      </c>
      <c r="O18" s="25">
        <f>②③３月!AC73</f>
        <v>0</v>
      </c>
      <c r="P18" s="25">
        <f t="shared" si="2"/>
        <v>0</v>
      </c>
    </row>
    <row r="19" spans="2:16">
      <c r="B19" s="863"/>
      <c r="C19" s="7" t="str">
        <f>IF(基本情報!E11="","",基本情報!E11)</f>
        <v/>
      </c>
      <c r="D19" s="25">
        <f>②③４月!AC74</f>
        <v>0</v>
      </c>
      <c r="E19" s="25">
        <f>②③５月!AC74</f>
        <v>0</v>
      </c>
      <c r="F19" s="25">
        <f>②③６月!AC74</f>
        <v>0</v>
      </c>
      <c r="G19" s="25">
        <f>②③７月!AC74</f>
        <v>0</v>
      </c>
      <c r="H19" s="25">
        <f>②③８月!AC74</f>
        <v>0</v>
      </c>
      <c r="I19" s="25">
        <f>②③９月!AC74</f>
        <v>0</v>
      </c>
      <c r="J19" s="25">
        <f>②③10月!AC74</f>
        <v>0</v>
      </c>
      <c r="K19" s="25">
        <f>②③11月!AC74</f>
        <v>0</v>
      </c>
      <c r="L19" s="25">
        <f>②③12月!AC74</f>
        <v>0</v>
      </c>
      <c r="M19" s="25">
        <f>②③１月!AC74</f>
        <v>0</v>
      </c>
      <c r="N19" s="25">
        <f>②③２月!AC74</f>
        <v>0</v>
      </c>
      <c r="O19" s="25">
        <f>②③３月!AC74</f>
        <v>0</v>
      </c>
      <c r="P19" s="25">
        <f t="shared" si="2"/>
        <v>0</v>
      </c>
    </row>
    <row r="20" spans="2:16" ht="16.8" thickBot="1">
      <c r="B20" s="863"/>
      <c r="C20" s="410" t="str">
        <f>IF(基本情報!E12="","",基本情報!E12)</f>
        <v/>
      </c>
      <c r="D20" s="25">
        <f>②③４月!AC75</f>
        <v>0</v>
      </c>
      <c r="E20" s="25">
        <f>②③５月!AC75</f>
        <v>0</v>
      </c>
      <c r="F20" s="25">
        <f>②③６月!AC75</f>
        <v>0</v>
      </c>
      <c r="G20" s="25">
        <f>②③７月!AC75</f>
        <v>0</v>
      </c>
      <c r="H20" s="25">
        <f>②③８月!AC75</f>
        <v>0</v>
      </c>
      <c r="I20" s="25">
        <f>②③９月!AC75</f>
        <v>0</v>
      </c>
      <c r="J20" s="25">
        <f>②③10月!AC75</f>
        <v>0</v>
      </c>
      <c r="K20" s="25">
        <f>②③11月!AC75</f>
        <v>0</v>
      </c>
      <c r="L20" s="25">
        <f>②③12月!AC75</f>
        <v>0</v>
      </c>
      <c r="M20" s="25">
        <f>②③１月!AC75</f>
        <v>0</v>
      </c>
      <c r="N20" s="25">
        <f>②③２月!AC75</f>
        <v>0</v>
      </c>
      <c r="O20" s="25">
        <f>②③３月!AC75</f>
        <v>0</v>
      </c>
      <c r="P20" s="411">
        <f t="shared" si="2"/>
        <v>0</v>
      </c>
    </row>
    <row r="21" spans="2:16" ht="16.8" thickTop="1">
      <c r="B21" s="863"/>
      <c r="C21" s="413" t="s">
        <v>622</v>
      </c>
      <c r="D21" s="414">
        <f>SUM(D16:D20)</f>
        <v>0</v>
      </c>
      <c r="E21" s="414">
        <f t="shared" ref="E21:N21" si="3">SUM(E16:E20)</f>
        <v>0</v>
      </c>
      <c r="F21" s="414">
        <f t="shared" si="3"/>
        <v>0</v>
      </c>
      <c r="G21" s="414">
        <f t="shared" si="3"/>
        <v>0</v>
      </c>
      <c r="H21" s="414">
        <f t="shared" si="3"/>
        <v>0</v>
      </c>
      <c r="I21" s="414">
        <f t="shared" si="3"/>
        <v>0</v>
      </c>
      <c r="J21" s="414">
        <f t="shared" si="3"/>
        <v>0</v>
      </c>
      <c r="K21" s="414">
        <f t="shared" si="3"/>
        <v>0</v>
      </c>
      <c r="L21" s="414">
        <f t="shared" si="3"/>
        <v>0</v>
      </c>
      <c r="M21" s="414">
        <f t="shared" si="3"/>
        <v>0</v>
      </c>
      <c r="N21" s="414">
        <f t="shared" si="3"/>
        <v>0</v>
      </c>
      <c r="O21" s="414">
        <f>SUM(O16:O20)</f>
        <v>0</v>
      </c>
      <c r="P21" s="414">
        <f>SUM(P16:P20)</f>
        <v>0</v>
      </c>
    </row>
    <row r="22" spans="2:16">
      <c r="B22" s="864"/>
      <c r="C22" s="16" t="s">
        <v>624</v>
      </c>
      <c r="D22" s="25">
        <f>②③４月!AC100</f>
        <v>0</v>
      </c>
      <c r="E22" s="25">
        <f>②③５月!AC100</f>
        <v>0</v>
      </c>
      <c r="F22" s="25">
        <f>②③６月!AC100</f>
        <v>0</v>
      </c>
      <c r="G22" s="25">
        <f>②③７月!AC100</f>
        <v>0</v>
      </c>
      <c r="H22" s="25">
        <f>②③８月!AC100</f>
        <v>0</v>
      </c>
      <c r="I22" s="25">
        <f>②③９月!AC100</f>
        <v>0</v>
      </c>
      <c r="J22" s="25">
        <f>②③10月!AC100</f>
        <v>0</v>
      </c>
      <c r="K22" s="25">
        <f>②③11月!AC100</f>
        <v>0</v>
      </c>
      <c r="L22" s="25">
        <f>②③12月!AC100</f>
        <v>0</v>
      </c>
      <c r="M22" s="25">
        <f>②③１月!AC100</f>
        <v>0</v>
      </c>
      <c r="N22" s="25">
        <f>②③２月!AC100</f>
        <v>0</v>
      </c>
      <c r="O22" s="25">
        <f>②③３月!AC100</f>
        <v>0</v>
      </c>
      <c r="P22" s="25">
        <f>SUM(D22:O22)</f>
        <v>0</v>
      </c>
    </row>
    <row r="23" spans="2:16" ht="6" customHeight="1">
      <c r="G23" s="261"/>
      <c r="H23" s="261"/>
      <c r="I23" s="261"/>
      <c r="J23" s="261"/>
      <c r="K23" s="261"/>
      <c r="L23" s="261"/>
      <c r="M23" s="261"/>
      <c r="N23" s="261"/>
      <c r="O23" s="261"/>
      <c r="P23" s="261"/>
    </row>
    <row r="24" spans="2:16">
      <c r="B24" s="856" t="s">
        <v>29</v>
      </c>
      <c r="C24" s="406"/>
      <c r="D24" s="407" t="s">
        <v>17</v>
      </c>
      <c r="E24" s="407" t="s">
        <v>18</v>
      </c>
      <c r="F24" s="407" t="s">
        <v>19</v>
      </c>
      <c r="G24" s="407" t="s">
        <v>20</v>
      </c>
      <c r="H24" s="407" t="s">
        <v>21</v>
      </c>
      <c r="I24" s="407" t="s">
        <v>22</v>
      </c>
      <c r="J24" s="407" t="s">
        <v>23</v>
      </c>
      <c r="K24" s="407" t="s">
        <v>24</v>
      </c>
      <c r="L24" s="407" t="s">
        <v>25</v>
      </c>
      <c r="M24" s="407" t="s">
        <v>26</v>
      </c>
      <c r="N24" s="407" t="s">
        <v>27</v>
      </c>
      <c r="O24" s="407" t="s">
        <v>28</v>
      </c>
      <c r="P24" s="408" t="s">
        <v>36</v>
      </c>
    </row>
    <row r="25" spans="2:16">
      <c r="B25" s="857"/>
      <c r="C25" s="4" t="str">
        <f>IF(基本情報!E8="","",基本情報!E8)</f>
        <v/>
      </c>
      <c r="D25" s="25">
        <f>D7+D16</f>
        <v>0</v>
      </c>
      <c r="E25" s="25">
        <f t="shared" ref="E25:O25" si="4">E7+E16</f>
        <v>0</v>
      </c>
      <c r="F25" s="25">
        <f t="shared" si="4"/>
        <v>0</v>
      </c>
      <c r="G25" s="25">
        <f t="shared" si="4"/>
        <v>0</v>
      </c>
      <c r="H25" s="25">
        <f t="shared" si="4"/>
        <v>0</v>
      </c>
      <c r="I25" s="25">
        <f t="shared" si="4"/>
        <v>0</v>
      </c>
      <c r="J25" s="25">
        <f t="shared" si="4"/>
        <v>0</v>
      </c>
      <c r="K25" s="25">
        <f t="shared" si="4"/>
        <v>0</v>
      </c>
      <c r="L25" s="25">
        <f t="shared" si="4"/>
        <v>0</v>
      </c>
      <c r="M25" s="25">
        <f t="shared" si="4"/>
        <v>0</v>
      </c>
      <c r="N25" s="25">
        <f t="shared" si="4"/>
        <v>0</v>
      </c>
      <c r="O25" s="25">
        <f t="shared" si="4"/>
        <v>0</v>
      </c>
      <c r="P25" s="25">
        <f>SUM(D25:O25)</f>
        <v>0</v>
      </c>
    </row>
    <row r="26" spans="2:16">
      <c r="B26" s="857"/>
      <c r="C26" s="5" t="str">
        <f>IF(基本情報!E9="","",基本情報!E9)</f>
        <v/>
      </c>
      <c r="D26" s="25">
        <f t="shared" ref="D26:O26" si="5">D8+D17</f>
        <v>0</v>
      </c>
      <c r="E26" s="25">
        <f t="shared" si="5"/>
        <v>0</v>
      </c>
      <c r="F26" s="25">
        <f t="shared" si="5"/>
        <v>0</v>
      </c>
      <c r="G26" s="25">
        <f t="shared" si="5"/>
        <v>0</v>
      </c>
      <c r="H26" s="25">
        <f t="shared" si="5"/>
        <v>0</v>
      </c>
      <c r="I26" s="25">
        <f t="shared" si="5"/>
        <v>0</v>
      </c>
      <c r="J26" s="25">
        <f t="shared" si="5"/>
        <v>0</v>
      </c>
      <c r="K26" s="25">
        <f t="shared" si="5"/>
        <v>0</v>
      </c>
      <c r="L26" s="25">
        <f t="shared" si="5"/>
        <v>0</v>
      </c>
      <c r="M26" s="25">
        <f t="shared" si="5"/>
        <v>0</v>
      </c>
      <c r="N26" s="25">
        <f t="shared" si="5"/>
        <v>0</v>
      </c>
      <c r="O26" s="25">
        <f t="shared" si="5"/>
        <v>0</v>
      </c>
      <c r="P26" s="25">
        <f t="shared" ref="P26:P29" si="6">SUM(D26:O26)</f>
        <v>0</v>
      </c>
    </row>
    <row r="27" spans="2:16">
      <c r="B27" s="857"/>
      <c r="C27" s="6" t="str">
        <f>IF(基本情報!E10="","",基本情報!E10)</f>
        <v/>
      </c>
      <c r="D27" s="25">
        <f t="shared" ref="D27:O27" si="7">D9+D18</f>
        <v>0</v>
      </c>
      <c r="E27" s="25">
        <f t="shared" si="7"/>
        <v>0</v>
      </c>
      <c r="F27" s="25">
        <f t="shared" si="7"/>
        <v>0</v>
      </c>
      <c r="G27" s="25">
        <f t="shared" si="7"/>
        <v>0</v>
      </c>
      <c r="H27" s="25">
        <f t="shared" si="7"/>
        <v>0</v>
      </c>
      <c r="I27" s="25">
        <f t="shared" si="7"/>
        <v>0</v>
      </c>
      <c r="J27" s="25">
        <f t="shared" si="7"/>
        <v>0</v>
      </c>
      <c r="K27" s="25">
        <f t="shared" si="7"/>
        <v>0</v>
      </c>
      <c r="L27" s="25">
        <f t="shared" si="7"/>
        <v>0</v>
      </c>
      <c r="M27" s="25">
        <f t="shared" si="7"/>
        <v>0</v>
      </c>
      <c r="N27" s="25">
        <f t="shared" si="7"/>
        <v>0</v>
      </c>
      <c r="O27" s="25">
        <f t="shared" si="7"/>
        <v>0</v>
      </c>
      <c r="P27" s="25">
        <f t="shared" si="6"/>
        <v>0</v>
      </c>
    </row>
    <row r="28" spans="2:16">
      <c r="B28" s="857"/>
      <c r="C28" s="7" t="str">
        <f>IF(基本情報!E11="","",基本情報!E11)</f>
        <v/>
      </c>
      <c r="D28" s="25">
        <f t="shared" ref="D28:O28" si="8">D10+D19</f>
        <v>0</v>
      </c>
      <c r="E28" s="25">
        <f t="shared" si="8"/>
        <v>0</v>
      </c>
      <c r="F28" s="25">
        <f t="shared" si="8"/>
        <v>0</v>
      </c>
      <c r="G28" s="25">
        <f t="shared" si="8"/>
        <v>0</v>
      </c>
      <c r="H28" s="25">
        <f t="shared" si="8"/>
        <v>0</v>
      </c>
      <c r="I28" s="25">
        <f t="shared" si="8"/>
        <v>0</v>
      </c>
      <c r="J28" s="25">
        <f t="shared" si="8"/>
        <v>0</v>
      </c>
      <c r="K28" s="25">
        <f t="shared" si="8"/>
        <v>0</v>
      </c>
      <c r="L28" s="25">
        <f t="shared" si="8"/>
        <v>0</v>
      </c>
      <c r="M28" s="25">
        <f t="shared" si="8"/>
        <v>0</v>
      </c>
      <c r="N28" s="25">
        <f t="shared" si="8"/>
        <v>0</v>
      </c>
      <c r="O28" s="25">
        <f t="shared" si="8"/>
        <v>0</v>
      </c>
      <c r="P28" s="25">
        <f t="shared" si="6"/>
        <v>0</v>
      </c>
    </row>
    <row r="29" spans="2:16" ht="16.8" thickBot="1">
      <c r="B29" s="857"/>
      <c r="C29" s="410" t="str">
        <f>IF(基本情報!E12="","",基本情報!E12)</f>
        <v/>
      </c>
      <c r="D29" s="415">
        <f t="shared" ref="D29:O29" si="9">D11+D20</f>
        <v>0</v>
      </c>
      <c r="E29" s="415">
        <f t="shared" si="9"/>
        <v>0</v>
      </c>
      <c r="F29" s="415">
        <f t="shared" si="9"/>
        <v>0</v>
      </c>
      <c r="G29" s="415">
        <f t="shared" si="9"/>
        <v>0</v>
      </c>
      <c r="H29" s="415">
        <f t="shared" si="9"/>
        <v>0</v>
      </c>
      <c r="I29" s="415">
        <f t="shared" si="9"/>
        <v>0</v>
      </c>
      <c r="J29" s="415">
        <f t="shared" si="9"/>
        <v>0</v>
      </c>
      <c r="K29" s="415">
        <f t="shared" si="9"/>
        <v>0</v>
      </c>
      <c r="L29" s="415">
        <f t="shared" si="9"/>
        <v>0</v>
      </c>
      <c r="M29" s="415">
        <f t="shared" si="9"/>
        <v>0</v>
      </c>
      <c r="N29" s="415">
        <f t="shared" si="9"/>
        <v>0</v>
      </c>
      <c r="O29" s="415">
        <f t="shared" si="9"/>
        <v>0</v>
      </c>
      <c r="P29" s="411">
        <f t="shared" si="6"/>
        <v>0</v>
      </c>
    </row>
    <row r="30" spans="2:16" ht="16.8" thickTop="1">
      <c r="B30" s="857"/>
      <c r="C30" s="413" t="s">
        <v>622</v>
      </c>
      <c r="D30" s="416">
        <f t="shared" ref="D30:O30" si="10">D12+D21</f>
        <v>0</v>
      </c>
      <c r="E30" s="416">
        <f t="shared" si="10"/>
        <v>0</v>
      </c>
      <c r="F30" s="416">
        <f t="shared" si="10"/>
        <v>0</v>
      </c>
      <c r="G30" s="416">
        <f t="shared" si="10"/>
        <v>0</v>
      </c>
      <c r="H30" s="416">
        <f t="shared" si="10"/>
        <v>0</v>
      </c>
      <c r="I30" s="416">
        <f t="shared" si="10"/>
        <v>0</v>
      </c>
      <c r="J30" s="416">
        <f t="shared" si="10"/>
        <v>0</v>
      </c>
      <c r="K30" s="416">
        <f t="shared" si="10"/>
        <v>0</v>
      </c>
      <c r="L30" s="416">
        <f t="shared" si="10"/>
        <v>0</v>
      </c>
      <c r="M30" s="416">
        <f t="shared" si="10"/>
        <v>0</v>
      </c>
      <c r="N30" s="416">
        <f t="shared" si="10"/>
        <v>0</v>
      </c>
      <c r="O30" s="416">
        <f t="shared" si="10"/>
        <v>0</v>
      </c>
      <c r="P30" s="414">
        <f>SUM(P25:P29)</f>
        <v>0</v>
      </c>
    </row>
    <row r="31" spans="2:16">
      <c r="B31" s="858"/>
      <c r="C31" s="16" t="s">
        <v>624</v>
      </c>
      <c r="D31" s="25">
        <f t="shared" ref="D31:O31" si="11">D13+D22</f>
        <v>0</v>
      </c>
      <c r="E31" s="25">
        <f t="shared" si="11"/>
        <v>0</v>
      </c>
      <c r="F31" s="25">
        <f t="shared" si="11"/>
        <v>0</v>
      </c>
      <c r="G31" s="25">
        <f t="shared" si="11"/>
        <v>0</v>
      </c>
      <c r="H31" s="25">
        <f t="shared" si="11"/>
        <v>0</v>
      </c>
      <c r="I31" s="25">
        <f t="shared" si="11"/>
        <v>0</v>
      </c>
      <c r="J31" s="25">
        <f t="shared" si="11"/>
        <v>0</v>
      </c>
      <c r="K31" s="25">
        <f t="shared" si="11"/>
        <v>0</v>
      </c>
      <c r="L31" s="25">
        <f t="shared" si="11"/>
        <v>0</v>
      </c>
      <c r="M31" s="25">
        <f t="shared" si="11"/>
        <v>0</v>
      </c>
      <c r="N31" s="25">
        <f t="shared" si="11"/>
        <v>0</v>
      </c>
      <c r="O31" s="25">
        <f t="shared" si="11"/>
        <v>0</v>
      </c>
      <c r="P31" s="25">
        <f>SUM(D31:O31)</f>
        <v>0</v>
      </c>
    </row>
    <row r="32" spans="2:16" ht="6" customHeight="1">
      <c r="G32" s="261"/>
      <c r="H32" s="261"/>
      <c r="I32" s="261"/>
      <c r="J32" s="261"/>
      <c r="K32" s="261"/>
      <c r="L32" s="261"/>
      <c r="M32" s="261"/>
      <c r="N32" s="261"/>
      <c r="O32" s="261"/>
      <c r="P32" s="261"/>
    </row>
    <row r="33" spans="2:36">
      <c r="B33" s="849" t="s">
        <v>664</v>
      </c>
      <c r="C33" s="406"/>
      <c r="D33" s="407" t="s">
        <v>17</v>
      </c>
      <c r="E33" s="407" t="s">
        <v>18</v>
      </c>
      <c r="F33" s="407" t="s">
        <v>19</v>
      </c>
      <c r="G33" s="407" t="s">
        <v>20</v>
      </c>
      <c r="H33" s="407" t="s">
        <v>21</v>
      </c>
      <c r="I33" s="407" t="s">
        <v>22</v>
      </c>
      <c r="J33" s="407" t="s">
        <v>23</v>
      </c>
      <c r="K33" s="407" t="s">
        <v>24</v>
      </c>
      <c r="L33" s="407" t="s">
        <v>25</v>
      </c>
      <c r="M33" s="407" t="s">
        <v>26</v>
      </c>
      <c r="N33" s="407" t="s">
        <v>27</v>
      </c>
      <c r="O33" s="407" t="s">
        <v>28</v>
      </c>
      <c r="P33" s="408" t="s">
        <v>36</v>
      </c>
    </row>
    <row r="34" spans="2:36">
      <c r="B34" s="849"/>
      <c r="C34" s="4" t="str">
        <f>IF(基本情報!E8="","",基本情報!E8)</f>
        <v/>
      </c>
      <c r="D34" s="25"/>
      <c r="E34" s="25"/>
      <c r="F34" s="25"/>
      <c r="G34" s="25"/>
      <c r="H34" s="25"/>
      <c r="I34" s="25"/>
      <c r="J34" s="25"/>
      <c r="K34" s="25"/>
      <c r="L34" s="25"/>
      <c r="M34" s="25"/>
      <c r="N34" s="25"/>
      <c r="O34" s="25"/>
      <c r="P34" s="25">
        <f>SUM(D34:O34)</f>
        <v>0</v>
      </c>
    </row>
    <row r="35" spans="2:36">
      <c r="B35" s="849"/>
      <c r="C35" s="5" t="str">
        <f>IF(基本情報!E9="","",基本情報!E9)</f>
        <v/>
      </c>
      <c r="D35" s="25"/>
      <c r="E35" s="25"/>
      <c r="F35" s="25"/>
      <c r="G35" s="25"/>
      <c r="H35" s="25"/>
      <c r="I35" s="25"/>
      <c r="J35" s="25"/>
      <c r="K35" s="25"/>
      <c r="L35" s="25"/>
      <c r="M35" s="25"/>
      <c r="N35" s="25"/>
      <c r="O35" s="25"/>
      <c r="P35" s="25">
        <f t="shared" ref="P35:P38" si="12">SUM(D35:O35)</f>
        <v>0</v>
      </c>
      <c r="Y35" s="263"/>
    </row>
    <row r="36" spans="2:36">
      <c r="B36" s="849"/>
      <c r="C36" s="6" t="str">
        <f>IF(基本情報!E10="","",基本情報!E10)</f>
        <v/>
      </c>
      <c r="D36" s="25"/>
      <c r="E36" s="25"/>
      <c r="F36" s="25"/>
      <c r="G36" s="25"/>
      <c r="H36" s="25"/>
      <c r="I36" s="25"/>
      <c r="J36" s="25"/>
      <c r="K36" s="25"/>
      <c r="L36" s="25"/>
      <c r="M36" s="25"/>
      <c r="N36" s="25"/>
      <c r="O36" s="25"/>
      <c r="P36" s="25">
        <f t="shared" si="12"/>
        <v>0</v>
      </c>
      <c r="Y36" s="263"/>
    </row>
    <row r="37" spans="2:36">
      <c r="B37" s="849"/>
      <c r="C37" s="7" t="str">
        <f>IF(基本情報!E11="","",基本情報!E11)</f>
        <v/>
      </c>
      <c r="D37" s="25"/>
      <c r="E37" s="25"/>
      <c r="F37" s="25"/>
      <c r="G37" s="25"/>
      <c r="H37" s="25"/>
      <c r="I37" s="25"/>
      <c r="J37" s="25"/>
      <c r="K37" s="25"/>
      <c r="L37" s="25"/>
      <c r="M37" s="25"/>
      <c r="N37" s="25"/>
      <c r="O37" s="25"/>
      <c r="P37" s="25">
        <f t="shared" si="12"/>
        <v>0</v>
      </c>
      <c r="Y37" s="263"/>
    </row>
    <row r="38" spans="2:36" ht="16.8" thickBot="1">
      <c r="B38" s="849"/>
      <c r="C38" s="410" t="str">
        <f>IF(基本情報!E12="","",基本情報!E12)</f>
        <v/>
      </c>
      <c r="D38" s="415"/>
      <c r="E38" s="415"/>
      <c r="F38" s="415"/>
      <c r="G38" s="415"/>
      <c r="H38" s="415"/>
      <c r="I38" s="415"/>
      <c r="J38" s="415"/>
      <c r="K38" s="415"/>
      <c r="L38" s="415"/>
      <c r="M38" s="415"/>
      <c r="N38" s="415"/>
      <c r="O38" s="415"/>
      <c r="P38" s="411">
        <f t="shared" si="12"/>
        <v>0</v>
      </c>
      <c r="AA38" s="263"/>
      <c r="AB38" s="265"/>
      <c r="AC38" s="265"/>
      <c r="AD38" s="265"/>
      <c r="AE38" s="265"/>
      <c r="AF38" s="265"/>
      <c r="AG38" s="265"/>
      <c r="AH38" s="265"/>
      <c r="AI38" s="265"/>
      <c r="AJ38" s="265"/>
    </row>
    <row r="39" spans="2:36" ht="16.8" thickTop="1">
      <c r="B39" s="849"/>
      <c r="C39" s="413" t="s">
        <v>29</v>
      </c>
      <c r="D39" s="416">
        <f>SUM(D34:D38)</f>
        <v>0</v>
      </c>
      <c r="E39" s="416">
        <f t="shared" ref="E39" si="13">SUM(E34:E38)</f>
        <v>0</v>
      </c>
      <c r="F39" s="416">
        <f t="shared" ref="F39" si="14">SUM(F34:F38)</f>
        <v>0</v>
      </c>
      <c r="G39" s="416">
        <f t="shared" ref="G39" si="15">SUM(G34:G38)</f>
        <v>0</v>
      </c>
      <c r="H39" s="416">
        <f t="shared" ref="H39" si="16">SUM(H34:H38)</f>
        <v>0</v>
      </c>
      <c r="I39" s="416">
        <f t="shared" ref="I39" si="17">SUM(I34:I38)</f>
        <v>0</v>
      </c>
      <c r="J39" s="416">
        <f t="shared" ref="J39" si="18">SUM(J34:J38)</f>
        <v>0</v>
      </c>
      <c r="K39" s="416">
        <f t="shared" ref="K39" si="19">SUM(K34:K38)</f>
        <v>0</v>
      </c>
      <c r="L39" s="416">
        <f t="shared" ref="L39" si="20">SUM(L34:L38)</f>
        <v>0</v>
      </c>
      <c r="M39" s="416">
        <f t="shared" ref="M39" si="21">SUM(M34:M38)</f>
        <v>0</v>
      </c>
      <c r="N39" s="416">
        <f t="shared" ref="N39" si="22">SUM(N34:N38)</f>
        <v>0</v>
      </c>
      <c r="O39" s="416">
        <f t="shared" ref="O39" si="23">SUM(O34:O38)</f>
        <v>0</v>
      </c>
      <c r="P39" s="414">
        <f>SUM(P34:P38)</f>
        <v>0</v>
      </c>
      <c r="AA39" s="263"/>
      <c r="AB39" s="265"/>
      <c r="AC39" s="265"/>
      <c r="AD39" s="265"/>
      <c r="AE39" s="265"/>
      <c r="AF39" s="265"/>
      <c r="AG39" s="265"/>
      <c r="AH39" s="265"/>
      <c r="AI39" s="265"/>
      <c r="AJ39" s="265"/>
    </row>
    <row r="40" spans="2:36" ht="6" customHeight="1"/>
    <row r="41" spans="2:36">
      <c r="B41" s="850" t="s">
        <v>665</v>
      </c>
      <c r="C41" s="406"/>
      <c r="D41" s="407" t="s">
        <v>17</v>
      </c>
      <c r="E41" s="407" t="s">
        <v>18</v>
      </c>
      <c r="F41" s="407" t="s">
        <v>19</v>
      </c>
      <c r="G41" s="407" t="s">
        <v>20</v>
      </c>
      <c r="H41" s="407" t="s">
        <v>21</v>
      </c>
      <c r="I41" s="407" t="s">
        <v>22</v>
      </c>
      <c r="J41" s="407" t="s">
        <v>23</v>
      </c>
      <c r="K41" s="407" t="s">
        <v>24</v>
      </c>
      <c r="L41" s="407" t="s">
        <v>25</v>
      </c>
      <c r="M41" s="407" t="s">
        <v>26</v>
      </c>
      <c r="N41" s="407" t="s">
        <v>27</v>
      </c>
      <c r="O41" s="407" t="s">
        <v>28</v>
      </c>
      <c r="P41" s="408" t="s">
        <v>36</v>
      </c>
    </row>
    <row r="42" spans="2:36">
      <c r="B42" s="851"/>
      <c r="C42" s="4" t="str">
        <f>IF(基本情報!E8="","",基本情報!E8)</f>
        <v/>
      </c>
      <c r="D42" s="25">
        <f>D25-D34</f>
        <v>0</v>
      </c>
      <c r="E42" s="25">
        <f t="shared" ref="E42:O42" si="24">E25-E34</f>
        <v>0</v>
      </c>
      <c r="F42" s="25">
        <f t="shared" si="24"/>
        <v>0</v>
      </c>
      <c r="G42" s="25">
        <f t="shared" si="24"/>
        <v>0</v>
      </c>
      <c r="H42" s="25">
        <f t="shared" si="24"/>
        <v>0</v>
      </c>
      <c r="I42" s="25">
        <f t="shared" si="24"/>
        <v>0</v>
      </c>
      <c r="J42" s="25">
        <f t="shared" si="24"/>
        <v>0</v>
      </c>
      <c r="K42" s="25">
        <f t="shared" si="24"/>
        <v>0</v>
      </c>
      <c r="L42" s="25">
        <f t="shared" si="24"/>
        <v>0</v>
      </c>
      <c r="M42" s="25">
        <f t="shared" si="24"/>
        <v>0</v>
      </c>
      <c r="N42" s="25">
        <f t="shared" si="24"/>
        <v>0</v>
      </c>
      <c r="O42" s="25">
        <f t="shared" si="24"/>
        <v>0</v>
      </c>
      <c r="P42" s="25">
        <f>SUM(D42:O42)</f>
        <v>0</v>
      </c>
    </row>
    <row r="43" spans="2:36">
      <c r="B43" s="851"/>
      <c r="C43" s="5" t="str">
        <f>IF(基本情報!E9="","",基本情報!E9)</f>
        <v/>
      </c>
      <c r="D43" s="25">
        <f t="shared" ref="D43:O43" si="25">D26-D35</f>
        <v>0</v>
      </c>
      <c r="E43" s="25">
        <f t="shared" si="25"/>
        <v>0</v>
      </c>
      <c r="F43" s="25">
        <f t="shared" si="25"/>
        <v>0</v>
      </c>
      <c r="G43" s="25">
        <f t="shared" si="25"/>
        <v>0</v>
      </c>
      <c r="H43" s="25">
        <f t="shared" si="25"/>
        <v>0</v>
      </c>
      <c r="I43" s="25">
        <f t="shared" si="25"/>
        <v>0</v>
      </c>
      <c r="J43" s="25">
        <f t="shared" si="25"/>
        <v>0</v>
      </c>
      <c r="K43" s="25">
        <f t="shared" si="25"/>
        <v>0</v>
      </c>
      <c r="L43" s="25">
        <f t="shared" si="25"/>
        <v>0</v>
      </c>
      <c r="M43" s="25">
        <f t="shared" si="25"/>
        <v>0</v>
      </c>
      <c r="N43" s="25">
        <f t="shared" si="25"/>
        <v>0</v>
      </c>
      <c r="O43" s="25">
        <f t="shared" si="25"/>
        <v>0</v>
      </c>
      <c r="P43" s="25">
        <f t="shared" ref="P43:P46" si="26">SUM(D43:O43)</f>
        <v>0</v>
      </c>
    </row>
    <row r="44" spans="2:36">
      <c r="B44" s="851"/>
      <c r="C44" s="6" t="str">
        <f>IF(基本情報!E10="","",基本情報!E10)</f>
        <v/>
      </c>
      <c r="D44" s="25">
        <f t="shared" ref="D44:O44" si="27">D27-D36</f>
        <v>0</v>
      </c>
      <c r="E44" s="25">
        <f t="shared" si="27"/>
        <v>0</v>
      </c>
      <c r="F44" s="25">
        <f t="shared" si="27"/>
        <v>0</v>
      </c>
      <c r="G44" s="25">
        <f t="shared" si="27"/>
        <v>0</v>
      </c>
      <c r="H44" s="25">
        <f t="shared" si="27"/>
        <v>0</v>
      </c>
      <c r="I44" s="25">
        <f t="shared" si="27"/>
        <v>0</v>
      </c>
      <c r="J44" s="25">
        <f t="shared" si="27"/>
        <v>0</v>
      </c>
      <c r="K44" s="25">
        <f t="shared" si="27"/>
        <v>0</v>
      </c>
      <c r="L44" s="25">
        <f t="shared" si="27"/>
        <v>0</v>
      </c>
      <c r="M44" s="25">
        <f t="shared" si="27"/>
        <v>0</v>
      </c>
      <c r="N44" s="25">
        <f t="shared" si="27"/>
        <v>0</v>
      </c>
      <c r="O44" s="25">
        <f t="shared" si="27"/>
        <v>0</v>
      </c>
      <c r="P44" s="25">
        <f t="shared" si="26"/>
        <v>0</v>
      </c>
    </row>
    <row r="45" spans="2:36">
      <c r="B45" s="851"/>
      <c r="C45" s="7" t="str">
        <f>IF(基本情報!E11="","",基本情報!E11)</f>
        <v/>
      </c>
      <c r="D45" s="25">
        <f t="shared" ref="D45:O45" si="28">D28-D37</f>
        <v>0</v>
      </c>
      <c r="E45" s="25">
        <f t="shared" si="28"/>
        <v>0</v>
      </c>
      <c r="F45" s="25">
        <f t="shared" si="28"/>
        <v>0</v>
      </c>
      <c r="G45" s="25">
        <f t="shared" si="28"/>
        <v>0</v>
      </c>
      <c r="H45" s="25">
        <f t="shared" si="28"/>
        <v>0</v>
      </c>
      <c r="I45" s="25">
        <f t="shared" si="28"/>
        <v>0</v>
      </c>
      <c r="J45" s="25">
        <f t="shared" si="28"/>
        <v>0</v>
      </c>
      <c r="K45" s="25">
        <f t="shared" si="28"/>
        <v>0</v>
      </c>
      <c r="L45" s="25">
        <f t="shared" si="28"/>
        <v>0</v>
      </c>
      <c r="M45" s="25">
        <f t="shared" si="28"/>
        <v>0</v>
      </c>
      <c r="N45" s="25">
        <f t="shared" si="28"/>
        <v>0</v>
      </c>
      <c r="O45" s="25">
        <f t="shared" si="28"/>
        <v>0</v>
      </c>
      <c r="P45" s="25">
        <f t="shared" si="26"/>
        <v>0</v>
      </c>
    </row>
    <row r="46" spans="2:36" ht="16.5" customHeight="1" thickBot="1">
      <c r="B46" s="851"/>
      <c r="C46" s="410" t="str">
        <f>IF(基本情報!E12="","",基本情報!E12)</f>
        <v/>
      </c>
      <c r="D46" s="415">
        <f t="shared" ref="D46:O46" si="29">D29-D38</f>
        <v>0</v>
      </c>
      <c r="E46" s="415">
        <f t="shared" si="29"/>
        <v>0</v>
      </c>
      <c r="F46" s="415">
        <f t="shared" si="29"/>
        <v>0</v>
      </c>
      <c r="G46" s="415">
        <f t="shared" si="29"/>
        <v>0</v>
      </c>
      <c r="H46" s="415">
        <f t="shared" si="29"/>
        <v>0</v>
      </c>
      <c r="I46" s="415">
        <f t="shared" si="29"/>
        <v>0</v>
      </c>
      <c r="J46" s="415">
        <f t="shared" si="29"/>
        <v>0</v>
      </c>
      <c r="K46" s="415">
        <f t="shared" si="29"/>
        <v>0</v>
      </c>
      <c r="L46" s="415">
        <f t="shared" si="29"/>
        <v>0</v>
      </c>
      <c r="M46" s="415">
        <f t="shared" si="29"/>
        <v>0</v>
      </c>
      <c r="N46" s="415">
        <f t="shared" si="29"/>
        <v>0</v>
      </c>
      <c r="O46" s="415">
        <f t="shared" si="29"/>
        <v>0</v>
      </c>
      <c r="P46" s="415">
        <f t="shared" si="26"/>
        <v>0</v>
      </c>
    </row>
    <row r="47" spans="2:36" ht="16.5" customHeight="1" thickTop="1">
      <c r="B47" s="852"/>
      <c r="C47" s="16" t="s">
        <v>29</v>
      </c>
      <c r="D47" s="416">
        <f>SUM(D42:D46)</f>
        <v>0</v>
      </c>
      <c r="E47" s="416">
        <f t="shared" ref="E47:O47" si="30">SUM(E42:E46)</f>
        <v>0</v>
      </c>
      <c r="F47" s="416">
        <f t="shared" si="30"/>
        <v>0</v>
      </c>
      <c r="G47" s="416">
        <f t="shared" si="30"/>
        <v>0</v>
      </c>
      <c r="H47" s="416">
        <f t="shared" si="30"/>
        <v>0</v>
      </c>
      <c r="I47" s="416">
        <f t="shared" si="30"/>
        <v>0</v>
      </c>
      <c r="J47" s="416">
        <f t="shared" si="30"/>
        <v>0</v>
      </c>
      <c r="K47" s="416">
        <f t="shared" si="30"/>
        <v>0</v>
      </c>
      <c r="L47" s="416">
        <f t="shared" si="30"/>
        <v>0</v>
      </c>
      <c r="M47" s="416">
        <f t="shared" si="30"/>
        <v>0</v>
      </c>
      <c r="N47" s="416">
        <f t="shared" si="30"/>
        <v>0</v>
      </c>
      <c r="O47" s="416">
        <f t="shared" si="30"/>
        <v>0</v>
      </c>
      <c r="P47" s="416">
        <f>SUM(D47:O47)</f>
        <v>0</v>
      </c>
    </row>
    <row r="147" spans="50:51">
      <c r="AX147" s="123" t="s">
        <v>387</v>
      </c>
      <c r="AY147" s="129">
        <f>AG146+AI146+AK146+AM146+AN146+AO146+AQ146+AS146+AU146+AW146+AX146</f>
        <v>0</v>
      </c>
    </row>
    <row r="148" spans="50:51">
      <c r="AX148" s="124" t="s">
        <v>386</v>
      </c>
      <c r="AY148" s="129">
        <f>AH146+AJ146+AL146+AP146+AR146+AT146+AV146</f>
        <v>0</v>
      </c>
    </row>
  </sheetData>
  <sheetProtection algorithmName="SHA-512" hashValue="CKjd+TAihGhQECJ+BVbChy4PZq/aqGV6dKy8xyPrpOs7UHyfQqHv5JMhD3Krqj52J24uc2bsi61nwEec+hmFYA==" saltValue="FbPnv9SIK3wo+JkKI2GV7w==" spinCount="100000" sheet="1" objects="1" scenarios="1"/>
  <mergeCells count="14">
    <mergeCell ref="B33:B39"/>
    <mergeCell ref="B41:B47"/>
    <mergeCell ref="B2:D2"/>
    <mergeCell ref="B24:B31"/>
    <mergeCell ref="B6:B13"/>
    <mergeCell ref="B15:B22"/>
    <mergeCell ref="B4:C4"/>
    <mergeCell ref="D4:F4"/>
    <mergeCell ref="R12:S12"/>
    <mergeCell ref="R8:S8"/>
    <mergeCell ref="R7:S7"/>
    <mergeCell ref="R9:S9"/>
    <mergeCell ref="R10:S10"/>
    <mergeCell ref="R11:S11"/>
  </mergeCells>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3D069-7565-497C-BB77-0A6EC80BD71F}">
  <sheetPr>
    <tabColor rgb="FF00B0F0"/>
  </sheetPr>
  <dimension ref="A1:T492"/>
  <sheetViews>
    <sheetView tabSelected="1" workbookViewId="0">
      <selection activeCell="Q15" sqref="Q15"/>
    </sheetView>
  </sheetViews>
  <sheetFormatPr defaultRowHeight="16.2"/>
  <cols>
    <col min="1" max="1" width="2" style="54" customWidth="1"/>
    <col min="2" max="6" width="9" style="54"/>
    <col min="7" max="106" width="9" style="60"/>
    <col min="107" max="107" width="1.69921875" style="60" customWidth="1"/>
    <col min="108" max="108" width="2.5" style="60" customWidth="1"/>
    <col min="109" max="109" width="3.59765625" style="60" customWidth="1"/>
    <col min="110" max="110" width="2.69921875" style="60" customWidth="1"/>
    <col min="111" max="111" width="0.8984375" style="60" customWidth="1"/>
    <col min="112" max="112" width="1.19921875" style="60" customWidth="1"/>
    <col min="113" max="113" width="5.3984375" style="60" customWidth="1"/>
    <col min="114" max="114" width="6.5" style="60" customWidth="1"/>
    <col min="115" max="115" width="4.09765625" style="60" customWidth="1"/>
    <col min="116" max="116" width="7.8984375" style="60" customWidth="1"/>
    <col min="117" max="117" width="8.69921875" style="60" customWidth="1"/>
    <col min="118" max="121" width="6.19921875" style="60" customWidth="1"/>
    <col min="122" max="122" width="4.8984375" style="60" customWidth="1"/>
    <col min="123" max="123" width="2.5" style="60" customWidth="1"/>
    <col min="124" max="124" width="4.8984375" style="60" customWidth="1"/>
    <col min="125" max="362" width="9" style="60"/>
    <col min="363" max="363" width="1.69921875" style="60" customWidth="1"/>
    <col min="364" max="364" width="2.5" style="60" customWidth="1"/>
    <col min="365" max="365" width="3.59765625" style="60" customWidth="1"/>
    <col min="366" max="366" width="2.69921875" style="60" customWidth="1"/>
    <col min="367" max="367" width="0.8984375" style="60" customWidth="1"/>
    <col min="368" max="368" width="1.19921875" style="60" customWidth="1"/>
    <col min="369" max="369" width="5.3984375" style="60" customWidth="1"/>
    <col min="370" max="370" width="6.5" style="60" customWidth="1"/>
    <col min="371" max="371" width="4.09765625" style="60" customWidth="1"/>
    <col min="372" max="372" width="7.8984375" style="60" customWidth="1"/>
    <col min="373" max="373" width="8.69921875" style="60" customWidth="1"/>
    <col min="374" max="377" width="6.19921875" style="60" customWidth="1"/>
    <col min="378" max="378" width="4.8984375" style="60" customWidth="1"/>
    <col min="379" max="379" width="2.5" style="60" customWidth="1"/>
    <col min="380" max="380" width="4.8984375" style="60" customWidth="1"/>
    <col min="381" max="618" width="9" style="60"/>
    <col min="619" max="619" width="1.69921875" style="60" customWidth="1"/>
    <col min="620" max="620" width="2.5" style="60" customWidth="1"/>
    <col min="621" max="621" width="3.59765625" style="60" customWidth="1"/>
    <col min="622" max="622" width="2.69921875" style="60" customWidth="1"/>
    <col min="623" max="623" width="0.8984375" style="60" customWidth="1"/>
    <col min="624" max="624" width="1.19921875" style="60" customWidth="1"/>
    <col min="625" max="625" width="5.3984375" style="60" customWidth="1"/>
    <col min="626" max="626" width="6.5" style="60" customWidth="1"/>
    <col min="627" max="627" width="4.09765625" style="60" customWidth="1"/>
    <col min="628" max="628" width="7.8984375" style="60" customWidth="1"/>
    <col min="629" max="629" width="8.69921875" style="60" customWidth="1"/>
    <col min="630" max="633" width="6.19921875" style="60" customWidth="1"/>
    <col min="634" max="634" width="4.8984375" style="60" customWidth="1"/>
    <col min="635" max="635" width="2.5" style="60" customWidth="1"/>
    <col min="636" max="636" width="4.8984375" style="60" customWidth="1"/>
    <col min="637" max="874" width="9" style="60"/>
    <col min="875" max="875" width="1.69921875" style="60" customWidth="1"/>
    <col min="876" max="876" width="2.5" style="60" customWidth="1"/>
    <col min="877" max="877" width="3.59765625" style="60" customWidth="1"/>
    <col min="878" max="878" width="2.69921875" style="60" customWidth="1"/>
    <col min="879" max="879" width="0.8984375" style="60" customWidth="1"/>
    <col min="880" max="880" width="1.19921875" style="60" customWidth="1"/>
    <col min="881" max="881" width="5.3984375" style="60" customWidth="1"/>
    <col min="882" max="882" width="6.5" style="60" customWidth="1"/>
    <col min="883" max="883" width="4.09765625" style="60" customWidth="1"/>
    <col min="884" max="884" width="7.8984375" style="60" customWidth="1"/>
    <col min="885" max="885" width="8.69921875" style="60" customWidth="1"/>
    <col min="886" max="889" width="6.19921875" style="60" customWidth="1"/>
    <col min="890" max="890" width="4.8984375" style="60" customWidth="1"/>
    <col min="891" max="891" width="2.5" style="60" customWidth="1"/>
    <col min="892" max="892" width="4.8984375" style="60" customWidth="1"/>
    <col min="893" max="1130" width="9" style="60"/>
    <col min="1131" max="1131" width="1.69921875" style="60" customWidth="1"/>
    <col min="1132" max="1132" width="2.5" style="60" customWidth="1"/>
    <col min="1133" max="1133" width="3.59765625" style="60" customWidth="1"/>
    <col min="1134" max="1134" width="2.69921875" style="60" customWidth="1"/>
    <col min="1135" max="1135" width="0.8984375" style="60" customWidth="1"/>
    <col min="1136" max="1136" width="1.19921875" style="60" customWidth="1"/>
    <col min="1137" max="1137" width="5.3984375" style="60" customWidth="1"/>
    <col min="1138" max="1138" width="6.5" style="60" customWidth="1"/>
    <col min="1139" max="1139" width="4.09765625" style="60" customWidth="1"/>
    <col min="1140" max="1140" width="7.8984375" style="60" customWidth="1"/>
    <col min="1141" max="1141" width="8.69921875" style="60" customWidth="1"/>
    <col min="1142" max="1145" width="6.19921875" style="60" customWidth="1"/>
    <col min="1146" max="1146" width="4.8984375" style="60" customWidth="1"/>
    <col min="1147" max="1147" width="2.5" style="60" customWidth="1"/>
    <col min="1148" max="1148" width="4.8984375" style="60" customWidth="1"/>
    <col min="1149" max="1386" width="9" style="60"/>
    <col min="1387" max="1387" width="1.69921875" style="60" customWidth="1"/>
    <col min="1388" max="1388" width="2.5" style="60" customWidth="1"/>
    <col min="1389" max="1389" width="3.59765625" style="60" customWidth="1"/>
    <col min="1390" max="1390" width="2.69921875" style="60" customWidth="1"/>
    <col min="1391" max="1391" width="0.8984375" style="60" customWidth="1"/>
    <col min="1392" max="1392" width="1.19921875" style="60" customWidth="1"/>
    <col min="1393" max="1393" width="5.3984375" style="60" customWidth="1"/>
    <col min="1394" max="1394" width="6.5" style="60" customWidth="1"/>
    <col min="1395" max="1395" width="4.09765625" style="60" customWidth="1"/>
    <col min="1396" max="1396" width="7.8984375" style="60" customWidth="1"/>
    <col min="1397" max="1397" width="8.69921875" style="60" customWidth="1"/>
    <col min="1398" max="1401" width="6.19921875" style="60" customWidth="1"/>
    <col min="1402" max="1402" width="4.8984375" style="60" customWidth="1"/>
    <col min="1403" max="1403" width="2.5" style="60" customWidth="1"/>
    <col min="1404" max="1404" width="4.8984375" style="60" customWidth="1"/>
    <col min="1405" max="1642" width="9" style="60"/>
    <col min="1643" max="1643" width="1.69921875" style="60" customWidth="1"/>
    <col min="1644" max="1644" width="2.5" style="60" customWidth="1"/>
    <col min="1645" max="1645" width="3.59765625" style="60" customWidth="1"/>
    <col min="1646" max="1646" width="2.69921875" style="60" customWidth="1"/>
    <col min="1647" max="1647" width="0.8984375" style="60" customWidth="1"/>
    <col min="1648" max="1648" width="1.19921875" style="60" customWidth="1"/>
    <col min="1649" max="1649" width="5.3984375" style="60" customWidth="1"/>
    <col min="1650" max="1650" width="6.5" style="60" customWidth="1"/>
    <col min="1651" max="1651" width="4.09765625" style="60" customWidth="1"/>
    <col min="1652" max="1652" width="7.8984375" style="60" customWidth="1"/>
    <col min="1653" max="1653" width="8.69921875" style="60" customWidth="1"/>
    <col min="1654" max="1657" width="6.19921875" style="60" customWidth="1"/>
    <col min="1658" max="1658" width="4.8984375" style="60" customWidth="1"/>
    <col min="1659" max="1659" width="2.5" style="60" customWidth="1"/>
    <col min="1660" max="1660" width="4.8984375" style="60" customWidth="1"/>
    <col min="1661" max="1898" width="9" style="60"/>
    <col min="1899" max="1899" width="1.69921875" style="60" customWidth="1"/>
    <col min="1900" max="1900" width="2.5" style="60" customWidth="1"/>
    <col min="1901" max="1901" width="3.59765625" style="60" customWidth="1"/>
    <col min="1902" max="1902" width="2.69921875" style="60" customWidth="1"/>
    <col min="1903" max="1903" width="0.8984375" style="60" customWidth="1"/>
    <col min="1904" max="1904" width="1.19921875" style="60" customWidth="1"/>
    <col min="1905" max="1905" width="5.3984375" style="60" customWidth="1"/>
    <col min="1906" max="1906" width="6.5" style="60" customWidth="1"/>
    <col min="1907" max="1907" width="4.09765625" style="60" customWidth="1"/>
    <col min="1908" max="1908" width="7.8984375" style="60" customWidth="1"/>
    <col min="1909" max="1909" width="8.69921875" style="60" customWidth="1"/>
    <col min="1910" max="1913" width="6.19921875" style="60" customWidth="1"/>
    <col min="1914" max="1914" width="4.8984375" style="60" customWidth="1"/>
    <col min="1915" max="1915" width="2.5" style="60" customWidth="1"/>
    <col min="1916" max="1916" width="4.8984375" style="60" customWidth="1"/>
    <col min="1917" max="2154" width="9" style="60"/>
    <col min="2155" max="2155" width="1.69921875" style="60" customWidth="1"/>
    <col min="2156" max="2156" width="2.5" style="60" customWidth="1"/>
    <col min="2157" max="2157" width="3.59765625" style="60" customWidth="1"/>
    <col min="2158" max="2158" width="2.69921875" style="60" customWidth="1"/>
    <col min="2159" max="2159" width="0.8984375" style="60" customWidth="1"/>
    <col min="2160" max="2160" width="1.19921875" style="60" customWidth="1"/>
    <col min="2161" max="2161" width="5.3984375" style="60" customWidth="1"/>
    <col min="2162" max="2162" width="6.5" style="60" customWidth="1"/>
    <col min="2163" max="2163" width="4.09765625" style="60" customWidth="1"/>
    <col min="2164" max="2164" width="7.8984375" style="60" customWidth="1"/>
    <col min="2165" max="2165" width="8.69921875" style="60" customWidth="1"/>
    <col min="2166" max="2169" width="6.19921875" style="60" customWidth="1"/>
    <col min="2170" max="2170" width="4.8984375" style="60" customWidth="1"/>
    <col min="2171" max="2171" width="2.5" style="60" customWidth="1"/>
    <col min="2172" max="2172" width="4.8984375" style="60" customWidth="1"/>
    <col min="2173" max="2410" width="9" style="60"/>
    <col min="2411" max="2411" width="1.69921875" style="60" customWidth="1"/>
    <col min="2412" max="2412" width="2.5" style="60" customWidth="1"/>
    <col min="2413" max="2413" width="3.59765625" style="60" customWidth="1"/>
    <col min="2414" max="2414" width="2.69921875" style="60" customWidth="1"/>
    <col min="2415" max="2415" width="0.8984375" style="60" customWidth="1"/>
    <col min="2416" max="2416" width="1.19921875" style="60" customWidth="1"/>
    <col min="2417" max="2417" width="5.3984375" style="60" customWidth="1"/>
    <col min="2418" max="2418" width="6.5" style="60" customWidth="1"/>
    <col min="2419" max="2419" width="4.09765625" style="60" customWidth="1"/>
    <col min="2420" max="2420" width="7.8984375" style="60" customWidth="1"/>
    <col min="2421" max="2421" width="8.69921875" style="60" customWidth="1"/>
    <col min="2422" max="2425" width="6.19921875" style="60" customWidth="1"/>
    <col min="2426" max="2426" width="4.8984375" style="60" customWidth="1"/>
    <col min="2427" max="2427" width="2.5" style="60" customWidth="1"/>
    <col min="2428" max="2428" width="4.8984375" style="60" customWidth="1"/>
    <col min="2429" max="2666" width="9" style="60"/>
    <col min="2667" max="2667" width="1.69921875" style="60" customWidth="1"/>
    <col min="2668" max="2668" width="2.5" style="60" customWidth="1"/>
    <col min="2669" max="2669" width="3.59765625" style="60" customWidth="1"/>
    <col min="2670" max="2670" width="2.69921875" style="60" customWidth="1"/>
    <col min="2671" max="2671" width="0.8984375" style="60" customWidth="1"/>
    <col min="2672" max="2672" width="1.19921875" style="60" customWidth="1"/>
    <col min="2673" max="2673" width="5.3984375" style="60" customWidth="1"/>
    <col min="2674" max="2674" width="6.5" style="60" customWidth="1"/>
    <col min="2675" max="2675" width="4.09765625" style="60" customWidth="1"/>
    <col min="2676" max="2676" width="7.8984375" style="60" customWidth="1"/>
    <col min="2677" max="2677" width="8.69921875" style="60" customWidth="1"/>
    <col min="2678" max="2681" width="6.19921875" style="60" customWidth="1"/>
    <col min="2682" max="2682" width="4.8984375" style="60" customWidth="1"/>
    <col min="2683" max="2683" width="2.5" style="60" customWidth="1"/>
    <col min="2684" max="2684" width="4.8984375" style="60" customWidth="1"/>
    <col min="2685" max="2922" width="9" style="60"/>
    <col min="2923" max="2923" width="1.69921875" style="60" customWidth="1"/>
    <col min="2924" max="2924" width="2.5" style="60" customWidth="1"/>
    <col min="2925" max="2925" width="3.59765625" style="60" customWidth="1"/>
    <col min="2926" max="2926" width="2.69921875" style="60" customWidth="1"/>
    <col min="2927" max="2927" width="0.8984375" style="60" customWidth="1"/>
    <col min="2928" max="2928" width="1.19921875" style="60" customWidth="1"/>
    <col min="2929" max="2929" width="5.3984375" style="60" customWidth="1"/>
    <col min="2930" max="2930" width="6.5" style="60" customWidth="1"/>
    <col min="2931" max="2931" width="4.09765625" style="60" customWidth="1"/>
    <col min="2932" max="2932" width="7.8984375" style="60" customWidth="1"/>
    <col min="2933" max="2933" width="8.69921875" style="60" customWidth="1"/>
    <col min="2934" max="2937" width="6.19921875" style="60" customWidth="1"/>
    <col min="2938" max="2938" width="4.8984375" style="60" customWidth="1"/>
    <col min="2939" max="2939" width="2.5" style="60" customWidth="1"/>
    <col min="2940" max="2940" width="4.8984375" style="60" customWidth="1"/>
    <col min="2941" max="3178" width="9" style="60"/>
    <col min="3179" max="3179" width="1.69921875" style="60" customWidth="1"/>
    <col min="3180" max="3180" width="2.5" style="60" customWidth="1"/>
    <col min="3181" max="3181" width="3.59765625" style="60" customWidth="1"/>
    <col min="3182" max="3182" width="2.69921875" style="60" customWidth="1"/>
    <col min="3183" max="3183" width="0.8984375" style="60" customWidth="1"/>
    <col min="3184" max="3184" width="1.19921875" style="60" customWidth="1"/>
    <col min="3185" max="3185" width="5.3984375" style="60" customWidth="1"/>
    <col min="3186" max="3186" width="6.5" style="60" customWidth="1"/>
    <col min="3187" max="3187" width="4.09765625" style="60" customWidth="1"/>
    <col min="3188" max="3188" width="7.8984375" style="60" customWidth="1"/>
    <col min="3189" max="3189" width="8.69921875" style="60" customWidth="1"/>
    <col min="3190" max="3193" width="6.19921875" style="60" customWidth="1"/>
    <col min="3194" max="3194" width="4.8984375" style="60" customWidth="1"/>
    <col min="3195" max="3195" width="2.5" style="60" customWidth="1"/>
    <col min="3196" max="3196" width="4.8984375" style="60" customWidth="1"/>
    <col min="3197" max="3434" width="9" style="60"/>
    <col min="3435" max="3435" width="1.69921875" style="60" customWidth="1"/>
    <col min="3436" max="3436" width="2.5" style="60" customWidth="1"/>
    <col min="3437" max="3437" width="3.59765625" style="60" customWidth="1"/>
    <col min="3438" max="3438" width="2.69921875" style="60" customWidth="1"/>
    <col min="3439" max="3439" width="0.8984375" style="60" customWidth="1"/>
    <col min="3440" max="3440" width="1.19921875" style="60" customWidth="1"/>
    <col min="3441" max="3441" width="5.3984375" style="60" customWidth="1"/>
    <col min="3442" max="3442" width="6.5" style="60" customWidth="1"/>
    <col min="3443" max="3443" width="4.09765625" style="60" customWidth="1"/>
    <col min="3444" max="3444" width="7.8984375" style="60" customWidth="1"/>
    <col min="3445" max="3445" width="8.69921875" style="60" customWidth="1"/>
    <col min="3446" max="3449" width="6.19921875" style="60" customWidth="1"/>
    <col min="3450" max="3450" width="4.8984375" style="60" customWidth="1"/>
    <col min="3451" max="3451" width="2.5" style="60" customWidth="1"/>
    <col min="3452" max="3452" width="4.8984375" style="60" customWidth="1"/>
    <col min="3453" max="3690" width="9" style="60"/>
    <col min="3691" max="3691" width="1.69921875" style="60" customWidth="1"/>
    <col min="3692" max="3692" width="2.5" style="60" customWidth="1"/>
    <col min="3693" max="3693" width="3.59765625" style="60" customWidth="1"/>
    <col min="3694" max="3694" width="2.69921875" style="60" customWidth="1"/>
    <col min="3695" max="3695" width="0.8984375" style="60" customWidth="1"/>
    <col min="3696" max="3696" width="1.19921875" style="60" customWidth="1"/>
    <col min="3697" max="3697" width="5.3984375" style="60" customWidth="1"/>
    <col min="3698" max="3698" width="6.5" style="60" customWidth="1"/>
    <col min="3699" max="3699" width="4.09765625" style="60" customWidth="1"/>
    <col min="3700" max="3700" width="7.8984375" style="60" customWidth="1"/>
    <col min="3701" max="3701" width="8.69921875" style="60" customWidth="1"/>
    <col min="3702" max="3705" width="6.19921875" style="60" customWidth="1"/>
    <col min="3706" max="3706" width="4.8984375" style="60" customWidth="1"/>
    <col min="3707" max="3707" width="2.5" style="60" customWidth="1"/>
    <col min="3708" max="3708" width="4.8984375" style="60" customWidth="1"/>
    <col min="3709" max="3946" width="9" style="60"/>
    <col min="3947" max="3947" width="1.69921875" style="60" customWidth="1"/>
    <col min="3948" max="3948" width="2.5" style="60" customWidth="1"/>
    <col min="3949" max="3949" width="3.59765625" style="60" customWidth="1"/>
    <col min="3950" max="3950" width="2.69921875" style="60" customWidth="1"/>
    <col min="3951" max="3951" width="0.8984375" style="60" customWidth="1"/>
    <col min="3952" max="3952" width="1.19921875" style="60" customWidth="1"/>
    <col min="3953" max="3953" width="5.3984375" style="60" customWidth="1"/>
    <col min="3954" max="3954" width="6.5" style="60" customWidth="1"/>
    <col min="3955" max="3955" width="4.09765625" style="60" customWidth="1"/>
    <col min="3956" max="3956" width="7.8984375" style="60" customWidth="1"/>
    <col min="3957" max="3957" width="8.69921875" style="60" customWidth="1"/>
    <col min="3958" max="3961" width="6.19921875" style="60" customWidth="1"/>
    <col min="3962" max="3962" width="4.8984375" style="60" customWidth="1"/>
    <col min="3963" max="3963" width="2.5" style="60" customWidth="1"/>
    <col min="3964" max="3964" width="4.8984375" style="60" customWidth="1"/>
    <col min="3965" max="4202" width="9" style="60"/>
    <col min="4203" max="4203" width="1.69921875" style="60" customWidth="1"/>
    <col min="4204" max="4204" width="2.5" style="60" customWidth="1"/>
    <col min="4205" max="4205" width="3.59765625" style="60" customWidth="1"/>
    <col min="4206" max="4206" width="2.69921875" style="60" customWidth="1"/>
    <col min="4207" max="4207" width="0.8984375" style="60" customWidth="1"/>
    <col min="4208" max="4208" width="1.19921875" style="60" customWidth="1"/>
    <col min="4209" max="4209" width="5.3984375" style="60" customWidth="1"/>
    <col min="4210" max="4210" width="6.5" style="60" customWidth="1"/>
    <col min="4211" max="4211" width="4.09765625" style="60" customWidth="1"/>
    <col min="4212" max="4212" width="7.8984375" style="60" customWidth="1"/>
    <col min="4213" max="4213" width="8.69921875" style="60" customWidth="1"/>
    <col min="4214" max="4217" width="6.19921875" style="60" customWidth="1"/>
    <col min="4218" max="4218" width="4.8984375" style="60" customWidth="1"/>
    <col min="4219" max="4219" width="2.5" style="60" customWidth="1"/>
    <col min="4220" max="4220" width="4.8984375" style="60" customWidth="1"/>
    <col min="4221" max="4458" width="9" style="60"/>
    <col min="4459" max="4459" width="1.69921875" style="60" customWidth="1"/>
    <col min="4460" max="4460" width="2.5" style="60" customWidth="1"/>
    <col min="4461" max="4461" width="3.59765625" style="60" customWidth="1"/>
    <col min="4462" max="4462" width="2.69921875" style="60" customWidth="1"/>
    <col min="4463" max="4463" width="0.8984375" style="60" customWidth="1"/>
    <col min="4464" max="4464" width="1.19921875" style="60" customWidth="1"/>
    <col min="4465" max="4465" width="5.3984375" style="60" customWidth="1"/>
    <col min="4466" max="4466" width="6.5" style="60" customWidth="1"/>
    <col min="4467" max="4467" width="4.09765625" style="60" customWidth="1"/>
    <col min="4468" max="4468" width="7.8984375" style="60" customWidth="1"/>
    <col min="4469" max="4469" width="8.69921875" style="60" customWidth="1"/>
    <col min="4470" max="4473" width="6.19921875" style="60" customWidth="1"/>
    <col min="4474" max="4474" width="4.8984375" style="60" customWidth="1"/>
    <col min="4475" max="4475" width="2.5" style="60" customWidth="1"/>
    <col min="4476" max="4476" width="4.8984375" style="60" customWidth="1"/>
    <col min="4477" max="4714" width="9" style="60"/>
    <col min="4715" max="4715" width="1.69921875" style="60" customWidth="1"/>
    <col min="4716" max="4716" width="2.5" style="60" customWidth="1"/>
    <col min="4717" max="4717" width="3.59765625" style="60" customWidth="1"/>
    <col min="4718" max="4718" width="2.69921875" style="60" customWidth="1"/>
    <col min="4719" max="4719" width="0.8984375" style="60" customWidth="1"/>
    <col min="4720" max="4720" width="1.19921875" style="60" customWidth="1"/>
    <col min="4721" max="4721" width="5.3984375" style="60" customWidth="1"/>
    <col min="4722" max="4722" width="6.5" style="60" customWidth="1"/>
    <col min="4723" max="4723" width="4.09765625" style="60" customWidth="1"/>
    <col min="4724" max="4724" width="7.8984375" style="60" customWidth="1"/>
    <col min="4725" max="4725" width="8.69921875" style="60" customWidth="1"/>
    <col min="4726" max="4729" width="6.19921875" style="60" customWidth="1"/>
    <col min="4730" max="4730" width="4.8984375" style="60" customWidth="1"/>
    <col min="4731" max="4731" width="2.5" style="60" customWidth="1"/>
    <col min="4732" max="4732" width="4.8984375" style="60" customWidth="1"/>
    <col min="4733" max="4970" width="9" style="60"/>
    <col min="4971" max="4971" width="1.69921875" style="60" customWidth="1"/>
    <col min="4972" max="4972" width="2.5" style="60" customWidth="1"/>
    <col min="4973" max="4973" width="3.59765625" style="60" customWidth="1"/>
    <col min="4974" max="4974" width="2.69921875" style="60" customWidth="1"/>
    <col min="4975" max="4975" width="0.8984375" style="60" customWidth="1"/>
    <col min="4976" max="4976" width="1.19921875" style="60" customWidth="1"/>
    <col min="4977" max="4977" width="5.3984375" style="60" customWidth="1"/>
    <col min="4978" max="4978" width="6.5" style="60" customWidth="1"/>
    <col min="4979" max="4979" width="4.09765625" style="60" customWidth="1"/>
    <col min="4980" max="4980" width="7.8984375" style="60" customWidth="1"/>
    <col min="4981" max="4981" width="8.69921875" style="60" customWidth="1"/>
    <col min="4982" max="4985" width="6.19921875" style="60" customWidth="1"/>
    <col min="4986" max="4986" width="4.8984375" style="60" customWidth="1"/>
    <col min="4987" max="4987" width="2.5" style="60" customWidth="1"/>
    <col min="4988" max="4988" width="4.8984375" style="60" customWidth="1"/>
    <col min="4989" max="5226" width="9" style="60"/>
    <col min="5227" max="5227" width="1.69921875" style="60" customWidth="1"/>
    <col min="5228" max="5228" width="2.5" style="60" customWidth="1"/>
    <col min="5229" max="5229" width="3.59765625" style="60" customWidth="1"/>
    <col min="5230" max="5230" width="2.69921875" style="60" customWidth="1"/>
    <col min="5231" max="5231" width="0.8984375" style="60" customWidth="1"/>
    <col min="5232" max="5232" width="1.19921875" style="60" customWidth="1"/>
    <col min="5233" max="5233" width="5.3984375" style="60" customWidth="1"/>
    <col min="5234" max="5234" width="6.5" style="60" customWidth="1"/>
    <col min="5235" max="5235" width="4.09765625" style="60" customWidth="1"/>
    <col min="5236" max="5236" width="7.8984375" style="60" customWidth="1"/>
    <col min="5237" max="5237" width="8.69921875" style="60" customWidth="1"/>
    <col min="5238" max="5241" width="6.19921875" style="60" customWidth="1"/>
    <col min="5242" max="5242" width="4.8984375" style="60" customWidth="1"/>
    <col min="5243" max="5243" width="2.5" style="60" customWidth="1"/>
    <col min="5244" max="5244" width="4.8984375" style="60" customWidth="1"/>
    <col min="5245" max="5482" width="9" style="60"/>
    <col min="5483" max="5483" width="1.69921875" style="60" customWidth="1"/>
    <col min="5484" max="5484" width="2.5" style="60" customWidth="1"/>
    <col min="5485" max="5485" width="3.59765625" style="60" customWidth="1"/>
    <col min="5486" max="5486" width="2.69921875" style="60" customWidth="1"/>
    <col min="5487" max="5487" width="0.8984375" style="60" customWidth="1"/>
    <col min="5488" max="5488" width="1.19921875" style="60" customWidth="1"/>
    <col min="5489" max="5489" width="5.3984375" style="60" customWidth="1"/>
    <col min="5490" max="5490" width="6.5" style="60" customWidth="1"/>
    <col min="5491" max="5491" width="4.09765625" style="60" customWidth="1"/>
    <col min="5492" max="5492" width="7.8984375" style="60" customWidth="1"/>
    <col min="5493" max="5493" width="8.69921875" style="60" customWidth="1"/>
    <col min="5494" max="5497" width="6.19921875" style="60" customWidth="1"/>
    <col min="5498" max="5498" width="4.8984375" style="60" customWidth="1"/>
    <col min="5499" max="5499" width="2.5" style="60" customWidth="1"/>
    <col min="5500" max="5500" width="4.8984375" style="60" customWidth="1"/>
    <col min="5501" max="5738" width="9" style="60"/>
    <col min="5739" max="5739" width="1.69921875" style="60" customWidth="1"/>
    <col min="5740" max="5740" width="2.5" style="60" customWidth="1"/>
    <col min="5741" max="5741" width="3.59765625" style="60" customWidth="1"/>
    <col min="5742" max="5742" width="2.69921875" style="60" customWidth="1"/>
    <col min="5743" max="5743" width="0.8984375" style="60" customWidth="1"/>
    <col min="5744" max="5744" width="1.19921875" style="60" customWidth="1"/>
    <col min="5745" max="5745" width="5.3984375" style="60" customWidth="1"/>
    <col min="5746" max="5746" width="6.5" style="60" customWidth="1"/>
    <col min="5747" max="5747" width="4.09765625" style="60" customWidth="1"/>
    <col min="5748" max="5748" width="7.8984375" style="60" customWidth="1"/>
    <col min="5749" max="5749" width="8.69921875" style="60" customWidth="1"/>
    <col min="5750" max="5753" width="6.19921875" style="60" customWidth="1"/>
    <col min="5754" max="5754" width="4.8984375" style="60" customWidth="1"/>
    <col min="5755" max="5755" width="2.5" style="60" customWidth="1"/>
    <col min="5756" max="5756" width="4.8984375" style="60" customWidth="1"/>
    <col min="5757" max="5994" width="9" style="60"/>
    <col min="5995" max="5995" width="1.69921875" style="60" customWidth="1"/>
    <col min="5996" max="5996" width="2.5" style="60" customWidth="1"/>
    <col min="5997" max="5997" width="3.59765625" style="60" customWidth="1"/>
    <col min="5998" max="5998" width="2.69921875" style="60" customWidth="1"/>
    <col min="5999" max="5999" width="0.8984375" style="60" customWidth="1"/>
    <col min="6000" max="6000" width="1.19921875" style="60" customWidth="1"/>
    <col min="6001" max="6001" width="5.3984375" style="60" customWidth="1"/>
    <col min="6002" max="6002" width="6.5" style="60" customWidth="1"/>
    <col min="6003" max="6003" width="4.09765625" style="60" customWidth="1"/>
    <col min="6004" max="6004" width="7.8984375" style="60" customWidth="1"/>
    <col min="6005" max="6005" width="8.69921875" style="60" customWidth="1"/>
    <col min="6006" max="6009" width="6.19921875" style="60" customWidth="1"/>
    <col min="6010" max="6010" width="4.8984375" style="60" customWidth="1"/>
    <col min="6011" max="6011" width="2.5" style="60" customWidth="1"/>
    <col min="6012" max="6012" width="4.8984375" style="60" customWidth="1"/>
    <col min="6013" max="6250" width="9" style="60"/>
    <col min="6251" max="6251" width="1.69921875" style="60" customWidth="1"/>
    <col min="6252" max="6252" width="2.5" style="60" customWidth="1"/>
    <col min="6253" max="6253" width="3.59765625" style="60" customWidth="1"/>
    <col min="6254" max="6254" width="2.69921875" style="60" customWidth="1"/>
    <col min="6255" max="6255" width="0.8984375" style="60" customWidth="1"/>
    <col min="6256" max="6256" width="1.19921875" style="60" customWidth="1"/>
    <col min="6257" max="6257" width="5.3984375" style="60" customWidth="1"/>
    <col min="6258" max="6258" width="6.5" style="60" customWidth="1"/>
    <col min="6259" max="6259" width="4.09765625" style="60" customWidth="1"/>
    <col min="6260" max="6260" width="7.8984375" style="60" customWidth="1"/>
    <col min="6261" max="6261" width="8.69921875" style="60" customWidth="1"/>
    <col min="6262" max="6265" width="6.19921875" style="60" customWidth="1"/>
    <col min="6266" max="6266" width="4.8984375" style="60" customWidth="1"/>
    <col min="6267" max="6267" width="2.5" style="60" customWidth="1"/>
    <col min="6268" max="6268" width="4.8984375" style="60" customWidth="1"/>
    <col min="6269" max="6506" width="9" style="60"/>
    <col min="6507" max="6507" width="1.69921875" style="60" customWidth="1"/>
    <col min="6508" max="6508" width="2.5" style="60" customWidth="1"/>
    <col min="6509" max="6509" width="3.59765625" style="60" customWidth="1"/>
    <col min="6510" max="6510" width="2.69921875" style="60" customWidth="1"/>
    <col min="6511" max="6511" width="0.8984375" style="60" customWidth="1"/>
    <col min="6512" max="6512" width="1.19921875" style="60" customWidth="1"/>
    <col min="6513" max="6513" width="5.3984375" style="60" customWidth="1"/>
    <col min="6514" max="6514" width="6.5" style="60" customWidth="1"/>
    <col min="6515" max="6515" width="4.09765625" style="60" customWidth="1"/>
    <col min="6516" max="6516" width="7.8984375" style="60" customWidth="1"/>
    <col min="6517" max="6517" width="8.69921875" style="60" customWidth="1"/>
    <col min="6518" max="6521" width="6.19921875" style="60" customWidth="1"/>
    <col min="6522" max="6522" width="4.8984375" style="60" customWidth="1"/>
    <col min="6523" max="6523" width="2.5" style="60" customWidth="1"/>
    <col min="6524" max="6524" width="4.8984375" style="60" customWidth="1"/>
    <col min="6525" max="6762" width="9" style="60"/>
    <col min="6763" max="6763" width="1.69921875" style="60" customWidth="1"/>
    <col min="6764" max="6764" width="2.5" style="60" customWidth="1"/>
    <col min="6765" max="6765" width="3.59765625" style="60" customWidth="1"/>
    <col min="6766" max="6766" width="2.69921875" style="60" customWidth="1"/>
    <col min="6767" max="6767" width="0.8984375" style="60" customWidth="1"/>
    <col min="6768" max="6768" width="1.19921875" style="60" customWidth="1"/>
    <col min="6769" max="6769" width="5.3984375" style="60" customWidth="1"/>
    <col min="6770" max="6770" width="6.5" style="60" customWidth="1"/>
    <col min="6771" max="6771" width="4.09765625" style="60" customWidth="1"/>
    <col min="6772" max="6772" width="7.8984375" style="60" customWidth="1"/>
    <col min="6773" max="6773" width="8.69921875" style="60" customWidth="1"/>
    <col min="6774" max="6777" width="6.19921875" style="60" customWidth="1"/>
    <col min="6778" max="6778" width="4.8984375" style="60" customWidth="1"/>
    <col min="6779" max="6779" width="2.5" style="60" customWidth="1"/>
    <col min="6780" max="6780" width="4.8984375" style="60" customWidth="1"/>
    <col min="6781" max="7018" width="9" style="60"/>
    <col min="7019" max="7019" width="1.69921875" style="60" customWidth="1"/>
    <col min="7020" max="7020" width="2.5" style="60" customWidth="1"/>
    <col min="7021" max="7021" width="3.59765625" style="60" customWidth="1"/>
    <col min="7022" max="7022" width="2.69921875" style="60" customWidth="1"/>
    <col min="7023" max="7023" width="0.8984375" style="60" customWidth="1"/>
    <col min="7024" max="7024" width="1.19921875" style="60" customWidth="1"/>
    <col min="7025" max="7025" width="5.3984375" style="60" customWidth="1"/>
    <col min="7026" max="7026" width="6.5" style="60" customWidth="1"/>
    <col min="7027" max="7027" width="4.09765625" style="60" customWidth="1"/>
    <col min="7028" max="7028" width="7.8984375" style="60" customWidth="1"/>
    <col min="7029" max="7029" width="8.69921875" style="60" customWidth="1"/>
    <col min="7030" max="7033" width="6.19921875" style="60" customWidth="1"/>
    <col min="7034" max="7034" width="4.8984375" style="60" customWidth="1"/>
    <col min="7035" max="7035" width="2.5" style="60" customWidth="1"/>
    <col min="7036" max="7036" width="4.8984375" style="60" customWidth="1"/>
    <col min="7037" max="7274" width="9" style="60"/>
    <col min="7275" max="7275" width="1.69921875" style="60" customWidth="1"/>
    <col min="7276" max="7276" width="2.5" style="60" customWidth="1"/>
    <col min="7277" max="7277" width="3.59765625" style="60" customWidth="1"/>
    <col min="7278" max="7278" width="2.69921875" style="60" customWidth="1"/>
    <col min="7279" max="7279" width="0.8984375" style="60" customWidth="1"/>
    <col min="7280" max="7280" width="1.19921875" style="60" customWidth="1"/>
    <col min="7281" max="7281" width="5.3984375" style="60" customWidth="1"/>
    <col min="7282" max="7282" width="6.5" style="60" customWidth="1"/>
    <col min="7283" max="7283" width="4.09765625" style="60" customWidth="1"/>
    <col min="7284" max="7284" width="7.8984375" style="60" customWidth="1"/>
    <col min="7285" max="7285" width="8.69921875" style="60" customWidth="1"/>
    <col min="7286" max="7289" width="6.19921875" style="60" customWidth="1"/>
    <col min="7290" max="7290" width="4.8984375" style="60" customWidth="1"/>
    <col min="7291" max="7291" width="2.5" style="60" customWidth="1"/>
    <col min="7292" max="7292" width="4.8984375" style="60" customWidth="1"/>
    <col min="7293" max="7530" width="9" style="60"/>
    <col min="7531" max="7531" width="1.69921875" style="60" customWidth="1"/>
    <col min="7532" max="7532" width="2.5" style="60" customWidth="1"/>
    <col min="7533" max="7533" width="3.59765625" style="60" customWidth="1"/>
    <col min="7534" max="7534" width="2.69921875" style="60" customWidth="1"/>
    <col min="7535" max="7535" width="0.8984375" style="60" customWidth="1"/>
    <col min="7536" max="7536" width="1.19921875" style="60" customWidth="1"/>
    <col min="7537" max="7537" width="5.3984375" style="60" customWidth="1"/>
    <col min="7538" max="7538" width="6.5" style="60" customWidth="1"/>
    <col min="7539" max="7539" width="4.09765625" style="60" customWidth="1"/>
    <col min="7540" max="7540" width="7.8984375" style="60" customWidth="1"/>
    <col min="7541" max="7541" width="8.69921875" style="60" customWidth="1"/>
    <col min="7542" max="7545" width="6.19921875" style="60" customWidth="1"/>
    <col min="7546" max="7546" width="4.8984375" style="60" customWidth="1"/>
    <col min="7547" max="7547" width="2.5" style="60" customWidth="1"/>
    <col min="7548" max="7548" width="4.8984375" style="60" customWidth="1"/>
    <col min="7549" max="7786" width="9" style="60"/>
    <col min="7787" max="7787" width="1.69921875" style="60" customWidth="1"/>
    <col min="7788" max="7788" width="2.5" style="60" customWidth="1"/>
    <col min="7789" max="7789" width="3.59765625" style="60" customWidth="1"/>
    <col min="7790" max="7790" width="2.69921875" style="60" customWidth="1"/>
    <col min="7791" max="7791" width="0.8984375" style="60" customWidth="1"/>
    <col min="7792" max="7792" width="1.19921875" style="60" customWidth="1"/>
    <col min="7793" max="7793" width="5.3984375" style="60" customWidth="1"/>
    <col min="7794" max="7794" width="6.5" style="60" customWidth="1"/>
    <col min="7795" max="7795" width="4.09765625" style="60" customWidth="1"/>
    <col min="7796" max="7796" width="7.8984375" style="60" customWidth="1"/>
    <col min="7797" max="7797" width="8.69921875" style="60" customWidth="1"/>
    <col min="7798" max="7801" width="6.19921875" style="60" customWidth="1"/>
    <col min="7802" max="7802" width="4.8984375" style="60" customWidth="1"/>
    <col min="7803" max="7803" width="2.5" style="60" customWidth="1"/>
    <col min="7804" max="7804" width="4.8984375" style="60" customWidth="1"/>
    <col min="7805" max="8042" width="9" style="60"/>
    <col min="8043" max="8043" width="1.69921875" style="60" customWidth="1"/>
    <col min="8044" max="8044" width="2.5" style="60" customWidth="1"/>
    <col min="8045" max="8045" width="3.59765625" style="60" customWidth="1"/>
    <col min="8046" max="8046" width="2.69921875" style="60" customWidth="1"/>
    <col min="8047" max="8047" width="0.8984375" style="60" customWidth="1"/>
    <col min="8048" max="8048" width="1.19921875" style="60" customWidth="1"/>
    <col min="8049" max="8049" width="5.3984375" style="60" customWidth="1"/>
    <col min="8050" max="8050" width="6.5" style="60" customWidth="1"/>
    <col min="8051" max="8051" width="4.09765625" style="60" customWidth="1"/>
    <col min="8052" max="8052" width="7.8984375" style="60" customWidth="1"/>
    <col min="8053" max="8053" width="8.69921875" style="60" customWidth="1"/>
    <col min="8054" max="8057" width="6.19921875" style="60" customWidth="1"/>
    <col min="8058" max="8058" width="4.8984375" style="60" customWidth="1"/>
    <col min="8059" max="8059" width="2.5" style="60" customWidth="1"/>
    <col min="8060" max="8060" width="4.8984375" style="60" customWidth="1"/>
    <col min="8061" max="8298" width="9" style="60"/>
    <col min="8299" max="8299" width="1.69921875" style="60" customWidth="1"/>
    <col min="8300" max="8300" width="2.5" style="60" customWidth="1"/>
    <col min="8301" max="8301" width="3.59765625" style="60" customWidth="1"/>
    <col min="8302" max="8302" width="2.69921875" style="60" customWidth="1"/>
    <col min="8303" max="8303" width="0.8984375" style="60" customWidth="1"/>
    <col min="8304" max="8304" width="1.19921875" style="60" customWidth="1"/>
    <col min="8305" max="8305" width="5.3984375" style="60" customWidth="1"/>
    <col min="8306" max="8306" width="6.5" style="60" customWidth="1"/>
    <col min="8307" max="8307" width="4.09765625" style="60" customWidth="1"/>
    <col min="8308" max="8308" width="7.8984375" style="60" customWidth="1"/>
    <col min="8309" max="8309" width="8.69921875" style="60" customWidth="1"/>
    <col min="8310" max="8313" width="6.19921875" style="60" customWidth="1"/>
    <col min="8314" max="8314" width="4.8984375" style="60" customWidth="1"/>
    <col min="8315" max="8315" width="2.5" style="60" customWidth="1"/>
    <col min="8316" max="8316" width="4.8984375" style="60" customWidth="1"/>
    <col min="8317" max="8554" width="9" style="60"/>
    <col min="8555" max="8555" width="1.69921875" style="60" customWidth="1"/>
    <col min="8556" max="8556" width="2.5" style="60" customWidth="1"/>
    <col min="8557" max="8557" width="3.59765625" style="60" customWidth="1"/>
    <col min="8558" max="8558" width="2.69921875" style="60" customWidth="1"/>
    <col min="8559" max="8559" width="0.8984375" style="60" customWidth="1"/>
    <col min="8560" max="8560" width="1.19921875" style="60" customWidth="1"/>
    <col min="8561" max="8561" width="5.3984375" style="60" customWidth="1"/>
    <col min="8562" max="8562" width="6.5" style="60" customWidth="1"/>
    <col min="8563" max="8563" width="4.09765625" style="60" customWidth="1"/>
    <col min="8564" max="8564" width="7.8984375" style="60" customWidth="1"/>
    <col min="8565" max="8565" width="8.69921875" style="60" customWidth="1"/>
    <col min="8566" max="8569" width="6.19921875" style="60" customWidth="1"/>
    <col min="8570" max="8570" width="4.8984375" style="60" customWidth="1"/>
    <col min="8571" max="8571" width="2.5" style="60" customWidth="1"/>
    <col min="8572" max="8572" width="4.8984375" style="60" customWidth="1"/>
    <col min="8573" max="8810" width="9" style="60"/>
    <col min="8811" max="8811" width="1.69921875" style="60" customWidth="1"/>
    <col min="8812" max="8812" width="2.5" style="60" customWidth="1"/>
    <col min="8813" max="8813" width="3.59765625" style="60" customWidth="1"/>
    <col min="8814" max="8814" width="2.69921875" style="60" customWidth="1"/>
    <col min="8815" max="8815" width="0.8984375" style="60" customWidth="1"/>
    <col min="8816" max="8816" width="1.19921875" style="60" customWidth="1"/>
    <col min="8817" max="8817" width="5.3984375" style="60" customWidth="1"/>
    <col min="8818" max="8818" width="6.5" style="60" customWidth="1"/>
    <col min="8819" max="8819" width="4.09765625" style="60" customWidth="1"/>
    <col min="8820" max="8820" width="7.8984375" style="60" customWidth="1"/>
    <col min="8821" max="8821" width="8.69921875" style="60" customWidth="1"/>
    <col min="8822" max="8825" width="6.19921875" style="60" customWidth="1"/>
    <col min="8826" max="8826" width="4.8984375" style="60" customWidth="1"/>
    <col min="8827" max="8827" width="2.5" style="60" customWidth="1"/>
    <col min="8828" max="8828" width="4.8984375" style="60" customWidth="1"/>
    <col min="8829" max="9066" width="9" style="60"/>
    <col min="9067" max="9067" width="1.69921875" style="60" customWidth="1"/>
    <col min="9068" max="9068" width="2.5" style="60" customWidth="1"/>
    <col min="9069" max="9069" width="3.59765625" style="60" customWidth="1"/>
    <col min="9070" max="9070" width="2.69921875" style="60" customWidth="1"/>
    <col min="9071" max="9071" width="0.8984375" style="60" customWidth="1"/>
    <col min="9072" max="9072" width="1.19921875" style="60" customWidth="1"/>
    <col min="9073" max="9073" width="5.3984375" style="60" customWidth="1"/>
    <col min="9074" max="9074" width="6.5" style="60" customWidth="1"/>
    <col min="9075" max="9075" width="4.09765625" style="60" customWidth="1"/>
    <col min="9076" max="9076" width="7.8984375" style="60" customWidth="1"/>
    <col min="9077" max="9077" width="8.69921875" style="60" customWidth="1"/>
    <col min="9078" max="9081" width="6.19921875" style="60" customWidth="1"/>
    <col min="9082" max="9082" width="4.8984375" style="60" customWidth="1"/>
    <col min="9083" max="9083" width="2.5" style="60" customWidth="1"/>
    <col min="9084" max="9084" width="4.8984375" style="60" customWidth="1"/>
    <col min="9085" max="9322" width="9" style="60"/>
    <col min="9323" max="9323" width="1.69921875" style="60" customWidth="1"/>
    <col min="9324" max="9324" width="2.5" style="60" customWidth="1"/>
    <col min="9325" max="9325" width="3.59765625" style="60" customWidth="1"/>
    <col min="9326" max="9326" width="2.69921875" style="60" customWidth="1"/>
    <col min="9327" max="9327" width="0.8984375" style="60" customWidth="1"/>
    <col min="9328" max="9328" width="1.19921875" style="60" customWidth="1"/>
    <col min="9329" max="9329" width="5.3984375" style="60" customWidth="1"/>
    <col min="9330" max="9330" width="6.5" style="60" customWidth="1"/>
    <col min="9331" max="9331" width="4.09765625" style="60" customWidth="1"/>
    <col min="9332" max="9332" width="7.8984375" style="60" customWidth="1"/>
    <col min="9333" max="9333" width="8.69921875" style="60" customWidth="1"/>
    <col min="9334" max="9337" width="6.19921875" style="60" customWidth="1"/>
    <col min="9338" max="9338" width="4.8984375" style="60" customWidth="1"/>
    <col min="9339" max="9339" width="2.5" style="60" customWidth="1"/>
    <col min="9340" max="9340" width="4.8984375" style="60" customWidth="1"/>
    <col min="9341" max="9578" width="9" style="60"/>
    <col min="9579" max="9579" width="1.69921875" style="60" customWidth="1"/>
    <col min="9580" max="9580" width="2.5" style="60" customWidth="1"/>
    <col min="9581" max="9581" width="3.59765625" style="60" customWidth="1"/>
    <col min="9582" max="9582" width="2.69921875" style="60" customWidth="1"/>
    <col min="9583" max="9583" width="0.8984375" style="60" customWidth="1"/>
    <col min="9584" max="9584" width="1.19921875" style="60" customWidth="1"/>
    <col min="9585" max="9585" width="5.3984375" style="60" customWidth="1"/>
    <col min="9586" max="9586" width="6.5" style="60" customWidth="1"/>
    <col min="9587" max="9587" width="4.09765625" style="60" customWidth="1"/>
    <col min="9588" max="9588" width="7.8984375" style="60" customWidth="1"/>
    <col min="9589" max="9589" width="8.69921875" style="60" customWidth="1"/>
    <col min="9590" max="9593" width="6.19921875" style="60" customWidth="1"/>
    <col min="9594" max="9594" width="4.8984375" style="60" customWidth="1"/>
    <col min="9595" max="9595" width="2.5" style="60" customWidth="1"/>
    <col min="9596" max="9596" width="4.8984375" style="60" customWidth="1"/>
    <col min="9597" max="9834" width="9" style="60"/>
    <col min="9835" max="9835" width="1.69921875" style="60" customWidth="1"/>
    <col min="9836" max="9836" width="2.5" style="60" customWidth="1"/>
    <col min="9837" max="9837" width="3.59765625" style="60" customWidth="1"/>
    <col min="9838" max="9838" width="2.69921875" style="60" customWidth="1"/>
    <col min="9839" max="9839" width="0.8984375" style="60" customWidth="1"/>
    <col min="9840" max="9840" width="1.19921875" style="60" customWidth="1"/>
    <col min="9841" max="9841" width="5.3984375" style="60" customWidth="1"/>
    <col min="9842" max="9842" width="6.5" style="60" customWidth="1"/>
    <col min="9843" max="9843" width="4.09765625" style="60" customWidth="1"/>
    <col min="9844" max="9844" width="7.8984375" style="60" customWidth="1"/>
    <col min="9845" max="9845" width="8.69921875" style="60" customWidth="1"/>
    <col min="9846" max="9849" width="6.19921875" style="60" customWidth="1"/>
    <col min="9850" max="9850" width="4.8984375" style="60" customWidth="1"/>
    <col min="9851" max="9851" width="2.5" style="60" customWidth="1"/>
    <col min="9852" max="9852" width="4.8984375" style="60" customWidth="1"/>
    <col min="9853" max="10090" width="9" style="60"/>
    <col min="10091" max="10091" width="1.69921875" style="60" customWidth="1"/>
    <col min="10092" max="10092" width="2.5" style="60" customWidth="1"/>
    <col min="10093" max="10093" width="3.59765625" style="60" customWidth="1"/>
    <col min="10094" max="10094" width="2.69921875" style="60" customWidth="1"/>
    <col min="10095" max="10095" width="0.8984375" style="60" customWidth="1"/>
    <col min="10096" max="10096" width="1.19921875" style="60" customWidth="1"/>
    <col min="10097" max="10097" width="5.3984375" style="60" customWidth="1"/>
    <col min="10098" max="10098" width="6.5" style="60" customWidth="1"/>
    <col min="10099" max="10099" width="4.09765625" style="60" customWidth="1"/>
    <col min="10100" max="10100" width="7.8984375" style="60" customWidth="1"/>
    <col min="10101" max="10101" width="8.69921875" style="60" customWidth="1"/>
    <col min="10102" max="10105" width="6.19921875" style="60" customWidth="1"/>
    <col min="10106" max="10106" width="4.8984375" style="60" customWidth="1"/>
    <col min="10107" max="10107" width="2.5" style="60" customWidth="1"/>
    <col min="10108" max="10108" width="4.8984375" style="60" customWidth="1"/>
    <col min="10109" max="10346" width="9" style="60"/>
    <col min="10347" max="10347" width="1.69921875" style="60" customWidth="1"/>
    <col min="10348" max="10348" width="2.5" style="60" customWidth="1"/>
    <col min="10349" max="10349" width="3.59765625" style="60" customWidth="1"/>
    <col min="10350" max="10350" width="2.69921875" style="60" customWidth="1"/>
    <col min="10351" max="10351" width="0.8984375" style="60" customWidth="1"/>
    <col min="10352" max="10352" width="1.19921875" style="60" customWidth="1"/>
    <col min="10353" max="10353" width="5.3984375" style="60" customWidth="1"/>
    <col min="10354" max="10354" width="6.5" style="60" customWidth="1"/>
    <col min="10355" max="10355" width="4.09765625" style="60" customWidth="1"/>
    <col min="10356" max="10356" width="7.8984375" style="60" customWidth="1"/>
    <col min="10357" max="10357" width="8.69921875" style="60" customWidth="1"/>
    <col min="10358" max="10361" width="6.19921875" style="60" customWidth="1"/>
    <col min="10362" max="10362" width="4.8984375" style="60" customWidth="1"/>
    <col min="10363" max="10363" width="2.5" style="60" customWidth="1"/>
    <col min="10364" max="10364" width="4.8984375" style="60" customWidth="1"/>
    <col min="10365" max="10602" width="9" style="60"/>
    <col min="10603" max="10603" width="1.69921875" style="60" customWidth="1"/>
    <col min="10604" max="10604" width="2.5" style="60" customWidth="1"/>
    <col min="10605" max="10605" width="3.59765625" style="60" customWidth="1"/>
    <col min="10606" max="10606" width="2.69921875" style="60" customWidth="1"/>
    <col min="10607" max="10607" width="0.8984375" style="60" customWidth="1"/>
    <col min="10608" max="10608" width="1.19921875" style="60" customWidth="1"/>
    <col min="10609" max="10609" width="5.3984375" style="60" customWidth="1"/>
    <col min="10610" max="10610" width="6.5" style="60" customWidth="1"/>
    <col min="10611" max="10611" width="4.09765625" style="60" customWidth="1"/>
    <col min="10612" max="10612" width="7.8984375" style="60" customWidth="1"/>
    <col min="10613" max="10613" width="8.69921875" style="60" customWidth="1"/>
    <col min="10614" max="10617" width="6.19921875" style="60" customWidth="1"/>
    <col min="10618" max="10618" width="4.8984375" style="60" customWidth="1"/>
    <col min="10619" max="10619" width="2.5" style="60" customWidth="1"/>
    <col min="10620" max="10620" width="4.8984375" style="60" customWidth="1"/>
    <col min="10621" max="10858" width="9" style="60"/>
    <col min="10859" max="10859" width="1.69921875" style="60" customWidth="1"/>
    <col min="10860" max="10860" width="2.5" style="60" customWidth="1"/>
    <col min="10861" max="10861" width="3.59765625" style="60" customWidth="1"/>
    <col min="10862" max="10862" width="2.69921875" style="60" customWidth="1"/>
    <col min="10863" max="10863" width="0.8984375" style="60" customWidth="1"/>
    <col min="10864" max="10864" width="1.19921875" style="60" customWidth="1"/>
    <col min="10865" max="10865" width="5.3984375" style="60" customWidth="1"/>
    <col min="10866" max="10866" width="6.5" style="60" customWidth="1"/>
    <col min="10867" max="10867" width="4.09765625" style="60" customWidth="1"/>
    <col min="10868" max="10868" width="7.8984375" style="60" customWidth="1"/>
    <col min="10869" max="10869" width="8.69921875" style="60" customWidth="1"/>
    <col min="10870" max="10873" width="6.19921875" style="60" customWidth="1"/>
    <col min="10874" max="10874" width="4.8984375" style="60" customWidth="1"/>
    <col min="10875" max="10875" width="2.5" style="60" customWidth="1"/>
    <col min="10876" max="10876" width="4.8984375" style="60" customWidth="1"/>
    <col min="10877" max="11114" width="9" style="60"/>
    <col min="11115" max="11115" width="1.69921875" style="60" customWidth="1"/>
    <col min="11116" max="11116" width="2.5" style="60" customWidth="1"/>
    <col min="11117" max="11117" width="3.59765625" style="60" customWidth="1"/>
    <col min="11118" max="11118" width="2.69921875" style="60" customWidth="1"/>
    <col min="11119" max="11119" width="0.8984375" style="60" customWidth="1"/>
    <col min="11120" max="11120" width="1.19921875" style="60" customWidth="1"/>
    <col min="11121" max="11121" width="5.3984375" style="60" customWidth="1"/>
    <col min="11122" max="11122" width="6.5" style="60" customWidth="1"/>
    <col min="11123" max="11123" width="4.09765625" style="60" customWidth="1"/>
    <col min="11124" max="11124" width="7.8984375" style="60" customWidth="1"/>
    <col min="11125" max="11125" width="8.69921875" style="60" customWidth="1"/>
    <col min="11126" max="11129" width="6.19921875" style="60" customWidth="1"/>
    <col min="11130" max="11130" width="4.8984375" style="60" customWidth="1"/>
    <col min="11131" max="11131" width="2.5" style="60" customWidth="1"/>
    <col min="11132" max="11132" width="4.8984375" style="60" customWidth="1"/>
    <col min="11133" max="11370" width="9" style="60"/>
    <col min="11371" max="11371" width="1.69921875" style="60" customWidth="1"/>
    <col min="11372" max="11372" width="2.5" style="60" customWidth="1"/>
    <col min="11373" max="11373" width="3.59765625" style="60" customWidth="1"/>
    <col min="11374" max="11374" width="2.69921875" style="60" customWidth="1"/>
    <col min="11375" max="11375" width="0.8984375" style="60" customWidth="1"/>
    <col min="11376" max="11376" width="1.19921875" style="60" customWidth="1"/>
    <col min="11377" max="11377" width="5.3984375" style="60" customWidth="1"/>
    <col min="11378" max="11378" width="6.5" style="60" customWidth="1"/>
    <col min="11379" max="11379" width="4.09765625" style="60" customWidth="1"/>
    <col min="11380" max="11380" width="7.8984375" style="60" customWidth="1"/>
    <col min="11381" max="11381" width="8.69921875" style="60" customWidth="1"/>
    <col min="11382" max="11385" width="6.19921875" style="60" customWidth="1"/>
    <col min="11386" max="11386" width="4.8984375" style="60" customWidth="1"/>
    <col min="11387" max="11387" width="2.5" style="60" customWidth="1"/>
    <col min="11388" max="11388" width="4.8984375" style="60" customWidth="1"/>
    <col min="11389" max="11626" width="9" style="60"/>
    <col min="11627" max="11627" width="1.69921875" style="60" customWidth="1"/>
    <col min="11628" max="11628" width="2.5" style="60" customWidth="1"/>
    <col min="11629" max="11629" width="3.59765625" style="60" customWidth="1"/>
    <col min="11630" max="11630" width="2.69921875" style="60" customWidth="1"/>
    <col min="11631" max="11631" width="0.8984375" style="60" customWidth="1"/>
    <col min="11632" max="11632" width="1.19921875" style="60" customWidth="1"/>
    <col min="11633" max="11633" width="5.3984375" style="60" customWidth="1"/>
    <col min="11634" max="11634" width="6.5" style="60" customWidth="1"/>
    <col min="11635" max="11635" width="4.09765625" style="60" customWidth="1"/>
    <col min="11636" max="11636" width="7.8984375" style="60" customWidth="1"/>
    <col min="11637" max="11637" width="8.69921875" style="60" customWidth="1"/>
    <col min="11638" max="11641" width="6.19921875" style="60" customWidth="1"/>
    <col min="11642" max="11642" width="4.8984375" style="60" customWidth="1"/>
    <col min="11643" max="11643" width="2.5" style="60" customWidth="1"/>
    <col min="11644" max="11644" width="4.8984375" style="60" customWidth="1"/>
    <col min="11645" max="11882" width="9" style="60"/>
    <col min="11883" max="11883" width="1.69921875" style="60" customWidth="1"/>
    <col min="11884" max="11884" width="2.5" style="60" customWidth="1"/>
    <col min="11885" max="11885" width="3.59765625" style="60" customWidth="1"/>
    <col min="11886" max="11886" width="2.69921875" style="60" customWidth="1"/>
    <col min="11887" max="11887" width="0.8984375" style="60" customWidth="1"/>
    <col min="11888" max="11888" width="1.19921875" style="60" customWidth="1"/>
    <col min="11889" max="11889" width="5.3984375" style="60" customWidth="1"/>
    <col min="11890" max="11890" width="6.5" style="60" customWidth="1"/>
    <col min="11891" max="11891" width="4.09765625" style="60" customWidth="1"/>
    <col min="11892" max="11892" width="7.8984375" style="60" customWidth="1"/>
    <col min="11893" max="11893" width="8.69921875" style="60" customWidth="1"/>
    <col min="11894" max="11897" width="6.19921875" style="60" customWidth="1"/>
    <col min="11898" max="11898" width="4.8984375" style="60" customWidth="1"/>
    <col min="11899" max="11899" width="2.5" style="60" customWidth="1"/>
    <col min="11900" max="11900" width="4.8984375" style="60" customWidth="1"/>
    <col min="11901" max="12138" width="9" style="60"/>
    <col min="12139" max="12139" width="1.69921875" style="60" customWidth="1"/>
    <col min="12140" max="12140" width="2.5" style="60" customWidth="1"/>
    <col min="12141" max="12141" width="3.59765625" style="60" customWidth="1"/>
    <col min="12142" max="12142" width="2.69921875" style="60" customWidth="1"/>
    <col min="12143" max="12143" width="0.8984375" style="60" customWidth="1"/>
    <col min="12144" max="12144" width="1.19921875" style="60" customWidth="1"/>
    <col min="12145" max="12145" width="5.3984375" style="60" customWidth="1"/>
    <col min="12146" max="12146" width="6.5" style="60" customWidth="1"/>
    <col min="12147" max="12147" width="4.09765625" style="60" customWidth="1"/>
    <col min="12148" max="12148" width="7.8984375" style="60" customWidth="1"/>
    <col min="12149" max="12149" width="8.69921875" style="60" customWidth="1"/>
    <col min="12150" max="12153" width="6.19921875" style="60" customWidth="1"/>
    <col min="12154" max="12154" width="4.8984375" style="60" customWidth="1"/>
    <col min="12155" max="12155" width="2.5" style="60" customWidth="1"/>
    <col min="12156" max="12156" width="4.8984375" style="60" customWidth="1"/>
    <col min="12157" max="12394" width="9" style="60"/>
    <col min="12395" max="12395" width="1.69921875" style="60" customWidth="1"/>
    <col min="12396" max="12396" width="2.5" style="60" customWidth="1"/>
    <col min="12397" max="12397" width="3.59765625" style="60" customWidth="1"/>
    <col min="12398" max="12398" width="2.69921875" style="60" customWidth="1"/>
    <col min="12399" max="12399" width="0.8984375" style="60" customWidth="1"/>
    <col min="12400" max="12400" width="1.19921875" style="60" customWidth="1"/>
    <col min="12401" max="12401" width="5.3984375" style="60" customWidth="1"/>
    <col min="12402" max="12402" width="6.5" style="60" customWidth="1"/>
    <col min="12403" max="12403" width="4.09765625" style="60" customWidth="1"/>
    <col min="12404" max="12404" width="7.8984375" style="60" customWidth="1"/>
    <col min="12405" max="12405" width="8.69921875" style="60" customWidth="1"/>
    <col min="12406" max="12409" width="6.19921875" style="60" customWidth="1"/>
    <col min="12410" max="12410" width="4.8984375" style="60" customWidth="1"/>
    <col min="12411" max="12411" width="2.5" style="60" customWidth="1"/>
    <col min="12412" max="12412" width="4.8984375" style="60" customWidth="1"/>
    <col min="12413" max="12650" width="9" style="60"/>
    <col min="12651" max="12651" width="1.69921875" style="60" customWidth="1"/>
    <col min="12652" max="12652" width="2.5" style="60" customWidth="1"/>
    <col min="12653" max="12653" width="3.59765625" style="60" customWidth="1"/>
    <col min="12654" max="12654" width="2.69921875" style="60" customWidth="1"/>
    <col min="12655" max="12655" width="0.8984375" style="60" customWidth="1"/>
    <col min="12656" max="12656" width="1.19921875" style="60" customWidth="1"/>
    <col min="12657" max="12657" width="5.3984375" style="60" customWidth="1"/>
    <col min="12658" max="12658" width="6.5" style="60" customWidth="1"/>
    <col min="12659" max="12659" width="4.09765625" style="60" customWidth="1"/>
    <col min="12660" max="12660" width="7.8984375" style="60" customWidth="1"/>
    <col min="12661" max="12661" width="8.69921875" style="60" customWidth="1"/>
    <col min="12662" max="12665" width="6.19921875" style="60" customWidth="1"/>
    <col min="12666" max="12666" width="4.8984375" style="60" customWidth="1"/>
    <col min="12667" max="12667" width="2.5" style="60" customWidth="1"/>
    <col min="12668" max="12668" width="4.8984375" style="60" customWidth="1"/>
    <col min="12669" max="12906" width="9" style="60"/>
    <col min="12907" max="12907" width="1.69921875" style="60" customWidth="1"/>
    <col min="12908" max="12908" width="2.5" style="60" customWidth="1"/>
    <col min="12909" max="12909" width="3.59765625" style="60" customWidth="1"/>
    <col min="12910" max="12910" width="2.69921875" style="60" customWidth="1"/>
    <col min="12911" max="12911" width="0.8984375" style="60" customWidth="1"/>
    <col min="12912" max="12912" width="1.19921875" style="60" customWidth="1"/>
    <col min="12913" max="12913" width="5.3984375" style="60" customWidth="1"/>
    <col min="12914" max="12914" width="6.5" style="60" customWidth="1"/>
    <col min="12915" max="12915" width="4.09765625" style="60" customWidth="1"/>
    <col min="12916" max="12916" width="7.8984375" style="60" customWidth="1"/>
    <col min="12917" max="12917" width="8.69921875" style="60" customWidth="1"/>
    <col min="12918" max="12921" width="6.19921875" style="60" customWidth="1"/>
    <col min="12922" max="12922" width="4.8984375" style="60" customWidth="1"/>
    <col min="12923" max="12923" width="2.5" style="60" customWidth="1"/>
    <col min="12924" max="12924" width="4.8984375" style="60" customWidth="1"/>
    <col min="12925" max="13162" width="9" style="60"/>
    <col min="13163" max="13163" width="1.69921875" style="60" customWidth="1"/>
    <col min="13164" max="13164" width="2.5" style="60" customWidth="1"/>
    <col min="13165" max="13165" width="3.59765625" style="60" customWidth="1"/>
    <col min="13166" max="13166" width="2.69921875" style="60" customWidth="1"/>
    <col min="13167" max="13167" width="0.8984375" style="60" customWidth="1"/>
    <col min="13168" max="13168" width="1.19921875" style="60" customWidth="1"/>
    <col min="13169" max="13169" width="5.3984375" style="60" customWidth="1"/>
    <col min="13170" max="13170" width="6.5" style="60" customWidth="1"/>
    <col min="13171" max="13171" width="4.09765625" style="60" customWidth="1"/>
    <col min="13172" max="13172" width="7.8984375" style="60" customWidth="1"/>
    <col min="13173" max="13173" width="8.69921875" style="60" customWidth="1"/>
    <col min="13174" max="13177" width="6.19921875" style="60" customWidth="1"/>
    <col min="13178" max="13178" width="4.8984375" style="60" customWidth="1"/>
    <col min="13179" max="13179" width="2.5" style="60" customWidth="1"/>
    <col min="13180" max="13180" width="4.8984375" style="60" customWidth="1"/>
    <col min="13181" max="13418" width="9" style="60"/>
    <col min="13419" max="13419" width="1.69921875" style="60" customWidth="1"/>
    <col min="13420" max="13420" width="2.5" style="60" customWidth="1"/>
    <col min="13421" max="13421" width="3.59765625" style="60" customWidth="1"/>
    <col min="13422" max="13422" width="2.69921875" style="60" customWidth="1"/>
    <col min="13423" max="13423" width="0.8984375" style="60" customWidth="1"/>
    <col min="13424" max="13424" width="1.19921875" style="60" customWidth="1"/>
    <col min="13425" max="13425" width="5.3984375" style="60" customWidth="1"/>
    <col min="13426" max="13426" width="6.5" style="60" customWidth="1"/>
    <col min="13427" max="13427" width="4.09765625" style="60" customWidth="1"/>
    <col min="13428" max="13428" width="7.8984375" style="60" customWidth="1"/>
    <col min="13429" max="13429" width="8.69921875" style="60" customWidth="1"/>
    <col min="13430" max="13433" width="6.19921875" style="60" customWidth="1"/>
    <col min="13434" max="13434" width="4.8984375" style="60" customWidth="1"/>
    <col min="13435" max="13435" width="2.5" style="60" customWidth="1"/>
    <col min="13436" max="13436" width="4.8984375" style="60" customWidth="1"/>
    <col min="13437" max="13674" width="9" style="60"/>
    <col min="13675" max="13675" width="1.69921875" style="60" customWidth="1"/>
    <col min="13676" max="13676" width="2.5" style="60" customWidth="1"/>
    <col min="13677" max="13677" width="3.59765625" style="60" customWidth="1"/>
    <col min="13678" max="13678" width="2.69921875" style="60" customWidth="1"/>
    <col min="13679" max="13679" width="0.8984375" style="60" customWidth="1"/>
    <col min="13680" max="13680" width="1.19921875" style="60" customWidth="1"/>
    <col min="13681" max="13681" width="5.3984375" style="60" customWidth="1"/>
    <col min="13682" max="13682" width="6.5" style="60" customWidth="1"/>
    <col min="13683" max="13683" width="4.09765625" style="60" customWidth="1"/>
    <col min="13684" max="13684" width="7.8984375" style="60" customWidth="1"/>
    <col min="13685" max="13685" width="8.69921875" style="60" customWidth="1"/>
    <col min="13686" max="13689" width="6.19921875" style="60" customWidth="1"/>
    <col min="13690" max="13690" width="4.8984375" style="60" customWidth="1"/>
    <col min="13691" max="13691" width="2.5" style="60" customWidth="1"/>
    <col min="13692" max="13692" width="4.8984375" style="60" customWidth="1"/>
    <col min="13693" max="13930" width="9" style="60"/>
    <col min="13931" max="13931" width="1.69921875" style="60" customWidth="1"/>
    <col min="13932" max="13932" width="2.5" style="60" customWidth="1"/>
    <col min="13933" max="13933" width="3.59765625" style="60" customWidth="1"/>
    <col min="13934" max="13934" width="2.69921875" style="60" customWidth="1"/>
    <col min="13935" max="13935" width="0.8984375" style="60" customWidth="1"/>
    <col min="13936" max="13936" width="1.19921875" style="60" customWidth="1"/>
    <col min="13937" max="13937" width="5.3984375" style="60" customWidth="1"/>
    <col min="13938" max="13938" width="6.5" style="60" customWidth="1"/>
    <col min="13939" max="13939" width="4.09765625" style="60" customWidth="1"/>
    <col min="13940" max="13940" width="7.8984375" style="60" customWidth="1"/>
    <col min="13941" max="13941" width="8.69921875" style="60" customWidth="1"/>
    <col min="13942" max="13945" width="6.19921875" style="60" customWidth="1"/>
    <col min="13946" max="13946" width="4.8984375" style="60" customWidth="1"/>
    <col min="13947" max="13947" width="2.5" style="60" customWidth="1"/>
    <col min="13948" max="13948" width="4.8984375" style="60" customWidth="1"/>
    <col min="13949" max="14186" width="9" style="60"/>
    <col min="14187" max="14187" width="1.69921875" style="60" customWidth="1"/>
    <col min="14188" max="14188" width="2.5" style="60" customWidth="1"/>
    <col min="14189" max="14189" width="3.59765625" style="60" customWidth="1"/>
    <col min="14190" max="14190" width="2.69921875" style="60" customWidth="1"/>
    <col min="14191" max="14191" width="0.8984375" style="60" customWidth="1"/>
    <col min="14192" max="14192" width="1.19921875" style="60" customWidth="1"/>
    <col min="14193" max="14193" width="5.3984375" style="60" customWidth="1"/>
    <col min="14194" max="14194" width="6.5" style="60" customWidth="1"/>
    <col min="14195" max="14195" width="4.09765625" style="60" customWidth="1"/>
    <col min="14196" max="14196" width="7.8984375" style="60" customWidth="1"/>
    <col min="14197" max="14197" width="8.69921875" style="60" customWidth="1"/>
    <col min="14198" max="14201" width="6.19921875" style="60" customWidth="1"/>
    <col min="14202" max="14202" width="4.8984375" style="60" customWidth="1"/>
    <col min="14203" max="14203" width="2.5" style="60" customWidth="1"/>
    <col min="14204" max="14204" width="4.8984375" style="60" customWidth="1"/>
    <col min="14205" max="14442" width="9" style="60"/>
    <col min="14443" max="14443" width="1.69921875" style="60" customWidth="1"/>
    <col min="14444" max="14444" width="2.5" style="60" customWidth="1"/>
    <col min="14445" max="14445" width="3.59765625" style="60" customWidth="1"/>
    <col min="14446" max="14446" width="2.69921875" style="60" customWidth="1"/>
    <col min="14447" max="14447" width="0.8984375" style="60" customWidth="1"/>
    <col min="14448" max="14448" width="1.19921875" style="60" customWidth="1"/>
    <col min="14449" max="14449" width="5.3984375" style="60" customWidth="1"/>
    <col min="14450" max="14450" width="6.5" style="60" customWidth="1"/>
    <col min="14451" max="14451" width="4.09765625" style="60" customWidth="1"/>
    <col min="14452" max="14452" width="7.8984375" style="60" customWidth="1"/>
    <col min="14453" max="14453" width="8.69921875" style="60" customWidth="1"/>
    <col min="14454" max="14457" width="6.19921875" style="60" customWidth="1"/>
    <col min="14458" max="14458" width="4.8984375" style="60" customWidth="1"/>
    <col min="14459" max="14459" width="2.5" style="60" customWidth="1"/>
    <col min="14460" max="14460" width="4.8984375" style="60" customWidth="1"/>
    <col min="14461" max="14698" width="9" style="60"/>
    <col min="14699" max="14699" width="1.69921875" style="60" customWidth="1"/>
    <col min="14700" max="14700" width="2.5" style="60" customWidth="1"/>
    <col min="14701" max="14701" width="3.59765625" style="60" customWidth="1"/>
    <col min="14702" max="14702" width="2.69921875" style="60" customWidth="1"/>
    <col min="14703" max="14703" width="0.8984375" style="60" customWidth="1"/>
    <col min="14704" max="14704" width="1.19921875" style="60" customWidth="1"/>
    <col min="14705" max="14705" width="5.3984375" style="60" customWidth="1"/>
    <col min="14706" max="14706" width="6.5" style="60" customWidth="1"/>
    <col min="14707" max="14707" width="4.09765625" style="60" customWidth="1"/>
    <col min="14708" max="14708" width="7.8984375" style="60" customWidth="1"/>
    <col min="14709" max="14709" width="8.69921875" style="60" customWidth="1"/>
    <col min="14710" max="14713" width="6.19921875" style="60" customWidth="1"/>
    <col min="14714" max="14714" width="4.8984375" style="60" customWidth="1"/>
    <col min="14715" max="14715" width="2.5" style="60" customWidth="1"/>
    <col min="14716" max="14716" width="4.8984375" style="60" customWidth="1"/>
    <col min="14717" max="14954" width="9" style="60"/>
    <col min="14955" max="14955" width="1.69921875" style="60" customWidth="1"/>
    <col min="14956" max="14956" width="2.5" style="60" customWidth="1"/>
    <col min="14957" max="14957" width="3.59765625" style="60" customWidth="1"/>
    <col min="14958" max="14958" width="2.69921875" style="60" customWidth="1"/>
    <col min="14959" max="14959" width="0.8984375" style="60" customWidth="1"/>
    <col min="14960" max="14960" width="1.19921875" style="60" customWidth="1"/>
    <col min="14961" max="14961" width="5.3984375" style="60" customWidth="1"/>
    <col min="14962" max="14962" width="6.5" style="60" customWidth="1"/>
    <col min="14963" max="14963" width="4.09765625" style="60" customWidth="1"/>
    <col min="14964" max="14964" width="7.8984375" style="60" customWidth="1"/>
    <col min="14965" max="14965" width="8.69921875" style="60" customWidth="1"/>
    <col min="14966" max="14969" width="6.19921875" style="60" customWidth="1"/>
    <col min="14970" max="14970" width="4.8984375" style="60" customWidth="1"/>
    <col min="14971" max="14971" width="2.5" style="60" customWidth="1"/>
    <col min="14972" max="14972" width="4.8984375" style="60" customWidth="1"/>
    <col min="14973" max="15210" width="9" style="60"/>
    <col min="15211" max="15211" width="1.69921875" style="60" customWidth="1"/>
    <col min="15212" max="15212" width="2.5" style="60" customWidth="1"/>
    <col min="15213" max="15213" width="3.59765625" style="60" customWidth="1"/>
    <col min="15214" max="15214" width="2.69921875" style="60" customWidth="1"/>
    <col min="15215" max="15215" width="0.8984375" style="60" customWidth="1"/>
    <col min="15216" max="15216" width="1.19921875" style="60" customWidth="1"/>
    <col min="15217" max="15217" width="5.3984375" style="60" customWidth="1"/>
    <col min="15218" max="15218" width="6.5" style="60" customWidth="1"/>
    <col min="15219" max="15219" width="4.09765625" style="60" customWidth="1"/>
    <col min="15220" max="15220" width="7.8984375" style="60" customWidth="1"/>
    <col min="15221" max="15221" width="8.69921875" style="60" customWidth="1"/>
    <col min="15222" max="15225" width="6.19921875" style="60" customWidth="1"/>
    <col min="15226" max="15226" width="4.8984375" style="60" customWidth="1"/>
    <col min="15227" max="15227" width="2.5" style="60" customWidth="1"/>
    <col min="15228" max="15228" width="4.8984375" style="60" customWidth="1"/>
    <col min="15229" max="15466" width="9" style="60"/>
    <col min="15467" max="15467" width="1.69921875" style="60" customWidth="1"/>
    <col min="15468" max="15468" width="2.5" style="60" customWidth="1"/>
    <col min="15469" max="15469" width="3.59765625" style="60" customWidth="1"/>
    <col min="15470" max="15470" width="2.69921875" style="60" customWidth="1"/>
    <col min="15471" max="15471" width="0.8984375" style="60" customWidth="1"/>
    <col min="15472" max="15472" width="1.19921875" style="60" customWidth="1"/>
    <col min="15473" max="15473" width="5.3984375" style="60" customWidth="1"/>
    <col min="15474" max="15474" width="6.5" style="60" customWidth="1"/>
    <col min="15475" max="15475" width="4.09765625" style="60" customWidth="1"/>
    <col min="15476" max="15476" width="7.8984375" style="60" customWidth="1"/>
    <col min="15477" max="15477" width="8.69921875" style="60" customWidth="1"/>
    <col min="15478" max="15481" width="6.19921875" style="60" customWidth="1"/>
    <col min="15482" max="15482" width="4.8984375" style="60" customWidth="1"/>
    <col min="15483" max="15483" width="2.5" style="60" customWidth="1"/>
    <col min="15484" max="15484" width="4.8984375" style="60" customWidth="1"/>
    <col min="15485" max="15722" width="9" style="60"/>
    <col min="15723" max="15723" width="1.69921875" style="60" customWidth="1"/>
    <col min="15724" max="15724" width="2.5" style="60" customWidth="1"/>
    <col min="15725" max="15725" width="3.59765625" style="60" customWidth="1"/>
    <col min="15726" max="15726" width="2.69921875" style="60" customWidth="1"/>
    <col min="15727" max="15727" width="0.8984375" style="60" customWidth="1"/>
    <col min="15728" max="15728" width="1.19921875" style="60" customWidth="1"/>
    <col min="15729" max="15729" width="5.3984375" style="60" customWidth="1"/>
    <col min="15730" max="15730" width="6.5" style="60" customWidth="1"/>
    <col min="15731" max="15731" width="4.09765625" style="60" customWidth="1"/>
    <col min="15732" max="15732" width="7.8984375" style="60" customWidth="1"/>
    <col min="15733" max="15733" width="8.69921875" style="60" customWidth="1"/>
    <col min="15734" max="15737" width="6.19921875" style="60" customWidth="1"/>
    <col min="15738" max="15738" width="4.8984375" style="60" customWidth="1"/>
    <col min="15739" max="15739" width="2.5" style="60" customWidth="1"/>
    <col min="15740" max="15740" width="4.8984375" style="60" customWidth="1"/>
    <col min="15741" max="15978" width="9" style="60"/>
    <col min="15979" max="15979" width="1.69921875" style="60" customWidth="1"/>
    <col min="15980" max="15980" width="2.5" style="60" customWidth="1"/>
    <col min="15981" max="15981" width="3.59765625" style="60" customWidth="1"/>
    <col min="15982" max="15982" width="2.69921875" style="60" customWidth="1"/>
    <col min="15983" max="15983" width="0.8984375" style="60" customWidth="1"/>
    <col min="15984" max="15984" width="1.19921875" style="60" customWidth="1"/>
    <col min="15985" max="15985" width="5.3984375" style="60" customWidth="1"/>
    <col min="15986" max="15986" width="6.5" style="60" customWidth="1"/>
    <col min="15987" max="15987" width="4.09765625" style="60" customWidth="1"/>
    <col min="15988" max="15988" width="7.8984375" style="60" customWidth="1"/>
    <col min="15989" max="15989" width="8.69921875" style="60" customWidth="1"/>
    <col min="15990" max="15993" width="6.19921875" style="60" customWidth="1"/>
    <col min="15994" max="15994" width="4.8984375" style="60" customWidth="1"/>
    <col min="15995" max="15995" width="2.5" style="60" customWidth="1"/>
    <col min="15996" max="15996" width="4.8984375" style="60" customWidth="1"/>
    <col min="15997" max="16384" width="9" style="60"/>
  </cols>
  <sheetData>
    <row r="1" spans="2:20" ht="4.5" customHeight="1" thickBot="1"/>
    <row r="2" spans="2:20" ht="18.75" customHeight="1" thickBot="1">
      <c r="B2" s="570" t="s">
        <v>523</v>
      </c>
      <c r="C2" s="571"/>
      <c r="D2" s="571"/>
      <c r="E2" s="572"/>
      <c r="G2" s="573" t="s">
        <v>293</v>
      </c>
      <c r="H2" s="573"/>
      <c r="I2" s="72">
        <f>IF(基本情報!G6="","",基本情報!G6)</f>
        <v>0</v>
      </c>
      <c r="J2" s="54" t="s">
        <v>7</v>
      </c>
      <c r="K2" s="54"/>
      <c r="L2" s="54"/>
      <c r="R2" s="574" t="s">
        <v>397</v>
      </c>
      <c r="S2" s="576" t="s">
        <v>394</v>
      </c>
      <c r="T2" s="576"/>
    </row>
    <row r="3" spans="2:20" s="52" customFormat="1">
      <c r="B3" s="90" t="s">
        <v>315</v>
      </c>
      <c r="G3" s="90"/>
      <c r="N3" s="169" t="s">
        <v>204</v>
      </c>
      <c r="O3" s="161" t="s">
        <v>291</v>
      </c>
      <c r="P3" s="103" t="s">
        <v>292</v>
      </c>
      <c r="R3" s="575"/>
      <c r="S3" s="51" t="s">
        <v>79</v>
      </c>
      <c r="T3" s="51" t="s">
        <v>247</v>
      </c>
    </row>
    <row r="4" spans="2:20" s="52" customFormat="1">
      <c r="B4" s="110" t="s">
        <v>162</v>
      </c>
      <c r="C4" s="113" t="s">
        <v>105</v>
      </c>
      <c r="D4" s="114" t="s">
        <v>152</v>
      </c>
      <c r="E4" s="112" t="s">
        <v>247</v>
      </c>
      <c r="G4" s="573" t="s">
        <v>17</v>
      </c>
      <c r="H4" s="573" t="str">
        <f>IF(①加減算!D9="","",①加減算!D9)</f>
        <v/>
      </c>
      <c r="I4" s="73" t="s">
        <v>162</v>
      </c>
      <c r="J4" s="83" t="s">
        <v>105</v>
      </c>
      <c r="K4" s="82" t="s">
        <v>152</v>
      </c>
      <c r="L4" s="74" t="s">
        <v>247</v>
      </c>
      <c r="N4" s="72" t="s">
        <v>347</v>
      </c>
      <c r="O4" s="170">
        <f>IF(K5="",0,K5)</f>
        <v>0</v>
      </c>
      <c r="P4" s="170">
        <f>IF(L5="",0,L5*$I$2)</f>
        <v>0</v>
      </c>
      <c r="R4" s="51">
        <f>月初児童数!AR8</f>
        <v>0</v>
      </c>
      <c r="S4" s="75">
        <f>IFERROR(O4*R4,0)</f>
        <v>0</v>
      </c>
      <c r="T4" s="75">
        <f>IFERROR(P4*R4,0)</f>
        <v>0</v>
      </c>
    </row>
    <row r="5" spans="2:20" s="54" customFormat="1">
      <c r="B5" s="64" t="s">
        <v>112</v>
      </c>
      <c r="C5" s="29" t="s">
        <v>536</v>
      </c>
      <c r="D5" s="239">
        <v>34260</v>
      </c>
      <c r="E5" s="239">
        <v>340</v>
      </c>
      <c r="G5" s="573"/>
      <c r="H5" s="573"/>
      <c r="I5" s="62" t="str">
        <f>IF(基本情報!$C$4="","",基本情報!$C$4)</f>
        <v/>
      </c>
      <c r="J5" s="62" t="str">
        <f>利用定員!L35</f>
        <v/>
      </c>
      <c r="K5" s="55">
        <f>IF(H4="",0,DGET($B$4:$E$140,K4,I4:J5))</f>
        <v>0</v>
      </c>
      <c r="L5" s="55">
        <f>IF(H4="",0,DGET($B$4:$E$140,L4,I4:J5))</f>
        <v>0</v>
      </c>
      <c r="N5" s="72" t="s">
        <v>18</v>
      </c>
      <c r="O5" s="170">
        <f>IF(K7="",0,K7)</f>
        <v>0</v>
      </c>
      <c r="P5" s="170">
        <f>IF(L7="",0,L7*$I$2)</f>
        <v>0</v>
      </c>
      <c r="R5" s="51">
        <f>月初児童数!AR9</f>
        <v>0</v>
      </c>
      <c r="S5" s="75">
        <f t="shared" ref="S5:S15" si="0">IFERROR(O5*R5,0)</f>
        <v>0</v>
      </c>
      <c r="T5" s="75">
        <f t="shared" ref="T5:T15" si="1">IFERROR(P5*R5,0)</f>
        <v>0</v>
      </c>
    </row>
    <row r="6" spans="2:20" s="54" customFormat="1">
      <c r="B6" s="64" t="s">
        <v>112</v>
      </c>
      <c r="C6" s="29" t="s">
        <v>465</v>
      </c>
      <c r="D6" s="239">
        <v>20550</v>
      </c>
      <c r="E6" s="239">
        <v>200</v>
      </c>
      <c r="G6" s="573" t="s">
        <v>18</v>
      </c>
      <c r="H6" s="573" t="str">
        <f>IF(①加減算!D10="","",①加減算!D10)</f>
        <v/>
      </c>
      <c r="I6" s="73" t="s">
        <v>162</v>
      </c>
      <c r="J6" s="83" t="s">
        <v>105</v>
      </c>
      <c r="K6" s="82" t="s">
        <v>152</v>
      </c>
      <c r="L6" s="74" t="s">
        <v>247</v>
      </c>
      <c r="N6" s="72" t="s">
        <v>19</v>
      </c>
      <c r="O6" s="170">
        <f>IF(K9="",0,K9)</f>
        <v>0</v>
      </c>
      <c r="P6" s="170">
        <f>IF(L9="",0,L9*$I$2)</f>
        <v>0</v>
      </c>
      <c r="R6" s="51">
        <f>月初児童数!AR10</f>
        <v>0</v>
      </c>
      <c r="S6" s="75">
        <f t="shared" si="0"/>
        <v>0</v>
      </c>
      <c r="T6" s="75">
        <f t="shared" si="1"/>
        <v>0</v>
      </c>
    </row>
    <row r="7" spans="2:20" s="54" customFormat="1">
      <c r="B7" s="64" t="s">
        <v>112</v>
      </c>
      <c r="C7" s="29" t="s">
        <v>466</v>
      </c>
      <c r="D7" s="239">
        <v>14680</v>
      </c>
      <c r="E7" s="239">
        <v>140</v>
      </c>
      <c r="G7" s="573"/>
      <c r="H7" s="573"/>
      <c r="I7" s="62" t="str">
        <f>IF(基本情報!$C$4="","",基本情報!$C$4)</f>
        <v/>
      </c>
      <c r="J7" s="62" t="str">
        <f>利用定員!L36</f>
        <v/>
      </c>
      <c r="K7" s="55">
        <f>IF(H6="",0,DGET($B$4:$E$140,K6,I6:J7))</f>
        <v>0</v>
      </c>
      <c r="L7" s="55">
        <f>IF(H6="",0,DGET($B$4:$E$140,L6,I6:J7))</f>
        <v>0</v>
      </c>
      <c r="N7" s="72" t="s">
        <v>20</v>
      </c>
      <c r="O7" s="170">
        <f>IF(K11="",0,K11)</f>
        <v>0</v>
      </c>
      <c r="P7" s="170">
        <f>IF(L11="",0,L11*$I$2)</f>
        <v>0</v>
      </c>
      <c r="R7" s="51">
        <f>月初児童数!AR11</f>
        <v>0</v>
      </c>
      <c r="S7" s="75">
        <f t="shared" si="0"/>
        <v>0</v>
      </c>
      <c r="T7" s="75">
        <f t="shared" si="1"/>
        <v>0</v>
      </c>
    </row>
    <row r="8" spans="2:20" s="77" customFormat="1">
      <c r="B8" s="64" t="s">
        <v>112</v>
      </c>
      <c r="C8" s="29" t="s">
        <v>467</v>
      </c>
      <c r="D8" s="239">
        <v>11420</v>
      </c>
      <c r="E8" s="239">
        <v>110</v>
      </c>
      <c r="G8" s="573" t="s">
        <v>19</v>
      </c>
      <c r="H8" s="573" t="str">
        <f>IF(①加減算!D11="","",①加減算!D11)</f>
        <v/>
      </c>
      <c r="I8" s="73" t="s">
        <v>162</v>
      </c>
      <c r="J8" s="83" t="s">
        <v>105</v>
      </c>
      <c r="K8" s="82" t="s">
        <v>152</v>
      </c>
      <c r="L8" s="74" t="s">
        <v>247</v>
      </c>
      <c r="N8" s="72" t="s">
        <v>21</v>
      </c>
      <c r="O8" s="170">
        <f>IF(K13="",0,K13)</f>
        <v>0</v>
      </c>
      <c r="P8" s="170">
        <f>IF(L13="",0,L13*$I$2)</f>
        <v>0</v>
      </c>
      <c r="R8" s="51">
        <f>月初児童数!AR12</f>
        <v>0</v>
      </c>
      <c r="S8" s="75">
        <f t="shared" si="0"/>
        <v>0</v>
      </c>
      <c r="T8" s="75">
        <f t="shared" si="1"/>
        <v>0</v>
      </c>
    </row>
    <row r="9" spans="2:20" s="54" customFormat="1">
      <c r="B9" s="64" t="s">
        <v>112</v>
      </c>
      <c r="C9" s="29" t="s">
        <v>468</v>
      </c>
      <c r="D9" s="239">
        <v>8560</v>
      </c>
      <c r="E9" s="239">
        <v>80</v>
      </c>
      <c r="G9" s="573"/>
      <c r="H9" s="573"/>
      <c r="I9" s="62" t="str">
        <f>IF(基本情報!$C$4="","",基本情報!$C$4)</f>
        <v/>
      </c>
      <c r="J9" s="62" t="str">
        <f>利用定員!L37</f>
        <v/>
      </c>
      <c r="K9" s="55">
        <f>IF(H8="",0,DGET($B$4:$E$140,K8,I8:J9))</f>
        <v>0</v>
      </c>
      <c r="L9" s="55">
        <f>IF(H8="",0,DGET($B$4:$E$140,L8,I8:J9))</f>
        <v>0</v>
      </c>
      <c r="N9" s="72" t="s">
        <v>22</v>
      </c>
      <c r="O9" s="170">
        <f>IF(K15="",0,K15)</f>
        <v>0</v>
      </c>
      <c r="P9" s="170">
        <f>IF(L15="",0,L15*$I$2)</f>
        <v>0</v>
      </c>
      <c r="R9" s="51">
        <f>月初児童数!AR13</f>
        <v>0</v>
      </c>
      <c r="S9" s="75">
        <f t="shared" si="0"/>
        <v>0</v>
      </c>
      <c r="T9" s="75">
        <f t="shared" si="1"/>
        <v>0</v>
      </c>
    </row>
    <row r="10" spans="2:20" s="54" customFormat="1">
      <c r="B10" s="64" t="s">
        <v>112</v>
      </c>
      <c r="C10" s="29" t="s">
        <v>469</v>
      </c>
      <c r="D10" s="239">
        <v>6850</v>
      </c>
      <c r="E10" s="239">
        <v>60</v>
      </c>
      <c r="G10" s="573" t="s">
        <v>20</v>
      </c>
      <c r="H10" s="573" t="str">
        <f>IF(①加減算!D12="","",①加減算!D12)</f>
        <v/>
      </c>
      <c r="I10" s="73" t="s">
        <v>162</v>
      </c>
      <c r="J10" s="83" t="s">
        <v>105</v>
      </c>
      <c r="K10" s="82" t="s">
        <v>152</v>
      </c>
      <c r="L10" s="74" t="s">
        <v>247</v>
      </c>
      <c r="N10" s="72" t="s">
        <v>206</v>
      </c>
      <c r="O10" s="170">
        <f>IF(K17="",0,K17)</f>
        <v>0</v>
      </c>
      <c r="P10" s="170">
        <f>IF(L17="",0,L17*$I$2)</f>
        <v>0</v>
      </c>
      <c r="R10" s="51">
        <f>月初児童数!AR14</f>
        <v>0</v>
      </c>
      <c r="S10" s="75">
        <f t="shared" si="0"/>
        <v>0</v>
      </c>
      <c r="T10" s="75">
        <f t="shared" si="1"/>
        <v>0</v>
      </c>
    </row>
    <row r="11" spans="2:20" s="54" customFormat="1">
      <c r="B11" s="64" t="s">
        <v>112</v>
      </c>
      <c r="C11" s="29" t="s">
        <v>470</v>
      </c>
      <c r="D11" s="239">
        <v>5710</v>
      </c>
      <c r="E11" s="239">
        <v>50</v>
      </c>
      <c r="G11" s="573"/>
      <c r="H11" s="573"/>
      <c r="I11" s="62" t="str">
        <f>IF(基本情報!$C$4="","",基本情報!$C$4)</f>
        <v/>
      </c>
      <c r="J11" s="62" t="str">
        <f>利用定員!L38</f>
        <v/>
      </c>
      <c r="K11" s="55">
        <f>IF(H10="",0,DGET($B$4:$E$140,K10,I10:J11))</f>
        <v>0</v>
      </c>
      <c r="L11" s="55">
        <f>IF(H10="",0,DGET($B$4:$E$140,L10,I10:J11))</f>
        <v>0</v>
      </c>
      <c r="N11" s="72" t="s">
        <v>207</v>
      </c>
      <c r="O11" s="170">
        <f>IF(K19="",0,K19)</f>
        <v>0</v>
      </c>
      <c r="P11" s="170">
        <f>IF(L19="",0,L19*$I$2)</f>
        <v>0</v>
      </c>
      <c r="R11" s="51">
        <f>月初児童数!AR15</f>
        <v>0</v>
      </c>
      <c r="S11" s="75">
        <f t="shared" si="0"/>
        <v>0</v>
      </c>
      <c r="T11" s="75">
        <f t="shared" si="1"/>
        <v>0</v>
      </c>
    </row>
    <row r="12" spans="2:20" s="54" customFormat="1">
      <c r="B12" s="62" t="s">
        <v>112</v>
      </c>
      <c r="C12" s="29" t="s">
        <v>471</v>
      </c>
      <c r="D12" s="237">
        <v>4890</v>
      </c>
      <c r="E12" s="237">
        <v>40</v>
      </c>
      <c r="G12" s="573" t="s">
        <v>21</v>
      </c>
      <c r="H12" s="573" t="str">
        <f>IF(①加減算!D13="","",①加減算!D13)</f>
        <v/>
      </c>
      <c r="I12" s="73" t="s">
        <v>162</v>
      </c>
      <c r="J12" s="83" t="s">
        <v>105</v>
      </c>
      <c r="K12" s="82" t="s">
        <v>152</v>
      </c>
      <c r="L12" s="74" t="s">
        <v>247</v>
      </c>
      <c r="N12" s="72" t="s">
        <v>208</v>
      </c>
      <c r="O12" s="170">
        <f>IF(K21="",0,K21)</f>
        <v>0</v>
      </c>
      <c r="P12" s="170">
        <f>IF(L21="",0,L21*$I$2)</f>
        <v>0</v>
      </c>
      <c r="R12" s="51">
        <f>月初児童数!AR16</f>
        <v>0</v>
      </c>
      <c r="S12" s="75">
        <f t="shared" si="0"/>
        <v>0</v>
      </c>
      <c r="T12" s="75">
        <f t="shared" si="1"/>
        <v>0</v>
      </c>
    </row>
    <row r="13" spans="2:20" s="54" customFormat="1">
      <c r="B13" s="62" t="s">
        <v>112</v>
      </c>
      <c r="C13" s="29" t="s">
        <v>472</v>
      </c>
      <c r="D13" s="237">
        <v>4280</v>
      </c>
      <c r="E13" s="237">
        <v>40</v>
      </c>
      <c r="G13" s="573"/>
      <c r="H13" s="573"/>
      <c r="I13" s="62" t="str">
        <f>IF(基本情報!$C$4="","",基本情報!$C$4)</f>
        <v/>
      </c>
      <c r="J13" s="62" t="str">
        <f>利用定員!L39</f>
        <v/>
      </c>
      <c r="K13" s="55">
        <f>IF(H12="",0,DGET($B$4:$E$140,K12,I12:J13))</f>
        <v>0</v>
      </c>
      <c r="L13" s="55">
        <f>IF(H12="",0,DGET($B$4:$E$140,L12,I12:J13))</f>
        <v>0</v>
      </c>
      <c r="N13" s="72" t="s">
        <v>26</v>
      </c>
      <c r="O13" s="170">
        <f>IF(K23="",0,K23)</f>
        <v>0</v>
      </c>
      <c r="P13" s="170">
        <f>IF(L23="",0,L23*$I$2)</f>
        <v>0</v>
      </c>
      <c r="R13" s="51">
        <f>月初児童数!AR17</f>
        <v>0</v>
      </c>
      <c r="S13" s="75">
        <f t="shared" si="0"/>
        <v>0</v>
      </c>
      <c r="T13" s="75">
        <f t="shared" si="1"/>
        <v>0</v>
      </c>
    </row>
    <row r="14" spans="2:20" s="54" customFormat="1">
      <c r="B14" s="62" t="s">
        <v>112</v>
      </c>
      <c r="C14" s="29" t="s">
        <v>473</v>
      </c>
      <c r="D14" s="237">
        <v>3800</v>
      </c>
      <c r="E14" s="237">
        <v>30</v>
      </c>
      <c r="G14" s="573" t="s">
        <v>22</v>
      </c>
      <c r="H14" s="573" t="str">
        <f>IF(①加減算!D14="","",①加減算!D14)</f>
        <v/>
      </c>
      <c r="I14" s="73" t="s">
        <v>162</v>
      </c>
      <c r="J14" s="83" t="s">
        <v>105</v>
      </c>
      <c r="K14" s="82" t="s">
        <v>152</v>
      </c>
      <c r="L14" s="74" t="s">
        <v>247</v>
      </c>
      <c r="N14" s="72" t="s">
        <v>27</v>
      </c>
      <c r="O14" s="170">
        <f>IF(K25="",0,K25)</f>
        <v>0</v>
      </c>
      <c r="P14" s="170">
        <f>IF(L25="",0,L25*$I$2)</f>
        <v>0</v>
      </c>
      <c r="R14" s="51">
        <f>月初児童数!AR18</f>
        <v>0</v>
      </c>
      <c r="S14" s="75">
        <f t="shared" si="0"/>
        <v>0</v>
      </c>
      <c r="T14" s="75">
        <f t="shared" si="1"/>
        <v>0</v>
      </c>
    </row>
    <row r="15" spans="2:20" s="54" customFormat="1">
      <c r="B15" s="62" t="s">
        <v>112</v>
      </c>
      <c r="C15" s="29" t="s">
        <v>474</v>
      </c>
      <c r="D15" s="237">
        <v>3420</v>
      </c>
      <c r="E15" s="237">
        <v>30</v>
      </c>
      <c r="G15" s="573"/>
      <c r="H15" s="573"/>
      <c r="I15" s="62" t="str">
        <f>IF(基本情報!$C$4="","",基本情報!$C$4)</f>
        <v/>
      </c>
      <c r="J15" s="62" t="str">
        <f>利用定員!L40</f>
        <v/>
      </c>
      <c r="K15" s="55">
        <f>IF(H14="",0,DGET($B$4:$E$140,K14,I14:J15))</f>
        <v>0</v>
      </c>
      <c r="L15" s="55">
        <f>IF(H14="",0,DGET($B$4:$E$140,L14,I14:J15))</f>
        <v>0</v>
      </c>
      <c r="N15" s="72" t="s">
        <v>28</v>
      </c>
      <c r="O15" s="170">
        <f>IF(K27="",0,K27)</f>
        <v>0</v>
      </c>
      <c r="P15" s="170">
        <f>IF(L27="",0,L27*$I$2)</f>
        <v>0</v>
      </c>
      <c r="R15" s="51">
        <f>月初児童数!AR19</f>
        <v>0</v>
      </c>
      <c r="S15" s="75">
        <f t="shared" si="0"/>
        <v>0</v>
      </c>
      <c r="T15" s="75">
        <f t="shared" si="1"/>
        <v>0</v>
      </c>
    </row>
    <row r="16" spans="2:20" s="54" customFormat="1">
      <c r="B16" s="62" t="s">
        <v>112</v>
      </c>
      <c r="C16" s="29" t="s">
        <v>475</v>
      </c>
      <c r="D16" s="237">
        <v>2850</v>
      </c>
      <c r="E16" s="237">
        <v>20</v>
      </c>
      <c r="G16" s="573" t="s">
        <v>23</v>
      </c>
      <c r="H16" s="573" t="str">
        <f>IF(①加減算!D15="","",①加減算!D15)</f>
        <v/>
      </c>
      <c r="I16" s="73" t="s">
        <v>162</v>
      </c>
      <c r="J16" s="83" t="s">
        <v>105</v>
      </c>
      <c r="K16" s="82" t="s">
        <v>152</v>
      </c>
      <c r="L16" s="74" t="s">
        <v>247</v>
      </c>
      <c r="R16" s="51">
        <f>SUM(R4:R15)</f>
        <v>0</v>
      </c>
      <c r="S16" s="190">
        <f>SUM(S4:S15)</f>
        <v>0</v>
      </c>
      <c r="T16" s="190">
        <f>SUM(T4:T15)</f>
        <v>0</v>
      </c>
    </row>
    <row r="17" spans="2:12" s="54" customFormat="1">
      <c r="B17" s="62" t="s">
        <v>112</v>
      </c>
      <c r="C17" s="29" t="s">
        <v>476</v>
      </c>
      <c r="D17" s="237">
        <v>2440</v>
      </c>
      <c r="E17" s="237">
        <v>20</v>
      </c>
      <c r="G17" s="573"/>
      <c r="H17" s="573"/>
      <c r="I17" s="62" t="str">
        <f>IF(基本情報!$C$4="","",基本情報!$C$4)</f>
        <v/>
      </c>
      <c r="J17" s="62" t="str">
        <f>利用定員!L41</f>
        <v/>
      </c>
      <c r="K17" s="55">
        <f>IF(H16="",0,DGET($B$4:$E$140,K16,I16:J17))</f>
        <v>0</v>
      </c>
      <c r="L17" s="55">
        <f>IF(H16="",0,DGET($B$4:$E$140,L16,I16:J17))</f>
        <v>0</v>
      </c>
    </row>
    <row r="18" spans="2:12" s="54" customFormat="1">
      <c r="B18" s="62" t="s">
        <v>112</v>
      </c>
      <c r="C18" s="29" t="s">
        <v>477</v>
      </c>
      <c r="D18" s="237">
        <v>2140</v>
      </c>
      <c r="E18" s="237">
        <v>20</v>
      </c>
      <c r="G18" s="573" t="s">
        <v>207</v>
      </c>
      <c r="H18" s="573" t="str">
        <f>IF(①加減算!D16="","",①加減算!D16)</f>
        <v/>
      </c>
      <c r="I18" s="73" t="s">
        <v>162</v>
      </c>
      <c r="J18" s="83" t="s">
        <v>105</v>
      </c>
      <c r="K18" s="82" t="s">
        <v>152</v>
      </c>
      <c r="L18" s="74" t="s">
        <v>247</v>
      </c>
    </row>
    <row r="19" spans="2:12" s="54" customFormat="1">
      <c r="B19" s="62" t="s">
        <v>112</v>
      </c>
      <c r="C19" s="29" t="s">
        <v>478</v>
      </c>
      <c r="D19" s="237">
        <v>1900</v>
      </c>
      <c r="E19" s="237">
        <v>10</v>
      </c>
      <c r="G19" s="573"/>
      <c r="H19" s="573"/>
      <c r="I19" s="62" t="str">
        <f>IF(基本情報!$C$4="","",基本情報!$C$4)</f>
        <v/>
      </c>
      <c r="J19" s="62" t="str">
        <f>利用定員!L42</f>
        <v/>
      </c>
      <c r="K19" s="55">
        <f>IF(H18="",0,DGET($B$4:$E$140,K18,I18:J19))</f>
        <v>0</v>
      </c>
      <c r="L19" s="55">
        <f>IF(H18="",0,DGET($B$4:$E$140,L18,I18:J19))</f>
        <v>0</v>
      </c>
    </row>
    <row r="20" spans="2:12" s="54" customFormat="1">
      <c r="B20" s="62" t="s">
        <v>112</v>
      </c>
      <c r="C20" s="29" t="s">
        <v>479</v>
      </c>
      <c r="D20" s="237">
        <v>1710</v>
      </c>
      <c r="E20" s="237">
        <v>10</v>
      </c>
      <c r="G20" s="573" t="s">
        <v>208</v>
      </c>
      <c r="H20" s="573" t="str">
        <f>IF(①加減算!D17="","",①加減算!D17)</f>
        <v/>
      </c>
      <c r="I20" s="73" t="s">
        <v>162</v>
      </c>
      <c r="J20" s="83" t="s">
        <v>105</v>
      </c>
      <c r="K20" s="82" t="s">
        <v>152</v>
      </c>
      <c r="L20" s="74" t="s">
        <v>247</v>
      </c>
    </row>
    <row r="21" spans="2:12">
      <c r="B21" s="62" t="s">
        <v>112</v>
      </c>
      <c r="C21" s="29" t="s">
        <v>480</v>
      </c>
      <c r="D21" s="279"/>
      <c r="E21" s="279"/>
      <c r="G21" s="573"/>
      <c r="H21" s="573"/>
      <c r="I21" s="62" t="str">
        <f>IF(基本情報!$C$4="","",基本情報!$C$4)</f>
        <v/>
      </c>
      <c r="J21" s="62" t="str">
        <f>利用定員!L43</f>
        <v/>
      </c>
      <c r="K21" s="55">
        <f>IF(H20="",0,DGET($B$4:$E$140,K20,I20:J21))</f>
        <v>0</v>
      </c>
      <c r="L21" s="55">
        <f>IF(H20="",0,DGET($B$4:$E$140,L20,I20:J21))</f>
        <v>0</v>
      </c>
    </row>
    <row r="22" spans="2:12">
      <c r="B22" s="62" t="s">
        <v>274</v>
      </c>
      <c r="C22" s="29" t="s">
        <v>536</v>
      </c>
      <c r="D22" s="237">
        <v>33210</v>
      </c>
      <c r="E22" s="237">
        <v>330</v>
      </c>
      <c r="G22" s="573" t="s">
        <v>26</v>
      </c>
      <c r="H22" s="573" t="str">
        <f>IF(①加減算!D18="","",①加減算!D18)</f>
        <v/>
      </c>
      <c r="I22" s="73" t="s">
        <v>162</v>
      </c>
      <c r="J22" s="83" t="s">
        <v>105</v>
      </c>
      <c r="K22" s="82" t="s">
        <v>152</v>
      </c>
      <c r="L22" s="74" t="s">
        <v>247</v>
      </c>
    </row>
    <row r="23" spans="2:12">
      <c r="B23" s="62" t="s">
        <v>274</v>
      </c>
      <c r="C23" s="29" t="s">
        <v>465</v>
      </c>
      <c r="D23" s="237">
        <v>19920</v>
      </c>
      <c r="E23" s="237">
        <v>190</v>
      </c>
      <c r="G23" s="573"/>
      <c r="H23" s="573"/>
      <c r="I23" s="62" t="str">
        <f>IF(基本情報!$C$4="","",基本情報!$C$4)</f>
        <v/>
      </c>
      <c r="J23" s="62" t="str">
        <f>利用定員!L44</f>
        <v/>
      </c>
      <c r="K23" s="55">
        <f>IF(H22="",0,DGET($B$4:$E$140,K22,I22:J23))</f>
        <v>0</v>
      </c>
      <c r="L23" s="55">
        <f>IF(H22="",0,DGET($B$4:$E$140,L22,I22:J23))</f>
        <v>0</v>
      </c>
    </row>
    <row r="24" spans="2:12">
      <c r="B24" s="62" t="s">
        <v>274</v>
      </c>
      <c r="C24" s="29" t="s">
        <v>466</v>
      </c>
      <c r="D24" s="237">
        <v>14230</v>
      </c>
      <c r="E24" s="237">
        <v>140</v>
      </c>
      <c r="G24" s="573" t="s">
        <v>27</v>
      </c>
      <c r="H24" s="573" t="str">
        <f>IF(①加減算!D19="","",①加減算!D19)</f>
        <v/>
      </c>
      <c r="I24" s="73" t="s">
        <v>162</v>
      </c>
      <c r="J24" s="83" t="s">
        <v>105</v>
      </c>
      <c r="K24" s="82" t="s">
        <v>152</v>
      </c>
      <c r="L24" s="74" t="s">
        <v>247</v>
      </c>
    </row>
    <row r="25" spans="2:12">
      <c r="B25" s="62" t="s">
        <v>274</v>
      </c>
      <c r="C25" s="29" t="s">
        <v>467</v>
      </c>
      <c r="D25" s="237">
        <v>11070</v>
      </c>
      <c r="E25" s="237">
        <v>110</v>
      </c>
      <c r="G25" s="573"/>
      <c r="H25" s="573"/>
      <c r="I25" s="62" t="str">
        <f>IF(基本情報!$C$4="","",基本情報!$C$4)</f>
        <v/>
      </c>
      <c r="J25" s="62" t="str">
        <f>利用定員!L45</f>
        <v/>
      </c>
      <c r="K25" s="55">
        <f>IF(H24="",0,DGET($B$4:$E$140,K24,I24:J25))</f>
        <v>0</v>
      </c>
      <c r="L25" s="55">
        <f>IF(H24="",0,DGET($B$4:$E$140,L24,I24:J25))</f>
        <v>0</v>
      </c>
    </row>
    <row r="26" spans="2:12">
      <c r="B26" s="62" t="s">
        <v>274</v>
      </c>
      <c r="C26" s="29" t="s">
        <v>468</v>
      </c>
      <c r="D26" s="237">
        <v>8300</v>
      </c>
      <c r="E26" s="237">
        <v>80</v>
      </c>
      <c r="G26" s="573" t="s">
        <v>28</v>
      </c>
      <c r="H26" s="573" t="str">
        <f>IF(①加減算!D20="","",①加減算!D20)</f>
        <v/>
      </c>
      <c r="I26" s="73" t="s">
        <v>162</v>
      </c>
      <c r="J26" s="83" t="s">
        <v>105</v>
      </c>
      <c r="K26" s="82" t="s">
        <v>152</v>
      </c>
      <c r="L26" s="74" t="s">
        <v>247</v>
      </c>
    </row>
    <row r="27" spans="2:12">
      <c r="B27" s="62" t="s">
        <v>274</v>
      </c>
      <c r="C27" s="29" t="s">
        <v>469</v>
      </c>
      <c r="D27" s="237">
        <v>6640</v>
      </c>
      <c r="E27" s="237">
        <v>60</v>
      </c>
      <c r="G27" s="573"/>
      <c r="H27" s="573"/>
      <c r="I27" s="62" t="str">
        <f>IF(基本情報!$C$4="","",基本情報!$C$4)</f>
        <v/>
      </c>
      <c r="J27" s="62" t="str">
        <f>利用定員!L46</f>
        <v/>
      </c>
      <c r="K27" s="55">
        <f>IF(H26="",0,DGET($B$4:$E$140,K26,I26:J27))</f>
        <v>0</v>
      </c>
      <c r="L27" s="55">
        <f>IF(H26="",0,DGET($B$4:$E$140,L26,I26:J27))</f>
        <v>0</v>
      </c>
    </row>
    <row r="28" spans="2:12">
      <c r="B28" s="62" t="s">
        <v>274</v>
      </c>
      <c r="C28" s="29" t="s">
        <v>470</v>
      </c>
      <c r="D28" s="237">
        <v>5530</v>
      </c>
      <c r="E28" s="237">
        <v>50</v>
      </c>
    </row>
    <row r="29" spans="2:12">
      <c r="B29" s="62" t="s">
        <v>274</v>
      </c>
      <c r="C29" s="29" t="s">
        <v>471</v>
      </c>
      <c r="D29" s="237">
        <v>4740</v>
      </c>
      <c r="E29" s="237">
        <v>40</v>
      </c>
    </row>
    <row r="30" spans="2:12">
      <c r="B30" s="62" t="s">
        <v>274</v>
      </c>
      <c r="C30" s="29" t="s">
        <v>472</v>
      </c>
      <c r="D30" s="237">
        <v>4150</v>
      </c>
      <c r="E30" s="237">
        <v>40</v>
      </c>
    </row>
    <row r="31" spans="2:12">
      <c r="B31" s="62" t="s">
        <v>274</v>
      </c>
      <c r="C31" s="29" t="s">
        <v>473</v>
      </c>
      <c r="D31" s="237">
        <v>3690</v>
      </c>
      <c r="E31" s="237">
        <v>30</v>
      </c>
    </row>
    <row r="32" spans="2:12">
      <c r="B32" s="62" t="s">
        <v>274</v>
      </c>
      <c r="C32" s="29" t="s">
        <v>474</v>
      </c>
      <c r="D32" s="237">
        <v>3320</v>
      </c>
      <c r="E32" s="237">
        <v>30</v>
      </c>
    </row>
    <row r="33" spans="2:5">
      <c r="B33" s="62" t="s">
        <v>274</v>
      </c>
      <c r="C33" s="29" t="s">
        <v>475</v>
      </c>
      <c r="D33" s="237">
        <v>2760</v>
      </c>
      <c r="E33" s="237">
        <v>20</v>
      </c>
    </row>
    <row r="34" spans="2:5">
      <c r="B34" s="62" t="s">
        <v>274</v>
      </c>
      <c r="C34" s="29" t="s">
        <v>476</v>
      </c>
      <c r="D34" s="237">
        <v>2370</v>
      </c>
      <c r="E34" s="237">
        <v>20</v>
      </c>
    </row>
    <row r="35" spans="2:5">
      <c r="B35" s="62" t="s">
        <v>274</v>
      </c>
      <c r="C35" s="29" t="s">
        <v>477</v>
      </c>
      <c r="D35" s="237">
        <v>2070</v>
      </c>
      <c r="E35" s="237">
        <v>20</v>
      </c>
    </row>
    <row r="36" spans="2:5">
      <c r="B36" s="62" t="s">
        <v>274</v>
      </c>
      <c r="C36" s="29" t="s">
        <v>478</v>
      </c>
      <c r="D36" s="237">
        <v>1840</v>
      </c>
      <c r="E36" s="237">
        <v>10</v>
      </c>
    </row>
    <row r="37" spans="2:5">
      <c r="B37" s="62" t="s">
        <v>274</v>
      </c>
      <c r="C37" s="29" t="s">
        <v>479</v>
      </c>
      <c r="D37" s="237">
        <v>1660</v>
      </c>
      <c r="E37" s="237">
        <v>10</v>
      </c>
    </row>
    <row r="38" spans="2:5">
      <c r="B38" s="62" t="s">
        <v>274</v>
      </c>
      <c r="C38" s="29" t="s">
        <v>480</v>
      </c>
      <c r="D38" s="279"/>
      <c r="E38" s="279"/>
    </row>
    <row r="39" spans="2:5">
      <c r="B39" s="62" t="s">
        <v>275</v>
      </c>
      <c r="C39" s="29" t="s">
        <v>536</v>
      </c>
      <c r="D39" s="237">
        <v>32950</v>
      </c>
      <c r="E39" s="237">
        <v>320</v>
      </c>
    </row>
    <row r="40" spans="2:5">
      <c r="B40" s="62" t="s">
        <v>275</v>
      </c>
      <c r="C40" s="29" t="s">
        <v>465</v>
      </c>
      <c r="D40" s="237">
        <v>19770</v>
      </c>
      <c r="E40" s="237">
        <v>190</v>
      </c>
    </row>
    <row r="41" spans="2:5">
      <c r="B41" s="62" t="s">
        <v>275</v>
      </c>
      <c r="C41" s="29" t="s">
        <v>466</v>
      </c>
      <c r="D41" s="237">
        <v>14120</v>
      </c>
      <c r="E41" s="237">
        <v>140</v>
      </c>
    </row>
    <row r="42" spans="2:5">
      <c r="B42" s="62" t="s">
        <v>275</v>
      </c>
      <c r="C42" s="29" t="s">
        <v>467</v>
      </c>
      <c r="D42" s="237">
        <v>10980</v>
      </c>
      <c r="E42" s="237">
        <v>100</v>
      </c>
    </row>
    <row r="43" spans="2:5">
      <c r="B43" s="62" t="s">
        <v>275</v>
      </c>
      <c r="C43" s="29" t="s">
        <v>468</v>
      </c>
      <c r="D43" s="237">
        <v>8230</v>
      </c>
      <c r="E43" s="237">
        <v>80</v>
      </c>
    </row>
    <row r="44" spans="2:5">
      <c r="B44" s="62" t="s">
        <v>275</v>
      </c>
      <c r="C44" s="29" t="s">
        <v>469</v>
      </c>
      <c r="D44" s="237">
        <v>6590</v>
      </c>
      <c r="E44" s="237">
        <v>60</v>
      </c>
    </row>
    <row r="45" spans="2:5">
      <c r="B45" s="62" t="s">
        <v>275</v>
      </c>
      <c r="C45" s="29" t="s">
        <v>470</v>
      </c>
      <c r="D45" s="237">
        <v>5490</v>
      </c>
      <c r="E45" s="237">
        <v>50</v>
      </c>
    </row>
    <row r="46" spans="2:5">
      <c r="B46" s="62" t="s">
        <v>275</v>
      </c>
      <c r="C46" s="29" t="s">
        <v>471</v>
      </c>
      <c r="D46" s="237">
        <v>4700</v>
      </c>
      <c r="E46" s="237">
        <v>40</v>
      </c>
    </row>
    <row r="47" spans="2:5">
      <c r="B47" s="62" t="s">
        <v>275</v>
      </c>
      <c r="C47" s="29" t="s">
        <v>472</v>
      </c>
      <c r="D47" s="237">
        <v>4110</v>
      </c>
      <c r="E47" s="237">
        <v>40</v>
      </c>
    </row>
    <row r="48" spans="2:5">
      <c r="B48" s="62" t="s">
        <v>275</v>
      </c>
      <c r="C48" s="29" t="s">
        <v>473</v>
      </c>
      <c r="D48" s="237">
        <v>3660</v>
      </c>
      <c r="E48" s="237">
        <v>30</v>
      </c>
    </row>
    <row r="49" spans="2:5">
      <c r="B49" s="62" t="s">
        <v>275</v>
      </c>
      <c r="C49" s="29" t="s">
        <v>474</v>
      </c>
      <c r="D49" s="237">
        <v>3290</v>
      </c>
      <c r="E49" s="237">
        <v>30</v>
      </c>
    </row>
    <row r="50" spans="2:5">
      <c r="B50" s="62" t="s">
        <v>275</v>
      </c>
      <c r="C50" s="29" t="s">
        <v>475</v>
      </c>
      <c r="D50" s="237">
        <v>2740</v>
      </c>
      <c r="E50" s="237">
        <v>20</v>
      </c>
    </row>
    <row r="51" spans="2:5">
      <c r="B51" s="62" t="s">
        <v>275</v>
      </c>
      <c r="C51" s="29" t="s">
        <v>476</v>
      </c>
      <c r="D51" s="237">
        <v>2350</v>
      </c>
      <c r="E51" s="237">
        <v>20</v>
      </c>
    </row>
    <row r="52" spans="2:5">
      <c r="B52" s="62" t="s">
        <v>275</v>
      </c>
      <c r="C52" s="29" t="s">
        <v>477</v>
      </c>
      <c r="D52" s="237">
        <v>2050</v>
      </c>
      <c r="E52" s="237">
        <v>20</v>
      </c>
    </row>
    <row r="53" spans="2:5">
      <c r="B53" s="62" t="s">
        <v>275</v>
      </c>
      <c r="C53" s="29" t="s">
        <v>478</v>
      </c>
      <c r="D53" s="237">
        <v>1830</v>
      </c>
      <c r="E53" s="237">
        <v>10</v>
      </c>
    </row>
    <row r="54" spans="2:5">
      <c r="B54" s="62" t="s">
        <v>275</v>
      </c>
      <c r="C54" s="29" t="s">
        <v>479</v>
      </c>
      <c r="D54" s="237">
        <v>1640</v>
      </c>
      <c r="E54" s="237">
        <v>10</v>
      </c>
    </row>
    <row r="55" spans="2:5">
      <c r="B55" s="62" t="s">
        <v>275</v>
      </c>
      <c r="C55" s="29" t="s">
        <v>480</v>
      </c>
      <c r="D55" s="279"/>
      <c r="E55" s="279"/>
    </row>
    <row r="56" spans="2:5">
      <c r="B56" s="62" t="s">
        <v>276</v>
      </c>
      <c r="C56" s="29" t="s">
        <v>536</v>
      </c>
      <c r="D56" s="237">
        <v>32160</v>
      </c>
      <c r="E56" s="237">
        <v>320</v>
      </c>
    </row>
    <row r="57" spans="2:5">
      <c r="B57" s="62" t="s">
        <v>276</v>
      </c>
      <c r="C57" s="29" t="s">
        <v>465</v>
      </c>
      <c r="D57" s="237">
        <v>19300</v>
      </c>
      <c r="E57" s="237">
        <v>190</v>
      </c>
    </row>
    <row r="58" spans="2:5">
      <c r="B58" s="62" t="s">
        <v>276</v>
      </c>
      <c r="C58" s="29" t="s">
        <v>466</v>
      </c>
      <c r="D58" s="237">
        <v>13780</v>
      </c>
      <c r="E58" s="237">
        <v>130</v>
      </c>
    </row>
    <row r="59" spans="2:5">
      <c r="B59" s="62" t="s">
        <v>276</v>
      </c>
      <c r="C59" s="29" t="s">
        <v>467</v>
      </c>
      <c r="D59" s="237">
        <v>10720</v>
      </c>
      <c r="E59" s="237">
        <v>100</v>
      </c>
    </row>
    <row r="60" spans="2:5">
      <c r="B60" s="62" t="s">
        <v>276</v>
      </c>
      <c r="C60" s="29" t="s">
        <v>468</v>
      </c>
      <c r="D60" s="237">
        <v>8040</v>
      </c>
      <c r="E60" s="237">
        <v>80</v>
      </c>
    </row>
    <row r="61" spans="2:5">
      <c r="B61" s="62" t="s">
        <v>276</v>
      </c>
      <c r="C61" s="29" t="s">
        <v>469</v>
      </c>
      <c r="D61" s="237">
        <v>6430</v>
      </c>
      <c r="E61" s="237">
        <v>60</v>
      </c>
    </row>
    <row r="62" spans="2:5">
      <c r="B62" s="62" t="s">
        <v>276</v>
      </c>
      <c r="C62" s="29" t="s">
        <v>470</v>
      </c>
      <c r="D62" s="237">
        <v>5360</v>
      </c>
      <c r="E62" s="237">
        <v>50</v>
      </c>
    </row>
    <row r="63" spans="2:5">
      <c r="B63" s="62" t="s">
        <v>276</v>
      </c>
      <c r="C63" s="29" t="s">
        <v>471</v>
      </c>
      <c r="D63" s="237">
        <v>4590</v>
      </c>
      <c r="E63" s="237">
        <v>40</v>
      </c>
    </row>
    <row r="64" spans="2:5">
      <c r="B64" s="62" t="s">
        <v>276</v>
      </c>
      <c r="C64" s="29" t="s">
        <v>472</v>
      </c>
      <c r="D64" s="237">
        <v>4020</v>
      </c>
      <c r="E64" s="237">
        <v>40</v>
      </c>
    </row>
    <row r="65" spans="2:5">
      <c r="B65" s="62" t="s">
        <v>276</v>
      </c>
      <c r="C65" s="29" t="s">
        <v>473</v>
      </c>
      <c r="D65" s="237">
        <v>3570</v>
      </c>
      <c r="E65" s="237">
        <v>30</v>
      </c>
    </row>
    <row r="66" spans="2:5">
      <c r="B66" s="62" t="s">
        <v>276</v>
      </c>
      <c r="C66" s="29" t="s">
        <v>474</v>
      </c>
      <c r="D66" s="237">
        <v>3210</v>
      </c>
      <c r="E66" s="237">
        <v>30</v>
      </c>
    </row>
    <row r="67" spans="2:5">
      <c r="B67" s="62" t="s">
        <v>276</v>
      </c>
      <c r="C67" s="29" t="s">
        <v>475</v>
      </c>
      <c r="D67" s="237">
        <v>2680</v>
      </c>
      <c r="E67" s="237">
        <v>20</v>
      </c>
    </row>
    <row r="68" spans="2:5">
      <c r="B68" s="64" t="s">
        <v>276</v>
      </c>
      <c r="C68" s="29" t="s">
        <v>476</v>
      </c>
      <c r="D68" s="239">
        <v>2290</v>
      </c>
      <c r="E68" s="239">
        <v>20</v>
      </c>
    </row>
    <row r="69" spans="2:5">
      <c r="B69" s="64" t="s">
        <v>276</v>
      </c>
      <c r="C69" s="29" t="s">
        <v>477</v>
      </c>
      <c r="D69" s="239">
        <v>2010</v>
      </c>
      <c r="E69" s="239">
        <v>20</v>
      </c>
    </row>
    <row r="70" spans="2:5">
      <c r="B70" s="64" t="s">
        <v>276</v>
      </c>
      <c r="C70" s="29" t="s">
        <v>478</v>
      </c>
      <c r="D70" s="239">
        <v>1780</v>
      </c>
      <c r="E70" s="239">
        <v>10</v>
      </c>
    </row>
    <row r="71" spans="2:5">
      <c r="B71" s="64" t="s">
        <v>276</v>
      </c>
      <c r="C71" s="29" t="s">
        <v>479</v>
      </c>
      <c r="D71" s="239">
        <v>1600</v>
      </c>
      <c r="E71" s="239">
        <v>10</v>
      </c>
    </row>
    <row r="72" spans="2:5">
      <c r="B72" s="64" t="s">
        <v>276</v>
      </c>
      <c r="C72" s="29" t="s">
        <v>480</v>
      </c>
      <c r="D72" s="279"/>
      <c r="E72" s="279"/>
    </row>
    <row r="73" spans="2:5">
      <c r="B73" s="64" t="s">
        <v>277</v>
      </c>
      <c r="C73" s="29" t="s">
        <v>536</v>
      </c>
      <c r="D73" s="239">
        <v>31640</v>
      </c>
      <c r="E73" s="239">
        <v>310</v>
      </c>
    </row>
    <row r="74" spans="2:5">
      <c r="B74" s="64" t="s">
        <v>277</v>
      </c>
      <c r="C74" s="29" t="s">
        <v>465</v>
      </c>
      <c r="D74" s="239">
        <v>18980</v>
      </c>
      <c r="E74" s="239">
        <v>180</v>
      </c>
    </row>
    <row r="75" spans="2:5">
      <c r="B75" s="64" t="s">
        <v>277</v>
      </c>
      <c r="C75" s="29" t="s">
        <v>466</v>
      </c>
      <c r="D75" s="239">
        <v>13560</v>
      </c>
      <c r="E75" s="239">
        <v>130</v>
      </c>
    </row>
    <row r="76" spans="2:5">
      <c r="B76" s="62" t="s">
        <v>277</v>
      </c>
      <c r="C76" s="29" t="s">
        <v>467</v>
      </c>
      <c r="D76" s="237">
        <v>10540</v>
      </c>
      <c r="E76" s="237">
        <v>100</v>
      </c>
    </row>
    <row r="77" spans="2:5" s="54" customFormat="1">
      <c r="B77" s="62" t="s">
        <v>277</v>
      </c>
      <c r="C77" s="29" t="s">
        <v>468</v>
      </c>
      <c r="D77" s="237">
        <v>7910</v>
      </c>
      <c r="E77" s="237">
        <v>70</v>
      </c>
    </row>
    <row r="78" spans="2:5" s="54" customFormat="1">
      <c r="B78" s="62" t="s">
        <v>277</v>
      </c>
      <c r="C78" s="29" t="s">
        <v>469</v>
      </c>
      <c r="D78" s="237">
        <v>6320</v>
      </c>
      <c r="E78" s="237">
        <v>60</v>
      </c>
    </row>
    <row r="79" spans="2:5" s="54" customFormat="1">
      <c r="B79" s="62" t="s">
        <v>277</v>
      </c>
      <c r="C79" s="29" t="s">
        <v>470</v>
      </c>
      <c r="D79" s="237">
        <v>5270</v>
      </c>
      <c r="E79" s="237">
        <v>50</v>
      </c>
    </row>
    <row r="80" spans="2:5" s="54" customFormat="1">
      <c r="B80" s="62" t="s">
        <v>277</v>
      </c>
      <c r="C80" s="29" t="s">
        <v>471</v>
      </c>
      <c r="D80" s="237">
        <v>4520</v>
      </c>
      <c r="E80" s="237">
        <v>40</v>
      </c>
    </row>
    <row r="81" spans="2:5" s="54" customFormat="1">
      <c r="B81" s="62" t="s">
        <v>277</v>
      </c>
      <c r="C81" s="29" t="s">
        <v>472</v>
      </c>
      <c r="D81" s="237">
        <v>3950</v>
      </c>
      <c r="E81" s="237">
        <v>30</v>
      </c>
    </row>
    <row r="82" spans="2:5" s="54" customFormat="1">
      <c r="B82" s="62" t="s">
        <v>277</v>
      </c>
      <c r="C82" s="29" t="s">
        <v>473</v>
      </c>
      <c r="D82" s="237">
        <v>3510</v>
      </c>
      <c r="E82" s="237">
        <v>30</v>
      </c>
    </row>
    <row r="83" spans="2:5" s="54" customFormat="1">
      <c r="B83" s="62" t="s">
        <v>277</v>
      </c>
      <c r="C83" s="29" t="s">
        <v>474</v>
      </c>
      <c r="D83" s="237">
        <v>3160</v>
      </c>
      <c r="E83" s="237">
        <v>30</v>
      </c>
    </row>
    <row r="84" spans="2:5" s="54" customFormat="1">
      <c r="B84" s="62" t="s">
        <v>277</v>
      </c>
      <c r="C84" s="29" t="s">
        <v>475</v>
      </c>
      <c r="D84" s="237">
        <v>2630</v>
      </c>
      <c r="E84" s="237">
        <v>20</v>
      </c>
    </row>
    <row r="85" spans="2:5">
      <c r="B85" s="62" t="s">
        <v>277</v>
      </c>
      <c r="C85" s="29" t="s">
        <v>476</v>
      </c>
      <c r="D85" s="237">
        <v>2260</v>
      </c>
      <c r="E85" s="237">
        <v>20</v>
      </c>
    </row>
    <row r="86" spans="2:5">
      <c r="B86" s="62" t="s">
        <v>277</v>
      </c>
      <c r="C86" s="29" t="s">
        <v>477</v>
      </c>
      <c r="D86" s="237">
        <v>1970</v>
      </c>
      <c r="E86" s="237">
        <v>10</v>
      </c>
    </row>
    <row r="87" spans="2:5">
      <c r="B87" s="62" t="s">
        <v>277</v>
      </c>
      <c r="C87" s="29" t="s">
        <v>478</v>
      </c>
      <c r="D87" s="237">
        <v>1750</v>
      </c>
      <c r="E87" s="237">
        <v>10</v>
      </c>
    </row>
    <row r="88" spans="2:5">
      <c r="B88" s="62" t="s">
        <v>277</v>
      </c>
      <c r="C88" s="29" t="s">
        <v>479</v>
      </c>
      <c r="D88" s="237">
        <v>1580</v>
      </c>
      <c r="E88" s="237">
        <v>10</v>
      </c>
    </row>
    <row r="89" spans="2:5">
      <c r="B89" s="62" t="s">
        <v>277</v>
      </c>
      <c r="C89" s="29" t="s">
        <v>480</v>
      </c>
      <c r="D89" s="279"/>
      <c r="E89" s="279"/>
    </row>
    <row r="90" spans="2:5">
      <c r="B90" s="62" t="s">
        <v>278</v>
      </c>
      <c r="C90" s="29" t="s">
        <v>536</v>
      </c>
      <c r="D90" s="237">
        <v>30590</v>
      </c>
      <c r="E90" s="237">
        <v>300</v>
      </c>
    </row>
    <row r="91" spans="2:5">
      <c r="B91" s="62" t="s">
        <v>278</v>
      </c>
      <c r="C91" s="29" t="s">
        <v>465</v>
      </c>
      <c r="D91" s="237">
        <v>18350</v>
      </c>
      <c r="E91" s="237">
        <v>180</v>
      </c>
    </row>
    <row r="92" spans="2:5">
      <c r="B92" s="62" t="s">
        <v>278</v>
      </c>
      <c r="C92" s="29" t="s">
        <v>466</v>
      </c>
      <c r="D92" s="237">
        <v>13110</v>
      </c>
      <c r="E92" s="237">
        <v>130</v>
      </c>
    </row>
    <row r="93" spans="2:5">
      <c r="B93" s="62" t="s">
        <v>278</v>
      </c>
      <c r="C93" s="29" t="s">
        <v>467</v>
      </c>
      <c r="D93" s="237">
        <v>10190</v>
      </c>
      <c r="E93" s="237">
        <v>100</v>
      </c>
    </row>
    <row r="94" spans="2:5">
      <c r="B94" s="62" t="s">
        <v>278</v>
      </c>
      <c r="C94" s="29" t="s">
        <v>468</v>
      </c>
      <c r="D94" s="237">
        <v>7640</v>
      </c>
      <c r="E94" s="237">
        <v>70</v>
      </c>
    </row>
    <row r="95" spans="2:5">
      <c r="B95" s="62" t="s">
        <v>278</v>
      </c>
      <c r="C95" s="29" t="s">
        <v>469</v>
      </c>
      <c r="D95" s="237">
        <v>6110</v>
      </c>
      <c r="E95" s="237">
        <v>60</v>
      </c>
    </row>
    <row r="96" spans="2:5">
      <c r="B96" s="62" t="s">
        <v>278</v>
      </c>
      <c r="C96" s="29" t="s">
        <v>470</v>
      </c>
      <c r="D96" s="237">
        <v>5090</v>
      </c>
      <c r="E96" s="237">
        <v>50</v>
      </c>
    </row>
    <row r="97" spans="2:5">
      <c r="B97" s="62" t="s">
        <v>278</v>
      </c>
      <c r="C97" s="29" t="s">
        <v>471</v>
      </c>
      <c r="D97" s="237">
        <v>4370</v>
      </c>
      <c r="E97" s="237">
        <v>40</v>
      </c>
    </row>
    <row r="98" spans="2:5">
      <c r="B98" s="62" t="s">
        <v>278</v>
      </c>
      <c r="C98" s="29" t="s">
        <v>472</v>
      </c>
      <c r="D98" s="237">
        <v>3820</v>
      </c>
      <c r="E98" s="237">
        <v>30</v>
      </c>
    </row>
    <row r="99" spans="2:5">
      <c r="B99" s="62" t="s">
        <v>278</v>
      </c>
      <c r="C99" s="29" t="s">
        <v>473</v>
      </c>
      <c r="D99" s="237">
        <v>3390</v>
      </c>
      <c r="E99" s="237">
        <v>30</v>
      </c>
    </row>
    <row r="100" spans="2:5">
      <c r="B100" s="62" t="s">
        <v>278</v>
      </c>
      <c r="C100" s="29" t="s">
        <v>474</v>
      </c>
      <c r="D100" s="237">
        <v>3050</v>
      </c>
      <c r="E100" s="237">
        <v>30</v>
      </c>
    </row>
    <row r="101" spans="2:5">
      <c r="B101" s="62" t="s">
        <v>278</v>
      </c>
      <c r="C101" s="29" t="s">
        <v>475</v>
      </c>
      <c r="D101" s="237">
        <v>2540</v>
      </c>
      <c r="E101" s="237">
        <v>20</v>
      </c>
    </row>
    <row r="102" spans="2:5">
      <c r="B102" s="62" t="s">
        <v>278</v>
      </c>
      <c r="C102" s="29" t="s">
        <v>476</v>
      </c>
      <c r="D102" s="237">
        <v>2180</v>
      </c>
      <c r="E102" s="237">
        <v>20</v>
      </c>
    </row>
    <row r="103" spans="2:5">
      <c r="B103" s="62" t="s">
        <v>278</v>
      </c>
      <c r="C103" s="29" t="s">
        <v>477</v>
      </c>
      <c r="D103" s="237">
        <v>1910</v>
      </c>
      <c r="E103" s="237">
        <v>10</v>
      </c>
    </row>
    <row r="104" spans="2:5">
      <c r="B104" s="62" t="s">
        <v>278</v>
      </c>
      <c r="C104" s="29" t="s">
        <v>478</v>
      </c>
      <c r="D104" s="237">
        <v>1690</v>
      </c>
      <c r="E104" s="237">
        <v>10</v>
      </c>
    </row>
    <row r="105" spans="2:5">
      <c r="B105" s="62" t="s">
        <v>278</v>
      </c>
      <c r="C105" s="29" t="s">
        <v>479</v>
      </c>
      <c r="D105" s="237">
        <v>1520</v>
      </c>
      <c r="E105" s="237">
        <v>10</v>
      </c>
    </row>
    <row r="106" spans="2:5">
      <c r="B106" s="62" t="s">
        <v>278</v>
      </c>
      <c r="C106" s="29" t="s">
        <v>480</v>
      </c>
      <c r="D106" s="279"/>
      <c r="E106" s="279"/>
    </row>
    <row r="107" spans="2:5">
      <c r="B107" s="62" t="s">
        <v>279</v>
      </c>
      <c r="C107" s="29" t="s">
        <v>536</v>
      </c>
      <c r="D107" s="237">
        <v>29810</v>
      </c>
      <c r="E107" s="237">
        <v>290</v>
      </c>
    </row>
    <row r="108" spans="2:5">
      <c r="B108" s="62" t="s">
        <v>279</v>
      </c>
      <c r="C108" s="29" t="s">
        <v>465</v>
      </c>
      <c r="D108" s="237">
        <v>17880</v>
      </c>
      <c r="E108" s="237">
        <v>170</v>
      </c>
    </row>
    <row r="109" spans="2:5">
      <c r="B109" s="62" t="s">
        <v>279</v>
      </c>
      <c r="C109" s="29" t="s">
        <v>466</v>
      </c>
      <c r="D109" s="237">
        <v>12770</v>
      </c>
      <c r="E109" s="237">
        <v>120</v>
      </c>
    </row>
    <row r="110" spans="2:5">
      <c r="B110" s="62" t="s">
        <v>279</v>
      </c>
      <c r="C110" s="29" t="s">
        <v>467</v>
      </c>
      <c r="D110" s="237">
        <v>9930</v>
      </c>
      <c r="E110" s="237">
        <v>90</v>
      </c>
    </row>
    <row r="111" spans="2:5">
      <c r="B111" s="62" t="s">
        <v>279</v>
      </c>
      <c r="C111" s="29" t="s">
        <v>468</v>
      </c>
      <c r="D111" s="237">
        <v>7450</v>
      </c>
      <c r="E111" s="237">
        <v>70</v>
      </c>
    </row>
    <row r="112" spans="2:5">
      <c r="B112" s="62" t="s">
        <v>279</v>
      </c>
      <c r="C112" s="29" t="s">
        <v>469</v>
      </c>
      <c r="D112" s="237">
        <v>5960</v>
      </c>
      <c r="E112" s="237">
        <v>50</v>
      </c>
    </row>
    <row r="113" spans="2:5">
      <c r="B113" s="62" t="s">
        <v>279</v>
      </c>
      <c r="C113" s="29" t="s">
        <v>470</v>
      </c>
      <c r="D113" s="237">
        <v>4960</v>
      </c>
      <c r="E113" s="237">
        <v>40</v>
      </c>
    </row>
    <row r="114" spans="2:5">
      <c r="B114" s="62" t="s">
        <v>279</v>
      </c>
      <c r="C114" s="29" t="s">
        <v>471</v>
      </c>
      <c r="D114" s="237">
        <v>4250</v>
      </c>
      <c r="E114" s="237">
        <v>40</v>
      </c>
    </row>
    <row r="115" spans="2:5">
      <c r="B115" s="62" t="s">
        <v>279</v>
      </c>
      <c r="C115" s="29" t="s">
        <v>472</v>
      </c>
      <c r="D115" s="237">
        <v>3720</v>
      </c>
      <c r="E115" s="237">
        <v>30</v>
      </c>
    </row>
    <row r="116" spans="2:5">
      <c r="B116" s="62" t="s">
        <v>279</v>
      </c>
      <c r="C116" s="29" t="s">
        <v>473</v>
      </c>
      <c r="D116" s="237">
        <v>3310</v>
      </c>
      <c r="E116" s="237">
        <v>30</v>
      </c>
    </row>
    <row r="117" spans="2:5">
      <c r="B117" s="62" t="s">
        <v>279</v>
      </c>
      <c r="C117" s="29" t="s">
        <v>474</v>
      </c>
      <c r="D117" s="237">
        <v>2980</v>
      </c>
      <c r="E117" s="237">
        <v>20</v>
      </c>
    </row>
    <row r="118" spans="2:5">
      <c r="B118" s="62" t="s">
        <v>279</v>
      </c>
      <c r="C118" s="29" t="s">
        <v>475</v>
      </c>
      <c r="D118" s="237">
        <v>2480</v>
      </c>
      <c r="E118" s="237">
        <v>20</v>
      </c>
    </row>
    <row r="119" spans="2:5">
      <c r="B119" s="62" t="s">
        <v>279</v>
      </c>
      <c r="C119" s="29" t="s">
        <v>476</v>
      </c>
      <c r="D119" s="237">
        <v>2120</v>
      </c>
      <c r="E119" s="237">
        <v>20</v>
      </c>
    </row>
    <row r="120" spans="2:5">
      <c r="B120" s="62" t="s">
        <v>279</v>
      </c>
      <c r="C120" s="29" t="s">
        <v>477</v>
      </c>
      <c r="D120" s="237">
        <v>1860</v>
      </c>
      <c r="E120" s="237">
        <v>10</v>
      </c>
    </row>
    <row r="121" spans="2:5">
      <c r="B121" s="62" t="s">
        <v>279</v>
      </c>
      <c r="C121" s="29" t="s">
        <v>478</v>
      </c>
      <c r="D121" s="237">
        <v>1650</v>
      </c>
      <c r="E121" s="237">
        <v>10</v>
      </c>
    </row>
    <row r="122" spans="2:5">
      <c r="B122" s="62" t="s">
        <v>279</v>
      </c>
      <c r="C122" s="29" t="s">
        <v>479</v>
      </c>
      <c r="D122" s="237">
        <v>1490</v>
      </c>
      <c r="E122" s="237">
        <v>10</v>
      </c>
    </row>
    <row r="123" spans="2:5">
      <c r="B123" s="62" t="s">
        <v>279</v>
      </c>
      <c r="C123" s="29" t="s">
        <v>480</v>
      </c>
      <c r="D123" s="279"/>
      <c r="E123" s="279"/>
    </row>
    <row r="124" spans="2:5">
      <c r="B124" s="62" t="s">
        <v>280</v>
      </c>
      <c r="C124" s="29" t="s">
        <v>536</v>
      </c>
      <c r="D124" s="237">
        <v>29020</v>
      </c>
      <c r="E124" s="237">
        <v>290</v>
      </c>
    </row>
    <row r="125" spans="2:5">
      <c r="B125" s="62" t="s">
        <v>280</v>
      </c>
      <c r="C125" s="29" t="s">
        <v>465</v>
      </c>
      <c r="D125" s="237">
        <v>17410</v>
      </c>
      <c r="E125" s="237">
        <v>170</v>
      </c>
    </row>
    <row r="126" spans="2:5">
      <c r="B126" s="62" t="s">
        <v>280</v>
      </c>
      <c r="C126" s="29" t="s">
        <v>466</v>
      </c>
      <c r="D126" s="237">
        <v>12440</v>
      </c>
      <c r="E126" s="237">
        <v>120</v>
      </c>
    </row>
    <row r="127" spans="2:5">
      <c r="B127" s="62" t="s">
        <v>280</v>
      </c>
      <c r="C127" s="29" t="s">
        <v>467</v>
      </c>
      <c r="D127" s="237">
        <v>9670</v>
      </c>
      <c r="E127" s="237">
        <v>90</v>
      </c>
    </row>
    <row r="128" spans="2:5">
      <c r="B128" s="62" t="s">
        <v>280</v>
      </c>
      <c r="C128" s="29" t="s">
        <v>468</v>
      </c>
      <c r="D128" s="237">
        <v>7250</v>
      </c>
      <c r="E128" s="237">
        <v>70</v>
      </c>
    </row>
    <row r="129" spans="2:5">
      <c r="B129" s="62" t="s">
        <v>280</v>
      </c>
      <c r="C129" s="29" t="s">
        <v>469</v>
      </c>
      <c r="D129" s="237">
        <v>5800</v>
      </c>
      <c r="E129" s="237">
        <v>50</v>
      </c>
    </row>
    <row r="130" spans="2:5">
      <c r="B130" s="62" t="s">
        <v>280</v>
      </c>
      <c r="C130" s="29" t="s">
        <v>470</v>
      </c>
      <c r="D130" s="237">
        <v>4830</v>
      </c>
      <c r="E130" s="237">
        <v>40</v>
      </c>
    </row>
    <row r="131" spans="2:5">
      <c r="B131" s="62" t="s">
        <v>280</v>
      </c>
      <c r="C131" s="29" t="s">
        <v>471</v>
      </c>
      <c r="D131" s="237">
        <v>4140</v>
      </c>
      <c r="E131" s="237">
        <v>40</v>
      </c>
    </row>
    <row r="132" spans="2:5">
      <c r="B132" s="62" t="s">
        <v>280</v>
      </c>
      <c r="C132" s="29" t="s">
        <v>472</v>
      </c>
      <c r="D132" s="237">
        <v>3620</v>
      </c>
      <c r="E132" s="237">
        <v>30</v>
      </c>
    </row>
    <row r="133" spans="2:5">
      <c r="B133" s="62" t="s">
        <v>280</v>
      </c>
      <c r="C133" s="29" t="s">
        <v>473</v>
      </c>
      <c r="D133" s="237">
        <v>3220</v>
      </c>
      <c r="E133" s="237">
        <v>30</v>
      </c>
    </row>
    <row r="134" spans="2:5">
      <c r="B134" s="62" t="s">
        <v>280</v>
      </c>
      <c r="C134" s="29" t="s">
        <v>474</v>
      </c>
      <c r="D134" s="237">
        <v>2900</v>
      </c>
      <c r="E134" s="237">
        <v>20</v>
      </c>
    </row>
    <row r="135" spans="2:5">
      <c r="B135" s="62" t="s">
        <v>280</v>
      </c>
      <c r="C135" s="29" t="s">
        <v>475</v>
      </c>
      <c r="D135" s="237">
        <v>2410</v>
      </c>
      <c r="E135" s="237">
        <v>20</v>
      </c>
    </row>
    <row r="136" spans="2:5">
      <c r="B136" s="64" t="s">
        <v>280</v>
      </c>
      <c r="C136" s="29" t="s">
        <v>476</v>
      </c>
      <c r="D136" s="239">
        <v>2070</v>
      </c>
      <c r="E136" s="239">
        <v>20</v>
      </c>
    </row>
    <row r="137" spans="2:5">
      <c r="B137" s="64" t="s">
        <v>280</v>
      </c>
      <c r="C137" s="29" t="s">
        <v>477</v>
      </c>
      <c r="D137" s="239">
        <v>1810</v>
      </c>
      <c r="E137" s="239">
        <v>10</v>
      </c>
    </row>
    <row r="138" spans="2:5">
      <c r="B138" s="64" t="s">
        <v>280</v>
      </c>
      <c r="C138" s="29" t="s">
        <v>478</v>
      </c>
      <c r="D138" s="239">
        <v>1610</v>
      </c>
      <c r="E138" s="239">
        <v>10</v>
      </c>
    </row>
    <row r="139" spans="2:5">
      <c r="B139" s="64" t="s">
        <v>280</v>
      </c>
      <c r="C139" s="29" t="s">
        <v>479</v>
      </c>
      <c r="D139" s="239">
        <v>1450</v>
      </c>
      <c r="E139" s="239">
        <v>10</v>
      </c>
    </row>
    <row r="140" spans="2:5">
      <c r="B140" s="64" t="s">
        <v>280</v>
      </c>
      <c r="C140" s="29" t="s">
        <v>480</v>
      </c>
      <c r="D140" s="279"/>
      <c r="E140" s="279"/>
    </row>
    <row r="145" s="54" customFormat="1"/>
    <row r="146" s="54" customFormat="1"/>
    <row r="147" s="54" customFormat="1"/>
    <row r="148" s="54" customFormat="1"/>
    <row r="149" s="54" customFormat="1"/>
    <row r="150" s="54" customFormat="1"/>
    <row r="151" s="54" customFormat="1"/>
    <row r="152" s="54" customFormat="1"/>
    <row r="213" s="54" customFormat="1"/>
    <row r="214" s="54" customFormat="1"/>
    <row r="215" s="54" customFormat="1"/>
    <row r="216" s="54" customFormat="1"/>
    <row r="217" s="54" customFormat="1"/>
    <row r="218" s="54" customFormat="1"/>
    <row r="219" s="54" customFormat="1"/>
    <row r="220" s="54" customFormat="1"/>
    <row r="281" s="54" customFormat="1"/>
    <row r="282" s="54" customFormat="1"/>
    <row r="283" s="54" customFormat="1"/>
    <row r="284" s="54" customFormat="1"/>
    <row r="285" s="54" customFormat="1"/>
    <row r="286" s="54" customFormat="1"/>
    <row r="287" s="54" customFormat="1"/>
    <row r="288" s="54" customFormat="1"/>
    <row r="349" s="54" customFormat="1"/>
    <row r="350" s="54" customFormat="1"/>
    <row r="351" s="54" customFormat="1"/>
    <row r="352" s="54" customFormat="1"/>
    <row r="353" s="54" customFormat="1"/>
    <row r="354" s="54" customFormat="1"/>
    <row r="355" s="54" customFormat="1"/>
    <row r="356" s="54" customFormat="1"/>
    <row r="417" s="54" customFormat="1"/>
    <row r="418" s="54" customFormat="1"/>
    <row r="419" s="54" customFormat="1"/>
    <row r="420" s="54" customFormat="1"/>
    <row r="421" s="54" customFormat="1"/>
    <row r="422" s="54" customFormat="1"/>
    <row r="423" s="54" customFormat="1"/>
    <row r="424" s="54" customFormat="1"/>
    <row r="485" s="54" customFormat="1"/>
    <row r="486" s="54" customFormat="1"/>
    <row r="487" s="54" customFormat="1"/>
    <row r="488" s="54" customFormat="1"/>
    <row r="489" s="54" customFormat="1"/>
    <row r="490" s="54" customFormat="1"/>
    <row r="491" s="54" customFormat="1"/>
    <row r="492" s="54" customFormat="1"/>
  </sheetData>
  <mergeCells count="28">
    <mergeCell ref="G6:G7"/>
    <mergeCell ref="H6:H7"/>
    <mergeCell ref="G2:H2"/>
    <mergeCell ref="R2:R3"/>
    <mergeCell ref="S2:T2"/>
    <mergeCell ref="G4:G5"/>
    <mergeCell ref="H4:H5"/>
    <mergeCell ref="H8:H9"/>
    <mergeCell ref="G10:G11"/>
    <mergeCell ref="H10:H11"/>
    <mergeCell ref="G12:G13"/>
    <mergeCell ref="H12:H13"/>
    <mergeCell ref="G26:G27"/>
    <mergeCell ref="H26:H27"/>
    <mergeCell ref="B2:E2"/>
    <mergeCell ref="G20:G21"/>
    <mergeCell ref="H20:H21"/>
    <mergeCell ref="G22:G23"/>
    <mergeCell ref="H22:H23"/>
    <mergeCell ref="G24:G25"/>
    <mergeCell ref="H24:H25"/>
    <mergeCell ref="G14:G15"/>
    <mergeCell ref="H14:H15"/>
    <mergeCell ref="G16:G17"/>
    <mergeCell ref="H16:H17"/>
    <mergeCell ref="G18:G19"/>
    <mergeCell ref="H18:H19"/>
    <mergeCell ref="G8:G9"/>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85</vt:i4>
      </vt:variant>
      <vt:variant>
        <vt:lpstr>名前付き一覧</vt:lpstr>
      </vt:variant>
      <vt:variant>
        <vt:i4>14</vt:i4>
      </vt:variant>
    </vt:vector>
  </HeadingPairs>
  <TitlesOfParts>
    <vt:vector size="99" baseType="lpstr">
      <vt:lpstr>基本情報</vt:lpstr>
      <vt:lpstr>利用定員</vt:lpstr>
      <vt:lpstr>月初児童数</vt:lpstr>
      <vt:lpstr>月途中入退所</vt:lpstr>
      <vt:lpstr>①加減算</vt:lpstr>
      <vt:lpstr>①単価抽出</vt:lpstr>
      <vt:lpstr>①基本分</vt:lpstr>
      <vt:lpstr>①副園長</vt:lpstr>
      <vt:lpstr>①学級編成</vt:lpstr>
      <vt:lpstr>①３歳</vt:lpstr>
      <vt:lpstr>①４歳</vt:lpstr>
      <vt:lpstr>①満３歳</vt:lpstr>
      <vt:lpstr>①講師</vt:lpstr>
      <vt:lpstr>①チーム</vt:lpstr>
      <vt:lpstr>①送迎</vt:lpstr>
      <vt:lpstr>①給食</vt:lpstr>
      <vt:lpstr>①外部監査</vt:lpstr>
      <vt:lpstr>①副食費</vt:lpstr>
      <vt:lpstr>①取組未実施</vt:lpstr>
      <vt:lpstr>①基準未充足</vt:lpstr>
      <vt:lpstr>①資格未保有</vt:lpstr>
      <vt:lpstr>①定員超過</vt:lpstr>
      <vt:lpstr>①療育</vt:lpstr>
      <vt:lpstr>①事務職員</vt:lpstr>
      <vt:lpstr>①指導充実</vt:lpstr>
      <vt:lpstr>①事務負担</vt:lpstr>
      <vt:lpstr>①処遇Ⅱ</vt:lpstr>
      <vt:lpstr>①処遇Ⅲ</vt:lpstr>
      <vt:lpstr>①冷暖房</vt:lpstr>
      <vt:lpstr>①３月加算</vt:lpstr>
      <vt:lpstr>①４月</vt:lpstr>
      <vt:lpstr>①５月</vt:lpstr>
      <vt:lpstr>①６月</vt:lpstr>
      <vt:lpstr>①７月</vt:lpstr>
      <vt:lpstr>①８月</vt:lpstr>
      <vt:lpstr>①９月</vt:lpstr>
      <vt:lpstr>①10月</vt:lpstr>
      <vt:lpstr>①11月</vt:lpstr>
      <vt:lpstr>①12月</vt:lpstr>
      <vt:lpstr>①１月</vt:lpstr>
      <vt:lpstr>①２月</vt:lpstr>
      <vt:lpstr>①３月</vt:lpstr>
      <vt:lpstr>①日割分年額合計</vt:lpstr>
      <vt:lpstr>②③加減算</vt:lpstr>
      <vt:lpstr>②③単価抽出（本園）</vt:lpstr>
      <vt:lpstr>②③単価抽出（分園）</vt:lpstr>
      <vt:lpstr>②③基本分（本園）</vt:lpstr>
      <vt:lpstr>②③基本分（分園）</vt:lpstr>
      <vt:lpstr>②③３歳</vt:lpstr>
      <vt:lpstr>②③４歳</vt:lpstr>
      <vt:lpstr>②③休日</vt:lpstr>
      <vt:lpstr>②③夜間</vt:lpstr>
      <vt:lpstr>②③チーム</vt:lpstr>
      <vt:lpstr>②③減価償却</vt:lpstr>
      <vt:lpstr>②③賃借料加算</vt:lpstr>
      <vt:lpstr>②③外部監査</vt:lpstr>
      <vt:lpstr>②③副食費</vt:lpstr>
      <vt:lpstr>②③１号定員なし</vt:lpstr>
      <vt:lpstr>②③分園減算</vt:lpstr>
      <vt:lpstr>②③土曜日閉所減算</vt:lpstr>
      <vt:lpstr>②③主幹等未取組減算</vt:lpstr>
      <vt:lpstr>②③配置基準減算</vt:lpstr>
      <vt:lpstr>②③職員資格なし減算</vt:lpstr>
      <vt:lpstr>②③定員超過減算</vt:lpstr>
      <vt:lpstr>②③療育支援</vt:lpstr>
      <vt:lpstr>②③処遇Ⅱ</vt:lpstr>
      <vt:lpstr>②③処遇Ⅲ</vt:lpstr>
      <vt:lpstr>②③冷暖房費</vt:lpstr>
      <vt:lpstr>②③栄養管理</vt:lpstr>
      <vt:lpstr>②③３月加算</vt:lpstr>
      <vt:lpstr>②③４月</vt:lpstr>
      <vt:lpstr>②③５月</vt:lpstr>
      <vt:lpstr>②③６月</vt:lpstr>
      <vt:lpstr>②③７月</vt:lpstr>
      <vt:lpstr>②③８月</vt:lpstr>
      <vt:lpstr>②③９月</vt:lpstr>
      <vt:lpstr>②③10月</vt:lpstr>
      <vt:lpstr>②③11月</vt:lpstr>
      <vt:lpstr>②③12月</vt:lpstr>
      <vt:lpstr>②③１月</vt:lpstr>
      <vt:lpstr>②③２月</vt:lpstr>
      <vt:lpstr>②③３月</vt:lpstr>
      <vt:lpstr>②③日割分年間合計</vt:lpstr>
      <vt:lpstr>内訳表</vt:lpstr>
      <vt:lpstr>集計表</vt:lpstr>
      <vt:lpstr>②③10月!Print_Area</vt:lpstr>
      <vt:lpstr>②③11月!Print_Area</vt:lpstr>
      <vt:lpstr>②③12月!Print_Area</vt:lpstr>
      <vt:lpstr>②③１月!Print_Area</vt:lpstr>
      <vt:lpstr>②③２月!Print_Area</vt:lpstr>
      <vt:lpstr>②③３月!Print_Area</vt:lpstr>
      <vt:lpstr>②③４月!Print_Area</vt:lpstr>
      <vt:lpstr>②③５月!Print_Area</vt:lpstr>
      <vt:lpstr>②③６月!Print_Area</vt:lpstr>
      <vt:lpstr>②③７月!Print_Area</vt:lpstr>
      <vt:lpstr>②③８月!Print_Area</vt:lpstr>
      <vt:lpstr>②③９月!Print_Area</vt:lpstr>
      <vt:lpstr>②③外部監査!Print_Area</vt:lpstr>
      <vt:lpstr>月途中入退所!Print_Area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kmat161108</dc:creator>
  <cp:lastModifiedBy>柳　修二</cp:lastModifiedBy>
  <cp:lastPrinted>2024-02-04T06:47:04Z</cp:lastPrinted>
  <dcterms:created xsi:type="dcterms:W3CDTF">2020-03-03T11:24:47Z</dcterms:created>
  <dcterms:modified xsi:type="dcterms:W3CDTF">2025-09-02T08:36:57Z</dcterms:modified>
</cp:coreProperties>
</file>